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P\Desktop\"/>
    </mc:Choice>
  </mc:AlternateContent>
  <xr:revisionPtr revIDLastSave="0" documentId="13_ncr:1_{8C1AF9BD-0965-40BE-8EA7-39C0BED9CB5E}" xr6:coauthVersionLast="34" xr6:coauthVersionMax="36" xr10:uidLastSave="{00000000-0000-0000-0000-000000000000}"/>
  <bookViews>
    <workbookView xWindow="0" yWindow="0" windowWidth="20490" windowHeight="7695" xr2:uid="{A4DC7445-AF76-8E49-B1E4-0198B7F2C186}"/>
  </bookViews>
  <sheets>
    <sheet name="Interest rate" sheetId="8" r:id="rId1"/>
    <sheet name="Monthly return GPFG" sheetId="1" r:id="rId2"/>
    <sheet name="Weights" sheetId="4" r:id="rId3"/>
    <sheet name="FX-rates &amp; Forward" sheetId="2" r:id="rId4"/>
    <sheet name="World Index &amp; Universal" sheetId="11" r:id="rId5"/>
    <sheet name="Figures 1" sheetId="19" r:id="rId6"/>
    <sheet name="Sorted Data - Stata" sheetId="7" r:id="rId7"/>
    <sheet name="Stata input" sheetId="9" r:id="rId8"/>
    <sheet name="Stata input 2" sheetId="23" r:id="rId9"/>
    <sheet name="Summary stat. tables" sheetId="12" r:id="rId10"/>
    <sheet name="Stata output" sheetId="13" r:id="rId11"/>
    <sheet name="Tables" sheetId="15" r:id="rId12"/>
    <sheet name="Figures 2" sheetId="16" r:id="rId13"/>
    <sheet name="Conditional Accuracy" sheetId="14" r:id="rId14"/>
    <sheet name="Moments" sheetId="17" r:id="rId15"/>
    <sheet name="SD test" sheetId="22" r:id="rId16"/>
    <sheet name="SR test" sheetId="18" r:id="rId17"/>
    <sheet name="Skewness test" sheetId="20" r:id="rId18"/>
    <sheet name="Kurtosis test" sheetId="21" r:id="rId19"/>
  </sheets>
  <definedNames>
    <definedName name="solver_eng" localSheetId="4" hidden="1">1</definedName>
    <definedName name="solver_lin" localSheetId="4" hidden="1">2</definedName>
    <definedName name="solver_neg" localSheetId="4" hidden="1">1</definedName>
    <definedName name="solver_num" localSheetId="4" hidden="1">0</definedName>
    <definedName name="solver_typ" localSheetId="4" hidden="1">1</definedName>
    <definedName name="solver_val" localSheetId="4" hidden="1">0</definedName>
    <definedName name="solver_ver" localSheetId="4" hidden="1">2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19" i="18" l="1"/>
  <c r="D24" i="18" a="1"/>
  <c r="D24" i="18" s="1"/>
  <c r="D25" i="18" s="1"/>
  <c r="E24" i="18" a="1"/>
  <c r="E24" i="18" s="1"/>
  <c r="E25" i="18" s="1"/>
  <c r="F24" i="18" a="1"/>
  <c r="F24" i="18" s="1"/>
  <c r="F25" i="18" s="1"/>
  <c r="G24" i="18" a="1"/>
  <c r="G24" i="18"/>
  <c r="H24" i="18" a="1"/>
  <c r="H24" i="18" s="1"/>
  <c r="H25" i="18" s="1"/>
  <c r="I24" i="18" a="1"/>
  <c r="I24" i="18" s="1"/>
  <c r="I25" i="18" s="1"/>
  <c r="G25" i="18"/>
  <c r="G28" i="18" s="1"/>
  <c r="AS12" i="22"/>
  <c r="AH5" i="22"/>
  <c r="AG5" i="22"/>
  <c r="U33" i="22"/>
  <c r="AQ29" i="16"/>
  <c r="AR29" i="16"/>
  <c r="AS29" i="16"/>
  <c r="AT29" i="16"/>
  <c r="AQ30" i="16"/>
  <c r="AR30" i="16"/>
  <c r="AS30" i="16"/>
  <c r="AT30" i="16"/>
  <c r="AQ31" i="16"/>
  <c r="AR31" i="16"/>
  <c r="AS31" i="16"/>
  <c r="AT31" i="16"/>
  <c r="AQ32" i="16"/>
  <c r="AR32" i="16"/>
  <c r="AS32" i="16"/>
  <c r="AT32" i="16"/>
  <c r="AQ33" i="16"/>
  <c r="AR33" i="16"/>
  <c r="AS33" i="16"/>
  <c r="AT33" i="16"/>
  <c r="AQ34" i="16"/>
  <c r="AR34" i="16"/>
  <c r="AS34" i="16"/>
  <c r="AT34" i="16"/>
  <c r="AQ35" i="16"/>
  <c r="AR35" i="16"/>
  <c r="AS35" i="16"/>
  <c r="AT35" i="16"/>
  <c r="AQ36" i="16"/>
  <c r="AR36" i="16"/>
  <c r="AS36" i="16"/>
  <c r="AT36" i="16"/>
  <c r="AQ37" i="16"/>
  <c r="AR37" i="16"/>
  <c r="AS37" i="16"/>
  <c r="AT37" i="16"/>
  <c r="AQ38" i="16"/>
  <c r="AR38" i="16"/>
  <c r="AS38" i="16"/>
  <c r="AT38" i="16"/>
  <c r="AQ39" i="16"/>
  <c r="AR39" i="16"/>
  <c r="AS39" i="16"/>
  <c r="AT39" i="16"/>
  <c r="AQ40" i="16"/>
  <c r="AR40" i="16"/>
  <c r="AS40" i="16"/>
  <c r="AT40" i="16"/>
  <c r="AQ41" i="16"/>
  <c r="AR41" i="16"/>
  <c r="AS41" i="16"/>
  <c r="AT41" i="16"/>
  <c r="AQ42" i="16"/>
  <c r="AR42" i="16"/>
  <c r="AS42" i="16"/>
  <c r="AT42" i="16"/>
  <c r="AQ43" i="16"/>
  <c r="AR43" i="16"/>
  <c r="AS43" i="16"/>
  <c r="AT43" i="16"/>
  <c r="AQ44" i="16"/>
  <c r="AR44" i="16"/>
  <c r="AS44" i="16"/>
  <c r="AT44" i="16"/>
  <c r="AQ45" i="16"/>
  <c r="AR45" i="16"/>
  <c r="AS45" i="16"/>
  <c r="AT45" i="16"/>
  <c r="AQ46" i="16"/>
  <c r="AR46" i="16"/>
  <c r="AS46" i="16"/>
  <c r="AT46" i="16"/>
  <c r="AQ47" i="16"/>
  <c r="AR47" i="16"/>
  <c r="AS47" i="16"/>
  <c r="AT47" i="16"/>
  <c r="AQ48" i="16"/>
  <c r="AR48" i="16"/>
  <c r="AS48" i="16"/>
  <c r="AT48" i="16"/>
  <c r="AQ49" i="16"/>
  <c r="AR49" i="16"/>
  <c r="AS49" i="16"/>
  <c r="AT49" i="16"/>
  <c r="AQ50" i="16"/>
  <c r="AR50" i="16"/>
  <c r="AS50" i="16"/>
  <c r="AT50" i="16"/>
  <c r="AQ51" i="16"/>
  <c r="AR51" i="16"/>
  <c r="AS51" i="16"/>
  <c r="AT51" i="16"/>
  <c r="AQ52" i="16"/>
  <c r="AR52" i="16"/>
  <c r="AS52" i="16"/>
  <c r="AT52" i="16"/>
  <c r="AQ53" i="16"/>
  <c r="AR53" i="16"/>
  <c r="AS53" i="16"/>
  <c r="AT53" i="16"/>
  <c r="AQ54" i="16"/>
  <c r="AR54" i="16"/>
  <c r="AS54" i="16"/>
  <c r="AT54" i="16"/>
  <c r="AQ55" i="16"/>
  <c r="AR55" i="16"/>
  <c r="AS55" i="16"/>
  <c r="AT55" i="16"/>
  <c r="AQ56" i="16"/>
  <c r="AR56" i="16"/>
  <c r="AS56" i="16"/>
  <c r="AT56" i="16"/>
  <c r="AQ57" i="16"/>
  <c r="AR57" i="16"/>
  <c r="AS57" i="16"/>
  <c r="AT57" i="16"/>
  <c r="AQ58" i="16"/>
  <c r="AR58" i="16"/>
  <c r="AS58" i="16"/>
  <c r="AT58" i="16"/>
  <c r="AQ59" i="16"/>
  <c r="AR59" i="16"/>
  <c r="AS59" i="16"/>
  <c r="AT59" i="16"/>
  <c r="AQ60" i="16"/>
  <c r="AR60" i="16"/>
  <c r="AS60" i="16"/>
  <c r="AT60" i="16"/>
  <c r="AQ61" i="16"/>
  <c r="AR61" i="16"/>
  <c r="AS61" i="16"/>
  <c r="AT61" i="16"/>
  <c r="AQ62" i="16"/>
  <c r="AR62" i="16"/>
  <c r="AS62" i="16"/>
  <c r="AT62" i="16"/>
  <c r="AQ63" i="16"/>
  <c r="AR63" i="16"/>
  <c r="AS63" i="16"/>
  <c r="AT63" i="16"/>
  <c r="AQ64" i="16"/>
  <c r="AR64" i="16"/>
  <c r="AS64" i="16"/>
  <c r="AT64" i="16"/>
  <c r="AQ65" i="16"/>
  <c r="AR65" i="16"/>
  <c r="AS65" i="16"/>
  <c r="AT65" i="16"/>
  <c r="AQ66" i="16"/>
  <c r="AR66" i="16"/>
  <c r="AS66" i="16"/>
  <c r="AT66" i="16"/>
  <c r="AQ67" i="16"/>
  <c r="AR67" i="16"/>
  <c r="AS67" i="16"/>
  <c r="AT67" i="16"/>
  <c r="AQ68" i="16"/>
  <c r="AR68" i="16"/>
  <c r="AS68" i="16"/>
  <c r="AT68" i="16"/>
  <c r="AQ69" i="16"/>
  <c r="AR69" i="16"/>
  <c r="AS69" i="16"/>
  <c r="AT69" i="16"/>
  <c r="AQ70" i="16"/>
  <c r="AR70" i="16"/>
  <c r="AS70" i="16"/>
  <c r="AT70" i="16"/>
  <c r="AQ71" i="16"/>
  <c r="AR71" i="16"/>
  <c r="AS71" i="16"/>
  <c r="AT71" i="16"/>
  <c r="AQ72" i="16"/>
  <c r="AR72" i="16"/>
  <c r="AS72" i="16"/>
  <c r="AT72" i="16"/>
  <c r="AQ73" i="16"/>
  <c r="AR73" i="16"/>
  <c r="AS73" i="16"/>
  <c r="AT73" i="16"/>
  <c r="AQ74" i="16"/>
  <c r="AR74" i="16"/>
  <c r="AS74" i="16"/>
  <c r="AT74" i="16"/>
  <c r="AQ75" i="16"/>
  <c r="AR75" i="16"/>
  <c r="AS75" i="16"/>
  <c r="AT75" i="16"/>
  <c r="AQ76" i="16"/>
  <c r="AR76" i="16"/>
  <c r="AS76" i="16"/>
  <c r="AT76" i="16"/>
  <c r="AQ77" i="16"/>
  <c r="AR77" i="16"/>
  <c r="AS77" i="16"/>
  <c r="AT77" i="16"/>
  <c r="AQ78" i="16"/>
  <c r="AR78" i="16"/>
  <c r="AS78" i="16"/>
  <c r="AT78" i="16"/>
  <c r="AQ79" i="16"/>
  <c r="AR79" i="16"/>
  <c r="AS79" i="16"/>
  <c r="AT79" i="16"/>
  <c r="AQ80" i="16"/>
  <c r="AR80" i="16"/>
  <c r="AS80" i="16"/>
  <c r="AT80" i="16"/>
  <c r="AQ81" i="16"/>
  <c r="AR81" i="16"/>
  <c r="AS81" i="16"/>
  <c r="AT81" i="16"/>
  <c r="AQ82" i="16"/>
  <c r="AR82" i="16"/>
  <c r="AS82" i="16"/>
  <c r="AT82" i="16"/>
  <c r="AQ83" i="16"/>
  <c r="AR83" i="16"/>
  <c r="AS83" i="16"/>
  <c r="AT83" i="16"/>
  <c r="AQ84" i="16"/>
  <c r="AR84" i="16"/>
  <c r="AS84" i="16"/>
  <c r="AT84" i="16"/>
  <c r="AQ85" i="16"/>
  <c r="AR85" i="16"/>
  <c r="AS85" i="16"/>
  <c r="AT85" i="16"/>
  <c r="AQ86" i="16"/>
  <c r="AR86" i="16"/>
  <c r="AS86" i="16"/>
  <c r="AT86" i="16"/>
  <c r="AQ87" i="16"/>
  <c r="AR87" i="16"/>
  <c r="AS87" i="16"/>
  <c r="AT87" i="16"/>
  <c r="AQ88" i="16"/>
  <c r="AR88" i="16"/>
  <c r="AS88" i="16"/>
  <c r="AT88" i="16"/>
  <c r="AQ89" i="16"/>
  <c r="AR89" i="16"/>
  <c r="AS89" i="16"/>
  <c r="AT89" i="16"/>
  <c r="AQ90" i="16"/>
  <c r="AR90" i="16"/>
  <c r="AS90" i="16"/>
  <c r="AT90" i="16"/>
  <c r="AQ91" i="16"/>
  <c r="AR91" i="16"/>
  <c r="AS91" i="16"/>
  <c r="AT91" i="16"/>
  <c r="AQ92" i="16"/>
  <c r="AR92" i="16"/>
  <c r="AS92" i="16"/>
  <c r="AT92" i="16"/>
  <c r="AQ93" i="16"/>
  <c r="AR93" i="16"/>
  <c r="AS93" i="16"/>
  <c r="AT93" i="16"/>
  <c r="AQ94" i="16"/>
  <c r="AR94" i="16"/>
  <c r="AS94" i="16"/>
  <c r="AT94" i="16"/>
  <c r="AQ95" i="16"/>
  <c r="AR95" i="16"/>
  <c r="AS95" i="16"/>
  <c r="AT95" i="16"/>
  <c r="AQ96" i="16"/>
  <c r="AR96" i="16"/>
  <c r="AS96" i="16"/>
  <c r="AT96" i="16"/>
  <c r="AQ97" i="16"/>
  <c r="AR97" i="16"/>
  <c r="AS97" i="16"/>
  <c r="AT97" i="16"/>
  <c r="AQ98" i="16"/>
  <c r="AR98" i="16"/>
  <c r="AS98" i="16"/>
  <c r="AT98" i="16"/>
  <c r="AQ99" i="16"/>
  <c r="AR99" i="16"/>
  <c r="AS99" i="16"/>
  <c r="AT99" i="16"/>
  <c r="AQ100" i="16"/>
  <c r="AR100" i="16"/>
  <c r="AS100" i="16"/>
  <c r="AT100" i="16"/>
  <c r="AQ101" i="16"/>
  <c r="AR101" i="16"/>
  <c r="AS101" i="16"/>
  <c r="AT101" i="16"/>
  <c r="AQ102" i="16"/>
  <c r="AR102" i="16"/>
  <c r="AS102" i="16"/>
  <c r="AT102" i="16"/>
  <c r="AQ103" i="16"/>
  <c r="AR103" i="16"/>
  <c r="AS103" i="16"/>
  <c r="AT103" i="16"/>
  <c r="AQ104" i="16"/>
  <c r="AR104" i="16"/>
  <c r="AS104" i="16"/>
  <c r="AT104" i="16"/>
  <c r="AQ105" i="16"/>
  <c r="AR105" i="16"/>
  <c r="AS105" i="16"/>
  <c r="AT105" i="16"/>
  <c r="AQ106" i="16"/>
  <c r="AR106" i="16"/>
  <c r="AS106" i="16"/>
  <c r="AT106" i="16"/>
  <c r="AQ107" i="16"/>
  <c r="AR107" i="16"/>
  <c r="AS107" i="16"/>
  <c r="AT107" i="16"/>
  <c r="AQ108" i="16"/>
  <c r="AR108" i="16"/>
  <c r="AS108" i="16"/>
  <c r="AT108" i="16"/>
  <c r="AQ109" i="16"/>
  <c r="AR109" i="16"/>
  <c r="AS109" i="16"/>
  <c r="AT109" i="16"/>
  <c r="AQ110" i="16"/>
  <c r="AR110" i="16"/>
  <c r="AS110" i="16"/>
  <c r="AT110" i="16"/>
  <c r="AQ111" i="16"/>
  <c r="AR111" i="16"/>
  <c r="AS111" i="16"/>
  <c r="AT111" i="16"/>
  <c r="AQ112" i="16"/>
  <c r="AR112" i="16"/>
  <c r="AS112" i="16"/>
  <c r="AT112" i="16"/>
  <c r="AQ113" i="16"/>
  <c r="AR113" i="16"/>
  <c r="AS113" i="16"/>
  <c r="AT113" i="16"/>
  <c r="AQ114" i="16"/>
  <c r="AR114" i="16"/>
  <c r="AS114" i="16"/>
  <c r="AT114" i="16"/>
  <c r="AQ115" i="16"/>
  <c r="AR115" i="16"/>
  <c r="AS115" i="16"/>
  <c r="AT115" i="16"/>
  <c r="AQ116" i="16"/>
  <c r="AR116" i="16"/>
  <c r="AS116" i="16"/>
  <c r="AT116" i="16"/>
  <c r="AQ117" i="16"/>
  <c r="AR117" i="16"/>
  <c r="AS117" i="16"/>
  <c r="AT117" i="16"/>
  <c r="AQ118" i="16"/>
  <c r="AR118" i="16"/>
  <c r="AS118" i="16"/>
  <c r="AT118" i="16"/>
  <c r="AQ119" i="16"/>
  <c r="AR119" i="16"/>
  <c r="AS119" i="16"/>
  <c r="AT119" i="16"/>
  <c r="AQ120" i="16"/>
  <c r="AR120" i="16"/>
  <c r="AS120" i="16"/>
  <c r="AT120" i="16"/>
  <c r="AQ121" i="16"/>
  <c r="AR121" i="16"/>
  <c r="AS121" i="16"/>
  <c r="AT121" i="16"/>
  <c r="AQ122" i="16"/>
  <c r="AR122" i="16"/>
  <c r="AS122" i="16"/>
  <c r="AT122" i="16"/>
  <c r="AQ123" i="16"/>
  <c r="AR123" i="16"/>
  <c r="AS123" i="16"/>
  <c r="AT123" i="16"/>
  <c r="AQ124" i="16"/>
  <c r="AR124" i="16"/>
  <c r="AS124" i="16"/>
  <c r="AT124" i="16"/>
  <c r="AQ125" i="16"/>
  <c r="AR125" i="16"/>
  <c r="AS125" i="16"/>
  <c r="AT125" i="16"/>
  <c r="AQ126" i="16"/>
  <c r="AR126" i="16"/>
  <c r="AS126" i="16"/>
  <c r="AT126" i="16"/>
  <c r="AQ127" i="16"/>
  <c r="AR127" i="16"/>
  <c r="AS127" i="16"/>
  <c r="AT127" i="16"/>
  <c r="AQ128" i="16"/>
  <c r="AR128" i="16"/>
  <c r="AS128" i="16"/>
  <c r="AT128" i="16"/>
  <c r="AQ129" i="16"/>
  <c r="AR129" i="16"/>
  <c r="AS129" i="16"/>
  <c r="AT129" i="16"/>
  <c r="AQ130" i="16"/>
  <c r="AR130" i="16"/>
  <c r="AS130" i="16"/>
  <c r="AT130" i="16"/>
  <c r="AQ131" i="16"/>
  <c r="AR131" i="16"/>
  <c r="AS131" i="16"/>
  <c r="AT131" i="16"/>
  <c r="AQ132" i="16"/>
  <c r="AR132" i="16"/>
  <c r="AS132" i="16"/>
  <c r="AT132" i="16"/>
  <c r="AQ133" i="16"/>
  <c r="AR133" i="16"/>
  <c r="AS133" i="16"/>
  <c r="AT133" i="16"/>
  <c r="AQ134" i="16"/>
  <c r="AR134" i="16"/>
  <c r="AS134" i="16"/>
  <c r="AT134" i="16"/>
  <c r="AQ135" i="16"/>
  <c r="AR135" i="16"/>
  <c r="AS135" i="16"/>
  <c r="AT135" i="16"/>
  <c r="AQ136" i="16"/>
  <c r="AR136" i="16"/>
  <c r="AS136" i="16"/>
  <c r="AT136" i="16"/>
  <c r="AQ137" i="16"/>
  <c r="AR137" i="16"/>
  <c r="AS137" i="16"/>
  <c r="AT137" i="16"/>
  <c r="AQ138" i="16"/>
  <c r="AR138" i="16"/>
  <c r="AS138" i="16"/>
  <c r="AT138" i="16"/>
  <c r="AQ139" i="16"/>
  <c r="AR139" i="16"/>
  <c r="AS139" i="16"/>
  <c r="AT139" i="16"/>
  <c r="AQ140" i="16"/>
  <c r="AR140" i="16"/>
  <c r="AS140" i="16"/>
  <c r="AT140" i="16"/>
  <c r="AQ141" i="16"/>
  <c r="AR141" i="16"/>
  <c r="AS141" i="16"/>
  <c r="AT141" i="16"/>
  <c r="AQ142" i="16"/>
  <c r="AR142" i="16"/>
  <c r="AS142" i="16"/>
  <c r="AT142" i="16"/>
  <c r="AQ143" i="16"/>
  <c r="AR143" i="16"/>
  <c r="AS143" i="16"/>
  <c r="AT143" i="16"/>
  <c r="AQ144" i="16"/>
  <c r="AR144" i="16"/>
  <c r="AS144" i="16"/>
  <c r="AT144" i="16"/>
  <c r="AQ145" i="16"/>
  <c r="AR145" i="16"/>
  <c r="AS145" i="16"/>
  <c r="AT145" i="16"/>
  <c r="AQ146" i="16"/>
  <c r="AR146" i="16"/>
  <c r="AS146" i="16"/>
  <c r="AT146" i="16"/>
  <c r="AQ147" i="16"/>
  <c r="AR147" i="16"/>
  <c r="AS147" i="16"/>
  <c r="AT147" i="16"/>
  <c r="AQ148" i="16"/>
  <c r="AR148" i="16"/>
  <c r="AS148" i="16"/>
  <c r="AT148" i="16"/>
  <c r="AQ149" i="16"/>
  <c r="AR149" i="16"/>
  <c r="AS149" i="16"/>
  <c r="AT149" i="16"/>
  <c r="AQ150" i="16"/>
  <c r="AR150" i="16"/>
  <c r="AS150" i="16"/>
  <c r="AT150" i="16"/>
  <c r="AQ151" i="16"/>
  <c r="AR151" i="16"/>
  <c r="AS151" i="16"/>
  <c r="AT151" i="16"/>
  <c r="AQ152" i="16"/>
  <c r="AR152" i="16"/>
  <c r="AS152" i="16"/>
  <c r="AT152" i="16"/>
  <c r="AQ153" i="16"/>
  <c r="AR153" i="16"/>
  <c r="AS153" i="16"/>
  <c r="AT153" i="16"/>
  <c r="AQ154" i="16"/>
  <c r="AR154" i="16"/>
  <c r="AS154" i="16"/>
  <c r="AT154" i="16"/>
  <c r="AQ155" i="16"/>
  <c r="AR155" i="16"/>
  <c r="AS155" i="16"/>
  <c r="AT155" i="16"/>
  <c r="AQ156" i="16"/>
  <c r="AR156" i="16"/>
  <c r="AS156" i="16"/>
  <c r="AT156" i="16"/>
  <c r="AQ157" i="16"/>
  <c r="AR157" i="16"/>
  <c r="AS157" i="16"/>
  <c r="AT157" i="16"/>
  <c r="AQ158" i="16"/>
  <c r="AR158" i="16"/>
  <c r="AS158" i="16"/>
  <c r="AT158" i="16"/>
  <c r="AQ159" i="16"/>
  <c r="AR159" i="16"/>
  <c r="AS159" i="16"/>
  <c r="AT159" i="16"/>
  <c r="AQ160" i="16"/>
  <c r="AR160" i="16"/>
  <c r="AS160" i="16"/>
  <c r="AT160" i="16"/>
  <c r="AQ161" i="16"/>
  <c r="AR161" i="16"/>
  <c r="AS161" i="16"/>
  <c r="AT161" i="16"/>
  <c r="AQ162" i="16"/>
  <c r="AR162" i="16"/>
  <c r="AS162" i="16"/>
  <c r="AT162" i="16"/>
  <c r="AQ163" i="16"/>
  <c r="AR163" i="16"/>
  <c r="AS163" i="16"/>
  <c r="AT163" i="16"/>
  <c r="AQ164" i="16"/>
  <c r="AR164" i="16"/>
  <c r="AS164" i="16"/>
  <c r="AT164" i="16"/>
  <c r="AQ165" i="16"/>
  <c r="AR165" i="16"/>
  <c r="AS165" i="16"/>
  <c r="AT165" i="16"/>
  <c r="AQ166" i="16"/>
  <c r="AR166" i="16"/>
  <c r="AS166" i="16"/>
  <c r="AT166" i="16"/>
  <c r="AQ167" i="16"/>
  <c r="AR167" i="16"/>
  <c r="AS167" i="16"/>
  <c r="AT167" i="16"/>
  <c r="AQ168" i="16"/>
  <c r="AR168" i="16"/>
  <c r="AS168" i="16"/>
  <c r="AT168" i="16"/>
  <c r="AQ169" i="16"/>
  <c r="AR169" i="16"/>
  <c r="AS169" i="16"/>
  <c r="AT169" i="16"/>
  <c r="AQ170" i="16"/>
  <c r="AR170" i="16"/>
  <c r="AS170" i="16"/>
  <c r="AT170" i="16"/>
  <c r="AQ171" i="16"/>
  <c r="AR171" i="16"/>
  <c r="AS171" i="16"/>
  <c r="AT171" i="16"/>
  <c r="AQ172" i="16"/>
  <c r="AR172" i="16"/>
  <c r="AS172" i="16"/>
  <c r="AT172" i="16"/>
  <c r="AQ173" i="16"/>
  <c r="AR173" i="16"/>
  <c r="AS173" i="16"/>
  <c r="AT173" i="16"/>
  <c r="AQ174" i="16"/>
  <c r="AR174" i="16"/>
  <c r="AS174" i="16"/>
  <c r="AT174" i="16"/>
  <c r="AQ175" i="16"/>
  <c r="AR175" i="16"/>
  <c r="AS175" i="16"/>
  <c r="AT175" i="16"/>
  <c r="AQ176" i="16"/>
  <c r="AR176" i="16"/>
  <c r="AS176" i="16"/>
  <c r="AT176" i="16"/>
  <c r="AQ177" i="16"/>
  <c r="AR177" i="16"/>
  <c r="AS177" i="16"/>
  <c r="AT177" i="16"/>
  <c r="AQ178" i="16"/>
  <c r="AR178" i="16"/>
  <c r="AS178" i="16"/>
  <c r="AT178" i="16"/>
  <c r="AQ179" i="16"/>
  <c r="AR179" i="16"/>
  <c r="AS179" i="16"/>
  <c r="AT179" i="16"/>
  <c r="AQ180" i="16"/>
  <c r="AR180" i="16"/>
  <c r="AS180" i="16"/>
  <c r="AT180" i="16"/>
  <c r="AQ181" i="16"/>
  <c r="AR181" i="16"/>
  <c r="AS181" i="16"/>
  <c r="AT181" i="16"/>
  <c r="AQ182" i="16"/>
  <c r="AR182" i="16"/>
  <c r="AS182" i="16"/>
  <c r="AT182" i="16"/>
  <c r="AQ183" i="16"/>
  <c r="AR183" i="16"/>
  <c r="AS183" i="16"/>
  <c r="AT183" i="16"/>
  <c r="AQ28" i="16"/>
  <c r="AR28" i="16"/>
  <c r="AS28" i="16"/>
  <c r="AT28" i="16"/>
  <c r="C28" i="21"/>
  <c r="D23" i="21"/>
  <c r="E23" i="21"/>
  <c r="F23" i="21"/>
  <c r="G23" i="21"/>
  <c r="H23" i="21"/>
  <c r="C23" i="21"/>
  <c r="H28" i="18" l="1"/>
  <c r="H27" i="18"/>
  <c r="H26" i="18"/>
  <c r="F28" i="18"/>
  <c r="F27" i="18"/>
  <c r="F26" i="18"/>
  <c r="I26" i="18"/>
  <c r="I28" i="18"/>
  <c r="I27" i="18"/>
  <c r="E27" i="18"/>
  <c r="E28" i="18"/>
  <c r="E26" i="18"/>
  <c r="D27" i="18"/>
  <c r="D28" i="18"/>
  <c r="D26" i="18"/>
  <c r="G26" i="18"/>
  <c r="G27" i="18"/>
  <c r="I84" i="18"/>
  <c r="H84" i="18"/>
  <c r="G84" i="18"/>
  <c r="F84" i="18"/>
  <c r="E84" i="18"/>
  <c r="D84" i="18"/>
  <c r="I49" i="18"/>
  <c r="H49" i="18"/>
  <c r="G49" i="18"/>
  <c r="F49" i="18"/>
  <c r="E49" i="18"/>
  <c r="D49" i="18"/>
  <c r="AK11" i="18"/>
  <c r="AL11" i="18"/>
  <c r="AM11" i="18"/>
  <c r="AN11" i="18"/>
  <c r="AJ12" i="18" s="1" a="1"/>
  <c r="AK18" i="18"/>
  <c r="AL18" i="18"/>
  <c r="AM18" i="18"/>
  <c r="AN18" i="18"/>
  <c r="AK25" i="18"/>
  <c r="AL25" i="18"/>
  <c r="AM25" i="18"/>
  <c r="AN25" i="18"/>
  <c r="AJ26" i="18" s="1" a="1"/>
  <c r="AK32" i="18"/>
  <c r="AL32" i="18"/>
  <c r="AM32" i="18"/>
  <c r="AN32" i="18"/>
  <c r="AK39" i="18"/>
  <c r="AL39" i="18"/>
  <c r="AM39" i="18"/>
  <c r="AN39" i="18"/>
  <c r="AJ40" i="18" s="1" a="1"/>
  <c r="AK46" i="18"/>
  <c r="AL46" i="18"/>
  <c r="AM46" i="18"/>
  <c r="AN46" i="18"/>
  <c r="Z11" i="18"/>
  <c r="AA11" i="18"/>
  <c r="AB11" i="18"/>
  <c r="AC11" i="18"/>
  <c r="Z18" i="18"/>
  <c r="AA18" i="18"/>
  <c r="AB18" i="18"/>
  <c r="AC18" i="18"/>
  <c r="Z25" i="18"/>
  <c r="AA25" i="18"/>
  <c r="AB25" i="18"/>
  <c r="AC25" i="18"/>
  <c r="Z32" i="18"/>
  <c r="AA32" i="18"/>
  <c r="AB32" i="18"/>
  <c r="AC32" i="18"/>
  <c r="Y33" i="18" s="1" a="1"/>
  <c r="Y35" i="18" s="1"/>
  <c r="Z39" i="18"/>
  <c r="AA39" i="18"/>
  <c r="AB39" i="18"/>
  <c r="AC39" i="18"/>
  <c r="Z46" i="18"/>
  <c r="AA46" i="18"/>
  <c r="AB46" i="18"/>
  <c r="AC46" i="18"/>
  <c r="AJ47" i="18" a="1"/>
  <c r="AJ49" i="18" s="1"/>
  <c r="AJ33" i="18" a="1"/>
  <c r="AJ35" i="18" s="1"/>
  <c r="AJ19" i="18" a="1"/>
  <c r="AJ21" i="18" s="1"/>
  <c r="AJ5" i="18" a="1"/>
  <c r="AJ7" i="18" s="1"/>
  <c r="Y40" i="18" a="1"/>
  <c r="Y42" i="18" s="1"/>
  <c r="Y26" i="18" a="1"/>
  <c r="Y29" i="18" s="1"/>
  <c r="Y12" i="18" a="1"/>
  <c r="Y13" i="18" s="1"/>
  <c r="Y5" i="18" a="1"/>
  <c r="Y7" i="18" s="1"/>
  <c r="AJ47" i="22" a="1"/>
  <c r="AJ49" i="22" s="1"/>
  <c r="AJ40" i="22" a="1"/>
  <c r="AJ42" i="22" s="1"/>
  <c r="AJ33" i="22" a="1"/>
  <c r="AJ35" i="22" s="1"/>
  <c r="AJ26" i="22" a="1"/>
  <c r="AJ27" i="22" s="1"/>
  <c r="AJ19" i="22" a="1"/>
  <c r="AJ21" i="22" s="1"/>
  <c r="AJ12" i="22" a="1"/>
  <c r="AJ13" i="22" s="1"/>
  <c r="AJ5" i="22" a="1"/>
  <c r="AJ5" i="22" s="1"/>
  <c r="Y47" i="22" a="1"/>
  <c r="Y49" i="22" s="1"/>
  <c r="Y40" i="22" a="1"/>
  <c r="Y41" i="22" s="1"/>
  <c r="Y36" i="22"/>
  <c r="Y33" i="22" a="1"/>
  <c r="Y35" i="22" s="1"/>
  <c r="Y28" i="22"/>
  <c r="Y26" i="22" a="1"/>
  <c r="Y27" i="22" s="1"/>
  <c r="Y19" i="22" a="1"/>
  <c r="Y21" i="22" s="1"/>
  <c r="Y12" i="22" a="1"/>
  <c r="Y13" i="22" s="1"/>
  <c r="Y5" i="22" a="1"/>
  <c r="Y7" i="22" s="1"/>
  <c r="Y15" i="22" l="1"/>
  <c r="Y26" i="22"/>
  <c r="Y50" i="22"/>
  <c r="AJ15" i="22"/>
  <c r="AJ36" i="22"/>
  <c r="Y29" i="22"/>
  <c r="Y40" i="22"/>
  <c r="AJ40" i="22"/>
  <c r="Y42" i="22"/>
  <c r="AJ26" i="22"/>
  <c r="AJ43" i="22"/>
  <c r="Y43" i="22"/>
  <c r="AJ28" i="22"/>
  <c r="Y33" i="22"/>
  <c r="AJ29" i="22"/>
  <c r="Y14" i="22"/>
  <c r="AJ14" i="22"/>
  <c r="AJ33" i="22"/>
  <c r="AJ50" i="22"/>
  <c r="Y43" i="18"/>
  <c r="Y47" i="18" a="1"/>
  <c r="Y19" i="18" a="1"/>
  <c r="Y22" i="18" s="1"/>
  <c r="AJ27" i="18"/>
  <c r="AJ29" i="18"/>
  <c r="AJ28" i="18"/>
  <c r="AJ26" i="18"/>
  <c r="AJ13" i="18"/>
  <c r="AJ14" i="18"/>
  <c r="AJ15" i="18"/>
  <c r="AJ42" i="18"/>
  <c r="AJ43" i="18"/>
  <c r="AJ40" i="18"/>
  <c r="AJ33" i="18"/>
  <c r="AJ50" i="18"/>
  <c r="AJ36" i="18"/>
  <c r="Y49" i="18"/>
  <c r="Y50" i="18"/>
  <c r="Y26" i="18"/>
  <c r="Y27" i="18"/>
  <c r="Y36" i="18"/>
  <c r="Y28" i="18"/>
  <c r="Y14" i="18"/>
  <c r="Y15" i="18"/>
  <c r="Y33" i="18"/>
  <c r="Y40" i="18"/>
  <c r="AJ41" i="18"/>
  <c r="AJ19" i="18"/>
  <c r="AJ8" i="18"/>
  <c r="AJ20" i="18"/>
  <c r="AJ6" i="18"/>
  <c r="AJ12" i="18"/>
  <c r="AJ22" i="18"/>
  <c r="AJ34" i="18"/>
  <c r="AJ5" i="18"/>
  <c r="AJ47" i="18"/>
  <c r="AJ48" i="18"/>
  <c r="Y41" i="18"/>
  <c r="Y6" i="18"/>
  <c r="Y8" i="18"/>
  <c r="Y5" i="18"/>
  <c r="Y12" i="18"/>
  <c r="Y34" i="18"/>
  <c r="Y47" i="18"/>
  <c r="Y48" i="18"/>
  <c r="AJ41" i="22"/>
  <c r="AJ6" i="22"/>
  <c r="AJ7" i="22"/>
  <c r="AJ19" i="22"/>
  <c r="AJ8" i="22"/>
  <c r="AJ20" i="22"/>
  <c r="AJ12" i="22"/>
  <c r="AJ22" i="22"/>
  <c r="AJ34" i="22"/>
  <c r="AJ47" i="22"/>
  <c r="AJ48" i="22"/>
  <c r="Y6" i="22"/>
  <c r="Y5" i="22"/>
  <c r="Y8" i="22"/>
  <c r="Y20" i="22"/>
  <c r="Y19" i="22"/>
  <c r="Y12" i="22"/>
  <c r="Y22" i="22"/>
  <c r="Y34" i="22"/>
  <c r="Y47" i="22"/>
  <c r="Y48" i="22"/>
  <c r="Z3" i="23"/>
  <c r="T3" i="23"/>
  <c r="U3" i="23"/>
  <c r="V3" i="23"/>
  <c r="W3" i="23"/>
  <c r="X3" i="23"/>
  <c r="Y3" i="23"/>
  <c r="S3" i="23"/>
  <c r="K5" i="23"/>
  <c r="L5" i="23"/>
  <c r="M5" i="23"/>
  <c r="N5" i="23"/>
  <c r="O5" i="23"/>
  <c r="P5" i="23"/>
  <c r="Q5" i="23"/>
  <c r="R5" i="23"/>
  <c r="K6" i="23"/>
  <c r="L6" i="23"/>
  <c r="M6" i="23"/>
  <c r="N6" i="23"/>
  <c r="O6" i="23"/>
  <c r="P6" i="23"/>
  <c r="Q6" i="23"/>
  <c r="R6" i="23"/>
  <c r="K7" i="23"/>
  <c r="L7" i="23"/>
  <c r="M7" i="23"/>
  <c r="N7" i="23"/>
  <c r="O7" i="23"/>
  <c r="P7" i="23"/>
  <c r="Q7" i="23"/>
  <c r="R7" i="23"/>
  <c r="K8" i="23"/>
  <c r="L8" i="23"/>
  <c r="M8" i="23"/>
  <c r="N8" i="23"/>
  <c r="O8" i="23"/>
  <c r="P8" i="23"/>
  <c r="Q8" i="23"/>
  <c r="R8" i="23"/>
  <c r="K9" i="23"/>
  <c r="L9" i="23"/>
  <c r="M9" i="23"/>
  <c r="N9" i="23"/>
  <c r="O9" i="23"/>
  <c r="P9" i="23"/>
  <c r="Q9" i="23"/>
  <c r="R9" i="23"/>
  <c r="K10" i="23"/>
  <c r="L10" i="23"/>
  <c r="M10" i="23"/>
  <c r="N10" i="23"/>
  <c r="O10" i="23"/>
  <c r="P10" i="23"/>
  <c r="Q10" i="23"/>
  <c r="R10" i="23"/>
  <c r="K11" i="23"/>
  <c r="L11" i="23"/>
  <c r="M11" i="23"/>
  <c r="N11" i="23"/>
  <c r="O11" i="23"/>
  <c r="P11" i="23"/>
  <c r="Q11" i="23"/>
  <c r="R11" i="23"/>
  <c r="K12" i="23"/>
  <c r="L12" i="23"/>
  <c r="M12" i="23"/>
  <c r="N12" i="23"/>
  <c r="O12" i="23"/>
  <c r="P12" i="23"/>
  <c r="Q12" i="23"/>
  <c r="R12" i="23"/>
  <c r="K13" i="23"/>
  <c r="L13" i="23"/>
  <c r="M13" i="23"/>
  <c r="N13" i="23"/>
  <c r="O13" i="23"/>
  <c r="P13" i="23"/>
  <c r="Q13" i="23"/>
  <c r="R13" i="23"/>
  <c r="K14" i="23"/>
  <c r="L14" i="23"/>
  <c r="M14" i="23"/>
  <c r="N14" i="23"/>
  <c r="O14" i="23"/>
  <c r="P14" i="23"/>
  <c r="Q14" i="23"/>
  <c r="R14" i="23"/>
  <c r="K15" i="23"/>
  <c r="L15" i="23"/>
  <c r="M15" i="23"/>
  <c r="N15" i="23"/>
  <c r="O15" i="23"/>
  <c r="P15" i="23"/>
  <c r="Q15" i="23"/>
  <c r="R15" i="23"/>
  <c r="K16" i="23"/>
  <c r="L16" i="23"/>
  <c r="M16" i="23"/>
  <c r="N16" i="23"/>
  <c r="O16" i="23"/>
  <c r="P16" i="23"/>
  <c r="Q16" i="23"/>
  <c r="R16" i="23"/>
  <c r="K17" i="23"/>
  <c r="L17" i="23"/>
  <c r="M17" i="23"/>
  <c r="N17" i="23"/>
  <c r="O17" i="23"/>
  <c r="P17" i="23"/>
  <c r="Q17" i="23"/>
  <c r="R17" i="23"/>
  <c r="K18" i="23"/>
  <c r="L18" i="23"/>
  <c r="M18" i="23"/>
  <c r="N18" i="23"/>
  <c r="O18" i="23"/>
  <c r="P18" i="23"/>
  <c r="Q18" i="23"/>
  <c r="R18" i="23"/>
  <c r="K19" i="23"/>
  <c r="L19" i="23"/>
  <c r="M19" i="23"/>
  <c r="N19" i="23"/>
  <c r="O19" i="23"/>
  <c r="P19" i="23"/>
  <c r="Q19" i="23"/>
  <c r="R19" i="23"/>
  <c r="K20" i="23"/>
  <c r="L20" i="23"/>
  <c r="M20" i="23"/>
  <c r="N20" i="23"/>
  <c r="O20" i="23"/>
  <c r="P20" i="23"/>
  <c r="Q20" i="23"/>
  <c r="R20" i="23"/>
  <c r="K21" i="23"/>
  <c r="L21" i="23"/>
  <c r="M21" i="23"/>
  <c r="N21" i="23"/>
  <c r="O21" i="23"/>
  <c r="P21" i="23"/>
  <c r="Q21" i="23"/>
  <c r="R21" i="23"/>
  <c r="K22" i="23"/>
  <c r="L22" i="23"/>
  <c r="M22" i="23"/>
  <c r="N22" i="23"/>
  <c r="O22" i="23"/>
  <c r="P22" i="23"/>
  <c r="Q22" i="23"/>
  <c r="R22" i="23"/>
  <c r="K23" i="23"/>
  <c r="L23" i="23"/>
  <c r="M23" i="23"/>
  <c r="N23" i="23"/>
  <c r="O23" i="23"/>
  <c r="P23" i="23"/>
  <c r="Q23" i="23"/>
  <c r="R23" i="23"/>
  <c r="K24" i="23"/>
  <c r="L24" i="23"/>
  <c r="M24" i="23"/>
  <c r="N24" i="23"/>
  <c r="O24" i="23"/>
  <c r="P24" i="23"/>
  <c r="Q24" i="23"/>
  <c r="R24" i="23"/>
  <c r="K25" i="23"/>
  <c r="L25" i="23"/>
  <c r="M25" i="23"/>
  <c r="N25" i="23"/>
  <c r="O25" i="23"/>
  <c r="P25" i="23"/>
  <c r="Q25" i="23"/>
  <c r="R25" i="23"/>
  <c r="K26" i="23"/>
  <c r="L26" i="23"/>
  <c r="M26" i="23"/>
  <c r="N26" i="23"/>
  <c r="O26" i="23"/>
  <c r="P26" i="23"/>
  <c r="Q26" i="23"/>
  <c r="R26" i="23"/>
  <c r="K27" i="23"/>
  <c r="L27" i="23"/>
  <c r="M27" i="23"/>
  <c r="N27" i="23"/>
  <c r="O27" i="23"/>
  <c r="P27" i="23"/>
  <c r="Q27" i="23"/>
  <c r="R27" i="23"/>
  <c r="K28" i="23"/>
  <c r="L28" i="23"/>
  <c r="M28" i="23"/>
  <c r="N28" i="23"/>
  <c r="O28" i="23"/>
  <c r="P28" i="23"/>
  <c r="Q28" i="23"/>
  <c r="R28" i="23"/>
  <c r="K29" i="23"/>
  <c r="L29" i="23"/>
  <c r="M29" i="23"/>
  <c r="N29" i="23"/>
  <c r="O29" i="23"/>
  <c r="P29" i="23"/>
  <c r="Q29" i="23"/>
  <c r="R29" i="23"/>
  <c r="K30" i="23"/>
  <c r="L30" i="23"/>
  <c r="M30" i="23"/>
  <c r="N30" i="23"/>
  <c r="O30" i="23"/>
  <c r="P30" i="23"/>
  <c r="Q30" i="23"/>
  <c r="R30" i="23"/>
  <c r="K31" i="23"/>
  <c r="L31" i="23"/>
  <c r="M31" i="23"/>
  <c r="N31" i="23"/>
  <c r="O31" i="23"/>
  <c r="P31" i="23"/>
  <c r="Q31" i="23"/>
  <c r="R31" i="23"/>
  <c r="K32" i="23"/>
  <c r="L32" i="23"/>
  <c r="M32" i="23"/>
  <c r="N32" i="23"/>
  <c r="O32" i="23"/>
  <c r="P32" i="23"/>
  <c r="Q32" i="23"/>
  <c r="R32" i="23"/>
  <c r="K33" i="23"/>
  <c r="L33" i="23"/>
  <c r="M33" i="23"/>
  <c r="N33" i="23"/>
  <c r="O33" i="23"/>
  <c r="P33" i="23"/>
  <c r="Q33" i="23"/>
  <c r="R33" i="23"/>
  <c r="K34" i="23"/>
  <c r="L34" i="23"/>
  <c r="M34" i="23"/>
  <c r="N34" i="23"/>
  <c r="O34" i="23"/>
  <c r="P34" i="23"/>
  <c r="Q34" i="23"/>
  <c r="R34" i="23"/>
  <c r="K35" i="23"/>
  <c r="L35" i="23"/>
  <c r="M35" i="23"/>
  <c r="N35" i="23"/>
  <c r="O35" i="23"/>
  <c r="P35" i="23"/>
  <c r="Q35" i="23"/>
  <c r="R35" i="23"/>
  <c r="K36" i="23"/>
  <c r="L36" i="23"/>
  <c r="M36" i="23"/>
  <c r="N36" i="23"/>
  <c r="O36" i="23"/>
  <c r="P36" i="23"/>
  <c r="Q36" i="23"/>
  <c r="R36" i="23"/>
  <c r="K37" i="23"/>
  <c r="L37" i="23"/>
  <c r="M37" i="23"/>
  <c r="N37" i="23"/>
  <c r="O37" i="23"/>
  <c r="P37" i="23"/>
  <c r="Q37" i="23"/>
  <c r="R37" i="23"/>
  <c r="K38" i="23"/>
  <c r="L38" i="23"/>
  <c r="M38" i="23"/>
  <c r="N38" i="23"/>
  <c r="O38" i="23"/>
  <c r="P38" i="23"/>
  <c r="Q38" i="23"/>
  <c r="R38" i="23"/>
  <c r="K39" i="23"/>
  <c r="L39" i="23"/>
  <c r="M39" i="23"/>
  <c r="N39" i="23"/>
  <c r="O39" i="23"/>
  <c r="P39" i="23"/>
  <c r="Q39" i="23"/>
  <c r="R39" i="23"/>
  <c r="K40" i="23"/>
  <c r="L40" i="23"/>
  <c r="M40" i="23"/>
  <c r="N40" i="23"/>
  <c r="O40" i="23"/>
  <c r="P40" i="23"/>
  <c r="Q40" i="23"/>
  <c r="R40" i="23"/>
  <c r="K41" i="23"/>
  <c r="L41" i="23"/>
  <c r="M41" i="23"/>
  <c r="N41" i="23"/>
  <c r="O41" i="23"/>
  <c r="P41" i="23"/>
  <c r="Q41" i="23"/>
  <c r="R41" i="23"/>
  <c r="K42" i="23"/>
  <c r="L42" i="23"/>
  <c r="M42" i="23"/>
  <c r="N42" i="23"/>
  <c r="O42" i="23"/>
  <c r="P42" i="23"/>
  <c r="Q42" i="23"/>
  <c r="R42" i="23"/>
  <c r="K43" i="23"/>
  <c r="L43" i="23"/>
  <c r="M43" i="23"/>
  <c r="N43" i="23"/>
  <c r="O43" i="23"/>
  <c r="P43" i="23"/>
  <c r="Q43" i="23"/>
  <c r="R43" i="23"/>
  <c r="K44" i="23"/>
  <c r="L44" i="23"/>
  <c r="M44" i="23"/>
  <c r="N44" i="23"/>
  <c r="O44" i="23"/>
  <c r="P44" i="23"/>
  <c r="Q44" i="23"/>
  <c r="R44" i="23"/>
  <c r="K45" i="23"/>
  <c r="L45" i="23"/>
  <c r="M45" i="23"/>
  <c r="N45" i="23"/>
  <c r="O45" i="23"/>
  <c r="P45" i="23"/>
  <c r="Q45" i="23"/>
  <c r="R45" i="23"/>
  <c r="K46" i="23"/>
  <c r="L46" i="23"/>
  <c r="M46" i="23"/>
  <c r="N46" i="23"/>
  <c r="O46" i="23"/>
  <c r="P46" i="23"/>
  <c r="Q46" i="23"/>
  <c r="R46" i="23"/>
  <c r="K47" i="23"/>
  <c r="L47" i="23"/>
  <c r="M47" i="23"/>
  <c r="N47" i="23"/>
  <c r="O47" i="23"/>
  <c r="P47" i="23"/>
  <c r="Q47" i="23"/>
  <c r="R47" i="23"/>
  <c r="K48" i="23"/>
  <c r="L48" i="23"/>
  <c r="M48" i="23"/>
  <c r="N48" i="23"/>
  <c r="O48" i="23"/>
  <c r="P48" i="23"/>
  <c r="Q48" i="23"/>
  <c r="R48" i="23"/>
  <c r="K49" i="23"/>
  <c r="L49" i="23"/>
  <c r="M49" i="23"/>
  <c r="N49" i="23"/>
  <c r="O49" i="23"/>
  <c r="P49" i="23"/>
  <c r="Q49" i="23"/>
  <c r="R49" i="23"/>
  <c r="K50" i="23"/>
  <c r="L50" i="23"/>
  <c r="M50" i="23"/>
  <c r="N50" i="23"/>
  <c r="O50" i="23"/>
  <c r="P50" i="23"/>
  <c r="Q50" i="23"/>
  <c r="R50" i="23"/>
  <c r="K51" i="23"/>
  <c r="L51" i="23"/>
  <c r="M51" i="23"/>
  <c r="N51" i="23"/>
  <c r="O51" i="23"/>
  <c r="P51" i="23"/>
  <c r="Q51" i="23"/>
  <c r="R51" i="23"/>
  <c r="K52" i="23"/>
  <c r="L52" i="23"/>
  <c r="M52" i="23"/>
  <c r="N52" i="23"/>
  <c r="O52" i="23"/>
  <c r="P52" i="23"/>
  <c r="Q52" i="23"/>
  <c r="R52" i="23"/>
  <c r="K53" i="23"/>
  <c r="L53" i="23"/>
  <c r="M53" i="23"/>
  <c r="N53" i="23"/>
  <c r="O53" i="23"/>
  <c r="P53" i="23"/>
  <c r="Q53" i="23"/>
  <c r="R53" i="23"/>
  <c r="K54" i="23"/>
  <c r="L54" i="23"/>
  <c r="M54" i="23"/>
  <c r="N54" i="23"/>
  <c r="O54" i="23"/>
  <c r="P54" i="23"/>
  <c r="Q54" i="23"/>
  <c r="R54" i="23"/>
  <c r="K55" i="23"/>
  <c r="L55" i="23"/>
  <c r="M55" i="23"/>
  <c r="N55" i="23"/>
  <c r="O55" i="23"/>
  <c r="P55" i="23"/>
  <c r="Q55" i="23"/>
  <c r="R55" i="23"/>
  <c r="K56" i="23"/>
  <c r="L56" i="23"/>
  <c r="M56" i="23"/>
  <c r="N56" i="23"/>
  <c r="O56" i="23"/>
  <c r="P56" i="23"/>
  <c r="Q56" i="23"/>
  <c r="R56" i="23"/>
  <c r="K57" i="23"/>
  <c r="L57" i="23"/>
  <c r="M57" i="23"/>
  <c r="N57" i="23"/>
  <c r="O57" i="23"/>
  <c r="P57" i="23"/>
  <c r="Q57" i="23"/>
  <c r="R57" i="23"/>
  <c r="K58" i="23"/>
  <c r="L58" i="23"/>
  <c r="M58" i="23"/>
  <c r="N58" i="23"/>
  <c r="O58" i="23"/>
  <c r="P58" i="23"/>
  <c r="Q58" i="23"/>
  <c r="R58" i="23"/>
  <c r="K59" i="23"/>
  <c r="L59" i="23"/>
  <c r="M59" i="23"/>
  <c r="N59" i="23"/>
  <c r="O59" i="23"/>
  <c r="P59" i="23"/>
  <c r="Q59" i="23"/>
  <c r="R59" i="23"/>
  <c r="K60" i="23"/>
  <c r="L60" i="23"/>
  <c r="M60" i="23"/>
  <c r="N60" i="23"/>
  <c r="O60" i="23"/>
  <c r="P60" i="23"/>
  <c r="Q60" i="23"/>
  <c r="R60" i="23"/>
  <c r="K61" i="23"/>
  <c r="L61" i="23"/>
  <c r="M61" i="23"/>
  <c r="N61" i="23"/>
  <c r="O61" i="23"/>
  <c r="P61" i="23"/>
  <c r="Q61" i="23"/>
  <c r="R61" i="23"/>
  <c r="K62" i="23"/>
  <c r="L62" i="23"/>
  <c r="M62" i="23"/>
  <c r="N62" i="23"/>
  <c r="O62" i="23"/>
  <c r="P62" i="23"/>
  <c r="Q62" i="23"/>
  <c r="R62" i="23"/>
  <c r="K63" i="23"/>
  <c r="L63" i="23"/>
  <c r="M63" i="23"/>
  <c r="N63" i="23"/>
  <c r="O63" i="23"/>
  <c r="P63" i="23"/>
  <c r="Q63" i="23"/>
  <c r="R63" i="23"/>
  <c r="K64" i="23"/>
  <c r="L64" i="23"/>
  <c r="M64" i="23"/>
  <c r="N64" i="23"/>
  <c r="O64" i="23"/>
  <c r="P64" i="23"/>
  <c r="Q64" i="23"/>
  <c r="R64" i="23"/>
  <c r="K65" i="23"/>
  <c r="L65" i="23"/>
  <c r="M65" i="23"/>
  <c r="N65" i="23"/>
  <c r="O65" i="23"/>
  <c r="P65" i="23"/>
  <c r="Q65" i="23"/>
  <c r="R65" i="23"/>
  <c r="K66" i="23"/>
  <c r="L66" i="23"/>
  <c r="M66" i="23"/>
  <c r="N66" i="23"/>
  <c r="O66" i="23"/>
  <c r="P66" i="23"/>
  <c r="Q66" i="23"/>
  <c r="R66" i="23"/>
  <c r="K67" i="23"/>
  <c r="L67" i="23"/>
  <c r="M67" i="23"/>
  <c r="N67" i="23"/>
  <c r="O67" i="23"/>
  <c r="P67" i="23"/>
  <c r="Q67" i="23"/>
  <c r="R67" i="23"/>
  <c r="K68" i="23"/>
  <c r="L68" i="23"/>
  <c r="M68" i="23"/>
  <c r="N68" i="23"/>
  <c r="O68" i="23"/>
  <c r="P68" i="23"/>
  <c r="Q68" i="23"/>
  <c r="R68" i="23"/>
  <c r="K69" i="23"/>
  <c r="L69" i="23"/>
  <c r="M69" i="23"/>
  <c r="N69" i="23"/>
  <c r="O69" i="23"/>
  <c r="P69" i="23"/>
  <c r="Q69" i="23"/>
  <c r="R69" i="23"/>
  <c r="K70" i="23"/>
  <c r="L70" i="23"/>
  <c r="M70" i="23"/>
  <c r="N70" i="23"/>
  <c r="O70" i="23"/>
  <c r="P70" i="23"/>
  <c r="Q70" i="23"/>
  <c r="R70" i="23"/>
  <c r="K71" i="23"/>
  <c r="L71" i="23"/>
  <c r="M71" i="23"/>
  <c r="N71" i="23"/>
  <c r="O71" i="23"/>
  <c r="P71" i="23"/>
  <c r="Q71" i="23"/>
  <c r="R71" i="23"/>
  <c r="K72" i="23"/>
  <c r="L72" i="23"/>
  <c r="M72" i="23"/>
  <c r="N72" i="23"/>
  <c r="O72" i="23"/>
  <c r="P72" i="23"/>
  <c r="Q72" i="23"/>
  <c r="R72" i="23"/>
  <c r="K73" i="23"/>
  <c r="L73" i="23"/>
  <c r="M73" i="23"/>
  <c r="N73" i="23"/>
  <c r="O73" i="23"/>
  <c r="P73" i="23"/>
  <c r="Q73" i="23"/>
  <c r="R73" i="23"/>
  <c r="K74" i="23"/>
  <c r="L74" i="23"/>
  <c r="M74" i="23"/>
  <c r="N74" i="23"/>
  <c r="O74" i="23"/>
  <c r="P74" i="23"/>
  <c r="Q74" i="23"/>
  <c r="R74" i="23"/>
  <c r="K75" i="23"/>
  <c r="L75" i="23"/>
  <c r="M75" i="23"/>
  <c r="N75" i="23"/>
  <c r="O75" i="23"/>
  <c r="P75" i="23"/>
  <c r="Q75" i="23"/>
  <c r="R75" i="23"/>
  <c r="K76" i="23"/>
  <c r="L76" i="23"/>
  <c r="M76" i="23"/>
  <c r="N76" i="23"/>
  <c r="O76" i="23"/>
  <c r="P76" i="23"/>
  <c r="Q76" i="23"/>
  <c r="R76" i="23"/>
  <c r="K77" i="23"/>
  <c r="L77" i="23"/>
  <c r="M77" i="23"/>
  <c r="N77" i="23"/>
  <c r="O77" i="23"/>
  <c r="P77" i="23"/>
  <c r="Q77" i="23"/>
  <c r="R77" i="23"/>
  <c r="K78" i="23"/>
  <c r="L78" i="23"/>
  <c r="M78" i="23"/>
  <c r="N78" i="23"/>
  <c r="O78" i="23"/>
  <c r="P78" i="23"/>
  <c r="Q78" i="23"/>
  <c r="R78" i="23"/>
  <c r="K79" i="23"/>
  <c r="L79" i="23"/>
  <c r="M79" i="23"/>
  <c r="N79" i="23"/>
  <c r="O79" i="23"/>
  <c r="P79" i="23"/>
  <c r="Q79" i="23"/>
  <c r="R79" i="23"/>
  <c r="K80" i="23"/>
  <c r="L80" i="23"/>
  <c r="M80" i="23"/>
  <c r="N80" i="23"/>
  <c r="O80" i="23"/>
  <c r="P80" i="23"/>
  <c r="Q80" i="23"/>
  <c r="R80" i="23"/>
  <c r="K81" i="23"/>
  <c r="L81" i="23"/>
  <c r="M81" i="23"/>
  <c r="N81" i="23"/>
  <c r="O81" i="23"/>
  <c r="P81" i="23"/>
  <c r="Q81" i="23"/>
  <c r="R81" i="23"/>
  <c r="K82" i="23"/>
  <c r="L82" i="23"/>
  <c r="M82" i="23"/>
  <c r="N82" i="23"/>
  <c r="O82" i="23"/>
  <c r="P82" i="23"/>
  <c r="Q82" i="23"/>
  <c r="R82" i="23"/>
  <c r="K83" i="23"/>
  <c r="L83" i="23"/>
  <c r="M83" i="23"/>
  <c r="N83" i="23"/>
  <c r="O83" i="23"/>
  <c r="P83" i="23"/>
  <c r="Q83" i="23"/>
  <c r="R83" i="23"/>
  <c r="K84" i="23"/>
  <c r="L84" i="23"/>
  <c r="M84" i="23"/>
  <c r="N84" i="23"/>
  <c r="O84" i="23"/>
  <c r="P84" i="23"/>
  <c r="Q84" i="23"/>
  <c r="R84" i="23"/>
  <c r="K85" i="23"/>
  <c r="L85" i="23"/>
  <c r="M85" i="23"/>
  <c r="N85" i="23"/>
  <c r="O85" i="23"/>
  <c r="P85" i="23"/>
  <c r="Q85" i="23"/>
  <c r="R85" i="23"/>
  <c r="K86" i="23"/>
  <c r="L86" i="23"/>
  <c r="M86" i="23"/>
  <c r="N86" i="23"/>
  <c r="O86" i="23"/>
  <c r="P86" i="23"/>
  <c r="Q86" i="23"/>
  <c r="R86" i="23"/>
  <c r="K87" i="23"/>
  <c r="L87" i="23"/>
  <c r="M87" i="23"/>
  <c r="N87" i="23"/>
  <c r="O87" i="23"/>
  <c r="P87" i="23"/>
  <c r="Q87" i="23"/>
  <c r="R87" i="23"/>
  <c r="K88" i="23"/>
  <c r="L88" i="23"/>
  <c r="M88" i="23"/>
  <c r="N88" i="23"/>
  <c r="O88" i="23"/>
  <c r="P88" i="23"/>
  <c r="Q88" i="23"/>
  <c r="R88" i="23"/>
  <c r="K89" i="23"/>
  <c r="L89" i="23"/>
  <c r="M89" i="23"/>
  <c r="N89" i="23"/>
  <c r="O89" i="23"/>
  <c r="P89" i="23"/>
  <c r="Q89" i="23"/>
  <c r="R89" i="23"/>
  <c r="K90" i="23"/>
  <c r="L90" i="23"/>
  <c r="M90" i="23"/>
  <c r="N90" i="23"/>
  <c r="O90" i="23"/>
  <c r="P90" i="23"/>
  <c r="Q90" i="23"/>
  <c r="R90" i="23"/>
  <c r="K91" i="23"/>
  <c r="L91" i="23"/>
  <c r="M91" i="23"/>
  <c r="N91" i="23"/>
  <c r="O91" i="23"/>
  <c r="P91" i="23"/>
  <c r="Q91" i="23"/>
  <c r="R91" i="23"/>
  <c r="K92" i="23"/>
  <c r="L92" i="23"/>
  <c r="M92" i="23"/>
  <c r="N92" i="23"/>
  <c r="O92" i="23"/>
  <c r="P92" i="23"/>
  <c r="Q92" i="23"/>
  <c r="R92" i="23"/>
  <c r="K93" i="23"/>
  <c r="L93" i="23"/>
  <c r="M93" i="23"/>
  <c r="N93" i="23"/>
  <c r="O93" i="23"/>
  <c r="P93" i="23"/>
  <c r="Q93" i="23"/>
  <c r="R93" i="23"/>
  <c r="K94" i="23"/>
  <c r="L94" i="23"/>
  <c r="M94" i="23"/>
  <c r="N94" i="23"/>
  <c r="O94" i="23"/>
  <c r="P94" i="23"/>
  <c r="Q94" i="23"/>
  <c r="R94" i="23"/>
  <c r="K95" i="23"/>
  <c r="L95" i="23"/>
  <c r="M95" i="23"/>
  <c r="N95" i="23"/>
  <c r="O95" i="23"/>
  <c r="P95" i="23"/>
  <c r="Q95" i="23"/>
  <c r="R95" i="23"/>
  <c r="K96" i="23"/>
  <c r="L96" i="23"/>
  <c r="M96" i="23"/>
  <c r="N96" i="23"/>
  <c r="O96" i="23"/>
  <c r="P96" i="23"/>
  <c r="Q96" i="23"/>
  <c r="R96" i="23"/>
  <c r="K97" i="23"/>
  <c r="L97" i="23"/>
  <c r="M97" i="23"/>
  <c r="N97" i="23"/>
  <c r="O97" i="23"/>
  <c r="P97" i="23"/>
  <c r="Q97" i="23"/>
  <c r="R97" i="23"/>
  <c r="K98" i="23"/>
  <c r="L98" i="23"/>
  <c r="M98" i="23"/>
  <c r="N98" i="23"/>
  <c r="O98" i="23"/>
  <c r="P98" i="23"/>
  <c r="Q98" i="23"/>
  <c r="R98" i="23"/>
  <c r="K99" i="23"/>
  <c r="L99" i="23"/>
  <c r="M99" i="23"/>
  <c r="N99" i="23"/>
  <c r="O99" i="23"/>
  <c r="P99" i="23"/>
  <c r="Q99" i="23"/>
  <c r="R99" i="23"/>
  <c r="K100" i="23"/>
  <c r="L100" i="23"/>
  <c r="M100" i="23"/>
  <c r="N100" i="23"/>
  <c r="O100" i="23"/>
  <c r="P100" i="23"/>
  <c r="Q100" i="23"/>
  <c r="R100" i="23"/>
  <c r="K101" i="23"/>
  <c r="L101" i="23"/>
  <c r="M101" i="23"/>
  <c r="N101" i="23"/>
  <c r="O101" i="23"/>
  <c r="P101" i="23"/>
  <c r="Q101" i="23"/>
  <c r="R101" i="23"/>
  <c r="K102" i="23"/>
  <c r="L102" i="23"/>
  <c r="M102" i="23"/>
  <c r="N102" i="23"/>
  <c r="O102" i="23"/>
  <c r="P102" i="23"/>
  <c r="Q102" i="23"/>
  <c r="R102" i="23"/>
  <c r="K103" i="23"/>
  <c r="L103" i="23"/>
  <c r="M103" i="23"/>
  <c r="N103" i="23"/>
  <c r="O103" i="23"/>
  <c r="P103" i="23"/>
  <c r="Q103" i="23"/>
  <c r="R103" i="23"/>
  <c r="K104" i="23"/>
  <c r="L104" i="23"/>
  <c r="M104" i="23"/>
  <c r="N104" i="23"/>
  <c r="O104" i="23"/>
  <c r="P104" i="23"/>
  <c r="Q104" i="23"/>
  <c r="R104" i="23"/>
  <c r="K105" i="23"/>
  <c r="L105" i="23"/>
  <c r="M105" i="23"/>
  <c r="N105" i="23"/>
  <c r="O105" i="23"/>
  <c r="P105" i="23"/>
  <c r="Q105" i="23"/>
  <c r="R105" i="23"/>
  <c r="K106" i="23"/>
  <c r="L106" i="23"/>
  <c r="M106" i="23"/>
  <c r="N106" i="23"/>
  <c r="O106" i="23"/>
  <c r="P106" i="23"/>
  <c r="Q106" i="23"/>
  <c r="R106" i="23"/>
  <c r="K107" i="23"/>
  <c r="L107" i="23"/>
  <c r="M107" i="23"/>
  <c r="N107" i="23"/>
  <c r="O107" i="23"/>
  <c r="P107" i="23"/>
  <c r="Q107" i="23"/>
  <c r="R107" i="23"/>
  <c r="K108" i="23"/>
  <c r="L108" i="23"/>
  <c r="M108" i="23"/>
  <c r="N108" i="23"/>
  <c r="O108" i="23"/>
  <c r="P108" i="23"/>
  <c r="Q108" i="23"/>
  <c r="R108" i="23"/>
  <c r="K109" i="23"/>
  <c r="L109" i="23"/>
  <c r="M109" i="23"/>
  <c r="N109" i="23"/>
  <c r="O109" i="23"/>
  <c r="P109" i="23"/>
  <c r="Q109" i="23"/>
  <c r="R109" i="23"/>
  <c r="K110" i="23"/>
  <c r="L110" i="23"/>
  <c r="M110" i="23"/>
  <c r="N110" i="23"/>
  <c r="O110" i="23"/>
  <c r="P110" i="23"/>
  <c r="Q110" i="23"/>
  <c r="R110" i="23"/>
  <c r="K111" i="23"/>
  <c r="L111" i="23"/>
  <c r="M111" i="23"/>
  <c r="N111" i="23"/>
  <c r="O111" i="23"/>
  <c r="P111" i="23"/>
  <c r="Q111" i="23"/>
  <c r="R111" i="23"/>
  <c r="K112" i="23"/>
  <c r="L112" i="23"/>
  <c r="M112" i="23"/>
  <c r="N112" i="23"/>
  <c r="O112" i="23"/>
  <c r="P112" i="23"/>
  <c r="Q112" i="23"/>
  <c r="R112" i="23"/>
  <c r="K113" i="23"/>
  <c r="L113" i="23"/>
  <c r="M113" i="23"/>
  <c r="N113" i="23"/>
  <c r="O113" i="23"/>
  <c r="P113" i="23"/>
  <c r="Q113" i="23"/>
  <c r="R113" i="23"/>
  <c r="K114" i="23"/>
  <c r="L114" i="23"/>
  <c r="M114" i="23"/>
  <c r="N114" i="23"/>
  <c r="O114" i="23"/>
  <c r="P114" i="23"/>
  <c r="Q114" i="23"/>
  <c r="R114" i="23"/>
  <c r="K115" i="23"/>
  <c r="L115" i="23"/>
  <c r="M115" i="23"/>
  <c r="N115" i="23"/>
  <c r="O115" i="23"/>
  <c r="P115" i="23"/>
  <c r="Q115" i="23"/>
  <c r="R115" i="23"/>
  <c r="K116" i="23"/>
  <c r="L116" i="23"/>
  <c r="M116" i="23"/>
  <c r="N116" i="23"/>
  <c r="O116" i="23"/>
  <c r="P116" i="23"/>
  <c r="Q116" i="23"/>
  <c r="R116" i="23"/>
  <c r="K117" i="23"/>
  <c r="L117" i="23"/>
  <c r="M117" i="23"/>
  <c r="N117" i="23"/>
  <c r="O117" i="23"/>
  <c r="P117" i="23"/>
  <c r="Q117" i="23"/>
  <c r="R117" i="23"/>
  <c r="K118" i="23"/>
  <c r="L118" i="23"/>
  <c r="M118" i="23"/>
  <c r="N118" i="23"/>
  <c r="O118" i="23"/>
  <c r="P118" i="23"/>
  <c r="Q118" i="23"/>
  <c r="R118" i="23"/>
  <c r="K119" i="23"/>
  <c r="L119" i="23"/>
  <c r="M119" i="23"/>
  <c r="N119" i="23"/>
  <c r="O119" i="23"/>
  <c r="P119" i="23"/>
  <c r="Q119" i="23"/>
  <c r="R119" i="23"/>
  <c r="K120" i="23"/>
  <c r="L120" i="23"/>
  <c r="M120" i="23"/>
  <c r="N120" i="23"/>
  <c r="O120" i="23"/>
  <c r="P120" i="23"/>
  <c r="Q120" i="23"/>
  <c r="R120" i="23"/>
  <c r="K121" i="23"/>
  <c r="L121" i="23"/>
  <c r="M121" i="23"/>
  <c r="N121" i="23"/>
  <c r="O121" i="23"/>
  <c r="P121" i="23"/>
  <c r="Q121" i="23"/>
  <c r="R121" i="23"/>
  <c r="K122" i="23"/>
  <c r="L122" i="23"/>
  <c r="M122" i="23"/>
  <c r="N122" i="23"/>
  <c r="O122" i="23"/>
  <c r="P122" i="23"/>
  <c r="Q122" i="23"/>
  <c r="R122" i="23"/>
  <c r="K123" i="23"/>
  <c r="L123" i="23"/>
  <c r="M123" i="23"/>
  <c r="N123" i="23"/>
  <c r="O123" i="23"/>
  <c r="P123" i="23"/>
  <c r="Q123" i="23"/>
  <c r="R123" i="23"/>
  <c r="K124" i="23"/>
  <c r="L124" i="23"/>
  <c r="M124" i="23"/>
  <c r="N124" i="23"/>
  <c r="O124" i="23"/>
  <c r="P124" i="23"/>
  <c r="Q124" i="23"/>
  <c r="R124" i="23"/>
  <c r="K125" i="23"/>
  <c r="L125" i="23"/>
  <c r="M125" i="23"/>
  <c r="N125" i="23"/>
  <c r="O125" i="23"/>
  <c r="P125" i="23"/>
  <c r="Q125" i="23"/>
  <c r="R125" i="23"/>
  <c r="K126" i="23"/>
  <c r="L126" i="23"/>
  <c r="M126" i="23"/>
  <c r="N126" i="23"/>
  <c r="O126" i="23"/>
  <c r="P126" i="23"/>
  <c r="Q126" i="23"/>
  <c r="R126" i="23"/>
  <c r="K127" i="23"/>
  <c r="L127" i="23"/>
  <c r="M127" i="23"/>
  <c r="N127" i="23"/>
  <c r="O127" i="23"/>
  <c r="P127" i="23"/>
  <c r="Q127" i="23"/>
  <c r="R127" i="23"/>
  <c r="K128" i="23"/>
  <c r="L128" i="23"/>
  <c r="M128" i="23"/>
  <c r="N128" i="23"/>
  <c r="O128" i="23"/>
  <c r="P128" i="23"/>
  <c r="Q128" i="23"/>
  <c r="R128" i="23"/>
  <c r="K129" i="23"/>
  <c r="L129" i="23"/>
  <c r="M129" i="23"/>
  <c r="N129" i="23"/>
  <c r="O129" i="23"/>
  <c r="P129" i="23"/>
  <c r="Q129" i="23"/>
  <c r="R129" i="23"/>
  <c r="K130" i="23"/>
  <c r="L130" i="23"/>
  <c r="M130" i="23"/>
  <c r="N130" i="23"/>
  <c r="O130" i="23"/>
  <c r="P130" i="23"/>
  <c r="Q130" i="23"/>
  <c r="R130" i="23"/>
  <c r="K131" i="23"/>
  <c r="L131" i="23"/>
  <c r="M131" i="23"/>
  <c r="N131" i="23"/>
  <c r="O131" i="23"/>
  <c r="P131" i="23"/>
  <c r="Q131" i="23"/>
  <c r="R131" i="23"/>
  <c r="K132" i="23"/>
  <c r="L132" i="23"/>
  <c r="M132" i="23"/>
  <c r="N132" i="23"/>
  <c r="O132" i="23"/>
  <c r="P132" i="23"/>
  <c r="Q132" i="23"/>
  <c r="R132" i="23"/>
  <c r="K133" i="23"/>
  <c r="L133" i="23"/>
  <c r="M133" i="23"/>
  <c r="N133" i="23"/>
  <c r="O133" i="23"/>
  <c r="P133" i="23"/>
  <c r="Q133" i="23"/>
  <c r="R133" i="23"/>
  <c r="K134" i="23"/>
  <c r="L134" i="23"/>
  <c r="M134" i="23"/>
  <c r="N134" i="23"/>
  <c r="O134" i="23"/>
  <c r="P134" i="23"/>
  <c r="Q134" i="23"/>
  <c r="R134" i="23"/>
  <c r="K135" i="23"/>
  <c r="L135" i="23"/>
  <c r="M135" i="23"/>
  <c r="N135" i="23"/>
  <c r="O135" i="23"/>
  <c r="P135" i="23"/>
  <c r="Q135" i="23"/>
  <c r="R135" i="23"/>
  <c r="K136" i="23"/>
  <c r="L136" i="23"/>
  <c r="M136" i="23"/>
  <c r="N136" i="23"/>
  <c r="O136" i="23"/>
  <c r="P136" i="23"/>
  <c r="Q136" i="23"/>
  <c r="R136" i="23"/>
  <c r="K137" i="23"/>
  <c r="L137" i="23"/>
  <c r="M137" i="23"/>
  <c r="N137" i="23"/>
  <c r="O137" i="23"/>
  <c r="P137" i="23"/>
  <c r="Q137" i="23"/>
  <c r="R137" i="23"/>
  <c r="K138" i="23"/>
  <c r="L138" i="23"/>
  <c r="M138" i="23"/>
  <c r="N138" i="23"/>
  <c r="O138" i="23"/>
  <c r="P138" i="23"/>
  <c r="Q138" i="23"/>
  <c r="R138" i="23"/>
  <c r="K139" i="23"/>
  <c r="L139" i="23"/>
  <c r="M139" i="23"/>
  <c r="N139" i="23"/>
  <c r="O139" i="23"/>
  <c r="P139" i="23"/>
  <c r="Q139" i="23"/>
  <c r="R139" i="23"/>
  <c r="K140" i="23"/>
  <c r="L140" i="23"/>
  <c r="M140" i="23"/>
  <c r="N140" i="23"/>
  <c r="O140" i="23"/>
  <c r="P140" i="23"/>
  <c r="Q140" i="23"/>
  <c r="R140" i="23"/>
  <c r="K141" i="23"/>
  <c r="L141" i="23"/>
  <c r="M141" i="23"/>
  <c r="N141" i="23"/>
  <c r="O141" i="23"/>
  <c r="P141" i="23"/>
  <c r="Q141" i="23"/>
  <c r="R141" i="23"/>
  <c r="K142" i="23"/>
  <c r="L142" i="23"/>
  <c r="M142" i="23"/>
  <c r="N142" i="23"/>
  <c r="O142" i="23"/>
  <c r="P142" i="23"/>
  <c r="Q142" i="23"/>
  <c r="R142" i="23"/>
  <c r="K143" i="23"/>
  <c r="L143" i="23"/>
  <c r="M143" i="23"/>
  <c r="N143" i="23"/>
  <c r="O143" i="23"/>
  <c r="P143" i="23"/>
  <c r="Q143" i="23"/>
  <c r="R143" i="23"/>
  <c r="K144" i="23"/>
  <c r="L144" i="23"/>
  <c r="M144" i="23"/>
  <c r="N144" i="23"/>
  <c r="O144" i="23"/>
  <c r="P144" i="23"/>
  <c r="Q144" i="23"/>
  <c r="R144" i="23"/>
  <c r="K145" i="23"/>
  <c r="L145" i="23"/>
  <c r="M145" i="23"/>
  <c r="N145" i="23"/>
  <c r="O145" i="23"/>
  <c r="P145" i="23"/>
  <c r="Q145" i="23"/>
  <c r="R145" i="23"/>
  <c r="K146" i="23"/>
  <c r="L146" i="23"/>
  <c r="M146" i="23"/>
  <c r="N146" i="23"/>
  <c r="O146" i="23"/>
  <c r="P146" i="23"/>
  <c r="Q146" i="23"/>
  <c r="R146" i="23"/>
  <c r="K147" i="23"/>
  <c r="L147" i="23"/>
  <c r="M147" i="23"/>
  <c r="N147" i="23"/>
  <c r="O147" i="23"/>
  <c r="P147" i="23"/>
  <c r="Q147" i="23"/>
  <c r="R147" i="23"/>
  <c r="K148" i="23"/>
  <c r="L148" i="23"/>
  <c r="M148" i="23"/>
  <c r="N148" i="23"/>
  <c r="O148" i="23"/>
  <c r="P148" i="23"/>
  <c r="Q148" i="23"/>
  <c r="R148" i="23"/>
  <c r="K149" i="23"/>
  <c r="L149" i="23"/>
  <c r="M149" i="23"/>
  <c r="N149" i="23"/>
  <c r="O149" i="23"/>
  <c r="P149" i="23"/>
  <c r="Q149" i="23"/>
  <c r="R149" i="23"/>
  <c r="K150" i="23"/>
  <c r="L150" i="23"/>
  <c r="M150" i="23"/>
  <c r="N150" i="23"/>
  <c r="O150" i="23"/>
  <c r="P150" i="23"/>
  <c r="Q150" i="23"/>
  <c r="R150" i="23"/>
  <c r="K151" i="23"/>
  <c r="L151" i="23"/>
  <c r="M151" i="23"/>
  <c r="N151" i="23"/>
  <c r="O151" i="23"/>
  <c r="P151" i="23"/>
  <c r="Q151" i="23"/>
  <c r="R151" i="23"/>
  <c r="K152" i="23"/>
  <c r="L152" i="23"/>
  <c r="M152" i="23"/>
  <c r="N152" i="23"/>
  <c r="O152" i="23"/>
  <c r="P152" i="23"/>
  <c r="Q152" i="23"/>
  <c r="R152" i="23"/>
  <c r="K153" i="23"/>
  <c r="L153" i="23"/>
  <c r="M153" i="23"/>
  <c r="N153" i="23"/>
  <c r="O153" i="23"/>
  <c r="P153" i="23"/>
  <c r="Q153" i="23"/>
  <c r="R153" i="23"/>
  <c r="K154" i="23"/>
  <c r="L154" i="23"/>
  <c r="M154" i="23"/>
  <c r="N154" i="23"/>
  <c r="O154" i="23"/>
  <c r="P154" i="23"/>
  <c r="Q154" i="23"/>
  <c r="R154" i="23"/>
  <c r="K155" i="23"/>
  <c r="L155" i="23"/>
  <c r="M155" i="23"/>
  <c r="N155" i="23"/>
  <c r="O155" i="23"/>
  <c r="P155" i="23"/>
  <c r="Q155" i="23"/>
  <c r="R155" i="23"/>
  <c r="K156" i="23"/>
  <c r="L156" i="23"/>
  <c r="M156" i="23"/>
  <c r="N156" i="23"/>
  <c r="O156" i="23"/>
  <c r="P156" i="23"/>
  <c r="Q156" i="23"/>
  <c r="R156" i="23"/>
  <c r="K157" i="23"/>
  <c r="L157" i="23"/>
  <c r="M157" i="23"/>
  <c r="N157" i="23"/>
  <c r="O157" i="23"/>
  <c r="P157" i="23"/>
  <c r="Q157" i="23"/>
  <c r="R157" i="23"/>
  <c r="K158" i="23"/>
  <c r="L158" i="23"/>
  <c r="M158" i="23"/>
  <c r="N158" i="23"/>
  <c r="O158" i="23"/>
  <c r="P158" i="23"/>
  <c r="Q158" i="23"/>
  <c r="R158" i="23"/>
  <c r="K159" i="23"/>
  <c r="L159" i="23"/>
  <c r="M159" i="23"/>
  <c r="N159" i="23"/>
  <c r="O159" i="23"/>
  <c r="P159" i="23"/>
  <c r="Q159" i="23"/>
  <c r="R159" i="23"/>
  <c r="K160" i="23"/>
  <c r="L160" i="23"/>
  <c r="M160" i="23"/>
  <c r="N160" i="23"/>
  <c r="O160" i="23"/>
  <c r="P160" i="23"/>
  <c r="Q160" i="23"/>
  <c r="R160" i="23"/>
  <c r="K161" i="23"/>
  <c r="L161" i="23"/>
  <c r="M161" i="23"/>
  <c r="N161" i="23"/>
  <c r="O161" i="23"/>
  <c r="P161" i="23"/>
  <c r="Q161" i="23"/>
  <c r="R161" i="23"/>
  <c r="K162" i="23"/>
  <c r="L162" i="23"/>
  <c r="M162" i="23"/>
  <c r="N162" i="23"/>
  <c r="O162" i="23"/>
  <c r="P162" i="23"/>
  <c r="Q162" i="23"/>
  <c r="R162" i="23"/>
  <c r="K163" i="23"/>
  <c r="L163" i="23"/>
  <c r="M163" i="23"/>
  <c r="N163" i="23"/>
  <c r="O163" i="23"/>
  <c r="P163" i="23"/>
  <c r="Q163" i="23"/>
  <c r="R163" i="23"/>
  <c r="K164" i="23"/>
  <c r="L164" i="23"/>
  <c r="M164" i="23"/>
  <c r="N164" i="23"/>
  <c r="O164" i="23"/>
  <c r="P164" i="23"/>
  <c r="Q164" i="23"/>
  <c r="R164" i="23"/>
  <c r="K165" i="23"/>
  <c r="L165" i="23"/>
  <c r="M165" i="23"/>
  <c r="N165" i="23"/>
  <c r="O165" i="23"/>
  <c r="P165" i="23"/>
  <c r="Q165" i="23"/>
  <c r="R165" i="23"/>
  <c r="K166" i="23"/>
  <c r="L166" i="23"/>
  <c r="M166" i="23"/>
  <c r="N166" i="23"/>
  <c r="O166" i="23"/>
  <c r="P166" i="23"/>
  <c r="Q166" i="23"/>
  <c r="R166" i="23"/>
  <c r="K167" i="23"/>
  <c r="L167" i="23"/>
  <c r="M167" i="23"/>
  <c r="N167" i="23"/>
  <c r="O167" i="23"/>
  <c r="P167" i="23"/>
  <c r="Q167" i="23"/>
  <c r="R167" i="23"/>
  <c r="K168" i="23"/>
  <c r="L168" i="23"/>
  <c r="M168" i="23"/>
  <c r="N168" i="23"/>
  <c r="O168" i="23"/>
  <c r="P168" i="23"/>
  <c r="Q168" i="23"/>
  <c r="R168" i="23"/>
  <c r="K169" i="23"/>
  <c r="L169" i="23"/>
  <c r="M169" i="23"/>
  <c r="N169" i="23"/>
  <c r="O169" i="23"/>
  <c r="P169" i="23"/>
  <c r="Q169" i="23"/>
  <c r="R169" i="23"/>
  <c r="K170" i="23"/>
  <c r="L170" i="23"/>
  <c r="M170" i="23"/>
  <c r="N170" i="23"/>
  <c r="O170" i="23"/>
  <c r="P170" i="23"/>
  <c r="Q170" i="23"/>
  <c r="R170" i="23"/>
  <c r="K171" i="23"/>
  <c r="L171" i="23"/>
  <c r="M171" i="23"/>
  <c r="N171" i="23"/>
  <c r="O171" i="23"/>
  <c r="P171" i="23"/>
  <c r="Q171" i="23"/>
  <c r="R171" i="23"/>
  <c r="K172" i="23"/>
  <c r="L172" i="23"/>
  <c r="M172" i="23"/>
  <c r="N172" i="23"/>
  <c r="O172" i="23"/>
  <c r="P172" i="23"/>
  <c r="Q172" i="23"/>
  <c r="R172" i="23"/>
  <c r="K173" i="23"/>
  <c r="L173" i="23"/>
  <c r="M173" i="23"/>
  <c r="N173" i="23"/>
  <c r="O173" i="23"/>
  <c r="P173" i="23"/>
  <c r="Q173" i="23"/>
  <c r="R173" i="23"/>
  <c r="K174" i="23"/>
  <c r="L174" i="23"/>
  <c r="M174" i="23"/>
  <c r="N174" i="23"/>
  <c r="O174" i="23"/>
  <c r="P174" i="23"/>
  <c r="Q174" i="23"/>
  <c r="R174" i="23"/>
  <c r="K175" i="23"/>
  <c r="L175" i="23"/>
  <c r="M175" i="23"/>
  <c r="N175" i="23"/>
  <c r="O175" i="23"/>
  <c r="P175" i="23"/>
  <c r="Q175" i="23"/>
  <c r="R175" i="23"/>
  <c r="K176" i="23"/>
  <c r="L176" i="23"/>
  <c r="M176" i="23"/>
  <c r="N176" i="23"/>
  <c r="O176" i="23"/>
  <c r="P176" i="23"/>
  <c r="Q176" i="23"/>
  <c r="R176" i="23"/>
  <c r="K177" i="23"/>
  <c r="L177" i="23"/>
  <c r="M177" i="23"/>
  <c r="N177" i="23"/>
  <c r="O177" i="23"/>
  <c r="P177" i="23"/>
  <c r="Q177" i="23"/>
  <c r="R177" i="23"/>
  <c r="K178" i="23"/>
  <c r="L178" i="23"/>
  <c r="M178" i="23"/>
  <c r="N178" i="23"/>
  <c r="O178" i="23"/>
  <c r="P178" i="23"/>
  <c r="Q178" i="23"/>
  <c r="R178" i="23"/>
  <c r="K179" i="23"/>
  <c r="L179" i="23"/>
  <c r="M179" i="23"/>
  <c r="N179" i="23"/>
  <c r="O179" i="23"/>
  <c r="P179" i="23"/>
  <c r="Q179" i="23"/>
  <c r="R179" i="23"/>
  <c r="K180" i="23"/>
  <c r="L180" i="23"/>
  <c r="M180" i="23"/>
  <c r="N180" i="23"/>
  <c r="O180" i="23"/>
  <c r="P180" i="23"/>
  <c r="Q180" i="23"/>
  <c r="R180" i="23"/>
  <c r="K181" i="23"/>
  <c r="L181" i="23"/>
  <c r="M181" i="23"/>
  <c r="N181" i="23"/>
  <c r="O181" i="23"/>
  <c r="P181" i="23"/>
  <c r="Q181" i="23"/>
  <c r="R181" i="23"/>
  <c r="K182" i="23"/>
  <c r="L182" i="23"/>
  <c r="M182" i="23"/>
  <c r="N182" i="23"/>
  <c r="O182" i="23"/>
  <c r="P182" i="23"/>
  <c r="Q182" i="23"/>
  <c r="R182" i="23"/>
  <c r="K183" i="23"/>
  <c r="L183" i="23"/>
  <c r="M183" i="23"/>
  <c r="N183" i="23"/>
  <c r="O183" i="23"/>
  <c r="P183" i="23"/>
  <c r="Q183" i="23"/>
  <c r="R183" i="23"/>
  <c r="K184" i="23"/>
  <c r="L184" i="23"/>
  <c r="M184" i="23"/>
  <c r="N184" i="23"/>
  <c r="O184" i="23"/>
  <c r="P184" i="23"/>
  <c r="Q184" i="23"/>
  <c r="R184" i="23"/>
  <c r="K185" i="23"/>
  <c r="L185" i="23"/>
  <c r="M185" i="23"/>
  <c r="N185" i="23"/>
  <c r="O185" i="23"/>
  <c r="P185" i="23"/>
  <c r="Q185" i="23"/>
  <c r="R185" i="23"/>
  <c r="K186" i="23"/>
  <c r="L186" i="23"/>
  <c r="M186" i="23"/>
  <c r="N186" i="23"/>
  <c r="O186" i="23"/>
  <c r="P186" i="23"/>
  <c r="Q186" i="23"/>
  <c r="R186" i="23"/>
  <c r="K187" i="23"/>
  <c r="L187" i="23"/>
  <c r="M187" i="23"/>
  <c r="N187" i="23"/>
  <c r="O187" i="23"/>
  <c r="P187" i="23"/>
  <c r="Q187" i="23"/>
  <c r="R187" i="23"/>
  <c r="K188" i="23"/>
  <c r="L188" i="23"/>
  <c r="M188" i="23"/>
  <c r="N188" i="23"/>
  <c r="O188" i="23"/>
  <c r="P188" i="23"/>
  <c r="Q188" i="23"/>
  <c r="R188" i="23"/>
  <c r="K189" i="23"/>
  <c r="L189" i="23"/>
  <c r="M189" i="23"/>
  <c r="N189" i="23"/>
  <c r="O189" i="23"/>
  <c r="P189" i="23"/>
  <c r="Q189" i="23"/>
  <c r="R189" i="23"/>
  <c r="K190" i="23"/>
  <c r="L190" i="23"/>
  <c r="M190" i="23"/>
  <c r="N190" i="23"/>
  <c r="O190" i="23"/>
  <c r="P190" i="23"/>
  <c r="Q190" i="23"/>
  <c r="R190" i="23"/>
  <c r="K191" i="23"/>
  <c r="L191" i="23"/>
  <c r="M191" i="23"/>
  <c r="N191" i="23"/>
  <c r="O191" i="23"/>
  <c r="P191" i="23"/>
  <c r="Q191" i="23"/>
  <c r="R191" i="23"/>
  <c r="K192" i="23"/>
  <c r="L192" i="23"/>
  <c r="M192" i="23"/>
  <c r="N192" i="23"/>
  <c r="O192" i="23"/>
  <c r="P192" i="23"/>
  <c r="Q192" i="23"/>
  <c r="R192" i="23"/>
  <c r="K193" i="23"/>
  <c r="L193" i="23"/>
  <c r="M193" i="23"/>
  <c r="N193" i="23"/>
  <c r="O193" i="23"/>
  <c r="P193" i="23"/>
  <c r="Q193" i="23"/>
  <c r="R193" i="23"/>
  <c r="K194" i="23"/>
  <c r="L194" i="23"/>
  <c r="M194" i="23"/>
  <c r="N194" i="23"/>
  <c r="O194" i="23"/>
  <c r="P194" i="23"/>
  <c r="Q194" i="23"/>
  <c r="R194" i="23"/>
  <c r="K195" i="23"/>
  <c r="L195" i="23"/>
  <c r="M195" i="23"/>
  <c r="N195" i="23"/>
  <c r="O195" i="23"/>
  <c r="P195" i="23"/>
  <c r="Q195" i="23"/>
  <c r="R195" i="23"/>
  <c r="K196" i="23"/>
  <c r="L196" i="23"/>
  <c r="M196" i="23"/>
  <c r="N196" i="23"/>
  <c r="O196" i="23"/>
  <c r="P196" i="23"/>
  <c r="Q196" i="23"/>
  <c r="R196" i="23"/>
  <c r="K197" i="23"/>
  <c r="L197" i="23"/>
  <c r="M197" i="23"/>
  <c r="N197" i="23"/>
  <c r="O197" i="23"/>
  <c r="P197" i="23"/>
  <c r="Q197" i="23"/>
  <c r="R197" i="23"/>
  <c r="K198" i="23"/>
  <c r="L198" i="23"/>
  <c r="M198" i="23"/>
  <c r="N198" i="23"/>
  <c r="O198" i="23"/>
  <c r="P198" i="23"/>
  <c r="Q198" i="23"/>
  <c r="R198" i="23"/>
  <c r="K199" i="23"/>
  <c r="L199" i="23"/>
  <c r="M199" i="23"/>
  <c r="N199" i="23"/>
  <c r="O199" i="23"/>
  <c r="P199" i="23"/>
  <c r="Q199" i="23"/>
  <c r="R199" i="23"/>
  <c r="K200" i="23"/>
  <c r="L200" i="23"/>
  <c r="M200" i="23"/>
  <c r="N200" i="23"/>
  <c r="O200" i="23"/>
  <c r="P200" i="23"/>
  <c r="Q200" i="23"/>
  <c r="R200" i="23"/>
  <c r="K201" i="23"/>
  <c r="L201" i="23"/>
  <c r="M201" i="23"/>
  <c r="N201" i="23"/>
  <c r="O201" i="23"/>
  <c r="P201" i="23"/>
  <c r="Q201" i="23"/>
  <c r="R201" i="23"/>
  <c r="K202" i="23"/>
  <c r="L202" i="23"/>
  <c r="M202" i="23"/>
  <c r="N202" i="23"/>
  <c r="O202" i="23"/>
  <c r="P202" i="23"/>
  <c r="Q202" i="23"/>
  <c r="R202" i="23"/>
  <c r="K203" i="23"/>
  <c r="L203" i="23"/>
  <c r="M203" i="23"/>
  <c r="N203" i="23"/>
  <c r="O203" i="23"/>
  <c r="P203" i="23"/>
  <c r="Q203" i="23"/>
  <c r="R203" i="23"/>
  <c r="K204" i="23"/>
  <c r="L204" i="23"/>
  <c r="M204" i="23"/>
  <c r="N204" i="23"/>
  <c r="O204" i="23"/>
  <c r="P204" i="23"/>
  <c r="Q204" i="23"/>
  <c r="R204" i="23"/>
  <c r="K205" i="23"/>
  <c r="L205" i="23"/>
  <c r="M205" i="23"/>
  <c r="N205" i="23"/>
  <c r="O205" i="23"/>
  <c r="P205" i="23"/>
  <c r="Q205" i="23"/>
  <c r="R205" i="23"/>
  <c r="K206" i="23"/>
  <c r="L206" i="23"/>
  <c r="M206" i="23"/>
  <c r="N206" i="23"/>
  <c r="O206" i="23"/>
  <c r="P206" i="23"/>
  <c r="Q206" i="23"/>
  <c r="R206" i="23"/>
  <c r="K207" i="23"/>
  <c r="L207" i="23"/>
  <c r="M207" i="23"/>
  <c r="N207" i="23"/>
  <c r="O207" i="23"/>
  <c r="P207" i="23"/>
  <c r="Q207" i="23"/>
  <c r="R207" i="23"/>
  <c r="K208" i="23"/>
  <c r="L208" i="23"/>
  <c r="M208" i="23"/>
  <c r="N208" i="23"/>
  <c r="O208" i="23"/>
  <c r="P208" i="23"/>
  <c r="Q208" i="23"/>
  <c r="R208" i="23"/>
  <c r="K209" i="23"/>
  <c r="L209" i="23"/>
  <c r="M209" i="23"/>
  <c r="N209" i="23"/>
  <c r="O209" i="23"/>
  <c r="P209" i="23"/>
  <c r="Q209" i="23"/>
  <c r="R209" i="23"/>
  <c r="K210" i="23"/>
  <c r="L210" i="23"/>
  <c r="M210" i="23"/>
  <c r="N210" i="23"/>
  <c r="O210" i="23"/>
  <c r="P210" i="23"/>
  <c r="Q210" i="23"/>
  <c r="R210" i="23"/>
  <c r="K211" i="23"/>
  <c r="L211" i="23"/>
  <c r="M211" i="23"/>
  <c r="N211" i="23"/>
  <c r="O211" i="23"/>
  <c r="P211" i="23"/>
  <c r="Q211" i="23"/>
  <c r="R211" i="23"/>
  <c r="K212" i="23"/>
  <c r="L212" i="23"/>
  <c r="M212" i="23"/>
  <c r="N212" i="23"/>
  <c r="O212" i="23"/>
  <c r="P212" i="23"/>
  <c r="Q212" i="23"/>
  <c r="R212" i="23"/>
  <c r="K213" i="23"/>
  <c r="L213" i="23"/>
  <c r="M213" i="23"/>
  <c r="N213" i="23"/>
  <c r="O213" i="23"/>
  <c r="P213" i="23"/>
  <c r="Q213" i="23"/>
  <c r="R213" i="23"/>
  <c r="K214" i="23"/>
  <c r="L214" i="23"/>
  <c r="M214" i="23"/>
  <c r="N214" i="23"/>
  <c r="O214" i="23"/>
  <c r="P214" i="23"/>
  <c r="Q214" i="23"/>
  <c r="R214" i="23"/>
  <c r="K215" i="23"/>
  <c r="L215" i="23"/>
  <c r="M215" i="23"/>
  <c r="N215" i="23"/>
  <c r="O215" i="23"/>
  <c r="P215" i="23"/>
  <c r="Q215" i="23"/>
  <c r="R215" i="23"/>
  <c r="K216" i="23"/>
  <c r="L216" i="23"/>
  <c r="M216" i="23"/>
  <c r="N216" i="23"/>
  <c r="O216" i="23"/>
  <c r="P216" i="23"/>
  <c r="Q216" i="23"/>
  <c r="R216" i="23"/>
  <c r="K217" i="23"/>
  <c r="L217" i="23"/>
  <c r="M217" i="23"/>
  <c r="N217" i="23"/>
  <c r="O217" i="23"/>
  <c r="P217" i="23"/>
  <c r="Q217" i="23"/>
  <c r="R217" i="23"/>
  <c r="K218" i="23"/>
  <c r="L218" i="23"/>
  <c r="M218" i="23"/>
  <c r="N218" i="23"/>
  <c r="O218" i="23"/>
  <c r="P218" i="23"/>
  <c r="Q218" i="23"/>
  <c r="R218" i="23"/>
  <c r="K219" i="23"/>
  <c r="L219" i="23"/>
  <c r="M219" i="23"/>
  <c r="N219" i="23"/>
  <c r="O219" i="23"/>
  <c r="P219" i="23"/>
  <c r="Q219" i="23"/>
  <c r="R219" i="23"/>
  <c r="K220" i="23"/>
  <c r="L220" i="23"/>
  <c r="M220" i="23"/>
  <c r="N220" i="23"/>
  <c r="O220" i="23"/>
  <c r="P220" i="23"/>
  <c r="Q220" i="23"/>
  <c r="R220" i="23"/>
  <c r="K221" i="23"/>
  <c r="L221" i="23"/>
  <c r="M221" i="23"/>
  <c r="N221" i="23"/>
  <c r="O221" i="23"/>
  <c r="P221" i="23"/>
  <c r="Q221" i="23"/>
  <c r="R221" i="23"/>
  <c r="K222" i="23"/>
  <c r="L222" i="23"/>
  <c r="M222" i="23"/>
  <c r="N222" i="23"/>
  <c r="O222" i="23"/>
  <c r="P222" i="23"/>
  <c r="Q222" i="23"/>
  <c r="R222" i="23"/>
  <c r="K223" i="23"/>
  <c r="L223" i="23"/>
  <c r="M223" i="23"/>
  <c r="N223" i="23"/>
  <c r="O223" i="23"/>
  <c r="P223" i="23"/>
  <c r="Q223" i="23"/>
  <c r="R223" i="23"/>
  <c r="K224" i="23"/>
  <c r="L224" i="23"/>
  <c r="M224" i="23"/>
  <c r="N224" i="23"/>
  <c r="O224" i="23"/>
  <c r="P224" i="23"/>
  <c r="Q224" i="23"/>
  <c r="R224" i="23"/>
  <c r="K225" i="23"/>
  <c r="L225" i="23"/>
  <c r="M225" i="23"/>
  <c r="N225" i="23"/>
  <c r="O225" i="23"/>
  <c r="P225" i="23"/>
  <c r="Q225" i="23"/>
  <c r="R225" i="23"/>
  <c r="K226" i="23"/>
  <c r="L226" i="23"/>
  <c r="M226" i="23"/>
  <c r="N226" i="23"/>
  <c r="O226" i="23"/>
  <c r="P226" i="23"/>
  <c r="Q226" i="23"/>
  <c r="R226" i="23"/>
  <c r="K227" i="23"/>
  <c r="L227" i="23"/>
  <c r="M227" i="23"/>
  <c r="N227" i="23"/>
  <c r="O227" i="23"/>
  <c r="P227" i="23"/>
  <c r="Q227" i="23"/>
  <c r="R227" i="23"/>
  <c r="K228" i="23"/>
  <c r="L228" i="23"/>
  <c r="M228" i="23"/>
  <c r="N228" i="23"/>
  <c r="O228" i="23"/>
  <c r="P228" i="23"/>
  <c r="Q228" i="23"/>
  <c r="R228" i="23"/>
  <c r="K229" i="23"/>
  <c r="L229" i="23"/>
  <c r="M229" i="23"/>
  <c r="N229" i="23"/>
  <c r="O229" i="23"/>
  <c r="P229" i="23"/>
  <c r="Q229" i="23"/>
  <c r="R229" i="23"/>
  <c r="K230" i="23"/>
  <c r="L230" i="23"/>
  <c r="M230" i="23"/>
  <c r="N230" i="23"/>
  <c r="O230" i="23"/>
  <c r="P230" i="23"/>
  <c r="Q230" i="23"/>
  <c r="R230" i="23"/>
  <c r="K231" i="23"/>
  <c r="L231" i="23"/>
  <c r="M231" i="23"/>
  <c r="N231" i="23"/>
  <c r="O231" i="23"/>
  <c r="P231" i="23"/>
  <c r="Q231" i="23"/>
  <c r="R231" i="23"/>
  <c r="K232" i="23"/>
  <c r="L232" i="23"/>
  <c r="M232" i="23"/>
  <c r="N232" i="23"/>
  <c r="O232" i="23"/>
  <c r="P232" i="23"/>
  <c r="Q232" i="23"/>
  <c r="R232" i="23"/>
  <c r="K233" i="23"/>
  <c r="L233" i="23"/>
  <c r="M233" i="23"/>
  <c r="N233" i="23"/>
  <c r="O233" i="23"/>
  <c r="P233" i="23"/>
  <c r="Q233" i="23"/>
  <c r="R233" i="23"/>
  <c r="K234" i="23"/>
  <c r="L234" i="23"/>
  <c r="M234" i="23"/>
  <c r="N234" i="23"/>
  <c r="O234" i="23"/>
  <c r="P234" i="23"/>
  <c r="Q234" i="23"/>
  <c r="R234" i="23"/>
  <c r="K235" i="23"/>
  <c r="L235" i="23"/>
  <c r="M235" i="23"/>
  <c r="N235" i="23"/>
  <c r="O235" i="23"/>
  <c r="P235" i="23"/>
  <c r="Q235" i="23"/>
  <c r="R235" i="23"/>
  <c r="K236" i="23"/>
  <c r="L236" i="23"/>
  <c r="M236" i="23"/>
  <c r="N236" i="23"/>
  <c r="O236" i="23"/>
  <c r="P236" i="23"/>
  <c r="Q236" i="23"/>
  <c r="R236" i="23"/>
  <c r="K237" i="23"/>
  <c r="L237" i="23"/>
  <c r="M237" i="23"/>
  <c r="N237" i="23"/>
  <c r="O237" i="23"/>
  <c r="P237" i="23"/>
  <c r="Q237" i="23"/>
  <c r="R237" i="23"/>
  <c r="K238" i="23"/>
  <c r="L238" i="23"/>
  <c r="M238" i="23"/>
  <c r="N238" i="23"/>
  <c r="O238" i="23"/>
  <c r="P238" i="23"/>
  <c r="Q238" i="23"/>
  <c r="R238" i="23"/>
  <c r="K239" i="23"/>
  <c r="L239" i="23"/>
  <c r="M239" i="23"/>
  <c r="N239" i="23"/>
  <c r="O239" i="23"/>
  <c r="P239" i="23"/>
  <c r="Q239" i="23"/>
  <c r="R239" i="23"/>
  <c r="K240" i="23"/>
  <c r="L240" i="23"/>
  <c r="M240" i="23"/>
  <c r="N240" i="23"/>
  <c r="O240" i="23"/>
  <c r="P240" i="23"/>
  <c r="Q240" i="23"/>
  <c r="R240" i="23"/>
  <c r="K241" i="23"/>
  <c r="L241" i="23"/>
  <c r="M241" i="23"/>
  <c r="N241" i="23"/>
  <c r="O241" i="23"/>
  <c r="P241" i="23"/>
  <c r="Q241" i="23"/>
  <c r="R241" i="23"/>
  <c r="K242" i="23"/>
  <c r="L242" i="23"/>
  <c r="M242" i="23"/>
  <c r="N242" i="23"/>
  <c r="O242" i="23"/>
  <c r="P242" i="23"/>
  <c r="Q242" i="23"/>
  <c r="R242" i="23"/>
  <c r="K243" i="23"/>
  <c r="L243" i="23"/>
  <c r="M243" i="23"/>
  <c r="N243" i="23"/>
  <c r="O243" i="23"/>
  <c r="P243" i="23"/>
  <c r="Q243" i="23"/>
  <c r="R243" i="23"/>
  <c r="K244" i="23"/>
  <c r="L244" i="23"/>
  <c r="M244" i="23"/>
  <c r="N244" i="23"/>
  <c r="O244" i="23"/>
  <c r="P244" i="23"/>
  <c r="Q244" i="23"/>
  <c r="R244" i="23"/>
  <c r="L4" i="23"/>
  <c r="M4" i="23"/>
  <c r="N4" i="23"/>
  <c r="O4" i="23"/>
  <c r="P4" i="23"/>
  <c r="Q4" i="23"/>
  <c r="R4" i="23"/>
  <c r="K4" i="23"/>
  <c r="E17" i="23"/>
  <c r="Q185" i="13"/>
  <c r="Q186" i="13" s="1"/>
  <c r="P189" i="13"/>
  <c r="Y20" i="18" l="1"/>
  <c r="Y19" i="18"/>
  <c r="Y21" i="18"/>
  <c r="P190" i="13"/>
  <c r="P187" i="13"/>
  <c r="Q189" i="13"/>
  <c r="P185" i="13"/>
  <c r="P186" i="13" s="1"/>
  <c r="Q187" i="13"/>
  <c r="Q190" i="13"/>
  <c r="E37" i="15"/>
  <c r="H37" i="15"/>
  <c r="I37" i="15"/>
  <c r="D36" i="15"/>
  <c r="E36" i="15"/>
  <c r="H36" i="15"/>
  <c r="I36" i="15"/>
  <c r="C36" i="15"/>
  <c r="D37" i="15"/>
  <c r="E23" i="15"/>
  <c r="H23" i="15"/>
  <c r="I23" i="15"/>
  <c r="D23" i="15"/>
  <c r="D22" i="15"/>
  <c r="E22" i="15"/>
  <c r="H22" i="15"/>
  <c r="I22" i="15"/>
  <c r="C22" i="15"/>
  <c r="I39" i="15"/>
  <c r="H39" i="15"/>
  <c r="E39" i="15"/>
  <c r="D39" i="15"/>
  <c r="C39" i="15"/>
  <c r="I35" i="15"/>
  <c r="H35" i="15"/>
  <c r="E35" i="15"/>
  <c r="D35" i="15"/>
  <c r="C35" i="15"/>
  <c r="I25" i="15"/>
  <c r="H25" i="15"/>
  <c r="E25" i="15"/>
  <c r="D25" i="15"/>
  <c r="C25" i="15"/>
  <c r="I21" i="15"/>
  <c r="H21" i="15"/>
  <c r="E21" i="15"/>
  <c r="D21" i="15"/>
  <c r="C21" i="15"/>
  <c r="O6" i="11" l="1"/>
  <c r="E6" i="23" s="1"/>
  <c r="O7" i="11"/>
  <c r="E7" i="23" s="1"/>
  <c r="O8" i="11"/>
  <c r="E8" i="23" s="1"/>
  <c r="O9" i="11"/>
  <c r="E9" i="23" s="1"/>
  <c r="O10" i="11"/>
  <c r="E10" i="23" s="1"/>
  <c r="O11" i="11"/>
  <c r="E11" i="23" s="1"/>
  <c r="O12" i="11"/>
  <c r="E12" i="23" s="1"/>
  <c r="O13" i="11"/>
  <c r="E13" i="23" s="1"/>
  <c r="O14" i="11"/>
  <c r="E14" i="23" s="1"/>
  <c r="O15" i="11"/>
  <c r="E15" i="23" s="1"/>
  <c r="O16" i="11"/>
  <c r="E16" i="23" s="1"/>
  <c r="O18" i="11"/>
  <c r="E18" i="23" s="1"/>
  <c r="O19" i="11"/>
  <c r="E19" i="23" s="1"/>
  <c r="O20" i="11"/>
  <c r="E20" i="23" s="1"/>
  <c r="O21" i="11"/>
  <c r="E21" i="23" s="1"/>
  <c r="O22" i="11"/>
  <c r="E22" i="23" s="1"/>
  <c r="O23" i="11"/>
  <c r="E23" i="23" s="1"/>
  <c r="O24" i="11"/>
  <c r="E24" i="23" s="1"/>
  <c r="O25" i="11"/>
  <c r="E25" i="23" s="1"/>
  <c r="O26" i="11"/>
  <c r="E26" i="23" s="1"/>
  <c r="O27" i="11"/>
  <c r="E27" i="23" s="1"/>
  <c r="O28" i="11"/>
  <c r="E28" i="23" s="1"/>
  <c r="O29" i="11"/>
  <c r="E29" i="23" s="1"/>
  <c r="O30" i="11"/>
  <c r="E30" i="23" s="1"/>
  <c r="O31" i="11"/>
  <c r="E31" i="23" s="1"/>
  <c r="O32" i="11"/>
  <c r="E32" i="23" s="1"/>
  <c r="O33" i="11"/>
  <c r="E33" i="23" s="1"/>
  <c r="O34" i="11"/>
  <c r="E34" i="23" s="1"/>
  <c r="O35" i="11"/>
  <c r="E35" i="23" s="1"/>
  <c r="O36" i="11"/>
  <c r="E36" i="23" s="1"/>
  <c r="O37" i="11"/>
  <c r="E37" i="23" s="1"/>
  <c r="O38" i="11"/>
  <c r="E38" i="23" s="1"/>
  <c r="O39" i="11"/>
  <c r="E39" i="23" s="1"/>
  <c r="O40" i="11"/>
  <c r="E40" i="23" s="1"/>
  <c r="O41" i="11"/>
  <c r="E41" i="23" s="1"/>
  <c r="O42" i="11"/>
  <c r="E42" i="23" s="1"/>
  <c r="O43" i="11"/>
  <c r="E43" i="23" s="1"/>
  <c r="O44" i="11"/>
  <c r="E44" i="23" s="1"/>
  <c r="O45" i="11"/>
  <c r="E45" i="23" s="1"/>
  <c r="O46" i="11"/>
  <c r="E46" i="23" s="1"/>
  <c r="O47" i="11"/>
  <c r="E47" i="23" s="1"/>
  <c r="O48" i="11"/>
  <c r="E48" i="23" s="1"/>
  <c r="O49" i="11"/>
  <c r="E49" i="23" s="1"/>
  <c r="O50" i="11"/>
  <c r="E50" i="23" s="1"/>
  <c r="O51" i="11"/>
  <c r="E51" i="23" s="1"/>
  <c r="O52" i="11"/>
  <c r="E52" i="23" s="1"/>
  <c r="O53" i="11"/>
  <c r="E53" i="23" s="1"/>
  <c r="O54" i="11"/>
  <c r="E54" i="23" s="1"/>
  <c r="O55" i="11"/>
  <c r="E55" i="23" s="1"/>
  <c r="O56" i="11"/>
  <c r="E56" i="23" s="1"/>
  <c r="O57" i="11"/>
  <c r="E57" i="23" s="1"/>
  <c r="O58" i="11"/>
  <c r="E58" i="23" s="1"/>
  <c r="O59" i="11"/>
  <c r="E59" i="23" s="1"/>
  <c r="O60" i="11"/>
  <c r="E60" i="23" s="1"/>
  <c r="O61" i="11"/>
  <c r="E61" i="23" s="1"/>
  <c r="O62" i="11"/>
  <c r="E62" i="23" s="1"/>
  <c r="O63" i="11"/>
  <c r="E63" i="23" s="1"/>
  <c r="O64" i="11"/>
  <c r="E64" i="23" s="1"/>
  <c r="O65" i="11"/>
  <c r="E65" i="23" s="1"/>
  <c r="O66" i="11"/>
  <c r="E66" i="23" s="1"/>
  <c r="O67" i="11"/>
  <c r="E67" i="23" s="1"/>
  <c r="O68" i="11"/>
  <c r="E68" i="23" s="1"/>
  <c r="O69" i="11"/>
  <c r="E69" i="23" s="1"/>
  <c r="O70" i="11"/>
  <c r="E70" i="23" s="1"/>
  <c r="O71" i="11"/>
  <c r="E71" i="23" s="1"/>
  <c r="O72" i="11"/>
  <c r="E72" i="23" s="1"/>
  <c r="O73" i="11"/>
  <c r="E73" i="23" s="1"/>
  <c r="O74" i="11"/>
  <c r="E74" i="23" s="1"/>
  <c r="O75" i="11"/>
  <c r="E75" i="23" s="1"/>
  <c r="O76" i="11"/>
  <c r="E76" i="23" s="1"/>
  <c r="O77" i="11"/>
  <c r="E77" i="23" s="1"/>
  <c r="O78" i="11"/>
  <c r="E78" i="23" s="1"/>
  <c r="O79" i="11"/>
  <c r="E79" i="23" s="1"/>
  <c r="O80" i="11"/>
  <c r="E80" i="23" s="1"/>
  <c r="O81" i="11"/>
  <c r="E81" i="23" s="1"/>
  <c r="O82" i="11"/>
  <c r="E82" i="23" s="1"/>
  <c r="O83" i="11"/>
  <c r="E83" i="23" s="1"/>
  <c r="O84" i="11"/>
  <c r="E84" i="23" s="1"/>
  <c r="O85" i="11"/>
  <c r="E85" i="23" s="1"/>
  <c r="O86" i="11"/>
  <c r="E86" i="23" s="1"/>
  <c r="O87" i="11"/>
  <c r="E87" i="23" s="1"/>
  <c r="O88" i="11"/>
  <c r="E88" i="23" s="1"/>
  <c r="O89" i="11"/>
  <c r="E89" i="23" s="1"/>
  <c r="O90" i="11"/>
  <c r="E90" i="23" s="1"/>
  <c r="O91" i="11"/>
  <c r="E91" i="23" s="1"/>
  <c r="O92" i="11"/>
  <c r="E92" i="23" s="1"/>
  <c r="O93" i="11"/>
  <c r="E93" i="23" s="1"/>
  <c r="O94" i="11"/>
  <c r="E94" i="23" s="1"/>
  <c r="O95" i="11"/>
  <c r="E95" i="23" s="1"/>
  <c r="O96" i="11"/>
  <c r="E96" i="23" s="1"/>
  <c r="O97" i="11"/>
  <c r="E97" i="23" s="1"/>
  <c r="O98" i="11"/>
  <c r="E98" i="23" s="1"/>
  <c r="O99" i="11"/>
  <c r="E99" i="23" s="1"/>
  <c r="O100" i="11"/>
  <c r="E100" i="23" s="1"/>
  <c r="O101" i="11"/>
  <c r="E101" i="23" s="1"/>
  <c r="O102" i="11"/>
  <c r="E102" i="23" s="1"/>
  <c r="O103" i="11"/>
  <c r="E103" i="23" s="1"/>
  <c r="O104" i="11"/>
  <c r="E104" i="23" s="1"/>
  <c r="O105" i="11"/>
  <c r="E105" i="23" s="1"/>
  <c r="O106" i="11"/>
  <c r="E106" i="23" s="1"/>
  <c r="O107" i="11"/>
  <c r="E107" i="23" s="1"/>
  <c r="O108" i="11"/>
  <c r="E108" i="23" s="1"/>
  <c r="O109" i="11"/>
  <c r="E109" i="23" s="1"/>
  <c r="O110" i="11"/>
  <c r="E110" i="23" s="1"/>
  <c r="O111" i="11"/>
  <c r="E111" i="23" s="1"/>
  <c r="O112" i="11"/>
  <c r="E112" i="23" s="1"/>
  <c r="O113" i="11"/>
  <c r="E113" i="23" s="1"/>
  <c r="O114" i="11"/>
  <c r="E114" i="23" s="1"/>
  <c r="O115" i="11"/>
  <c r="E115" i="23" s="1"/>
  <c r="O116" i="11"/>
  <c r="E116" i="23" s="1"/>
  <c r="O117" i="11"/>
  <c r="E117" i="23" s="1"/>
  <c r="O118" i="11"/>
  <c r="E118" i="23" s="1"/>
  <c r="O119" i="11"/>
  <c r="E119" i="23" s="1"/>
  <c r="O120" i="11"/>
  <c r="E120" i="23" s="1"/>
  <c r="O121" i="11"/>
  <c r="E121" i="23" s="1"/>
  <c r="O122" i="11"/>
  <c r="E122" i="23" s="1"/>
  <c r="O123" i="11"/>
  <c r="E123" i="23" s="1"/>
  <c r="O124" i="11"/>
  <c r="E124" i="23" s="1"/>
  <c r="O125" i="11"/>
  <c r="E125" i="23" s="1"/>
  <c r="O126" i="11"/>
  <c r="E126" i="23" s="1"/>
  <c r="O127" i="11"/>
  <c r="E127" i="23" s="1"/>
  <c r="O128" i="11"/>
  <c r="E128" i="23" s="1"/>
  <c r="O129" i="11"/>
  <c r="E129" i="23" s="1"/>
  <c r="O130" i="11"/>
  <c r="E130" i="23" s="1"/>
  <c r="O131" i="11"/>
  <c r="E131" i="23" s="1"/>
  <c r="O132" i="11"/>
  <c r="E132" i="23" s="1"/>
  <c r="O133" i="11"/>
  <c r="E133" i="23" s="1"/>
  <c r="O134" i="11"/>
  <c r="E134" i="23" s="1"/>
  <c r="O135" i="11"/>
  <c r="E135" i="23" s="1"/>
  <c r="O136" i="11"/>
  <c r="E136" i="23" s="1"/>
  <c r="O137" i="11"/>
  <c r="E137" i="23" s="1"/>
  <c r="O138" i="11"/>
  <c r="E138" i="23" s="1"/>
  <c r="O139" i="11"/>
  <c r="E139" i="23" s="1"/>
  <c r="O140" i="11"/>
  <c r="E140" i="23" s="1"/>
  <c r="O141" i="11"/>
  <c r="E141" i="23" s="1"/>
  <c r="O142" i="11"/>
  <c r="E142" i="23" s="1"/>
  <c r="O143" i="11"/>
  <c r="E143" i="23" s="1"/>
  <c r="O144" i="11"/>
  <c r="E144" i="23" s="1"/>
  <c r="O145" i="11"/>
  <c r="E145" i="23" s="1"/>
  <c r="O146" i="11"/>
  <c r="E146" i="23" s="1"/>
  <c r="O147" i="11"/>
  <c r="E147" i="23" s="1"/>
  <c r="O148" i="11"/>
  <c r="E148" i="23" s="1"/>
  <c r="O149" i="11"/>
  <c r="E149" i="23" s="1"/>
  <c r="O150" i="11"/>
  <c r="E150" i="23" s="1"/>
  <c r="O151" i="11"/>
  <c r="E151" i="23" s="1"/>
  <c r="O152" i="11"/>
  <c r="E152" i="23" s="1"/>
  <c r="O153" i="11"/>
  <c r="E153" i="23" s="1"/>
  <c r="O154" i="11"/>
  <c r="E154" i="23" s="1"/>
  <c r="O155" i="11"/>
  <c r="E155" i="23" s="1"/>
  <c r="O156" i="11"/>
  <c r="E156" i="23" s="1"/>
  <c r="O157" i="11"/>
  <c r="E157" i="23" s="1"/>
  <c r="O158" i="11"/>
  <c r="E158" i="23" s="1"/>
  <c r="O159" i="11"/>
  <c r="E159" i="23" s="1"/>
  <c r="O160" i="11"/>
  <c r="E160" i="23" s="1"/>
  <c r="O161" i="11"/>
  <c r="E161" i="23" s="1"/>
  <c r="O162" i="11"/>
  <c r="E162" i="23" s="1"/>
  <c r="O163" i="11"/>
  <c r="E163" i="23" s="1"/>
  <c r="O164" i="11"/>
  <c r="E164" i="23" s="1"/>
  <c r="O165" i="11"/>
  <c r="E165" i="23" s="1"/>
  <c r="O166" i="11"/>
  <c r="E166" i="23" s="1"/>
  <c r="O167" i="11"/>
  <c r="E167" i="23" s="1"/>
  <c r="O168" i="11"/>
  <c r="E168" i="23" s="1"/>
  <c r="O169" i="11"/>
  <c r="E169" i="23" s="1"/>
  <c r="O170" i="11"/>
  <c r="E170" i="23" s="1"/>
  <c r="O171" i="11"/>
  <c r="E171" i="23" s="1"/>
  <c r="O172" i="11"/>
  <c r="E172" i="23" s="1"/>
  <c r="O173" i="11"/>
  <c r="E173" i="23" s="1"/>
  <c r="O174" i="11"/>
  <c r="E174" i="23" s="1"/>
  <c r="O175" i="11"/>
  <c r="E175" i="23" s="1"/>
  <c r="O176" i="11"/>
  <c r="E176" i="23" s="1"/>
  <c r="O177" i="11"/>
  <c r="E177" i="23" s="1"/>
  <c r="O178" i="11"/>
  <c r="E178" i="23" s="1"/>
  <c r="O179" i="11"/>
  <c r="E179" i="23" s="1"/>
  <c r="O180" i="11"/>
  <c r="E180" i="23" s="1"/>
  <c r="O181" i="11"/>
  <c r="E181" i="23" s="1"/>
  <c r="O182" i="11"/>
  <c r="E182" i="23" s="1"/>
  <c r="O183" i="11"/>
  <c r="E183" i="23" s="1"/>
  <c r="O184" i="11"/>
  <c r="E184" i="23" s="1"/>
  <c r="O185" i="11"/>
  <c r="E185" i="23" s="1"/>
  <c r="O186" i="11"/>
  <c r="E186" i="23" s="1"/>
  <c r="O187" i="11"/>
  <c r="E187" i="23" s="1"/>
  <c r="O188" i="11"/>
  <c r="E188" i="23" s="1"/>
  <c r="O189" i="11"/>
  <c r="E189" i="23" s="1"/>
  <c r="O190" i="11"/>
  <c r="E190" i="23" s="1"/>
  <c r="O191" i="11"/>
  <c r="E191" i="23" s="1"/>
  <c r="O192" i="11"/>
  <c r="E192" i="23" s="1"/>
  <c r="O193" i="11"/>
  <c r="E193" i="23" s="1"/>
  <c r="O194" i="11"/>
  <c r="E194" i="23" s="1"/>
  <c r="O195" i="11"/>
  <c r="E195" i="23" s="1"/>
  <c r="O196" i="11"/>
  <c r="E196" i="23" s="1"/>
  <c r="O197" i="11"/>
  <c r="E197" i="23" s="1"/>
  <c r="O198" i="11"/>
  <c r="E198" i="23" s="1"/>
  <c r="O199" i="11"/>
  <c r="E199" i="23" s="1"/>
  <c r="O200" i="11"/>
  <c r="E200" i="23" s="1"/>
  <c r="O201" i="11"/>
  <c r="E201" i="23" s="1"/>
  <c r="O202" i="11"/>
  <c r="E202" i="23" s="1"/>
  <c r="O203" i="11"/>
  <c r="E203" i="23" s="1"/>
  <c r="O204" i="11"/>
  <c r="E204" i="23" s="1"/>
  <c r="O205" i="11"/>
  <c r="E205" i="23" s="1"/>
  <c r="O206" i="11"/>
  <c r="E206" i="23" s="1"/>
  <c r="O207" i="11"/>
  <c r="E207" i="23" s="1"/>
  <c r="O208" i="11"/>
  <c r="E208" i="23" s="1"/>
  <c r="O209" i="11"/>
  <c r="E209" i="23" s="1"/>
  <c r="O210" i="11"/>
  <c r="E210" i="23" s="1"/>
  <c r="O211" i="11"/>
  <c r="E211" i="23" s="1"/>
  <c r="O212" i="11"/>
  <c r="E212" i="23" s="1"/>
  <c r="O213" i="11"/>
  <c r="E213" i="23" s="1"/>
  <c r="O214" i="11"/>
  <c r="E214" i="23" s="1"/>
  <c r="O215" i="11"/>
  <c r="E215" i="23" s="1"/>
  <c r="O216" i="11"/>
  <c r="E216" i="23" s="1"/>
  <c r="O217" i="11"/>
  <c r="E217" i="23" s="1"/>
  <c r="O218" i="11"/>
  <c r="E218" i="23" s="1"/>
  <c r="O219" i="11"/>
  <c r="E219" i="23" s="1"/>
  <c r="O220" i="11"/>
  <c r="E220" i="23" s="1"/>
  <c r="O221" i="11"/>
  <c r="E221" i="23" s="1"/>
  <c r="O222" i="11"/>
  <c r="E222" i="23" s="1"/>
  <c r="O223" i="11"/>
  <c r="E223" i="23" s="1"/>
  <c r="O224" i="11"/>
  <c r="E224" i="23" s="1"/>
  <c r="O225" i="11"/>
  <c r="E225" i="23" s="1"/>
  <c r="O226" i="11"/>
  <c r="E226" i="23" s="1"/>
  <c r="O227" i="11"/>
  <c r="E227" i="23" s="1"/>
  <c r="O228" i="11"/>
  <c r="E228" i="23" s="1"/>
  <c r="O229" i="11"/>
  <c r="E229" i="23" s="1"/>
  <c r="O230" i="11"/>
  <c r="E230" i="23" s="1"/>
  <c r="O231" i="11"/>
  <c r="E231" i="23" s="1"/>
  <c r="O232" i="11"/>
  <c r="E232" i="23" s="1"/>
  <c r="O233" i="11"/>
  <c r="E233" i="23" s="1"/>
  <c r="O234" i="11"/>
  <c r="E234" i="23" s="1"/>
  <c r="O235" i="11"/>
  <c r="E235" i="23" s="1"/>
  <c r="O236" i="11"/>
  <c r="E236" i="23" s="1"/>
  <c r="O237" i="11"/>
  <c r="E237" i="23" s="1"/>
  <c r="O238" i="11"/>
  <c r="E238" i="23" s="1"/>
  <c r="O239" i="11"/>
  <c r="E239" i="23" s="1"/>
  <c r="O240" i="11"/>
  <c r="E240" i="23" s="1"/>
  <c r="O241" i="11"/>
  <c r="E241" i="23" s="1"/>
  <c r="O242" i="11"/>
  <c r="E242" i="23" s="1"/>
  <c r="O243" i="11"/>
  <c r="E243" i="23" s="1"/>
  <c r="O244" i="11"/>
  <c r="E244" i="23" s="1"/>
  <c r="N5" i="11"/>
  <c r="D5" i="23" s="1"/>
  <c r="O5" i="11"/>
  <c r="E5" i="23" s="1"/>
  <c r="P5" i="11"/>
  <c r="F5" i="23" s="1"/>
  <c r="Q5" i="11"/>
  <c r="G5" i="23" s="1"/>
  <c r="R5" i="11"/>
  <c r="H5" i="23" s="1"/>
  <c r="S5" i="11"/>
  <c r="I5" i="23" s="1"/>
  <c r="T5" i="11"/>
  <c r="J5" i="23" s="1"/>
  <c r="N6" i="11"/>
  <c r="D6" i="23" s="1"/>
  <c r="P6" i="11"/>
  <c r="F6" i="23" s="1"/>
  <c r="Q6" i="11"/>
  <c r="G6" i="23" s="1"/>
  <c r="R6" i="11"/>
  <c r="H6" i="23" s="1"/>
  <c r="S6" i="11"/>
  <c r="I6" i="23" s="1"/>
  <c r="T6" i="11"/>
  <c r="J6" i="23" s="1"/>
  <c r="N7" i="11"/>
  <c r="D7" i="23" s="1"/>
  <c r="P7" i="11"/>
  <c r="F7" i="23" s="1"/>
  <c r="Q7" i="11"/>
  <c r="G7" i="23" s="1"/>
  <c r="R7" i="11"/>
  <c r="H7" i="23" s="1"/>
  <c r="S7" i="11"/>
  <c r="I7" i="23" s="1"/>
  <c r="T7" i="11"/>
  <c r="J7" i="23" s="1"/>
  <c r="N8" i="11"/>
  <c r="D8" i="23" s="1"/>
  <c r="P8" i="11"/>
  <c r="F8" i="23" s="1"/>
  <c r="Q8" i="11"/>
  <c r="G8" i="23" s="1"/>
  <c r="R8" i="11"/>
  <c r="H8" i="23" s="1"/>
  <c r="S8" i="11"/>
  <c r="I8" i="23" s="1"/>
  <c r="T8" i="11"/>
  <c r="J8" i="23" s="1"/>
  <c r="N9" i="11"/>
  <c r="D9" i="23" s="1"/>
  <c r="P9" i="11"/>
  <c r="F9" i="23" s="1"/>
  <c r="Q9" i="11"/>
  <c r="G9" i="23" s="1"/>
  <c r="R9" i="11"/>
  <c r="H9" i="23" s="1"/>
  <c r="S9" i="11"/>
  <c r="I9" i="23" s="1"/>
  <c r="T9" i="11"/>
  <c r="J9" i="23" s="1"/>
  <c r="N10" i="11"/>
  <c r="D10" i="23" s="1"/>
  <c r="P10" i="11"/>
  <c r="F10" i="23" s="1"/>
  <c r="Q10" i="11"/>
  <c r="G10" i="23" s="1"/>
  <c r="R10" i="11"/>
  <c r="H10" i="23" s="1"/>
  <c r="S10" i="11"/>
  <c r="I10" i="23" s="1"/>
  <c r="T10" i="11"/>
  <c r="J10" i="23" s="1"/>
  <c r="N11" i="11"/>
  <c r="D11" i="23" s="1"/>
  <c r="P11" i="11"/>
  <c r="F11" i="23" s="1"/>
  <c r="Q11" i="11"/>
  <c r="G11" i="23" s="1"/>
  <c r="R11" i="11"/>
  <c r="H11" i="23" s="1"/>
  <c r="S11" i="11"/>
  <c r="I11" i="23" s="1"/>
  <c r="T11" i="11"/>
  <c r="J11" i="23" s="1"/>
  <c r="N12" i="11"/>
  <c r="D12" i="23" s="1"/>
  <c r="P12" i="11"/>
  <c r="F12" i="23" s="1"/>
  <c r="Q12" i="11"/>
  <c r="G12" i="23" s="1"/>
  <c r="R12" i="11"/>
  <c r="H12" i="23" s="1"/>
  <c r="S12" i="11"/>
  <c r="I12" i="23" s="1"/>
  <c r="T12" i="11"/>
  <c r="J12" i="23" s="1"/>
  <c r="N13" i="11"/>
  <c r="D13" i="23" s="1"/>
  <c r="P13" i="11"/>
  <c r="F13" i="23" s="1"/>
  <c r="Q13" i="11"/>
  <c r="G13" i="23" s="1"/>
  <c r="R13" i="11"/>
  <c r="H13" i="23" s="1"/>
  <c r="S13" i="11"/>
  <c r="I13" i="23" s="1"/>
  <c r="T13" i="11"/>
  <c r="J13" i="23" s="1"/>
  <c r="N14" i="11"/>
  <c r="D14" i="23" s="1"/>
  <c r="P14" i="11"/>
  <c r="F14" i="23" s="1"/>
  <c r="Q14" i="11"/>
  <c r="G14" i="23" s="1"/>
  <c r="R14" i="11"/>
  <c r="H14" i="23" s="1"/>
  <c r="S14" i="11"/>
  <c r="I14" i="23" s="1"/>
  <c r="T14" i="11"/>
  <c r="J14" i="23" s="1"/>
  <c r="N15" i="11"/>
  <c r="D15" i="23" s="1"/>
  <c r="P15" i="11"/>
  <c r="F15" i="23" s="1"/>
  <c r="Q15" i="11"/>
  <c r="G15" i="23" s="1"/>
  <c r="R15" i="11"/>
  <c r="H15" i="23" s="1"/>
  <c r="S15" i="11"/>
  <c r="I15" i="23" s="1"/>
  <c r="T15" i="11"/>
  <c r="J15" i="23" s="1"/>
  <c r="N16" i="11"/>
  <c r="D16" i="23" s="1"/>
  <c r="P16" i="11"/>
  <c r="F16" i="23" s="1"/>
  <c r="Q16" i="11"/>
  <c r="G16" i="23" s="1"/>
  <c r="R16" i="11"/>
  <c r="H16" i="23" s="1"/>
  <c r="S16" i="11"/>
  <c r="I16" i="23" s="1"/>
  <c r="T16" i="11"/>
  <c r="J16" i="23" s="1"/>
  <c r="N17" i="11"/>
  <c r="D17" i="23" s="1"/>
  <c r="P17" i="11"/>
  <c r="F17" i="23" s="1"/>
  <c r="Q17" i="11"/>
  <c r="G17" i="23" s="1"/>
  <c r="R17" i="11"/>
  <c r="H17" i="23" s="1"/>
  <c r="S17" i="11"/>
  <c r="I17" i="23" s="1"/>
  <c r="T17" i="11"/>
  <c r="J17" i="23" s="1"/>
  <c r="N18" i="11"/>
  <c r="D18" i="23" s="1"/>
  <c r="P18" i="11"/>
  <c r="F18" i="23" s="1"/>
  <c r="Q18" i="11"/>
  <c r="G18" i="23" s="1"/>
  <c r="R18" i="11"/>
  <c r="H18" i="23" s="1"/>
  <c r="S18" i="11"/>
  <c r="I18" i="23" s="1"/>
  <c r="T18" i="11"/>
  <c r="J18" i="23" s="1"/>
  <c r="N19" i="11"/>
  <c r="D19" i="23" s="1"/>
  <c r="P19" i="11"/>
  <c r="F19" i="23" s="1"/>
  <c r="Q19" i="11"/>
  <c r="G19" i="23" s="1"/>
  <c r="R19" i="11"/>
  <c r="H19" i="23" s="1"/>
  <c r="S19" i="11"/>
  <c r="I19" i="23" s="1"/>
  <c r="T19" i="11"/>
  <c r="J19" i="23" s="1"/>
  <c r="N20" i="11"/>
  <c r="D20" i="23" s="1"/>
  <c r="P20" i="11"/>
  <c r="F20" i="23" s="1"/>
  <c r="Q20" i="11"/>
  <c r="G20" i="23" s="1"/>
  <c r="R20" i="11"/>
  <c r="H20" i="23" s="1"/>
  <c r="S20" i="11"/>
  <c r="I20" i="23" s="1"/>
  <c r="T20" i="11"/>
  <c r="J20" i="23" s="1"/>
  <c r="N21" i="11"/>
  <c r="D21" i="23" s="1"/>
  <c r="P21" i="11"/>
  <c r="F21" i="23" s="1"/>
  <c r="Q21" i="11"/>
  <c r="G21" i="23" s="1"/>
  <c r="R21" i="11"/>
  <c r="H21" i="23" s="1"/>
  <c r="S21" i="11"/>
  <c r="I21" i="23" s="1"/>
  <c r="T21" i="11"/>
  <c r="J21" i="23" s="1"/>
  <c r="N22" i="11"/>
  <c r="D22" i="23" s="1"/>
  <c r="P22" i="11"/>
  <c r="F22" i="23" s="1"/>
  <c r="Q22" i="11"/>
  <c r="G22" i="23" s="1"/>
  <c r="R22" i="11"/>
  <c r="H22" i="23" s="1"/>
  <c r="S22" i="11"/>
  <c r="I22" i="23" s="1"/>
  <c r="T22" i="11"/>
  <c r="J22" i="23" s="1"/>
  <c r="N23" i="11"/>
  <c r="D23" i="23" s="1"/>
  <c r="P23" i="11"/>
  <c r="F23" i="23" s="1"/>
  <c r="Q23" i="11"/>
  <c r="G23" i="23" s="1"/>
  <c r="R23" i="11"/>
  <c r="H23" i="23" s="1"/>
  <c r="S23" i="11"/>
  <c r="I23" i="23" s="1"/>
  <c r="T23" i="11"/>
  <c r="J23" i="23" s="1"/>
  <c r="N24" i="11"/>
  <c r="D24" i="23" s="1"/>
  <c r="P24" i="11"/>
  <c r="F24" i="23" s="1"/>
  <c r="Q24" i="11"/>
  <c r="G24" i="23" s="1"/>
  <c r="R24" i="11"/>
  <c r="H24" i="23" s="1"/>
  <c r="S24" i="11"/>
  <c r="I24" i="23" s="1"/>
  <c r="T24" i="11"/>
  <c r="J24" i="23" s="1"/>
  <c r="N25" i="11"/>
  <c r="D25" i="23" s="1"/>
  <c r="P25" i="11"/>
  <c r="F25" i="23" s="1"/>
  <c r="Q25" i="11"/>
  <c r="G25" i="23" s="1"/>
  <c r="R25" i="11"/>
  <c r="H25" i="23" s="1"/>
  <c r="S25" i="11"/>
  <c r="I25" i="23" s="1"/>
  <c r="T25" i="11"/>
  <c r="J25" i="23" s="1"/>
  <c r="N26" i="11"/>
  <c r="D26" i="23" s="1"/>
  <c r="P26" i="11"/>
  <c r="F26" i="23" s="1"/>
  <c r="Q26" i="11"/>
  <c r="G26" i="23" s="1"/>
  <c r="R26" i="11"/>
  <c r="H26" i="23" s="1"/>
  <c r="S26" i="11"/>
  <c r="I26" i="23" s="1"/>
  <c r="T26" i="11"/>
  <c r="J26" i="23" s="1"/>
  <c r="N27" i="11"/>
  <c r="D27" i="23" s="1"/>
  <c r="P27" i="11"/>
  <c r="F27" i="23" s="1"/>
  <c r="Q27" i="11"/>
  <c r="G27" i="23" s="1"/>
  <c r="R27" i="11"/>
  <c r="H27" i="23" s="1"/>
  <c r="S27" i="11"/>
  <c r="I27" i="23" s="1"/>
  <c r="T27" i="11"/>
  <c r="J27" i="23" s="1"/>
  <c r="N28" i="11"/>
  <c r="D28" i="23" s="1"/>
  <c r="P28" i="11"/>
  <c r="F28" i="23" s="1"/>
  <c r="Q28" i="11"/>
  <c r="G28" i="23" s="1"/>
  <c r="R28" i="11"/>
  <c r="H28" i="23" s="1"/>
  <c r="S28" i="11"/>
  <c r="I28" i="23" s="1"/>
  <c r="T28" i="11"/>
  <c r="J28" i="23" s="1"/>
  <c r="N29" i="11"/>
  <c r="D29" i="23" s="1"/>
  <c r="P29" i="11"/>
  <c r="F29" i="23" s="1"/>
  <c r="Q29" i="11"/>
  <c r="G29" i="23" s="1"/>
  <c r="R29" i="11"/>
  <c r="H29" i="23" s="1"/>
  <c r="S29" i="11"/>
  <c r="I29" i="23" s="1"/>
  <c r="T29" i="11"/>
  <c r="J29" i="23" s="1"/>
  <c r="N30" i="11"/>
  <c r="D30" i="23" s="1"/>
  <c r="P30" i="11"/>
  <c r="F30" i="23" s="1"/>
  <c r="Q30" i="11"/>
  <c r="G30" i="23" s="1"/>
  <c r="R30" i="11"/>
  <c r="H30" i="23" s="1"/>
  <c r="S30" i="11"/>
  <c r="I30" i="23" s="1"/>
  <c r="T30" i="11"/>
  <c r="J30" i="23" s="1"/>
  <c r="N31" i="11"/>
  <c r="D31" i="23" s="1"/>
  <c r="P31" i="11"/>
  <c r="F31" i="23" s="1"/>
  <c r="Q31" i="11"/>
  <c r="G31" i="23" s="1"/>
  <c r="R31" i="11"/>
  <c r="H31" i="23" s="1"/>
  <c r="S31" i="11"/>
  <c r="I31" i="23" s="1"/>
  <c r="T31" i="11"/>
  <c r="J31" i="23" s="1"/>
  <c r="N32" i="11"/>
  <c r="D32" i="23" s="1"/>
  <c r="P32" i="11"/>
  <c r="F32" i="23" s="1"/>
  <c r="Q32" i="11"/>
  <c r="G32" i="23" s="1"/>
  <c r="R32" i="11"/>
  <c r="H32" i="23" s="1"/>
  <c r="S32" i="11"/>
  <c r="I32" i="23" s="1"/>
  <c r="T32" i="11"/>
  <c r="J32" i="23" s="1"/>
  <c r="N33" i="11"/>
  <c r="D33" i="23" s="1"/>
  <c r="P33" i="11"/>
  <c r="F33" i="23" s="1"/>
  <c r="Q33" i="11"/>
  <c r="G33" i="23" s="1"/>
  <c r="R33" i="11"/>
  <c r="H33" i="23" s="1"/>
  <c r="S33" i="11"/>
  <c r="I33" i="23" s="1"/>
  <c r="T33" i="11"/>
  <c r="J33" i="23" s="1"/>
  <c r="N34" i="11"/>
  <c r="D34" i="23" s="1"/>
  <c r="P34" i="11"/>
  <c r="F34" i="23" s="1"/>
  <c r="Q34" i="11"/>
  <c r="G34" i="23" s="1"/>
  <c r="R34" i="11"/>
  <c r="H34" i="23" s="1"/>
  <c r="S34" i="11"/>
  <c r="I34" i="23" s="1"/>
  <c r="T34" i="11"/>
  <c r="J34" i="23" s="1"/>
  <c r="N35" i="11"/>
  <c r="D35" i="23" s="1"/>
  <c r="P35" i="11"/>
  <c r="F35" i="23" s="1"/>
  <c r="Q35" i="11"/>
  <c r="G35" i="23" s="1"/>
  <c r="R35" i="11"/>
  <c r="H35" i="23" s="1"/>
  <c r="S35" i="11"/>
  <c r="I35" i="23" s="1"/>
  <c r="T35" i="11"/>
  <c r="J35" i="23" s="1"/>
  <c r="N36" i="11"/>
  <c r="D36" i="23" s="1"/>
  <c r="P36" i="11"/>
  <c r="F36" i="23" s="1"/>
  <c r="Q36" i="11"/>
  <c r="G36" i="23" s="1"/>
  <c r="R36" i="11"/>
  <c r="H36" i="23" s="1"/>
  <c r="S36" i="11"/>
  <c r="I36" i="23" s="1"/>
  <c r="T36" i="11"/>
  <c r="J36" i="23" s="1"/>
  <c r="N37" i="11"/>
  <c r="D37" i="23" s="1"/>
  <c r="P37" i="11"/>
  <c r="F37" i="23" s="1"/>
  <c r="Q37" i="11"/>
  <c r="G37" i="23" s="1"/>
  <c r="R37" i="11"/>
  <c r="H37" i="23" s="1"/>
  <c r="S37" i="11"/>
  <c r="I37" i="23" s="1"/>
  <c r="T37" i="11"/>
  <c r="J37" i="23" s="1"/>
  <c r="N38" i="11"/>
  <c r="D38" i="23" s="1"/>
  <c r="P38" i="11"/>
  <c r="F38" i="23" s="1"/>
  <c r="Q38" i="11"/>
  <c r="G38" i="23" s="1"/>
  <c r="R38" i="11"/>
  <c r="H38" i="23" s="1"/>
  <c r="S38" i="11"/>
  <c r="I38" i="23" s="1"/>
  <c r="T38" i="11"/>
  <c r="J38" i="23" s="1"/>
  <c r="N39" i="11"/>
  <c r="D39" i="23" s="1"/>
  <c r="P39" i="11"/>
  <c r="F39" i="23" s="1"/>
  <c r="Q39" i="11"/>
  <c r="G39" i="23" s="1"/>
  <c r="R39" i="11"/>
  <c r="H39" i="23" s="1"/>
  <c r="S39" i="11"/>
  <c r="I39" i="23" s="1"/>
  <c r="T39" i="11"/>
  <c r="J39" i="23" s="1"/>
  <c r="N40" i="11"/>
  <c r="D40" i="23" s="1"/>
  <c r="P40" i="11"/>
  <c r="F40" i="23" s="1"/>
  <c r="Q40" i="11"/>
  <c r="G40" i="23" s="1"/>
  <c r="R40" i="11"/>
  <c r="H40" i="23" s="1"/>
  <c r="S40" i="11"/>
  <c r="I40" i="23" s="1"/>
  <c r="T40" i="11"/>
  <c r="J40" i="23" s="1"/>
  <c r="N41" i="11"/>
  <c r="D41" i="23" s="1"/>
  <c r="P41" i="11"/>
  <c r="F41" i="23" s="1"/>
  <c r="Q41" i="11"/>
  <c r="G41" i="23" s="1"/>
  <c r="R41" i="11"/>
  <c r="H41" i="23" s="1"/>
  <c r="S41" i="11"/>
  <c r="I41" i="23" s="1"/>
  <c r="T41" i="11"/>
  <c r="J41" i="23" s="1"/>
  <c r="N42" i="11"/>
  <c r="D42" i="23" s="1"/>
  <c r="P42" i="11"/>
  <c r="F42" i="23" s="1"/>
  <c r="Q42" i="11"/>
  <c r="G42" i="23" s="1"/>
  <c r="R42" i="11"/>
  <c r="H42" i="23" s="1"/>
  <c r="S42" i="11"/>
  <c r="I42" i="23" s="1"/>
  <c r="T42" i="11"/>
  <c r="J42" i="23" s="1"/>
  <c r="N43" i="11"/>
  <c r="D43" i="23" s="1"/>
  <c r="P43" i="11"/>
  <c r="F43" i="23" s="1"/>
  <c r="Q43" i="11"/>
  <c r="G43" i="23" s="1"/>
  <c r="R43" i="11"/>
  <c r="H43" i="23" s="1"/>
  <c r="S43" i="11"/>
  <c r="I43" i="23" s="1"/>
  <c r="T43" i="11"/>
  <c r="J43" i="23" s="1"/>
  <c r="N44" i="11"/>
  <c r="D44" i="23" s="1"/>
  <c r="P44" i="11"/>
  <c r="F44" i="23" s="1"/>
  <c r="Q44" i="11"/>
  <c r="G44" i="23" s="1"/>
  <c r="R44" i="11"/>
  <c r="H44" i="23" s="1"/>
  <c r="S44" i="11"/>
  <c r="I44" i="23" s="1"/>
  <c r="T44" i="11"/>
  <c r="J44" i="23" s="1"/>
  <c r="N45" i="11"/>
  <c r="D45" i="23" s="1"/>
  <c r="P45" i="11"/>
  <c r="F45" i="23" s="1"/>
  <c r="Q45" i="11"/>
  <c r="G45" i="23" s="1"/>
  <c r="R45" i="11"/>
  <c r="H45" i="23" s="1"/>
  <c r="S45" i="11"/>
  <c r="I45" i="23" s="1"/>
  <c r="T45" i="11"/>
  <c r="J45" i="23" s="1"/>
  <c r="N46" i="11"/>
  <c r="D46" i="23" s="1"/>
  <c r="P46" i="11"/>
  <c r="F46" i="23" s="1"/>
  <c r="Q46" i="11"/>
  <c r="G46" i="23" s="1"/>
  <c r="R46" i="11"/>
  <c r="H46" i="23" s="1"/>
  <c r="S46" i="11"/>
  <c r="I46" i="23" s="1"/>
  <c r="T46" i="11"/>
  <c r="J46" i="23" s="1"/>
  <c r="N47" i="11"/>
  <c r="D47" i="23" s="1"/>
  <c r="P47" i="11"/>
  <c r="F47" i="23" s="1"/>
  <c r="Q47" i="11"/>
  <c r="G47" i="23" s="1"/>
  <c r="R47" i="11"/>
  <c r="H47" i="23" s="1"/>
  <c r="S47" i="11"/>
  <c r="I47" i="23" s="1"/>
  <c r="T47" i="11"/>
  <c r="J47" i="23" s="1"/>
  <c r="N48" i="11"/>
  <c r="D48" i="23" s="1"/>
  <c r="P48" i="11"/>
  <c r="F48" i="23" s="1"/>
  <c r="Q48" i="11"/>
  <c r="G48" i="23" s="1"/>
  <c r="R48" i="11"/>
  <c r="H48" i="23" s="1"/>
  <c r="S48" i="11"/>
  <c r="I48" i="23" s="1"/>
  <c r="T48" i="11"/>
  <c r="J48" i="23" s="1"/>
  <c r="N49" i="11"/>
  <c r="D49" i="23" s="1"/>
  <c r="P49" i="11"/>
  <c r="F49" i="23" s="1"/>
  <c r="Q49" i="11"/>
  <c r="G49" i="23" s="1"/>
  <c r="R49" i="11"/>
  <c r="H49" i="23" s="1"/>
  <c r="S49" i="11"/>
  <c r="I49" i="23" s="1"/>
  <c r="T49" i="11"/>
  <c r="J49" i="23" s="1"/>
  <c r="N50" i="11"/>
  <c r="D50" i="23" s="1"/>
  <c r="P50" i="11"/>
  <c r="F50" i="23" s="1"/>
  <c r="Q50" i="11"/>
  <c r="G50" i="23" s="1"/>
  <c r="R50" i="11"/>
  <c r="H50" i="23" s="1"/>
  <c r="S50" i="11"/>
  <c r="I50" i="23" s="1"/>
  <c r="T50" i="11"/>
  <c r="J50" i="23" s="1"/>
  <c r="N51" i="11"/>
  <c r="D51" i="23" s="1"/>
  <c r="P51" i="11"/>
  <c r="F51" i="23" s="1"/>
  <c r="Q51" i="11"/>
  <c r="G51" i="23" s="1"/>
  <c r="R51" i="11"/>
  <c r="H51" i="23" s="1"/>
  <c r="S51" i="11"/>
  <c r="I51" i="23" s="1"/>
  <c r="T51" i="11"/>
  <c r="J51" i="23" s="1"/>
  <c r="N52" i="11"/>
  <c r="D52" i="23" s="1"/>
  <c r="P52" i="11"/>
  <c r="F52" i="23" s="1"/>
  <c r="Q52" i="11"/>
  <c r="G52" i="23" s="1"/>
  <c r="R52" i="11"/>
  <c r="H52" i="23" s="1"/>
  <c r="S52" i="11"/>
  <c r="I52" i="23" s="1"/>
  <c r="T52" i="11"/>
  <c r="J52" i="23" s="1"/>
  <c r="N53" i="11"/>
  <c r="D53" i="23" s="1"/>
  <c r="P53" i="11"/>
  <c r="F53" i="23" s="1"/>
  <c r="Q53" i="11"/>
  <c r="G53" i="23" s="1"/>
  <c r="R53" i="11"/>
  <c r="H53" i="23" s="1"/>
  <c r="S53" i="11"/>
  <c r="I53" i="23" s="1"/>
  <c r="T53" i="11"/>
  <c r="J53" i="23" s="1"/>
  <c r="N54" i="11"/>
  <c r="D54" i="23" s="1"/>
  <c r="P54" i="11"/>
  <c r="F54" i="23" s="1"/>
  <c r="Q54" i="11"/>
  <c r="G54" i="23" s="1"/>
  <c r="R54" i="11"/>
  <c r="H54" i="23" s="1"/>
  <c r="S54" i="11"/>
  <c r="I54" i="23" s="1"/>
  <c r="T54" i="11"/>
  <c r="J54" i="23" s="1"/>
  <c r="N55" i="11"/>
  <c r="D55" i="23" s="1"/>
  <c r="P55" i="11"/>
  <c r="F55" i="23" s="1"/>
  <c r="Q55" i="11"/>
  <c r="G55" i="23" s="1"/>
  <c r="R55" i="11"/>
  <c r="H55" i="23" s="1"/>
  <c r="S55" i="11"/>
  <c r="I55" i="23" s="1"/>
  <c r="T55" i="11"/>
  <c r="J55" i="23" s="1"/>
  <c r="N56" i="11"/>
  <c r="D56" i="23" s="1"/>
  <c r="P56" i="11"/>
  <c r="F56" i="23" s="1"/>
  <c r="Q56" i="11"/>
  <c r="G56" i="23" s="1"/>
  <c r="R56" i="11"/>
  <c r="H56" i="23" s="1"/>
  <c r="S56" i="11"/>
  <c r="I56" i="23" s="1"/>
  <c r="T56" i="11"/>
  <c r="J56" i="23" s="1"/>
  <c r="N57" i="11"/>
  <c r="D57" i="23" s="1"/>
  <c r="P57" i="11"/>
  <c r="F57" i="23" s="1"/>
  <c r="Q57" i="11"/>
  <c r="G57" i="23" s="1"/>
  <c r="R57" i="11"/>
  <c r="H57" i="23" s="1"/>
  <c r="S57" i="11"/>
  <c r="I57" i="23" s="1"/>
  <c r="T57" i="11"/>
  <c r="J57" i="23" s="1"/>
  <c r="N58" i="11"/>
  <c r="D58" i="23" s="1"/>
  <c r="P58" i="11"/>
  <c r="F58" i="23" s="1"/>
  <c r="Q58" i="11"/>
  <c r="G58" i="23" s="1"/>
  <c r="R58" i="11"/>
  <c r="H58" i="23" s="1"/>
  <c r="S58" i="11"/>
  <c r="I58" i="23" s="1"/>
  <c r="T58" i="11"/>
  <c r="J58" i="23" s="1"/>
  <c r="N59" i="11"/>
  <c r="D59" i="23" s="1"/>
  <c r="P59" i="11"/>
  <c r="F59" i="23" s="1"/>
  <c r="Q59" i="11"/>
  <c r="G59" i="23" s="1"/>
  <c r="R59" i="11"/>
  <c r="H59" i="23" s="1"/>
  <c r="S59" i="11"/>
  <c r="I59" i="23" s="1"/>
  <c r="T59" i="11"/>
  <c r="J59" i="23" s="1"/>
  <c r="N60" i="11"/>
  <c r="D60" i="23" s="1"/>
  <c r="P60" i="11"/>
  <c r="F60" i="23" s="1"/>
  <c r="Q60" i="11"/>
  <c r="G60" i="23" s="1"/>
  <c r="R60" i="11"/>
  <c r="H60" i="23" s="1"/>
  <c r="S60" i="11"/>
  <c r="I60" i="23" s="1"/>
  <c r="T60" i="11"/>
  <c r="J60" i="23" s="1"/>
  <c r="N61" i="11"/>
  <c r="D61" i="23" s="1"/>
  <c r="P61" i="11"/>
  <c r="F61" i="23" s="1"/>
  <c r="Q61" i="11"/>
  <c r="G61" i="23" s="1"/>
  <c r="R61" i="11"/>
  <c r="H61" i="23" s="1"/>
  <c r="S61" i="11"/>
  <c r="I61" i="23" s="1"/>
  <c r="T61" i="11"/>
  <c r="J61" i="23" s="1"/>
  <c r="N62" i="11"/>
  <c r="D62" i="23" s="1"/>
  <c r="P62" i="11"/>
  <c r="F62" i="23" s="1"/>
  <c r="Q62" i="11"/>
  <c r="G62" i="23" s="1"/>
  <c r="R62" i="11"/>
  <c r="H62" i="23" s="1"/>
  <c r="S62" i="11"/>
  <c r="I62" i="23" s="1"/>
  <c r="T62" i="11"/>
  <c r="J62" i="23" s="1"/>
  <c r="N63" i="11"/>
  <c r="D63" i="23" s="1"/>
  <c r="P63" i="11"/>
  <c r="F63" i="23" s="1"/>
  <c r="Q63" i="11"/>
  <c r="G63" i="23" s="1"/>
  <c r="R63" i="11"/>
  <c r="H63" i="23" s="1"/>
  <c r="S63" i="11"/>
  <c r="I63" i="23" s="1"/>
  <c r="T63" i="11"/>
  <c r="J63" i="23" s="1"/>
  <c r="N64" i="11"/>
  <c r="D64" i="23" s="1"/>
  <c r="P64" i="11"/>
  <c r="F64" i="23" s="1"/>
  <c r="Q64" i="11"/>
  <c r="G64" i="23" s="1"/>
  <c r="R64" i="11"/>
  <c r="H64" i="23" s="1"/>
  <c r="S64" i="11"/>
  <c r="I64" i="23" s="1"/>
  <c r="T64" i="11"/>
  <c r="J64" i="23" s="1"/>
  <c r="N65" i="11"/>
  <c r="D65" i="23" s="1"/>
  <c r="P65" i="11"/>
  <c r="F65" i="23" s="1"/>
  <c r="Q65" i="11"/>
  <c r="G65" i="23" s="1"/>
  <c r="R65" i="11"/>
  <c r="H65" i="23" s="1"/>
  <c r="S65" i="11"/>
  <c r="I65" i="23" s="1"/>
  <c r="T65" i="11"/>
  <c r="J65" i="23" s="1"/>
  <c r="N66" i="11"/>
  <c r="D66" i="23" s="1"/>
  <c r="P66" i="11"/>
  <c r="F66" i="23" s="1"/>
  <c r="Q66" i="11"/>
  <c r="G66" i="23" s="1"/>
  <c r="R66" i="11"/>
  <c r="H66" i="23" s="1"/>
  <c r="S66" i="11"/>
  <c r="I66" i="23" s="1"/>
  <c r="T66" i="11"/>
  <c r="J66" i="23" s="1"/>
  <c r="N67" i="11"/>
  <c r="D67" i="23" s="1"/>
  <c r="P67" i="11"/>
  <c r="F67" i="23" s="1"/>
  <c r="Q67" i="11"/>
  <c r="G67" i="23" s="1"/>
  <c r="R67" i="11"/>
  <c r="H67" i="23" s="1"/>
  <c r="S67" i="11"/>
  <c r="I67" i="23" s="1"/>
  <c r="T67" i="11"/>
  <c r="J67" i="23" s="1"/>
  <c r="N68" i="11"/>
  <c r="D68" i="23" s="1"/>
  <c r="P68" i="11"/>
  <c r="F68" i="23" s="1"/>
  <c r="Q68" i="11"/>
  <c r="G68" i="23" s="1"/>
  <c r="R68" i="11"/>
  <c r="H68" i="23" s="1"/>
  <c r="S68" i="11"/>
  <c r="I68" i="23" s="1"/>
  <c r="T68" i="11"/>
  <c r="J68" i="23" s="1"/>
  <c r="N69" i="11"/>
  <c r="D69" i="23" s="1"/>
  <c r="P69" i="11"/>
  <c r="F69" i="23" s="1"/>
  <c r="Q69" i="11"/>
  <c r="G69" i="23" s="1"/>
  <c r="R69" i="11"/>
  <c r="H69" i="23" s="1"/>
  <c r="S69" i="11"/>
  <c r="I69" i="23" s="1"/>
  <c r="T69" i="11"/>
  <c r="J69" i="23" s="1"/>
  <c r="N70" i="11"/>
  <c r="D70" i="23" s="1"/>
  <c r="P70" i="11"/>
  <c r="F70" i="23" s="1"/>
  <c r="Q70" i="11"/>
  <c r="G70" i="23" s="1"/>
  <c r="R70" i="11"/>
  <c r="H70" i="23" s="1"/>
  <c r="S70" i="11"/>
  <c r="I70" i="23" s="1"/>
  <c r="T70" i="11"/>
  <c r="J70" i="23" s="1"/>
  <c r="N71" i="11"/>
  <c r="D71" i="23" s="1"/>
  <c r="P71" i="11"/>
  <c r="F71" i="23" s="1"/>
  <c r="Q71" i="11"/>
  <c r="G71" i="23" s="1"/>
  <c r="R71" i="11"/>
  <c r="H71" i="23" s="1"/>
  <c r="S71" i="11"/>
  <c r="I71" i="23" s="1"/>
  <c r="T71" i="11"/>
  <c r="J71" i="23" s="1"/>
  <c r="N72" i="11"/>
  <c r="D72" i="23" s="1"/>
  <c r="P72" i="11"/>
  <c r="F72" i="23" s="1"/>
  <c r="Q72" i="11"/>
  <c r="G72" i="23" s="1"/>
  <c r="R72" i="11"/>
  <c r="H72" i="23" s="1"/>
  <c r="S72" i="11"/>
  <c r="I72" i="23" s="1"/>
  <c r="T72" i="11"/>
  <c r="J72" i="23" s="1"/>
  <c r="N73" i="11"/>
  <c r="D73" i="23" s="1"/>
  <c r="P73" i="11"/>
  <c r="F73" i="23" s="1"/>
  <c r="Q73" i="11"/>
  <c r="G73" i="23" s="1"/>
  <c r="R73" i="11"/>
  <c r="H73" i="23" s="1"/>
  <c r="S73" i="11"/>
  <c r="I73" i="23" s="1"/>
  <c r="T73" i="11"/>
  <c r="J73" i="23" s="1"/>
  <c r="N74" i="11"/>
  <c r="D74" i="23" s="1"/>
  <c r="P74" i="11"/>
  <c r="F74" i="23" s="1"/>
  <c r="Q74" i="11"/>
  <c r="G74" i="23" s="1"/>
  <c r="R74" i="11"/>
  <c r="H74" i="23" s="1"/>
  <c r="S74" i="11"/>
  <c r="I74" i="23" s="1"/>
  <c r="T74" i="11"/>
  <c r="J74" i="23" s="1"/>
  <c r="N75" i="11"/>
  <c r="D75" i="23" s="1"/>
  <c r="P75" i="11"/>
  <c r="F75" i="23" s="1"/>
  <c r="Q75" i="11"/>
  <c r="G75" i="23" s="1"/>
  <c r="R75" i="11"/>
  <c r="H75" i="23" s="1"/>
  <c r="S75" i="11"/>
  <c r="I75" i="23" s="1"/>
  <c r="T75" i="11"/>
  <c r="J75" i="23" s="1"/>
  <c r="N76" i="11"/>
  <c r="D76" i="23" s="1"/>
  <c r="P76" i="11"/>
  <c r="F76" i="23" s="1"/>
  <c r="Q76" i="11"/>
  <c r="G76" i="23" s="1"/>
  <c r="R76" i="11"/>
  <c r="H76" i="23" s="1"/>
  <c r="S76" i="11"/>
  <c r="I76" i="23" s="1"/>
  <c r="T76" i="11"/>
  <c r="J76" i="23" s="1"/>
  <c r="N77" i="11"/>
  <c r="D77" i="23" s="1"/>
  <c r="P77" i="11"/>
  <c r="F77" i="23" s="1"/>
  <c r="Q77" i="11"/>
  <c r="G77" i="23" s="1"/>
  <c r="R77" i="11"/>
  <c r="H77" i="23" s="1"/>
  <c r="S77" i="11"/>
  <c r="I77" i="23" s="1"/>
  <c r="T77" i="11"/>
  <c r="J77" i="23" s="1"/>
  <c r="N78" i="11"/>
  <c r="D78" i="23" s="1"/>
  <c r="P78" i="11"/>
  <c r="F78" i="23" s="1"/>
  <c r="Q78" i="11"/>
  <c r="G78" i="23" s="1"/>
  <c r="R78" i="11"/>
  <c r="H78" i="23" s="1"/>
  <c r="S78" i="11"/>
  <c r="I78" i="23" s="1"/>
  <c r="T78" i="11"/>
  <c r="J78" i="23" s="1"/>
  <c r="N79" i="11"/>
  <c r="D79" i="23" s="1"/>
  <c r="P79" i="11"/>
  <c r="F79" i="23" s="1"/>
  <c r="Q79" i="11"/>
  <c r="G79" i="23" s="1"/>
  <c r="R79" i="11"/>
  <c r="H79" i="23" s="1"/>
  <c r="S79" i="11"/>
  <c r="I79" i="23" s="1"/>
  <c r="T79" i="11"/>
  <c r="J79" i="23" s="1"/>
  <c r="N80" i="11"/>
  <c r="D80" i="23" s="1"/>
  <c r="P80" i="11"/>
  <c r="F80" i="23" s="1"/>
  <c r="Q80" i="11"/>
  <c r="G80" i="23" s="1"/>
  <c r="R80" i="11"/>
  <c r="H80" i="23" s="1"/>
  <c r="S80" i="11"/>
  <c r="I80" i="23" s="1"/>
  <c r="T80" i="11"/>
  <c r="J80" i="23" s="1"/>
  <c r="N81" i="11"/>
  <c r="D81" i="23" s="1"/>
  <c r="P81" i="11"/>
  <c r="F81" i="23" s="1"/>
  <c r="Q81" i="11"/>
  <c r="G81" i="23" s="1"/>
  <c r="R81" i="11"/>
  <c r="H81" i="23" s="1"/>
  <c r="S81" i="11"/>
  <c r="I81" i="23" s="1"/>
  <c r="T81" i="11"/>
  <c r="J81" i="23" s="1"/>
  <c r="N82" i="11"/>
  <c r="D82" i="23" s="1"/>
  <c r="P82" i="11"/>
  <c r="F82" i="23" s="1"/>
  <c r="Q82" i="11"/>
  <c r="G82" i="23" s="1"/>
  <c r="R82" i="11"/>
  <c r="H82" i="23" s="1"/>
  <c r="S82" i="11"/>
  <c r="I82" i="23" s="1"/>
  <c r="T82" i="11"/>
  <c r="J82" i="23" s="1"/>
  <c r="N83" i="11"/>
  <c r="D83" i="23" s="1"/>
  <c r="P83" i="11"/>
  <c r="F83" i="23" s="1"/>
  <c r="Q83" i="11"/>
  <c r="G83" i="23" s="1"/>
  <c r="R83" i="11"/>
  <c r="H83" i="23" s="1"/>
  <c r="S83" i="11"/>
  <c r="I83" i="23" s="1"/>
  <c r="T83" i="11"/>
  <c r="J83" i="23" s="1"/>
  <c r="N84" i="11"/>
  <c r="D84" i="23" s="1"/>
  <c r="P84" i="11"/>
  <c r="F84" i="23" s="1"/>
  <c r="Q84" i="11"/>
  <c r="G84" i="23" s="1"/>
  <c r="R84" i="11"/>
  <c r="H84" i="23" s="1"/>
  <c r="S84" i="11"/>
  <c r="I84" i="23" s="1"/>
  <c r="T84" i="11"/>
  <c r="J84" i="23" s="1"/>
  <c r="N85" i="11"/>
  <c r="D85" i="23" s="1"/>
  <c r="P85" i="11"/>
  <c r="F85" i="23" s="1"/>
  <c r="Q85" i="11"/>
  <c r="G85" i="23" s="1"/>
  <c r="R85" i="11"/>
  <c r="H85" i="23" s="1"/>
  <c r="S85" i="11"/>
  <c r="I85" i="23" s="1"/>
  <c r="T85" i="11"/>
  <c r="J85" i="23" s="1"/>
  <c r="N86" i="11"/>
  <c r="D86" i="23" s="1"/>
  <c r="P86" i="11"/>
  <c r="F86" i="23" s="1"/>
  <c r="Q86" i="11"/>
  <c r="G86" i="23" s="1"/>
  <c r="R86" i="11"/>
  <c r="H86" i="23" s="1"/>
  <c r="S86" i="11"/>
  <c r="I86" i="23" s="1"/>
  <c r="T86" i="11"/>
  <c r="J86" i="23" s="1"/>
  <c r="N87" i="11"/>
  <c r="D87" i="23" s="1"/>
  <c r="P87" i="11"/>
  <c r="F87" i="23" s="1"/>
  <c r="Q87" i="11"/>
  <c r="G87" i="23" s="1"/>
  <c r="R87" i="11"/>
  <c r="H87" i="23" s="1"/>
  <c r="S87" i="11"/>
  <c r="I87" i="23" s="1"/>
  <c r="T87" i="11"/>
  <c r="J87" i="23" s="1"/>
  <c r="N88" i="11"/>
  <c r="D88" i="23" s="1"/>
  <c r="P88" i="11"/>
  <c r="F88" i="23" s="1"/>
  <c r="Q88" i="11"/>
  <c r="G88" i="23" s="1"/>
  <c r="R88" i="11"/>
  <c r="H88" i="23" s="1"/>
  <c r="S88" i="11"/>
  <c r="I88" i="23" s="1"/>
  <c r="T88" i="11"/>
  <c r="J88" i="23" s="1"/>
  <c r="N89" i="11"/>
  <c r="D89" i="23" s="1"/>
  <c r="P89" i="11"/>
  <c r="F89" i="23" s="1"/>
  <c r="Q89" i="11"/>
  <c r="G89" i="23" s="1"/>
  <c r="R89" i="11"/>
  <c r="H89" i="23" s="1"/>
  <c r="S89" i="11"/>
  <c r="I89" i="23" s="1"/>
  <c r="T89" i="11"/>
  <c r="J89" i="23" s="1"/>
  <c r="N90" i="11"/>
  <c r="D90" i="23" s="1"/>
  <c r="P90" i="11"/>
  <c r="F90" i="23" s="1"/>
  <c r="Q90" i="11"/>
  <c r="G90" i="23" s="1"/>
  <c r="R90" i="11"/>
  <c r="H90" i="23" s="1"/>
  <c r="S90" i="11"/>
  <c r="I90" i="23" s="1"/>
  <c r="T90" i="11"/>
  <c r="J90" i="23" s="1"/>
  <c r="N91" i="11"/>
  <c r="D91" i="23" s="1"/>
  <c r="P91" i="11"/>
  <c r="F91" i="23" s="1"/>
  <c r="Q91" i="11"/>
  <c r="G91" i="23" s="1"/>
  <c r="R91" i="11"/>
  <c r="H91" i="23" s="1"/>
  <c r="S91" i="11"/>
  <c r="I91" i="23" s="1"/>
  <c r="T91" i="11"/>
  <c r="J91" i="23" s="1"/>
  <c r="N92" i="11"/>
  <c r="D92" i="23" s="1"/>
  <c r="P92" i="11"/>
  <c r="F92" i="23" s="1"/>
  <c r="Q92" i="11"/>
  <c r="G92" i="23" s="1"/>
  <c r="R92" i="11"/>
  <c r="H92" i="23" s="1"/>
  <c r="S92" i="11"/>
  <c r="I92" i="23" s="1"/>
  <c r="T92" i="11"/>
  <c r="J92" i="23" s="1"/>
  <c r="N93" i="11"/>
  <c r="D93" i="23" s="1"/>
  <c r="P93" i="11"/>
  <c r="F93" i="23" s="1"/>
  <c r="Q93" i="11"/>
  <c r="G93" i="23" s="1"/>
  <c r="R93" i="11"/>
  <c r="H93" i="23" s="1"/>
  <c r="S93" i="11"/>
  <c r="I93" i="23" s="1"/>
  <c r="T93" i="11"/>
  <c r="J93" i="23" s="1"/>
  <c r="N94" i="11"/>
  <c r="D94" i="23" s="1"/>
  <c r="P94" i="11"/>
  <c r="F94" i="23" s="1"/>
  <c r="Q94" i="11"/>
  <c r="G94" i="23" s="1"/>
  <c r="R94" i="11"/>
  <c r="H94" i="23" s="1"/>
  <c r="S94" i="11"/>
  <c r="I94" i="23" s="1"/>
  <c r="T94" i="11"/>
  <c r="J94" i="23" s="1"/>
  <c r="N95" i="11"/>
  <c r="D95" i="23" s="1"/>
  <c r="P95" i="11"/>
  <c r="F95" i="23" s="1"/>
  <c r="Q95" i="11"/>
  <c r="G95" i="23" s="1"/>
  <c r="R95" i="11"/>
  <c r="H95" i="23" s="1"/>
  <c r="S95" i="11"/>
  <c r="I95" i="23" s="1"/>
  <c r="T95" i="11"/>
  <c r="J95" i="23" s="1"/>
  <c r="N96" i="11"/>
  <c r="D96" i="23" s="1"/>
  <c r="P96" i="11"/>
  <c r="F96" i="23" s="1"/>
  <c r="Q96" i="11"/>
  <c r="G96" i="23" s="1"/>
  <c r="R96" i="11"/>
  <c r="H96" i="23" s="1"/>
  <c r="S96" i="11"/>
  <c r="I96" i="23" s="1"/>
  <c r="T96" i="11"/>
  <c r="J96" i="23" s="1"/>
  <c r="N97" i="11"/>
  <c r="D97" i="23" s="1"/>
  <c r="P97" i="11"/>
  <c r="F97" i="23" s="1"/>
  <c r="Q97" i="11"/>
  <c r="G97" i="23" s="1"/>
  <c r="R97" i="11"/>
  <c r="H97" i="23" s="1"/>
  <c r="S97" i="11"/>
  <c r="I97" i="23" s="1"/>
  <c r="T97" i="11"/>
  <c r="J97" i="23" s="1"/>
  <c r="N98" i="11"/>
  <c r="D98" i="23" s="1"/>
  <c r="P98" i="11"/>
  <c r="F98" i="23" s="1"/>
  <c r="Q98" i="11"/>
  <c r="G98" i="23" s="1"/>
  <c r="R98" i="11"/>
  <c r="H98" i="23" s="1"/>
  <c r="S98" i="11"/>
  <c r="I98" i="23" s="1"/>
  <c r="T98" i="11"/>
  <c r="J98" i="23" s="1"/>
  <c r="N99" i="11"/>
  <c r="D99" i="23" s="1"/>
  <c r="P99" i="11"/>
  <c r="F99" i="23" s="1"/>
  <c r="Q99" i="11"/>
  <c r="G99" i="23" s="1"/>
  <c r="R99" i="11"/>
  <c r="H99" i="23" s="1"/>
  <c r="S99" i="11"/>
  <c r="I99" i="23" s="1"/>
  <c r="T99" i="11"/>
  <c r="J99" i="23" s="1"/>
  <c r="N100" i="11"/>
  <c r="D100" i="23" s="1"/>
  <c r="P100" i="11"/>
  <c r="F100" i="23" s="1"/>
  <c r="Q100" i="11"/>
  <c r="G100" i="23" s="1"/>
  <c r="R100" i="11"/>
  <c r="H100" i="23" s="1"/>
  <c r="S100" i="11"/>
  <c r="I100" i="23" s="1"/>
  <c r="T100" i="11"/>
  <c r="J100" i="23" s="1"/>
  <c r="N101" i="11"/>
  <c r="D101" i="23" s="1"/>
  <c r="P101" i="11"/>
  <c r="F101" i="23" s="1"/>
  <c r="Q101" i="11"/>
  <c r="G101" i="23" s="1"/>
  <c r="R101" i="11"/>
  <c r="H101" i="23" s="1"/>
  <c r="S101" i="11"/>
  <c r="I101" i="23" s="1"/>
  <c r="T101" i="11"/>
  <c r="J101" i="23" s="1"/>
  <c r="N102" i="11"/>
  <c r="D102" i="23" s="1"/>
  <c r="P102" i="11"/>
  <c r="F102" i="23" s="1"/>
  <c r="Q102" i="11"/>
  <c r="G102" i="23" s="1"/>
  <c r="R102" i="11"/>
  <c r="H102" i="23" s="1"/>
  <c r="S102" i="11"/>
  <c r="I102" i="23" s="1"/>
  <c r="T102" i="11"/>
  <c r="J102" i="23" s="1"/>
  <c r="N103" i="11"/>
  <c r="D103" i="23" s="1"/>
  <c r="P103" i="11"/>
  <c r="F103" i="23" s="1"/>
  <c r="Q103" i="11"/>
  <c r="G103" i="23" s="1"/>
  <c r="R103" i="11"/>
  <c r="H103" i="23" s="1"/>
  <c r="S103" i="11"/>
  <c r="I103" i="23" s="1"/>
  <c r="T103" i="11"/>
  <c r="J103" i="23" s="1"/>
  <c r="N104" i="11"/>
  <c r="D104" i="23" s="1"/>
  <c r="P104" i="11"/>
  <c r="F104" i="23" s="1"/>
  <c r="Q104" i="11"/>
  <c r="G104" i="23" s="1"/>
  <c r="R104" i="11"/>
  <c r="H104" i="23" s="1"/>
  <c r="S104" i="11"/>
  <c r="I104" i="23" s="1"/>
  <c r="T104" i="11"/>
  <c r="J104" i="23" s="1"/>
  <c r="N105" i="11"/>
  <c r="D105" i="23" s="1"/>
  <c r="P105" i="11"/>
  <c r="F105" i="23" s="1"/>
  <c r="Q105" i="11"/>
  <c r="G105" i="23" s="1"/>
  <c r="R105" i="11"/>
  <c r="H105" i="23" s="1"/>
  <c r="S105" i="11"/>
  <c r="I105" i="23" s="1"/>
  <c r="T105" i="11"/>
  <c r="J105" i="23" s="1"/>
  <c r="N106" i="11"/>
  <c r="D106" i="23" s="1"/>
  <c r="P106" i="11"/>
  <c r="F106" i="23" s="1"/>
  <c r="Q106" i="11"/>
  <c r="G106" i="23" s="1"/>
  <c r="R106" i="11"/>
  <c r="H106" i="23" s="1"/>
  <c r="S106" i="11"/>
  <c r="I106" i="23" s="1"/>
  <c r="T106" i="11"/>
  <c r="J106" i="23" s="1"/>
  <c r="N107" i="11"/>
  <c r="D107" i="23" s="1"/>
  <c r="P107" i="11"/>
  <c r="F107" i="23" s="1"/>
  <c r="Q107" i="11"/>
  <c r="G107" i="23" s="1"/>
  <c r="R107" i="11"/>
  <c r="H107" i="23" s="1"/>
  <c r="S107" i="11"/>
  <c r="I107" i="23" s="1"/>
  <c r="T107" i="11"/>
  <c r="J107" i="23" s="1"/>
  <c r="N108" i="11"/>
  <c r="D108" i="23" s="1"/>
  <c r="P108" i="11"/>
  <c r="F108" i="23" s="1"/>
  <c r="Q108" i="11"/>
  <c r="G108" i="23" s="1"/>
  <c r="R108" i="11"/>
  <c r="H108" i="23" s="1"/>
  <c r="S108" i="11"/>
  <c r="I108" i="23" s="1"/>
  <c r="T108" i="11"/>
  <c r="J108" i="23" s="1"/>
  <c r="N109" i="11"/>
  <c r="D109" i="23" s="1"/>
  <c r="P109" i="11"/>
  <c r="F109" i="23" s="1"/>
  <c r="Q109" i="11"/>
  <c r="G109" i="23" s="1"/>
  <c r="R109" i="11"/>
  <c r="H109" i="23" s="1"/>
  <c r="S109" i="11"/>
  <c r="I109" i="23" s="1"/>
  <c r="T109" i="11"/>
  <c r="J109" i="23" s="1"/>
  <c r="N110" i="11"/>
  <c r="D110" i="23" s="1"/>
  <c r="P110" i="11"/>
  <c r="F110" i="23" s="1"/>
  <c r="Q110" i="11"/>
  <c r="G110" i="23" s="1"/>
  <c r="R110" i="11"/>
  <c r="H110" i="23" s="1"/>
  <c r="S110" i="11"/>
  <c r="I110" i="23" s="1"/>
  <c r="T110" i="11"/>
  <c r="J110" i="23" s="1"/>
  <c r="N111" i="11"/>
  <c r="D111" i="23" s="1"/>
  <c r="P111" i="11"/>
  <c r="F111" i="23" s="1"/>
  <c r="Q111" i="11"/>
  <c r="G111" i="23" s="1"/>
  <c r="R111" i="11"/>
  <c r="H111" i="23" s="1"/>
  <c r="S111" i="11"/>
  <c r="I111" i="23" s="1"/>
  <c r="T111" i="11"/>
  <c r="J111" i="23" s="1"/>
  <c r="N112" i="11"/>
  <c r="D112" i="23" s="1"/>
  <c r="P112" i="11"/>
  <c r="F112" i="23" s="1"/>
  <c r="Q112" i="11"/>
  <c r="G112" i="23" s="1"/>
  <c r="R112" i="11"/>
  <c r="H112" i="23" s="1"/>
  <c r="S112" i="11"/>
  <c r="I112" i="23" s="1"/>
  <c r="T112" i="11"/>
  <c r="J112" i="23" s="1"/>
  <c r="N113" i="11"/>
  <c r="D113" i="23" s="1"/>
  <c r="P113" i="11"/>
  <c r="F113" i="23" s="1"/>
  <c r="Q113" i="11"/>
  <c r="G113" i="23" s="1"/>
  <c r="R113" i="11"/>
  <c r="H113" i="23" s="1"/>
  <c r="S113" i="11"/>
  <c r="I113" i="23" s="1"/>
  <c r="T113" i="11"/>
  <c r="J113" i="23" s="1"/>
  <c r="N114" i="11"/>
  <c r="D114" i="23" s="1"/>
  <c r="P114" i="11"/>
  <c r="F114" i="23" s="1"/>
  <c r="Q114" i="11"/>
  <c r="G114" i="23" s="1"/>
  <c r="R114" i="11"/>
  <c r="H114" i="23" s="1"/>
  <c r="S114" i="11"/>
  <c r="I114" i="23" s="1"/>
  <c r="T114" i="11"/>
  <c r="J114" i="23" s="1"/>
  <c r="N115" i="11"/>
  <c r="D115" i="23" s="1"/>
  <c r="P115" i="11"/>
  <c r="F115" i="23" s="1"/>
  <c r="Q115" i="11"/>
  <c r="G115" i="23" s="1"/>
  <c r="R115" i="11"/>
  <c r="H115" i="23" s="1"/>
  <c r="S115" i="11"/>
  <c r="I115" i="23" s="1"/>
  <c r="T115" i="11"/>
  <c r="J115" i="23" s="1"/>
  <c r="N116" i="11"/>
  <c r="D116" i="23" s="1"/>
  <c r="P116" i="11"/>
  <c r="F116" i="23" s="1"/>
  <c r="Q116" i="11"/>
  <c r="G116" i="23" s="1"/>
  <c r="R116" i="11"/>
  <c r="H116" i="23" s="1"/>
  <c r="S116" i="11"/>
  <c r="I116" i="23" s="1"/>
  <c r="T116" i="11"/>
  <c r="J116" i="23" s="1"/>
  <c r="N117" i="11"/>
  <c r="D117" i="23" s="1"/>
  <c r="P117" i="11"/>
  <c r="F117" i="23" s="1"/>
  <c r="Q117" i="11"/>
  <c r="G117" i="23" s="1"/>
  <c r="R117" i="11"/>
  <c r="H117" i="23" s="1"/>
  <c r="S117" i="11"/>
  <c r="I117" i="23" s="1"/>
  <c r="T117" i="11"/>
  <c r="J117" i="23" s="1"/>
  <c r="N118" i="11"/>
  <c r="D118" i="23" s="1"/>
  <c r="P118" i="11"/>
  <c r="F118" i="23" s="1"/>
  <c r="Q118" i="11"/>
  <c r="G118" i="23" s="1"/>
  <c r="R118" i="11"/>
  <c r="H118" i="23" s="1"/>
  <c r="S118" i="11"/>
  <c r="I118" i="23" s="1"/>
  <c r="T118" i="11"/>
  <c r="J118" i="23" s="1"/>
  <c r="N119" i="11"/>
  <c r="D119" i="23" s="1"/>
  <c r="P119" i="11"/>
  <c r="F119" i="23" s="1"/>
  <c r="Q119" i="11"/>
  <c r="G119" i="23" s="1"/>
  <c r="R119" i="11"/>
  <c r="H119" i="23" s="1"/>
  <c r="S119" i="11"/>
  <c r="I119" i="23" s="1"/>
  <c r="T119" i="11"/>
  <c r="J119" i="23" s="1"/>
  <c r="N120" i="11"/>
  <c r="D120" i="23" s="1"/>
  <c r="P120" i="11"/>
  <c r="F120" i="23" s="1"/>
  <c r="Q120" i="11"/>
  <c r="G120" i="23" s="1"/>
  <c r="R120" i="11"/>
  <c r="H120" i="23" s="1"/>
  <c r="S120" i="11"/>
  <c r="I120" i="23" s="1"/>
  <c r="T120" i="11"/>
  <c r="J120" i="23" s="1"/>
  <c r="N121" i="11"/>
  <c r="D121" i="23" s="1"/>
  <c r="P121" i="11"/>
  <c r="F121" i="23" s="1"/>
  <c r="Q121" i="11"/>
  <c r="G121" i="23" s="1"/>
  <c r="R121" i="11"/>
  <c r="H121" i="23" s="1"/>
  <c r="S121" i="11"/>
  <c r="I121" i="23" s="1"/>
  <c r="T121" i="11"/>
  <c r="J121" i="23" s="1"/>
  <c r="N122" i="11"/>
  <c r="D122" i="23" s="1"/>
  <c r="P122" i="11"/>
  <c r="F122" i="23" s="1"/>
  <c r="Q122" i="11"/>
  <c r="G122" i="23" s="1"/>
  <c r="R122" i="11"/>
  <c r="H122" i="23" s="1"/>
  <c r="S122" i="11"/>
  <c r="I122" i="23" s="1"/>
  <c r="T122" i="11"/>
  <c r="J122" i="23" s="1"/>
  <c r="N123" i="11"/>
  <c r="D123" i="23" s="1"/>
  <c r="P123" i="11"/>
  <c r="F123" i="23" s="1"/>
  <c r="Q123" i="11"/>
  <c r="G123" i="23" s="1"/>
  <c r="R123" i="11"/>
  <c r="H123" i="23" s="1"/>
  <c r="S123" i="11"/>
  <c r="I123" i="23" s="1"/>
  <c r="T123" i="11"/>
  <c r="J123" i="23" s="1"/>
  <c r="N124" i="11"/>
  <c r="D124" i="23" s="1"/>
  <c r="P124" i="11"/>
  <c r="F124" i="23" s="1"/>
  <c r="Q124" i="11"/>
  <c r="G124" i="23" s="1"/>
  <c r="R124" i="11"/>
  <c r="H124" i="23" s="1"/>
  <c r="S124" i="11"/>
  <c r="I124" i="23" s="1"/>
  <c r="T124" i="11"/>
  <c r="J124" i="23" s="1"/>
  <c r="N125" i="11"/>
  <c r="D125" i="23" s="1"/>
  <c r="P125" i="11"/>
  <c r="F125" i="23" s="1"/>
  <c r="Q125" i="11"/>
  <c r="G125" i="23" s="1"/>
  <c r="R125" i="11"/>
  <c r="H125" i="23" s="1"/>
  <c r="S125" i="11"/>
  <c r="I125" i="23" s="1"/>
  <c r="T125" i="11"/>
  <c r="J125" i="23" s="1"/>
  <c r="N126" i="11"/>
  <c r="D126" i="23" s="1"/>
  <c r="P126" i="11"/>
  <c r="F126" i="23" s="1"/>
  <c r="Q126" i="11"/>
  <c r="G126" i="23" s="1"/>
  <c r="R126" i="11"/>
  <c r="H126" i="23" s="1"/>
  <c r="S126" i="11"/>
  <c r="I126" i="23" s="1"/>
  <c r="T126" i="11"/>
  <c r="J126" i="23" s="1"/>
  <c r="N127" i="11"/>
  <c r="D127" i="23" s="1"/>
  <c r="P127" i="11"/>
  <c r="F127" i="23" s="1"/>
  <c r="Q127" i="11"/>
  <c r="G127" i="23" s="1"/>
  <c r="R127" i="11"/>
  <c r="H127" i="23" s="1"/>
  <c r="S127" i="11"/>
  <c r="I127" i="23" s="1"/>
  <c r="T127" i="11"/>
  <c r="J127" i="23" s="1"/>
  <c r="N128" i="11"/>
  <c r="D128" i="23" s="1"/>
  <c r="P128" i="11"/>
  <c r="F128" i="23" s="1"/>
  <c r="Q128" i="11"/>
  <c r="G128" i="23" s="1"/>
  <c r="R128" i="11"/>
  <c r="H128" i="23" s="1"/>
  <c r="S128" i="11"/>
  <c r="I128" i="23" s="1"/>
  <c r="T128" i="11"/>
  <c r="J128" i="23" s="1"/>
  <c r="N129" i="11"/>
  <c r="D129" i="23" s="1"/>
  <c r="P129" i="11"/>
  <c r="F129" i="23" s="1"/>
  <c r="Q129" i="11"/>
  <c r="G129" i="23" s="1"/>
  <c r="R129" i="11"/>
  <c r="H129" i="23" s="1"/>
  <c r="S129" i="11"/>
  <c r="I129" i="23" s="1"/>
  <c r="T129" i="11"/>
  <c r="J129" i="23" s="1"/>
  <c r="N130" i="11"/>
  <c r="D130" i="23" s="1"/>
  <c r="P130" i="11"/>
  <c r="F130" i="23" s="1"/>
  <c r="Q130" i="11"/>
  <c r="G130" i="23" s="1"/>
  <c r="R130" i="11"/>
  <c r="H130" i="23" s="1"/>
  <c r="S130" i="11"/>
  <c r="I130" i="23" s="1"/>
  <c r="T130" i="11"/>
  <c r="J130" i="23" s="1"/>
  <c r="N131" i="11"/>
  <c r="D131" i="23" s="1"/>
  <c r="P131" i="11"/>
  <c r="F131" i="23" s="1"/>
  <c r="Q131" i="11"/>
  <c r="G131" i="23" s="1"/>
  <c r="R131" i="11"/>
  <c r="H131" i="23" s="1"/>
  <c r="S131" i="11"/>
  <c r="I131" i="23" s="1"/>
  <c r="T131" i="11"/>
  <c r="J131" i="23" s="1"/>
  <c r="N132" i="11"/>
  <c r="D132" i="23" s="1"/>
  <c r="P132" i="11"/>
  <c r="F132" i="23" s="1"/>
  <c r="Q132" i="11"/>
  <c r="G132" i="23" s="1"/>
  <c r="R132" i="11"/>
  <c r="H132" i="23" s="1"/>
  <c r="S132" i="11"/>
  <c r="I132" i="23" s="1"/>
  <c r="T132" i="11"/>
  <c r="J132" i="23" s="1"/>
  <c r="N133" i="11"/>
  <c r="D133" i="23" s="1"/>
  <c r="P133" i="11"/>
  <c r="F133" i="23" s="1"/>
  <c r="Q133" i="11"/>
  <c r="G133" i="23" s="1"/>
  <c r="R133" i="11"/>
  <c r="H133" i="23" s="1"/>
  <c r="S133" i="11"/>
  <c r="I133" i="23" s="1"/>
  <c r="T133" i="11"/>
  <c r="J133" i="23" s="1"/>
  <c r="N134" i="11"/>
  <c r="D134" i="23" s="1"/>
  <c r="P134" i="11"/>
  <c r="F134" i="23" s="1"/>
  <c r="Q134" i="11"/>
  <c r="G134" i="23" s="1"/>
  <c r="R134" i="11"/>
  <c r="H134" i="23" s="1"/>
  <c r="S134" i="11"/>
  <c r="I134" i="23" s="1"/>
  <c r="T134" i="11"/>
  <c r="J134" i="23" s="1"/>
  <c r="N135" i="11"/>
  <c r="D135" i="23" s="1"/>
  <c r="P135" i="11"/>
  <c r="F135" i="23" s="1"/>
  <c r="Q135" i="11"/>
  <c r="G135" i="23" s="1"/>
  <c r="R135" i="11"/>
  <c r="H135" i="23" s="1"/>
  <c r="S135" i="11"/>
  <c r="I135" i="23" s="1"/>
  <c r="T135" i="11"/>
  <c r="J135" i="23" s="1"/>
  <c r="N136" i="11"/>
  <c r="D136" i="23" s="1"/>
  <c r="P136" i="11"/>
  <c r="F136" i="23" s="1"/>
  <c r="Q136" i="11"/>
  <c r="G136" i="23" s="1"/>
  <c r="R136" i="11"/>
  <c r="H136" i="23" s="1"/>
  <c r="S136" i="11"/>
  <c r="I136" i="23" s="1"/>
  <c r="T136" i="11"/>
  <c r="J136" i="23" s="1"/>
  <c r="N137" i="11"/>
  <c r="D137" i="23" s="1"/>
  <c r="P137" i="11"/>
  <c r="F137" i="23" s="1"/>
  <c r="Q137" i="11"/>
  <c r="G137" i="23" s="1"/>
  <c r="R137" i="11"/>
  <c r="H137" i="23" s="1"/>
  <c r="S137" i="11"/>
  <c r="I137" i="23" s="1"/>
  <c r="T137" i="11"/>
  <c r="J137" i="23" s="1"/>
  <c r="N138" i="11"/>
  <c r="D138" i="23" s="1"/>
  <c r="P138" i="11"/>
  <c r="F138" i="23" s="1"/>
  <c r="Q138" i="11"/>
  <c r="G138" i="23" s="1"/>
  <c r="R138" i="11"/>
  <c r="H138" i="23" s="1"/>
  <c r="S138" i="11"/>
  <c r="I138" i="23" s="1"/>
  <c r="T138" i="11"/>
  <c r="J138" i="23" s="1"/>
  <c r="N139" i="11"/>
  <c r="D139" i="23" s="1"/>
  <c r="P139" i="11"/>
  <c r="F139" i="23" s="1"/>
  <c r="Q139" i="11"/>
  <c r="G139" i="23" s="1"/>
  <c r="R139" i="11"/>
  <c r="H139" i="23" s="1"/>
  <c r="S139" i="11"/>
  <c r="I139" i="23" s="1"/>
  <c r="T139" i="11"/>
  <c r="J139" i="23" s="1"/>
  <c r="N140" i="11"/>
  <c r="D140" i="23" s="1"/>
  <c r="P140" i="11"/>
  <c r="F140" i="23" s="1"/>
  <c r="Q140" i="11"/>
  <c r="G140" i="23" s="1"/>
  <c r="R140" i="11"/>
  <c r="H140" i="23" s="1"/>
  <c r="S140" i="11"/>
  <c r="I140" i="23" s="1"/>
  <c r="T140" i="11"/>
  <c r="J140" i="23" s="1"/>
  <c r="N141" i="11"/>
  <c r="D141" i="23" s="1"/>
  <c r="P141" i="11"/>
  <c r="F141" i="23" s="1"/>
  <c r="Q141" i="11"/>
  <c r="G141" i="23" s="1"/>
  <c r="R141" i="11"/>
  <c r="H141" i="23" s="1"/>
  <c r="S141" i="11"/>
  <c r="I141" i="23" s="1"/>
  <c r="T141" i="11"/>
  <c r="J141" i="23" s="1"/>
  <c r="N142" i="11"/>
  <c r="D142" i="23" s="1"/>
  <c r="P142" i="11"/>
  <c r="F142" i="23" s="1"/>
  <c r="Q142" i="11"/>
  <c r="G142" i="23" s="1"/>
  <c r="R142" i="11"/>
  <c r="H142" i="23" s="1"/>
  <c r="S142" i="11"/>
  <c r="I142" i="23" s="1"/>
  <c r="T142" i="11"/>
  <c r="J142" i="23" s="1"/>
  <c r="N143" i="11"/>
  <c r="D143" i="23" s="1"/>
  <c r="P143" i="11"/>
  <c r="F143" i="23" s="1"/>
  <c r="Q143" i="11"/>
  <c r="G143" i="23" s="1"/>
  <c r="R143" i="11"/>
  <c r="H143" i="23" s="1"/>
  <c r="S143" i="11"/>
  <c r="I143" i="23" s="1"/>
  <c r="T143" i="11"/>
  <c r="J143" i="23" s="1"/>
  <c r="N144" i="11"/>
  <c r="D144" i="23" s="1"/>
  <c r="P144" i="11"/>
  <c r="F144" i="23" s="1"/>
  <c r="Q144" i="11"/>
  <c r="G144" i="23" s="1"/>
  <c r="R144" i="11"/>
  <c r="H144" i="23" s="1"/>
  <c r="S144" i="11"/>
  <c r="I144" i="23" s="1"/>
  <c r="T144" i="11"/>
  <c r="J144" i="23" s="1"/>
  <c r="N145" i="11"/>
  <c r="D145" i="23" s="1"/>
  <c r="P145" i="11"/>
  <c r="F145" i="23" s="1"/>
  <c r="Q145" i="11"/>
  <c r="G145" i="23" s="1"/>
  <c r="R145" i="11"/>
  <c r="H145" i="23" s="1"/>
  <c r="S145" i="11"/>
  <c r="I145" i="23" s="1"/>
  <c r="T145" i="11"/>
  <c r="J145" i="23" s="1"/>
  <c r="N146" i="11"/>
  <c r="D146" i="23" s="1"/>
  <c r="P146" i="11"/>
  <c r="F146" i="23" s="1"/>
  <c r="Q146" i="11"/>
  <c r="G146" i="23" s="1"/>
  <c r="R146" i="11"/>
  <c r="H146" i="23" s="1"/>
  <c r="S146" i="11"/>
  <c r="I146" i="23" s="1"/>
  <c r="T146" i="11"/>
  <c r="J146" i="23" s="1"/>
  <c r="N147" i="11"/>
  <c r="D147" i="23" s="1"/>
  <c r="P147" i="11"/>
  <c r="F147" i="23" s="1"/>
  <c r="Q147" i="11"/>
  <c r="G147" i="23" s="1"/>
  <c r="R147" i="11"/>
  <c r="H147" i="23" s="1"/>
  <c r="S147" i="11"/>
  <c r="I147" i="23" s="1"/>
  <c r="T147" i="11"/>
  <c r="J147" i="23" s="1"/>
  <c r="N148" i="11"/>
  <c r="D148" i="23" s="1"/>
  <c r="P148" i="11"/>
  <c r="F148" i="23" s="1"/>
  <c r="Q148" i="11"/>
  <c r="G148" i="23" s="1"/>
  <c r="R148" i="11"/>
  <c r="H148" i="23" s="1"/>
  <c r="S148" i="11"/>
  <c r="I148" i="23" s="1"/>
  <c r="T148" i="11"/>
  <c r="J148" i="23" s="1"/>
  <c r="N149" i="11"/>
  <c r="D149" i="23" s="1"/>
  <c r="P149" i="11"/>
  <c r="F149" i="23" s="1"/>
  <c r="Q149" i="11"/>
  <c r="G149" i="23" s="1"/>
  <c r="R149" i="11"/>
  <c r="H149" i="23" s="1"/>
  <c r="S149" i="11"/>
  <c r="I149" i="23" s="1"/>
  <c r="T149" i="11"/>
  <c r="J149" i="23" s="1"/>
  <c r="N150" i="11"/>
  <c r="D150" i="23" s="1"/>
  <c r="P150" i="11"/>
  <c r="F150" i="23" s="1"/>
  <c r="Q150" i="11"/>
  <c r="G150" i="23" s="1"/>
  <c r="R150" i="11"/>
  <c r="H150" i="23" s="1"/>
  <c r="S150" i="11"/>
  <c r="I150" i="23" s="1"/>
  <c r="T150" i="11"/>
  <c r="J150" i="23" s="1"/>
  <c r="N151" i="11"/>
  <c r="D151" i="23" s="1"/>
  <c r="P151" i="11"/>
  <c r="F151" i="23" s="1"/>
  <c r="Q151" i="11"/>
  <c r="G151" i="23" s="1"/>
  <c r="R151" i="11"/>
  <c r="H151" i="23" s="1"/>
  <c r="S151" i="11"/>
  <c r="I151" i="23" s="1"/>
  <c r="T151" i="11"/>
  <c r="J151" i="23" s="1"/>
  <c r="N152" i="11"/>
  <c r="D152" i="23" s="1"/>
  <c r="P152" i="11"/>
  <c r="F152" i="23" s="1"/>
  <c r="Q152" i="11"/>
  <c r="G152" i="23" s="1"/>
  <c r="R152" i="11"/>
  <c r="H152" i="23" s="1"/>
  <c r="S152" i="11"/>
  <c r="I152" i="23" s="1"/>
  <c r="T152" i="11"/>
  <c r="J152" i="23" s="1"/>
  <c r="N153" i="11"/>
  <c r="D153" i="23" s="1"/>
  <c r="P153" i="11"/>
  <c r="F153" i="23" s="1"/>
  <c r="Q153" i="11"/>
  <c r="G153" i="23" s="1"/>
  <c r="R153" i="11"/>
  <c r="H153" i="23" s="1"/>
  <c r="S153" i="11"/>
  <c r="I153" i="23" s="1"/>
  <c r="T153" i="11"/>
  <c r="J153" i="23" s="1"/>
  <c r="N154" i="11"/>
  <c r="D154" i="23" s="1"/>
  <c r="P154" i="11"/>
  <c r="F154" i="23" s="1"/>
  <c r="Q154" i="11"/>
  <c r="G154" i="23" s="1"/>
  <c r="R154" i="11"/>
  <c r="H154" i="23" s="1"/>
  <c r="S154" i="11"/>
  <c r="I154" i="23" s="1"/>
  <c r="T154" i="11"/>
  <c r="J154" i="23" s="1"/>
  <c r="N155" i="11"/>
  <c r="D155" i="23" s="1"/>
  <c r="P155" i="11"/>
  <c r="F155" i="23" s="1"/>
  <c r="Q155" i="11"/>
  <c r="G155" i="23" s="1"/>
  <c r="R155" i="11"/>
  <c r="H155" i="23" s="1"/>
  <c r="S155" i="11"/>
  <c r="I155" i="23" s="1"/>
  <c r="T155" i="11"/>
  <c r="J155" i="23" s="1"/>
  <c r="N156" i="11"/>
  <c r="D156" i="23" s="1"/>
  <c r="P156" i="11"/>
  <c r="F156" i="23" s="1"/>
  <c r="Q156" i="11"/>
  <c r="G156" i="23" s="1"/>
  <c r="R156" i="11"/>
  <c r="H156" i="23" s="1"/>
  <c r="S156" i="11"/>
  <c r="I156" i="23" s="1"/>
  <c r="T156" i="11"/>
  <c r="J156" i="23" s="1"/>
  <c r="N157" i="11"/>
  <c r="D157" i="23" s="1"/>
  <c r="P157" i="11"/>
  <c r="F157" i="23" s="1"/>
  <c r="Q157" i="11"/>
  <c r="G157" i="23" s="1"/>
  <c r="R157" i="11"/>
  <c r="H157" i="23" s="1"/>
  <c r="S157" i="11"/>
  <c r="I157" i="23" s="1"/>
  <c r="T157" i="11"/>
  <c r="J157" i="23" s="1"/>
  <c r="N158" i="11"/>
  <c r="D158" i="23" s="1"/>
  <c r="P158" i="11"/>
  <c r="F158" i="23" s="1"/>
  <c r="Q158" i="11"/>
  <c r="G158" i="23" s="1"/>
  <c r="R158" i="11"/>
  <c r="H158" i="23" s="1"/>
  <c r="S158" i="11"/>
  <c r="I158" i="23" s="1"/>
  <c r="T158" i="11"/>
  <c r="J158" i="23" s="1"/>
  <c r="N159" i="11"/>
  <c r="D159" i="23" s="1"/>
  <c r="P159" i="11"/>
  <c r="F159" i="23" s="1"/>
  <c r="Q159" i="11"/>
  <c r="G159" i="23" s="1"/>
  <c r="R159" i="11"/>
  <c r="H159" i="23" s="1"/>
  <c r="S159" i="11"/>
  <c r="I159" i="23" s="1"/>
  <c r="T159" i="11"/>
  <c r="J159" i="23" s="1"/>
  <c r="N160" i="11"/>
  <c r="D160" i="23" s="1"/>
  <c r="P160" i="11"/>
  <c r="F160" i="23" s="1"/>
  <c r="Q160" i="11"/>
  <c r="G160" i="23" s="1"/>
  <c r="R160" i="11"/>
  <c r="H160" i="23" s="1"/>
  <c r="S160" i="11"/>
  <c r="I160" i="23" s="1"/>
  <c r="T160" i="11"/>
  <c r="J160" i="23" s="1"/>
  <c r="N161" i="11"/>
  <c r="D161" i="23" s="1"/>
  <c r="P161" i="11"/>
  <c r="F161" i="23" s="1"/>
  <c r="Q161" i="11"/>
  <c r="G161" i="23" s="1"/>
  <c r="R161" i="11"/>
  <c r="H161" i="23" s="1"/>
  <c r="S161" i="11"/>
  <c r="I161" i="23" s="1"/>
  <c r="T161" i="11"/>
  <c r="J161" i="23" s="1"/>
  <c r="N162" i="11"/>
  <c r="D162" i="23" s="1"/>
  <c r="P162" i="11"/>
  <c r="F162" i="23" s="1"/>
  <c r="Q162" i="11"/>
  <c r="G162" i="23" s="1"/>
  <c r="R162" i="11"/>
  <c r="H162" i="23" s="1"/>
  <c r="S162" i="11"/>
  <c r="I162" i="23" s="1"/>
  <c r="T162" i="11"/>
  <c r="J162" i="23" s="1"/>
  <c r="N163" i="11"/>
  <c r="D163" i="23" s="1"/>
  <c r="P163" i="11"/>
  <c r="F163" i="23" s="1"/>
  <c r="Q163" i="11"/>
  <c r="G163" i="23" s="1"/>
  <c r="R163" i="11"/>
  <c r="H163" i="23" s="1"/>
  <c r="S163" i="11"/>
  <c r="I163" i="23" s="1"/>
  <c r="T163" i="11"/>
  <c r="J163" i="23" s="1"/>
  <c r="N164" i="11"/>
  <c r="D164" i="23" s="1"/>
  <c r="P164" i="11"/>
  <c r="F164" i="23" s="1"/>
  <c r="Q164" i="11"/>
  <c r="G164" i="23" s="1"/>
  <c r="R164" i="11"/>
  <c r="H164" i="23" s="1"/>
  <c r="S164" i="11"/>
  <c r="I164" i="23" s="1"/>
  <c r="T164" i="11"/>
  <c r="J164" i="23" s="1"/>
  <c r="N165" i="11"/>
  <c r="D165" i="23" s="1"/>
  <c r="P165" i="11"/>
  <c r="F165" i="23" s="1"/>
  <c r="Q165" i="11"/>
  <c r="G165" i="23" s="1"/>
  <c r="R165" i="11"/>
  <c r="H165" i="23" s="1"/>
  <c r="S165" i="11"/>
  <c r="I165" i="23" s="1"/>
  <c r="T165" i="11"/>
  <c r="J165" i="23" s="1"/>
  <c r="N166" i="11"/>
  <c r="D166" i="23" s="1"/>
  <c r="P166" i="11"/>
  <c r="F166" i="23" s="1"/>
  <c r="Q166" i="11"/>
  <c r="G166" i="23" s="1"/>
  <c r="R166" i="11"/>
  <c r="H166" i="23" s="1"/>
  <c r="S166" i="11"/>
  <c r="I166" i="23" s="1"/>
  <c r="T166" i="11"/>
  <c r="J166" i="23" s="1"/>
  <c r="N167" i="11"/>
  <c r="D167" i="23" s="1"/>
  <c r="P167" i="11"/>
  <c r="F167" i="23" s="1"/>
  <c r="Q167" i="11"/>
  <c r="G167" i="23" s="1"/>
  <c r="R167" i="11"/>
  <c r="H167" i="23" s="1"/>
  <c r="S167" i="11"/>
  <c r="I167" i="23" s="1"/>
  <c r="T167" i="11"/>
  <c r="J167" i="23" s="1"/>
  <c r="N168" i="11"/>
  <c r="D168" i="23" s="1"/>
  <c r="P168" i="11"/>
  <c r="F168" i="23" s="1"/>
  <c r="Q168" i="11"/>
  <c r="G168" i="23" s="1"/>
  <c r="R168" i="11"/>
  <c r="H168" i="23" s="1"/>
  <c r="S168" i="11"/>
  <c r="I168" i="23" s="1"/>
  <c r="T168" i="11"/>
  <c r="J168" i="23" s="1"/>
  <c r="N169" i="11"/>
  <c r="D169" i="23" s="1"/>
  <c r="P169" i="11"/>
  <c r="F169" i="23" s="1"/>
  <c r="Q169" i="11"/>
  <c r="G169" i="23" s="1"/>
  <c r="R169" i="11"/>
  <c r="H169" i="23" s="1"/>
  <c r="S169" i="11"/>
  <c r="I169" i="23" s="1"/>
  <c r="T169" i="11"/>
  <c r="J169" i="23" s="1"/>
  <c r="N170" i="11"/>
  <c r="D170" i="23" s="1"/>
  <c r="P170" i="11"/>
  <c r="F170" i="23" s="1"/>
  <c r="Q170" i="11"/>
  <c r="G170" i="23" s="1"/>
  <c r="R170" i="11"/>
  <c r="H170" i="23" s="1"/>
  <c r="S170" i="11"/>
  <c r="I170" i="23" s="1"/>
  <c r="T170" i="11"/>
  <c r="J170" i="23" s="1"/>
  <c r="N171" i="11"/>
  <c r="D171" i="23" s="1"/>
  <c r="P171" i="11"/>
  <c r="F171" i="23" s="1"/>
  <c r="Q171" i="11"/>
  <c r="G171" i="23" s="1"/>
  <c r="R171" i="11"/>
  <c r="H171" i="23" s="1"/>
  <c r="S171" i="11"/>
  <c r="I171" i="23" s="1"/>
  <c r="T171" i="11"/>
  <c r="J171" i="23" s="1"/>
  <c r="N172" i="11"/>
  <c r="D172" i="23" s="1"/>
  <c r="P172" i="11"/>
  <c r="F172" i="23" s="1"/>
  <c r="Q172" i="11"/>
  <c r="G172" i="23" s="1"/>
  <c r="R172" i="11"/>
  <c r="H172" i="23" s="1"/>
  <c r="S172" i="11"/>
  <c r="I172" i="23" s="1"/>
  <c r="T172" i="11"/>
  <c r="J172" i="23" s="1"/>
  <c r="N173" i="11"/>
  <c r="D173" i="23" s="1"/>
  <c r="P173" i="11"/>
  <c r="F173" i="23" s="1"/>
  <c r="Q173" i="11"/>
  <c r="G173" i="23" s="1"/>
  <c r="R173" i="11"/>
  <c r="H173" i="23" s="1"/>
  <c r="S173" i="11"/>
  <c r="I173" i="23" s="1"/>
  <c r="T173" i="11"/>
  <c r="J173" i="23" s="1"/>
  <c r="N174" i="11"/>
  <c r="D174" i="23" s="1"/>
  <c r="P174" i="11"/>
  <c r="F174" i="23" s="1"/>
  <c r="Q174" i="11"/>
  <c r="G174" i="23" s="1"/>
  <c r="R174" i="11"/>
  <c r="H174" i="23" s="1"/>
  <c r="S174" i="11"/>
  <c r="I174" i="23" s="1"/>
  <c r="T174" i="11"/>
  <c r="J174" i="23" s="1"/>
  <c r="N175" i="11"/>
  <c r="D175" i="23" s="1"/>
  <c r="P175" i="11"/>
  <c r="F175" i="23" s="1"/>
  <c r="Q175" i="11"/>
  <c r="G175" i="23" s="1"/>
  <c r="R175" i="11"/>
  <c r="H175" i="23" s="1"/>
  <c r="S175" i="11"/>
  <c r="I175" i="23" s="1"/>
  <c r="T175" i="11"/>
  <c r="J175" i="23" s="1"/>
  <c r="N176" i="11"/>
  <c r="D176" i="23" s="1"/>
  <c r="P176" i="11"/>
  <c r="F176" i="23" s="1"/>
  <c r="Q176" i="11"/>
  <c r="G176" i="23" s="1"/>
  <c r="R176" i="11"/>
  <c r="H176" i="23" s="1"/>
  <c r="S176" i="11"/>
  <c r="I176" i="23" s="1"/>
  <c r="T176" i="11"/>
  <c r="J176" i="23" s="1"/>
  <c r="N177" i="11"/>
  <c r="D177" i="23" s="1"/>
  <c r="P177" i="11"/>
  <c r="F177" i="23" s="1"/>
  <c r="Q177" i="11"/>
  <c r="G177" i="23" s="1"/>
  <c r="R177" i="11"/>
  <c r="H177" i="23" s="1"/>
  <c r="S177" i="11"/>
  <c r="I177" i="23" s="1"/>
  <c r="T177" i="11"/>
  <c r="J177" i="23" s="1"/>
  <c r="N178" i="11"/>
  <c r="D178" i="23" s="1"/>
  <c r="P178" i="11"/>
  <c r="F178" i="23" s="1"/>
  <c r="Q178" i="11"/>
  <c r="G178" i="23" s="1"/>
  <c r="R178" i="11"/>
  <c r="H178" i="23" s="1"/>
  <c r="S178" i="11"/>
  <c r="I178" i="23" s="1"/>
  <c r="T178" i="11"/>
  <c r="J178" i="23" s="1"/>
  <c r="N179" i="11"/>
  <c r="D179" i="23" s="1"/>
  <c r="P179" i="11"/>
  <c r="F179" i="23" s="1"/>
  <c r="Q179" i="11"/>
  <c r="G179" i="23" s="1"/>
  <c r="R179" i="11"/>
  <c r="H179" i="23" s="1"/>
  <c r="S179" i="11"/>
  <c r="I179" i="23" s="1"/>
  <c r="T179" i="11"/>
  <c r="J179" i="23" s="1"/>
  <c r="N180" i="11"/>
  <c r="D180" i="23" s="1"/>
  <c r="P180" i="11"/>
  <c r="F180" i="23" s="1"/>
  <c r="Q180" i="11"/>
  <c r="G180" i="23" s="1"/>
  <c r="R180" i="11"/>
  <c r="H180" i="23" s="1"/>
  <c r="S180" i="11"/>
  <c r="I180" i="23" s="1"/>
  <c r="T180" i="11"/>
  <c r="J180" i="23" s="1"/>
  <c r="N181" i="11"/>
  <c r="D181" i="23" s="1"/>
  <c r="P181" i="11"/>
  <c r="F181" i="23" s="1"/>
  <c r="Q181" i="11"/>
  <c r="G181" i="23" s="1"/>
  <c r="R181" i="11"/>
  <c r="H181" i="23" s="1"/>
  <c r="S181" i="11"/>
  <c r="I181" i="23" s="1"/>
  <c r="T181" i="11"/>
  <c r="J181" i="23" s="1"/>
  <c r="N182" i="11"/>
  <c r="D182" i="23" s="1"/>
  <c r="P182" i="11"/>
  <c r="F182" i="23" s="1"/>
  <c r="Q182" i="11"/>
  <c r="G182" i="23" s="1"/>
  <c r="R182" i="11"/>
  <c r="H182" i="23" s="1"/>
  <c r="S182" i="11"/>
  <c r="I182" i="23" s="1"/>
  <c r="T182" i="11"/>
  <c r="J182" i="23" s="1"/>
  <c r="N183" i="11"/>
  <c r="D183" i="23" s="1"/>
  <c r="P183" i="11"/>
  <c r="F183" i="23" s="1"/>
  <c r="Q183" i="11"/>
  <c r="G183" i="23" s="1"/>
  <c r="R183" i="11"/>
  <c r="H183" i="23" s="1"/>
  <c r="S183" i="11"/>
  <c r="I183" i="23" s="1"/>
  <c r="T183" i="11"/>
  <c r="J183" i="23" s="1"/>
  <c r="N184" i="11"/>
  <c r="D184" i="23" s="1"/>
  <c r="P184" i="11"/>
  <c r="F184" i="23" s="1"/>
  <c r="Q184" i="11"/>
  <c r="G184" i="23" s="1"/>
  <c r="R184" i="11"/>
  <c r="H184" i="23" s="1"/>
  <c r="S184" i="11"/>
  <c r="I184" i="23" s="1"/>
  <c r="T184" i="11"/>
  <c r="J184" i="23" s="1"/>
  <c r="N185" i="11"/>
  <c r="D185" i="23" s="1"/>
  <c r="P185" i="11"/>
  <c r="F185" i="23" s="1"/>
  <c r="Q185" i="11"/>
  <c r="G185" i="23" s="1"/>
  <c r="R185" i="11"/>
  <c r="H185" i="23" s="1"/>
  <c r="S185" i="11"/>
  <c r="I185" i="23" s="1"/>
  <c r="T185" i="11"/>
  <c r="J185" i="23" s="1"/>
  <c r="N186" i="11"/>
  <c r="D186" i="23" s="1"/>
  <c r="P186" i="11"/>
  <c r="F186" i="23" s="1"/>
  <c r="Q186" i="11"/>
  <c r="G186" i="23" s="1"/>
  <c r="R186" i="11"/>
  <c r="H186" i="23" s="1"/>
  <c r="S186" i="11"/>
  <c r="I186" i="23" s="1"/>
  <c r="T186" i="11"/>
  <c r="J186" i="23" s="1"/>
  <c r="N187" i="11"/>
  <c r="D187" i="23" s="1"/>
  <c r="P187" i="11"/>
  <c r="F187" i="23" s="1"/>
  <c r="Q187" i="11"/>
  <c r="G187" i="23" s="1"/>
  <c r="R187" i="11"/>
  <c r="H187" i="23" s="1"/>
  <c r="S187" i="11"/>
  <c r="I187" i="23" s="1"/>
  <c r="T187" i="11"/>
  <c r="J187" i="23" s="1"/>
  <c r="N188" i="11"/>
  <c r="D188" i="23" s="1"/>
  <c r="P188" i="11"/>
  <c r="F188" i="23" s="1"/>
  <c r="Q188" i="11"/>
  <c r="G188" i="23" s="1"/>
  <c r="R188" i="11"/>
  <c r="H188" i="23" s="1"/>
  <c r="S188" i="11"/>
  <c r="I188" i="23" s="1"/>
  <c r="T188" i="11"/>
  <c r="J188" i="23" s="1"/>
  <c r="N189" i="11"/>
  <c r="D189" i="23" s="1"/>
  <c r="P189" i="11"/>
  <c r="F189" i="23" s="1"/>
  <c r="Q189" i="11"/>
  <c r="G189" i="23" s="1"/>
  <c r="R189" i="11"/>
  <c r="H189" i="23" s="1"/>
  <c r="S189" i="11"/>
  <c r="I189" i="23" s="1"/>
  <c r="T189" i="11"/>
  <c r="J189" i="23" s="1"/>
  <c r="N190" i="11"/>
  <c r="D190" i="23" s="1"/>
  <c r="P190" i="11"/>
  <c r="F190" i="23" s="1"/>
  <c r="Q190" i="11"/>
  <c r="G190" i="23" s="1"/>
  <c r="R190" i="11"/>
  <c r="H190" i="23" s="1"/>
  <c r="S190" i="11"/>
  <c r="I190" i="23" s="1"/>
  <c r="T190" i="11"/>
  <c r="J190" i="23" s="1"/>
  <c r="N191" i="11"/>
  <c r="D191" i="23" s="1"/>
  <c r="P191" i="11"/>
  <c r="F191" i="23" s="1"/>
  <c r="Q191" i="11"/>
  <c r="G191" i="23" s="1"/>
  <c r="R191" i="11"/>
  <c r="H191" i="23" s="1"/>
  <c r="S191" i="11"/>
  <c r="I191" i="23" s="1"/>
  <c r="T191" i="11"/>
  <c r="J191" i="23" s="1"/>
  <c r="N192" i="11"/>
  <c r="D192" i="23" s="1"/>
  <c r="P192" i="11"/>
  <c r="F192" i="23" s="1"/>
  <c r="Q192" i="11"/>
  <c r="G192" i="23" s="1"/>
  <c r="R192" i="11"/>
  <c r="H192" i="23" s="1"/>
  <c r="S192" i="11"/>
  <c r="I192" i="23" s="1"/>
  <c r="T192" i="11"/>
  <c r="J192" i="23" s="1"/>
  <c r="N193" i="11"/>
  <c r="D193" i="23" s="1"/>
  <c r="P193" i="11"/>
  <c r="F193" i="23" s="1"/>
  <c r="Q193" i="11"/>
  <c r="G193" i="23" s="1"/>
  <c r="R193" i="11"/>
  <c r="H193" i="23" s="1"/>
  <c r="S193" i="11"/>
  <c r="I193" i="23" s="1"/>
  <c r="T193" i="11"/>
  <c r="J193" i="23" s="1"/>
  <c r="N194" i="11"/>
  <c r="D194" i="23" s="1"/>
  <c r="P194" i="11"/>
  <c r="F194" i="23" s="1"/>
  <c r="Q194" i="11"/>
  <c r="G194" i="23" s="1"/>
  <c r="R194" i="11"/>
  <c r="H194" i="23" s="1"/>
  <c r="S194" i="11"/>
  <c r="I194" i="23" s="1"/>
  <c r="T194" i="11"/>
  <c r="J194" i="23" s="1"/>
  <c r="N195" i="11"/>
  <c r="D195" i="23" s="1"/>
  <c r="P195" i="11"/>
  <c r="F195" i="23" s="1"/>
  <c r="Q195" i="11"/>
  <c r="G195" i="23" s="1"/>
  <c r="R195" i="11"/>
  <c r="H195" i="23" s="1"/>
  <c r="S195" i="11"/>
  <c r="I195" i="23" s="1"/>
  <c r="T195" i="11"/>
  <c r="J195" i="23" s="1"/>
  <c r="N196" i="11"/>
  <c r="D196" i="23" s="1"/>
  <c r="P196" i="11"/>
  <c r="F196" i="23" s="1"/>
  <c r="Q196" i="11"/>
  <c r="G196" i="23" s="1"/>
  <c r="R196" i="11"/>
  <c r="H196" i="23" s="1"/>
  <c r="S196" i="11"/>
  <c r="I196" i="23" s="1"/>
  <c r="T196" i="11"/>
  <c r="J196" i="23" s="1"/>
  <c r="N197" i="11"/>
  <c r="D197" i="23" s="1"/>
  <c r="P197" i="11"/>
  <c r="F197" i="23" s="1"/>
  <c r="Q197" i="11"/>
  <c r="G197" i="23" s="1"/>
  <c r="R197" i="11"/>
  <c r="H197" i="23" s="1"/>
  <c r="S197" i="11"/>
  <c r="I197" i="23" s="1"/>
  <c r="T197" i="11"/>
  <c r="J197" i="23" s="1"/>
  <c r="N198" i="11"/>
  <c r="D198" i="23" s="1"/>
  <c r="P198" i="11"/>
  <c r="F198" i="23" s="1"/>
  <c r="Q198" i="11"/>
  <c r="G198" i="23" s="1"/>
  <c r="R198" i="11"/>
  <c r="H198" i="23" s="1"/>
  <c r="S198" i="11"/>
  <c r="I198" i="23" s="1"/>
  <c r="T198" i="11"/>
  <c r="J198" i="23" s="1"/>
  <c r="N199" i="11"/>
  <c r="D199" i="23" s="1"/>
  <c r="P199" i="11"/>
  <c r="F199" i="23" s="1"/>
  <c r="Q199" i="11"/>
  <c r="G199" i="23" s="1"/>
  <c r="R199" i="11"/>
  <c r="H199" i="23" s="1"/>
  <c r="S199" i="11"/>
  <c r="I199" i="23" s="1"/>
  <c r="T199" i="11"/>
  <c r="J199" i="23" s="1"/>
  <c r="N200" i="11"/>
  <c r="D200" i="23" s="1"/>
  <c r="P200" i="11"/>
  <c r="F200" i="23" s="1"/>
  <c r="Q200" i="11"/>
  <c r="G200" i="23" s="1"/>
  <c r="R200" i="11"/>
  <c r="H200" i="23" s="1"/>
  <c r="S200" i="11"/>
  <c r="I200" i="23" s="1"/>
  <c r="T200" i="11"/>
  <c r="J200" i="23" s="1"/>
  <c r="N201" i="11"/>
  <c r="D201" i="23" s="1"/>
  <c r="P201" i="11"/>
  <c r="F201" i="23" s="1"/>
  <c r="Q201" i="11"/>
  <c r="G201" i="23" s="1"/>
  <c r="R201" i="11"/>
  <c r="H201" i="23" s="1"/>
  <c r="S201" i="11"/>
  <c r="I201" i="23" s="1"/>
  <c r="T201" i="11"/>
  <c r="J201" i="23" s="1"/>
  <c r="N202" i="11"/>
  <c r="D202" i="23" s="1"/>
  <c r="P202" i="11"/>
  <c r="F202" i="23" s="1"/>
  <c r="Q202" i="11"/>
  <c r="G202" i="23" s="1"/>
  <c r="R202" i="11"/>
  <c r="H202" i="23" s="1"/>
  <c r="S202" i="11"/>
  <c r="I202" i="23" s="1"/>
  <c r="T202" i="11"/>
  <c r="J202" i="23" s="1"/>
  <c r="N203" i="11"/>
  <c r="D203" i="23" s="1"/>
  <c r="P203" i="11"/>
  <c r="F203" i="23" s="1"/>
  <c r="Q203" i="11"/>
  <c r="G203" i="23" s="1"/>
  <c r="R203" i="11"/>
  <c r="H203" i="23" s="1"/>
  <c r="S203" i="11"/>
  <c r="I203" i="23" s="1"/>
  <c r="T203" i="11"/>
  <c r="J203" i="23" s="1"/>
  <c r="N204" i="11"/>
  <c r="D204" i="23" s="1"/>
  <c r="P204" i="11"/>
  <c r="F204" i="23" s="1"/>
  <c r="Q204" i="11"/>
  <c r="G204" i="23" s="1"/>
  <c r="R204" i="11"/>
  <c r="H204" i="23" s="1"/>
  <c r="S204" i="11"/>
  <c r="I204" i="23" s="1"/>
  <c r="T204" i="11"/>
  <c r="J204" i="23" s="1"/>
  <c r="N205" i="11"/>
  <c r="D205" i="23" s="1"/>
  <c r="P205" i="11"/>
  <c r="F205" i="23" s="1"/>
  <c r="Q205" i="11"/>
  <c r="G205" i="23" s="1"/>
  <c r="R205" i="11"/>
  <c r="H205" i="23" s="1"/>
  <c r="S205" i="11"/>
  <c r="I205" i="23" s="1"/>
  <c r="T205" i="11"/>
  <c r="J205" i="23" s="1"/>
  <c r="N206" i="11"/>
  <c r="D206" i="23" s="1"/>
  <c r="P206" i="11"/>
  <c r="F206" i="23" s="1"/>
  <c r="Q206" i="11"/>
  <c r="G206" i="23" s="1"/>
  <c r="R206" i="11"/>
  <c r="H206" i="23" s="1"/>
  <c r="S206" i="11"/>
  <c r="I206" i="23" s="1"/>
  <c r="T206" i="11"/>
  <c r="J206" i="23" s="1"/>
  <c r="N207" i="11"/>
  <c r="D207" i="23" s="1"/>
  <c r="P207" i="11"/>
  <c r="F207" i="23" s="1"/>
  <c r="Q207" i="11"/>
  <c r="G207" i="23" s="1"/>
  <c r="R207" i="11"/>
  <c r="H207" i="23" s="1"/>
  <c r="S207" i="11"/>
  <c r="I207" i="23" s="1"/>
  <c r="T207" i="11"/>
  <c r="J207" i="23" s="1"/>
  <c r="N208" i="11"/>
  <c r="D208" i="23" s="1"/>
  <c r="P208" i="11"/>
  <c r="F208" i="23" s="1"/>
  <c r="Q208" i="11"/>
  <c r="G208" i="23" s="1"/>
  <c r="R208" i="11"/>
  <c r="H208" i="23" s="1"/>
  <c r="S208" i="11"/>
  <c r="I208" i="23" s="1"/>
  <c r="T208" i="11"/>
  <c r="J208" i="23" s="1"/>
  <c r="N209" i="11"/>
  <c r="D209" i="23" s="1"/>
  <c r="P209" i="11"/>
  <c r="F209" i="23" s="1"/>
  <c r="Q209" i="11"/>
  <c r="G209" i="23" s="1"/>
  <c r="R209" i="11"/>
  <c r="H209" i="23" s="1"/>
  <c r="S209" i="11"/>
  <c r="I209" i="23" s="1"/>
  <c r="T209" i="11"/>
  <c r="J209" i="23" s="1"/>
  <c r="N210" i="11"/>
  <c r="D210" i="23" s="1"/>
  <c r="P210" i="11"/>
  <c r="F210" i="23" s="1"/>
  <c r="Q210" i="11"/>
  <c r="G210" i="23" s="1"/>
  <c r="R210" i="11"/>
  <c r="H210" i="23" s="1"/>
  <c r="S210" i="11"/>
  <c r="I210" i="23" s="1"/>
  <c r="T210" i="11"/>
  <c r="J210" i="23" s="1"/>
  <c r="N211" i="11"/>
  <c r="D211" i="23" s="1"/>
  <c r="P211" i="11"/>
  <c r="F211" i="23" s="1"/>
  <c r="Q211" i="11"/>
  <c r="G211" i="23" s="1"/>
  <c r="R211" i="11"/>
  <c r="H211" i="23" s="1"/>
  <c r="S211" i="11"/>
  <c r="I211" i="23" s="1"/>
  <c r="T211" i="11"/>
  <c r="J211" i="23" s="1"/>
  <c r="N212" i="11"/>
  <c r="D212" i="23" s="1"/>
  <c r="P212" i="11"/>
  <c r="F212" i="23" s="1"/>
  <c r="Q212" i="11"/>
  <c r="G212" i="23" s="1"/>
  <c r="R212" i="11"/>
  <c r="H212" i="23" s="1"/>
  <c r="S212" i="11"/>
  <c r="I212" i="23" s="1"/>
  <c r="T212" i="11"/>
  <c r="J212" i="23" s="1"/>
  <c r="N213" i="11"/>
  <c r="D213" i="23" s="1"/>
  <c r="P213" i="11"/>
  <c r="F213" i="23" s="1"/>
  <c r="Q213" i="11"/>
  <c r="G213" i="23" s="1"/>
  <c r="R213" i="11"/>
  <c r="H213" i="23" s="1"/>
  <c r="S213" i="11"/>
  <c r="I213" i="23" s="1"/>
  <c r="T213" i="11"/>
  <c r="J213" i="23" s="1"/>
  <c r="N214" i="11"/>
  <c r="D214" i="23" s="1"/>
  <c r="P214" i="11"/>
  <c r="F214" i="23" s="1"/>
  <c r="Q214" i="11"/>
  <c r="G214" i="23" s="1"/>
  <c r="R214" i="11"/>
  <c r="H214" i="23" s="1"/>
  <c r="S214" i="11"/>
  <c r="I214" i="23" s="1"/>
  <c r="T214" i="11"/>
  <c r="J214" i="23" s="1"/>
  <c r="N215" i="11"/>
  <c r="D215" i="23" s="1"/>
  <c r="P215" i="11"/>
  <c r="F215" i="23" s="1"/>
  <c r="Q215" i="11"/>
  <c r="G215" i="23" s="1"/>
  <c r="R215" i="11"/>
  <c r="H215" i="23" s="1"/>
  <c r="S215" i="11"/>
  <c r="I215" i="23" s="1"/>
  <c r="T215" i="11"/>
  <c r="J215" i="23" s="1"/>
  <c r="N216" i="11"/>
  <c r="D216" i="23" s="1"/>
  <c r="P216" i="11"/>
  <c r="F216" i="23" s="1"/>
  <c r="Q216" i="11"/>
  <c r="G216" i="23" s="1"/>
  <c r="R216" i="11"/>
  <c r="H216" i="23" s="1"/>
  <c r="S216" i="11"/>
  <c r="I216" i="23" s="1"/>
  <c r="T216" i="11"/>
  <c r="J216" i="23" s="1"/>
  <c r="N217" i="11"/>
  <c r="D217" i="23" s="1"/>
  <c r="P217" i="11"/>
  <c r="F217" i="23" s="1"/>
  <c r="Q217" i="11"/>
  <c r="G217" i="23" s="1"/>
  <c r="R217" i="11"/>
  <c r="H217" i="23" s="1"/>
  <c r="S217" i="11"/>
  <c r="I217" i="23" s="1"/>
  <c r="T217" i="11"/>
  <c r="J217" i="23" s="1"/>
  <c r="N218" i="11"/>
  <c r="D218" i="23" s="1"/>
  <c r="P218" i="11"/>
  <c r="F218" i="23" s="1"/>
  <c r="Q218" i="11"/>
  <c r="G218" i="23" s="1"/>
  <c r="R218" i="11"/>
  <c r="H218" i="23" s="1"/>
  <c r="S218" i="11"/>
  <c r="I218" i="23" s="1"/>
  <c r="T218" i="11"/>
  <c r="J218" i="23" s="1"/>
  <c r="N219" i="11"/>
  <c r="D219" i="23" s="1"/>
  <c r="P219" i="11"/>
  <c r="F219" i="23" s="1"/>
  <c r="Q219" i="11"/>
  <c r="G219" i="23" s="1"/>
  <c r="R219" i="11"/>
  <c r="H219" i="23" s="1"/>
  <c r="S219" i="11"/>
  <c r="I219" i="23" s="1"/>
  <c r="T219" i="11"/>
  <c r="J219" i="23" s="1"/>
  <c r="N220" i="11"/>
  <c r="D220" i="23" s="1"/>
  <c r="P220" i="11"/>
  <c r="F220" i="23" s="1"/>
  <c r="Q220" i="11"/>
  <c r="G220" i="23" s="1"/>
  <c r="R220" i="11"/>
  <c r="H220" i="23" s="1"/>
  <c r="S220" i="11"/>
  <c r="I220" i="23" s="1"/>
  <c r="T220" i="11"/>
  <c r="J220" i="23" s="1"/>
  <c r="N221" i="11"/>
  <c r="D221" i="23" s="1"/>
  <c r="P221" i="11"/>
  <c r="F221" i="23" s="1"/>
  <c r="Q221" i="11"/>
  <c r="G221" i="23" s="1"/>
  <c r="R221" i="11"/>
  <c r="H221" i="23" s="1"/>
  <c r="S221" i="11"/>
  <c r="I221" i="23" s="1"/>
  <c r="T221" i="11"/>
  <c r="J221" i="23" s="1"/>
  <c r="N222" i="11"/>
  <c r="D222" i="23" s="1"/>
  <c r="P222" i="11"/>
  <c r="F222" i="23" s="1"/>
  <c r="Q222" i="11"/>
  <c r="G222" i="23" s="1"/>
  <c r="R222" i="11"/>
  <c r="H222" i="23" s="1"/>
  <c r="S222" i="11"/>
  <c r="I222" i="23" s="1"/>
  <c r="T222" i="11"/>
  <c r="J222" i="23" s="1"/>
  <c r="N223" i="11"/>
  <c r="D223" i="23" s="1"/>
  <c r="P223" i="11"/>
  <c r="F223" i="23" s="1"/>
  <c r="Q223" i="11"/>
  <c r="G223" i="23" s="1"/>
  <c r="R223" i="11"/>
  <c r="H223" i="23" s="1"/>
  <c r="S223" i="11"/>
  <c r="I223" i="23" s="1"/>
  <c r="T223" i="11"/>
  <c r="J223" i="23" s="1"/>
  <c r="N224" i="11"/>
  <c r="D224" i="23" s="1"/>
  <c r="P224" i="11"/>
  <c r="F224" i="23" s="1"/>
  <c r="Q224" i="11"/>
  <c r="G224" i="23" s="1"/>
  <c r="R224" i="11"/>
  <c r="H224" i="23" s="1"/>
  <c r="S224" i="11"/>
  <c r="I224" i="23" s="1"/>
  <c r="T224" i="11"/>
  <c r="J224" i="23" s="1"/>
  <c r="N225" i="11"/>
  <c r="D225" i="23" s="1"/>
  <c r="P225" i="11"/>
  <c r="F225" i="23" s="1"/>
  <c r="Q225" i="11"/>
  <c r="G225" i="23" s="1"/>
  <c r="R225" i="11"/>
  <c r="H225" i="23" s="1"/>
  <c r="S225" i="11"/>
  <c r="I225" i="23" s="1"/>
  <c r="T225" i="11"/>
  <c r="J225" i="23" s="1"/>
  <c r="N226" i="11"/>
  <c r="D226" i="23" s="1"/>
  <c r="P226" i="11"/>
  <c r="F226" i="23" s="1"/>
  <c r="Q226" i="11"/>
  <c r="G226" i="23" s="1"/>
  <c r="R226" i="11"/>
  <c r="H226" i="23" s="1"/>
  <c r="S226" i="11"/>
  <c r="I226" i="23" s="1"/>
  <c r="T226" i="11"/>
  <c r="J226" i="23" s="1"/>
  <c r="N227" i="11"/>
  <c r="D227" i="23" s="1"/>
  <c r="P227" i="11"/>
  <c r="F227" i="23" s="1"/>
  <c r="Q227" i="11"/>
  <c r="G227" i="23" s="1"/>
  <c r="R227" i="11"/>
  <c r="H227" i="23" s="1"/>
  <c r="S227" i="11"/>
  <c r="I227" i="23" s="1"/>
  <c r="T227" i="11"/>
  <c r="J227" i="23" s="1"/>
  <c r="N228" i="11"/>
  <c r="D228" i="23" s="1"/>
  <c r="P228" i="11"/>
  <c r="F228" i="23" s="1"/>
  <c r="Q228" i="11"/>
  <c r="G228" i="23" s="1"/>
  <c r="R228" i="11"/>
  <c r="H228" i="23" s="1"/>
  <c r="S228" i="11"/>
  <c r="I228" i="23" s="1"/>
  <c r="T228" i="11"/>
  <c r="J228" i="23" s="1"/>
  <c r="N229" i="11"/>
  <c r="D229" i="23" s="1"/>
  <c r="P229" i="11"/>
  <c r="F229" i="23" s="1"/>
  <c r="Q229" i="11"/>
  <c r="G229" i="23" s="1"/>
  <c r="R229" i="11"/>
  <c r="H229" i="23" s="1"/>
  <c r="S229" i="11"/>
  <c r="I229" i="23" s="1"/>
  <c r="T229" i="11"/>
  <c r="J229" i="23" s="1"/>
  <c r="N230" i="11"/>
  <c r="D230" i="23" s="1"/>
  <c r="P230" i="11"/>
  <c r="F230" i="23" s="1"/>
  <c r="Q230" i="11"/>
  <c r="G230" i="23" s="1"/>
  <c r="R230" i="11"/>
  <c r="H230" i="23" s="1"/>
  <c r="S230" i="11"/>
  <c r="I230" i="23" s="1"/>
  <c r="T230" i="11"/>
  <c r="J230" i="23" s="1"/>
  <c r="N231" i="11"/>
  <c r="D231" i="23" s="1"/>
  <c r="P231" i="11"/>
  <c r="F231" i="23" s="1"/>
  <c r="Q231" i="11"/>
  <c r="G231" i="23" s="1"/>
  <c r="R231" i="11"/>
  <c r="H231" i="23" s="1"/>
  <c r="S231" i="11"/>
  <c r="I231" i="23" s="1"/>
  <c r="T231" i="11"/>
  <c r="J231" i="23" s="1"/>
  <c r="N232" i="11"/>
  <c r="D232" i="23" s="1"/>
  <c r="P232" i="11"/>
  <c r="F232" i="23" s="1"/>
  <c r="Q232" i="11"/>
  <c r="G232" i="23" s="1"/>
  <c r="R232" i="11"/>
  <c r="H232" i="23" s="1"/>
  <c r="S232" i="11"/>
  <c r="I232" i="23" s="1"/>
  <c r="T232" i="11"/>
  <c r="J232" i="23" s="1"/>
  <c r="N233" i="11"/>
  <c r="D233" i="23" s="1"/>
  <c r="P233" i="11"/>
  <c r="F233" i="23" s="1"/>
  <c r="Q233" i="11"/>
  <c r="G233" i="23" s="1"/>
  <c r="R233" i="11"/>
  <c r="H233" i="23" s="1"/>
  <c r="S233" i="11"/>
  <c r="I233" i="23" s="1"/>
  <c r="T233" i="11"/>
  <c r="J233" i="23" s="1"/>
  <c r="N47" i="22" l="1" a="1"/>
  <c r="N50" i="22" s="1"/>
  <c r="N40" i="22" a="1"/>
  <c r="N40" i="22" s="1"/>
  <c r="N34" i="22"/>
  <c r="N33" i="22" a="1"/>
  <c r="N36" i="22" s="1"/>
  <c r="N26" i="22" a="1"/>
  <c r="N29" i="22" s="1"/>
  <c r="N19" i="22" a="1"/>
  <c r="N22" i="22" s="1"/>
  <c r="I10" i="22"/>
  <c r="H10" i="22"/>
  <c r="G10" i="22"/>
  <c r="F10" i="22"/>
  <c r="E10" i="22"/>
  <c r="D10" i="22"/>
  <c r="N12" i="22" a="1"/>
  <c r="N15" i="22" s="1"/>
  <c r="N8" i="22"/>
  <c r="N5" i="22"/>
  <c r="N5" i="22" a="1"/>
  <c r="N7" i="22" s="1"/>
  <c r="N28" i="22" l="1"/>
  <c r="N13" i="22"/>
  <c r="N41" i="22"/>
  <c r="N42" i="22"/>
  <c r="N19" i="22"/>
  <c r="N43" i="22"/>
  <c r="N20" i="22"/>
  <c r="N26" i="22"/>
  <c r="N12" i="22"/>
  <c r="N21" i="22"/>
  <c r="N27" i="22"/>
  <c r="N33" i="22"/>
  <c r="N47" i="22"/>
  <c r="N48" i="22"/>
  <c r="N6" i="22"/>
  <c r="N14" i="22"/>
  <c r="N35" i="22"/>
  <c r="N49" i="22"/>
  <c r="L74" i="21"/>
  <c r="L72" i="21"/>
  <c r="L71" i="21" a="1"/>
  <c r="L78" i="21" s="1"/>
  <c r="L60" i="21" a="1"/>
  <c r="L67" i="21" s="1"/>
  <c r="L49" i="21" a="1"/>
  <c r="L56" i="21" s="1"/>
  <c r="L38" i="21" a="1"/>
  <c r="L45" i="21" s="1"/>
  <c r="L27" i="21" a="1"/>
  <c r="L34" i="21" s="1"/>
  <c r="L17" i="21"/>
  <c r="L16" i="21" a="1"/>
  <c r="L23" i="21" s="1"/>
  <c r="L5" i="21" a="1"/>
  <c r="L6" i="21" s="1"/>
  <c r="L5" i="21"/>
  <c r="L8" i="21"/>
  <c r="L10" i="21"/>
  <c r="L11" i="21"/>
  <c r="L12" i="21"/>
  <c r="I18" i="21"/>
  <c r="H18" i="21"/>
  <c r="G18" i="21"/>
  <c r="F18" i="21"/>
  <c r="E18" i="21"/>
  <c r="D18" i="21"/>
  <c r="N59" i="20" a="1"/>
  <c r="N64" i="20" s="1"/>
  <c r="N50" i="20" a="1"/>
  <c r="N55" i="20" s="1"/>
  <c r="N41" i="20" a="1"/>
  <c r="N46" i="20" s="1"/>
  <c r="N32" i="20" a="1"/>
  <c r="N37" i="20" s="1"/>
  <c r="N23" i="20" a="1"/>
  <c r="N28" i="20" s="1"/>
  <c r="N14" i="20" a="1"/>
  <c r="N19" i="20" s="1"/>
  <c r="N5" i="20" a="1"/>
  <c r="N5" i="20" s="1"/>
  <c r="N7" i="20"/>
  <c r="I16" i="20"/>
  <c r="H16" i="20"/>
  <c r="G16" i="20"/>
  <c r="F16" i="20"/>
  <c r="E16" i="20"/>
  <c r="D16" i="20"/>
  <c r="E14" i="18"/>
  <c r="F14" i="18"/>
  <c r="G14" i="18"/>
  <c r="H14" i="18"/>
  <c r="I14" i="18"/>
  <c r="D14" i="18"/>
  <c r="N8" i="20" l="1"/>
  <c r="L62" i="21"/>
  <c r="N6" i="20"/>
  <c r="L38" i="21"/>
  <c r="L71" i="21"/>
  <c r="L16" i="21"/>
  <c r="L49" i="21"/>
  <c r="N10" i="20"/>
  <c r="L19" i="21"/>
  <c r="L60" i="21"/>
  <c r="N9" i="20"/>
  <c r="L20" i="21"/>
  <c r="L61" i="21"/>
  <c r="L73" i="21"/>
  <c r="L75" i="21"/>
  <c r="L76" i="21"/>
  <c r="L77" i="21"/>
  <c r="L63" i="21"/>
  <c r="L64" i="21"/>
  <c r="L65" i="21"/>
  <c r="L66" i="21"/>
  <c r="L50" i="21"/>
  <c r="L51" i="21"/>
  <c r="L52" i="21"/>
  <c r="L53" i="21"/>
  <c r="L54" i="21"/>
  <c r="L55" i="21"/>
  <c r="L39" i="21"/>
  <c r="L40" i="21"/>
  <c r="L41" i="21"/>
  <c r="L42" i="21"/>
  <c r="L43" i="21"/>
  <c r="L44" i="21"/>
  <c r="L29" i="21"/>
  <c r="L30" i="21"/>
  <c r="L31" i="21"/>
  <c r="L28" i="21"/>
  <c r="L32" i="21"/>
  <c r="L27" i="21"/>
  <c r="L33" i="21"/>
  <c r="L18" i="21"/>
  <c r="L21" i="21"/>
  <c r="L22" i="21"/>
  <c r="L9" i="21"/>
  <c r="L7" i="21"/>
  <c r="N59" i="20"/>
  <c r="N62" i="20"/>
  <c r="N63" i="20"/>
  <c r="N60" i="20"/>
  <c r="N61" i="20"/>
  <c r="N51" i="20"/>
  <c r="N52" i="20"/>
  <c r="N54" i="20"/>
  <c r="N50" i="20"/>
  <c r="N53" i="20"/>
  <c r="N42" i="20"/>
  <c r="N44" i="20"/>
  <c r="N45" i="20"/>
  <c r="N41" i="20"/>
  <c r="N43" i="20"/>
  <c r="N33" i="20"/>
  <c r="N32" i="20"/>
  <c r="N34" i="20"/>
  <c r="N36" i="20"/>
  <c r="N35" i="20"/>
  <c r="N23" i="20"/>
  <c r="N24" i="20"/>
  <c r="N26" i="20"/>
  <c r="N25" i="20"/>
  <c r="N27" i="20"/>
  <c r="N14" i="20"/>
  <c r="N15" i="20"/>
  <c r="N17" i="20"/>
  <c r="N18" i="20"/>
  <c r="N16" i="20"/>
  <c r="R185" i="13" l="1"/>
  <c r="S185" i="13"/>
  <c r="I6" i="15" l="1"/>
  <c r="H6" i="15"/>
  <c r="Y5" i="9"/>
  <c r="Z5" i="23" s="1"/>
  <c r="AB5" i="7"/>
  <c r="AB6" i="7"/>
  <c r="Y6" i="9" s="1"/>
  <c r="Z6" i="23" s="1"/>
  <c r="AB7" i="7"/>
  <c r="Y7" i="9" s="1"/>
  <c r="Z7" i="23" s="1"/>
  <c r="T4" i="8"/>
  <c r="AB4" i="7" s="1"/>
  <c r="Y4" i="9" s="1"/>
  <c r="Z4" i="23" s="1"/>
  <c r="T5" i="8"/>
  <c r="T6" i="8"/>
  <c r="T7" i="8"/>
  <c r="T8" i="8"/>
  <c r="AB8" i="7" s="1"/>
  <c r="Y8" i="9" s="1"/>
  <c r="Z8" i="23" s="1"/>
  <c r="T9" i="8"/>
  <c r="AB9" i="7" s="1"/>
  <c r="Y9" i="9" s="1"/>
  <c r="Z9" i="23" s="1"/>
  <c r="AD7" i="12"/>
  <c r="AD8" i="12"/>
  <c r="T7" i="12"/>
  <c r="T8" i="12"/>
  <c r="N47" i="18" l="1" a="1"/>
  <c r="N50" i="18" s="1"/>
  <c r="N40" i="18" a="1"/>
  <c r="N43" i="18" s="1"/>
  <c r="N33" i="18" a="1"/>
  <c r="N36" i="18" s="1"/>
  <c r="N26" i="18" a="1"/>
  <c r="N29" i="18" s="1"/>
  <c r="N19" i="18" a="1"/>
  <c r="N22" i="18" s="1"/>
  <c r="N12" i="18" a="1"/>
  <c r="N12" i="18" s="1"/>
  <c r="N47" i="18" l="1"/>
  <c r="N48" i="18"/>
  <c r="N49" i="18"/>
  <c r="N40" i="18"/>
  <c r="N41" i="18"/>
  <c r="N42" i="18"/>
  <c r="N33" i="18"/>
  <c r="N34" i="18"/>
  <c r="N35" i="18"/>
  <c r="N26" i="18"/>
  <c r="N27" i="18"/>
  <c r="N28" i="18"/>
  <c r="N19" i="18"/>
  <c r="N20" i="18"/>
  <c r="N21" i="18"/>
  <c r="N13" i="18"/>
  <c r="N14" i="18"/>
  <c r="N15" i="18"/>
  <c r="B5" i="19"/>
  <c r="H5" i="19" s="1"/>
  <c r="B6" i="19"/>
  <c r="H6" i="19" s="1"/>
  <c r="B7" i="19"/>
  <c r="H7" i="19" s="1"/>
  <c r="B8" i="19"/>
  <c r="H8" i="19" s="1"/>
  <c r="B9" i="19"/>
  <c r="H9" i="19" s="1"/>
  <c r="B10" i="19"/>
  <c r="H10" i="19" s="1"/>
  <c r="B11" i="19"/>
  <c r="H11" i="19" s="1"/>
  <c r="B12" i="19"/>
  <c r="H12" i="19" s="1"/>
  <c r="B13" i="19"/>
  <c r="H13" i="19" s="1"/>
  <c r="B14" i="19"/>
  <c r="H14" i="19" s="1"/>
  <c r="B15" i="19"/>
  <c r="H15" i="19" s="1"/>
  <c r="B16" i="19"/>
  <c r="H16" i="19" s="1"/>
  <c r="B17" i="19"/>
  <c r="H17" i="19" s="1"/>
  <c r="B18" i="19"/>
  <c r="H18" i="19" s="1"/>
  <c r="B19" i="19"/>
  <c r="H19" i="19" s="1"/>
  <c r="B20" i="19"/>
  <c r="H20" i="19" s="1"/>
  <c r="B21" i="19"/>
  <c r="H21" i="19" s="1"/>
  <c r="B22" i="19"/>
  <c r="H22" i="19" s="1"/>
  <c r="B23" i="19"/>
  <c r="H23" i="19" s="1"/>
  <c r="B24" i="19"/>
  <c r="H24" i="19" s="1"/>
  <c r="B25" i="19"/>
  <c r="H25" i="19" s="1"/>
  <c r="B26" i="19"/>
  <c r="H26" i="19" s="1"/>
  <c r="B27" i="19"/>
  <c r="H27" i="19" s="1"/>
  <c r="B28" i="19"/>
  <c r="H28" i="19" s="1"/>
  <c r="B29" i="19"/>
  <c r="H29" i="19" s="1"/>
  <c r="B30" i="19"/>
  <c r="H30" i="19" s="1"/>
  <c r="B31" i="19"/>
  <c r="H31" i="19" s="1"/>
  <c r="B32" i="19"/>
  <c r="H32" i="19" s="1"/>
  <c r="B33" i="19"/>
  <c r="H33" i="19" s="1"/>
  <c r="B34" i="19"/>
  <c r="H34" i="19" s="1"/>
  <c r="B35" i="19"/>
  <c r="H35" i="19" s="1"/>
  <c r="B36" i="19"/>
  <c r="H36" i="19" s="1"/>
  <c r="B37" i="19"/>
  <c r="H37" i="19" s="1"/>
  <c r="B38" i="19"/>
  <c r="H38" i="19" s="1"/>
  <c r="B39" i="19"/>
  <c r="H39" i="19" s="1"/>
  <c r="B40" i="19"/>
  <c r="H40" i="19" s="1"/>
  <c r="B41" i="19"/>
  <c r="H41" i="19" s="1"/>
  <c r="B42" i="19"/>
  <c r="H42" i="19" s="1"/>
  <c r="B43" i="19"/>
  <c r="H43" i="19" s="1"/>
  <c r="B44" i="19"/>
  <c r="H44" i="19" s="1"/>
  <c r="B45" i="19"/>
  <c r="H45" i="19" s="1"/>
  <c r="B46" i="19"/>
  <c r="H46" i="19" s="1"/>
  <c r="B47" i="19"/>
  <c r="H47" i="19" s="1"/>
  <c r="B48" i="19"/>
  <c r="H48" i="19" s="1"/>
  <c r="B49" i="19"/>
  <c r="H49" i="19" s="1"/>
  <c r="B50" i="19"/>
  <c r="H50" i="19" s="1"/>
  <c r="B51" i="19"/>
  <c r="H51" i="19" s="1"/>
  <c r="B52" i="19"/>
  <c r="H52" i="19" s="1"/>
  <c r="B53" i="19"/>
  <c r="H53" i="19" s="1"/>
  <c r="B54" i="19"/>
  <c r="H54" i="19" s="1"/>
  <c r="B55" i="19"/>
  <c r="H55" i="19" s="1"/>
  <c r="B56" i="19"/>
  <c r="H56" i="19" s="1"/>
  <c r="B57" i="19"/>
  <c r="H57" i="19" s="1"/>
  <c r="B58" i="19"/>
  <c r="H58" i="19" s="1"/>
  <c r="B59" i="19"/>
  <c r="H59" i="19" s="1"/>
  <c r="B60" i="19"/>
  <c r="H60" i="19" s="1"/>
  <c r="B61" i="19"/>
  <c r="H61" i="19" s="1"/>
  <c r="B62" i="19"/>
  <c r="H62" i="19" s="1"/>
  <c r="B63" i="19"/>
  <c r="H63" i="19" s="1"/>
  <c r="B64" i="19"/>
  <c r="H64" i="19" s="1"/>
  <c r="B65" i="19"/>
  <c r="H65" i="19" s="1"/>
  <c r="B66" i="19"/>
  <c r="H66" i="19" s="1"/>
  <c r="B67" i="19"/>
  <c r="H67" i="19" s="1"/>
  <c r="B68" i="19"/>
  <c r="H68" i="19" s="1"/>
  <c r="B69" i="19"/>
  <c r="H69" i="19" s="1"/>
  <c r="B70" i="19"/>
  <c r="H70" i="19" s="1"/>
  <c r="B71" i="19"/>
  <c r="H71" i="19" s="1"/>
  <c r="B72" i="19"/>
  <c r="H72" i="19" s="1"/>
  <c r="B73" i="19"/>
  <c r="H73" i="19" s="1"/>
  <c r="B74" i="19"/>
  <c r="H74" i="19" s="1"/>
  <c r="B75" i="19"/>
  <c r="H75" i="19" s="1"/>
  <c r="B76" i="19"/>
  <c r="H76" i="19" s="1"/>
  <c r="B77" i="19"/>
  <c r="H77" i="19" s="1"/>
  <c r="B78" i="19"/>
  <c r="H78" i="19" s="1"/>
  <c r="B79" i="19"/>
  <c r="H79" i="19" s="1"/>
  <c r="B80" i="19"/>
  <c r="H80" i="19" s="1"/>
  <c r="B81" i="19"/>
  <c r="H81" i="19" s="1"/>
  <c r="B82" i="19"/>
  <c r="H82" i="19" s="1"/>
  <c r="B83" i="19"/>
  <c r="H83" i="19" s="1"/>
  <c r="B84" i="19"/>
  <c r="H84" i="19" s="1"/>
  <c r="B85" i="19"/>
  <c r="H85" i="19" s="1"/>
  <c r="B86" i="19"/>
  <c r="H86" i="19" s="1"/>
  <c r="B87" i="19"/>
  <c r="H87" i="19" s="1"/>
  <c r="B88" i="19"/>
  <c r="H88" i="19" s="1"/>
  <c r="B89" i="19"/>
  <c r="H89" i="19" s="1"/>
  <c r="B90" i="19"/>
  <c r="H90" i="19" s="1"/>
  <c r="B91" i="19"/>
  <c r="H91" i="19" s="1"/>
  <c r="B92" i="19"/>
  <c r="H92" i="19" s="1"/>
  <c r="B93" i="19"/>
  <c r="H93" i="19" s="1"/>
  <c r="B94" i="19"/>
  <c r="H94" i="19" s="1"/>
  <c r="B95" i="19"/>
  <c r="H95" i="19" s="1"/>
  <c r="B96" i="19"/>
  <c r="H96" i="19" s="1"/>
  <c r="B97" i="19"/>
  <c r="H97" i="19" s="1"/>
  <c r="B98" i="19"/>
  <c r="H98" i="19" s="1"/>
  <c r="B99" i="19"/>
  <c r="H99" i="19" s="1"/>
  <c r="B100" i="19"/>
  <c r="H100" i="19" s="1"/>
  <c r="B101" i="19"/>
  <c r="H101" i="19" s="1"/>
  <c r="B102" i="19"/>
  <c r="H102" i="19" s="1"/>
  <c r="B103" i="19"/>
  <c r="H103" i="19" s="1"/>
  <c r="B104" i="19"/>
  <c r="H104" i="19" s="1"/>
  <c r="B105" i="19"/>
  <c r="H105" i="19" s="1"/>
  <c r="B106" i="19"/>
  <c r="H106" i="19" s="1"/>
  <c r="B107" i="19"/>
  <c r="H107" i="19" s="1"/>
  <c r="B108" i="19"/>
  <c r="H108" i="19" s="1"/>
  <c r="B109" i="19"/>
  <c r="H109" i="19" s="1"/>
  <c r="B110" i="19"/>
  <c r="H110" i="19" s="1"/>
  <c r="B111" i="19"/>
  <c r="H111" i="19" s="1"/>
  <c r="B112" i="19"/>
  <c r="H112" i="19" s="1"/>
  <c r="B113" i="19"/>
  <c r="H113" i="19" s="1"/>
  <c r="B114" i="19"/>
  <c r="H114" i="19" s="1"/>
  <c r="B115" i="19"/>
  <c r="H115" i="19" s="1"/>
  <c r="B116" i="19"/>
  <c r="H116" i="19" s="1"/>
  <c r="B117" i="19"/>
  <c r="H117" i="19" s="1"/>
  <c r="B118" i="19"/>
  <c r="H118" i="19" s="1"/>
  <c r="B119" i="19"/>
  <c r="H119" i="19" s="1"/>
  <c r="B120" i="19"/>
  <c r="H120" i="19" s="1"/>
  <c r="B121" i="19"/>
  <c r="H121" i="19" s="1"/>
  <c r="B122" i="19"/>
  <c r="H122" i="19" s="1"/>
  <c r="B123" i="19"/>
  <c r="H123" i="19" s="1"/>
  <c r="B124" i="19"/>
  <c r="H124" i="19" s="1"/>
  <c r="B125" i="19"/>
  <c r="H125" i="19" s="1"/>
  <c r="B126" i="19"/>
  <c r="H126" i="19" s="1"/>
  <c r="B127" i="19"/>
  <c r="H127" i="19" s="1"/>
  <c r="B128" i="19"/>
  <c r="H128" i="19" s="1"/>
  <c r="B129" i="19"/>
  <c r="H129" i="19" s="1"/>
  <c r="B130" i="19"/>
  <c r="H130" i="19" s="1"/>
  <c r="B131" i="19"/>
  <c r="H131" i="19" s="1"/>
  <c r="B132" i="19"/>
  <c r="H132" i="19" s="1"/>
  <c r="B133" i="19"/>
  <c r="H133" i="19" s="1"/>
  <c r="B134" i="19"/>
  <c r="H134" i="19" s="1"/>
  <c r="B135" i="19"/>
  <c r="H135" i="19" s="1"/>
  <c r="B136" i="19"/>
  <c r="H136" i="19" s="1"/>
  <c r="B137" i="19"/>
  <c r="H137" i="19" s="1"/>
  <c r="B138" i="19"/>
  <c r="H138" i="19" s="1"/>
  <c r="B139" i="19"/>
  <c r="H139" i="19" s="1"/>
  <c r="B140" i="19"/>
  <c r="H140" i="19" s="1"/>
  <c r="B141" i="19"/>
  <c r="H141" i="19" s="1"/>
  <c r="B142" i="19"/>
  <c r="H142" i="19" s="1"/>
  <c r="B143" i="19"/>
  <c r="H143" i="19" s="1"/>
  <c r="B144" i="19"/>
  <c r="H144" i="19" s="1"/>
  <c r="B145" i="19"/>
  <c r="H145" i="19" s="1"/>
  <c r="B146" i="19"/>
  <c r="H146" i="19" s="1"/>
  <c r="B147" i="19"/>
  <c r="H147" i="19" s="1"/>
  <c r="B148" i="19"/>
  <c r="H148" i="19" s="1"/>
  <c r="B149" i="19"/>
  <c r="H149" i="19" s="1"/>
  <c r="B150" i="19"/>
  <c r="H150" i="19" s="1"/>
  <c r="B151" i="19"/>
  <c r="H151" i="19" s="1"/>
  <c r="B152" i="19"/>
  <c r="H152" i="19" s="1"/>
  <c r="B153" i="19"/>
  <c r="H153" i="19" s="1"/>
  <c r="B154" i="19"/>
  <c r="H154" i="19" s="1"/>
  <c r="B155" i="19"/>
  <c r="H155" i="19" s="1"/>
  <c r="B156" i="19"/>
  <c r="H156" i="19" s="1"/>
  <c r="B157" i="19"/>
  <c r="H157" i="19" s="1"/>
  <c r="B158" i="19"/>
  <c r="H158" i="19" s="1"/>
  <c r="B159" i="19"/>
  <c r="H159" i="19" s="1"/>
  <c r="B160" i="19"/>
  <c r="H160" i="19" s="1"/>
  <c r="B161" i="19"/>
  <c r="H161" i="19" s="1"/>
  <c r="B162" i="19"/>
  <c r="H162" i="19" s="1"/>
  <c r="B163" i="19"/>
  <c r="H163" i="19" s="1"/>
  <c r="B164" i="19"/>
  <c r="H164" i="19" s="1"/>
  <c r="B165" i="19"/>
  <c r="H165" i="19" s="1"/>
  <c r="B166" i="19"/>
  <c r="H166" i="19" s="1"/>
  <c r="B167" i="19"/>
  <c r="H167" i="19" s="1"/>
  <c r="B168" i="19"/>
  <c r="H168" i="19" s="1"/>
  <c r="B169" i="19"/>
  <c r="H169" i="19" s="1"/>
  <c r="B170" i="19"/>
  <c r="H170" i="19" s="1"/>
  <c r="B171" i="19"/>
  <c r="H171" i="19" s="1"/>
  <c r="B172" i="19"/>
  <c r="H172" i="19" s="1"/>
  <c r="B173" i="19"/>
  <c r="H173" i="19" s="1"/>
  <c r="B174" i="19"/>
  <c r="H174" i="19" s="1"/>
  <c r="B175" i="19"/>
  <c r="H175" i="19" s="1"/>
  <c r="B176" i="19"/>
  <c r="H176" i="19" s="1"/>
  <c r="B177" i="19"/>
  <c r="H177" i="19" s="1"/>
  <c r="B178" i="19"/>
  <c r="H178" i="19" s="1"/>
  <c r="B179" i="19"/>
  <c r="H179" i="19" s="1"/>
  <c r="B180" i="19"/>
  <c r="H180" i="19" s="1"/>
  <c r="B181" i="19"/>
  <c r="H181" i="19" s="1"/>
  <c r="B182" i="19"/>
  <c r="H182" i="19" s="1"/>
  <c r="B183" i="19"/>
  <c r="H183" i="19" s="1"/>
  <c r="B184" i="19"/>
  <c r="H184" i="19" s="1"/>
  <c r="B185" i="19"/>
  <c r="H185" i="19" s="1"/>
  <c r="B186" i="19"/>
  <c r="H186" i="19" s="1"/>
  <c r="B187" i="19"/>
  <c r="H187" i="19" s="1"/>
  <c r="B188" i="19"/>
  <c r="H188" i="19" s="1"/>
  <c r="B189" i="19"/>
  <c r="H189" i="19" s="1"/>
  <c r="B190" i="19"/>
  <c r="H190" i="19" s="1"/>
  <c r="B191" i="19"/>
  <c r="H191" i="19" s="1"/>
  <c r="B192" i="19"/>
  <c r="H192" i="19" s="1"/>
  <c r="B193" i="19"/>
  <c r="H193" i="19" s="1"/>
  <c r="B194" i="19"/>
  <c r="H194" i="19" s="1"/>
  <c r="B195" i="19"/>
  <c r="H195" i="19" s="1"/>
  <c r="B196" i="19"/>
  <c r="H196" i="19" s="1"/>
  <c r="B197" i="19"/>
  <c r="H197" i="19" s="1"/>
  <c r="B198" i="19"/>
  <c r="H198" i="19" s="1"/>
  <c r="B199" i="19"/>
  <c r="H199" i="19" s="1"/>
  <c r="B200" i="19"/>
  <c r="H200" i="19" s="1"/>
  <c r="B201" i="19"/>
  <c r="H201" i="19" s="1"/>
  <c r="B202" i="19"/>
  <c r="H202" i="19" s="1"/>
  <c r="B203" i="19"/>
  <c r="H203" i="19" s="1"/>
  <c r="B204" i="19"/>
  <c r="H204" i="19" s="1"/>
  <c r="B205" i="19"/>
  <c r="H205" i="19" s="1"/>
  <c r="B206" i="19"/>
  <c r="H206" i="19" s="1"/>
  <c r="B207" i="19"/>
  <c r="H207" i="19" s="1"/>
  <c r="B208" i="19"/>
  <c r="H208" i="19" s="1"/>
  <c r="B209" i="19"/>
  <c r="H209" i="19" s="1"/>
  <c r="B210" i="19"/>
  <c r="H210" i="19" s="1"/>
  <c r="B211" i="19"/>
  <c r="H211" i="19" s="1"/>
  <c r="B212" i="19"/>
  <c r="H212" i="19" s="1"/>
  <c r="B213" i="19"/>
  <c r="H213" i="19" s="1"/>
  <c r="B214" i="19"/>
  <c r="H214" i="19" s="1"/>
  <c r="B215" i="19"/>
  <c r="H215" i="19" s="1"/>
  <c r="B216" i="19"/>
  <c r="H216" i="19" s="1"/>
  <c r="B217" i="19"/>
  <c r="H217" i="19" s="1"/>
  <c r="B218" i="19"/>
  <c r="H218" i="19" s="1"/>
  <c r="B219" i="19"/>
  <c r="H219" i="19" s="1"/>
  <c r="B220" i="19"/>
  <c r="H220" i="19" s="1"/>
  <c r="B221" i="19"/>
  <c r="H221" i="19" s="1"/>
  <c r="B222" i="19"/>
  <c r="H222" i="19" s="1"/>
  <c r="B223" i="19"/>
  <c r="H223" i="19" s="1"/>
  <c r="B224" i="19"/>
  <c r="H224" i="19" s="1"/>
  <c r="B225" i="19"/>
  <c r="H225" i="19" s="1"/>
  <c r="B226" i="19"/>
  <c r="H226" i="19" s="1"/>
  <c r="B227" i="19"/>
  <c r="H227" i="19" s="1"/>
  <c r="B228" i="19"/>
  <c r="H228" i="19" s="1"/>
  <c r="B229" i="19"/>
  <c r="H229" i="19" s="1"/>
  <c r="B230" i="19"/>
  <c r="H230" i="19" s="1"/>
  <c r="B231" i="19"/>
  <c r="H231" i="19" s="1"/>
  <c r="B232" i="19"/>
  <c r="H232" i="19" s="1"/>
  <c r="B233" i="19"/>
  <c r="H233" i="19" s="1"/>
  <c r="B234" i="19"/>
  <c r="H234" i="19" s="1"/>
  <c r="B235" i="19"/>
  <c r="H235" i="19" s="1"/>
  <c r="B236" i="19"/>
  <c r="H236" i="19" s="1"/>
  <c r="B237" i="19"/>
  <c r="H237" i="19" s="1"/>
  <c r="B238" i="19"/>
  <c r="H238" i="19" s="1"/>
  <c r="B239" i="19"/>
  <c r="H239" i="19" s="1"/>
  <c r="B240" i="19"/>
  <c r="H240" i="19" s="1"/>
  <c r="B241" i="19"/>
  <c r="H241" i="19" s="1"/>
  <c r="B242" i="19"/>
  <c r="H242" i="19" s="1"/>
  <c r="B243" i="19"/>
  <c r="H243" i="19" s="1"/>
  <c r="B4" i="19"/>
  <c r="H4" i="19" s="1"/>
  <c r="AV250" i="11" l="1"/>
  <c r="AG6" i="23" s="1"/>
  <c r="AV251" i="11"/>
  <c r="AG7" i="23" s="1"/>
  <c r="AV252" i="11"/>
  <c r="AG8" i="23" s="1"/>
  <c r="AV253" i="11"/>
  <c r="AG9" i="23" s="1"/>
  <c r="AV254" i="11"/>
  <c r="AG10" i="23" s="1"/>
  <c r="AV255" i="11"/>
  <c r="AG11" i="23" s="1"/>
  <c r="AV256" i="11"/>
  <c r="AG12" i="23" s="1"/>
  <c r="AV257" i="11"/>
  <c r="AG13" i="23" s="1"/>
  <c r="AV258" i="11"/>
  <c r="AG14" i="23" s="1"/>
  <c r="AV259" i="11"/>
  <c r="AG15" i="23" s="1"/>
  <c r="AV260" i="11"/>
  <c r="AG16" i="23" s="1"/>
  <c r="AV261" i="11"/>
  <c r="AG17" i="23" s="1"/>
  <c r="AV262" i="11"/>
  <c r="AG18" i="23" s="1"/>
  <c r="AV263" i="11"/>
  <c r="AG19" i="23" s="1"/>
  <c r="AV264" i="11"/>
  <c r="AG20" i="23" s="1"/>
  <c r="AV265" i="11"/>
  <c r="AG21" i="23" s="1"/>
  <c r="AV266" i="11"/>
  <c r="AG22" i="23" s="1"/>
  <c r="AV267" i="11"/>
  <c r="AG23" i="23" s="1"/>
  <c r="AV268" i="11"/>
  <c r="AG24" i="23" s="1"/>
  <c r="AV269" i="11"/>
  <c r="AG25" i="23" s="1"/>
  <c r="AV270" i="11"/>
  <c r="AG26" i="23" s="1"/>
  <c r="AV271" i="11"/>
  <c r="AG27" i="23" s="1"/>
  <c r="AV272" i="11"/>
  <c r="AG28" i="23" s="1"/>
  <c r="AV273" i="11"/>
  <c r="AG29" i="23" s="1"/>
  <c r="AV274" i="11"/>
  <c r="AG30" i="23" s="1"/>
  <c r="AV275" i="11"/>
  <c r="AG31" i="23" s="1"/>
  <c r="AV276" i="11"/>
  <c r="AG32" i="23" s="1"/>
  <c r="AV277" i="11"/>
  <c r="AG33" i="23" s="1"/>
  <c r="AV278" i="11"/>
  <c r="AG34" i="23" s="1"/>
  <c r="AV279" i="11"/>
  <c r="AG35" i="23" s="1"/>
  <c r="AV280" i="11"/>
  <c r="AG36" i="23" s="1"/>
  <c r="AV281" i="11"/>
  <c r="AG37" i="23" s="1"/>
  <c r="AV282" i="11"/>
  <c r="AG38" i="23" s="1"/>
  <c r="AV283" i="11"/>
  <c r="AG39" i="23" s="1"/>
  <c r="AV284" i="11"/>
  <c r="AG40" i="23" s="1"/>
  <c r="AV285" i="11"/>
  <c r="AG41" i="23" s="1"/>
  <c r="AV286" i="11"/>
  <c r="AG42" i="23" s="1"/>
  <c r="AV287" i="11"/>
  <c r="AG43" i="23" s="1"/>
  <c r="AV288" i="11"/>
  <c r="AG44" i="23" s="1"/>
  <c r="AV289" i="11"/>
  <c r="AG45" i="23" s="1"/>
  <c r="AV290" i="11"/>
  <c r="AG46" i="23" s="1"/>
  <c r="AV291" i="11"/>
  <c r="AG47" i="23" s="1"/>
  <c r="AV292" i="11"/>
  <c r="AG48" i="23" s="1"/>
  <c r="AV293" i="11"/>
  <c r="AG49" i="23" s="1"/>
  <c r="AV294" i="11"/>
  <c r="AG50" i="23" s="1"/>
  <c r="AV295" i="11"/>
  <c r="AG51" i="23" s="1"/>
  <c r="AV296" i="11"/>
  <c r="AG52" i="23" s="1"/>
  <c r="AV297" i="11"/>
  <c r="AG53" i="23" s="1"/>
  <c r="AV298" i="11"/>
  <c r="AG54" i="23" s="1"/>
  <c r="AV299" i="11"/>
  <c r="AG55" i="23" s="1"/>
  <c r="AV300" i="11"/>
  <c r="AG56" i="23" s="1"/>
  <c r="AV301" i="11"/>
  <c r="AG57" i="23" s="1"/>
  <c r="AV302" i="11"/>
  <c r="AG58" i="23" s="1"/>
  <c r="AV303" i="11"/>
  <c r="AG59" i="23" s="1"/>
  <c r="AV304" i="11"/>
  <c r="AG60" i="23" s="1"/>
  <c r="AV305" i="11"/>
  <c r="AG61" i="23" s="1"/>
  <c r="AV306" i="11"/>
  <c r="AG62" i="23" s="1"/>
  <c r="AV307" i="11"/>
  <c r="AG63" i="23" s="1"/>
  <c r="AV308" i="11"/>
  <c r="AG64" i="23" s="1"/>
  <c r="AV309" i="11"/>
  <c r="AG65" i="23" s="1"/>
  <c r="AV310" i="11"/>
  <c r="AG66" i="23" s="1"/>
  <c r="AV311" i="11"/>
  <c r="AG67" i="23" s="1"/>
  <c r="AV312" i="11"/>
  <c r="AG68" i="23" s="1"/>
  <c r="AV313" i="11"/>
  <c r="AG69" i="23" s="1"/>
  <c r="AV314" i="11"/>
  <c r="AG70" i="23" s="1"/>
  <c r="AV315" i="11"/>
  <c r="AG71" i="23" s="1"/>
  <c r="AV316" i="11"/>
  <c r="AG72" i="23" s="1"/>
  <c r="AV317" i="11"/>
  <c r="AG73" i="23" s="1"/>
  <c r="AV318" i="11"/>
  <c r="AG74" i="23" s="1"/>
  <c r="AV319" i="11"/>
  <c r="AG75" i="23" s="1"/>
  <c r="AV320" i="11"/>
  <c r="AG76" i="23" s="1"/>
  <c r="AV321" i="11"/>
  <c r="AG77" i="23" s="1"/>
  <c r="AV322" i="11"/>
  <c r="AG78" i="23" s="1"/>
  <c r="AV323" i="11"/>
  <c r="AG79" i="23" s="1"/>
  <c r="AV324" i="11"/>
  <c r="AG80" i="23" s="1"/>
  <c r="AV325" i="11"/>
  <c r="AG81" i="23" s="1"/>
  <c r="AV326" i="11"/>
  <c r="AG82" i="23" s="1"/>
  <c r="AV327" i="11"/>
  <c r="AG83" i="23" s="1"/>
  <c r="AV328" i="11"/>
  <c r="AG84" i="23" s="1"/>
  <c r="AV329" i="11"/>
  <c r="AG85" i="23" s="1"/>
  <c r="AV330" i="11"/>
  <c r="AG86" i="23" s="1"/>
  <c r="AV331" i="11"/>
  <c r="AG87" i="23" s="1"/>
  <c r="AV332" i="11"/>
  <c r="AG88" i="23" s="1"/>
  <c r="AV333" i="11"/>
  <c r="AG89" i="23" s="1"/>
  <c r="AV334" i="11"/>
  <c r="AG90" i="23" s="1"/>
  <c r="AV335" i="11"/>
  <c r="AG91" i="23" s="1"/>
  <c r="AV336" i="11"/>
  <c r="AG92" i="23" s="1"/>
  <c r="AV337" i="11"/>
  <c r="AG93" i="23" s="1"/>
  <c r="AV338" i="11"/>
  <c r="AG94" i="23" s="1"/>
  <c r="AV339" i="11"/>
  <c r="AG95" i="23" s="1"/>
  <c r="AV340" i="11"/>
  <c r="AG96" i="23" s="1"/>
  <c r="AV341" i="11"/>
  <c r="AG97" i="23" s="1"/>
  <c r="AV342" i="11"/>
  <c r="AG98" i="23" s="1"/>
  <c r="AV343" i="11"/>
  <c r="AG99" i="23" s="1"/>
  <c r="AV344" i="11"/>
  <c r="AG100" i="23" s="1"/>
  <c r="AV345" i="11"/>
  <c r="AG101" i="23" s="1"/>
  <c r="AV346" i="11"/>
  <c r="AG102" i="23" s="1"/>
  <c r="AV347" i="11"/>
  <c r="AG103" i="23" s="1"/>
  <c r="AV348" i="11"/>
  <c r="AG104" i="23" s="1"/>
  <c r="AV349" i="11"/>
  <c r="AG105" i="23" s="1"/>
  <c r="AV350" i="11"/>
  <c r="AG106" i="23" s="1"/>
  <c r="AV351" i="11"/>
  <c r="AG107" i="23" s="1"/>
  <c r="AV352" i="11"/>
  <c r="AG108" i="23" s="1"/>
  <c r="AV353" i="11"/>
  <c r="AG109" i="23" s="1"/>
  <c r="AV354" i="11"/>
  <c r="AG110" i="23" s="1"/>
  <c r="AV355" i="11"/>
  <c r="AG111" i="23" s="1"/>
  <c r="AV356" i="11"/>
  <c r="AG112" i="23" s="1"/>
  <c r="AV357" i="11"/>
  <c r="AG113" i="23" s="1"/>
  <c r="AV358" i="11"/>
  <c r="AG114" i="23" s="1"/>
  <c r="AV359" i="11"/>
  <c r="AG115" i="23" s="1"/>
  <c r="AV360" i="11"/>
  <c r="AG116" i="23" s="1"/>
  <c r="AV361" i="11"/>
  <c r="AG117" i="23" s="1"/>
  <c r="AV362" i="11"/>
  <c r="AG118" i="23" s="1"/>
  <c r="AV363" i="11"/>
  <c r="AG119" i="23" s="1"/>
  <c r="AV364" i="11"/>
  <c r="AG120" i="23" s="1"/>
  <c r="AV365" i="11"/>
  <c r="AG121" i="23" s="1"/>
  <c r="AV366" i="11"/>
  <c r="AG122" i="23" s="1"/>
  <c r="AV367" i="11"/>
  <c r="AG123" i="23" s="1"/>
  <c r="AV368" i="11"/>
  <c r="AG124" i="23" s="1"/>
  <c r="AV369" i="11"/>
  <c r="AG125" i="23" s="1"/>
  <c r="AV370" i="11"/>
  <c r="AG126" i="23" s="1"/>
  <c r="AV371" i="11"/>
  <c r="AG127" i="23" s="1"/>
  <c r="AV372" i="11"/>
  <c r="AG128" i="23" s="1"/>
  <c r="AV373" i="11"/>
  <c r="AG129" i="23" s="1"/>
  <c r="AV374" i="11"/>
  <c r="AG130" i="23" s="1"/>
  <c r="AV375" i="11"/>
  <c r="AG131" i="23" s="1"/>
  <c r="AV376" i="11"/>
  <c r="AG132" i="23" s="1"/>
  <c r="AV377" i="11"/>
  <c r="AG133" i="23" s="1"/>
  <c r="AV378" i="11"/>
  <c r="AG134" i="23" s="1"/>
  <c r="AV379" i="11"/>
  <c r="AG135" i="23" s="1"/>
  <c r="AV380" i="11"/>
  <c r="AG136" i="23" s="1"/>
  <c r="AV381" i="11"/>
  <c r="AG137" i="23" s="1"/>
  <c r="AV382" i="11"/>
  <c r="AG138" i="23" s="1"/>
  <c r="AV383" i="11"/>
  <c r="AG139" i="23" s="1"/>
  <c r="AV384" i="11"/>
  <c r="AG140" i="23" s="1"/>
  <c r="AV385" i="11"/>
  <c r="AG141" i="23" s="1"/>
  <c r="AV386" i="11"/>
  <c r="AG142" i="23" s="1"/>
  <c r="AV387" i="11"/>
  <c r="AG143" i="23" s="1"/>
  <c r="AV388" i="11"/>
  <c r="AG144" i="23" s="1"/>
  <c r="AV389" i="11"/>
  <c r="AG145" i="23" s="1"/>
  <c r="AV390" i="11"/>
  <c r="AG146" i="23" s="1"/>
  <c r="AV391" i="11"/>
  <c r="AG147" i="23" s="1"/>
  <c r="AV392" i="11"/>
  <c r="AG148" i="23" s="1"/>
  <c r="AV393" i="11"/>
  <c r="AG149" i="23" s="1"/>
  <c r="AV394" i="11"/>
  <c r="AG150" i="23" s="1"/>
  <c r="AV395" i="11"/>
  <c r="AG151" i="23" s="1"/>
  <c r="AV396" i="11"/>
  <c r="AG152" i="23" s="1"/>
  <c r="AV397" i="11"/>
  <c r="AG153" i="23" s="1"/>
  <c r="AV398" i="11"/>
  <c r="AG154" i="23" s="1"/>
  <c r="AV399" i="11"/>
  <c r="AG155" i="23" s="1"/>
  <c r="AV400" i="11"/>
  <c r="AG156" i="23" s="1"/>
  <c r="AV401" i="11"/>
  <c r="AG157" i="23" s="1"/>
  <c r="AV402" i="11"/>
  <c r="AG158" i="23" s="1"/>
  <c r="AV403" i="11"/>
  <c r="AG159" i="23" s="1"/>
  <c r="AV404" i="11"/>
  <c r="AG160" i="23" s="1"/>
  <c r="AV405" i="11"/>
  <c r="AG161" i="23" s="1"/>
  <c r="AV406" i="11"/>
  <c r="AG162" i="23" s="1"/>
  <c r="AV407" i="11"/>
  <c r="AG163" i="23" s="1"/>
  <c r="AV408" i="11"/>
  <c r="AG164" i="23" s="1"/>
  <c r="AV409" i="11"/>
  <c r="AG165" i="23" s="1"/>
  <c r="AV410" i="11"/>
  <c r="AG166" i="23" s="1"/>
  <c r="AV411" i="11"/>
  <c r="AG167" i="23" s="1"/>
  <c r="AV412" i="11"/>
  <c r="AG168" i="23" s="1"/>
  <c r="AV413" i="11"/>
  <c r="AG169" i="23" s="1"/>
  <c r="AV414" i="11"/>
  <c r="AG170" i="23" s="1"/>
  <c r="AV415" i="11"/>
  <c r="AG171" i="23" s="1"/>
  <c r="AV416" i="11"/>
  <c r="AG172" i="23" s="1"/>
  <c r="AV417" i="11"/>
  <c r="AG173" i="23" s="1"/>
  <c r="AV418" i="11"/>
  <c r="AG174" i="23" s="1"/>
  <c r="AV419" i="11"/>
  <c r="AG175" i="23" s="1"/>
  <c r="AV420" i="11"/>
  <c r="AG176" i="23" s="1"/>
  <c r="AV421" i="11"/>
  <c r="AG177" i="23" s="1"/>
  <c r="AV422" i="11"/>
  <c r="AG178" i="23" s="1"/>
  <c r="AV423" i="11"/>
  <c r="AG179" i="23" s="1"/>
  <c r="AV424" i="11"/>
  <c r="AG180" i="23" s="1"/>
  <c r="AV425" i="11"/>
  <c r="AG181" i="23" s="1"/>
  <c r="AV426" i="11"/>
  <c r="AG182" i="23" s="1"/>
  <c r="AV427" i="11"/>
  <c r="AG183" i="23" s="1"/>
  <c r="AV428" i="11"/>
  <c r="AG184" i="23" s="1"/>
  <c r="AV429" i="11"/>
  <c r="AG185" i="23" s="1"/>
  <c r="AV430" i="11"/>
  <c r="AG186" i="23" s="1"/>
  <c r="AV431" i="11"/>
  <c r="AG187" i="23" s="1"/>
  <c r="AV432" i="11"/>
  <c r="AG188" i="23" s="1"/>
  <c r="AV433" i="11"/>
  <c r="AG189" i="23" s="1"/>
  <c r="AV434" i="11"/>
  <c r="AG190" i="23" s="1"/>
  <c r="AV435" i="11"/>
  <c r="AG191" i="23" s="1"/>
  <c r="AV436" i="11"/>
  <c r="AG192" i="23" s="1"/>
  <c r="AV437" i="11"/>
  <c r="AG193" i="23" s="1"/>
  <c r="AV438" i="11"/>
  <c r="AG194" i="23" s="1"/>
  <c r="AV439" i="11"/>
  <c r="AG195" i="23" s="1"/>
  <c r="AV440" i="11"/>
  <c r="AG196" i="23" s="1"/>
  <c r="AV441" i="11"/>
  <c r="AG197" i="23" s="1"/>
  <c r="AV442" i="11"/>
  <c r="AG198" i="23" s="1"/>
  <c r="AV443" i="11"/>
  <c r="AG199" i="23" s="1"/>
  <c r="AV444" i="11"/>
  <c r="AG200" i="23" s="1"/>
  <c r="AV445" i="11"/>
  <c r="AG201" i="23" s="1"/>
  <c r="AV446" i="11"/>
  <c r="AG202" i="23" s="1"/>
  <c r="AV447" i="11"/>
  <c r="AG203" i="23" s="1"/>
  <c r="AV448" i="11"/>
  <c r="AG204" i="23" s="1"/>
  <c r="AV449" i="11"/>
  <c r="AG205" i="23" s="1"/>
  <c r="AV450" i="11"/>
  <c r="AG206" i="23" s="1"/>
  <c r="AV451" i="11"/>
  <c r="AG207" i="23" s="1"/>
  <c r="AV452" i="11"/>
  <c r="AG208" i="23" s="1"/>
  <c r="AV453" i="11"/>
  <c r="AG209" i="23" s="1"/>
  <c r="AV454" i="11"/>
  <c r="AG210" i="23" s="1"/>
  <c r="AV455" i="11"/>
  <c r="AG211" i="23" s="1"/>
  <c r="AV456" i="11"/>
  <c r="AG212" i="23" s="1"/>
  <c r="AV457" i="11"/>
  <c r="AG213" i="23" s="1"/>
  <c r="AV458" i="11"/>
  <c r="AG214" i="23" s="1"/>
  <c r="AV459" i="11"/>
  <c r="AG215" i="23" s="1"/>
  <c r="AV460" i="11"/>
  <c r="AG216" i="23" s="1"/>
  <c r="AV461" i="11"/>
  <c r="AG217" i="23" s="1"/>
  <c r="AV462" i="11"/>
  <c r="AG218" i="23" s="1"/>
  <c r="AV463" i="11"/>
  <c r="AG219" i="23" s="1"/>
  <c r="AV464" i="11"/>
  <c r="AG220" i="23" s="1"/>
  <c r="AV465" i="11"/>
  <c r="AG221" i="23" s="1"/>
  <c r="AV466" i="11"/>
  <c r="AG222" i="23" s="1"/>
  <c r="AV467" i="11"/>
  <c r="AG223" i="23" s="1"/>
  <c r="AV468" i="11"/>
  <c r="AG224" i="23" s="1"/>
  <c r="AV469" i="11"/>
  <c r="AG225" i="23" s="1"/>
  <c r="AV470" i="11"/>
  <c r="AG226" i="23" s="1"/>
  <c r="AV471" i="11"/>
  <c r="AG227" i="23" s="1"/>
  <c r="AV472" i="11"/>
  <c r="AG228" i="23" s="1"/>
  <c r="AV473" i="11"/>
  <c r="AG229" i="23" s="1"/>
  <c r="AV474" i="11"/>
  <c r="AG230" i="23" s="1"/>
  <c r="AV475" i="11"/>
  <c r="AG231" i="23" s="1"/>
  <c r="AV476" i="11"/>
  <c r="AG232" i="23" s="1"/>
  <c r="AV477" i="11"/>
  <c r="AG233" i="23" s="1"/>
  <c r="AV478" i="11"/>
  <c r="AG234" i="23" s="1"/>
  <c r="AV479" i="11"/>
  <c r="AG235" i="23" s="1"/>
  <c r="AV480" i="11"/>
  <c r="AG236" i="23" s="1"/>
  <c r="AV481" i="11"/>
  <c r="AG237" i="23" s="1"/>
  <c r="AV482" i="11"/>
  <c r="AG238" i="23" s="1"/>
  <c r="AV483" i="11"/>
  <c r="AG239" i="23" s="1"/>
  <c r="AV484" i="11"/>
  <c r="AG240" i="23" s="1"/>
  <c r="AV485" i="11"/>
  <c r="AG241" i="23" s="1"/>
  <c r="AV486" i="11"/>
  <c r="AG242" i="23" s="1"/>
  <c r="AV487" i="11"/>
  <c r="AG243" i="23" s="1"/>
  <c r="AV488" i="11"/>
  <c r="AG244" i="23" s="1"/>
  <c r="AV249" i="11"/>
  <c r="AG5" i="23" s="1"/>
  <c r="CT5" i="11"/>
  <c r="CT6" i="11"/>
  <c r="CT7" i="11"/>
  <c r="CT8" i="11"/>
  <c r="CT252" i="11" s="1"/>
  <c r="BX8" i="23" s="1"/>
  <c r="CT9" i="11"/>
  <c r="CT10" i="11"/>
  <c r="CT11" i="11"/>
  <c r="CT12" i="11"/>
  <c r="CT256" i="11" s="1"/>
  <c r="BX12" i="23" s="1"/>
  <c r="CT13" i="11"/>
  <c r="CT14" i="11"/>
  <c r="CT15" i="11"/>
  <c r="CT16" i="11"/>
  <c r="CT260" i="11" s="1"/>
  <c r="BX16" i="23" s="1"/>
  <c r="CT17" i="11"/>
  <c r="CT18" i="11"/>
  <c r="CT19" i="11"/>
  <c r="CT20" i="11"/>
  <c r="CT21" i="11"/>
  <c r="CT22" i="11"/>
  <c r="CT23" i="11"/>
  <c r="CT24" i="11"/>
  <c r="CT268" i="11" s="1"/>
  <c r="BX24" i="23" s="1"/>
  <c r="CT25" i="11"/>
  <c r="CT26" i="11"/>
  <c r="CT27" i="11"/>
  <c r="CT28" i="11"/>
  <c r="CT29" i="11"/>
  <c r="CT30" i="11"/>
  <c r="CT31" i="11"/>
  <c r="CT32" i="11"/>
  <c r="CT276" i="11" s="1"/>
  <c r="BX32" i="23" s="1"/>
  <c r="CT33" i="11"/>
  <c r="CT34" i="11"/>
  <c r="CT35" i="11"/>
  <c r="CT36" i="11"/>
  <c r="CT37" i="11"/>
  <c r="CT38" i="11"/>
  <c r="CT282" i="11" s="1"/>
  <c r="BX38" i="23" s="1"/>
  <c r="CT39" i="11"/>
  <c r="CT40" i="11"/>
  <c r="CT284" i="11" s="1"/>
  <c r="BX40" i="23" s="1"/>
  <c r="CT41" i="11"/>
  <c r="CT42" i="11"/>
  <c r="CT43" i="11"/>
  <c r="CT44" i="11"/>
  <c r="CT45" i="11"/>
  <c r="CT46" i="11"/>
  <c r="CT290" i="11" s="1"/>
  <c r="BX46" i="23" s="1"/>
  <c r="CT47" i="11"/>
  <c r="CT48" i="11"/>
  <c r="CT292" i="11" s="1"/>
  <c r="BX48" i="23" s="1"/>
  <c r="CT49" i="11"/>
  <c r="CT50" i="11"/>
  <c r="CT51" i="11"/>
  <c r="CT52" i="11"/>
  <c r="CT53" i="11"/>
  <c r="CT54" i="11"/>
  <c r="CT298" i="11" s="1"/>
  <c r="BX54" i="23" s="1"/>
  <c r="CT55" i="11"/>
  <c r="CT56" i="11"/>
  <c r="CT300" i="11" s="1"/>
  <c r="BX56" i="23" s="1"/>
  <c r="CT57" i="11"/>
  <c r="CT58" i="11"/>
  <c r="CT59" i="11"/>
  <c r="CT60" i="11"/>
  <c r="CT61" i="11"/>
  <c r="CT62" i="11"/>
  <c r="CT306" i="11" s="1"/>
  <c r="BX62" i="23" s="1"/>
  <c r="CT63" i="11"/>
  <c r="CT64" i="11"/>
  <c r="CT308" i="11" s="1"/>
  <c r="BX64" i="23" s="1"/>
  <c r="CT65" i="11"/>
  <c r="CT66" i="11"/>
  <c r="CT67" i="11"/>
  <c r="CT311" i="11" s="1"/>
  <c r="BX67" i="23" s="1"/>
  <c r="CT68" i="11"/>
  <c r="CT69" i="11"/>
  <c r="CT70" i="11"/>
  <c r="CT314" i="11" s="1"/>
  <c r="BX70" i="23" s="1"/>
  <c r="CT71" i="11"/>
  <c r="CT72" i="11"/>
  <c r="CT316" i="11" s="1"/>
  <c r="BX72" i="23" s="1"/>
  <c r="CT73" i="11"/>
  <c r="CT74" i="11"/>
  <c r="CT75" i="11"/>
  <c r="CT319" i="11" s="1"/>
  <c r="BX75" i="23" s="1"/>
  <c r="CT76" i="11"/>
  <c r="CT77" i="11"/>
  <c r="CT78" i="11"/>
  <c r="CT322" i="11" s="1"/>
  <c r="BX78" i="23" s="1"/>
  <c r="CT79" i="11"/>
  <c r="CT80" i="11"/>
  <c r="CT324" i="11" s="1"/>
  <c r="BX80" i="23" s="1"/>
  <c r="CT81" i="11"/>
  <c r="CT82" i="11"/>
  <c r="CT83" i="11"/>
  <c r="CT327" i="11" s="1"/>
  <c r="BX83" i="23" s="1"/>
  <c r="CT84" i="11"/>
  <c r="CT85" i="11"/>
  <c r="CT86" i="11"/>
  <c r="CT330" i="11" s="1"/>
  <c r="BX86" i="23" s="1"/>
  <c r="CT87" i="11"/>
  <c r="CT88" i="11"/>
  <c r="CT332" i="11" s="1"/>
  <c r="BX88" i="23" s="1"/>
  <c r="CT89" i="11"/>
  <c r="CT90" i="11"/>
  <c r="CT91" i="11"/>
  <c r="CT335" i="11" s="1"/>
  <c r="BX91" i="23" s="1"/>
  <c r="CT92" i="11"/>
  <c r="CT93" i="11"/>
  <c r="CT94" i="11"/>
  <c r="CT338" i="11" s="1"/>
  <c r="BX94" i="23" s="1"/>
  <c r="CT95" i="11"/>
  <c r="CT96" i="11"/>
  <c r="CT340" i="11" s="1"/>
  <c r="BX96" i="23" s="1"/>
  <c r="CT97" i="11"/>
  <c r="CT98" i="11"/>
  <c r="CT99" i="11"/>
  <c r="CT343" i="11" s="1"/>
  <c r="BX99" i="23" s="1"/>
  <c r="CT100" i="11"/>
  <c r="CT101" i="11"/>
  <c r="CT102" i="11"/>
  <c r="CT346" i="11" s="1"/>
  <c r="BX102" i="23" s="1"/>
  <c r="CT103" i="11"/>
  <c r="CT104" i="11"/>
  <c r="CT348" i="11" s="1"/>
  <c r="BX104" i="23" s="1"/>
  <c r="CT105" i="11"/>
  <c r="CT106" i="11"/>
  <c r="CT107" i="11"/>
  <c r="CT351" i="11" s="1"/>
  <c r="BX107" i="23" s="1"/>
  <c r="CT108" i="11"/>
  <c r="CT109" i="11"/>
  <c r="CT110" i="11"/>
  <c r="CT354" i="11" s="1"/>
  <c r="BX110" i="23" s="1"/>
  <c r="CT111" i="11"/>
  <c r="CT112" i="11"/>
  <c r="CT356" i="11" s="1"/>
  <c r="BX112" i="23" s="1"/>
  <c r="CT113" i="11"/>
  <c r="CT114" i="11"/>
  <c r="CT115" i="11"/>
  <c r="CT359" i="11" s="1"/>
  <c r="BX115" i="23" s="1"/>
  <c r="CT116" i="11"/>
  <c r="CT117" i="11"/>
  <c r="CT118" i="11"/>
  <c r="CT362" i="11" s="1"/>
  <c r="BX118" i="23" s="1"/>
  <c r="CT119" i="11"/>
  <c r="CT120" i="11"/>
  <c r="CT364" i="11" s="1"/>
  <c r="BX120" i="23" s="1"/>
  <c r="CT121" i="11"/>
  <c r="CT122" i="11"/>
  <c r="CT123" i="11"/>
  <c r="CT367" i="11" s="1"/>
  <c r="BX123" i="23" s="1"/>
  <c r="CT124" i="11"/>
  <c r="CT125" i="11"/>
  <c r="CT126" i="11"/>
  <c r="CT370" i="11" s="1"/>
  <c r="BX126" i="23" s="1"/>
  <c r="CT127" i="11"/>
  <c r="CT128" i="11"/>
  <c r="CT372" i="11" s="1"/>
  <c r="BX128" i="23" s="1"/>
  <c r="CT129" i="11"/>
  <c r="CT130" i="11"/>
  <c r="CT131" i="11"/>
  <c r="CT375" i="11" s="1"/>
  <c r="BX131" i="23" s="1"/>
  <c r="CT132" i="11"/>
  <c r="CT133" i="11"/>
  <c r="CT134" i="11"/>
  <c r="CT378" i="11" s="1"/>
  <c r="BX134" i="23" s="1"/>
  <c r="CT135" i="11"/>
  <c r="CT136" i="11"/>
  <c r="CT380" i="11" s="1"/>
  <c r="BX136" i="23" s="1"/>
  <c r="CT137" i="11"/>
  <c r="CT138" i="11"/>
  <c r="CT139" i="11"/>
  <c r="CT383" i="11" s="1"/>
  <c r="BX139" i="23" s="1"/>
  <c r="CT140" i="11"/>
  <c r="CT141" i="11"/>
  <c r="CT142" i="11"/>
  <c r="CT386" i="11" s="1"/>
  <c r="BX142" i="23" s="1"/>
  <c r="CT143" i="11"/>
  <c r="CT144" i="11"/>
  <c r="CT388" i="11" s="1"/>
  <c r="BX144" i="23" s="1"/>
  <c r="CT145" i="11"/>
  <c r="CT146" i="11"/>
  <c r="CT147" i="11"/>
  <c r="CT391" i="11" s="1"/>
  <c r="BX147" i="23" s="1"/>
  <c r="CT148" i="11"/>
  <c r="CT149" i="11"/>
  <c r="CT150" i="11"/>
  <c r="CT394" i="11" s="1"/>
  <c r="BX150" i="23" s="1"/>
  <c r="CT151" i="11"/>
  <c r="CT152" i="11"/>
  <c r="CT396" i="11" s="1"/>
  <c r="BX152" i="23" s="1"/>
  <c r="CT153" i="11"/>
  <c r="CT154" i="11"/>
  <c r="CT155" i="11"/>
  <c r="CT399" i="11" s="1"/>
  <c r="BX155" i="23" s="1"/>
  <c r="CT156" i="11"/>
  <c r="CT157" i="11"/>
  <c r="CT158" i="11"/>
  <c r="CT402" i="11" s="1"/>
  <c r="BX158" i="23" s="1"/>
  <c r="CT159" i="11"/>
  <c r="CT160" i="11"/>
  <c r="CT404" i="11" s="1"/>
  <c r="BX160" i="23" s="1"/>
  <c r="CT161" i="11"/>
  <c r="CT162" i="11"/>
  <c r="CT163" i="11"/>
  <c r="CT407" i="11" s="1"/>
  <c r="BX163" i="23" s="1"/>
  <c r="CT164" i="11"/>
  <c r="CT165" i="11"/>
  <c r="CT166" i="11"/>
  <c r="CT410" i="11" s="1"/>
  <c r="BX166" i="23" s="1"/>
  <c r="CT167" i="11"/>
  <c r="CT168" i="11"/>
  <c r="CT412" i="11" s="1"/>
  <c r="BX168" i="23" s="1"/>
  <c r="CT169" i="11"/>
  <c r="CT170" i="11"/>
  <c r="CT171" i="11"/>
  <c r="CT415" i="11" s="1"/>
  <c r="BX171" i="23" s="1"/>
  <c r="CT172" i="11"/>
  <c r="CT173" i="11"/>
  <c r="CT174" i="11"/>
  <c r="CT418" i="11" s="1"/>
  <c r="BX174" i="23" s="1"/>
  <c r="CT175" i="11"/>
  <c r="CT176" i="11"/>
  <c r="CT420" i="11" s="1"/>
  <c r="BX176" i="23" s="1"/>
  <c r="CT177" i="11"/>
  <c r="CT178" i="11"/>
  <c r="CT179" i="11"/>
  <c r="CT423" i="11" s="1"/>
  <c r="BX179" i="23" s="1"/>
  <c r="CT180" i="11"/>
  <c r="CT181" i="11"/>
  <c r="CT182" i="11"/>
  <c r="CT426" i="11" s="1"/>
  <c r="BX182" i="23" s="1"/>
  <c r="CT183" i="11"/>
  <c r="CT184" i="11"/>
  <c r="CT428" i="11" s="1"/>
  <c r="BX184" i="23" s="1"/>
  <c r="CT185" i="11"/>
  <c r="CT186" i="11"/>
  <c r="CT187" i="11"/>
  <c r="CT431" i="11" s="1"/>
  <c r="BX187" i="23" s="1"/>
  <c r="CT188" i="11"/>
  <c r="CT189" i="11"/>
  <c r="CT190" i="11"/>
  <c r="CT434" i="11" s="1"/>
  <c r="BX190" i="23" s="1"/>
  <c r="CT191" i="11"/>
  <c r="CT192" i="11"/>
  <c r="CT436" i="11" s="1"/>
  <c r="BX192" i="23" s="1"/>
  <c r="CT193" i="11"/>
  <c r="CT194" i="11"/>
  <c r="CT195" i="11"/>
  <c r="CT439" i="11" s="1"/>
  <c r="BX195" i="23" s="1"/>
  <c r="CT196" i="11"/>
  <c r="CT197" i="11"/>
  <c r="CT198" i="11"/>
  <c r="CT442" i="11" s="1"/>
  <c r="BX198" i="23" s="1"/>
  <c r="CT199" i="11"/>
  <c r="CT200" i="11"/>
  <c r="CT444" i="11" s="1"/>
  <c r="BX200" i="23" s="1"/>
  <c r="CT201" i="11"/>
  <c r="CT202" i="11"/>
  <c r="CT203" i="11"/>
  <c r="CT447" i="11" s="1"/>
  <c r="BX203" i="23" s="1"/>
  <c r="CT204" i="11"/>
  <c r="CT205" i="11"/>
  <c r="CT206" i="11"/>
  <c r="CT450" i="11" s="1"/>
  <c r="BX206" i="23" s="1"/>
  <c r="CT207" i="11"/>
  <c r="CT208" i="11"/>
  <c r="CT452" i="11" s="1"/>
  <c r="BX208" i="23" s="1"/>
  <c r="CT209" i="11"/>
  <c r="CT210" i="11"/>
  <c r="CT211" i="11"/>
  <c r="CT455" i="11" s="1"/>
  <c r="BX211" i="23" s="1"/>
  <c r="CT212" i="11"/>
  <c r="CT213" i="11"/>
  <c r="CT214" i="11"/>
  <c r="CT458" i="11" s="1"/>
  <c r="BX214" i="23" s="1"/>
  <c r="CT215" i="11"/>
  <c r="CT216" i="11"/>
  <c r="CT460" i="11" s="1"/>
  <c r="BX216" i="23" s="1"/>
  <c r="CT217" i="11"/>
  <c r="CT218" i="11"/>
  <c r="CT219" i="11"/>
  <c r="CT463" i="11" s="1"/>
  <c r="BX219" i="23" s="1"/>
  <c r="CT220" i="11"/>
  <c r="CT221" i="11"/>
  <c r="CT222" i="11"/>
  <c r="CT466" i="11" s="1"/>
  <c r="BX222" i="23" s="1"/>
  <c r="CT223" i="11"/>
  <c r="CT224" i="11"/>
  <c r="CT468" i="11" s="1"/>
  <c r="BX224" i="23" s="1"/>
  <c r="CT225" i="11"/>
  <c r="CT226" i="11"/>
  <c r="CT227" i="11"/>
  <c r="CT471" i="11" s="1"/>
  <c r="BX227" i="23" s="1"/>
  <c r="CT228" i="11"/>
  <c r="CT229" i="11"/>
  <c r="CT230" i="11"/>
  <c r="CT474" i="11" s="1"/>
  <c r="BX230" i="23" s="1"/>
  <c r="CT231" i="11"/>
  <c r="CT232" i="11"/>
  <c r="CT476" i="11" s="1"/>
  <c r="BX232" i="23" s="1"/>
  <c r="CT233" i="11"/>
  <c r="CT234" i="11"/>
  <c r="CT235" i="11"/>
  <c r="CT479" i="11" s="1"/>
  <c r="BX235" i="23" s="1"/>
  <c r="CT236" i="11"/>
  <c r="CT237" i="11"/>
  <c r="CT238" i="11"/>
  <c r="CT482" i="11" s="1"/>
  <c r="BX238" i="23" s="1"/>
  <c r="CT239" i="11"/>
  <c r="CT240" i="11"/>
  <c r="CT484" i="11" s="1"/>
  <c r="BX240" i="23" s="1"/>
  <c r="CT241" i="11"/>
  <c r="CT242" i="11"/>
  <c r="CT243" i="11"/>
  <c r="CT487" i="11" s="1"/>
  <c r="BX243" i="23" s="1"/>
  <c r="CT244" i="11"/>
  <c r="CT4" i="11"/>
  <c r="CT303" i="11" l="1"/>
  <c r="BX59" i="23" s="1"/>
  <c r="CT295" i="11"/>
  <c r="BX51" i="23" s="1"/>
  <c r="CT287" i="11"/>
  <c r="BX43" i="23" s="1"/>
  <c r="CT279" i="11"/>
  <c r="BX35" i="23" s="1"/>
  <c r="CT271" i="11"/>
  <c r="BX27" i="23" s="1"/>
  <c r="CT263" i="11"/>
  <c r="BX19" i="23" s="1"/>
  <c r="CT255" i="11"/>
  <c r="BX11" i="23" s="1"/>
  <c r="CT274" i="11"/>
  <c r="BX30" i="23" s="1"/>
  <c r="CT266" i="11"/>
  <c r="BX22" i="23" s="1"/>
  <c r="CT258" i="11"/>
  <c r="BX14" i="23" s="1"/>
  <c r="CT250" i="11"/>
  <c r="BX6" i="23" s="1"/>
  <c r="CT253" i="11"/>
  <c r="BX9" i="23" s="1"/>
  <c r="CT377" i="11"/>
  <c r="BX133" i="23" s="1"/>
  <c r="CT369" i="11"/>
  <c r="BX125" i="23" s="1"/>
  <c r="CT488" i="11"/>
  <c r="BX244" i="23" s="1"/>
  <c r="CT480" i="11"/>
  <c r="BX236" i="23" s="1"/>
  <c r="CT472" i="11"/>
  <c r="BX228" i="23" s="1"/>
  <c r="CT464" i="11"/>
  <c r="BX220" i="23" s="1"/>
  <c r="CT456" i="11"/>
  <c r="BX212" i="23" s="1"/>
  <c r="CT448" i="11"/>
  <c r="BX204" i="23" s="1"/>
  <c r="CT440" i="11"/>
  <c r="BX196" i="23" s="1"/>
  <c r="CT432" i="11"/>
  <c r="BX188" i="23" s="1"/>
  <c r="CT424" i="11"/>
  <c r="BX180" i="23" s="1"/>
  <c r="CT416" i="11"/>
  <c r="BX172" i="23" s="1"/>
  <c r="CT408" i="11"/>
  <c r="BX164" i="23" s="1"/>
  <c r="CT400" i="11"/>
  <c r="BX156" i="23" s="1"/>
  <c r="CT392" i="11"/>
  <c r="BX148" i="23" s="1"/>
  <c r="CT384" i="11"/>
  <c r="BX140" i="23" s="1"/>
  <c r="CT481" i="11"/>
  <c r="BX237" i="23" s="1"/>
  <c r="CT473" i="11"/>
  <c r="BX229" i="23" s="1"/>
  <c r="CT465" i="11"/>
  <c r="BX221" i="23" s="1"/>
  <c r="CT457" i="11"/>
  <c r="BX213" i="23" s="1"/>
  <c r="CT449" i="11"/>
  <c r="BX205" i="23" s="1"/>
  <c r="CT441" i="11"/>
  <c r="BX197" i="23" s="1"/>
  <c r="CT433" i="11"/>
  <c r="BX189" i="23" s="1"/>
  <c r="CT425" i="11"/>
  <c r="BX181" i="23" s="1"/>
  <c r="CT417" i="11"/>
  <c r="BX173" i="23" s="1"/>
  <c r="CT409" i="11"/>
  <c r="BX165" i="23" s="1"/>
  <c r="CT401" i="11"/>
  <c r="BX157" i="23" s="1"/>
  <c r="CT393" i="11"/>
  <c r="BX149" i="23" s="1"/>
  <c r="CT385" i="11"/>
  <c r="BX141" i="23" s="1"/>
  <c r="CT483" i="11"/>
  <c r="BX239" i="23" s="1"/>
  <c r="CT475" i="11"/>
  <c r="BX231" i="23" s="1"/>
  <c r="CT467" i="11"/>
  <c r="BX223" i="23" s="1"/>
  <c r="CT459" i="11"/>
  <c r="BX215" i="23" s="1"/>
  <c r="CT451" i="11"/>
  <c r="BX207" i="23" s="1"/>
  <c r="CT443" i="11"/>
  <c r="BX199" i="23" s="1"/>
  <c r="CT435" i="11"/>
  <c r="BX191" i="23" s="1"/>
  <c r="CT427" i="11"/>
  <c r="BX183" i="23" s="1"/>
  <c r="CT419" i="11"/>
  <c r="BX175" i="23" s="1"/>
  <c r="CT411" i="11"/>
  <c r="BX167" i="23" s="1"/>
  <c r="CT403" i="11"/>
  <c r="BX159" i="23" s="1"/>
  <c r="CT395" i="11"/>
  <c r="BX151" i="23" s="1"/>
  <c r="CT387" i="11"/>
  <c r="BX143" i="23" s="1"/>
  <c r="CT379" i="11"/>
  <c r="BX135" i="23" s="1"/>
  <c r="CT376" i="11"/>
  <c r="BX132" i="23" s="1"/>
  <c r="CT373" i="11"/>
  <c r="BX129" i="23" s="1"/>
  <c r="CT485" i="11"/>
  <c r="BX241" i="23" s="1"/>
  <c r="CT477" i="11"/>
  <c r="BX233" i="23" s="1"/>
  <c r="CT469" i="11"/>
  <c r="BX225" i="23" s="1"/>
  <c r="CT461" i="11"/>
  <c r="BX217" i="23" s="1"/>
  <c r="CT453" i="11"/>
  <c r="BX209" i="23" s="1"/>
  <c r="CT445" i="11"/>
  <c r="BX201" i="23" s="1"/>
  <c r="CT437" i="11"/>
  <c r="BX193" i="23" s="1"/>
  <c r="CT429" i="11"/>
  <c r="BX185" i="23" s="1"/>
  <c r="CT421" i="11"/>
  <c r="BX177" i="23" s="1"/>
  <c r="CT413" i="11"/>
  <c r="BX169" i="23" s="1"/>
  <c r="CT405" i="11"/>
  <c r="BX161" i="23" s="1"/>
  <c r="CT397" i="11"/>
  <c r="BX153" i="23" s="1"/>
  <c r="CT389" i="11"/>
  <c r="BX145" i="23" s="1"/>
  <c r="CT381" i="11"/>
  <c r="BX137" i="23" s="1"/>
  <c r="CT486" i="11"/>
  <c r="BX242" i="23" s="1"/>
  <c r="CT478" i="11"/>
  <c r="BX234" i="23" s="1"/>
  <c r="CT470" i="11"/>
  <c r="BX226" i="23" s="1"/>
  <c r="CT462" i="11"/>
  <c r="BX218" i="23" s="1"/>
  <c r="CT454" i="11"/>
  <c r="BX210" i="23" s="1"/>
  <c r="CT446" i="11"/>
  <c r="BX202" i="23" s="1"/>
  <c r="CT438" i="11"/>
  <c r="BX194" i="23" s="1"/>
  <c r="CT430" i="11"/>
  <c r="BX186" i="23" s="1"/>
  <c r="CT422" i="11"/>
  <c r="BX178" i="23" s="1"/>
  <c r="CT414" i="11"/>
  <c r="BX170" i="23" s="1"/>
  <c r="CT406" i="11"/>
  <c r="BX162" i="23" s="1"/>
  <c r="CT398" i="11"/>
  <c r="BX154" i="23" s="1"/>
  <c r="CT390" i="11"/>
  <c r="BX146" i="23" s="1"/>
  <c r="CT382" i="11"/>
  <c r="BX138" i="23" s="1"/>
  <c r="CT368" i="11"/>
  <c r="BX124" i="23" s="1"/>
  <c r="CT360" i="11"/>
  <c r="BX116" i="23" s="1"/>
  <c r="CT365" i="11"/>
  <c r="BX121" i="23" s="1"/>
  <c r="CT357" i="11"/>
  <c r="BX113" i="23" s="1"/>
  <c r="CT349" i="11"/>
  <c r="BX105" i="23" s="1"/>
  <c r="CT341" i="11"/>
  <c r="BX97" i="23" s="1"/>
  <c r="CT333" i="11"/>
  <c r="BX89" i="23" s="1"/>
  <c r="CT325" i="11"/>
  <c r="BX81" i="23" s="1"/>
  <c r="CT317" i="11"/>
  <c r="BX73" i="23" s="1"/>
  <c r="CT309" i="11"/>
  <c r="BX65" i="23" s="1"/>
  <c r="CT301" i="11"/>
  <c r="BX57" i="23" s="1"/>
  <c r="CT293" i="11"/>
  <c r="BX49" i="23" s="1"/>
  <c r="CT285" i="11"/>
  <c r="BX41" i="23" s="1"/>
  <c r="CT277" i="11"/>
  <c r="BX33" i="23" s="1"/>
  <c r="CT269" i="11"/>
  <c r="BX25" i="23" s="1"/>
  <c r="CT261" i="11"/>
  <c r="BX17" i="23" s="1"/>
  <c r="CT374" i="11"/>
  <c r="BX130" i="23" s="1"/>
  <c r="CT366" i="11"/>
  <c r="BX122" i="23" s="1"/>
  <c r="CT358" i="11"/>
  <c r="BX114" i="23" s="1"/>
  <c r="CT350" i="11"/>
  <c r="BX106" i="23" s="1"/>
  <c r="CT342" i="11"/>
  <c r="BX98" i="23" s="1"/>
  <c r="CT334" i="11"/>
  <c r="BX90" i="23" s="1"/>
  <c r="CT326" i="11"/>
  <c r="BX82" i="23" s="1"/>
  <c r="CT318" i="11"/>
  <c r="BX74" i="23" s="1"/>
  <c r="CT310" i="11"/>
  <c r="BX66" i="23" s="1"/>
  <c r="CT302" i="11"/>
  <c r="BX58" i="23" s="1"/>
  <c r="CT294" i="11"/>
  <c r="BX50" i="23" s="1"/>
  <c r="CT286" i="11"/>
  <c r="BX42" i="23" s="1"/>
  <c r="CT278" i="11"/>
  <c r="BX34" i="23" s="1"/>
  <c r="CT270" i="11"/>
  <c r="BX26" i="23" s="1"/>
  <c r="CT262" i="11"/>
  <c r="BX18" i="23" s="1"/>
  <c r="CT254" i="11"/>
  <c r="BX10" i="23" s="1"/>
  <c r="CT352" i="11"/>
  <c r="BX108" i="23" s="1"/>
  <c r="CT344" i="11"/>
  <c r="BX100" i="23" s="1"/>
  <c r="CT336" i="11"/>
  <c r="BX92" i="23" s="1"/>
  <c r="CT328" i="11"/>
  <c r="BX84" i="23" s="1"/>
  <c r="CT320" i="11"/>
  <c r="BX76" i="23" s="1"/>
  <c r="CT312" i="11"/>
  <c r="BX68" i="23" s="1"/>
  <c r="CT304" i="11"/>
  <c r="BX60" i="23" s="1"/>
  <c r="CT296" i="11"/>
  <c r="BX52" i="23" s="1"/>
  <c r="CT288" i="11"/>
  <c r="BX44" i="23" s="1"/>
  <c r="CT280" i="11"/>
  <c r="BX36" i="23" s="1"/>
  <c r="CT272" i="11"/>
  <c r="BX28" i="23" s="1"/>
  <c r="CT264" i="11"/>
  <c r="BX20" i="23" s="1"/>
  <c r="CT361" i="11"/>
  <c r="BX117" i="23" s="1"/>
  <c r="CT353" i="11"/>
  <c r="BX109" i="23" s="1"/>
  <c r="CT345" i="11"/>
  <c r="BX101" i="23" s="1"/>
  <c r="CT337" i="11"/>
  <c r="BX93" i="23" s="1"/>
  <c r="CT329" i="11"/>
  <c r="BX85" i="23" s="1"/>
  <c r="CT321" i="11"/>
  <c r="BX77" i="23" s="1"/>
  <c r="CT313" i="11"/>
  <c r="BX69" i="23" s="1"/>
  <c r="CT305" i="11"/>
  <c r="BX61" i="23" s="1"/>
  <c r="CT297" i="11"/>
  <c r="BX53" i="23" s="1"/>
  <c r="CT289" i="11"/>
  <c r="BX45" i="23" s="1"/>
  <c r="CT281" i="11"/>
  <c r="BX37" i="23" s="1"/>
  <c r="CT273" i="11"/>
  <c r="BX29" i="23" s="1"/>
  <c r="CT265" i="11"/>
  <c r="BX21" i="23" s="1"/>
  <c r="CT257" i="11"/>
  <c r="BX13" i="23" s="1"/>
  <c r="CT249" i="11"/>
  <c r="BX5" i="23" s="1"/>
  <c r="CT371" i="11"/>
  <c r="BX127" i="23" s="1"/>
  <c r="CT363" i="11"/>
  <c r="BX119" i="23" s="1"/>
  <c r="CT355" i="11"/>
  <c r="BX111" i="23" s="1"/>
  <c r="CT347" i="11"/>
  <c r="BX103" i="23" s="1"/>
  <c r="CT339" i="11"/>
  <c r="BX95" i="23" s="1"/>
  <c r="CT331" i="11"/>
  <c r="BX87" i="23" s="1"/>
  <c r="CT323" i="11"/>
  <c r="BX79" i="23" s="1"/>
  <c r="CT315" i="11"/>
  <c r="BX71" i="23" s="1"/>
  <c r="CT307" i="11"/>
  <c r="BX63" i="23" s="1"/>
  <c r="CT299" i="11"/>
  <c r="BX55" i="23" s="1"/>
  <c r="CT291" i="11"/>
  <c r="BX47" i="23" s="1"/>
  <c r="CT283" i="11"/>
  <c r="BX39" i="23" s="1"/>
  <c r="CT275" i="11"/>
  <c r="BX31" i="23" s="1"/>
  <c r="CT267" i="11"/>
  <c r="BX23" i="23" s="1"/>
  <c r="CT259" i="11"/>
  <c r="BX15" i="23" s="1"/>
  <c r="CT251" i="11"/>
  <c r="BX7" i="23" s="1"/>
  <c r="K6" i="7" l="1"/>
  <c r="J6" i="9" s="1"/>
  <c r="K7" i="7"/>
  <c r="J7" i="9" s="1"/>
  <c r="K8" i="7"/>
  <c r="J8" i="9" s="1"/>
  <c r="K9" i="7"/>
  <c r="J9" i="9" s="1"/>
  <c r="K10" i="7"/>
  <c r="J10" i="9" s="1"/>
  <c r="K11" i="7"/>
  <c r="J11" i="9" s="1"/>
  <c r="K12" i="7"/>
  <c r="J12" i="9" s="1"/>
  <c r="K13" i="7"/>
  <c r="J13" i="9" s="1"/>
  <c r="K14" i="7"/>
  <c r="J14" i="9" s="1"/>
  <c r="K15" i="7"/>
  <c r="J15" i="9" s="1"/>
  <c r="K16" i="7"/>
  <c r="J16" i="9" s="1"/>
  <c r="K17" i="7"/>
  <c r="J17" i="9" s="1"/>
  <c r="K18" i="7"/>
  <c r="J18" i="9" s="1"/>
  <c r="K19" i="7"/>
  <c r="J19" i="9" s="1"/>
  <c r="K20" i="7"/>
  <c r="J20" i="9" s="1"/>
  <c r="K21" i="7"/>
  <c r="J21" i="9" s="1"/>
  <c r="K22" i="7"/>
  <c r="J22" i="9" s="1"/>
  <c r="K23" i="7"/>
  <c r="J23" i="9" s="1"/>
  <c r="K24" i="7"/>
  <c r="J24" i="9" s="1"/>
  <c r="K25" i="7"/>
  <c r="J25" i="9" s="1"/>
  <c r="K26" i="7"/>
  <c r="J26" i="9" s="1"/>
  <c r="K27" i="7"/>
  <c r="J27" i="9" s="1"/>
  <c r="K28" i="7"/>
  <c r="J28" i="9" s="1"/>
  <c r="K29" i="7"/>
  <c r="J29" i="9" s="1"/>
  <c r="K30" i="7"/>
  <c r="J30" i="9" s="1"/>
  <c r="K31" i="7"/>
  <c r="J31" i="9" s="1"/>
  <c r="K32" i="7"/>
  <c r="J32" i="9" s="1"/>
  <c r="K33" i="7"/>
  <c r="J33" i="9" s="1"/>
  <c r="K34" i="7"/>
  <c r="J34" i="9" s="1"/>
  <c r="K35" i="7"/>
  <c r="J35" i="9" s="1"/>
  <c r="K36" i="7"/>
  <c r="J36" i="9" s="1"/>
  <c r="K37" i="7"/>
  <c r="J37" i="9" s="1"/>
  <c r="K38" i="7"/>
  <c r="J38" i="9" s="1"/>
  <c r="K39" i="7"/>
  <c r="J39" i="9" s="1"/>
  <c r="K40" i="7"/>
  <c r="J40" i="9" s="1"/>
  <c r="K41" i="7"/>
  <c r="J41" i="9" s="1"/>
  <c r="K42" i="7"/>
  <c r="J42" i="9" s="1"/>
  <c r="K43" i="7"/>
  <c r="J43" i="9" s="1"/>
  <c r="K44" i="7"/>
  <c r="J44" i="9" s="1"/>
  <c r="K45" i="7"/>
  <c r="J45" i="9" s="1"/>
  <c r="K46" i="7"/>
  <c r="J46" i="9" s="1"/>
  <c r="K47" i="7"/>
  <c r="J47" i="9" s="1"/>
  <c r="K48" i="7"/>
  <c r="J48" i="9" s="1"/>
  <c r="K49" i="7"/>
  <c r="J49" i="9" s="1"/>
  <c r="K50" i="7"/>
  <c r="J50" i="9" s="1"/>
  <c r="K51" i="7"/>
  <c r="J51" i="9" s="1"/>
  <c r="K52" i="7"/>
  <c r="J52" i="9" s="1"/>
  <c r="K53" i="7"/>
  <c r="J53" i="9" s="1"/>
  <c r="K54" i="7"/>
  <c r="J54" i="9" s="1"/>
  <c r="K55" i="7"/>
  <c r="J55" i="9" s="1"/>
  <c r="K56" i="7"/>
  <c r="J56" i="9" s="1"/>
  <c r="K57" i="7"/>
  <c r="J57" i="9" s="1"/>
  <c r="K58" i="7"/>
  <c r="J58" i="9" s="1"/>
  <c r="K59" i="7"/>
  <c r="J59" i="9" s="1"/>
  <c r="K60" i="7"/>
  <c r="J60" i="9" s="1"/>
  <c r="K61" i="7"/>
  <c r="J61" i="9" s="1"/>
  <c r="K62" i="7"/>
  <c r="J62" i="9" s="1"/>
  <c r="K63" i="7"/>
  <c r="J63" i="9" s="1"/>
  <c r="K64" i="7"/>
  <c r="J64" i="9" s="1"/>
  <c r="K65" i="7"/>
  <c r="K66" i="7"/>
  <c r="J66" i="9" s="1"/>
  <c r="K67" i="7"/>
  <c r="J67" i="9" s="1"/>
  <c r="K68" i="7"/>
  <c r="J68" i="9" s="1"/>
  <c r="K69" i="7"/>
  <c r="J69" i="9" s="1"/>
  <c r="K70" i="7"/>
  <c r="J70" i="9" s="1"/>
  <c r="K71" i="7"/>
  <c r="J71" i="9" s="1"/>
  <c r="K72" i="7"/>
  <c r="J72" i="9" s="1"/>
  <c r="K73" i="7"/>
  <c r="J73" i="9" s="1"/>
  <c r="K74" i="7"/>
  <c r="J74" i="9" s="1"/>
  <c r="K75" i="7"/>
  <c r="J75" i="9" s="1"/>
  <c r="K76" i="7"/>
  <c r="J76" i="9" s="1"/>
  <c r="K77" i="7"/>
  <c r="J77" i="9" s="1"/>
  <c r="K78" i="7"/>
  <c r="J78" i="9" s="1"/>
  <c r="K79" i="7"/>
  <c r="J79" i="9" s="1"/>
  <c r="K80" i="7"/>
  <c r="J80" i="9" s="1"/>
  <c r="K81" i="7"/>
  <c r="J81" i="9" s="1"/>
  <c r="K82" i="7"/>
  <c r="J82" i="9" s="1"/>
  <c r="K83" i="7"/>
  <c r="J83" i="9" s="1"/>
  <c r="K84" i="7"/>
  <c r="J84" i="9" s="1"/>
  <c r="K85" i="7"/>
  <c r="J85" i="9" s="1"/>
  <c r="K86" i="7"/>
  <c r="J86" i="9" s="1"/>
  <c r="K87" i="7"/>
  <c r="J87" i="9" s="1"/>
  <c r="K88" i="7"/>
  <c r="J88" i="9" s="1"/>
  <c r="K89" i="7"/>
  <c r="J89" i="9" s="1"/>
  <c r="K90" i="7"/>
  <c r="J90" i="9" s="1"/>
  <c r="K91" i="7"/>
  <c r="J91" i="9" s="1"/>
  <c r="K92" i="7"/>
  <c r="J92" i="9" s="1"/>
  <c r="K93" i="7"/>
  <c r="J93" i="9" s="1"/>
  <c r="K94" i="7"/>
  <c r="J94" i="9" s="1"/>
  <c r="K95" i="7"/>
  <c r="J95" i="9" s="1"/>
  <c r="K96" i="7"/>
  <c r="J96" i="9" s="1"/>
  <c r="K97" i="7"/>
  <c r="J97" i="9" s="1"/>
  <c r="K98" i="7"/>
  <c r="J98" i="9" s="1"/>
  <c r="K99" i="7"/>
  <c r="J99" i="9" s="1"/>
  <c r="K100" i="7"/>
  <c r="J100" i="9" s="1"/>
  <c r="K101" i="7"/>
  <c r="J101" i="9" s="1"/>
  <c r="K102" i="7"/>
  <c r="J102" i="9" s="1"/>
  <c r="K103" i="7"/>
  <c r="J103" i="9" s="1"/>
  <c r="K104" i="7"/>
  <c r="J104" i="9" s="1"/>
  <c r="K105" i="7"/>
  <c r="J105" i="9" s="1"/>
  <c r="K106" i="7"/>
  <c r="J106" i="9" s="1"/>
  <c r="K107" i="7"/>
  <c r="J107" i="9" s="1"/>
  <c r="K108" i="7"/>
  <c r="J108" i="9" s="1"/>
  <c r="K109" i="7"/>
  <c r="J109" i="9" s="1"/>
  <c r="K110" i="7"/>
  <c r="J110" i="9" s="1"/>
  <c r="K111" i="7"/>
  <c r="J111" i="9" s="1"/>
  <c r="K112" i="7"/>
  <c r="J112" i="9" s="1"/>
  <c r="K113" i="7"/>
  <c r="J113" i="9" s="1"/>
  <c r="K114" i="7"/>
  <c r="J114" i="9" s="1"/>
  <c r="K115" i="7"/>
  <c r="J115" i="9" s="1"/>
  <c r="K116" i="7"/>
  <c r="J116" i="9" s="1"/>
  <c r="K117" i="7"/>
  <c r="J117" i="9" s="1"/>
  <c r="K118" i="7"/>
  <c r="J118" i="9" s="1"/>
  <c r="K119" i="7"/>
  <c r="J119" i="9" s="1"/>
  <c r="K120" i="7"/>
  <c r="J120" i="9" s="1"/>
  <c r="K121" i="7"/>
  <c r="J121" i="9" s="1"/>
  <c r="K122" i="7"/>
  <c r="J122" i="9" s="1"/>
  <c r="K123" i="7"/>
  <c r="J123" i="9" s="1"/>
  <c r="K124" i="7"/>
  <c r="J124" i="9" s="1"/>
  <c r="K125" i="7"/>
  <c r="J125" i="9" s="1"/>
  <c r="K126" i="7"/>
  <c r="J126" i="9" s="1"/>
  <c r="K127" i="7"/>
  <c r="J127" i="9" s="1"/>
  <c r="K128" i="7"/>
  <c r="J128" i="9" s="1"/>
  <c r="K129" i="7"/>
  <c r="J129" i="9" s="1"/>
  <c r="K130" i="7"/>
  <c r="J130" i="9" s="1"/>
  <c r="K131" i="7"/>
  <c r="J131" i="9" s="1"/>
  <c r="K132" i="7"/>
  <c r="J132" i="9" s="1"/>
  <c r="K133" i="7"/>
  <c r="J133" i="9" s="1"/>
  <c r="K134" i="7"/>
  <c r="J134" i="9" s="1"/>
  <c r="K135" i="7"/>
  <c r="J135" i="9" s="1"/>
  <c r="K136" i="7"/>
  <c r="J136" i="9" s="1"/>
  <c r="K137" i="7"/>
  <c r="J137" i="9" s="1"/>
  <c r="K138" i="7"/>
  <c r="J138" i="9" s="1"/>
  <c r="K139" i="7"/>
  <c r="J139" i="9" s="1"/>
  <c r="K140" i="7"/>
  <c r="J140" i="9" s="1"/>
  <c r="K141" i="7"/>
  <c r="J141" i="9" s="1"/>
  <c r="K142" i="7"/>
  <c r="J142" i="9" s="1"/>
  <c r="K143" i="7"/>
  <c r="J143" i="9" s="1"/>
  <c r="K144" i="7"/>
  <c r="J144" i="9" s="1"/>
  <c r="K145" i="7"/>
  <c r="J145" i="9" s="1"/>
  <c r="K146" i="7"/>
  <c r="J146" i="9" s="1"/>
  <c r="K147" i="7"/>
  <c r="J147" i="9" s="1"/>
  <c r="K148" i="7"/>
  <c r="J148" i="9" s="1"/>
  <c r="K149" i="7"/>
  <c r="J149" i="9" s="1"/>
  <c r="K150" i="7"/>
  <c r="J150" i="9" s="1"/>
  <c r="K151" i="7"/>
  <c r="J151" i="9" s="1"/>
  <c r="K152" i="7"/>
  <c r="J152" i="9" s="1"/>
  <c r="K153" i="7"/>
  <c r="J153" i="9" s="1"/>
  <c r="K154" i="7"/>
  <c r="J154" i="9" s="1"/>
  <c r="K155" i="7"/>
  <c r="K156" i="7"/>
  <c r="J156" i="9" s="1"/>
  <c r="K157" i="7"/>
  <c r="J157" i="9" s="1"/>
  <c r="K158" i="7"/>
  <c r="J158" i="9" s="1"/>
  <c r="K159" i="7"/>
  <c r="J159" i="9" s="1"/>
  <c r="K160" i="7"/>
  <c r="J160" i="9" s="1"/>
  <c r="K161" i="7"/>
  <c r="J161" i="9" s="1"/>
  <c r="K162" i="7"/>
  <c r="J162" i="9" s="1"/>
  <c r="K163" i="7"/>
  <c r="J163" i="9" s="1"/>
  <c r="K164" i="7"/>
  <c r="J164" i="9" s="1"/>
  <c r="K165" i="7"/>
  <c r="J165" i="9" s="1"/>
  <c r="K166" i="7"/>
  <c r="J166" i="9" s="1"/>
  <c r="K167" i="7"/>
  <c r="J167" i="9" s="1"/>
  <c r="K168" i="7"/>
  <c r="J168" i="9" s="1"/>
  <c r="K169" i="7"/>
  <c r="J169" i="9" s="1"/>
  <c r="K170" i="7"/>
  <c r="J170" i="9" s="1"/>
  <c r="K171" i="7"/>
  <c r="J171" i="9" s="1"/>
  <c r="K172" i="7"/>
  <c r="J172" i="9" s="1"/>
  <c r="K173" i="7"/>
  <c r="J173" i="9" s="1"/>
  <c r="K174" i="7"/>
  <c r="J174" i="9" s="1"/>
  <c r="K175" i="7"/>
  <c r="J175" i="9" s="1"/>
  <c r="K176" i="7"/>
  <c r="J176" i="9" s="1"/>
  <c r="K177" i="7"/>
  <c r="J177" i="9" s="1"/>
  <c r="K178" i="7"/>
  <c r="J178" i="9" s="1"/>
  <c r="K179" i="7"/>
  <c r="J179" i="9" s="1"/>
  <c r="K180" i="7"/>
  <c r="J180" i="9" s="1"/>
  <c r="K181" i="7"/>
  <c r="J181" i="9" s="1"/>
  <c r="K182" i="7"/>
  <c r="J182" i="9" s="1"/>
  <c r="K183" i="7"/>
  <c r="J183" i="9" s="1"/>
  <c r="K184" i="7"/>
  <c r="J184" i="9" s="1"/>
  <c r="K185" i="7"/>
  <c r="J185" i="9" s="1"/>
  <c r="K186" i="7"/>
  <c r="J186" i="9" s="1"/>
  <c r="K187" i="7"/>
  <c r="J187" i="9" s="1"/>
  <c r="K188" i="7"/>
  <c r="J188" i="9" s="1"/>
  <c r="K189" i="7"/>
  <c r="J189" i="9" s="1"/>
  <c r="K190" i="7"/>
  <c r="J190" i="9" s="1"/>
  <c r="K191" i="7"/>
  <c r="J191" i="9" s="1"/>
  <c r="K192" i="7"/>
  <c r="J192" i="9" s="1"/>
  <c r="K193" i="7"/>
  <c r="J193" i="9" s="1"/>
  <c r="K194" i="7"/>
  <c r="J194" i="9" s="1"/>
  <c r="K195" i="7"/>
  <c r="J195" i="9" s="1"/>
  <c r="K196" i="7"/>
  <c r="J196" i="9" s="1"/>
  <c r="K197" i="7"/>
  <c r="J197" i="9" s="1"/>
  <c r="K198" i="7"/>
  <c r="J198" i="9" s="1"/>
  <c r="K199" i="7"/>
  <c r="J199" i="9" s="1"/>
  <c r="K200" i="7"/>
  <c r="J200" i="9" s="1"/>
  <c r="K201" i="7"/>
  <c r="J201" i="9" s="1"/>
  <c r="K202" i="7"/>
  <c r="J202" i="9" s="1"/>
  <c r="K203" i="7"/>
  <c r="J203" i="9" s="1"/>
  <c r="K204" i="7"/>
  <c r="J204" i="9" s="1"/>
  <c r="K205" i="7"/>
  <c r="J205" i="9" s="1"/>
  <c r="K206" i="7"/>
  <c r="J206" i="9" s="1"/>
  <c r="K207" i="7"/>
  <c r="J207" i="9" s="1"/>
  <c r="K208" i="7"/>
  <c r="J208" i="9" s="1"/>
  <c r="K209" i="7"/>
  <c r="J209" i="9" s="1"/>
  <c r="K210" i="7"/>
  <c r="J210" i="9" s="1"/>
  <c r="K211" i="7"/>
  <c r="J211" i="9" s="1"/>
  <c r="K212" i="7"/>
  <c r="J212" i="9" s="1"/>
  <c r="K213" i="7"/>
  <c r="J213" i="9" s="1"/>
  <c r="K214" i="7"/>
  <c r="J214" i="9" s="1"/>
  <c r="K215" i="7"/>
  <c r="J215" i="9" s="1"/>
  <c r="K216" i="7"/>
  <c r="J216" i="9" s="1"/>
  <c r="K217" i="7"/>
  <c r="J217" i="9" s="1"/>
  <c r="K218" i="7"/>
  <c r="J218" i="9" s="1"/>
  <c r="K219" i="7"/>
  <c r="J219" i="9" s="1"/>
  <c r="K220" i="7"/>
  <c r="J220" i="9" s="1"/>
  <c r="K221" i="7"/>
  <c r="J221" i="9" s="1"/>
  <c r="K222" i="7"/>
  <c r="J222" i="9" s="1"/>
  <c r="K223" i="7"/>
  <c r="J223" i="9" s="1"/>
  <c r="K224" i="7"/>
  <c r="J224" i="9" s="1"/>
  <c r="K225" i="7"/>
  <c r="J225" i="9" s="1"/>
  <c r="K226" i="7"/>
  <c r="J226" i="9" s="1"/>
  <c r="K227" i="7"/>
  <c r="J227" i="9" s="1"/>
  <c r="K228" i="7"/>
  <c r="J228" i="9" s="1"/>
  <c r="K229" i="7"/>
  <c r="J229" i="9" s="1"/>
  <c r="K230" i="7"/>
  <c r="J230" i="9" s="1"/>
  <c r="K231" i="7"/>
  <c r="J231" i="9" s="1"/>
  <c r="K232" i="7"/>
  <c r="J232" i="9" s="1"/>
  <c r="K233" i="7"/>
  <c r="J233" i="9" s="1"/>
  <c r="K234" i="7"/>
  <c r="J234" i="9" s="1"/>
  <c r="K235" i="7"/>
  <c r="J235" i="9" s="1"/>
  <c r="K236" i="7"/>
  <c r="J236" i="9" s="1"/>
  <c r="K237" i="7"/>
  <c r="J237" i="9" s="1"/>
  <c r="K238" i="7"/>
  <c r="J238" i="9" s="1"/>
  <c r="K239" i="7"/>
  <c r="J239" i="9" s="1"/>
  <c r="K240" i="7"/>
  <c r="J240" i="9" s="1"/>
  <c r="K241" i="7"/>
  <c r="J241" i="9" s="1"/>
  <c r="K242" i="7"/>
  <c r="J242" i="9" s="1"/>
  <c r="K243" i="7"/>
  <c r="J243" i="9" s="1"/>
  <c r="K244" i="7"/>
  <c r="J244" i="9" s="1"/>
  <c r="K5" i="7"/>
  <c r="J5" i="9" s="1"/>
  <c r="J155" i="9" l="1"/>
  <c r="AC28" i="12"/>
  <c r="AD13" i="12"/>
  <c r="AD12" i="12"/>
  <c r="J65" i="9"/>
  <c r="S28" i="12"/>
  <c r="I28" i="12"/>
  <c r="T12" i="12"/>
  <c r="T13" i="12"/>
  <c r="K246" i="7"/>
  <c r="J12" i="12" s="1"/>
  <c r="K247" i="7"/>
  <c r="J13" i="12" s="1"/>
  <c r="T10" i="8"/>
  <c r="T11" i="8"/>
  <c r="T12" i="8"/>
  <c r="T13" i="8"/>
  <c r="T14" i="8"/>
  <c r="T15" i="8"/>
  <c r="T16" i="8"/>
  <c r="T17" i="8"/>
  <c r="T18" i="8"/>
  <c r="T19" i="8"/>
  <c r="T20" i="8"/>
  <c r="AD21" i="11" s="1"/>
  <c r="T21" i="8"/>
  <c r="T22" i="8"/>
  <c r="T23" i="8"/>
  <c r="T24" i="8"/>
  <c r="T25" i="8"/>
  <c r="T26" i="8"/>
  <c r="T27" i="8"/>
  <c r="T28" i="8"/>
  <c r="T29" i="8"/>
  <c r="AD30" i="11" s="1"/>
  <c r="T30" i="8"/>
  <c r="T31" i="8"/>
  <c r="T32" i="8"/>
  <c r="T33" i="8"/>
  <c r="T34" i="8"/>
  <c r="T35" i="8"/>
  <c r="T36" i="8"/>
  <c r="T37" i="8"/>
  <c r="AD38" i="11" s="1"/>
  <c r="T38" i="8"/>
  <c r="T39" i="8"/>
  <c r="T40" i="8"/>
  <c r="T41" i="8"/>
  <c r="T42" i="8"/>
  <c r="T43" i="8"/>
  <c r="T44" i="8"/>
  <c r="T45" i="8"/>
  <c r="AD46" i="11" s="1"/>
  <c r="T46" i="8"/>
  <c r="T47" i="8"/>
  <c r="T48" i="8"/>
  <c r="T49" i="8"/>
  <c r="T50" i="8"/>
  <c r="T51" i="8"/>
  <c r="T52" i="8"/>
  <c r="AD53" i="11" s="1"/>
  <c r="T53" i="8"/>
  <c r="AD54" i="11" s="1"/>
  <c r="T54" i="8"/>
  <c r="T55" i="8"/>
  <c r="T56" i="8"/>
  <c r="T57" i="8"/>
  <c r="T58" i="8"/>
  <c r="T59" i="8"/>
  <c r="T60" i="8"/>
  <c r="T61" i="8"/>
  <c r="AD62" i="11" s="1"/>
  <c r="T62" i="8"/>
  <c r="T63" i="8"/>
  <c r="T64" i="8"/>
  <c r="T65" i="8"/>
  <c r="T66" i="8"/>
  <c r="T67" i="8"/>
  <c r="T68" i="8"/>
  <c r="T69" i="8"/>
  <c r="AD70" i="11" s="1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AD85" i="11" s="1"/>
  <c r="T85" i="8"/>
  <c r="AD86" i="11" s="1"/>
  <c r="T86" i="8"/>
  <c r="T87" i="8"/>
  <c r="T88" i="8"/>
  <c r="T89" i="8"/>
  <c r="T90" i="8"/>
  <c r="T91" i="8"/>
  <c r="T92" i="8"/>
  <c r="T93" i="8"/>
  <c r="AD94" i="11" s="1"/>
  <c r="T94" i="8"/>
  <c r="T95" i="8"/>
  <c r="T96" i="8"/>
  <c r="T97" i="8"/>
  <c r="T98" i="8"/>
  <c r="T99" i="8"/>
  <c r="T100" i="8"/>
  <c r="T101" i="8"/>
  <c r="AD102" i="11" s="1"/>
  <c r="T102" i="8"/>
  <c r="T103" i="8"/>
  <c r="T104" i="8"/>
  <c r="T105" i="8"/>
  <c r="T106" i="8"/>
  <c r="T107" i="8"/>
  <c r="T108" i="8"/>
  <c r="T109" i="8"/>
  <c r="AD110" i="11" s="1"/>
  <c r="T110" i="8"/>
  <c r="T111" i="8"/>
  <c r="T112" i="8"/>
  <c r="T113" i="8"/>
  <c r="T114" i="8"/>
  <c r="T115" i="8"/>
  <c r="T116" i="8"/>
  <c r="T117" i="8"/>
  <c r="AD118" i="11" s="1"/>
  <c r="T118" i="8"/>
  <c r="T119" i="8"/>
  <c r="T120" i="8"/>
  <c r="T121" i="8"/>
  <c r="T122" i="8"/>
  <c r="T123" i="8"/>
  <c r="T124" i="8"/>
  <c r="T125" i="8"/>
  <c r="AD126" i="11" s="1"/>
  <c r="T126" i="8"/>
  <c r="T127" i="8"/>
  <c r="T128" i="8"/>
  <c r="T129" i="8"/>
  <c r="T130" i="8"/>
  <c r="T131" i="8"/>
  <c r="T132" i="8"/>
  <c r="T133" i="8"/>
  <c r="AD134" i="11" s="1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AD150" i="11" s="1"/>
  <c r="T150" i="8"/>
  <c r="T151" i="8"/>
  <c r="T152" i="8"/>
  <c r="T153" i="8"/>
  <c r="T154" i="8"/>
  <c r="T155" i="8"/>
  <c r="T156" i="8"/>
  <c r="T157" i="8"/>
  <c r="AD158" i="11" s="1"/>
  <c r="T158" i="8"/>
  <c r="T159" i="8"/>
  <c r="T160" i="8"/>
  <c r="T161" i="8"/>
  <c r="T162" i="8"/>
  <c r="T163" i="8"/>
  <c r="T164" i="8"/>
  <c r="T165" i="8"/>
  <c r="AD166" i="11" s="1"/>
  <c r="T166" i="8"/>
  <c r="T167" i="8"/>
  <c r="T168" i="8"/>
  <c r="T169" i="8"/>
  <c r="T170" i="8"/>
  <c r="T171" i="8"/>
  <c r="T172" i="8"/>
  <c r="T173" i="8"/>
  <c r="AD174" i="11" s="1"/>
  <c r="T174" i="8"/>
  <c r="T175" i="8"/>
  <c r="T176" i="8"/>
  <c r="T177" i="8"/>
  <c r="T178" i="8"/>
  <c r="T179" i="8"/>
  <c r="T180" i="8"/>
  <c r="T181" i="8"/>
  <c r="AD182" i="11" s="1"/>
  <c r="T182" i="8"/>
  <c r="T183" i="8"/>
  <c r="T184" i="8"/>
  <c r="T185" i="8"/>
  <c r="T186" i="8"/>
  <c r="T187" i="8"/>
  <c r="T188" i="8"/>
  <c r="T189" i="8"/>
  <c r="AD190" i="11" s="1"/>
  <c r="T190" i="8"/>
  <c r="T191" i="8"/>
  <c r="T192" i="8"/>
  <c r="T193" i="8"/>
  <c r="T194" i="8"/>
  <c r="T195" i="8"/>
  <c r="T196" i="8"/>
  <c r="T197" i="8"/>
  <c r="AD198" i="11" s="1"/>
  <c r="T198" i="8"/>
  <c r="T199" i="8"/>
  <c r="T200" i="8"/>
  <c r="T201" i="8"/>
  <c r="T202" i="8"/>
  <c r="T203" i="8"/>
  <c r="T204" i="8"/>
  <c r="T205" i="8"/>
  <c r="T206" i="8"/>
  <c r="T207" i="8"/>
  <c r="T208" i="8"/>
  <c r="T209" i="8"/>
  <c r="T210" i="8"/>
  <c r="T211" i="8"/>
  <c r="T212" i="8"/>
  <c r="T213" i="8"/>
  <c r="AD214" i="11" s="1"/>
  <c r="T214" i="8"/>
  <c r="T215" i="8"/>
  <c r="T216" i="8"/>
  <c r="T217" i="8"/>
  <c r="T218" i="8"/>
  <c r="T219" i="8"/>
  <c r="T220" i="8"/>
  <c r="T221" i="8"/>
  <c r="AD222" i="11" s="1"/>
  <c r="T222" i="8"/>
  <c r="T223" i="8"/>
  <c r="T224" i="8"/>
  <c r="T225" i="8"/>
  <c r="T226" i="8"/>
  <c r="T227" i="8"/>
  <c r="T228" i="8"/>
  <c r="T229" i="8"/>
  <c r="AD230" i="11" s="1"/>
  <c r="T230" i="8"/>
  <c r="T231" i="8"/>
  <c r="T232" i="8"/>
  <c r="T233" i="8"/>
  <c r="T234" i="8"/>
  <c r="T235" i="8"/>
  <c r="T236" i="8"/>
  <c r="T237" i="8"/>
  <c r="T238" i="8"/>
  <c r="T239" i="8"/>
  <c r="T240" i="8"/>
  <c r="T241" i="8"/>
  <c r="T242" i="8"/>
  <c r="T243" i="8"/>
  <c r="T244" i="8"/>
  <c r="AB244" i="7" s="1"/>
  <c r="Y244" i="9" s="1"/>
  <c r="Z244" i="23" s="1"/>
  <c r="AD6" i="11"/>
  <c r="AD7" i="11"/>
  <c r="AD8" i="11"/>
  <c r="AD9" i="11"/>
  <c r="AD10" i="11"/>
  <c r="AD11" i="11"/>
  <c r="AD12" i="11"/>
  <c r="AD13" i="11"/>
  <c r="AD14" i="11"/>
  <c r="AD15" i="11"/>
  <c r="AD16" i="11"/>
  <c r="AD17" i="11"/>
  <c r="AD19" i="11"/>
  <c r="AD20" i="11"/>
  <c r="AD22" i="11"/>
  <c r="AD23" i="11"/>
  <c r="AD24" i="11"/>
  <c r="AD25" i="11"/>
  <c r="AD27" i="11"/>
  <c r="AD28" i="11"/>
  <c r="AD29" i="11"/>
  <c r="AD31" i="11"/>
  <c r="AD32" i="11"/>
  <c r="AD33" i="11"/>
  <c r="AD35" i="11"/>
  <c r="AD36" i="11"/>
  <c r="AD37" i="11"/>
  <c r="AD39" i="11"/>
  <c r="AD40" i="11"/>
  <c r="AD41" i="11"/>
  <c r="AD43" i="11"/>
  <c r="AD44" i="11"/>
  <c r="AD45" i="11"/>
  <c r="AD47" i="11"/>
  <c r="AD48" i="11"/>
  <c r="AD49" i="11"/>
  <c r="AD51" i="11"/>
  <c r="AD52" i="11"/>
  <c r="AD55" i="11"/>
  <c r="AD56" i="11"/>
  <c r="AD57" i="11"/>
  <c r="AD59" i="11"/>
  <c r="AD60" i="11"/>
  <c r="AD61" i="11"/>
  <c r="AD63" i="11"/>
  <c r="AD64" i="11"/>
  <c r="AD65" i="11"/>
  <c r="AD67" i="11"/>
  <c r="AD68" i="11"/>
  <c r="AD69" i="11"/>
  <c r="AD71" i="11"/>
  <c r="AD72" i="11"/>
  <c r="AD73" i="11"/>
  <c r="AD75" i="11"/>
  <c r="AD76" i="11"/>
  <c r="AD77" i="11"/>
  <c r="AD78" i="11"/>
  <c r="AD79" i="11"/>
  <c r="AD80" i="11"/>
  <c r="AD81" i="11"/>
  <c r="AD83" i="11"/>
  <c r="AD84" i="11"/>
  <c r="AD87" i="11"/>
  <c r="AD88" i="11"/>
  <c r="AD89" i="11"/>
  <c r="AD91" i="11"/>
  <c r="AD92" i="11"/>
  <c r="AD93" i="11"/>
  <c r="AD95" i="11"/>
  <c r="AD96" i="11"/>
  <c r="AD97" i="11"/>
  <c r="AD99" i="11"/>
  <c r="AD100" i="11"/>
  <c r="AD101" i="11"/>
  <c r="AD103" i="11"/>
  <c r="AD104" i="11"/>
  <c r="AD105" i="11"/>
  <c r="AD107" i="11"/>
  <c r="AD108" i="11"/>
  <c r="AD109" i="11"/>
  <c r="AD111" i="11"/>
  <c r="AD112" i="11"/>
  <c r="AD113" i="11"/>
  <c r="AD115" i="11"/>
  <c r="AD116" i="11"/>
  <c r="AD117" i="11"/>
  <c r="AD119" i="11"/>
  <c r="AD120" i="11"/>
  <c r="AD121" i="11"/>
  <c r="AD123" i="11"/>
  <c r="AD124" i="11"/>
  <c r="AD125" i="11"/>
  <c r="AD127" i="11"/>
  <c r="AD128" i="11"/>
  <c r="AD129" i="11"/>
  <c r="AD131" i="11"/>
  <c r="AD132" i="11"/>
  <c r="AD133" i="11"/>
  <c r="AD135" i="11"/>
  <c r="AD136" i="11"/>
  <c r="AD137" i="11"/>
  <c r="AD139" i="11"/>
  <c r="AD140" i="11"/>
  <c r="AD141" i="11"/>
  <c r="AD142" i="11"/>
  <c r="AD143" i="11"/>
  <c r="AD144" i="11"/>
  <c r="AD145" i="11"/>
  <c r="AD147" i="11"/>
  <c r="AD148" i="11"/>
  <c r="AD149" i="11"/>
  <c r="AD151" i="11"/>
  <c r="AD152" i="11"/>
  <c r="AD153" i="11"/>
  <c r="AD155" i="11"/>
  <c r="AD156" i="11"/>
  <c r="AD157" i="11"/>
  <c r="AD159" i="11"/>
  <c r="AD160" i="11"/>
  <c r="AD161" i="11"/>
  <c r="AD163" i="11"/>
  <c r="AD164" i="11"/>
  <c r="AD165" i="11"/>
  <c r="AD167" i="11"/>
  <c r="AD168" i="11"/>
  <c r="AD169" i="11"/>
  <c r="AD171" i="11"/>
  <c r="AD172" i="11"/>
  <c r="AD173" i="11"/>
  <c r="AD175" i="11"/>
  <c r="AD176" i="11"/>
  <c r="AD177" i="11"/>
  <c r="AD179" i="11"/>
  <c r="AD180" i="11"/>
  <c r="AD181" i="11"/>
  <c r="AD183" i="11"/>
  <c r="AD184" i="11"/>
  <c r="AD185" i="11"/>
  <c r="AD187" i="11"/>
  <c r="AD188" i="11"/>
  <c r="AD189" i="11"/>
  <c r="AD191" i="11"/>
  <c r="AD192" i="11"/>
  <c r="AD193" i="11"/>
  <c r="AD195" i="11"/>
  <c r="AD196" i="11"/>
  <c r="AD197" i="11"/>
  <c r="AD199" i="11"/>
  <c r="AD200" i="11"/>
  <c r="AD201" i="11"/>
  <c r="AD203" i="11"/>
  <c r="AD204" i="11"/>
  <c r="AD205" i="11"/>
  <c r="AD206" i="11"/>
  <c r="AD207" i="11"/>
  <c r="AD208" i="11"/>
  <c r="AD209" i="11"/>
  <c r="AD211" i="11"/>
  <c r="AD212" i="11"/>
  <c r="AD213" i="11"/>
  <c r="AD215" i="11"/>
  <c r="AD216" i="11"/>
  <c r="AD217" i="11"/>
  <c r="AD219" i="11"/>
  <c r="AD220" i="11"/>
  <c r="AD221" i="11"/>
  <c r="AD223" i="11"/>
  <c r="AD224" i="11"/>
  <c r="AD225" i="11"/>
  <c r="AD227" i="11"/>
  <c r="AD228" i="11"/>
  <c r="AD229" i="11"/>
  <c r="AD231" i="11"/>
  <c r="AD232" i="11"/>
  <c r="AD233" i="11"/>
  <c r="T234" i="11"/>
  <c r="J234" i="23" s="1"/>
  <c r="T235" i="11"/>
  <c r="T236" i="11"/>
  <c r="T237" i="11"/>
  <c r="T238" i="11"/>
  <c r="T239" i="11"/>
  <c r="T240" i="11"/>
  <c r="T241" i="11"/>
  <c r="T242" i="11"/>
  <c r="J242" i="23" s="1"/>
  <c r="T243" i="11"/>
  <c r="T244" i="11"/>
  <c r="AD5" i="11"/>
  <c r="AD244" i="11" l="1"/>
  <c r="J244" i="23"/>
  <c r="AD241" i="11"/>
  <c r="J241" i="23"/>
  <c r="AD239" i="11"/>
  <c r="J239" i="23"/>
  <c r="AD238" i="11"/>
  <c r="J238" i="23"/>
  <c r="AD237" i="11"/>
  <c r="J237" i="23"/>
  <c r="AD240" i="11"/>
  <c r="J240" i="23"/>
  <c r="AD236" i="11"/>
  <c r="J236" i="23"/>
  <c r="AD243" i="11"/>
  <c r="J243" i="23"/>
  <c r="AD235" i="11"/>
  <c r="J235" i="23"/>
  <c r="AB240" i="7"/>
  <c r="Y240" i="9" s="1"/>
  <c r="Z240" i="23" s="1"/>
  <c r="AB232" i="7"/>
  <c r="Y232" i="9" s="1"/>
  <c r="Z232" i="23" s="1"/>
  <c r="AB224" i="7"/>
  <c r="Y224" i="9" s="1"/>
  <c r="Z224" i="23" s="1"/>
  <c r="AB216" i="7"/>
  <c r="Y216" i="9" s="1"/>
  <c r="Z216" i="23" s="1"/>
  <c r="AB208" i="7"/>
  <c r="Y208" i="9" s="1"/>
  <c r="Z208" i="23" s="1"/>
  <c r="AB200" i="7"/>
  <c r="Y200" i="9" s="1"/>
  <c r="Z200" i="23" s="1"/>
  <c r="AB192" i="7"/>
  <c r="Y192" i="9" s="1"/>
  <c r="Z192" i="23" s="1"/>
  <c r="AB184" i="7"/>
  <c r="Y184" i="9" s="1"/>
  <c r="Z184" i="23" s="1"/>
  <c r="AB176" i="7"/>
  <c r="Y176" i="9" s="1"/>
  <c r="Z176" i="23" s="1"/>
  <c r="AB168" i="7"/>
  <c r="Y168" i="9" s="1"/>
  <c r="Z168" i="23" s="1"/>
  <c r="AB160" i="7"/>
  <c r="Y160" i="9" s="1"/>
  <c r="Z160" i="23" s="1"/>
  <c r="AB152" i="7"/>
  <c r="Y152" i="9" s="1"/>
  <c r="Z152" i="23" s="1"/>
  <c r="AB144" i="7"/>
  <c r="Y144" i="9" s="1"/>
  <c r="Z144" i="23" s="1"/>
  <c r="AB136" i="7"/>
  <c r="Y136" i="9" s="1"/>
  <c r="Z136" i="23" s="1"/>
  <c r="AB128" i="7"/>
  <c r="Y128" i="9" s="1"/>
  <c r="Z128" i="23" s="1"/>
  <c r="AB120" i="7"/>
  <c r="Y120" i="9" s="1"/>
  <c r="Z120" i="23" s="1"/>
  <c r="AB112" i="7"/>
  <c r="Y112" i="9" s="1"/>
  <c r="Z112" i="23" s="1"/>
  <c r="AB104" i="7"/>
  <c r="Y104" i="9" s="1"/>
  <c r="Z104" i="23" s="1"/>
  <c r="AB96" i="7"/>
  <c r="Y96" i="9" s="1"/>
  <c r="Z96" i="23" s="1"/>
  <c r="AB88" i="7"/>
  <c r="Y88" i="9" s="1"/>
  <c r="Z88" i="23" s="1"/>
  <c r="AB80" i="7"/>
  <c r="Y80" i="9" s="1"/>
  <c r="Z80" i="23" s="1"/>
  <c r="AB72" i="7"/>
  <c r="Y72" i="9" s="1"/>
  <c r="Z72" i="23" s="1"/>
  <c r="AB64" i="7"/>
  <c r="Y64" i="9" s="1"/>
  <c r="Z64" i="23" s="1"/>
  <c r="AB56" i="7"/>
  <c r="Y56" i="9" s="1"/>
  <c r="Z56" i="23" s="1"/>
  <c r="AB48" i="7"/>
  <c r="Y48" i="9" s="1"/>
  <c r="Z48" i="23" s="1"/>
  <c r="AB40" i="7"/>
  <c r="Y40" i="9" s="1"/>
  <c r="Z40" i="23" s="1"/>
  <c r="AB32" i="7"/>
  <c r="Y32" i="9" s="1"/>
  <c r="Z32" i="23" s="1"/>
  <c r="AB24" i="7"/>
  <c r="Y24" i="9" s="1"/>
  <c r="Z24" i="23" s="1"/>
  <c r="AB16" i="7"/>
  <c r="Y16" i="9" s="1"/>
  <c r="Z16" i="23" s="1"/>
  <c r="AB225" i="7"/>
  <c r="Y225" i="9" s="1"/>
  <c r="Z225" i="23" s="1"/>
  <c r="AB177" i="7"/>
  <c r="Y177" i="9" s="1"/>
  <c r="Z177" i="23" s="1"/>
  <c r="AB137" i="7"/>
  <c r="Y137" i="9" s="1"/>
  <c r="Z137" i="23" s="1"/>
  <c r="AB113" i="7"/>
  <c r="Y113" i="9" s="1"/>
  <c r="Z113" i="23" s="1"/>
  <c r="AB89" i="7"/>
  <c r="Y89" i="9" s="1"/>
  <c r="Z89" i="23" s="1"/>
  <c r="AB57" i="7"/>
  <c r="Y57" i="9" s="1"/>
  <c r="Z57" i="23" s="1"/>
  <c r="AB41" i="7"/>
  <c r="Y41" i="9" s="1"/>
  <c r="Z41" i="23" s="1"/>
  <c r="AB33" i="7"/>
  <c r="Y33" i="9" s="1"/>
  <c r="Z33" i="23" s="1"/>
  <c r="AB17" i="7"/>
  <c r="Y17" i="9" s="1"/>
  <c r="Z17" i="23" s="1"/>
  <c r="AD242" i="11"/>
  <c r="AD234" i="11"/>
  <c r="AD226" i="11"/>
  <c r="AD218" i="11"/>
  <c r="AD210" i="11"/>
  <c r="AD202" i="11"/>
  <c r="AD194" i="11"/>
  <c r="AD186" i="11"/>
  <c r="AD178" i="11"/>
  <c r="AD170" i="11"/>
  <c r="AD162" i="11"/>
  <c r="AD154" i="11"/>
  <c r="AD146" i="11"/>
  <c r="AD138" i="11"/>
  <c r="AD130" i="11"/>
  <c r="AD122" i="11"/>
  <c r="AD114" i="11"/>
  <c r="AD106" i="11"/>
  <c r="AD98" i="11"/>
  <c r="AD90" i="11"/>
  <c r="AD82" i="11"/>
  <c r="AD74" i="11"/>
  <c r="AD66" i="11"/>
  <c r="AD58" i="11"/>
  <c r="AD50" i="11"/>
  <c r="AD42" i="11"/>
  <c r="AD34" i="11"/>
  <c r="AD26" i="11"/>
  <c r="AD18" i="11"/>
  <c r="AB239" i="7"/>
  <c r="Y239" i="9" s="1"/>
  <c r="Z239" i="23" s="1"/>
  <c r="AB231" i="7"/>
  <c r="Y231" i="9" s="1"/>
  <c r="Z231" i="23" s="1"/>
  <c r="AB223" i="7"/>
  <c r="Y223" i="9" s="1"/>
  <c r="Z223" i="23" s="1"/>
  <c r="AB215" i="7"/>
  <c r="Y215" i="9" s="1"/>
  <c r="Z215" i="23" s="1"/>
  <c r="AB207" i="7"/>
  <c r="Y207" i="9" s="1"/>
  <c r="Z207" i="23" s="1"/>
  <c r="AB199" i="7"/>
  <c r="Y199" i="9" s="1"/>
  <c r="Z199" i="23" s="1"/>
  <c r="AB191" i="7"/>
  <c r="Y191" i="9" s="1"/>
  <c r="Z191" i="23" s="1"/>
  <c r="AB183" i="7"/>
  <c r="Y183" i="9" s="1"/>
  <c r="Z183" i="23" s="1"/>
  <c r="AB175" i="7"/>
  <c r="Y175" i="9" s="1"/>
  <c r="Z175" i="23" s="1"/>
  <c r="AB167" i="7"/>
  <c r="Y167" i="9" s="1"/>
  <c r="Z167" i="23" s="1"/>
  <c r="AB159" i="7"/>
  <c r="Y159" i="9" s="1"/>
  <c r="Z159" i="23" s="1"/>
  <c r="AB151" i="7"/>
  <c r="Y151" i="9" s="1"/>
  <c r="Z151" i="23" s="1"/>
  <c r="AB143" i="7"/>
  <c r="Y143" i="9" s="1"/>
  <c r="Z143" i="23" s="1"/>
  <c r="AB135" i="7"/>
  <c r="Y135" i="9" s="1"/>
  <c r="Z135" i="23" s="1"/>
  <c r="AB127" i="7"/>
  <c r="Y127" i="9" s="1"/>
  <c r="Z127" i="23" s="1"/>
  <c r="AB119" i="7"/>
  <c r="Y119" i="9" s="1"/>
  <c r="Z119" i="23" s="1"/>
  <c r="AB111" i="7"/>
  <c r="Y111" i="9" s="1"/>
  <c r="Z111" i="23" s="1"/>
  <c r="AB103" i="7"/>
  <c r="Y103" i="9" s="1"/>
  <c r="Z103" i="23" s="1"/>
  <c r="AB95" i="7"/>
  <c r="Y95" i="9" s="1"/>
  <c r="Z95" i="23" s="1"/>
  <c r="AB87" i="7"/>
  <c r="Y87" i="9" s="1"/>
  <c r="Z87" i="23" s="1"/>
  <c r="AB79" i="7"/>
  <c r="Y79" i="9" s="1"/>
  <c r="Z79" i="23" s="1"/>
  <c r="AB71" i="7"/>
  <c r="Y71" i="9" s="1"/>
  <c r="Z71" i="23" s="1"/>
  <c r="AB63" i="7"/>
  <c r="Y63" i="9" s="1"/>
  <c r="Z63" i="23" s="1"/>
  <c r="AB55" i="7"/>
  <c r="Y55" i="9" s="1"/>
  <c r="Z55" i="23" s="1"/>
  <c r="AB47" i="7"/>
  <c r="Y47" i="9" s="1"/>
  <c r="Z47" i="23" s="1"/>
  <c r="AB39" i="7"/>
  <c r="Y39" i="9" s="1"/>
  <c r="Z39" i="23" s="1"/>
  <c r="AB31" i="7"/>
  <c r="Y31" i="9" s="1"/>
  <c r="Z31" i="23" s="1"/>
  <c r="AB23" i="7"/>
  <c r="Y23" i="9" s="1"/>
  <c r="Z23" i="23" s="1"/>
  <c r="AB15" i="7"/>
  <c r="Y15" i="9" s="1"/>
  <c r="Z15" i="23" s="1"/>
  <c r="AB217" i="7"/>
  <c r="Y217" i="9" s="1"/>
  <c r="Z217" i="23" s="1"/>
  <c r="AB193" i="7"/>
  <c r="Y193" i="9" s="1"/>
  <c r="Z193" i="23" s="1"/>
  <c r="AB161" i="7"/>
  <c r="Y161" i="9" s="1"/>
  <c r="Z161" i="23" s="1"/>
  <c r="AB121" i="7"/>
  <c r="Y121" i="9" s="1"/>
  <c r="Z121" i="23" s="1"/>
  <c r="AB97" i="7"/>
  <c r="Y97" i="9" s="1"/>
  <c r="Z97" i="23" s="1"/>
  <c r="AB73" i="7"/>
  <c r="Y73" i="9" s="1"/>
  <c r="Z73" i="23" s="1"/>
  <c r="AB25" i="7"/>
  <c r="Y25" i="9" s="1"/>
  <c r="Z25" i="23" s="1"/>
  <c r="AB238" i="7"/>
  <c r="Y238" i="9" s="1"/>
  <c r="Z238" i="23" s="1"/>
  <c r="AB230" i="7"/>
  <c r="Y230" i="9" s="1"/>
  <c r="Z230" i="23" s="1"/>
  <c r="AB222" i="7"/>
  <c r="Y222" i="9" s="1"/>
  <c r="Z222" i="23" s="1"/>
  <c r="AB214" i="7"/>
  <c r="Y214" i="9" s="1"/>
  <c r="Z214" i="23" s="1"/>
  <c r="AB206" i="7"/>
  <c r="Y206" i="9" s="1"/>
  <c r="Z206" i="23" s="1"/>
  <c r="AB198" i="7"/>
  <c r="Y198" i="9" s="1"/>
  <c r="Z198" i="23" s="1"/>
  <c r="AB190" i="7"/>
  <c r="Y190" i="9" s="1"/>
  <c r="Z190" i="23" s="1"/>
  <c r="AB182" i="7"/>
  <c r="Y182" i="9" s="1"/>
  <c r="Z182" i="23" s="1"/>
  <c r="AB174" i="7"/>
  <c r="Y174" i="9" s="1"/>
  <c r="Z174" i="23" s="1"/>
  <c r="AB166" i="7"/>
  <c r="Y166" i="9" s="1"/>
  <c r="Z166" i="23" s="1"/>
  <c r="AB158" i="7"/>
  <c r="Y158" i="9" s="1"/>
  <c r="Z158" i="23" s="1"/>
  <c r="AB150" i="7"/>
  <c r="Y150" i="9" s="1"/>
  <c r="Z150" i="23" s="1"/>
  <c r="AB142" i="7"/>
  <c r="Y142" i="9" s="1"/>
  <c r="Z142" i="23" s="1"/>
  <c r="AB134" i="7"/>
  <c r="Y134" i="9" s="1"/>
  <c r="Z134" i="23" s="1"/>
  <c r="AB126" i="7"/>
  <c r="Y126" i="9" s="1"/>
  <c r="Z126" i="23" s="1"/>
  <c r="AB118" i="7"/>
  <c r="Y118" i="9" s="1"/>
  <c r="Z118" i="23" s="1"/>
  <c r="AB110" i="7"/>
  <c r="Y110" i="9" s="1"/>
  <c r="Z110" i="23" s="1"/>
  <c r="AB102" i="7"/>
  <c r="Y102" i="9" s="1"/>
  <c r="Z102" i="23" s="1"/>
  <c r="AB94" i="7"/>
  <c r="Y94" i="9" s="1"/>
  <c r="Z94" i="23" s="1"/>
  <c r="AB86" i="7"/>
  <c r="Y86" i="9" s="1"/>
  <c r="Z86" i="23" s="1"/>
  <c r="AB78" i="7"/>
  <c r="Y78" i="9" s="1"/>
  <c r="Z78" i="23" s="1"/>
  <c r="AB70" i="7"/>
  <c r="Y70" i="9" s="1"/>
  <c r="Z70" i="23" s="1"/>
  <c r="AB62" i="7"/>
  <c r="Y62" i="9" s="1"/>
  <c r="Z62" i="23" s="1"/>
  <c r="AB54" i="7"/>
  <c r="Y54" i="9" s="1"/>
  <c r="Z54" i="23" s="1"/>
  <c r="AB46" i="7"/>
  <c r="Y46" i="9" s="1"/>
  <c r="Z46" i="23" s="1"/>
  <c r="AB38" i="7"/>
  <c r="Y38" i="9" s="1"/>
  <c r="Z38" i="23" s="1"/>
  <c r="AB30" i="7"/>
  <c r="Y30" i="9" s="1"/>
  <c r="Z30" i="23" s="1"/>
  <c r="AB22" i="7"/>
  <c r="Y22" i="9" s="1"/>
  <c r="Z22" i="23" s="1"/>
  <c r="AB14" i="7"/>
  <c r="Y14" i="9" s="1"/>
  <c r="Z14" i="23" s="1"/>
  <c r="AB169" i="7"/>
  <c r="Y169" i="9" s="1"/>
  <c r="Z169" i="23" s="1"/>
  <c r="AB237" i="7"/>
  <c r="Y237" i="9" s="1"/>
  <c r="Z237" i="23" s="1"/>
  <c r="AB229" i="7"/>
  <c r="Y229" i="9" s="1"/>
  <c r="Z229" i="23" s="1"/>
  <c r="AB221" i="7"/>
  <c r="Y221" i="9" s="1"/>
  <c r="Z221" i="23" s="1"/>
  <c r="AB213" i="7"/>
  <c r="Y213" i="9" s="1"/>
  <c r="Z213" i="23" s="1"/>
  <c r="AB205" i="7"/>
  <c r="Y205" i="9" s="1"/>
  <c r="Z205" i="23" s="1"/>
  <c r="AB197" i="7"/>
  <c r="Y197" i="9" s="1"/>
  <c r="Z197" i="23" s="1"/>
  <c r="AB189" i="7"/>
  <c r="Y189" i="9" s="1"/>
  <c r="Z189" i="23" s="1"/>
  <c r="AB181" i="7"/>
  <c r="Y181" i="9" s="1"/>
  <c r="Z181" i="23" s="1"/>
  <c r="AB173" i="7"/>
  <c r="Y173" i="9" s="1"/>
  <c r="Z173" i="23" s="1"/>
  <c r="AB165" i="7"/>
  <c r="Y165" i="9" s="1"/>
  <c r="Z165" i="23" s="1"/>
  <c r="AB157" i="7"/>
  <c r="Y157" i="9" s="1"/>
  <c r="Z157" i="23" s="1"/>
  <c r="AB149" i="7"/>
  <c r="Y149" i="9" s="1"/>
  <c r="Z149" i="23" s="1"/>
  <c r="AB141" i="7"/>
  <c r="Y141" i="9" s="1"/>
  <c r="Z141" i="23" s="1"/>
  <c r="AB133" i="7"/>
  <c r="Y133" i="9" s="1"/>
  <c r="Z133" i="23" s="1"/>
  <c r="AB125" i="7"/>
  <c r="Y125" i="9" s="1"/>
  <c r="Z125" i="23" s="1"/>
  <c r="AB117" i="7"/>
  <c r="Y117" i="9" s="1"/>
  <c r="Z117" i="23" s="1"/>
  <c r="AB109" i="7"/>
  <c r="Y109" i="9" s="1"/>
  <c r="Z109" i="23" s="1"/>
  <c r="AB101" i="7"/>
  <c r="Y101" i="9" s="1"/>
  <c r="Z101" i="23" s="1"/>
  <c r="AB93" i="7"/>
  <c r="Y93" i="9" s="1"/>
  <c r="Z93" i="23" s="1"/>
  <c r="AB85" i="7"/>
  <c r="Y85" i="9" s="1"/>
  <c r="Z85" i="23" s="1"/>
  <c r="AB77" i="7"/>
  <c r="Y77" i="9" s="1"/>
  <c r="Z77" i="23" s="1"/>
  <c r="AB69" i="7"/>
  <c r="Y69" i="9" s="1"/>
  <c r="Z69" i="23" s="1"/>
  <c r="AB61" i="7"/>
  <c r="Y61" i="9" s="1"/>
  <c r="Z61" i="23" s="1"/>
  <c r="AB53" i="7"/>
  <c r="Y53" i="9" s="1"/>
  <c r="Z53" i="23" s="1"/>
  <c r="AB45" i="7"/>
  <c r="Y45" i="9" s="1"/>
  <c r="Z45" i="23" s="1"/>
  <c r="AB37" i="7"/>
  <c r="Y37" i="9" s="1"/>
  <c r="Z37" i="23" s="1"/>
  <c r="AB29" i="7"/>
  <c r="Y29" i="9" s="1"/>
  <c r="Z29" i="23" s="1"/>
  <c r="AB21" i="7"/>
  <c r="Y21" i="9" s="1"/>
  <c r="Z21" i="23" s="1"/>
  <c r="AB13" i="7"/>
  <c r="Y13" i="9" s="1"/>
  <c r="Z13" i="23" s="1"/>
  <c r="AB241" i="7"/>
  <c r="Y241" i="9" s="1"/>
  <c r="Z241" i="23" s="1"/>
  <c r="AB209" i="7"/>
  <c r="Y209" i="9" s="1"/>
  <c r="Z209" i="23" s="1"/>
  <c r="AB153" i="7"/>
  <c r="Y153" i="9" s="1"/>
  <c r="Z153" i="23" s="1"/>
  <c r="AB81" i="7"/>
  <c r="Y81" i="9" s="1"/>
  <c r="Z81" i="23" s="1"/>
  <c r="AB236" i="7"/>
  <c r="Y236" i="9" s="1"/>
  <c r="Z236" i="23" s="1"/>
  <c r="AB228" i="7"/>
  <c r="Y228" i="9" s="1"/>
  <c r="Z228" i="23" s="1"/>
  <c r="AB220" i="7"/>
  <c r="Y220" i="9" s="1"/>
  <c r="Z220" i="23" s="1"/>
  <c r="AB212" i="7"/>
  <c r="Y212" i="9" s="1"/>
  <c r="Z212" i="23" s="1"/>
  <c r="AB204" i="7"/>
  <c r="Y204" i="9" s="1"/>
  <c r="Z204" i="23" s="1"/>
  <c r="AB196" i="7"/>
  <c r="Y196" i="9" s="1"/>
  <c r="Z196" i="23" s="1"/>
  <c r="AB188" i="7"/>
  <c r="Y188" i="9" s="1"/>
  <c r="Z188" i="23" s="1"/>
  <c r="AB180" i="7"/>
  <c r="Y180" i="9" s="1"/>
  <c r="Z180" i="23" s="1"/>
  <c r="AB172" i="7"/>
  <c r="Y172" i="9" s="1"/>
  <c r="Z172" i="23" s="1"/>
  <c r="AB164" i="7"/>
  <c r="Y164" i="9" s="1"/>
  <c r="Z164" i="23" s="1"/>
  <c r="AB156" i="7"/>
  <c r="Y156" i="9" s="1"/>
  <c r="Z156" i="23" s="1"/>
  <c r="AB148" i="7"/>
  <c r="Y148" i="9" s="1"/>
  <c r="Z148" i="23" s="1"/>
  <c r="AB140" i="7"/>
  <c r="Y140" i="9" s="1"/>
  <c r="Z140" i="23" s="1"/>
  <c r="AB132" i="7"/>
  <c r="Y132" i="9" s="1"/>
  <c r="Z132" i="23" s="1"/>
  <c r="AB124" i="7"/>
  <c r="Y124" i="9" s="1"/>
  <c r="Z124" i="23" s="1"/>
  <c r="AB116" i="7"/>
  <c r="Y116" i="9" s="1"/>
  <c r="Z116" i="23" s="1"/>
  <c r="AB108" i="7"/>
  <c r="Y108" i="9" s="1"/>
  <c r="Z108" i="23" s="1"/>
  <c r="AB100" i="7"/>
  <c r="Y100" i="9" s="1"/>
  <c r="Z100" i="23" s="1"/>
  <c r="AB92" i="7"/>
  <c r="Y92" i="9" s="1"/>
  <c r="Z92" i="23" s="1"/>
  <c r="AB84" i="7"/>
  <c r="Y84" i="9" s="1"/>
  <c r="Z84" i="23" s="1"/>
  <c r="AB76" i="7"/>
  <c r="Y76" i="9" s="1"/>
  <c r="Z76" i="23" s="1"/>
  <c r="AB68" i="7"/>
  <c r="Y68" i="9" s="1"/>
  <c r="Z68" i="23" s="1"/>
  <c r="AB60" i="7"/>
  <c r="Y60" i="9" s="1"/>
  <c r="Z60" i="23" s="1"/>
  <c r="AB52" i="7"/>
  <c r="Y52" i="9" s="1"/>
  <c r="Z52" i="23" s="1"/>
  <c r="AB44" i="7"/>
  <c r="Y44" i="9" s="1"/>
  <c r="Z44" i="23" s="1"/>
  <c r="AB36" i="7"/>
  <c r="Y36" i="9" s="1"/>
  <c r="Z36" i="23" s="1"/>
  <c r="AB28" i="7"/>
  <c r="Y28" i="9" s="1"/>
  <c r="Z28" i="23" s="1"/>
  <c r="AB20" i="7"/>
  <c r="Y20" i="9" s="1"/>
  <c r="Z20" i="23" s="1"/>
  <c r="AB12" i="7"/>
  <c r="Y12" i="9" s="1"/>
  <c r="Z12" i="23" s="1"/>
  <c r="AB201" i="7"/>
  <c r="Y201" i="9" s="1"/>
  <c r="Z201" i="23" s="1"/>
  <c r="AB145" i="7"/>
  <c r="Y145" i="9" s="1"/>
  <c r="Z145" i="23" s="1"/>
  <c r="AB65" i="7"/>
  <c r="Y65" i="9" s="1"/>
  <c r="Z65" i="23" s="1"/>
  <c r="AB243" i="7"/>
  <c r="Y243" i="9" s="1"/>
  <c r="Z243" i="23" s="1"/>
  <c r="AB235" i="7"/>
  <c r="Y235" i="9" s="1"/>
  <c r="Z235" i="23" s="1"/>
  <c r="AB227" i="7"/>
  <c r="Y227" i="9" s="1"/>
  <c r="Z227" i="23" s="1"/>
  <c r="AB219" i="7"/>
  <c r="Y219" i="9" s="1"/>
  <c r="Z219" i="23" s="1"/>
  <c r="AB211" i="7"/>
  <c r="Y211" i="9" s="1"/>
  <c r="Z211" i="23" s="1"/>
  <c r="AB203" i="7"/>
  <c r="Y203" i="9" s="1"/>
  <c r="Z203" i="23" s="1"/>
  <c r="AB195" i="7"/>
  <c r="Y195" i="9" s="1"/>
  <c r="Z195" i="23" s="1"/>
  <c r="AB187" i="7"/>
  <c r="Y187" i="9" s="1"/>
  <c r="Z187" i="23" s="1"/>
  <c r="AB179" i="7"/>
  <c r="Y179" i="9" s="1"/>
  <c r="Z179" i="23" s="1"/>
  <c r="AB171" i="7"/>
  <c r="Y171" i="9" s="1"/>
  <c r="Z171" i="23" s="1"/>
  <c r="AB163" i="7"/>
  <c r="Y163" i="9" s="1"/>
  <c r="Z163" i="23" s="1"/>
  <c r="AB155" i="7"/>
  <c r="Y155" i="9" s="1"/>
  <c r="Z155" i="23" s="1"/>
  <c r="AB147" i="7"/>
  <c r="Y147" i="9" s="1"/>
  <c r="Z147" i="23" s="1"/>
  <c r="AB139" i="7"/>
  <c r="Y139" i="9" s="1"/>
  <c r="Z139" i="23" s="1"/>
  <c r="AB131" i="7"/>
  <c r="Y131" i="9" s="1"/>
  <c r="Z131" i="23" s="1"/>
  <c r="AB123" i="7"/>
  <c r="Y123" i="9" s="1"/>
  <c r="Z123" i="23" s="1"/>
  <c r="AB115" i="7"/>
  <c r="Y115" i="9" s="1"/>
  <c r="Z115" i="23" s="1"/>
  <c r="AB107" i="7"/>
  <c r="Y107" i="9" s="1"/>
  <c r="Z107" i="23" s="1"/>
  <c r="AB99" i="7"/>
  <c r="Y99" i="9" s="1"/>
  <c r="Z99" i="23" s="1"/>
  <c r="AB91" i="7"/>
  <c r="Y91" i="9" s="1"/>
  <c r="Z91" i="23" s="1"/>
  <c r="AB83" i="7"/>
  <c r="Y83" i="9" s="1"/>
  <c r="Z83" i="23" s="1"/>
  <c r="AB75" i="7"/>
  <c r="Y75" i="9" s="1"/>
  <c r="Z75" i="23" s="1"/>
  <c r="AB67" i="7"/>
  <c r="Y67" i="9" s="1"/>
  <c r="Z67" i="23" s="1"/>
  <c r="AB59" i="7"/>
  <c r="Y59" i="9" s="1"/>
  <c r="Z59" i="23" s="1"/>
  <c r="AB51" i="7"/>
  <c r="Y51" i="9" s="1"/>
  <c r="Z51" i="23" s="1"/>
  <c r="AB43" i="7"/>
  <c r="Y43" i="9" s="1"/>
  <c r="Z43" i="23" s="1"/>
  <c r="AB35" i="7"/>
  <c r="Y35" i="9" s="1"/>
  <c r="Z35" i="23" s="1"/>
  <c r="AB27" i="7"/>
  <c r="Y27" i="9" s="1"/>
  <c r="Z27" i="23" s="1"/>
  <c r="AB19" i="7"/>
  <c r="Y19" i="9" s="1"/>
  <c r="Z19" i="23" s="1"/>
  <c r="AB11" i="7"/>
  <c r="Y11" i="9" s="1"/>
  <c r="Z11" i="23" s="1"/>
  <c r="AB233" i="7"/>
  <c r="Y233" i="9" s="1"/>
  <c r="Z233" i="23" s="1"/>
  <c r="AB185" i="7"/>
  <c r="Y185" i="9" s="1"/>
  <c r="Z185" i="23" s="1"/>
  <c r="AB129" i="7"/>
  <c r="Y129" i="9" s="1"/>
  <c r="Z129" i="23" s="1"/>
  <c r="AB105" i="7"/>
  <c r="Y105" i="9" s="1"/>
  <c r="Z105" i="23" s="1"/>
  <c r="AB49" i="7"/>
  <c r="Y49" i="9" s="1"/>
  <c r="Z49" i="23" s="1"/>
  <c r="AB242" i="7"/>
  <c r="Y242" i="9" s="1"/>
  <c r="Z242" i="23" s="1"/>
  <c r="AB234" i="7"/>
  <c r="Y234" i="9" s="1"/>
  <c r="Z234" i="23" s="1"/>
  <c r="AB226" i="7"/>
  <c r="Y226" i="9" s="1"/>
  <c r="Z226" i="23" s="1"/>
  <c r="AB218" i="7"/>
  <c r="Y218" i="9" s="1"/>
  <c r="Z218" i="23" s="1"/>
  <c r="AB210" i="7"/>
  <c r="Y210" i="9" s="1"/>
  <c r="Z210" i="23" s="1"/>
  <c r="AB202" i="7"/>
  <c r="Y202" i="9" s="1"/>
  <c r="Z202" i="23" s="1"/>
  <c r="AB194" i="7"/>
  <c r="Y194" i="9" s="1"/>
  <c r="Z194" i="23" s="1"/>
  <c r="AB186" i="7"/>
  <c r="Y186" i="9" s="1"/>
  <c r="Z186" i="23" s="1"/>
  <c r="AB178" i="7"/>
  <c r="Y178" i="9" s="1"/>
  <c r="Z178" i="23" s="1"/>
  <c r="AB170" i="7"/>
  <c r="Y170" i="9" s="1"/>
  <c r="Z170" i="23" s="1"/>
  <c r="AB162" i="7"/>
  <c r="Y162" i="9" s="1"/>
  <c r="Z162" i="23" s="1"/>
  <c r="AB154" i="7"/>
  <c r="Y154" i="9" s="1"/>
  <c r="Z154" i="23" s="1"/>
  <c r="AB146" i="7"/>
  <c r="Y146" i="9" s="1"/>
  <c r="Z146" i="23" s="1"/>
  <c r="AB138" i="7"/>
  <c r="Y138" i="9" s="1"/>
  <c r="Z138" i="23" s="1"/>
  <c r="AB130" i="7"/>
  <c r="Y130" i="9" s="1"/>
  <c r="Z130" i="23" s="1"/>
  <c r="AB122" i="7"/>
  <c r="Y122" i="9" s="1"/>
  <c r="Z122" i="23" s="1"/>
  <c r="AB114" i="7"/>
  <c r="Y114" i="9" s="1"/>
  <c r="Z114" i="23" s="1"/>
  <c r="AB106" i="7"/>
  <c r="Y106" i="9" s="1"/>
  <c r="Z106" i="23" s="1"/>
  <c r="AB98" i="7"/>
  <c r="Y98" i="9" s="1"/>
  <c r="Z98" i="23" s="1"/>
  <c r="AB90" i="7"/>
  <c r="Y90" i="9" s="1"/>
  <c r="Z90" i="23" s="1"/>
  <c r="AB82" i="7"/>
  <c r="Y82" i="9" s="1"/>
  <c r="Z82" i="23" s="1"/>
  <c r="AB74" i="7"/>
  <c r="Y74" i="9" s="1"/>
  <c r="Z74" i="23" s="1"/>
  <c r="AB66" i="7"/>
  <c r="Y66" i="9" s="1"/>
  <c r="Z66" i="23" s="1"/>
  <c r="AB58" i="7"/>
  <c r="Y58" i="9" s="1"/>
  <c r="Z58" i="23" s="1"/>
  <c r="AB50" i="7"/>
  <c r="Y50" i="9" s="1"/>
  <c r="Z50" i="23" s="1"/>
  <c r="AB42" i="7"/>
  <c r="Y42" i="9" s="1"/>
  <c r="Z42" i="23" s="1"/>
  <c r="AB34" i="7"/>
  <c r="Y34" i="9" s="1"/>
  <c r="Z34" i="23" s="1"/>
  <c r="AB26" i="7"/>
  <c r="Y26" i="9" s="1"/>
  <c r="Z26" i="23" s="1"/>
  <c r="AB18" i="7"/>
  <c r="Y18" i="9" s="1"/>
  <c r="Z18" i="23" s="1"/>
  <c r="AB10" i="7"/>
  <c r="Y10" i="9" s="1"/>
  <c r="Z10" i="23" s="1"/>
  <c r="J249" i="8"/>
  <c r="J7" i="12" s="1"/>
  <c r="J250" i="8"/>
  <c r="J8" i="12" s="1"/>
  <c r="E6" i="7" l="1"/>
  <c r="F6" i="7"/>
  <c r="G6" i="7"/>
  <c r="H6" i="7"/>
  <c r="I6" i="7"/>
  <c r="J6" i="7"/>
  <c r="E7" i="7"/>
  <c r="F7" i="7"/>
  <c r="G7" i="7"/>
  <c r="H7" i="7"/>
  <c r="I7" i="7"/>
  <c r="J7" i="7"/>
  <c r="E8" i="7"/>
  <c r="F8" i="7"/>
  <c r="G8" i="7"/>
  <c r="H8" i="7"/>
  <c r="I8" i="7"/>
  <c r="J8" i="7"/>
  <c r="E9" i="7"/>
  <c r="F9" i="7"/>
  <c r="G9" i="7"/>
  <c r="H9" i="7"/>
  <c r="I9" i="7"/>
  <c r="J9" i="7"/>
  <c r="E10" i="7"/>
  <c r="F10" i="7"/>
  <c r="G10" i="7"/>
  <c r="H10" i="7"/>
  <c r="I10" i="7"/>
  <c r="J10" i="7"/>
  <c r="E11" i="7"/>
  <c r="F11" i="7"/>
  <c r="G11" i="7"/>
  <c r="H11" i="7"/>
  <c r="I11" i="7"/>
  <c r="J11" i="7"/>
  <c r="E12" i="7"/>
  <c r="F12" i="7"/>
  <c r="G12" i="7"/>
  <c r="H12" i="7"/>
  <c r="I12" i="7"/>
  <c r="J12" i="7"/>
  <c r="E13" i="7"/>
  <c r="F13" i="7"/>
  <c r="G13" i="7"/>
  <c r="H13" i="7"/>
  <c r="I13" i="7"/>
  <c r="J13" i="7"/>
  <c r="E14" i="7"/>
  <c r="F14" i="7"/>
  <c r="G14" i="7"/>
  <c r="H14" i="7"/>
  <c r="I14" i="7"/>
  <c r="J14" i="7"/>
  <c r="E15" i="7"/>
  <c r="F15" i="7"/>
  <c r="G15" i="7"/>
  <c r="H15" i="7"/>
  <c r="I15" i="7"/>
  <c r="J15" i="7"/>
  <c r="E16" i="7"/>
  <c r="F16" i="7"/>
  <c r="G16" i="7"/>
  <c r="H16" i="7"/>
  <c r="I16" i="7"/>
  <c r="J16" i="7"/>
  <c r="E17" i="7"/>
  <c r="F17" i="7"/>
  <c r="G17" i="7"/>
  <c r="H17" i="7"/>
  <c r="I17" i="7"/>
  <c r="J17" i="7"/>
  <c r="E18" i="7"/>
  <c r="F18" i="7"/>
  <c r="G18" i="7"/>
  <c r="H18" i="7"/>
  <c r="I18" i="7"/>
  <c r="J18" i="7"/>
  <c r="E19" i="7"/>
  <c r="F19" i="7"/>
  <c r="G19" i="7"/>
  <c r="H19" i="7"/>
  <c r="I19" i="7"/>
  <c r="J19" i="7"/>
  <c r="E20" i="7"/>
  <c r="F20" i="7"/>
  <c r="G20" i="7"/>
  <c r="H20" i="7"/>
  <c r="I20" i="7"/>
  <c r="J20" i="7"/>
  <c r="E21" i="7"/>
  <c r="F21" i="7"/>
  <c r="G21" i="7"/>
  <c r="H21" i="7"/>
  <c r="I21" i="7"/>
  <c r="J21" i="7"/>
  <c r="E22" i="7"/>
  <c r="F22" i="7"/>
  <c r="G22" i="7"/>
  <c r="H22" i="7"/>
  <c r="I22" i="7"/>
  <c r="J22" i="7"/>
  <c r="E23" i="7"/>
  <c r="F23" i="7"/>
  <c r="G23" i="7"/>
  <c r="H23" i="7"/>
  <c r="I23" i="7"/>
  <c r="J23" i="7"/>
  <c r="E24" i="7"/>
  <c r="F24" i="7"/>
  <c r="G24" i="7"/>
  <c r="H24" i="7"/>
  <c r="I24" i="7"/>
  <c r="J24" i="7"/>
  <c r="E25" i="7"/>
  <c r="F25" i="7"/>
  <c r="G25" i="7"/>
  <c r="H25" i="7"/>
  <c r="I25" i="7"/>
  <c r="J25" i="7"/>
  <c r="E26" i="7"/>
  <c r="F26" i="7"/>
  <c r="G26" i="7"/>
  <c r="H26" i="7"/>
  <c r="I26" i="7"/>
  <c r="J26" i="7"/>
  <c r="E27" i="7"/>
  <c r="F27" i="7"/>
  <c r="G27" i="7"/>
  <c r="H27" i="7"/>
  <c r="I27" i="7"/>
  <c r="J27" i="7"/>
  <c r="E28" i="7"/>
  <c r="F28" i="7"/>
  <c r="G28" i="7"/>
  <c r="H28" i="7"/>
  <c r="I28" i="7"/>
  <c r="J28" i="7"/>
  <c r="E29" i="7"/>
  <c r="F29" i="7"/>
  <c r="G29" i="7"/>
  <c r="H29" i="7"/>
  <c r="I29" i="7"/>
  <c r="J29" i="7"/>
  <c r="E30" i="7"/>
  <c r="F30" i="7"/>
  <c r="G30" i="7"/>
  <c r="H30" i="7"/>
  <c r="I30" i="7"/>
  <c r="J30" i="7"/>
  <c r="E31" i="7"/>
  <c r="F31" i="7"/>
  <c r="G31" i="7"/>
  <c r="H31" i="7"/>
  <c r="I31" i="7"/>
  <c r="J31" i="7"/>
  <c r="E32" i="7"/>
  <c r="F32" i="7"/>
  <c r="G32" i="7"/>
  <c r="H32" i="7"/>
  <c r="I32" i="7"/>
  <c r="J32" i="7"/>
  <c r="E33" i="7"/>
  <c r="F33" i="7"/>
  <c r="G33" i="7"/>
  <c r="H33" i="7"/>
  <c r="I33" i="7"/>
  <c r="J33" i="7"/>
  <c r="E34" i="7"/>
  <c r="F34" i="7"/>
  <c r="G34" i="7"/>
  <c r="H34" i="7"/>
  <c r="I34" i="7"/>
  <c r="J34" i="7"/>
  <c r="E35" i="7"/>
  <c r="F35" i="7"/>
  <c r="G35" i="7"/>
  <c r="H35" i="7"/>
  <c r="I35" i="7"/>
  <c r="J35" i="7"/>
  <c r="E36" i="7"/>
  <c r="F36" i="7"/>
  <c r="G36" i="7"/>
  <c r="H36" i="7"/>
  <c r="I36" i="7"/>
  <c r="J36" i="7"/>
  <c r="E37" i="7"/>
  <c r="F37" i="7"/>
  <c r="G37" i="7"/>
  <c r="H37" i="7"/>
  <c r="I37" i="7"/>
  <c r="J37" i="7"/>
  <c r="E38" i="7"/>
  <c r="F38" i="7"/>
  <c r="G38" i="7"/>
  <c r="H38" i="7"/>
  <c r="I38" i="7"/>
  <c r="J38" i="7"/>
  <c r="E39" i="7"/>
  <c r="F39" i="7"/>
  <c r="G39" i="7"/>
  <c r="H39" i="7"/>
  <c r="I39" i="7"/>
  <c r="J39" i="7"/>
  <c r="E40" i="7"/>
  <c r="F40" i="7"/>
  <c r="G40" i="7"/>
  <c r="H40" i="7"/>
  <c r="I40" i="7"/>
  <c r="J40" i="7"/>
  <c r="E41" i="7"/>
  <c r="F41" i="7"/>
  <c r="G41" i="7"/>
  <c r="H41" i="7"/>
  <c r="I41" i="7"/>
  <c r="J41" i="7"/>
  <c r="E42" i="7"/>
  <c r="F42" i="7"/>
  <c r="G42" i="7"/>
  <c r="H42" i="7"/>
  <c r="I42" i="7"/>
  <c r="J42" i="7"/>
  <c r="E43" i="7"/>
  <c r="F43" i="7"/>
  <c r="G43" i="7"/>
  <c r="H43" i="7"/>
  <c r="I43" i="7"/>
  <c r="J43" i="7"/>
  <c r="E44" i="7"/>
  <c r="F44" i="7"/>
  <c r="G44" i="7"/>
  <c r="H44" i="7"/>
  <c r="I44" i="7"/>
  <c r="J44" i="7"/>
  <c r="E45" i="7"/>
  <c r="F45" i="7"/>
  <c r="G45" i="7"/>
  <c r="H45" i="7"/>
  <c r="I45" i="7"/>
  <c r="J45" i="7"/>
  <c r="E46" i="7"/>
  <c r="F46" i="7"/>
  <c r="G46" i="7"/>
  <c r="H46" i="7"/>
  <c r="I46" i="7"/>
  <c r="J46" i="7"/>
  <c r="E47" i="7"/>
  <c r="F47" i="7"/>
  <c r="G47" i="7"/>
  <c r="H47" i="7"/>
  <c r="I47" i="7"/>
  <c r="J47" i="7"/>
  <c r="E48" i="7"/>
  <c r="F48" i="7"/>
  <c r="G48" i="7"/>
  <c r="H48" i="7"/>
  <c r="I48" i="7"/>
  <c r="J48" i="7"/>
  <c r="E49" i="7"/>
  <c r="F49" i="7"/>
  <c r="G49" i="7"/>
  <c r="H49" i="7"/>
  <c r="I49" i="7"/>
  <c r="J49" i="7"/>
  <c r="E50" i="7"/>
  <c r="F50" i="7"/>
  <c r="G50" i="7"/>
  <c r="H50" i="7"/>
  <c r="I50" i="7"/>
  <c r="J50" i="7"/>
  <c r="E51" i="7"/>
  <c r="F51" i="7"/>
  <c r="G51" i="7"/>
  <c r="H51" i="7"/>
  <c r="I51" i="7"/>
  <c r="J51" i="7"/>
  <c r="E52" i="7"/>
  <c r="F52" i="7"/>
  <c r="G52" i="7"/>
  <c r="H52" i="7"/>
  <c r="I52" i="7"/>
  <c r="J52" i="7"/>
  <c r="E53" i="7"/>
  <c r="F53" i="7"/>
  <c r="G53" i="7"/>
  <c r="H53" i="7"/>
  <c r="I53" i="7"/>
  <c r="J53" i="7"/>
  <c r="E54" i="7"/>
  <c r="F54" i="7"/>
  <c r="G54" i="7"/>
  <c r="H54" i="7"/>
  <c r="I54" i="7"/>
  <c r="J54" i="7"/>
  <c r="E55" i="7"/>
  <c r="F55" i="7"/>
  <c r="G55" i="7"/>
  <c r="H55" i="7"/>
  <c r="I55" i="7"/>
  <c r="J55" i="7"/>
  <c r="E56" i="7"/>
  <c r="F56" i="7"/>
  <c r="G56" i="7"/>
  <c r="H56" i="7"/>
  <c r="I56" i="7"/>
  <c r="J56" i="7"/>
  <c r="E57" i="7"/>
  <c r="F57" i="7"/>
  <c r="G57" i="7"/>
  <c r="H57" i="7"/>
  <c r="I57" i="7"/>
  <c r="J57" i="7"/>
  <c r="E58" i="7"/>
  <c r="F58" i="7"/>
  <c r="G58" i="7"/>
  <c r="H58" i="7"/>
  <c r="I58" i="7"/>
  <c r="J58" i="7"/>
  <c r="E59" i="7"/>
  <c r="F59" i="7"/>
  <c r="G59" i="7"/>
  <c r="H59" i="7"/>
  <c r="I59" i="7"/>
  <c r="J59" i="7"/>
  <c r="E60" i="7"/>
  <c r="F60" i="7"/>
  <c r="G60" i="7"/>
  <c r="H60" i="7"/>
  <c r="I60" i="7"/>
  <c r="J60" i="7"/>
  <c r="E61" i="7"/>
  <c r="F61" i="7"/>
  <c r="G61" i="7"/>
  <c r="H61" i="7"/>
  <c r="I61" i="7"/>
  <c r="J61" i="7"/>
  <c r="E62" i="7"/>
  <c r="F62" i="7"/>
  <c r="G62" i="7"/>
  <c r="H62" i="7"/>
  <c r="I62" i="7"/>
  <c r="J62" i="7"/>
  <c r="E63" i="7"/>
  <c r="F63" i="7"/>
  <c r="G63" i="7"/>
  <c r="H63" i="7"/>
  <c r="I63" i="7"/>
  <c r="J63" i="7"/>
  <c r="E64" i="7"/>
  <c r="F64" i="7"/>
  <c r="G64" i="7"/>
  <c r="H64" i="7"/>
  <c r="I64" i="7"/>
  <c r="J64" i="7"/>
  <c r="E65" i="7"/>
  <c r="F65" i="7"/>
  <c r="G65" i="7"/>
  <c r="H65" i="7"/>
  <c r="I65" i="7"/>
  <c r="J65" i="7"/>
  <c r="E66" i="7"/>
  <c r="F66" i="7"/>
  <c r="G66" i="7"/>
  <c r="H66" i="7"/>
  <c r="I66" i="7"/>
  <c r="J66" i="7"/>
  <c r="E67" i="7"/>
  <c r="F67" i="7"/>
  <c r="G67" i="7"/>
  <c r="H67" i="7"/>
  <c r="I67" i="7"/>
  <c r="J67" i="7"/>
  <c r="E68" i="7"/>
  <c r="F68" i="7"/>
  <c r="G68" i="7"/>
  <c r="H68" i="7"/>
  <c r="I68" i="7"/>
  <c r="J68" i="7"/>
  <c r="E69" i="7"/>
  <c r="F69" i="7"/>
  <c r="G69" i="7"/>
  <c r="H69" i="7"/>
  <c r="I69" i="7"/>
  <c r="J69" i="7"/>
  <c r="E70" i="7"/>
  <c r="F70" i="7"/>
  <c r="G70" i="7"/>
  <c r="H70" i="7"/>
  <c r="I70" i="7"/>
  <c r="J70" i="7"/>
  <c r="E71" i="7"/>
  <c r="F71" i="7"/>
  <c r="G71" i="7"/>
  <c r="H71" i="7"/>
  <c r="I71" i="7"/>
  <c r="J71" i="7"/>
  <c r="E72" i="7"/>
  <c r="F72" i="7"/>
  <c r="G72" i="7"/>
  <c r="H72" i="7"/>
  <c r="I72" i="7"/>
  <c r="J72" i="7"/>
  <c r="E73" i="7"/>
  <c r="F73" i="7"/>
  <c r="G73" i="7"/>
  <c r="H73" i="7"/>
  <c r="I73" i="7"/>
  <c r="J73" i="7"/>
  <c r="E74" i="7"/>
  <c r="F74" i="7"/>
  <c r="G74" i="7"/>
  <c r="H74" i="7"/>
  <c r="I74" i="7"/>
  <c r="J74" i="7"/>
  <c r="E75" i="7"/>
  <c r="F75" i="7"/>
  <c r="G75" i="7"/>
  <c r="H75" i="7"/>
  <c r="I75" i="7"/>
  <c r="J75" i="7"/>
  <c r="E76" i="7"/>
  <c r="F76" i="7"/>
  <c r="G76" i="7"/>
  <c r="H76" i="7"/>
  <c r="I76" i="7"/>
  <c r="J76" i="7"/>
  <c r="E77" i="7"/>
  <c r="F77" i="7"/>
  <c r="G77" i="7"/>
  <c r="H77" i="7"/>
  <c r="I77" i="7"/>
  <c r="J77" i="7"/>
  <c r="E78" i="7"/>
  <c r="F78" i="7"/>
  <c r="G78" i="7"/>
  <c r="H78" i="7"/>
  <c r="I78" i="7"/>
  <c r="J78" i="7"/>
  <c r="E79" i="7"/>
  <c r="F79" i="7"/>
  <c r="G79" i="7"/>
  <c r="H79" i="7"/>
  <c r="I79" i="7"/>
  <c r="J79" i="7"/>
  <c r="E80" i="7"/>
  <c r="F80" i="7"/>
  <c r="G80" i="7"/>
  <c r="H80" i="7"/>
  <c r="I80" i="7"/>
  <c r="J80" i="7"/>
  <c r="E81" i="7"/>
  <c r="F81" i="7"/>
  <c r="G81" i="7"/>
  <c r="H81" i="7"/>
  <c r="I81" i="7"/>
  <c r="J81" i="7"/>
  <c r="E82" i="7"/>
  <c r="F82" i="7"/>
  <c r="G82" i="7"/>
  <c r="H82" i="7"/>
  <c r="I82" i="7"/>
  <c r="J82" i="7"/>
  <c r="E83" i="7"/>
  <c r="F83" i="7"/>
  <c r="G83" i="7"/>
  <c r="H83" i="7"/>
  <c r="I83" i="7"/>
  <c r="J83" i="7"/>
  <c r="E84" i="7"/>
  <c r="F84" i="7"/>
  <c r="G84" i="7"/>
  <c r="H84" i="7"/>
  <c r="I84" i="7"/>
  <c r="J84" i="7"/>
  <c r="E85" i="7"/>
  <c r="F85" i="7"/>
  <c r="G85" i="7"/>
  <c r="H85" i="7"/>
  <c r="I85" i="7"/>
  <c r="J85" i="7"/>
  <c r="E86" i="7"/>
  <c r="F86" i="7"/>
  <c r="G86" i="7"/>
  <c r="H86" i="7"/>
  <c r="I86" i="7"/>
  <c r="J86" i="7"/>
  <c r="E87" i="7"/>
  <c r="F87" i="7"/>
  <c r="G87" i="7"/>
  <c r="H87" i="7"/>
  <c r="I87" i="7"/>
  <c r="J87" i="7"/>
  <c r="E88" i="7"/>
  <c r="F88" i="7"/>
  <c r="G88" i="7"/>
  <c r="H88" i="7"/>
  <c r="I88" i="7"/>
  <c r="J88" i="7"/>
  <c r="E89" i="7"/>
  <c r="F89" i="7"/>
  <c r="G89" i="7"/>
  <c r="H89" i="7"/>
  <c r="I89" i="7"/>
  <c r="J89" i="7"/>
  <c r="E90" i="7"/>
  <c r="F90" i="7"/>
  <c r="G90" i="7"/>
  <c r="H90" i="7"/>
  <c r="I90" i="7"/>
  <c r="J90" i="7"/>
  <c r="E91" i="7"/>
  <c r="F91" i="7"/>
  <c r="G91" i="7"/>
  <c r="H91" i="7"/>
  <c r="I91" i="7"/>
  <c r="J91" i="7"/>
  <c r="E92" i="7"/>
  <c r="F92" i="7"/>
  <c r="G92" i="7"/>
  <c r="H92" i="7"/>
  <c r="I92" i="7"/>
  <c r="J92" i="7"/>
  <c r="E93" i="7"/>
  <c r="F93" i="7"/>
  <c r="G93" i="7"/>
  <c r="H93" i="7"/>
  <c r="I93" i="7"/>
  <c r="J93" i="7"/>
  <c r="E94" i="7"/>
  <c r="F94" i="7"/>
  <c r="G94" i="7"/>
  <c r="H94" i="7"/>
  <c r="I94" i="7"/>
  <c r="J94" i="7"/>
  <c r="E95" i="7"/>
  <c r="F95" i="7"/>
  <c r="G95" i="7"/>
  <c r="H95" i="7"/>
  <c r="I95" i="7"/>
  <c r="J95" i="7"/>
  <c r="E96" i="7"/>
  <c r="F96" i="7"/>
  <c r="G96" i="7"/>
  <c r="H96" i="7"/>
  <c r="I96" i="7"/>
  <c r="J96" i="7"/>
  <c r="E97" i="7"/>
  <c r="F97" i="7"/>
  <c r="G97" i="7"/>
  <c r="H97" i="7"/>
  <c r="I97" i="7"/>
  <c r="J97" i="7"/>
  <c r="E98" i="7"/>
  <c r="F98" i="7"/>
  <c r="G98" i="7"/>
  <c r="H98" i="7"/>
  <c r="I98" i="7"/>
  <c r="J98" i="7"/>
  <c r="E99" i="7"/>
  <c r="F99" i="7"/>
  <c r="G99" i="7"/>
  <c r="H99" i="7"/>
  <c r="I99" i="7"/>
  <c r="J99" i="7"/>
  <c r="E100" i="7"/>
  <c r="F100" i="7"/>
  <c r="G100" i="7"/>
  <c r="H100" i="7"/>
  <c r="I100" i="7"/>
  <c r="J100" i="7"/>
  <c r="E101" i="7"/>
  <c r="F101" i="7"/>
  <c r="G101" i="7"/>
  <c r="H101" i="7"/>
  <c r="I101" i="7"/>
  <c r="J101" i="7"/>
  <c r="E102" i="7"/>
  <c r="F102" i="7"/>
  <c r="G102" i="7"/>
  <c r="H102" i="7"/>
  <c r="I102" i="7"/>
  <c r="J102" i="7"/>
  <c r="E103" i="7"/>
  <c r="F103" i="7"/>
  <c r="G103" i="7"/>
  <c r="H103" i="7"/>
  <c r="I103" i="7"/>
  <c r="J103" i="7"/>
  <c r="E104" i="7"/>
  <c r="F104" i="7"/>
  <c r="G104" i="7"/>
  <c r="H104" i="7"/>
  <c r="I104" i="7"/>
  <c r="J104" i="7"/>
  <c r="E105" i="7"/>
  <c r="F105" i="7"/>
  <c r="G105" i="7"/>
  <c r="H105" i="7"/>
  <c r="I105" i="7"/>
  <c r="J105" i="7"/>
  <c r="E106" i="7"/>
  <c r="F106" i="7"/>
  <c r="G106" i="7"/>
  <c r="H106" i="7"/>
  <c r="I106" i="7"/>
  <c r="J106" i="7"/>
  <c r="E107" i="7"/>
  <c r="F107" i="7"/>
  <c r="G107" i="7"/>
  <c r="H107" i="7"/>
  <c r="I107" i="7"/>
  <c r="J107" i="7"/>
  <c r="E108" i="7"/>
  <c r="F108" i="7"/>
  <c r="G108" i="7"/>
  <c r="H108" i="7"/>
  <c r="I108" i="7"/>
  <c r="J108" i="7"/>
  <c r="E109" i="7"/>
  <c r="F109" i="7"/>
  <c r="G109" i="7"/>
  <c r="H109" i="7"/>
  <c r="I109" i="7"/>
  <c r="J109" i="7"/>
  <c r="E110" i="7"/>
  <c r="F110" i="7"/>
  <c r="G110" i="7"/>
  <c r="H110" i="7"/>
  <c r="I110" i="7"/>
  <c r="J110" i="7"/>
  <c r="E111" i="7"/>
  <c r="F111" i="7"/>
  <c r="G111" i="7"/>
  <c r="H111" i="7"/>
  <c r="I111" i="7"/>
  <c r="J111" i="7"/>
  <c r="E112" i="7"/>
  <c r="F112" i="7"/>
  <c r="G112" i="7"/>
  <c r="H112" i="7"/>
  <c r="I112" i="7"/>
  <c r="J112" i="7"/>
  <c r="E113" i="7"/>
  <c r="F113" i="7"/>
  <c r="G113" i="7"/>
  <c r="H113" i="7"/>
  <c r="I113" i="7"/>
  <c r="J113" i="7"/>
  <c r="E114" i="7"/>
  <c r="F114" i="7"/>
  <c r="G114" i="7"/>
  <c r="H114" i="7"/>
  <c r="I114" i="7"/>
  <c r="J114" i="7"/>
  <c r="E115" i="7"/>
  <c r="F115" i="7"/>
  <c r="G115" i="7"/>
  <c r="H115" i="7"/>
  <c r="I115" i="7"/>
  <c r="J115" i="7"/>
  <c r="E116" i="7"/>
  <c r="F116" i="7"/>
  <c r="G116" i="7"/>
  <c r="H116" i="7"/>
  <c r="I116" i="7"/>
  <c r="J116" i="7"/>
  <c r="E117" i="7"/>
  <c r="F117" i="7"/>
  <c r="G117" i="7"/>
  <c r="H117" i="7"/>
  <c r="I117" i="7"/>
  <c r="J117" i="7"/>
  <c r="E118" i="7"/>
  <c r="F118" i="7"/>
  <c r="G118" i="7"/>
  <c r="H118" i="7"/>
  <c r="I118" i="7"/>
  <c r="J118" i="7"/>
  <c r="E119" i="7"/>
  <c r="F119" i="7"/>
  <c r="G119" i="7"/>
  <c r="H119" i="7"/>
  <c r="I119" i="7"/>
  <c r="J119" i="7"/>
  <c r="E120" i="7"/>
  <c r="F120" i="7"/>
  <c r="G120" i="7"/>
  <c r="H120" i="7"/>
  <c r="I120" i="7"/>
  <c r="J120" i="7"/>
  <c r="E121" i="7"/>
  <c r="F121" i="7"/>
  <c r="G121" i="7"/>
  <c r="H121" i="7"/>
  <c r="I121" i="7"/>
  <c r="J121" i="7"/>
  <c r="E122" i="7"/>
  <c r="F122" i="7"/>
  <c r="G122" i="7"/>
  <c r="H122" i="7"/>
  <c r="I122" i="7"/>
  <c r="J122" i="7"/>
  <c r="E123" i="7"/>
  <c r="F123" i="7"/>
  <c r="G123" i="7"/>
  <c r="H123" i="7"/>
  <c r="I123" i="7"/>
  <c r="J123" i="7"/>
  <c r="E124" i="7"/>
  <c r="F124" i="7"/>
  <c r="G124" i="7"/>
  <c r="H124" i="7"/>
  <c r="I124" i="7"/>
  <c r="J124" i="7"/>
  <c r="E125" i="7"/>
  <c r="F125" i="7"/>
  <c r="G125" i="7"/>
  <c r="H125" i="7"/>
  <c r="I125" i="7"/>
  <c r="J125" i="7"/>
  <c r="E126" i="7"/>
  <c r="F126" i="7"/>
  <c r="G126" i="7"/>
  <c r="H126" i="7"/>
  <c r="I126" i="7"/>
  <c r="J126" i="7"/>
  <c r="E127" i="7"/>
  <c r="F127" i="7"/>
  <c r="G127" i="7"/>
  <c r="H127" i="7"/>
  <c r="I127" i="7"/>
  <c r="J127" i="7"/>
  <c r="E128" i="7"/>
  <c r="F128" i="7"/>
  <c r="G128" i="7"/>
  <c r="H128" i="7"/>
  <c r="I128" i="7"/>
  <c r="J128" i="7"/>
  <c r="E129" i="7"/>
  <c r="F129" i="7"/>
  <c r="G129" i="7"/>
  <c r="H129" i="7"/>
  <c r="I129" i="7"/>
  <c r="J129" i="7"/>
  <c r="E130" i="7"/>
  <c r="F130" i="7"/>
  <c r="G130" i="7"/>
  <c r="H130" i="7"/>
  <c r="I130" i="7"/>
  <c r="J130" i="7"/>
  <c r="E131" i="7"/>
  <c r="F131" i="7"/>
  <c r="G131" i="7"/>
  <c r="H131" i="7"/>
  <c r="I131" i="7"/>
  <c r="J131" i="7"/>
  <c r="E132" i="7"/>
  <c r="F132" i="7"/>
  <c r="G132" i="7"/>
  <c r="H132" i="7"/>
  <c r="I132" i="7"/>
  <c r="J132" i="7"/>
  <c r="E133" i="7"/>
  <c r="F133" i="7"/>
  <c r="G133" i="7"/>
  <c r="H133" i="7"/>
  <c r="I133" i="7"/>
  <c r="J133" i="7"/>
  <c r="E134" i="7"/>
  <c r="F134" i="7"/>
  <c r="G134" i="7"/>
  <c r="H134" i="7"/>
  <c r="I134" i="7"/>
  <c r="J134" i="7"/>
  <c r="E135" i="7"/>
  <c r="F135" i="7"/>
  <c r="G135" i="7"/>
  <c r="H135" i="7"/>
  <c r="I135" i="7"/>
  <c r="J135" i="7"/>
  <c r="E136" i="7"/>
  <c r="F136" i="7"/>
  <c r="G136" i="7"/>
  <c r="H136" i="7"/>
  <c r="I136" i="7"/>
  <c r="J136" i="7"/>
  <c r="E137" i="7"/>
  <c r="F137" i="7"/>
  <c r="G137" i="7"/>
  <c r="H137" i="7"/>
  <c r="I137" i="7"/>
  <c r="J137" i="7"/>
  <c r="E138" i="7"/>
  <c r="F138" i="7"/>
  <c r="G138" i="7"/>
  <c r="H138" i="7"/>
  <c r="I138" i="7"/>
  <c r="J138" i="7"/>
  <c r="E139" i="7"/>
  <c r="F139" i="7"/>
  <c r="G139" i="7"/>
  <c r="H139" i="7"/>
  <c r="I139" i="7"/>
  <c r="J139" i="7"/>
  <c r="E140" i="7"/>
  <c r="F140" i="7"/>
  <c r="G140" i="7"/>
  <c r="H140" i="7"/>
  <c r="I140" i="7"/>
  <c r="J140" i="7"/>
  <c r="E141" i="7"/>
  <c r="F141" i="7"/>
  <c r="G141" i="7"/>
  <c r="H141" i="7"/>
  <c r="I141" i="7"/>
  <c r="J141" i="7"/>
  <c r="E142" i="7"/>
  <c r="F142" i="7"/>
  <c r="G142" i="7"/>
  <c r="H142" i="7"/>
  <c r="I142" i="7"/>
  <c r="J142" i="7"/>
  <c r="E143" i="7"/>
  <c r="F143" i="7"/>
  <c r="G143" i="7"/>
  <c r="H143" i="7"/>
  <c r="I143" i="7"/>
  <c r="J143" i="7"/>
  <c r="E144" i="7"/>
  <c r="F144" i="7"/>
  <c r="G144" i="7"/>
  <c r="H144" i="7"/>
  <c r="I144" i="7"/>
  <c r="J144" i="7"/>
  <c r="E145" i="7"/>
  <c r="F145" i="7"/>
  <c r="G145" i="7"/>
  <c r="H145" i="7"/>
  <c r="I145" i="7"/>
  <c r="J145" i="7"/>
  <c r="E146" i="7"/>
  <c r="F146" i="7"/>
  <c r="G146" i="7"/>
  <c r="H146" i="7"/>
  <c r="I146" i="7"/>
  <c r="J146" i="7"/>
  <c r="E147" i="7"/>
  <c r="F147" i="7"/>
  <c r="G147" i="7"/>
  <c r="H147" i="7"/>
  <c r="I147" i="7"/>
  <c r="J147" i="7"/>
  <c r="E148" i="7"/>
  <c r="F148" i="7"/>
  <c r="G148" i="7"/>
  <c r="H148" i="7"/>
  <c r="I148" i="7"/>
  <c r="J148" i="7"/>
  <c r="E149" i="7"/>
  <c r="F149" i="7"/>
  <c r="G149" i="7"/>
  <c r="H149" i="7"/>
  <c r="I149" i="7"/>
  <c r="J149" i="7"/>
  <c r="E150" i="7"/>
  <c r="F150" i="7"/>
  <c r="G150" i="7"/>
  <c r="H150" i="7"/>
  <c r="I150" i="7"/>
  <c r="J150" i="7"/>
  <c r="E151" i="7"/>
  <c r="F151" i="7"/>
  <c r="G151" i="7"/>
  <c r="H151" i="7"/>
  <c r="I151" i="7"/>
  <c r="J151" i="7"/>
  <c r="E152" i="7"/>
  <c r="F152" i="7"/>
  <c r="G152" i="7"/>
  <c r="H152" i="7"/>
  <c r="I152" i="7"/>
  <c r="J152" i="7"/>
  <c r="E153" i="7"/>
  <c r="F153" i="7"/>
  <c r="G153" i="7"/>
  <c r="H153" i="7"/>
  <c r="I153" i="7"/>
  <c r="J153" i="7"/>
  <c r="E154" i="7"/>
  <c r="F154" i="7"/>
  <c r="G154" i="7"/>
  <c r="H154" i="7"/>
  <c r="I154" i="7"/>
  <c r="J154" i="7"/>
  <c r="E155" i="7"/>
  <c r="F155" i="7"/>
  <c r="G155" i="7"/>
  <c r="H155" i="7"/>
  <c r="I155" i="7"/>
  <c r="J155" i="7"/>
  <c r="E156" i="7"/>
  <c r="F156" i="7"/>
  <c r="G156" i="7"/>
  <c r="H156" i="7"/>
  <c r="I156" i="7"/>
  <c r="J156" i="7"/>
  <c r="E157" i="7"/>
  <c r="F157" i="7"/>
  <c r="G157" i="7"/>
  <c r="H157" i="7"/>
  <c r="I157" i="7"/>
  <c r="J157" i="7"/>
  <c r="E158" i="7"/>
  <c r="F158" i="7"/>
  <c r="G158" i="7"/>
  <c r="H158" i="7"/>
  <c r="I158" i="7"/>
  <c r="J158" i="7"/>
  <c r="E159" i="7"/>
  <c r="F159" i="7"/>
  <c r="G159" i="7"/>
  <c r="H159" i="7"/>
  <c r="I159" i="7"/>
  <c r="J159" i="7"/>
  <c r="E160" i="7"/>
  <c r="F160" i="7"/>
  <c r="G160" i="7"/>
  <c r="H160" i="7"/>
  <c r="I160" i="7"/>
  <c r="J160" i="7"/>
  <c r="E161" i="7"/>
  <c r="F161" i="7"/>
  <c r="G161" i="7"/>
  <c r="H161" i="7"/>
  <c r="I161" i="7"/>
  <c r="J161" i="7"/>
  <c r="E162" i="7"/>
  <c r="F162" i="7"/>
  <c r="G162" i="7"/>
  <c r="H162" i="7"/>
  <c r="I162" i="7"/>
  <c r="J162" i="7"/>
  <c r="E163" i="7"/>
  <c r="F163" i="7"/>
  <c r="G163" i="7"/>
  <c r="H163" i="7"/>
  <c r="I163" i="7"/>
  <c r="J163" i="7"/>
  <c r="E164" i="7"/>
  <c r="F164" i="7"/>
  <c r="G164" i="7"/>
  <c r="H164" i="7"/>
  <c r="I164" i="7"/>
  <c r="J164" i="7"/>
  <c r="E165" i="7"/>
  <c r="F165" i="7"/>
  <c r="G165" i="7"/>
  <c r="H165" i="7"/>
  <c r="I165" i="7"/>
  <c r="J165" i="7"/>
  <c r="E166" i="7"/>
  <c r="F166" i="7"/>
  <c r="G166" i="7"/>
  <c r="H166" i="7"/>
  <c r="I166" i="7"/>
  <c r="J166" i="7"/>
  <c r="E167" i="7"/>
  <c r="F167" i="7"/>
  <c r="G167" i="7"/>
  <c r="H167" i="7"/>
  <c r="I167" i="7"/>
  <c r="J167" i="7"/>
  <c r="E168" i="7"/>
  <c r="F168" i="7"/>
  <c r="G168" i="7"/>
  <c r="H168" i="7"/>
  <c r="I168" i="7"/>
  <c r="J168" i="7"/>
  <c r="E169" i="7"/>
  <c r="F169" i="7"/>
  <c r="G169" i="7"/>
  <c r="H169" i="7"/>
  <c r="I169" i="7"/>
  <c r="J169" i="7"/>
  <c r="E170" i="7"/>
  <c r="F170" i="7"/>
  <c r="G170" i="7"/>
  <c r="H170" i="7"/>
  <c r="I170" i="7"/>
  <c r="J170" i="7"/>
  <c r="E171" i="7"/>
  <c r="F171" i="7"/>
  <c r="G171" i="7"/>
  <c r="H171" i="7"/>
  <c r="I171" i="7"/>
  <c r="J171" i="7"/>
  <c r="E172" i="7"/>
  <c r="F172" i="7"/>
  <c r="G172" i="7"/>
  <c r="H172" i="7"/>
  <c r="I172" i="7"/>
  <c r="J172" i="7"/>
  <c r="E173" i="7"/>
  <c r="F173" i="7"/>
  <c r="G173" i="7"/>
  <c r="H173" i="7"/>
  <c r="I173" i="7"/>
  <c r="J173" i="7"/>
  <c r="E174" i="7"/>
  <c r="F174" i="7"/>
  <c r="G174" i="7"/>
  <c r="H174" i="7"/>
  <c r="I174" i="7"/>
  <c r="J174" i="7"/>
  <c r="E175" i="7"/>
  <c r="F175" i="7"/>
  <c r="G175" i="7"/>
  <c r="H175" i="7"/>
  <c r="I175" i="7"/>
  <c r="J175" i="7"/>
  <c r="E176" i="7"/>
  <c r="F176" i="7"/>
  <c r="G176" i="7"/>
  <c r="H176" i="7"/>
  <c r="I176" i="7"/>
  <c r="J176" i="7"/>
  <c r="E177" i="7"/>
  <c r="F177" i="7"/>
  <c r="G177" i="7"/>
  <c r="H177" i="7"/>
  <c r="I177" i="7"/>
  <c r="J177" i="7"/>
  <c r="E178" i="7"/>
  <c r="F178" i="7"/>
  <c r="G178" i="7"/>
  <c r="H178" i="7"/>
  <c r="I178" i="7"/>
  <c r="J178" i="7"/>
  <c r="E179" i="7"/>
  <c r="F179" i="7"/>
  <c r="G179" i="7"/>
  <c r="H179" i="7"/>
  <c r="I179" i="7"/>
  <c r="J179" i="7"/>
  <c r="E180" i="7"/>
  <c r="F180" i="7"/>
  <c r="G180" i="7"/>
  <c r="H180" i="7"/>
  <c r="I180" i="7"/>
  <c r="J180" i="7"/>
  <c r="E181" i="7"/>
  <c r="F181" i="7"/>
  <c r="G181" i="7"/>
  <c r="H181" i="7"/>
  <c r="I181" i="7"/>
  <c r="J181" i="7"/>
  <c r="E182" i="7"/>
  <c r="F182" i="7"/>
  <c r="G182" i="7"/>
  <c r="H182" i="7"/>
  <c r="I182" i="7"/>
  <c r="J182" i="7"/>
  <c r="E183" i="7"/>
  <c r="F183" i="7"/>
  <c r="G183" i="7"/>
  <c r="H183" i="7"/>
  <c r="I183" i="7"/>
  <c r="J183" i="7"/>
  <c r="E184" i="7"/>
  <c r="F184" i="7"/>
  <c r="G184" i="7"/>
  <c r="H184" i="7"/>
  <c r="I184" i="7"/>
  <c r="J184" i="7"/>
  <c r="E185" i="7"/>
  <c r="F185" i="7"/>
  <c r="G185" i="7"/>
  <c r="H185" i="7"/>
  <c r="I185" i="7"/>
  <c r="J185" i="7"/>
  <c r="E186" i="7"/>
  <c r="F186" i="7"/>
  <c r="G186" i="7"/>
  <c r="H186" i="7"/>
  <c r="I186" i="7"/>
  <c r="J186" i="7"/>
  <c r="E187" i="7"/>
  <c r="F187" i="7"/>
  <c r="G187" i="7"/>
  <c r="H187" i="7"/>
  <c r="I187" i="7"/>
  <c r="J187" i="7"/>
  <c r="E188" i="7"/>
  <c r="F188" i="7"/>
  <c r="G188" i="7"/>
  <c r="H188" i="7"/>
  <c r="I188" i="7"/>
  <c r="J188" i="7"/>
  <c r="E189" i="7"/>
  <c r="F189" i="7"/>
  <c r="G189" i="7"/>
  <c r="H189" i="7"/>
  <c r="I189" i="7"/>
  <c r="J189" i="7"/>
  <c r="E190" i="7"/>
  <c r="F190" i="7"/>
  <c r="G190" i="7"/>
  <c r="H190" i="7"/>
  <c r="I190" i="7"/>
  <c r="J190" i="7"/>
  <c r="E191" i="7"/>
  <c r="F191" i="7"/>
  <c r="G191" i="7"/>
  <c r="H191" i="7"/>
  <c r="I191" i="7"/>
  <c r="J191" i="7"/>
  <c r="E192" i="7"/>
  <c r="F192" i="7"/>
  <c r="G192" i="7"/>
  <c r="H192" i="7"/>
  <c r="I192" i="7"/>
  <c r="J192" i="7"/>
  <c r="E193" i="7"/>
  <c r="F193" i="7"/>
  <c r="G193" i="7"/>
  <c r="H193" i="7"/>
  <c r="I193" i="7"/>
  <c r="J193" i="7"/>
  <c r="E194" i="7"/>
  <c r="F194" i="7"/>
  <c r="G194" i="7"/>
  <c r="H194" i="7"/>
  <c r="I194" i="7"/>
  <c r="J194" i="7"/>
  <c r="E195" i="7"/>
  <c r="F195" i="7"/>
  <c r="G195" i="7"/>
  <c r="H195" i="7"/>
  <c r="I195" i="7"/>
  <c r="J195" i="7"/>
  <c r="E196" i="7"/>
  <c r="F196" i="7"/>
  <c r="G196" i="7"/>
  <c r="H196" i="7"/>
  <c r="I196" i="7"/>
  <c r="J196" i="7"/>
  <c r="E197" i="7"/>
  <c r="F197" i="7"/>
  <c r="G197" i="7"/>
  <c r="H197" i="7"/>
  <c r="I197" i="7"/>
  <c r="J197" i="7"/>
  <c r="E198" i="7"/>
  <c r="F198" i="7"/>
  <c r="G198" i="7"/>
  <c r="H198" i="7"/>
  <c r="I198" i="7"/>
  <c r="J198" i="7"/>
  <c r="E199" i="7"/>
  <c r="F199" i="7"/>
  <c r="G199" i="7"/>
  <c r="H199" i="7"/>
  <c r="I199" i="7"/>
  <c r="J199" i="7"/>
  <c r="E200" i="7"/>
  <c r="F200" i="7"/>
  <c r="G200" i="7"/>
  <c r="H200" i="7"/>
  <c r="I200" i="7"/>
  <c r="J200" i="7"/>
  <c r="E201" i="7"/>
  <c r="F201" i="7"/>
  <c r="G201" i="7"/>
  <c r="H201" i="7"/>
  <c r="I201" i="7"/>
  <c r="J201" i="7"/>
  <c r="E202" i="7"/>
  <c r="F202" i="7"/>
  <c r="G202" i="7"/>
  <c r="H202" i="7"/>
  <c r="I202" i="7"/>
  <c r="J202" i="7"/>
  <c r="E203" i="7"/>
  <c r="F203" i="7"/>
  <c r="G203" i="7"/>
  <c r="H203" i="7"/>
  <c r="I203" i="7"/>
  <c r="J203" i="7"/>
  <c r="E204" i="7"/>
  <c r="F204" i="7"/>
  <c r="G204" i="7"/>
  <c r="H204" i="7"/>
  <c r="I204" i="7"/>
  <c r="J204" i="7"/>
  <c r="E205" i="7"/>
  <c r="F205" i="7"/>
  <c r="G205" i="7"/>
  <c r="H205" i="7"/>
  <c r="I205" i="7"/>
  <c r="J205" i="7"/>
  <c r="E206" i="7"/>
  <c r="F206" i="7"/>
  <c r="G206" i="7"/>
  <c r="H206" i="7"/>
  <c r="I206" i="7"/>
  <c r="J206" i="7"/>
  <c r="E207" i="7"/>
  <c r="F207" i="7"/>
  <c r="G207" i="7"/>
  <c r="H207" i="7"/>
  <c r="I207" i="7"/>
  <c r="J207" i="7"/>
  <c r="E208" i="7"/>
  <c r="F208" i="7"/>
  <c r="G208" i="7"/>
  <c r="H208" i="7"/>
  <c r="I208" i="7"/>
  <c r="J208" i="7"/>
  <c r="E209" i="7"/>
  <c r="F209" i="7"/>
  <c r="G209" i="7"/>
  <c r="H209" i="7"/>
  <c r="I209" i="7"/>
  <c r="J209" i="7"/>
  <c r="E210" i="7"/>
  <c r="F210" i="7"/>
  <c r="G210" i="7"/>
  <c r="H210" i="7"/>
  <c r="I210" i="7"/>
  <c r="J210" i="7"/>
  <c r="E211" i="7"/>
  <c r="F211" i="7"/>
  <c r="G211" i="7"/>
  <c r="H211" i="7"/>
  <c r="I211" i="7"/>
  <c r="J211" i="7"/>
  <c r="E212" i="7"/>
  <c r="F212" i="7"/>
  <c r="G212" i="7"/>
  <c r="H212" i="7"/>
  <c r="I212" i="7"/>
  <c r="J212" i="7"/>
  <c r="E213" i="7"/>
  <c r="F213" i="7"/>
  <c r="G213" i="7"/>
  <c r="H213" i="7"/>
  <c r="I213" i="7"/>
  <c r="J213" i="7"/>
  <c r="E214" i="7"/>
  <c r="F214" i="7"/>
  <c r="G214" i="7"/>
  <c r="H214" i="7"/>
  <c r="I214" i="7"/>
  <c r="J214" i="7"/>
  <c r="E215" i="7"/>
  <c r="F215" i="7"/>
  <c r="G215" i="7"/>
  <c r="H215" i="7"/>
  <c r="I215" i="7"/>
  <c r="J215" i="7"/>
  <c r="E216" i="7"/>
  <c r="F216" i="7"/>
  <c r="G216" i="7"/>
  <c r="H216" i="7"/>
  <c r="I216" i="7"/>
  <c r="J216" i="7"/>
  <c r="E217" i="7"/>
  <c r="F217" i="7"/>
  <c r="G217" i="7"/>
  <c r="H217" i="7"/>
  <c r="I217" i="7"/>
  <c r="J217" i="7"/>
  <c r="E218" i="7"/>
  <c r="F218" i="7"/>
  <c r="G218" i="7"/>
  <c r="H218" i="7"/>
  <c r="I218" i="7"/>
  <c r="J218" i="7"/>
  <c r="E219" i="7"/>
  <c r="F219" i="7"/>
  <c r="G219" i="7"/>
  <c r="H219" i="7"/>
  <c r="I219" i="7"/>
  <c r="J219" i="7"/>
  <c r="E220" i="7"/>
  <c r="F220" i="7"/>
  <c r="G220" i="7"/>
  <c r="H220" i="7"/>
  <c r="I220" i="7"/>
  <c r="J220" i="7"/>
  <c r="E221" i="7"/>
  <c r="F221" i="7"/>
  <c r="G221" i="7"/>
  <c r="H221" i="7"/>
  <c r="I221" i="7"/>
  <c r="J221" i="7"/>
  <c r="E222" i="7"/>
  <c r="F222" i="7"/>
  <c r="G222" i="7"/>
  <c r="H222" i="7"/>
  <c r="I222" i="7"/>
  <c r="J222" i="7"/>
  <c r="E223" i="7"/>
  <c r="F223" i="7"/>
  <c r="G223" i="7"/>
  <c r="H223" i="7"/>
  <c r="I223" i="7"/>
  <c r="J223" i="7"/>
  <c r="E224" i="7"/>
  <c r="F224" i="7"/>
  <c r="G224" i="7"/>
  <c r="H224" i="7"/>
  <c r="I224" i="7"/>
  <c r="J224" i="7"/>
  <c r="E225" i="7"/>
  <c r="F225" i="7"/>
  <c r="G225" i="7"/>
  <c r="H225" i="7"/>
  <c r="I225" i="7"/>
  <c r="J225" i="7"/>
  <c r="E226" i="7"/>
  <c r="F226" i="7"/>
  <c r="G226" i="7"/>
  <c r="H226" i="7"/>
  <c r="I226" i="7"/>
  <c r="J226" i="7"/>
  <c r="E227" i="7"/>
  <c r="F227" i="7"/>
  <c r="G227" i="7"/>
  <c r="H227" i="7"/>
  <c r="I227" i="7"/>
  <c r="J227" i="7"/>
  <c r="E228" i="7"/>
  <c r="F228" i="7"/>
  <c r="G228" i="7"/>
  <c r="H228" i="7"/>
  <c r="I228" i="7"/>
  <c r="J228" i="7"/>
  <c r="E229" i="7"/>
  <c r="F229" i="7"/>
  <c r="G229" i="7"/>
  <c r="H229" i="7"/>
  <c r="I229" i="7"/>
  <c r="J229" i="7"/>
  <c r="E230" i="7"/>
  <c r="F230" i="7"/>
  <c r="G230" i="7"/>
  <c r="H230" i="7"/>
  <c r="I230" i="7"/>
  <c r="J230" i="7"/>
  <c r="E231" i="7"/>
  <c r="F231" i="7"/>
  <c r="G231" i="7"/>
  <c r="H231" i="7"/>
  <c r="I231" i="7"/>
  <c r="J231" i="7"/>
  <c r="E232" i="7"/>
  <c r="F232" i="7"/>
  <c r="G232" i="7"/>
  <c r="H232" i="7"/>
  <c r="I232" i="7"/>
  <c r="J232" i="7"/>
  <c r="E233" i="7"/>
  <c r="F233" i="7"/>
  <c r="G233" i="7"/>
  <c r="H233" i="7"/>
  <c r="I233" i="7"/>
  <c r="J233" i="7"/>
  <c r="E234" i="7"/>
  <c r="F234" i="7"/>
  <c r="G234" i="7"/>
  <c r="H234" i="7"/>
  <c r="I234" i="7"/>
  <c r="J234" i="7"/>
  <c r="E235" i="7"/>
  <c r="F235" i="7"/>
  <c r="G235" i="7"/>
  <c r="H235" i="7"/>
  <c r="I235" i="7"/>
  <c r="J235" i="7"/>
  <c r="E236" i="7"/>
  <c r="F236" i="7"/>
  <c r="G236" i="7"/>
  <c r="H236" i="7"/>
  <c r="I236" i="7"/>
  <c r="J236" i="7"/>
  <c r="E237" i="7"/>
  <c r="F237" i="7"/>
  <c r="G237" i="7"/>
  <c r="H237" i="7"/>
  <c r="I237" i="7"/>
  <c r="J237" i="7"/>
  <c r="E238" i="7"/>
  <c r="F238" i="7"/>
  <c r="G238" i="7"/>
  <c r="H238" i="7"/>
  <c r="I238" i="7"/>
  <c r="J238" i="7"/>
  <c r="E239" i="7"/>
  <c r="F239" i="7"/>
  <c r="G239" i="7"/>
  <c r="H239" i="7"/>
  <c r="I239" i="7"/>
  <c r="J239" i="7"/>
  <c r="E240" i="7"/>
  <c r="F240" i="7"/>
  <c r="G240" i="7"/>
  <c r="H240" i="7"/>
  <c r="I240" i="7"/>
  <c r="J240" i="7"/>
  <c r="E241" i="7"/>
  <c r="F241" i="7"/>
  <c r="G241" i="7"/>
  <c r="H241" i="7"/>
  <c r="I241" i="7"/>
  <c r="J241" i="7"/>
  <c r="E242" i="7"/>
  <c r="F242" i="7"/>
  <c r="G242" i="7"/>
  <c r="H242" i="7"/>
  <c r="I242" i="7"/>
  <c r="J242" i="7"/>
  <c r="E243" i="7"/>
  <c r="F243" i="7"/>
  <c r="G243" i="7"/>
  <c r="H243" i="7"/>
  <c r="I243" i="7"/>
  <c r="J243" i="7"/>
  <c r="E244" i="7"/>
  <c r="F244" i="7"/>
  <c r="G244" i="7"/>
  <c r="H244" i="7"/>
  <c r="I244" i="7"/>
  <c r="J244" i="7"/>
  <c r="F5" i="7"/>
  <c r="G5" i="7"/>
  <c r="H5" i="7"/>
  <c r="I5" i="7"/>
  <c r="J5" i="7"/>
  <c r="E5" i="7"/>
  <c r="O26" i="12" l="1"/>
  <c r="O24" i="12"/>
  <c r="O27" i="12"/>
  <c r="O25" i="12"/>
  <c r="O28" i="12"/>
  <c r="E28" i="12"/>
  <c r="AA28" i="12"/>
  <c r="AA27" i="12"/>
  <c r="AA26" i="12"/>
  <c r="AB12" i="12"/>
  <c r="M22" i="12"/>
  <c r="M27" i="12"/>
  <c r="M28" i="12"/>
  <c r="M26" i="12"/>
  <c r="M25" i="12"/>
  <c r="M24" i="12"/>
  <c r="C28" i="12"/>
  <c r="Z28" i="12"/>
  <c r="Z25" i="12"/>
  <c r="Z27" i="12"/>
  <c r="Z26" i="12"/>
  <c r="AA12" i="12"/>
  <c r="AB28" i="12"/>
  <c r="AB27" i="12"/>
  <c r="AC12" i="12"/>
  <c r="Y25" i="12"/>
  <c r="Y27" i="12"/>
  <c r="Y28" i="12"/>
  <c r="Y26" i="12"/>
  <c r="Y24" i="12"/>
  <c r="Z12" i="12"/>
  <c r="N23" i="12"/>
  <c r="N26" i="12"/>
  <c r="N27" i="12"/>
  <c r="N28" i="12"/>
  <c r="N24" i="12"/>
  <c r="N25" i="12"/>
  <c r="D28" i="12"/>
  <c r="X27" i="12"/>
  <c r="X23" i="12"/>
  <c r="X26" i="12"/>
  <c r="X25" i="12"/>
  <c r="X24" i="12"/>
  <c r="X28" i="12"/>
  <c r="Y12" i="12"/>
  <c r="R27" i="12"/>
  <c r="R28" i="12"/>
  <c r="H28" i="12"/>
  <c r="W22" i="12"/>
  <c r="W23" i="12"/>
  <c r="W26" i="12"/>
  <c r="W27" i="12"/>
  <c r="W24" i="12"/>
  <c r="W28" i="12"/>
  <c r="W25" i="12"/>
  <c r="X12" i="12"/>
  <c r="Q28" i="12"/>
  <c r="Q27" i="12"/>
  <c r="Q26" i="12"/>
  <c r="G28" i="12"/>
  <c r="P25" i="12"/>
  <c r="P26" i="12"/>
  <c r="P27" i="12"/>
  <c r="P28" i="12"/>
  <c r="F28" i="12"/>
  <c r="N5" i="18" a="1"/>
  <c r="N5" i="18" s="1"/>
  <c r="N7" i="18" l="1"/>
  <c r="N6" i="18"/>
  <c r="N8" i="18"/>
  <c r="AA5" i="17" l="1"/>
  <c r="AB5" i="17" s="1"/>
  <c r="AA6" i="17"/>
  <c r="AA7" i="17"/>
  <c r="AC7" i="17" s="1"/>
  <c r="AA8" i="17"/>
  <c r="AB8" i="17" s="1"/>
  <c r="AA9" i="17"/>
  <c r="AC9" i="17" s="1"/>
  <c r="AA10" i="17"/>
  <c r="AA11" i="17"/>
  <c r="AC11" i="17" s="1"/>
  <c r="AA12" i="17"/>
  <c r="AB12" i="17" s="1"/>
  <c r="AA13" i="17"/>
  <c r="AA14" i="17"/>
  <c r="AD14" i="17" s="1"/>
  <c r="AA15" i="17"/>
  <c r="AC15" i="17" s="1"/>
  <c r="AA16" i="17"/>
  <c r="AB16" i="17" s="1"/>
  <c r="AA17" i="17"/>
  <c r="AC17" i="17" s="1"/>
  <c r="AA18" i="17"/>
  <c r="AD18" i="17" s="1"/>
  <c r="AA19" i="17"/>
  <c r="AC19" i="17" s="1"/>
  <c r="AA20" i="17"/>
  <c r="AB20" i="17" s="1"/>
  <c r="AA21" i="17"/>
  <c r="AA22" i="17"/>
  <c r="AB22" i="17" s="1"/>
  <c r="AA23" i="17"/>
  <c r="AC23" i="17" s="1"/>
  <c r="AA24" i="17"/>
  <c r="AB24" i="17" s="1"/>
  <c r="AA25" i="17"/>
  <c r="AC25" i="17" s="1"/>
  <c r="AA26" i="17"/>
  <c r="AD26" i="17" s="1"/>
  <c r="AA27" i="17"/>
  <c r="AC27" i="17" s="1"/>
  <c r="AA28" i="17"/>
  <c r="AB28" i="17" s="1"/>
  <c r="AA29" i="17"/>
  <c r="AA30" i="17"/>
  <c r="AA31" i="17"/>
  <c r="AC31" i="17" s="1"/>
  <c r="AA32" i="17"/>
  <c r="AB32" i="17" s="1"/>
  <c r="AA33" i="17"/>
  <c r="AC33" i="17" s="1"/>
  <c r="AA34" i="17"/>
  <c r="AD34" i="17" s="1"/>
  <c r="AA35" i="17"/>
  <c r="AC35" i="17" s="1"/>
  <c r="AA36" i="17"/>
  <c r="AB36" i="17" s="1"/>
  <c r="AA37" i="17"/>
  <c r="AA38" i="17"/>
  <c r="AB38" i="17" s="1"/>
  <c r="AA39" i="17"/>
  <c r="AC39" i="17" s="1"/>
  <c r="AA40" i="17"/>
  <c r="AB40" i="17" s="1"/>
  <c r="AA41" i="17"/>
  <c r="AC41" i="17" s="1"/>
  <c r="AA42" i="17"/>
  <c r="AD42" i="17" s="1"/>
  <c r="AA43" i="17"/>
  <c r="AC43" i="17" s="1"/>
  <c r="AA44" i="17"/>
  <c r="AB44" i="17" s="1"/>
  <c r="AA45" i="17"/>
  <c r="AA46" i="17"/>
  <c r="AC46" i="17" s="1"/>
  <c r="AA47" i="17"/>
  <c r="AC47" i="17" s="1"/>
  <c r="AA48" i="17"/>
  <c r="AB48" i="17" s="1"/>
  <c r="AA49" i="17"/>
  <c r="AC49" i="17" s="1"/>
  <c r="AA50" i="17"/>
  <c r="AD50" i="17" s="1"/>
  <c r="AA51" i="17"/>
  <c r="AC51" i="17" s="1"/>
  <c r="AA52" i="17"/>
  <c r="AB52" i="17" s="1"/>
  <c r="AA53" i="17"/>
  <c r="AA54" i="17"/>
  <c r="AC54" i="17" s="1"/>
  <c r="AA55" i="17"/>
  <c r="AC55" i="17" s="1"/>
  <c r="AA56" i="17"/>
  <c r="AB56" i="17" s="1"/>
  <c r="AA57" i="17"/>
  <c r="AC57" i="17" s="1"/>
  <c r="AA58" i="17"/>
  <c r="AD58" i="17" s="1"/>
  <c r="AA59" i="17"/>
  <c r="AC59" i="17" s="1"/>
  <c r="AA60" i="17"/>
  <c r="AB60" i="17" s="1"/>
  <c r="AA61" i="17"/>
  <c r="AA62" i="17"/>
  <c r="AB62" i="17" s="1"/>
  <c r="AA63" i="17"/>
  <c r="AC63" i="17" s="1"/>
  <c r="AA64" i="17"/>
  <c r="AB64" i="17" s="1"/>
  <c r="AA65" i="17"/>
  <c r="AC65" i="17" s="1"/>
  <c r="AA66" i="17"/>
  <c r="AD66" i="17" s="1"/>
  <c r="AA67" i="17"/>
  <c r="AC67" i="17" s="1"/>
  <c r="AA68" i="17"/>
  <c r="AB68" i="17" s="1"/>
  <c r="AA69" i="17"/>
  <c r="AA70" i="17"/>
  <c r="AB70" i="17" s="1"/>
  <c r="AA71" i="17"/>
  <c r="AC71" i="17" s="1"/>
  <c r="AA72" i="17"/>
  <c r="AB72" i="17" s="1"/>
  <c r="AA73" i="17"/>
  <c r="AC73" i="17" s="1"/>
  <c r="AA74" i="17"/>
  <c r="AA75" i="17"/>
  <c r="AC75" i="17" s="1"/>
  <c r="AA76" i="17"/>
  <c r="AB76" i="17" s="1"/>
  <c r="AA77" i="17"/>
  <c r="AA78" i="17"/>
  <c r="AD78" i="17" s="1"/>
  <c r="AA79" i="17"/>
  <c r="AC79" i="17" s="1"/>
  <c r="AA80" i="17"/>
  <c r="AB80" i="17" s="1"/>
  <c r="AA81" i="17"/>
  <c r="AC81" i="17" s="1"/>
  <c r="AA82" i="17"/>
  <c r="AD82" i="17" s="1"/>
  <c r="AA83" i="17"/>
  <c r="AC83" i="17" s="1"/>
  <c r="AA84" i="17"/>
  <c r="AB84" i="17" s="1"/>
  <c r="AA85" i="17"/>
  <c r="AA86" i="17"/>
  <c r="AB86" i="17" s="1"/>
  <c r="AA87" i="17"/>
  <c r="AC87" i="17" s="1"/>
  <c r="AA88" i="17"/>
  <c r="AB88" i="17" s="1"/>
  <c r="AA89" i="17"/>
  <c r="AC89" i="17" s="1"/>
  <c r="AA90" i="17"/>
  <c r="AD90" i="17" s="1"/>
  <c r="AA91" i="17"/>
  <c r="AC91" i="17" s="1"/>
  <c r="AA92" i="17"/>
  <c r="AB92" i="17" s="1"/>
  <c r="AA93" i="17"/>
  <c r="AA94" i="17"/>
  <c r="AA95" i="17"/>
  <c r="AC95" i="17" s="1"/>
  <c r="AA96" i="17"/>
  <c r="AB96" i="17" s="1"/>
  <c r="AA97" i="17"/>
  <c r="AC97" i="17" s="1"/>
  <c r="AA98" i="17"/>
  <c r="AD98" i="17" s="1"/>
  <c r="AA99" i="17"/>
  <c r="AC99" i="17" s="1"/>
  <c r="AA100" i="17"/>
  <c r="AB100" i="17" s="1"/>
  <c r="AA101" i="17"/>
  <c r="AA102" i="17"/>
  <c r="AB102" i="17" s="1"/>
  <c r="AA103" i="17"/>
  <c r="AC103" i="17" s="1"/>
  <c r="AA104" i="17"/>
  <c r="AB104" i="17" s="1"/>
  <c r="AA105" i="17"/>
  <c r="AC105" i="17" s="1"/>
  <c r="AA106" i="17"/>
  <c r="AD106" i="17" s="1"/>
  <c r="AA107" i="17"/>
  <c r="AC107" i="17" s="1"/>
  <c r="AA108" i="17"/>
  <c r="AB108" i="17" s="1"/>
  <c r="AA109" i="17"/>
  <c r="AA110" i="17"/>
  <c r="AB110" i="17" s="1"/>
  <c r="AA111" i="17"/>
  <c r="AC111" i="17" s="1"/>
  <c r="AA112" i="17"/>
  <c r="AB112" i="17" s="1"/>
  <c r="AA113" i="17"/>
  <c r="AC113" i="17" s="1"/>
  <c r="AA114" i="17"/>
  <c r="AD114" i="17" s="1"/>
  <c r="AA115" i="17"/>
  <c r="AC115" i="17" s="1"/>
  <c r="AA116" i="17"/>
  <c r="AB116" i="17" s="1"/>
  <c r="AA117" i="17"/>
  <c r="AA118" i="17"/>
  <c r="AC118" i="17" s="1"/>
  <c r="AA119" i="17"/>
  <c r="AC119" i="17" s="1"/>
  <c r="AA120" i="17"/>
  <c r="AB120" i="17" s="1"/>
  <c r="AA121" i="17"/>
  <c r="AC121" i="17" s="1"/>
  <c r="AA122" i="17"/>
  <c r="AD122" i="17" s="1"/>
  <c r="AA123" i="17"/>
  <c r="AC123" i="17" s="1"/>
  <c r="AA124" i="17"/>
  <c r="AB124" i="17" s="1"/>
  <c r="AA125" i="17"/>
  <c r="AA126" i="17"/>
  <c r="AC126" i="17" s="1"/>
  <c r="AA127" i="17"/>
  <c r="AC127" i="17" s="1"/>
  <c r="AA128" i="17"/>
  <c r="AB128" i="17" s="1"/>
  <c r="AA129" i="17"/>
  <c r="AC129" i="17" s="1"/>
  <c r="AA130" i="17"/>
  <c r="AD130" i="17" s="1"/>
  <c r="AA131" i="17"/>
  <c r="AC131" i="17" s="1"/>
  <c r="AA132" i="17"/>
  <c r="AB132" i="17" s="1"/>
  <c r="AA133" i="17"/>
  <c r="AA134" i="17"/>
  <c r="AD134" i="17" s="1"/>
  <c r="AA135" i="17"/>
  <c r="AC135" i="17" s="1"/>
  <c r="AA136" i="17"/>
  <c r="AB136" i="17" s="1"/>
  <c r="AA137" i="17"/>
  <c r="AC137" i="17" s="1"/>
  <c r="AA138" i="17"/>
  <c r="AA139" i="17"/>
  <c r="AC139" i="17" s="1"/>
  <c r="AA140" i="17"/>
  <c r="AB140" i="17" s="1"/>
  <c r="AA141" i="17"/>
  <c r="AA142" i="17"/>
  <c r="AD142" i="17" s="1"/>
  <c r="AA143" i="17"/>
  <c r="AC143" i="17" s="1"/>
  <c r="AA144" i="17"/>
  <c r="AB144" i="17" s="1"/>
  <c r="AA145" i="17"/>
  <c r="AC145" i="17" s="1"/>
  <c r="AA146" i="17"/>
  <c r="AD146" i="17" s="1"/>
  <c r="AA147" i="17"/>
  <c r="AC147" i="17" s="1"/>
  <c r="AA148" i="17"/>
  <c r="AB148" i="17" s="1"/>
  <c r="AA149" i="17"/>
  <c r="AA150" i="17"/>
  <c r="AC150" i="17" s="1"/>
  <c r="AA151" i="17"/>
  <c r="AC151" i="17" s="1"/>
  <c r="AA152" i="17"/>
  <c r="AB152" i="17" s="1"/>
  <c r="AA153" i="17"/>
  <c r="AC153" i="17" s="1"/>
  <c r="AA154" i="17"/>
  <c r="AD154" i="17" s="1"/>
  <c r="AA155" i="17"/>
  <c r="AC155" i="17" s="1"/>
  <c r="AA156" i="17"/>
  <c r="AB156" i="17" s="1"/>
  <c r="AA157" i="17"/>
  <c r="AA158" i="17"/>
  <c r="AA159" i="17"/>
  <c r="AC159" i="17" s="1"/>
  <c r="AA160" i="17"/>
  <c r="AB160" i="17" s="1"/>
  <c r="AA161" i="17"/>
  <c r="AC161" i="17" s="1"/>
  <c r="AA162" i="17"/>
  <c r="AD162" i="17" s="1"/>
  <c r="AA163" i="17"/>
  <c r="AC163" i="17" s="1"/>
  <c r="AA164" i="17"/>
  <c r="AB164" i="17" s="1"/>
  <c r="AA165" i="17"/>
  <c r="AA166" i="17"/>
  <c r="AC166" i="17" s="1"/>
  <c r="AA167" i="17"/>
  <c r="AC167" i="17" s="1"/>
  <c r="AA168" i="17"/>
  <c r="AB168" i="17" s="1"/>
  <c r="AA169" i="17"/>
  <c r="AC169" i="17" s="1"/>
  <c r="AA170" i="17"/>
  <c r="AD170" i="17" s="1"/>
  <c r="AA171" i="17"/>
  <c r="AC171" i="17" s="1"/>
  <c r="AA172" i="17"/>
  <c r="AB172" i="17" s="1"/>
  <c r="AA173" i="17"/>
  <c r="AA174" i="17"/>
  <c r="AB174" i="17" s="1"/>
  <c r="AA175" i="17"/>
  <c r="AD175" i="17" s="1"/>
  <c r="AA176" i="17"/>
  <c r="AA177" i="17"/>
  <c r="AD177" i="17" s="1"/>
  <c r="AA178" i="17"/>
  <c r="AD178" i="17" s="1"/>
  <c r="AA179" i="17"/>
  <c r="AD179" i="17" s="1"/>
  <c r="AA180" i="17"/>
  <c r="AB180" i="17" s="1"/>
  <c r="AA181" i="17"/>
  <c r="AA182" i="17"/>
  <c r="AB182" i="17" s="1"/>
  <c r="AA183" i="17"/>
  <c r="AD183" i="17" s="1"/>
  <c r="W5" i="17"/>
  <c r="Z5" i="17" s="1"/>
  <c r="W6" i="17"/>
  <c r="Z6" i="17" s="1"/>
  <c r="W7" i="17"/>
  <c r="X7" i="17" s="1"/>
  <c r="W8" i="17"/>
  <c r="X8" i="17" s="1"/>
  <c r="W9" i="17"/>
  <c r="X9" i="17" s="1"/>
  <c r="W10" i="17"/>
  <c r="W11" i="17"/>
  <c r="X11" i="17" s="1"/>
  <c r="W12" i="17"/>
  <c r="X12" i="17" s="1"/>
  <c r="W13" i="17"/>
  <c r="X13" i="17" s="1"/>
  <c r="W14" i="17"/>
  <c r="X14" i="17" s="1"/>
  <c r="W15" i="17"/>
  <c r="X15" i="17" s="1"/>
  <c r="W16" i="17"/>
  <c r="X16" i="17" s="1"/>
  <c r="W17" i="17"/>
  <c r="X17" i="17" s="1"/>
  <c r="W18" i="17"/>
  <c r="W19" i="17"/>
  <c r="X19" i="17" s="1"/>
  <c r="W20" i="17"/>
  <c r="Y20" i="17" s="1"/>
  <c r="W21" i="17"/>
  <c r="X21" i="17" s="1"/>
  <c r="W22" i="17"/>
  <c r="W23" i="17"/>
  <c r="X23" i="17" s="1"/>
  <c r="W24" i="17"/>
  <c r="Y24" i="17" s="1"/>
  <c r="W25" i="17"/>
  <c r="X25" i="17" s="1"/>
  <c r="W26" i="17"/>
  <c r="Z26" i="17" s="1"/>
  <c r="W27" i="17"/>
  <c r="X27" i="17" s="1"/>
  <c r="W28" i="17"/>
  <c r="Z28" i="17" s="1"/>
  <c r="W29" i="17"/>
  <c r="X29" i="17" s="1"/>
  <c r="W30" i="17"/>
  <c r="X30" i="17" s="1"/>
  <c r="W31" i="17"/>
  <c r="X31" i="17" s="1"/>
  <c r="W32" i="17"/>
  <c r="X32" i="17" s="1"/>
  <c r="W33" i="17"/>
  <c r="X33" i="17" s="1"/>
  <c r="W34" i="17"/>
  <c r="W35" i="17"/>
  <c r="X35" i="17" s="1"/>
  <c r="W36" i="17"/>
  <c r="Y36" i="17" s="1"/>
  <c r="W37" i="17"/>
  <c r="X37" i="17" s="1"/>
  <c r="W38" i="17"/>
  <c r="W39" i="17"/>
  <c r="X39" i="17" s="1"/>
  <c r="W40" i="17"/>
  <c r="Y40" i="17" s="1"/>
  <c r="W41" i="17"/>
  <c r="X41" i="17" s="1"/>
  <c r="W42" i="17"/>
  <c r="Z42" i="17" s="1"/>
  <c r="W43" i="17"/>
  <c r="X43" i="17" s="1"/>
  <c r="W44" i="17"/>
  <c r="X44" i="17" s="1"/>
  <c r="W45" i="17"/>
  <c r="X45" i="17" s="1"/>
  <c r="W46" i="17"/>
  <c r="X46" i="17" s="1"/>
  <c r="W47" i="17"/>
  <c r="X47" i="17" s="1"/>
  <c r="W48" i="17"/>
  <c r="X48" i="17" s="1"/>
  <c r="W49" i="17"/>
  <c r="X49" i="17" s="1"/>
  <c r="W50" i="17"/>
  <c r="X50" i="17" s="1"/>
  <c r="W51" i="17"/>
  <c r="X51" i="17" s="1"/>
  <c r="W52" i="17"/>
  <c r="Y52" i="17" s="1"/>
  <c r="W53" i="17"/>
  <c r="X53" i="17" s="1"/>
  <c r="W54" i="17"/>
  <c r="Y54" i="17" s="1"/>
  <c r="W55" i="17"/>
  <c r="X55" i="17" s="1"/>
  <c r="W56" i="17"/>
  <c r="X56" i="17" s="1"/>
  <c r="W57" i="17"/>
  <c r="X57" i="17" s="1"/>
  <c r="W58" i="17"/>
  <c r="Z58" i="17" s="1"/>
  <c r="W59" i="17"/>
  <c r="X59" i="17" s="1"/>
  <c r="W60" i="17"/>
  <c r="X60" i="17" s="1"/>
  <c r="W61" i="17"/>
  <c r="X61" i="17" s="1"/>
  <c r="W62" i="17"/>
  <c r="X62" i="17" s="1"/>
  <c r="W63" i="17"/>
  <c r="X63" i="17" s="1"/>
  <c r="W64" i="17"/>
  <c r="X64" i="17" s="1"/>
  <c r="W65" i="17"/>
  <c r="X65" i="17" s="1"/>
  <c r="W66" i="17"/>
  <c r="Y66" i="17" s="1"/>
  <c r="W67" i="17"/>
  <c r="X67" i="17" s="1"/>
  <c r="W68" i="17"/>
  <c r="Y68" i="17" s="1"/>
  <c r="W69" i="17"/>
  <c r="X69" i="17" s="1"/>
  <c r="W70" i="17"/>
  <c r="Y70" i="17" s="1"/>
  <c r="W71" i="17"/>
  <c r="X71" i="17" s="1"/>
  <c r="W72" i="17"/>
  <c r="X72" i="17" s="1"/>
  <c r="W73" i="17"/>
  <c r="W74" i="17"/>
  <c r="Z74" i="17" s="1"/>
  <c r="W75" i="17"/>
  <c r="W76" i="17"/>
  <c r="X76" i="17" s="1"/>
  <c r="W77" i="17"/>
  <c r="W78" i="17"/>
  <c r="X78" i="17" s="1"/>
  <c r="W79" i="17"/>
  <c r="W80" i="17"/>
  <c r="W81" i="17"/>
  <c r="W82" i="17"/>
  <c r="X82" i="17" s="1"/>
  <c r="W83" i="17"/>
  <c r="W84" i="17"/>
  <c r="W85" i="17"/>
  <c r="W86" i="17"/>
  <c r="X86" i="17" s="1"/>
  <c r="W87" i="17"/>
  <c r="W88" i="17"/>
  <c r="W89" i="17"/>
  <c r="W90" i="17"/>
  <c r="Z90" i="17" s="1"/>
  <c r="W91" i="17"/>
  <c r="W92" i="17"/>
  <c r="W93" i="17"/>
  <c r="W94" i="17"/>
  <c r="W95" i="17"/>
  <c r="W96" i="17"/>
  <c r="X96" i="17" s="1"/>
  <c r="W97" i="17"/>
  <c r="W98" i="17"/>
  <c r="X98" i="17" s="1"/>
  <c r="W99" i="17"/>
  <c r="W100" i="17"/>
  <c r="Y100" i="17" s="1"/>
  <c r="W101" i="17"/>
  <c r="W102" i="17"/>
  <c r="X102" i="17" s="1"/>
  <c r="W103" i="17"/>
  <c r="W104" i="17"/>
  <c r="Z104" i="17" s="1"/>
  <c r="W105" i="17"/>
  <c r="W106" i="17"/>
  <c r="Z106" i="17" s="1"/>
  <c r="W107" i="17"/>
  <c r="W108" i="17"/>
  <c r="X108" i="17" s="1"/>
  <c r="W109" i="17"/>
  <c r="W110" i="17"/>
  <c r="X110" i="17" s="1"/>
  <c r="W111" i="17"/>
  <c r="W112" i="17"/>
  <c r="X112" i="17" s="1"/>
  <c r="W113" i="17"/>
  <c r="W114" i="17"/>
  <c r="Y114" i="17" s="1"/>
  <c r="W115" i="17"/>
  <c r="W116" i="17"/>
  <c r="Y116" i="17" s="1"/>
  <c r="W117" i="17"/>
  <c r="W118" i="17"/>
  <c r="Y118" i="17" s="1"/>
  <c r="W119" i="17"/>
  <c r="W120" i="17"/>
  <c r="X120" i="17" s="1"/>
  <c r="W121" i="17"/>
  <c r="W122" i="17"/>
  <c r="Z122" i="17" s="1"/>
  <c r="W123" i="17"/>
  <c r="W124" i="17"/>
  <c r="X124" i="17" s="1"/>
  <c r="W125" i="17"/>
  <c r="W126" i="17"/>
  <c r="X126" i="17" s="1"/>
  <c r="W127" i="17"/>
  <c r="W128" i="17"/>
  <c r="X128" i="17" s="1"/>
  <c r="W129" i="17"/>
  <c r="W130" i="17"/>
  <c r="Y130" i="17" s="1"/>
  <c r="W131" i="17"/>
  <c r="W132" i="17"/>
  <c r="Y132" i="17" s="1"/>
  <c r="W133" i="17"/>
  <c r="W134" i="17"/>
  <c r="Y134" i="17" s="1"/>
  <c r="W135" i="17"/>
  <c r="W136" i="17"/>
  <c r="X136" i="17" s="1"/>
  <c r="W137" i="17"/>
  <c r="W138" i="17"/>
  <c r="Z138" i="17" s="1"/>
  <c r="W139" i="17"/>
  <c r="W140" i="17"/>
  <c r="X140" i="17" s="1"/>
  <c r="W141" i="17"/>
  <c r="W142" i="17"/>
  <c r="X142" i="17" s="1"/>
  <c r="W143" i="17"/>
  <c r="W144" i="17"/>
  <c r="W145" i="17"/>
  <c r="W146" i="17"/>
  <c r="Z146" i="17" s="1"/>
  <c r="W147" i="17"/>
  <c r="W148" i="17"/>
  <c r="W149" i="17"/>
  <c r="W150" i="17"/>
  <c r="X150" i="17" s="1"/>
  <c r="W151" i="17"/>
  <c r="W152" i="17"/>
  <c r="W153" i="17"/>
  <c r="W154" i="17"/>
  <c r="Z154" i="17" s="1"/>
  <c r="W155" i="17"/>
  <c r="W156" i="17"/>
  <c r="W157" i="17"/>
  <c r="W158" i="17"/>
  <c r="X158" i="17" s="1"/>
  <c r="W159" i="17"/>
  <c r="W160" i="17"/>
  <c r="X160" i="17" s="1"/>
  <c r="W161" i="17"/>
  <c r="W162" i="17"/>
  <c r="X162" i="17" s="1"/>
  <c r="W163" i="17"/>
  <c r="W164" i="17"/>
  <c r="Y164" i="17" s="1"/>
  <c r="W165" i="17"/>
  <c r="W166" i="17"/>
  <c r="Y166" i="17" s="1"/>
  <c r="W167" i="17"/>
  <c r="W168" i="17"/>
  <c r="X168" i="17" s="1"/>
  <c r="W169" i="17"/>
  <c r="W170" i="17"/>
  <c r="W171" i="17"/>
  <c r="W172" i="17"/>
  <c r="X172" i="17" s="1"/>
  <c r="W173" i="17"/>
  <c r="W174" i="17"/>
  <c r="X174" i="17" s="1"/>
  <c r="W175" i="17"/>
  <c r="Z175" i="17" s="1"/>
  <c r="W176" i="17"/>
  <c r="Z176" i="17" s="1"/>
  <c r="W177" i="17"/>
  <c r="Y177" i="17" s="1"/>
  <c r="W178" i="17"/>
  <c r="Z178" i="17" s="1"/>
  <c r="W179" i="17"/>
  <c r="X179" i="17" s="1"/>
  <c r="W180" i="17"/>
  <c r="Z180" i="17" s="1"/>
  <c r="W181" i="17"/>
  <c r="X181" i="17" s="1"/>
  <c r="W182" i="17"/>
  <c r="Z182" i="17" s="1"/>
  <c r="W183" i="17"/>
  <c r="Y183" i="17" s="1"/>
  <c r="K5" i="17"/>
  <c r="L5" i="17" s="1"/>
  <c r="K6" i="17"/>
  <c r="M6" i="17" s="1"/>
  <c r="K7" i="17"/>
  <c r="N7" i="17" s="1"/>
  <c r="K8" i="17"/>
  <c r="M8" i="17" s="1"/>
  <c r="K9" i="17"/>
  <c r="L9" i="17" s="1"/>
  <c r="K10" i="17"/>
  <c r="M10" i="17" s="1"/>
  <c r="K11" i="17"/>
  <c r="M11" i="17" s="1"/>
  <c r="K12" i="17"/>
  <c r="M12" i="17" s="1"/>
  <c r="K13" i="17"/>
  <c r="L13" i="17" s="1"/>
  <c r="K14" i="17"/>
  <c r="M14" i="17" s="1"/>
  <c r="K15" i="17"/>
  <c r="N15" i="17" s="1"/>
  <c r="K16" i="17"/>
  <c r="M16" i="17" s="1"/>
  <c r="K17" i="17"/>
  <c r="L17" i="17" s="1"/>
  <c r="K18" i="17"/>
  <c r="M18" i="17" s="1"/>
  <c r="K19" i="17"/>
  <c r="M19" i="17" s="1"/>
  <c r="K20" i="17"/>
  <c r="M20" i="17" s="1"/>
  <c r="K21" i="17"/>
  <c r="L21" i="17" s="1"/>
  <c r="K22" i="17"/>
  <c r="M22" i="17" s="1"/>
  <c r="K23" i="17"/>
  <c r="L23" i="17" s="1"/>
  <c r="K24" i="17"/>
  <c r="M24" i="17" s="1"/>
  <c r="K25" i="17"/>
  <c r="L25" i="17" s="1"/>
  <c r="K26" i="17"/>
  <c r="M26" i="17" s="1"/>
  <c r="K27" i="17"/>
  <c r="M27" i="17" s="1"/>
  <c r="K28" i="17"/>
  <c r="M28" i="17" s="1"/>
  <c r="K29" i="17"/>
  <c r="L29" i="17" s="1"/>
  <c r="K30" i="17"/>
  <c r="M30" i="17" s="1"/>
  <c r="K31" i="17"/>
  <c r="L31" i="17" s="1"/>
  <c r="K32" i="17"/>
  <c r="M32" i="17" s="1"/>
  <c r="K33" i="17"/>
  <c r="L33" i="17" s="1"/>
  <c r="K34" i="17"/>
  <c r="M34" i="17" s="1"/>
  <c r="K35" i="17"/>
  <c r="L35" i="17" s="1"/>
  <c r="K36" i="17"/>
  <c r="M36" i="17" s="1"/>
  <c r="K37" i="17"/>
  <c r="L37" i="17" s="1"/>
  <c r="K38" i="17"/>
  <c r="L38" i="17" s="1"/>
  <c r="K39" i="17"/>
  <c r="L39" i="17" s="1"/>
  <c r="K40" i="17"/>
  <c r="N40" i="17" s="1"/>
  <c r="K41" i="17"/>
  <c r="L41" i="17" s="1"/>
  <c r="K42" i="17"/>
  <c r="L42" i="17" s="1"/>
  <c r="K43" i="17"/>
  <c r="L43" i="17" s="1"/>
  <c r="K44" i="17"/>
  <c r="L44" i="17" s="1"/>
  <c r="K45" i="17"/>
  <c r="M45" i="17" s="1"/>
  <c r="K46" i="17"/>
  <c r="L46" i="17" s="1"/>
  <c r="K47" i="17"/>
  <c r="L47" i="17" s="1"/>
  <c r="K48" i="17"/>
  <c r="L48" i="17" s="1"/>
  <c r="K49" i="17"/>
  <c r="L49" i="17" s="1"/>
  <c r="K50" i="17"/>
  <c r="L50" i="17" s="1"/>
  <c r="K51" i="17"/>
  <c r="L51" i="17" s="1"/>
  <c r="K52" i="17"/>
  <c r="L52" i="17" s="1"/>
  <c r="K53" i="17"/>
  <c r="M53" i="17" s="1"/>
  <c r="K54" i="17"/>
  <c r="L54" i="17" s="1"/>
  <c r="K55" i="17"/>
  <c r="L55" i="17" s="1"/>
  <c r="K56" i="17"/>
  <c r="L56" i="17" s="1"/>
  <c r="K57" i="17"/>
  <c r="L57" i="17" s="1"/>
  <c r="K58" i="17"/>
  <c r="L58" i="17" s="1"/>
  <c r="K59" i="17"/>
  <c r="N59" i="17" s="1"/>
  <c r="K60" i="17"/>
  <c r="L60" i="17" s="1"/>
  <c r="K61" i="17"/>
  <c r="M61" i="17" s="1"/>
  <c r="K62" i="17"/>
  <c r="L62" i="17" s="1"/>
  <c r="K63" i="17"/>
  <c r="M63" i="17" s="1"/>
  <c r="K64" i="17"/>
  <c r="L64" i="17" s="1"/>
  <c r="K65" i="17"/>
  <c r="L65" i="17" s="1"/>
  <c r="K66" i="17"/>
  <c r="M66" i="17" s="1"/>
  <c r="K67" i="17"/>
  <c r="L67" i="17" s="1"/>
  <c r="K68" i="17"/>
  <c r="N68" i="17" s="1"/>
  <c r="K69" i="17"/>
  <c r="M69" i="17" s="1"/>
  <c r="K70" i="17"/>
  <c r="N70" i="17" s="1"/>
  <c r="K71" i="17"/>
  <c r="M71" i="17" s="1"/>
  <c r="L71" i="17"/>
  <c r="K72" i="17"/>
  <c r="L72" i="17" s="1"/>
  <c r="K73" i="17"/>
  <c r="L73" i="17" s="1"/>
  <c r="K74" i="17"/>
  <c r="L74" i="17" s="1"/>
  <c r="K75" i="17"/>
  <c r="L75" i="17" s="1"/>
  <c r="K76" i="17"/>
  <c r="L76" i="17" s="1"/>
  <c r="K77" i="17"/>
  <c r="N77" i="17" s="1"/>
  <c r="K78" i="17"/>
  <c r="L78" i="17" s="1"/>
  <c r="K79" i="17"/>
  <c r="N79" i="17" s="1"/>
  <c r="K80" i="17"/>
  <c r="L80" i="17" s="1"/>
  <c r="K81" i="17"/>
  <c r="L81" i="17" s="1"/>
  <c r="K82" i="17"/>
  <c r="L82" i="17" s="1"/>
  <c r="K83" i="17"/>
  <c r="L83" i="17" s="1"/>
  <c r="K84" i="17"/>
  <c r="L84" i="17" s="1"/>
  <c r="K85" i="17"/>
  <c r="L85" i="17" s="1"/>
  <c r="K86" i="17"/>
  <c r="L86" i="17" s="1"/>
  <c r="K87" i="17"/>
  <c r="M87" i="17" s="1"/>
  <c r="K88" i="17"/>
  <c r="L88" i="17" s="1"/>
  <c r="K89" i="17"/>
  <c r="M89" i="17" s="1"/>
  <c r="K90" i="17"/>
  <c r="L90" i="17" s="1"/>
  <c r="K91" i="17"/>
  <c r="M91" i="17" s="1"/>
  <c r="K92" i="17"/>
  <c r="L92" i="17" s="1"/>
  <c r="K93" i="17"/>
  <c r="N93" i="17" s="1"/>
  <c r="K94" i="17"/>
  <c r="K95" i="17"/>
  <c r="L95" i="17" s="1"/>
  <c r="K96" i="17"/>
  <c r="L96" i="17" s="1"/>
  <c r="K97" i="17"/>
  <c r="L97" i="17" s="1"/>
  <c r="K98" i="17"/>
  <c r="L98" i="17" s="1"/>
  <c r="K99" i="17"/>
  <c r="L99" i="17" s="1"/>
  <c r="K100" i="17"/>
  <c r="L100" i="17" s="1"/>
  <c r="K101" i="17"/>
  <c r="L101" i="17" s="1"/>
  <c r="K102" i="17"/>
  <c r="L102" i="17" s="1"/>
  <c r="K103" i="17"/>
  <c r="L103" i="17" s="1"/>
  <c r="K104" i="17"/>
  <c r="L104" i="17" s="1"/>
  <c r="K105" i="17"/>
  <c r="M105" i="17" s="1"/>
  <c r="K106" i="17"/>
  <c r="L106" i="17" s="1"/>
  <c r="K107" i="17"/>
  <c r="L107" i="17" s="1"/>
  <c r="K108" i="17"/>
  <c r="L108" i="17" s="1"/>
  <c r="K109" i="17"/>
  <c r="N109" i="17" s="1"/>
  <c r="K110" i="17"/>
  <c r="L110" i="17" s="1"/>
  <c r="K111" i="17"/>
  <c r="N111" i="17" s="1"/>
  <c r="K112" i="17"/>
  <c r="L112" i="17" s="1"/>
  <c r="K113" i="17"/>
  <c r="L113" i="17" s="1"/>
  <c r="K114" i="17"/>
  <c r="L114" i="17" s="1"/>
  <c r="K115" i="17"/>
  <c r="L115" i="17" s="1"/>
  <c r="K116" i="17"/>
  <c r="L116" i="17" s="1"/>
  <c r="K117" i="17"/>
  <c r="L117" i="17" s="1"/>
  <c r="K118" i="17"/>
  <c r="L118" i="17" s="1"/>
  <c r="K119" i="17"/>
  <c r="L119" i="17" s="1"/>
  <c r="K120" i="17"/>
  <c r="L120" i="17" s="1"/>
  <c r="K121" i="17"/>
  <c r="M121" i="17" s="1"/>
  <c r="K122" i="17"/>
  <c r="L122" i="17" s="1"/>
  <c r="K123" i="17"/>
  <c r="L123" i="17" s="1"/>
  <c r="K124" i="17"/>
  <c r="L124" i="17" s="1"/>
  <c r="K125" i="17"/>
  <c r="N125" i="17" s="1"/>
  <c r="K126" i="17"/>
  <c r="L126" i="17" s="1"/>
  <c r="K127" i="17"/>
  <c r="N127" i="17" s="1"/>
  <c r="K128" i="17"/>
  <c r="L128" i="17" s="1"/>
  <c r="K129" i="17"/>
  <c r="L129" i="17" s="1"/>
  <c r="K130" i="17"/>
  <c r="L130" i="17" s="1"/>
  <c r="K131" i="17"/>
  <c r="L131" i="17" s="1"/>
  <c r="K132" i="17"/>
  <c r="L132" i="17" s="1"/>
  <c r="K133" i="17"/>
  <c r="L133" i="17" s="1"/>
  <c r="K134" i="17"/>
  <c r="L134" i="17" s="1"/>
  <c r="K135" i="17"/>
  <c r="L135" i="17" s="1"/>
  <c r="K136" i="17"/>
  <c r="L136" i="17" s="1"/>
  <c r="K137" i="17"/>
  <c r="M137" i="17" s="1"/>
  <c r="K138" i="17"/>
  <c r="L138" i="17" s="1"/>
  <c r="K139" i="17"/>
  <c r="L139" i="17" s="1"/>
  <c r="K140" i="17"/>
  <c r="L140" i="17" s="1"/>
  <c r="K141" i="17"/>
  <c r="N141" i="17" s="1"/>
  <c r="K142" i="17"/>
  <c r="L142" i="17" s="1"/>
  <c r="K143" i="17"/>
  <c r="N143" i="17" s="1"/>
  <c r="K144" i="17"/>
  <c r="L144" i="17" s="1"/>
  <c r="K145" i="17"/>
  <c r="L145" i="17" s="1"/>
  <c r="K146" i="17"/>
  <c r="L146" i="17" s="1"/>
  <c r="K147" i="17"/>
  <c r="L147" i="17" s="1"/>
  <c r="K148" i="17"/>
  <c r="L148" i="17" s="1"/>
  <c r="K149" i="17"/>
  <c r="L149" i="17" s="1"/>
  <c r="K150" i="17"/>
  <c r="L150" i="17" s="1"/>
  <c r="K151" i="17"/>
  <c r="L151" i="17" s="1"/>
  <c r="K152" i="17"/>
  <c r="L152" i="17" s="1"/>
  <c r="K153" i="17"/>
  <c r="L153" i="17" s="1"/>
  <c r="K154" i="17"/>
  <c r="L154" i="17" s="1"/>
  <c r="K155" i="17"/>
  <c r="L155" i="17" s="1"/>
  <c r="K156" i="17"/>
  <c r="L156" i="17" s="1"/>
  <c r="K157" i="17"/>
  <c r="L157" i="17" s="1"/>
  <c r="K158" i="17"/>
  <c r="L158" i="17" s="1"/>
  <c r="K159" i="17"/>
  <c r="N159" i="17" s="1"/>
  <c r="K160" i="17"/>
  <c r="L160" i="17" s="1"/>
  <c r="K161" i="17"/>
  <c r="L161" i="17" s="1"/>
  <c r="K162" i="17"/>
  <c r="L162" i="17" s="1"/>
  <c r="K163" i="17"/>
  <c r="L163" i="17" s="1"/>
  <c r="K164" i="17"/>
  <c r="L164" i="17" s="1"/>
  <c r="K165" i="17"/>
  <c r="L165" i="17" s="1"/>
  <c r="K166" i="17"/>
  <c r="L166" i="17" s="1"/>
  <c r="K167" i="17"/>
  <c r="L167" i="17" s="1"/>
  <c r="K168" i="17"/>
  <c r="L168" i="17" s="1"/>
  <c r="K169" i="17"/>
  <c r="L169" i="17" s="1"/>
  <c r="K170" i="17"/>
  <c r="L170" i="17" s="1"/>
  <c r="K171" i="17"/>
  <c r="L171" i="17" s="1"/>
  <c r="K172" i="17"/>
  <c r="L172" i="17" s="1"/>
  <c r="K173" i="17"/>
  <c r="L173" i="17" s="1"/>
  <c r="K174" i="17"/>
  <c r="L174" i="17" s="1"/>
  <c r="K175" i="17"/>
  <c r="N175" i="17" s="1"/>
  <c r="K176" i="17"/>
  <c r="L176" i="17" s="1"/>
  <c r="K177" i="17"/>
  <c r="L177" i="17" s="1"/>
  <c r="K178" i="17"/>
  <c r="L178" i="17" s="1"/>
  <c r="K179" i="17"/>
  <c r="L179" i="17" s="1"/>
  <c r="K180" i="17"/>
  <c r="L180" i="17" s="1"/>
  <c r="K181" i="17"/>
  <c r="L181" i="17" s="1"/>
  <c r="K182" i="17"/>
  <c r="L182" i="17" s="1"/>
  <c r="K183" i="17"/>
  <c r="L183" i="17" s="1"/>
  <c r="G5" i="17"/>
  <c r="H5" i="17" s="1"/>
  <c r="G6" i="17"/>
  <c r="I6" i="17" s="1"/>
  <c r="G7" i="17"/>
  <c r="H7" i="17" s="1"/>
  <c r="G8" i="17"/>
  <c r="H8" i="17" s="1"/>
  <c r="G9" i="17"/>
  <c r="G10" i="17"/>
  <c r="H10" i="17" s="1"/>
  <c r="G11" i="17"/>
  <c r="H11" i="17" s="1"/>
  <c r="G12" i="17"/>
  <c r="H12" i="17" s="1"/>
  <c r="G13" i="17"/>
  <c r="H13" i="17" s="1"/>
  <c r="G14" i="17"/>
  <c r="I14" i="17" s="1"/>
  <c r="G15" i="17"/>
  <c r="H15" i="17" s="1"/>
  <c r="G16" i="17"/>
  <c r="G17" i="17"/>
  <c r="H17" i="17" s="1"/>
  <c r="G18" i="17"/>
  <c r="H18" i="17" s="1"/>
  <c r="G19" i="17"/>
  <c r="H19" i="17" s="1"/>
  <c r="G20" i="17"/>
  <c r="J20" i="17" s="1"/>
  <c r="G21" i="17"/>
  <c r="H21" i="17" s="1"/>
  <c r="G22" i="17"/>
  <c r="I22" i="17" s="1"/>
  <c r="G23" i="17"/>
  <c r="H23" i="17" s="1"/>
  <c r="G24" i="17"/>
  <c r="H24" i="17" s="1"/>
  <c r="G25" i="17"/>
  <c r="G26" i="17"/>
  <c r="J26" i="17" s="1"/>
  <c r="G27" i="17"/>
  <c r="H27" i="17" s="1"/>
  <c r="G28" i="17"/>
  <c r="H28" i="17" s="1"/>
  <c r="G29" i="17"/>
  <c r="H29" i="17" s="1"/>
  <c r="G30" i="17"/>
  <c r="H30" i="17" s="1"/>
  <c r="G31" i="17"/>
  <c r="H31" i="17" s="1"/>
  <c r="G32" i="17"/>
  <c r="G33" i="17"/>
  <c r="H33" i="17" s="1"/>
  <c r="G34" i="17"/>
  <c r="J34" i="17" s="1"/>
  <c r="G35" i="17"/>
  <c r="H35" i="17" s="1"/>
  <c r="G36" i="17"/>
  <c r="J36" i="17" s="1"/>
  <c r="G37" i="17"/>
  <c r="H37" i="17" s="1"/>
  <c r="G38" i="17"/>
  <c r="I38" i="17" s="1"/>
  <c r="G39" i="17"/>
  <c r="H39" i="17" s="1"/>
  <c r="G40" i="17"/>
  <c r="H40" i="17" s="1"/>
  <c r="G41" i="17"/>
  <c r="G42" i="17"/>
  <c r="H42" i="17" s="1"/>
  <c r="G43" i="17"/>
  <c r="H43" i="17" s="1"/>
  <c r="G44" i="17"/>
  <c r="H44" i="17" s="1"/>
  <c r="G45" i="17"/>
  <c r="H45" i="17" s="1"/>
  <c r="G46" i="17"/>
  <c r="H46" i="17" s="1"/>
  <c r="G47" i="17"/>
  <c r="H47" i="17" s="1"/>
  <c r="G48" i="17"/>
  <c r="G49" i="17"/>
  <c r="H49" i="17" s="1"/>
  <c r="G50" i="17"/>
  <c r="J50" i="17" s="1"/>
  <c r="G51" i="17"/>
  <c r="H51" i="17" s="1"/>
  <c r="G52" i="17"/>
  <c r="H52" i="17" s="1"/>
  <c r="G53" i="17"/>
  <c r="H53" i="17" s="1"/>
  <c r="G54" i="17"/>
  <c r="H54" i="17" s="1"/>
  <c r="G55" i="17"/>
  <c r="H55" i="17" s="1"/>
  <c r="G56" i="17"/>
  <c r="I56" i="17" s="1"/>
  <c r="G57" i="17"/>
  <c r="H57" i="17" s="1"/>
  <c r="G58" i="17"/>
  <c r="H58" i="17" s="1"/>
  <c r="G59" i="17"/>
  <c r="G60" i="17"/>
  <c r="H60" i="17" s="1"/>
  <c r="G61" i="17"/>
  <c r="H61" i="17" s="1"/>
  <c r="G62" i="17"/>
  <c r="H62" i="17" s="1"/>
  <c r="G63" i="17"/>
  <c r="H63" i="17" s="1"/>
  <c r="G64" i="17"/>
  <c r="I64" i="17" s="1"/>
  <c r="G65" i="17"/>
  <c r="G66" i="17"/>
  <c r="J66" i="17" s="1"/>
  <c r="G67" i="17"/>
  <c r="H67" i="17" s="1"/>
  <c r="G68" i="17"/>
  <c r="G69" i="17"/>
  <c r="H69" i="17" s="1"/>
  <c r="G70" i="17"/>
  <c r="H70" i="17" s="1"/>
  <c r="G71" i="17"/>
  <c r="H71" i="17" s="1"/>
  <c r="G72" i="17"/>
  <c r="I72" i="17" s="1"/>
  <c r="G73" i="17"/>
  <c r="H73" i="17" s="1"/>
  <c r="G74" i="17"/>
  <c r="H74" i="17" s="1"/>
  <c r="G75" i="17"/>
  <c r="H75" i="17" s="1"/>
  <c r="G76" i="17"/>
  <c r="H76" i="17" s="1"/>
  <c r="G77" i="17"/>
  <c r="H77" i="17" s="1"/>
  <c r="G78" i="17"/>
  <c r="H78" i="17" s="1"/>
  <c r="G79" i="17"/>
  <c r="H79" i="17" s="1"/>
  <c r="G80" i="17"/>
  <c r="I80" i="17" s="1"/>
  <c r="G81" i="17"/>
  <c r="H81" i="17" s="1"/>
  <c r="G82" i="17"/>
  <c r="J82" i="17" s="1"/>
  <c r="G83" i="17"/>
  <c r="H83" i="17" s="1"/>
  <c r="G84" i="17"/>
  <c r="J84" i="17" s="1"/>
  <c r="G85" i="17"/>
  <c r="H85" i="17" s="1"/>
  <c r="G86" i="17"/>
  <c r="H86" i="17" s="1"/>
  <c r="G87" i="17"/>
  <c r="H87" i="17" s="1"/>
  <c r="G88" i="17"/>
  <c r="I88" i="17" s="1"/>
  <c r="G89" i="17"/>
  <c r="H89" i="17" s="1"/>
  <c r="G90" i="17"/>
  <c r="G91" i="17"/>
  <c r="H91" i="17" s="1"/>
  <c r="G92" i="17"/>
  <c r="J92" i="17" s="1"/>
  <c r="G93" i="17"/>
  <c r="H93" i="17" s="1"/>
  <c r="G94" i="17"/>
  <c r="G95" i="17"/>
  <c r="H95" i="17" s="1"/>
  <c r="G96" i="17"/>
  <c r="I96" i="17" s="1"/>
  <c r="G97" i="17"/>
  <c r="H97" i="17" s="1"/>
  <c r="G98" i="17"/>
  <c r="J98" i="17" s="1"/>
  <c r="G99" i="17"/>
  <c r="H99" i="17" s="1"/>
  <c r="G100" i="17"/>
  <c r="H100" i="17" s="1"/>
  <c r="G101" i="17"/>
  <c r="G102" i="17"/>
  <c r="H102" i="17" s="1"/>
  <c r="G103" i="17"/>
  <c r="H103" i="17" s="1"/>
  <c r="G104" i="17"/>
  <c r="G105" i="17"/>
  <c r="H105" i="17" s="1"/>
  <c r="G106" i="17"/>
  <c r="J106" i="17" s="1"/>
  <c r="G107" i="17"/>
  <c r="H107" i="17" s="1"/>
  <c r="G108" i="17"/>
  <c r="H108" i="17" s="1"/>
  <c r="G109" i="17"/>
  <c r="H109" i="17" s="1"/>
  <c r="G110" i="17"/>
  <c r="H110" i="17" s="1"/>
  <c r="G111" i="17"/>
  <c r="H111" i="17" s="1"/>
  <c r="G112" i="17"/>
  <c r="G113" i="17"/>
  <c r="H113" i="17" s="1"/>
  <c r="G114" i="17"/>
  <c r="J114" i="17" s="1"/>
  <c r="G115" i="17"/>
  <c r="H115" i="17" s="1"/>
  <c r="G116" i="17"/>
  <c r="H116" i="17" s="1"/>
  <c r="G117" i="17"/>
  <c r="H117" i="17" s="1"/>
  <c r="G118" i="17"/>
  <c r="H118" i="17" s="1"/>
  <c r="G119" i="17"/>
  <c r="H119" i="17" s="1"/>
  <c r="G120" i="17"/>
  <c r="I120" i="17" s="1"/>
  <c r="G121" i="17"/>
  <c r="H121" i="17" s="1"/>
  <c r="G122" i="17"/>
  <c r="H122" i="17" s="1"/>
  <c r="G123" i="17"/>
  <c r="G124" i="17"/>
  <c r="H124" i="17" s="1"/>
  <c r="G125" i="17"/>
  <c r="H125" i="17" s="1"/>
  <c r="G126" i="17"/>
  <c r="H126" i="17" s="1"/>
  <c r="G127" i="17"/>
  <c r="H127" i="17" s="1"/>
  <c r="G128" i="17"/>
  <c r="I128" i="17" s="1"/>
  <c r="G129" i="17"/>
  <c r="G130" i="17"/>
  <c r="J130" i="17" s="1"/>
  <c r="G131" i="17"/>
  <c r="H131" i="17" s="1"/>
  <c r="G132" i="17"/>
  <c r="G133" i="17"/>
  <c r="H133" i="17" s="1"/>
  <c r="G134" i="17"/>
  <c r="H134" i="17" s="1"/>
  <c r="G135" i="17"/>
  <c r="H135" i="17" s="1"/>
  <c r="G136" i="17"/>
  <c r="H136" i="17" s="1"/>
  <c r="G137" i="17"/>
  <c r="G138" i="17"/>
  <c r="H138" i="17" s="1"/>
  <c r="G139" i="17"/>
  <c r="H139" i="17" s="1"/>
  <c r="G140" i="17"/>
  <c r="H140" i="17" s="1"/>
  <c r="G141" i="17"/>
  <c r="H141" i="17" s="1"/>
  <c r="G142" i="17"/>
  <c r="H142" i="17" s="1"/>
  <c r="G143" i="17"/>
  <c r="H143" i="17" s="1"/>
  <c r="G144" i="17"/>
  <c r="I144" i="17" s="1"/>
  <c r="G145" i="17"/>
  <c r="H145" i="17" s="1"/>
  <c r="G146" i="17"/>
  <c r="J146" i="17" s="1"/>
  <c r="G147" i="17"/>
  <c r="H147" i="17" s="1"/>
  <c r="G148" i="17"/>
  <c r="I148" i="17" s="1"/>
  <c r="G149" i="17"/>
  <c r="H149" i="17" s="1"/>
  <c r="G150" i="17"/>
  <c r="H150" i="17" s="1"/>
  <c r="G151" i="17"/>
  <c r="G152" i="17"/>
  <c r="I152" i="17" s="1"/>
  <c r="G153" i="17"/>
  <c r="J153" i="17" s="1"/>
  <c r="G154" i="17"/>
  <c r="H154" i="17" s="1"/>
  <c r="G155" i="17"/>
  <c r="H155" i="17" s="1"/>
  <c r="G156" i="17"/>
  <c r="H156" i="17" s="1"/>
  <c r="G157" i="17"/>
  <c r="H157" i="17" s="1"/>
  <c r="G158" i="17"/>
  <c r="H158" i="17" s="1"/>
  <c r="G159" i="17"/>
  <c r="H159" i="17" s="1"/>
  <c r="G160" i="17"/>
  <c r="G161" i="17"/>
  <c r="H161" i="17" s="1"/>
  <c r="G162" i="17"/>
  <c r="J162" i="17" s="1"/>
  <c r="G163" i="17"/>
  <c r="H163" i="17" s="1"/>
  <c r="G164" i="17"/>
  <c r="G165" i="17"/>
  <c r="H165" i="17" s="1"/>
  <c r="G166" i="17"/>
  <c r="H166" i="17" s="1"/>
  <c r="G167" i="17"/>
  <c r="H167" i="17" s="1"/>
  <c r="G168" i="17"/>
  <c r="I168" i="17" s="1"/>
  <c r="G169" i="17"/>
  <c r="H169" i="17" s="1"/>
  <c r="G170" i="17"/>
  <c r="H170" i="17" s="1"/>
  <c r="G171" i="17"/>
  <c r="G172" i="17"/>
  <c r="H172" i="17" s="1"/>
  <c r="G173" i="17"/>
  <c r="G174" i="17"/>
  <c r="H174" i="17" s="1"/>
  <c r="G175" i="17"/>
  <c r="H175" i="17" s="1"/>
  <c r="G176" i="17"/>
  <c r="H176" i="17" s="1"/>
  <c r="G177" i="17"/>
  <c r="H177" i="17" s="1"/>
  <c r="G178" i="17"/>
  <c r="H178" i="17" s="1"/>
  <c r="G179" i="17"/>
  <c r="G180" i="17"/>
  <c r="H180" i="17" s="1"/>
  <c r="G181" i="17"/>
  <c r="H181" i="17" s="1"/>
  <c r="G182" i="17"/>
  <c r="H182" i="17" s="1"/>
  <c r="G183" i="17"/>
  <c r="C5" i="17"/>
  <c r="C6" i="17"/>
  <c r="E6" i="17" s="1"/>
  <c r="C7" i="17"/>
  <c r="C8" i="17"/>
  <c r="C9" i="17"/>
  <c r="C10" i="17"/>
  <c r="C11" i="17"/>
  <c r="E11" i="17" s="1"/>
  <c r="C12" i="17"/>
  <c r="D12" i="17" s="1"/>
  <c r="C13" i="17"/>
  <c r="C14" i="17"/>
  <c r="C15" i="17"/>
  <c r="C16" i="17"/>
  <c r="C17" i="17"/>
  <c r="E17" i="17" s="1"/>
  <c r="C18" i="17"/>
  <c r="C19" i="17"/>
  <c r="C20" i="17"/>
  <c r="D20" i="17" s="1"/>
  <c r="C21" i="17"/>
  <c r="C22" i="17"/>
  <c r="C23" i="17"/>
  <c r="C24" i="17"/>
  <c r="C25" i="17"/>
  <c r="C26" i="17"/>
  <c r="C27" i="17"/>
  <c r="E27" i="17" s="1"/>
  <c r="C28" i="17"/>
  <c r="D28" i="17" s="1"/>
  <c r="C29" i="17"/>
  <c r="C30" i="17"/>
  <c r="E30" i="17" s="1"/>
  <c r="C31" i="17"/>
  <c r="C32" i="17"/>
  <c r="C33" i="17"/>
  <c r="C34" i="17"/>
  <c r="C35" i="17"/>
  <c r="E35" i="17" s="1"/>
  <c r="C36" i="17"/>
  <c r="D36" i="17" s="1"/>
  <c r="C37" i="17"/>
  <c r="C38" i="17"/>
  <c r="C39" i="17"/>
  <c r="C40" i="17"/>
  <c r="C41" i="17"/>
  <c r="E41" i="17" s="1"/>
  <c r="C42" i="17"/>
  <c r="C43" i="17"/>
  <c r="E43" i="17" s="1"/>
  <c r="C44" i="17"/>
  <c r="D44" i="17" s="1"/>
  <c r="C45" i="17"/>
  <c r="C46" i="17"/>
  <c r="E46" i="17" s="1"/>
  <c r="C47" i="17"/>
  <c r="C48" i="17"/>
  <c r="F48" i="17" s="1"/>
  <c r="C49" i="17"/>
  <c r="C50" i="17"/>
  <c r="C51" i="17"/>
  <c r="C52" i="17"/>
  <c r="D52" i="17" s="1"/>
  <c r="C53" i="17"/>
  <c r="C54" i="17"/>
  <c r="E54" i="17" s="1"/>
  <c r="C55" i="17"/>
  <c r="C56" i="17"/>
  <c r="F56" i="17" s="1"/>
  <c r="C57" i="17"/>
  <c r="E57" i="17" s="1"/>
  <c r="C58" i="17"/>
  <c r="C59" i="17"/>
  <c r="E59" i="17" s="1"/>
  <c r="C60" i="17"/>
  <c r="D60" i="17" s="1"/>
  <c r="C61" i="17"/>
  <c r="C62" i="17"/>
  <c r="E62" i="17" s="1"/>
  <c r="C63" i="17"/>
  <c r="C64" i="17"/>
  <c r="C65" i="17"/>
  <c r="E65" i="17" s="1"/>
  <c r="C66" i="17"/>
  <c r="C67" i="17"/>
  <c r="E67" i="17" s="1"/>
  <c r="C68" i="17"/>
  <c r="D68" i="17" s="1"/>
  <c r="C69" i="17"/>
  <c r="C70" i="17"/>
  <c r="C71" i="17"/>
  <c r="C72" i="17"/>
  <c r="C73" i="17"/>
  <c r="C74" i="17"/>
  <c r="C75" i="17"/>
  <c r="E75" i="17" s="1"/>
  <c r="C76" i="17"/>
  <c r="D76" i="17" s="1"/>
  <c r="C77" i="17"/>
  <c r="C78" i="17"/>
  <c r="E78" i="17" s="1"/>
  <c r="C79" i="17"/>
  <c r="C80" i="17"/>
  <c r="C81" i="17"/>
  <c r="C82" i="17"/>
  <c r="C83" i="17"/>
  <c r="C84" i="17"/>
  <c r="D84" i="17" s="1"/>
  <c r="C85" i="17"/>
  <c r="C86" i="17"/>
  <c r="E86" i="17" s="1"/>
  <c r="C87" i="17"/>
  <c r="C88" i="17"/>
  <c r="C89" i="17"/>
  <c r="E89" i="17" s="1"/>
  <c r="C90" i="17"/>
  <c r="C91" i="17"/>
  <c r="D91" i="17" s="1"/>
  <c r="C92" i="17"/>
  <c r="C93" i="17"/>
  <c r="C94" i="17"/>
  <c r="C95" i="17"/>
  <c r="C96" i="17"/>
  <c r="D96" i="17" s="1"/>
  <c r="C97" i="17"/>
  <c r="D97" i="17" s="1"/>
  <c r="C98" i="17"/>
  <c r="C99" i="17"/>
  <c r="D99" i="17" s="1"/>
  <c r="C100" i="17"/>
  <c r="C101" i="17"/>
  <c r="C102" i="17"/>
  <c r="D102" i="17" s="1"/>
  <c r="C103" i="17"/>
  <c r="C104" i="17"/>
  <c r="D104" i="17" s="1"/>
  <c r="C105" i="17"/>
  <c r="D105" i="17" s="1"/>
  <c r="C106" i="17"/>
  <c r="C107" i="17"/>
  <c r="D107" i="17" s="1"/>
  <c r="C108" i="17"/>
  <c r="C109" i="17"/>
  <c r="C110" i="17"/>
  <c r="D110" i="17" s="1"/>
  <c r="C111" i="17"/>
  <c r="C112" i="17"/>
  <c r="D112" i="17" s="1"/>
  <c r="C113" i="17"/>
  <c r="D113" i="17" s="1"/>
  <c r="C114" i="17"/>
  <c r="C115" i="17"/>
  <c r="D115" i="17" s="1"/>
  <c r="C116" i="17"/>
  <c r="C117" i="17"/>
  <c r="C118" i="17"/>
  <c r="D118" i="17" s="1"/>
  <c r="C119" i="17"/>
  <c r="C120" i="17"/>
  <c r="D120" i="17" s="1"/>
  <c r="C121" i="17"/>
  <c r="D121" i="17" s="1"/>
  <c r="C122" i="17"/>
  <c r="C123" i="17"/>
  <c r="D123" i="17" s="1"/>
  <c r="C124" i="17"/>
  <c r="C125" i="17"/>
  <c r="C126" i="17"/>
  <c r="D126" i="17" s="1"/>
  <c r="C127" i="17"/>
  <c r="C128" i="17"/>
  <c r="D128" i="17" s="1"/>
  <c r="C129" i="17"/>
  <c r="D129" i="17" s="1"/>
  <c r="C130" i="17"/>
  <c r="C131" i="17"/>
  <c r="D131" i="17" s="1"/>
  <c r="C132" i="17"/>
  <c r="C133" i="17"/>
  <c r="C134" i="17"/>
  <c r="D134" i="17" s="1"/>
  <c r="C135" i="17"/>
  <c r="C136" i="17"/>
  <c r="D136" i="17" s="1"/>
  <c r="C137" i="17"/>
  <c r="D137" i="17" s="1"/>
  <c r="C138" i="17"/>
  <c r="C139" i="17"/>
  <c r="D139" i="17" s="1"/>
  <c r="C140" i="17"/>
  <c r="C141" i="17"/>
  <c r="C142" i="17"/>
  <c r="D142" i="17" s="1"/>
  <c r="C143" i="17"/>
  <c r="C144" i="17"/>
  <c r="D144" i="17" s="1"/>
  <c r="C145" i="17"/>
  <c r="D145" i="17" s="1"/>
  <c r="C146" i="17"/>
  <c r="C147" i="17"/>
  <c r="D147" i="17" s="1"/>
  <c r="C148" i="17"/>
  <c r="C149" i="17"/>
  <c r="C150" i="17"/>
  <c r="C151" i="17"/>
  <c r="C152" i="17"/>
  <c r="D152" i="17" s="1"/>
  <c r="C153" i="17"/>
  <c r="D153" i="17" s="1"/>
  <c r="C154" i="17"/>
  <c r="C155" i="17"/>
  <c r="D155" i="17" s="1"/>
  <c r="C156" i="17"/>
  <c r="C157" i="17"/>
  <c r="C158" i="17"/>
  <c r="C159" i="17"/>
  <c r="C160" i="17"/>
  <c r="D160" i="17" s="1"/>
  <c r="C161" i="17"/>
  <c r="D161" i="17" s="1"/>
  <c r="C162" i="17"/>
  <c r="C163" i="17"/>
  <c r="D163" i="17" s="1"/>
  <c r="C164" i="17"/>
  <c r="C165" i="17"/>
  <c r="C166" i="17"/>
  <c r="C167" i="17"/>
  <c r="C168" i="17"/>
  <c r="D168" i="17" s="1"/>
  <c r="C169" i="17"/>
  <c r="D169" i="17" s="1"/>
  <c r="C170" i="17"/>
  <c r="C171" i="17"/>
  <c r="D171" i="17" s="1"/>
  <c r="C172" i="17"/>
  <c r="C173" i="17"/>
  <c r="C174" i="17"/>
  <c r="C175" i="17"/>
  <c r="C176" i="17"/>
  <c r="D176" i="17" s="1"/>
  <c r="C177" i="17"/>
  <c r="D177" i="17" s="1"/>
  <c r="C178" i="17"/>
  <c r="C179" i="17"/>
  <c r="D179" i="17" s="1"/>
  <c r="C180" i="17"/>
  <c r="C181" i="17"/>
  <c r="C182" i="17"/>
  <c r="C183" i="17"/>
  <c r="AA4" i="17"/>
  <c r="W4" i="17"/>
  <c r="K4" i="17"/>
  <c r="G4" i="17"/>
  <c r="C4" i="17"/>
  <c r="AB7" i="22" l="1"/>
  <c r="AB7" i="18" s="1"/>
  <c r="AB28" i="22"/>
  <c r="AB28" i="18" s="1"/>
  <c r="C193" i="17"/>
  <c r="AB49" i="22"/>
  <c r="AB49" i="18" s="1"/>
  <c r="AB21" i="22"/>
  <c r="AB21" i="18" s="1"/>
  <c r="AB42" i="22"/>
  <c r="AB42" i="18" s="1"/>
  <c r="AB14" i="22"/>
  <c r="AB14" i="18" s="1"/>
  <c r="AB35" i="22"/>
  <c r="AB35" i="18" s="1"/>
  <c r="C33" i="22"/>
  <c r="C4" i="22"/>
  <c r="Q35" i="22"/>
  <c r="Q42" i="22"/>
  <c r="Q28" i="22"/>
  <c r="Q14" i="22"/>
  <c r="Q49" i="22"/>
  <c r="Q21" i="22"/>
  <c r="Q7" i="22"/>
  <c r="Q64" i="21"/>
  <c r="Q31" i="21"/>
  <c r="R44" i="20"/>
  <c r="C4" i="20"/>
  <c r="Q42" i="21"/>
  <c r="C4" i="21"/>
  <c r="R17" i="20"/>
  <c r="Q75" i="21"/>
  <c r="R53" i="20"/>
  <c r="R26" i="20"/>
  <c r="Q53" i="21"/>
  <c r="Q9" i="21"/>
  <c r="Q20" i="21"/>
  <c r="R62" i="20"/>
  <c r="R35" i="20"/>
  <c r="R8" i="20"/>
  <c r="AB5" i="22"/>
  <c r="G193" i="17"/>
  <c r="Z5" i="22"/>
  <c r="Q5" i="22"/>
  <c r="O7" i="22" s="1"/>
  <c r="O5" i="22"/>
  <c r="R5" i="20"/>
  <c r="O8" i="20" s="1"/>
  <c r="Q5" i="21"/>
  <c r="M9" i="21" s="1"/>
  <c r="M5" i="21"/>
  <c r="O5" i="20"/>
  <c r="X94" i="17"/>
  <c r="AL33" i="22" s="1"/>
  <c r="AM33" i="22"/>
  <c r="AK33" i="22"/>
  <c r="AK33" i="18" s="1"/>
  <c r="W200" i="17"/>
  <c r="D94" i="17"/>
  <c r="AM35" i="22"/>
  <c r="AM35" i="18" s="1"/>
  <c r="AM28" i="22"/>
  <c r="AM28" i="18" s="1"/>
  <c r="AM49" i="22"/>
  <c r="AM49" i="18" s="1"/>
  <c r="AM42" i="22"/>
  <c r="AM42" i="18" s="1"/>
  <c r="C61" i="22"/>
  <c r="AM7" i="22"/>
  <c r="AM7" i="18" s="1"/>
  <c r="AM21" i="22"/>
  <c r="AM21" i="18" s="1"/>
  <c r="AM14" i="22"/>
  <c r="AM14" i="18" s="1"/>
  <c r="C200" i="17"/>
  <c r="AB12" i="22"/>
  <c r="Z12" i="22"/>
  <c r="Z12" i="18" s="1"/>
  <c r="K193" i="17"/>
  <c r="O12" i="22"/>
  <c r="Q12" i="22"/>
  <c r="O14" i="22" s="1"/>
  <c r="Q16" i="21"/>
  <c r="M20" i="21" s="1"/>
  <c r="M16" i="21"/>
  <c r="R14" i="20"/>
  <c r="O17" i="20" s="1"/>
  <c r="O14" i="20"/>
  <c r="I125" i="17"/>
  <c r="H94" i="17"/>
  <c r="AL5" i="22" s="1"/>
  <c r="AK5" i="22"/>
  <c r="AK5" i="18" s="1"/>
  <c r="G200" i="17"/>
  <c r="AM5" i="22"/>
  <c r="AB33" i="22"/>
  <c r="Z33" i="22"/>
  <c r="Z33" i="18" s="1"/>
  <c r="W193" i="17"/>
  <c r="Q33" i="22"/>
  <c r="O35" i="22" s="1"/>
  <c r="O33" i="22"/>
  <c r="Q49" i="21"/>
  <c r="M53" i="21" s="1"/>
  <c r="O41" i="20"/>
  <c r="M49" i="21"/>
  <c r="R41" i="20"/>
  <c r="O44" i="20" s="1"/>
  <c r="AB40" i="22"/>
  <c r="Z40" i="22"/>
  <c r="Z40" i="18" s="1"/>
  <c r="AA193" i="17"/>
  <c r="Q40" i="22"/>
  <c r="O42" i="22" s="1"/>
  <c r="O40" i="22"/>
  <c r="R50" i="20"/>
  <c r="O53" i="20" s="1"/>
  <c r="Q60" i="21"/>
  <c r="M64" i="21" s="1"/>
  <c r="O50" i="20"/>
  <c r="M60" i="21"/>
  <c r="AM40" i="22"/>
  <c r="AK40" i="22"/>
  <c r="AK40" i="18" s="1"/>
  <c r="AA200" i="17"/>
  <c r="L94" i="17"/>
  <c r="AM12" i="22"/>
  <c r="AK12" i="22"/>
  <c r="AK12" i="18" s="1"/>
  <c r="K200" i="17"/>
  <c r="I166" i="17"/>
  <c r="N4" i="17"/>
  <c r="P16" i="21" s="1"/>
  <c r="M19" i="21" s="1"/>
  <c r="Q12" i="18"/>
  <c r="O14" i="18" s="1"/>
  <c r="O12" i="18"/>
  <c r="Q28" i="18"/>
  <c r="Q49" i="18"/>
  <c r="Q21" i="18"/>
  <c r="Q42" i="18"/>
  <c r="Q14" i="18"/>
  <c r="Q35" i="18"/>
  <c r="Q33" i="18"/>
  <c r="O35" i="18" s="1"/>
  <c r="O33" i="18"/>
  <c r="Q40" i="18"/>
  <c r="O42" i="18" s="1"/>
  <c r="O40" i="18"/>
  <c r="N149" i="17"/>
  <c r="M171" i="17"/>
  <c r="N107" i="17"/>
  <c r="M93" i="17"/>
  <c r="M107" i="17"/>
  <c r="M7" i="17"/>
  <c r="M29" i="17"/>
  <c r="L7" i="17"/>
  <c r="AC62" i="17"/>
  <c r="AC182" i="17"/>
  <c r="J11" i="17"/>
  <c r="M123" i="17"/>
  <c r="N5" i="17"/>
  <c r="N167" i="17"/>
  <c r="M62" i="17"/>
  <c r="M5" i="17"/>
  <c r="J172" i="17"/>
  <c r="I172" i="17"/>
  <c r="N171" i="17"/>
  <c r="N29" i="17"/>
  <c r="N133" i="17"/>
  <c r="M111" i="17"/>
  <c r="N169" i="17"/>
  <c r="N73" i="17"/>
  <c r="L93" i="17"/>
  <c r="N99" i="17"/>
  <c r="Z70" i="17"/>
  <c r="M99" i="17"/>
  <c r="J136" i="17"/>
  <c r="I34" i="17"/>
  <c r="J156" i="17"/>
  <c r="Z168" i="17"/>
  <c r="N66" i="17"/>
  <c r="M125" i="17"/>
  <c r="AD182" i="17"/>
  <c r="I108" i="17"/>
  <c r="J53" i="17"/>
  <c r="J113" i="17"/>
  <c r="M143" i="17"/>
  <c r="N91" i="17"/>
  <c r="N50" i="17"/>
  <c r="N38" i="17"/>
  <c r="I113" i="17"/>
  <c r="N83" i="17"/>
  <c r="M50" i="17"/>
  <c r="N43" i="17"/>
  <c r="Z54" i="17"/>
  <c r="I169" i="17"/>
  <c r="J133" i="17"/>
  <c r="N121" i="17"/>
  <c r="N62" i="17"/>
  <c r="M43" i="17"/>
  <c r="X54" i="17"/>
  <c r="J83" i="17"/>
  <c r="X166" i="17"/>
  <c r="M38" i="17"/>
  <c r="I162" i="17"/>
  <c r="I156" i="17"/>
  <c r="I87" i="17"/>
  <c r="M79" i="17"/>
  <c r="J149" i="17"/>
  <c r="H34" i="17"/>
  <c r="L109" i="17"/>
  <c r="M60" i="17"/>
  <c r="L53" i="17"/>
  <c r="J33" i="17"/>
  <c r="H26" i="17"/>
  <c r="N183" i="17"/>
  <c r="I139" i="17"/>
  <c r="I106" i="17"/>
  <c r="Z72" i="17"/>
  <c r="Y28" i="17"/>
  <c r="J35" i="17"/>
  <c r="N117" i="17"/>
  <c r="L77" i="17"/>
  <c r="L36" i="17"/>
  <c r="Z134" i="17"/>
  <c r="Y120" i="17"/>
  <c r="AC26" i="17"/>
  <c r="N181" i="17"/>
  <c r="N105" i="17"/>
  <c r="J100" i="17"/>
  <c r="J29" i="17"/>
  <c r="M141" i="17"/>
  <c r="L87" i="17"/>
  <c r="N64" i="17"/>
  <c r="M44" i="17"/>
  <c r="M39" i="17"/>
  <c r="N153" i="17"/>
  <c r="L141" i="17"/>
  <c r="L69" i="17"/>
  <c r="M64" i="17"/>
  <c r="L12" i="17"/>
  <c r="Z124" i="17"/>
  <c r="AB54" i="17"/>
  <c r="N48" i="17"/>
  <c r="M58" i="17"/>
  <c r="N52" i="17"/>
  <c r="M48" i="17"/>
  <c r="J75" i="17"/>
  <c r="N165" i="17"/>
  <c r="Z24" i="17"/>
  <c r="N89" i="17"/>
  <c r="M77" i="17"/>
  <c r="AC134" i="17"/>
  <c r="I26" i="17"/>
  <c r="N95" i="17"/>
  <c r="M40" i="17"/>
  <c r="N30" i="17"/>
  <c r="Z44" i="17"/>
  <c r="AB166" i="17"/>
  <c r="AC70" i="17"/>
  <c r="M95" i="17"/>
  <c r="L40" i="17"/>
  <c r="H92" i="17"/>
  <c r="M169" i="17"/>
  <c r="M159" i="17"/>
  <c r="N137" i="17"/>
  <c r="L121" i="17"/>
  <c r="N115" i="17"/>
  <c r="L91" i="17"/>
  <c r="M76" i="17"/>
  <c r="M65" i="17"/>
  <c r="X70" i="17"/>
  <c r="N177" i="17"/>
  <c r="M153" i="17"/>
  <c r="L137" i="17"/>
  <c r="L125" i="17"/>
  <c r="M115" i="17"/>
  <c r="M109" i="17"/>
  <c r="N57" i="17"/>
  <c r="AD150" i="17"/>
  <c r="I91" i="17"/>
  <c r="J85" i="17"/>
  <c r="M177" i="17"/>
  <c r="L79" i="17"/>
  <c r="L61" i="17"/>
  <c r="N13" i="17"/>
  <c r="N41" i="17"/>
  <c r="J95" i="17"/>
  <c r="J22" i="17"/>
  <c r="I15" i="17"/>
  <c r="N161" i="17"/>
  <c r="M83" i="17"/>
  <c r="Y146" i="17"/>
  <c r="Y72" i="17"/>
  <c r="AC162" i="17"/>
  <c r="M175" i="17"/>
  <c r="M161" i="17"/>
  <c r="M155" i="17"/>
  <c r="M139" i="17"/>
  <c r="M127" i="17"/>
  <c r="L63" i="17"/>
  <c r="X146" i="17"/>
  <c r="Y58" i="17"/>
  <c r="Z8" i="17"/>
  <c r="AD166" i="17"/>
  <c r="AC34" i="17"/>
  <c r="J147" i="17"/>
  <c r="J89" i="17"/>
  <c r="J58" i="17"/>
  <c r="L105" i="17"/>
  <c r="AL12" i="22" s="1"/>
  <c r="N101" i="17"/>
  <c r="L89" i="17"/>
  <c r="N85" i="17"/>
  <c r="M70" i="17"/>
  <c r="M68" i="17"/>
  <c r="L66" i="17"/>
  <c r="M59" i="17"/>
  <c r="N49" i="17"/>
  <c r="N47" i="17"/>
  <c r="L45" i="17"/>
  <c r="M42" i="17"/>
  <c r="N37" i="17"/>
  <c r="Y150" i="17"/>
  <c r="Z82" i="17"/>
  <c r="X66" i="17"/>
  <c r="X36" i="17"/>
  <c r="Y16" i="17"/>
  <c r="X5" i="17"/>
  <c r="AB126" i="17"/>
  <c r="AC18" i="17"/>
  <c r="I147" i="17"/>
  <c r="J108" i="17"/>
  <c r="J103" i="17"/>
  <c r="I98" i="17"/>
  <c r="I92" i="17"/>
  <c r="I89" i="17"/>
  <c r="J72" i="17"/>
  <c r="I58" i="17"/>
  <c r="I47" i="17"/>
  <c r="H22" i="17"/>
  <c r="I11" i="17"/>
  <c r="M181" i="17"/>
  <c r="L175" i="17"/>
  <c r="M165" i="17"/>
  <c r="L159" i="17"/>
  <c r="N155" i="17"/>
  <c r="M149" i="17"/>
  <c r="L143" i="17"/>
  <c r="N139" i="17"/>
  <c r="M133" i="17"/>
  <c r="L127" i="17"/>
  <c r="N123" i="17"/>
  <c r="M117" i="17"/>
  <c r="L111" i="17"/>
  <c r="M101" i="17"/>
  <c r="M85" i="17"/>
  <c r="M72" i="17"/>
  <c r="L70" i="17"/>
  <c r="L68" i="17"/>
  <c r="N63" i="17"/>
  <c r="N61" i="17"/>
  <c r="L59" i="17"/>
  <c r="M56" i="17"/>
  <c r="N53" i="17"/>
  <c r="N51" i="17"/>
  <c r="M49" i="17"/>
  <c r="M47" i="17"/>
  <c r="N39" i="17"/>
  <c r="M37" i="17"/>
  <c r="L32" i="17"/>
  <c r="N21" i="17"/>
  <c r="M15" i="17"/>
  <c r="N145" i="17"/>
  <c r="N129" i="17"/>
  <c r="N113" i="17"/>
  <c r="N97" i="17"/>
  <c r="N81" i="17"/>
  <c r="N75" i="17"/>
  <c r="N65" i="17"/>
  <c r="M51" i="17"/>
  <c r="M21" i="17"/>
  <c r="L15" i="17"/>
  <c r="L6" i="17"/>
  <c r="Z162" i="17"/>
  <c r="Z136" i="17"/>
  <c r="Z102" i="17"/>
  <c r="Y74" i="17"/>
  <c r="Z40" i="17"/>
  <c r="Y8" i="17"/>
  <c r="J51" i="17"/>
  <c r="I39" i="17"/>
  <c r="N151" i="17"/>
  <c r="M145" i="17"/>
  <c r="N135" i="17"/>
  <c r="M129" i="17"/>
  <c r="N119" i="17"/>
  <c r="M113" i="17"/>
  <c r="N103" i="17"/>
  <c r="M97" i="17"/>
  <c r="N87" i="17"/>
  <c r="M81" i="17"/>
  <c r="N71" i="17"/>
  <c r="N69" i="17"/>
  <c r="N67" i="17"/>
  <c r="N55" i="17"/>
  <c r="M41" i="17"/>
  <c r="N36" i="17"/>
  <c r="N31" i="17"/>
  <c r="Z179" i="17"/>
  <c r="Y136" i="17"/>
  <c r="X40" i="17"/>
  <c r="J138" i="17"/>
  <c r="I133" i="17"/>
  <c r="J91" i="17"/>
  <c r="J87" i="17"/>
  <c r="J56" i="17"/>
  <c r="I51" i="17"/>
  <c r="M183" i="17"/>
  <c r="N173" i="17"/>
  <c r="M167" i="17"/>
  <c r="N157" i="17"/>
  <c r="M151" i="17"/>
  <c r="M135" i="17"/>
  <c r="M119" i="17"/>
  <c r="M103" i="17"/>
  <c r="M74" i="17"/>
  <c r="M67" i="17"/>
  <c r="M55" i="17"/>
  <c r="M46" i="17"/>
  <c r="J165" i="17"/>
  <c r="J155" i="17"/>
  <c r="I8" i="17"/>
  <c r="N179" i="17"/>
  <c r="M173" i="17"/>
  <c r="N163" i="17"/>
  <c r="M157" i="17"/>
  <c r="N147" i="17"/>
  <c r="N131" i="17"/>
  <c r="Z140" i="17"/>
  <c r="X114" i="17"/>
  <c r="Y56" i="17"/>
  <c r="Q7" i="18"/>
  <c r="C4" i="18"/>
  <c r="I4" i="17"/>
  <c r="O5" i="21" s="1"/>
  <c r="M7" i="21" s="1"/>
  <c r="O5" i="18"/>
  <c r="Q5" i="18"/>
  <c r="O7" i="18" s="1"/>
  <c r="I165" i="17"/>
  <c r="I155" i="17"/>
  <c r="I100" i="17"/>
  <c r="J81" i="17"/>
  <c r="I43" i="17"/>
  <c r="I33" i="17"/>
  <c r="J27" i="17"/>
  <c r="J18" i="17"/>
  <c r="M179" i="17"/>
  <c r="M163" i="17"/>
  <c r="M147" i="17"/>
  <c r="M131" i="17"/>
  <c r="M57" i="17"/>
  <c r="N54" i="17"/>
  <c r="M52" i="17"/>
  <c r="N45" i="17"/>
  <c r="M13" i="17"/>
  <c r="X183" i="17"/>
  <c r="Z177" i="17"/>
  <c r="Y6" i="17"/>
  <c r="AD126" i="17"/>
  <c r="I27" i="17"/>
  <c r="I18" i="17"/>
  <c r="I7" i="17"/>
  <c r="M73" i="17"/>
  <c r="M54" i="17"/>
  <c r="X177" i="17"/>
  <c r="X164" i="17"/>
  <c r="Z150" i="17"/>
  <c r="Y90" i="17"/>
  <c r="Z76" i="17"/>
  <c r="Z66" i="17"/>
  <c r="Z60" i="17"/>
  <c r="Y42" i="17"/>
  <c r="Z16" i="17"/>
  <c r="AC146" i="17"/>
  <c r="AD38" i="17"/>
  <c r="D175" i="17"/>
  <c r="E175" i="17"/>
  <c r="F175" i="17"/>
  <c r="D151" i="17"/>
  <c r="E151" i="17"/>
  <c r="F151" i="17"/>
  <c r="D119" i="17"/>
  <c r="E119" i="17"/>
  <c r="F119" i="17"/>
  <c r="D166" i="17"/>
  <c r="E166" i="17"/>
  <c r="D150" i="17"/>
  <c r="E150" i="17"/>
  <c r="E70" i="17"/>
  <c r="D70" i="17"/>
  <c r="F70" i="17"/>
  <c r="E38" i="17"/>
  <c r="D38" i="17"/>
  <c r="F38" i="17"/>
  <c r="E22" i="17"/>
  <c r="F22" i="17"/>
  <c r="D159" i="17"/>
  <c r="E159" i="17"/>
  <c r="F159" i="17"/>
  <c r="D127" i="17"/>
  <c r="E127" i="17"/>
  <c r="F127" i="17"/>
  <c r="D95" i="17"/>
  <c r="AN35" i="22" s="1"/>
  <c r="E95" i="17"/>
  <c r="F95" i="17"/>
  <c r="D182" i="17"/>
  <c r="E182" i="17"/>
  <c r="D174" i="17"/>
  <c r="E174" i="17"/>
  <c r="D158" i="17"/>
  <c r="E158" i="17"/>
  <c r="E14" i="17"/>
  <c r="F14" i="17"/>
  <c r="E181" i="17"/>
  <c r="D181" i="17"/>
  <c r="E173" i="17"/>
  <c r="D173" i="17"/>
  <c r="E165" i="17"/>
  <c r="D165" i="17"/>
  <c r="E157" i="17"/>
  <c r="D157" i="17"/>
  <c r="E149" i="17"/>
  <c r="D149" i="17"/>
  <c r="E141" i="17"/>
  <c r="D141" i="17"/>
  <c r="E133" i="17"/>
  <c r="D133" i="17"/>
  <c r="E125" i="17"/>
  <c r="D125" i="17"/>
  <c r="E117" i="17"/>
  <c r="D117" i="17"/>
  <c r="E109" i="17"/>
  <c r="D109" i="17"/>
  <c r="E101" i="17"/>
  <c r="D101" i="17"/>
  <c r="E93" i="17"/>
  <c r="D93" i="17"/>
  <c r="D180" i="17"/>
  <c r="E180" i="17"/>
  <c r="F180" i="17"/>
  <c r="D172" i="17"/>
  <c r="E172" i="17"/>
  <c r="F172" i="17"/>
  <c r="D164" i="17"/>
  <c r="E164" i="17"/>
  <c r="F164" i="17"/>
  <c r="D156" i="17"/>
  <c r="E156" i="17"/>
  <c r="F156" i="17"/>
  <c r="D148" i="17"/>
  <c r="E148" i="17"/>
  <c r="F148" i="17"/>
  <c r="D140" i="17"/>
  <c r="E140" i="17"/>
  <c r="F140" i="17"/>
  <c r="D132" i="17"/>
  <c r="E132" i="17"/>
  <c r="F132" i="17"/>
  <c r="D124" i="17"/>
  <c r="F124" i="17"/>
  <c r="E124" i="17"/>
  <c r="D116" i="17"/>
  <c r="E116" i="17"/>
  <c r="F116" i="17"/>
  <c r="D108" i="17"/>
  <c r="E108" i="17"/>
  <c r="F108" i="17"/>
  <c r="D100" i="17"/>
  <c r="E100" i="17"/>
  <c r="F100" i="17"/>
  <c r="D92" i="17"/>
  <c r="E92" i="17"/>
  <c r="F92" i="17"/>
  <c r="D167" i="17"/>
  <c r="E167" i="17"/>
  <c r="F167" i="17"/>
  <c r="D143" i="17"/>
  <c r="E143" i="17"/>
  <c r="F143" i="17"/>
  <c r="D111" i="17"/>
  <c r="E111" i="17"/>
  <c r="F111" i="17"/>
  <c r="F178" i="17"/>
  <c r="D178" i="17"/>
  <c r="E178" i="17"/>
  <c r="F170" i="17"/>
  <c r="D170" i="17"/>
  <c r="E170" i="17"/>
  <c r="F162" i="17"/>
  <c r="D162" i="17"/>
  <c r="E162" i="17"/>
  <c r="F154" i="17"/>
  <c r="D154" i="17"/>
  <c r="E154" i="17"/>
  <c r="F146" i="17"/>
  <c r="D146" i="17"/>
  <c r="E146" i="17"/>
  <c r="F138" i="17"/>
  <c r="D138" i="17"/>
  <c r="E138" i="17"/>
  <c r="F130" i="17"/>
  <c r="D130" i="17"/>
  <c r="E130" i="17"/>
  <c r="F122" i="17"/>
  <c r="D122" i="17"/>
  <c r="E122" i="17"/>
  <c r="F114" i="17"/>
  <c r="D114" i="17"/>
  <c r="E114" i="17"/>
  <c r="F106" i="17"/>
  <c r="E106" i="17"/>
  <c r="D106" i="17"/>
  <c r="F98" i="17"/>
  <c r="D98" i="17"/>
  <c r="E98" i="17"/>
  <c r="F90" i="17"/>
  <c r="D90" i="17"/>
  <c r="E90" i="17"/>
  <c r="D183" i="17"/>
  <c r="E183" i="17"/>
  <c r="F183" i="17"/>
  <c r="D135" i="17"/>
  <c r="E135" i="17"/>
  <c r="F135" i="17"/>
  <c r="D103" i="17"/>
  <c r="E103" i="17"/>
  <c r="F103" i="17"/>
  <c r="I136" i="17"/>
  <c r="J116" i="17"/>
  <c r="J105" i="17"/>
  <c r="H96" i="17"/>
  <c r="I77" i="17"/>
  <c r="I50" i="17"/>
  <c r="I19" i="17"/>
  <c r="F6" i="17"/>
  <c r="I149" i="17"/>
  <c r="I145" i="17"/>
  <c r="J131" i="17"/>
  <c r="D6" i="17"/>
  <c r="I177" i="17"/>
  <c r="I131" i="17"/>
  <c r="J120" i="17"/>
  <c r="I115" i="17"/>
  <c r="J111" i="17"/>
  <c r="J67" i="17"/>
  <c r="J61" i="17"/>
  <c r="J43" i="17"/>
  <c r="I40" i="17"/>
  <c r="I36" i="17"/>
  <c r="I161" i="17"/>
  <c r="H148" i="17"/>
  <c r="H144" i="17"/>
  <c r="I134" i="17"/>
  <c r="J124" i="17"/>
  <c r="I111" i="17"/>
  <c r="I95" i="17"/>
  <c r="I84" i="17"/>
  <c r="H80" i="17"/>
  <c r="I67" i="17"/>
  <c r="I61" i="17"/>
  <c r="I114" i="17"/>
  <c r="I107" i="17"/>
  <c r="I103" i="17"/>
  <c r="I70" i="17"/>
  <c r="H14" i="17"/>
  <c r="J10" i="17"/>
  <c r="I181" i="17"/>
  <c r="J60" i="17"/>
  <c r="J42" i="17"/>
  <c r="I35" i="17"/>
  <c r="I24" i="17"/>
  <c r="I20" i="17"/>
  <c r="I10" i="17"/>
  <c r="J6" i="17"/>
  <c r="N182" i="17"/>
  <c r="N180" i="17"/>
  <c r="N178" i="17"/>
  <c r="N176" i="17"/>
  <c r="N174" i="17"/>
  <c r="N172" i="17"/>
  <c r="N170" i="17"/>
  <c r="N168" i="17"/>
  <c r="N166" i="17"/>
  <c r="N164" i="17"/>
  <c r="N162" i="17"/>
  <c r="N160" i="17"/>
  <c r="N158" i="17"/>
  <c r="N156" i="17"/>
  <c r="N154" i="17"/>
  <c r="N152" i="17"/>
  <c r="N150" i="17"/>
  <c r="N148" i="17"/>
  <c r="N146" i="17"/>
  <c r="N144" i="17"/>
  <c r="N142" i="17"/>
  <c r="N140" i="17"/>
  <c r="N138" i="17"/>
  <c r="N136" i="17"/>
  <c r="N134" i="17"/>
  <c r="N132" i="17"/>
  <c r="N130" i="17"/>
  <c r="N128" i="17"/>
  <c r="N126" i="17"/>
  <c r="N124" i="17"/>
  <c r="N122" i="17"/>
  <c r="N120" i="17"/>
  <c r="N118" i="17"/>
  <c r="N116" i="17"/>
  <c r="N114" i="17"/>
  <c r="N112" i="17"/>
  <c r="N110" i="17"/>
  <c r="N108" i="17"/>
  <c r="N106" i="17"/>
  <c r="N104" i="17"/>
  <c r="N102" i="17"/>
  <c r="N100" i="17"/>
  <c r="N98" i="17"/>
  <c r="N96" i="17"/>
  <c r="N94" i="17"/>
  <c r="N92" i="17"/>
  <c r="N90" i="17"/>
  <c r="N88" i="17"/>
  <c r="N86" i="17"/>
  <c r="N84" i="17"/>
  <c r="N82" i="17"/>
  <c r="N80" i="17"/>
  <c r="N78" i="17"/>
  <c r="J159" i="17"/>
  <c r="J122" i="17"/>
  <c r="J117" i="17"/>
  <c r="J109" i="17"/>
  <c r="J97" i="17"/>
  <c r="J93" i="17"/>
  <c r="I83" i="17"/>
  <c r="J73" i="17"/>
  <c r="J69" i="17"/>
  <c r="I42" i="17"/>
  <c r="J38" i="17"/>
  <c r="J17" i="17"/>
  <c r="J13" i="17"/>
  <c r="H6" i="17"/>
  <c r="M182" i="17"/>
  <c r="M180" i="17"/>
  <c r="M178" i="17"/>
  <c r="M176" i="17"/>
  <c r="M174" i="17"/>
  <c r="M172" i="17"/>
  <c r="M170" i="17"/>
  <c r="M168" i="17"/>
  <c r="M166" i="17"/>
  <c r="M164" i="17"/>
  <c r="M162" i="17"/>
  <c r="M160" i="17"/>
  <c r="M158" i="17"/>
  <c r="M156" i="17"/>
  <c r="M154" i="17"/>
  <c r="M152" i="17"/>
  <c r="M150" i="17"/>
  <c r="M148" i="17"/>
  <c r="M146" i="17"/>
  <c r="M144" i="17"/>
  <c r="M142" i="17"/>
  <c r="M140" i="17"/>
  <c r="M138" i="17"/>
  <c r="M136" i="17"/>
  <c r="M134" i="17"/>
  <c r="M132" i="17"/>
  <c r="M130" i="17"/>
  <c r="M128" i="17"/>
  <c r="M126" i="17"/>
  <c r="M124" i="17"/>
  <c r="M122" i="17"/>
  <c r="M120" i="17"/>
  <c r="M118" i="17"/>
  <c r="M116" i="17"/>
  <c r="M114" i="17"/>
  <c r="M112" i="17"/>
  <c r="M110" i="17"/>
  <c r="M108" i="17"/>
  <c r="M106" i="17"/>
  <c r="M104" i="17"/>
  <c r="M102" i="17"/>
  <c r="M100" i="17"/>
  <c r="M98" i="17"/>
  <c r="M96" i="17"/>
  <c r="M94" i="17"/>
  <c r="M92" i="17"/>
  <c r="M90" i="17"/>
  <c r="M88" i="17"/>
  <c r="M86" i="17"/>
  <c r="M84" i="17"/>
  <c r="M82" i="17"/>
  <c r="M80" i="17"/>
  <c r="M78" i="17"/>
  <c r="J168" i="17"/>
  <c r="I159" i="17"/>
  <c r="J141" i="17"/>
  <c r="I122" i="17"/>
  <c r="I93" i="17"/>
  <c r="I86" i="17"/>
  <c r="J77" i="17"/>
  <c r="I73" i="17"/>
  <c r="I69" i="17"/>
  <c r="J55" i="17"/>
  <c r="J45" i="17"/>
  <c r="H38" i="17"/>
  <c r="I31" i="17"/>
  <c r="I23" i="17"/>
  <c r="J19" i="17"/>
  <c r="I17" i="17"/>
  <c r="N76" i="17"/>
  <c r="N74" i="17"/>
  <c r="N72" i="17"/>
  <c r="N60" i="17"/>
  <c r="N58" i="17"/>
  <c r="N56" i="17"/>
  <c r="N46" i="17"/>
  <c r="N44" i="17"/>
  <c r="N42" i="17"/>
  <c r="L34" i="17"/>
  <c r="L27" i="17"/>
  <c r="L24" i="17"/>
  <c r="L19" i="17"/>
  <c r="L16" i="17"/>
  <c r="L11" i="17"/>
  <c r="L8" i="17"/>
  <c r="X20" i="17"/>
  <c r="Y5" i="17"/>
  <c r="AC180" i="17"/>
  <c r="AD174" i="17"/>
  <c r="AB150" i="17"/>
  <c r="AC114" i="17"/>
  <c r="AD102" i="17"/>
  <c r="AB78" i="17"/>
  <c r="AB46" i="17"/>
  <c r="Z114" i="17"/>
  <c r="Z108" i="17"/>
  <c r="AC174" i="17"/>
  <c r="AC14" i="17"/>
  <c r="N33" i="17"/>
  <c r="M31" i="17"/>
  <c r="L26" i="17"/>
  <c r="N23" i="17"/>
  <c r="L18" i="17"/>
  <c r="L10" i="17"/>
  <c r="Y182" i="17"/>
  <c r="AD118" i="17"/>
  <c r="AC58" i="17"/>
  <c r="AC38" i="17"/>
  <c r="N35" i="17"/>
  <c r="M33" i="17"/>
  <c r="M23" i="17"/>
  <c r="Z172" i="17"/>
  <c r="Z130" i="17"/>
  <c r="Z118" i="17"/>
  <c r="X24" i="17"/>
  <c r="AC178" i="17"/>
  <c r="AC142" i="17"/>
  <c r="AB118" i="17"/>
  <c r="AC106" i="17"/>
  <c r="AD62" i="17"/>
  <c r="M35" i="17"/>
  <c r="L28" i="17"/>
  <c r="N25" i="17"/>
  <c r="L20" i="17"/>
  <c r="N17" i="17"/>
  <c r="N9" i="17"/>
  <c r="Z181" i="17"/>
  <c r="Y172" i="17"/>
  <c r="Y162" i="17"/>
  <c r="X130" i="17"/>
  <c r="X118" i="17"/>
  <c r="Y106" i="17"/>
  <c r="Y12" i="17"/>
  <c r="AD86" i="17"/>
  <c r="M75" i="17"/>
  <c r="M25" i="17"/>
  <c r="M17" i="17"/>
  <c r="M9" i="17"/>
  <c r="Y181" i="17"/>
  <c r="Z86" i="17"/>
  <c r="Y82" i="17"/>
  <c r="Z50" i="17"/>
  <c r="AB134" i="17"/>
  <c r="AD110" i="17"/>
  <c r="AC98" i="17"/>
  <c r="AC86" i="17"/>
  <c r="N32" i="17"/>
  <c r="L30" i="17"/>
  <c r="N27" i="17"/>
  <c r="L22" i="17"/>
  <c r="N19" i="17"/>
  <c r="L14" i="17"/>
  <c r="N11" i="17"/>
  <c r="Y154" i="17"/>
  <c r="Y138" i="17"/>
  <c r="X134" i="17"/>
  <c r="Y86" i="17"/>
  <c r="Y50" i="17"/>
  <c r="N34" i="17"/>
  <c r="Y180" i="17"/>
  <c r="Z160" i="17"/>
  <c r="Y104" i="17"/>
  <c r="Z98" i="17"/>
  <c r="Z32" i="17"/>
  <c r="Y26" i="17"/>
  <c r="AC90" i="17"/>
  <c r="AC78" i="17"/>
  <c r="F73" i="17"/>
  <c r="D73" i="17"/>
  <c r="F25" i="17"/>
  <c r="D25" i="17"/>
  <c r="H173" i="17"/>
  <c r="I173" i="17"/>
  <c r="D64" i="17"/>
  <c r="E64" i="17"/>
  <c r="D24" i="17"/>
  <c r="E24" i="17"/>
  <c r="C186" i="17"/>
  <c r="D79" i="17"/>
  <c r="E79" i="17"/>
  <c r="F79" i="17"/>
  <c r="D63" i="17"/>
  <c r="E63" i="17"/>
  <c r="F63" i="17"/>
  <c r="D47" i="17"/>
  <c r="E47" i="17"/>
  <c r="F47" i="17"/>
  <c r="D31" i="17"/>
  <c r="E31" i="17"/>
  <c r="F31" i="17"/>
  <c r="D15" i="17"/>
  <c r="E15" i="17"/>
  <c r="F15" i="17"/>
  <c r="F177" i="17"/>
  <c r="F169" i="17"/>
  <c r="F161" i="17"/>
  <c r="F153" i="17"/>
  <c r="F145" i="17"/>
  <c r="F137" i="17"/>
  <c r="F129" i="17"/>
  <c r="F121" i="17"/>
  <c r="F113" i="17"/>
  <c r="F105" i="17"/>
  <c r="F97" i="17"/>
  <c r="F78" i="17"/>
  <c r="F46" i="17"/>
  <c r="E25" i="17"/>
  <c r="I112" i="17"/>
  <c r="H112" i="17"/>
  <c r="H68" i="17"/>
  <c r="I68" i="17"/>
  <c r="J68" i="17"/>
  <c r="H41" i="17"/>
  <c r="I41" i="17"/>
  <c r="J41" i="17"/>
  <c r="H16" i="17"/>
  <c r="I16" i="17"/>
  <c r="J16" i="17"/>
  <c r="AD4" i="17"/>
  <c r="AB4" i="17"/>
  <c r="P40" i="22" s="1"/>
  <c r="O41" i="22" s="1"/>
  <c r="AC4" i="17"/>
  <c r="AA186" i="17"/>
  <c r="F89" i="17"/>
  <c r="D89" i="17"/>
  <c r="F49" i="17"/>
  <c r="D49" i="17"/>
  <c r="D88" i="17"/>
  <c r="E88" i="17"/>
  <c r="D48" i="17"/>
  <c r="E48" i="17"/>
  <c r="D87" i="17"/>
  <c r="E87" i="17"/>
  <c r="F87" i="17"/>
  <c r="D71" i="17"/>
  <c r="E71" i="17"/>
  <c r="F71" i="17"/>
  <c r="D55" i="17"/>
  <c r="E55" i="17"/>
  <c r="F55" i="17"/>
  <c r="D39" i="17"/>
  <c r="E39" i="17"/>
  <c r="F39" i="17"/>
  <c r="D23" i="17"/>
  <c r="E23" i="17"/>
  <c r="F23" i="17"/>
  <c r="D7" i="17"/>
  <c r="E7" i="17"/>
  <c r="F7" i="17"/>
  <c r="G186" i="17"/>
  <c r="J4" i="17"/>
  <c r="H4" i="17"/>
  <c r="AA5" i="22" s="1"/>
  <c r="F182" i="17"/>
  <c r="E177" i="17"/>
  <c r="F174" i="17"/>
  <c r="E169" i="17"/>
  <c r="F166" i="17"/>
  <c r="E161" i="17"/>
  <c r="F158" i="17"/>
  <c r="E153" i="17"/>
  <c r="F150" i="17"/>
  <c r="E145" i="17"/>
  <c r="F142" i="17"/>
  <c r="E137" i="17"/>
  <c r="F134" i="17"/>
  <c r="E129" i="17"/>
  <c r="F126" i="17"/>
  <c r="E121" i="17"/>
  <c r="F118" i="17"/>
  <c r="E113" i="17"/>
  <c r="F110" i="17"/>
  <c r="E105" i="17"/>
  <c r="F102" i="17"/>
  <c r="E97" i="17"/>
  <c r="F94" i="17"/>
  <c r="F88" i="17"/>
  <c r="D78" i="17"/>
  <c r="D46" i="17"/>
  <c r="F24" i="17"/>
  <c r="D14" i="17"/>
  <c r="H183" i="17"/>
  <c r="I183" i="17"/>
  <c r="I104" i="17"/>
  <c r="H104" i="17"/>
  <c r="J104" i="17"/>
  <c r="F81" i="17"/>
  <c r="D81" i="17"/>
  <c r="F33" i="17"/>
  <c r="D33" i="17"/>
  <c r="E81" i="17"/>
  <c r="H101" i="17"/>
  <c r="I101" i="17"/>
  <c r="J101" i="17"/>
  <c r="H59" i="17"/>
  <c r="I59" i="17"/>
  <c r="J59" i="17"/>
  <c r="D56" i="17"/>
  <c r="E56" i="17"/>
  <c r="D16" i="17"/>
  <c r="E16" i="17"/>
  <c r="D85" i="17"/>
  <c r="E85" i="17"/>
  <c r="F85" i="17"/>
  <c r="D53" i="17"/>
  <c r="E53" i="17"/>
  <c r="F53" i="17"/>
  <c r="D29" i="17"/>
  <c r="E29" i="17"/>
  <c r="F29" i="17"/>
  <c r="D5" i="17"/>
  <c r="E5" i="17"/>
  <c r="F5" i="17"/>
  <c r="F163" i="17"/>
  <c r="F155" i="17"/>
  <c r="F147" i="17"/>
  <c r="E142" i="17"/>
  <c r="E134" i="17"/>
  <c r="F131" i="17"/>
  <c r="E126" i="17"/>
  <c r="F123" i="17"/>
  <c r="E118" i="17"/>
  <c r="F115" i="17"/>
  <c r="E110" i="17"/>
  <c r="F107" i="17"/>
  <c r="E102" i="17"/>
  <c r="F99" i="17"/>
  <c r="E94" i="17"/>
  <c r="F91" i="17"/>
  <c r="F86" i="17"/>
  <c r="F54" i="17"/>
  <c r="E33" i="17"/>
  <c r="H171" i="17"/>
  <c r="J171" i="17"/>
  <c r="I48" i="17"/>
  <c r="H48" i="17"/>
  <c r="F57" i="17"/>
  <c r="D57" i="17"/>
  <c r="F9" i="17"/>
  <c r="D9" i="17"/>
  <c r="H164" i="17"/>
  <c r="I164" i="17"/>
  <c r="J164" i="17"/>
  <c r="D80" i="17"/>
  <c r="E80" i="17"/>
  <c r="D32" i="17"/>
  <c r="E32" i="17"/>
  <c r="F16" i="17"/>
  <c r="K186" i="17"/>
  <c r="L4" i="17"/>
  <c r="M4" i="17"/>
  <c r="Q14" i="20" s="1"/>
  <c r="O16" i="20" s="1"/>
  <c r="D77" i="17"/>
  <c r="E77" i="17"/>
  <c r="F77" i="17"/>
  <c r="D69" i="17"/>
  <c r="E69" i="17"/>
  <c r="F69" i="17"/>
  <c r="D61" i="17"/>
  <c r="E61" i="17"/>
  <c r="F61" i="17"/>
  <c r="D45" i="17"/>
  <c r="E45" i="17"/>
  <c r="F45" i="17"/>
  <c r="D37" i="17"/>
  <c r="E37" i="17"/>
  <c r="F37" i="17"/>
  <c r="D21" i="17"/>
  <c r="E21" i="17"/>
  <c r="F21" i="17"/>
  <c r="D13" i="17"/>
  <c r="E13" i="17"/>
  <c r="F13" i="17"/>
  <c r="F179" i="17"/>
  <c r="F171" i="17"/>
  <c r="F139" i="17"/>
  <c r="E84" i="17"/>
  <c r="F84" i="17"/>
  <c r="E76" i="17"/>
  <c r="F76" i="17"/>
  <c r="E68" i="17"/>
  <c r="F68" i="17"/>
  <c r="E60" i="17"/>
  <c r="F60" i="17"/>
  <c r="E52" i="17"/>
  <c r="F52" i="17"/>
  <c r="E44" i="17"/>
  <c r="F44" i="17"/>
  <c r="E36" i="17"/>
  <c r="F36" i="17"/>
  <c r="E28" i="17"/>
  <c r="F28" i="17"/>
  <c r="E20" i="17"/>
  <c r="F20" i="17"/>
  <c r="E12" i="17"/>
  <c r="F12" i="17"/>
  <c r="D4" i="17"/>
  <c r="E179" i="17"/>
  <c r="F176" i="17"/>
  <c r="E171" i="17"/>
  <c r="F168" i="17"/>
  <c r="E163" i="17"/>
  <c r="F160" i="17"/>
  <c r="E155" i="17"/>
  <c r="F152" i="17"/>
  <c r="E147" i="17"/>
  <c r="F144" i="17"/>
  <c r="E139" i="17"/>
  <c r="F136" i="17"/>
  <c r="E131" i="17"/>
  <c r="F128" i="17"/>
  <c r="E123" i="17"/>
  <c r="F120" i="17"/>
  <c r="E115" i="17"/>
  <c r="F112" i="17"/>
  <c r="E107" i="17"/>
  <c r="F104" i="17"/>
  <c r="E99" i="17"/>
  <c r="F96" i="17"/>
  <c r="E91" i="17"/>
  <c r="D86" i="17"/>
  <c r="F64" i="17"/>
  <c r="D54" i="17"/>
  <c r="F32" i="17"/>
  <c r="D22" i="17"/>
  <c r="H153" i="17"/>
  <c r="I153" i="17"/>
  <c r="H25" i="17"/>
  <c r="I25" i="17"/>
  <c r="J25" i="17"/>
  <c r="D8" i="17"/>
  <c r="E8" i="17"/>
  <c r="H132" i="17"/>
  <c r="I132" i="17"/>
  <c r="J132" i="17"/>
  <c r="H9" i="17"/>
  <c r="I9" i="17"/>
  <c r="J9" i="17"/>
  <c r="D83" i="17"/>
  <c r="F83" i="17"/>
  <c r="D75" i="17"/>
  <c r="F75" i="17"/>
  <c r="D67" i="17"/>
  <c r="F67" i="17"/>
  <c r="D59" i="17"/>
  <c r="F59" i="17"/>
  <c r="D51" i="17"/>
  <c r="F51" i="17"/>
  <c r="D43" i="17"/>
  <c r="F43" i="17"/>
  <c r="D35" i="17"/>
  <c r="F35" i="17"/>
  <c r="D27" i="17"/>
  <c r="F27" i="17"/>
  <c r="D19" i="17"/>
  <c r="F19" i="17"/>
  <c r="D11" i="17"/>
  <c r="F11" i="17"/>
  <c r="F4" i="17"/>
  <c r="T31" i="21" s="1"/>
  <c r="Q34" i="21" s="1"/>
  <c r="F181" i="17"/>
  <c r="E176" i="17"/>
  <c r="F173" i="17"/>
  <c r="E168" i="17"/>
  <c r="F165" i="17"/>
  <c r="E160" i="17"/>
  <c r="F157" i="17"/>
  <c r="E152" i="17"/>
  <c r="F149" i="17"/>
  <c r="E144" i="17"/>
  <c r="F141" i="17"/>
  <c r="E136" i="17"/>
  <c r="F133" i="17"/>
  <c r="E128" i="17"/>
  <c r="F125" i="17"/>
  <c r="E120" i="17"/>
  <c r="F117" i="17"/>
  <c r="E112" i="17"/>
  <c r="F109" i="17"/>
  <c r="E104" i="17"/>
  <c r="F101" i="17"/>
  <c r="E96" i="17"/>
  <c r="F93" i="17"/>
  <c r="E73" i="17"/>
  <c r="F62" i="17"/>
  <c r="F30" i="17"/>
  <c r="E9" i="17"/>
  <c r="I160" i="17"/>
  <c r="H160" i="17"/>
  <c r="J160" i="17"/>
  <c r="H129" i="17"/>
  <c r="I129" i="17"/>
  <c r="J129" i="17"/>
  <c r="H123" i="17"/>
  <c r="I123" i="17"/>
  <c r="J123" i="17"/>
  <c r="F65" i="17"/>
  <c r="D65" i="17"/>
  <c r="F41" i="17"/>
  <c r="D41" i="17"/>
  <c r="F17" i="17"/>
  <c r="D17" i="17"/>
  <c r="E49" i="17"/>
  <c r="H179" i="17"/>
  <c r="I179" i="17"/>
  <c r="H90" i="17"/>
  <c r="I90" i="17"/>
  <c r="J90" i="17"/>
  <c r="D72" i="17"/>
  <c r="E72" i="17"/>
  <c r="D40" i="17"/>
  <c r="E40" i="17"/>
  <c r="F80" i="17"/>
  <c r="Y4" i="17"/>
  <c r="W186" i="17"/>
  <c r="Z4" i="17"/>
  <c r="P49" i="21" s="1"/>
  <c r="M52" i="21" s="1"/>
  <c r="X4" i="17"/>
  <c r="D82" i="17"/>
  <c r="E82" i="17"/>
  <c r="F82" i="17"/>
  <c r="D74" i="17"/>
  <c r="E74" i="17"/>
  <c r="F74" i="17"/>
  <c r="D66" i="17"/>
  <c r="E66" i="17"/>
  <c r="F66" i="17"/>
  <c r="D58" i="17"/>
  <c r="E58" i="17"/>
  <c r="F58" i="17"/>
  <c r="D50" i="17"/>
  <c r="E50" i="17"/>
  <c r="F50" i="17"/>
  <c r="D42" i="17"/>
  <c r="E42" i="17"/>
  <c r="F42" i="17"/>
  <c r="D34" i="17"/>
  <c r="E34" i="17"/>
  <c r="F34" i="17"/>
  <c r="D26" i="17"/>
  <c r="E26" i="17"/>
  <c r="F26" i="17"/>
  <c r="D18" i="17"/>
  <c r="E18" i="17"/>
  <c r="F18" i="17"/>
  <c r="D10" i="17"/>
  <c r="E10" i="17"/>
  <c r="F10" i="17"/>
  <c r="E4" i="17"/>
  <c r="S9" i="21" s="1"/>
  <c r="Q11" i="21" s="1"/>
  <c r="E83" i="17"/>
  <c r="F72" i="17"/>
  <c r="D62" i="17"/>
  <c r="E51" i="17"/>
  <c r="F40" i="17"/>
  <c r="D30" i="17"/>
  <c r="E19" i="17"/>
  <c r="F8" i="17"/>
  <c r="J173" i="17"/>
  <c r="H151" i="17"/>
  <c r="I151" i="17"/>
  <c r="J151" i="17"/>
  <c r="H137" i="17"/>
  <c r="I137" i="17"/>
  <c r="J137" i="17"/>
  <c r="H65" i="17"/>
  <c r="I65" i="17"/>
  <c r="J65" i="17"/>
  <c r="H32" i="17"/>
  <c r="I32" i="17"/>
  <c r="J32" i="17"/>
  <c r="I150" i="17"/>
  <c r="I141" i="17"/>
  <c r="H128" i="17"/>
  <c r="H120" i="17"/>
  <c r="I117" i="17"/>
  <c r="H106" i="17"/>
  <c r="H84" i="17"/>
  <c r="I81" i="17"/>
  <c r="I75" i="17"/>
  <c r="H64" i="17"/>
  <c r="H56" i="17"/>
  <c r="I53" i="17"/>
  <c r="J47" i="17"/>
  <c r="I45" i="17"/>
  <c r="J40" i="17"/>
  <c r="H36" i="17"/>
  <c r="J31" i="17"/>
  <c r="I29" i="17"/>
  <c r="J24" i="17"/>
  <c r="H20" i="17"/>
  <c r="J15" i="17"/>
  <c r="I13" i="17"/>
  <c r="J8" i="17"/>
  <c r="J152" i="17"/>
  <c r="J140" i="17"/>
  <c r="I138" i="17"/>
  <c r="J127" i="17"/>
  <c r="I124" i="17"/>
  <c r="J119" i="17"/>
  <c r="I97" i="17"/>
  <c r="J74" i="17"/>
  <c r="H72" i="17"/>
  <c r="J63" i="17"/>
  <c r="I60" i="17"/>
  <c r="J52" i="17"/>
  <c r="J44" i="17"/>
  <c r="J28" i="17"/>
  <c r="J12" i="17"/>
  <c r="H152" i="17"/>
  <c r="J143" i="17"/>
  <c r="I140" i="17"/>
  <c r="I130" i="17"/>
  <c r="I127" i="17"/>
  <c r="I119" i="17"/>
  <c r="I116" i="17"/>
  <c r="J107" i="17"/>
  <c r="I105" i="17"/>
  <c r="I102" i="17"/>
  <c r="J88" i="17"/>
  <c r="J76" i="17"/>
  <c r="I74" i="17"/>
  <c r="I66" i="17"/>
  <c r="I63" i="17"/>
  <c r="I55" i="17"/>
  <c r="I52" i="17"/>
  <c r="J49" i="17"/>
  <c r="J46" i="17"/>
  <c r="I44" i="17"/>
  <c r="J37" i="17"/>
  <c r="J30" i="17"/>
  <c r="I28" i="17"/>
  <c r="J21" i="17"/>
  <c r="J14" i="17"/>
  <c r="I12" i="17"/>
  <c r="J5" i="17"/>
  <c r="I175" i="17"/>
  <c r="H168" i="17"/>
  <c r="J157" i="17"/>
  <c r="I146" i="17"/>
  <c r="I143" i="17"/>
  <c r="J135" i="17"/>
  <c r="J121" i="17"/>
  <c r="J99" i="17"/>
  <c r="H88" i="17"/>
  <c r="I85" i="17"/>
  <c r="J79" i="17"/>
  <c r="I76" i="17"/>
  <c r="J71" i="17"/>
  <c r="J57" i="17"/>
  <c r="I49" i="17"/>
  <c r="I46" i="17"/>
  <c r="J39" i="17"/>
  <c r="I37" i="17"/>
  <c r="I30" i="17"/>
  <c r="J23" i="17"/>
  <c r="I21" i="17"/>
  <c r="J7" i="17"/>
  <c r="I5" i="17"/>
  <c r="I157" i="17"/>
  <c r="J148" i="17"/>
  <c r="I135" i="17"/>
  <c r="I121" i="17"/>
  <c r="I118" i="17"/>
  <c r="I109" i="17"/>
  <c r="I99" i="17"/>
  <c r="I82" i="17"/>
  <c r="I79" i="17"/>
  <c r="I71" i="17"/>
  <c r="I57" i="17"/>
  <c r="I54" i="17"/>
  <c r="N28" i="17"/>
  <c r="N26" i="17"/>
  <c r="N24" i="17"/>
  <c r="N22" i="17"/>
  <c r="N20" i="17"/>
  <c r="N18" i="17"/>
  <c r="N16" i="17"/>
  <c r="N14" i="17"/>
  <c r="N12" i="17"/>
  <c r="N10" i="17"/>
  <c r="N8" i="17"/>
  <c r="N6" i="17"/>
  <c r="AB176" i="17"/>
  <c r="AC176" i="17"/>
  <c r="AD176" i="17"/>
  <c r="AB158" i="17"/>
  <c r="AC158" i="17"/>
  <c r="AD158" i="17"/>
  <c r="AD74" i="17"/>
  <c r="AC74" i="17"/>
  <c r="AB30" i="17"/>
  <c r="AC30" i="17"/>
  <c r="AD30" i="17"/>
  <c r="J145" i="17"/>
  <c r="J139" i="17"/>
  <c r="J125" i="17"/>
  <c r="J115" i="17"/>
  <c r="X144" i="17"/>
  <c r="Z144" i="17"/>
  <c r="Z10" i="17"/>
  <c r="X10" i="17"/>
  <c r="Y10" i="17"/>
  <c r="Z170" i="17"/>
  <c r="Y170" i="17"/>
  <c r="Y148" i="17"/>
  <c r="X148" i="17"/>
  <c r="X38" i="17"/>
  <c r="Y38" i="17"/>
  <c r="Z38" i="17"/>
  <c r="AD181" i="17"/>
  <c r="AC181" i="17"/>
  <c r="AD10" i="17"/>
  <c r="AC10" i="17"/>
  <c r="X152" i="17"/>
  <c r="Y152" i="17"/>
  <c r="Z152" i="17"/>
  <c r="X80" i="17"/>
  <c r="Z80" i="17"/>
  <c r="AD138" i="17"/>
  <c r="AC138" i="17"/>
  <c r="Y84" i="17"/>
  <c r="X84" i="17"/>
  <c r="X88" i="17"/>
  <c r="Y88" i="17"/>
  <c r="Z88" i="17"/>
  <c r="X18" i="17"/>
  <c r="Y18" i="17"/>
  <c r="Z18" i="17"/>
  <c r="AB94" i="17"/>
  <c r="AL40" i="22" s="1"/>
  <c r="AC94" i="17"/>
  <c r="AD94" i="17"/>
  <c r="X156" i="17"/>
  <c r="Y156" i="17"/>
  <c r="Z156" i="17"/>
  <c r="AB6" i="17"/>
  <c r="AC6" i="17"/>
  <c r="AD6" i="17"/>
  <c r="X34" i="17"/>
  <c r="Y34" i="17"/>
  <c r="Z34" i="17"/>
  <c r="X92" i="17"/>
  <c r="Y92" i="17"/>
  <c r="Z92" i="17"/>
  <c r="X22" i="17"/>
  <c r="Y22" i="17"/>
  <c r="Z22" i="17"/>
  <c r="Z120" i="17"/>
  <c r="Y108" i="17"/>
  <c r="X104" i="17"/>
  <c r="X100" i="17"/>
  <c r="Z96" i="17"/>
  <c r="Z56" i="17"/>
  <c r="Y44" i="17"/>
  <c r="X28" i="17"/>
  <c r="Z12" i="17"/>
  <c r="X6" i="17"/>
  <c r="AC183" i="17"/>
  <c r="AD180" i="17"/>
  <c r="AB178" i="17"/>
  <c r="AC175" i="17"/>
  <c r="AB142" i="17"/>
  <c r="AC122" i="17"/>
  <c r="AC102" i="17"/>
  <c r="AB14" i="17"/>
  <c r="AC82" i="17"/>
  <c r="AD22" i="17"/>
  <c r="Y179" i="17"/>
  <c r="Y124" i="17"/>
  <c r="X116" i="17"/>
  <c r="Z112" i="17"/>
  <c r="Y60" i="17"/>
  <c r="X52" i="17"/>
  <c r="Z48" i="17"/>
  <c r="AC177" i="17"/>
  <c r="AC170" i="17"/>
  <c r="AD46" i="17"/>
  <c r="AC42" i="17"/>
  <c r="AC22" i="17"/>
  <c r="Y176" i="17"/>
  <c r="AC130" i="17"/>
  <c r="AC110" i="17"/>
  <c r="AD70" i="17"/>
  <c r="AC66" i="17"/>
  <c r="Y140" i="17"/>
  <c r="X132" i="17"/>
  <c r="Z128" i="17"/>
  <c r="Y102" i="17"/>
  <c r="Y98" i="17"/>
  <c r="Y76" i="17"/>
  <c r="X68" i="17"/>
  <c r="Z64" i="17"/>
  <c r="X42" i="17"/>
  <c r="X26" i="17"/>
  <c r="AC179" i="17"/>
  <c r="AC154" i="17"/>
  <c r="Z183" i="17"/>
  <c r="Y178" i="17"/>
  <c r="Y122" i="17"/>
  <c r="AD54" i="17"/>
  <c r="AC50" i="17"/>
  <c r="AB173" i="17"/>
  <c r="AD173" i="17"/>
  <c r="AB149" i="17"/>
  <c r="AD149" i="17"/>
  <c r="AB133" i="17"/>
  <c r="AD133" i="17"/>
  <c r="AB117" i="17"/>
  <c r="AD117" i="17"/>
  <c r="AB109" i="17"/>
  <c r="AD109" i="17"/>
  <c r="AB101" i="17"/>
  <c r="AD101" i="17"/>
  <c r="AB93" i="17"/>
  <c r="AD93" i="17"/>
  <c r="AB85" i="17"/>
  <c r="AD85" i="17"/>
  <c r="AB77" i="17"/>
  <c r="AD77" i="17"/>
  <c r="AB69" i="17"/>
  <c r="AD69" i="17"/>
  <c r="AB61" i="17"/>
  <c r="AD61" i="17"/>
  <c r="AB53" i="17"/>
  <c r="AD53" i="17"/>
  <c r="AB45" i="17"/>
  <c r="AD45" i="17"/>
  <c r="AB37" i="17"/>
  <c r="AD37" i="17"/>
  <c r="AB29" i="17"/>
  <c r="AD29" i="17"/>
  <c r="AB13" i="17"/>
  <c r="AD13" i="17"/>
  <c r="AB183" i="17"/>
  <c r="AB181" i="17"/>
  <c r="AB179" i="17"/>
  <c r="AB177" i="17"/>
  <c r="AB175" i="17"/>
  <c r="AD172" i="17"/>
  <c r="AB170" i="17"/>
  <c r="AD164" i="17"/>
  <c r="AB162" i="17"/>
  <c r="AD156" i="17"/>
  <c r="AB154" i="17"/>
  <c r="AD148" i="17"/>
  <c r="AB146" i="17"/>
  <c r="AD140" i="17"/>
  <c r="AB138" i="17"/>
  <c r="AD132" i="17"/>
  <c r="AB130" i="17"/>
  <c r="AD124" i="17"/>
  <c r="AB122" i="17"/>
  <c r="AD116" i="17"/>
  <c r="AB114" i="17"/>
  <c r="AD108" i="17"/>
  <c r="AB106" i="17"/>
  <c r="AD100" i="17"/>
  <c r="AB98" i="17"/>
  <c r="AD92" i="17"/>
  <c r="AB90" i="17"/>
  <c r="AD84" i="17"/>
  <c r="AB82" i="17"/>
  <c r="AD76" i="17"/>
  <c r="AB74" i="17"/>
  <c r="AD68" i="17"/>
  <c r="AB66" i="17"/>
  <c r="AD60" i="17"/>
  <c r="AB58" i="17"/>
  <c r="AD52" i="17"/>
  <c r="AB50" i="17"/>
  <c r="AD44" i="17"/>
  <c r="AB42" i="17"/>
  <c r="AD36" i="17"/>
  <c r="AB34" i="17"/>
  <c r="AD28" i="17"/>
  <c r="AB26" i="17"/>
  <c r="AD20" i="17"/>
  <c r="AB18" i="17"/>
  <c r="AD12" i="17"/>
  <c r="AB10" i="17"/>
  <c r="AC172" i="17"/>
  <c r="AB167" i="17"/>
  <c r="AD167" i="17"/>
  <c r="AC164" i="17"/>
  <c r="AB159" i="17"/>
  <c r="AD159" i="17"/>
  <c r="AC156" i="17"/>
  <c r="AB151" i="17"/>
  <c r="AD151" i="17"/>
  <c r="AC148" i="17"/>
  <c r="AB143" i="17"/>
  <c r="AD143" i="17"/>
  <c r="AC140" i="17"/>
  <c r="AB135" i="17"/>
  <c r="AD135" i="17"/>
  <c r="AC132" i="17"/>
  <c r="AB127" i="17"/>
  <c r="AD127" i="17"/>
  <c r="AC124" i="17"/>
  <c r="AB119" i="17"/>
  <c r="AD119" i="17"/>
  <c r="AC116" i="17"/>
  <c r="AB111" i="17"/>
  <c r="AD111" i="17"/>
  <c r="AC108" i="17"/>
  <c r="AB103" i="17"/>
  <c r="AD103" i="17"/>
  <c r="AC100" i="17"/>
  <c r="AB95" i="17"/>
  <c r="AD95" i="17"/>
  <c r="AC92" i="17"/>
  <c r="AB87" i="17"/>
  <c r="AD87" i="17"/>
  <c r="AC84" i="17"/>
  <c r="AB79" i="17"/>
  <c r="AD79" i="17"/>
  <c r="AC76" i="17"/>
  <c r="AB71" i="17"/>
  <c r="AD71" i="17"/>
  <c r="AC68" i="17"/>
  <c r="AB63" i="17"/>
  <c r="AD63" i="17"/>
  <c r="AC60" i="17"/>
  <c r="AB55" i="17"/>
  <c r="AD55" i="17"/>
  <c r="AC52" i="17"/>
  <c r="AB47" i="17"/>
  <c r="AD47" i="17"/>
  <c r="AC44" i="17"/>
  <c r="AB39" i="17"/>
  <c r="AD39" i="17"/>
  <c r="AC36" i="17"/>
  <c r="AB31" i="17"/>
  <c r="AD31" i="17"/>
  <c r="AC28" i="17"/>
  <c r="AB23" i="17"/>
  <c r="AD23" i="17"/>
  <c r="AC20" i="17"/>
  <c r="AB15" i="17"/>
  <c r="AD15" i="17"/>
  <c r="AC12" i="17"/>
  <c r="AB7" i="17"/>
  <c r="AD7" i="17"/>
  <c r="AB125" i="17"/>
  <c r="AD125" i="17"/>
  <c r="AB157" i="17"/>
  <c r="AD157" i="17"/>
  <c r="AB141" i="17"/>
  <c r="AD141" i="17"/>
  <c r="AB169" i="17"/>
  <c r="AD169" i="17"/>
  <c r="AB161" i="17"/>
  <c r="AD161" i="17"/>
  <c r="AB153" i="17"/>
  <c r="AD153" i="17"/>
  <c r="AB145" i="17"/>
  <c r="AD145" i="17"/>
  <c r="AB137" i="17"/>
  <c r="AD137" i="17"/>
  <c r="AB129" i="17"/>
  <c r="AD129" i="17"/>
  <c r="AB121" i="17"/>
  <c r="AD121" i="17"/>
  <c r="AB113" i="17"/>
  <c r="AD113" i="17"/>
  <c r="AB105" i="17"/>
  <c r="AD105" i="17"/>
  <c r="AB97" i="17"/>
  <c r="AD97" i="17"/>
  <c r="AB89" i="17"/>
  <c r="AD89" i="17"/>
  <c r="AB81" i="17"/>
  <c r="AD81" i="17"/>
  <c r="AB73" i="17"/>
  <c r="AD73" i="17"/>
  <c r="AB65" i="17"/>
  <c r="AD65" i="17"/>
  <c r="AB57" i="17"/>
  <c r="AD57" i="17"/>
  <c r="AB49" i="17"/>
  <c r="AD49" i="17"/>
  <c r="AB41" i="17"/>
  <c r="AD41" i="17"/>
  <c r="AB33" i="17"/>
  <c r="AD33" i="17"/>
  <c r="AB25" i="17"/>
  <c r="AD25" i="17"/>
  <c r="AB17" i="17"/>
  <c r="AD17" i="17"/>
  <c r="AB9" i="17"/>
  <c r="AD9" i="17"/>
  <c r="AD168" i="17"/>
  <c r="AD160" i="17"/>
  <c r="AD152" i="17"/>
  <c r="AD144" i="17"/>
  <c r="AD136" i="17"/>
  <c r="AD128" i="17"/>
  <c r="AD120" i="17"/>
  <c r="AD112" i="17"/>
  <c r="AD104" i="17"/>
  <c r="AD96" i="17"/>
  <c r="AD88" i="17"/>
  <c r="AD80" i="17"/>
  <c r="AD72" i="17"/>
  <c r="AD64" i="17"/>
  <c r="AD56" i="17"/>
  <c r="AD48" i="17"/>
  <c r="AD40" i="17"/>
  <c r="AD32" i="17"/>
  <c r="AD24" i="17"/>
  <c r="AD16" i="17"/>
  <c r="AD8" i="17"/>
  <c r="AB165" i="17"/>
  <c r="AD165" i="17"/>
  <c r="AB21" i="17"/>
  <c r="AD21" i="17"/>
  <c r="AB171" i="17"/>
  <c r="AD171" i="17"/>
  <c r="AC168" i="17"/>
  <c r="AB163" i="17"/>
  <c r="AD163" i="17"/>
  <c r="AC160" i="17"/>
  <c r="AB155" i="17"/>
  <c r="AD155" i="17"/>
  <c r="AC152" i="17"/>
  <c r="AB147" i="17"/>
  <c r="AD147" i="17"/>
  <c r="AC144" i="17"/>
  <c r="AB139" i="17"/>
  <c r="AD139" i="17"/>
  <c r="AC136" i="17"/>
  <c r="AB131" i="17"/>
  <c r="AD131" i="17"/>
  <c r="AC128" i="17"/>
  <c r="AB123" i="17"/>
  <c r="AD123" i="17"/>
  <c r="AC120" i="17"/>
  <c r="AB115" i="17"/>
  <c r="AD115" i="17"/>
  <c r="AC112" i="17"/>
  <c r="AB107" i="17"/>
  <c r="AD107" i="17"/>
  <c r="AC104" i="17"/>
  <c r="AB99" i="17"/>
  <c r="AD99" i="17"/>
  <c r="AC96" i="17"/>
  <c r="AB91" i="17"/>
  <c r="AD91" i="17"/>
  <c r="AC88" i="17"/>
  <c r="AB83" i="17"/>
  <c r="AD83" i="17"/>
  <c r="AC80" i="17"/>
  <c r="AB75" i="17"/>
  <c r="AD75" i="17"/>
  <c r="AC72" i="17"/>
  <c r="AB67" i="17"/>
  <c r="AD67" i="17"/>
  <c r="AC64" i="17"/>
  <c r="AB59" i="17"/>
  <c r="AD59" i="17"/>
  <c r="AC56" i="17"/>
  <c r="AB51" i="17"/>
  <c r="AD51" i="17"/>
  <c r="AC48" i="17"/>
  <c r="AB43" i="17"/>
  <c r="AD43" i="17"/>
  <c r="AC40" i="17"/>
  <c r="AB35" i="17"/>
  <c r="AD35" i="17"/>
  <c r="AC32" i="17"/>
  <c r="AB27" i="17"/>
  <c r="AD27" i="17"/>
  <c r="AC24" i="17"/>
  <c r="AB19" i="17"/>
  <c r="AD19" i="17"/>
  <c r="AC16" i="17"/>
  <c r="AB11" i="17"/>
  <c r="AD11" i="17"/>
  <c r="AC8" i="17"/>
  <c r="AC173" i="17"/>
  <c r="AC165" i="17"/>
  <c r="AC157" i="17"/>
  <c r="AC149" i="17"/>
  <c r="AC141" i="17"/>
  <c r="AC133" i="17"/>
  <c r="AC125" i="17"/>
  <c r="AC117" i="17"/>
  <c r="AC109" i="17"/>
  <c r="AC101" i="17"/>
  <c r="AC93" i="17"/>
  <c r="AC85" i="17"/>
  <c r="AC77" i="17"/>
  <c r="AC69" i="17"/>
  <c r="AC61" i="17"/>
  <c r="AC53" i="17"/>
  <c r="AC45" i="17"/>
  <c r="AC37" i="17"/>
  <c r="AC29" i="17"/>
  <c r="AC21" i="17"/>
  <c r="AC13" i="17"/>
  <c r="AD5" i="17"/>
  <c r="AC5" i="17"/>
  <c r="X151" i="17"/>
  <c r="Y151" i="17"/>
  <c r="Z151" i="17"/>
  <c r="X103" i="17"/>
  <c r="Y103" i="17"/>
  <c r="Z103" i="17"/>
  <c r="X182" i="17"/>
  <c r="X180" i="17"/>
  <c r="X178" i="17"/>
  <c r="X176" i="17"/>
  <c r="X173" i="17"/>
  <c r="Y173" i="17"/>
  <c r="Z173" i="17"/>
  <c r="X170" i="17"/>
  <c r="Z166" i="17"/>
  <c r="Y160" i="17"/>
  <c r="X157" i="17"/>
  <c r="Y157" i="17"/>
  <c r="Z157" i="17"/>
  <c r="X154" i="17"/>
  <c r="Y144" i="17"/>
  <c r="X141" i="17"/>
  <c r="Y141" i="17"/>
  <c r="Z141" i="17"/>
  <c r="X138" i="17"/>
  <c r="Y128" i="17"/>
  <c r="X125" i="17"/>
  <c r="Y125" i="17"/>
  <c r="Z125" i="17"/>
  <c r="X122" i="17"/>
  <c r="Y112" i="17"/>
  <c r="X109" i="17"/>
  <c r="Y109" i="17"/>
  <c r="Z109" i="17"/>
  <c r="X106" i="17"/>
  <c r="Y96" i="17"/>
  <c r="X93" i="17"/>
  <c r="Y93" i="17"/>
  <c r="Z93" i="17"/>
  <c r="X90" i="17"/>
  <c r="Y80" i="17"/>
  <c r="X77" i="17"/>
  <c r="Y77" i="17"/>
  <c r="Z77" i="17"/>
  <c r="X74" i="17"/>
  <c r="Y64" i="17"/>
  <c r="X58" i="17"/>
  <c r="Y48" i="17"/>
  <c r="Y32" i="17"/>
  <c r="X119" i="17"/>
  <c r="Y119" i="17"/>
  <c r="Z119" i="17"/>
  <c r="X163" i="17"/>
  <c r="Y163" i="17"/>
  <c r="Z163" i="17"/>
  <c r="X147" i="17"/>
  <c r="Y147" i="17"/>
  <c r="Z147" i="17"/>
  <c r="X131" i="17"/>
  <c r="Y131" i="17"/>
  <c r="Z131" i="17"/>
  <c r="X115" i="17"/>
  <c r="Y115" i="17"/>
  <c r="Z115" i="17"/>
  <c r="X99" i="17"/>
  <c r="Y99" i="17"/>
  <c r="Z99" i="17"/>
  <c r="X83" i="17"/>
  <c r="Y83" i="17"/>
  <c r="Z83" i="17"/>
  <c r="X135" i="17"/>
  <c r="Y135" i="17"/>
  <c r="Z135" i="17"/>
  <c r="X87" i="17"/>
  <c r="Y87" i="17"/>
  <c r="Z87" i="17"/>
  <c r="X169" i="17"/>
  <c r="Y169" i="17"/>
  <c r="Z169" i="17"/>
  <c r="X153" i="17"/>
  <c r="Y153" i="17"/>
  <c r="Z153" i="17"/>
  <c r="X137" i="17"/>
  <c r="Y137" i="17"/>
  <c r="Z137" i="17"/>
  <c r="X121" i="17"/>
  <c r="Y121" i="17"/>
  <c r="Z121" i="17"/>
  <c r="X105" i="17"/>
  <c r="Y105" i="17"/>
  <c r="Z105" i="17"/>
  <c r="X89" i="17"/>
  <c r="Y89" i="17"/>
  <c r="Z89" i="17"/>
  <c r="X73" i="17"/>
  <c r="Y73" i="17"/>
  <c r="Z73" i="17"/>
  <c r="X175" i="17"/>
  <c r="Y175" i="17"/>
  <c r="X159" i="17"/>
  <c r="Y159" i="17"/>
  <c r="Z159" i="17"/>
  <c r="X143" i="17"/>
  <c r="Y143" i="17"/>
  <c r="Z143" i="17"/>
  <c r="X127" i="17"/>
  <c r="Y127" i="17"/>
  <c r="Z127" i="17"/>
  <c r="X111" i="17"/>
  <c r="Y111" i="17"/>
  <c r="Z111" i="17"/>
  <c r="X95" i="17"/>
  <c r="Y95" i="17"/>
  <c r="Z95" i="17"/>
  <c r="X79" i="17"/>
  <c r="Y79" i="17"/>
  <c r="Z79" i="17"/>
  <c r="X167" i="17"/>
  <c r="Y167" i="17"/>
  <c r="Z167" i="17"/>
  <c r="Z174" i="17"/>
  <c r="Y168" i="17"/>
  <c r="X165" i="17"/>
  <c r="Y165" i="17"/>
  <c r="Z165" i="17"/>
  <c r="Z158" i="17"/>
  <c r="X149" i="17"/>
  <c r="Y149" i="17"/>
  <c r="Z149" i="17"/>
  <c r="Z142" i="17"/>
  <c r="X133" i="17"/>
  <c r="Y133" i="17"/>
  <c r="Z133" i="17"/>
  <c r="Z126" i="17"/>
  <c r="X117" i="17"/>
  <c r="Y117" i="17"/>
  <c r="Z117" i="17"/>
  <c r="Z110" i="17"/>
  <c r="X101" i="17"/>
  <c r="Y101" i="17"/>
  <c r="Z101" i="17"/>
  <c r="Z94" i="17"/>
  <c r="Z200" i="17" s="1"/>
  <c r="X85" i="17"/>
  <c r="Y85" i="17"/>
  <c r="Z85" i="17"/>
  <c r="Z78" i="17"/>
  <c r="Z62" i="17"/>
  <c r="Z46" i="17"/>
  <c r="Z30" i="17"/>
  <c r="Z14" i="17"/>
  <c r="Y174" i="17"/>
  <c r="X171" i="17"/>
  <c r="Y171" i="17"/>
  <c r="Z171" i="17"/>
  <c r="Z164" i="17"/>
  <c r="Y158" i="17"/>
  <c r="X155" i="17"/>
  <c r="Y155" i="17"/>
  <c r="Z155" i="17"/>
  <c r="Z148" i="17"/>
  <c r="Y142" i="17"/>
  <c r="X139" i="17"/>
  <c r="Y139" i="17"/>
  <c r="Z139" i="17"/>
  <c r="Z132" i="17"/>
  <c r="Y126" i="17"/>
  <c r="X123" i="17"/>
  <c r="Y123" i="17"/>
  <c r="Z123" i="17"/>
  <c r="Z116" i="17"/>
  <c r="Y110" i="17"/>
  <c r="X107" i="17"/>
  <c r="Y107" i="17"/>
  <c r="Z107" i="17"/>
  <c r="Z100" i="17"/>
  <c r="Y94" i="17"/>
  <c r="X91" i="17"/>
  <c r="Y91" i="17"/>
  <c r="Z91" i="17"/>
  <c r="Z84" i="17"/>
  <c r="Y78" i="17"/>
  <c r="X75" i="17"/>
  <c r="Y75" i="17"/>
  <c r="Z75" i="17"/>
  <c r="Z68" i="17"/>
  <c r="Y62" i="17"/>
  <c r="Z52" i="17"/>
  <c r="Y46" i="17"/>
  <c r="Z36" i="17"/>
  <c r="Y30" i="17"/>
  <c r="Z20" i="17"/>
  <c r="Y14" i="17"/>
  <c r="X161" i="17"/>
  <c r="Y161" i="17"/>
  <c r="Z161" i="17"/>
  <c r="X145" i="17"/>
  <c r="Y145" i="17"/>
  <c r="Z145" i="17"/>
  <c r="X129" i="17"/>
  <c r="Y129" i="17"/>
  <c r="Z129" i="17"/>
  <c r="X113" i="17"/>
  <c r="Y113" i="17"/>
  <c r="Z113" i="17"/>
  <c r="X97" i="17"/>
  <c r="Y97" i="17"/>
  <c r="Z97" i="17"/>
  <c r="X81" i="17"/>
  <c r="Y81" i="17"/>
  <c r="Z81" i="17"/>
  <c r="Z71" i="17"/>
  <c r="Z69" i="17"/>
  <c r="Z67" i="17"/>
  <c r="Z65" i="17"/>
  <c r="Z63" i="17"/>
  <c r="Z61" i="17"/>
  <c r="Z59" i="17"/>
  <c r="Z57" i="17"/>
  <c r="Z55" i="17"/>
  <c r="Z53" i="17"/>
  <c r="Z51" i="17"/>
  <c r="Z49" i="17"/>
  <c r="Z47" i="17"/>
  <c r="Z45" i="17"/>
  <c r="Z43" i="17"/>
  <c r="Z41" i="17"/>
  <c r="Z39" i="17"/>
  <c r="Z37" i="17"/>
  <c r="Z35" i="17"/>
  <c r="Z33" i="17"/>
  <c r="Z31" i="17"/>
  <c r="Z29" i="17"/>
  <c r="Z27" i="17"/>
  <c r="Z25" i="17"/>
  <c r="Z23" i="17"/>
  <c r="Z21" i="17"/>
  <c r="Z19" i="17"/>
  <c r="Z17" i="17"/>
  <c r="Z15" i="17"/>
  <c r="Z13" i="17"/>
  <c r="Z11" i="17"/>
  <c r="Z9" i="17"/>
  <c r="Z7" i="17"/>
  <c r="Y71" i="17"/>
  <c r="Y69" i="17"/>
  <c r="Y67" i="17"/>
  <c r="Y65" i="17"/>
  <c r="Y63" i="17"/>
  <c r="Y61" i="17"/>
  <c r="Y59" i="17"/>
  <c r="Y57" i="17"/>
  <c r="Y55" i="17"/>
  <c r="Y53" i="17"/>
  <c r="Y51" i="17"/>
  <c r="Y49" i="17"/>
  <c r="Y47" i="17"/>
  <c r="Y45" i="17"/>
  <c r="Y43" i="17"/>
  <c r="Y41" i="17"/>
  <c r="Y39" i="17"/>
  <c r="Y37" i="17"/>
  <c r="Y35" i="17"/>
  <c r="Y33" i="17"/>
  <c r="Y31" i="17"/>
  <c r="Y29" i="17"/>
  <c r="Y27" i="17"/>
  <c r="Y25" i="17"/>
  <c r="Y23" i="17"/>
  <c r="Y21" i="17"/>
  <c r="Y19" i="17"/>
  <c r="Y17" i="17"/>
  <c r="Y15" i="17"/>
  <c r="Y13" i="17"/>
  <c r="Y11" i="17"/>
  <c r="Y9" i="17"/>
  <c r="Y7" i="17"/>
  <c r="J183" i="17"/>
  <c r="J181" i="17"/>
  <c r="J179" i="17"/>
  <c r="J177" i="17"/>
  <c r="J175" i="17"/>
  <c r="I171" i="17"/>
  <c r="J166" i="17"/>
  <c r="H162" i="17"/>
  <c r="J150" i="17"/>
  <c r="H146" i="17"/>
  <c r="J134" i="17"/>
  <c r="H130" i="17"/>
  <c r="J118" i="17"/>
  <c r="H114" i="17"/>
  <c r="J102" i="17"/>
  <c r="H98" i="17"/>
  <c r="J86" i="17"/>
  <c r="H82" i="17"/>
  <c r="J70" i="17"/>
  <c r="H66" i="17"/>
  <c r="J54" i="17"/>
  <c r="H50" i="17"/>
  <c r="J170" i="17"/>
  <c r="J161" i="17"/>
  <c r="J154" i="17"/>
  <c r="I170" i="17"/>
  <c r="J163" i="17"/>
  <c r="I154" i="17"/>
  <c r="J182" i="17"/>
  <c r="J180" i="17"/>
  <c r="J178" i="17"/>
  <c r="J176" i="17"/>
  <c r="J174" i="17"/>
  <c r="I163" i="17"/>
  <c r="J158" i="17"/>
  <c r="J142" i="17"/>
  <c r="J126" i="17"/>
  <c r="J110" i="17"/>
  <c r="J94" i="17"/>
  <c r="J78" i="17"/>
  <c r="J62" i="17"/>
  <c r="I180" i="17"/>
  <c r="J144" i="17"/>
  <c r="I142" i="17"/>
  <c r="J128" i="17"/>
  <c r="I126" i="17"/>
  <c r="J112" i="17"/>
  <c r="I110" i="17"/>
  <c r="J96" i="17"/>
  <c r="I94" i="17"/>
  <c r="I200" i="17" s="1"/>
  <c r="J80" i="17"/>
  <c r="I78" i="17"/>
  <c r="J64" i="17"/>
  <c r="I62" i="17"/>
  <c r="J48" i="17"/>
  <c r="I182" i="17"/>
  <c r="I178" i="17"/>
  <c r="I176" i="17"/>
  <c r="I174" i="17"/>
  <c r="J167" i="17"/>
  <c r="I158" i="17"/>
  <c r="J169" i="17"/>
  <c r="I167" i="17"/>
  <c r="AM36" i="22" l="1"/>
  <c r="AM36" i="18" s="1"/>
  <c r="AN35" i="18"/>
  <c r="AK13" i="22"/>
  <c r="AK13" i="18" s="1"/>
  <c r="AL12" i="18"/>
  <c r="AK6" i="22"/>
  <c r="AK6" i="18" s="1"/>
  <c r="AL5" i="18"/>
  <c r="AK34" i="22"/>
  <c r="AK34" i="18" s="1"/>
  <c r="AL33" i="18"/>
  <c r="AK41" i="22"/>
  <c r="AK41" i="18" s="1"/>
  <c r="AL40" i="18"/>
  <c r="AA5" i="18"/>
  <c r="Z6" i="22"/>
  <c r="AC200" i="17"/>
  <c r="AC193" i="17"/>
  <c r="T52" i="20"/>
  <c r="Q55" i="20" s="1"/>
  <c r="T62" i="21"/>
  <c r="O67" i="21" s="1"/>
  <c r="S62" i="21"/>
  <c r="O66" i="21" s="1"/>
  <c r="R52" i="20"/>
  <c r="Q53" i="20" s="1"/>
  <c r="R62" i="21"/>
  <c r="O65" i="21" s="1"/>
  <c r="Q52" i="20"/>
  <c r="Q62" i="21"/>
  <c r="O64" i="21" s="1"/>
  <c r="P62" i="21"/>
  <c r="O63" i="21" s="1"/>
  <c r="O62" i="21"/>
  <c r="S52" i="20"/>
  <c r="Q54" i="20" s="1"/>
  <c r="AC50" i="22"/>
  <c r="AC50" i="18" s="1"/>
  <c r="AC22" i="22"/>
  <c r="AC22" i="18" s="1"/>
  <c r="D193" i="17"/>
  <c r="AC43" i="22"/>
  <c r="AC43" i="18" s="1"/>
  <c r="AC15" i="22"/>
  <c r="AC15" i="18" s="1"/>
  <c r="AC36" i="22"/>
  <c r="AC36" i="18" s="1"/>
  <c r="AC8" i="22"/>
  <c r="AC8" i="18" s="1"/>
  <c r="AC29" i="22"/>
  <c r="AC29" i="18" s="1"/>
  <c r="R29" i="22"/>
  <c r="R15" i="22"/>
  <c r="R50" i="22"/>
  <c r="R8" i="22"/>
  <c r="R36" i="22"/>
  <c r="R22" i="22"/>
  <c r="R43" i="22"/>
  <c r="T10" i="21"/>
  <c r="R12" i="21" s="1"/>
  <c r="R76" i="21"/>
  <c r="S54" i="20"/>
  <c r="T27" i="20"/>
  <c r="S28" i="20" s="1"/>
  <c r="S54" i="21"/>
  <c r="R55" i="21" s="1"/>
  <c r="S27" i="20"/>
  <c r="T76" i="21"/>
  <c r="R78" i="21" s="1"/>
  <c r="R54" i="21"/>
  <c r="S21" i="21"/>
  <c r="R22" i="21" s="1"/>
  <c r="T63" i="20"/>
  <c r="S64" i="20" s="1"/>
  <c r="T36" i="20"/>
  <c r="S37" i="20" s="1"/>
  <c r="R21" i="21"/>
  <c r="S63" i="20"/>
  <c r="S36" i="20"/>
  <c r="S9" i="20"/>
  <c r="T65" i="21"/>
  <c r="R67" i="21" s="1"/>
  <c r="T43" i="21"/>
  <c r="R45" i="21" s="1"/>
  <c r="T21" i="21"/>
  <c r="R23" i="21" s="1"/>
  <c r="S65" i="21"/>
  <c r="R66" i="21" s="1"/>
  <c r="S32" i="21"/>
  <c r="R33" i="21" s="1"/>
  <c r="T45" i="20"/>
  <c r="S46" i="20" s="1"/>
  <c r="T9" i="20"/>
  <c r="S10" i="20" s="1"/>
  <c r="R65" i="21"/>
  <c r="R32" i="21"/>
  <c r="S45" i="20"/>
  <c r="T54" i="21"/>
  <c r="R56" i="21" s="1"/>
  <c r="S43" i="21"/>
  <c r="R44" i="21" s="1"/>
  <c r="R10" i="21"/>
  <c r="T18" i="20"/>
  <c r="S19" i="20" s="1"/>
  <c r="T32" i="21"/>
  <c r="R34" i="21" s="1"/>
  <c r="S10" i="21"/>
  <c r="R11" i="21" s="1"/>
  <c r="S76" i="21"/>
  <c r="R77" i="21" s="1"/>
  <c r="R43" i="21"/>
  <c r="T54" i="20"/>
  <c r="S55" i="20" s="1"/>
  <c r="S18" i="20"/>
  <c r="F200" i="17"/>
  <c r="J193" i="17"/>
  <c r="R8" i="21"/>
  <c r="P10" i="21" s="1"/>
  <c r="S8" i="21"/>
  <c r="P11" i="21" s="1"/>
  <c r="T8" i="21"/>
  <c r="P12" i="21" s="1"/>
  <c r="Q8" i="21"/>
  <c r="P9" i="21" s="1"/>
  <c r="P8" i="21"/>
  <c r="N200" i="17"/>
  <c r="O60" i="21"/>
  <c r="M62" i="21" s="1"/>
  <c r="T50" i="20"/>
  <c r="O55" i="20" s="1"/>
  <c r="R49" i="21"/>
  <c r="M54" i="21" s="1"/>
  <c r="Z35" i="22"/>
  <c r="Z35" i="18" s="1"/>
  <c r="AB33" i="18"/>
  <c r="T14" i="20"/>
  <c r="O19" i="20" s="1"/>
  <c r="R12" i="22"/>
  <c r="O15" i="22" s="1"/>
  <c r="AN29" i="22"/>
  <c r="AN29" i="18" s="1"/>
  <c r="AN50" i="22"/>
  <c r="AN50" i="18" s="1"/>
  <c r="AN22" i="22"/>
  <c r="AN22" i="18" s="1"/>
  <c r="AN43" i="22"/>
  <c r="AN43" i="18" s="1"/>
  <c r="AN36" i="22"/>
  <c r="AN36" i="18" s="1"/>
  <c r="D200" i="17"/>
  <c r="AN8" i="22"/>
  <c r="AN8" i="18" s="1"/>
  <c r="AN15" i="22"/>
  <c r="AN15" i="18" s="1"/>
  <c r="S5" i="21"/>
  <c r="M11" i="21" s="1"/>
  <c r="R31" i="21"/>
  <c r="Q32" i="21" s="1"/>
  <c r="S64" i="21"/>
  <c r="Q66" i="21" s="1"/>
  <c r="T53" i="21"/>
  <c r="Q56" i="21" s="1"/>
  <c r="S53" i="20"/>
  <c r="R54" i="20" s="1"/>
  <c r="S75" i="21"/>
  <c r="Q77" i="21" s="1"/>
  <c r="R14" i="22"/>
  <c r="Q15" i="22" s="1"/>
  <c r="D33" i="22"/>
  <c r="I33" i="22"/>
  <c r="H33" i="22"/>
  <c r="G33" i="22"/>
  <c r="F33" i="22"/>
  <c r="E33" i="22"/>
  <c r="AA34" i="22"/>
  <c r="AA34" i="18" s="1"/>
  <c r="X193" i="17"/>
  <c r="AC34" i="22"/>
  <c r="AB34" i="22"/>
  <c r="Q34" i="22"/>
  <c r="P35" i="22" s="1"/>
  <c r="P34" i="22"/>
  <c r="R34" i="22"/>
  <c r="P36" i="22" s="1"/>
  <c r="S42" i="20"/>
  <c r="P45" i="20" s="1"/>
  <c r="T42" i="20"/>
  <c r="P46" i="20" s="1"/>
  <c r="T50" i="21"/>
  <c r="N56" i="21" s="1"/>
  <c r="S50" i="21"/>
  <c r="N55" i="21" s="1"/>
  <c r="R42" i="20"/>
  <c r="P44" i="20" s="1"/>
  <c r="R50" i="21"/>
  <c r="N54" i="21" s="1"/>
  <c r="Q42" i="20"/>
  <c r="P43" i="20" s="1"/>
  <c r="Q50" i="21"/>
  <c r="N53" i="21" s="1"/>
  <c r="P42" i="20"/>
  <c r="P50" i="21"/>
  <c r="N52" i="21" s="1"/>
  <c r="O50" i="21"/>
  <c r="N51" i="21" s="1"/>
  <c r="N50" i="21"/>
  <c r="Q50" i="20"/>
  <c r="O52" i="20" s="1"/>
  <c r="S50" i="20"/>
  <c r="O54" i="20" s="1"/>
  <c r="AA40" i="22"/>
  <c r="N49" i="21"/>
  <c r="M50" i="21" s="1"/>
  <c r="AC33" i="22"/>
  <c r="R16" i="21"/>
  <c r="M21" i="21" s="1"/>
  <c r="AN42" i="22"/>
  <c r="Z5" i="18"/>
  <c r="R64" i="21"/>
  <c r="Q65" i="21" s="1"/>
  <c r="S53" i="21"/>
  <c r="Q55" i="21" s="1"/>
  <c r="AC7" i="22"/>
  <c r="E200" i="17"/>
  <c r="C201" i="17" s="1"/>
  <c r="E193" i="17"/>
  <c r="C194" i="17" s="1"/>
  <c r="C204" i="17" s="1"/>
  <c r="C43" i="15" s="1"/>
  <c r="T33" i="21"/>
  <c r="S34" i="21" s="1"/>
  <c r="S55" i="21"/>
  <c r="S22" i="21"/>
  <c r="T64" i="20"/>
  <c r="T37" i="20"/>
  <c r="T77" i="21"/>
  <c r="S78" i="21" s="1"/>
  <c r="S66" i="21"/>
  <c r="S33" i="21"/>
  <c r="S11" i="21"/>
  <c r="T46" i="20"/>
  <c r="T66" i="21"/>
  <c r="S67" i="21" s="1"/>
  <c r="T44" i="21"/>
  <c r="S45" i="21" s="1"/>
  <c r="T22" i="21"/>
  <c r="S23" i="21" s="1"/>
  <c r="S44" i="21"/>
  <c r="T19" i="20"/>
  <c r="T10" i="20"/>
  <c r="T11" i="21"/>
  <c r="S12" i="21" s="1"/>
  <c r="S77" i="21"/>
  <c r="T55" i="20"/>
  <c r="T55" i="21"/>
  <c r="S56" i="21" s="1"/>
  <c r="T28" i="20"/>
  <c r="Z193" i="17"/>
  <c r="W195" i="17" s="1"/>
  <c r="R52" i="21"/>
  <c r="P54" i="21" s="1"/>
  <c r="S52" i="21"/>
  <c r="P55" i="21" s="1"/>
  <c r="Q52" i="21"/>
  <c r="P53" i="21" s="1"/>
  <c r="P52" i="21"/>
  <c r="T52" i="21"/>
  <c r="P56" i="21" s="1"/>
  <c r="F193" i="17"/>
  <c r="C195" i="17" s="1"/>
  <c r="T56" i="21"/>
  <c r="T78" i="21"/>
  <c r="T67" i="21"/>
  <c r="T23" i="21"/>
  <c r="T34" i="21"/>
  <c r="T45" i="21"/>
  <c r="T12" i="21"/>
  <c r="AK42" i="22"/>
  <c r="AK42" i="18" s="1"/>
  <c r="AM40" i="18"/>
  <c r="R40" i="22"/>
  <c r="O43" i="22" s="1"/>
  <c r="Z42" i="22"/>
  <c r="Z42" i="18" s="1"/>
  <c r="AB40" i="18"/>
  <c r="P33" i="22"/>
  <c r="O34" i="22" s="1"/>
  <c r="AK7" i="22"/>
  <c r="AK7" i="18" s="1"/>
  <c r="AM5" i="18"/>
  <c r="S14" i="20"/>
  <c r="O18" i="20" s="1"/>
  <c r="AN14" i="22"/>
  <c r="N5" i="21"/>
  <c r="M6" i="21" s="1"/>
  <c r="R5" i="21"/>
  <c r="M10" i="21" s="1"/>
  <c r="T8" i="20"/>
  <c r="R10" i="20" s="1"/>
  <c r="S8" i="20"/>
  <c r="R9" i="20" s="1"/>
  <c r="T35" i="20"/>
  <c r="R37" i="20" s="1"/>
  <c r="T75" i="21"/>
  <c r="Q78" i="21" s="1"/>
  <c r="C197" i="17"/>
  <c r="C29" i="15" s="1"/>
  <c r="C196" i="17"/>
  <c r="C46" i="18" s="1"/>
  <c r="Y193" i="17"/>
  <c r="W194" i="17" s="1"/>
  <c r="Q51" i="21"/>
  <c r="O53" i="21" s="1"/>
  <c r="O51" i="21"/>
  <c r="T51" i="21"/>
  <c r="O56" i="21" s="1"/>
  <c r="S43" i="20"/>
  <c r="Q45" i="20" s="1"/>
  <c r="T43" i="20"/>
  <c r="Q46" i="20" s="1"/>
  <c r="P51" i="21"/>
  <c r="O52" i="21" s="1"/>
  <c r="S51" i="21"/>
  <c r="O55" i="21" s="1"/>
  <c r="R43" i="20"/>
  <c r="Q44" i="20" s="1"/>
  <c r="R51" i="21"/>
  <c r="O54" i="21" s="1"/>
  <c r="Q43" i="20"/>
  <c r="Y200" i="17"/>
  <c r="I193" i="17"/>
  <c r="O7" i="21"/>
  <c r="R7" i="20"/>
  <c r="Q8" i="20" s="1"/>
  <c r="R7" i="21"/>
  <c r="O10" i="21" s="1"/>
  <c r="Q7" i="20"/>
  <c r="S7" i="21"/>
  <c r="O11" i="21" s="1"/>
  <c r="T7" i="21"/>
  <c r="O12" i="21" s="1"/>
  <c r="P7" i="21"/>
  <c r="O8" i="21" s="1"/>
  <c r="T7" i="20"/>
  <c r="Q10" i="20" s="1"/>
  <c r="Q7" i="21"/>
  <c r="O9" i="21" s="1"/>
  <c r="S7" i="20"/>
  <c r="Q9" i="20" s="1"/>
  <c r="AN40" i="22"/>
  <c r="P50" i="20"/>
  <c r="O51" i="20" s="1"/>
  <c r="O49" i="21"/>
  <c r="M51" i="21" s="1"/>
  <c r="AN5" i="22"/>
  <c r="S16" i="21"/>
  <c r="M22" i="21" s="1"/>
  <c r="K196" i="17"/>
  <c r="D45" i="18" s="1"/>
  <c r="AN49" i="22"/>
  <c r="P5" i="20"/>
  <c r="O6" i="20" s="1"/>
  <c r="S5" i="20"/>
  <c r="O9" i="20" s="1"/>
  <c r="AC5" i="22"/>
  <c r="S35" i="20"/>
  <c r="R36" i="20" s="1"/>
  <c r="T62" i="20"/>
  <c r="R64" i="20" s="1"/>
  <c r="T20" i="21"/>
  <c r="Q23" i="21" s="1"/>
  <c r="R75" i="21"/>
  <c r="Q76" i="21" s="1"/>
  <c r="R7" i="22"/>
  <c r="Q8" i="22" s="1"/>
  <c r="AC35" i="22"/>
  <c r="AC21" i="22"/>
  <c r="AK14" i="22"/>
  <c r="AK14" i="18" s="1"/>
  <c r="AM12" i="18"/>
  <c r="R60" i="21"/>
  <c r="M65" i="21" s="1"/>
  <c r="S49" i="21"/>
  <c r="M55" i="21" s="1"/>
  <c r="Q41" i="20"/>
  <c r="O43" i="20" s="1"/>
  <c r="R33" i="22"/>
  <c r="O36" i="22" s="1"/>
  <c r="T16" i="21"/>
  <c r="M23" i="21" s="1"/>
  <c r="O16" i="21"/>
  <c r="M18" i="21" s="1"/>
  <c r="AC12" i="22"/>
  <c r="AN21" i="22"/>
  <c r="AK35" i="22"/>
  <c r="AK35" i="18" s="1"/>
  <c r="AM33" i="18"/>
  <c r="T5" i="20"/>
  <c r="O10" i="20" s="1"/>
  <c r="T44" i="20"/>
  <c r="R46" i="20" s="1"/>
  <c r="S62" i="20"/>
  <c r="R63" i="20" s="1"/>
  <c r="R9" i="21"/>
  <c r="Q10" i="21" s="1"/>
  <c r="T42" i="21"/>
  <c r="Q45" i="21" s="1"/>
  <c r="T9" i="21"/>
  <c r="Q12" i="21" s="1"/>
  <c r="T17" i="20"/>
  <c r="R19" i="20" s="1"/>
  <c r="R35" i="22"/>
  <c r="Q36" i="22" s="1"/>
  <c r="R28" i="22"/>
  <c r="Q29" i="22" s="1"/>
  <c r="AC49" i="22"/>
  <c r="M200" i="17"/>
  <c r="AN12" i="22"/>
  <c r="T60" i="21"/>
  <c r="M67" i="21" s="1"/>
  <c r="T41" i="20"/>
  <c r="O46" i="20" s="1"/>
  <c r="W197" i="17"/>
  <c r="H29" i="15" s="1"/>
  <c r="W196" i="17"/>
  <c r="G45" i="18" s="1"/>
  <c r="AN28" i="22"/>
  <c r="AN33" i="22"/>
  <c r="T5" i="21"/>
  <c r="M12" i="21" s="1"/>
  <c r="R5" i="22"/>
  <c r="O8" i="22" s="1"/>
  <c r="AB5" i="18"/>
  <c r="Z7" i="22"/>
  <c r="Z7" i="18" s="1"/>
  <c r="S20" i="21"/>
  <c r="Q22" i="21" s="1"/>
  <c r="T64" i="21"/>
  <c r="Q67" i="21" s="1"/>
  <c r="S17" i="20"/>
  <c r="R18" i="20" s="1"/>
  <c r="R42" i="22"/>
  <c r="Q43" i="22" s="1"/>
  <c r="AD200" i="17"/>
  <c r="M193" i="17"/>
  <c r="T18" i="21"/>
  <c r="O23" i="21" s="1"/>
  <c r="R18" i="21"/>
  <c r="O21" i="21" s="1"/>
  <c r="S16" i="20"/>
  <c r="Q18" i="20" s="1"/>
  <c r="Q18" i="21"/>
  <c r="O20" i="21" s="1"/>
  <c r="T16" i="20"/>
  <c r="Q19" i="20" s="1"/>
  <c r="O18" i="21"/>
  <c r="R16" i="20"/>
  <c r="Q17" i="20" s="1"/>
  <c r="Q16" i="20"/>
  <c r="P18" i="21"/>
  <c r="O19" i="21" s="1"/>
  <c r="S18" i="21"/>
  <c r="O22" i="21" s="1"/>
  <c r="AL41" i="22"/>
  <c r="AL41" i="18" s="1"/>
  <c r="AN41" i="22"/>
  <c r="AM41" i="22"/>
  <c r="AB200" i="17"/>
  <c r="L193" i="17"/>
  <c r="K197" i="17" s="1"/>
  <c r="E29" i="15" s="1"/>
  <c r="AC13" i="22"/>
  <c r="AB13" i="22"/>
  <c r="AA13" i="22"/>
  <c r="AA13" i="18" s="1"/>
  <c r="R13" i="22"/>
  <c r="P15" i="22" s="1"/>
  <c r="Q13" i="22"/>
  <c r="P14" i="22" s="1"/>
  <c r="P13" i="22"/>
  <c r="P15" i="20"/>
  <c r="S17" i="21"/>
  <c r="N22" i="21" s="1"/>
  <c r="R17" i="21"/>
  <c r="N21" i="21" s="1"/>
  <c r="Q17" i="21"/>
  <c r="N20" i="21" s="1"/>
  <c r="O17" i="21"/>
  <c r="N18" i="21" s="1"/>
  <c r="S15" i="20"/>
  <c r="P18" i="20" s="1"/>
  <c r="N17" i="21"/>
  <c r="T15" i="20"/>
  <c r="P19" i="20" s="1"/>
  <c r="R15" i="20"/>
  <c r="P17" i="20" s="1"/>
  <c r="T17" i="21"/>
  <c r="N23" i="21" s="1"/>
  <c r="P17" i="21"/>
  <c r="N19" i="21" s="1"/>
  <c r="Q15" i="20"/>
  <c r="P16" i="20" s="1"/>
  <c r="AB193" i="17"/>
  <c r="AC41" i="22"/>
  <c r="AB41" i="22"/>
  <c r="AA41" i="22"/>
  <c r="AA41" i="18" s="1"/>
  <c r="R41" i="22"/>
  <c r="P43" i="22" s="1"/>
  <c r="Q41" i="22"/>
  <c r="P42" i="22" s="1"/>
  <c r="P41" i="22"/>
  <c r="T61" i="21"/>
  <c r="N67" i="21" s="1"/>
  <c r="O61" i="21"/>
  <c r="N62" i="21" s="1"/>
  <c r="N61" i="21"/>
  <c r="P61" i="21"/>
  <c r="N63" i="21" s="1"/>
  <c r="S51" i="20"/>
  <c r="P54" i="20" s="1"/>
  <c r="T51" i="20"/>
  <c r="P55" i="20" s="1"/>
  <c r="S61" i="21"/>
  <c r="N66" i="21" s="1"/>
  <c r="R51" i="20"/>
  <c r="P53" i="20" s="1"/>
  <c r="R61" i="21"/>
  <c r="N65" i="21" s="1"/>
  <c r="Q51" i="20"/>
  <c r="P52" i="20" s="1"/>
  <c r="Q61" i="21"/>
  <c r="N64" i="21" s="1"/>
  <c r="P51" i="20"/>
  <c r="AL13" i="22"/>
  <c r="AL13" i="18" s="1"/>
  <c r="L200" i="17"/>
  <c r="K203" i="17" s="1"/>
  <c r="D80" i="18" s="1"/>
  <c r="AN13" i="22"/>
  <c r="AM13" i="22"/>
  <c r="N60" i="21"/>
  <c r="M61" i="21" s="1"/>
  <c r="S60" i="21"/>
  <c r="M66" i="21" s="1"/>
  <c r="AA197" i="17"/>
  <c r="I29" i="15" s="1"/>
  <c r="AA196" i="17"/>
  <c r="H45" i="18" s="1"/>
  <c r="S41" i="20"/>
  <c r="O45" i="20" s="1"/>
  <c r="T49" i="21"/>
  <c r="M56" i="21" s="1"/>
  <c r="P14" i="20"/>
  <c r="O15" i="20" s="1"/>
  <c r="N16" i="21"/>
  <c r="M17" i="21" s="1"/>
  <c r="AA12" i="22"/>
  <c r="E61" i="22"/>
  <c r="F61" i="22"/>
  <c r="G61" i="22"/>
  <c r="H61" i="22"/>
  <c r="I61" i="22"/>
  <c r="D61" i="22"/>
  <c r="AN34" i="22"/>
  <c r="AM34" i="22"/>
  <c r="AL34" i="22"/>
  <c r="AL34" i="18" s="1"/>
  <c r="X200" i="17"/>
  <c r="W203" i="17" s="1"/>
  <c r="G80" i="18" s="1"/>
  <c r="Q5" i="20"/>
  <c r="O7" i="20" s="1"/>
  <c r="R20" i="21"/>
  <c r="Q21" i="21" s="1"/>
  <c r="R53" i="21"/>
  <c r="Q54" i="21" s="1"/>
  <c r="T53" i="20"/>
  <c r="R55" i="20" s="1"/>
  <c r="R49" i="22"/>
  <c r="Q50" i="22" s="1"/>
  <c r="R21" i="22"/>
  <c r="Q22" i="22" s="1"/>
  <c r="AC14" i="22"/>
  <c r="AC28" i="22"/>
  <c r="J200" i="17"/>
  <c r="AB6" i="22"/>
  <c r="AC6" i="22"/>
  <c r="AA6" i="22"/>
  <c r="AA6" i="18" s="1"/>
  <c r="H193" i="17"/>
  <c r="R6" i="22"/>
  <c r="P8" i="22" s="1"/>
  <c r="Q6" i="22"/>
  <c r="P7" i="22" s="1"/>
  <c r="P6" i="22"/>
  <c r="O6" i="21"/>
  <c r="N7" i="21" s="1"/>
  <c r="P6" i="21"/>
  <c r="N8" i="21" s="1"/>
  <c r="T6" i="20"/>
  <c r="P10" i="20" s="1"/>
  <c r="S6" i="20"/>
  <c r="P9" i="20" s="1"/>
  <c r="R6" i="20"/>
  <c r="P8" i="20" s="1"/>
  <c r="R6" i="21"/>
  <c r="N10" i="21" s="1"/>
  <c r="Q6" i="20"/>
  <c r="P7" i="20" s="1"/>
  <c r="S6" i="21"/>
  <c r="N11" i="21" s="1"/>
  <c r="Q6" i="21"/>
  <c r="N9" i="21" s="1"/>
  <c r="T6" i="21"/>
  <c r="N12" i="21" s="1"/>
  <c r="N6" i="21"/>
  <c r="P6" i="20"/>
  <c r="AD193" i="17"/>
  <c r="AA195" i="17" s="1"/>
  <c r="Q63" i="21"/>
  <c r="P64" i="21" s="1"/>
  <c r="P63" i="21"/>
  <c r="T63" i="21"/>
  <c r="P67" i="21" s="1"/>
  <c r="R63" i="21"/>
  <c r="P65" i="21" s="1"/>
  <c r="S63" i="21"/>
  <c r="P66" i="21" s="1"/>
  <c r="N193" i="17"/>
  <c r="K195" i="17" s="1"/>
  <c r="T19" i="21"/>
  <c r="P23" i="21" s="1"/>
  <c r="R19" i="21"/>
  <c r="P21" i="21" s="1"/>
  <c r="S19" i="21"/>
  <c r="P22" i="21" s="1"/>
  <c r="Q19" i="21"/>
  <c r="P20" i="21" s="1"/>
  <c r="P19" i="21"/>
  <c r="P60" i="21"/>
  <c r="M63" i="21" s="1"/>
  <c r="AC40" i="22"/>
  <c r="P41" i="20"/>
  <c r="O42" i="20" s="1"/>
  <c r="AA33" i="22"/>
  <c r="AN6" i="22"/>
  <c r="AM6" i="22"/>
  <c r="AL6" i="22"/>
  <c r="AL6" i="18" s="1"/>
  <c r="H200" i="17"/>
  <c r="G203" i="17" s="1"/>
  <c r="C80" i="18" s="1"/>
  <c r="P12" i="22"/>
  <c r="O13" i="22" s="1"/>
  <c r="Z14" i="22"/>
  <c r="Z14" i="18" s="1"/>
  <c r="AB12" i="18"/>
  <c r="AN7" i="22"/>
  <c r="P5" i="21"/>
  <c r="M8" i="21" s="1"/>
  <c r="P5" i="22"/>
  <c r="O6" i="22" s="1"/>
  <c r="S44" i="20"/>
  <c r="R45" i="20" s="1"/>
  <c r="S31" i="21"/>
  <c r="Q33" i="21" s="1"/>
  <c r="S26" i="20"/>
  <c r="R27" i="20" s="1"/>
  <c r="T26" i="20"/>
  <c r="R28" i="20" s="1"/>
  <c r="R42" i="21"/>
  <c r="Q43" i="21" s="1"/>
  <c r="S42" i="21"/>
  <c r="Q44" i="21" s="1"/>
  <c r="AC42" i="22"/>
  <c r="D186" i="17"/>
  <c r="R13" i="18"/>
  <c r="P15" i="18" s="1"/>
  <c r="P13" i="18"/>
  <c r="Q13" i="18"/>
  <c r="P14" i="18" s="1"/>
  <c r="P12" i="18"/>
  <c r="O13" i="18" s="1"/>
  <c r="R41" i="18"/>
  <c r="P43" i="18" s="1"/>
  <c r="Q41" i="18"/>
  <c r="P42" i="18" s="1"/>
  <c r="P41" i="18"/>
  <c r="P40" i="18"/>
  <c r="O41" i="18" s="1"/>
  <c r="R33" i="18"/>
  <c r="O36" i="18" s="1"/>
  <c r="R40" i="18"/>
  <c r="O43" i="18" s="1"/>
  <c r="R12" i="18"/>
  <c r="O15" i="18" s="1"/>
  <c r="R36" i="18"/>
  <c r="R22" i="18"/>
  <c r="R50" i="18"/>
  <c r="R35" i="18"/>
  <c r="Q36" i="18" s="1"/>
  <c r="R28" i="18"/>
  <c r="Q29" i="18" s="1"/>
  <c r="R14" i="18"/>
  <c r="Q15" i="18" s="1"/>
  <c r="R49" i="18"/>
  <c r="Q50" i="18" s="1"/>
  <c r="R21" i="18"/>
  <c r="Q22" i="18" s="1"/>
  <c r="R29" i="18"/>
  <c r="R15" i="18"/>
  <c r="R43" i="18"/>
  <c r="R42" i="18"/>
  <c r="Q43" i="18" s="1"/>
  <c r="P33" i="18"/>
  <c r="O34" i="18" s="1"/>
  <c r="R34" i="18"/>
  <c r="P36" i="18" s="1"/>
  <c r="Q34" i="18"/>
  <c r="P35" i="18" s="1"/>
  <c r="P34" i="18"/>
  <c r="M186" i="17"/>
  <c r="R7" i="18"/>
  <c r="Q8" i="18" s="1"/>
  <c r="R8" i="18"/>
  <c r="R5" i="18"/>
  <c r="O8" i="18" s="1"/>
  <c r="R6" i="18"/>
  <c r="P8" i="18" s="1"/>
  <c r="Q6" i="18"/>
  <c r="P7" i="18" s="1"/>
  <c r="P6" i="18"/>
  <c r="P5" i="18"/>
  <c r="O6" i="18" s="1"/>
  <c r="I186" i="17"/>
  <c r="L186" i="17"/>
  <c r="N186" i="17"/>
  <c r="AB186" i="17"/>
  <c r="X186" i="17"/>
  <c r="F186" i="17"/>
  <c r="E186" i="17"/>
  <c r="Z186" i="17"/>
  <c r="J186" i="17"/>
  <c r="AD186" i="17"/>
  <c r="H186" i="17"/>
  <c r="Y186" i="17"/>
  <c r="AC186" i="17"/>
  <c r="AK43" i="22" l="1"/>
  <c r="AK43" i="18" s="1"/>
  <c r="AN40" i="18"/>
  <c r="AM8" i="22"/>
  <c r="AM8" i="18" s="1"/>
  <c r="AN7" i="18"/>
  <c r="Z34" i="22"/>
  <c r="Z34" i="18" s="1"/>
  <c r="AA33" i="18"/>
  <c r="AL36" i="22"/>
  <c r="AL36" i="18" s="1"/>
  <c r="AN34" i="18"/>
  <c r="AL42" i="22"/>
  <c r="AL42" i="18" s="1"/>
  <c r="AM41" i="18"/>
  <c r="AM29" i="22"/>
  <c r="AM29" i="18" s="1"/>
  <c r="AN28" i="18"/>
  <c r="K201" i="17"/>
  <c r="W201" i="17"/>
  <c r="W204" i="17"/>
  <c r="H43" i="15" s="1"/>
  <c r="Z41" i="22"/>
  <c r="Z41" i="18" s="1"/>
  <c r="AA40" i="18"/>
  <c r="C78" i="18"/>
  <c r="C76" i="18"/>
  <c r="C63" i="22"/>
  <c r="K202" i="17"/>
  <c r="AK15" i="22"/>
  <c r="AK15" i="18" s="1"/>
  <c r="AN12" i="18"/>
  <c r="AA42" i="22"/>
  <c r="AA42" i="18" s="1"/>
  <c r="AB41" i="18"/>
  <c r="AL43" i="22"/>
  <c r="AL43" i="18" s="1"/>
  <c r="AN41" i="18"/>
  <c r="AB50" i="22"/>
  <c r="AB50" i="18" s="1"/>
  <c r="AC49" i="18"/>
  <c r="G204" i="17"/>
  <c r="D43" i="15" s="1"/>
  <c r="AB22" i="22"/>
  <c r="AB22" i="18" s="1"/>
  <c r="AC21" i="18"/>
  <c r="AA194" i="17"/>
  <c r="H77" i="18"/>
  <c r="AQ40" i="18" s="1"/>
  <c r="AQ42" i="18" s="1"/>
  <c r="H75" i="18"/>
  <c r="H62" i="22"/>
  <c r="Z43" i="22"/>
  <c r="Z43" i="18" s="1"/>
  <c r="AC40" i="18"/>
  <c r="Z13" i="22"/>
  <c r="Z13" i="18" s="1"/>
  <c r="AA12" i="18"/>
  <c r="AA43" i="22"/>
  <c r="AA43" i="18" s="1"/>
  <c r="AC41" i="18"/>
  <c r="AB36" i="22"/>
  <c r="AB36" i="18" s="1"/>
  <c r="AC35" i="18"/>
  <c r="G194" i="17"/>
  <c r="W202" i="17"/>
  <c r="AA201" i="17"/>
  <c r="G5" i="22"/>
  <c r="G11" i="21"/>
  <c r="G9" i="21"/>
  <c r="G7" i="21"/>
  <c r="G5" i="20"/>
  <c r="G7" i="20"/>
  <c r="G5" i="21"/>
  <c r="G9" i="20"/>
  <c r="C6" i="22"/>
  <c r="C6" i="21"/>
  <c r="C8" i="20"/>
  <c r="C6" i="20"/>
  <c r="C12" i="21"/>
  <c r="C10" i="20"/>
  <c r="C10" i="21"/>
  <c r="C8" i="21"/>
  <c r="C40" i="18"/>
  <c r="AE5" i="18" s="1"/>
  <c r="AE7" i="18" s="1"/>
  <c r="C42" i="18"/>
  <c r="AF5" i="18" s="1"/>
  <c r="AF7" i="18" s="1"/>
  <c r="C34" i="22"/>
  <c r="H40" i="18"/>
  <c r="H42" i="18"/>
  <c r="AF40" i="18" s="1"/>
  <c r="AF42" i="18" s="1"/>
  <c r="H34" i="22"/>
  <c r="AC5" i="18"/>
  <c r="Z8" i="22"/>
  <c r="Z8" i="18" s="1"/>
  <c r="AM15" i="22"/>
  <c r="AM15" i="18" s="1"/>
  <c r="AN14" i="18"/>
  <c r="AC7" i="18"/>
  <c r="AB8" i="22"/>
  <c r="AB8" i="18" s="1"/>
  <c r="AA35" i="22"/>
  <c r="AA35" i="18" s="1"/>
  <c r="AB34" i="18"/>
  <c r="G195" i="17"/>
  <c r="Z6" i="18"/>
  <c r="AL35" i="22"/>
  <c r="AL35" i="18" s="1"/>
  <c r="AM34" i="18"/>
  <c r="D75" i="18"/>
  <c r="D77" i="18"/>
  <c r="AQ12" i="18" s="1"/>
  <c r="AQ14" i="18" s="1"/>
  <c r="D62" i="22"/>
  <c r="AK36" i="22"/>
  <c r="AK36" i="18" s="1"/>
  <c r="AN33" i="18"/>
  <c r="H5" i="22"/>
  <c r="H11" i="21"/>
  <c r="H9" i="21"/>
  <c r="H5" i="20"/>
  <c r="H7" i="21"/>
  <c r="H9" i="20"/>
  <c r="H7" i="20"/>
  <c r="H5" i="21"/>
  <c r="C75" i="18"/>
  <c r="AP5" i="18" s="1"/>
  <c r="C77" i="18"/>
  <c r="AQ5" i="18" s="1"/>
  <c r="AQ7" i="18" s="1"/>
  <c r="C62" i="22"/>
  <c r="AA203" i="17"/>
  <c r="H80" i="18" s="1"/>
  <c r="G202" i="17"/>
  <c r="AA14" i="22"/>
  <c r="AA14" i="18" s="1"/>
  <c r="AB13" i="18"/>
  <c r="AK8" i="22"/>
  <c r="AK8" i="18" s="1"/>
  <c r="AN5" i="18"/>
  <c r="G201" i="17"/>
  <c r="AM43" i="22"/>
  <c r="AM43" i="18" s="1"/>
  <c r="AN42" i="18"/>
  <c r="K204" i="17"/>
  <c r="E43" i="15" s="1"/>
  <c r="AA36" i="22"/>
  <c r="AA36" i="18" s="1"/>
  <c r="AC34" i="18"/>
  <c r="C202" i="17"/>
  <c r="C41" i="18"/>
  <c r="C43" i="18"/>
  <c r="C35" i="22"/>
  <c r="C5" i="22"/>
  <c r="C7" i="20"/>
  <c r="C5" i="21"/>
  <c r="C9" i="20"/>
  <c r="C11" i="21"/>
  <c r="C9" i="21"/>
  <c r="C7" i="21"/>
  <c r="C5" i="20"/>
  <c r="AB43" i="22"/>
  <c r="AB43" i="18" s="1"/>
  <c r="AC42" i="18"/>
  <c r="AA204" i="17"/>
  <c r="I43" i="15" s="1"/>
  <c r="AA8" i="22"/>
  <c r="AA8" i="18" s="1"/>
  <c r="AC6" i="18"/>
  <c r="AB29" i="22"/>
  <c r="AB29" i="18" s="1"/>
  <c r="AC28" i="18"/>
  <c r="G77" i="18"/>
  <c r="AQ33" i="18" s="1"/>
  <c r="AQ35" i="18" s="1"/>
  <c r="G75" i="18"/>
  <c r="AP33" i="18" s="1"/>
  <c r="G62" i="22"/>
  <c r="AL14" i="22"/>
  <c r="AL14" i="18" s="1"/>
  <c r="AM13" i="18"/>
  <c r="AA15" i="22"/>
  <c r="AA15" i="18" s="1"/>
  <c r="AC13" i="18"/>
  <c r="K194" i="17"/>
  <c r="AM22" i="22"/>
  <c r="AM22" i="18" s="1"/>
  <c r="AN21" i="18"/>
  <c r="D46" i="18"/>
  <c r="E46" i="18" s="1"/>
  <c r="F46" i="18" s="1"/>
  <c r="G46" i="18" s="1"/>
  <c r="H46" i="18" s="1"/>
  <c r="I46" i="18" s="1"/>
  <c r="G196" i="17"/>
  <c r="C45" i="18" s="1"/>
  <c r="G40" i="18"/>
  <c r="G42" i="18"/>
  <c r="AF33" i="18" s="1"/>
  <c r="AF35" i="18" s="1"/>
  <c r="G34" i="22"/>
  <c r="AL8" i="22"/>
  <c r="AL8" i="18" s="1"/>
  <c r="AN6" i="18"/>
  <c r="D5" i="22"/>
  <c r="D5" i="21"/>
  <c r="D9" i="20"/>
  <c r="D5" i="20"/>
  <c r="D11" i="21"/>
  <c r="D9" i="21"/>
  <c r="D7" i="21"/>
  <c r="D7" i="20"/>
  <c r="AL7" i="22"/>
  <c r="AL7" i="18" s="1"/>
  <c r="AM6" i="18"/>
  <c r="AB6" i="18"/>
  <c r="AA7" i="22"/>
  <c r="AA7" i="18" s="1"/>
  <c r="AB15" i="22"/>
  <c r="AB15" i="18" s="1"/>
  <c r="AC14" i="18"/>
  <c r="AL15" i="22"/>
  <c r="AL15" i="18" s="1"/>
  <c r="AN13" i="18"/>
  <c r="D42" i="18"/>
  <c r="AF12" i="18" s="1"/>
  <c r="AF14" i="18" s="1"/>
  <c r="D40" i="18"/>
  <c r="D34" i="22"/>
  <c r="AA202" i="17"/>
  <c r="Z15" i="22"/>
  <c r="Z15" i="18" s="1"/>
  <c r="AC12" i="18"/>
  <c r="AM50" i="22"/>
  <c r="AM50" i="18" s="1"/>
  <c r="AN49" i="18"/>
  <c r="G197" i="17"/>
  <c r="D29" i="15" s="1"/>
  <c r="Z36" i="22"/>
  <c r="Z36" i="18" s="1"/>
  <c r="AC33" i="18"/>
  <c r="C203" i="17"/>
  <c r="C81" i="18" s="1"/>
  <c r="C82" i="18" s="1"/>
  <c r="K188" i="17"/>
  <c r="W190" i="17"/>
  <c r="H13" i="15" s="1"/>
  <c r="G7" i="18"/>
  <c r="U33" i="18" s="1"/>
  <c r="U35" i="18" s="1"/>
  <c r="G5" i="18"/>
  <c r="K189" i="17"/>
  <c r="D10" i="18" s="1"/>
  <c r="D5" i="18"/>
  <c r="D7" i="18"/>
  <c r="U12" i="18" s="1"/>
  <c r="U14" i="18" s="1"/>
  <c r="AA190" i="17"/>
  <c r="I13" i="15" s="1"/>
  <c r="H7" i="18"/>
  <c r="U40" i="18" s="1"/>
  <c r="U42" i="18" s="1"/>
  <c r="H5" i="18"/>
  <c r="K187" i="17"/>
  <c r="K190" i="17"/>
  <c r="E13" i="15" s="1"/>
  <c r="AA189" i="17"/>
  <c r="H10" i="18" s="1"/>
  <c r="AA187" i="17"/>
  <c r="C190" i="17"/>
  <c r="C13" i="15" s="1"/>
  <c r="C8" i="18"/>
  <c r="C6" i="18"/>
  <c r="G187" i="17"/>
  <c r="C5" i="18"/>
  <c r="C7" i="18"/>
  <c r="U5" i="18" s="1"/>
  <c r="U7" i="18" s="1"/>
  <c r="W189" i="17"/>
  <c r="G10" i="18" s="1"/>
  <c r="G189" i="17"/>
  <c r="C10" i="18" s="1"/>
  <c r="W187" i="17"/>
  <c r="G190" i="17"/>
  <c r="D13" i="15" s="1"/>
  <c r="C189" i="17"/>
  <c r="C11" i="18" s="1"/>
  <c r="W188" i="17"/>
  <c r="C187" i="17"/>
  <c r="C188" i="17"/>
  <c r="AA188" i="17"/>
  <c r="G188" i="17"/>
  <c r="V49" i="21" l="1"/>
  <c r="R9" i="15"/>
  <c r="G14" i="21"/>
  <c r="N5" i="15"/>
  <c r="C12" i="20"/>
  <c r="D41" i="18"/>
  <c r="AG5" i="18"/>
  <c r="E41" i="18"/>
  <c r="F41" i="18"/>
  <c r="G41" i="18"/>
  <c r="H41" i="18"/>
  <c r="I41" i="18"/>
  <c r="AQ12" i="22"/>
  <c r="AQ14" i="22" s="1"/>
  <c r="AP12" i="22"/>
  <c r="AF40" i="22"/>
  <c r="AF42" i="22" s="1"/>
  <c r="AE40" i="22"/>
  <c r="H8" i="21"/>
  <c r="G8" i="21"/>
  <c r="I8" i="21"/>
  <c r="D8" i="21"/>
  <c r="E8" i="21"/>
  <c r="F8" i="21"/>
  <c r="X41" i="20"/>
  <c r="X43" i="20" s="1"/>
  <c r="D78" i="18"/>
  <c r="E78" i="18" s="1"/>
  <c r="F78" i="18" s="1"/>
  <c r="G78" i="18" s="1"/>
  <c r="H78" i="18" s="1"/>
  <c r="I78" i="18" s="1"/>
  <c r="AS5" i="18"/>
  <c r="G10" i="21"/>
  <c r="H10" i="21"/>
  <c r="F10" i="21"/>
  <c r="D10" i="21"/>
  <c r="E10" i="21"/>
  <c r="I10" i="21"/>
  <c r="G47" i="18"/>
  <c r="X50" i="20"/>
  <c r="X52" i="20" s="1"/>
  <c r="Y5" i="21"/>
  <c r="Y7" i="21" s="1"/>
  <c r="X5" i="21"/>
  <c r="X7" i="21" s="1"/>
  <c r="X5" i="20"/>
  <c r="X7" i="20" s="1"/>
  <c r="W5" i="20"/>
  <c r="W7" i="20" s="1"/>
  <c r="V5" i="20"/>
  <c r="AQ5" i="22"/>
  <c r="AQ7" i="22" s="1"/>
  <c r="C64" i="22"/>
  <c r="AP5" i="22"/>
  <c r="AP12" i="18"/>
  <c r="C51" i="18" a="1"/>
  <c r="C51" i="18" s="1"/>
  <c r="C52" i="18" s="1"/>
  <c r="C55" i="18" s="1"/>
  <c r="D30" i="15" s="1"/>
  <c r="AE40" i="18"/>
  <c r="G10" i="20"/>
  <c r="AA5" i="20"/>
  <c r="E10" i="20"/>
  <c r="H10" i="20"/>
  <c r="D10" i="20"/>
  <c r="I10" i="20"/>
  <c r="F10" i="20"/>
  <c r="Z5" i="20"/>
  <c r="X14" i="20"/>
  <c r="X16" i="20" s="1"/>
  <c r="G7" i="22"/>
  <c r="T33" i="22"/>
  <c r="T35" i="22" s="1"/>
  <c r="AR5" i="18"/>
  <c r="D76" i="18"/>
  <c r="E76" i="18" s="1"/>
  <c r="F76" i="18" s="1"/>
  <c r="G76" i="18" s="1"/>
  <c r="H76" i="18" s="1"/>
  <c r="I76" i="18" s="1"/>
  <c r="U19" i="22"/>
  <c r="U21" i="22" s="1"/>
  <c r="U12" i="22"/>
  <c r="U14" i="22" s="1"/>
  <c r="T12" i="22"/>
  <c r="Y60" i="21"/>
  <c r="Y62" i="21" s="1"/>
  <c r="X60" i="21"/>
  <c r="X62" i="21" s="1"/>
  <c r="W60" i="21"/>
  <c r="W62" i="21" s="1"/>
  <c r="I12" i="21"/>
  <c r="D12" i="21"/>
  <c r="E12" i="21"/>
  <c r="F12" i="21"/>
  <c r="G12" i="21"/>
  <c r="AC5" i="21"/>
  <c r="H12" i="21"/>
  <c r="AB5" i="21"/>
  <c r="D47" i="18"/>
  <c r="M5" i="15"/>
  <c r="C13" i="20"/>
  <c r="C47" i="18"/>
  <c r="C53" i="18"/>
  <c r="C54" i="18"/>
  <c r="D81" i="18"/>
  <c r="N9" i="15"/>
  <c r="C14" i="21"/>
  <c r="X18" i="21"/>
  <c r="AF33" i="22"/>
  <c r="AF35" i="22" s="1"/>
  <c r="AE33" i="22"/>
  <c r="AQ33" i="22"/>
  <c r="AQ35" i="22" s="1"/>
  <c r="AP33" i="22"/>
  <c r="AP7" i="18"/>
  <c r="C86" i="18" a="1"/>
  <c r="C86" i="18" s="1"/>
  <c r="C87" i="18" s="1"/>
  <c r="H7" i="22"/>
  <c r="U40" i="22"/>
  <c r="U42" i="22" s="1"/>
  <c r="T40" i="22"/>
  <c r="I6" i="20"/>
  <c r="E6" i="20"/>
  <c r="F6" i="20"/>
  <c r="G6" i="20"/>
  <c r="H6" i="20"/>
  <c r="D6" i="20"/>
  <c r="I6" i="22"/>
  <c r="W5" i="22"/>
  <c r="D6" i="22"/>
  <c r="D7" i="22" s="1"/>
  <c r="G6" i="22"/>
  <c r="E6" i="22"/>
  <c r="F6" i="22"/>
  <c r="H6" i="22"/>
  <c r="V5" i="22"/>
  <c r="O9" i="15"/>
  <c r="D14" i="21"/>
  <c r="W16" i="21" s="1"/>
  <c r="W18" i="21" s="1"/>
  <c r="AF12" i="22"/>
  <c r="AF14" i="22" s="1"/>
  <c r="AE12" i="22"/>
  <c r="Y16" i="21"/>
  <c r="Y18" i="21" s="1"/>
  <c r="X16" i="21"/>
  <c r="AP35" i="18"/>
  <c r="G86" i="18" a="1"/>
  <c r="G86" i="18" s="1"/>
  <c r="G87" i="18" s="1"/>
  <c r="T7" i="22"/>
  <c r="C7" i="22"/>
  <c r="U5" i="22"/>
  <c r="U7" i="22" s="1"/>
  <c r="T5" i="22"/>
  <c r="AF5" i="22"/>
  <c r="AF7" i="22" s="1"/>
  <c r="C36" i="22"/>
  <c r="AE5" i="22"/>
  <c r="E8" i="20"/>
  <c r="G8" i="20"/>
  <c r="F8" i="20"/>
  <c r="D8" i="20"/>
  <c r="I8" i="20"/>
  <c r="H8" i="20"/>
  <c r="AQ40" i="22"/>
  <c r="AQ42" i="22" s="1"/>
  <c r="AP40" i="22"/>
  <c r="O5" i="15"/>
  <c r="D12" i="20"/>
  <c r="H43" i="18"/>
  <c r="I43" i="18"/>
  <c r="D43" i="18"/>
  <c r="E43" i="18"/>
  <c r="F43" i="18"/>
  <c r="G43" i="18"/>
  <c r="AH5" i="18"/>
  <c r="R5" i="15"/>
  <c r="G12" i="20"/>
  <c r="W41" i="20" s="1"/>
  <c r="W43" i="20" s="1"/>
  <c r="S5" i="15"/>
  <c r="H12" i="20"/>
  <c r="W50" i="20" s="1"/>
  <c r="W52" i="20" s="1"/>
  <c r="S9" i="15"/>
  <c r="H14" i="21"/>
  <c r="V60" i="21" s="1"/>
  <c r="M9" i="15"/>
  <c r="C15" i="21"/>
  <c r="AE12" i="18"/>
  <c r="AE33" i="18"/>
  <c r="E35" i="22"/>
  <c r="I35" i="22"/>
  <c r="F35" i="22"/>
  <c r="G35" i="22"/>
  <c r="G36" i="22" s="1"/>
  <c r="H35" i="22"/>
  <c r="H36" i="22" s="1"/>
  <c r="D35" i="22"/>
  <c r="D36" i="22" s="1"/>
  <c r="H47" i="18"/>
  <c r="H6" i="21"/>
  <c r="I6" i="21"/>
  <c r="G6" i="21"/>
  <c r="E6" i="21"/>
  <c r="F6" i="21"/>
  <c r="D6" i="21"/>
  <c r="Y49" i="21"/>
  <c r="Y51" i="21" s="1"/>
  <c r="W49" i="21"/>
  <c r="W51" i="21" s="1"/>
  <c r="X49" i="21"/>
  <c r="X51" i="21" s="1"/>
  <c r="AP40" i="18"/>
  <c r="AS5" i="22"/>
  <c r="D63" i="22"/>
  <c r="D64" i="22" s="1"/>
  <c r="E63" i="22"/>
  <c r="F63" i="22"/>
  <c r="G63" i="22"/>
  <c r="G64" i="22" s="1"/>
  <c r="H63" i="22"/>
  <c r="H64" i="22" s="1"/>
  <c r="I63" i="22"/>
  <c r="AR5" i="22"/>
  <c r="T33" i="18"/>
  <c r="T35" i="18" s="1"/>
  <c r="T12" i="18"/>
  <c r="T40" i="18"/>
  <c r="E11" i="18"/>
  <c r="F11" i="18"/>
  <c r="G11" i="18"/>
  <c r="H11" i="18"/>
  <c r="H12" i="18" s="1"/>
  <c r="I11" i="18"/>
  <c r="D11" i="18"/>
  <c r="T5" i="18"/>
  <c r="T7" i="18" s="1"/>
  <c r="C12" i="18"/>
  <c r="G8" i="18"/>
  <c r="D8" i="18"/>
  <c r="I8" i="18"/>
  <c r="E8" i="18"/>
  <c r="F8" i="18"/>
  <c r="H8" i="18"/>
  <c r="W5" i="18"/>
  <c r="G6" i="18"/>
  <c r="H6" i="18"/>
  <c r="D6" i="18"/>
  <c r="V5" i="18"/>
  <c r="I6" i="18"/>
  <c r="F6" i="18"/>
  <c r="E6" i="18"/>
  <c r="Y13" i="12"/>
  <c r="Z13" i="12"/>
  <c r="AA13" i="12"/>
  <c r="AB13" i="12"/>
  <c r="AC13" i="12"/>
  <c r="X13" i="12"/>
  <c r="O12" i="12"/>
  <c r="P12" i="12"/>
  <c r="Q12" i="12"/>
  <c r="R12" i="12"/>
  <c r="S12" i="12"/>
  <c r="O13" i="12"/>
  <c r="P13" i="12"/>
  <c r="Q13" i="12"/>
  <c r="R13" i="12"/>
  <c r="S13" i="12"/>
  <c r="N13" i="12"/>
  <c r="N12" i="12"/>
  <c r="N7" i="12"/>
  <c r="O7" i="12"/>
  <c r="P7" i="12"/>
  <c r="Q7" i="12"/>
  <c r="R7" i="12"/>
  <c r="S7" i="12"/>
  <c r="N8" i="12"/>
  <c r="O8" i="12"/>
  <c r="P8" i="12"/>
  <c r="Q8" i="12"/>
  <c r="R8" i="12"/>
  <c r="S8" i="12"/>
  <c r="M8" i="12"/>
  <c r="M7" i="12"/>
  <c r="X7" i="12"/>
  <c r="Y7" i="12"/>
  <c r="Z7" i="12"/>
  <c r="AA7" i="12"/>
  <c r="AB7" i="12"/>
  <c r="AC7" i="12"/>
  <c r="X8" i="12"/>
  <c r="Y8" i="12"/>
  <c r="Z8" i="12"/>
  <c r="AA8" i="12"/>
  <c r="AB8" i="12"/>
  <c r="AC8" i="12"/>
  <c r="W8" i="12"/>
  <c r="W7" i="12"/>
  <c r="V62" i="21" l="1"/>
  <c r="H21" i="21" a="1"/>
  <c r="H21" i="21" s="1"/>
  <c r="H22" i="21" s="1"/>
  <c r="S10" i="15" s="1"/>
  <c r="E15" i="21"/>
  <c r="G15" i="21"/>
  <c r="G16" i="21" s="1"/>
  <c r="D15" i="21"/>
  <c r="D16" i="21" s="1"/>
  <c r="H15" i="21"/>
  <c r="H16" i="21" s="1"/>
  <c r="F15" i="21"/>
  <c r="I15" i="21"/>
  <c r="Z5" i="21"/>
  <c r="AH7" i="18"/>
  <c r="AH12" i="18"/>
  <c r="C25" i="22"/>
  <c r="C26" i="22"/>
  <c r="AE14" i="22"/>
  <c r="D41" i="22" a="1"/>
  <c r="D41" i="22" s="1"/>
  <c r="D42" i="22" s="1"/>
  <c r="D43" i="22" s="1"/>
  <c r="E26" i="15" s="1"/>
  <c r="W12" i="22"/>
  <c r="W7" i="22"/>
  <c r="AP35" i="22"/>
  <c r="G69" i="22" a="1"/>
  <c r="G69" i="22" s="1"/>
  <c r="G70" i="22" s="1"/>
  <c r="G71" i="22" s="1"/>
  <c r="H40" i="15" s="1"/>
  <c r="C16" i="21"/>
  <c r="C94" i="18" a="1"/>
  <c r="C94" i="18" s="1"/>
  <c r="C95" i="18" s="1"/>
  <c r="AR12" i="18"/>
  <c r="AR7" i="18"/>
  <c r="AP14" i="22"/>
  <c r="D69" i="22" a="1"/>
  <c r="D69" i="22" s="1"/>
  <c r="D70" i="22" s="1"/>
  <c r="D71" i="22" s="1"/>
  <c r="E40" i="15" s="1"/>
  <c r="D51" i="18" a="1"/>
  <c r="D51" i="18" s="1"/>
  <c r="D52" i="18" s="1"/>
  <c r="AE14" i="18"/>
  <c r="C32" i="18" a="1"/>
  <c r="C32" i="18" s="1"/>
  <c r="AP42" i="22"/>
  <c r="H69" i="22" a="1"/>
  <c r="H69" i="22" s="1"/>
  <c r="H70" i="22" s="1"/>
  <c r="H71" i="22" s="1"/>
  <c r="I40" i="15" s="1"/>
  <c r="AG12" i="22"/>
  <c r="AG7" i="22"/>
  <c r="C46" i="22" a="1"/>
  <c r="C46" i="22" s="1"/>
  <c r="C47" i="22" s="1"/>
  <c r="C48" i="22" s="1" a="1"/>
  <c r="C48" i="22" s="1"/>
  <c r="C26" i="15" s="1"/>
  <c r="AC38" i="21"/>
  <c r="AC40" i="21" s="1"/>
  <c r="AC27" i="21"/>
  <c r="AC29" i="21" s="1"/>
  <c r="AC16" i="21"/>
  <c r="AC18" i="21" s="1"/>
  <c r="AC7" i="21"/>
  <c r="AC60" i="21"/>
  <c r="AC49" i="21"/>
  <c r="AC51" i="21" s="1"/>
  <c r="AP14" i="18"/>
  <c r="D86" i="18" a="1"/>
  <c r="D86" i="18" s="1"/>
  <c r="D87" i="18" s="1"/>
  <c r="W5" i="21"/>
  <c r="W7" i="21" s="1"/>
  <c r="AS12" i="18"/>
  <c r="AS7" i="18"/>
  <c r="C102" i="18" s="1" a="1"/>
  <c r="C102" i="18" s="1"/>
  <c r="C103" i="18" s="1"/>
  <c r="AG7" i="18"/>
  <c r="C67" i="18" s="1" a="1"/>
  <c r="C67" i="18" s="1"/>
  <c r="C68" i="18" s="1"/>
  <c r="C70" i="18" s="1"/>
  <c r="AG12" i="18"/>
  <c r="C59" i="18" a="1"/>
  <c r="C59" i="18" s="1"/>
  <c r="C60" i="18" s="1"/>
  <c r="V12" i="22"/>
  <c r="V7" i="22"/>
  <c r="C23" i="22" s="1" a="1"/>
  <c r="C23" i="22" s="1"/>
  <c r="C24" i="22" s="1"/>
  <c r="C27" i="22" s="1"/>
  <c r="D11" i="15" s="1"/>
  <c r="C18" i="22" a="1"/>
  <c r="C18" i="22" s="1"/>
  <c r="C19" i="22" s="1"/>
  <c r="C20" i="22" s="1" a="1"/>
  <c r="C20" i="22" s="1"/>
  <c r="C10" i="15" s="1"/>
  <c r="AH7" i="22"/>
  <c r="AH12" i="22"/>
  <c r="H13" i="22" a="1"/>
  <c r="H13" i="22" s="1"/>
  <c r="H14" i="22" s="1"/>
  <c r="H15" i="22" s="1"/>
  <c r="I10" i="15" s="1"/>
  <c r="T42" i="22"/>
  <c r="D13" i="22" a="1"/>
  <c r="D13" i="22" s="1"/>
  <c r="D14" i="22" s="1"/>
  <c r="D15" i="22" s="1"/>
  <c r="E10" i="15" s="1"/>
  <c r="T14" i="22"/>
  <c r="AP7" i="22"/>
  <c r="C69" i="22" a="1"/>
  <c r="C69" i="22" s="1"/>
  <c r="C70" i="22" s="1"/>
  <c r="C71" i="22" s="1"/>
  <c r="D40" i="15" s="1"/>
  <c r="AE42" i="18"/>
  <c r="H51" i="18" a="1"/>
  <c r="H51" i="18" s="1"/>
  <c r="H52" i="18" s="1"/>
  <c r="G16" i="18" a="1"/>
  <c r="G16" i="18" s="1"/>
  <c r="G17" i="18" s="1"/>
  <c r="AE7" i="22"/>
  <c r="C41" i="22" a="1"/>
  <c r="C41" i="22" s="1"/>
  <c r="C42" i="22" s="1"/>
  <c r="C43" i="22" s="1"/>
  <c r="D26" i="15" s="1"/>
  <c r="G90" i="18"/>
  <c r="H44" i="15" s="1"/>
  <c r="G88" i="18"/>
  <c r="G89" i="18"/>
  <c r="H13" i="20"/>
  <c r="H14" i="20" s="1"/>
  <c r="E13" i="20"/>
  <c r="I13" i="20"/>
  <c r="F13" i="20"/>
  <c r="G13" i="20"/>
  <c r="G14" i="20" s="1"/>
  <c r="D13" i="20"/>
  <c r="D14" i="20" s="1"/>
  <c r="V14" i="20"/>
  <c r="V16" i="20" s="1"/>
  <c r="V41" i="20"/>
  <c r="C14" i="20"/>
  <c r="V5" i="21"/>
  <c r="AS7" i="22"/>
  <c r="AE35" i="22"/>
  <c r="G41" i="22" a="1"/>
  <c r="G41" i="22" s="1"/>
  <c r="G42" i="22" s="1"/>
  <c r="G43" i="22" s="1"/>
  <c r="H26" i="15" s="1"/>
  <c r="W14" i="20"/>
  <c r="W16" i="20" s="1"/>
  <c r="V50" i="20"/>
  <c r="AE42" i="22"/>
  <c r="H41" i="22" a="1"/>
  <c r="H41" i="22" s="1"/>
  <c r="H42" i="22" s="1"/>
  <c r="H43" i="22" s="1"/>
  <c r="I26" i="15" s="1"/>
  <c r="V16" i="21"/>
  <c r="AB49" i="21"/>
  <c r="AB51" i="21" s="1"/>
  <c r="AB27" i="21"/>
  <c r="AB29" i="21" s="1"/>
  <c r="AB60" i="21"/>
  <c r="AB7" i="21"/>
  <c r="AB16" i="21"/>
  <c r="AB18" i="21" s="1"/>
  <c r="AB38" i="21"/>
  <c r="AB40" i="21" s="1"/>
  <c r="V51" i="21"/>
  <c r="G21" i="21" a="1"/>
  <c r="G21" i="21" s="1"/>
  <c r="G22" i="21" s="1"/>
  <c r="R10" i="15" s="1"/>
  <c r="AR12" i="22"/>
  <c r="AR7" i="22"/>
  <c r="C74" i="22" a="1"/>
  <c r="C74" i="22" s="1"/>
  <c r="C75" i="22" s="1"/>
  <c r="C76" i="22" s="1" a="1"/>
  <c r="C76" i="22" s="1"/>
  <c r="C40" i="15" s="1"/>
  <c r="AP42" i="18"/>
  <c r="H86" i="18" a="1"/>
  <c r="H86" i="18" s="1"/>
  <c r="H87" i="18" s="1"/>
  <c r="E81" i="18"/>
  <c r="F81" i="18" s="1"/>
  <c r="G81" i="18" s="1"/>
  <c r="D82" i="18"/>
  <c r="AA41" i="20"/>
  <c r="AA43" i="20" s="1"/>
  <c r="AA7" i="20"/>
  <c r="AA50" i="20"/>
  <c r="AA32" i="20"/>
  <c r="AA34" i="20" s="1"/>
  <c r="AA14" i="20"/>
  <c r="AA16" i="20" s="1"/>
  <c r="AA23" i="20"/>
  <c r="AA25" i="20" s="1"/>
  <c r="V7" i="20"/>
  <c r="C19" i="20" a="1"/>
  <c r="C19" i="20" s="1"/>
  <c r="C20" i="20" s="1"/>
  <c r="C21" i="20" s="1"/>
  <c r="N6" i="15" s="1"/>
  <c r="Z41" i="20"/>
  <c r="Z43" i="20" s="1"/>
  <c r="Z7" i="20"/>
  <c r="Z50" i="20"/>
  <c r="Z32" i="20"/>
  <c r="Z34" i="20" s="1"/>
  <c r="Z14" i="20"/>
  <c r="Z16" i="20" s="1"/>
  <c r="Z23" i="20"/>
  <c r="Z25" i="20" s="1"/>
  <c r="AE35" i="18"/>
  <c r="G51" i="18" a="1"/>
  <c r="G51" i="18" s="1"/>
  <c r="G52" i="18" s="1"/>
  <c r="C13" i="22" a="1"/>
  <c r="C13" i="22" s="1"/>
  <c r="C14" i="22" s="1"/>
  <c r="C15" i="22" s="1"/>
  <c r="D10" i="15" s="1"/>
  <c r="C89" i="18"/>
  <c r="C90" i="18"/>
  <c r="D44" i="15" s="1"/>
  <c r="C88" i="18"/>
  <c r="AA5" i="21"/>
  <c r="Y5" i="20"/>
  <c r="C24" i="18" a="1"/>
  <c r="C24" i="18" s="1"/>
  <c r="C25" i="18" s="1"/>
  <c r="C16" i="18" a="1"/>
  <c r="C16" i="18" s="1"/>
  <c r="C17" i="18" s="1"/>
  <c r="T42" i="18"/>
  <c r="H16" i="18" a="1"/>
  <c r="H16" i="18" s="1"/>
  <c r="H17" i="18" s="1"/>
  <c r="H20" i="18" s="1"/>
  <c r="I14" i="15" s="1"/>
  <c r="W12" i="18"/>
  <c r="W7" i="18"/>
  <c r="T14" i="18"/>
  <c r="D16" i="18" a="1"/>
  <c r="D16" i="18" s="1"/>
  <c r="D17" i="18" s="1"/>
  <c r="D20" i="18" s="1"/>
  <c r="E14" i="15" s="1"/>
  <c r="G18" i="18"/>
  <c r="G12" i="18"/>
  <c r="V12" i="18"/>
  <c r="V7" i="18"/>
  <c r="D12" i="18"/>
  <c r="C5" i="16"/>
  <c r="D5" i="16"/>
  <c r="E5" i="16"/>
  <c r="H5" i="16"/>
  <c r="I5" i="16"/>
  <c r="C6" i="16"/>
  <c r="D6" i="16"/>
  <c r="E6" i="16"/>
  <c r="H6" i="16"/>
  <c r="I6" i="16"/>
  <c r="C7" i="16"/>
  <c r="D7" i="16"/>
  <c r="E7" i="16"/>
  <c r="H7" i="16"/>
  <c r="I7" i="16"/>
  <c r="C8" i="16"/>
  <c r="D8" i="16"/>
  <c r="E8" i="16"/>
  <c r="H8" i="16"/>
  <c r="I8" i="16"/>
  <c r="C9" i="16"/>
  <c r="D9" i="16"/>
  <c r="E9" i="16"/>
  <c r="H9" i="16"/>
  <c r="I9" i="16"/>
  <c r="C10" i="16"/>
  <c r="D10" i="16"/>
  <c r="E10" i="16"/>
  <c r="H10" i="16"/>
  <c r="I10" i="16"/>
  <c r="C11" i="16"/>
  <c r="D11" i="16"/>
  <c r="E11" i="16"/>
  <c r="H11" i="16"/>
  <c r="I11" i="16"/>
  <c r="C12" i="16"/>
  <c r="D12" i="16"/>
  <c r="E12" i="16"/>
  <c r="H12" i="16"/>
  <c r="I12" i="16"/>
  <c r="C13" i="16"/>
  <c r="D13" i="16"/>
  <c r="E13" i="16"/>
  <c r="H13" i="16"/>
  <c r="I13" i="16"/>
  <c r="C14" i="16"/>
  <c r="D14" i="16"/>
  <c r="E14" i="16"/>
  <c r="H14" i="16"/>
  <c r="I14" i="16"/>
  <c r="C15" i="16"/>
  <c r="D15" i="16"/>
  <c r="E15" i="16"/>
  <c r="H15" i="16"/>
  <c r="I15" i="16"/>
  <c r="C16" i="16"/>
  <c r="D16" i="16"/>
  <c r="E16" i="16"/>
  <c r="H16" i="16"/>
  <c r="I16" i="16"/>
  <c r="C17" i="16"/>
  <c r="D17" i="16"/>
  <c r="E17" i="16"/>
  <c r="H17" i="16"/>
  <c r="I17" i="16"/>
  <c r="C18" i="16"/>
  <c r="D18" i="16"/>
  <c r="E18" i="16"/>
  <c r="H18" i="16"/>
  <c r="I18" i="16"/>
  <c r="C19" i="16"/>
  <c r="D19" i="16"/>
  <c r="E19" i="16"/>
  <c r="H19" i="16"/>
  <c r="I19" i="16"/>
  <c r="C20" i="16"/>
  <c r="D20" i="16"/>
  <c r="E20" i="16"/>
  <c r="H20" i="16"/>
  <c r="I20" i="16"/>
  <c r="C21" i="16"/>
  <c r="D21" i="16"/>
  <c r="E21" i="16"/>
  <c r="H21" i="16"/>
  <c r="I21" i="16"/>
  <c r="C22" i="16"/>
  <c r="D22" i="16"/>
  <c r="E22" i="16"/>
  <c r="H22" i="16"/>
  <c r="I22" i="16"/>
  <c r="C23" i="16"/>
  <c r="D23" i="16"/>
  <c r="E23" i="16"/>
  <c r="H23" i="16"/>
  <c r="I23" i="16"/>
  <c r="C24" i="16"/>
  <c r="D24" i="16"/>
  <c r="E24" i="16"/>
  <c r="H24" i="16"/>
  <c r="I24" i="16"/>
  <c r="C25" i="16"/>
  <c r="D25" i="16"/>
  <c r="E25" i="16"/>
  <c r="H25" i="16"/>
  <c r="I25" i="16"/>
  <c r="C26" i="16"/>
  <c r="D26" i="16"/>
  <c r="E26" i="16"/>
  <c r="H26" i="16"/>
  <c r="I26" i="16"/>
  <c r="C27" i="16"/>
  <c r="D27" i="16"/>
  <c r="E27" i="16"/>
  <c r="H27" i="16"/>
  <c r="I27" i="16"/>
  <c r="C28" i="16"/>
  <c r="D28" i="16"/>
  <c r="E28" i="16"/>
  <c r="H28" i="16"/>
  <c r="I28" i="16"/>
  <c r="C29" i="16"/>
  <c r="D29" i="16"/>
  <c r="E29" i="16"/>
  <c r="H29" i="16"/>
  <c r="I29" i="16"/>
  <c r="C30" i="16"/>
  <c r="D30" i="16"/>
  <c r="E30" i="16"/>
  <c r="H30" i="16"/>
  <c r="I30" i="16"/>
  <c r="C31" i="16"/>
  <c r="D31" i="16"/>
  <c r="E31" i="16"/>
  <c r="H31" i="16"/>
  <c r="I31" i="16"/>
  <c r="C32" i="16"/>
  <c r="D32" i="16"/>
  <c r="E32" i="16"/>
  <c r="H32" i="16"/>
  <c r="I32" i="16"/>
  <c r="C33" i="16"/>
  <c r="D33" i="16"/>
  <c r="E33" i="16"/>
  <c r="H33" i="16"/>
  <c r="I33" i="16"/>
  <c r="C34" i="16"/>
  <c r="D34" i="16"/>
  <c r="E34" i="16"/>
  <c r="H34" i="16"/>
  <c r="I34" i="16"/>
  <c r="C35" i="16"/>
  <c r="D35" i="16"/>
  <c r="E35" i="16"/>
  <c r="H35" i="16"/>
  <c r="I35" i="16"/>
  <c r="C36" i="16"/>
  <c r="D36" i="16"/>
  <c r="E36" i="16"/>
  <c r="H36" i="16"/>
  <c r="I36" i="16"/>
  <c r="C37" i="16"/>
  <c r="D37" i="16"/>
  <c r="E37" i="16"/>
  <c r="H37" i="16"/>
  <c r="I37" i="16"/>
  <c r="C38" i="16"/>
  <c r="D38" i="16"/>
  <c r="E38" i="16"/>
  <c r="H38" i="16"/>
  <c r="I38" i="16"/>
  <c r="C39" i="16"/>
  <c r="D39" i="16"/>
  <c r="E39" i="16"/>
  <c r="H39" i="16"/>
  <c r="I39" i="16"/>
  <c r="C40" i="16"/>
  <c r="D40" i="16"/>
  <c r="E40" i="16"/>
  <c r="H40" i="16"/>
  <c r="I40" i="16"/>
  <c r="C41" i="16"/>
  <c r="D41" i="16"/>
  <c r="E41" i="16"/>
  <c r="H41" i="16"/>
  <c r="I41" i="16"/>
  <c r="C42" i="16"/>
  <c r="D42" i="16"/>
  <c r="E42" i="16"/>
  <c r="H42" i="16"/>
  <c r="I42" i="16"/>
  <c r="C43" i="16"/>
  <c r="D43" i="16"/>
  <c r="E43" i="16"/>
  <c r="H43" i="16"/>
  <c r="I43" i="16"/>
  <c r="C44" i="16"/>
  <c r="D44" i="16"/>
  <c r="E44" i="16"/>
  <c r="H44" i="16"/>
  <c r="I44" i="16"/>
  <c r="C45" i="16"/>
  <c r="D45" i="16"/>
  <c r="E45" i="16"/>
  <c r="H45" i="16"/>
  <c r="I45" i="16"/>
  <c r="C46" i="16"/>
  <c r="D46" i="16"/>
  <c r="E46" i="16"/>
  <c r="H46" i="16"/>
  <c r="I46" i="16"/>
  <c r="C47" i="16"/>
  <c r="D47" i="16"/>
  <c r="E47" i="16"/>
  <c r="H47" i="16"/>
  <c r="I47" i="16"/>
  <c r="C48" i="16"/>
  <c r="D48" i="16"/>
  <c r="E48" i="16"/>
  <c r="H48" i="16"/>
  <c r="I48" i="16"/>
  <c r="C49" i="16"/>
  <c r="D49" i="16"/>
  <c r="E49" i="16"/>
  <c r="H49" i="16"/>
  <c r="I49" i="16"/>
  <c r="C50" i="16"/>
  <c r="D50" i="16"/>
  <c r="E50" i="16"/>
  <c r="H50" i="16"/>
  <c r="I50" i="16"/>
  <c r="C51" i="16"/>
  <c r="D51" i="16"/>
  <c r="E51" i="16"/>
  <c r="H51" i="16"/>
  <c r="I51" i="16"/>
  <c r="C52" i="16"/>
  <c r="D52" i="16"/>
  <c r="E52" i="16"/>
  <c r="H52" i="16"/>
  <c r="I52" i="16"/>
  <c r="C53" i="16"/>
  <c r="D53" i="16"/>
  <c r="E53" i="16"/>
  <c r="H53" i="16"/>
  <c r="I53" i="16"/>
  <c r="C54" i="16"/>
  <c r="D54" i="16"/>
  <c r="E54" i="16"/>
  <c r="H54" i="16"/>
  <c r="I54" i="16"/>
  <c r="C55" i="16"/>
  <c r="D55" i="16"/>
  <c r="E55" i="16"/>
  <c r="H55" i="16"/>
  <c r="I55" i="16"/>
  <c r="C56" i="16"/>
  <c r="D56" i="16"/>
  <c r="E56" i="16"/>
  <c r="H56" i="16"/>
  <c r="I56" i="16"/>
  <c r="C57" i="16"/>
  <c r="D57" i="16"/>
  <c r="E57" i="16"/>
  <c r="H57" i="16"/>
  <c r="I57" i="16"/>
  <c r="C58" i="16"/>
  <c r="D58" i="16"/>
  <c r="E58" i="16"/>
  <c r="H58" i="16"/>
  <c r="I58" i="16"/>
  <c r="C59" i="16"/>
  <c r="D59" i="16"/>
  <c r="E59" i="16"/>
  <c r="H59" i="16"/>
  <c r="I59" i="16"/>
  <c r="C60" i="16"/>
  <c r="D60" i="16"/>
  <c r="E60" i="16"/>
  <c r="H60" i="16"/>
  <c r="I60" i="16"/>
  <c r="C61" i="16"/>
  <c r="D61" i="16"/>
  <c r="E61" i="16"/>
  <c r="H61" i="16"/>
  <c r="I61" i="16"/>
  <c r="C62" i="16"/>
  <c r="D62" i="16"/>
  <c r="E62" i="16"/>
  <c r="H62" i="16"/>
  <c r="I62" i="16"/>
  <c r="C63" i="16"/>
  <c r="D63" i="16"/>
  <c r="E63" i="16"/>
  <c r="H63" i="16"/>
  <c r="I63" i="16"/>
  <c r="C64" i="16"/>
  <c r="D64" i="16"/>
  <c r="E64" i="16"/>
  <c r="H64" i="16"/>
  <c r="I64" i="16"/>
  <c r="C65" i="16"/>
  <c r="D65" i="16"/>
  <c r="E65" i="16"/>
  <c r="H65" i="16"/>
  <c r="I65" i="16"/>
  <c r="C66" i="16"/>
  <c r="D66" i="16"/>
  <c r="E66" i="16"/>
  <c r="H66" i="16"/>
  <c r="I66" i="16"/>
  <c r="C67" i="16"/>
  <c r="D67" i="16"/>
  <c r="E67" i="16"/>
  <c r="H67" i="16"/>
  <c r="I67" i="16"/>
  <c r="C68" i="16"/>
  <c r="D68" i="16"/>
  <c r="E68" i="16"/>
  <c r="H68" i="16"/>
  <c r="I68" i="16"/>
  <c r="C69" i="16"/>
  <c r="D69" i="16"/>
  <c r="E69" i="16"/>
  <c r="H69" i="16"/>
  <c r="I69" i="16"/>
  <c r="C70" i="16"/>
  <c r="D70" i="16"/>
  <c r="E70" i="16"/>
  <c r="H70" i="16"/>
  <c r="I70" i="16"/>
  <c r="C71" i="16"/>
  <c r="D71" i="16"/>
  <c r="E71" i="16"/>
  <c r="H71" i="16"/>
  <c r="I71" i="16"/>
  <c r="C72" i="16"/>
  <c r="D72" i="16"/>
  <c r="E72" i="16"/>
  <c r="H72" i="16"/>
  <c r="I72" i="16"/>
  <c r="C73" i="16"/>
  <c r="D73" i="16"/>
  <c r="E73" i="16"/>
  <c r="H73" i="16"/>
  <c r="I73" i="16"/>
  <c r="C74" i="16"/>
  <c r="D74" i="16"/>
  <c r="E74" i="16"/>
  <c r="H74" i="16"/>
  <c r="I74" i="16"/>
  <c r="C75" i="16"/>
  <c r="D75" i="16"/>
  <c r="E75" i="16"/>
  <c r="H75" i="16"/>
  <c r="I75" i="16"/>
  <c r="C76" i="16"/>
  <c r="D76" i="16"/>
  <c r="E76" i="16"/>
  <c r="H76" i="16"/>
  <c r="I76" i="16"/>
  <c r="C77" i="16"/>
  <c r="D77" i="16"/>
  <c r="E77" i="16"/>
  <c r="H77" i="16"/>
  <c r="I77" i="16"/>
  <c r="C78" i="16"/>
  <c r="D78" i="16"/>
  <c r="E78" i="16"/>
  <c r="H78" i="16"/>
  <c r="I78" i="16"/>
  <c r="C79" i="16"/>
  <c r="D79" i="16"/>
  <c r="E79" i="16"/>
  <c r="H79" i="16"/>
  <c r="I79" i="16"/>
  <c r="C80" i="16"/>
  <c r="D80" i="16"/>
  <c r="E80" i="16"/>
  <c r="H80" i="16"/>
  <c r="I80" i="16"/>
  <c r="C81" i="16"/>
  <c r="D81" i="16"/>
  <c r="E81" i="16"/>
  <c r="H81" i="16"/>
  <c r="I81" i="16"/>
  <c r="C82" i="16"/>
  <c r="D82" i="16"/>
  <c r="E82" i="16"/>
  <c r="H82" i="16"/>
  <c r="I82" i="16"/>
  <c r="C83" i="16"/>
  <c r="D83" i="16"/>
  <c r="E83" i="16"/>
  <c r="H83" i="16"/>
  <c r="I83" i="16"/>
  <c r="C84" i="16"/>
  <c r="D84" i="16"/>
  <c r="E84" i="16"/>
  <c r="H84" i="16"/>
  <c r="I84" i="16"/>
  <c r="C85" i="16"/>
  <c r="D85" i="16"/>
  <c r="E85" i="16"/>
  <c r="H85" i="16"/>
  <c r="I85" i="16"/>
  <c r="C86" i="16"/>
  <c r="D86" i="16"/>
  <c r="E86" i="16"/>
  <c r="H86" i="16"/>
  <c r="I86" i="16"/>
  <c r="C87" i="16"/>
  <c r="D87" i="16"/>
  <c r="E87" i="16"/>
  <c r="H87" i="16"/>
  <c r="I87" i="16"/>
  <c r="C88" i="16"/>
  <c r="D88" i="16"/>
  <c r="E88" i="16"/>
  <c r="H88" i="16"/>
  <c r="I88" i="16"/>
  <c r="C89" i="16"/>
  <c r="D89" i="16"/>
  <c r="E89" i="16"/>
  <c r="H89" i="16"/>
  <c r="I89" i="16"/>
  <c r="C90" i="16"/>
  <c r="D90" i="16"/>
  <c r="E90" i="16"/>
  <c r="H90" i="16"/>
  <c r="I90" i="16"/>
  <c r="C91" i="16"/>
  <c r="D91" i="16"/>
  <c r="E91" i="16"/>
  <c r="H91" i="16"/>
  <c r="I91" i="16"/>
  <c r="C92" i="16"/>
  <c r="D92" i="16"/>
  <c r="E92" i="16"/>
  <c r="H92" i="16"/>
  <c r="I92" i="16"/>
  <c r="C93" i="16"/>
  <c r="D93" i="16"/>
  <c r="E93" i="16"/>
  <c r="H93" i="16"/>
  <c r="I93" i="16"/>
  <c r="C94" i="16"/>
  <c r="D94" i="16"/>
  <c r="E94" i="16"/>
  <c r="H94" i="16"/>
  <c r="I94" i="16"/>
  <c r="C95" i="16"/>
  <c r="D95" i="16"/>
  <c r="E95" i="16"/>
  <c r="H95" i="16"/>
  <c r="I95" i="16"/>
  <c r="C96" i="16"/>
  <c r="D96" i="16"/>
  <c r="E96" i="16"/>
  <c r="H96" i="16"/>
  <c r="I96" i="16"/>
  <c r="C97" i="16"/>
  <c r="D97" i="16"/>
  <c r="E97" i="16"/>
  <c r="H97" i="16"/>
  <c r="I97" i="16"/>
  <c r="C98" i="16"/>
  <c r="D98" i="16"/>
  <c r="E98" i="16"/>
  <c r="H98" i="16"/>
  <c r="I98" i="16"/>
  <c r="C99" i="16"/>
  <c r="D99" i="16"/>
  <c r="E99" i="16"/>
  <c r="H99" i="16"/>
  <c r="I99" i="16"/>
  <c r="C100" i="16"/>
  <c r="D100" i="16"/>
  <c r="E100" i="16"/>
  <c r="H100" i="16"/>
  <c r="I100" i="16"/>
  <c r="C101" i="16"/>
  <c r="D101" i="16"/>
  <c r="E101" i="16"/>
  <c r="H101" i="16"/>
  <c r="I101" i="16"/>
  <c r="C102" i="16"/>
  <c r="D102" i="16"/>
  <c r="E102" i="16"/>
  <c r="H102" i="16"/>
  <c r="I102" i="16"/>
  <c r="C103" i="16"/>
  <c r="D103" i="16"/>
  <c r="E103" i="16"/>
  <c r="H103" i="16"/>
  <c r="I103" i="16"/>
  <c r="C104" i="16"/>
  <c r="D104" i="16"/>
  <c r="E104" i="16"/>
  <c r="H104" i="16"/>
  <c r="I104" i="16"/>
  <c r="C105" i="16"/>
  <c r="D105" i="16"/>
  <c r="E105" i="16"/>
  <c r="H105" i="16"/>
  <c r="I105" i="16"/>
  <c r="C106" i="16"/>
  <c r="D106" i="16"/>
  <c r="E106" i="16"/>
  <c r="H106" i="16"/>
  <c r="I106" i="16"/>
  <c r="C107" i="16"/>
  <c r="D107" i="16"/>
  <c r="E107" i="16"/>
  <c r="H107" i="16"/>
  <c r="I107" i="16"/>
  <c r="C108" i="16"/>
  <c r="D108" i="16"/>
  <c r="E108" i="16"/>
  <c r="H108" i="16"/>
  <c r="I108" i="16"/>
  <c r="C109" i="16"/>
  <c r="D109" i="16"/>
  <c r="E109" i="16"/>
  <c r="H109" i="16"/>
  <c r="I109" i="16"/>
  <c r="C110" i="16"/>
  <c r="D110" i="16"/>
  <c r="E110" i="16"/>
  <c r="H110" i="16"/>
  <c r="I110" i="16"/>
  <c r="C111" i="16"/>
  <c r="D111" i="16"/>
  <c r="E111" i="16"/>
  <c r="H111" i="16"/>
  <c r="I111" i="16"/>
  <c r="C112" i="16"/>
  <c r="D112" i="16"/>
  <c r="E112" i="16"/>
  <c r="H112" i="16"/>
  <c r="I112" i="16"/>
  <c r="C113" i="16"/>
  <c r="D113" i="16"/>
  <c r="E113" i="16"/>
  <c r="H113" i="16"/>
  <c r="I113" i="16"/>
  <c r="C114" i="16"/>
  <c r="D114" i="16"/>
  <c r="E114" i="16"/>
  <c r="H114" i="16"/>
  <c r="I114" i="16"/>
  <c r="C115" i="16"/>
  <c r="D115" i="16"/>
  <c r="E115" i="16"/>
  <c r="H115" i="16"/>
  <c r="I115" i="16"/>
  <c r="C116" i="16"/>
  <c r="D116" i="16"/>
  <c r="E116" i="16"/>
  <c r="H116" i="16"/>
  <c r="I116" i="16"/>
  <c r="C117" i="16"/>
  <c r="D117" i="16"/>
  <c r="E117" i="16"/>
  <c r="H117" i="16"/>
  <c r="I117" i="16"/>
  <c r="C118" i="16"/>
  <c r="D118" i="16"/>
  <c r="E118" i="16"/>
  <c r="H118" i="16"/>
  <c r="I118" i="16"/>
  <c r="C119" i="16"/>
  <c r="D119" i="16"/>
  <c r="E119" i="16"/>
  <c r="H119" i="16"/>
  <c r="I119" i="16"/>
  <c r="C120" i="16"/>
  <c r="D120" i="16"/>
  <c r="E120" i="16"/>
  <c r="H120" i="16"/>
  <c r="I120" i="16"/>
  <c r="C121" i="16"/>
  <c r="D121" i="16"/>
  <c r="E121" i="16"/>
  <c r="H121" i="16"/>
  <c r="I121" i="16"/>
  <c r="C122" i="16"/>
  <c r="D122" i="16"/>
  <c r="E122" i="16"/>
  <c r="H122" i="16"/>
  <c r="I122" i="16"/>
  <c r="C123" i="16"/>
  <c r="D123" i="16"/>
  <c r="E123" i="16"/>
  <c r="H123" i="16"/>
  <c r="I123" i="16"/>
  <c r="C124" i="16"/>
  <c r="D124" i="16"/>
  <c r="E124" i="16"/>
  <c r="H124" i="16"/>
  <c r="I124" i="16"/>
  <c r="C125" i="16"/>
  <c r="D125" i="16"/>
  <c r="E125" i="16"/>
  <c r="H125" i="16"/>
  <c r="I125" i="16"/>
  <c r="C126" i="16"/>
  <c r="D126" i="16"/>
  <c r="E126" i="16"/>
  <c r="H126" i="16"/>
  <c r="I126" i="16"/>
  <c r="C127" i="16"/>
  <c r="D127" i="16"/>
  <c r="E127" i="16"/>
  <c r="H127" i="16"/>
  <c r="I127" i="16"/>
  <c r="C128" i="16"/>
  <c r="D128" i="16"/>
  <c r="E128" i="16"/>
  <c r="H128" i="16"/>
  <c r="I128" i="16"/>
  <c r="C129" i="16"/>
  <c r="D129" i="16"/>
  <c r="E129" i="16"/>
  <c r="H129" i="16"/>
  <c r="I129" i="16"/>
  <c r="C130" i="16"/>
  <c r="D130" i="16"/>
  <c r="E130" i="16"/>
  <c r="H130" i="16"/>
  <c r="I130" i="16"/>
  <c r="C131" i="16"/>
  <c r="D131" i="16"/>
  <c r="E131" i="16"/>
  <c r="H131" i="16"/>
  <c r="I131" i="16"/>
  <c r="C132" i="16"/>
  <c r="D132" i="16"/>
  <c r="E132" i="16"/>
  <c r="H132" i="16"/>
  <c r="I132" i="16"/>
  <c r="C133" i="16"/>
  <c r="D133" i="16"/>
  <c r="E133" i="16"/>
  <c r="H133" i="16"/>
  <c r="I133" i="16"/>
  <c r="C134" i="16"/>
  <c r="D134" i="16"/>
  <c r="E134" i="16"/>
  <c r="H134" i="16"/>
  <c r="I134" i="16"/>
  <c r="C135" i="16"/>
  <c r="D135" i="16"/>
  <c r="E135" i="16"/>
  <c r="H135" i="16"/>
  <c r="I135" i="16"/>
  <c r="C136" i="16"/>
  <c r="D136" i="16"/>
  <c r="E136" i="16"/>
  <c r="H136" i="16"/>
  <c r="I136" i="16"/>
  <c r="C137" i="16"/>
  <c r="D137" i="16"/>
  <c r="E137" i="16"/>
  <c r="H137" i="16"/>
  <c r="I137" i="16"/>
  <c r="C138" i="16"/>
  <c r="D138" i="16"/>
  <c r="E138" i="16"/>
  <c r="H138" i="16"/>
  <c r="I138" i="16"/>
  <c r="C139" i="16"/>
  <c r="D139" i="16"/>
  <c r="E139" i="16"/>
  <c r="H139" i="16"/>
  <c r="I139" i="16"/>
  <c r="C140" i="16"/>
  <c r="D140" i="16"/>
  <c r="E140" i="16"/>
  <c r="H140" i="16"/>
  <c r="I140" i="16"/>
  <c r="C141" i="16"/>
  <c r="D141" i="16"/>
  <c r="E141" i="16"/>
  <c r="H141" i="16"/>
  <c r="I141" i="16"/>
  <c r="C142" i="16"/>
  <c r="D142" i="16"/>
  <c r="E142" i="16"/>
  <c r="H142" i="16"/>
  <c r="I142" i="16"/>
  <c r="C143" i="16"/>
  <c r="D143" i="16"/>
  <c r="E143" i="16"/>
  <c r="H143" i="16"/>
  <c r="I143" i="16"/>
  <c r="C144" i="16"/>
  <c r="D144" i="16"/>
  <c r="E144" i="16"/>
  <c r="H144" i="16"/>
  <c r="I144" i="16"/>
  <c r="C145" i="16"/>
  <c r="D145" i="16"/>
  <c r="E145" i="16"/>
  <c r="H145" i="16"/>
  <c r="I145" i="16"/>
  <c r="C146" i="16"/>
  <c r="D146" i="16"/>
  <c r="E146" i="16"/>
  <c r="H146" i="16"/>
  <c r="I146" i="16"/>
  <c r="C147" i="16"/>
  <c r="D147" i="16"/>
  <c r="E147" i="16"/>
  <c r="H147" i="16"/>
  <c r="I147" i="16"/>
  <c r="C148" i="16"/>
  <c r="D148" i="16"/>
  <c r="E148" i="16"/>
  <c r="H148" i="16"/>
  <c r="I148" i="16"/>
  <c r="C149" i="16"/>
  <c r="D149" i="16"/>
  <c r="E149" i="16"/>
  <c r="H149" i="16"/>
  <c r="I149" i="16"/>
  <c r="C150" i="16"/>
  <c r="D150" i="16"/>
  <c r="E150" i="16"/>
  <c r="H150" i="16"/>
  <c r="I150" i="16"/>
  <c r="C151" i="16"/>
  <c r="D151" i="16"/>
  <c r="E151" i="16"/>
  <c r="H151" i="16"/>
  <c r="I151" i="16"/>
  <c r="C152" i="16"/>
  <c r="D152" i="16"/>
  <c r="E152" i="16"/>
  <c r="H152" i="16"/>
  <c r="I152" i="16"/>
  <c r="C153" i="16"/>
  <c r="D153" i="16"/>
  <c r="E153" i="16"/>
  <c r="H153" i="16"/>
  <c r="I153" i="16"/>
  <c r="C154" i="16"/>
  <c r="D154" i="16"/>
  <c r="E154" i="16"/>
  <c r="H154" i="16"/>
  <c r="I154" i="16"/>
  <c r="C155" i="16"/>
  <c r="D155" i="16"/>
  <c r="E155" i="16"/>
  <c r="H155" i="16"/>
  <c r="I155" i="16"/>
  <c r="C156" i="16"/>
  <c r="D156" i="16"/>
  <c r="E156" i="16"/>
  <c r="H156" i="16"/>
  <c r="I156" i="16"/>
  <c r="C157" i="16"/>
  <c r="D157" i="16"/>
  <c r="E157" i="16"/>
  <c r="H157" i="16"/>
  <c r="I157" i="16"/>
  <c r="C158" i="16"/>
  <c r="D158" i="16"/>
  <c r="E158" i="16"/>
  <c r="H158" i="16"/>
  <c r="I158" i="16"/>
  <c r="C159" i="16"/>
  <c r="D159" i="16"/>
  <c r="E159" i="16"/>
  <c r="H159" i="16"/>
  <c r="I159" i="16"/>
  <c r="C160" i="16"/>
  <c r="D160" i="16"/>
  <c r="E160" i="16"/>
  <c r="H160" i="16"/>
  <c r="I160" i="16"/>
  <c r="C161" i="16"/>
  <c r="D161" i="16"/>
  <c r="E161" i="16"/>
  <c r="H161" i="16"/>
  <c r="I161" i="16"/>
  <c r="C162" i="16"/>
  <c r="D162" i="16"/>
  <c r="E162" i="16"/>
  <c r="H162" i="16"/>
  <c r="I162" i="16"/>
  <c r="C163" i="16"/>
  <c r="D163" i="16"/>
  <c r="E163" i="16"/>
  <c r="H163" i="16"/>
  <c r="I163" i="16"/>
  <c r="C164" i="16"/>
  <c r="D164" i="16"/>
  <c r="E164" i="16"/>
  <c r="H164" i="16"/>
  <c r="I164" i="16"/>
  <c r="C165" i="16"/>
  <c r="D165" i="16"/>
  <c r="E165" i="16"/>
  <c r="H165" i="16"/>
  <c r="I165" i="16"/>
  <c r="C166" i="16"/>
  <c r="D166" i="16"/>
  <c r="E166" i="16"/>
  <c r="H166" i="16"/>
  <c r="I166" i="16"/>
  <c r="C167" i="16"/>
  <c r="D167" i="16"/>
  <c r="E167" i="16"/>
  <c r="H167" i="16"/>
  <c r="I167" i="16"/>
  <c r="C168" i="16"/>
  <c r="D168" i="16"/>
  <c r="E168" i="16"/>
  <c r="H168" i="16"/>
  <c r="I168" i="16"/>
  <c r="C169" i="16"/>
  <c r="D169" i="16"/>
  <c r="E169" i="16"/>
  <c r="H169" i="16"/>
  <c r="I169" i="16"/>
  <c r="C170" i="16"/>
  <c r="D170" i="16"/>
  <c r="E170" i="16"/>
  <c r="H170" i="16"/>
  <c r="I170" i="16"/>
  <c r="C171" i="16"/>
  <c r="D171" i="16"/>
  <c r="E171" i="16"/>
  <c r="H171" i="16"/>
  <c r="I171" i="16"/>
  <c r="C172" i="16"/>
  <c r="D172" i="16"/>
  <c r="E172" i="16"/>
  <c r="H172" i="16"/>
  <c r="I172" i="16"/>
  <c r="C173" i="16"/>
  <c r="D173" i="16"/>
  <c r="E173" i="16"/>
  <c r="H173" i="16"/>
  <c r="I173" i="16"/>
  <c r="C174" i="16"/>
  <c r="D174" i="16"/>
  <c r="E174" i="16"/>
  <c r="H174" i="16"/>
  <c r="I174" i="16"/>
  <c r="C175" i="16"/>
  <c r="D175" i="16"/>
  <c r="E175" i="16"/>
  <c r="H175" i="16"/>
  <c r="I175" i="16"/>
  <c r="C176" i="16"/>
  <c r="D176" i="16"/>
  <c r="E176" i="16"/>
  <c r="H176" i="16"/>
  <c r="I176" i="16"/>
  <c r="C177" i="16"/>
  <c r="D177" i="16"/>
  <c r="E177" i="16"/>
  <c r="H177" i="16"/>
  <c r="I177" i="16"/>
  <c r="C178" i="16"/>
  <c r="D178" i="16"/>
  <c r="E178" i="16"/>
  <c r="H178" i="16"/>
  <c r="I178" i="16"/>
  <c r="C179" i="16"/>
  <c r="D179" i="16"/>
  <c r="E179" i="16"/>
  <c r="H179" i="16"/>
  <c r="I179" i="16"/>
  <c r="C180" i="16"/>
  <c r="D180" i="16"/>
  <c r="E180" i="16"/>
  <c r="H180" i="16"/>
  <c r="I180" i="16"/>
  <c r="C181" i="16"/>
  <c r="D181" i="16"/>
  <c r="E181" i="16"/>
  <c r="H181" i="16"/>
  <c r="I181" i="16"/>
  <c r="C182" i="16"/>
  <c r="D182" i="16"/>
  <c r="E182" i="16"/>
  <c r="H182" i="16"/>
  <c r="I182" i="16"/>
  <c r="C183" i="16"/>
  <c r="D183" i="16"/>
  <c r="E183" i="16"/>
  <c r="H183" i="16"/>
  <c r="I183" i="16"/>
  <c r="D4" i="16"/>
  <c r="E4" i="16"/>
  <c r="H4" i="16"/>
  <c r="I4" i="16"/>
  <c r="C4" i="16"/>
  <c r="C52" i="22" l="1" a="1"/>
  <c r="C52" i="22" s="1"/>
  <c r="C53" i="22" s="1"/>
  <c r="C104" i="18"/>
  <c r="C105" i="18"/>
  <c r="C106" i="18"/>
  <c r="D45" i="15" s="1"/>
  <c r="Z52" i="20"/>
  <c r="Z59" i="20"/>
  <c r="Z61" i="20" s="1"/>
  <c r="H81" i="18"/>
  <c r="G82" i="18"/>
  <c r="C27" i="18"/>
  <c r="C28" i="18"/>
  <c r="C14" i="15" s="1"/>
  <c r="H88" i="18"/>
  <c r="H89" i="18"/>
  <c r="H90" i="18"/>
  <c r="I44" i="15" s="1"/>
  <c r="C21" i="21" a="1"/>
  <c r="C21" i="21" s="1"/>
  <c r="C22" i="21" s="1"/>
  <c r="N10" i="15" s="1"/>
  <c r="V7" i="21"/>
  <c r="C34" i="21"/>
  <c r="D19" i="20" a="1"/>
  <c r="D19" i="20" s="1"/>
  <c r="D20" i="20" s="1"/>
  <c r="D21" i="20" s="1"/>
  <c r="O6" i="15" s="1"/>
  <c r="C69" i="18"/>
  <c r="AA59" i="20"/>
  <c r="AA61" i="20" s="1"/>
  <c r="AA52" i="20"/>
  <c r="G53" i="18"/>
  <c r="G55" i="18"/>
  <c r="H30" i="15" s="1"/>
  <c r="G54" i="18"/>
  <c r="H19" i="20" a="1"/>
  <c r="H19" i="20" s="1"/>
  <c r="H20" i="20" s="1"/>
  <c r="H21" i="20" s="1"/>
  <c r="S6" i="15" s="1"/>
  <c r="V52" i="20"/>
  <c r="C32" i="20"/>
  <c r="AS14" i="18"/>
  <c r="AS19" i="18"/>
  <c r="D67" i="18" a="1"/>
  <c r="D67" i="18" s="1"/>
  <c r="D68" i="18" s="1"/>
  <c r="AH19" i="18"/>
  <c r="AH14" i="18"/>
  <c r="Y7" i="20"/>
  <c r="Y23" i="20"/>
  <c r="Y25" i="20" s="1"/>
  <c r="Y41" i="20"/>
  <c r="Y43" i="20" s="1"/>
  <c r="Y50" i="20"/>
  <c r="Y14" i="20"/>
  <c r="Y16" i="20" s="1"/>
  <c r="D29" i="20" s="1" a="1"/>
  <c r="D29" i="20" s="1"/>
  <c r="D30" i="20" s="1"/>
  <c r="Y32" i="20"/>
  <c r="Y34" i="20" s="1"/>
  <c r="C24" i="20" a="1"/>
  <c r="C24" i="20" s="1"/>
  <c r="C25" i="20" s="1"/>
  <c r="C26" i="20" s="1"/>
  <c r="M6" i="15" s="1"/>
  <c r="C80" i="22" a="1"/>
  <c r="C80" i="22" s="1"/>
  <c r="C81" i="22" s="1"/>
  <c r="AH14" i="22"/>
  <c r="AH19" i="22"/>
  <c r="D54" i="18"/>
  <c r="D53" i="18"/>
  <c r="D55" i="18"/>
  <c r="E30" i="15" s="1"/>
  <c r="C18" i="18"/>
  <c r="C20" i="18"/>
  <c r="D14" i="15" s="1"/>
  <c r="C19" i="18"/>
  <c r="AA49" i="21"/>
  <c r="AA51" i="21" s="1"/>
  <c r="AA60" i="21"/>
  <c r="AA7" i="21"/>
  <c r="C31" i="21" s="1" a="1"/>
  <c r="C31" i="21" s="1"/>
  <c r="C32" i="21" s="1"/>
  <c r="C33" i="21" s="1"/>
  <c r="AA16" i="21"/>
  <c r="AA18" i="21" s="1"/>
  <c r="AA27" i="21"/>
  <c r="AA29" i="21" s="1"/>
  <c r="AA38" i="21"/>
  <c r="AA40" i="21" s="1"/>
  <c r="AB62" i="21"/>
  <c r="AB71" i="21"/>
  <c r="AB73" i="21" s="1"/>
  <c r="V43" i="20"/>
  <c r="G29" i="20" s="1" a="1"/>
  <c r="G29" i="20" s="1"/>
  <c r="G30" i="20" s="1"/>
  <c r="G33" i="20" s="1"/>
  <c r="R7" i="15" s="1"/>
  <c r="G19" i="20" a="1"/>
  <c r="G19" i="20" s="1"/>
  <c r="G20" i="20" s="1"/>
  <c r="G21" i="20" s="1"/>
  <c r="R6" i="15" s="1"/>
  <c r="D89" i="18"/>
  <c r="D90" i="18"/>
  <c r="E44" i="15" s="1"/>
  <c r="D88" i="18"/>
  <c r="C26" i="21" a="1"/>
  <c r="C26" i="21" s="1"/>
  <c r="C27" i="21" s="1"/>
  <c r="M10" i="15" s="1"/>
  <c r="Z7" i="21"/>
  <c r="Z49" i="21"/>
  <c r="Z51" i="21" s="1"/>
  <c r="G31" i="21" s="1" a="1"/>
  <c r="G31" i="21" s="1"/>
  <c r="G32" i="21" s="1"/>
  <c r="G35" i="21" s="1"/>
  <c r="R11" i="15" s="1"/>
  <c r="Z38" i="21"/>
  <c r="Z40" i="21" s="1"/>
  <c r="Z16" i="21"/>
  <c r="Z18" i="21" s="1"/>
  <c r="Z27" i="21"/>
  <c r="Z29" i="21" s="1"/>
  <c r="Z60" i="21"/>
  <c r="C29" i="20" a="1"/>
  <c r="C29" i="20" s="1"/>
  <c r="C30" i="20" s="1"/>
  <c r="C33" i="20" s="1"/>
  <c r="N7" i="15" s="1"/>
  <c r="AR19" i="22"/>
  <c r="AR14" i="22"/>
  <c r="D102" i="18" a="1"/>
  <c r="D102" i="18" s="1"/>
  <c r="D103" i="18" s="1"/>
  <c r="D106" i="18" s="1"/>
  <c r="E45" i="15" s="1"/>
  <c r="D80" i="22" a="1"/>
  <c r="D80" i="22" s="1"/>
  <c r="D81" i="22" s="1"/>
  <c r="W19" i="22"/>
  <c r="W14" i="22"/>
  <c r="C96" i="18"/>
  <c r="C98" i="18"/>
  <c r="C44" i="15" s="1"/>
  <c r="C97" i="18"/>
  <c r="G19" i="18"/>
  <c r="G20" i="18"/>
  <c r="H14" i="15" s="1"/>
  <c r="C71" i="18"/>
  <c r="D31" i="15" s="1"/>
  <c r="C63" i="18"/>
  <c r="C30" i="15" s="1"/>
  <c r="C61" i="18"/>
  <c r="C62" i="18"/>
  <c r="AG19" i="22"/>
  <c r="AG14" i="22"/>
  <c r="H53" i="18"/>
  <c r="H55" i="18"/>
  <c r="I30" i="15" s="1"/>
  <c r="H54" i="18"/>
  <c r="D105" i="18"/>
  <c r="D21" i="21" a="1"/>
  <c r="D21" i="21" s="1"/>
  <c r="D22" i="21" s="1"/>
  <c r="O10" i="15" s="1"/>
  <c r="V18" i="21"/>
  <c r="D31" i="21" s="1" a="1"/>
  <c r="D31" i="21" s="1"/>
  <c r="D32" i="21" s="1"/>
  <c r="D35" i="21" s="1"/>
  <c r="O11" i="15" s="1"/>
  <c r="AS14" i="22"/>
  <c r="AS19" i="22"/>
  <c r="V14" i="22"/>
  <c r="D23" i="22" s="1" a="1"/>
  <c r="D23" i="22" s="1"/>
  <c r="D24" i="22" s="1"/>
  <c r="V19" i="22"/>
  <c r="AG19" i="18"/>
  <c r="AG14" i="18"/>
  <c r="AC62" i="21"/>
  <c r="AC71" i="21"/>
  <c r="AC73" i="21" s="1"/>
  <c r="AR19" i="18"/>
  <c r="AR14" i="18"/>
  <c r="C26" i="18"/>
  <c r="C33" i="18"/>
  <c r="V19" i="18"/>
  <c r="V14" i="18"/>
  <c r="D18" i="18"/>
  <c r="D19" i="18"/>
  <c r="W14" i="18"/>
  <c r="W19" i="18"/>
  <c r="H18" i="18"/>
  <c r="H19" i="18"/>
  <c r="AV179" i="16"/>
  <c r="AV117" i="16"/>
  <c r="AZ37" i="16"/>
  <c r="AZ39" i="16"/>
  <c r="AZ41" i="16"/>
  <c r="AZ43" i="16"/>
  <c r="AZ45" i="16"/>
  <c r="AZ47" i="16"/>
  <c r="AZ49" i="16"/>
  <c r="AZ51" i="16"/>
  <c r="AZ53" i="16"/>
  <c r="AZ55" i="16"/>
  <c r="AZ57" i="16"/>
  <c r="AZ59" i="16"/>
  <c r="AZ61" i="16"/>
  <c r="AZ63" i="16"/>
  <c r="AZ65" i="16"/>
  <c r="AZ67" i="16"/>
  <c r="AZ69" i="16"/>
  <c r="AZ71" i="16"/>
  <c r="AZ73" i="16"/>
  <c r="AZ75" i="16"/>
  <c r="AZ77" i="16"/>
  <c r="AZ79" i="16"/>
  <c r="AZ81" i="16"/>
  <c r="AZ83" i="16"/>
  <c r="AZ85" i="16"/>
  <c r="AZ87" i="16"/>
  <c r="AZ89" i="16"/>
  <c r="AZ91" i="16"/>
  <c r="AZ93" i="16"/>
  <c r="AZ95" i="16"/>
  <c r="AZ97" i="16"/>
  <c r="AZ99" i="16"/>
  <c r="AZ101" i="16"/>
  <c r="AZ103" i="16"/>
  <c r="AZ105" i="16"/>
  <c r="AZ107" i="16"/>
  <c r="AZ109" i="16"/>
  <c r="AZ111" i="16"/>
  <c r="AZ113" i="16"/>
  <c r="AZ115" i="16"/>
  <c r="AZ117" i="16"/>
  <c r="AZ119" i="16"/>
  <c r="AZ121" i="16"/>
  <c r="AZ123" i="16"/>
  <c r="AZ125" i="16"/>
  <c r="AZ127" i="16"/>
  <c r="AZ129" i="16"/>
  <c r="AZ131" i="16"/>
  <c r="AZ133" i="16"/>
  <c r="AZ135" i="16"/>
  <c r="AZ137" i="16"/>
  <c r="AZ139" i="16"/>
  <c r="AZ141" i="16"/>
  <c r="AZ143" i="16"/>
  <c r="AZ145" i="16"/>
  <c r="AZ147" i="16"/>
  <c r="AZ149" i="16"/>
  <c r="AZ151" i="16"/>
  <c r="AZ153" i="16"/>
  <c r="AZ155" i="16"/>
  <c r="AZ157" i="16"/>
  <c r="AZ159" i="16"/>
  <c r="AZ161" i="16"/>
  <c r="AZ163" i="16"/>
  <c r="AZ165" i="16"/>
  <c r="AZ167" i="16"/>
  <c r="AZ169" i="16"/>
  <c r="AZ171" i="16"/>
  <c r="AZ173" i="16"/>
  <c r="AZ175" i="16"/>
  <c r="AZ177" i="16"/>
  <c r="AZ179" i="16"/>
  <c r="AZ181" i="16"/>
  <c r="AZ183" i="16"/>
  <c r="AZ7" i="16"/>
  <c r="AZ9" i="16"/>
  <c r="AZ11" i="16"/>
  <c r="AZ13" i="16"/>
  <c r="AZ15" i="16"/>
  <c r="AZ17" i="16"/>
  <c r="AZ19" i="16"/>
  <c r="AZ21" i="16"/>
  <c r="AZ23" i="16"/>
  <c r="AZ25" i="16"/>
  <c r="AZ27" i="16"/>
  <c r="AZ38" i="16"/>
  <c r="AZ40" i="16"/>
  <c r="AZ42" i="16"/>
  <c r="AZ44" i="16"/>
  <c r="AZ46" i="16"/>
  <c r="AZ48" i="16"/>
  <c r="AZ50" i="16"/>
  <c r="AZ52" i="16"/>
  <c r="AZ54" i="16"/>
  <c r="AZ56" i="16"/>
  <c r="AZ58" i="16"/>
  <c r="AZ60" i="16"/>
  <c r="AZ62" i="16"/>
  <c r="AZ64" i="16"/>
  <c r="AZ66" i="16"/>
  <c r="AZ68" i="16"/>
  <c r="AZ70" i="16"/>
  <c r="AZ72" i="16"/>
  <c r="AZ74" i="16"/>
  <c r="AZ76" i="16"/>
  <c r="AZ78" i="16"/>
  <c r="AZ80" i="16"/>
  <c r="AZ82" i="16"/>
  <c r="AZ84" i="16"/>
  <c r="AZ86" i="16"/>
  <c r="AZ88" i="16"/>
  <c r="AZ90" i="16"/>
  <c r="AZ92" i="16"/>
  <c r="AZ94" i="16"/>
  <c r="AZ96" i="16"/>
  <c r="AZ98" i="16"/>
  <c r="AZ100" i="16"/>
  <c r="AZ102" i="16"/>
  <c r="AZ104" i="16"/>
  <c r="AZ106" i="16"/>
  <c r="AZ108" i="16"/>
  <c r="AZ110" i="16"/>
  <c r="AZ112" i="16"/>
  <c r="AZ114" i="16"/>
  <c r="AZ116" i="16"/>
  <c r="AZ118" i="16"/>
  <c r="AZ120" i="16"/>
  <c r="AZ122" i="16"/>
  <c r="AZ124" i="16"/>
  <c r="AZ126" i="16"/>
  <c r="AZ128" i="16"/>
  <c r="AZ130" i="16"/>
  <c r="AZ132" i="16"/>
  <c r="AZ134" i="16"/>
  <c r="AZ136" i="16"/>
  <c r="AZ138" i="16"/>
  <c r="AZ140" i="16"/>
  <c r="AZ142" i="16"/>
  <c r="AZ144" i="16"/>
  <c r="AZ146" i="16"/>
  <c r="AZ148" i="16"/>
  <c r="AZ150" i="16"/>
  <c r="AZ152" i="16"/>
  <c r="AZ154" i="16"/>
  <c r="AZ156" i="16"/>
  <c r="AZ158" i="16"/>
  <c r="AZ160" i="16"/>
  <c r="AZ162" i="16"/>
  <c r="AZ164" i="16"/>
  <c r="AZ166" i="16"/>
  <c r="AZ168" i="16"/>
  <c r="AZ170" i="16"/>
  <c r="AZ172" i="16"/>
  <c r="AZ174" i="16"/>
  <c r="AZ176" i="16"/>
  <c r="AZ178" i="16"/>
  <c r="AZ180" i="16"/>
  <c r="AZ182" i="16"/>
  <c r="AZ6" i="16"/>
  <c r="AZ8" i="16"/>
  <c r="AZ10" i="16"/>
  <c r="AZ12" i="16"/>
  <c r="AZ14" i="16"/>
  <c r="AZ16" i="16"/>
  <c r="AZ18" i="16"/>
  <c r="AZ20" i="16"/>
  <c r="AZ22" i="16"/>
  <c r="AZ24" i="16"/>
  <c r="AZ26" i="16"/>
  <c r="AZ28" i="16"/>
  <c r="AZ4" i="16"/>
  <c r="AZ29" i="16"/>
  <c r="AZ31" i="16"/>
  <c r="AZ33" i="16"/>
  <c r="AZ35" i="16"/>
  <c r="AZ5" i="16"/>
  <c r="AZ30" i="16"/>
  <c r="AZ32" i="16"/>
  <c r="AZ34" i="16"/>
  <c r="AZ36" i="16"/>
  <c r="AP28" i="16"/>
  <c r="AV178" i="16"/>
  <c r="AV173" i="16"/>
  <c r="AV165" i="16"/>
  <c r="AV159" i="16"/>
  <c r="AV144" i="16"/>
  <c r="AV114" i="16"/>
  <c r="AV181" i="16"/>
  <c r="AV174" i="16"/>
  <c r="AV169" i="16"/>
  <c r="AV166" i="16"/>
  <c r="AV160" i="16"/>
  <c r="AV157" i="16"/>
  <c r="AV154" i="16"/>
  <c r="AV150" i="16"/>
  <c r="AV146" i="16"/>
  <c r="AV139" i="16"/>
  <c r="AV126" i="16"/>
  <c r="AV183" i="16"/>
  <c r="AV176" i="16"/>
  <c r="AV172" i="16"/>
  <c r="AV168" i="16"/>
  <c r="AV161" i="16"/>
  <c r="AV156" i="16"/>
  <c r="AV151" i="16"/>
  <c r="AV148" i="16"/>
  <c r="AV143" i="16"/>
  <c r="AV138" i="16"/>
  <c r="AV135" i="16"/>
  <c r="AV132" i="16"/>
  <c r="AV121" i="16"/>
  <c r="AV182" i="16"/>
  <c r="AV177" i="16"/>
  <c r="AV170" i="16"/>
  <c r="AV167" i="16"/>
  <c r="AV163" i="16"/>
  <c r="AV155" i="16"/>
  <c r="AV152" i="16"/>
  <c r="AV147" i="16"/>
  <c r="AV142" i="16"/>
  <c r="AV141" i="16"/>
  <c r="AV137" i="16"/>
  <c r="AV134" i="16"/>
  <c r="AV131" i="16"/>
  <c r="AV129" i="16"/>
  <c r="AV127" i="16"/>
  <c r="AV124" i="16"/>
  <c r="AV122" i="16"/>
  <c r="AV119" i="16"/>
  <c r="AV116" i="16"/>
  <c r="AV180" i="16"/>
  <c r="AV175" i="16"/>
  <c r="AV171" i="16"/>
  <c r="AV164" i="16"/>
  <c r="AV162" i="16"/>
  <c r="AV158" i="16"/>
  <c r="AV153" i="16"/>
  <c r="AV149" i="16"/>
  <c r="AV145" i="16"/>
  <c r="AV140" i="16"/>
  <c r="AV136" i="16"/>
  <c r="AV133" i="16"/>
  <c r="AV130" i="16"/>
  <c r="AV128" i="16"/>
  <c r="AV125" i="16"/>
  <c r="AV123" i="16"/>
  <c r="AV120" i="16"/>
  <c r="AV118" i="16"/>
  <c r="AV115" i="16"/>
  <c r="BB37" i="16"/>
  <c r="BB39" i="16"/>
  <c r="BB41" i="16"/>
  <c r="BB43" i="16"/>
  <c r="BB45" i="16"/>
  <c r="BB47" i="16"/>
  <c r="BB49" i="16"/>
  <c r="BB51" i="16"/>
  <c r="BB53" i="16"/>
  <c r="BB55" i="16"/>
  <c r="BB57" i="16"/>
  <c r="BB59" i="16"/>
  <c r="BB61" i="16"/>
  <c r="BB63" i="16"/>
  <c r="BB65" i="16"/>
  <c r="BB67" i="16"/>
  <c r="BB69" i="16"/>
  <c r="BB71" i="16"/>
  <c r="BB73" i="16"/>
  <c r="BB75" i="16"/>
  <c r="BB77" i="16"/>
  <c r="BB79" i="16"/>
  <c r="BB81" i="16"/>
  <c r="BB83" i="16"/>
  <c r="BB85" i="16"/>
  <c r="BB87" i="16"/>
  <c r="BB89" i="16"/>
  <c r="BB91" i="16"/>
  <c r="BB93" i="16"/>
  <c r="BB95" i="16"/>
  <c r="BB97" i="16"/>
  <c r="BB99" i="16"/>
  <c r="BB101" i="16"/>
  <c r="BB103" i="16"/>
  <c r="BB105" i="16"/>
  <c r="BB107" i="16"/>
  <c r="BB109" i="16"/>
  <c r="BB111" i="16"/>
  <c r="BB113" i="16"/>
  <c r="BB115" i="16"/>
  <c r="BB117" i="16"/>
  <c r="BB119" i="16"/>
  <c r="BB121" i="16"/>
  <c r="BB123" i="16"/>
  <c r="BB125" i="16"/>
  <c r="BB127" i="16"/>
  <c r="BB129" i="16"/>
  <c r="BB131" i="16"/>
  <c r="BB133" i="16"/>
  <c r="BB135" i="16"/>
  <c r="BB137" i="16"/>
  <c r="BB38" i="16"/>
  <c r="BB40" i="16"/>
  <c r="BB42" i="16"/>
  <c r="BB44" i="16"/>
  <c r="BB46" i="16"/>
  <c r="BB48" i="16"/>
  <c r="BB50" i="16"/>
  <c r="BB52" i="16"/>
  <c r="BB54" i="16"/>
  <c r="BB56" i="16"/>
  <c r="BB58" i="16"/>
  <c r="BB60" i="16"/>
  <c r="BB62" i="16"/>
  <c r="BB64" i="16"/>
  <c r="BB66" i="16"/>
  <c r="BB68" i="16"/>
  <c r="BB70" i="16"/>
  <c r="BB72" i="16"/>
  <c r="BB74" i="16"/>
  <c r="BB76" i="16"/>
  <c r="BB78" i="16"/>
  <c r="BB80" i="16"/>
  <c r="BB82" i="16"/>
  <c r="BB84" i="16"/>
  <c r="BB86" i="16"/>
  <c r="BB88" i="16"/>
  <c r="BB90" i="16"/>
  <c r="BB92" i="16"/>
  <c r="BB94" i="16"/>
  <c r="BB96" i="16"/>
  <c r="BB98" i="16"/>
  <c r="BB100" i="16"/>
  <c r="BB102" i="16"/>
  <c r="BB104" i="16"/>
  <c r="BB106" i="16"/>
  <c r="BB108" i="16"/>
  <c r="BB110" i="16"/>
  <c r="BB112" i="16"/>
  <c r="BB114" i="16"/>
  <c r="BB116" i="16"/>
  <c r="BB118" i="16"/>
  <c r="BB120" i="16"/>
  <c r="BB122" i="16"/>
  <c r="BB124" i="16"/>
  <c r="BB126" i="16"/>
  <c r="BB128" i="16"/>
  <c r="BB130" i="16"/>
  <c r="BB132" i="16"/>
  <c r="BB134" i="16"/>
  <c r="BB136" i="16"/>
  <c r="BB138" i="16"/>
  <c r="BB140" i="16"/>
  <c r="BB142" i="16"/>
  <c r="BB144" i="16"/>
  <c r="BB146" i="16"/>
  <c r="BB148" i="16"/>
  <c r="BB150" i="16"/>
  <c r="BB152" i="16"/>
  <c r="BB154" i="16"/>
  <c r="BB156" i="16"/>
  <c r="BB158" i="16"/>
  <c r="BB160" i="16"/>
  <c r="BB162" i="16"/>
  <c r="BB164" i="16"/>
  <c r="BB166" i="16"/>
  <c r="BB168" i="16"/>
  <c r="BB170" i="16"/>
  <c r="BB172" i="16"/>
  <c r="BB174" i="16"/>
  <c r="BB176" i="16"/>
  <c r="BB178" i="16"/>
  <c r="BB180" i="16"/>
  <c r="BB182" i="16"/>
  <c r="BB6" i="16"/>
  <c r="BB8" i="16"/>
  <c r="BB10" i="16"/>
  <c r="BB12" i="16"/>
  <c r="BB14" i="16"/>
  <c r="BB16" i="16"/>
  <c r="BB18" i="16"/>
  <c r="BB20" i="16"/>
  <c r="BB22" i="16"/>
  <c r="BB24" i="16"/>
  <c r="BB26" i="16"/>
  <c r="BB28" i="16"/>
  <c r="BB139" i="16"/>
  <c r="BB155" i="16"/>
  <c r="BB4" i="16"/>
  <c r="BB141" i="16"/>
  <c r="BB157" i="16"/>
  <c r="BB165" i="16"/>
  <c r="BB173" i="16"/>
  <c r="BB181" i="16"/>
  <c r="BB11" i="16"/>
  <c r="BB19" i="16"/>
  <c r="BB27" i="16"/>
  <c r="BB30" i="16"/>
  <c r="BB32" i="16"/>
  <c r="BB34" i="16"/>
  <c r="BB36" i="16"/>
  <c r="BB143" i="16"/>
  <c r="BB145" i="16"/>
  <c r="BB159" i="16"/>
  <c r="BB167" i="16"/>
  <c r="BB175" i="16"/>
  <c r="BB183" i="16"/>
  <c r="BB13" i="16"/>
  <c r="BB21" i="16"/>
  <c r="BB5" i="16"/>
  <c r="BB147" i="16"/>
  <c r="BB149" i="16"/>
  <c r="BB161" i="16"/>
  <c r="BB169" i="16"/>
  <c r="BB177" i="16"/>
  <c r="BB7" i="16"/>
  <c r="BB15" i="16"/>
  <c r="BB23" i="16"/>
  <c r="BB29" i="16"/>
  <c r="BB31" i="16"/>
  <c r="BB33" i="16"/>
  <c r="BB35" i="16"/>
  <c r="BB151" i="16"/>
  <c r="BB153" i="16"/>
  <c r="BB163" i="16"/>
  <c r="BB171" i="16"/>
  <c r="BB179" i="16"/>
  <c r="BB9" i="16"/>
  <c r="BB17" i="16"/>
  <c r="BB25" i="16"/>
  <c r="AV28" i="16"/>
  <c r="AP183" i="16"/>
  <c r="AP182" i="16"/>
  <c r="AP181" i="16"/>
  <c r="AP180" i="16"/>
  <c r="AP179" i="16"/>
  <c r="AP178" i="16"/>
  <c r="AP177" i="16"/>
  <c r="AP176" i="16"/>
  <c r="AP175" i="16"/>
  <c r="AP174" i="16"/>
  <c r="AP173" i="16"/>
  <c r="AP172" i="16"/>
  <c r="AP171" i="16"/>
  <c r="AP170" i="16"/>
  <c r="AP169" i="16"/>
  <c r="AP168" i="16"/>
  <c r="AP167" i="16"/>
  <c r="AP166" i="16"/>
  <c r="AP165" i="16"/>
  <c r="AP164" i="16"/>
  <c r="AP163" i="16"/>
  <c r="AP162" i="16"/>
  <c r="AP161" i="16"/>
  <c r="AP160" i="16"/>
  <c r="AP159" i="16"/>
  <c r="AP158" i="16"/>
  <c r="AP157" i="16"/>
  <c r="AP156" i="16"/>
  <c r="AP155" i="16"/>
  <c r="AP154" i="16"/>
  <c r="AP153" i="16"/>
  <c r="AP152" i="16"/>
  <c r="AP151" i="16"/>
  <c r="AP150" i="16"/>
  <c r="AP149" i="16"/>
  <c r="AP148" i="16"/>
  <c r="AP147" i="16"/>
  <c r="AP146" i="16"/>
  <c r="AP145" i="16"/>
  <c r="AP144" i="16"/>
  <c r="AP143" i="16"/>
  <c r="AP142" i="16"/>
  <c r="AP141" i="16"/>
  <c r="AP140" i="16"/>
  <c r="AP139" i="16"/>
  <c r="AV113" i="16"/>
  <c r="AV112" i="16"/>
  <c r="AV111" i="16"/>
  <c r="AV110" i="16"/>
  <c r="AV109" i="16"/>
  <c r="AV108" i="16"/>
  <c r="AV107" i="16"/>
  <c r="AV106" i="16"/>
  <c r="AV105" i="16"/>
  <c r="AV104" i="16"/>
  <c r="AV103" i="16"/>
  <c r="AV102" i="16"/>
  <c r="AV101" i="16"/>
  <c r="AV100" i="16"/>
  <c r="AV99" i="16"/>
  <c r="AV98" i="16"/>
  <c r="AV97" i="16"/>
  <c r="AV96" i="16"/>
  <c r="AV95" i="16"/>
  <c r="AV94" i="16"/>
  <c r="AV93" i="16"/>
  <c r="AV92" i="16"/>
  <c r="AV91" i="16"/>
  <c r="AV90" i="16"/>
  <c r="AV89" i="16"/>
  <c r="AV88" i="16"/>
  <c r="AV87" i="16"/>
  <c r="AV86" i="16"/>
  <c r="AV85" i="16"/>
  <c r="AV84" i="16"/>
  <c r="AV83" i="16"/>
  <c r="AV82" i="16"/>
  <c r="AV81" i="16"/>
  <c r="AV80" i="16"/>
  <c r="AV79" i="16"/>
  <c r="AV78" i="16"/>
  <c r="AV77" i="16"/>
  <c r="AV76" i="16"/>
  <c r="AV75" i="16"/>
  <c r="AV74" i="16"/>
  <c r="AV73" i="16"/>
  <c r="AV72" i="16"/>
  <c r="AV71" i="16"/>
  <c r="AV70" i="16"/>
  <c r="AV69" i="16"/>
  <c r="AV68" i="16"/>
  <c r="AV67" i="16"/>
  <c r="AV66" i="16"/>
  <c r="AV65" i="16"/>
  <c r="AV64" i="16"/>
  <c r="AV63" i="16"/>
  <c r="AV62" i="16"/>
  <c r="AV61" i="16"/>
  <c r="AV60" i="16"/>
  <c r="AV59" i="16"/>
  <c r="AV58" i="16"/>
  <c r="AV57" i="16"/>
  <c r="AV56" i="16"/>
  <c r="AV55" i="16"/>
  <c r="AV54" i="16"/>
  <c r="AV53" i="16"/>
  <c r="AV52" i="16"/>
  <c r="AV51" i="16"/>
  <c r="AV50" i="16"/>
  <c r="AV49" i="16"/>
  <c r="AV48" i="16"/>
  <c r="AV47" i="16"/>
  <c r="AV46" i="16"/>
  <c r="AV45" i="16"/>
  <c r="AV44" i="16"/>
  <c r="AV43" i="16"/>
  <c r="AV42" i="16"/>
  <c r="AV41" i="16"/>
  <c r="AV40" i="16"/>
  <c r="AV39" i="16"/>
  <c r="AV38" i="16"/>
  <c r="AV37" i="16"/>
  <c r="AV36" i="16"/>
  <c r="AV35" i="16"/>
  <c r="AV34" i="16"/>
  <c r="AV33" i="16"/>
  <c r="AV32" i="16"/>
  <c r="AV31" i="16"/>
  <c r="AV30" i="16"/>
  <c r="AV29" i="16"/>
  <c r="AU177" i="16"/>
  <c r="AU171" i="16"/>
  <c r="AU167" i="16"/>
  <c r="AU162" i="16"/>
  <c r="AU157" i="16"/>
  <c r="AU152" i="16"/>
  <c r="AU145" i="16"/>
  <c r="AU140" i="16"/>
  <c r="AU133" i="16"/>
  <c r="AU128" i="16"/>
  <c r="AU125" i="16"/>
  <c r="AU119" i="16"/>
  <c r="AU113" i="16"/>
  <c r="AU108" i="16"/>
  <c r="AU105" i="16"/>
  <c r="AU103" i="16"/>
  <c r="AU101" i="16"/>
  <c r="AU100" i="16"/>
  <c r="AU99" i="16"/>
  <c r="AU97" i="16"/>
  <c r="AU96" i="16"/>
  <c r="AU92" i="16"/>
  <c r="AU91" i="16"/>
  <c r="AU90" i="16"/>
  <c r="AU89" i="16"/>
  <c r="AU88" i="16"/>
  <c r="AU87" i="16"/>
  <c r="AU86" i="16"/>
  <c r="AU85" i="16"/>
  <c r="AU84" i="16"/>
  <c r="AU83" i="16"/>
  <c r="AU81" i="16"/>
  <c r="AU80" i="16"/>
  <c r="AU79" i="16"/>
  <c r="AU78" i="16"/>
  <c r="AU77" i="16"/>
  <c r="AU76" i="16"/>
  <c r="AU75" i="16"/>
  <c r="AU74" i="16"/>
  <c r="AU73" i="16"/>
  <c r="AU72" i="16"/>
  <c r="AU71" i="16"/>
  <c r="AU70" i="16"/>
  <c r="AU69" i="16"/>
  <c r="AU68" i="16"/>
  <c r="AU67" i="16"/>
  <c r="AU66" i="16"/>
  <c r="AU65" i="16"/>
  <c r="AU64" i="16"/>
  <c r="AU63" i="16"/>
  <c r="AU62" i="16"/>
  <c r="AU61" i="16"/>
  <c r="AU60" i="16"/>
  <c r="AU59" i="16"/>
  <c r="AU58" i="16"/>
  <c r="AU57" i="16"/>
  <c r="AU56" i="16"/>
  <c r="AU55" i="16"/>
  <c r="AU54" i="16"/>
  <c r="AU53" i="16"/>
  <c r="AU52" i="16"/>
  <c r="AU51" i="16"/>
  <c r="AU50" i="16"/>
  <c r="AU49" i="16"/>
  <c r="AU48" i="16"/>
  <c r="AU47" i="16"/>
  <c r="AU46" i="16"/>
  <c r="AU45" i="16"/>
  <c r="AU44" i="16"/>
  <c r="AU43" i="16"/>
  <c r="AU42" i="16"/>
  <c r="AU41" i="16"/>
  <c r="AU40" i="16"/>
  <c r="AU39" i="16"/>
  <c r="AU38" i="16"/>
  <c r="AU37" i="16"/>
  <c r="AU36" i="16"/>
  <c r="AU35" i="16"/>
  <c r="AU34" i="16"/>
  <c r="AU33" i="16"/>
  <c r="AU32" i="16"/>
  <c r="AU31" i="16"/>
  <c r="AU30" i="16"/>
  <c r="AU29" i="16"/>
  <c r="AU183" i="16"/>
  <c r="AU178" i="16"/>
  <c r="AU174" i="16"/>
  <c r="AU168" i="16"/>
  <c r="AU164" i="16"/>
  <c r="AU158" i="16"/>
  <c r="AU156" i="16"/>
  <c r="AU150" i="16"/>
  <c r="AU147" i="16"/>
  <c r="AU142" i="16"/>
  <c r="AU136" i="16"/>
  <c r="AU132" i="16"/>
  <c r="AU127" i="16"/>
  <c r="AU123" i="16"/>
  <c r="AU118" i="16"/>
  <c r="AU114" i="16"/>
  <c r="AU109" i="16"/>
  <c r="AU106" i="16"/>
  <c r="AU104" i="16"/>
  <c r="AU102" i="16"/>
  <c r="AU98" i="16"/>
  <c r="AU82" i="16"/>
  <c r="BA37" i="16"/>
  <c r="BA39" i="16"/>
  <c r="BA41" i="16"/>
  <c r="BA43" i="16"/>
  <c r="BA45" i="16"/>
  <c r="BA47" i="16"/>
  <c r="BA49" i="16"/>
  <c r="BA51" i="16"/>
  <c r="BA53" i="16"/>
  <c r="BA55" i="16"/>
  <c r="BA57" i="16"/>
  <c r="BA59" i="16"/>
  <c r="BA61" i="16"/>
  <c r="BA63" i="16"/>
  <c r="BA65" i="16"/>
  <c r="BA67" i="16"/>
  <c r="BA69" i="16"/>
  <c r="BA71" i="16"/>
  <c r="BA73" i="16"/>
  <c r="BA75" i="16"/>
  <c r="BA77" i="16"/>
  <c r="BA79" i="16"/>
  <c r="BA81" i="16"/>
  <c r="BA83" i="16"/>
  <c r="BA85" i="16"/>
  <c r="BA87" i="16"/>
  <c r="BA89" i="16"/>
  <c r="BA91" i="16"/>
  <c r="BA93" i="16"/>
  <c r="BA95" i="16"/>
  <c r="BA97" i="16"/>
  <c r="BA99" i="16"/>
  <c r="BA101" i="16"/>
  <c r="BA103" i="16"/>
  <c r="BA105" i="16"/>
  <c r="BA107" i="16"/>
  <c r="BA109" i="16"/>
  <c r="BA111" i="16"/>
  <c r="BA113" i="16"/>
  <c r="BA115" i="16"/>
  <c r="BA117" i="16"/>
  <c r="BA119" i="16"/>
  <c r="BA121" i="16"/>
  <c r="BA123" i="16"/>
  <c r="BA125" i="16"/>
  <c r="BA127" i="16"/>
  <c r="BA129" i="16"/>
  <c r="BA131" i="16"/>
  <c r="BA133" i="16"/>
  <c r="BA135" i="16"/>
  <c r="BA137" i="16"/>
  <c r="BA139" i="16"/>
  <c r="BA141" i="16"/>
  <c r="BA143" i="16"/>
  <c r="BA145" i="16"/>
  <c r="BA147" i="16"/>
  <c r="BA149" i="16"/>
  <c r="BA151" i="16"/>
  <c r="BA153" i="16"/>
  <c r="BA155" i="16"/>
  <c r="BA157" i="16"/>
  <c r="BA159" i="16"/>
  <c r="BA161" i="16"/>
  <c r="BA163" i="16"/>
  <c r="BA165" i="16"/>
  <c r="BA167" i="16"/>
  <c r="BA169" i="16"/>
  <c r="BA171" i="16"/>
  <c r="BA173" i="16"/>
  <c r="BA175" i="16"/>
  <c r="BA177" i="16"/>
  <c r="BA179" i="16"/>
  <c r="BA181" i="16"/>
  <c r="BA183" i="16"/>
  <c r="BA7" i="16"/>
  <c r="BA9" i="16"/>
  <c r="BA11" i="16"/>
  <c r="BA13" i="16"/>
  <c r="BA15" i="16"/>
  <c r="BA17" i="16"/>
  <c r="BA19" i="16"/>
  <c r="BA21" i="16"/>
  <c r="BA23" i="16"/>
  <c r="BA25" i="16"/>
  <c r="BA27" i="16"/>
  <c r="BA38" i="16"/>
  <c r="BA40" i="16"/>
  <c r="BA42" i="16"/>
  <c r="BA44" i="16"/>
  <c r="BA46" i="16"/>
  <c r="BA48" i="16"/>
  <c r="BA50" i="16"/>
  <c r="BA52" i="16"/>
  <c r="BA54" i="16"/>
  <c r="BA56" i="16"/>
  <c r="BA58" i="16"/>
  <c r="BA60" i="16"/>
  <c r="BA62" i="16"/>
  <c r="BA64" i="16"/>
  <c r="BA66" i="16"/>
  <c r="BA68" i="16"/>
  <c r="BA70" i="16"/>
  <c r="BA72" i="16"/>
  <c r="BA74" i="16"/>
  <c r="BA76" i="16"/>
  <c r="BA78" i="16"/>
  <c r="BA80" i="16"/>
  <c r="BA82" i="16"/>
  <c r="BA84" i="16"/>
  <c r="BA86" i="16"/>
  <c r="BA88" i="16"/>
  <c r="BA90" i="16"/>
  <c r="BA92" i="16"/>
  <c r="BA94" i="16"/>
  <c r="BA96" i="16"/>
  <c r="BA98" i="16"/>
  <c r="BA100" i="16"/>
  <c r="BA102" i="16"/>
  <c r="BA104" i="16"/>
  <c r="BA106" i="16"/>
  <c r="BA108" i="16"/>
  <c r="BA110" i="16"/>
  <c r="BA112" i="16"/>
  <c r="BA114" i="16"/>
  <c r="BA116" i="16"/>
  <c r="BA118" i="16"/>
  <c r="BA120" i="16"/>
  <c r="BA122" i="16"/>
  <c r="BA124" i="16"/>
  <c r="BA126" i="16"/>
  <c r="BA128" i="16"/>
  <c r="BA130" i="16"/>
  <c r="BA132" i="16"/>
  <c r="BA134" i="16"/>
  <c r="BA136" i="16"/>
  <c r="BA138" i="16"/>
  <c r="BA140" i="16"/>
  <c r="BA142" i="16"/>
  <c r="BA144" i="16"/>
  <c r="BA146" i="16"/>
  <c r="BA148" i="16"/>
  <c r="BA150" i="16"/>
  <c r="BA152" i="16"/>
  <c r="BA154" i="16"/>
  <c r="BA156" i="16"/>
  <c r="BA158" i="16"/>
  <c r="BA160" i="16"/>
  <c r="BA162" i="16"/>
  <c r="BA164" i="16"/>
  <c r="BA166" i="16"/>
  <c r="BA168" i="16"/>
  <c r="BA170" i="16"/>
  <c r="BA172" i="16"/>
  <c r="BA174" i="16"/>
  <c r="BA176" i="16"/>
  <c r="BA178" i="16"/>
  <c r="BA180" i="16"/>
  <c r="BA182" i="16"/>
  <c r="BA6" i="16"/>
  <c r="BA8" i="16"/>
  <c r="BA10" i="16"/>
  <c r="BA12" i="16"/>
  <c r="BA14" i="16"/>
  <c r="BA16" i="16"/>
  <c r="BA18" i="16"/>
  <c r="BA20" i="16"/>
  <c r="BA22" i="16"/>
  <c r="BA24" i="16"/>
  <c r="BA26" i="16"/>
  <c r="BA28" i="16"/>
  <c r="BA30" i="16"/>
  <c r="BA32" i="16"/>
  <c r="BA34" i="16"/>
  <c r="BA36" i="16"/>
  <c r="BA4" i="16"/>
  <c r="BA29" i="16"/>
  <c r="BA31" i="16"/>
  <c r="BA33" i="16"/>
  <c r="BA35" i="16"/>
  <c r="BA5" i="16"/>
  <c r="AU28" i="16"/>
  <c r="AU180" i="16"/>
  <c r="AU176" i="16"/>
  <c r="AU170" i="16"/>
  <c r="AU165" i="16"/>
  <c r="AU159" i="16"/>
  <c r="AU153" i="16"/>
  <c r="AU148" i="16"/>
  <c r="AU143" i="16"/>
  <c r="AU139" i="16"/>
  <c r="AU135" i="16"/>
  <c r="AU129" i="16"/>
  <c r="AU122" i="16"/>
  <c r="AU116" i="16"/>
  <c r="AU110" i="16"/>
  <c r="AU93" i="16"/>
  <c r="AU182" i="16"/>
  <c r="AU179" i="16"/>
  <c r="AU173" i="16"/>
  <c r="AU169" i="16"/>
  <c r="AU163" i="16"/>
  <c r="AU161" i="16"/>
  <c r="AU155" i="16"/>
  <c r="AU151" i="16"/>
  <c r="AU146" i="16"/>
  <c r="AU141" i="16"/>
  <c r="AU137" i="16"/>
  <c r="AU131" i="16"/>
  <c r="AU126" i="16"/>
  <c r="AU121" i="16"/>
  <c r="AU120" i="16"/>
  <c r="AU115" i="16"/>
  <c r="AU112" i="16"/>
  <c r="AU107" i="16"/>
  <c r="AU95" i="16"/>
  <c r="AU181" i="16"/>
  <c r="AU175" i="16"/>
  <c r="AU172" i="16"/>
  <c r="AU166" i="16"/>
  <c r="AU160" i="16"/>
  <c r="AU154" i="16"/>
  <c r="AU149" i="16"/>
  <c r="AU144" i="16"/>
  <c r="AU138" i="16"/>
  <c r="AU134" i="16"/>
  <c r="AU130" i="16"/>
  <c r="AU124" i="16"/>
  <c r="AU117" i="16"/>
  <c r="AU111" i="16"/>
  <c r="AU94" i="16"/>
  <c r="AP138" i="16"/>
  <c r="AP137" i="16"/>
  <c r="AP136" i="16"/>
  <c r="AP135" i="16"/>
  <c r="AP134" i="16"/>
  <c r="AP133" i="16"/>
  <c r="AP132" i="16"/>
  <c r="AP131" i="16"/>
  <c r="AP130" i="16"/>
  <c r="AP129" i="16"/>
  <c r="AP128" i="16"/>
  <c r="AP127" i="16"/>
  <c r="AP126" i="16"/>
  <c r="AP125" i="16"/>
  <c r="AP124" i="16"/>
  <c r="AP123" i="16"/>
  <c r="AP122" i="16"/>
  <c r="AP121" i="16"/>
  <c r="AP120" i="16"/>
  <c r="AP119" i="16"/>
  <c r="AP118" i="16"/>
  <c r="AP117" i="16"/>
  <c r="AP116" i="16"/>
  <c r="AP115" i="16"/>
  <c r="AP114" i="16"/>
  <c r="AP113" i="16"/>
  <c r="AP112" i="16"/>
  <c r="AP111" i="16"/>
  <c r="AP110" i="16"/>
  <c r="AP109" i="16"/>
  <c r="AP108" i="16"/>
  <c r="AP107" i="16"/>
  <c r="AP106" i="16"/>
  <c r="AP105" i="16"/>
  <c r="AP104" i="16"/>
  <c r="AP103" i="16"/>
  <c r="AP102" i="16"/>
  <c r="AP101" i="16"/>
  <c r="AP100" i="16"/>
  <c r="AP99" i="16"/>
  <c r="AP98" i="16"/>
  <c r="AP97" i="16"/>
  <c r="AP96" i="16"/>
  <c r="AP95" i="16"/>
  <c r="AP94" i="16"/>
  <c r="AP93" i="16"/>
  <c r="AP92" i="16"/>
  <c r="AP91" i="16"/>
  <c r="AP90" i="16"/>
  <c r="AP89" i="16"/>
  <c r="AP88" i="16"/>
  <c r="AP87" i="16"/>
  <c r="AP86" i="16"/>
  <c r="AP85" i="16"/>
  <c r="AP84" i="16"/>
  <c r="AP83" i="16"/>
  <c r="AP82" i="16"/>
  <c r="AP81" i="16"/>
  <c r="AP80" i="16"/>
  <c r="AP79" i="16"/>
  <c r="AP78" i="16"/>
  <c r="AP77" i="16"/>
  <c r="AP76" i="16"/>
  <c r="AP75" i="16"/>
  <c r="AP74" i="16"/>
  <c r="AP73" i="16"/>
  <c r="AP72" i="16"/>
  <c r="AP71" i="16"/>
  <c r="AP70" i="16"/>
  <c r="AP69" i="16"/>
  <c r="AP68" i="16"/>
  <c r="AP67" i="16"/>
  <c r="AP66" i="16"/>
  <c r="AP65" i="16"/>
  <c r="AP64" i="16"/>
  <c r="AP63" i="16"/>
  <c r="AP62" i="16"/>
  <c r="AP61" i="16"/>
  <c r="AP60" i="16"/>
  <c r="AP59" i="16"/>
  <c r="AP58" i="16"/>
  <c r="AP57" i="16"/>
  <c r="AP56" i="16"/>
  <c r="AP55" i="16"/>
  <c r="AP54" i="16"/>
  <c r="AP53" i="16"/>
  <c r="AP52" i="16"/>
  <c r="AP51" i="16"/>
  <c r="AP50" i="16"/>
  <c r="AP49" i="16"/>
  <c r="AP48" i="16"/>
  <c r="AP47" i="16"/>
  <c r="AP46" i="16"/>
  <c r="AP45" i="16"/>
  <c r="AP44" i="16"/>
  <c r="AP43" i="16"/>
  <c r="AP42" i="16"/>
  <c r="AP41" i="16"/>
  <c r="AP40" i="16"/>
  <c r="AP39" i="16"/>
  <c r="AP38" i="16"/>
  <c r="AP37" i="16"/>
  <c r="AP36" i="16"/>
  <c r="AP35" i="16"/>
  <c r="AP34" i="16"/>
  <c r="AP33" i="16"/>
  <c r="AP32" i="16"/>
  <c r="AP31" i="16"/>
  <c r="AP30" i="16"/>
  <c r="AP29" i="16"/>
  <c r="AG10" i="16"/>
  <c r="AG18" i="16"/>
  <c r="AG26" i="16"/>
  <c r="AG34" i="16"/>
  <c r="AG42" i="16"/>
  <c r="AG50" i="16"/>
  <c r="AG58" i="16"/>
  <c r="AG66" i="16"/>
  <c r="AG74" i="16"/>
  <c r="AG82" i="16"/>
  <c r="AG90" i="16"/>
  <c r="AG98" i="16"/>
  <c r="AG9" i="16"/>
  <c r="AG17" i="16"/>
  <c r="AG25" i="16"/>
  <c r="AG33" i="16"/>
  <c r="AG41" i="16"/>
  <c r="AG49" i="16"/>
  <c r="AG57" i="16"/>
  <c r="AG65" i="16"/>
  <c r="AG73" i="16"/>
  <c r="AG81" i="16"/>
  <c r="AG89" i="16"/>
  <c r="AG97" i="16"/>
  <c r="AG8" i="16"/>
  <c r="AG16" i="16"/>
  <c r="AG24" i="16"/>
  <c r="AG32" i="16"/>
  <c r="AG40" i="16"/>
  <c r="AG48" i="16"/>
  <c r="AG56" i="16"/>
  <c r="AG64" i="16"/>
  <c r="AG72" i="16"/>
  <c r="AG80" i="16"/>
  <c r="AG88" i="16"/>
  <c r="AG96" i="16"/>
  <c r="AG5" i="16"/>
  <c r="AG7" i="16"/>
  <c r="AG15" i="16"/>
  <c r="AG23" i="16"/>
  <c r="AG31" i="16"/>
  <c r="AG39" i="16"/>
  <c r="AG47" i="16"/>
  <c r="AG55" i="16"/>
  <c r="AG6" i="16"/>
  <c r="AG14" i="16"/>
  <c r="AG22" i="16"/>
  <c r="AG30" i="16"/>
  <c r="AG38" i="16"/>
  <c r="AG46" i="16"/>
  <c r="AG54" i="16"/>
  <c r="AG62" i="16"/>
  <c r="AG70" i="16"/>
  <c r="AG78" i="16"/>
  <c r="AG86" i="16"/>
  <c r="AG13" i="16"/>
  <c r="AG21" i="16"/>
  <c r="AG29" i="16"/>
  <c r="AG37" i="16"/>
  <c r="AG45" i="16"/>
  <c r="AG53" i="16"/>
  <c r="AG61" i="16"/>
  <c r="AG69" i="16"/>
  <c r="AG77" i="16"/>
  <c r="AG12" i="16"/>
  <c r="AG20" i="16"/>
  <c r="AG28" i="16"/>
  <c r="AG36" i="16"/>
  <c r="AG44" i="16"/>
  <c r="AG52" i="16"/>
  <c r="AG60" i="16"/>
  <c r="AG68" i="16"/>
  <c r="AG11" i="16"/>
  <c r="AG19" i="16"/>
  <c r="AG27" i="16"/>
  <c r="AG35" i="16"/>
  <c r="AG43" i="16"/>
  <c r="AG51" i="16"/>
  <c r="AG59" i="16"/>
  <c r="AG67" i="16"/>
  <c r="AG99" i="16"/>
  <c r="AG101" i="16"/>
  <c r="AG103" i="16"/>
  <c r="AG111" i="16"/>
  <c r="AG119" i="16"/>
  <c r="AG127" i="16"/>
  <c r="AG135" i="16"/>
  <c r="AG143" i="16"/>
  <c r="AG151" i="16"/>
  <c r="AG159" i="16"/>
  <c r="AG167" i="16"/>
  <c r="AG175" i="16"/>
  <c r="AG75" i="16"/>
  <c r="AG83" i="16"/>
  <c r="AG92" i="16"/>
  <c r="AG94" i="16"/>
  <c r="AG110" i="16"/>
  <c r="AG118" i="16"/>
  <c r="AG126" i="16"/>
  <c r="AG134" i="16"/>
  <c r="AG142" i="16"/>
  <c r="AG150" i="16"/>
  <c r="AG158" i="16"/>
  <c r="AG166" i="16"/>
  <c r="AG174" i="16"/>
  <c r="AG182" i="16"/>
  <c r="AG109" i="16"/>
  <c r="AG117" i="16"/>
  <c r="AG125" i="16"/>
  <c r="AG133" i="16"/>
  <c r="AG141" i="16"/>
  <c r="AG149" i="16"/>
  <c r="AG157" i="16"/>
  <c r="AG165" i="16"/>
  <c r="AG173" i="16"/>
  <c r="AG76" i="16"/>
  <c r="AG79" i="16"/>
  <c r="AG108" i="16"/>
  <c r="AG116" i="16"/>
  <c r="AG124" i="16"/>
  <c r="AG84" i="16"/>
  <c r="AG100" i="16"/>
  <c r="AG102" i="16"/>
  <c r="AG107" i="16"/>
  <c r="AG115" i="16"/>
  <c r="AG123" i="16"/>
  <c r="AG131" i="16"/>
  <c r="AG139" i="16"/>
  <c r="AG147" i="16"/>
  <c r="AG91" i="16"/>
  <c r="AG93" i="16"/>
  <c r="AG95" i="16"/>
  <c r="AG106" i="16"/>
  <c r="AG114" i="16"/>
  <c r="AG122" i="16"/>
  <c r="AG130" i="16"/>
  <c r="AG138" i="16"/>
  <c r="AG146" i="16"/>
  <c r="AG63" i="16"/>
  <c r="AG87" i="16"/>
  <c r="AG105" i="16"/>
  <c r="AG113" i="16"/>
  <c r="AG121" i="16"/>
  <c r="AG129" i="16"/>
  <c r="AG71" i="16"/>
  <c r="AG85" i="16"/>
  <c r="AG104" i="16"/>
  <c r="AG112" i="16"/>
  <c r="AG120" i="16"/>
  <c r="AG128" i="16"/>
  <c r="AG168" i="16"/>
  <c r="AG170" i="16"/>
  <c r="AG172" i="16"/>
  <c r="AG181" i="16"/>
  <c r="AG161" i="16"/>
  <c r="AG163" i="16"/>
  <c r="AG132" i="16"/>
  <c r="AG144" i="16"/>
  <c r="AG154" i="16"/>
  <c r="AG156" i="16"/>
  <c r="AG152" i="16"/>
  <c r="AG176" i="16"/>
  <c r="AG178" i="16"/>
  <c r="AG180" i="16"/>
  <c r="AG145" i="16"/>
  <c r="AG148" i="16"/>
  <c r="AG169" i="16"/>
  <c r="AG171" i="16"/>
  <c r="AG183" i="16"/>
  <c r="AG136" i="16"/>
  <c r="AG160" i="16"/>
  <c r="AG162" i="16"/>
  <c r="AG164" i="16"/>
  <c r="AG153" i="16"/>
  <c r="AG155" i="16"/>
  <c r="AG137" i="16"/>
  <c r="AG140" i="16"/>
  <c r="AG177" i="16"/>
  <c r="AG179" i="16"/>
  <c r="AG4" i="16"/>
  <c r="AK6" i="16"/>
  <c r="AK14" i="16"/>
  <c r="AK22" i="16"/>
  <c r="AK30" i="16"/>
  <c r="AK38" i="16"/>
  <c r="AK46" i="16"/>
  <c r="AK54" i="16"/>
  <c r="AK62" i="16"/>
  <c r="AK70" i="16"/>
  <c r="AK78" i="16"/>
  <c r="AK86" i="16"/>
  <c r="AK94" i="16"/>
  <c r="AK102" i="16"/>
  <c r="AK13" i="16"/>
  <c r="AK21" i="16"/>
  <c r="AK29" i="16"/>
  <c r="AK37" i="16"/>
  <c r="AK45" i="16"/>
  <c r="AK53" i="16"/>
  <c r="AK61" i="16"/>
  <c r="AK69" i="16"/>
  <c r="AK77" i="16"/>
  <c r="AK85" i="16"/>
  <c r="AK93" i="16"/>
  <c r="AK101" i="16"/>
  <c r="AK12" i="16"/>
  <c r="AK20" i="16"/>
  <c r="AK28" i="16"/>
  <c r="AK36" i="16"/>
  <c r="AK44" i="16"/>
  <c r="AK52" i="16"/>
  <c r="AK60" i="16"/>
  <c r="AK68" i="16"/>
  <c r="AK76" i="16"/>
  <c r="AK84" i="16"/>
  <c r="AK92" i="16"/>
  <c r="AK100" i="16"/>
  <c r="AK11" i="16"/>
  <c r="AK19" i="16"/>
  <c r="AK27" i="16"/>
  <c r="AK35" i="16"/>
  <c r="AK43" i="16"/>
  <c r="AK51" i="16"/>
  <c r="AK10" i="16"/>
  <c r="AK18" i="16"/>
  <c r="AK26" i="16"/>
  <c r="AK34" i="16"/>
  <c r="AK42" i="16"/>
  <c r="AK50" i="16"/>
  <c r="AK58" i="16"/>
  <c r="AK66" i="16"/>
  <c r="AK74" i="16"/>
  <c r="AK82" i="16"/>
  <c r="AK90" i="16"/>
  <c r="AK9" i="16"/>
  <c r="AK17" i="16"/>
  <c r="AK25" i="16"/>
  <c r="AK33" i="16"/>
  <c r="AK41" i="16"/>
  <c r="AK49" i="16"/>
  <c r="AK57" i="16"/>
  <c r="AK65" i="16"/>
  <c r="AK73" i="16"/>
  <c r="AK8" i="16"/>
  <c r="AK16" i="16"/>
  <c r="AK24" i="16"/>
  <c r="AK32" i="16"/>
  <c r="AK40" i="16"/>
  <c r="AK48" i="16"/>
  <c r="AK56" i="16"/>
  <c r="AK64" i="16"/>
  <c r="AK7" i="16"/>
  <c r="AK15" i="16"/>
  <c r="AK23" i="16"/>
  <c r="AK31" i="16"/>
  <c r="AK39" i="16"/>
  <c r="AK47" i="16"/>
  <c r="AK55" i="16"/>
  <c r="AK63" i="16"/>
  <c r="AK71" i="16"/>
  <c r="AK80" i="16"/>
  <c r="AK107" i="16"/>
  <c r="AK115" i="16"/>
  <c r="AK123" i="16"/>
  <c r="AK131" i="16"/>
  <c r="AK139" i="16"/>
  <c r="AK147" i="16"/>
  <c r="AK155" i="16"/>
  <c r="AK163" i="16"/>
  <c r="AK171" i="16"/>
  <c r="AK179" i="16"/>
  <c r="AK87" i="16"/>
  <c r="AK95" i="16"/>
  <c r="AK97" i="16"/>
  <c r="AK99" i="16"/>
  <c r="AK106" i="16"/>
  <c r="AK114" i="16"/>
  <c r="AK122" i="16"/>
  <c r="AK130" i="16"/>
  <c r="AK138" i="16"/>
  <c r="AK146" i="16"/>
  <c r="AK154" i="16"/>
  <c r="AK162" i="16"/>
  <c r="AK170" i="16"/>
  <c r="AK178" i="16"/>
  <c r="AK67" i="16"/>
  <c r="AK72" i="16"/>
  <c r="AK75" i="16"/>
  <c r="AK83" i="16"/>
  <c r="AK105" i="16"/>
  <c r="AK113" i="16"/>
  <c r="AK121" i="16"/>
  <c r="AK129" i="16"/>
  <c r="AK137" i="16"/>
  <c r="AK145" i="16"/>
  <c r="AK153" i="16"/>
  <c r="AK161" i="16"/>
  <c r="AK169" i="16"/>
  <c r="AK177" i="16"/>
  <c r="AK59" i="16"/>
  <c r="AK81" i="16"/>
  <c r="AK104" i="16"/>
  <c r="AK112" i="16"/>
  <c r="AK120" i="16"/>
  <c r="AK128" i="16"/>
  <c r="AK88" i="16"/>
  <c r="AK103" i="16"/>
  <c r="AK111" i="16"/>
  <c r="AK119" i="16"/>
  <c r="AK127" i="16"/>
  <c r="AK135" i="16"/>
  <c r="AK143" i="16"/>
  <c r="AK151" i="16"/>
  <c r="AK79" i="16"/>
  <c r="AK96" i="16"/>
  <c r="AK98" i="16"/>
  <c r="AK110" i="16"/>
  <c r="AK118" i="16"/>
  <c r="AK126" i="16"/>
  <c r="AK134" i="16"/>
  <c r="AK142" i="16"/>
  <c r="AK91" i="16"/>
  <c r="AK109" i="16"/>
  <c r="AK117" i="16"/>
  <c r="AK125" i="16"/>
  <c r="AK89" i="16"/>
  <c r="AK108" i="16"/>
  <c r="AK116" i="16"/>
  <c r="AK124" i="16"/>
  <c r="AK173" i="16"/>
  <c r="AK175" i="16"/>
  <c r="AK183" i="16"/>
  <c r="AK140" i="16"/>
  <c r="AK164" i="16"/>
  <c r="AK166" i="16"/>
  <c r="AK168" i="16"/>
  <c r="AK182" i="16"/>
  <c r="AK149" i="16"/>
  <c r="AK157" i="16"/>
  <c r="AK159" i="16"/>
  <c r="AK141" i="16"/>
  <c r="AK144" i="16"/>
  <c r="AK132" i="16"/>
  <c r="AK152" i="16"/>
  <c r="AK172" i="16"/>
  <c r="AK174" i="16"/>
  <c r="AK176" i="16"/>
  <c r="AK181" i="16"/>
  <c r="AK5" i="16"/>
  <c r="AK150" i="16"/>
  <c r="AK165" i="16"/>
  <c r="AK167" i="16"/>
  <c r="AK133" i="16"/>
  <c r="AK136" i="16"/>
  <c r="AK156" i="16"/>
  <c r="AK158" i="16"/>
  <c r="AK160" i="16"/>
  <c r="AK4" i="16"/>
  <c r="AK148" i="16"/>
  <c r="AK180" i="16"/>
  <c r="AF16" i="16"/>
  <c r="AF24" i="16"/>
  <c r="AF32" i="16"/>
  <c r="AF40" i="16"/>
  <c r="AF48" i="16"/>
  <c r="AF56" i="16"/>
  <c r="AF64" i="16"/>
  <c r="AF72" i="16"/>
  <c r="AF80" i="16"/>
  <c r="AF88" i="16"/>
  <c r="AF96" i="16"/>
  <c r="AF104" i="16"/>
  <c r="AF112" i="16"/>
  <c r="AF120" i="16"/>
  <c r="AF128" i="16"/>
  <c r="AF136" i="16"/>
  <c r="AF144" i="16"/>
  <c r="AF152" i="16"/>
  <c r="AF160" i="16"/>
  <c r="AF168" i="16"/>
  <c r="AF176" i="16"/>
  <c r="AF6" i="16"/>
  <c r="AF14" i="16"/>
  <c r="AF17" i="16"/>
  <c r="AF25" i="16"/>
  <c r="AF33" i="16"/>
  <c r="AF41" i="16"/>
  <c r="AF49" i="16"/>
  <c r="AF57" i="16"/>
  <c r="AF65" i="16"/>
  <c r="AF73" i="16"/>
  <c r="AF81" i="16"/>
  <c r="AF89" i="16"/>
  <c r="AF97" i="16"/>
  <c r="AF105" i="16"/>
  <c r="AF113" i="16"/>
  <c r="AF121" i="16"/>
  <c r="AF129" i="16"/>
  <c r="AF137" i="16"/>
  <c r="AF145" i="16"/>
  <c r="AF153" i="16"/>
  <c r="AF161" i="16"/>
  <c r="AF169" i="16"/>
  <c r="AF177" i="16"/>
  <c r="AF7" i="16"/>
  <c r="AF15" i="16"/>
  <c r="AF18" i="16"/>
  <c r="AF26" i="16"/>
  <c r="AF34" i="16"/>
  <c r="AF42" i="16"/>
  <c r="AF50" i="16"/>
  <c r="AF58" i="16"/>
  <c r="AF66" i="16"/>
  <c r="AF74" i="16"/>
  <c r="AF82" i="16"/>
  <c r="AF90" i="16"/>
  <c r="AF98" i="16"/>
  <c r="AF106" i="16"/>
  <c r="AF114" i="16"/>
  <c r="AF122" i="16"/>
  <c r="AF130" i="16"/>
  <c r="AF138" i="16"/>
  <c r="AF146" i="16"/>
  <c r="AF154" i="16"/>
  <c r="AF162" i="16"/>
  <c r="AF170" i="16"/>
  <c r="AF178" i="16"/>
  <c r="AF8" i="16"/>
  <c r="AF5" i="16"/>
  <c r="AF19" i="16"/>
  <c r="AF27" i="16"/>
  <c r="AF35" i="16"/>
  <c r="AF43" i="16"/>
  <c r="AF51" i="16"/>
  <c r="AF59" i="16"/>
  <c r="AF67" i="16"/>
  <c r="AF75" i="16"/>
  <c r="AF83" i="16"/>
  <c r="AF91" i="16"/>
  <c r="AF99" i="16"/>
  <c r="AF107" i="16"/>
  <c r="AF115" i="16"/>
  <c r="AF123" i="16"/>
  <c r="AF131" i="16"/>
  <c r="AF139" i="16"/>
  <c r="AF147" i="16"/>
  <c r="AF155" i="16"/>
  <c r="AF163" i="16"/>
  <c r="AF171" i="16"/>
  <c r="AF179" i="16"/>
  <c r="AF9" i="16"/>
  <c r="AF4" i="16"/>
  <c r="AF20" i="16"/>
  <c r="AF28" i="16"/>
  <c r="AF36" i="16"/>
  <c r="AF44" i="16"/>
  <c r="AF52" i="16"/>
  <c r="AF60" i="16"/>
  <c r="AF68" i="16"/>
  <c r="AF76" i="16"/>
  <c r="AF84" i="16"/>
  <c r="AF92" i="16"/>
  <c r="AF100" i="16"/>
  <c r="AF108" i="16"/>
  <c r="AF116" i="16"/>
  <c r="AF124" i="16"/>
  <c r="AF132" i="16"/>
  <c r="AF140" i="16"/>
  <c r="AF148" i="16"/>
  <c r="AF156" i="16"/>
  <c r="AF164" i="16"/>
  <c r="AF172" i="16"/>
  <c r="AF180" i="16"/>
  <c r="AF10" i="16"/>
  <c r="AF21" i="16"/>
  <c r="AF29" i="16"/>
  <c r="AF37" i="16"/>
  <c r="AF45" i="16"/>
  <c r="AF53" i="16"/>
  <c r="AF61" i="16"/>
  <c r="AF69" i="16"/>
  <c r="AF77" i="16"/>
  <c r="AF85" i="16"/>
  <c r="AF93" i="16"/>
  <c r="AF101" i="16"/>
  <c r="AF109" i="16"/>
  <c r="AF117" i="16"/>
  <c r="AF125" i="16"/>
  <c r="AF133" i="16"/>
  <c r="AF141" i="16"/>
  <c r="AF149" i="16"/>
  <c r="AF157" i="16"/>
  <c r="AF165" i="16"/>
  <c r="AF173" i="16"/>
  <c r="AF181" i="16"/>
  <c r="AF11" i="16"/>
  <c r="AF22" i="16"/>
  <c r="AF30" i="16"/>
  <c r="AF38" i="16"/>
  <c r="AF46" i="16"/>
  <c r="AF54" i="16"/>
  <c r="AF62" i="16"/>
  <c r="AF70" i="16"/>
  <c r="AF78" i="16"/>
  <c r="AF86" i="16"/>
  <c r="AF94" i="16"/>
  <c r="AF102" i="16"/>
  <c r="AF110" i="16"/>
  <c r="AF118" i="16"/>
  <c r="AF126" i="16"/>
  <c r="AF134" i="16"/>
  <c r="AF142" i="16"/>
  <c r="AF150" i="16"/>
  <c r="AF158" i="16"/>
  <c r="AF166" i="16"/>
  <c r="AF174" i="16"/>
  <c r="AF182" i="16"/>
  <c r="AF12" i="16"/>
  <c r="AF23" i="16"/>
  <c r="AF31" i="16"/>
  <c r="AF39" i="16"/>
  <c r="AF47" i="16"/>
  <c r="AF55" i="16"/>
  <c r="AF63" i="16"/>
  <c r="AF71" i="16"/>
  <c r="AF79" i="16"/>
  <c r="AF87" i="16"/>
  <c r="AF95" i="16"/>
  <c r="AF103" i="16"/>
  <c r="AF111" i="16"/>
  <c r="AF119" i="16"/>
  <c r="AF127" i="16"/>
  <c r="AF135" i="16"/>
  <c r="AF143" i="16"/>
  <c r="AF151" i="16"/>
  <c r="AF159" i="16"/>
  <c r="AF167" i="16"/>
  <c r="AF175" i="16"/>
  <c r="AF183" i="16"/>
  <c r="AF13" i="16"/>
  <c r="AL7" i="16"/>
  <c r="AL15" i="16"/>
  <c r="AL23" i="16"/>
  <c r="AL31" i="16"/>
  <c r="AL39" i="16"/>
  <c r="AL47" i="16"/>
  <c r="AL55" i="16"/>
  <c r="AL63" i="16"/>
  <c r="AL71" i="16"/>
  <c r="AL79" i="16"/>
  <c r="AL87" i="16"/>
  <c r="AL95" i="16"/>
  <c r="AL6" i="16"/>
  <c r="AL14" i="16"/>
  <c r="AL22" i="16"/>
  <c r="AL30" i="16"/>
  <c r="AL38" i="16"/>
  <c r="AL46" i="16"/>
  <c r="AL54" i="16"/>
  <c r="AL62" i="16"/>
  <c r="AL70" i="16"/>
  <c r="AL78" i="16"/>
  <c r="AL86" i="16"/>
  <c r="AL94" i="16"/>
  <c r="AL102" i="16"/>
  <c r="AL13" i="16"/>
  <c r="AL21" i="16"/>
  <c r="AL29" i="16"/>
  <c r="AL37" i="16"/>
  <c r="AL45" i="16"/>
  <c r="AL53" i="16"/>
  <c r="AL61" i="16"/>
  <c r="AL69" i="16"/>
  <c r="AL77" i="16"/>
  <c r="AL85" i="16"/>
  <c r="AL93" i="16"/>
  <c r="AL101" i="16"/>
  <c r="AL12" i="16"/>
  <c r="AL20" i="16"/>
  <c r="AL28" i="16"/>
  <c r="AL36" i="16"/>
  <c r="AL44" i="16"/>
  <c r="AL52" i="16"/>
  <c r="AL11" i="16"/>
  <c r="AL19" i="16"/>
  <c r="AL27" i="16"/>
  <c r="AL35" i="16"/>
  <c r="AL43" i="16"/>
  <c r="AL51" i="16"/>
  <c r="AL59" i="16"/>
  <c r="AL67" i="16"/>
  <c r="AL75" i="16"/>
  <c r="AL83" i="16"/>
  <c r="AL10" i="16"/>
  <c r="AL18" i="16"/>
  <c r="AL26" i="16"/>
  <c r="AL34" i="16"/>
  <c r="AL42" i="16"/>
  <c r="AL50" i="16"/>
  <c r="AL58" i="16"/>
  <c r="AL66" i="16"/>
  <c r="AL74" i="16"/>
  <c r="AL9" i="16"/>
  <c r="AL17" i="16"/>
  <c r="AL25" i="16"/>
  <c r="AL33" i="16"/>
  <c r="AL41" i="16"/>
  <c r="AL49" i="16"/>
  <c r="AL57" i="16"/>
  <c r="AL65" i="16"/>
  <c r="AL8" i="16"/>
  <c r="AL16" i="16"/>
  <c r="AL24" i="16"/>
  <c r="AL32" i="16"/>
  <c r="AL40" i="16"/>
  <c r="AL48" i="16"/>
  <c r="AL56" i="16"/>
  <c r="AL64" i="16"/>
  <c r="AL89" i="16"/>
  <c r="AL108" i="16"/>
  <c r="AL116" i="16"/>
  <c r="AL124" i="16"/>
  <c r="AL132" i="16"/>
  <c r="AL140" i="16"/>
  <c r="AL148" i="16"/>
  <c r="AL156" i="16"/>
  <c r="AL164" i="16"/>
  <c r="AL172" i="16"/>
  <c r="AL180" i="16"/>
  <c r="AL80" i="16"/>
  <c r="AL107" i="16"/>
  <c r="AL115" i="16"/>
  <c r="AL123" i="16"/>
  <c r="AL131" i="16"/>
  <c r="AL139" i="16"/>
  <c r="AL147" i="16"/>
  <c r="AL155" i="16"/>
  <c r="AL163" i="16"/>
  <c r="AL171" i="16"/>
  <c r="AL179" i="16"/>
  <c r="AL97" i="16"/>
  <c r="AL99" i="16"/>
  <c r="AL106" i="16"/>
  <c r="AL114" i="16"/>
  <c r="AL122" i="16"/>
  <c r="AL130" i="16"/>
  <c r="AL138" i="16"/>
  <c r="AL146" i="16"/>
  <c r="AL154" i="16"/>
  <c r="AL162" i="16"/>
  <c r="AL170" i="16"/>
  <c r="AL178" i="16"/>
  <c r="AL68" i="16"/>
  <c r="AL72" i="16"/>
  <c r="AL90" i="16"/>
  <c r="AL92" i="16"/>
  <c r="AL105" i="16"/>
  <c r="AL113" i="16"/>
  <c r="AL121" i="16"/>
  <c r="AL60" i="16"/>
  <c r="AL81" i="16"/>
  <c r="AL104" i="16"/>
  <c r="AL112" i="16"/>
  <c r="AL120" i="16"/>
  <c r="AL128" i="16"/>
  <c r="AL136" i="16"/>
  <c r="AL144" i="16"/>
  <c r="AL152" i="16"/>
  <c r="AL73" i="16"/>
  <c r="AL76" i="16"/>
  <c r="AL88" i="16"/>
  <c r="AL103" i="16"/>
  <c r="AL111" i="16"/>
  <c r="AL119" i="16"/>
  <c r="AL127" i="16"/>
  <c r="AL135" i="16"/>
  <c r="AL143" i="16"/>
  <c r="AL84" i="16"/>
  <c r="AL96" i="16"/>
  <c r="AL98" i="16"/>
  <c r="AL100" i="16"/>
  <c r="AL110" i="16"/>
  <c r="AL118" i="16"/>
  <c r="AL126" i="16"/>
  <c r="AL82" i="16"/>
  <c r="AL91" i="16"/>
  <c r="AL109" i="16"/>
  <c r="AL117" i="16"/>
  <c r="AL125" i="16"/>
  <c r="AL153" i="16"/>
  <c r="AL134" i="16"/>
  <c r="AL137" i="16"/>
  <c r="AL151" i="16"/>
  <c r="AL173" i="16"/>
  <c r="AL175" i="16"/>
  <c r="AL177" i="16"/>
  <c r="AL183" i="16"/>
  <c r="AL166" i="16"/>
  <c r="AL168" i="16"/>
  <c r="AL182" i="16"/>
  <c r="AL149" i="16"/>
  <c r="AL157" i="16"/>
  <c r="AL159" i="16"/>
  <c r="AL161" i="16"/>
  <c r="AL129" i="16"/>
  <c r="AL141" i="16"/>
  <c r="AL174" i="16"/>
  <c r="AL176" i="16"/>
  <c r="AL181" i="16"/>
  <c r="AL5" i="16"/>
  <c r="AL142" i="16"/>
  <c r="AL145" i="16"/>
  <c r="AL150" i="16"/>
  <c r="AL165" i="16"/>
  <c r="AL167" i="16"/>
  <c r="AL169" i="16"/>
  <c r="AL133" i="16"/>
  <c r="AL158" i="16"/>
  <c r="AL160" i="16"/>
  <c r="AL4" i="16"/>
  <c r="AH11" i="16"/>
  <c r="AH19" i="16"/>
  <c r="AH27" i="16"/>
  <c r="AH35" i="16"/>
  <c r="AH43" i="16"/>
  <c r="AH51" i="16"/>
  <c r="AH59" i="16"/>
  <c r="AH67" i="16"/>
  <c r="AH75" i="16"/>
  <c r="AH83" i="16"/>
  <c r="AH91" i="16"/>
  <c r="AH99" i="16"/>
  <c r="AH10" i="16"/>
  <c r="AH18" i="16"/>
  <c r="AH26" i="16"/>
  <c r="AH34" i="16"/>
  <c r="AH42" i="16"/>
  <c r="AH50" i="16"/>
  <c r="AH58" i="16"/>
  <c r="AH66" i="16"/>
  <c r="AH74" i="16"/>
  <c r="AH82" i="16"/>
  <c r="AH90" i="16"/>
  <c r="AH98" i="16"/>
  <c r="AH9" i="16"/>
  <c r="AH17" i="16"/>
  <c r="AH25" i="16"/>
  <c r="AH33" i="16"/>
  <c r="AH41" i="16"/>
  <c r="AH49" i="16"/>
  <c r="AH57" i="16"/>
  <c r="AH65" i="16"/>
  <c r="AH73" i="16"/>
  <c r="AH81" i="16"/>
  <c r="AH89" i="16"/>
  <c r="AH97" i="16"/>
  <c r="AH8" i="16"/>
  <c r="AH16" i="16"/>
  <c r="AH24" i="16"/>
  <c r="AH32" i="16"/>
  <c r="AH40" i="16"/>
  <c r="AH48" i="16"/>
  <c r="AH56" i="16"/>
  <c r="AH7" i="16"/>
  <c r="AH15" i="16"/>
  <c r="AH23" i="16"/>
  <c r="AH31" i="16"/>
  <c r="AH39" i="16"/>
  <c r="AH47" i="16"/>
  <c r="AH55" i="16"/>
  <c r="AH63" i="16"/>
  <c r="AH71" i="16"/>
  <c r="AH79" i="16"/>
  <c r="AH87" i="16"/>
  <c r="AH6" i="16"/>
  <c r="AH14" i="16"/>
  <c r="AH22" i="16"/>
  <c r="AH30" i="16"/>
  <c r="AH38" i="16"/>
  <c r="AH46" i="16"/>
  <c r="AH54" i="16"/>
  <c r="AH62" i="16"/>
  <c r="AH70" i="16"/>
  <c r="AH78" i="16"/>
  <c r="AH13" i="16"/>
  <c r="AH21" i="16"/>
  <c r="AH29" i="16"/>
  <c r="AH37" i="16"/>
  <c r="AH45" i="16"/>
  <c r="AH53" i="16"/>
  <c r="AH61" i="16"/>
  <c r="AH69" i="16"/>
  <c r="AH12" i="16"/>
  <c r="AH20" i="16"/>
  <c r="AH28" i="16"/>
  <c r="AH36" i="16"/>
  <c r="AH44" i="16"/>
  <c r="AH52" i="16"/>
  <c r="AH60" i="16"/>
  <c r="AH68" i="16"/>
  <c r="AH85" i="16"/>
  <c r="AH104" i="16"/>
  <c r="AH112" i="16"/>
  <c r="AH120" i="16"/>
  <c r="AH128" i="16"/>
  <c r="AH136" i="16"/>
  <c r="AH144" i="16"/>
  <c r="AH152" i="16"/>
  <c r="AH160" i="16"/>
  <c r="AH168" i="16"/>
  <c r="AH176" i="16"/>
  <c r="AH72" i="16"/>
  <c r="AH101" i="16"/>
  <c r="AH103" i="16"/>
  <c r="AH111" i="16"/>
  <c r="AH119" i="16"/>
  <c r="AH127" i="16"/>
  <c r="AH135" i="16"/>
  <c r="AH143" i="16"/>
  <c r="AH151" i="16"/>
  <c r="AH159" i="16"/>
  <c r="AH167" i="16"/>
  <c r="AH175" i="16"/>
  <c r="AH88" i="16"/>
  <c r="AH92" i="16"/>
  <c r="AH94" i="16"/>
  <c r="AH96" i="16"/>
  <c r="AH110" i="16"/>
  <c r="AH118" i="16"/>
  <c r="AH126" i="16"/>
  <c r="AH134" i="16"/>
  <c r="AH142" i="16"/>
  <c r="AH150" i="16"/>
  <c r="AH158" i="16"/>
  <c r="AH166" i="16"/>
  <c r="AH174" i="16"/>
  <c r="AH86" i="16"/>
  <c r="AH109" i="16"/>
  <c r="AH117" i="16"/>
  <c r="AH125" i="16"/>
  <c r="AH76" i="16"/>
  <c r="AH108" i="16"/>
  <c r="AH116" i="16"/>
  <c r="AH124" i="16"/>
  <c r="AH132" i="16"/>
  <c r="AH140" i="16"/>
  <c r="AH148" i="16"/>
  <c r="AH84" i="16"/>
  <c r="AH100" i="16"/>
  <c r="AH102" i="16"/>
  <c r="AH107" i="16"/>
  <c r="AH115" i="16"/>
  <c r="AH123" i="16"/>
  <c r="AH131" i="16"/>
  <c r="AH139" i="16"/>
  <c r="AH147" i="16"/>
  <c r="AH77" i="16"/>
  <c r="AH80" i="16"/>
  <c r="AH93" i="16"/>
  <c r="AH95" i="16"/>
  <c r="AH106" i="16"/>
  <c r="AH114" i="16"/>
  <c r="AH122" i="16"/>
  <c r="AH64" i="16"/>
  <c r="AH105" i="16"/>
  <c r="AH113" i="16"/>
  <c r="AH121" i="16"/>
  <c r="AH137" i="16"/>
  <c r="AH149" i="16"/>
  <c r="AH177" i="16"/>
  <c r="AH179" i="16"/>
  <c r="AH170" i="16"/>
  <c r="AH172" i="16"/>
  <c r="AH181" i="16"/>
  <c r="AH5" i="16"/>
  <c r="AH138" i="16"/>
  <c r="AH141" i="16"/>
  <c r="AH161" i="16"/>
  <c r="AH163" i="16"/>
  <c r="AH165" i="16"/>
  <c r="AH129" i="16"/>
  <c r="AH154" i="16"/>
  <c r="AH156" i="16"/>
  <c r="AH4" i="16"/>
  <c r="AH178" i="16"/>
  <c r="AH180" i="16"/>
  <c r="AH130" i="16"/>
  <c r="AH133" i="16"/>
  <c r="AH145" i="16"/>
  <c r="AH169" i="16"/>
  <c r="AH171" i="16"/>
  <c r="AH173" i="16"/>
  <c r="AH183" i="16"/>
  <c r="AH162" i="16"/>
  <c r="AH164" i="16"/>
  <c r="AH182" i="16"/>
  <c r="AH146" i="16"/>
  <c r="AH153" i="16"/>
  <c r="AH155" i="16"/>
  <c r="AH157" i="16"/>
  <c r="AX65" i="11"/>
  <c r="BD65" i="11" s="1"/>
  <c r="BF65" i="11"/>
  <c r="BN65" i="11"/>
  <c r="BV65" i="11"/>
  <c r="CD65" i="11"/>
  <c r="CJ65" i="11" s="1"/>
  <c r="CI65" i="11"/>
  <c r="CL65" i="11"/>
  <c r="D52" i="22" l="1" a="1"/>
  <c r="D52" i="22" s="1"/>
  <c r="D53" i="22" s="1"/>
  <c r="D56" i="22" s="1"/>
  <c r="E27" i="15" s="1"/>
  <c r="C54" i="22"/>
  <c r="C56" i="22"/>
  <c r="D27" i="15" s="1"/>
  <c r="C55" i="22"/>
  <c r="D54" i="22"/>
  <c r="D55" i="22"/>
  <c r="D32" i="20"/>
  <c r="D31" i="20"/>
  <c r="D33" i="20"/>
  <c r="O7" i="15" s="1"/>
  <c r="Z62" i="21"/>
  <c r="Z71" i="21"/>
  <c r="Z73" i="21" s="1"/>
  <c r="AH21" i="18"/>
  <c r="AH26" i="18"/>
  <c r="D82" i="22"/>
  <c r="D84" i="22"/>
  <c r="E41" i="15" s="1"/>
  <c r="D83" i="22"/>
  <c r="D69" i="18"/>
  <c r="D70" i="18"/>
  <c r="D71" i="18"/>
  <c r="E31" i="15" s="1"/>
  <c r="AS26" i="18"/>
  <c r="AS21" i="18"/>
  <c r="AG21" i="18"/>
  <c r="AG26" i="18"/>
  <c r="D104" i="18"/>
  <c r="AA62" i="21"/>
  <c r="AA71" i="21"/>
  <c r="AA73" i="21" s="1"/>
  <c r="Y52" i="20"/>
  <c r="H29" i="20" s="1" a="1"/>
  <c r="H29" i="20" s="1"/>
  <c r="H30" i="20" s="1"/>
  <c r="Y59" i="20"/>
  <c r="Y61" i="20" s="1"/>
  <c r="V21" i="22"/>
  <c r="V26" i="22"/>
  <c r="AG21" i="22"/>
  <c r="AG26" i="22"/>
  <c r="AH21" i="22"/>
  <c r="AH26" i="22"/>
  <c r="G32" i="20"/>
  <c r="G33" i="21"/>
  <c r="I81" i="18"/>
  <c r="H82" i="18"/>
  <c r="W26" i="22"/>
  <c r="W21" i="22"/>
  <c r="D27" i="22"/>
  <c r="E11" i="15" s="1"/>
  <c r="D25" i="22"/>
  <c r="D26" i="22"/>
  <c r="D34" i="21"/>
  <c r="AR21" i="22"/>
  <c r="AR26" i="22"/>
  <c r="G31" i="20"/>
  <c r="G34" i="21"/>
  <c r="AS21" i="22"/>
  <c r="AS26" i="22"/>
  <c r="D33" i="21"/>
  <c r="C84" i="22"/>
  <c r="D41" i="15" s="1"/>
  <c r="C83" i="22"/>
  <c r="C82" i="22"/>
  <c r="C31" i="20"/>
  <c r="AR26" i="18"/>
  <c r="AR21" i="18"/>
  <c r="C35" i="21"/>
  <c r="N11" i="15" s="1"/>
  <c r="C35" i="18"/>
  <c r="C36" i="18"/>
  <c r="D15" i="15" s="1"/>
  <c r="C34" i="18"/>
  <c r="D32" i="18" a="1"/>
  <c r="D32" i="18" s="1"/>
  <c r="D33" i="18" s="1"/>
  <c r="W26" i="18"/>
  <c r="W21" i="18"/>
  <c r="V26" i="18"/>
  <c r="V21" i="18"/>
  <c r="AZ65" i="11"/>
  <c r="BO65" i="11" s="1"/>
  <c r="CA65" i="11"/>
  <c r="CB65" i="11"/>
  <c r="AY65" i="11"/>
  <c r="CU65" i="11"/>
  <c r="BQ65" i="11"/>
  <c r="BY65" i="11" s="1"/>
  <c r="BT65" i="11"/>
  <c r="CM65" i="11"/>
  <c r="CR65" i="11"/>
  <c r="BG65" i="11"/>
  <c r="BL65" i="11"/>
  <c r="BC65" i="11"/>
  <c r="CY65" i="11"/>
  <c r="BB65" i="11"/>
  <c r="CE65" i="11" s="1"/>
  <c r="BZ65" i="11"/>
  <c r="CH65" i="11" s="1"/>
  <c r="BA65" i="11"/>
  <c r="BW65" i="11" s="1"/>
  <c r="CQ65" i="11"/>
  <c r="BK65" i="11"/>
  <c r="CP65" i="11"/>
  <c r="BJ65" i="11"/>
  <c r="CF65" i="11" s="1"/>
  <c r="CO65" i="11"/>
  <c r="BS65" i="11"/>
  <c r="BI65" i="11"/>
  <c r="BX65" i="11" s="1"/>
  <c r="CN65" i="11"/>
  <c r="BR65" i="11"/>
  <c r="CG65" i="11" s="1"/>
  <c r="BH65" i="11"/>
  <c r="BP65" i="11" s="1"/>
  <c r="H33" i="20" l="1"/>
  <c r="S7" i="15" s="1"/>
  <c r="H31" i="20"/>
  <c r="H32" i="20"/>
  <c r="W28" i="22"/>
  <c r="W33" i="22"/>
  <c r="H31" i="21" a="1"/>
  <c r="H31" i="21" s="1"/>
  <c r="H32" i="21" s="1"/>
  <c r="AS33" i="22"/>
  <c r="AS28" i="22"/>
  <c r="AH33" i="22"/>
  <c r="AH28" i="22"/>
  <c r="AR33" i="22"/>
  <c r="AR28" i="22"/>
  <c r="V33" i="22"/>
  <c r="V28" i="22"/>
  <c r="AS33" i="18"/>
  <c r="AS28" i="18"/>
  <c r="AH28" i="18"/>
  <c r="AH33" i="18"/>
  <c r="D35" i="18"/>
  <c r="D36" i="18"/>
  <c r="E15" i="15" s="1"/>
  <c r="AG33" i="18"/>
  <c r="AG28" i="18"/>
  <c r="AR33" i="18"/>
  <c r="AR28" i="18"/>
  <c r="AG33" i="22"/>
  <c r="AG28" i="22"/>
  <c r="D34" i="18"/>
  <c r="W28" i="18"/>
  <c r="W33" i="18"/>
  <c r="V33" i="18"/>
  <c r="V28" i="18"/>
  <c r="CW65" i="11"/>
  <c r="CV65" i="11"/>
  <c r="CX65" i="11"/>
  <c r="CZ65" i="11"/>
  <c r="M189" i="13"/>
  <c r="M190" i="13"/>
  <c r="N189" i="13"/>
  <c r="O189" i="13"/>
  <c r="R189" i="13"/>
  <c r="S189" i="13"/>
  <c r="N190" i="13"/>
  <c r="O190" i="13"/>
  <c r="R190" i="13"/>
  <c r="S190" i="13"/>
  <c r="N187" i="13"/>
  <c r="D9" i="15" s="1"/>
  <c r="O187" i="13"/>
  <c r="E9" i="15" s="1"/>
  <c r="R187" i="13"/>
  <c r="H9" i="15" s="1"/>
  <c r="S187" i="13"/>
  <c r="I9" i="15" s="1"/>
  <c r="M187" i="13"/>
  <c r="C9" i="15" s="1"/>
  <c r="N185" i="13"/>
  <c r="O185" i="13"/>
  <c r="R186" i="13"/>
  <c r="H5" i="15" s="1"/>
  <c r="S186" i="13"/>
  <c r="I5" i="15" s="1"/>
  <c r="H33" i="21" l="1"/>
  <c r="H35" i="21"/>
  <c r="S11" i="15" s="1"/>
  <c r="H34" i="21"/>
  <c r="W40" i="22"/>
  <c r="W35" i="22"/>
  <c r="AH40" i="22"/>
  <c r="AH35" i="22"/>
  <c r="AR40" i="22"/>
  <c r="AR35" i="22"/>
  <c r="AR40" i="18"/>
  <c r="AR35" i="18"/>
  <c r="AS40" i="18"/>
  <c r="AS35" i="18"/>
  <c r="AS40" i="22"/>
  <c r="AS35" i="22"/>
  <c r="AG35" i="22"/>
  <c r="AG40" i="22"/>
  <c r="AH40" i="18"/>
  <c r="AH35" i="18"/>
  <c r="O186" i="13"/>
  <c r="E5" i="15" s="1"/>
  <c r="E6" i="15"/>
  <c r="N186" i="13"/>
  <c r="D5" i="15" s="1"/>
  <c r="D6" i="15"/>
  <c r="AG40" i="18"/>
  <c r="AG35" i="18"/>
  <c r="G67" i="18" s="1" a="1"/>
  <c r="G67" i="18" s="1"/>
  <c r="G68" i="18" s="1"/>
  <c r="V40" i="22"/>
  <c r="V35" i="22"/>
  <c r="V40" i="18"/>
  <c r="V35" i="18"/>
  <c r="W40" i="18"/>
  <c r="W35" i="18"/>
  <c r="G52" i="22" l="1" a="1"/>
  <c r="G52" i="22" s="1"/>
  <c r="G53" i="22" s="1"/>
  <c r="AS42" i="22"/>
  <c r="AS47" i="22"/>
  <c r="AS49" i="22" s="1"/>
  <c r="AH47" i="22"/>
  <c r="AH49" i="22" s="1"/>
  <c r="AH42" i="22"/>
  <c r="V47" i="22"/>
  <c r="V49" i="22" s="1"/>
  <c r="V42" i="22"/>
  <c r="H23" i="22" s="1" a="1"/>
  <c r="H23" i="22" s="1"/>
  <c r="H24" i="22" s="1"/>
  <c r="AS42" i="18"/>
  <c r="AS47" i="18"/>
  <c r="AS49" i="18" s="1"/>
  <c r="W47" i="22"/>
  <c r="W49" i="22" s="1"/>
  <c r="W42" i="22"/>
  <c r="G102" i="18" a="1"/>
  <c r="G102" i="18" s="1"/>
  <c r="G103" i="18" s="1"/>
  <c r="G69" i="18"/>
  <c r="G70" i="18"/>
  <c r="G71" i="18"/>
  <c r="H31" i="15" s="1"/>
  <c r="AG42" i="18"/>
  <c r="H67" i="18" s="1" a="1"/>
  <c r="H67" i="18" s="1"/>
  <c r="H68" i="18" s="1"/>
  <c r="AG47" i="18"/>
  <c r="AG49" i="18" s="1"/>
  <c r="AH42" i="18"/>
  <c r="AH47" i="18"/>
  <c r="AH49" i="18" s="1"/>
  <c r="AR47" i="18"/>
  <c r="AR49" i="18" s="1"/>
  <c r="AR42" i="18"/>
  <c r="AR47" i="22"/>
  <c r="AR49" i="22" s="1"/>
  <c r="AR42" i="22"/>
  <c r="H80" i="22" s="1" a="1"/>
  <c r="H80" i="22" s="1"/>
  <c r="H81" i="22" s="1"/>
  <c r="AG42" i="22"/>
  <c r="H52" i="22" s="1" a="1"/>
  <c r="H52" i="22" s="1"/>
  <c r="H53" i="22" s="1"/>
  <c r="AG47" i="22"/>
  <c r="AG49" i="22" s="1"/>
  <c r="G80" i="22" a="1"/>
  <c r="G80" i="22" s="1"/>
  <c r="G81" i="22" s="1"/>
  <c r="G32" i="18" a="1"/>
  <c r="G32" i="18" s="1"/>
  <c r="G33" i="18" s="1"/>
  <c r="G36" i="18" s="1"/>
  <c r="H15" i="15" s="1"/>
  <c r="W47" i="18"/>
  <c r="W49" i="18" s="1"/>
  <c r="W42" i="18"/>
  <c r="V47" i="18"/>
  <c r="V49" i="18" s="1"/>
  <c r="V42" i="18"/>
  <c r="BN4" i="11"/>
  <c r="BN5" i="11"/>
  <c r="BN6" i="11"/>
  <c r="BT6" i="11" s="1"/>
  <c r="BN7" i="11"/>
  <c r="BT7" i="11" s="1"/>
  <c r="BN8" i="11"/>
  <c r="BN9" i="11"/>
  <c r="BN10" i="11"/>
  <c r="BN11" i="11"/>
  <c r="BT11" i="11" s="1"/>
  <c r="BN12" i="11"/>
  <c r="BT12" i="11" s="1"/>
  <c r="BN13" i="11"/>
  <c r="BT13" i="11" s="1"/>
  <c r="BN14" i="11"/>
  <c r="BN15" i="11"/>
  <c r="BT15" i="11" s="1"/>
  <c r="BN16" i="11"/>
  <c r="BT16" i="11" s="1"/>
  <c r="BN17" i="11"/>
  <c r="BT17" i="11" s="1"/>
  <c r="BN18" i="11"/>
  <c r="BN19" i="11"/>
  <c r="BT19" i="11" s="1"/>
  <c r="BN20" i="11"/>
  <c r="BT20" i="11" s="1"/>
  <c r="BN21" i="11"/>
  <c r="BT21" i="11" s="1"/>
  <c r="BN22" i="11"/>
  <c r="BN23" i="11"/>
  <c r="BT23" i="11" s="1"/>
  <c r="BN24" i="11"/>
  <c r="BT24" i="11" s="1"/>
  <c r="BN25" i="11"/>
  <c r="BN26" i="11"/>
  <c r="BN27" i="11"/>
  <c r="BN28" i="11"/>
  <c r="BN29" i="11"/>
  <c r="BT29" i="11" s="1"/>
  <c r="BN30" i="11"/>
  <c r="BN31" i="11"/>
  <c r="BT31" i="11" s="1"/>
  <c r="BN32" i="11"/>
  <c r="BT32" i="11" s="1"/>
  <c r="BN33" i="11"/>
  <c r="BT33" i="11" s="1"/>
  <c r="BN34" i="11"/>
  <c r="BN35" i="11"/>
  <c r="BN36" i="11"/>
  <c r="BN37" i="11"/>
  <c r="BT37" i="11" s="1"/>
  <c r="BN38" i="11"/>
  <c r="BN39" i="11"/>
  <c r="BT39" i="11" s="1"/>
  <c r="BN40" i="11"/>
  <c r="BQ40" i="11" s="1"/>
  <c r="BN41" i="11"/>
  <c r="BN42" i="11"/>
  <c r="BT42" i="11" s="1"/>
  <c r="BN43" i="11"/>
  <c r="BT43" i="11" s="1"/>
  <c r="BN44" i="11"/>
  <c r="BN45" i="11"/>
  <c r="BT45" i="11" s="1"/>
  <c r="BN46" i="11"/>
  <c r="BN47" i="11"/>
  <c r="BT47" i="11" s="1"/>
  <c r="BN48" i="11"/>
  <c r="BN49" i="11"/>
  <c r="BN50" i="11"/>
  <c r="BN51" i="11"/>
  <c r="BN52" i="11"/>
  <c r="BN53" i="11"/>
  <c r="BT53" i="11" s="1"/>
  <c r="BN54" i="11"/>
  <c r="BT54" i="11" s="1"/>
  <c r="BN55" i="11"/>
  <c r="BT55" i="11" s="1"/>
  <c r="BN56" i="11"/>
  <c r="BT56" i="11" s="1"/>
  <c r="BN57" i="11"/>
  <c r="BN58" i="11"/>
  <c r="BN59" i="11"/>
  <c r="BT59" i="11" s="1"/>
  <c r="BN60" i="11"/>
  <c r="BN61" i="11"/>
  <c r="BT61" i="11" s="1"/>
  <c r="BN62" i="11"/>
  <c r="BN63" i="11"/>
  <c r="BT63" i="11" s="1"/>
  <c r="BN64" i="11"/>
  <c r="BT64" i="11" s="1"/>
  <c r="BN66" i="11"/>
  <c r="BT66" i="11" s="1"/>
  <c r="BN67" i="11"/>
  <c r="BT67" i="11" s="1"/>
  <c r="BN68" i="11"/>
  <c r="BN69" i="11"/>
  <c r="BT69" i="11" s="1"/>
  <c r="BN70" i="11"/>
  <c r="BN71" i="11"/>
  <c r="BT71" i="11" s="1"/>
  <c r="BN72" i="11"/>
  <c r="BT72" i="11" s="1"/>
  <c r="BN73" i="11"/>
  <c r="BT73" i="11" s="1"/>
  <c r="BN74" i="11"/>
  <c r="BN75" i="11"/>
  <c r="BT75" i="11" s="1"/>
  <c r="BN76" i="11"/>
  <c r="BT76" i="11" s="1"/>
  <c r="BN77" i="11"/>
  <c r="BT77" i="11" s="1"/>
  <c r="BN78" i="11"/>
  <c r="BN79" i="11"/>
  <c r="BT79" i="11" s="1"/>
  <c r="BN80" i="11"/>
  <c r="BN81" i="11"/>
  <c r="BN82" i="11"/>
  <c r="BN83" i="11"/>
  <c r="BN84" i="11"/>
  <c r="BT84" i="11" s="1"/>
  <c r="BN85" i="11"/>
  <c r="BT85" i="11" s="1"/>
  <c r="BN86" i="11"/>
  <c r="BN87" i="11"/>
  <c r="BT87" i="11" s="1"/>
  <c r="BN88" i="11"/>
  <c r="BT88" i="11" s="1"/>
  <c r="BN89" i="11"/>
  <c r="BN90" i="11"/>
  <c r="BT90" i="11" s="1"/>
  <c r="BN91" i="11"/>
  <c r="BT91" i="11" s="1"/>
  <c r="BN92" i="11"/>
  <c r="BN93" i="11"/>
  <c r="BT93" i="11" s="1"/>
  <c r="BN94" i="11"/>
  <c r="BN95" i="11"/>
  <c r="BT95" i="11" s="1"/>
  <c r="BN96" i="11"/>
  <c r="BT96" i="11" s="1"/>
  <c r="BN97" i="11"/>
  <c r="BT97" i="11" s="1"/>
  <c r="BN98" i="11"/>
  <c r="BN99" i="11"/>
  <c r="BT99" i="11" s="1"/>
  <c r="BN100" i="11"/>
  <c r="BN101" i="11"/>
  <c r="BT101" i="11" s="1"/>
  <c r="BN102" i="11"/>
  <c r="BT102" i="11" s="1"/>
  <c r="BN103" i="11"/>
  <c r="BT103" i="11" s="1"/>
  <c r="BN104" i="11"/>
  <c r="BQ104" i="11" s="1"/>
  <c r="BY104" i="11" s="1"/>
  <c r="BN105" i="11"/>
  <c r="BN106" i="11"/>
  <c r="BN107" i="11"/>
  <c r="BT107" i="11" s="1"/>
  <c r="BN108" i="11"/>
  <c r="BN109" i="11"/>
  <c r="BT109" i="11" s="1"/>
  <c r="BN110" i="11"/>
  <c r="BN111" i="11"/>
  <c r="BT111" i="11" s="1"/>
  <c r="BN112" i="11"/>
  <c r="BN113" i="11"/>
  <c r="BN114" i="11"/>
  <c r="BN115" i="11"/>
  <c r="BN116" i="11"/>
  <c r="BN117" i="11"/>
  <c r="BT117" i="11" s="1"/>
  <c r="BN118" i="11"/>
  <c r="BN119" i="11"/>
  <c r="BT119" i="11" s="1"/>
  <c r="BN120" i="11"/>
  <c r="BQ120" i="11" s="1"/>
  <c r="BN121" i="11"/>
  <c r="BN122" i="11"/>
  <c r="BN123" i="11"/>
  <c r="BT123" i="11" s="1"/>
  <c r="BN124" i="11"/>
  <c r="BN125" i="11"/>
  <c r="BT125" i="11" s="1"/>
  <c r="BN126" i="11"/>
  <c r="BN127" i="11"/>
  <c r="BT127" i="11" s="1"/>
  <c r="BN128" i="11"/>
  <c r="BT128" i="11" s="1"/>
  <c r="BN129" i="11"/>
  <c r="BN130" i="11"/>
  <c r="BT130" i="11" s="1"/>
  <c r="BN131" i="11"/>
  <c r="BT131" i="11" s="1"/>
  <c r="BN132" i="11"/>
  <c r="BN133" i="11"/>
  <c r="BT133" i="11" s="1"/>
  <c r="BN134" i="11"/>
  <c r="BN135" i="11"/>
  <c r="BT135" i="11" s="1"/>
  <c r="BN136" i="11"/>
  <c r="BT136" i="11" s="1"/>
  <c r="BN137" i="11"/>
  <c r="BT137" i="11" s="1"/>
  <c r="BN138" i="11"/>
  <c r="BT138" i="11" s="1"/>
  <c r="BN139" i="11"/>
  <c r="BT139" i="11" s="1"/>
  <c r="BN140" i="11"/>
  <c r="BT140" i="11" s="1"/>
  <c r="BN141" i="11"/>
  <c r="BT141" i="11" s="1"/>
  <c r="BN142" i="11"/>
  <c r="BN143" i="11"/>
  <c r="BT143" i="11" s="1"/>
  <c r="BN144" i="11"/>
  <c r="BT144" i="11" s="1"/>
  <c r="BN145" i="11"/>
  <c r="BN146" i="11"/>
  <c r="BN147" i="11"/>
  <c r="BN148" i="11"/>
  <c r="BT148" i="11" s="1"/>
  <c r="BN149" i="11"/>
  <c r="BT149" i="11" s="1"/>
  <c r="BN150" i="11"/>
  <c r="BN151" i="11"/>
  <c r="BT151" i="11" s="1"/>
  <c r="BN152" i="11"/>
  <c r="BN153" i="11"/>
  <c r="BN154" i="11"/>
  <c r="BN155" i="11"/>
  <c r="BT155" i="11" s="1"/>
  <c r="BN156" i="11"/>
  <c r="BT156" i="11" s="1"/>
  <c r="BN157" i="11"/>
  <c r="BT157" i="11" s="1"/>
  <c r="BN158" i="11"/>
  <c r="BN159" i="11"/>
  <c r="BT159" i="11" s="1"/>
  <c r="BN160" i="11"/>
  <c r="BS160" i="11" s="1"/>
  <c r="BN161" i="11"/>
  <c r="BN162" i="11"/>
  <c r="BN163" i="11"/>
  <c r="BT163" i="11" s="1"/>
  <c r="BN164" i="11"/>
  <c r="BT164" i="11" s="1"/>
  <c r="BN165" i="11"/>
  <c r="BT165" i="11" s="1"/>
  <c r="BN166" i="11"/>
  <c r="BN167" i="11"/>
  <c r="BT167" i="11" s="1"/>
  <c r="BN168" i="11"/>
  <c r="BN413" i="11" s="1"/>
  <c r="AV169" i="23" s="1"/>
  <c r="BN169" i="11"/>
  <c r="BT169" i="11" s="1"/>
  <c r="BN170" i="11"/>
  <c r="BT170" i="11" s="1"/>
  <c r="BN171" i="11"/>
  <c r="BT171" i="11" s="1"/>
  <c r="BN172" i="11"/>
  <c r="BT172" i="11" s="1"/>
  <c r="BN173" i="11"/>
  <c r="BT173" i="11" s="1"/>
  <c r="BN174" i="11"/>
  <c r="BN175" i="11"/>
  <c r="BT175" i="11" s="1"/>
  <c r="BN176" i="11"/>
  <c r="BN177" i="11"/>
  <c r="BN178" i="11"/>
  <c r="BN179" i="11"/>
  <c r="BT179" i="11" s="1"/>
  <c r="BN180" i="11"/>
  <c r="BT180" i="11" s="1"/>
  <c r="BN181" i="11"/>
  <c r="BT181" i="11" s="1"/>
  <c r="BN182" i="11"/>
  <c r="BN183" i="11"/>
  <c r="BT183" i="11" s="1"/>
  <c r="BN184" i="11"/>
  <c r="BN185" i="11"/>
  <c r="BN186" i="11"/>
  <c r="BN187" i="11"/>
  <c r="BT187" i="11" s="1"/>
  <c r="BN188" i="11"/>
  <c r="BN189" i="11"/>
  <c r="BT189" i="11" s="1"/>
  <c r="BN190" i="11"/>
  <c r="BN191" i="11"/>
  <c r="BT191" i="11" s="1"/>
  <c r="BN192" i="11"/>
  <c r="BQ192" i="11" s="1"/>
  <c r="BN193" i="11"/>
  <c r="BN194" i="11"/>
  <c r="BT194" i="11" s="1"/>
  <c r="BN195" i="11"/>
  <c r="BT195" i="11" s="1"/>
  <c r="BN196" i="11"/>
  <c r="BT196" i="11" s="1"/>
  <c r="BN197" i="11"/>
  <c r="BT197" i="11" s="1"/>
  <c r="BN198" i="11"/>
  <c r="BN199" i="11"/>
  <c r="BT199" i="11" s="1"/>
  <c r="BN200" i="11"/>
  <c r="BT200" i="11" s="1"/>
  <c r="BN201" i="11"/>
  <c r="BN202" i="11"/>
  <c r="BT202" i="11" s="1"/>
  <c r="BN203" i="11"/>
  <c r="BT203" i="11" s="1"/>
  <c r="BN204" i="11"/>
  <c r="BT204" i="11" s="1"/>
  <c r="BN205" i="11"/>
  <c r="BT205" i="11" s="1"/>
  <c r="BN206" i="11"/>
  <c r="BN207" i="11"/>
  <c r="BT207" i="11" s="1"/>
  <c r="BN208" i="11"/>
  <c r="BT208" i="11" s="1"/>
  <c r="BN209" i="11"/>
  <c r="BN210" i="11"/>
  <c r="BN211" i="11"/>
  <c r="BT211" i="11" s="1"/>
  <c r="BN212" i="11"/>
  <c r="BT212" i="11" s="1"/>
  <c r="BN213" i="11"/>
  <c r="BT213" i="11" s="1"/>
  <c r="BN214" i="11"/>
  <c r="BN215" i="11"/>
  <c r="BT215" i="11" s="1"/>
  <c r="BN216" i="11"/>
  <c r="BT216" i="11" s="1"/>
  <c r="BN217" i="11"/>
  <c r="BT217" i="11" s="1"/>
  <c r="BN218" i="11"/>
  <c r="BN219" i="11"/>
  <c r="BT219" i="11" s="1"/>
  <c r="BN220" i="11"/>
  <c r="BT220" i="11" s="1"/>
  <c r="BN221" i="11"/>
  <c r="BT221" i="11" s="1"/>
  <c r="BN222" i="11"/>
  <c r="BN223" i="11"/>
  <c r="BT223" i="11" s="1"/>
  <c r="BN224" i="11"/>
  <c r="BS224" i="11" s="1"/>
  <c r="BN225" i="11"/>
  <c r="BN226" i="11"/>
  <c r="BN227" i="11"/>
  <c r="BT227" i="11" s="1"/>
  <c r="BN228" i="11"/>
  <c r="BT228" i="11" s="1"/>
  <c r="BN229" i="11"/>
  <c r="BT229" i="11" s="1"/>
  <c r="BN230" i="11"/>
  <c r="BN231" i="11"/>
  <c r="BT231" i="11" s="1"/>
  <c r="BN232" i="11"/>
  <c r="BR232" i="11" s="1"/>
  <c r="BN233" i="11"/>
  <c r="BN234" i="11"/>
  <c r="BN235" i="11"/>
  <c r="BT235" i="11" s="1"/>
  <c r="BN236" i="11"/>
  <c r="BN237" i="11"/>
  <c r="BT237" i="11" s="1"/>
  <c r="BN238" i="11"/>
  <c r="BN239" i="11"/>
  <c r="BT239" i="11" s="1"/>
  <c r="BN240" i="11"/>
  <c r="BN241" i="11"/>
  <c r="BN242" i="11"/>
  <c r="BN243" i="11"/>
  <c r="BT243" i="11" s="1"/>
  <c r="BN244" i="11"/>
  <c r="BT244" i="11" s="1"/>
  <c r="BN250" i="11"/>
  <c r="AV6" i="23" s="1"/>
  <c r="BN268" i="11"/>
  <c r="AV24" i="23" s="1"/>
  <c r="BN298" i="11"/>
  <c r="AV54" i="23" s="1"/>
  <c r="BN323" i="11"/>
  <c r="AV79" i="23" s="1"/>
  <c r="BN346" i="11"/>
  <c r="AV102" i="23" s="1"/>
  <c r="BN380" i="11"/>
  <c r="AV136" i="23" s="1"/>
  <c r="BN382" i="11"/>
  <c r="AV138" i="23" s="1"/>
  <c r="BN414" i="11"/>
  <c r="AV170" i="23" s="1"/>
  <c r="BN452" i="11"/>
  <c r="AV208" i="23" s="1"/>
  <c r="AP250" i="11"/>
  <c r="AA6" i="23" s="1"/>
  <c r="AQ250" i="11"/>
  <c r="AB6" i="23" s="1"/>
  <c r="AR250" i="11"/>
  <c r="AC6" i="23" s="1"/>
  <c r="AS250" i="11"/>
  <c r="AD6" i="23" s="1"/>
  <c r="AT250" i="11"/>
  <c r="AE6" i="23" s="1"/>
  <c r="AU250" i="11"/>
  <c r="AF6" i="23" s="1"/>
  <c r="AP251" i="11"/>
  <c r="AA7" i="23" s="1"/>
  <c r="AQ251" i="11"/>
  <c r="AB7" i="23" s="1"/>
  <c r="AR251" i="11"/>
  <c r="AC7" i="23" s="1"/>
  <c r="AS251" i="11"/>
  <c r="AD7" i="23" s="1"/>
  <c r="AT251" i="11"/>
  <c r="AE7" i="23" s="1"/>
  <c r="AU251" i="11"/>
  <c r="AF7" i="23" s="1"/>
  <c r="AP252" i="11"/>
  <c r="AA8" i="23" s="1"/>
  <c r="AQ252" i="11"/>
  <c r="AB8" i="23" s="1"/>
  <c r="AR252" i="11"/>
  <c r="AC8" i="23" s="1"/>
  <c r="AS252" i="11"/>
  <c r="AD8" i="23" s="1"/>
  <c r="AT252" i="11"/>
  <c r="AE8" i="23" s="1"/>
  <c r="AU252" i="11"/>
  <c r="AF8" i="23" s="1"/>
  <c r="AP253" i="11"/>
  <c r="AA9" i="23" s="1"/>
  <c r="AQ253" i="11"/>
  <c r="AB9" i="23" s="1"/>
  <c r="AR253" i="11"/>
  <c r="AC9" i="23" s="1"/>
  <c r="AS253" i="11"/>
  <c r="AD9" i="23" s="1"/>
  <c r="AT253" i="11"/>
  <c r="AE9" i="23" s="1"/>
  <c r="AU253" i="11"/>
  <c r="AF9" i="23" s="1"/>
  <c r="AP254" i="11"/>
  <c r="AA10" i="23" s="1"/>
  <c r="AQ254" i="11"/>
  <c r="AB10" i="23" s="1"/>
  <c r="AR254" i="11"/>
  <c r="AC10" i="23" s="1"/>
  <c r="AS254" i="11"/>
  <c r="AD10" i="23" s="1"/>
  <c r="AT254" i="11"/>
  <c r="AE10" i="23" s="1"/>
  <c r="AU254" i="11"/>
  <c r="AF10" i="23" s="1"/>
  <c r="AP255" i="11"/>
  <c r="AA11" i="23" s="1"/>
  <c r="AQ255" i="11"/>
  <c r="AB11" i="23" s="1"/>
  <c r="AR255" i="11"/>
  <c r="AC11" i="23" s="1"/>
  <c r="AS255" i="11"/>
  <c r="AD11" i="23" s="1"/>
  <c r="AT255" i="11"/>
  <c r="AE11" i="23" s="1"/>
  <c r="AU255" i="11"/>
  <c r="AF11" i="23" s="1"/>
  <c r="AP256" i="11"/>
  <c r="AA12" i="23" s="1"/>
  <c r="AQ256" i="11"/>
  <c r="AB12" i="23" s="1"/>
  <c r="AR256" i="11"/>
  <c r="AC12" i="23" s="1"/>
  <c r="AS256" i="11"/>
  <c r="AD12" i="23" s="1"/>
  <c r="AT256" i="11"/>
  <c r="AE12" i="23" s="1"/>
  <c r="AU256" i="11"/>
  <c r="AF12" i="23" s="1"/>
  <c r="AP257" i="11"/>
  <c r="AA13" i="23" s="1"/>
  <c r="AQ257" i="11"/>
  <c r="AB13" i="23" s="1"/>
  <c r="AR257" i="11"/>
  <c r="AC13" i="23" s="1"/>
  <c r="AS257" i="11"/>
  <c r="AD13" i="23" s="1"/>
  <c r="AT257" i="11"/>
  <c r="AE13" i="23" s="1"/>
  <c r="AU257" i="11"/>
  <c r="AF13" i="23" s="1"/>
  <c r="AP258" i="11"/>
  <c r="AA14" i="23" s="1"/>
  <c r="AQ258" i="11"/>
  <c r="AB14" i="23" s="1"/>
  <c r="AR258" i="11"/>
  <c r="AC14" i="23" s="1"/>
  <c r="AS258" i="11"/>
  <c r="AD14" i="23" s="1"/>
  <c r="AT258" i="11"/>
  <c r="AE14" i="23" s="1"/>
  <c r="AU258" i="11"/>
  <c r="AF14" i="23" s="1"/>
  <c r="AP259" i="11"/>
  <c r="AA15" i="23" s="1"/>
  <c r="AQ259" i="11"/>
  <c r="AB15" i="23" s="1"/>
  <c r="AR259" i="11"/>
  <c r="AC15" i="23" s="1"/>
  <c r="AS259" i="11"/>
  <c r="AD15" i="23" s="1"/>
  <c r="AT259" i="11"/>
  <c r="AE15" i="23" s="1"/>
  <c r="AU259" i="11"/>
  <c r="AF15" i="23" s="1"/>
  <c r="AP260" i="11"/>
  <c r="AA16" i="23" s="1"/>
  <c r="AQ260" i="11"/>
  <c r="AB16" i="23" s="1"/>
  <c r="AR260" i="11"/>
  <c r="AC16" i="23" s="1"/>
  <c r="AS260" i="11"/>
  <c r="AD16" i="23" s="1"/>
  <c r="AT260" i="11"/>
  <c r="AE16" i="23" s="1"/>
  <c r="AU260" i="11"/>
  <c r="AF16" i="23" s="1"/>
  <c r="AP261" i="11"/>
  <c r="AA17" i="23" s="1"/>
  <c r="AQ261" i="11"/>
  <c r="AB17" i="23" s="1"/>
  <c r="AR261" i="11"/>
  <c r="AC17" i="23" s="1"/>
  <c r="AS261" i="11"/>
  <c r="AD17" i="23" s="1"/>
  <c r="AT261" i="11"/>
  <c r="AE17" i="23" s="1"/>
  <c r="AU261" i="11"/>
  <c r="AF17" i="23" s="1"/>
  <c r="AP262" i="11"/>
  <c r="AA18" i="23" s="1"/>
  <c r="AQ262" i="11"/>
  <c r="AB18" i="23" s="1"/>
  <c r="AR262" i="11"/>
  <c r="AC18" i="23" s="1"/>
  <c r="AS262" i="11"/>
  <c r="AD18" i="23" s="1"/>
  <c r="AT262" i="11"/>
  <c r="AE18" i="23" s="1"/>
  <c r="AU262" i="11"/>
  <c r="AF18" i="23" s="1"/>
  <c r="AP263" i="11"/>
  <c r="AA19" i="23" s="1"/>
  <c r="AQ263" i="11"/>
  <c r="AB19" i="23" s="1"/>
  <c r="AR263" i="11"/>
  <c r="AC19" i="23" s="1"/>
  <c r="AS263" i="11"/>
  <c r="AD19" i="23" s="1"/>
  <c r="AT263" i="11"/>
  <c r="AE19" i="23" s="1"/>
  <c r="AU263" i="11"/>
  <c r="AF19" i="23" s="1"/>
  <c r="AP264" i="11"/>
  <c r="AA20" i="23" s="1"/>
  <c r="AQ264" i="11"/>
  <c r="AB20" i="23" s="1"/>
  <c r="AR264" i="11"/>
  <c r="AC20" i="23" s="1"/>
  <c r="AS264" i="11"/>
  <c r="AD20" i="23" s="1"/>
  <c r="AT264" i="11"/>
  <c r="AE20" i="23" s="1"/>
  <c r="AU264" i="11"/>
  <c r="AF20" i="23" s="1"/>
  <c r="AP265" i="11"/>
  <c r="AA21" i="23" s="1"/>
  <c r="AQ265" i="11"/>
  <c r="AB21" i="23" s="1"/>
  <c r="AR265" i="11"/>
  <c r="AC21" i="23" s="1"/>
  <c r="AS265" i="11"/>
  <c r="AD21" i="23" s="1"/>
  <c r="AT265" i="11"/>
  <c r="AE21" i="23" s="1"/>
  <c r="AU265" i="11"/>
  <c r="AF21" i="23" s="1"/>
  <c r="AP266" i="11"/>
  <c r="AA22" i="23" s="1"/>
  <c r="AQ266" i="11"/>
  <c r="AB22" i="23" s="1"/>
  <c r="AR266" i="11"/>
  <c r="AC22" i="23" s="1"/>
  <c r="AS266" i="11"/>
  <c r="AD22" i="23" s="1"/>
  <c r="AT266" i="11"/>
  <c r="AE22" i="23" s="1"/>
  <c r="AU266" i="11"/>
  <c r="AF22" i="23" s="1"/>
  <c r="AP267" i="11"/>
  <c r="AA23" i="23" s="1"/>
  <c r="AQ267" i="11"/>
  <c r="AB23" i="23" s="1"/>
  <c r="AR267" i="11"/>
  <c r="AC23" i="23" s="1"/>
  <c r="AS267" i="11"/>
  <c r="AD23" i="23" s="1"/>
  <c r="AT267" i="11"/>
  <c r="AE23" i="23" s="1"/>
  <c r="AU267" i="11"/>
  <c r="AF23" i="23" s="1"/>
  <c r="AP268" i="11"/>
  <c r="AA24" i="23" s="1"/>
  <c r="AQ268" i="11"/>
  <c r="AB24" i="23" s="1"/>
  <c r="AR268" i="11"/>
  <c r="AC24" i="23" s="1"/>
  <c r="AS268" i="11"/>
  <c r="AD24" i="23" s="1"/>
  <c r="AT268" i="11"/>
  <c r="AE24" i="23" s="1"/>
  <c r="AU268" i="11"/>
  <c r="AF24" i="23" s="1"/>
  <c r="AP269" i="11"/>
  <c r="AA25" i="23" s="1"/>
  <c r="AQ269" i="11"/>
  <c r="AB25" i="23" s="1"/>
  <c r="AR269" i="11"/>
  <c r="AC25" i="23" s="1"/>
  <c r="AS269" i="11"/>
  <c r="AD25" i="23" s="1"/>
  <c r="AT269" i="11"/>
  <c r="AE25" i="23" s="1"/>
  <c r="AU269" i="11"/>
  <c r="AF25" i="23" s="1"/>
  <c r="AP270" i="11"/>
  <c r="AA26" i="23" s="1"/>
  <c r="AQ270" i="11"/>
  <c r="AB26" i="23" s="1"/>
  <c r="AR270" i="11"/>
  <c r="AC26" i="23" s="1"/>
  <c r="AS270" i="11"/>
  <c r="AD26" i="23" s="1"/>
  <c r="AT270" i="11"/>
  <c r="AE26" i="23" s="1"/>
  <c r="AU270" i="11"/>
  <c r="AF26" i="23" s="1"/>
  <c r="AP271" i="11"/>
  <c r="AA27" i="23" s="1"/>
  <c r="AQ271" i="11"/>
  <c r="AB27" i="23" s="1"/>
  <c r="AR271" i="11"/>
  <c r="AC27" i="23" s="1"/>
  <c r="AS271" i="11"/>
  <c r="AD27" i="23" s="1"/>
  <c r="AT271" i="11"/>
  <c r="AE27" i="23" s="1"/>
  <c r="AU271" i="11"/>
  <c r="AF27" i="23" s="1"/>
  <c r="AP272" i="11"/>
  <c r="AA28" i="23" s="1"/>
  <c r="AQ272" i="11"/>
  <c r="AB28" i="23" s="1"/>
  <c r="AR272" i="11"/>
  <c r="AC28" i="23" s="1"/>
  <c r="AS272" i="11"/>
  <c r="AD28" i="23" s="1"/>
  <c r="AT272" i="11"/>
  <c r="AE28" i="23" s="1"/>
  <c r="AU272" i="11"/>
  <c r="AF28" i="23" s="1"/>
  <c r="AP273" i="11"/>
  <c r="AA29" i="23" s="1"/>
  <c r="AQ273" i="11"/>
  <c r="AB29" i="23" s="1"/>
  <c r="AR273" i="11"/>
  <c r="AC29" i="23" s="1"/>
  <c r="AS273" i="11"/>
  <c r="AD29" i="23" s="1"/>
  <c r="AT273" i="11"/>
  <c r="AE29" i="23" s="1"/>
  <c r="AU273" i="11"/>
  <c r="AF29" i="23" s="1"/>
  <c r="AP274" i="11"/>
  <c r="AA30" i="23" s="1"/>
  <c r="AQ274" i="11"/>
  <c r="AB30" i="23" s="1"/>
  <c r="AR274" i="11"/>
  <c r="AC30" i="23" s="1"/>
  <c r="AS274" i="11"/>
  <c r="AD30" i="23" s="1"/>
  <c r="AT274" i="11"/>
  <c r="AE30" i="23" s="1"/>
  <c r="AU274" i="11"/>
  <c r="AF30" i="23" s="1"/>
  <c r="AP275" i="11"/>
  <c r="AA31" i="23" s="1"/>
  <c r="AQ275" i="11"/>
  <c r="AB31" i="23" s="1"/>
  <c r="AR275" i="11"/>
  <c r="AC31" i="23" s="1"/>
  <c r="AS275" i="11"/>
  <c r="AD31" i="23" s="1"/>
  <c r="AT275" i="11"/>
  <c r="AE31" i="23" s="1"/>
  <c r="AU275" i="11"/>
  <c r="AF31" i="23" s="1"/>
  <c r="AP276" i="11"/>
  <c r="AA32" i="23" s="1"/>
  <c r="AQ276" i="11"/>
  <c r="AB32" i="23" s="1"/>
  <c r="AR276" i="11"/>
  <c r="AC32" i="23" s="1"/>
  <c r="AS276" i="11"/>
  <c r="AD32" i="23" s="1"/>
  <c r="AT276" i="11"/>
  <c r="AE32" i="23" s="1"/>
  <c r="AU276" i="11"/>
  <c r="AF32" i="23" s="1"/>
  <c r="AP277" i="11"/>
  <c r="AA33" i="23" s="1"/>
  <c r="AQ277" i="11"/>
  <c r="AB33" i="23" s="1"/>
  <c r="AR277" i="11"/>
  <c r="AC33" i="23" s="1"/>
  <c r="AS277" i="11"/>
  <c r="AD33" i="23" s="1"/>
  <c r="AT277" i="11"/>
  <c r="AE33" i="23" s="1"/>
  <c r="AU277" i="11"/>
  <c r="AF33" i="23" s="1"/>
  <c r="AP278" i="11"/>
  <c r="AA34" i="23" s="1"/>
  <c r="AQ278" i="11"/>
  <c r="AB34" i="23" s="1"/>
  <c r="AR278" i="11"/>
  <c r="AC34" i="23" s="1"/>
  <c r="AS278" i="11"/>
  <c r="AD34" i="23" s="1"/>
  <c r="AT278" i="11"/>
  <c r="AE34" i="23" s="1"/>
  <c r="AU278" i="11"/>
  <c r="AF34" i="23" s="1"/>
  <c r="AP279" i="11"/>
  <c r="AA35" i="23" s="1"/>
  <c r="AQ279" i="11"/>
  <c r="AB35" i="23" s="1"/>
  <c r="AR279" i="11"/>
  <c r="AC35" i="23" s="1"/>
  <c r="AS279" i="11"/>
  <c r="AD35" i="23" s="1"/>
  <c r="AT279" i="11"/>
  <c r="AE35" i="23" s="1"/>
  <c r="AU279" i="11"/>
  <c r="AF35" i="23" s="1"/>
  <c r="AP280" i="11"/>
  <c r="AA36" i="23" s="1"/>
  <c r="AQ280" i="11"/>
  <c r="AB36" i="23" s="1"/>
  <c r="AR280" i="11"/>
  <c r="AC36" i="23" s="1"/>
  <c r="AS280" i="11"/>
  <c r="AD36" i="23" s="1"/>
  <c r="AT280" i="11"/>
  <c r="AE36" i="23" s="1"/>
  <c r="AU280" i="11"/>
  <c r="AF36" i="23" s="1"/>
  <c r="AP281" i="11"/>
  <c r="AA37" i="23" s="1"/>
  <c r="AQ281" i="11"/>
  <c r="AB37" i="23" s="1"/>
  <c r="AR281" i="11"/>
  <c r="AC37" i="23" s="1"/>
  <c r="AS281" i="11"/>
  <c r="AD37" i="23" s="1"/>
  <c r="AT281" i="11"/>
  <c r="AE37" i="23" s="1"/>
  <c r="AU281" i="11"/>
  <c r="AF37" i="23" s="1"/>
  <c r="AP282" i="11"/>
  <c r="AA38" i="23" s="1"/>
  <c r="AQ282" i="11"/>
  <c r="AB38" i="23" s="1"/>
  <c r="AR282" i="11"/>
  <c r="AC38" i="23" s="1"/>
  <c r="AS282" i="11"/>
  <c r="AD38" i="23" s="1"/>
  <c r="AT282" i="11"/>
  <c r="AE38" i="23" s="1"/>
  <c r="AU282" i="11"/>
  <c r="AF38" i="23" s="1"/>
  <c r="AP283" i="11"/>
  <c r="AA39" i="23" s="1"/>
  <c r="AQ283" i="11"/>
  <c r="AB39" i="23" s="1"/>
  <c r="AR283" i="11"/>
  <c r="AC39" i="23" s="1"/>
  <c r="AS283" i="11"/>
  <c r="AD39" i="23" s="1"/>
  <c r="AT283" i="11"/>
  <c r="AE39" i="23" s="1"/>
  <c r="AU283" i="11"/>
  <c r="AF39" i="23" s="1"/>
  <c r="AP284" i="11"/>
  <c r="AA40" i="23" s="1"/>
  <c r="AQ284" i="11"/>
  <c r="AB40" i="23" s="1"/>
  <c r="AR284" i="11"/>
  <c r="AC40" i="23" s="1"/>
  <c r="AS284" i="11"/>
  <c r="AD40" i="23" s="1"/>
  <c r="AT284" i="11"/>
  <c r="AE40" i="23" s="1"/>
  <c r="AU284" i="11"/>
  <c r="AF40" i="23" s="1"/>
  <c r="AP285" i="11"/>
  <c r="AA41" i="23" s="1"/>
  <c r="AQ285" i="11"/>
  <c r="AB41" i="23" s="1"/>
  <c r="AR285" i="11"/>
  <c r="AC41" i="23" s="1"/>
  <c r="AS285" i="11"/>
  <c r="AD41" i="23" s="1"/>
  <c r="AT285" i="11"/>
  <c r="AE41" i="23" s="1"/>
  <c r="AU285" i="11"/>
  <c r="AF41" i="23" s="1"/>
  <c r="AP286" i="11"/>
  <c r="AA42" i="23" s="1"/>
  <c r="AQ286" i="11"/>
  <c r="AB42" i="23" s="1"/>
  <c r="AR286" i="11"/>
  <c r="AC42" i="23" s="1"/>
  <c r="AS286" i="11"/>
  <c r="AD42" i="23" s="1"/>
  <c r="AT286" i="11"/>
  <c r="AE42" i="23" s="1"/>
  <c r="AU286" i="11"/>
  <c r="AF42" i="23" s="1"/>
  <c r="AP287" i="11"/>
  <c r="AA43" i="23" s="1"/>
  <c r="AQ287" i="11"/>
  <c r="AB43" i="23" s="1"/>
  <c r="AR287" i="11"/>
  <c r="AC43" i="23" s="1"/>
  <c r="AS287" i="11"/>
  <c r="AD43" i="23" s="1"/>
  <c r="AT287" i="11"/>
  <c r="AE43" i="23" s="1"/>
  <c r="AU287" i="11"/>
  <c r="AF43" i="23" s="1"/>
  <c r="AP288" i="11"/>
  <c r="AA44" i="23" s="1"/>
  <c r="AQ288" i="11"/>
  <c r="AB44" i="23" s="1"/>
  <c r="AR288" i="11"/>
  <c r="AC44" i="23" s="1"/>
  <c r="AS288" i="11"/>
  <c r="AD44" i="23" s="1"/>
  <c r="AT288" i="11"/>
  <c r="AE44" i="23" s="1"/>
  <c r="AU288" i="11"/>
  <c r="AF44" i="23" s="1"/>
  <c r="AP289" i="11"/>
  <c r="AA45" i="23" s="1"/>
  <c r="AQ289" i="11"/>
  <c r="AB45" i="23" s="1"/>
  <c r="AR289" i="11"/>
  <c r="AC45" i="23" s="1"/>
  <c r="AS289" i="11"/>
  <c r="AD45" i="23" s="1"/>
  <c r="AT289" i="11"/>
  <c r="AE45" i="23" s="1"/>
  <c r="AU289" i="11"/>
  <c r="AF45" i="23" s="1"/>
  <c r="AP290" i="11"/>
  <c r="AA46" i="23" s="1"/>
  <c r="AQ290" i="11"/>
  <c r="AB46" i="23" s="1"/>
  <c r="AR290" i="11"/>
  <c r="AC46" i="23" s="1"/>
  <c r="AS290" i="11"/>
  <c r="AD46" i="23" s="1"/>
  <c r="AT290" i="11"/>
  <c r="AE46" i="23" s="1"/>
  <c r="AU290" i="11"/>
  <c r="AF46" i="23" s="1"/>
  <c r="AP291" i="11"/>
  <c r="AA47" i="23" s="1"/>
  <c r="AQ291" i="11"/>
  <c r="AB47" i="23" s="1"/>
  <c r="AR291" i="11"/>
  <c r="AC47" i="23" s="1"/>
  <c r="AS291" i="11"/>
  <c r="AD47" i="23" s="1"/>
  <c r="AT291" i="11"/>
  <c r="AE47" i="23" s="1"/>
  <c r="AU291" i="11"/>
  <c r="AF47" i="23" s="1"/>
  <c r="AP292" i="11"/>
  <c r="AA48" i="23" s="1"/>
  <c r="AQ292" i="11"/>
  <c r="AB48" i="23" s="1"/>
  <c r="AR292" i="11"/>
  <c r="AC48" i="23" s="1"/>
  <c r="AS292" i="11"/>
  <c r="AD48" i="23" s="1"/>
  <c r="AT292" i="11"/>
  <c r="AE48" i="23" s="1"/>
  <c r="AU292" i="11"/>
  <c r="AF48" i="23" s="1"/>
  <c r="AP293" i="11"/>
  <c r="AA49" i="23" s="1"/>
  <c r="AQ293" i="11"/>
  <c r="AB49" i="23" s="1"/>
  <c r="AR293" i="11"/>
  <c r="AC49" i="23" s="1"/>
  <c r="AS293" i="11"/>
  <c r="AD49" i="23" s="1"/>
  <c r="AT293" i="11"/>
  <c r="AE49" i="23" s="1"/>
  <c r="AU293" i="11"/>
  <c r="AF49" i="23" s="1"/>
  <c r="AP294" i="11"/>
  <c r="AA50" i="23" s="1"/>
  <c r="AQ294" i="11"/>
  <c r="AB50" i="23" s="1"/>
  <c r="AR294" i="11"/>
  <c r="AC50" i="23" s="1"/>
  <c r="AS294" i="11"/>
  <c r="AD50" i="23" s="1"/>
  <c r="AT294" i="11"/>
  <c r="AE50" i="23" s="1"/>
  <c r="AU294" i="11"/>
  <c r="AF50" i="23" s="1"/>
  <c r="AP295" i="11"/>
  <c r="AA51" i="23" s="1"/>
  <c r="AQ295" i="11"/>
  <c r="AB51" i="23" s="1"/>
  <c r="AR295" i="11"/>
  <c r="AC51" i="23" s="1"/>
  <c r="AS295" i="11"/>
  <c r="AD51" i="23" s="1"/>
  <c r="AT295" i="11"/>
  <c r="AE51" i="23" s="1"/>
  <c r="AU295" i="11"/>
  <c r="AF51" i="23" s="1"/>
  <c r="AP296" i="11"/>
  <c r="AA52" i="23" s="1"/>
  <c r="AQ296" i="11"/>
  <c r="AB52" i="23" s="1"/>
  <c r="AR296" i="11"/>
  <c r="AC52" i="23" s="1"/>
  <c r="AS296" i="11"/>
  <c r="AD52" i="23" s="1"/>
  <c r="AT296" i="11"/>
  <c r="AE52" i="23" s="1"/>
  <c r="AU296" i="11"/>
  <c r="AF52" i="23" s="1"/>
  <c r="AP297" i="11"/>
  <c r="AA53" i="23" s="1"/>
  <c r="AQ297" i="11"/>
  <c r="AB53" i="23" s="1"/>
  <c r="AR297" i="11"/>
  <c r="AC53" i="23" s="1"/>
  <c r="AS297" i="11"/>
  <c r="AD53" i="23" s="1"/>
  <c r="AT297" i="11"/>
  <c r="AE53" i="23" s="1"/>
  <c r="AU297" i="11"/>
  <c r="AF53" i="23" s="1"/>
  <c r="AP298" i="11"/>
  <c r="AA54" i="23" s="1"/>
  <c r="AQ298" i="11"/>
  <c r="AB54" i="23" s="1"/>
  <c r="AR298" i="11"/>
  <c r="AC54" i="23" s="1"/>
  <c r="AS298" i="11"/>
  <c r="AD54" i="23" s="1"/>
  <c r="AT298" i="11"/>
  <c r="AE54" i="23" s="1"/>
  <c r="AU298" i="11"/>
  <c r="AF54" i="23" s="1"/>
  <c r="AP299" i="11"/>
  <c r="AA55" i="23" s="1"/>
  <c r="AQ299" i="11"/>
  <c r="AB55" i="23" s="1"/>
  <c r="AR299" i="11"/>
  <c r="AC55" i="23" s="1"/>
  <c r="AS299" i="11"/>
  <c r="AD55" i="23" s="1"/>
  <c r="AT299" i="11"/>
  <c r="AE55" i="23" s="1"/>
  <c r="AU299" i="11"/>
  <c r="AF55" i="23" s="1"/>
  <c r="AP300" i="11"/>
  <c r="AA56" i="23" s="1"/>
  <c r="AQ300" i="11"/>
  <c r="AB56" i="23" s="1"/>
  <c r="AR300" i="11"/>
  <c r="AC56" i="23" s="1"/>
  <c r="AS300" i="11"/>
  <c r="AD56" i="23" s="1"/>
  <c r="AT300" i="11"/>
  <c r="AE56" i="23" s="1"/>
  <c r="AU300" i="11"/>
  <c r="AF56" i="23" s="1"/>
  <c r="AP301" i="11"/>
  <c r="AA57" i="23" s="1"/>
  <c r="AQ301" i="11"/>
  <c r="AB57" i="23" s="1"/>
  <c r="AR301" i="11"/>
  <c r="AC57" i="23" s="1"/>
  <c r="AS301" i="11"/>
  <c r="AD57" i="23" s="1"/>
  <c r="AT301" i="11"/>
  <c r="AE57" i="23" s="1"/>
  <c r="AU301" i="11"/>
  <c r="AF57" i="23" s="1"/>
  <c r="AP302" i="11"/>
  <c r="AA58" i="23" s="1"/>
  <c r="AQ302" i="11"/>
  <c r="AB58" i="23" s="1"/>
  <c r="AR302" i="11"/>
  <c r="AC58" i="23" s="1"/>
  <c r="AS302" i="11"/>
  <c r="AD58" i="23" s="1"/>
  <c r="AT302" i="11"/>
  <c r="AE58" i="23" s="1"/>
  <c r="AU302" i="11"/>
  <c r="AF58" i="23" s="1"/>
  <c r="AP303" i="11"/>
  <c r="AA59" i="23" s="1"/>
  <c r="AQ303" i="11"/>
  <c r="AB59" i="23" s="1"/>
  <c r="AR303" i="11"/>
  <c r="AC59" i="23" s="1"/>
  <c r="AS303" i="11"/>
  <c r="AD59" i="23" s="1"/>
  <c r="AT303" i="11"/>
  <c r="AE59" i="23" s="1"/>
  <c r="AU303" i="11"/>
  <c r="AF59" i="23" s="1"/>
  <c r="AP304" i="11"/>
  <c r="AA60" i="23" s="1"/>
  <c r="AQ304" i="11"/>
  <c r="AB60" i="23" s="1"/>
  <c r="AR304" i="11"/>
  <c r="AC60" i="23" s="1"/>
  <c r="AS304" i="11"/>
  <c r="AD60" i="23" s="1"/>
  <c r="AT304" i="11"/>
  <c r="AE60" i="23" s="1"/>
  <c r="AU304" i="11"/>
  <c r="AF60" i="23" s="1"/>
  <c r="AP305" i="11"/>
  <c r="AA61" i="23" s="1"/>
  <c r="AQ305" i="11"/>
  <c r="AB61" i="23" s="1"/>
  <c r="AR305" i="11"/>
  <c r="AC61" i="23" s="1"/>
  <c r="AS305" i="11"/>
  <c r="AD61" i="23" s="1"/>
  <c r="AT305" i="11"/>
  <c r="AE61" i="23" s="1"/>
  <c r="AU305" i="11"/>
  <c r="AF61" i="23" s="1"/>
  <c r="AP306" i="11"/>
  <c r="AA62" i="23" s="1"/>
  <c r="AQ306" i="11"/>
  <c r="AB62" i="23" s="1"/>
  <c r="AR306" i="11"/>
  <c r="AC62" i="23" s="1"/>
  <c r="AS306" i="11"/>
  <c r="AD62" i="23" s="1"/>
  <c r="AT306" i="11"/>
  <c r="AE62" i="23" s="1"/>
  <c r="AU306" i="11"/>
  <c r="AF62" i="23" s="1"/>
  <c r="AP307" i="11"/>
  <c r="AA63" i="23" s="1"/>
  <c r="AQ307" i="11"/>
  <c r="AB63" i="23" s="1"/>
  <c r="AR307" i="11"/>
  <c r="AC63" i="23" s="1"/>
  <c r="AS307" i="11"/>
  <c r="AD63" i="23" s="1"/>
  <c r="AT307" i="11"/>
  <c r="AE63" i="23" s="1"/>
  <c r="AU307" i="11"/>
  <c r="AF63" i="23" s="1"/>
  <c r="AP308" i="11"/>
  <c r="AA64" i="23" s="1"/>
  <c r="AQ308" i="11"/>
  <c r="AB64" i="23" s="1"/>
  <c r="AR308" i="11"/>
  <c r="AC64" i="23" s="1"/>
  <c r="AS308" i="11"/>
  <c r="AD64" i="23" s="1"/>
  <c r="AT308" i="11"/>
  <c r="AE64" i="23" s="1"/>
  <c r="AU308" i="11"/>
  <c r="AF64" i="23" s="1"/>
  <c r="AP309" i="11"/>
  <c r="AA65" i="23" s="1"/>
  <c r="AQ309" i="11"/>
  <c r="AB65" i="23" s="1"/>
  <c r="AR309" i="11"/>
  <c r="AC65" i="23" s="1"/>
  <c r="AS309" i="11"/>
  <c r="AD65" i="23" s="1"/>
  <c r="AT309" i="11"/>
  <c r="AE65" i="23" s="1"/>
  <c r="AU309" i="11"/>
  <c r="AF65" i="23" s="1"/>
  <c r="AP310" i="11"/>
  <c r="AA66" i="23" s="1"/>
  <c r="AQ310" i="11"/>
  <c r="AB66" i="23" s="1"/>
  <c r="AR310" i="11"/>
  <c r="AC66" i="23" s="1"/>
  <c r="AS310" i="11"/>
  <c r="AD66" i="23" s="1"/>
  <c r="AT310" i="11"/>
  <c r="AE66" i="23" s="1"/>
  <c r="AU310" i="11"/>
  <c r="AF66" i="23" s="1"/>
  <c r="AP311" i="11"/>
  <c r="AA67" i="23" s="1"/>
  <c r="AQ311" i="11"/>
  <c r="AB67" i="23" s="1"/>
  <c r="AR311" i="11"/>
  <c r="AC67" i="23" s="1"/>
  <c r="AS311" i="11"/>
  <c r="AD67" i="23" s="1"/>
  <c r="AT311" i="11"/>
  <c r="AE67" i="23" s="1"/>
  <c r="AU311" i="11"/>
  <c r="AF67" i="23" s="1"/>
  <c r="AP312" i="11"/>
  <c r="AA68" i="23" s="1"/>
  <c r="AQ312" i="11"/>
  <c r="AB68" i="23" s="1"/>
  <c r="AR312" i="11"/>
  <c r="AC68" i="23" s="1"/>
  <c r="AS312" i="11"/>
  <c r="AD68" i="23" s="1"/>
  <c r="AT312" i="11"/>
  <c r="AE68" i="23" s="1"/>
  <c r="AU312" i="11"/>
  <c r="AF68" i="23" s="1"/>
  <c r="AP313" i="11"/>
  <c r="AA69" i="23" s="1"/>
  <c r="AQ313" i="11"/>
  <c r="AB69" i="23" s="1"/>
  <c r="AR313" i="11"/>
  <c r="AC69" i="23" s="1"/>
  <c r="AS313" i="11"/>
  <c r="AD69" i="23" s="1"/>
  <c r="AT313" i="11"/>
  <c r="AE69" i="23" s="1"/>
  <c r="AU313" i="11"/>
  <c r="AF69" i="23" s="1"/>
  <c r="AP314" i="11"/>
  <c r="AA70" i="23" s="1"/>
  <c r="AQ314" i="11"/>
  <c r="AB70" i="23" s="1"/>
  <c r="AR314" i="11"/>
  <c r="AC70" i="23" s="1"/>
  <c r="AS314" i="11"/>
  <c r="AD70" i="23" s="1"/>
  <c r="AT314" i="11"/>
  <c r="AE70" i="23" s="1"/>
  <c r="AU314" i="11"/>
  <c r="AF70" i="23" s="1"/>
  <c r="AP315" i="11"/>
  <c r="AA71" i="23" s="1"/>
  <c r="AQ315" i="11"/>
  <c r="AB71" i="23" s="1"/>
  <c r="AR315" i="11"/>
  <c r="AC71" i="23" s="1"/>
  <c r="AS315" i="11"/>
  <c r="AD71" i="23" s="1"/>
  <c r="AT315" i="11"/>
  <c r="AE71" i="23" s="1"/>
  <c r="AU315" i="11"/>
  <c r="AF71" i="23" s="1"/>
  <c r="AP316" i="11"/>
  <c r="AA72" i="23" s="1"/>
  <c r="AQ316" i="11"/>
  <c r="AB72" i="23" s="1"/>
  <c r="AR316" i="11"/>
  <c r="AC72" i="23" s="1"/>
  <c r="AS316" i="11"/>
  <c r="AD72" i="23" s="1"/>
  <c r="AT316" i="11"/>
  <c r="AE72" i="23" s="1"/>
  <c r="AU316" i="11"/>
  <c r="AF72" i="23" s="1"/>
  <c r="AP317" i="11"/>
  <c r="AA73" i="23" s="1"/>
  <c r="AQ317" i="11"/>
  <c r="AB73" i="23" s="1"/>
  <c r="AR317" i="11"/>
  <c r="AC73" i="23" s="1"/>
  <c r="AS317" i="11"/>
  <c r="AD73" i="23" s="1"/>
  <c r="AT317" i="11"/>
  <c r="AE73" i="23" s="1"/>
  <c r="AU317" i="11"/>
  <c r="AF73" i="23" s="1"/>
  <c r="AP318" i="11"/>
  <c r="AA74" i="23" s="1"/>
  <c r="AQ318" i="11"/>
  <c r="AB74" i="23" s="1"/>
  <c r="AR318" i="11"/>
  <c r="AC74" i="23" s="1"/>
  <c r="AS318" i="11"/>
  <c r="AD74" i="23" s="1"/>
  <c r="AT318" i="11"/>
  <c r="AE74" i="23" s="1"/>
  <c r="AU318" i="11"/>
  <c r="AF74" i="23" s="1"/>
  <c r="AP319" i="11"/>
  <c r="AA75" i="23" s="1"/>
  <c r="AQ319" i="11"/>
  <c r="AB75" i="23" s="1"/>
  <c r="AR319" i="11"/>
  <c r="AC75" i="23" s="1"/>
  <c r="AS319" i="11"/>
  <c r="AD75" i="23" s="1"/>
  <c r="AT319" i="11"/>
  <c r="AE75" i="23" s="1"/>
  <c r="AU319" i="11"/>
  <c r="AF75" i="23" s="1"/>
  <c r="AP320" i="11"/>
  <c r="AA76" i="23" s="1"/>
  <c r="AQ320" i="11"/>
  <c r="AB76" i="23" s="1"/>
  <c r="AR320" i="11"/>
  <c r="AC76" i="23" s="1"/>
  <c r="AS320" i="11"/>
  <c r="AD76" i="23" s="1"/>
  <c r="AT320" i="11"/>
  <c r="AE76" i="23" s="1"/>
  <c r="AU320" i="11"/>
  <c r="AF76" i="23" s="1"/>
  <c r="AP321" i="11"/>
  <c r="AA77" i="23" s="1"/>
  <c r="AQ321" i="11"/>
  <c r="AB77" i="23" s="1"/>
  <c r="AR321" i="11"/>
  <c r="AC77" i="23" s="1"/>
  <c r="AS321" i="11"/>
  <c r="AD77" i="23" s="1"/>
  <c r="AT321" i="11"/>
  <c r="AE77" i="23" s="1"/>
  <c r="AU321" i="11"/>
  <c r="AF77" i="23" s="1"/>
  <c r="AP322" i="11"/>
  <c r="AA78" i="23" s="1"/>
  <c r="AQ322" i="11"/>
  <c r="AB78" i="23" s="1"/>
  <c r="AR322" i="11"/>
  <c r="AC78" i="23" s="1"/>
  <c r="AS322" i="11"/>
  <c r="AD78" i="23" s="1"/>
  <c r="AT322" i="11"/>
  <c r="AE78" i="23" s="1"/>
  <c r="AU322" i="11"/>
  <c r="AF78" i="23" s="1"/>
  <c r="AP323" i="11"/>
  <c r="AA79" i="23" s="1"/>
  <c r="AQ323" i="11"/>
  <c r="AB79" i="23" s="1"/>
  <c r="AR323" i="11"/>
  <c r="AC79" i="23" s="1"/>
  <c r="AS323" i="11"/>
  <c r="AD79" i="23" s="1"/>
  <c r="AT323" i="11"/>
  <c r="AE79" i="23" s="1"/>
  <c r="AU323" i="11"/>
  <c r="AF79" i="23" s="1"/>
  <c r="AP324" i="11"/>
  <c r="AA80" i="23" s="1"/>
  <c r="AQ324" i="11"/>
  <c r="AB80" i="23" s="1"/>
  <c r="AR324" i="11"/>
  <c r="AC80" i="23" s="1"/>
  <c r="AS324" i="11"/>
  <c r="AD80" i="23" s="1"/>
  <c r="AT324" i="11"/>
  <c r="AE80" i="23" s="1"/>
  <c r="AU324" i="11"/>
  <c r="AF80" i="23" s="1"/>
  <c r="AP325" i="11"/>
  <c r="AA81" i="23" s="1"/>
  <c r="AQ325" i="11"/>
  <c r="AB81" i="23" s="1"/>
  <c r="AR325" i="11"/>
  <c r="AC81" i="23" s="1"/>
  <c r="AS325" i="11"/>
  <c r="AD81" i="23" s="1"/>
  <c r="AT325" i="11"/>
  <c r="AE81" i="23" s="1"/>
  <c r="AU325" i="11"/>
  <c r="AF81" i="23" s="1"/>
  <c r="AP326" i="11"/>
  <c r="AA82" i="23" s="1"/>
  <c r="AQ326" i="11"/>
  <c r="AB82" i="23" s="1"/>
  <c r="AR326" i="11"/>
  <c r="AC82" i="23" s="1"/>
  <c r="AS326" i="11"/>
  <c r="AD82" i="23" s="1"/>
  <c r="AT326" i="11"/>
  <c r="AE82" i="23" s="1"/>
  <c r="AU326" i="11"/>
  <c r="AF82" i="23" s="1"/>
  <c r="AP327" i="11"/>
  <c r="AA83" i="23" s="1"/>
  <c r="AQ327" i="11"/>
  <c r="AB83" i="23" s="1"/>
  <c r="AR327" i="11"/>
  <c r="AC83" i="23" s="1"/>
  <c r="AS327" i="11"/>
  <c r="AD83" i="23" s="1"/>
  <c r="AT327" i="11"/>
  <c r="AE83" i="23" s="1"/>
  <c r="AU327" i="11"/>
  <c r="AF83" i="23" s="1"/>
  <c r="AP328" i="11"/>
  <c r="AA84" i="23" s="1"/>
  <c r="AQ328" i="11"/>
  <c r="AB84" i="23" s="1"/>
  <c r="AR328" i="11"/>
  <c r="AC84" i="23" s="1"/>
  <c r="AS328" i="11"/>
  <c r="AD84" i="23" s="1"/>
  <c r="AT328" i="11"/>
  <c r="AE84" i="23" s="1"/>
  <c r="AU328" i="11"/>
  <c r="AF84" i="23" s="1"/>
  <c r="AP329" i="11"/>
  <c r="AA85" i="23" s="1"/>
  <c r="AQ329" i="11"/>
  <c r="AB85" i="23" s="1"/>
  <c r="AR329" i="11"/>
  <c r="AC85" i="23" s="1"/>
  <c r="AS329" i="11"/>
  <c r="AD85" i="23" s="1"/>
  <c r="AT329" i="11"/>
  <c r="AE85" i="23" s="1"/>
  <c r="AU329" i="11"/>
  <c r="AF85" i="23" s="1"/>
  <c r="AP330" i="11"/>
  <c r="AA86" i="23" s="1"/>
  <c r="AQ330" i="11"/>
  <c r="AB86" i="23" s="1"/>
  <c r="AR330" i="11"/>
  <c r="AC86" i="23" s="1"/>
  <c r="AS330" i="11"/>
  <c r="AD86" i="23" s="1"/>
  <c r="AT330" i="11"/>
  <c r="AE86" i="23" s="1"/>
  <c r="AU330" i="11"/>
  <c r="AF86" i="23" s="1"/>
  <c r="AP331" i="11"/>
  <c r="AA87" i="23" s="1"/>
  <c r="AQ331" i="11"/>
  <c r="AB87" i="23" s="1"/>
  <c r="AR331" i="11"/>
  <c r="AC87" i="23" s="1"/>
  <c r="AS331" i="11"/>
  <c r="AD87" i="23" s="1"/>
  <c r="AT331" i="11"/>
  <c r="AE87" i="23" s="1"/>
  <c r="AU331" i="11"/>
  <c r="AF87" i="23" s="1"/>
  <c r="AP332" i="11"/>
  <c r="AA88" i="23" s="1"/>
  <c r="AQ332" i="11"/>
  <c r="AB88" i="23" s="1"/>
  <c r="AR332" i="11"/>
  <c r="AC88" i="23" s="1"/>
  <c r="AS332" i="11"/>
  <c r="AD88" i="23" s="1"/>
  <c r="AT332" i="11"/>
  <c r="AE88" i="23" s="1"/>
  <c r="AU332" i="11"/>
  <c r="AF88" i="23" s="1"/>
  <c r="AP333" i="11"/>
  <c r="AA89" i="23" s="1"/>
  <c r="AQ333" i="11"/>
  <c r="AB89" i="23" s="1"/>
  <c r="AR333" i="11"/>
  <c r="AC89" i="23" s="1"/>
  <c r="AS333" i="11"/>
  <c r="AD89" i="23" s="1"/>
  <c r="AT333" i="11"/>
  <c r="AE89" i="23" s="1"/>
  <c r="AU333" i="11"/>
  <c r="AF89" i="23" s="1"/>
  <c r="AP334" i="11"/>
  <c r="AA90" i="23" s="1"/>
  <c r="AQ334" i="11"/>
  <c r="AB90" i="23" s="1"/>
  <c r="AR334" i="11"/>
  <c r="AC90" i="23" s="1"/>
  <c r="AS334" i="11"/>
  <c r="AD90" i="23" s="1"/>
  <c r="AT334" i="11"/>
  <c r="AE90" i="23" s="1"/>
  <c r="AU334" i="11"/>
  <c r="AF90" i="23" s="1"/>
  <c r="AP335" i="11"/>
  <c r="AA91" i="23" s="1"/>
  <c r="AQ335" i="11"/>
  <c r="AB91" i="23" s="1"/>
  <c r="AR335" i="11"/>
  <c r="AC91" i="23" s="1"/>
  <c r="AS335" i="11"/>
  <c r="AD91" i="23" s="1"/>
  <c r="AT335" i="11"/>
  <c r="AE91" i="23" s="1"/>
  <c r="AU335" i="11"/>
  <c r="AF91" i="23" s="1"/>
  <c r="AP336" i="11"/>
  <c r="AA92" i="23" s="1"/>
  <c r="AQ336" i="11"/>
  <c r="AB92" i="23" s="1"/>
  <c r="AR336" i="11"/>
  <c r="AC92" i="23" s="1"/>
  <c r="AS336" i="11"/>
  <c r="AD92" i="23" s="1"/>
  <c r="AT336" i="11"/>
  <c r="AE92" i="23" s="1"/>
  <c r="AU336" i="11"/>
  <c r="AF92" i="23" s="1"/>
  <c r="AP337" i="11"/>
  <c r="AA93" i="23" s="1"/>
  <c r="AQ337" i="11"/>
  <c r="AB93" i="23" s="1"/>
  <c r="AR337" i="11"/>
  <c r="AC93" i="23" s="1"/>
  <c r="AS337" i="11"/>
  <c r="AD93" i="23" s="1"/>
  <c r="AT337" i="11"/>
  <c r="AE93" i="23" s="1"/>
  <c r="AU337" i="11"/>
  <c r="AF93" i="23" s="1"/>
  <c r="AP338" i="11"/>
  <c r="AA94" i="23" s="1"/>
  <c r="AQ338" i="11"/>
  <c r="AB94" i="23" s="1"/>
  <c r="AR338" i="11"/>
  <c r="AC94" i="23" s="1"/>
  <c r="AS338" i="11"/>
  <c r="AD94" i="23" s="1"/>
  <c r="AT338" i="11"/>
  <c r="AE94" i="23" s="1"/>
  <c r="AU338" i="11"/>
  <c r="AF94" i="23" s="1"/>
  <c r="AP339" i="11"/>
  <c r="AA95" i="23" s="1"/>
  <c r="AQ339" i="11"/>
  <c r="AB95" i="23" s="1"/>
  <c r="AR339" i="11"/>
  <c r="AC95" i="23" s="1"/>
  <c r="AS339" i="11"/>
  <c r="AD95" i="23" s="1"/>
  <c r="AT339" i="11"/>
  <c r="AE95" i="23" s="1"/>
  <c r="AU339" i="11"/>
  <c r="AF95" i="23" s="1"/>
  <c r="AP340" i="11"/>
  <c r="AA96" i="23" s="1"/>
  <c r="AQ340" i="11"/>
  <c r="AB96" i="23" s="1"/>
  <c r="AR340" i="11"/>
  <c r="AC96" i="23" s="1"/>
  <c r="AS340" i="11"/>
  <c r="AD96" i="23" s="1"/>
  <c r="AT340" i="11"/>
  <c r="AE96" i="23" s="1"/>
  <c r="AU340" i="11"/>
  <c r="AF96" i="23" s="1"/>
  <c r="AP341" i="11"/>
  <c r="AA97" i="23" s="1"/>
  <c r="AQ341" i="11"/>
  <c r="AB97" i="23" s="1"/>
  <c r="AR341" i="11"/>
  <c r="AC97" i="23" s="1"/>
  <c r="AS341" i="11"/>
  <c r="AD97" i="23" s="1"/>
  <c r="AT341" i="11"/>
  <c r="AE97" i="23" s="1"/>
  <c r="AU341" i="11"/>
  <c r="AF97" i="23" s="1"/>
  <c r="AP342" i="11"/>
  <c r="AA98" i="23" s="1"/>
  <c r="AQ342" i="11"/>
  <c r="AB98" i="23" s="1"/>
  <c r="AR342" i="11"/>
  <c r="AC98" i="23" s="1"/>
  <c r="AS342" i="11"/>
  <c r="AD98" i="23" s="1"/>
  <c r="AT342" i="11"/>
  <c r="AE98" i="23" s="1"/>
  <c r="AU342" i="11"/>
  <c r="AF98" i="23" s="1"/>
  <c r="AP343" i="11"/>
  <c r="AA99" i="23" s="1"/>
  <c r="AQ343" i="11"/>
  <c r="AB99" i="23" s="1"/>
  <c r="AR343" i="11"/>
  <c r="AC99" i="23" s="1"/>
  <c r="AS343" i="11"/>
  <c r="AD99" i="23" s="1"/>
  <c r="AT343" i="11"/>
  <c r="AE99" i="23" s="1"/>
  <c r="AU343" i="11"/>
  <c r="AF99" i="23" s="1"/>
  <c r="AP344" i="11"/>
  <c r="AA100" i="23" s="1"/>
  <c r="AQ344" i="11"/>
  <c r="AB100" i="23" s="1"/>
  <c r="AR344" i="11"/>
  <c r="AC100" i="23" s="1"/>
  <c r="AS344" i="11"/>
  <c r="AD100" i="23" s="1"/>
  <c r="AT344" i="11"/>
  <c r="AE100" i="23" s="1"/>
  <c r="AU344" i="11"/>
  <c r="AF100" i="23" s="1"/>
  <c r="AP345" i="11"/>
  <c r="AA101" i="23" s="1"/>
  <c r="AQ345" i="11"/>
  <c r="AB101" i="23" s="1"/>
  <c r="AR345" i="11"/>
  <c r="AC101" i="23" s="1"/>
  <c r="AS345" i="11"/>
  <c r="AD101" i="23" s="1"/>
  <c r="AT345" i="11"/>
  <c r="AE101" i="23" s="1"/>
  <c r="AU345" i="11"/>
  <c r="AF101" i="23" s="1"/>
  <c r="AP346" i="11"/>
  <c r="AA102" i="23" s="1"/>
  <c r="AQ346" i="11"/>
  <c r="AB102" i="23" s="1"/>
  <c r="AR346" i="11"/>
  <c r="AC102" i="23" s="1"/>
  <c r="AS346" i="11"/>
  <c r="AD102" i="23" s="1"/>
  <c r="AT346" i="11"/>
  <c r="AE102" i="23" s="1"/>
  <c r="AU346" i="11"/>
  <c r="AF102" i="23" s="1"/>
  <c r="AP347" i="11"/>
  <c r="AA103" i="23" s="1"/>
  <c r="AQ347" i="11"/>
  <c r="AB103" i="23" s="1"/>
  <c r="AR347" i="11"/>
  <c r="AC103" i="23" s="1"/>
  <c r="AS347" i="11"/>
  <c r="AD103" i="23" s="1"/>
  <c r="AT347" i="11"/>
  <c r="AE103" i="23" s="1"/>
  <c r="AU347" i="11"/>
  <c r="AF103" i="23" s="1"/>
  <c r="AP348" i="11"/>
  <c r="AA104" i="23" s="1"/>
  <c r="AQ348" i="11"/>
  <c r="AB104" i="23" s="1"/>
  <c r="AR348" i="11"/>
  <c r="AC104" i="23" s="1"/>
  <c r="AS348" i="11"/>
  <c r="AD104" i="23" s="1"/>
  <c r="AT348" i="11"/>
  <c r="AE104" i="23" s="1"/>
  <c r="AU348" i="11"/>
  <c r="AF104" i="23" s="1"/>
  <c r="AP349" i="11"/>
  <c r="AA105" i="23" s="1"/>
  <c r="AQ349" i="11"/>
  <c r="AB105" i="23" s="1"/>
  <c r="AR349" i="11"/>
  <c r="AC105" i="23" s="1"/>
  <c r="AS349" i="11"/>
  <c r="AD105" i="23" s="1"/>
  <c r="AT349" i="11"/>
  <c r="AE105" i="23" s="1"/>
  <c r="AU349" i="11"/>
  <c r="AF105" i="23" s="1"/>
  <c r="AP350" i="11"/>
  <c r="AA106" i="23" s="1"/>
  <c r="AQ350" i="11"/>
  <c r="AB106" i="23" s="1"/>
  <c r="AR350" i="11"/>
  <c r="AC106" i="23" s="1"/>
  <c r="AS350" i="11"/>
  <c r="AD106" i="23" s="1"/>
  <c r="AT350" i="11"/>
  <c r="AE106" i="23" s="1"/>
  <c r="AU350" i="11"/>
  <c r="AF106" i="23" s="1"/>
  <c r="AP351" i="11"/>
  <c r="AA107" i="23" s="1"/>
  <c r="AQ351" i="11"/>
  <c r="AB107" i="23" s="1"/>
  <c r="AR351" i="11"/>
  <c r="AC107" i="23" s="1"/>
  <c r="AS351" i="11"/>
  <c r="AD107" i="23" s="1"/>
  <c r="AT351" i="11"/>
  <c r="AE107" i="23" s="1"/>
  <c r="AU351" i="11"/>
  <c r="AF107" i="23" s="1"/>
  <c r="AP352" i="11"/>
  <c r="AA108" i="23" s="1"/>
  <c r="AQ352" i="11"/>
  <c r="AB108" i="23" s="1"/>
  <c r="AR352" i="11"/>
  <c r="AC108" i="23" s="1"/>
  <c r="AS352" i="11"/>
  <c r="AD108" i="23" s="1"/>
  <c r="AT352" i="11"/>
  <c r="AE108" i="23" s="1"/>
  <c r="AU352" i="11"/>
  <c r="AF108" i="23" s="1"/>
  <c r="AP353" i="11"/>
  <c r="AA109" i="23" s="1"/>
  <c r="AQ353" i="11"/>
  <c r="AB109" i="23" s="1"/>
  <c r="AR353" i="11"/>
  <c r="AC109" i="23" s="1"/>
  <c r="AS353" i="11"/>
  <c r="AD109" i="23" s="1"/>
  <c r="AT353" i="11"/>
  <c r="AE109" i="23" s="1"/>
  <c r="AU353" i="11"/>
  <c r="AF109" i="23" s="1"/>
  <c r="AP354" i="11"/>
  <c r="AA110" i="23" s="1"/>
  <c r="AQ354" i="11"/>
  <c r="AB110" i="23" s="1"/>
  <c r="AR354" i="11"/>
  <c r="AC110" i="23" s="1"/>
  <c r="AS354" i="11"/>
  <c r="AD110" i="23" s="1"/>
  <c r="AT354" i="11"/>
  <c r="AE110" i="23" s="1"/>
  <c r="AU354" i="11"/>
  <c r="AF110" i="23" s="1"/>
  <c r="AP355" i="11"/>
  <c r="AA111" i="23" s="1"/>
  <c r="AQ355" i="11"/>
  <c r="AB111" i="23" s="1"/>
  <c r="AR355" i="11"/>
  <c r="AC111" i="23" s="1"/>
  <c r="AS355" i="11"/>
  <c r="AD111" i="23" s="1"/>
  <c r="AT355" i="11"/>
  <c r="AE111" i="23" s="1"/>
  <c r="AU355" i="11"/>
  <c r="AF111" i="23" s="1"/>
  <c r="AP356" i="11"/>
  <c r="AA112" i="23" s="1"/>
  <c r="AQ356" i="11"/>
  <c r="AB112" i="23" s="1"/>
  <c r="AR356" i="11"/>
  <c r="AC112" i="23" s="1"/>
  <c r="AS356" i="11"/>
  <c r="AD112" i="23" s="1"/>
  <c r="AT356" i="11"/>
  <c r="AE112" i="23" s="1"/>
  <c r="AU356" i="11"/>
  <c r="AF112" i="23" s="1"/>
  <c r="AP357" i="11"/>
  <c r="AA113" i="23" s="1"/>
  <c r="AQ357" i="11"/>
  <c r="AB113" i="23" s="1"/>
  <c r="AR357" i="11"/>
  <c r="AC113" i="23" s="1"/>
  <c r="AS357" i="11"/>
  <c r="AD113" i="23" s="1"/>
  <c r="AT357" i="11"/>
  <c r="AE113" i="23" s="1"/>
  <c r="AU357" i="11"/>
  <c r="AF113" i="23" s="1"/>
  <c r="AP358" i="11"/>
  <c r="AA114" i="23" s="1"/>
  <c r="AQ358" i="11"/>
  <c r="AB114" i="23" s="1"/>
  <c r="AR358" i="11"/>
  <c r="AC114" i="23" s="1"/>
  <c r="AS358" i="11"/>
  <c r="AD114" i="23" s="1"/>
  <c r="AT358" i="11"/>
  <c r="AE114" i="23" s="1"/>
  <c r="AU358" i="11"/>
  <c r="AF114" i="23" s="1"/>
  <c r="AP359" i="11"/>
  <c r="AA115" i="23" s="1"/>
  <c r="AQ359" i="11"/>
  <c r="AB115" i="23" s="1"/>
  <c r="AR359" i="11"/>
  <c r="AC115" i="23" s="1"/>
  <c r="AS359" i="11"/>
  <c r="AD115" i="23" s="1"/>
  <c r="AT359" i="11"/>
  <c r="AE115" i="23" s="1"/>
  <c r="AU359" i="11"/>
  <c r="AF115" i="23" s="1"/>
  <c r="AP360" i="11"/>
  <c r="AA116" i="23" s="1"/>
  <c r="AQ360" i="11"/>
  <c r="AB116" i="23" s="1"/>
  <c r="AR360" i="11"/>
  <c r="AC116" i="23" s="1"/>
  <c r="AS360" i="11"/>
  <c r="AD116" i="23" s="1"/>
  <c r="AT360" i="11"/>
  <c r="AE116" i="23" s="1"/>
  <c r="AU360" i="11"/>
  <c r="AF116" i="23" s="1"/>
  <c r="AP361" i="11"/>
  <c r="AA117" i="23" s="1"/>
  <c r="AQ361" i="11"/>
  <c r="AB117" i="23" s="1"/>
  <c r="AR361" i="11"/>
  <c r="AC117" i="23" s="1"/>
  <c r="AS361" i="11"/>
  <c r="AD117" i="23" s="1"/>
  <c r="AT361" i="11"/>
  <c r="AE117" i="23" s="1"/>
  <c r="AU361" i="11"/>
  <c r="AF117" i="23" s="1"/>
  <c r="AP362" i="11"/>
  <c r="AA118" i="23" s="1"/>
  <c r="AQ362" i="11"/>
  <c r="AB118" i="23" s="1"/>
  <c r="AR362" i="11"/>
  <c r="AC118" i="23" s="1"/>
  <c r="AS362" i="11"/>
  <c r="AD118" i="23" s="1"/>
  <c r="AT362" i="11"/>
  <c r="AE118" i="23" s="1"/>
  <c r="AU362" i="11"/>
  <c r="AF118" i="23" s="1"/>
  <c r="AP363" i="11"/>
  <c r="AA119" i="23" s="1"/>
  <c r="AQ363" i="11"/>
  <c r="AB119" i="23" s="1"/>
  <c r="AR363" i="11"/>
  <c r="AC119" i="23" s="1"/>
  <c r="AS363" i="11"/>
  <c r="AD119" i="23" s="1"/>
  <c r="AT363" i="11"/>
  <c r="AE119" i="23" s="1"/>
  <c r="AU363" i="11"/>
  <c r="AF119" i="23" s="1"/>
  <c r="AP364" i="11"/>
  <c r="AA120" i="23" s="1"/>
  <c r="AQ364" i="11"/>
  <c r="AB120" i="23" s="1"/>
  <c r="AR364" i="11"/>
  <c r="AC120" i="23" s="1"/>
  <c r="AS364" i="11"/>
  <c r="AD120" i="23" s="1"/>
  <c r="AT364" i="11"/>
  <c r="AE120" i="23" s="1"/>
  <c r="AU364" i="11"/>
  <c r="AF120" i="23" s="1"/>
  <c r="AP365" i="11"/>
  <c r="AA121" i="23" s="1"/>
  <c r="AQ365" i="11"/>
  <c r="AB121" i="23" s="1"/>
  <c r="AR365" i="11"/>
  <c r="AC121" i="23" s="1"/>
  <c r="AS365" i="11"/>
  <c r="AD121" i="23" s="1"/>
  <c r="AT365" i="11"/>
  <c r="AE121" i="23" s="1"/>
  <c r="AU365" i="11"/>
  <c r="AF121" i="23" s="1"/>
  <c r="AP366" i="11"/>
  <c r="AA122" i="23" s="1"/>
  <c r="AQ366" i="11"/>
  <c r="AB122" i="23" s="1"/>
  <c r="AR366" i="11"/>
  <c r="AC122" i="23" s="1"/>
  <c r="AS366" i="11"/>
  <c r="AD122" i="23" s="1"/>
  <c r="AT366" i="11"/>
  <c r="AE122" i="23" s="1"/>
  <c r="AU366" i="11"/>
  <c r="AF122" i="23" s="1"/>
  <c r="AP367" i="11"/>
  <c r="AA123" i="23" s="1"/>
  <c r="AQ367" i="11"/>
  <c r="AB123" i="23" s="1"/>
  <c r="AR367" i="11"/>
  <c r="AC123" i="23" s="1"/>
  <c r="AS367" i="11"/>
  <c r="AD123" i="23" s="1"/>
  <c r="AT367" i="11"/>
  <c r="AE123" i="23" s="1"/>
  <c r="AU367" i="11"/>
  <c r="AF123" i="23" s="1"/>
  <c r="AP368" i="11"/>
  <c r="AA124" i="23" s="1"/>
  <c r="AQ368" i="11"/>
  <c r="AB124" i="23" s="1"/>
  <c r="AR368" i="11"/>
  <c r="AC124" i="23" s="1"/>
  <c r="AS368" i="11"/>
  <c r="AD124" i="23" s="1"/>
  <c r="AT368" i="11"/>
  <c r="AE124" i="23" s="1"/>
  <c r="AU368" i="11"/>
  <c r="AF124" i="23" s="1"/>
  <c r="AP369" i="11"/>
  <c r="AA125" i="23" s="1"/>
  <c r="AQ369" i="11"/>
  <c r="AB125" i="23" s="1"/>
  <c r="AR369" i="11"/>
  <c r="AC125" i="23" s="1"/>
  <c r="AS369" i="11"/>
  <c r="AD125" i="23" s="1"/>
  <c r="AT369" i="11"/>
  <c r="AE125" i="23" s="1"/>
  <c r="AU369" i="11"/>
  <c r="AF125" i="23" s="1"/>
  <c r="AP370" i="11"/>
  <c r="AA126" i="23" s="1"/>
  <c r="AQ370" i="11"/>
  <c r="AB126" i="23" s="1"/>
  <c r="AR370" i="11"/>
  <c r="AC126" i="23" s="1"/>
  <c r="AS370" i="11"/>
  <c r="AD126" i="23" s="1"/>
  <c r="AT370" i="11"/>
  <c r="AE126" i="23" s="1"/>
  <c r="AU370" i="11"/>
  <c r="AF126" i="23" s="1"/>
  <c r="AP371" i="11"/>
  <c r="AA127" i="23" s="1"/>
  <c r="AQ371" i="11"/>
  <c r="AB127" i="23" s="1"/>
  <c r="AR371" i="11"/>
  <c r="AC127" i="23" s="1"/>
  <c r="AS371" i="11"/>
  <c r="AD127" i="23" s="1"/>
  <c r="AT371" i="11"/>
  <c r="AE127" i="23" s="1"/>
  <c r="AU371" i="11"/>
  <c r="AF127" i="23" s="1"/>
  <c r="AP372" i="11"/>
  <c r="AA128" i="23" s="1"/>
  <c r="AQ372" i="11"/>
  <c r="AB128" i="23" s="1"/>
  <c r="AR372" i="11"/>
  <c r="AC128" i="23" s="1"/>
  <c r="AS372" i="11"/>
  <c r="AD128" i="23" s="1"/>
  <c r="AT372" i="11"/>
  <c r="AE128" i="23" s="1"/>
  <c r="AU372" i="11"/>
  <c r="AF128" i="23" s="1"/>
  <c r="AP373" i="11"/>
  <c r="AA129" i="23" s="1"/>
  <c r="AQ373" i="11"/>
  <c r="AB129" i="23" s="1"/>
  <c r="AR373" i="11"/>
  <c r="AC129" i="23" s="1"/>
  <c r="AS373" i="11"/>
  <c r="AD129" i="23" s="1"/>
  <c r="AT373" i="11"/>
  <c r="AE129" i="23" s="1"/>
  <c r="AU373" i="11"/>
  <c r="AF129" i="23" s="1"/>
  <c r="AP374" i="11"/>
  <c r="AA130" i="23" s="1"/>
  <c r="AQ374" i="11"/>
  <c r="AB130" i="23" s="1"/>
  <c r="AR374" i="11"/>
  <c r="AC130" i="23" s="1"/>
  <c r="AS374" i="11"/>
  <c r="AD130" i="23" s="1"/>
  <c r="AT374" i="11"/>
  <c r="AE130" i="23" s="1"/>
  <c r="AU374" i="11"/>
  <c r="AF130" i="23" s="1"/>
  <c r="AP375" i="11"/>
  <c r="AA131" i="23" s="1"/>
  <c r="AQ375" i="11"/>
  <c r="AB131" i="23" s="1"/>
  <c r="AR375" i="11"/>
  <c r="AC131" i="23" s="1"/>
  <c r="AS375" i="11"/>
  <c r="AD131" i="23" s="1"/>
  <c r="AT375" i="11"/>
  <c r="AE131" i="23" s="1"/>
  <c r="AU375" i="11"/>
  <c r="AF131" i="23" s="1"/>
  <c r="AP376" i="11"/>
  <c r="AA132" i="23" s="1"/>
  <c r="AQ376" i="11"/>
  <c r="AB132" i="23" s="1"/>
  <c r="AR376" i="11"/>
  <c r="AC132" i="23" s="1"/>
  <c r="AS376" i="11"/>
  <c r="AD132" i="23" s="1"/>
  <c r="AT376" i="11"/>
  <c r="AE132" i="23" s="1"/>
  <c r="AU376" i="11"/>
  <c r="AF132" i="23" s="1"/>
  <c r="AP377" i="11"/>
  <c r="AA133" i="23" s="1"/>
  <c r="AQ377" i="11"/>
  <c r="AB133" i="23" s="1"/>
  <c r="AR377" i="11"/>
  <c r="AC133" i="23" s="1"/>
  <c r="AS377" i="11"/>
  <c r="AD133" i="23" s="1"/>
  <c r="AT377" i="11"/>
  <c r="AE133" i="23" s="1"/>
  <c r="AU377" i="11"/>
  <c r="AF133" i="23" s="1"/>
  <c r="AP378" i="11"/>
  <c r="AA134" i="23" s="1"/>
  <c r="AQ378" i="11"/>
  <c r="AB134" i="23" s="1"/>
  <c r="AR378" i="11"/>
  <c r="AC134" i="23" s="1"/>
  <c r="AS378" i="11"/>
  <c r="AD134" i="23" s="1"/>
  <c r="AT378" i="11"/>
  <c r="AE134" i="23" s="1"/>
  <c r="AU378" i="11"/>
  <c r="AF134" i="23" s="1"/>
  <c r="AP379" i="11"/>
  <c r="AA135" i="23" s="1"/>
  <c r="AQ379" i="11"/>
  <c r="AB135" i="23" s="1"/>
  <c r="AR379" i="11"/>
  <c r="AC135" i="23" s="1"/>
  <c r="AS379" i="11"/>
  <c r="AD135" i="23" s="1"/>
  <c r="AT379" i="11"/>
  <c r="AE135" i="23" s="1"/>
  <c r="AU379" i="11"/>
  <c r="AF135" i="23" s="1"/>
  <c r="AP380" i="11"/>
  <c r="AA136" i="23" s="1"/>
  <c r="AQ380" i="11"/>
  <c r="AB136" i="23" s="1"/>
  <c r="AR380" i="11"/>
  <c r="AC136" i="23" s="1"/>
  <c r="AS380" i="11"/>
  <c r="AD136" i="23" s="1"/>
  <c r="AT380" i="11"/>
  <c r="AE136" i="23" s="1"/>
  <c r="AU380" i="11"/>
  <c r="AF136" i="23" s="1"/>
  <c r="AP381" i="11"/>
  <c r="AA137" i="23" s="1"/>
  <c r="AQ381" i="11"/>
  <c r="AB137" i="23" s="1"/>
  <c r="AR381" i="11"/>
  <c r="AC137" i="23" s="1"/>
  <c r="AS381" i="11"/>
  <c r="AD137" i="23" s="1"/>
  <c r="AT381" i="11"/>
  <c r="AE137" i="23" s="1"/>
  <c r="AU381" i="11"/>
  <c r="AF137" i="23" s="1"/>
  <c r="AP382" i="11"/>
  <c r="AA138" i="23" s="1"/>
  <c r="AQ382" i="11"/>
  <c r="AB138" i="23" s="1"/>
  <c r="AR382" i="11"/>
  <c r="AC138" i="23" s="1"/>
  <c r="AS382" i="11"/>
  <c r="AD138" i="23" s="1"/>
  <c r="AT382" i="11"/>
  <c r="AE138" i="23" s="1"/>
  <c r="AU382" i="11"/>
  <c r="AF138" i="23" s="1"/>
  <c r="AP383" i="11"/>
  <c r="AA139" i="23" s="1"/>
  <c r="AQ383" i="11"/>
  <c r="AB139" i="23" s="1"/>
  <c r="AR383" i="11"/>
  <c r="AC139" i="23" s="1"/>
  <c r="AS383" i="11"/>
  <c r="AD139" i="23" s="1"/>
  <c r="AT383" i="11"/>
  <c r="AE139" i="23" s="1"/>
  <c r="AU383" i="11"/>
  <c r="AF139" i="23" s="1"/>
  <c r="AP384" i="11"/>
  <c r="AA140" i="23" s="1"/>
  <c r="AQ384" i="11"/>
  <c r="AB140" i="23" s="1"/>
  <c r="AR384" i="11"/>
  <c r="AC140" i="23" s="1"/>
  <c r="AS384" i="11"/>
  <c r="AD140" i="23" s="1"/>
  <c r="AT384" i="11"/>
  <c r="AE140" i="23" s="1"/>
  <c r="AU384" i="11"/>
  <c r="AF140" i="23" s="1"/>
  <c r="AP385" i="11"/>
  <c r="AA141" i="23" s="1"/>
  <c r="AQ385" i="11"/>
  <c r="AB141" i="23" s="1"/>
  <c r="AR385" i="11"/>
  <c r="AC141" i="23" s="1"/>
  <c r="AS385" i="11"/>
  <c r="AD141" i="23" s="1"/>
  <c r="AT385" i="11"/>
  <c r="AE141" i="23" s="1"/>
  <c r="AU385" i="11"/>
  <c r="AF141" i="23" s="1"/>
  <c r="AP386" i="11"/>
  <c r="AA142" i="23" s="1"/>
  <c r="AQ386" i="11"/>
  <c r="AB142" i="23" s="1"/>
  <c r="AR386" i="11"/>
  <c r="AC142" i="23" s="1"/>
  <c r="AS386" i="11"/>
  <c r="AD142" i="23" s="1"/>
  <c r="AT386" i="11"/>
  <c r="AE142" i="23" s="1"/>
  <c r="AU386" i="11"/>
  <c r="AF142" i="23" s="1"/>
  <c r="AP387" i="11"/>
  <c r="AA143" i="23" s="1"/>
  <c r="AQ387" i="11"/>
  <c r="AB143" i="23" s="1"/>
  <c r="AR387" i="11"/>
  <c r="AC143" i="23" s="1"/>
  <c r="AS387" i="11"/>
  <c r="AD143" i="23" s="1"/>
  <c r="AT387" i="11"/>
  <c r="AE143" i="23" s="1"/>
  <c r="AU387" i="11"/>
  <c r="AF143" i="23" s="1"/>
  <c r="AP388" i="11"/>
  <c r="AA144" i="23" s="1"/>
  <c r="AQ388" i="11"/>
  <c r="AB144" i="23" s="1"/>
  <c r="AR388" i="11"/>
  <c r="AC144" i="23" s="1"/>
  <c r="AS388" i="11"/>
  <c r="AD144" i="23" s="1"/>
  <c r="AT388" i="11"/>
  <c r="AE144" i="23" s="1"/>
  <c r="AU388" i="11"/>
  <c r="AF144" i="23" s="1"/>
  <c r="AP389" i="11"/>
  <c r="AA145" i="23" s="1"/>
  <c r="AQ389" i="11"/>
  <c r="AB145" i="23" s="1"/>
  <c r="AR389" i="11"/>
  <c r="AC145" i="23" s="1"/>
  <c r="AS389" i="11"/>
  <c r="AD145" i="23" s="1"/>
  <c r="AT389" i="11"/>
  <c r="AE145" i="23" s="1"/>
  <c r="AU389" i="11"/>
  <c r="AF145" i="23" s="1"/>
  <c r="AP390" i="11"/>
  <c r="AA146" i="23" s="1"/>
  <c r="AQ390" i="11"/>
  <c r="AB146" i="23" s="1"/>
  <c r="AR390" i="11"/>
  <c r="AC146" i="23" s="1"/>
  <c r="AS390" i="11"/>
  <c r="AD146" i="23" s="1"/>
  <c r="AT390" i="11"/>
  <c r="AE146" i="23" s="1"/>
  <c r="AU390" i="11"/>
  <c r="AF146" i="23" s="1"/>
  <c r="AP391" i="11"/>
  <c r="AA147" i="23" s="1"/>
  <c r="AQ391" i="11"/>
  <c r="AB147" i="23" s="1"/>
  <c r="AR391" i="11"/>
  <c r="AC147" i="23" s="1"/>
  <c r="AS391" i="11"/>
  <c r="AD147" i="23" s="1"/>
  <c r="AT391" i="11"/>
  <c r="AE147" i="23" s="1"/>
  <c r="AU391" i="11"/>
  <c r="AF147" i="23" s="1"/>
  <c r="AP392" i="11"/>
  <c r="AA148" i="23" s="1"/>
  <c r="AQ392" i="11"/>
  <c r="AB148" i="23" s="1"/>
  <c r="AR392" i="11"/>
  <c r="AC148" i="23" s="1"/>
  <c r="AS392" i="11"/>
  <c r="AD148" i="23" s="1"/>
  <c r="AT392" i="11"/>
  <c r="AE148" i="23" s="1"/>
  <c r="AU392" i="11"/>
  <c r="AF148" i="23" s="1"/>
  <c r="AP393" i="11"/>
  <c r="AA149" i="23" s="1"/>
  <c r="AQ393" i="11"/>
  <c r="AB149" i="23" s="1"/>
  <c r="AR393" i="11"/>
  <c r="AC149" i="23" s="1"/>
  <c r="AS393" i="11"/>
  <c r="AD149" i="23" s="1"/>
  <c r="AT393" i="11"/>
  <c r="AE149" i="23" s="1"/>
  <c r="AU393" i="11"/>
  <c r="AF149" i="23" s="1"/>
  <c r="AP394" i="11"/>
  <c r="AA150" i="23" s="1"/>
  <c r="AQ394" i="11"/>
  <c r="AB150" i="23" s="1"/>
  <c r="AR394" i="11"/>
  <c r="AC150" i="23" s="1"/>
  <c r="AS394" i="11"/>
  <c r="AD150" i="23" s="1"/>
  <c r="AT394" i="11"/>
  <c r="AE150" i="23" s="1"/>
  <c r="AU394" i="11"/>
  <c r="AF150" i="23" s="1"/>
  <c r="AP395" i="11"/>
  <c r="AA151" i="23" s="1"/>
  <c r="AQ395" i="11"/>
  <c r="AB151" i="23" s="1"/>
  <c r="AR395" i="11"/>
  <c r="AC151" i="23" s="1"/>
  <c r="AS395" i="11"/>
  <c r="AD151" i="23" s="1"/>
  <c r="AT395" i="11"/>
  <c r="AE151" i="23" s="1"/>
  <c r="AU395" i="11"/>
  <c r="AF151" i="23" s="1"/>
  <c r="AP396" i="11"/>
  <c r="AA152" i="23" s="1"/>
  <c r="AQ396" i="11"/>
  <c r="AB152" i="23" s="1"/>
  <c r="AR396" i="11"/>
  <c r="AC152" i="23" s="1"/>
  <c r="AS396" i="11"/>
  <c r="AD152" i="23" s="1"/>
  <c r="AT396" i="11"/>
  <c r="AE152" i="23" s="1"/>
  <c r="AU396" i="11"/>
  <c r="AF152" i="23" s="1"/>
  <c r="AP397" i="11"/>
  <c r="AA153" i="23" s="1"/>
  <c r="AQ397" i="11"/>
  <c r="AB153" i="23" s="1"/>
  <c r="AR397" i="11"/>
  <c r="AC153" i="23" s="1"/>
  <c r="AS397" i="11"/>
  <c r="AD153" i="23" s="1"/>
  <c r="AT397" i="11"/>
  <c r="AE153" i="23" s="1"/>
  <c r="AU397" i="11"/>
  <c r="AF153" i="23" s="1"/>
  <c r="AP398" i="11"/>
  <c r="AA154" i="23" s="1"/>
  <c r="AQ398" i="11"/>
  <c r="AB154" i="23" s="1"/>
  <c r="AR398" i="11"/>
  <c r="AC154" i="23" s="1"/>
  <c r="AS398" i="11"/>
  <c r="AD154" i="23" s="1"/>
  <c r="AT398" i="11"/>
  <c r="AE154" i="23" s="1"/>
  <c r="AU398" i="11"/>
  <c r="AF154" i="23" s="1"/>
  <c r="AP399" i="11"/>
  <c r="AA155" i="23" s="1"/>
  <c r="AQ399" i="11"/>
  <c r="AB155" i="23" s="1"/>
  <c r="AR399" i="11"/>
  <c r="AC155" i="23" s="1"/>
  <c r="AS399" i="11"/>
  <c r="AD155" i="23" s="1"/>
  <c r="AT399" i="11"/>
  <c r="AE155" i="23" s="1"/>
  <c r="AU399" i="11"/>
  <c r="AF155" i="23" s="1"/>
  <c r="AP400" i="11"/>
  <c r="AA156" i="23" s="1"/>
  <c r="AQ400" i="11"/>
  <c r="AB156" i="23" s="1"/>
  <c r="AR400" i="11"/>
  <c r="AC156" i="23" s="1"/>
  <c r="AS400" i="11"/>
  <c r="AD156" i="23" s="1"/>
  <c r="AT400" i="11"/>
  <c r="AE156" i="23" s="1"/>
  <c r="AU400" i="11"/>
  <c r="AF156" i="23" s="1"/>
  <c r="AP401" i="11"/>
  <c r="AA157" i="23" s="1"/>
  <c r="AQ401" i="11"/>
  <c r="AB157" i="23" s="1"/>
  <c r="AR401" i="11"/>
  <c r="AC157" i="23" s="1"/>
  <c r="AS401" i="11"/>
  <c r="AD157" i="23" s="1"/>
  <c r="AT401" i="11"/>
  <c r="AE157" i="23" s="1"/>
  <c r="AU401" i="11"/>
  <c r="AF157" i="23" s="1"/>
  <c r="AP402" i="11"/>
  <c r="AA158" i="23" s="1"/>
  <c r="AQ402" i="11"/>
  <c r="AB158" i="23" s="1"/>
  <c r="AR402" i="11"/>
  <c r="AC158" i="23" s="1"/>
  <c r="AS402" i="11"/>
  <c r="AD158" i="23" s="1"/>
  <c r="AT402" i="11"/>
  <c r="AE158" i="23" s="1"/>
  <c r="AU402" i="11"/>
  <c r="AF158" i="23" s="1"/>
  <c r="AP403" i="11"/>
  <c r="AA159" i="23" s="1"/>
  <c r="AQ403" i="11"/>
  <c r="AB159" i="23" s="1"/>
  <c r="AR403" i="11"/>
  <c r="AC159" i="23" s="1"/>
  <c r="AS403" i="11"/>
  <c r="AD159" i="23" s="1"/>
  <c r="AT403" i="11"/>
  <c r="AE159" i="23" s="1"/>
  <c r="AU403" i="11"/>
  <c r="AF159" i="23" s="1"/>
  <c r="AP404" i="11"/>
  <c r="AA160" i="23" s="1"/>
  <c r="AQ404" i="11"/>
  <c r="AB160" i="23" s="1"/>
  <c r="AR404" i="11"/>
  <c r="AC160" i="23" s="1"/>
  <c r="AS404" i="11"/>
  <c r="AD160" i="23" s="1"/>
  <c r="AT404" i="11"/>
  <c r="AE160" i="23" s="1"/>
  <c r="AU404" i="11"/>
  <c r="AF160" i="23" s="1"/>
  <c r="AP405" i="11"/>
  <c r="AA161" i="23" s="1"/>
  <c r="AQ405" i="11"/>
  <c r="AB161" i="23" s="1"/>
  <c r="AR405" i="11"/>
  <c r="AC161" i="23" s="1"/>
  <c r="AS405" i="11"/>
  <c r="AD161" i="23" s="1"/>
  <c r="AT405" i="11"/>
  <c r="AE161" i="23" s="1"/>
  <c r="AU405" i="11"/>
  <c r="AF161" i="23" s="1"/>
  <c r="AP406" i="11"/>
  <c r="AA162" i="23" s="1"/>
  <c r="AQ406" i="11"/>
  <c r="AB162" i="23" s="1"/>
  <c r="AR406" i="11"/>
  <c r="AC162" i="23" s="1"/>
  <c r="AS406" i="11"/>
  <c r="AD162" i="23" s="1"/>
  <c r="AT406" i="11"/>
  <c r="AE162" i="23" s="1"/>
  <c r="AU406" i="11"/>
  <c r="AF162" i="23" s="1"/>
  <c r="AP407" i="11"/>
  <c r="AA163" i="23" s="1"/>
  <c r="AQ407" i="11"/>
  <c r="AB163" i="23" s="1"/>
  <c r="AR407" i="11"/>
  <c r="AC163" i="23" s="1"/>
  <c r="AS407" i="11"/>
  <c r="AD163" i="23" s="1"/>
  <c r="AT407" i="11"/>
  <c r="AE163" i="23" s="1"/>
  <c r="AU407" i="11"/>
  <c r="AF163" i="23" s="1"/>
  <c r="AP408" i="11"/>
  <c r="AA164" i="23" s="1"/>
  <c r="AQ408" i="11"/>
  <c r="AB164" i="23" s="1"/>
  <c r="AR408" i="11"/>
  <c r="AC164" i="23" s="1"/>
  <c r="AS408" i="11"/>
  <c r="AD164" i="23" s="1"/>
  <c r="AT408" i="11"/>
  <c r="AE164" i="23" s="1"/>
  <c r="AU408" i="11"/>
  <c r="AF164" i="23" s="1"/>
  <c r="AP409" i="11"/>
  <c r="AA165" i="23" s="1"/>
  <c r="AQ409" i="11"/>
  <c r="AB165" i="23" s="1"/>
  <c r="AR409" i="11"/>
  <c r="AC165" i="23" s="1"/>
  <c r="AS409" i="11"/>
  <c r="AD165" i="23" s="1"/>
  <c r="AT409" i="11"/>
  <c r="AE165" i="23" s="1"/>
  <c r="AU409" i="11"/>
  <c r="AF165" i="23" s="1"/>
  <c r="AP410" i="11"/>
  <c r="AA166" i="23" s="1"/>
  <c r="AQ410" i="11"/>
  <c r="AB166" i="23" s="1"/>
  <c r="AR410" i="11"/>
  <c r="AC166" i="23" s="1"/>
  <c r="AS410" i="11"/>
  <c r="AD166" i="23" s="1"/>
  <c r="AT410" i="11"/>
  <c r="AE166" i="23" s="1"/>
  <c r="AU410" i="11"/>
  <c r="AF166" i="23" s="1"/>
  <c r="AP411" i="11"/>
  <c r="AA167" i="23" s="1"/>
  <c r="AQ411" i="11"/>
  <c r="AB167" i="23" s="1"/>
  <c r="AR411" i="11"/>
  <c r="AC167" i="23" s="1"/>
  <c r="AS411" i="11"/>
  <c r="AD167" i="23" s="1"/>
  <c r="AT411" i="11"/>
  <c r="AE167" i="23" s="1"/>
  <c r="AU411" i="11"/>
  <c r="AF167" i="23" s="1"/>
  <c r="AP412" i="11"/>
  <c r="AA168" i="23" s="1"/>
  <c r="AQ412" i="11"/>
  <c r="AB168" i="23" s="1"/>
  <c r="AR412" i="11"/>
  <c r="AC168" i="23" s="1"/>
  <c r="AS412" i="11"/>
  <c r="AD168" i="23" s="1"/>
  <c r="AT412" i="11"/>
  <c r="AE168" i="23" s="1"/>
  <c r="AU412" i="11"/>
  <c r="AF168" i="23" s="1"/>
  <c r="AP413" i="11"/>
  <c r="AA169" i="23" s="1"/>
  <c r="AQ413" i="11"/>
  <c r="AB169" i="23" s="1"/>
  <c r="AR413" i="11"/>
  <c r="AC169" i="23" s="1"/>
  <c r="AS413" i="11"/>
  <c r="AD169" i="23" s="1"/>
  <c r="AT413" i="11"/>
  <c r="AE169" i="23" s="1"/>
  <c r="AU413" i="11"/>
  <c r="AF169" i="23" s="1"/>
  <c r="AP414" i="11"/>
  <c r="AA170" i="23" s="1"/>
  <c r="AQ414" i="11"/>
  <c r="AB170" i="23" s="1"/>
  <c r="AR414" i="11"/>
  <c r="AC170" i="23" s="1"/>
  <c r="AS414" i="11"/>
  <c r="AD170" i="23" s="1"/>
  <c r="AT414" i="11"/>
  <c r="AE170" i="23" s="1"/>
  <c r="AU414" i="11"/>
  <c r="AF170" i="23" s="1"/>
  <c r="AP415" i="11"/>
  <c r="AA171" i="23" s="1"/>
  <c r="AQ415" i="11"/>
  <c r="AB171" i="23" s="1"/>
  <c r="AR415" i="11"/>
  <c r="AC171" i="23" s="1"/>
  <c r="AS415" i="11"/>
  <c r="AD171" i="23" s="1"/>
  <c r="AT415" i="11"/>
  <c r="AE171" i="23" s="1"/>
  <c r="AU415" i="11"/>
  <c r="AF171" i="23" s="1"/>
  <c r="AP416" i="11"/>
  <c r="AA172" i="23" s="1"/>
  <c r="AQ416" i="11"/>
  <c r="AB172" i="23" s="1"/>
  <c r="AR416" i="11"/>
  <c r="AC172" i="23" s="1"/>
  <c r="AS416" i="11"/>
  <c r="AD172" i="23" s="1"/>
  <c r="AT416" i="11"/>
  <c r="AE172" i="23" s="1"/>
  <c r="AU416" i="11"/>
  <c r="AF172" i="23" s="1"/>
  <c r="AP417" i="11"/>
  <c r="AA173" i="23" s="1"/>
  <c r="AQ417" i="11"/>
  <c r="AB173" i="23" s="1"/>
  <c r="AR417" i="11"/>
  <c r="AC173" i="23" s="1"/>
  <c r="AS417" i="11"/>
  <c r="AD173" i="23" s="1"/>
  <c r="AT417" i="11"/>
  <c r="AE173" i="23" s="1"/>
  <c r="AU417" i="11"/>
  <c r="AF173" i="23" s="1"/>
  <c r="AP418" i="11"/>
  <c r="AA174" i="23" s="1"/>
  <c r="AQ418" i="11"/>
  <c r="AB174" i="23" s="1"/>
  <c r="AR418" i="11"/>
  <c r="AC174" i="23" s="1"/>
  <c r="AS418" i="11"/>
  <c r="AD174" i="23" s="1"/>
  <c r="AT418" i="11"/>
  <c r="AE174" i="23" s="1"/>
  <c r="AU418" i="11"/>
  <c r="AF174" i="23" s="1"/>
  <c r="AP419" i="11"/>
  <c r="AA175" i="23" s="1"/>
  <c r="AQ419" i="11"/>
  <c r="AB175" i="23" s="1"/>
  <c r="AR419" i="11"/>
  <c r="AC175" i="23" s="1"/>
  <c r="AS419" i="11"/>
  <c r="AD175" i="23" s="1"/>
  <c r="AT419" i="11"/>
  <c r="AE175" i="23" s="1"/>
  <c r="AU419" i="11"/>
  <c r="AF175" i="23" s="1"/>
  <c r="AP420" i="11"/>
  <c r="AA176" i="23" s="1"/>
  <c r="AQ420" i="11"/>
  <c r="AB176" i="23" s="1"/>
  <c r="AR420" i="11"/>
  <c r="AC176" i="23" s="1"/>
  <c r="AS420" i="11"/>
  <c r="AD176" i="23" s="1"/>
  <c r="AT420" i="11"/>
  <c r="AE176" i="23" s="1"/>
  <c r="AU420" i="11"/>
  <c r="AF176" i="23" s="1"/>
  <c r="AP421" i="11"/>
  <c r="AA177" i="23" s="1"/>
  <c r="AQ421" i="11"/>
  <c r="AB177" i="23" s="1"/>
  <c r="AR421" i="11"/>
  <c r="AC177" i="23" s="1"/>
  <c r="AS421" i="11"/>
  <c r="AD177" i="23" s="1"/>
  <c r="AT421" i="11"/>
  <c r="AE177" i="23" s="1"/>
  <c r="AU421" i="11"/>
  <c r="AF177" i="23" s="1"/>
  <c r="AP422" i="11"/>
  <c r="AA178" i="23" s="1"/>
  <c r="AQ422" i="11"/>
  <c r="AB178" i="23" s="1"/>
  <c r="AR422" i="11"/>
  <c r="AC178" i="23" s="1"/>
  <c r="AS422" i="11"/>
  <c r="AD178" i="23" s="1"/>
  <c r="AT422" i="11"/>
  <c r="AE178" i="23" s="1"/>
  <c r="AU422" i="11"/>
  <c r="AF178" i="23" s="1"/>
  <c r="AP423" i="11"/>
  <c r="AA179" i="23" s="1"/>
  <c r="AQ423" i="11"/>
  <c r="AB179" i="23" s="1"/>
  <c r="AR423" i="11"/>
  <c r="AC179" i="23" s="1"/>
  <c r="AS423" i="11"/>
  <c r="AD179" i="23" s="1"/>
  <c r="AT423" i="11"/>
  <c r="AE179" i="23" s="1"/>
  <c r="AU423" i="11"/>
  <c r="AF179" i="23" s="1"/>
  <c r="AP424" i="11"/>
  <c r="AA180" i="23" s="1"/>
  <c r="AQ424" i="11"/>
  <c r="AB180" i="23" s="1"/>
  <c r="AR424" i="11"/>
  <c r="AC180" i="23" s="1"/>
  <c r="AS424" i="11"/>
  <c r="AD180" i="23" s="1"/>
  <c r="AT424" i="11"/>
  <c r="AE180" i="23" s="1"/>
  <c r="AU424" i="11"/>
  <c r="AF180" i="23" s="1"/>
  <c r="AP425" i="11"/>
  <c r="AA181" i="23" s="1"/>
  <c r="AQ425" i="11"/>
  <c r="AB181" i="23" s="1"/>
  <c r="AR425" i="11"/>
  <c r="AC181" i="23" s="1"/>
  <c r="AS425" i="11"/>
  <c r="AD181" i="23" s="1"/>
  <c r="AT425" i="11"/>
  <c r="AE181" i="23" s="1"/>
  <c r="AU425" i="11"/>
  <c r="AF181" i="23" s="1"/>
  <c r="AP426" i="11"/>
  <c r="AA182" i="23" s="1"/>
  <c r="AQ426" i="11"/>
  <c r="AB182" i="23" s="1"/>
  <c r="AR426" i="11"/>
  <c r="AC182" i="23" s="1"/>
  <c r="AS426" i="11"/>
  <c r="AD182" i="23" s="1"/>
  <c r="AT426" i="11"/>
  <c r="AE182" i="23" s="1"/>
  <c r="AU426" i="11"/>
  <c r="AF182" i="23" s="1"/>
  <c r="AP427" i="11"/>
  <c r="AA183" i="23" s="1"/>
  <c r="AQ427" i="11"/>
  <c r="AB183" i="23" s="1"/>
  <c r="AR427" i="11"/>
  <c r="AC183" i="23" s="1"/>
  <c r="AS427" i="11"/>
  <c r="AD183" i="23" s="1"/>
  <c r="AT427" i="11"/>
  <c r="AE183" i="23" s="1"/>
  <c r="AU427" i="11"/>
  <c r="AF183" i="23" s="1"/>
  <c r="AP428" i="11"/>
  <c r="AA184" i="23" s="1"/>
  <c r="AQ428" i="11"/>
  <c r="AB184" i="23" s="1"/>
  <c r="AR428" i="11"/>
  <c r="AC184" i="23" s="1"/>
  <c r="AS428" i="11"/>
  <c r="AD184" i="23" s="1"/>
  <c r="AT428" i="11"/>
  <c r="AE184" i="23" s="1"/>
  <c r="AU428" i="11"/>
  <c r="AF184" i="23" s="1"/>
  <c r="AP429" i="11"/>
  <c r="AA185" i="23" s="1"/>
  <c r="AQ429" i="11"/>
  <c r="AB185" i="23" s="1"/>
  <c r="AR429" i="11"/>
  <c r="AC185" i="23" s="1"/>
  <c r="AS429" i="11"/>
  <c r="AD185" i="23" s="1"/>
  <c r="AT429" i="11"/>
  <c r="AE185" i="23" s="1"/>
  <c r="AU429" i="11"/>
  <c r="AF185" i="23" s="1"/>
  <c r="AP430" i="11"/>
  <c r="AA186" i="23" s="1"/>
  <c r="AQ430" i="11"/>
  <c r="AB186" i="23" s="1"/>
  <c r="AR430" i="11"/>
  <c r="AC186" i="23" s="1"/>
  <c r="AS430" i="11"/>
  <c r="AD186" i="23" s="1"/>
  <c r="AT430" i="11"/>
  <c r="AE186" i="23" s="1"/>
  <c r="AU430" i="11"/>
  <c r="AF186" i="23" s="1"/>
  <c r="AP431" i="11"/>
  <c r="AA187" i="23" s="1"/>
  <c r="AQ431" i="11"/>
  <c r="AB187" i="23" s="1"/>
  <c r="AR431" i="11"/>
  <c r="AC187" i="23" s="1"/>
  <c r="AS431" i="11"/>
  <c r="AD187" i="23" s="1"/>
  <c r="AT431" i="11"/>
  <c r="AE187" i="23" s="1"/>
  <c r="AU431" i="11"/>
  <c r="AF187" i="23" s="1"/>
  <c r="AP432" i="11"/>
  <c r="AA188" i="23" s="1"/>
  <c r="AQ432" i="11"/>
  <c r="AB188" i="23" s="1"/>
  <c r="AR432" i="11"/>
  <c r="AC188" i="23" s="1"/>
  <c r="AS432" i="11"/>
  <c r="AD188" i="23" s="1"/>
  <c r="AT432" i="11"/>
  <c r="AE188" i="23" s="1"/>
  <c r="AU432" i="11"/>
  <c r="AF188" i="23" s="1"/>
  <c r="AP433" i="11"/>
  <c r="AA189" i="23" s="1"/>
  <c r="AQ433" i="11"/>
  <c r="AB189" i="23" s="1"/>
  <c r="AR433" i="11"/>
  <c r="AC189" i="23" s="1"/>
  <c r="AS433" i="11"/>
  <c r="AD189" i="23" s="1"/>
  <c r="AT433" i="11"/>
  <c r="AE189" i="23" s="1"/>
  <c r="AU433" i="11"/>
  <c r="AF189" i="23" s="1"/>
  <c r="AP434" i="11"/>
  <c r="AA190" i="23" s="1"/>
  <c r="AQ434" i="11"/>
  <c r="AB190" i="23" s="1"/>
  <c r="AR434" i="11"/>
  <c r="AC190" i="23" s="1"/>
  <c r="AS434" i="11"/>
  <c r="AD190" i="23" s="1"/>
  <c r="AT434" i="11"/>
  <c r="AE190" i="23" s="1"/>
  <c r="AU434" i="11"/>
  <c r="AF190" i="23" s="1"/>
  <c r="AP435" i="11"/>
  <c r="AA191" i="23" s="1"/>
  <c r="AQ435" i="11"/>
  <c r="AB191" i="23" s="1"/>
  <c r="AR435" i="11"/>
  <c r="AC191" i="23" s="1"/>
  <c r="AS435" i="11"/>
  <c r="AD191" i="23" s="1"/>
  <c r="AT435" i="11"/>
  <c r="AE191" i="23" s="1"/>
  <c r="AU435" i="11"/>
  <c r="AF191" i="23" s="1"/>
  <c r="AP436" i="11"/>
  <c r="AA192" i="23" s="1"/>
  <c r="AQ436" i="11"/>
  <c r="AB192" i="23" s="1"/>
  <c r="AR436" i="11"/>
  <c r="AC192" i="23" s="1"/>
  <c r="AS436" i="11"/>
  <c r="AD192" i="23" s="1"/>
  <c r="AT436" i="11"/>
  <c r="AE192" i="23" s="1"/>
  <c r="AU436" i="11"/>
  <c r="AF192" i="23" s="1"/>
  <c r="AP437" i="11"/>
  <c r="AA193" i="23" s="1"/>
  <c r="AQ437" i="11"/>
  <c r="AB193" i="23" s="1"/>
  <c r="AR437" i="11"/>
  <c r="AC193" i="23" s="1"/>
  <c r="AS437" i="11"/>
  <c r="AD193" i="23" s="1"/>
  <c r="AT437" i="11"/>
  <c r="AE193" i="23" s="1"/>
  <c r="AU437" i="11"/>
  <c r="AF193" i="23" s="1"/>
  <c r="AP438" i="11"/>
  <c r="AA194" i="23" s="1"/>
  <c r="AQ438" i="11"/>
  <c r="AB194" i="23" s="1"/>
  <c r="AR438" i="11"/>
  <c r="AC194" i="23" s="1"/>
  <c r="AS438" i="11"/>
  <c r="AD194" i="23" s="1"/>
  <c r="AT438" i="11"/>
  <c r="AE194" i="23" s="1"/>
  <c r="AU438" i="11"/>
  <c r="AF194" i="23" s="1"/>
  <c r="AP439" i="11"/>
  <c r="AA195" i="23" s="1"/>
  <c r="AQ439" i="11"/>
  <c r="AB195" i="23" s="1"/>
  <c r="AR439" i="11"/>
  <c r="AC195" i="23" s="1"/>
  <c r="AS439" i="11"/>
  <c r="AD195" i="23" s="1"/>
  <c r="AT439" i="11"/>
  <c r="AE195" i="23" s="1"/>
  <c r="AU439" i="11"/>
  <c r="AF195" i="23" s="1"/>
  <c r="AP440" i="11"/>
  <c r="AA196" i="23" s="1"/>
  <c r="AQ440" i="11"/>
  <c r="AB196" i="23" s="1"/>
  <c r="AR440" i="11"/>
  <c r="AC196" i="23" s="1"/>
  <c r="AS440" i="11"/>
  <c r="AD196" i="23" s="1"/>
  <c r="AT440" i="11"/>
  <c r="AE196" i="23" s="1"/>
  <c r="AU440" i="11"/>
  <c r="AF196" i="23" s="1"/>
  <c r="AP441" i="11"/>
  <c r="AA197" i="23" s="1"/>
  <c r="AQ441" i="11"/>
  <c r="AB197" i="23" s="1"/>
  <c r="AR441" i="11"/>
  <c r="AC197" i="23" s="1"/>
  <c r="AS441" i="11"/>
  <c r="AD197" i="23" s="1"/>
  <c r="AT441" i="11"/>
  <c r="AE197" i="23" s="1"/>
  <c r="AU441" i="11"/>
  <c r="AF197" i="23" s="1"/>
  <c r="AP442" i="11"/>
  <c r="AA198" i="23" s="1"/>
  <c r="AQ442" i="11"/>
  <c r="AB198" i="23" s="1"/>
  <c r="AR442" i="11"/>
  <c r="AC198" i="23" s="1"/>
  <c r="AS442" i="11"/>
  <c r="AD198" i="23" s="1"/>
  <c r="AT442" i="11"/>
  <c r="AE198" i="23" s="1"/>
  <c r="AU442" i="11"/>
  <c r="AF198" i="23" s="1"/>
  <c r="AP443" i="11"/>
  <c r="AA199" i="23" s="1"/>
  <c r="AQ443" i="11"/>
  <c r="AB199" i="23" s="1"/>
  <c r="AR443" i="11"/>
  <c r="AC199" i="23" s="1"/>
  <c r="AS443" i="11"/>
  <c r="AD199" i="23" s="1"/>
  <c r="AT443" i="11"/>
  <c r="AE199" i="23" s="1"/>
  <c r="AU443" i="11"/>
  <c r="AF199" i="23" s="1"/>
  <c r="AP444" i="11"/>
  <c r="AA200" i="23" s="1"/>
  <c r="AQ444" i="11"/>
  <c r="AB200" i="23" s="1"/>
  <c r="AR444" i="11"/>
  <c r="AC200" i="23" s="1"/>
  <c r="AS444" i="11"/>
  <c r="AD200" i="23" s="1"/>
  <c r="AT444" i="11"/>
  <c r="AE200" i="23" s="1"/>
  <c r="AU444" i="11"/>
  <c r="AF200" i="23" s="1"/>
  <c r="AP445" i="11"/>
  <c r="AA201" i="23" s="1"/>
  <c r="AQ445" i="11"/>
  <c r="AB201" i="23" s="1"/>
  <c r="AR445" i="11"/>
  <c r="AC201" i="23" s="1"/>
  <c r="AS445" i="11"/>
  <c r="AD201" i="23" s="1"/>
  <c r="AT445" i="11"/>
  <c r="AE201" i="23" s="1"/>
  <c r="AU445" i="11"/>
  <c r="AF201" i="23" s="1"/>
  <c r="AP446" i="11"/>
  <c r="AA202" i="23" s="1"/>
  <c r="AQ446" i="11"/>
  <c r="AB202" i="23" s="1"/>
  <c r="AR446" i="11"/>
  <c r="AC202" i="23" s="1"/>
  <c r="AS446" i="11"/>
  <c r="AD202" i="23" s="1"/>
  <c r="AT446" i="11"/>
  <c r="AE202" i="23" s="1"/>
  <c r="AU446" i="11"/>
  <c r="AF202" i="23" s="1"/>
  <c r="AP447" i="11"/>
  <c r="AA203" i="23" s="1"/>
  <c r="AQ447" i="11"/>
  <c r="AB203" i="23" s="1"/>
  <c r="AR447" i="11"/>
  <c r="AC203" i="23" s="1"/>
  <c r="AS447" i="11"/>
  <c r="AD203" i="23" s="1"/>
  <c r="AT447" i="11"/>
  <c r="AE203" i="23" s="1"/>
  <c r="AU447" i="11"/>
  <c r="AF203" i="23" s="1"/>
  <c r="AP448" i="11"/>
  <c r="AA204" i="23" s="1"/>
  <c r="AQ448" i="11"/>
  <c r="AB204" i="23" s="1"/>
  <c r="AR448" i="11"/>
  <c r="AC204" i="23" s="1"/>
  <c r="AS448" i="11"/>
  <c r="AD204" i="23" s="1"/>
  <c r="AT448" i="11"/>
  <c r="AE204" i="23" s="1"/>
  <c r="AU448" i="11"/>
  <c r="AF204" i="23" s="1"/>
  <c r="AP449" i="11"/>
  <c r="AA205" i="23" s="1"/>
  <c r="AQ449" i="11"/>
  <c r="AB205" i="23" s="1"/>
  <c r="AR449" i="11"/>
  <c r="AC205" i="23" s="1"/>
  <c r="AS449" i="11"/>
  <c r="AD205" i="23" s="1"/>
  <c r="AT449" i="11"/>
  <c r="AE205" i="23" s="1"/>
  <c r="AU449" i="11"/>
  <c r="AF205" i="23" s="1"/>
  <c r="AP450" i="11"/>
  <c r="AA206" i="23" s="1"/>
  <c r="AQ450" i="11"/>
  <c r="AB206" i="23" s="1"/>
  <c r="AR450" i="11"/>
  <c r="AC206" i="23" s="1"/>
  <c r="AS450" i="11"/>
  <c r="AD206" i="23" s="1"/>
  <c r="AT450" i="11"/>
  <c r="AE206" i="23" s="1"/>
  <c r="AU450" i="11"/>
  <c r="AF206" i="23" s="1"/>
  <c r="AP451" i="11"/>
  <c r="AA207" i="23" s="1"/>
  <c r="AQ451" i="11"/>
  <c r="AB207" i="23" s="1"/>
  <c r="AR451" i="11"/>
  <c r="AC207" i="23" s="1"/>
  <c r="AS451" i="11"/>
  <c r="AD207" i="23" s="1"/>
  <c r="AT451" i="11"/>
  <c r="AE207" i="23" s="1"/>
  <c r="AU451" i="11"/>
  <c r="AF207" i="23" s="1"/>
  <c r="AP452" i="11"/>
  <c r="AA208" i="23" s="1"/>
  <c r="AQ452" i="11"/>
  <c r="AB208" i="23" s="1"/>
  <c r="AR452" i="11"/>
  <c r="AC208" i="23" s="1"/>
  <c r="AS452" i="11"/>
  <c r="AD208" i="23" s="1"/>
  <c r="AT452" i="11"/>
  <c r="AE208" i="23" s="1"/>
  <c r="AU452" i="11"/>
  <c r="AF208" i="23" s="1"/>
  <c r="AP453" i="11"/>
  <c r="AA209" i="23" s="1"/>
  <c r="AQ453" i="11"/>
  <c r="AB209" i="23" s="1"/>
  <c r="AR453" i="11"/>
  <c r="AC209" i="23" s="1"/>
  <c r="AS453" i="11"/>
  <c r="AD209" i="23" s="1"/>
  <c r="AT453" i="11"/>
  <c r="AE209" i="23" s="1"/>
  <c r="AU453" i="11"/>
  <c r="AF209" i="23" s="1"/>
  <c r="AP454" i="11"/>
  <c r="AA210" i="23" s="1"/>
  <c r="AQ454" i="11"/>
  <c r="AB210" i="23" s="1"/>
  <c r="AR454" i="11"/>
  <c r="AC210" i="23" s="1"/>
  <c r="AS454" i="11"/>
  <c r="AD210" i="23" s="1"/>
  <c r="AT454" i="11"/>
  <c r="AE210" i="23" s="1"/>
  <c r="AU454" i="11"/>
  <c r="AF210" i="23" s="1"/>
  <c r="AP455" i="11"/>
  <c r="AA211" i="23" s="1"/>
  <c r="AQ455" i="11"/>
  <c r="AB211" i="23" s="1"/>
  <c r="AR455" i="11"/>
  <c r="AC211" i="23" s="1"/>
  <c r="AS455" i="11"/>
  <c r="AD211" i="23" s="1"/>
  <c r="AT455" i="11"/>
  <c r="AE211" i="23" s="1"/>
  <c r="AU455" i="11"/>
  <c r="AF211" i="23" s="1"/>
  <c r="AP456" i="11"/>
  <c r="AA212" i="23" s="1"/>
  <c r="AQ456" i="11"/>
  <c r="AB212" i="23" s="1"/>
  <c r="AR456" i="11"/>
  <c r="AC212" i="23" s="1"/>
  <c r="AS456" i="11"/>
  <c r="AD212" i="23" s="1"/>
  <c r="AT456" i="11"/>
  <c r="AE212" i="23" s="1"/>
  <c r="AU456" i="11"/>
  <c r="AF212" i="23" s="1"/>
  <c r="AP457" i="11"/>
  <c r="AA213" i="23" s="1"/>
  <c r="AQ457" i="11"/>
  <c r="AB213" i="23" s="1"/>
  <c r="AR457" i="11"/>
  <c r="AC213" i="23" s="1"/>
  <c r="AS457" i="11"/>
  <c r="AD213" i="23" s="1"/>
  <c r="AT457" i="11"/>
  <c r="AE213" i="23" s="1"/>
  <c r="AU457" i="11"/>
  <c r="AF213" i="23" s="1"/>
  <c r="AP458" i="11"/>
  <c r="AA214" i="23" s="1"/>
  <c r="AQ458" i="11"/>
  <c r="AB214" i="23" s="1"/>
  <c r="AR458" i="11"/>
  <c r="AC214" i="23" s="1"/>
  <c r="AS458" i="11"/>
  <c r="AD214" i="23" s="1"/>
  <c r="AT458" i="11"/>
  <c r="AE214" i="23" s="1"/>
  <c r="AU458" i="11"/>
  <c r="AF214" i="23" s="1"/>
  <c r="AP459" i="11"/>
  <c r="AA215" i="23" s="1"/>
  <c r="AQ459" i="11"/>
  <c r="AB215" i="23" s="1"/>
  <c r="AR459" i="11"/>
  <c r="AC215" i="23" s="1"/>
  <c r="AS459" i="11"/>
  <c r="AD215" i="23" s="1"/>
  <c r="AT459" i="11"/>
  <c r="AE215" i="23" s="1"/>
  <c r="AU459" i="11"/>
  <c r="AF215" i="23" s="1"/>
  <c r="AP460" i="11"/>
  <c r="AA216" i="23" s="1"/>
  <c r="AQ460" i="11"/>
  <c r="AB216" i="23" s="1"/>
  <c r="AR460" i="11"/>
  <c r="AC216" i="23" s="1"/>
  <c r="AS460" i="11"/>
  <c r="AD216" i="23" s="1"/>
  <c r="AT460" i="11"/>
  <c r="AE216" i="23" s="1"/>
  <c r="AU460" i="11"/>
  <c r="AF216" i="23" s="1"/>
  <c r="AP461" i="11"/>
  <c r="AA217" i="23" s="1"/>
  <c r="AQ461" i="11"/>
  <c r="AB217" i="23" s="1"/>
  <c r="AR461" i="11"/>
  <c r="AC217" i="23" s="1"/>
  <c r="AS461" i="11"/>
  <c r="AD217" i="23" s="1"/>
  <c r="AT461" i="11"/>
  <c r="AE217" i="23" s="1"/>
  <c r="AU461" i="11"/>
  <c r="AF217" i="23" s="1"/>
  <c r="AP462" i="11"/>
  <c r="AA218" i="23" s="1"/>
  <c r="AQ462" i="11"/>
  <c r="AB218" i="23" s="1"/>
  <c r="AR462" i="11"/>
  <c r="AC218" i="23" s="1"/>
  <c r="AS462" i="11"/>
  <c r="AD218" i="23" s="1"/>
  <c r="AT462" i="11"/>
  <c r="AE218" i="23" s="1"/>
  <c r="AU462" i="11"/>
  <c r="AF218" i="23" s="1"/>
  <c r="AP463" i="11"/>
  <c r="AA219" i="23" s="1"/>
  <c r="AQ463" i="11"/>
  <c r="AB219" i="23" s="1"/>
  <c r="AR463" i="11"/>
  <c r="AC219" i="23" s="1"/>
  <c r="AS463" i="11"/>
  <c r="AD219" i="23" s="1"/>
  <c r="AT463" i="11"/>
  <c r="AE219" i="23" s="1"/>
  <c r="AU463" i="11"/>
  <c r="AF219" i="23" s="1"/>
  <c r="AP464" i="11"/>
  <c r="AA220" i="23" s="1"/>
  <c r="AQ464" i="11"/>
  <c r="AB220" i="23" s="1"/>
  <c r="AR464" i="11"/>
  <c r="AC220" i="23" s="1"/>
  <c r="AS464" i="11"/>
  <c r="AD220" i="23" s="1"/>
  <c r="AT464" i="11"/>
  <c r="AE220" i="23" s="1"/>
  <c r="AU464" i="11"/>
  <c r="AF220" i="23" s="1"/>
  <c r="AP465" i="11"/>
  <c r="AA221" i="23" s="1"/>
  <c r="AQ465" i="11"/>
  <c r="AB221" i="23" s="1"/>
  <c r="AR465" i="11"/>
  <c r="AC221" i="23" s="1"/>
  <c r="AS465" i="11"/>
  <c r="AD221" i="23" s="1"/>
  <c r="AT465" i="11"/>
  <c r="AE221" i="23" s="1"/>
  <c r="AU465" i="11"/>
  <c r="AF221" i="23" s="1"/>
  <c r="AP466" i="11"/>
  <c r="AA222" i="23" s="1"/>
  <c r="AQ466" i="11"/>
  <c r="AB222" i="23" s="1"/>
  <c r="AR466" i="11"/>
  <c r="AC222" i="23" s="1"/>
  <c r="AS466" i="11"/>
  <c r="AD222" i="23" s="1"/>
  <c r="AT466" i="11"/>
  <c r="AE222" i="23" s="1"/>
  <c r="AU466" i="11"/>
  <c r="AF222" i="23" s="1"/>
  <c r="AP467" i="11"/>
  <c r="AA223" i="23" s="1"/>
  <c r="AQ467" i="11"/>
  <c r="AB223" i="23" s="1"/>
  <c r="AR467" i="11"/>
  <c r="AC223" i="23" s="1"/>
  <c r="AS467" i="11"/>
  <c r="AD223" i="23" s="1"/>
  <c r="AT467" i="11"/>
  <c r="AE223" i="23" s="1"/>
  <c r="AU467" i="11"/>
  <c r="AF223" i="23" s="1"/>
  <c r="AP468" i="11"/>
  <c r="AA224" i="23" s="1"/>
  <c r="AQ468" i="11"/>
  <c r="AB224" i="23" s="1"/>
  <c r="AR468" i="11"/>
  <c r="AC224" i="23" s="1"/>
  <c r="AS468" i="11"/>
  <c r="AD224" i="23" s="1"/>
  <c r="AT468" i="11"/>
  <c r="AE224" i="23" s="1"/>
  <c r="AU468" i="11"/>
  <c r="AF224" i="23" s="1"/>
  <c r="AP469" i="11"/>
  <c r="AA225" i="23" s="1"/>
  <c r="AQ469" i="11"/>
  <c r="AB225" i="23" s="1"/>
  <c r="AR469" i="11"/>
  <c r="AC225" i="23" s="1"/>
  <c r="AS469" i="11"/>
  <c r="AD225" i="23" s="1"/>
  <c r="AT469" i="11"/>
  <c r="AE225" i="23" s="1"/>
  <c r="AU469" i="11"/>
  <c r="AF225" i="23" s="1"/>
  <c r="AP470" i="11"/>
  <c r="AA226" i="23" s="1"/>
  <c r="AQ470" i="11"/>
  <c r="AB226" i="23" s="1"/>
  <c r="AR470" i="11"/>
  <c r="AC226" i="23" s="1"/>
  <c r="AS470" i="11"/>
  <c r="AD226" i="23" s="1"/>
  <c r="AT470" i="11"/>
  <c r="AE226" i="23" s="1"/>
  <c r="AU470" i="11"/>
  <c r="AF226" i="23" s="1"/>
  <c r="AP471" i="11"/>
  <c r="AA227" i="23" s="1"/>
  <c r="AQ471" i="11"/>
  <c r="AB227" i="23" s="1"/>
  <c r="AR471" i="11"/>
  <c r="AC227" i="23" s="1"/>
  <c r="AS471" i="11"/>
  <c r="AD227" i="23" s="1"/>
  <c r="AT471" i="11"/>
  <c r="AE227" i="23" s="1"/>
  <c r="AU471" i="11"/>
  <c r="AF227" i="23" s="1"/>
  <c r="AP472" i="11"/>
  <c r="AA228" i="23" s="1"/>
  <c r="AQ472" i="11"/>
  <c r="AB228" i="23" s="1"/>
  <c r="AR472" i="11"/>
  <c r="AC228" i="23" s="1"/>
  <c r="AS472" i="11"/>
  <c r="AD228" i="23" s="1"/>
  <c r="AT472" i="11"/>
  <c r="AE228" i="23" s="1"/>
  <c r="AU472" i="11"/>
  <c r="AF228" i="23" s="1"/>
  <c r="AP473" i="11"/>
  <c r="AA229" i="23" s="1"/>
  <c r="AQ473" i="11"/>
  <c r="AB229" i="23" s="1"/>
  <c r="AR473" i="11"/>
  <c r="AC229" i="23" s="1"/>
  <c r="AS473" i="11"/>
  <c r="AD229" i="23" s="1"/>
  <c r="AT473" i="11"/>
  <c r="AE229" i="23" s="1"/>
  <c r="AU473" i="11"/>
  <c r="AF229" i="23" s="1"/>
  <c r="AP474" i="11"/>
  <c r="AA230" i="23" s="1"/>
  <c r="AQ474" i="11"/>
  <c r="AB230" i="23" s="1"/>
  <c r="AR474" i="11"/>
  <c r="AC230" i="23" s="1"/>
  <c r="AS474" i="11"/>
  <c r="AD230" i="23" s="1"/>
  <c r="AT474" i="11"/>
  <c r="AE230" i="23" s="1"/>
  <c r="AU474" i="11"/>
  <c r="AF230" i="23" s="1"/>
  <c r="AP475" i="11"/>
  <c r="AA231" i="23" s="1"/>
  <c r="AQ475" i="11"/>
  <c r="AB231" i="23" s="1"/>
  <c r="AR475" i="11"/>
  <c r="AC231" i="23" s="1"/>
  <c r="AS475" i="11"/>
  <c r="AD231" i="23" s="1"/>
  <c r="AT475" i="11"/>
  <c r="AE231" i="23" s="1"/>
  <c r="AU475" i="11"/>
  <c r="AF231" i="23" s="1"/>
  <c r="AP476" i="11"/>
  <c r="AA232" i="23" s="1"/>
  <c r="AQ476" i="11"/>
  <c r="AB232" i="23" s="1"/>
  <c r="AR476" i="11"/>
  <c r="AC232" i="23" s="1"/>
  <c r="AS476" i="11"/>
  <c r="AD232" i="23" s="1"/>
  <c r="AT476" i="11"/>
  <c r="AE232" i="23" s="1"/>
  <c r="AU476" i="11"/>
  <c r="AF232" i="23" s="1"/>
  <c r="AP477" i="11"/>
  <c r="AA233" i="23" s="1"/>
  <c r="AQ477" i="11"/>
  <c r="AB233" i="23" s="1"/>
  <c r="AR477" i="11"/>
  <c r="AC233" i="23" s="1"/>
  <c r="AS477" i="11"/>
  <c r="AD233" i="23" s="1"/>
  <c r="AT477" i="11"/>
  <c r="AE233" i="23" s="1"/>
  <c r="AU477" i="11"/>
  <c r="AF233" i="23" s="1"/>
  <c r="AP478" i="11"/>
  <c r="AA234" i="23" s="1"/>
  <c r="AQ478" i="11"/>
  <c r="AB234" i="23" s="1"/>
  <c r="AR478" i="11"/>
  <c r="AC234" i="23" s="1"/>
  <c r="AS478" i="11"/>
  <c r="AD234" i="23" s="1"/>
  <c r="AT478" i="11"/>
  <c r="AE234" i="23" s="1"/>
  <c r="AU478" i="11"/>
  <c r="AF234" i="23" s="1"/>
  <c r="AP479" i="11"/>
  <c r="AA235" i="23" s="1"/>
  <c r="AQ479" i="11"/>
  <c r="AB235" i="23" s="1"/>
  <c r="AR479" i="11"/>
  <c r="AC235" i="23" s="1"/>
  <c r="AS479" i="11"/>
  <c r="AD235" i="23" s="1"/>
  <c r="AT479" i="11"/>
  <c r="AE235" i="23" s="1"/>
  <c r="AU479" i="11"/>
  <c r="AF235" i="23" s="1"/>
  <c r="AP480" i="11"/>
  <c r="AA236" i="23" s="1"/>
  <c r="AQ480" i="11"/>
  <c r="AB236" i="23" s="1"/>
  <c r="AR480" i="11"/>
  <c r="AC236" i="23" s="1"/>
  <c r="AS480" i="11"/>
  <c r="AD236" i="23" s="1"/>
  <c r="AT480" i="11"/>
  <c r="AE236" i="23" s="1"/>
  <c r="AU480" i="11"/>
  <c r="AF236" i="23" s="1"/>
  <c r="AP481" i="11"/>
  <c r="AA237" i="23" s="1"/>
  <c r="AQ481" i="11"/>
  <c r="AB237" i="23" s="1"/>
  <c r="AR481" i="11"/>
  <c r="AC237" i="23" s="1"/>
  <c r="AS481" i="11"/>
  <c r="AD237" i="23" s="1"/>
  <c r="AT481" i="11"/>
  <c r="AE237" i="23" s="1"/>
  <c r="AU481" i="11"/>
  <c r="AF237" i="23" s="1"/>
  <c r="AP482" i="11"/>
  <c r="AA238" i="23" s="1"/>
  <c r="AQ482" i="11"/>
  <c r="AB238" i="23" s="1"/>
  <c r="AR482" i="11"/>
  <c r="AC238" i="23" s="1"/>
  <c r="AS482" i="11"/>
  <c r="AD238" i="23" s="1"/>
  <c r="AT482" i="11"/>
  <c r="AE238" i="23" s="1"/>
  <c r="AU482" i="11"/>
  <c r="AF238" i="23" s="1"/>
  <c r="AP483" i="11"/>
  <c r="AA239" i="23" s="1"/>
  <c r="AQ483" i="11"/>
  <c r="AB239" i="23" s="1"/>
  <c r="AR483" i="11"/>
  <c r="AC239" i="23" s="1"/>
  <c r="AS483" i="11"/>
  <c r="AD239" i="23" s="1"/>
  <c r="AT483" i="11"/>
  <c r="AE239" i="23" s="1"/>
  <c r="AU483" i="11"/>
  <c r="AF239" i="23" s="1"/>
  <c r="AP484" i="11"/>
  <c r="AA240" i="23" s="1"/>
  <c r="AQ484" i="11"/>
  <c r="AB240" i="23" s="1"/>
  <c r="AR484" i="11"/>
  <c r="AC240" i="23" s="1"/>
  <c r="AS484" i="11"/>
  <c r="AD240" i="23" s="1"/>
  <c r="AT484" i="11"/>
  <c r="AE240" i="23" s="1"/>
  <c r="AU484" i="11"/>
  <c r="AF240" i="23" s="1"/>
  <c r="AP485" i="11"/>
  <c r="AA241" i="23" s="1"/>
  <c r="AQ485" i="11"/>
  <c r="AB241" i="23" s="1"/>
  <c r="AR485" i="11"/>
  <c r="AC241" i="23" s="1"/>
  <c r="AS485" i="11"/>
  <c r="AD241" i="23" s="1"/>
  <c r="AT485" i="11"/>
  <c r="AE241" i="23" s="1"/>
  <c r="AU485" i="11"/>
  <c r="AF241" i="23" s="1"/>
  <c r="AP486" i="11"/>
  <c r="AA242" i="23" s="1"/>
  <c r="AQ486" i="11"/>
  <c r="AB242" i="23" s="1"/>
  <c r="AR486" i="11"/>
  <c r="AC242" i="23" s="1"/>
  <c r="AS486" i="11"/>
  <c r="AD242" i="23" s="1"/>
  <c r="AT486" i="11"/>
  <c r="AE242" i="23" s="1"/>
  <c r="AU486" i="11"/>
  <c r="AF242" i="23" s="1"/>
  <c r="AP487" i="11"/>
  <c r="AA243" i="23" s="1"/>
  <c r="AQ487" i="11"/>
  <c r="AB243" i="23" s="1"/>
  <c r="AR487" i="11"/>
  <c r="AC243" i="23" s="1"/>
  <c r="AS487" i="11"/>
  <c r="AD243" i="23" s="1"/>
  <c r="AT487" i="11"/>
  <c r="AE243" i="23" s="1"/>
  <c r="AU487" i="11"/>
  <c r="AF243" i="23" s="1"/>
  <c r="AP488" i="11"/>
  <c r="AA244" i="23" s="1"/>
  <c r="AQ488" i="11"/>
  <c r="AB244" i="23" s="1"/>
  <c r="AR488" i="11"/>
  <c r="AC244" i="23" s="1"/>
  <c r="AS488" i="11"/>
  <c r="AD244" i="23" s="1"/>
  <c r="AT488" i="11"/>
  <c r="AE244" i="23" s="1"/>
  <c r="AU488" i="11"/>
  <c r="AF244" i="23" s="1"/>
  <c r="AQ249" i="11"/>
  <c r="AB5" i="23" s="1"/>
  <c r="AR249" i="11"/>
  <c r="AS249" i="11"/>
  <c r="AD5" i="23" s="1"/>
  <c r="AT249" i="11"/>
  <c r="AU249" i="11"/>
  <c r="AF5" i="23" s="1"/>
  <c r="AP249" i="11"/>
  <c r="AA5" i="23" s="1"/>
  <c r="CL5" i="11"/>
  <c r="CL6" i="11"/>
  <c r="CR6" i="11" s="1"/>
  <c r="CL7" i="11"/>
  <c r="CL8" i="11"/>
  <c r="CL9" i="11"/>
  <c r="CM9" i="11" s="1"/>
  <c r="CL10" i="11"/>
  <c r="CR10" i="11" s="1"/>
  <c r="CL11" i="11"/>
  <c r="CL12" i="11"/>
  <c r="CP12" i="11" s="1"/>
  <c r="CL13" i="11"/>
  <c r="CR13" i="11" s="1"/>
  <c r="CL14" i="11"/>
  <c r="CL15" i="11"/>
  <c r="CR15" i="11" s="1"/>
  <c r="CL16" i="11"/>
  <c r="CR16" i="11" s="1"/>
  <c r="CL17" i="11"/>
  <c r="CL18" i="11"/>
  <c r="CR18" i="11" s="1"/>
  <c r="CL19" i="11"/>
  <c r="CL20" i="11"/>
  <c r="CL21" i="11"/>
  <c r="CR21" i="11" s="1"/>
  <c r="CL22" i="11"/>
  <c r="CL23" i="11"/>
  <c r="CR23" i="11" s="1"/>
  <c r="CL24" i="11"/>
  <c r="CL25" i="11"/>
  <c r="CR25" i="11" s="1"/>
  <c r="CL26" i="11"/>
  <c r="CL27" i="11"/>
  <c r="CL28" i="11"/>
  <c r="CR28" i="11" s="1"/>
  <c r="CL29" i="11"/>
  <c r="CR29" i="11" s="1"/>
  <c r="CL30" i="11"/>
  <c r="CL31" i="11"/>
  <c r="CR31" i="11" s="1"/>
  <c r="CL32" i="11"/>
  <c r="CO32" i="11" s="1"/>
  <c r="CL33" i="11"/>
  <c r="CL34" i="11"/>
  <c r="CL35" i="11"/>
  <c r="CR35" i="11" s="1"/>
  <c r="CL36" i="11"/>
  <c r="CR36" i="11" s="1"/>
  <c r="CL37" i="11"/>
  <c r="CR37" i="11" s="1"/>
  <c r="CL38" i="11"/>
  <c r="CR38" i="11" s="1"/>
  <c r="CL39" i="11"/>
  <c r="CR39" i="11" s="1"/>
  <c r="CL40" i="11"/>
  <c r="CL41" i="11"/>
  <c r="CL42" i="11"/>
  <c r="CR42" i="11" s="1"/>
  <c r="CL43" i="11"/>
  <c r="CR43" i="11" s="1"/>
  <c r="CL44" i="11"/>
  <c r="CR44" i="11" s="1"/>
  <c r="CL45" i="11"/>
  <c r="CL46" i="11"/>
  <c r="CL47" i="11"/>
  <c r="CR47" i="11" s="1"/>
  <c r="CL48" i="11"/>
  <c r="CR48" i="11" s="1"/>
  <c r="CL49" i="11"/>
  <c r="CL50" i="11"/>
  <c r="CR50" i="11" s="1"/>
  <c r="CL51" i="11"/>
  <c r="CL52" i="11"/>
  <c r="CL53" i="11"/>
  <c r="CR53" i="11" s="1"/>
  <c r="CL54" i="11"/>
  <c r="CR54" i="11" s="1"/>
  <c r="CL55" i="11"/>
  <c r="CL56" i="11"/>
  <c r="CR56" i="11" s="1"/>
  <c r="CL57" i="11"/>
  <c r="CL58" i="11"/>
  <c r="CR58" i="11" s="1"/>
  <c r="CL59" i="11"/>
  <c r="CL60" i="11"/>
  <c r="CR60" i="11" s="1"/>
  <c r="CL61" i="11"/>
  <c r="CR61" i="11" s="1"/>
  <c r="CL62" i="11"/>
  <c r="CL63" i="11"/>
  <c r="CR63" i="11" s="1"/>
  <c r="CL64" i="11"/>
  <c r="CR64" i="11" s="1"/>
  <c r="CL66" i="11"/>
  <c r="CR66" i="11" s="1"/>
  <c r="CL67" i="11"/>
  <c r="CL68" i="11"/>
  <c r="CL69" i="11"/>
  <c r="CR69" i="11" s="1"/>
  <c r="CL70" i="11"/>
  <c r="CR70" i="11" s="1"/>
  <c r="CL71" i="11"/>
  <c r="CL72" i="11"/>
  <c r="CL73" i="11"/>
  <c r="CR73" i="11" s="1"/>
  <c r="CL74" i="11"/>
  <c r="CR74" i="11" s="1"/>
  <c r="CL75" i="11"/>
  <c r="CM75" i="11" s="1"/>
  <c r="CN75" i="11"/>
  <c r="CL76" i="11"/>
  <c r="CR76" i="11" s="1"/>
  <c r="CL77" i="11"/>
  <c r="CL78" i="11"/>
  <c r="CR78" i="11" s="1"/>
  <c r="CL79" i="11"/>
  <c r="CR79" i="11" s="1"/>
  <c r="CL80" i="11"/>
  <c r="CL81" i="11"/>
  <c r="CR81" i="11" s="1"/>
  <c r="CL82" i="11"/>
  <c r="CL83" i="11"/>
  <c r="CL84" i="11"/>
  <c r="CL85" i="11"/>
  <c r="CL86" i="11"/>
  <c r="CL87" i="11"/>
  <c r="CL88" i="11"/>
  <c r="CL89" i="11"/>
  <c r="CL90" i="11"/>
  <c r="CR90" i="11" s="1"/>
  <c r="CL91" i="11"/>
  <c r="CR91" i="11" s="1"/>
  <c r="CL92" i="11"/>
  <c r="CL93" i="11"/>
  <c r="CL94" i="11"/>
  <c r="CR94" i="11" s="1"/>
  <c r="CL95" i="11"/>
  <c r="CR95" i="11" s="1"/>
  <c r="CL96" i="11"/>
  <c r="CQ96" i="11" s="1"/>
  <c r="CL97" i="11"/>
  <c r="CL98" i="11"/>
  <c r="CL99" i="11"/>
  <c r="CL100" i="11"/>
  <c r="CR100" i="11" s="1"/>
  <c r="CL101" i="11"/>
  <c r="CL102" i="11"/>
  <c r="CR102" i="11" s="1"/>
  <c r="CL103" i="11"/>
  <c r="CL104" i="11"/>
  <c r="CL105" i="11"/>
  <c r="CR105" i="11" s="1"/>
  <c r="CL106" i="11"/>
  <c r="CL107" i="11"/>
  <c r="CR107" i="11" s="1"/>
  <c r="CL108" i="11"/>
  <c r="CR108" i="11" s="1"/>
  <c r="CL109" i="11"/>
  <c r="CR109" i="11" s="1"/>
  <c r="CL110" i="11"/>
  <c r="CL111" i="11"/>
  <c r="CL112" i="11"/>
  <c r="CR112" i="11" s="1"/>
  <c r="CL113" i="11"/>
  <c r="CR113" i="11" s="1"/>
  <c r="CL114" i="11"/>
  <c r="CL115" i="11"/>
  <c r="CL116" i="11"/>
  <c r="CL117" i="11"/>
  <c r="CL118" i="11"/>
  <c r="CL119" i="11"/>
  <c r="CR119" i="11" s="1"/>
  <c r="CL120" i="11"/>
  <c r="CL121" i="11"/>
  <c r="CL122" i="11"/>
  <c r="CR122" i="11" s="1"/>
  <c r="CL123" i="11"/>
  <c r="CR123" i="11" s="1"/>
  <c r="CL124" i="11"/>
  <c r="CR124" i="11" s="1"/>
  <c r="CL125" i="11"/>
  <c r="CL126" i="11"/>
  <c r="CL127" i="11"/>
  <c r="CR127" i="11" s="1"/>
  <c r="CL128" i="11"/>
  <c r="CL129" i="11"/>
  <c r="CR129" i="11" s="1"/>
  <c r="CL130" i="11"/>
  <c r="CL131" i="11"/>
  <c r="CL132" i="11"/>
  <c r="CL133" i="11"/>
  <c r="CL134" i="11"/>
  <c r="CR134" i="11" s="1"/>
  <c r="CL135" i="11"/>
  <c r="CL136" i="11"/>
  <c r="CL137" i="11"/>
  <c r="CR137" i="11" s="1"/>
  <c r="CL138" i="11"/>
  <c r="CL139" i="11"/>
  <c r="CN139" i="11" s="1"/>
  <c r="CL140" i="11"/>
  <c r="CO140" i="11"/>
  <c r="CL141" i="11"/>
  <c r="CL142" i="11"/>
  <c r="CL143" i="11"/>
  <c r="CR143" i="11" s="1"/>
  <c r="CL144" i="11"/>
  <c r="CR144" i="11" s="1"/>
  <c r="CL145" i="11"/>
  <c r="CR145" i="11" s="1"/>
  <c r="CL146" i="11"/>
  <c r="CR146" i="11" s="1"/>
  <c r="CL147" i="11"/>
  <c r="CL148" i="11"/>
  <c r="CL149" i="11"/>
  <c r="CL150" i="11"/>
  <c r="CL151" i="11"/>
  <c r="CR151" i="11" s="1"/>
  <c r="CL152" i="11"/>
  <c r="CL153" i="11"/>
  <c r="CL154" i="11"/>
  <c r="CR154" i="11" s="1"/>
  <c r="CL155" i="11"/>
  <c r="CN155" i="11" s="1"/>
  <c r="CL156" i="11"/>
  <c r="CL157" i="11"/>
  <c r="CR157" i="11" s="1"/>
  <c r="CL158" i="11"/>
  <c r="CL159" i="11"/>
  <c r="CR159" i="11" s="1"/>
  <c r="CL160" i="11"/>
  <c r="CR160" i="11" s="1"/>
  <c r="CL161" i="11"/>
  <c r="CR161" i="11" s="1"/>
  <c r="CL162" i="11"/>
  <c r="CL163" i="11"/>
  <c r="CL164" i="11"/>
  <c r="CR164" i="11" s="1"/>
  <c r="CL165" i="11"/>
  <c r="CR165" i="11" s="1"/>
  <c r="CL166" i="11"/>
  <c r="CQ166" i="11" s="1"/>
  <c r="CL167" i="11"/>
  <c r="CR167" i="11" s="1"/>
  <c r="CL168" i="11"/>
  <c r="CR168" i="11" s="1"/>
  <c r="CL169" i="11"/>
  <c r="CL170" i="11"/>
  <c r="CR170" i="11" s="1"/>
  <c r="CL171" i="11"/>
  <c r="CR171" i="11" s="1"/>
  <c r="CL172" i="11"/>
  <c r="CL173" i="11"/>
  <c r="CL174" i="11"/>
  <c r="CR174" i="11" s="1"/>
  <c r="CL175" i="11"/>
  <c r="CL176" i="11"/>
  <c r="CR176" i="11" s="1"/>
  <c r="CL177" i="11"/>
  <c r="CL178" i="11"/>
  <c r="CL179" i="11"/>
  <c r="CL180" i="11"/>
  <c r="CL181" i="11"/>
  <c r="CR181" i="11" s="1"/>
  <c r="CL182" i="11"/>
  <c r="CL183" i="11"/>
  <c r="CL184" i="11"/>
  <c r="CL185" i="11"/>
  <c r="CL186" i="11"/>
  <c r="CL187" i="11"/>
  <c r="CR187" i="11" s="1"/>
  <c r="CL188" i="11"/>
  <c r="CR188" i="11" s="1"/>
  <c r="CL189" i="11"/>
  <c r="CR189" i="11" s="1"/>
  <c r="CL190" i="11"/>
  <c r="CR190" i="11" s="1"/>
  <c r="CL191" i="11"/>
  <c r="CR191" i="11" s="1"/>
  <c r="CL192" i="11"/>
  <c r="CL193" i="11"/>
  <c r="CR193" i="11" s="1"/>
  <c r="CL194" i="11"/>
  <c r="CL195" i="11"/>
  <c r="CL196" i="11"/>
  <c r="CL197" i="11"/>
  <c r="CR197" i="11" s="1"/>
  <c r="CL198" i="11"/>
  <c r="CL199" i="11"/>
  <c r="CR199" i="11" s="1"/>
  <c r="CL200" i="11"/>
  <c r="CL201" i="11"/>
  <c r="CR201" i="11" s="1"/>
  <c r="CL202" i="11"/>
  <c r="CR202" i="11" s="1"/>
  <c r="CL203" i="11"/>
  <c r="CR203" i="11" s="1"/>
  <c r="CL204" i="11"/>
  <c r="CR204" i="11" s="1"/>
  <c r="CL205" i="11"/>
  <c r="CL206" i="11"/>
  <c r="CR206" i="11" s="1"/>
  <c r="CL207" i="11"/>
  <c r="CR207" i="11" s="1"/>
  <c r="CL208" i="11"/>
  <c r="CL209" i="11"/>
  <c r="CR209" i="11" s="1"/>
  <c r="CL210" i="11"/>
  <c r="CR210" i="11" s="1"/>
  <c r="CL211" i="11"/>
  <c r="CL212" i="11"/>
  <c r="CR212" i="11" s="1"/>
  <c r="CL213" i="11"/>
  <c r="CR213" i="11" s="1"/>
  <c r="CL214" i="11"/>
  <c r="CR214" i="11" s="1"/>
  <c r="CL215" i="11"/>
  <c r="CN215" i="11" s="1"/>
  <c r="CL216" i="11"/>
  <c r="CL217" i="11"/>
  <c r="CL218" i="11"/>
  <c r="CL219" i="11"/>
  <c r="CL220" i="11"/>
  <c r="CL221" i="11"/>
  <c r="CR221" i="11" s="1"/>
  <c r="CL222" i="11"/>
  <c r="CL223" i="11"/>
  <c r="CR223" i="11" s="1"/>
  <c r="CL224" i="11"/>
  <c r="CL225" i="11"/>
  <c r="CL226" i="11"/>
  <c r="CL227" i="11"/>
  <c r="CR227" i="11" s="1"/>
  <c r="CL228" i="11"/>
  <c r="CR228" i="11" s="1"/>
  <c r="CL229" i="11"/>
  <c r="CR229" i="11" s="1"/>
  <c r="CL230" i="11"/>
  <c r="CL231" i="11"/>
  <c r="CR231" i="11" s="1"/>
  <c r="CL232" i="11"/>
  <c r="CR232" i="11" s="1"/>
  <c r="CL233" i="11"/>
  <c r="CR233" i="11" s="1"/>
  <c r="CL234" i="11"/>
  <c r="CL235" i="11"/>
  <c r="CO235" i="11" s="1"/>
  <c r="CL236" i="11"/>
  <c r="CR236" i="11" s="1"/>
  <c r="CL237" i="11"/>
  <c r="CL238" i="11"/>
  <c r="CL239" i="11"/>
  <c r="CL240" i="11"/>
  <c r="CR240" i="11" s="1"/>
  <c r="CL241" i="11"/>
  <c r="CL242" i="11"/>
  <c r="CR242" i="11" s="1"/>
  <c r="CL243" i="11"/>
  <c r="CL244" i="11"/>
  <c r="CR244" i="11" s="1"/>
  <c r="CL4" i="11"/>
  <c r="CD5" i="11"/>
  <c r="CI5" i="11"/>
  <c r="CD6" i="11"/>
  <c r="CJ6" i="11" s="1"/>
  <c r="CI6" i="11"/>
  <c r="CD7" i="11"/>
  <c r="CJ7" i="11" s="1"/>
  <c r="CI7" i="11"/>
  <c r="CD8" i="11"/>
  <c r="CI8" i="11"/>
  <c r="CD9" i="11"/>
  <c r="CJ9" i="11" s="1"/>
  <c r="CI9" i="11"/>
  <c r="CD10" i="11"/>
  <c r="CJ10" i="11" s="1"/>
  <c r="CI10" i="11"/>
  <c r="CD11" i="11"/>
  <c r="CJ11" i="11" s="1"/>
  <c r="CI11" i="11"/>
  <c r="CD12" i="11"/>
  <c r="CJ12" i="11" s="1"/>
  <c r="CI12" i="11"/>
  <c r="CD13" i="11"/>
  <c r="CJ13" i="11" s="1"/>
  <c r="CI13" i="11"/>
  <c r="CD14" i="11"/>
  <c r="CJ14" i="11" s="1"/>
  <c r="CI14" i="11"/>
  <c r="CD15" i="11"/>
  <c r="CJ15" i="11" s="1"/>
  <c r="CI15" i="11"/>
  <c r="CD16" i="11"/>
  <c r="CJ16" i="11" s="1"/>
  <c r="CI16" i="11"/>
  <c r="CD17" i="11"/>
  <c r="CJ17" i="11" s="1"/>
  <c r="CI17" i="11"/>
  <c r="CD18" i="11"/>
  <c r="CJ18" i="11" s="1"/>
  <c r="CI18" i="11"/>
  <c r="CD19" i="11"/>
  <c r="CJ19" i="11" s="1"/>
  <c r="CI19" i="11"/>
  <c r="CD20" i="11"/>
  <c r="CJ20" i="11" s="1"/>
  <c r="CI20" i="11"/>
  <c r="CD21" i="11"/>
  <c r="CJ21" i="11" s="1"/>
  <c r="CI21" i="11"/>
  <c r="CD22" i="11"/>
  <c r="CJ22" i="11" s="1"/>
  <c r="CI22" i="11"/>
  <c r="CD23" i="11"/>
  <c r="CJ23" i="11" s="1"/>
  <c r="CI23" i="11"/>
  <c r="CD24" i="11"/>
  <c r="CJ24" i="11" s="1"/>
  <c r="CI24" i="11"/>
  <c r="CD25" i="11"/>
  <c r="CJ25" i="11" s="1"/>
  <c r="CI25" i="11"/>
  <c r="CI269" i="11" s="1"/>
  <c r="BO25" i="23" s="1"/>
  <c r="CD26" i="11"/>
  <c r="CJ26" i="11" s="1"/>
  <c r="CI26" i="11"/>
  <c r="CD27" i="11"/>
  <c r="CJ27" i="11" s="1"/>
  <c r="CI27" i="11"/>
  <c r="CD28" i="11"/>
  <c r="CI28" i="11"/>
  <c r="CD29" i="11"/>
  <c r="CJ29" i="11" s="1"/>
  <c r="CI29" i="11"/>
  <c r="CI273" i="11" s="1"/>
  <c r="BO29" i="23" s="1"/>
  <c r="CD30" i="11"/>
  <c r="CJ30" i="11" s="1"/>
  <c r="CI30" i="11"/>
  <c r="CD31" i="11"/>
  <c r="CJ31" i="11" s="1"/>
  <c r="CI31" i="11"/>
  <c r="CD32" i="11"/>
  <c r="CI32" i="11"/>
  <c r="CD33" i="11"/>
  <c r="CJ33" i="11" s="1"/>
  <c r="CI33" i="11"/>
  <c r="CI277" i="11" s="1"/>
  <c r="BO33" i="23" s="1"/>
  <c r="CD34" i="11"/>
  <c r="CJ34" i="11" s="1"/>
  <c r="CI34" i="11"/>
  <c r="CD35" i="11"/>
  <c r="CJ35" i="11" s="1"/>
  <c r="CI35" i="11"/>
  <c r="CD36" i="11"/>
  <c r="CI36" i="11"/>
  <c r="CD37" i="11"/>
  <c r="CJ37" i="11" s="1"/>
  <c r="CI37" i="11"/>
  <c r="CI281" i="11" s="1"/>
  <c r="BO37" i="23" s="1"/>
  <c r="CD38" i="11"/>
  <c r="CJ38" i="11" s="1"/>
  <c r="CI38" i="11"/>
  <c r="CD39" i="11"/>
  <c r="CJ39" i="11" s="1"/>
  <c r="CI39" i="11"/>
  <c r="CD40" i="11"/>
  <c r="CI40" i="11"/>
  <c r="CD41" i="11"/>
  <c r="CJ41" i="11" s="1"/>
  <c r="CI41" i="11"/>
  <c r="CI285" i="11" s="1"/>
  <c r="BO41" i="23" s="1"/>
  <c r="CD42" i="11"/>
  <c r="CJ42" i="11" s="1"/>
  <c r="CI42" i="11"/>
  <c r="CD43" i="11"/>
  <c r="CJ43" i="11" s="1"/>
  <c r="CI43" i="11"/>
  <c r="CD44" i="11"/>
  <c r="CI44" i="11"/>
  <c r="CD45" i="11"/>
  <c r="CJ45" i="11" s="1"/>
  <c r="CI45" i="11"/>
  <c r="CI289" i="11" s="1"/>
  <c r="BO45" i="23" s="1"/>
  <c r="CD46" i="11"/>
  <c r="CJ46" i="11" s="1"/>
  <c r="CI46" i="11"/>
  <c r="CD47" i="11"/>
  <c r="CJ47" i="11" s="1"/>
  <c r="CI47" i="11"/>
  <c r="CD48" i="11"/>
  <c r="CI48" i="11"/>
  <c r="CD49" i="11"/>
  <c r="CJ49" i="11" s="1"/>
  <c r="CI49" i="11"/>
  <c r="CD50" i="11"/>
  <c r="CJ50" i="11" s="1"/>
  <c r="CI50" i="11"/>
  <c r="CD51" i="11"/>
  <c r="CJ51" i="11" s="1"/>
  <c r="CI51" i="11"/>
  <c r="CD52" i="11"/>
  <c r="CI52" i="11"/>
  <c r="CD53" i="11"/>
  <c r="CJ53" i="11" s="1"/>
  <c r="CI53" i="11"/>
  <c r="CD54" i="11"/>
  <c r="CJ54" i="11" s="1"/>
  <c r="CI54" i="11"/>
  <c r="CD55" i="11"/>
  <c r="CJ55" i="11" s="1"/>
  <c r="CI55" i="11"/>
  <c r="CD56" i="11"/>
  <c r="CI56" i="11"/>
  <c r="CD57" i="11"/>
  <c r="CJ57" i="11" s="1"/>
  <c r="CI57" i="11"/>
  <c r="CD58" i="11"/>
  <c r="CJ58" i="11" s="1"/>
  <c r="CI58" i="11"/>
  <c r="CD59" i="11"/>
  <c r="CJ59" i="11" s="1"/>
  <c r="CI59" i="11"/>
  <c r="CD60" i="11"/>
  <c r="CI60" i="11"/>
  <c r="CD61" i="11"/>
  <c r="CJ61" i="11" s="1"/>
  <c r="CI61" i="11"/>
  <c r="CD62" i="11"/>
  <c r="CJ62" i="11" s="1"/>
  <c r="CI62" i="11"/>
  <c r="CD63" i="11"/>
  <c r="CJ63" i="11" s="1"/>
  <c r="CI63" i="11"/>
  <c r="CD64" i="11"/>
  <c r="CI64" i="11"/>
  <c r="CD66" i="11"/>
  <c r="CJ66" i="11" s="1"/>
  <c r="CI66" i="11"/>
  <c r="CD67" i="11"/>
  <c r="CJ67" i="11" s="1"/>
  <c r="CI67" i="11"/>
  <c r="CD68" i="11"/>
  <c r="CI68" i="11"/>
  <c r="CD69" i="11"/>
  <c r="CJ69" i="11" s="1"/>
  <c r="CI69" i="11"/>
  <c r="CD70" i="11"/>
  <c r="CJ70" i="11" s="1"/>
  <c r="CI70" i="11"/>
  <c r="CD71" i="11"/>
  <c r="CJ71" i="11" s="1"/>
  <c r="CI71" i="11"/>
  <c r="CD72" i="11"/>
  <c r="CI72" i="11"/>
  <c r="CD73" i="11"/>
  <c r="CJ73" i="11" s="1"/>
  <c r="CI73" i="11"/>
  <c r="CD74" i="11"/>
  <c r="CJ74" i="11" s="1"/>
  <c r="CI74" i="11"/>
  <c r="CD75" i="11"/>
  <c r="CJ75" i="11" s="1"/>
  <c r="CI75" i="11"/>
  <c r="CD76" i="11"/>
  <c r="CI76" i="11"/>
  <c r="CD77" i="11"/>
  <c r="CJ77" i="11" s="1"/>
  <c r="CI77" i="11"/>
  <c r="CD78" i="11"/>
  <c r="CJ78" i="11" s="1"/>
  <c r="CI78" i="11"/>
  <c r="CD79" i="11"/>
  <c r="CJ79" i="11" s="1"/>
  <c r="CI79" i="11"/>
  <c r="CD80" i="11"/>
  <c r="CJ80" i="11" s="1"/>
  <c r="CI80" i="11"/>
  <c r="CD81" i="11"/>
  <c r="CJ81" i="11" s="1"/>
  <c r="CI81" i="11"/>
  <c r="CI325" i="11" s="1"/>
  <c r="BO81" i="23" s="1"/>
  <c r="CD82" i="11"/>
  <c r="CJ82" i="11" s="1"/>
  <c r="CI82" i="11"/>
  <c r="CD83" i="11"/>
  <c r="CJ83" i="11" s="1"/>
  <c r="CI83" i="11"/>
  <c r="CD84" i="11"/>
  <c r="CJ84" i="11" s="1"/>
  <c r="CI84" i="11"/>
  <c r="CD85" i="11"/>
  <c r="CJ85" i="11" s="1"/>
  <c r="CI85" i="11"/>
  <c r="CI329" i="11" s="1"/>
  <c r="BO85" i="23" s="1"/>
  <c r="CD86" i="11"/>
  <c r="CJ86" i="11" s="1"/>
  <c r="CI86" i="11"/>
  <c r="CD87" i="11"/>
  <c r="CJ87" i="11" s="1"/>
  <c r="CI87" i="11"/>
  <c r="CD88" i="11"/>
  <c r="CJ88" i="11" s="1"/>
  <c r="CI88" i="11"/>
  <c r="CD89" i="11"/>
  <c r="CJ89" i="11" s="1"/>
  <c r="CI89" i="11"/>
  <c r="CI333" i="11" s="1"/>
  <c r="BO89" i="23" s="1"/>
  <c r="CD90" i="11"/>
  <c r="CJ90" i="11" s="1"/>
  <c r="CI90" i="11"/>
  <c r="CD91" i="11"/>
  <c r="CJ91" i="11" s="1"/>
  <c r="CI91" i="11"/>
  <c r="CD92" i="11"/>
  <c r="CJ92" i="11" s="1"/>
  <c r="CI92" i="11"/>
  <c r="CD93" i="11"/>
  <c r="CJ93" i="11" s="1"/>
  <c r="CI93" i="11"/>
  <c r="CI337" i="11" s="1"/>
  <c r="BO93" i="23" s="1"/>
  <c r="CD94" i="11"/>
  <c r="CJ94" i="11" s="1"/>
  <c r="CI94" i="11"/>
  <c r="CD95" i="11"/>
  <c r="CJ95" i="11" s="1"/>
  <c r="CI95" i="11"/>
  <c r="CD96" i="11"/>
  <c r="CJ96" i="11" s="1"/>
  <c r="CI96" i="11"/>
  <c r="CD97" i="11"/>
  <c r="CJ97" i="11" s="1"/>
  <c r="CI97" i="11"/>
  <c r="CI341" i="11" s="1"/>
  <c r="BO97" i="23" s="1"/>
  <c r="CD98" i="11"/>
  <c r="CJ98" i="11" s="1"/>
  <c r="CI98" i="11"/>
  <c r="CD99" i="11"/>
  <c r="CJ99" i="11" s="1"/>
  <c r="CI99" i="11"/>
  <c r="CD100" i="11"/>
  <c r="CJ100" i="11" s="1"/>
  <c r="CI100" i="11"/>
  <c r="CD101" i="11"/>
  <c r="CJ101" i="11" s="1"/>
  <c r="CI101" i="11"/>
  <c r="CI345" i="11" s="1"/>
  <c r="BO101" i="23" s="1"/>
  <c r="CD102" i="11"/>
  <c r="CJ102" i="11" s="1"/>
  <c r="CI102" i="11"/>
  <c r="CD103" i="11"/>
  <c r="CJ103" i="11" s="1"/>
  <c r="CI103" i="11"/>
  <c r="CD104" i="11"/>
  <c r="CJ104" i="11" s="1"/>
  <c r="CI104" i="11"/>
  <c r="CD105" i="11"/>
  <c r="CJ105" i="11" s="1"/>
  <c r="CI105" i="11"/>
  <c r="CD106" i="11"/>
  <c r="CJ106" i="11" s="1"/>
  <c r="CI106" i="11"/>
  <c r="CD107" i="11"/>
  <c r="CJ107" i="11" s="1"/>
  <c r="CI107" i="11"/>
  <c r="CD108" i="11"/>
  <c r="CJ108" i="11" s="1"/>
  <c r="CI108" i="11"/>
  <c r="CD109" i="11"/>
  <c r="CJ109" i="11" s="1"/>
  <c r="CI109" i="11"/>
  <c r="CD110" i="11"/>
  <c r="CJ110" i="11" s="1"/>
  <c r="CI110" i="11"/>
  <c r="CD111" i="11"/>
  <c r="CJ111" i="11" s="1"/>
  <c r="CI111" i="11"/>
  <c r="CD112" i="11"/>
  <c r="CJ112" i="11" s="1"/>
  <c r="CI112" i="11"/>
  <c r="CD113" i="11"/>
  <c r="CJ113" i="11" s="1"/>
  <c r="CI113" i="11"/>
  <c r="CD114" i="11"/>
  <c r="CJ114" i="11" s="1"/>
  <c r="CI114" i="11"/>
  <c r="CD115" i="11"/>
  <c r="CJ115" i="11" s="1"/>
  <c r="CI115" i="11"/>
  <c r="CD116" i="11"/>
  <c r="CI116" i="11"/>
  <c r="CD117" i="11"/>
  <c r="CJ117" i="11" s="1"/>
  <c r="CI117" i="11"/>
  <c r="CI361" i="11" s="1"/>
  <c r="BO117" i="23" s="1"/>
  <c r="CD118" i="11"/>
  <c r="CJ118" i="11" s="1"/>
  <c r="CI118" i="11"/>
  <c r="CD119" i="11"/>
  <c r="CJ119" i="11" s="1"/>
  <c r="CI119" i="11"/>
  <c r="CD120" i="11"/>
  <c r="CJ120" i="11" s="1"/>
  <c r="CI120" i="11"/>
  <c r="CD121" i="11"/>
  <c r="CJ121" i="11" s="1"/>
  <c r="CI121" i="11"/>
  <c r="CI365" i="11" s="1"/>
  <c r="BO121" i="23" s="1"/>
  <c r="CD122" i="11"/>
  <c r="CJ122" i="11" s="1"/>
  <c r="CI122" i="11"/>
  <c r="CD123" i="11"/>
  <c r="CJ123" i="11" s="1"/>
  <c r="CI123" i="11"/>
  <c r="CD124" i="11"/>
  <c r="CJ124" i="11" s="1"/>
  <c r="CI124" i="11"/>
  <c r="CD125" i="11"/>
  <c r="CJ125" i="11" s="1"/>
  <c r="CI125" i="11"/>
  <c r="CI369" i="11" s="1"/>
  <c r="BO125" i="23" s="1"/>
  <c r="CD126" i="11"/>
  <c r="CJ126" i="11" s="1"/>
  <c r="CI126" i="11"/>
  <c r="CD127" i="11"/>
  <c r="CJ127" i="11" s="1"/>
  <c r="CI127" i="11"/>
  <c r="CD128" i="11"/>
  <c r="CJ128" i="11" s="1"/>
  <c r="CI128" i="11"/>
  <c r="CD129" i="11"/>
  <c r="CJ129" i="11" s="1"/>
  <c r="CI129" i="11"/>
  <c r="CI373" i="11" s="1"/>
  <c r="BO129" i="23" s="1"/>
  <c r="CD130" i="11"/>
  <c r="CJ130" i="11" s="1"/>
  <c r="CI130" i="11"/>
  <c r="CD131" i="11"/>
  <c r="CJ131" i="11" s="1"/>
  <c r="CI131" i="11"/>
  <c r="CD132" i="11"/>
  <c r="CI132" i="11"/>
  <c r="CD133" i="11"/>
  <c r="CJ133" i="11" s="1"/>
  <c r="CI133" i="11"/>
  <c r="CI377" i="11" s="1"/>
  <c r="BO133" i="23" s="1"/>
  <c r="CD134" i="11"/>
  <c r="CJ134" i="11" s="1"/>
  <c r="CI134" i="11"/>
  <c r="CD135" i="11"/>
  <c r="CJ135" i="11" s="1"/>
  <c r="CI135" i="11"/>
  <c r="CD136" i="11"/>
  <c r="CI136" i="11"/>
  <c r="CD137" i="11"/>
  <c r="CJ137" i="11" s="1"/>
  <c r="CI137" i="11"/>
  <c r="CD138" i="11"/>
  <c r="CJ138" i="11" s="1"/>
  <c r="CI138" i="11"/>
  <c r="CD139" i="11"/>
  <c r="CJ139" i="11" s="1"/>
  <c r="CI139" i="11"/>
  <c r="CD140" i="11"/>
  <c r="CI140" i="11"/>
  <c r="CD141" i="11"/>
  <c r="CJ141" i="11" s="1"/>
  <c r="CI141" i="11"/>
  <c r="CD142" i="11"/>
  <c r="CJ142" i="11" s="1"/>
  <c r="CI142" i="11"/>
  <c r="CD143" i="11"/>
  <c r="CJ143" i="11" s="1"/>
  <c r="CI143" i="11"/>
  <c r="CD144" i="11"/>
  <c r="CI144" i="11"/>
  <c r="CD145" i="11"/>
  <c r="CJ145" i="11" s="1"/>
  <c r="CI145" i="11"/>
  <c r="CD146" i="11"/>
  <c r="CJ146" i="11" s="1"/>
  <c r="CI146" i="11"/>
  <c r="CD147" i="11"/>
  <c r="CJ147" i="11" s="1"/>
  <c r="CI147" i="11"/>
  <c r="CD148" i="11"/>
  <c r="CI148" i="11"/>
  <c r="CD149" i="11"/>
  <c r="CJ149" i="11" s="1"/>
  <c r="CI149" i="11"/>
  <c r="CD150" i="11"/>
  <c r="CJ150" i="11" s="1"/>
  <c r="CI150" i="11"/>
  <c r="CD151" i="11"/>
  <c r="CJ151" i="11" s="1"/>
  <c r="CI151" i="11"/>
  <c r="CD152" i="11"/>
  <c r="CJ152" i="11" s="1"/>
  <c r="CI152" i="11"/>
  <c r="CD153" i="11"/>
  <c r="CJ153" i="11" s="1"/>
  <c r="CI153" i="11"/>
  <c r="CI397" i="11" s="1"/>
  <c r="BO153" i="23" s="1"/>
  <c r="CD154" i="11"/>
  <c r="CJ154" i="11" s="1"/>
  <c r="CI154" i="11"/>
  <c r="CD155" i="11"/>
  <c r="CJ155" i="11" s="1"/>
  <c r="CI155" i="11"/>
  <c r="CD156" i="11"/>
  <c r="CJ156" i="11" s="1"/>
  <c r="CI156" i="11"/>
  <c r="CD157" i="11"/>
  <c r="CJ157" i="11" s="1"/>
  <c r="CI157" i="11"/>
  <c r="CI401" i="11" s="1"/>
  <c r="BO157" i="23" s="1"/>
  <c r="CD158" i="11"/>
  <c r="CJ158" i="11" s="1"/>
  <c r="CI158" i="11"/>
  <c r="CD159" i="11"/>
  <c r="CJ159" i="11" s="1"/>
  <c r="CI159" i="11"/>
  <c r="CD160" i="11"/>
  <c r="CI160" i="11"/>
  <c r="CD161" i="11"/>
  <c r="CJ161" i="11" s="1"/>
  <c r="CI161" i="11"/>
  <c r="CI405" i="11" s="1"/>
  <c r="BO161" i="23" s="1"/>
  <c r="CD162" i="11"/>
  <c r="CJ162" i="11" s="1"/>
  <c r="CI162" i="11"/>
  <c r="CD163" i="11"/>
  <c r="CJ163" i="11" s="1"/>
  <c r="CI163" i="11"/>
  <c r="CD164" i="11"/>
  <c r="CI164" i="11"/>
  <c r="CD165" i="11"/>
  <c r="CJ165" i="11" s="1"/>
  <c r="CI165" i="11"/>
  <c r="CI409" i="11" s="1"/>
  <c r="BO165" i="23" s="1"/>
  <c r="CD166" i="11"/>
  <c r="CJ166" i="11" s="1"/>
  <c r="CI166" i="11"/>
  <c r="CD167" i="11"/>
  <c r="CJ167" i="11" s="1"/>
  <c r="CI167" i="11"/>
  <c r="CD168" i="11"/>
  <c r="CI168" i="11"/>
  <c r="CD169" i="11"/>
  <c r="CJ169" i="11" s="1"/>
  <c r="CI169" i="11"/>
  <c r="CI413" i="11" s="1"/>
  <c r="BO169" i="23" s="1"/>
  <c r="CD170" i="11"/>
  <c r="CJ170" i="11" s="1"/>
  <c r="CI170" i="11"/>
  <c r="CD171" i="11"/>
  <c r="CJ171" i="11" s="1"/>
  <c r="CI171" i="11"/>
  <c r="CD172" i="11"/>
  <c r="CI172" i="11"/>
  <c r="CD173" i="11"/>
  <c r="CJ173" i="11" s="1"/>
  <c r="CI173" i="11"/>
  <c r="CI417" i="11" s="1"/>
  <c r="BO173" i="23" s="1"/>
  <c r="CD174" i="11"/>
  <c r="CJ174" i="11" s="1"/>
  <c r="CI174" i="11"/>
  <c r="CD175" i="11"/>
  <c r="CJ175" i="11" s="1"/>
  <c r="CI175" i="11"/>
  <c r="CD176" i="11"/>
  <c r="CI176" i="11"/>
  <c r="CD177" i="11"/>
  <c r="CJ177" i="11" s="1"/>
  <c r="CI177" i="11"/>
  <c r="CI421" i="11" s="1"/>
  <c r="BO177" i="23" s="1"/>
  <c r="CD178" i="11"/>
  <c r="CJ178" i="11" s="1"/>
  <c r="CI178" i="11"/>
  <c r="CD179" i="11"/>
  <c r="CJ179" i="11" s="1"/>
  <c r="CI179" i="11"/>
  <c r="CD180" i="11"/>
  <c r="CI180" i="11"/>
  <c r="CD181" i="11"/>
  <c r="CJ181" i="11" s="1"/>
  <c r="CI181" i="11"/>
  <c r="CI425" i="11" s="1"/>
  <c r="BO181" i="23" s="1"/>
  <c r="CD182" i="11"/>
  <c r="CJ182" i="11" s="1"/>
  <c r="CI182" i="11"/>
  <c r="CD183" i="11"/>
  <c r="CJ183" i="11" s="1"/>
  <c r="CI183" i="11"/>
  <c r="CD184" i="11"/>
  <c r="CI184" i="11"/>
  <c r="CD185" i="11"/>
  <c r="CJ185" i="11" s="1"/>
  <c r="CI185" i="11"/>
  <c r="CI429" i="11" s="1"/>
  <c r="BO185" i="23" s="1"/>
  <c r="CD186" i="11"/>
  <c r="CJ186" i="11" s="1"/>
  <c r="CI186" i="11"/>
  <c r="CD187" i="11"/>
  <c r="CJ187" i="11" s="1"/>
  <c r="CI187" i="11"/>
  <c r="CD188" i="11"/>
  <c r="CI188" i="11"/>
  <c r="CD189" i="11"/>
  <c r="CJ189" i="11" s="1"/>
  <c r="CI189" i="11"/>
  <c r="CI433" i="11" s="1"/>
  <c r="BO189" i="23" s="1"/>
  <c r="CD190" i="11"/>
  <c r="CJ190" i="11" s="1"/>
  <c r="CI190" i="11"/>
  <c r="CD191" i="11"/>
  <c r="CJ191" i="11" s="1"/>
  <c r="CI191" i="11"/>
  <c r="CD192" i="11"/>
  <c r="CI192" i="11"/>
  <c r="CI436" i="11" s="1"/>
  <c r="BO192" i="23" s="1"/>
  <c r="CD193" i="11"/>
  <c r="CJ193" i="11" s="1"/>
  <c r="CI193" i="11"/>
  <c r="CI437" i="11" s="1"/>
  <c r="BO193" i="23" s="1"/>
  <c r="CD194" i="11"/>
  <c r="CJ194" i="11" s="1"/>
  <c r="CI194" i="11"/>
  <c r="CD195" i="11"/>
  <c r="CJ195" i="11" s="1"/>
  <c r="CI195" i="11"/>
  <c r="CD196" i="11"/>
  <c r="CI196" i="11"/>
  <c r="CI440" i="11" s="1"/>
  <c r="BO196" i="23" s="1"/>
  <c r="CD197" i="11"/>
  <c r="CJ197" i="11" s="1"/>
  <c r="CI197" i="11"/>
  <c r="CI441" i="11" s="1"/>
  <c r="BO197" i="23" s="1"/>
  <c r="CD198" i="11"/>
  <c r="CJ198" i="11" s="1"/>
  <c r="CI198" i="11"/>
  <c r="CD199" i="11"/>
  <c r="CJ199" i="11" s="1"/>
  <c r="CI199" i="11"/>
  <c r="CD200" i="11"/>
  <c r="CI200" i="11"/>
  <c r="CI444" i="11" s="1"/>
  <c r="BO200" i="23" s="1"/>
  <c r="CD201" i="11"/>
  <c r="CJ201" i="11" s="1"/>
  <c r="CI201" i="11"/>
  <c r="CI445" i="11" s="1"/>
  <c r="BO201" i="23" s="1"/>
  <c r="CD202" i="11"/>
  <c r="CJ202" i="11" s="1"/>
  <c r="CI202" i="11"/>
  <c r="CD203" i="11"/>
  <c r="CJ203" i="11" s="1"/>
  <c r="CI203" i="11"/>
  <c r="CD204" i="11"/>
  <c r="CI204" i="11"/>
  <c r="CI448" i="11" s="1"/>
  <c r="BO204" i="23" s="1"/>
  <c r="CD205" i="11"/>
  <c r="CJ205" i="11" s="1"/>
  <c r="CI205" i="11"/>
  <c r="CI449" i="11" s="1"/>
  <c r="BO205" i="23" s="1"/>
  <c r="CD206" i="11"/>
  <c r="CJ206" i="11" s="1"/>
  <c r="CI206" i="11"/>
  <c r="CD207" i="11"/>
  <c r="CJ207" i="11" s="1"/>
  <c r="CI207" i="11"/>
  <c r="CD208" i="11"/>
  <c r="CI208" i="11"/>
  <c r="CI452" i="11" s="1"/>
  <c r="BO208" i="23" s="1"/>
  <c r="CD209" i="11"/>
  <c r="CJ209" i="11" s="1"/>
  <c r="CI209" i="11"/>
  <c r="CD210" i="11"/>
  <c r="CJ210" i="11" s="1"/>
  <c r="CI210" i="11"/>
  <c r="CD211" i="11"/>
  <c r="CJ211" i="11" s="1"/>
  <c r="CI211" i="11"/>
  <c r="CD212" i="11"/>
  <c r="CI212" i="11"/>
  <c r="CI456" i="11" s="1"/>
  <c r="BO212" i="23" s="1"/>
  <c r="CD213" i="11"/>
  <c r="CJ213" i="11" s="1"/>
  <c r="CI213" i="11"/>
  <c r="CD214" i="11"/>
  <c r="CJ214" i="11" s="1"/>
  <c r="CI214" i="11"/>
  <c r="CD215" i="11"/>
  <c r="CJ215" i="11" s="1"/>
  <c r="CI215" i="11"/>
  <c r="CD216" i="11"/>
  <c r="CI216" i="11"/>
  <c r="CI460" i="11" s="1"/>
  <c r="BO216" i="23" s="1"/>
  <c r="CD217" i="11"/>
  <c r="CJ217" i="11" s="1"/>
  <c r="CI217" i="11"/>
  <c r="CD218" i="11"/>
  <c r="CJ218" i="11" s="1"/>
  <c r="CI218" i="11"/>
  <c r="CD219" i="11"/>
  <c r="CJ219" i="11" s="1"/>
  <c r="CI219" i="11"/>
  <c r="CD220" i="11"/>
  <c r="CI220" i="11"/>
  <c r="CD221" i="11"/>
  <c r="CJ221" i="11" s="1"/>
  <c r="CI221" i="11"/>
  <c r="CD222" i="11"/>
  <c r="CJ222" i="11" s="1"/>
  <c r="CI222" i="11"/>
  <c r="CD223" i="11"/>
  <c r="CJ223" i="11" s="1"/>
  <c r="CI223" i="11"/>
  <c r="CD224" i="11"/>
  <c r="CJ224" i="11" s="1"/>
  <c r="CI224" i="11"/>
  <c r="CD225" i="11"/>
  <c r="CJ225" i="11" s="1"/>
  <c r="CI225" i="11"/>
  <c r="CD226" i="11"/>
  <c r="CJ226" i="11" s="1"/>
  <c r="CI226" i="11"/>
  <c r="CD227" i="11"/>
  <c r="CJ227" i="11" s="1"/>
  <c r="CI227" i="11"/>
  <c r="CD228" i="11"/>
  <c r="CJ228" i="11" s="1"/>
  <c r="CI228" i="11"/>
  <c r="CD229" i="11"/>
  <c r="CJ229" i="11" s="1"/>
  <c r="CI229" i="11"/>
  <c r="CD230" i="11"/>
  <c r="CJ230" i="11" s="1"/>
  <c r="CI230" i="11"/>
  <c r="CD231" i="11"/>
  <c r="CJ231" i="11" s="1"/>
  <c r="CI231" i="11"/>
  <c r="CD232" i="11"/>
  <c r="CJ232" i="11" s="1"/>
  <c r="CI232" i="11"/>
  <c r="CI476" i="11" s="1"/>
  <c r="BO232" i="23" s="1"/>
  <c r="CD233" i="11"/>
  <c r="CJ233" i="11" s="1"/>
  <c r="CI233" i="11"/>
  <c r="CD234" i="11"/>
  <c r="CJ234" i="11" s="1"/>
  <c r="CI234" i="11"/>
  <c r="CD235" i="11"/>
  <c r="CJ235" i="11" s="1"/>
  <c r="CI235" i="11"/>
  <c r="CD236" i="11"/>
  <c r="CJ236" i="11" s="1"/>
  <c r="CI236" i="11"/>
  <c r="CI480" i="11" s="1"/>
  <c r="BO236" i="23" s="1"/>
  <c r="CD237" i="11"/>
  <c r="CJ237" i="11" s="1"/>
  <c r="CI237" i="11"/>
  <c r="CD238" i="11"/>
  <c r="CJ238" i="11" s="1"/>
  <c r="CI238" i="11"/>
  <c r="CD239" i="11"/>
  <c r="CJ239" i="11" s="1"/>
  <c r="CI239" i="11"/>
  <c r="CD240" i="11"/>
  <c r="CI240" i="11"/>
  <c r="CI484" i="11" s="1"/>
  <c r="BO240" i="23" s="1"/>
  <c r="CD241" i="11"/>
  <c r="CJ241" i="11" s="1"/>
  <c r="CI241" i="11"/>
  <c r="CD242" i="11"/>
  <c r="CJ242" i="11" s="1"/>
  <c r="CI242" i="11"/>
  <c r="CD243" i="11"/>
  <c r="CJ243" i="11" s="1"/>
  <c r="CI243" i="11"/>
  <c r="CD244" i="11"/>
  <c r="CI244" i="11"/>
  <c r="CI488" i="11" s="1"/>
  <c r="BO244" i="23" s="1"/>
  <c r="CI4" i="11"/>
  <c r="CD4" i="11"/>
  <c r="CJ4" i="11" s="1"/>
  <c r="CY4" i="11" s="1"/>
  <c r="BV5" i="11"/>
  <c r="BV6" i="11"/>
  <c r="CB6" i="11" s="1"/>
  <c r="BV7" i="11"/>
  <c r="CB7" i="11" s="1"/>
  <c r="BV8" i="11"/>
  <c r="CB8" i="11" s="1"/>
  <c r="BV9" i="11"/>
  <c r="BV10" i="11"/>
  <c r="CB10" i="11" s="1"/>
  <c r="BV11" i="11"/>
  <c r="CB11" i="11" s="1"/>
  <c r="BV12" i="11"/>
  <c r="CB12" i="11" s="1"/>
  <c r="BV13" i="11"/>
  <c r="BV14" i="11"/>
  <c r="CB14" i="11" s="1"/>
  <c r="BV15" i="11"/>
  <c r="CB15" i="11" s="1"/>
  <c r="BV16" i="11"/>
  <c r="BV17" i="11"/>
  <c r="CB17" i="11" s="1"/>
  <c r="BV18" i="11"/>
  <c r="CB18" i="11" s="1"/>
  <c r="BV19" i="11"/>
  <c r="CB19" i="11" s="1"/>
  <c r="BV20" i="11"/>
  <c r="BV21" i="11"/>
  <c r="BZ21" i="11" s="1"/>
  <c r="BV22" i="11"/>
  <c r="CB22" i="11" s="1"/>
  <c r="BV23" i="11"/>
  <c r="CB23" i="11" s="1"/>
  <c r="BV24" i="11"/>
  <c r="BV25" i="11"/>
  <c r="CB25" i="11" s="1"/>
  <c r="BV26" i="11"/>
  <c r="CB26" i="11" s="1"/>
  <c r="BV27" i="11"/>
  <c r="CB27" i="11" s="1"/>
  <c r="BV28" i="11"/>
  <c r="BV29" i="11"/>
  <c r="CB29" i="11" s="1"/>
  <c r="BV30" i="11"/>
  <c r="CB30" i="11" s="1"/>
  <c r="BV31" i="11"/>
  <c r="CB31" i="11" s="1"/>
  <c r="BV32" i="11"/>
  <c r="CB32" i="11" s="1"/>
  <c r="BV33" i="11"/>
  <c r="CB33" i="11" s="1"/>
  <c r="BV34" i="11"/>
  <c r="CB34" i="11" s="1"/>
  <c r="BV35" i="11"/>
  <c r="CB35" i="11" s="1"/>
  <c r="BV36" i="11"/>
  <c r="CB36" i="11" s="1"/>
  <c r="BV37" i="11"/>
  <c r="CB37" i="11" s="1"/>
  <c r="BV38" i="11"/>
  <c r="CB38" i="11" s="1"/>
  <c r="BV39" i="11"/>
  <c r="CB39" i="11" s="1"/>
  <c r="BV40" i="11"/>
  <c r="CB40" i="11" s="1"/>
  <c r="BV41" i="11"/>
  <c r="BV42" i="11"/>
  <c r="CB42" i="11" s="1"/>
  <c r="BV43" i="11"/>
  <c r="CB43" i="11" s="1"/>
  <c r="BV44" i="11"/>
  <c r="BZ44" i="11" s="1"/>
  <c r="BV45" i="11"/>
  <c r="BV46" i="11"/>
  <c r="CB46" i="11" s="1"/>
  <c r="BV47" i="11"/>
  <c r="CB47" i="11" s="1"/>
  <c r="BV48" i="11"/>
  <c r="BV49" i="11"/>
  <c r="CB49" i="11" s="1"/>
  <c r="BV50" i="11"/>
  <c r="CB50" i="11" s="1"/>
  <c r="BV51" i="11"/>
  <c r="CB51" i="11" s="1"/>
  <c r="BV52" i="11"/>
  <c r="BV53" i="11"/>
  <c r="BV54" i="11"/>
  <c r="CB54" i="11" s="1"/>
  <c r="BV55" i="11"/>
  <c r="CB55" i="11" s="1"/>
  <c r="BV56" i="11"/>
  <c r="CB56" i="11" s="1"/>
  <c r="BV57" i="11"/>
  <c r="CB57" i="11" s="1"/>
  <c r="BV58" i="11"/>
  <c r="CB58" i="11" s="1"/>
  <c r="BV59" i="11"/>
  <c r="CB59" i="11" s="1"/>
  <c r="BV60" i="11"/>
  <c r="BV61" i="11"/>
  <c r="BV62" i="11"/>
  <c r="CB62" i="11" s="1"/>
  <c r="BV63" i="11"/>
  <c r="CB63" i="11" s="1"/>
  <c r="BV64" i="11"/>
  <c r="CB64" i="11" s="1"/>
  <c r="BV66" i="11"/>
  <c r="CB66" i="11" s="1"/>
  <c r="BV67" i="11"/>
  <c r="CB67" i="11" s="1"/>
  <c r="BV68" i="11"/>
  <c r="CB68" i="11" s="1"/>
  <c r="BV69" i="11"/>
  <c r="CB69" i="11" s="1"/>
  <c r="BV70" i="11"/>
  <c r="CB70" i="11" s="1"/>
  <c r="BV71" i="11"/>
  <c r="CB71" i="11" s="1"/>
  <c r="BV72" i="11"/>
  <c r="CB72" i="11" s="1"/>
  <c r="BV73" i="11"/>
  <c r="CB73" i="11" s="1"/>
  <c r="CA73" i="11"/>
  <c r="BV74" i="11"/>
  <c r="CB74" i="11" s="1"/>
  <c r="BV75" i="11"/>
  <c r="CB75" i="11" s="1"/>
  <c r="BV76" i="11"/>
  <c r="BV77" i="11"/>
  <c r="CB77" i="11" s="1"/>
  <c r="BV78" i="11"/>
  <c r="CB78" i="11" s="1"/>
  <c r="BV79" i="11"/>
  <c r="CB79" i="11" s="1"/>
  <c r="BV80" i="11"/>
  <c r="BV81" i="11"/>
  <c r="BV82" i="11"/>
  <c r="CB82" i="11" s="1"/>
  <c r="BV83" i="11"/>
  <c r="CB83" i="11" s="1"/>
  <c r="BV84" i="11"/>
  <c r="BV85" i="11"/>
  <c r="BV86" i="11"/>
  <c r="CB86" i="11" s="1"/>
  <c r="BV87" i="11"/>
  <c r="CB87" i="11" s="1"/>
  <c r="BV88" i="11"/>
  <c r="CB88" i="11" s="1"/>
  <c r="BV89" i="11"/>
  <c r="BV90" i="11"/>
  <c r="CB90" i="11" s="1"/>
  <c r="BV91" i="11"/>
  <c r="CB91" i="11" s="1"/>
  <c r="BV92" i="11"/>
  <c r="CB92" i="11" s="1"/>
  <c r="BV93" i="11"/>
  <c r="BV94" i="11"/>
  <c r="CB94" i="11" s="1"/>
  <c r="BV95" i="11"/>
  <c r="CB95" i="11" s="1"/>
  <c r="BV96" i="11"/>
  <c r="CB96" i="11" s="1"/>
  <c r="BV97" i="11"/>
  <c r="CB97" i="11" s="1"/>
  <c r="BV98" i="11"/>
  <c r="CB98" i="11" s="1"/>
  <c r="BV99" i="11"/>
  <c r="CB99" i="11" s="1"/>
  <c r="BV100" i="11"/>
  <c r="BV101" i="11"/>
  <c r="BV102" i="11"/>
  <c r="CB102" i="11" s="1"/>
  <c r="BV103" i="11"/>
  <c r="CB103" i="11" s="1"/>
  <c r="BV104" i="11"/>
  <c r="BV105" i="11"/>
  <c r="BV106" i="11"/>
  <c r="CB106" i="11" s="1"/>
  <c r="BV107" i="11"/>
  <c r="CB107" i="11" s="1"/>
  <c r="BV108" i="11"/>
  <c r="BV109" i="11"/>
  <c r="CB109" i="11" s="1"/>
  <c r="BV110" i="11"/>
  <c r="CB110" i="11" s="1"/>
  <c r="BV111" i="11"/>
  <c r="CB111" i="11" s="1"/>
  <c r="BV112" i="11"/>
  <c r="BV113" i="11"/>
  <c r="CB113" i="11" s="1"/>
  <c r="BV114" i="11"/>
  <c r="CB114" i="11" s="1"/>
  <c r="BV115" i="11"/>
  <c r="CB115" i="11" s="1"/>
  <c r="BV116" i="11"/>
  <c r="CB116" i="11" s="1"/>
  <c r="BV117" i="11"/>
  <c r="BV118" i="11"/>
  <c r="CB118" i="11" s="1"/>
  <c r="BV119" i="11"/>
  <c r="CB119" i="11" s="1"/>
  <c r="BV120" i="11"/>
  <c r="BV121" i="11"/>
  <c r="BV122" i="11"/>
  <c r="CB122" i="11" s="1"/>
  <c r="BV123" i="11"/>
  <c r="CB123" i="11" s="1"/>
  <c r="BV124" i="11"/>
  <c r="BV125" i="11"/>
  <c r="BV126" i="11"/>
  <c r="CB126" i="11" s="1"/>
  <c r="BV127" i="11"/>
  <c r="CB127" i="11" s="1"/>
  <c r="BV128" i="11"/>
  <c r="BV129" i="11"/>
  <c r="CB129" i="11" s="1"/>
  <c r="BV130" i="11"/>
  <c r="CB130" i="11" s="1"/>
  <c r="BV131" i="11"/>
  <c r="CB131" i="11" s="1"/>
  <c r="BV132" i="11"/>
  <c r="CB132" i="11" s="1"/>
  <c r="BV133" i="11"/>
  <c r="CB133" i="11" s="1"/>
  <c r="BV134" i="11"/>
  <c r="CB134" i="11" s="1"/>
  <c r="BV135" i="11"/>
  <c r="CB135" i="11" s="1"/>
  <c r="BV136" i="11"/>
  <c r="BV137" i="11"/>
  <c r="BV138" i="11"/>
  <c r="CB138" i="11" s="1"/>
  <c r="BV139" i="11"/>
  <c r="CB139" i="11" s="1"/>
  <c r="BV140" i="11"/>
  <c r="CB140" i="11" s="1"/>
  <c r="BV141" i="11"/>
  <c r="BV142" i="11"/>
  <c r="CB142" i="11" s="1"/>
  <c r="BV143" i="11"/>
  <c r="CB143" i="11" s="1"/>
  <c r="BV144" i="11"/>
  <c r="BV145" i="11"/>
  <c r="BV146" i="11"/>
  <c r="CB146" i="11" s="1"/>
  <c r="BV147" i="11"/>
  <c r="CB147" i="11" s="1"/>
  <c r="BV148" i="11"/>
  <c r="CB148" i="11" s="1"/>
  <c r="BV149" i="11"/>
  <c r="CB149" i="11" s="1"/>
  <c r="BV150" i="11"/>
  <c r="CB150" i="11" s="1"/>
  <c r="BV151" i="11"/>
  <c r="CB151" i="11" s="1"/>
  <c r="BV152" i="11"/>
  <c r="CB152" i="11" s="1"/>
  <c r="BV153" i="11"/>
  <c r="CB153" i="11" s="1"/>
  <c r="BV154" i="11"/>
  <c r="CB154" i="11" s="1"/>
  <c r="BV155" i="11"/>
  <c r="CB155" i="11" s="1"/>
  <c r="BV156" i="11"/>
  <c r="CB156" i="11" s="1"/>
  <c r="BV157" i="11"/>
  <c r="BV158" i="11"/>
  <c r="CB158" i="11" s="1"/>
  <c r="BV159" i="11"/>
  <c r="CB159" i="11" s="1"/>
  <c r="BV160" i="11"/>
  <c r="BV161" i="11"/>
  <c r="BV162" i="11"/>
  <c r="CB162" i="11" s="1"/>
  <c r="BV163" i="11"/>
  <c r="CB163" i="11" s="1"/>
  <c r="BV164" i="11"/>
  <c r="CB164" i="11" s="1"/>
  <c r="BV165" i="11"/>
  <c r="BV166" i="11"/>
  <c r="CB166" i="11" s="1"/>
  <c r="BV167" i="11"/>
  <c r="CB167" i="11" s="1"/>
  <c r="BV168" i="11"/>
  <c r="BV169" i="11"/>
  <c r="CB169" i="11" s="1"/>
  <c r="BV170" i="11"/>
  <c r="CB170" i="11" s="1"/>
  <c r="BV171" i="11"/>
  <c r="CB171" i="11" s="1"/>
  <c r="BV172" i="11"/>
  <c r="BV173" i="11"/>
  <c r="CB173" i="11" s="1"/>
  <c r="BV174" i="11"/>
  <c r="CB174" i="11" s="1"/>
  <c r="BV175" i="11"/>
  <c r="CB175" i="11" s="1"/>
  <c r="BV176" i="11"/>
  <c r="BV177" i="11"/>
  <c r="CB177" i="11" s="1"/>
  <c r="BV178" i="11"/>
  <c r="CB178" i="11" s="1"/>
  <c r="BV179" i="11"/>
  <c r="CB179" i="11" s="1"/>
  <c r="BV180" i="11"/>
  <c r="BV181" i="11"/>
  <c r="CB181" i="11" s="1"/>
  <c r="BV182" i="11"/>
  <c r="CB182" i="11" s="1"/>
  <c r="BV183" i="11"/>
  <c r="CB183" i="11" s="1"/>
  <c r="BV184" i="11"/>
  <c r="CB184" i="11" s="1"/>
  <c r="BV185" i="11"/>
  <c r="BV186" i="11"/>
  <c r="CB186" i="11" s="1"/>
  <c r="BV187" i="11"/>
  <c r="CB187" i="11" s="1"/>
  <c r="BV188" i="11"/>
  <c r="CB188" i="11" s="1"/>
  <c r="BV189" i="11"/>
  <c r="CB189" i="11" s="1"/>
  <c r="BV190" i="11"/>
  <c r="CB190" i="11" s="1"/>
  <c r="BV191" i="11"/>
  <c r="CB191" i="11" s="1"/>
  <c r="BV192" i="11"/>
  <c r="CB192" i="11" s="1"/>
  <c r="CA192" i="11"/>
  <c r="BV193" i="11"/>
  <c r="BV194" i="11"/>
  <c r="CB194" i="11" s="1"/>
  <c r="BV195" i="11"/>
  <c r="CB195" i="11" s="1"/>
  <c r="BV196" i="11"/>
  <c r="CB196" i="11" s="1"/>
  <c r="BV197" i="11"/>
  <c r="BV198" i="11"/>
  <c r="CB198" i="11" s="1"/>
  <c r="BV199" i="11"/>
  <c r="CB199" i="11" s="1"/>
  <c r="BV200" i="11"/>
  <c r="CB200" i="11" s="1"/>
  <c r="BV201" i="11"/>
  <c r="BV202" i="11"/>
  <c r="CB202" i="11" s="1"/>
  <c r="BV203" i="11"/>
  <c r="CB203" i="11" s="1"/>
  <c r="BV204" i="11"/>
  <c r="CB204" i="11" s="1"/>
  <c r="BV205" i="11"/>
  <c r="CB205" i="11" s="1"/>
  <c r="BV206" i="11"/>
  <c r="CB206" i="11" s="1"/>
  <c r="BV207" i="11"/>
  <c r="CB207" i="11" s="1"/>
  <c r="BV208" i="11"/>
  <c r="BV209" i="11"/>
  <c r="CB209" i="11" s="1"/>
  <c r="BV210" i="11"/>
  <c r="CB210" i="11" s="1"/>
  <c r="BV211" i="11"/>
  <c r="CB211" i="11" s="1"/>
  <c r="BV212" i="11"/>
  <c r="CB212" i="11" s="1"/>
  <c r="BV213" i="11"/>
  <c r="BV214" i="11"/>
  <c r="CB214" i="11" s="1"/>
  <c r="BV215" i="11"/>
  <c r="CB215" i="11" s="1"/>
  <c r="BV216" i="11"/>
  <c r="BV217" i="11"/>
  <c r="BV218" i="11"/>
  <c r="CB218" i="11" s="1"/>
  <c r="BV219" i="11"/>
  <c r="CB219" i="11" s="1"/>
  <c r="BV220" i="11"/>
  <c r="BV221" i="11"/>
  <c r="BZ221" i="11" s="1"/>
  <c r="BV222" i="11"/>
  <c r="CB222" i="11" s="1"/>
  <c r="BV223" i="11"/>
  <c r="CB223" i="11" s="1"/>
  <c r="BV224" i="11"/>
  <c r="BV225" i="11"/>
  <c r="BV226" i="11"/>
  <c r="CB226" i="11" s="1"/>
  <c r="BV227" i="11"/>
  <c r="CB227" i="11" s="1"/>
  <c r="BV228" i="11"/>
  <c r="CB228" i="11" s="1"/>
  <c r="BV229" i="11"/>
  <c r="BV230" i="11"/>
  <c r="CB230" i="11" s="1"/>
  <c r="BV231" i="11"/>
  <c r="CB231" i="11" s="1"/>
  <c r="BV232" i="11"/>
  <c r="CB232" i="11" s="1"/>
  <c r="BV233" i="11"/>
  <c r="CB233" i="11" s="1"/>
  <c r="BV234" i="11"/>
  <c r="CB234" i="11" s="1"/>
  <c r="BV235" i="11"/>
  <c r="CB235" i="11" s="1"/>
  <c r="BV236" i="11"/>
  <c r="CB236" i="11" s="1"/>
  <c r="BV237" i="11"/>
  <c r="BV238" i="11"/>
  <c r="CB238" i="11" s="1"/>
  <c r="BV239" i="11"/>
  <c r="CB239" i="11" s="1"/>
  <c r="BV240" i="11"/>
  <c r="CB240" i="11" s="1"/>
  <c r="BV241" i="11"/>
  <c r="BV242" i="11"/>
  <c r="CB242" i="11" s="1"/>
  <c r="BV243" i="11"/>
  <c r="CB243" i="11" s="1"/>
  <c r="BV244" i="11"/>
  <c r="BV4" i="11"/>
  <c r="CB4" i="11" s="1"/>
  <c r="CX4" i="11" s="1"/>
  <c r="BQ5" i="11"/>
  <c r="BR5" i="11"/>
  <c r="BS5" i="11"/>
  <c r="BQ9" i="11"/>
  <c r="BY9" i="11" s="1"/>
  <c r="BR9" i="11"/>
  <c r="BS10" i="11"/>
  <c r="BQ13" i="11"/>
  <c r="BR13" i="11"/>
  <c r="BS13" i="11"/>
  <c r="BQ15" i="11"/>
  <c r="BQ17" i="11"/>
  <c r="BQ21" i="11"/>
  <c r="BR25" i="11"/>
  <c r="BR26" i="11"/>
  <c r="BQ27" i="11"/>
  <c r="BQ29" i="11"/>
  <c r="BS29" i="11"/>
  <c r="BQ35" i="11"/>
  <c r="BQ52" i="11"/>
  <c r="BR52" i="11"/>
  <c r="BQ57" i="11"/>
  <c r="BR57" i="11"/>
  <c r="BS57" i="11"/>
  <c r="BQ59" i="11"/>
  <c r="BQ61" i="11"/>
  <c r="BR61" i="11"/>
  <c r="BS61" i="11"/>
  <c r="BQ67" i="11"/>
  <c r="BR70" i="11"/>
  <c r="BQ73" i="11"/>
  <c r="BR73" i="11"/>
  <c r="BS73" i="11"/>
  <c r="BQ76" i="11"/>
  <c r="BQ77" i="11"/>
  <c r="BS77" i="11"/>
  <c r="BQ81" i="11"/>
  <c r="BQ85" i="11"/>
  <c r="BR85" i="11"/>
  <c r="BQ87" i="11"/>
  <c r="BQ89" i="11"/>
  <c r="BR89" i="11"/>
  <c r="BR90" i="11"/>
  <c r="BQ91" i="11"/>
  <c r="BQ93" i="11"/>
  <c r="BR94" i="11"/>
  <c r="BS94" i="11"/>
  <c r="BQ99" i="11"/>
  <c r="BY99" i="11" s="1"/>
  <c r="BS102" i="11"/>
  <c r="BQ105" i="11"/>
  <c r="BR106" i="11"/>
  <c r="BS106" i="11"/>
  <c r="BQ108" i="11"/>
  <c r="BR108" i="11"/>
  <c r="BS108" i="11"/>
  <c r="BQ109" i="11"/>
  <c r="BR109" i="11"/>
  <c r="BQ111" i="11"/>
  <c r="BR114" i="11"/>
  <c r="BQ116" i="11"/>
  <c r="BR122" i="11"/>
  <c r="BQ123" i="11"/>
  <c r="BQ129" i="11"/>
  <c r="BS133" i="11"/>
  <c r="BQ135" i="11"/>
  <c r="BQ136" i="11"/>
  <c r="BQ137" i="11"/>
  <c r="BS137" i="11"/>
  <c r="BQ143" i="11"/>
  <c r="BR145" i="11"/>
  <c r="BR146" i="11"/>
  <c r="BQ148" i="11"/>
  <c r="BR148" i="11"/>
  <c r="BQ153" i="11"/>
  <c r="BR153" i="11"/>
  <c r="BS153" i="11"/>
  <c r="BQ155" i="11"/>
  <c r="BQ157" i="11"/>
  <c r="BY157" i="11" s="1"/>
  <c r="BR157" i="11"/>
  <c r="BS157" i="11"/>
  <c r="BR160" i="11"/>
  <c r="BS165" i="11"/>
  <c r="BR166" i="11"/>
  <c r="BQ169" i="11"/>
  <c r="BS170" i="11"/>
  <c r="BR172" i="11"/>
  <c r="BS172" i="11"/>
  <c r="BS175" i="11"/>
  <c r="BQ182" i="11"/>
  <c r="BS187" i="11"/>
  <c r="BQ191" i="11"/>
  <c r="BQ204" i="11"/>
  <c r="BR204" i="11"/>
  <c r="BQ206" i="11"/>
  <c r="BR207" i="11"/>
  <c r="BS207" i="11"/>
  <c r="BQ211" i="11"/>
  <c r="BR211" i="11"/>
  <c r="BS211" i="11"/>
  <c r="BQ214" i="11"/>
  <c r="BQ215" i="11"/>
  <c r="BS219" i="11"/>
  <c r="BQ226" i="11"/>
  <c r="BS227" i="11"/>
  <c r="BQ228" i="11"/>
  <c r="BQ230" i="11"/>
  <c r="BQ234" i="11"/>
  <c r="BQ236" i="11"/>
  <c r="BR236" i="11"/>
  <c r="BS236" i="11"/>
  <c r="BQ238" i="11"/>
  <c r="BQ239" i="11"/>
  <c r="BQ243" i="11"/>
  <c r="BR243" i="11"/>
  <c r="BR244" i="11"/>
  <c r="BS244" i="11"/>
  <c r="BF5" i="11"/>
  <c r="BF6" i="11"/>
  <c r="BF7" i="11"/>
  <c r="BF8" i="11"/>
  <c r="BL8" i="11" s="1"/>
  <c r="BF9" i="11"/>
  <c r="BF10" i="11"/>
  <c r="BF11" i="11"/>
  <c r="BF12" i="11"/>
  <c r="BL12" i="11" s="1"/>
  <c r="BF13" i="11"/>
  <c r="BF14" i="11"/>
  <c r="BL14" i="11" s="1"/>
  <c r="BF15" i="11"/>
  <c r="BF16" i="11"/>
  <c r="BL16" i="11" s="1"/>
  <c r="BF17" i="11"/>
  <c r="BF18" i="11"/>
  <c r="BF19" i="11"/>
  <c r="BL19" i="11" s="1"/>
  <c r="BF20" i="11"/>
  <c r="BF21" i="11"/>
  <c r="BF22" i="11"/>
  <c r="BF23" i="11"/>
  <c r="BF24" i="11"/>
  <c r="BF25" i="11"/>
  <c r="BF26" i="11"/>
  <c r="BF27" i="11"/>
  <c r="BF28" i="11"/>
  <c r="BL28" i="11" s="1"/>
  <c r="BF29" i="11"/>
  <c r="BF30" i="11"/>
  <c r="BL30" i="11" s="1"/>
  <c r="BF31" i="11"/>
  <c r="BL31" i="11" s="1"/>
  <c r="BF32" i="11"/>
  <c r="BL32" i="11" s="1"/>
  <c r="BF33" i="11"/>
  <c r="BL33" i="11" s="1"/>
  <c r="BF34" i="11"/>
  <c r="BG34" i="11"/>
  <c r="BF35" i="11"/>
  <c r="BG35" i="11" s="1"/>
  <c r="BF36" i="11"/>
  <c r="BF37" i="11"/>
  <c r="BF38" i="11"/>
  <c r="BL38" i="11" s="1"/>
  <c r="BF39" i="11"/>
  <c r="BL39" i="11" s="1"/>
  <c r="BF40" i="11"/>
  <c r="BL40" i="11" s="1"/>
  <c r="BF41" i="11"/>
  <c r="BF42" i="11"/>
  <c r="BL42" i="11" s="1"/>
  <c r="BF43" i="11"/>
  <c r="BL43" i="11" s="1"/>
  <c r="BF44" i="11"/>
  <c r="BF45" i="11"/>
  <c r="BL45" i="11" s="1"/>
  <c r="BF46" i="11"/>
  <c r="BF47" i="11"/>
  <c r="BF48" i="11"/>
  <c r="BL48" i="11" s="1"/>
  <c r="BF49" i="11"/>
  <c r="BL49" i="11" s="1"/>
  <c r="BF50" i="11"/>
  <c r="BL50" i="11" s="1"/>
  <c r="BF51" i="11"/>
  <c r="BL51" i="11" s="1"/>
  <c r="BF52" i="11"/>
  <c r="BF53" i="11"/>
  <c r="BF54" i="11"/>
  <c r="BF55" i="11"/>
  <c r="BL55" i="11" s="1"/>
  <c r="BF56" i="11"/>
  <c r="BF57" i="11"/>
  <c r="BL57" i="11" s="1"/>
  <c r="BF58" i="11"/>
  <c r="BJ58" i="11" s="1"/>
  <c r="BF59" i="11"/>
  <c r="BF60" i="11"/>
  <c r="BL60" i="11" s="1"/>
  <c r="BF61" i="11"/>
  <c r="BF62" i="11"/>
  <c r="BL62" i="11" s="1"/>
  <c r="BF63" i="11"/>
  <c r="BL63" i="11" s="1"/>
  <c r="BF64" i="11"/>
  <c r="BF66" i="11"/>
  <c r="BF67" i="11"/>
  <c r="BL67" i="11" s="1"/>
  <c r="BF68" i="11"/>
  <c r="BF69" i="11"/>
  <c r="BL69" i="11" s="1"/>
  <c r="BF70" i="11"/>
  <c r="BF71" i="11"/>
  <c r="BF72" i="11"/>
  <c r="BL72" i="11" s="1"/>
  <c r="BF73" i="11"/>
  <c r="BJ73" i="11" s="1"/>
  <c r="BF74" i="11"/>
  <c r="BL74" i="11" s="1"/>
  <c r="BF75" i="11"/>
  <c r="BL75" i="11" s="1"/>
  <c r="BF76" i="11"/>
  <c r="BL76" i="11" s="1"/>
  <c r="BF77" i="11"/>
  <c r="BL77" i="11" s="1"/>
  <c r="BF78" i="11"/>
  <c r="BL78" i="11" s="1"/>
  <c r="BF79" i="11"/>
  <c r="BL79" i="11" s="1"/>
  <c r="BF80" i="11"/>
  <c r="BL80" i="11" s="1"/>
  <c r="BF81" i="11"/>
  <c r="BL81" i="11" s="1"/>
  <c r="BF82" i="11"/>
  <c r="BK82" i="11" s="1"/>
  <c r="BF83" i="11"/>
  <c r="BF84" i="11"/>
  <c r="BL84" i="11" s="1"/>
  <c r="BF85" i="11"/>
  <c r="BL85" i="11" s="1"/>
  <c r="BF86" i="11"/>
  <c r="BF87" i="11"/>
  <c r="BF88" i="11"/>
  <c r="BF89" i="11"/>
  <c r="BL89" i="11" s="1"/>
  <c r="BF90" i="11"/>
  <c r="BF91" i="11"/>
  <c r="BF92" i="11"/>
  <c r="BF93" i="11"/>
  <c r="BF94" i="11"/>
  <c r="BL94" i="11" s="1"/>
  <c r="BF95" i="11"/>
  <c r="BL95" i="11" s="1"/>
  <c r="BF96" i="11"/>
  <c r="BF97" i="11"/>
  <c r="BF98" i="11"/>
  <c r="BL98" i="11" s="1"/>
  <c r="BF99" i="11"/>
  <c r="BF100" i="11"/>
  <c r="BF101" i="11"/>
  <c r="BL101" i="11" s="1"/>
  <c r="BF102" i="11"/>
  <c r="BF103" i="11"/>
  <c r="BF104" i="11"/>
  <c r="BL104" i="11" s="1"/>
  <c r="BF105" i="11"/>
  <c r="BF106" i="11"/>
  <c r="BF107" i="11"/>
  <c r="BF108" i="11"/>
  <c r="BL108" i="11" s="1"/>
  <c r="BF109" i="11"/>
  <c r="BF110" i="11"/>
  <c r="BL110" i="11" s="1"/>
  <c r="BF111" i="11"/>
  <c r="BL111" i="11" s="1"/>
  <c r="BF112" i="11"/>
  <c r="BF113" i="11"/>
  <c r="BF114" i="11"/>
  <c r="BL114" i="11" s="1"/>
  <c r="BF115" i="11"/>
  <c r="BL115" i="11" s="1"/>
  <c r="BF116" i="11"/>
  <c r="BG116" i="11" s="1"/>
  <c r="BF117" i="11"/>
  <c r="BL117" i="11" s="1"/>
  <c r="BF118" i="11"/>
  <c r="BL118" i="11" s="1"/>
  <c r="BF119" i="11"/>
  <c r="BF120" i="11"/>
  <c r="BL120" i="11" s="1"/>
  <c r="BF121" i="11"/>
  <c r="BH121" i="11" s="1"/>
  <c r="BF122" i="11"/>
  <c r="BL122" i="11" s="1"/>
  <c r="BF123" i="11"/>
  <c r="BF124" i="11"/>
  <c r="BF125" i="11"/>
  <c r="BL125" i="11" s="1"/>
  <c r="BF126" i="11"/>
  <c r="BL126" i="11" s="1"/>
  <c r="BF127" i="11"/>
  <c r="BL127" i="11" s="1"/>
  <c r="BF128" i="11"/>
  <c r="BF129" i="11"/>
  <c r="BL129" i="11" s="1"/>
  <c r="BF130" i="11"/>
  <c r="BL130" i="11" s="1"/>
  <c r="BF131" i="11"/>
  <c r="BF132" i="11"/>
  <c r="BL132" i="11" s="1"/>
  <c r="BF133" i="11"/>
  <c r="BL133" i="11" s="1"/>
  <c r="BF134" i="11"/>
  <c r="BF135" i="11"/>
  <c r="BF136" i="11"/>
  <c r="BL136" i="11" s="1"/>
  <c r="BF137" i="11"/>
  <c r="BL137" i="11" s="1"/>
  <c r="BF138" i="11"/>
  <c r="BF139" i="11"/>
  <c r="BL139" i="11" s="1"/>
  <c r="BF140" i="11"/>
  <c r="BL140" i="11" s="1"/>
  <c r="BF141" i="11"/>
  <c r="BL141" i="11" s="1"/>
  <c r="BF142" i="11"/>
  <c r="BL142" i="11" s="1"/>
  <c r="BF143" i="11"/>
  <c r="BF144" i="11"/>
  <c r="BL144" i="11" s="1"/>
  <c r="BF145" i="11"/>
  <c r="BF146" i="11"/>
  <c r="BL146" i="11" s="1"/>
  <c r="BF147" i="11"/>
  <c r="BF148" i="11"/>
  <c r="BL148" i="11" s="1"/>
  <c r="BF149" i="11"/>
  <c r="BF150" i="11"/>
  <c r="BF151" i="11"/>
  <c r="BL151" i="11" s="1"/>
  <c r="BF152" i="11"/>
  <c r="BL152" i="11" s="1"/>
  <c r="BF153" i="11"/>
  <c r="BF154" i="11"/>
  <c r="BL154" i="11" s="1"/>
  <c r="BF155" i="11"/>
  <c r="BL155" i="11" s="1"/>
  <c r="BF156" i="11"/>
  <c r="BF157" i="11"/>
  <c r="BL157" i="11" s="1"/>
  <c r="BF158" i="11"/>
  <c r="BL158" i="11" s="1"/>
  <c r="BF159" i="11"/>
  <c r="BF160" i="11"/>
  <c r="BF161" i="11"/>
  <c r="BL161" i="11" s="1"/>
  <c r="BF162" i="11"/>
  <c r="BL162" i="11" s="1"/>
  <c r="BF163" i="11"/>
  <c r="BF164" i="11"/>
  <c r="BL164" i="11" s="1"/>
  <c r="BF165" i="11"/>
  <c r="BL165" i="11" s="1"/>
  <c r="BF166" i="11"/>
  <c r="BL166" i="11" s="1"/>
  <c r="BF167" i="11"/>
  <c r="BF168" i="11"/>
  <c r="BL168" i="11" s="1"/>
  <c r="BF169" i="11"/>
  <c r="BF170" i="11"/>
  <c r="BL170" i="11" s="1"/>
  <c r="BF171" i="11"/>
  <c r="BF172" i="11"/>
  <c r="BL172" i="11" s="1"/>
  <c r="BF173" i="11"/>
  <c r="BF174" i="11"/>
  <c r="BL174" i="11" s="1"/>
  <c r="BF175" i="11"/>
  <c r="BF176" i="11"/>
  <c r="BL176" i="11" s="1"/>
  <c r="BF177" i="11"/>
  <c r="BF178" i="11"/>
  <c r="BL178" i="11" s="1"/>
  <c r="BF179" i="11"/>
  <c r="BF180" i="11"/>
  <c r="BF181" i="11"/>
  <c r="BL181" i="11" s="1"/>
  <c r="BF182" i="11"/>
  <c r="BF183" i="11"/>
  <c r="BF184" i="11"/>
  <c r="BF185" i="11"/>
  <c r="BF186" i="11"/>
  <c r="BL186" i="11" s="1"/>
  <c r="BF187" i="11"/>
  <c r="BL187" i="11" s="1"/>
  <c r="BF188" i="11"/>
  <c r="BF189" i="11"/>
  <c r="BF190" i="11"/>
  <c r="BL190" i="11" s="1"/>
  <c r="BF191" i="11"/>
  <c r="BL191" i="11" s="1"/>
  <c r="BF192" i="11"/>
  <c r="BL192" i="11" s="1"/>
  <c r="BF193" i="11"/>
  <c r="BF194" i="11"/>
  <c r="BF195" i="11"/>
  <c r="BL195" i="11" s="1"/>
  <c r="BF196" i="11"/>
  <c r="BL196" i="11" s="1"/>
  <c r="BF197" i="11"/>
  <c r="BF198" i="11"/>
  <c r="BL198" i="11" s="1"/>
  <c r="BF199" i="11"/>
  <c r="BL199" i="11" s="1"/>
  <c r="BF200" i="11"/>
  <c r="BL200" i="11" s="1"/>
  <c r="BF201" i="11"/>
  <c r="BF202" i="11"/>
  <c r="BL202" i="11" s="1"/>
  <c r="BF203" i="11"/>
  <c r="BF204" i="11"/>
  <c r="BF205" i="11"/>
  <c r="BF206" i="11"/>
  <c r="BL206" i="11" s="1"/>
  <c r="BF207" i="11"/>
  <c r="BL207" i="11" s="1"/>
  <c r="BF208" i="11"/>
  <c r="BL208" i="11" s="1"/>
  <c r="BF209" i="11"/>
  <c r="BF210" i="11"/>
  <c r="BL210" i="11" s="1"/>
  <c r="BF211" i="11"/>
  <c r="BF212" i="11"/>
  <c r="BL212" i="11" s="1"/>
  <c r="BF213" i="11"/>
  <c r="BF214" i="11"/>
  <c r="BL214" i="11" s="1"/>
  <c r="BF215" i="11"/>
  <c r="BF216" i="11"/>
  <c r="BL216" i="11" s="1"/>
  <c r="BF217" i="11"/>
  <c r="BF218" i="11"/>
  <c r="BL218" i="11" s="1"/>
  <c r="BF219" i="11"/>
  <c r="BL219" i="11" s="1"/>
  <c r="BF220" i="11"/>
  <c r="BL220" i="11" s="1"/>
  <c r="BF221" i="11"/>
  <c r="BL221" i="11" s="1"/>
  <c r="BF222" i="11"/>
  <c r="BL222" i="11" s="1"/>
  <c r="BF223" i="11"/>
  <c r="BF224" i="11"/>
  <c r="BL224" i="11" s="1"/>
  <c r="BF225" i="11"/>
  <c r="BL225" i="11" s="1"/>
  <c r="BF226" i="11"/>
  <c r="BF227" i="11"/>
  <c r="BL227" i="11" s="1"/>
  <c r="BF228" i="11"/>
  <c r="BI228" i="11" s="1"/>
  <c r="BF229" i="11"/>
  <c r="BF230" i="11"/>
  <c r="BL230" i="11" s="1"/>
  <c r="BF231" i="11"/>
  <c r="BH231" i="11" s="1"/>
  <c r="BF232" i="11"/>
  <c r="BL232" i="11" s="1"/>
  <c r="BF233" i="11"/>
  <c r="BF234" i="11"/>
  <c r="BL234" i="11" s="1"/>
  <c r="BF235" i="11"/>
  <c r="BL235" i="11" s="1"/>
  <c r="BF236" i="11"/>
  <c r="BL236" i="11" s="1"/>
  <c r="BF237" i="11"/>
  <c r="BF238" i="11"/>
  <c r="BL238" i="11" s="1"/>
  <c r="BF239" i="11"/>
  <c r="BF240" i="11"/>
  <c r="BF241" i="11"/>
  <c r="BL241" i="11" s="1"/>
  <c r="BF242" i="11"/>
  <c r="BL242" i="11" s="1"/>
  <c r="BF243" i="11"/>
  <c r="BF244" i="11"/>
  <c r="BF4" i="11"/>
  <c r="AX5" i="11"/>
  <c r="AX6" i="11"/>
  <c r="BD6" i="11" s="1"/>
  <c r="AX7" i="11"/>
  <c r="AX8" i="11"/>
  <c r="AX9" i="11"/>
  <c r="AX10" i="11"/>
  <c r="AX11" i="11"/>
  <c r="AX12" i="11"/>
  <c r="AX13" i="11"/>
  <c r="AX14" i="11"/>
  <c r="BD14" i="11" s="1"/>
  <c r="AX15" i="11"/>
  <c r="AX16" i="11"/>
  <c r="AX17" i="11"/>
  <c r="AX18" i="11"/>
  <c r="AX19" i="11"/>
  <c r="AX20" i="11"/>
  <c r="AX21" i="11"/>
  <c r="BD21" i="11" s="1"/>
  <c r="AX22" i="11"/>
  <c r="AX23" i="11"/>
  <c r="AZ23" i="11" s="1"/>
  <c r="AX24" i="11"/>
  <c r="AX25" i="11"/>
  <c r="AZ25" i="11" s="1"/>
  <c r="AX26" i="11"/>
  <c r="BB26" i="11" s="1"/>
  <c r="AX27" i="11"/>
  <c r="AX28" i="11"/>
  <c r="BD28" i="11" s="1"/>
  <c r="AX29" i="11"/>
  <c r="AX30" i="11"/>
  <c r="BD30" i="11" s="1"/>
  <c r="AX31" i="11"/>
  <c r="AX32" i="11"/>
  <c r="AX33" i="11"/>
  <c r="AX34" i="11"/>
  <c r="BD34" i="11" s="1"/>
  <c r="AX35" i="11"/>
  <c r="BD35" i="11" s="1"/>
  <c r="AX36" i="11"/>
  <c r="AX37" i="11"/>
  <c r="AX38" i="11"/>
  <c r="AX39" i="11"/>
  <c r="BD39" i="11" s="1"/>
  <c r="AX40" i="11"/>
  <c r="AX41" i="11"/>
  <c r="BD41" i="11" s="1"/>
  <c r="AX42" i="11"/>
  <c r="AX43" i="11"/>
  <c r="BD43" i="11" s="1"/>
  <c r="AX44" i="11"/>
  <c r="BD44" i="11" s="1"/>
  <c r="AX45" i="11"/>
  <c r="BD45" i="11" s="1"/>
  <c r="AX46" i="11"/>
  <c r="AX47" i="11"/>
  <c r="BD47" i="11" s="1"/>
  <c r="AX48" i="11"/>
  <c r="AX49" i="11"/>
  <c r="AX50" i="11"/>
  <c r="AX51" i="11"/>
  <c r="AX52" i="11"/>
  <c r="BD52" i="11" s="1"/>
  <c r="AX53" i="11"/>
  <c r="BA53" i="11" s="1"/>
  <c r="AX54" i="11"/>
  <c r="AX55" i="11"/>
  <c r="BD55" i="11" s="1"/>
  <c r="AX56" i="11"/>
  <c r="BD56" i="11" s="1"/>
  <c r="AX57" i="11"/>
  <c r="AX58" i="11"/>
  <c r="BD58" i="11" s="1"/>
  <c r="AX59" i="11"/>
  <c r="BD59" i="11" s="1"/>
  <c r="AX60" i="11"/>
  <c r="BD60" i="11" s="1"/>
  <c r="AX61" i="11"/>
  <c r="AY61" i="11" s="1"/>
  <c r="AX62" i="11"/>
  <c r="AX63" i="11"/>
  <c r="AX64" i="11"/>
  <c r="AX66" i="11"/>
  <c r="BD66" i="11" s="1"/>
  <c r="AX67" i="11"/>
  <c r="AX68" i="11"/>
  <c r="BD68" i="11" s="1"/>
  <c r="AX69" i="11"/>
  <c r="AX70" i="11"/>
  <c r="BD70" i="11" s="1"/>
  <c r="AX71" i="11"/>
  <c r="BD71" i="11" s="1"/>
  <c r="AX72" i="11"/>
  <c r="BD72" i="11" s="1"/>
  <c r="AX73" i="11"/>
  <c r="AX74" i="11"/>
  <c r="BD74" i="11" s="1"/>
  <c r="AX75" i="11"/>
  <c r="AX76" i="11"/>
  <c r="AX77" i="11"/>
  <c r="BD77" i="11" s="1"/>
  <c r="AZ77" i="11"/>
  <c r="AX78" i="11"/>
  <c r="BD78" i="11" s="1"/>
  <c r="AX79" i="11"/>
  <c r="BD79" i="11" s="1"/>
  <c r="AX80" i="11"/>
  <c r="AX81" i="11"/>
  <c r="AX82" i="11"/>
  <c r="AX83" i="11"/>
  <c r="BA83" i="11"/>
  <c r="AX84" i="11"/>
  <c r="BD84" i="11" s="1"/>
  <c r="AX85" i="11"/>
  <c r="BD85" i="11" s="1"/>
  <c r="AX86" i="11"/>
  <c r="BD86" i="11" s="1"/>
  <c r="AX87" i="11"/>
  <c r="BD87" i="11" s="1"/>
  <c r="AX88" i="11"/>
  <c r="BD88" i="11" s="1"/>
  <c r="AX89" i="11"/>
  <c r="AY89" i="11" s="1"/>
  <c r="AX90" i="11"/>
  <c r="BD90" i="11" s="1"/>
  <c r="AX91" i="11"/>
  <c r="BD91" i="11" s="1"/>
  <c r="AX92" i="11"/>
  <c r="AY92" i="11" s="1"/>
  <c r="AX93" i="11"/>
  <c r="AX94" i="11"/>
  <c r="BD94" i="11" s="1"/>
  <c r="AX95" i="11"/>
  <c r="BD95" i="11" s="1"/>
  <c r="AX96" i="11"/>
  <c r="BD96" i="11" s="1"/>
  <c r="AX97" i="11"/>
  <c r="BD97" i="11" s="1"/>
  <c r="AX98" i="11"/>
  <c r="AX99" i="11"/>
  <c r="AX100" i="11"/>
  <c r="AX101" i="11"/>
  <c r="BC101" i="11" s="1"/>
  <c r="AX102" i="11"/>
  <c r="AX103" i="11"/>
  <c r="BD103" i="11" s="1"/>
  <c r="AX104" i="11"/>
  <c r="AX105" i="11"/>
  <c r="AX106" i="11"/>
  <c r="AX107" i="11"/>
  <c r="BD107" i="11" s="1"/>
  <c r="AX108" i="11"/>
  <c r="AX109" i="11"/>
  <c r="AX110" i="11"/>
  <c r="BD110" i="11" s="1"/>
  <c r="AX111" i="11"/>
  <c r="BD111" i="11" s="1"/>
  <c r="AX112" i="11"/>
  <c r="AX113" i="11"/>
  <c r="BD113" i="11" s="1"/>
  <c r="AX114" i="11"/>
  <c r="AX115" i="11"/>
  <c r="AX116" i="11"/>
  <c r="BD116" i="11" s="1"/>
  <c r="AX117" i="11"/>
  <c r="AX118" i="11"/>
  <c r="BA118" i="11" s="1"/>
  <c r="AX119" i="11"/>
  <c r="AX120" i="11"/>
  <c r="AX121" i="11"/>
  <c r="BD121" i="11" s="1"/>
  <c r="AX122" i="11"/>
  <c r="BC122" i="11" s="1"/>
  <c r="AX123" i="11"/>
  <c r="BD123" i="11" s="1"/>
  <c r="AX124" i="11"/>
  <c r="BD124" i="11" s="1"/>
  <c r="AX125" i="11"/>
  <c r="BD125" i="11" s="1"/>
  <c r="AX126" i="11"/>
  <c r="AX127" i="11"/>
  <c r="BD127" i="11" s="1"/>
  <c r="AX128" i="11"/>
  <c r="BD128" i="11" s="1"/>
  <c r="AX129" i="11"/>
  <c r="AX130" i="11"/>
  <c r="AX131" i="11"/>
  <c r="AY131" i="11" s="1"/>
  <c r="AX132" i="11"/>
  <c r="AX133" i="11"/>
  <c r="AX134" i="11"/>
  <c r="BD134" i="11" s="1"/>
  <c r="AX135" i="11"/>
  <c r="BD135" i="11" s="1"/>
  <c r="AX136" i="11"/>
  <c r="BD136" i="11" s="1"/>
  <c r="AX137" i="11"/>
  <c r="AX138" i="11"/>
  <c r="BB138" i="11" s="1"/>
  <c r="AX139" i="11"/>
  <c r="BD139" i="11" s="1"/>
  <c r="AX140" i="11"/>
  <c r="AX141" i="11"/>
  <c r="BD141" i="11" s="1"/>
  <c r="AX142" i="11"/>
  <c r="AX143" i="11"/>
  <c r="AX144" i="11"/>
  <c r="AX145" i="11"/>
  <c r="AX146" i="11"/>
  <c r="AX147" i="11"/>
  <c r="AY147" i="11" s="1"/>
  <c r="AX148" i="11"/>
  <c r="BD148" i="11" s="1"/>
  <c r="AX149" i="11"/>
  <c r="AX150" i="11"/>
  <c r="BD150" i="11" s="1"/>
  <c r="AX151" i="11"/>
  <c r="BD151" i="11" s="1"/>
  <c r="AX152" i="11"/>
  <c r="AX153" i="11"/>
  <c r="AX154" i="11"/>
  <c r="BD154" i="11" s="1"/>
  <c r="AX155" i="11"/>
  <c r="BD155" i="11" s="1"/>
  <c r="AX156" i="11"/>
  <c r="BD156" i="11" s="1"/>
  <c r="AX157" i="11"/>
  <c r="AX158" i="11"/>
  <c r="BD158" i="11" s="1"/>
  <c r="AX159" i="11"/>
  <c r="AX160" i="11"/>
  <c r="AX161" i="11"/>
  <c r="BD161" i="11" s="1"/>
  <c r="AX162" i="11"/>
  <c r="AX163" i="11"/>
  <c r="AX164" i="11"/>
  <c r="AX165" i="11"/>
  <c r="BD165" i="11" s="1"/>
  <c r="AX166" i="11"/>
  <c r="AX167" i="11"/>
  <c r="BD167" i="11" s="1"/>
  <c r="AX168" i="11"/>
  <c r="BD168" i="11" s="1"/>
  <c r="AX169" i="11"/>
  <c r="BD169" i="11" s="1"/>
  <c r="AX170" i="11"/>
  <c r="BD170" i="11" s="1"/>
  <c r="AX171" i="11"/>
  <c r="BD171" i="11" s="1"/>
  <c r="AX172" i="11"/>
  <c r="AZ172" i="11" s="1"/>
  <c r="AX173" i="11"/>
  <c r="AY173" i="11" s="1"/>
  <c r="AX174" i="11"/>
  <c r="BD174" i="11" s="1"/>
  <c r="AX175" i="11"/>
  <c r="AX176" i="11"/>
  <c r="AY176" i="11" s="1"/>
  <c r="AX177" i="11"/>
  <c r="BD177" i="11" s="1"/>
  <c r="AX178" i="11"/>
  <c r="AX179" i="11"/>
  <c r="AX180" i="11"/>
  <c r="BD180" i="11" s="1"/>
  <c r="AX181" i="11"/>
  <c r="BD181" i="11" s="1"/>
  <c r="AX182" i="11"/>
  <c r="BD182" i="11" s="1"/>
  <c r="AX183" i="11"/>
  <c r="AX184" i="11"/>
  <c r="AX185" i="11"/>
  <c r="AX186" i="11"/>
  <c r="AX187" i="11"/>
  <c r="AX188" i="11"/>
  <c r="BD188" i="11" s="1"/>
  <c r="AX189" i="11"/>
  <c r="AX190" i="11"/>
  <c r="AX191" i="11"/>
  <c r="BD191" i="11" s="1"/>
  <c r="AX192" i="11"/>
  <c r="AX193" i="11"/>
  <c r="BD193" i="11" s="1"/>
  <c r="AX194" i="11"/>
  <c r="BD194" i="11" s="1"/>
  <c r="AX195" i="11"/>
  <c r="BD195" i="11" s="1"/>
  <c r="AX196" i="11"/>
  <c r="BD196" i="11" s="1"/>
  <c r="AX197" i="11"/>
  <c r="AX198" i="11"/>
  <c r="AX199" i="11"/>
  <c r="BD199" i="11" s="1"/>
  <c r="AX200" i="11"/>
  <c r="BD200" i="11" s="1"/>
  <c r="AX201" i="11"/>
  <c r="AX202" i="11"/>
  <c r="AX203" i="11"/>
  <c r="BD203" i="11" s="1"/>
  <c r="AX204" i="11"/>
  <c r="AX205" i="11"/>
  <c r="BD205" i="11" s="1"/>
  <c r="AX206" i="11"/>
  <c r="AX207" i="11"/>
  <c r="BD207" i="11" s="1"/>
  <c r="AX208" i="11"/>
  <c r="AX209" i="11"/>
  <c r="AX210" i="11"/>
  <c r="BD210" i="11" s="1"/>
  <c r="AX211" i="11"/>
  <c r="BD211" i="11" s="1"/>
  <c r="AX212" i="11"/>
  <c r="AX213" i="11"/>
  <c r="AX214" i="11"/>
  <c r="AX215" i="11"/>
  <c r="BD215" i="11" s="1"/>
  <c r="AX216" i="11"/>
  <c r="BD216" i="11" s="1"/>
  <c r="AX217" i="11"/>
  <c r="AX218" i="11"/>
  <c r="BD218" i="11" s="1"/>
  <c r="AX219" i="11"/>
  <c r="BD219" i="11" s="1"/>
  <c r="AX220" i="11"/>
  <c r="BD220" i="11" s="1"/>
  <c r="AX221" i="11"/>
  <c r="BD221" i="11" s="1"/>
  <c r="AX222" i="11"/>
  <c r="AX223" i="11"/>
  <c r="BD223" i="11" s="1"/>
  <c r="AX224" i="11"/>
  <c r="AY224" i="11"/>
  <c r="AX225" i="11"/>
  <c r="BD225" i="11" s="1"/>
  <c r="AX226" i="11"/>
  <c r="BD226" i="11" s="1"/>
  <c r="AX227" i="11"/>
  <c r="AX228" i="11"/>
  <c r="BD228" i="11" s="1"/>
  <c r="AX229" i="11"/>
  <c r="AX230" i="11"/>
  <c r="AX231" i="11"/>
  <c r="BD231" i="11" s="1"/>
  <c r="AX232" i="11"/>
  <c r="AY232" i="11" s="1"/>
  <c r="AX233" i="11"/>
  <c r="AX234" i="11"/>
  <c r="BD234" i="11" s="1"/>
  <c r="AX235" i="11"/>
  <c r="AX236" i="11"/>
  <c r="BD236" i="11" s="1"/>
  <c r="AX237" i="11"/>
  <c r="AX238" i="11"/>
  <c r="AX239" i="11"/>
  <c r="BD239" i="11" s="1"/>
  <c r="AX240" i="11"/>
  <c r="AX241" i="11"/>
  <c r="AX242" i="11"/>
  <c r="BD242" i="11" s="1"/>
  <c r="AX243" i="11"/>
  <c r="BD243" i="11" s="1"/>
  <c r="AX244" i="11"/>
  <c r="AX4" i="11"/>
  <c r="BQ160" i="11" l="1"/>
  <c r="BQ64" i="11"/>
  <c r="BN444" i="11"/>
  <c r="AV200" i="23" s="1"/>
  <c r="BN372" i="11"/>
  <c r="AV128" i="23" s="1"/>
  <c r="BN317" i="11"/>
  <c r="AV73" i="23" s="1"/>
  <c r="BN261" i="11"/>
  <c r="AV17" i="23" s="1"/>
  <c r="H83" i="22"/>
  <c r="H82" i="22"/>
  <c r="H84" i="22"/>
  <c r="I41" i="15" s="1"/>
  <c r="H27" i="22"/>
  <c r="I11" i="15" s="1"/>
  <c r="H25" i="22"/>
  <c r="H26" i="22"/>
  <c r="H71" i="18"/>
  <c r="I31" i="15" s="1"/>
  <c r="H69" i="18"/>
  <c r="H70" i="18"/>
  <c r="BS192" i="11"/>
  <c r="BS24" i="11"/>
  <c r="AC5" i="23"/>
  <c r="BN371" i="11"/>
  <c r="AV127" i="23" s="1"/>
  <c r="BN316" i="11"/>
  <c r="AV72" i="23" s="1"/>
  <c r="BN260" i="11"/>
  <c r="AV16" i="23" s="1"/>
  <c r="AE5" i="23"/>
  <c r="BR192" i="11"/>
  <c r="BN308" i="11"/>
  <c r="AV64" i="23" s="1"/>
  <c r="H102" i="18" a="1"/>
  <c r="H102" i="18" s="1"/>
  <c r="H103" i="18" s="1"/>
  <c r="H55" i="22"/>
  <c r="H56" i="22"/>
  <c r="I27" i="15" s="1"/>
  <c r="H54" i="22"/>
  <c r="BR224" i="11"/>
  <c r="CG224" i="11" s="1"/>
  <c r="BN407" i="11"/>
  <c r="AV163" i="23" s="1"/>
  <c r="BN343" i="11"/>
  <c r="AV99" i="23" s="1"/>
  <c r="BN300" i="11"/>
  <c r="AV56" i="23" s="1"/>
  <c r="G105" i="18"/>
  <c r="G106" i="18"/>
  <c r="H45" i="15" s="1"/>
  <c r="G104" i="18"/>
  <c r="BQ224" i="11"/>
  <c r="BS96" i="11"/>
  <c r="BQ16" i="11"/>
  <c r="BN388" i="11"/>
  <c r="AV144" i="23" s="1"/>
  <c r="BN341" i="11"/>
  <c r="AV97" i="23" s="1"/>
  <c r="H32" i="18" a="1"/>
  <c r="H32" i="18" s="1"/>
  <c r="H33" i="18" s="1"/>
  <c r="H36" i="18" s="1"/>
  <c r="I15" i="15" s="1"/>
  <c r="AZ95" i="11"/>
  <c r="BN461" i="11"/>
  <c r="AV217" i="23" s="1"/>
  <c r="BN340" i="11"/>
  <c r="AV96" i="23" s="1"/>
  <c r="BN277" i="11"/>
  <c r="AV33" i="23" s="1"/>
  <c r="G82" i="22"/>
  <c r="G84" i="22"/>
  <c r="H41" i="15" s="1"/>
  <c r="G83" i="22"/>
  <c r="BC165" i="11"/>
  <c r="BN460" i="11"/>
  <c r="AV216" i="23" s="1"/>
  <c r="BN381" i="11"/>
  <c r="AV137" i="23" s="1"/>
  <c r="BN332" i="11"/>
  <c r="AV88" i="23" s="1"/>
  <c r="BN276" i="11"/>
  <c r="AV32" i="23" s="1"/>
  <c r="BN309" i="11"/>
  <c r="AV65" i="23" s="1"/>
  <c r="G54" i="22"/>
  <c r="G56" i="22"/>
  <c r="H27" i="15" s="1"/>
  <c r="G55" i="22"/>
  <c r="CP61" i="11"/>
  <c r="BZ29" i="11"/>
  <c r="BB243" i="11"/>
  <c r="AY128" i="11"/>
  <c r="BA243" i="11"/>
  <c r="BC221" i="11"/>
  <c r="AZ232" i="11"/>
  <c r="BZ73" i="11"/>
  <c r="CH73" i="11" s="1"/>
  <c r="AY216" i="11"/>
  <c r="BB122" i="11"/>
  <c r="CI265" i="11"/>
  <c r="BO21" i="23" s="1"/>
  <c r="CI261" i="11"/>
  <c r="BO17" i="23" s="1"/>
  <c r="CI253" i="11"/>
  <c r="BO9" i="23" s="1"/>
  <c r="CM48" i="11"/>
  <c r="CQ244" i="11"/>
  <c r="CQ113" i="11"/>
  <c r="CM74" i="11"/>
  <c r="CM6" i="11"/>
  <c r="BG130" i="11"/>
  <c r="AY168" i="11"/>
  <c r="BA95" i="11"/>
  <c r="BW95" i="11" s="1"/>
  <c r="AY6" i="11"/>
  <c r="H34" i="18"/>
  <c r="H35" i="18"/>
  <c r="G34" i="18"/>
  <c r="G35" i="18"/>
  <c r="BC4" i="11"/>
  <c r="BD4" i="11"/>
  <c r="CU4" i="11" s="1"/>
  <c r="AX488" i="11"/>
  <c r="AH244" i="23" s="1"/>
  <c r="BD244" i="11"/>
  <c r="AY238" i="11"/>
  <c r="BD238" i="11"/>
  <c r="AX476" i="11"/>
  <c r="AH232" i="23" s="1"/>
  <c r="BD232" i="11"/>
  <c r="BA227" i="11"/>
  <c r="BD227" i="11"/>
  <c r="BD472" i="11" s="1"/>
  <c r="AN228" i="23" s="1"/>
  <c r="BD465" i="11"/>
  <c r="AN221" i="23" s="1"/>
  <c r="CU221" i="11"/>
  <c r="CU215" i="11"/>
  <c r="BC209" i="11"/>
  <c r="BD209" i="11"/>
  <c r="BD454" i="11" s="1"/>
  <c r="AN210" i="23" s="1"/>
  <c r="AY202" i="11"/>
  <c r="BD202" i="11"/>
  <c r="BD447" i="11" s="1"/>
  <c r="AN203" i="23" s="1"/>
  <c r="BD440" i="11"/>
  <c r="AN196" i="23" s="1"/>
  <c r="CU196" i="11"/>
  <c r="AY190" i="11"/>
  <c r="BD190" i="11"/>
  <c r="BD426" i="11"/>
  <c r="AN182" i="23" s="1"/>
  <c r="CU182" i="11"/>
  <c r="BA175" i="11"/>
  <c r="BD175" i="11"/>
  <c r="BD413" i="11"/>
  <c r="AN169" i="23" s="1"/>
  <c r="CU169" i="11"/>
  <c r="AZ163" i="11"/>
  <c r="BO163" i="11" s="1"/>
  <c r="BD163" i="11"/>
  <c r="AY157" i="11"/>
  <c r="BD157" i="11"/>
  <c r="BD402" i="11" s="1"/>
  <c r="AN158" i="23" s="1"/>
  <c r="AX393" i="11"/>
  <c r="AH149" i="23" s="1"/>
  <c r="BD149" i="11"/>
  <c r="BD394" i="11" s="1"/>
  <c r="AN150" i="23" s="1"/>
  <c r="AX387" i="11"/>
  <c r="AH143" i="23" s="1"/>
  <c r="BD143" i="11"/>
  <c r="BD380" i="11"/>
  <c r="AN136" i="23" s="1"/>
  <c r="CU136" i="11"/>
  <c r="AZ129" i="11"/>
  <c r="BO129" i="11" s="1"/>
  <c r="BD129" i="11"/>
  <c r="BD355" i="11"/>
  <c r="AN111" i="23" s="1"/>
  <c r="CU111" i="11"/>
  <c r="AY104" i="11"/>
  <c r="BD104" i="11"/>
  <c r="BD341" i="11"/>
  <c r="AN97" i="23" s="1"/>
  <c r="CU97" i="11"/>
  <c r="BD330" i="11"/>
  <c r="AN86" i="23" s="1"/>
  <c r="CU86" i="11"/>
  <c r="BD323" i="11"/>
  <c r="AN79" i="23" s="1"/>
  <c r="CU79" i="11"/>
  <c r="AY72" i="11"/>
  <c r="BA64" i="11"/>
  <c r="BD64" i="11"/>
  <c r="AY57" i="11"/>
  <c r="BD57" i="11"/>
  <c r="BD302" i="11" s="1"/>
  <c r="AN58" i="23" s="1"/>
  <c r="AY50" i="11"/>
  <c r="BD50" i="11"/>
  <c r="CU43" i="11"/>
  <c r="BD279" i="11"/>
  <c r="AN35" i="23" s="1"/>
  <c r="CU35" i="11"/>
  <c r="AY27" i="11"/>
  <c r="BD27" i="11"/>
  <c r="AY22" i="11"/>
  <c r="AY267" i="11" s="1"/>
  <c r="AI23" i="23" s="1"/>
  <c r="BD22" i="11"/>
  <c r="CU14" i="11"/>
  <c r="BG240" i="11"/>
  <c r="BL240" i="11"/>
  <c r="BL485" i="11" s="1"/>
  <c r="AU241" i="23" s="1"/>
  <c r="CV232" i="11"/>
  <c r="BG226" i="11"/>
  <c r="BL226" i="11"/>
  <c r="CV218" i="11"/>
  <c r="CV210" i="11"/>
  <c r="CV202" i="11"/>
  <c r="BG194" i="11"/>
  <c r="BL194" i="11"/>
  <c r="BL439" i="11" s="1"/>
  <c r="AU195" i="23" s="1"/>
  <c r="CV186" i="11"/>
  <c r="CV178" i="11"/>
  <c r="CV170" i="11"/>
  <c r="BL406" i="11"/>
  <c r="AU162" i="23" s="1"/>
  <c r="CV162" i="11"/>
  <c r="BJ156" i="11"/>
  <c r="CF156" i="11" s="1"/>
  <c r="BL156" i="11"/>
  <c r="CV148" i="11"/>
  <c r="BL384" i="11"/>
  <c r="AU140" i="23" s="1"/>
  <c r="CV140" i="11"/>
  <c r="CV132" i="11"/>
  <c r="CV125" i="11"/>
  <c r="BL362" i="11"/>
  <c r="AU118" i="23" s="1"/>
  <c r="CV118" i="11"/>
  <c r="BL355" i="11"/>
  <c r="AU111" i="23" s="1"/>
  <c r="CV111" i="11"/>
  <c r="BG103" i="11"/>
  <c r="BL103" i="11"/>
  <c r="BL348" i="11" s="1"/>
  <c r="AU104" i="23" s="1"/>
  <c r="BL339" i="11"/>
  <c r="AU95" i="23" s="1"/>
  <c r="CV95" i="11"/>
  <c r="BG87" i="11"/>
  <c r="BL87" i="11"/>
  <c r="BL324" i="11"/>
  <c r="AU80" i="23" s="1"/>
  <c r="CV80" i="11"/>
  <c r="BG73" i="11"/>
  <c r="BL73" i="11"/>
  <c r="BL318" i="11" s="1"/>
  <c r="AU74" i="23" s="1"/>
  <c r="BG64" i="11"/>
  <c r="BL64" i="11"/>
  <c r="CV57" i="11"/>
  <c r="BL293" i="11"/>
  <c r="AU49" i="23" s="1"/>
  <c r="CV49" i="11"/>
  <c r="BI41" i="11"/>
  <c r="BX41" i="11" s="1"/>
  <c r="BL41" i="11"/>
  <c r="BF271" i="11"/>
  <c r="AO27" i="23" s="1"/>
  <c r="BL27" i="11"/>
  <c r="BK20" i="11"/>
  <c r="BL20" i="11"/>
  <c r="CV12" i="11"/>
  <c r="CA241" i="11"/>
  <c r="CB241" i="11"/>
  <c r="CB486" i="11" s="1"/>
  <c r="BI242" i="23" s="1"/>
  <c r="CB477" i="11"/>
  <c r="BI233" i="23" s="1"/>
  <c r="CX233" i="11"/>
  <c r="CA225" i="11"/>
  <c r="CB225" i="11"/>
  <c r="CB470" i="11" s="1"/>
  <c r="BI226" i="23" s="1"/>
  <c r="CX218" i="11"/>
  <c r="CB454" i="11"/>
  <c r="BI210" i="23" s="1"/>
  <c r="CX210" i="11"/>
  <c r="CX202" i="11"/>
  <c r="CX194" i="11"/>
  <c r="CB431" i="11"/>
  <c r="BI187" i="23" s="1"/>
  <c r="CX187" i="11"/>
  <c r="CB423" i="11"/>
  <c r="BI179" i="23" s="1"/>
  <c r="CX179" i="11"/>
  <c r="CB415" i="11"/>
  <c r="BI171" i="23" s="1"/>
  <c r="CX171" i="11"/>
  <c r="CB407" i="11"/>
  <c r="BI163" i="23" s="1"/>
  <c r="CX163" i="11"/>
  <c r="CB399" i="11"/>
  <c r="BI155" i="23" s="1"/>
  <c r="CX155" i="11"/>
  <c r="CB391" i="11"/>
  <c r="BI147" i="23" s="1"/>
  <c r="CX147" i="11"/>
  <c r="CB383" i="11"/>
  <c r="BI139" i="23" s="1"/>
  <c r="CX139" i="11"/>
  <c r="CB375" i="11"/>
  <c r="BI131" i="23" s="1"/>
  <c r="CX131" i="11"/>
  <c r="CB367" i="11"/>
  <c r="BI123" i="23" s="1"/>
  <c r="CX123" i="11"/>
  <c r="CB359" i="11"/>
  <c r="BI115" i="23" s="1"/>
  <c r="CX115" i="11"/>
  <c r="CB351" i="11"/>
  <c r="BI107" i="23" s="1"/>
  <c r="CX107" i="11"/>
  <c r="CB343" i="11"/>
  <c r="BI99" i="23" s="1"/>
  <c r="CX99" i="11"/>
  <c r="CB335" i="11"/>
  <c r="BI91" i="23" s="1"/>
  <c r="CX91" i="11"/>
  <c r="CB327" i="11"/>
  <c r="BI83" i="23" s="1"/>
  <c r="CX83" i="11"/>
  <c r="CB319" i="11"/>
  <c r="BI75" i="23" s="1"/>
  <c r="CX75" i="11"/>
  <c r="CB313" i="11"/>
  <c r="BI69" i="23" s="1"/>
  <c r="CX69" i="11"/>
  <c r="BZ60" i="11"/>
  <c r="CB60" i="11"/>
  <c r="BZ52" i="11"/>
  <c r="CH52" i="11" s="1"/>
  <c r="CB52" i="11"/>
  <c r="CB281" i="11"/>
  <c r="BI37" i="23" s="1"/>
  <c r="CX37" i="11"/>
  <c r="CX22" i="11"/>
  <c r="CB259" i="11"/>
  <c r="BI15" i="23" s="1"/>
  <c r="CX15" i="11"/>
  <c r="CB251" i="11"/>
  <c r="BI7" i="23" s="1"/>
  <c r="CX7" i="11"/>
  <c r="CJ487" i="11"/>
  <c r="BP243" i="23" s="1"/>
  <c r="CY243" i="11"/>
  <c r="CJ483" i="11"/>
  <c r="BP239" i="23" s="1"/>
  <c r="CY239" i="11"/>
  <c r="CJ479" i="11"/>
  <c r="BP235" i="23" s="1"/>
  <c r="CY235" i="11"/>
  <c r="CJ475" i="11"/>
  <c r="BP231" i="23" s="1"/>
  <c r="CY231" i="11"/>
  <c r="CJ471" i="11"/>
  <c r="BP227" i="23" s="1"/>
  <c r="CY227" i="11"/>
  <c r="CJ467" i="11"/>
  <c r="BP223" i="23" s="1"/>
  <c r="CY223" i="11"/>
  <c r="CJ463" i="11"/>
  <c r="BP219" i="23" s="1"/>
  <c r="CY219" i="11"/>
  <c r="CJ459" i="11"/>
  <c r="BP215" i="23" s="1"/>
  <c r="CY215" i="11"/>
  <c r="CJ455" i="11"/>
  <c r="BP211" i="23" s="1"/>
  <c r="CY211" i="11"/>
  <c r="CJ451" i="11"/>
  <c r="BP207" i="23" s="1"/>
  <c r="CY207" i="11"/>
  <c r="CJ447" i="11"/>
  <c r="BP203" i="23" s="1"/>
  <c r="CY203" i="11"/>
  <c r="CJ443" i="11"/>
  <c r="BP199" i="23" s="1"/>
  <c r="CY199" i="11"/>
  <c r="CJ439" i="11"/>
  <c r="BP195" i="23" s="1"/>
  <c r="CY195" i="11"/>
  <c r="CJ435" i="11"/>
  <c r="BP191" i="23" s="1"/>
  <c r="CY191" i="11"/>
  <c r="CJ431" i="11"/>
  <c r="BP187" i="23" s="1"/>
  <c r="CY187" i="11"/>
  <c r="CJ427" i="11"/>
  <c r="BP183" i="23" s="1"/>
  <c r="CY183" i="11"/>
  <c r="CJ423" i="11"/>
  <c r="BP179" i="23" s="1"/>
  <c r="CY179" i="11"/>
  <c r="CJ419" i="11"/>
  <c r="BP175" i="23" s="1"/>
  <c r="CY175" i="11"/>
  <c r="CJ415" i="11"/>
  <c r="BP171" i="23" s="1"/>
  <c r="CY171" i="11"/>
  <c r="CJ411" i="11"/>
  <c r="BP167" i="23" s="1"/>
  <c r="CY167" i="11"/>
  <c r="CJ407" i="11"/>
  <c r="BP163" i="23" s="1"/>
  <c r="CY163" i="11"/>
  <c r="CJ403" i="11"/>
  <c r="BP159" i="23" s="1"/>
  <c r="CY159" i="11"/>
  <c r="CJ399" i="11"/>
  <c r="BP155" i="23" s="1"/>
  <c r="CY155" i="11"/>
  <c r="CJ395" i="11"/>
  <c r="BP151" i="23" s="1"/>
  <c r="CY151" i="11"/>
  <c r="CJ391" i="11"/>
  <c r="BP147" i="23" s="1"/>
  <c r="CY147" i="11"/>
  <c r="CJ387" i="11"/>
  <c r="BP143" i="23" s="1"/>
  <c r="CY143" i="11"/>
  <c r="CJ383" i="11"/>
  <c r="BP139" i="23" s="1"/>
  <c r="CY139" i="11"/>
  <c r="CJ379" i="11"/>
  <c r="BP135" i="23" s="1"/>
  <c r="CY135" i="11"/>
  <c r="CJ375" i="11"/>
  <c r="BP131" i="23" s="1"/>
  <c r="CY131" i="11"/>
  <c r="CJ371" i="11"/>
  <c r="BP127" i="23" s="1"/>
  <c r="CY127" i="11"/>
  <c r="CJ367" i="11"/>
  <c r="BP123" i="23" s="1"/>
  <c r="CY123" i="11"/>
  <c r="CJ363" i="11"/>
  <c r="BP119" i="23" s="1"/>
  <c r="CY119" i="11"/>
  <c r="CJ359" i="11"/>
  <c r="BP115" i="23" s="1"/>
  <c r="CY115" i="11"/>
  <c r="CJ355" i="11"/>
  <c r="BP111" i="23" s="1"/>
  <c r="CY111" i="11"/>
  <c r="CJ351" i="11"/>
  <c r="BP107" i="23" s="1"/>
  <c r="CY107" i="11"/>
  <c r="CJ347" i="11"/>
  <c r="BP103" i="23" s="1"/>
  <c r="CY103" i="11"/>
  <c r="CJ343" i="11"/>
  <c r="BP99" i="23" s="1"/>
  <c r="CY99" i="11"/>
  <c r="CJ339" i="11"/>
  <c r="BP95" i="23" s="1"/>
  <c r="CY95" i="11"/>
  <c r="CJ335" i="11"/>
  <c r="BP91" i="23" s="1"/>
  <c r="CY91" i="11"/>
  <c r="CJ331" i="11"/>
  <c r="BP87" i="23" s="1"/>
  <c r="CY87" i="11"/>
  <c r="CJ327" i="11"/>
  <c r="BP83" i="23" s="1"/>
  <c r="CY83" i="11"/>
  <c r="CJ323" i="11"/>
  <c r="BP79" i="23" s="1"/>
  <c r="CY79" i="11"/>
  <c r="CJ319" i="11"/>
  <c r="BP75" i="23" s="1"/>
  <c r="CY75" i="11"/>
  <c r="CJ315" i="11"/>
  <c r="BP71" i="23" s="1"/>
  <c r="CY71" i="11"/>
  <c r="CJ311" i="11"/>
  <c r="BP67" i="23" s="1"/>
  <c r="CY67" i="11"/>
  <c r="CJ306" i="11"/>
  <c r="BP62" i="23" s="1"/>
  <c r="CY62" i="11"/>
  <c r="CJ302" i="11"/>
  <c r="BP58" i="23" s="1"/>
  <c r="CY58" i="11"/>
  <c r="CJ298" i="11"/>
  <c r="BP54" i="23" s="1"/>
  <c r="CY54" i="11"/>
  <c r="CJ294" i="11"/>
  <c r="BP50" i="23" s="1"/>
  <c r="CY50" i="11"/>
  <c r="CJ290" i="11"/>
  <c r="BP46" i="23" s="1"/>
  <c r="CY46" i="11"/>
  <c r="CJ286" i="11"/>
  <c r="BP42" i="23" s="1"/>
  <c r="CY42" i="11"/>
  <c r="CJ282" i="11"/>
  <c r="BP38" i="23" s="1"/>
  <c r="CY38" i="11"/>
  <c r="CJ278" i="11"/>
  <c r="BP34" i="23" s="1"/>
  <c r="CY34" i="11"/>
  <c r="CJ274" i="11"/>
  <c r="BP30" i="23" s="1"/>
  <c r="CY30" i="11"/>
  <c r="CJ270" i="11"/>
  <c r="BP26" i="23" s="1"/>
  <c r="CY26" i="11"/>
  <c r="CJ266" i="11"/>
  <c r="BP22" i="23" s="1"/>
  <c r="CY22" i="11"/>
  <c r="CJ262" i="11"/>
  <c r="BP18" i="23" s="1"/>
  <c r="CY18" i="11"/>
  <c r="CJ258" i="11"/>
  <c r="BP14" i="23" s="1"/>
  <c r="CY14" i="11"/>
  <c r="CJ254" i="11"/>
  <c r="BP10" i="23" s="1"/>
  <c r="CY10" i="11"/>
  <c r="CY6" i="11"/>
  <c r="CN241" i="11"/>
  <c r="CR241" i="11"/>
  <c r="CM234" i="11"/>
  <c r="CR234" i="11"/>
  <c r="CM226" i="11"/>
  <c r="CR226" i="11"/>
  <c r="CO219" i="11"/>
  <c r="CR219" i="11"/>
  <c r="CZ212" i="11"/>
  <c r="CR448" i="11"/>
  <c r="BW204" i="23" s="1"/>
  <c r="CZ204" i="11"/>
  <c r="CM196" i="11"/>
  <c r="CR196" i="11"/>
  <c r="CR441" i="11" s="1"/>
  <c r="BW197" i="23" s="1"/>
  <c r="CR432" i="11"/>
  <c r="BW188" i="23" s="1"/>
  <c r="CZ188" i="11"/>
  <c r="CO180" i="11"/>
  <c r="CR180" i="11"/>
  <c r="CR425" i="11" s="1"/>
  <c r="BW181" i="23" s="1"/>
  <c r="CO172" i="11"/>
  <c r="CR172" i="11"/>
  <c r="CR409" i="11"/>
  <c r="BW165" i="23" s="1"/>
  <c r="CZ165" i="11"/>
  <c r="CZ157" i="11"/>
  <c r="CZ151" i="11"/>
  <c r="CZ143" i="11"/>
  <c r="CZ137" i="11"/>
  <c r="CZ129" i="11"/>
  <c r="CM121" i="11"/>
  <c r="CR121" i="11"/>
  <c r="CR366" i="11" s="1"/>
  <c r="BW122" i="23" s="1"/>
  <c r="CZ107" i="11"/>
  <c r="CQ101" i="11"/>
  <c r="CR101" i="11"/>
  <c r="CR346" i="11" s="1"/>
  <c r="BW102" i="23" s="1"/>
  <c r="CZ94" i="11"/>
  <c r="CQ86" i="11"/>
  <c r="CR86" i="11"/>
  <c r="CZ78" i="11"/>
  <c r="CZ73" i="11"/>
  <c r="CR308" i="11"/>
  <c r="BW64" i="23" s="1"/>
  <c r="CZ64" i="11"/>
  <c r="CR309" i="11"/>
  <c r="BW65" i="23" s="1"/>
  <c r="CP57" i="11"/>
  <c r="CR57" i="11"/>
  <c r="CR302" i="11" s="1"/>
  <c r="BW58" i="23" s="1"/>
  <c r="CN49" i="11"/>
  <c r="CR49" i="11"/>
  <c r="CR294" i="11" s="1"/>
  <c r="BW50" i="23" s="1"/>
  <c r="CR287" i="11"/>
  <c r="BW43" i="23" s="1"/>
  <c r="CZ43" i="11"/>
  <c r="CR280" i="11"/>
  <c r="BW36" i="23" s="1"/>
  <c r="CZ36" i="11"/>
  <c r="CR273" i="11"/>
  <c r="BW29" i="23" s="1"/>
  <c r="CZ29" i="11"/>
  <c r="CZ21" i="11"/>
  <c r="CZ13" i="11"/>
  <c r="CM7" i="11"/>
  <c r="CR7" i="11"/>
  <c r="BN482" i="11"/>
  <c r="AV238" i="23" s="1"/>
  <c r="BT238" i="11"/>
  <c r="BN474" i="11"/>
  <c r="AV230" i="23" s="1"/>
  <c r="BT230" i="11"/>
  <c r="BT475" i="11" s="1"/>
  <c r="BB231" i="23" s="1"/>
  <c r="BN466" i="11"/>
  <c r="AV222" i="23" s="1"/>
  <c r="BT222" i="11"/>
  <c r="BT467" i="11" s="1"/>
  <c r="BB223" i="23" s="1"/>
  <c r="BN458" i="11"/>
  <c r="AV214" i="23" s="1"/>
  <c r="BT214" i="11"/>
  <c r="BT459" i="11" s="1"/>
  <c r="BB215" i="23" s="1"/>
  <c r="BN450" i="11"/>
  <c r="AV206" i="23" s="1"/>
  <c r="BT206" i="11"/>
  <c r="BN442" i="11"/>
  <c r="AV198" i="23" s="1"/>
  <c r="BT198" i="11"/>
  <c r="BT443" i="11" s="1"/>
  <c r="BB199" i="23" s="1"/>
  <c r="BN434" i="11"/>
  <c r="AV190" i="23" s="1"/>
  <c r="BT190" i="11"/>
  <c r="BT435" i="11" s="1"/>
  <c r="BB191" i="23" s="1"/>
  <c r="BN426" i="11"/>
  <c r="AV182" i="23" s="1"/>
  <c r="BT182" i="11"/>
  <c r="BT427" i="11" s="1"/>
  <c r="BB183" i="23" s="1"/>
  <c r="BN418" i="11"/>
  <c r="AV174" i="23" s="1"/>
  <c r="BT174" i="11"/>
  <c r="BN410" i="11"/>
  <c r="AV166" i="23" s="1"/>
  <c r="BT166" i="11"/>
  <c r="BT411" i="11" s="1"/>
  <c r="BB167" i="23" s="1"/>
  <c r="BN402" i="11"/>
  <c r="AV158" i="23" s="1"/>
  <c r="BT158" i="11"/>
  <c r="BT403" i="11" s="1"/>
  <c r="BB159" i="23" s="1"/>
  <c r="BN394" i="11"/>
  <c r="AV150" i="23" s="1"/>
  <c r="BT150" i="11"/>
  <c r="BT395" i="11" s="1"/>
  <c r="BB151" i="23" s="1"/>
  <c r="BN386" i="11"/>
  <c r="AV142" i="23" s="1"/>
  <c r="BT142" i="11"/>
  <c r="BN378" i="11"/>
  <c r="AV134" i="23" s="1"/>
  <c r="BT134" i="11"/>
  <c r="BT379" i="11" s="1"/>
  <c r="BB135" i="23" s="1"/>
  <c r="BN370" i="11"/>
  <c r="AV126" i="23" s="1"/>
  <c r="BT126" i="11"/>
  <c r="BT371" i="11" s="1"/>
  <c r="BB127" i="23" s="1"/>
  <c r="BN362" i="11"/>
  <c r="AV118" i="23" s="1"/>
  <c r="BT118" i="11"/>
  <c r="BT363" i="11" s="1"/>
  <c r="BB119" i="23" s="1"/>
  <c r="BN354" i="11"/>
  <c r="AV110" i="23" s="1"/>
  <c r="BT110" i="11"/>
  <c r="BT346" i="11"/>
  <c r="BB102" i="23" s="1"/>
  <c r="CW102" i="11"/>
  <c r="BN338" i="11"/>
  <c r="AV94" i="23" s="1"/>
  <c r="BT94" i="11"/>
  <c r="BT339" i="11" s="1"/>
  <c r="BB95" i="23" s="1"/>
  <c r="BN330" i="11"/>
  <c r="AV86" i="23" s="1"/>
  <c r="BT86" i="11"/>
  <c r="BN322" i="11"/>
  <c r="AV78" i="23" s="1"/>
  <c r="BT78" i="11"/>
  <c r="BN314" i="11"/>
  <c r="AV70" i="23" s="1"/>
  <c r="BT70" i="11"/>
  <c r="BT315" i="11" s="1"/>
  <c r="BB71" i="23" s="1"/>
  <c r="BN306" i="11"/>
  <c r="AV62" i="23" s="1"/>
  <c r="BT62" i="11"/>
  <c r="BT307" i="11" s="1"/>
  <c r="BB63" i="23" s="1"/>
  <c r="BT298" i="11"/>
  <c r="BB54" i="23" s="1"/>
  <c r="CW54" i="11"/>
  <c r="BN290" i="11"/>
  <c r="AV46" i="23" s="1"/>
  <c r="BT46" i="11"/>
  <c r="BN282" i="11"/>
  <c r="AV38" i="23" s="1"/>
  <c r="BT38" i="11"/>
  <c r="BT283" i="11" s="1"/>
  <c r="BB39" i="23" s="1"/>
  <c r="BN274" i="11"/>
  <c r="AV30" i="23" s="1"/>
  <c r="BT30" i="11"/>
  <c r="BT275" i="11" s="1"/>
  <c r="BB31" i="23" s="1"/>
  <c r="BN266" i="11"/>
  <c r="AV22" i="23" s="1"/>
  <c r="BT22" i="11"/>
  <c r="BT267" i="11" s="1"/>
  <c r="BB23" i="23" s="1"/>
  <c r="BN258" i="11"/>
  <c r="AV14" i="23" s="1"/>
  <c r="BT14" i="11"/>
  <c r="CW6" i="11"/>
  <c r="BC237" i="11"/>
  <c r="BD237" i="11"/>
  <c r="BA231" i="11"/>
  <c r="BW231" i="11" s="1"/>
  <c r="BD470" i="11"/>
  <c r="AN226" i="23" s="1"/>
  <c r="CU226" i="11"/>
  <c r="BD464" i="11"/>
  <c r="AN220" i="23" s="1"/>
  <c r="CU220" i="11"/>
  <c r="AY214" i="11"/>
  <c r="BD214" i="11"/>
  <c r="AY208" i="11"/>
  <c r="BD208" i="11"/>
  <c r="BC201" i="11"/>
  <c r="BD201" i="11"/>
  <c r="BB195" i="11"/>
  <c r="CE195" i="11" s="1"/>
  <c r="BC189" i="11"/>
  <c r="BD189" i="11"/>
  <c r="BD425" i="11"/>
  <c r="AN181" i="23" s="1"/>
  <c r="CU181" i="11"/>
  <c r="CU174" i="11"/>
  <c r="AY162" i="11"/>
  <c r="BD162" i="11"/>
  <c r="BD400" i="11"/>
  <c r="AN156" i="23" s="1"/>
  <c r="CU156" i="11"/>
  <c r="CU148" i="11"/>
  <c r="AY142" i="11"/>
  <c r="BD142" i="11"/>
  <c r="BD379" i="11"/>
  <c r="AN135" i="23" s="1"/>
  <c r="CU135" i="11"/>
  <c r="AY118" i="11"/>
  <c r="BD118" i="11"/>
  <c r="CU110" i="11"/>
  <c r="CU103" i="11"/>
  <c r="CU96" i="11"/>
  <c r="BD340" i="11"/>
  <c r="AN96" i="23" s="1"/>
  <c r="AZ92" i="11"/>
  <c r="BO92" i="11" s="1"/>
  <c r="BD92" i="11"/>
  <c r="BD329" i="11"/>
  <c r="AN85" i="23" s="1"/>
  <c r="CU85" i="11"/>
  <c r="BD322" i="11"/>
  <c r="AN78" i="23" s="1"/>
  <c r="CU78" i="11"/>
  <c r="CU72" i="11"/>
  <c r="BD316" i="11"/>
  <c r="AN72" i="23" s="1"/>
  <c r="AY63" i="11"/>
  <c r="BD63" i="11"/>
  <c r="CU56" i="11"/>
  <c r="BD300" i="11"/>
  <c r="AN56" i="23" s="1"/>
  <c r="AY49" i="11"/>
  <c r="BD49" i="11"/>
  <c r="AY42" i="11"/>
  <c r="BD42" i="11"/>
  <c r="CU34" i="11"/>
  <c r="CU21" i="11"/>
  <c r="AX257" i="11"/>
  <c r="AH13" i="23" s="1"/>
  <c r="BD13" i="11"/>
  <c r="BD258" i="11" s="1"/>
  <c r="AN14" i="23" s="1"/>
  <c r="CU6" i="11"/>
  <c r="BH239" i="11"/>
  <c r="BL239" i="11"/>
  <c r="BL469" i="11"/>
  <c r="AU225" i="23" s="1"/>
  <c r="CV225" i="11"/>
  <c r="BI217" i="11"/>
  <c r="BL217" i="11"/>
  <c r="BG209" i="11"/>
  <c r="BL209" i="11"/>
  <c r="BG201" i="11"/>
  <c r="BL201" i="11"/>
  <c r="BH193" i="11"/>
  <c r="BP193" i="11" s="1"/>
  <c r="BL193" i="11"/>
  <c r="BH185" i="11"/>
  <c r="BL185" i="11"/>
  <c r="BI177" i="11"/>
  <c r="BL177" i="11"/>
  <c r="BG169" i="11"/>
  <c r="BL169" i="11"/>
  <c r="CV161" i="11"/>
  <c r="BL399" i="11"/>
  <c r="AU155" i="23" s="1"/>
  <c r="CV155" i="11"/>
  <c r="BG147" i="11"/>
  <c r="BL147" i="11"/>
  <c r="CV139" i="11"/>
  <c r="BG131" i="11"/>
  <c r="BL131" i="11"/>
  <c r="BJ124" i="11"/>
  <c r="CF124" i="11" s="1"/>
  <c r="BL124" i="11"/>
  <c r="CV117" i="11"/>
  <c r="CV110" i="11"/>
  <c r="BJ102" i="11"/>
  <c r="CF102" i="11" s="1"/>
  <c r="BL102" i="11"/>
  <c r="CV94" i="11"/>
  <c r="BG86" i="11"/>
  <c r="BL86" i="11"/>
  <c r="BL323" i="11"/>
  <c r="AU79" i="23" s="1"/>
  <c r="CV79" i="11"/>
  <c r="CV72" i="11"/>
  <c r="BL307" i="11"/>
  <c r="AU63" i="23" s="1"/>
  <c r="CV63" i="11"/>
  <c r="BF300" i="11"/>
  <c r="AO56" i="23" s="1"/>
  <c r="BL56" i="11"/>
  <c r="CV48" i="11"/>
  <c r="BL284" i="11"/>
  <c r="AU40" i="23" s="1"/>
  <c r="CV40" i="11"/>
  <c r="BJ34" i="11"/>
  <c r="CF34" i="11" s="1"/>
  <c r="BL34" i="11"/>
  <c r="BF270" i="11"/>
  <c r="AO26" i="23" s="1"/>
  <c r="BL26" i="11"/>
  <c r="CV19" i="11"/>
  <c r="BG11" i="11"/>
  <c r="BL11" i="11"/>
  <c r="CB484" i="11"/>
  <c r="BI240" i="23" s="1"/>
  <c r="CX240" i="11"/>
  <c r="CB476" i="11"/>
  <c r="BI232" i="23" s="1"/>
  <c r="CX232" i="11"/>
  <c r="BZ224" i="11"/>
  <c r="CB224" i="11"/>
  <c r="BZ217" i="11"/>
  <c r="CH217" i="11" s="1"/>
  <c r="CB217" i="11"/>
  <c r="CB462" i="11" s="1"/>
  <c r="BI218" i="23" s="1"/>
  <c r="CX209" i="11"/>
  <c r="BZ201" i="11"/>
  <c r="CH201" i="11" s="1"/>
  <c r="CB201" i="11"/>
  <c r="CA193" i="11"/>
  <c r="CB193" i="11"/>
  <c r="CX186" i="11"/>
  <c r="CB422" i="11"/>
  <c r="BI178" i="23" s="1"/>
  <c r="CX178" i="11"/>
  <c r="CB414" i="11"/>
  <c r="BI170" i="23" s="1"/>
  <c r="CX170" i="11"/>
  <c r="CX162" i="11"/>
  <c r="CB398" i="11"/>
  <c r="BI154" i="23" s="1"/>
  <c r="CX154" i="11"/>
  <c r="CX146" i="11"/>
  <c r="CX138" i="11"/>
  <c r="CB374" i="11"/>
  <c r="BI130" i="23" s="1"/>
  <c r="CX130" i="11"/>
  <c r="CX122" i="11"/>
  <c r="CB358" i="11"/>
  <c r="BI114" i="23" s="1"/>
  <c r="CX114" i="11"/>
  <c r="CX106" i="11"/>
  <c r="CB342" i="11"/>
  <c r="BI98" i="23" s="1"/>
  <c r="CX98" i="11"/>
  <c r="CX90" i="11"/>
  <c r="CX82" i="11"/>
  <c r="CB318" i="11"/>
  <c r="BI74" i="23" s="1"/>
  <c r="CX74" i="11"/>
  <c r="CB312" i="11"/>
  <c r="BI68" i="23" s="1"/>
  <c r="CX68" i="11"/>
  <c r="CB303" i="11"/>
  <c r="BI59" i="23" s="1"/>
  <c r="CX59" i="11"/>
  <c r="CB295" i="11"/>
  <c r="BI51" i="23" s="1"/>
  <c r="CX51" i="11"/>
  <c r="CA44" i="11"/>
  <c r="CB44" i="11"/>
  <c r="CB280" i="11"/>
  <c r="BI36" i="23" s="1"/>
  <c r="CX36" i="11"/>
  <c r="CX29" i="11"/>
  <c r="CX14" i="11"/>
  <c r="CX6" i="11"/>
  <c r="CZ240" i="11"/>
  <c r="CR477" i="11"/>
  <c r="BW233" i="23" s="1"/>
  <c r="CZ233" i="11"/>
  <c r="CM225" i="11"/>
  <c r="CR225" i="11"/>
  <c r="CO218" i="11"/>
  <c r="CO463" i="11" s="1"/>
  <c r="BT219" i="23" s="1"/>
  <c r="CR218" i="11"/>
  <c r="CM211" i="11"/>
  <c r="CR211" i="11"/>
  <c r="CR447" i="11"/>
  <c r="BW203" i="23" s="1"/>
  <c r="CZ203" i="11"/>
  <c r="CO195" i="11"/>
  <c r="CR195" i="11"/>
  <c r="CZ187" i="11"/>
  <c r="CM179" i="11"/>
  <c r="CR179" i="11"/>
  <c r="CR415" i="11"/>
  <c r="BW171" i="23" s="1"/>
  <c r="CZ171" i="11"/>
  <c r="CZ164" i="11"/>
  <c r="CN156" i="11"/>
  <c r="CR156" i="11"/>
  <c r="CR401" i="11" s="1"/>
  <c r="BW157" i="23" s="1"/>
  <c r="CM150" i="11"/>
  <c r="CM395" i="11" s="1"/>
  <c r="BR151" i="23" s="1"/>
  <c r="CR150" i="11"/>
  <c r="CM142" i="11"/>
  <c r="CR142" i="11"/>
  <c r="CR387" i="11" s="1"/>
  <c r="BW143" i="23" s="1"/>
  <c r="CN136" i="11"/>
  <c r="CR136" i="11"/>
  <c r="CR381" i="11" s="1"/>
  <c r="BW137" i="23" s="1"/>
  <c r="CM128" i="11"/>
  <c r="CR128" i="11"/>
  <c r="CR373" i="11" s="1"/>
  <c r="BW129" i="23" s="1"/>
  <c r="CM120" i="11"/>
  <c r="CR120" i="11"/>
  <c r="CP113" i="11"/>
  <c r="CM106" i="11"/>
  <c r="CR106" i="11"/>
  <c r="CR351" i="11" s="1"/>
  <c r="BW107" i="23" s="1"/>
  <c r="CZ100" i="11"/>
  <c r="CO93" i="11"/>
  <c r="CR93" i="11"/>
  <c r="CR338" i="11" s="1"/>
  <c r="BW94" i="23" s="1"/>
  <c r="CM85" i="11"/>
  <c r="CR85" i="11"/>
  <c r="CN77" i="11"/>
  <c r="CR77" i="11"/>
  <c r="CR322" i="11" s="1"/>
  <c r="BW78" i="23" s="1"/>
  <c r="CM72" i="11"/>
  <c r="CR72" i="11"/>
  <c r="CR317" i="11" s="1"/>
  <c r="BW73" i="23" s="1"/>
  <c r="CZ63" i="11"/>
  <c r="CZ56" i="11"/>
  <c r="CZ42" i="11"/>
  <c r="CZ35" i="11"/>
  <c r="CZ28" i="11"/>
  <c r="CN20" i="11"/>
  <c r="CR20" i="11"/>
  <c r="CR265" i="11" s="1"/>
  <c r="BW21" i="23" s="1"/>
  <c r="CW237" i="11"/>
  <c r="BT473" i="11"/>
  <c r="BB229" i="23" s="1"/>
  <c r="CW229" i="11"/>
  <c r="BT465" i="11"/>
  <c r="BB221" i="23" s="1"/>
  <c r="CW221" i="11"/>
  <c r="BT457" i="11"/>
  <c r="BB213" i="23" s="1"/>
  <c r="CW213" i="11"/>
  <c r="BT449" i="11"/>
  <c r="BB205" i="23" s="1"/>
  <c r="CW205" i="11"/>
  <c r="BT441" i="11"/>
  <c r="BB197" i="23" s="1"/>
  <c r="CW197" i="11"/>
  <c r="CW189" i="11"/>
  <c r="BT425" i="11"/>
  <c r="BB181" i="23" s="1"/>
  <c r="CW181" i="11"/>
  <c r="BT417" i="11"/>
  <c r="BB173" i="23" s="1"/>
  <c r="CW173" i="11"/>
  <c r="BT409" i="11"/>
  <c r="BB165" i="23" s="1"/>
  <c r="CW165" i="11"/>
  <c r="BT401" i="11"/>
  <c r="BB157" i="23" s="1"/>
  <c r="CW157" i="11"/>
  <c r="BT393" i="11"/>
  <c r="BB149" i="23" s="1"/>
  <c r="CW149" i="11"/>
  <c r="BT385" i="11"/>
  <c r="BB141" i="23" s="1"/>
  <c r="CW141" i="11"/>
  <c r="CW133" i="11"/>
  <c r="CW125" i="11"/>
  <c r="CW117" i="11"/>
  <c r="CW109" i="11"/>
  <c r="CW101" i="11"/>
  <c r="CW93" i="11"/>
  <c r="BT329" i="11"/>
  <c r="BB85" i="23" s="1"/>
  <c r="CW85" i="11"/>
  <c r="BT321" i="11"/>
  <c r="BB77" i="23" s="1"/>
  <c r="CW77" i="11"/>
  <c r="CW69" i="11"/>
  <c r="CW61" i="11"/>
  <c r="CW53" i="11"/>
  <c r="CW45" i="11"/>
  <c r="CW37" i="11"/>
  <c r="CW29" i="11"/>
  <c r="BT265" i="11"/>
  <c r="BB21" i="23" s="1"/>
  <c r="CW21" i="11"/>
  <c r="BT257" i="11"/>
  <c r="BB13" i="23" s="1"/>
  <c r="CW13" i="11"/>
  <c r="BT5" i="11"/>
  <c r="CU236" i="11"/>
  <c r="CU231" i="11"/>
  <c r="CU225" i="11"/>
  <c r="BD463" i="11"/>
  <c r="AN219" i="23" s="1"/>
  <c r="CU219" i="11"/>
  <c r="BC213" i="11"/>
  <c r="BD213" i="11"/>
  <c r="CU207" i="11"/>
  <c r="AY200" i="11"/>
  <c r="BD439" i="11"/>
  <c r="AN195" i="23" s="1"/>
  <c r="CU195" i="11"/>
  <c r="CU188" i="11"/>
  <c r="CU180" i="11"/>
  <c r="BD412" i="11"/>
  <c r="AN168" i="23" s="1"/>
  <c r="CU168" i="11"/>
  <c r="AY161" i="11"/>
  <c r="BD399" i="11"/>
  <c r="AN155" i="23" s="1"/>
  <c r="CU155" i="11"/>
  <c r="CU141" i="11"/>
  <c r="CU134" i="11"/>
  <c r="CU128" i="11"/>
  <c r="BD372" i="11"/>
  <c r="AN128" i="23" s="1"/>
  <c r="AY122" i="11"/>
  <c r="BD122" i="11"/>
  <c r="BD367" i="11" s="1"/>
  <c r="AN123" i="23" s="1"/>
  <c r="AY117" i="11"/>
  <c r="BD117" i="11"/>
  <c r="BA109" i="11"/>
  <c r="BW109" i="11" s="1"/>
  <c r="BD109" i="11"/>
  <c r="BD354" i="11" s="1"/>
  <c r="AN110" i="23" s="1"/>
  <c r="AY102" i="11"/>
  <c r="BD102" i="11"/>
  <c r="BD335" i="11"/>
  <c r="AN91" i="23" s="1"/>
  <c r="CU91" i="11"/>
  <c r="CU84" i="11"/>
  <c r="CU71" i="11"/>
  <c r="BD315" i="11"/>
  <c r="AN71" i="23" s="1"/>
  <c r="AY62" i="11"/>
  <c r="BD62" i="11"/>
  <c r="CU55" i="11"/>
  <c r="BC48" i="11"/>
  <c r="BD48" i="11"/>
  <c r="CU41" i="11"/>
  <c r="AY33" i="11"/>
  <c r="BD33" i="11"/>
  <c r="BD278" i="11" s="1"/>
  <c r="AN34" i="23" s="1"/>
  <c r="BC26" i="11"/>
  <c r="BD26" i="11"/>
  <c r="BC20" i="11"/>
  <c r="BD20" i="11"/>
  <c r="BC12" i="11"/>
  <c r="BD12" i="11"/>
  <c r="AY5" i="11"/>
  <c r="BD5" i="11"/>
  <c r="CV238" i="11"/>
  <c r="BI231" i="11"/>
  <c r="BL231" i="11"/>
  <c r="CV224" i="11"/>
  <c r="CV216" i="11"/>
  <c r="BL452" i="11"/>
  <c r="AU208" i="23" s="1"/>
  <c r="CV208" i="11"/>
  <c r="BL444" i="11"/>
  <c r="AU200" i="23" s="1"/>
  <c r="CV200" i="11"/>
  <c r="BL436" i="11"/>
  <c r="AU192" i="23" s="1"/>
  <c r="CV192" i="11"/>
  <c r="BH184" i="11"/>
  <c r="BP184" i="11" s="1"/>
  <c r="BL184" i="11"/>
  <c r="CV176" i="11"/>
  <c r="CV168" i="11"/>
  <c r="BG160" i="11"/>
  <c r="BL160" i="11"/>
  <c r="BL405" i="11" s="1"/>
  <c r="AU161" i="23" s="1"/>
  <c r="CV154" i="11"/>
  <c r="CV146" i="11"/>
  <c r="BK138" i="11"/>
  <c r="BL138" i="11"/>
  <c r="BG123" i="11"/>
  <c r="BL123" i="11"/>
  <c r="BG109" i="11"/>
  <c r="BL109" i="11"/>
  <c r="BL354" i="11" s="1"/>
  <c r="AU110" i="23" s="1"/>
  <c r="CV101" i="11"/>
  <c r="BG93" i="11"/>
  <c r="BL93" i="11"/>
  <c r="BL329" i="11"/>
  <c r="AU85" i="23" s="1"/>
  <c r="CV85" i="11"/>
  <c r="BL322" i="11"/>
  <c r="AU78" i="23" s="1"/>
  <c r="CV78" i="11"/>
  <c r="BG71" i="11"/>
  <c r="BL71" i="11"/>
  <c r="BL316" i="11" s="1"/>
  <c r="AU72" i="23" s="1"/>
  <c r="CV62" i="11"/>
  <c r="CV55" i="11"/>
  <c r="BH47" i="11"/>
  <c r="BP47" i="11" s="1"/>
  <c r="BL47" i="11"/>
  <c r="BL292" i="11" s="1"/>
  <c r="AU48" i="23" s="1"/>
  <c r="BL283" i="11"/>
  <c r="AU39" i="23" s="1"/>
  <c r="CV39" i="11"/>
  <c r="BL277" i="11"/>
  <c r="AU33" i="23" s="1"/>
  <c r="CV33" i="11"/>
  <c r="BG25" i="11"/>
  <c r="BL25" i="11"/>
  <c r="BK18" i="11"/>
  <c r="BL18" i="11"/>
  <c r="BL263" i="11" s="1"/>
  <c r="AU19" i="23" s="1"/>
  <c r="BK10" i="11"/>
  <c r="BL10" i="11"/>
  <c r="CB483" i="11"/>
  <c r="BI239" i="23" s="1"/>
  <c r="CX239" i="11"/>
  <c r="CB475" i="11"/>
  <c r="BI231" i="23" s="1"/>
  <c r="CX231" i="11"/>
  <c r="CB467" i="11"/>
  <c r="BI223" i="23" s="1"/>
  <c r="CX223" i="11"/>
  <c r="BZ216" i="11"/>
  <c r="CH216" i="11" s="1"/>
  <c r="CB216" i="11"/>
  <c r="BZ208" i="11"/>
  <c r="CH208" i="11" s="1"/>
  <c r="CB208" i="11"/>
  <c r="CB453" i="11" s="1"/>
  <c r="BI209" i="23" s="1"/>
  <c r="CB444" i="11"/>
  <c r="BI200" i="23" s="1"/>
  <c r="CX200" i="11"/>
  <c r="CA185" i="11"/>
  <c r="CB185" i="11"/>
  <c r="CB430" i="11" s="1"/>
  <c r="BI186" i="23" s="1"/>
  <c r="CX177" i="11"/>
  <c r="CX169" i="11"/>
  <c r="CA161" i="11"/>
  <c r="CB161" i="11"/>
  <c r="CB406" i="11" s="1"/>
  <c r="BI162" i="23" s="1"/>
  <c r="CB397" i="11"/>
  <c r="BI153" i="23" s="1"/>
  <c r="CX153" i="11"/>
  <c r="BZ145" i="11"/>
  <c r="CH145" i="11" s="1"/>
  <c r="CB145" i="11"/>
  <c r="BZ137" i="11"/>
  <c r="CH137" i="11" s="1"/>
  <c r="CB137" i="11"/>
  <c r="CB382" i="11" s="1"/>
  <c r="BI138" i="23" s="1"/>
  <c r="CX129" i="11"/>
  <c r="BV365" i="11"/>
  <c r="BC121" i="23" s="1"/>
  <c r="CB121" i="11"/>
  <c r="CB366" i="11" s="1"/>
  <c r="BI122" i="23" s="1"/>
  <c r="CX113" i="11"/>
  <c r="BZ105" i="11"/>
  <c r="CH105" i="11" s="1"/>
  <c r="CB105" i="11"/>
  <c r="CB350" i="11" s="1"/>
  <c r="BI106" i="23" s="1"/>
  <c r="CB341" i="11"/>
  <c r="BI97" i="23" s="1"/>
  <c r="CX97" i="11"/>
  <c r="BV333" i="11"/>
  <c r="BC89" i="23" s="1"/>
  <c r="CB89" i="11"/>
  <c r="CB334" i="11" s="1"/>
  <c r="BI90" i="23" s="1"/>
  <c r="CA81" i="11"/>
  <c r="CB81" i="11"/>
  <c r="CB311" i="11"/>
  <c r="BI67" i="23" s="1"/>
  <c r="CX67" i="11"/>
  <c r="CB302" i="11"/>
  <c r="BI58" i="23" s="1"/>
  <c r="CX58" i="11"/>
  <c r="CB294" i="11"/>
  <c r="BI50" i="23" s="1"/>
  <c r="CX50" i="11"/>
  <c r="CB287" i="11"/>
  <c r="BI43" i="23" s="1"/>
  <c r="CX43" i="11"/>
  <c r="CB279" i="11"/>
  <c r="BI35" i="23" s="1"/>
  <c r="CX35" i="11"/>
  <c r="BV272" i="11"/>
  <c r="BC28" i="23" s="1"/>
  <c r="CB28" i="11"/>
  <c r="CB273" i="11" s="1"/>
  <c r="BI29" i="23" s="1"/>
  <c r="CA21" i="11"/>
  <c r="CB21" i="11"/>
  <c r="BZ13" i="11"/>
  <c r="CH13" i="11" s="1"/>
  <c r="CB13" i="11"/>
  <c r="CB5" i="11"/>
  <c r="CB250" i="11" s="1"/>
  <c r="BI6" i="23" s="1"/>
  <c r="CJ486" i="11"/>
  <c r="BP242" i="23" s="1"/>
  <c r="CY242" i="11"/>
  <c r="CJ482" i="11"/>
  <c r="BP238" i="23" s="1"/>
  <c r="CY238" i="11"/>
  <c r="CJ478" i="11"/>
  <c r="BP234" i="23" s="1"/>
  <c r="CY234" i="11"/>
  <c r="CJ474" i="11"/>
  <c r="BP230" i="23" s="1"/>
  <c r="CY230" i="11"/>
  <c r="CJ470" i="11"/>
  <c r="BP226" i="23" s="1"/>
  <c r="CY226" i="11"/>
  <c r="CJ466" i="11"/>
  <c r="BP222" i="23" s="1"/>
  <c r="CY222" i="11"/>
  <c r="CJ462" i="11"/>
  <c r="BP218" i="23" s="1"/>
  <c r="CY218" i="11"/>
  <c r="CJ458" i="11"/>
  <c r="BP214" i="23" s="1"/>
  <c r="CY214" i="11"/>
  <c r="CJ454" i="11"/>
  <c r="BP210" i="23" s="1"/>
  <c r="CY210" i="11"/>
  <c r="CJ450" i="11"/>
  <c r="BP206" i="23" s="1"/>
  <c r="CY206" i="11"/>
  <c r="CJ446" i="11"/>
  <c r="BP202" i="23" s="1"/>
  <c r="CY202" i="11"/>
  <c r="CJ442" i="11"/>
  <c r="BP198" i="23" s="1"/>
  <c r="CY198" i="11"/>
  <c r="CJ438" i="11"/>
  <c r="BP194" i="23" s="1"/>
  <c r="CY194" i="11"/>
  <c r="CJ434" i="11"/>
  <c r="BP190" i="23" s="1"/>
  <c r="CY190" i="11"/>
  <c r="CJ430" i="11"/>
  <c r="BP186" i="23" s="1"/>
  <c r="CY186" i="11"/>
  <c r="CJ426" i="11"/>
  <c r="BP182" i="23" s="1"/>
  <c r="CY182" i="11"/>
  <c r="CJ422" i="11"/>
  <c r="BP178" i="23" s="1"/>
  <c r="CY178" i="11"/>
  <c r="CJ418" i="11"/>
  <c r="BP174" i="23" s="1"/>
  <c r="CY174" i="11"/>
  <c r="CJ414" i="11"/>
  <c r="BP170" i="23" s="1"/>
  <c r="CY170" i="11"/>
  <c r="CJ410" i="11"/>
  <c r="BP166" i="23" s="1"/>
  <c r="CY166" i="11"/>
  <c r="CJ406" i="11"/>
  <c r="BP162" i="23" s="1"/>
  <c r="CY162" i="11"/>
  <c r="CJ402" i="11"/>
  <c r="BP158" i="23" s="1"/>
  <c r="CY158" i="11"/>
  <c r="CJ398" i="11"/>
  <c r="BP154" i="23" s="1"/>
  <c r="CY154" i="11"/>
  <c r="CJ394" i="11"/>
  <c r="BP150" i="23" s="1"/>
  <c r="CY150" i="11"/>
  <c r="CJ390" i="11"/>
  <c r="BP146" i="23" s="1"/>
  <c r="CY146" i="11"/>
  <c r="CJ386" i="11"/>
  <c r="BP142" i="23" s="1"/>
  <c r="CY142" i="11"/>
  <c r="CJ382" i="11"/>
  <c r="BP138" i="23" s="1"/>
  <c r="CY138" i="11"/>
  <c r="CJ378" i="11"/>
  <c r="BP134" i="23" s="1"/>
  <c r="CY134" i="11"/>
  <c r="CJ374" i="11"/>
  <c r="BP130" i="23" s="1"/>
  <c r="CY130" i="11"/>
  <c r="CJ370" i="11"/>
  <c r="BP126" i="23" s="1"/>
  <c r="CY126" i="11"/>
  <c r="CJ366" i="11"/>
  <c r="BP122" i="23" s="1"/>
  <c r="CY122" i="11"/>
  <c r="CJ362" i="11"/>
  <c r="BP118" i="23" s="1"/>
  <c r="CY118" i="11"/>
  <c r="CJ358" i="11"/>
  <c r="BP114" i="23" s="1"/>
  <c r="CY114" i="11"/>
  <c r="CJ354" i="11"/>
  <c r="BP110" i="23" s="1"/>
  <c r="CY110" i="11"/>
  <c r="CJ350" i="11"/>
  <c r="BP106" i="23" s="1"/>
  <c r="CY106" i="11"/>
  <c r="CJ346" i="11"/>
  <c r="BP102" i="23" s="1"/>
  <c r="CY102" i="11"/>
  <c r="CJ342" i="11"/>
  <c r="BP98" i="23" s="1"/>
  <c r="CY98" i="11"/>
  <c r="CJ338" i="11"/>
  <c r="BP94" i="23" s="1"/>
  <c r="CY94" i="11"/>
  <c r="CJ334" i="11"/>
  <c r="BP90" i="23" s="1"/>
  <c r="CY90" i="11"/>
  <c r="CJ330" i="11"/>
  <c r="BP86" i="23" s="1"/>
  <c r="CY86" i="11"/>
  <c r="CJ326" i="11"/>
  <c r="BP82" i="23" s="1"/>
  <c r="CY82" i="11"/>
  <c r="CJ322" i="11"/>
  <c r="BP78" i="23" s="1"/>
  <c r="CY78" i="11"/>
  <c r="CJ318" i="11"/>
  <c r="BP74" i="23" s="1"/>
  <c r="CY74" i="11"/>
  <c r="CJ314" i="11"/>
  <c r="BP70" i="23" s="1"/>
  <c r="CY70" i="11"/>
  <c r="CJ310" i="11"/>
  <c r="BP66" i="23" s="1"/>
  <c r="CY66" i="11"/>
  <c r="CY310" i="11" s="1"/>
  <c r="CC66" i="23" s="1"/>
  <c r="CY61" i="11"/>
  <c r="CY57" i="11"/>
  <c r="CY53" i="11"/>
  <c r="CY49" i="11"/>
  <c r="CY45" i="11"/>
  <c r="CY41" i="11"/>
  <c r="CY37" i="11"/>
  <c r="CY33" i="11"/>
  <c r="CY29" i="11"/>
  <c r="CJ269" i="11"/>
  <c r="BP25" i="23" s="1"/>
  <c r="CY25" i="11"/>
  <c r="CJ265" i="11"/>
  <c r="BP21" i="23" s="1"/>
  <c r="CY21" i="11"/>
  <c r="CJ261" i="11"/>
  <c r="BP17" i="23" s="1"/>
  <c r="CY17" i="11"/>
  <c r="CJ257" i="11"/>
  <c r="BP13" i="23" s="1"/>
  <c r="CY13" i="11"/>
  <c r="CY9" i="11"/>
  <c r="CJ5" i="11"/>
  <c r="CJ250" i="11" s="1"/>
  <c r="BP6" i="23" s="1"/>
  <c r="CM239" i="11"/>
  <c r="CR239" i="11"/>
  <c r="CR484" i="11" s="1"/>
  <c r="BW240" i="23" s="1"/>
  <c r="CR476" i="11"/>
  <c r="BW232" i="23" s="1"/>
  <c r="CZ232" i="11"/>
  <c r="CM224" i="11"/>
  <c r="CM469" i="11" s="1"/>
  <c r="BR225" i="23" s="1"/>
  <c r="CR224" i="11"/>
  <c r="CM217" i="11"/>
  <c r="CR217" i="11"/>
  <c r="CR454" i="11"/>
  <c r="BW210" i="23" s="1"/>
  <c r="CZ210" i="11"/>
  <c r="CR446" i="11"/>
  <c r="BW202" i="23" s="1"/>
  <c r="CZ202" i="11"/>
  <c r="CN194" i="11"/>
  <c r="CR194" i="11"/>
  <c r="CM186" i="11"/>
  <c r="CR186" i="11"/>
  <c r="CR431" i="11" s="1"/>
  <c r="BW187" i="23" s="1"/>
  <c r="CO178" i="11"/>
  <c r="CR178" i="11"/>
  <c r="CZ170" i="11"/>
  <c r="CM163" i="11"/>
  <c r="CR163" i="11"/>
  <c r="CN149" i="11"/>
  <c r="CR149" i="11"/>
  <c r="CM141" i="11"/>
  <c r="CR141" i="11"/>
  <c r="CM135" i="11"/>
  <c r="CR135" i="11"/>
  <c r="CZ127" i="11"/>
  <c r="CZ119" i="11"/>
  <c r="CR357" i="11"/>
  <c r="BW113" i="23" s="1"/>
  <c r="CZ113" i="11"/>
  <c r="CZ105" i="11"/>
  <c r="CM99" i="11"/>
  <c r="CR99" i="11"/>
  <c r="CM92" i="11"/>
  <c r="CR92" i="11"/>
  <c r="CM84" i="11"/>
  <c r="CR84" i="11"/>
  <c r="CZ76" i="11"/>
  <c r="CM71" i="11"/>
  <c r="CR71" i="11"/>
  <c r="CQ62" i="11"/>
  <c r="CR62" i="11"/>
  <c r="CR307" i="11" s="1"/>
  <c r="BW63" i="23" s="1"/>
  <c r="CM55" i="11"/>
  <c r="CR55" i="11"/>
  <c r="CR300" i="11" s="1"/>
  <c r="BW56" i="23" s="1"/>
  <c r="CR292" i="11"/>
  <c r="BW48" i="23" s="1"/>
  <c r="CZ48" i="11"/>
  <c r="CM41" i="11"/>
  <c r="CR41" i="11"/>
  <c r="CM34" i="11"/>
  <c r="CR34" i="11"/>
  <c r="CR279" i="11" s="1"/>
  <c r="BW35" i="23" s="1"/>
  <c r="CL271" i="11"/>
  <c r="BQ27" i="23" s="1"/>
  <c r="CR27" i="11"/>
  <c r="CR272" i="11" s="1"/>
  <c r="BW28" i="23" s="1"/>
  <c r="CM19" i="11"/>
  <c r="CR19" i="11"/>
  <c r="CQ12" i="11"/>
  <c r="CR12" i="11"/>
  <c r="CZ6" i="11"/>
  <c r="BT488" i="11"/>
  <c r="BB244" i="23" s="1"/>
  <c r="CW244" i="11"/>
  <c r="BN481" i="11"/>
  <c r="AV237" i="23" s="1"/>
  <c r="BT236" i="11"/>
  <c r="BT472" i="11"/>
  <c r="BB228" i="23" s="1"/>
  <c r="CW228" i="11"/>
  <c r="BT464" i="11"/>
  <c r="BB220" i="23" s="1"/>
  <c r="CW220" i="11"/>
  <c r="BT456" i="11"/>
  <c r="BB212" i="23" s="1"/>
  <c r="CW212" i="11"/>
  <c r="BT448" i="11"/>
  <c r="BB204" i="23" s="1"/>
  <c r="CW204" i="11"/>
  <c r="BT440" i="11"/>
  <c r="BB196" i="23" s="1"/>
  <c r="CW196" i="11"/>
  <c r="BN433" i="11"/>
  <c r="AV189" i="23" s="1"/>
  <c r="BT188" i="11"/>
  <c r="BT433" i="11" s="1"/>
  <c r="BB189" i="23" s="1"/>
  <c r="BT424" i="11"/>
  <c r="BB180" i="23" s="1"/>
  <c r="CW180" i="11"/>
  <c r="BT416" i="11"/>
  <c r="BB172" i="23" s="1"/>
  <c r="CW172" i="11"/>
  <c r="BT408" i="11"/>
  <c r="BB164" i="23" s="1"/>
  <c r="CW164" i="11"/>
  <c r="BT400" i="11"/>
  <c r="BB156" i="23" s="1"/>
  <c r="CW156" i="11"/>
  <c r="CW148" i="11"/>
  <c r="BT384" i="11"/>
  <c r="BB140" i="23" s="1"/>
  <c r="CW140" i="11"/>
  <c r="BN377" i="11"/>
  <c r="AV133" i="23" s="1"/>
  <c r="BT132" i="11"/>
  <c r="BN369" i="11"/>
  <c r="AV125" i="23" s="1"/>
  <c r="BT124" i="11"/>
  <c r="BT369" i="11" s="1"/>
  <c r="BB125" i="23" s="1"/>
  <c r="BN361" i="11"/>
  <c r="AV117" i="23" s="1"/>
  <c r="BT116" i="11"/>
  <c r="BT361" i="11" s="1"/>
  <c r="BB117" i="23" s="1"/>
  <c r="BN353" i="11"/>
  <c r="AV109" i="23" s="1"/>
  <c r="BT108" i="11"/>
  <c r="BN345" i="11"/>
  <c r="AV101" i="23" s="1"/>
  <c r="BT100" i="11"/>
  <c r="BN337" i="11"/>
  <c r="AV93" i="23" s="1"/>
  <c r="BT92" i="11"/>
  <c r="BT337" i="11" s="1"/>
  <c r="BB93" i="23" s="1"/>
  <c r="CW84" i="11"/>
  <c r="BT320" i="11"/>
  <c r="BB76" i="23" s="1"/>
  <c r="CW76" i="11"/>
  <c r="BN313" i="11"/>
  <c r="AV69" i="23" s="1"/>
  <c r="BT68" i="11"/>
  <c r="BN305" i="11"/>
  <c r="AV61" i="23" s="1"/>
  <c r="BT60" i="11"/>
  <c r="BT305" i="11" s="1"/>
  <c r="BB61" i="23" s="1"/>
  <c r="BN297" i="11"/>
  <c r="AV53" i="23" s="1"/>
  <c r="BT52" i="11"/>
  <c r="BT297" i="11" s="1"/>
  <c r="BB53" i="23" s="1"/>
  <c r="BN289" i="11"/>
  <c r="AV45" i="23" s="1"/>
  <c r="BT44" i="11"/>
  <c r="BN281" i="11"/>
  <c r="AV37" i="23" s="1"/>
  <c r="BT36" i="11"/>
  <c r="BN273" i="11"/>
  <c r="AV29" i="23" s="1"/>
  <c r="BT28" i="11"/>
  <c r="BT273" i="11" s="1"/>
  <c r="BB29" i="23" s="1"/>
  <c r="BT264" i="11"/>
  <c r="BB20" i="23" s="1"/>
  <c r="CW20" i="11"/>
  <c r="BT256" i="11"/>
  <c r="BB12" i="23" s="1"/>
  <c r="CW12" i="11"/>
  <c r="BN249" i="11"/>
  <c r="AV5" i="23" s="1"/>
  <c r="BT4" i="11"/>
  <c r="CW4" i="11" s="1"/>
  <c r="BQ4" i="11"/>
  <c r="BY4" i="11" s="1"/>
  <c r="BD487" i="11"/>
  <c r="AN243" i="23" s="1"/>
  <c r="CU243" i="11"/>
  <c r="BA235" i="11"/>
  <c r="BW235" i="11" s="1"/>
  <c r="BD235" i="11"/>
  <c r="BD480" i="11" s="1"/>
  <c r="AN236" i="23" s="1"/>
  <c r="AY230" i="11"/>
  <c r="BD230" i="11"/>
  <c r="BD475" i="11" s="1"/>
  <c r="AN231" i="23" s="1"/>
  <c r="CU218" i="11"/>
  <c r="AX456" i="11"/>
  <c r="AH212" i="23" s="1"/>
  <c r="BD212" i="11"/>
  <c r="AY206" i="11"/>
  <c r="BD206" i="11"/>
  <c r="BD451" i="11" s="1"/>
  <c r="AN207" i="23" s="1"/>
  <c r="BD444" i="11"/>
  <c r="AN200" i="23" s="1"/>
  <c r="CU200" i="11"/>
  <c r="BD438" i="11"/>
  <c r="AN194" i="23" s="1"/>
  <c r="CU194" i="11"/>
  <c r="BB187" i="11"/>
  <c r="BD187" i="11"/>
  <c r="BD432" i="11" s="1"/>
  <c r="AN188" i="23" s="1"/>
  <c r="AY179" i="11"/>
  <c r="BD179" i="11"/>
  <c r="BD424" i="11" s="1"/>
  <c r="AN180" i="23" s="1"/>
  <c r="AZ173" i="11"/>
  <c r="BO173" i="11" s="1"/>
  <c r="BD173" i="11"/>
  <c r="CU167" i="11"/>
  <c r="CU161" i="11"/>
  <c r="CU154" i="11"/>
  <c r="AZ147" i="11"/>
  <c r="BD147" i="11"/>
  <c r="BD392" i="11" s="1"/>
  <c r="AN148" i="23" s="1"/>
  <c r="BC140" i="11"/>
  <c r="BD140" i="11"/>
  <c r="AZ133" i="11"/>
  <c r="BO133" i="11" s="1"/>
  <c r="BD133" i="11"/>
  <c r="BD378" i="11" s="1"/>
  <c r="AN134" i="23" s="1"/>
  <c r="CU127" i="11"/>
  <c r="CU121" i="11"/>
  <c r="CU116" i="11"/>
  <c r="AY108" i="11"/>
  <c r="BD108" i="11"/>
  <c r="CU90" i="11"/>
  <c r="CU77" i="11"/>
  <c r="CU70" i="11"/>
  <c r="AX298" i="11"/>
  <c r="AH54" i="23" s="1"/>
  <c r="BD54" i="11"/>
  <c r="BD299" i="11" s="1"/>
  <c r="AN55" i="23" s="1"/>
  <c r="AY47" i="11"/>
  <c r="AY40" i="11"/>
  <c r="BD40" i="11"/>
  <c r="BD285" i="11" s="1"/>
  <c r="AN41" i="23" s="1"/>
  <c r="AY32" i="11"/>
  <c r="BD32" i="11"/>
  <c r="AY19" i="11"/>
  <c r="BD19" i="11"/>
  <c r="AY11" i="11"/>
  <c r="BD11" i="11"/>
  <c r="BI4" i="11"/>
  <c r="BX4" i="11" s="1"/>
  <c r="BL4" i="11"/>
  <c r="CV4" i="11" s="1"/>
  <c r="BK237" i="11"/>
  <c r="BL237" i="11"/>
  <c r="CV230" i="11"/>
  <c r="BH223" i="11"/>
  <c r="BP223" i="11" s="1"/>
  <c r="BL223" i="11"/>
  <c r="BI215" i="11"/>
  <c r="BX215" i="11" s="1"/>
  <c r="BL215" i="11"/>
  <c r="BL451" i="11"/>
  <c r="AU207" i="23" s="1"/>
  <c r="CV207" i="11"/>
  <c r="BL443" i="11"/>
  <c r="AU199" i="23" s="1"/>
  <c r="CV199" i="11"/>
  <c r="BL435" i="11"/>
  <c r="AU191" i="23" s="1"/>
  <c r="CV191" i="11"/>
  <c r="BG183" i="11"/>
  <c r="BL183" i="11"/>
  <c r="BH175" i="11"/>
  <c r="BP175" i="11" s="1"/>
  <c r="BL175" i="11"/>
  <c r="BG167" i="11"/>
  <c r="BL167" i="11"/>
  <c r="BL412" i="11" s="1"/>
  <c r="AU168" i="23" s="1"/>
  <c r="BG159" i="11"/>
  <c r="BL159" i="11"/>
  <c r="BI153" i="11"/>
  <c r="BX153" i="11" s="1"/>
  <c r="BL153" i="11"/>
  <c r="BG145" i="11"/>
  <c r="BL145" i="11"/>
  <c r="BL381" i="11"/>
  <c r="AU137" i="23" s="1"/>
  <c r="CV137" i="11"/>
  <c r="BL374" i="11"/>
  <c r="AU130" i="23" s="1"/>
  <c r="CV130" i="11"/>
  <c r="CV122" i="11"/>
  <c r="BH116" i="11"/>
  <c r="BL116" i="11"/>
  <c r="CV108" i="11"/>
  <c r="BG100" i="11"/>
  <c r="BL100" i="11"/>
  <c r="BL345" i="11" s="1"/>
  <c r="AU101" i="23" s="1"/>
  <c r="BG92" i="11"/>
  <c r="BL92" i="11"/>
  <c r="CV84" i="11"/>
  <c r="BL321" i="11"/>
  <c r="AU77" i="23" s="1"/>
  <c r="CV77" i="11"/>
  <c r="BG70" i="11"/>
  <c r="BG315" i="11" s="1"/>
  <c r="AP71" i="23" s="1"/>
  <c r="BL70" i="11"/>
  <c r="BG61" i="11"/>
  <c r="BL61" i="11"/>
  <c r="BL306" i="11" s="1"/>
  <c r="AU62" i="23" s="1"/>
  <c r="BG54" i="11"/>
  <c r="BL54" i="11"/>
  <c r="BG46" i="11"/>
  <c r="BL46" i="11"/>
  <c r="CV38" i="11"/>
  <c r="BL276" i="11"/>
  <c r="AU32" i="23" s="1"/>
  <c r="CV32" i="11"/>
  <c r="BH24" i="11"/>
  <c r="BP24" i="11" s="1"/>
  <c r="BL24" i="11"/>
  <c r="BG17" i="11"/>
  <c r="BL17" i="11"/>
  <c r="BG9" i="11"/>
  <c r="BL9" i="11"/>
  <c r="CX238" i="11"/>
  <c r="CX230" i="11"/>
  <c r="CX222" i="11"/>
  <c r="CB459" i="11"/>
  <c r="BI215" i="23" s="1"/>
  <c r="CX215" i="11"/>
  <c r="CB451" i="11"/>
  <c r="BI207" i="23" s="1"/>
  <c r="CX207" i="11"/>
  <c r="CB443" i="11"/>
  <c r="BI199" i="23" s="1"/>
  <c r="CX199" i="11"/>
  <c r="CB436" i="11"/>
  <c r="BI192" i="23" s="1"/>
  <c r="CX192" i="11"/>
  <c r="CB428" i="11"/>
  <c r="BI184" i="23" s="1"/>
  <c r="CX184" i="11"/>
  <c r="CA176" i="11"/>
  <c r="CB176" i="11"/>
  <c r="BZ168" i="11"/>
  <c r="CB168" i="11"/>
  <c r="CA160" i="11"/>
  <c r="CB160" i="11"/>
  <c r="CB396" i="11"/>
  <c r="BI152" i="23" s="1"/>
  <c r="CX152" i="11"/>
  <c r="CA144" i="11"/>
  <c r="CB144" i="11"/>
  <c r="BV380" i="11"/>
  <c r="BC136" i="23" s="1"/>
  <c r="CB136" i="11"/>
  <c r="BV372" i="11"/>
  <c r="BC128" i="23" s="1"/>
  <c r="CB128" i="11"/>
  <c r="CA120" i="11"/>
  <c r="CB120" i="11"/>
  <c r="CA112" i="11"/>
  <c r="CB112" i="11"/>
  <c r="CA104" i="11"/>
  <c r="CB104" i="11"/>
  <c r="CB340" i="11"/>
  <c r="BI96" i="23" s="1"/>
  <c r="CX96" i="11"/>
  <c r="CB332" i="11"/>
  <c r="BI88" i="23" s="1"/>
  <c r="CX88" i="11"/>
  <c r="CA80" i="11"/>
  <c r="CB80" i="11"/>
  <c r="CB310" i="11"/>
  <c r="BI66" i="23" s="1"/>
  <c r="CX66" i="11"/>
  <c r="CX310" i="11" s="1"/>
  <c r="CB66" i="23" s="1"/>
  <c r="CB301" i="11"/>
  <c r="BI57" i="23" s="1"/>
  <c r="CX57" i="11"/>
  <c r="CX49" i="11"/>
  <c r="CX42" i="11"/>
  <c r="CB278" i="11"/>
  <c r="BI34" i="23" s="1"/>
  <c r="CX34" i="11"/>
  <c r="CB271" i="11"/>
  <c r="BI27" i="23" s="1"/>
  <c r="CX27" i="11"/>
  <c r="CA20" i="11"/>
  <c r="CA265" i="11" s="1"/>
  <c r="BH21" i="23" s="1"/>
  <c r="CB20" i="11"/>
  <c r="CB256" i="11"/>
  <c r="BI12" i="23" s="1"/>
  <c r="CX12" i="11"/>
  <c r="CQ4" i="11"/>
  <c r="CR4" i="11"/>
  <c r="CZ4" i="11" s="1"/>
  <c r="CL483" i="11"/>
  <c r="BQ239" i="23" s="1"/>
  <c r="CR238" i="11"/>
  <c r="CZ231" i="11"/>
  <c r="CZ223" i="11"/>
  <c r="CO216" i="11"/>
  <c r="CR216" i="11"/>
  <c r="CZ209" i="11"/>
  <c r="CZ201" i="11"/>
  <c r="CZ193" i="11"/>
  <c r="CM185" i="11"/>
  <c r="CM430" i="11" s="1"/>
  <c r="BR186" i="23" s="1"/>
  <c r="CR185" i="11"/>
  <c r="CM177" i="11"/>
  <c r="CR177" i="11"/>
  <c r="CO169" i="11"/>
  <c r="CR169" i="11"/>
  <c r="CO162" i="11"/>
  <c r="CR162" i="11"/>
  <c r="CM155" i="11"/>
  <c r="CR155" i="11"/>
  <c r="CM148" i="11"/>
  <c r="CR148" i="11"/>
  <c r="CZ134" i="11"/>
  <c r="CM126" i="11"/>
  <c r="CR126" i="11"/>
  <c r="CM118" i="11"/>
  <c r="CR118" i="11"/>
  <c r="CZ112" i="11"/>
  <c r="CP104" i="11"/>
  <c r="CR104" i="11"/>
  <c r="CM98" i="11"/>
  <c r="CR98" i="11"/>
  <c r="CR335" i="11"/>
  <c r="BW91" i="23" s="1"/>
  <c r="CZ91" i="11"/>
  <c r="CM83" i="11"/>
  <c r="CR83" i="11"/>
  <c r="CR314" i="11"/>
  <c r="BW70" i="23" s="1"/>
  <c r="CZ70" i="11"/>
  <c r="CR298" i="11"/>
  <c r="BW54" i="23" s="1"/>
  <c r="CZ54" i="11"/>
  <c r="CZ47" i="11"/>
  <c r="CM40" i="11"/>
  <c r="CM285" i="11" s="1"/>
  <c r="BR41" i="23" s="1"/>
  <c r="CR40" i="11"/>
  <c r="CM33" i="11"/>
  <c r="CR33" i="11"/>
  <c r="CM26" i="11"/>
  <c r="CR26" i="11"/>
  <c r="CZ18" i="11"/>
  <c r="CM11" i="11"/>
  <c r="CR11" i="11"/>
  <c r="CR5" i="11"/>
  <c r="CR250" i="11" s="1"/>
  <c r="BW6" i="23" s="1"/>
  <c r="CW243" i="11"/>
  <c r="CW235" i="11"/>
  <c r="CW227" i="11"/>
  <c r="CW219" i="11"/>
  <c r="CW211" i="11"/>
  <c r="BT447" i="11"/>
  <c r="BB203" i="23" s="1"/>
  <c r="CW203" i="11"/>
  <c r="BT439" i="11"/>
  <c r="BB195" i="23" s="1"/>
  <c r="CW195" i="11"/>
  <c r="CW187" i="11"/>
  <c r="CW179" i="11"/>
  <c r="BT415" i="11"/>
  <c r="BB171" i="23" s="1"/>
  <c r="CW171" i="11"/>
  <c r="CW163" i="11"/>
  <c r="CW155" i="11"/>
  <c r="BN391" i="11"/>
  <c r="AV147" i="23" s="1"/>
  <c r="BT147" i="11"/>
  <c r="BT383" i="11"/>
  <c r="BB139" i="23" s="1"/>
  <c r="CW139" i="11"/>
  <c r="BT375" i="11"/>
  <c r="BB131" i="23" s="1"/>
  <c r="CW131" i="11"/>
  <c r="CW123" i="11"/>
  <c r="BN359" i="11"/>
  <c r="AV115" i="23" s="1"/>
  <c r="BT115" i="11"/>
  <c r="CW107" i="11"/>
  <c r="CW99" i="11"/>
  <c r="BT335" i="11"/>
  <c r="BB91" i="23" s="1"/>
  <c r="CW91" i="11"/>
  <c r="BN327" i="11"/>
  <c r="AV83" i="23" s="1"/>
  <c r="BT83" i="11"/>
  <c r="CW75" i="11"/>
  <c r="BT311" i="11"/>
  <c r="BB67" i="23" s="1"/>
  <c r="CW67" i="11"/>
  <c r="CW59" i="11"/>
  <c r="BN295" i="11"/>
  <c r="AV51" i="23" s="1"/>
  <c r="BT51" i="11"/>
  <c r="BT287" i="11"/>
  <c r="BB43" i="23" s="1"/>
  <c r="CW43" i="11"/>
  <c r="BN279" i="11"/>
  <c r="AV35" i="23" s="1"/>
  <c r="BT35" i="11"/>
  <c r="BN271" i="11"/>
  <c r="AV27" i="23" s="1"/>
  <c r="BT27" i="11"/>
  <c r="CW19" i="11"/>
  <c r="CW11" i="11"/>
  <c r="CU242" i="11"/>
  <c r="CU234" i="11"/>
  <c r="AX473" i="11"/>
  <c r="AH229" i="23" s="1"/>
  <c r="BD229" i="11"/>
  <c r="AZ224" i="11"/>
  <c r="BO224" i="11" s="1"/>
  <c r="BD224" i="11"/>
  <c r="BC217" i="11"/>
  <c r="BD217" i="11"/>
  <c r="BD462" i="11" s="1"/>
  <c r="AN218" i="23" s="1"/>
  <c r="BB211" i="11"/>
  <c r="CU205" i="11"/>
  <c r="BB199" i="11"/>
  <c r="CE199" i="11" s="1"/>
  <c r="CU193" i="11"/>
  <c r="AY186" i="11"/>
  <c r="BD186" i="11"/>
  <c r="AY178" i="11"/>
  <c r="BD178" i="11"/>
  <c r="AX410" i="11"/>
  <c r="AH166" i="23" s="1"/>
  <c r="BD166" i="11"/>
  <c r="BD411" i="11" s="1"/>
  <c r="AN167" i="23" s="1"/>
  <c r="BC160" i="11"/>
  <c r="BD160" i="11"/>
  <c r="BA153" i="11"/>
  <c r="BW153" i="11" s="1"/>
  <c r="BD153" i="11"/>
  <c r="BD398" i="11" s="1"/>
  <c r="AN154" i="23" s="1"/>
  <c r="AY146" i="11"/>
  <c r="BD146" i="11"/>
  <c r="CU139" i="11"/>
  <c r="AY132" i="11"/>
  <c r="AY376" i="11" s="1"/>
  <c r="AI132" i="23" s="1"/>
  <c r="BD132" i="11"/>
  <c r="AX370" i="11"/>
  <c r="AH126" i="23" s="1"/>
  <c r="BD126" i="11"/>
  <c r="BD371" i="11" s="1"/>
  <c r="AN127" i="23" s="1"/>
  <c r="AY120" i="11"/>
  <c r="BD120" i="11"/>
  <c r="BD365" i="11" s="1"/>
  <c r="AN121" i="23" s="1"/>
  <c r="AY115" i="11"/>
  <c r="BD115" i="11"/>
  <c r="BD360" i="11" s="1"/>
  <c r="AN116" i="23" s="1"/>
  <c r="CU107" i="11"/>
  <c r="AX345" i="11"/>
  <c r="AH101" i="23" s="1"/>
  <c r="BD101" i="11"/>
  <c r="AY95" i="11"/>
  <c r="AZ83" i="11"/>
  <c r="BO83" i="11" s="1"/>
  <c r="BD83" i="11"/>
  <c r="BD328" i="11" s="1"/>
  <c r="AN84" i="23" s="1"/>
  <c r="BC76" i="11"/>
  <c r="BD76" i="11"/>
  <c r="AX313" i="11"/>
  <c r="AH69" i="23" s="1"/>
  <c r="BD69" i="11"/>
  <c r="BD314" i="11" s="1"/>
  <c r="AN70" i="23" s="1"/>
  <c r="AZ61" i="11"/>
  <c r="BO61" i="11" s="1"/>
  <c r="BD61" i="11"/>
  <c r="CU47" i="11"/>
  <c r="CU39" i="11"/>
  <c r="AZ31" i="11"/>
  <c r="BD31" i="11"/>
  <c r="BA25" i="11"/>
  <c r="BW25" i="11" s="1"/>
  <c r="BD25" i="11"/>
  <c r="BB18" i="11"/>
  <c r="CE18" i="11" s="1"/>
  <c r="BD18" i="11"/>
  <c r="BC10" i="11"/>
  <c r="BD10" i="11"/>
  <c r="BG244" i="11"/>
  <c r="BL244" i="11"/>
  <c r="BL480" i="11"/>
  <c r="AU236" i="23" s="1"/>
  <c r="CV236" i="11"/>
  <c r="BJ229" i="11"/>
  <c r="CF229" i="11" s="1"/>
  <c r="BL229" i="11"/>
  <c r="BL474" i="11" s="1"/>
  <c r="AU230" i="23" s="1"/>
  <c r="BL466" i="11"/>
  <c r="AU222" i="23" s="1"/>
  <c r="CV222" i="11"/>
  <c r="CV214" i="11"/>
  <c r="CV206" i="11"/>
  <c r="CV198" i="11"/>
  <c r="CV190" i="11"/>
  <c r="BG182" i="11"/>
  <c r="BL182" i="11"/>
  <c r="CV174" i="11"/>
  <c r="BL410" i="11"/>
  <c r="AU166" i="23" s="1"/>
  <c r="CV166" i="11"/>
  <c r="BL402" i="11"/>
  <c r="AU158" i="23" s="1"/>
  <c r="CV158" i="11"/>
  <c r="BL396" i="11"/>
  <c r="AU152" i="23" s="1"/>
  <c r="CV152" i="11"/>
  <c r="CV144" i="11"/>
  <c r="CV136" i="11"/>
  <c r="CV129" i="11"/>
  <c r="BL359" i="11"/>
  <c r="AU115" i="23" s="1"/>
  <c r="CV115" i="11"/>
  <c r="BG107" i="11"/>
  <c r="BL107" i="11"/>
  <c r="BL352" i="11" s="1"/>
  <c r="AU108" i="23" s="1"/>
  <c r="BG99" i="11"/>
  <c r="BL99" i="11"/>
  <c r="BG91" i="11"/>
  <c r="BL91" i="11"/>
  <c r="BG83" i="11"/>
  <c r="BL83" i="11"/>
  <c r="BL328" i="11" s="1"/>
  <c r="AU84" i="23" s="1"/>
  <c r="BL320" i="11"/>
  <c r="AU76" i="23" s="1"/>
  <c r="CV76" i="11"/>
  <c r="CV69" i="11"/>
  <c r="CV60" i="11"/>
  <c r="BG53" i="11"/>
  <c r="BL53" i="11"/>
  <c r="CV45" i="11"/>
  <c r="BK37" i="11"/>
  <c r="BL37" i="11"/>
  <c r="BL282" i="11" s="1"/>
  <c r="AU38" i="23" s="1"/>
  <c r="BL275" i="11"/>
  <c r="AU31" i="23" s="1"/>
  <c r="CV31" i="11"/>
  <c r="BH23" i="11"/>
  <c r="BL23" i="11"/>
  <c r="CV16" i="11"/>
  <c r="CV8" i="11"/>
  <c r="CA237" i="11"/>
  <c r="CB237" i="11"/>
  <c r="BV473" i="11"/>
  <c r="BC229" i="23" s="1"/>
  <c r="CB229" i="11"/>
  <c r="CB474" i="11" s="1"/>
  <c r="BI230" i="23" s="1"/>
  <c r="CX214" i="11"/>
  <c r="CB450" i="11"/>
  <c r="BI206" i="23" s="1"/>
  <c r="CX206" i="11"/>
  <c r="CX198" i="11"/>
  <c r="CB435" i="11"/>
  <c r="BI191" i="23" s="1"/>
  <c r="CX191" i="11"/>
  <c r="CB427" i="11"/>
  <c r="BI183" i="23" s="1"/>
  <c r="CX183" i="11"/>
  <c r="CB419" i="11"/>
  <c r="BI175" i="23" s="1"/>
  <c r="CX175" i="11"/>
  <c r="CB411" i="11"/>
  <c r="BI167" i="23" s="1"/>
  <c r="CX167" i="11"/>
  <c r="CB403" i="11"/>
  <c r="BI159" i="23" s="1"/>
  <c r="CX159" i="11"/>
  <c r="CB395" i="11"/>
  <c r="BI151" i="23" s="1"/>
  <c r="CX151" i="11"/>
  <c r="CB387" i="11"/>
  <c r="BI143" i="23" s="1"/>
  <c r="CX143" i="11"/>
  <c r="CB379" i="11"/>
  <c r="BI135" i="23" s="1"/>
  <c r="CX135" i="11"/>
  <c r="CB371" i="11"/>
  <c r="BI127" i="23" s="1"/>
  <c r="CX127" i="11"/>
  <c r="CB363" i="11"/>
  <c r="BI119" i="23" s="1"/>
  <c r="CX119" i="11"/>
  <c r="CB355" i="11"/>
  <c r="BI111" i="23" s="1"/>
  <c r="CX111" i="11"/>
  <c r="CB347" i="11"/>
  <c r="BI103" i="23" s="1"/>
  <c r="CX103" i="11"/>
  <c r="CB339" i="11"/>
  <c r="BI95" i="23" s="1"/>
  <c r="CX95" i="11"/>
  <c r="CB331" i="11"/>
  <c r="BI87" i="23" s="1"/>
  <c r="CX87" i="11"/>
  <c r="CB323" i="11"/>
  <c r="BI79" i="23" s="1"/>
  <c r="CX79" i="11"/>
  <c r="CB317" i="11"/>
  <c r="BI73" i="23" s="1"/>
  <c r="CX73" i="11"/>
  <c r="CB308" i="11"/>
  <c r="BI64" i="23" s="1"/>
  <c r="CX64" i="11"/>
  <c r="CB309" i="11"/>
  <c r="BI65" i="23" s="1"/>
  <c r="CB300" i="11"/>
  <c r="BI56" i="23" s="1"/>
  <c r="CX56" i="11"/>
  <c r="CA48" i="11"/>
  <c r="CB48" i="11"/>
  <c r="BZ41" i="11"/>
  <c r="CB41" i="11"/>
  <c r="CB277" i="11"/>
  <c r="BI33" i="23" s="1"/>
  <c r="CX33" i="11"/>
  <c r="CB270" i="11"/>
  <c r="BI26" i="23" s="1"/>
  <c r="CX26" i="11"/>
  <c r="CB263" i="11"/>
  <c r="BI19" i="23" s="1"/>
  <c r="CX19" i="11"/>
  <c r="CB255" i="11"/>
  <c r="BI11" i="23" s="1"/>
  <c r="CX11" i="11"/>
  <c r="CY241" i="11"/>
  <c r="CJ481" i="11"/>
  <c r="BP237" i="23" s="1"/>
  <c r="CY237" i="11"/>
  <c r="CJ477" i="11"/>
  <c r="BP233" i="23" s="1"/>
  <c r="CY233" i="11"/>
  <c r="CJ473" i="11"/>
  <c r="BP229" i="23" s="1"/>
  <c r="CY229" i="11"/>
  <c r="CJ469" i="11"/>
  <c r="BP225" i="23" s="1"/>
  <c r="CY225" i="11"/>
  <c r="CY221" i="11"/>
  <c r="CY217" i="11"/>
  <c r="CY213" i="11"/>
  <c r="CY209" i="11"/>
  <c r="CY205" i="11"/>
  <c r="CY201" i="11"/>
  <c r="CY197" i="11"/>
  <c r="CY193" i="11"/>
  <c r="CY189" i="11"/>
  <c r="CY185" i="11"/>
  <c r="CY181" i="11"/>
  <c r="CY177" i="11"/>
  <c r="CY173" i="11"/>
  <c r="CY169" i="11"/>
  <c r="CY165" i="11"/>
  <c r="CY161" i="11"/>
  <c r="CJ401" i="11"/>
  <c r="BP157" i="23" s="1"/>
  <c r="CY157" i="11"/>
  <c r="CJ397" i="11"/>
  <c r="BP153" i="23" s="1"/>
  <c r="CY153" i="11"/>
  <c r="CY149" i="11"/>
  <c r="CY145" i="11"/>
  <c r="CY141" i="11"/>
  <c r="CY137" i="11"/>
  <c r="CY133" i="11"/>
  <c r="CJ373" i="11"/>
  <c r="BP129" i="23" s="1"/>
  <c r="CY129" i="11"/>
  <c r="CJ369" i="11"/>
  <c r="BP125" i="23" s="1"/>
  <c r="CY125" i="11"/>
  <c r="CJ365" i="11"/>
  <c r="BP121" i="23" s="1"/>
  <c r="CY121" i="11"/>
  <c r="CY117" i="11"/>
  <c r="CJ357" i="11"/>
  <c r="BP113" i="23" s="1"/>
  <c r="CY113" i="11"/>
  <c r="CJ353" i="11"/>
  <c r="BP109" i="23" s="1"/>
  <c r="CY109" i="11"/>
  <c r="CJ349" i="11"/>
  <c r="BP105" i="23" s="1"/>
  <c r="CY105" i="11"/>
  <c r="CJ345" i="11"/>
  <c r="BP101" i="23" s="1"/>
  <c r="CY101" i="11"/>
  <c r="CJ341" i="11"/>
  <c r="BP97" i="23" s="1"/>
  <c r="CY97" i="11"/>
  <c r="CJ337" i="11"/>
  <c r="BP93" i="23" s="1"/>
  <c r="CY93" i="11"/>
  <c r="CJ333" i="11"/>
  <c r="BP89" i="23" s="1"/>
  <c r="CY89" i="11"/>
  <c r="CJ329" i="11"/>
  <c r="BP85" i="23" s="1"/>
  <c r="CY85" i="11"/>
  <c r="CJ325" i="11"/>
  <c r="BP81" i="23" s="1"/>
  <c r="CY81" i="11"/>
  <c r="CY77" i="11"/>
  <c r="CY73" i="11"/>
  <c r="CY69" i="11"/>
  <c r="CD308" i="11"/>
  <c r="BJ64" i="23" s="1"/>
  <c r="CJ64" i="11"/>
  <c r="CD304" i="11"/>
  <c r="BJ60" i="23" s="1"/>
  <c r="CJ60" i="11"/>
  <c r="CD300" i="11"/>
  <c r="BJ56" i="23" s="1"/>
  <c r="CJ56" i="11"/>
  <c r="CD296" i="11"/>
  <c r="BJ52" i="23" s="1"/>
  <c r="CJ52" i="11"/>
  <c r="CD292" i="11"/>
  <c r="BJ48" i="23" s="1"/>
  <c r="CJ48" i="11"/>
  <c r="CD288" i="11"/>
  <c r="BJ44" i="23" s="1"/>
  <c r="CJ44" i="11"/>
  <c r="CD284" i="11"/>
  <c r="BJ40" i="23" s="1"/>
  <c r="CJ40" i="11"/>
  <c r="CD280" i="11"/>
  <c r="BJ36" i="23" s="1"/>
  <c r="CJ36" i="11"/>
  <c r="CD276" i="11"/>
  <c r="BJ32" i="23" s="1"/>
  <c r="CJ32" i="11"/>
  <c r="CD272" i="11"/>
  <c r="BJ28" i="23" s="1"/>
  <c r="CJ28" i="11"/>
  <c r="CJ268" i="11"/>
  <c r="BP24" i="23" s="1"/>
  <c r="CY24" i="11"/>
  <c r="CJ264" i="11"/>
  <c r="BP20" i="23" s="1"/>
  <c r="CY20" i="11"/>
  <c r="CJ260" i="11"/>
  <c r="BP16" i="23" s="1"/>
  <c r="CY16" i="11"/>
  <c r="CJ256" i="11"/>
  <c r="BP12" i="23" s="1"/>
  <c r="CY12" i="11"/>
  <c r="CD252" i="11"/>
  <c r="BJ8" i="23" s="1"/>
  <c r="CJ8" i="11"/>
  <c r="CM237" i="11"/>
  <c r="CR237" i="11"/>
  <c r="CP230" i="11"/>
  <c r="CR230" i="11"/>
  <c r="CR475" i="11" s="1"/>
  <c r="BW231" i="23" s="1"/>
  <c r="CM222" i="11"/>
  <c r="CR222" i="11"/>
  <c r="CR467" i="11" s="1"/>
  <c r="BW223" i="23" s="1"/>
  <c r="CM208" i="11"/>
  <c r="CR208" i="11"/>
  <c r="CM200" i="11"/>
  <c r="CR200" i="11"/>
  <c r="CM192" i="11"/>
  <c r="CR192" i="11"/>
  <c r="CR437" i="11" s="1"/>
  <c r="BW193" i="23" s="1"/>
  <c r="CM184" i="11"/>
  <c r="CR184" i="11"/>
  <c r="CZ176" i="11"/>
  <c r="CR412" i="11"/>
  <c r="BW168" i="23" s="1"/>
  <c r="CZ168" i="11"/>
  <c r="CR405" i="11"/>
  <c r="BW161" i="23" s="1"/>
  <c r="CZ161" i="11"/>
  <c r="CZ154" i="11"/>
  <c r="CQ147" i="11"/>
  <c r="CR147" i="11"/>
  <c r="CN140" i="11"/>
  <c r="CN384" i="11" s="1"/>
  <c r="BS140" i="23" s="1"/>
  <c r="CR140" i="11"/>
  <c r="CM133" i="11"/>
  <c r="CR133" i="11"/>
  <c r="CR378" i="11" s="1"/>
  <c r="BW134" i="23" s="1"/>
  <c r="CN125" i="11"/>
  <c r="CR125" i="11"/>
  <c r="CM117" i="11"/>
  <c r="CR117" i="11"/>
  <c r="CM111" i="11"/>
  <c r="CR111" i="11"/>
  <c r="CM103" i="11"/>
  <c r="CR103" i="11"/>
  <c r="CM97" i="11"/>
  <c r="CR97" i="11"/>
  <c r="CZ90" i="11"/>
  <c r="CL326" i="11"/>
  <c r="BQ82" i="23" s="1"/>
  <c r="CR82" i="11"/>
  <c r="CZ69" i="11"/>
  <c r="CR305" i="11"/>
  <c r="BW61" i="23" s="1"/>
  <c r="CZ61" i="11"/>
  <c r="CZ53" i="11"/>
  <c r="CQ46" i="11"/>
  <c r="CR46" i="11"/>
  <c r="CR283" i="11"/>
  <c r="BW39" i="23" s="1"/>
  <c r="CZ39" i="11"/>
  <c r="CZ25" i="11"/>
  <c r="CM17" i="11"/>
  <c r="CR17" i="11"/>
  <c r="CR262" i="11" s="1"/>
  <c r="BW18" i="23" s="1"/>
  <c r="CZ10" i="11"/>
  <c r="BN486" i="11"/>
  <c r="AV242" i="23" s="1"/>
  <c r="BT242" i="11"/>
  <c r="BT487" i="11" s="1"/>
  <c r="BB243" i="23" s="1"/>
  <c r="BN478" i="11"/>
  <c r="AV234" i="23" s="1"/>
  <c r="BT234" i="11"/>
  <c r="BT479" i="11" s="1"/>
  <c r="BB235" i="23" s="1"/>
  <c r="BN470" i="11"/>
  <c r="AV226" i="23" s="1"/>
  <c r="BT226" i="11"/>
  <c r="BN462" i="11"/>
  <c r="AV218" i="23" s="1"/>
  <c r="BT218" i="11"/>
  <c r="BN454" i="11"/>
  <c r="AV210" i="23" s="1"/>
  <c r="BT210" i="11"/>
  <c r="BT455" i="11" s="1"/>
  <c r="BB211" i="23" s="1"/>
  <c r="CW202" i="11"/>
  <c r="CW194" i="11"/>
  <c r="BN430" i="11"/>
  <c r="AV186" i="23" s="1"/>
  <c r="BT186" i="11"/>
  <c r="BN422" i="11"/>
  <c r="AV178" i="23" s="1"/>
  <c r="BT178" i="11"/>
  <c r="BT423" i="11" s="1"/>
  <c r="BB179" i="23" s="1"/>
  <c r="BT414" i="11"/>
  <c r="BB170" i="23" s="1"/>
  <c r="CW170" i="11"/>
  <c r="BN406" i="11"/>
  <c r="AV162" i="23" s="1"/>
  <c r="BT162" i="11"/>
  <c r="BN398" i="11"/>
  <c r="AV154" i="23" s="1"/>
  <c r="BT154" i="11"/>
  <c r="BN390" i="11"/>
  <c r="AV146" i="23" s="1"/>
  <c r="BT146" i="11"/>
  <c r="BT382" i="11"/>
  <c r="BB138" i="23" s="1"/>
  <c r="CW138" i="11"/>
  <c r="CW130" i="11"/>
  <c r="BN366" i="11"/>
  <c r="AV122" i="23" s="1"/>
  <c r="BT122" i="11"/>
  <c r="BN358" i="11"/>
  <c r="AV114" i="23" s="1"/>
  <c r="BT114" i="11"/>
  <c r="BN350" i="11"/>
  <c r="AV106" i="23" s="1"/>
  <c r="BT106" i="11"/>
  <c r="BT351" i="11" s="1"/>
  <c r="BB107" i="23" s="1"/>
  <c r="BN342" i="11"/>
  <c r="AV98" i="23" s="1"/>
  <c r="BT98" i="11"/>
  <c r="CW90" i="11"/>
  <c r="BN326" i="11"/>
  <c r="AV82" i="23" s="1"/>
  <c r="BT82" i="11"/>
  <c r="BN318" i="11"/>
  <c r="AV74" i="23" s="1"/>
  <c r="BT74" i="11"/>
  <c r="BT319" i="11" s="1"/>
  <c r="BB75" i="23" s="1"/>
  <c r="BT310" i="11"/>
  <c r="BB66" i="23" s="1"/>
  <c r="CW66" i="11"/>
  <c r="CW310" i="11" s="1"/>
  <c r="CA66" i="23" s="1"/>
  <c r="BN302" i="11"/>
  <c r="AV58" i="23" s="1"/>
  <c r="BT58" i="11"/>
  <c r="BN294" i="11"/>
  <c r="AV50" i="23" s="1"/>
  <c r="BT50" i="11"/>
  <c r="CW42" i="11"/>
  <c r="BN278" i="11"/>
  <c r="AV34" i="23" s="1"/>
  <c r="BT34" i="11"/>
  <c r="BN270" i="11"/>
  <c r="AV26" i="23" s="1"/>
  <c r="BT26" i="11"/>
  <c r="BN262" i="11"/>
  <c r="AV18" i="23" s="1"/>
  <c r="BT18" i="11"/>
  <c r="BT263" i="11" s="1"/>
  <c r="BB19" i="23" s="1"/>
  <c r="BN254" i="11"/>
  <c r="AV10" i="23" s="1"/>
  <c r="BT10" i="11"/>
  <c r="BT255" i="11" s="1"/>
  <c r="BB11" i="23" s="1"/>
  <c r="BC241" i="11"/>
  <c r="BD241" i="11"/>
  <c r="BC233" i="11"/>
  <c r="BD233" i="11"/>
  <c r="AZ228" i="11"/>
  <c r="BO228" i="11" s="1"/>
  <c r="CU223" i="11"/>
  <c r="AZ216" i="11"/>
  <c r="BO216" i="11" s="1"/>
  <c r="BA211" i="11"/>
  <c r="AY204" i="11"/>
  <c r="BD204" i="11"/>
  <c r="CU199" i="11"/>
  <c r="AY192" i="11"/>
  <c r="BD192" i="11"/>
  <c r="BD437" i="11" s="1"/>
  <c r="AN193" i="23" s="1"/>
  <c r="BC185" i="11"/>
  <c r="BD185" i="11"/>
  <c r="CU177" i="11"/>
  <c r="BB172" i="11"/>
  <c r="BD172" i="11"/>
  <c r="AY159" i="11"/>
  <c r="BD159" i="11"/>
  <c r="AY152" i="11"/>
  <c r="BD152" i="11"/>
  <c r="AZ145" i="11"/>
  <c r="BO145" i="11" s="1"/>
  <c r="BD145" i="11"/>
  <c r="BD369" i="11"/>
  <c r="AN125" i="23" s="1"/>
  <c r="CU125" i="11"/>
  <c r="AX363" i="11"/>
  <c r="AH119" i="23" s="1"/>
  <c r="BD119" i="11"/>
  <c r="BA114" i="11"/>
  <c r="BW114" i="11" s="1"/>
  <c r="BD114" i="11"/>
  <c r="AY106" i="11"/>
  <c r="BD106" i="11"/>
  <c r="AY100" i="11"/>
  <c r="BD100" i="11"/>
  <c r="BD339" i="11"/>
  <c r="AN95" i="23" s="1"/>
  <c r="CU95" i="11"/>
  <c r="BC89" i="11"/>
  <c r="BD89" i="11"/>
  <c r="AY82" i="11"/>
  <c r="BD82" i="11"/>
  <c r="AZ75" i="11"/>
  <c r="BD75" i="11"/>
  <c r="CU68" i="11"/>
  <c r="BD304" i="11"/>
  <c r="AN60" i="23" s="1"/>
  <c r="CU60" i="11"/>
  <c r="AY53" i="11"/>
  <c r="BD53" i="11"/>
  <c r="AY46" i="11"/>
  <c r="BD46" i="11"/>
  <c r="BD291" i="11" s="1"/>
  <c r="AN47" i="23" s="1"/>
  <c r="AY38" i="11"/>
  <c r="BD38" i="11"/>
  <c r="BD283" i="11" s="1"/>
  <c r="AN39" i="23" s="1"/>
  <c r="CU30" i="11"/>
  <c r="AY24" i="11"/>
  <c r="BD24" i="11"/>
  <c r="AY17" i="11"/>
  <c r="BD17" i="11"/>
  <c r="AY9" i="11"/>
  <c r="BD9" i="11"/>
  <c r="BG243" i="11"/>
  <c r="BG488" i="11" s="1"/>
  <c r="AP244" i="23" s="1"/>
  <c r="BL243" i="11"/>
  <c r="BL479" i="11"/>
  <c r="AU235" i="23" s="1"/>
  <c r="CV235" i="11"/>
  <c r="BL465" i="11"/>
  <c r="AU221" i="23" s="1"/>
  <c r="CV221" i="11"/>
  <c r="BH213" i="11"/>
  <c r="BL213" i="11"/>
  <c r="BL458" i="11" s="1"/>
  <c r="AU214" i="23" s="1"/>
  <c r="BG205" i="11"/>
  <c r="BG449" i="11" s="1"/>
  <c r="AP205" i="23" s="1"/>
  <c r="BL205" i="11"/>
  <c r="BI197" i="11"/>
  <c r="BX197" i="11" s="1"/>
  <c r="BL197" i="11"/>
  <c r="BG189" i="11"/>
  <c r="BL189" i="11"/>
  <c r="BL434" i="11" s="1"/>
  <c r="AU190" i="23" s="1"/>
  <c r="CV181" i="11"/>
  <c r="BG173" i="11"/>
  <c r="BL173" i="11"/>
  <c r="BL409" i="11"/>
  <c r="AU165" i="23" s="1"/>
  <c r="CV165" i="11"/>
  <c r="BL401" i="11"/>
  <c r="AU157" i="23" s="1"/>
  <c r="CV157" i="11"/>
  <c r="CV151" i="11"/>
  <c r="BH143" i="11"/>
  <c r="BL143" i="11"/>
  <c r="BH135" i="11"/>
  <c r="BP135" i="11" s="1"/>
  <c r="BL135" i="11"/>
  <c r="BH128" i="11"/>
  <c r="BP128" i="11" s="1"/>
  <c r="BL128" i="11"/>
  <c r="BL373" i="11" s="1"/>
  <c r="AU129" i="23" s="1"/>
  <c r="BG121" i="11"/>
  <c r="BL121" i="11"/>
  <c r="BL366" i="11" s="1"/>
  <c r="AU122" i="23" s="1"/>
  <c r="CV114" i="11"/>
  <c r="BJ106" i="11"/>
  <c r="CF106" i="11" s="1"/>
  <c r="BL106" i="11"/>
  <c r="CV98" i="11"/>
  <c r="BG90" i="11"/>
  <c r="BL90" i="11"/>
  <c r="BL319" i="11"/>
  <c r="AU75" i="23" s="1"/>
  <c r="CV75" i="11"/>
  <c r="BI68" i="11"/>
  <c r="BL68" i="11"/>
  <c r="BG59" i="11"/>
  <c r="BL59" i="11"/>
  <c r="BL304" i="11" s="1"/>
  <c r="AU60" i="23" s="1"/>
  <c r="BH52" i="11"/>
  <c r="BP52" i="11" s="1"/>
  <c r="BL52" i="11"/>
  <c r="BF288" i="11"/>
  <c r="AO44" i="23" s="1"/>
  <c r="BL44" i="11"/>
  <c r="BL289" i="11" s="1"/>
  <c r="AU45" i="23" s="1"/>
  <c r="BH36" i="11"/>
  <c r="BL36" i="11"/>
  <c r="CV30" i="11"/>
  <c r="BJ22" i="11"/>
  <c r="CF22" i="11" s="1"/>
  <c r="BL22" i="11"/>
  <c r="BH15" i="11"/>
  <c r="BP15" i="11" s="1"/>
  <c r="BL15" i="11"/>
  <c r="BL260" i="11" s="1"/>
  <c r="AU16" i="23" s="1"/>
  <c r="BG7" i="11"/>
  <c r="BL7" i="11"/>
  <c r="CA244" i="11"/>
  <c r="CB244" i="11"/>
  <c r="CB480" i="11"/>
  <c r="BI236" i="23" s="1"/>
  <c r="CX236" i="11"/>
  <c r="CB472" i="11"/>
  <c r="BI228" i="23" s="1"/>
  <c r="CX228" i="11"/>
  <c r="CA221" i="11"/>
  <c r="CB221" i="11"/>
  <c r="BZ213" i="11"/>
  <c r="CB213" i="11"/>
  <c r="CB458" i="11" s="1"/>
  <c r="BI214" i="23" s="1"/>
  <c r="CB449" i="11"/>
  <c r="BI205" i="23" s="1"/>
  <c r="CX205" i="11"/>
  <c r="BZ197" i="11"/>
  <c r="CH197" i="11" s="1"/>
  <c r="CB197" i="11"/>
  <c r="CB442" i="11" s="1"/>
  <c r="BI198" i="23" s="1"/>
  <c r="CB434" i="11"/>
  <c r="BI190" i="23" s="1"/>
  <c r="CX190" i="11"/>
  <c r="CB426" i="11"/>
  <c r="BI182" i="23" s="1"/>
  <c r="CX182" i="11"/>
  <c r="CB418" i="11"/>
  <c r="BI174" i="23" s="1"/>
  <c r="CX174" i="11"/>
  <c r="CX166" i="11"/>
  <c r="CX158" i="11"/>
  <c r="CB394" i="11"/>
  <c r="BI150" i="23" s="1"/>
  <c r="CX150" i="11"/>
  <c r="CX142" i="11"/>
  <c r="CB378" i="11"/>
  <c r="BI134" i="23" s="1"/>
  <c r="CX134" i="11"/>
  <c r="CX126" i="11"/>
  <c r="CX118" i="11"/>
  <c r="CB354" i="11"/>
  <c r="BI110" i="23" s="1"/>
  <c r="CX110" i="11"/>
  <c r="CX102" i="11"/>
  <c r="CX94" i="11"/>
  <c r="CX86" i="11"/>
  <c r="CB322" i="11"/>
  <c r="BI78" i="23" s="1"/>
  <c r="CX78" i="11"/>
  <c r="CB316" i="11"/>
  <c r="BI72" i="23" s="1"/>
  <c r="CX72" i="11"/>
  <c r="CB307" i="11"/>
  <c r="BI63" i="23" s="1"/>
  <c r="CX63" i="11"/>
  <c r="CB299" i="11"/>
  <c r="BI55" i="23" s="1"/>
  <c r="CX55" i="11"/>
  <c r="CB291" i="11"/>
  <c r="BI47" i="23" s="1"/>
  <c r="CX47" i="11"/>
  <c r="CB284" i="11"/>
  <c r="BI40" i="23" s="1"/>
  <c r="CX40" i="11"/>
  <c r="CB276" i="11"/>
  <c r="BI32" i="23" s="1"/>
  <c r="CX32" i="11"/>
  <c r="CX25" i="11"/>
  <c r="CB262" i="11"/>
  <c r="BI18" i="23" s="1"/>
  <c r="CX18" i="11"/>
  <c r="CX10" i="11"/>
  <c r="CZ244" i="11"/>
  <c r="CZ236" i="11"/>
  <c r="CR473" i="11"/>
  <c r="BW229" i="23" s="1"/>
  <c r="CZ229" i="11"/>
  <c r="CZ221" i="11"/>
  <c r="CO215" i="11"/>
  <c r="CO460" i="11" s="1"/>
  <c r="BT216" i="23" s="1"/>
  <c r="CR215" i="11"/>
  <c r="CR451" i="11"/>
  <c r="BW207" i="23" s="1"/>
  <c r="CZ207" i="11"/>
  <c r="CZ199" i="11"/>
  <c r="CR435" i="11"/>
  <c r="BW191" i="23" s="1"/>
  <c r="CZ191" i="11"/>
  <c r="CN183" i="11"/>
  <c r="CR183" i="11"/>
  <c r="CO175" i="11"/>
  <c r="CR175" i="11"/>
  <c r="CR420" i="11" s="1"/>
  <c r="BW176" i="23" s="1"/>
  <c r="CZ167" i="11"/>
  <c r="CR404" i="11"/>
  <c r="BW160" i="23" s="1"/>
  <c r="CZ160" i="11"/>
  <c r="CM153" i="11"/>
  <c r="CR153" i="11"/>
  <c r="CR390" i="11"/>
  <c r="BW146" i="23" s="1"/>
  <c r="CZ146" i="11"/>
  <c r="CM132" i="11"/>
  <c r="CR132" i="11"/>
  <c r="CR368" i="11"/>
  <c r="BW124" i="23" s="1"/>
  <c r="CZ124" i="11"/>
  <c r="CL360" i="11"/>
  <c r="BQ116" i="23" s="1"/>
  <c r="CR116" i="11"/>
  <c r="CP110" i="11"/>
  <c r="CR110" i="11"/>
  <c r="CZ102" i="11"/>
  <c r="CM89" i="11"/>
  <c r="CR89" i="11"/>
  <c r="CZ81" i="11"/>
  <c r="CL319" i="11"/>
  <c r="BQ75" i="23" s="1"/>
  <c r="CR75" i="11"/>
  <c r="CR320" i="11" s="1"/>
  <c r="BW76" i="23" s="1"/>
  <c r="CN68" i="11"/>
  <c r="CR68" i="11"/>
  <c r="CZ60" i="11"/>
  <c r="CQ52" i="11"/>
  <c r="CR52" i="11"/>
  <c r="CM45" i="11"/>
  <c r="CR45" i="11"/>
  <c r="CR282" i="11"/>
  <c r="BW38" i="23" s="1"/>
  <c r="CZ38" i="11"/>
  <c r="CP32" i="11"/>
  <c r="CR32" i="11"/>
  <c r="CM24" i="11"/>
  <c r="CR24" i="11"/>
  <c r="CR260" i="11"/>
  <c r="BW16" i="23" s="1"/>
  <c r="CZ16" i="11"/>
  <c r="BN485" i="11"/>
  <c r="AV241" i="23" s="1"/>
  <c r="BT241" i="11"/>
  <c r="BN477" i="11"/>
  <c r="AV233" i="23" s="1"/>
  <c r="BT233" i="11"/>
  <c r="BN469" i="11"/>
  <c r="AV225" i="23" s="1"/>
  <c r="BT225" i="11"/>
  <c r="BT461" i="11"/>
  <c r="BB217" i="23" s="1"/>
  <c r="CW217" i="11"/>
  <c r="BN453" i="11"/>
  <c r="AV209" i="23" s="1"/>
  <c r="BT209" i="11"/>
  <c r="BN445" i="11"/>
  <c r="AV201" i="23" s="1"/>
  <c r="BT201" i="11"/>
  <c r="BT446" i="11" s="1"/>
  <c r="BB202" i="23" s="1"/>
  <c r="BN437" i="11"/>
  <c r="AV193" i="23" s="1"/>
  <c r="BT193" i="11"/>
  <c r="BN429" i="11"/>
  <c r="AV185" i="23" s="1"/>
  <c r="BT185" i="11"/>
  <c r="BN421" i="11"/>
  <c r="AV177" i="23" s="1"/>
  <c r="BT177" i="11"/>
  <c r="CW169" i="11"/>
  <c r="BN405" i="11"/>
  <c r="AV161" i="23" s="1"/>
  <c r="BT161" i="11"/>
  <c r="BN397" i="11"/>
  <c r="AV153" i="23" s="1"/>
  <c r="BT153" i="11"/>
  <c r="BN389" i="11"/>
  <c r="AV145" i="23" s="1"/>
  <c r="BT145" i="11"/>
  <c r="BT381" i="11"/>
  <c r="BB137" i="23" s="1"/>
  <c r="CW137" i="11"/>
  <c r="BN373" i="11"/>
  <c r="AV129" i="23" s="1"/>
  <c r="BT129" i="11"/>
  <c r="BN365" i="11"/>
  <c r="AV121" i="23" s="1"/>
  <c r="BT121" i="11"/>
  <c r="BN357" i="11"/>
  <c r="AV113" i="23" s="1"/>
  <c r="BT113" i="11"/>
  <c r="BN349" i="11"/>
  <c r="AV105" i="23" s="1"/>
  <c r="BT105" i="11"/>
  <c r="BT341" i="11"/>
  <c r="BB97" i="23" s="1"/>
  <c r="CW97" i="11"/>
  <c r="BN333" i="11"/>
  <c r="AV89" i="23" s="1"/>
  <c r="BT89" i="11"/>
  <c r="BT334" i="11" s="1"/>
  <c r="BB90" i="23" s="1"/>
  <c r="BN325" i="11"/>
  <c r="AV81" i="23" s="1"/>
  <c r="BT81" i="11"/>
  <c r="BT317" i="11"/>
  <c r="BB73" i="23" s="1"/>
  <c r="CW73" i="11"/>
  <c r="BN301" i="11"/>
  <c r="AV57" i="23" s="1"/>
  <c r="BT57" i="11"/>
  <c r="BN293" i="11"/>
  <c r="AV49" i="23" s="1"/>
  <c r="BT49" i="11"/>
  <c r="BN285" i="11"/>
  <c r="AV41" i="23" s="1"/>
  <c r="BT41" i="11"/>
  <c r="BT277" i="11"/>
  <c r="BB33" i="23" s="1"/>
  <c r="CW33" i="11"/>
  <c r="BN269" i="11"/>
  <c r="AV25" i="23" s="1"/>
  <c r="BT25" i="11"/>
  <c r="BT261" i="11"/>
  <c r="BB17" i="23" s="1"/>
  <c r="CW17" i="11"/>
  <c r="BN253" i="11"/>
  <c r="AV9" i="23" s="1"/>
  <c r="BT9" i="11"/>
  <c r="BA240" i="11"/>
  <c r="BW240" i="11" s="1"/>
  <c r="BD240" i="11"/>
  <c r="AY228" i="11"/>
  <c r="AX466" i="11"/>
  <c r="AH222" i="23" s="1"/>
  <c r="BD222" i="11"/>
  <c r="BD455" i="11"/>
  <c r="AN211" i="23" s="1"/>
  <c r="CU211" i="11"/>
  <c r="CU203" i="11"/>
  <c r="AY198" i="11"/>
  <c r="BD198" i="11"/>
  <c r="BD443" i="11" s="1"/>
  <c r="AN199" i="23" s="1"/>
  <c r="BB191" i="11"/>
  <c r="CE191" i="11" s="1"/>
  <c r="AX428" i="11"/>
  <c r="AH184" i="23" s="1"/>
  <c r="BD184" i="11"/>
  <c r="BD415" i="11"/>
  <c r="AN171" i="23" s="1"/>
  <c r="CU171" i="11"/>
  <c r="CU165" i="11"/>
  <c r="AY158" i="11"/>
  <c r="AY403" i="11" s="1"/>
  <c r="AI159" i="23" s="1"/>
  <c r="BD395" i="11"/>
  <c r="AN151" i="23" s="1"/>
  <c r="CU151" i="11"/>
  <c r="AY144" i="11"/>
  <c r="BD144" i="11"/>
  <c r="BC138" i="11"/>
  <c r="BD138" i="11"/>
  <c r="BD383" i="11" s="1"/>
  <c r="AN139" i="23" s="1"/>
  <c r="AZ131" i="11"/>
  <c r="BD131" i="11"/>
  <c r="BD368" i="11"/>
  <c r="AN124" i="23" s="1"/>
  <c r="CU124" i="11"/>
  <c r="BC118" i="11"/>
  <c r="CU113" i="11"/>
  <c r="AX349" i="11"/>
  <c r="AH105" i="23" s="1"/>
  <c r="BD105" i="11"/>
  <c r="AY99" i="11"/>
  <c r="BD99" i="11"/>
  <c r="CU94" i="11"/>
  <c r="CU88" i="11"/>
  <c r="BD332" i="11"/>
  <c r="AN88" i="23" s="1"/>
  <c r="BA81" i="11"/>
  <c r="BD81" i="11"/>
  <c r="CU74" i="11"/>
  <c r="AZ67" i="11"/>
  <c r="BD67" i="11"/>
  <c r="BD312" i="11" s="1"/>
  <c r="AN68" i="23" s="1"/>
  <c r="BD303" i="11"/>
  <c r="AN59" i="23" s="1"/>
  <c r="CU59" i="11"/>
  <c r="CU52" i="11"/>
  <c r="BD289" i="11"/>
  <c r="AN45" i="23" s="1"/>
  <c r="CU45" i="11"/>
  <c r="AY37" i="11"/>
  <c r="AY282" i="11" s="1"/>
  <c r="AI38" i="23" s="1"/>
  <c r="BD37" i="11"/>
  <c r="AY29" i="11"/>
  <c r="BD29" i="11"/>
  <c r="BD274" i="11" s="1"/>
  <c r="AN30" i="23" s="1"/>
  <c r="AY16" i="11"/>
  <c r="BD16" i="11"/>
  <c r="AY8" i="11"/>
  <c r="BD8" i="11"/>
  <c r="BL486" i="11"/>
  <c r="AU242" i="23" s="1"/>
  <c r="CV242" i="11"/>
  <c r="CV234" i="11"/>
  <c r="BJ228" i="11"/>
  <c r="CF228" i="11" s="1"/>
  <c r="BL228" i="11"/>
  <c r="BL464" i="11"/>
  <c r="AU220" i="23" s="1"/>
  <c r="CV220" i="11"/>
  <c r="CV212" i="11"/>
  <c r="BG204" i="11"/>
  <c r="BL204" i="11"/>
  <c r="BL440" i="11"/>
  <c r="AU196" i="23" s="1"/>
  <c r="CV196" i="11"/>
  <c r="BH188" i="11"/>
  <c r="BL188" i="11"/>
  <c r="BK180" i="11"/>
  <c r="BL180" i="11"/>
  <c r="BL425" i="11" s="1"/>
  <c r="AU181" i="23" s="1"/>
  <c r="CV172" i="11"/>
  <c r="CV164" i="11"/>
  <c r="BI156" i="11"/>
  <c r="BX156" i="11" s="1"/>
  <c r="BJ150" i="11"/>
  <c r="CF150" i="11" s="1"/>
  <c r="BL150" i="11"/>
  <c r="BL395" i="11" s="1"/>
  <c r="AU151" i="23" s="1"/>
  <c r="BL386" i="11"/>
  <c r="AU142" i="23" s="1"/>
  <c r="CV142" i="11"/>
  <c r="BG134" i="11"/>
  <c r="BL134" i="11"/>
  <c r="BL371" i="11"/>
  <c r="AU127" i="23" s="1"/>
  <c r="CV127" i="11"/>
  <c r="CV120" i="11"/>
  <c r="BG113" i="11"/>
  <c r="BL113" i="11"/>
  <c r="BL358" i="11" s="1"/>
  <c r="AU114" i="23" s="1"/>
  <c r="BH105" i="11"/>
  <c r="BL105" i="11"/>
  <c r="BG97" i="11"/>
  <c r="BL97" i="11"/>
  <c r="BL342" i="11" s="1"/>
  <c r="AU98" i="23" s="1"/>
  <c r="CV89" i="11"/>
  <c r="BJ82" i="11"/>
  <c r="CF82" i="11" s="1"/>
  <c r="BL82" i="11"/>
  <c r="CV74" i="11"/>
  <c r="CV67" i="11"/>
  <c r="BL295" i="11"/>
  <c r="AU51" i="23" s="1"/>
  <c r="CV51" i="11"/>
  <c r="BL287" i="11"/>
  <c r="AU43" i="23" s="1"/>
  <c r="CV43" i="11"/>
  <c r="BG29" i="11"/>
  <c r="BL29" i="11"/>
  <c r="BL274" i="11" s="1"/>
  <c r="AU30" i="23" s="1"/>
  <c r="BG21" i="11"/>
  <c r="BL21" i="11"/>
  <c r="CV14" i="11"/>
  <c r="BF250" i="11"/>
  <c r="AO6" i="23" s="1"/>
  <c r="BL6" i="11"/>
  <c r="CB487" i="11"/>
  <c r="BI243" i="23" s="1"/>
  <c r="CX243" i="11"/>
  <c r="CB479" i="11"/>
  <c r="BI235" i="23" s="1"/>
  <c r="CX235" i="11"/>
  <c r="CB471" i="11"/>
  <c r="BI227" i="23" s="1"/>
  <c r="CX227" i="11"/>
  <c r="CA220" i="11"/>
  <c r="CB220" i="11"/>
  <c r="CB456" i="11"/>
  <c r="BI212" i="23" s="1"/>
  <c r="CX212" i="11"/>
  <c r="CB448" i="11"/>
  <c r="BI204" i="23" s="1"/>
  <c r="CX204" i="11"/>
  <c r="CB440" i="11"/>
  <c r="BI196" i="23" s="1"/>
  <c r="CX196" i="11"/>
  <c r="CB433" i="11"/>
  <c r="BI189" i="23" s="1"/>
  <c r="CX189" i="11"/>
  <c r="CX181" i="11"/>
  <c r="CX173" i="11"/>
  <c r="BV409" i="11"/>
  <c r="BC165" i="23" s="1"/>
  <c r="CB165" i="11"/>
  <c r="CB410" i="11" s="1"/>
  <c r="BI166" i="23" s="1"/>
  <c r="BZ157" i="11"/>
  <c r="CB157" i="11"/>
  <c r="CB402" i="11" s="1"/>
  <c r="BI158" i="23" s="1"/>
  <c r="CB393" i="11"/>
  <c r="BI149" i="23" s="1"/>
  <c r="CX149" i="11"/>
  <c r="BZ141" i="11"/>
  <c r="CH141" i="11" s="1"/>
  <c r="CB141" i="11"/>
  <c r="CB377" i="11"/>
  <c r="BI133" i="23" s="1"/>
  <c r="CX133" i="11"/>
  <c r="CA125" i="11"/>
  <c r="CB125" i="11"/>
  <c r="CB370" i="11" s="1"/>
  <c r="BI126" i="23" s="1"/>
  <c r="CA117" i="11"/>
  <c r="CB117" i="11"/>
  <c r="CB362" i="11" s="1"/>
  <c r="BI118" i="23" s="1"/>
  <c r="CX109" i="11"/>
  <c r="CA101" i="11"/>
  <c r="CB101" i="11"/>
  <c r="CB346" i="11" s="1"/>
  <c r="BI102" i="23" s="1"/>
  <c r="BZ93" i="11"/>
  <c r="CH93" i="11" s="1"/>
  <c r="CB93" i="11"/>
  <c r="CB338" i="11" s="1"/>
  <c r="BI94" i="23" s="1"/>
  <c r="BZ85" i="11"/>
  <c r="CH85" i="11" s="1"/>
  <c r="CB85" i="11"/>
  <c r="CB330" i="11" s="1"/>
  <c r="BI86" i="23" s="1"/>
  <c r="CX77" i="11"/>
  <c r="CB315" i="11"/>
  <c r="BI71" i="23" s="1"/>
  <c r="CX71" i="11"/>
  <c r="CX62" i="11"/>
  <c r="CX54" i="11"/>
  <c r="CX46" i="11"/>
  <c r="CB283" i="11"/>
  <c r="BI39" i="23" s="1"/>
  <c r="CX39" i="11"/>
  <c r="CB275" i="11"/>
  <c r="BI31" i="23" s="1"/>
  <c r="CX31" i="11"/>
  <c r="CA24" i="11"/>
  <c r="CB24" i="11"/>
  <c r="CB269" i="11" s="1"/>
  <c r="BI25" i="23" s="1"/>
  <c r="CX17" i="11"/>
  <c r="BZ9" i="11"/>
  <c r="CB9" i="11"/>
  <c r="CB254" i="11" s="1"/>
  <c r="BI10" i="23" s="1"/>
  <c r="CD488" i="11"/>
  <c r="BJ244" i="23" s="1"/>
  <c r="CJ244" i="11"/>
  <c r="CD484" i="11"/>
  <c r="BJ240" i="23" s="1"/>
  <c r="CJ240" i="11"/>
  <c r="CJ480" i="11"/>
  <c r="BP236" i="23" s="1"/>
  <c r="CY236" i="11"/>
  <c r="CJ476" i="11"/>
  <c r="BP232" i="23" s="1"/>
  <c r="CY232" i="11"/>
  <c r="CJ472" i="11"/>
  <c r="BP228" i="23" s="1"/>
  <c r="CY228" i="11"/>
  <c r="CJ468" i="11"/>
  <c r="BP224" i="23" s="1"/>
  <c r="CY224" i="11"/>
  <c r="CD464" i="11"/>
  <c r="BJ220" i="23" s="1"/>
  <c r="CJ220" i="11"/>
  <c r="CD460" i="11"/>
  <c r="BJ216" i="23" s="1"/>
  <c r="CJ216" i="11"/>
  <c r="CD456" i="11"/>
  <c r="BJ212" i="23" s="1"/>
  <c r="CJ212" i="11"/>
  <c r="CJ457" i="11" s="1"/>
  <c r="BP213" i="23" s="1"/>
  <c r="CD452" i="11"/>
  <c r="BJ208" i="23" s="1"/>
  <c r="CJ208" i="11"/>
  <c r="CD448" i="11"/>
  <c r="BJ204" i="23" s="1"/>
  <c r="CJ204" i="11"/>
  <c r="CD444" i="11"/>
  <c r="BJ200" i="23" s="1"/>
  <c r="CJ200" i="11"/>
  <c r="CD440" i="11"/>
  <c r="BJ196" i="23" s="1"/>
  <c r="CJ196" i="11"/>
  <c r="CJ441" i="11" s="1"/>
  <c r="BP197" i="23" s="1"/>
  <c r="CD436" i="11"/>
  <c r="BJ192" i="23" s="1"/>
  <c r="CJ192" i="11"/>
  <c r="CD432" i="11"/>
  <c r="BJ188" i="23" s="1"/>
  <c r="CJ188" i="11"/>
  <c r="CD428" i="11"/>
  <c r="BJ184" i="23" s="1"/>
  <c r="CJ184" i="11"/>
  <c r="CD424" i="11"/>
  <c r="BJ180" i="23" s="1"/>
  <c r="CJ180" i="11"/>
  <c r="CJ425" i="11" s="1"/>
  <c r="BP181" i="23" s="1"/>
  <c r="CD420" i="11"/>
  <c r="BJ176" i="23" s="1"/>
  <c r="CJ176" i="11"/>
  <c r="CD416" i="11"/>
  <c r="BJ172" i="23" s="1"/>
  <c r="CJ172" i="11"/>
  <c r="CD412" i="11"/>
  <c r="BJ168" i="23" s="1"/>
  <c r="CJ168" i="11"/>
  <c r="CD408" i="11"/>
  <c r="BJ164" i="23" s="1"/>
  <c r="CJ164" i="11"/>
  <c r="CJ409" i="11" s="1"/>
  <c r="BP165" i="23" s="1"/>
  <c r="CD404" i="11"/>
  <c r="BJ160" i="23" s="1"/>
  <c r="CJ160" i="11"/>
  <c r="CJ400" i="11"/>
  <c r="BP156" i="23" s="1"/>
  <c r="CY156" i="11"/>
  <c r="CJ396" i="11"/>
  <c r="BP152" i="23" s="1"/>
  <c r="CY152" i="11"/>
  <c r="CD392" i="11"/>
  <c r="BJ148" i="23" s="1"/>
  <c r="CJ148" i="11"/>
  <c r="CJ393" i="11" s="1"/>
  <c r="BP149" i="23" s="1"/>
  <c r="CD388" i="11"/>
  <c r="BJ144" i="23" s="1"/>
  <c r="CJ144" i="11"/>
  <c r="CD384" i="11"/>
  <c r="BJ140" i="23" s="1"/>
  <c r="CJ140" i="11"/>
  <c r="CD380" i="11"/>
  <c r="BJ136" i="23" s="1"/>
  <c r="CJ136" i="11"/>
  <c r="CD376" i="11"/>
  <c r="BJ132" i="23" s="1"/>
  <c r="CJ132" i="11"/>
  <c r="CJ377" i="11" s="1"/>
  <c r="BP133" i="23" s="1"/>
  <c r="CJ372" i="11"/>
  <c r="BP128" i="23" s="1"/>
  <c r="CY128" i="11"/>
  <c r="CJ368" i="11"/>
  <c r="BP124" i="23" s="1"/>
  <c r="CY124" i="11"/>
  <c r="CJ364" i="11"/>
  <c r="BP120" i="23" s="1"/>
  <c r="CY120" i="11"/>
  <c r="CD360" i="11"/>
  <c r="BJ116" i="23" s="1"/>
  <c r="CJ116" i="11"/>
  <c r="CJ361" i="11" s="1"/>
  <c r="BP117" i="23" s="1"/>
  <c r="CJ356" i="11"/>
  <c r="BP112" i="23" s="1"/>
  <c r="CY112" i="11"/>
  <c r="CJ352" i="11"/>
  <c r="BP108" i="23" s="1"/>
  <c r="CY108" i="11"/>
  <c r="CJ348" i="11"/>
  <c r="BP104" i="23" s="1"/>
  <c r="CY104" i="11"/>
  <c r="CJ344" i="11"/>
  <c r="BP100" i="23" s="1"/>
  <c r="CY100" i="11"/>
  <c r="CJ340" i="11"/>
  <c r="BP96" i="23" s="1"/>
  <c r="CY96" i="11"/>
  <c r="CJ336" i="11"/>
  <c r="BP92" i="23" s="1"/>
  <c r="CY92" i="11"/>
  <c r="CJ332" i="11"/>
  <c r="BP88" i="23" s="1"/>
  <c r="CY88" i="11"/>
  <c r="CJ328" i="11"/>
  <c r="BP84" i="23" s="1"/>
  <c r="CY84" i="11"/>
  <c r="CJ324" i="11"/>
  <c r="BP80" i="23" s="1"/>
  <c r="CY80" i="11"/>
  <c r="CD320" i="11"/>
  <c r="BJ76" i="23" s="1"/>
  <c r="CJ76" i="11"/>
  <c r="CD316" i="11"/>
  <c r="BJ72" i="23" s="1"/>
  <c r="CJ72" i="11"/>
  <c r="CD312" i="11"/>
  <c r="BJ68" i="23" s="1"/>
  <c r="CJ68" i="11"/>
  <c r="CJ313" i="11" s="1"/>
  <c r="BP69" i="23" s="1"/>
  <c r="CJ307" i="11"/>
  <c r="BP63" i="23" s="1"/>
  <c r="CY63" i="11"/>
  <c r="CJ303" i="11"/>
  <c r="BP59" i="23" s="1"/>
  <c r="CY59" i="11"/>
  <c r="CJ299" i="11"/>
  <c r="BP55" i="23" s="1"/>
  <c r="CY55" i="11"/>
  <c r="CJ295" i="11"/>
  <c r="BP51" i="23" s="1"/>
  <c r="CY51" i="11"/>
  <c r="CJ291" i="11"/>
  <c r="BP47" i="23" s="1"/>
  <c r="CY47" i="11"/>
  <c r="CJ287" i="11"/>
  <c r="BP43" i="23" s="1"/>
  <c r="CY43" i="11"/>
  <c r="CJ283" i="11"/>
  <c r="BP39" i="23" s="1"/>
  <c r="CY39" i="11"/>
  <c r="CJ279" i="11"/>
  <c r="BP35" i="23" s="1"/>
  <c r="CY35" i="11"/>
  <c r="CJ275" i="11"/>
  <c r="BP31" i="23" s="1"/>
  <c r="CY31" i="11"/>
  <c r="CJ271" i="11"/>
  <c r="BP27" i="23" s="1"/>
  <c r="CY27" i="11"/>
  <c r="CJ267" i="11"/>
  <c r="BP23" i="23" s="1"/>
  <c r="CY23" i="11"/>
  <c r="CJ263" i="11"/>
  <c r="BP19" i="23" s="1"/>
  <c r="CY19" i="11"/>
  <c r="CJ259" i="11"/>
  <c r="BP15" i="23" s="1"/>
  <c r="CY15" i="11"/>
  <c r="CJ255" i="11"/>
  <c r="BP11" i="23" s="1"/>
  <c r="CY11" i="11"/>
  <c r="CJ251" i="11"/>
  <c r="BP7" i="23" s="1"/>
  <c r="CY7" i="11"/>
  <c r="CY251" i="11" s="1"/>
  <c r="CC7" i="23" s="1"/>
  <c r="CN243" i="11"/>
  <c r="CR243" i="11"/>
  <c r="CR488" i="11" s="1"/>
  <c r="BW244" i="23" s="1"/>
  <c r="CR472" i="11"/>
  <c r="BW228" i="23" s="1"/>
  <c r="CZ228" i="11"/>
  <c r="CO220" i="11"/>
  <c r="CR220" i="11"/>
  <c r="CR458" i="11"/>
  <c r="BW214" i="23" s="1"/>
  <c r="CZ214" i="11"/>
  <c r="CZ206" i="11"/>
  <c r="CM198" i="11"/>
  <c r="CR198" i="11"/>
  <c r="CR434" i="11"/>
  <c r="BW190" i="23" s="1"/>
  <c r="CZ190" i="11"/>
  <c r="CM182" i="11"/>
  <c r="CR182" i="11"/>
  <c r="CZ174" i="11"/>
  <c r="CZ159" i="11"/>
  <c r="CM152" i="11"/>
  <c r="CR152" i="11"/>
  <c r="CR389" i="11"/>
  <c r="BW145" i="23" s="1"/>
  <c r="CZ145" i="11"/>
  <c r="CM139" i="11"/>
  <c r="CR139" i="11"/>
  <c r="CN131" i="11"/>
  <c r="CR131" i="11"/>
  <c r="CR367" i="11"/>
  <c r="BW123" i="23" s="1"/>
  <c r="CZ123" i="11"/>
  <c r="CM115" i="11"/>
  <c r="CR115" i="11"/>
  <c r="CR353" i="11"/>
  <c r="BW109" i="23" s="1"/>
  <c r="CZ109" i="11"/>
  <c r="CN101" i="11"/>
  <c r="CM96" i="11"/>
  <c r="CR96" i="11"/>
  <c r="CQ88" i="11"/>
  <c r="CQ333" i="11" s="1"/>
  <c r="BV89" i="23" s="1"/>
  <c r="CR88" i="11"/>
  <c r="CM80" i="11"/>
  <c r="CR80" i="11"/>
  <c r="CR325" i="11" s="1"/>
  <c r="BW81" i="23" s="1"/>
  <c r="CM67" i="11"/>
  <c r="CR67" i="11"/>
  <c r="CN59" i="11"/>
  <c r="CR59" i="11"/>
  <c r="CR304" i="11" s="1"/>
  <c r="BW60" i="23" s="1"/>
  <c r="CM51" i="11"/>
  <c r="CR51" i="11"/>
  <c r="CR288" i="11"/>
  <c r="BW44" i="23" s="1"/>
  <c r="CZ44" i="11"/>
  <c r="CZ288" i="11" s="1"/>
  <c r="CD44" i="23" s="1"/>
  <c r="CR281" i="11"/>
  <c r="BW37" i="23" s="1"/>
  <c r="CZ37" i="11"/>
  <c r="CZ281" i="11" s="1"/>
  <c r="CD37" i="23" s="1"/>
  <c r="CZ31" i="11"/>
  <c r="CZ23" i="11"/>
  <c r="CZ15" i="11"/>
  <c r="CN9" i="11"/>
  <c r="CR9" i="11"/>
  <c r="CR254" i="11" s="1"/>
  <c r="BW10" i="23" s="1"/>
  <c r="BN484" i="11"/>
  <c r="AV240" i="23" s="1"/>
  <c r="BT240" i="11"/>
  <c r="BN476" i="11"/>
  <c r="AV232" i="23" s="1"/>
  <c r="BT232" i="11"/>
  <c r="BN468" i="11"/>
  <c r="AV224" i="23" s="1"/>
  <c r="BT224" i="11"/>
  <c r="BT460" i="11"/>
  <c r="BB216" i="23" s="1"/>
  <c r="CW216" i="11"/>
  <c r="BT452" i="11"/>
  <c r="BB208" i="23" s="1"/>
  <c r="CW208" i="11"/>
  <c r="BT444" i="11"/>
  <c r="BB200" i="23" s="1"/>
  <c r="CW200" i="11"/>
  <c r="BN436" i="11"/>
  <c r="AV192" i="23" s="1"/>
  <c r="BT192" i="11"/>
  <c r="BN428" i="11"/>
  <c r="AV184" i="23" s="1"/>
  <c r="BT184" i="11"/>
  <c r="BN420" i="11"/>
  <c r="AV176" i="23" s="1"/>
  <c r="BT176" i="11"/>
  <c r="BN412" i="11"/>
  <c r="AV168" i="23" s="1"/>
  <c r="BT168" i="11"/>
  <c r="BT413" i="11" s="1"/>
  <c r="BB169" i="23" s="1"/>
  <c r="BN404" i="11"/>
  <c r="AV160" i="23" s="1"/>
  <c r="BT160" i="11"/>
  <c r="BN396" i="11"/>
  <c r="AV152" i="23" s="1"/>
  <c r="BT152" i="11"/>
  <c r="BT388" i="11"/>
  <c r="BB144" i="23" s="1"/>
  <c r="CW144" i="11"/>
  <c r="BT380" i="11"/>
  <c r="BB136" i="23" s="1"/>
  <c r="CW136" i="11"/>
  <c r="BT372" i="11"/>
  <c r="BB128" i="23" s="1"/>
  <c r="CW128" i="11"/>
  <c r="BN364" i="11"/>
  <c r="AV120" i="23" s="1"/>
  <c r="BT120" i="11"/>
  <c r="BN356" i="11"/>
  <c r="AV112" i="23" s="1"/>
  <c r="BT112" i="11"/>
  <c r="BN348" i="11"/>
  <c r="AV104" i="23" s="1"/>
  <c r="BT104" i="11"/>
  <c r="BT340" i="11"/>
  <c r="BB96" i="23" s="1"/>
  <c r="CW96" i="11"/>
  <c r="BT332" i="11"/>
  <c r="BB88" i="23" s="1"/>
  <c r="CW88" i="11"/>
  <c r="BN324" i="11"/>
  <c r="AV80" i="23" s="1"/>
  <c r="BT80" i="11"/>
  <c r="BT316" i="11"/>
  <c r="BB72" i="23" s="1"/>
  <c r="CW72" i="11"/>
  <c r="BT308" i="11"/>
  <c r="BB64" i="23" s="1"/>
  <c r="CW64" i="11"/>
  <c r="BT309" i="11"/>
  <c r="BB65" i="23" s="1"/>
  <c r="BT300" i="11"/>
  <c r="BB56" i="23" s="1"/>
  <c r="CW56" i="11"/>
  <c r="BN292" i="11"/>
  <c r="AV48" i="23" s="1"/>
  <c r="BT48" i="11"/>
  <c r="BN284" i="11"/>
  <c r="AV40" i="23" s="1"/>
  <c r="BT40" i="11"/>
  <c r="BT276" i="11"/>
  <c r="BB32" i="23" s="1"/>
  <c r="CW32" i="11"/>
  <c r="BT268" i="11"/>
  <c r="BB24" i="23" s="1"/>
  <c r="CW24" i="11"/>
  <c r="BT260" i="11"/>
  <c r="BB16" i="23" s="1"/>
  <c r="CW16" i="11"/>
  <c r="BN252" i="11"/>
  <c r="AV8" i="23" s="1"/>
  <c r="BT8" i="11"/>
  <c r="BD483" i="11"/>
  <c r="AN239" i="23" s="1"/>
  <c r="CU239" i="11"/>
  <c r="CU228" i="11"/>
  <c r="BD460" i="11"/>
  <c r="AN216" i="23" s="1"/>
  <c r="CU216" i="11"/>
  <c r="CU460" i="11" s="1"/>
  <c r="BY216" i="23" s="1"/>
  <c r="CU210" i="11"/>
  <c r="AZ202" i="11"/>
  <c r="BC197" i="11"/>
  <c r="BD197" i="11"/>
  <c r="BD435" i="11"/>
  <c r="AN191" i="23" s="1"/>
  <c r="CU191" i="11"/>
  <c r="BB183" i="11"/>
  <c r="CE183" i="11" s="1"/>
  <c r="BD183" i="11"/>
  <c r="BC176" i="11"/>
  <c r="BD176" i="11"/>
  <c r="BD421" i="11" s="1"/>
  <c r="AN177" i="23" s="1"/>
  <c r="BD414" i="11"/>
  <c r="AN170" i="23" s="1"/>
  <c r="CU170" i="11"/>
  <c r="CU414" i="11" s="1"/>
  <c r="BY170" i="23" s="1"/>
  <c r="AY164" i="11"/>
  <c r="BD164" i="11"/>
  <c r="BD409" i="11" s="1"/>
  <c r="AN165" i="23" s="1"/>
  <c r="CU158" i="11"/>
  <c r="CU150" i="11"/>
  <c r="AY143" i="11"/>
  <c r="AZ137" i="11"/>
  <c r="BD137" i="11"/>
  <c r="AY130" i="11"/>
  <c r="AY375" i="11" s="1"/>
  <c r="AI131" i="23" s="1"/>
  <c r="BD130" i="11"/>
  <c r="CU123" i="11"/>
  <c r="BB118" i="11"/>
  <c r="AY112" i="11"/>
  <c r="BD112" i="11"/>
  <c r="AZ104" i="11"/>
  <c r="BA98" i="11"/>
  <c r="BD98" i="11"/>
  <c r="AZ93" i="11"/>
  <c r="BO93" i="11" s="1"/>
  <c r="BD93" i="11"/>
  <c r="BD331" i="11"/>
  <c r="AN87" i="23" s="1"/>
  <c r="CU87" i="11"/>
  <c r="CU331" i="11" s="1"/>
  <c r="BY87" i="23" s="1"/>
  <c r="BB80" i="11"/>
  <c r="BD80" i="11"/>
  <c r="AZ73" i="11"/>
  <c r="BD73" i="11"/>
  <c r="BD310" i="11"/>
  <c r="AN66" i="23" s="1"/>
  <c r="CU66" i="11"/>
  <c r="CU310" i="11" s="1"/>
  <c r="BY66" i="23" s="1"/>
  <c r="CU58" i="11"/>
  <c r="BC51" i="11"/>
  <c r="BD51" i="11"/>
  <c r="BD288" i="11"/>
  <c r="AN44" i="23" s="1"/>
  <c r="CU44" i="11"/>
  <c r="CU288" i="11" s="1"/>
  <c r="BY44" i="23" s="1"/>
  <c r="BC36" i="11"/>
  <c r="BD36" i="11"/>
  <c r="CU28" i="11"/>
  <c r="BD272" i="11"/>
  <c r="AN28" i="23" s="1"/>
  <c r="AY23" i="11"/>
  <c r="BD23" i="11"/>
  <c r="AY15" i="11"/>
  <c r="BD15" i="11"/>
  <c r="AY7" i="11"/>
  <c r="AY252" i="11" s="1"/>
  <c r="AI8" i="23" s="1"/>
  <c r="BD7" i="11"/>
  <c r="CV241" i="11"/>
  <c r="BH233" i="11"/>
  <c r="BL233" i="11"/>
  <c r="BL471" i="11"/>
  <c r="AU227" i="23" s="1"/>
  <c r="CV227" i="11"/>
  <c r="BL463" i="11"/>
  <c r="AU219" i="23" s="1"/>
  <c r="CV219" i="11"/>
  <c r="BG211" i="11"/>
  <c r="BL211" i="11"/>
  <c r="BL456" i="11" s="1"/>
  <c r="AU212" i="23" s="1"/>
  <c r="BG203" i="11"/>
  <c r="BL203" i="11"/>
  <c r="CV195" i="11"/>
  <c r="BL431" i="11"/>
  <c r="AU187" i="23" s="1"/>
  <c r="CV187" i="11"/>
  <c r="CV431" i="11" s="1"/>
  <c r="BZ187" i="23" s="1"/>
  <c r="BG179" i="11"/>
  <c r="BL179" i="11"/>
  <c r="BG171" i="11"/>
  <c r="BL171" i="11"/>
  <c r="BG163" i="11"/>
  <c r="BL163" i="11"/>
  <c r="BH156" i="11"/>
  <c r="BP156" i="11" s="1"/>
  <c r="BG149" i="11"/>
  <c r="BL149" i="11"/>
  <c r="BL385" i="11"/>
  <c r="AU141" i="23" s="1"/>
  <c r="CV141" i="11"/>
  <c r="BL377" i="11"/>
  <c r="AU133" i="23" s="1"/>
  <c r="CV133" i="11"/>
  <c r="CV377" i="11" s="1"/>
  <c r="BZ133" i="23" s="1"/>
  <c r="BL370" i="11"/>
  <c r="AU126" i="23" s="1"/>
  <c r="CV126" i="11"/>
  <c r="BG119" i="11"/>
  <c r="BL119" i="11"/>
  <c r="BL364" i="11" s="1"/>
  <c r="AU120" i="23" s="1"/>
  <c r="BH112" i="11"/>
  <c r="BP112" i="11" s="1"/>
  <c r="BL112" i="11"/>
  <c r="CV104" i="11"/>
  <c r="BG96" i="11"/>
  <c r="BL96" i="11"/>
  <c r="BH88" i="11"/>
  <c r="BP88" i="11" s="1"/>
  <c r="BL88" i="11"/>
  <c r="BL333" i="11" s="1"/>
  <c r="AU89" i="23" s="1"/>
  <c r="BL325" i="11"/>
  <c r="AU81" i="23" s="1"/>
  <c r="CV81" i="11"/>
  <c r="BG66" i="11"/>
  <c r="BL66" i="11"/>
  <c r="BK58" i="11"/>
  <c r="BL58" i="11"/>
  <c r="BL294" i="11"/>
  <c r="AU50" i="23" s="1"/>
  <c r="CV50" i="11"/>
  <c r="CV294" i="11" s="1"/>
  <c r="BZ50" i="23" s="1"/>
  <c r="BL286" i="11"/>
  <c r="AU42" i="23" s="1"/>
  <c r="CV42" i="11"/>
  <c r="BH35" i="11"/>
  <c r="BL35" i="11"/>
  <c r="BL272" i="11"/>
  <c r="AU28" i="23" s="1"/>
  <c r="CV28" i="11"/>
  <c r="BJ20" i="11"/>
  <c r="BH13" i="11"/>
  <c r="BP13" i="11" s="1"/>
  <c r="BL13" i="11"/>
  <c r="BL258" i="11" s="1"/>
  <c r="AU14" i="23" s="1"/>
  <c r="BJ5" i="11"/>
  <c r="BL5" i="11"/>
  <c r="CX242" i="11"/>
  <c r="CB478" i="11"/>
  <c r="BI234" i="23" s="1"/>
  <c r="CX234" i="11"/>
  <c r="CX226" i="11"/>
  <c r="CB463" i="11"/>
  <c r="BI219" i="23" s="1"/>
  <c r="CX219" i="11"/>
  <c r="CB455" i="11"/>
  <c r="BI211" i="23" s="1"/>
  <c r="CX211" i="11"/>
  <c r="CB447" i="11"/>
  <c r="BI203" i="23" s="1"/>
  <c r="CX203" i="11"/>
  <c r="CB439" i="11"/>
  <c r="BI195" i="23" s="1"/>
  <c r="CX195" i="11"/>
  <c r="CX439" i="11" s="1"/>
  <c r="CB195" i="23" s="1"/>
  <c r="CB432" i="11"/>
  <c r="BI188" i="23" s="1"/>
  <c r="CX188" i="11"/>
  <c r="CX432" i="11" s="1"/>
  <c r="CB188" i="23" s="1"/>
  <c r="BV424" i="11"/>
  <c r="BC180" i="23" s="1"/>
  <c r="CB180" i="11"/>
  <c r="BV416" i="11"/>
  <c r="BC172" i="23" s="1"/>
  <c r="CB172" i="11"/>
  <c r="CB417" i="11" s="1"/>
  <c r="BI173" i="23" s="1"/>
  <c r="CB408" i="11"/>
  <c r="BI164" i="23" s="1"/>
  <c r="CX164" i="11"/>
  <c r="CX408" i="11" s="1"/>
  <c r="CB164" i="23" s="1"/>
  <c r="CB400" i="11"/>
  <c r="BI156" i="23" s="1"/>
  <c r="CX156" i="11"/>
  <c r="CX400" i="11" s="1"/>
  <c r="CB156" i="23" s="1"/>
  <c r="CB392" i="11"/>
  <c r="BI148" i="23" s="1"/>
  <c r="CX148" i="11"/>
  <c r="CB384" i="11"/>
  <c r="BI140" i="23" s="1"/>
  <c r="CX140" i="11"/>
  <c r="CB376" i="11"/>
  <c r="BI132" i="23" s="1"/>
  <c r="CX132" i="11"/>
  <c r="CX376" i="11" s="1"/>
  <c r="CB132" i="23" s="1"/>
  <c r="BZ124" i="11"/>
  <c r="CH124" i="11" s="1"/>
  <c r="CB124" i="11"/>
  <c r="CB360" i="11"/>
  <c r="BI116" i="23" s="1"/>
  <c r="CX116" i="11"/>
  <c r="CA108" i="11"/>
  <c r="CB108" i="11"/>
  <c r="CB353" i="11" s="1"/>
  <c r="BI109" i="23" s="1"/>
  <c r="BZ100" i="11"/>
  <c r="CB100" i="11"/>
  <c r="CB336" i="11"/>
  <c r="BI92" i="23" s="1"/>
  <c r="CX92" i="11"/>
  <c r="CX336" i="11" s="1"/>
  <c r="CB92" i="23" s="1"/>
  <c r="BZ84" i="11"/>
  <c r="CB84" i="11"/>
  <c r="BZ76" i="11"/>
  <c r="CB76" i="11"/>
  <c r="CB321" i="11" s="1"/>
  <c r="BI77" i="23" s="1"/>
  <c r="CB314" i="11"/>
  <c r="BI70" i="23" s="1"/>
  <c r="CX70" i="11"/>
  <c r="CX314" i="11" s="1"/>
  <c r="CB70" i="23" s="1"/>
  <c r="BZ61" i="11"/>
  <c r="CH61" i="11" s="1"/>
  <c r="CB61" i="11"/>
  <c r="BZ53" i="11"/>
  <c r="CB53" i="11"/>
  <c r="BZ45" i="11"/>
  <c r="CB45" i="11"/>
  <c r="CB290" i="11" s="1"/>
  <c r="BI46" i="23" s="1"/>
  <c r="CB282" i="11"/>
  <c r="BI38" i="23" s="1"/>
  <c r="CX38" i="11"/>
  <c r="CX282" i="11" s="1"/>
  <c r="CB38" i="23" s="1"/>
  <c r="CB274" i="11"/>
  <c r="BI30" i="23" s="1"/>
  <c r="CX30" i="11"/>
  <c r="CB267" i="11"/>
  <c r="BI23" i="23" s="1"/>
  <c r="CX23" i="11"/>
  <c r="CA16" i="11"/>
  <c r="CB16" i="11"/>
  <c r="CB261" i="11" s="1"/>
  <c r="BI17" i="23" s="1"/>
  <c r="CB252" i="11"/>
  <c r="BI8" i="23" s="1"/>
  <c r="CX8" i="11"/>
  <c r="CX252" i="11" s="1"/>
  <c r="CB8" i="23" s="1"/>
  <c r="CR486" i="11"/>
  <c r="BW242" i="23" s="1"/>
  <c r="CZ242" i="11"/>
  <c r="CN235" i="11"/>
  <c r="CR235" i="11"/>
  <c r="CR480" i="11" s="1"/>
  <c r="BW236" i="23" s="1"/>
  <c r="CR471" i="11"/>
  <c r="BW227" i="23" s="1"/>
  <c r="CZ227" i="11"/>
  <c r="CN219" i="11"/>
  <c r="CR457" i="11"/>
  <c r="BW213" i="23" s="1"/>
  <c r="CZ213" i="11"/>
  <c r="CM205" i="11"/>
  <c r="CR205" i="11"/>
  <c r="CZ197" i="11"/>
  <c r="CR433" i="11"/>
  <c r="BW189" i="23" s="1"/>
  <c r="CZ189" i="11"/>
  <c r="CZ181" i="11"/>
  <c r="CN173" i="11"/>
  <c r="CR173" i="11"/>
  <c r="CM166" i="11"/>
  <c r="CR166" i="11"/>
  <c r="CM158" i="11"/>
  <c r="CR158" i="11"/>
  <c r="CR403" i="11" s="1"/>
  <c r="BW159" i="23" s="1"/>
  <c r="CM151" i="11"/>
  <c r="CM396" i="11" s="1"/>
  <c r="BR152" i="23" s="1"/>
  <c r="CR388" i="11"/>
  <c r="BW144" i="23" s="1"/>
  <c r="CZ144" i="11"/>
  <c r="CZ388" i="11" s="1"/>
  <c r="CD144" i="23" s="1"/>
  <c r="CM138" i="11"/>
  <c r="CR138" i="11"/>
  <c r="CM130" i="11"/>
  <c r="CR130" i="11"/>
  <c r="CZ122" i="11"/>
  <c r="CP114" i="11"/>
  <c r="CP358" i="11" s="1"/>
  <c r="BU114" i="23" s="1"/>
  <c r="CR114" i="11"/>
  <c r="CR352" i="11"/>
  <c r="BW108" i="23" s="1"/>
  <c r="CZ108" i="11"/>
  <c r="CM101" i="11"/>
  <c r="CR339" i="11"/>
  <c r="BW95" i="23" s="1"/>
  <c r="CZ95" i="11"/>
  <c r="CZ339" i="11" s="1"/>
  <c r="CD95" i="23" s="1"/>
  <c r="CM87" i="11"/>
  <c r="CR87" i="11"/>
  <c r="CR323" i="11"/>
  <c r="BW79" i="23" s="1"/>
  <c r="CZ79" i="11"/>
  <c r="CR318" i="11"/>
  <c r="BW74" i="23" s="1"/>
  <c r="CZ74" i="11"/>
  <c r="CR310" i="11"/>
  <c r="BW66" i="23" s="1"/>
  <c r="CZ66" i="11"/>
  <c r="CZ310" i="11" s="1"/>
  <c r="CD66" i="23" s="1"/>
  <c r="CZ58" i="11"/>
  <c r="CZ50" i="11"/>
  <c r="CN43" i="11"/>
  <c r="CM36" i="11"/>
  <c r="CM30" i="11"/>
  <c r="CR30" i="11"/>
  <c r="CR275" i="11" s="1"/>
  <c r="BW31" i="23" s="1"/>
  <c r="CM22" i="11"/>
  <c r="CR22" i="11"/>
  <c r="CR267" i="11" s="1"/>
  <c r="BW23" i="23" s="1"/>
  <c r="CQ14" i="11"/>
  <c r="CR14" i="11"/>
  <c r="CR259" i="11" s="1"/>
  <c r="BW15" i="23" s="1"/>
  <c r="CO8" i="11"/>
  <c r="CR8" i="11"/>
  <c r="BT483" i="11"/>
  <c r="BB239" i="23" s="1"/>
  <c r="CW239" i="11"/>
  <c r="CW231" i="11"/>
  <c r="CW223" i="11"/>
  <c r="CW215" i="11"/>
  <c r="BT451" i="11"/>
  <c r="BB207" i="23" s="1"/>
  <c r="CW207" i="11"/>
  <c r="CW199" i="11"/>
  <c r="CW191" i="11"/>
  <c r="CW183" i="11"/>
  <c r="BT419" i="11"/>
  <c r="BB175" i="23" s="1"/>
  <c r="CW175" i="11"/>
  <c r="CW167" i="11"/>
  <c r="CW159" i="11"/>
  <c r="CW151" i="11"/>
  <c r="BT387" i="11"/>
  <c r="BB143" i="23" s="1"/>
  <c r="CW143" i="11"/>
  <c r="CW135" i="11"/>
  <c r="CW127" i="11"/>
  <c r="CW119" i="11"/>
  <c r="BT355" i="11"/>
  <c r="BB111" i="23" s="1"/>
  <c r="CW111" i="11"/>
  <c r="BT347" i="11"/>
  <c r="BB103" i="23" s="1"/>
  <c r="CW103" i="11"/>
  <c r="CW95" i="11"/>
  <c r="BT331" i="11"/>
  <c r="BB87" i="23" s="1"/>
  <c r="CW87" i="11"/>
  <c r="BT323" i="11"/>
  <c r="BB79" i="23" s="1"/>
  <c r="CW79" i="11"/>
  <c r="CW71" i="11"/>
  <c r="CW63" i="11"/>
  <c r="BT299" i="11"/>
  <c r="BB55" i="23" s="1"/>
  <c r="CW55" i="11"/>
  <c r="CW299" i="11" s="1"/>
  <c r="CA55" i="23" s="1"/>
  <c r="BT291" i="11"/>
  <c r="BB47" i="23" s="1"/>
  <c r="CW47" i="11"/>
  <c r="CW39" i="11"/>
  <c r="CW31" i="11"/>
  <c r="CW23" i="11"/>
  <c r="BT259" i="11"/>
  <c r="BB15" i="23" s="1"/>
  <c r="CW15" i="11"/>
  <c r="BT251" i="11"/>
  <c r="BB7" i="23" s="1"/>
  <c r="CW7" i="11"/>
  <c r="CW251" i="11" s="1"/>
  <c r="CA7" i="23" s="1"/>
  <c r="BV312" i="11"/>
  <c r="BC68" i="23" s="1"/>
  <c r="BV252" i="11"/>
  <c r="BC8" i="23" s="1"/>
  <c r="CM230" i="11"/>
  <c r="CN172" i="11"/>
  <c r="CL389" i="11"/>
  <c r="BQ145" i="23" s="1"/>
  <c r="CL292" i="11"/>
  <c r="BQ48" i="23" s="1"/>
  <c r="BN431" i="11"/>
  <c r="AV187" i="23" s="1"/>
  <c r="BA122" i="11"/>
  <c r="BW122" i="11" s="1"/>
  <c r="AZ64" i="11"/>
  <c r="BO64" i="11" s="1"/>
  <c r="BA138" i="11"/>
  <c r="BW138" i="11" s="1"/>
  <c r="AY126" i="11"/>
  <c r="AY81" i="11"/>
  <c r="AY75" i="11"/>
  <c r="CO155" i="11"/>
  <c r="AZ109" i="11"/>
  <c r="BO109" i="11" s="1"/>
  <c r="CI393" i="11"/>
  <c r="BO149" i="23" s="1"/>
  <c r="AY160" i="11"/>
  <c r="AY405" i="11" s="1"/>
  <c r="AI161" i="23" s="1"/>
  <c r="AY291" i="11"/>
  <c r="AI47" i="23" s="1"/>
  <c r="AX469" i="11"/>
  <c r="AH225" i="23" s="1"/>
  <c r="BA160" i="11"/>
  <c r="BW160" i="11" s="1"/>
  <c r="BB10" i="11"/>
  <c r="CE10" i="11" s="1"/>
  <c r="BV300" i="11"/>
  <c r="BC56" i="23" s="1"/>
  <c r="BV277" i="11"/>
  <c r="BC33" i="23" s="1"/>
  <c r="CD385" i="11"/>
  <c r="BJ141" i="23" s="1"/>
  <c r="CD381" i="11"/>
  <c r="BJ137" i="23" s="1"/>
  <c r="CD377" i="11"/>
  <c r="BJ133" i="23" s="1"/>
  <c r="CD373" i="11"/>
  <c r="BJ129" i="23" s="1"/>
  <c r="CD369" i="11"/>
  <c r="BJ125" i="23" s="1"/>
  <c r="CD289" i="11"/>
  <c r="BJ45" i="23" s="1"/>
  <c r="CD285" i="11"/>
  <c r="BJ41" i="23" s="1"/>
  <c r="CD281" i="11"/>
  <c r="BJ37" i="23" s="1"/>
  <c r="CD277" i="11"/>
  <c r="BJ33" i="23" s="1"/>
  <c r="CD273" i="11"/>
  <c r="BJ29" i="23" s="1"/>
  <c r="CD269" i="11"/>
  <c r="BJ25" i="23" s="1"/>
  <c r="CD265" i="11"/>
  <c r="BJ21" i="23" s="1"/>
  <c r="CD257" i="11"/>
  <c r="BJ13" i="23" s="1"/>
  <c r="CQ30" i="11"/>
  <c r="BA162" i="11"/>
  <c r="BB160" i="11"/>
  <c r="CE160" i="11" s="1"/>
  <c r="BC229" i="11"/>
  <c r="BA224" i="11"/>
  <c r="BW224" i="11" s="1"/>
  <c r="AZ208" i="11"/>
  <c r="BO208" i="11" s="1"/>
  <c r="AX440" i="11"/>
  <c r="AH196" i="23" s="1"/>
  <c r="AX426" i="11"/>
  <c r="AH182" i="23" s="1"/>
  <c r="AY163" i="11"/>
  <c r="AZ160" i="11"/>
  <c r="BO160" i="11" s="1"/>
  <c r="BA108" i="11"/>
  <c r="BW108" i="11" s="1"/>
  <c r="AY73" i="11"/>
  <c r="AY10" i="11"/>
  <c r="AY255" i="11" s="1"/>
  <c r="AI11" i="23" s="1"/>
  <c r="BG44" i="11"/>
  <c r="BG23" i="11"/>
  <c r="BH9" i="11"/>
  <c r="BP9" i="11" s="1"/>
  <c r="CI432" i="11"/>
  <c r="BO188" i="23" s="1"/>
  <c r="CI428" i="11"/>
  <c r="BO184" i="23" s="1"/>
  <c r="CI424" i="11"/>
  <c r="BO180" i="23" s="1"/>
  <c r="CI420" i="11"/>
  <c r="BO176" i="23" s="1"/>
  <c r="CI416" i="11"/>
  <c r="BO172" i="23" s="1"/>
  <c r="CI412" i="11"/>
  <c r="BO168" i="23" s="1"/>
  <c r="CI408" i="11"/>
  <c r="BO164" i="23" s="1"/>
  <c r="CI404" i="11"/>
  <c r="BO160" i="23" s="1"/>
  <c r="CI400" i="11"/>
  <c r="BO156" i="23" s="1"/>
  <c r="CI396" i="11"/>
  <c r="BO152" i="23" s="1"/>
  <c r="CI388" i="11"/>
  <c r="BO144" i="23" s="1"/>
  <c r="CI384" i="11"/>
  <c r="BO140" i="23" s="1"/>
  <c r="CI380" i="11"/>
  <c r="BO136" i="23" s="1"/>
  <c r="CI376" i="11"/>
  <c r="BO132" i="23" s="1"/>
  <c r="CI372" i="11"/>
  <c r="BO128" i="23" s="1"/>
  <c r="CI368" i="11"/>
  <c r="BO124" i="23" s="1"/>
  <c r="CI364" i="11"/>
  <c r="BO120" i="23" s="1"/>
  <c r="CI356" i="11"/>
  <c r="BO112" i="23" s="1"/>
  <c r="CI352" i="11"/>
  <c r="BO108" i="23" s="1"/>
  <c r="CI348" i="11"/>
  <c r="BO104" i="23" s="1"/>
  <c r="CI344" i="11"/>
  <c r="BO100" i="23" s="1"/>
  <c r="CI340" i="11"/>
  <c r="BO96" i="23" s="1"/>
  <c r="CI304" i="11"/>
  <c r="BO60" i="23" s="1"/>
  <c r="CI300" i="11"/>
  <c r="BO56" i="23" s="1"/>
  <c r="CI296" i="11"/>
  <c r="BO52" i="23" s="1"/>
  <c r="CI292" i="11"/>
  <c r="BO48" i="23" s="1"/>
  <c r="CI288" i="11"/>
  <c r="BO44" i="23" s="1"/>
  <c r="CI284" i="11"/>
  <c r="BO40" i="23" s="1"/>
  <c r="CI280" i="11"/>
  <c r="BO36" i="23" s="1"/>
  <c r="CI276" i="11"/>
  <c r="BO32" i="23" s="1"/>
  <c r="CI272" i="11"/>
  <c r="BO28" i="23" s="1"/>
  <c r="CI268" i="11"/>
  <c r="BO24" i="23" s="1"/>
  <c r="CI260" i="11"/>
  <c r="BO16" i="23" s="1"/>
  <c r="CN211" i="11"/>
  <c r="CN180" i="11"/>
  <c r="CL357" i="11"/>
  <c r="BQ113" i="23" s="1"/>
  <c r="CL287" i="11"/>
  <c r="BQ43" i="23" s="1"/>
  <c r="BN419" i="11"/>
  <c r="AV175" i="23" s="1"/>
  <c r="BH197" i="11"/>
  <c r="BP197" i="11" s="1"/>
  <c r="BK52" i="11"/>
  <c r="BV436" i="11"/>
  <c r="BC192" i="23" s="1"/>
  <c r="BZ176" i="11"/>
  <c r="CH176" i="11" s="1"/>
  <c r="CA405" i="11"/>
  <c r="BH161" i="23" s="1"/>
  <c r="BV293" i="11"/>
  <c r="BC49" i="23" s="1"/>
  <c r="CM172" i="11"/>
  <c r="BN488" i="11"/>
  <c r="AV244" i="23" s="1"/>
  <c r="BN480" i="11"/>
  <c r="AV236" i="23" s="1"/>
  <c r="BN472" i="11"/>
  <c r="AV228" i="23" s="1"/>
  <c r="BN464" i="11"/>
  <c r="AV220" i="23" s="1"/>
  <c r="BN456" i="11"/>
  <c r="AV212" i="23" s="1"/>
  <c r="BI209" i="11"/>
  <c r="BX209" i="11" s="1"/>
  <c r="BN463" i="11"/>
  <c r="AV219" i="23" s="1"/>
  <c r="BN447" i="11"/>
  <c r="AV203" i="23" s="1"/>
  <c r="BN415" i="11"/>
  <c r="AV171" i="23" s="1"/>
  <c r="BN383" i="11"/>
  <c r="AV139" i="23" s="1"/>
  <c r="BN335" i="11"/>
  <c r="AV91" i="23" s="1"/>
  <c r="BN319" i="11"/>
  <c r="AV75" i="23" s="1"/>
  <c r="BN287" i="11"/>
  <c r="AV43" i="23" s="1"/>
  <c r="BN255" i="11"/>
  <c r="AV11" i="23" s="1"/>
  <c r="BH209" i="11"/>
  <c r="BP209" i="11" s="1"/>
  <c r="CA105" i="11"/>
  <c r="BV284" i="11"/>
  <c r="BC40" i="23" s="1"/>
  <c r="BV276" i="11"/>
  <c r="BC32" i="23" s="1"/>
  <c r="CD485" i="11"/>
  <c r="BJ241" i="23" s="1"/>
  <c r="CD481" i="11"/>
  <c r="BJ237" i="23" s="1"/>
  <c r="CD477" i="11"/>
  <c r="BJ233" i="23" s="1"/>
  <c r="CD473" i="11"/>
  <c r="BJ229" i="23" s="1"/>
  <c r="CD469" i="11"/>
  <c r="BJ225" i="23" s="1"/>
  <c r="CD457" i="11"/>
  <c r="BJ213" i="23" s="1"/>
  <c r="CD453" i="11"/>
  <c r="BJ209" i="23" s="1"/>
  <c r="CD449" i="11"/>
  <c r="BJ205" i="23" s="1"/>
  <c r="CD445" i="11"/>
  <c r="BJ201" i="23" s="1"/>
  <c r="CD441" i="11"/>
  <c r="BJ197" i="23" s="1"/>
  <c r="CD437" i="11"/>
  <c r="BJ193" i="23" s="1"/>
  <c r="CD433" i="11"/>
  <c r="BJ189" i="23" s="1"/>
  <c r="CD429" i="11"/>
  <c r="BJ185" i="23" s="1"/>
  <c r="CD425" i="11"/>
  <c r="BJ181" i="23" s="1"/>
  <c r="CD421" i="11"/>
  <c r="BJ177" i="23" s="1"/>
  <c r="CD417" i="11"/>
  <c r="BJ173" i="23" s="1"/>
  <c r="CD413" i="11"/>
  <c r="BJ169" i="23" s="1"/>
  <c r="CD409" i="11"/>
  <c r="BJ165" i="23" s="1"/>
  <c r="CD405" i="11"/>
  <c r="BJ161" i="23" s="1"/>
  <c r="CD401" i="11"/>
  <c r="BJ157" i="23" s="1"/>
  <c r="CD397" i="11"/>
  <c r="BJ153" i="23" s="1"/>
  <c r="CD365" i="11"/>
  <c r="BJ121" i="23" s="1"/>
  <c r="CD353" i="11"/>
  <c r="BJ109" i="23" s="1"/>
  <c r="CD349" i="11"/>
  <c r="BJ105" i="23" s="1"/>
  <c r="CD345" i="11"/>
  <c r="BJ101" i="23" s="1"/>
  <c r="CD341" i="11"/>
  <c r="BJ97" i="23" s="1"/>
  <c r="CD337" i="11"/>
  <c r="BJ93" i="23" s="1"/>
  <c r="CD333" i="11"/>
  <c r="BJ89" i="23" s="1"/>
  <c r="CD329" i="11"/>
  <c r="BJ85" i="23" s="1"/>
  <c r="CD293" i="11"/>
  <c r="BJ49" i="23" s="1"/>
  <c r="CQ239" i="11"/>
  <c r="BN487" i="11"/>
  <c r="AV243" i="23" s="1"/>
  <c r="BH237" i="11"/>
  <c r="BP237" i="11" s="1"/>
  <c r="BI188" i="11"/>
  <c r="BH160" i="11"/>
  <c r="BP160" i="11" s="1"/>
  <c r="BH103" i="11"/>
  <c r="BP103" i="11" s="1"/>
  <c r="BJ90" i="11"/>
  <c r="CF90" i="11" s="1"/>
  <c r="BV448" i="11"/>
  <c r="BC204" i="23" s="1"/>
  <c r="BZ68" i="11"/>
  <c r="CH68" i="11" s="1"/>
  <c r="CP239" i="11"/>
  <c r="CL446" i="11"/>
  <c r="BQ202" i="23" s="1"/>
  <c r="CO116" i="11"/>
  <c r="CM93" i="11"/>
  <c r="CM337" i="11" s="1"/>
  <c r="BR93" i="23" s="1"/>
  <c r="CM86" i="11"/>
  <c r="BN334" i="11"/>
  <c r="AV90" i="23" s="1"/>
  <c r="CO239" i="11"/>
  <c r="CQ20" i="11"/>
  <c r="BN479" i="11"/>
  <c r="AV235" i="23" s="1"/>
  <c r="BN455" i="11"/>
  <c r="AV211" i="23" s="1"/>
  <c r="AX480" i="11"/>
  <c r="AH236" i="23" s="1"/>
  <c r="BI244" i="11"/>
  <c r="BX244" i="11" s="1"/>
  <c r="BF484" i="11"/>
  <c r="AO240" i="23" s="1"/>
  <c r="AX437" i="11"/>
  <c r="AH193" i="23" s="1"/>
  <c r="BA147" i="11"/>
  <c r="BW147" i="11" s="1"/>
  <c r="AZ63" i="11"/>
  <c r="AZ7" i="11"/>
  <c r="BH244" i="11"/>
  <c r="BP244" i="11" s="1"/>
  <c r="BI239" i="11"/>
  <c r="BX239" i="11" s="1"/>
  <c r="CI487" i="11"/>
  <c r="BO243" i="23" s="1"/>
  <c r="CI475" i="11"/>
  <c r="BO231" i="23" s="1"/>
  <c r="CI471" i="11"/>
  <c r="BO227" i="23" s="1"/>
  <c r="CI467" i="11"/>
  <c r="BO223" i="23" s="1"/>
  <c r="CI463" i="11"/>
  <c r="BO219" i="23" s="1"/>
  <c r="CI459" i="11"/>
  <c r="BO215" i="23" s="1"/>
  <c r="CI455" i="11"/>
  <c r="BO211" i="23" s="1"/>
  <c r="CN239" i="11"/>
  <c r="CN192" i="11"/>
  <c r="CM180" i="11"/>
  <c r="CM424" i="11" s="1"/>
  <c r="BR180" i="23" s="1"/>
  <c r="CN115" i="11"/>
  <c r="CN85" i="11"/>
  <c r="CP20" i="11"/>
  <c r="BN286" i="11"/>
  <c r="AV42" i="23" s="1"/>
  <c r="BN299" i="11"/>
  <c r="AV55" i="23" s="1"/>
  <c r="BN251" i="11"/>
  <c r="AV7" i="23" s="1"/>
  <c r="BB235" i="11"/>
  <c r="CE235" i="11" s="1"/>
  <c r="AX443" i="11"/>
  <c r="AH199" i="23" s="1"/>
  <c r="AX447" i="11"/>
  <c r="AH203" i="23" s="1"/>
  <c r="AZ192" i="11"/>
  <c r="BO192" i="11" s="1"/>
  <c r="AZ159" i="11"/>
  <c r="BO159" i="11" s="1"/>
  <c r="AX340" i="11"/>
  <c r="AH96" i="23" s="1"/>
  <c r="BI211" i="11"/>
  <c r="BX211" i="11" s="1"/>
  <c r="BI180" i="11"/>
  <c r="BX180" i="11" s="1"/>
  <c r="BF409" i="11"/>
  <c r="AO165" i="23" s="1"/>
  <c r="BV400" i="11"/>
  <c r="BC156" i="23" s="1"/>
  <c r="BV360" i="11"/>
  <c r="BC116" i="23" s="1"/>
  <c r="CL471" i="11"/>
  <c r="BQ227" i="23" s="1"/>
  <c r="CP140" i="11"/>
  <c r="CO43" i="11"/>
  <c r="CL281" i="11"/>
  <c r="BQ37" i="23" s="1"/>
  <c r="CO20" i="11"/>
  <c r="BN473" i="11"/>
  <c r="AV229" i="23" s="1"/>
  <c r="BN465" i="11"/>
  <c r="AV221" i="23" s="1"/>
  <c r="BN457" i="11"/>
  <c r="AV213" i="23" s="1"/>
  <c r="BN449" i="11"/>
  <c r="AV205" i="23" s="1"/>
  <c r="BN441" i="11"/>
  <c r="AV197" i="23" s="1"/>
  <c r="BN425" i="11"/>
  <c r="AV181" i="23" s="1"/>
  <c r="BN417" i="11"/>
  <c r="AV173" i="23" s="1"/>
  <c r="BN409" i="11"/>
  <c r="AV165" i="23" s="1"/>
  <c r="BN401" i="11"/>
  <c r="AV157" i="23" s="1"/>
  <c r="BN393" i="11"/>
  <c r="AV149" i="23" s="1"/>
  <c r="BN385" i="11"/>
  <c r="AV141" i="23" s="1"/>
  <c r="BN329" i="11"/>
  <c r="AV85" i="23" s="1"/>
  <c r="BN321" i="11"/>
  <c r="AV77" i="23" s="1"/>
  <c r="BN265" i="11"/>
  <c r="AV21" i="23" s="1"/>
  <c r="BN257" i="11"/>
  <c r="AV13" i="23" s="1"/>
  <c r="BV417" i="11"/>
  <c r="BC173" i="23" s="1"/>
  <c r="BZ160" i="11"/>
  <c r="CH160" i="11" s="1"/>
  <c r="BV376" i="11"/>
  <c r="BC132" i="23" s="1"/>
  <c r="BZ116" i="11"/>
  <c r="CH116" i="11" s="1"/>
  <c r="CA76" i="11"/>
  <c r="CN227" i="11"/>
  <c r="CN196" i="11"/>
  <c r="CL435" i="11"/>
  <c r="BQ191" i="23" s="1"/>
  <c r="CN175" i="11"/>
  <c r="CL409" i="11"/>
  <c r="BQ165" i="23" s="1"/>
  <c r="CM131" i="11"/>
  <c r="CM376" i="11" s="1"/>
  <c r="BR132" i="23" s="1"/>
  <c r="CL353" i="11"/>
  <c r="BQ109" i="23" s="1"/>
  <c r="BN443" i="11"/>
  <c r="AV199" i="23" s="1"/>
  <c r="BN395" i="11"/>
  <c r="AV151" i="23" s="1"/>
  <c r="AX396" i="11"/>
  <c r="AH152" i="23" s="1"/>
  <c r="AY138" i="11"/>
  <c r="AX372" i="11"/>
  <c r="AH128" i="23" s="1"/>
  <c r="BA104" i="11"/>
  <c r="BW104" i="11" s="1"/>
  <c r="AX329" i="11"/>
  <c r="AH85" i="23" s="1"/>
  <c r="AZ81" i="11"/>
  <c r="BO81" i="11" s="1"/>
  <c r="AX304" i="11"/>
  <c r="AH60" i="23" s="1"/>
  <c r="AY26" i="11"/>
  <c r="AY271" i="11" s="1"/>
  <c r="AI27" i="23" s="1"/>
  <c r="BG231" i="11"/>
  <c r="BH228" i="11"/>
  <c r="BP228" i="11" s="1"/>
  <c r="BG165" i="11"/>
  <c r="BG156" i="11"/>
  <c r="BK73" i="11"/>
  <c r="BF293" i="11"/>
  <c r="AO49" i="23" s="1"/>
  <c r="BG27" i="11"/>
  <c r="BI9" i="11"/>
  <c r="BX9" i="11" s="1"/>
  <c r="BV472" i="11"/>
  <c r="BC228" i="23" s="1"/>
  <c r="BV449" i="11"/>
  <c r="BC205" i="23" s="1"/>
  <c r="BZ192" i="11"/>
  <c r="BV352" i="11"/>
  <c r="BC108" i="23" s="1"/>
  <c r="BV332" i="11"/>
  <c r="BC88" i="23" s="1"/>
  <c r="CN226" i="11"/>
  <c r="CP195" i="11"/>
  <c r="CM156" i="11"/>
  <c r="CM145" i="11"/>
  <c r="CL368" i="11"/>
  <c r="BQ124" i="23" s="1"/>
  <c r="CO113" i="11"/>
  <c r="CM49" i="11"/>
  <c r="CN32" i="11"/>
  <c r="CL260" i="11"/>
  <c r="BQ16" i="23" s="1"/>
  <c r="BN355" i="11"/>
  <c r="AV111" i="23" s="1"/>
  <c r="BN307" i="11"/>
  <c r="AV63" i="23" s="1"/>
  <c r="BN259" i="11"/>
  <c r="AV15" i="23" s="1"/>
  <c r="CM341" i="11"/>
  <c r="BR97" i="23" s="1"/>
  <c r="BN427" i="11"/>
  <c r="AV183" i="23" s="1"/>
  <c r="BN379" i="11"/>
  <c r="AV135" i="23" s="1"/>
  <c r="BN367" i="11"/>
  <c r="AV123" i="23" s="1"/>
  <c r="BN331" i="11"/>
  <c r="AV87" i="23" s="1"/>
  <c r="AY172" i="11"/>
  <c r="AY417" i="11" s="1"/>
  <c r="AI173" i="23" s="1"/>
  <c r="AY166" i="11"/>
  <c r="AX400" i="11"/>
  <c r="AH156" i="23" s="1"/>
  <c r="AY145" i="11"/>
  <c r="AY137" i="11"/>
  <c r="AY382" i="11" s="1"/>
  <c r="AI138" i="23" s="1"/>
  <c r="AX357" i="11"/>
  <c r="AH113" i="23" s="1"/>
  <c r="AZ108" i="11"/>
  <c r="AZ89" i="11"/>
  <c r="BO89" i="11" s="1"/>
  <c r="BC83" i="11"/>
  <c r="AZ69" i="11"/>
  <c r="AX302" i="11"/>
  <c r="AH58" i="23" s="1"/>
  <c r="BB53" i="11"/>
  <c r="CE53" i="11" s="1"/>
  <c r="BA49" i="11"/>
  <c r="BW49" i="11" s="1"/>
  <c r="AX278" i="11"/>
  <c r="AH34" i="23" s="1"/>
  <c r="AZ29" i="11"/>
  <c r="BO29" i="11" s="1"/>
  <c r="CL425" i="11"/>
  <c r="BQ181" i="23" s="1"/>
  <c r="BN451" i="11"/>
  <c r="AV207" i="23" s="1"/>
  <c r="BN291" i="11"/>
  <c r="AV47" i="23" s="1"/>
  <c r="BN438" i="11"/>
  <c r="AV194" i="23" s="1"/>
  <c r="BN439" i="11"/>
  <c r="AV195" i="23" s="1"/>
  <c r="BN374" i="11"/>
  <c r="AV130" i="23" s="1"/>
  <c r="BN375" i="11"/>
  <c r="AV131" i="23" s="1"/>
  <c r="BN310" i="11"/>
  <c r="AV66" i="23" s="1"/>
  <c r="BN311" i="11"/>
  <c r="AV67" i="23" s="1"/>
  <c r="AY98" i="11"/>
  <c r="AY343" i="11" s="1"/>
  <c r="AI99" i="23" s="1"/>
  <c r="BC64" i="11"/>
  <c r="AY306" i="11"/>
  <c r="AI62" i="23" s="1"/>
  <c r="BC57" i="11"/>
  <c r="BB33" i="11"/>
  <c r="CE33" i="11" s="1"/>
  <c r="BI233" i="11"/>
  <c r="BX233" i="11" s="1"/>
  <c r="BI229" i="11"/>
  <c r="BX229" i="11" s="1"/>
  <c r="BF274" i="11"/>
  <c r="AO30" i="23" s="1"/>
  <c r="CA208" i="11"/>
  <c r="CQ180" i="11"/>
  <c r="CO104" i="11"/>
  <c r="CM8" i="11"/>
  <c r="BN399" i="11"/>
  <c r="AV155" i="23" s="1"/>
  <c r="BN363" i="11"/>
  <c r="AV119" i="23" s="1"/>
  <c r="BN351" i="11"/>
  <c r="AV107" i="23" s="1"/>
  <c r="BN315" i="11"/>
  <c r="AV71" i="23" s="1"/>
  <c r="BN303" i="11"/>
  <c r="AV59" i="23" s="1"/>
  <c r="BN267" i="11"/>
  <c r="AV23" i="23" s="1"/>
  <c r="AZ222" i="11"/>
  <c r="BB64" i="11"/>
  <c r="BB309" i="11" s="1"/>
  <c r="AL65" i="23" s="1"/>
  <c r="AX306" i="11"/>
  <c r="AH62" i="23" s="1"/>
  <c r="BB57" i="11"/>
  <c r="CE57" i="11" s="1"/>
  <c r="AZ53" i="11"/>
  <c r="BO53" i="11" s="1"/>
  <c r="BA48" i="11"/>
  <c r="BW48" i="11" s="1"/>
  <c r="AZ37" i="11"/>
  <c r="BO37" i="11" s="1"/>
  <c r="BA33" i="11"/>
  <c r="BJ237" i="11"/>
  <c r="BH229" i="11"/>
  <c r="BP229" i="11" s="1"/>
  <c r="BH145" i="11"/>
  <c r="BP145" i="11" s="1"/>
  <c r="BG58" i="11"/>
  <c r="BK29" i="11"/>
  <c r="BG24" i="11"/>
  <c r="BG268" i="11" s="1"/>
  <c r="AP24" i="23" s="1"/>
  <c r="CA224" i="11"/>
  <c r="CA469" i="11" s="1"/>
  <c r="BH225" i="23" s="1"/>
  <c r="CA213" i="11"/>
  <c r="BV405" i="11"/>
  <c r="BC161" i="23" s="1"/>
  <c r="CA53" i="11"/>
  <c r="CP180" i="11"/>
  <c r="CL403" i="11"/>
  <c r="BQ159" i="23" s="1"/>
  <c r="CN104" i="11"/>
  <c r="CQ72" i="11"/>
  <c r="BN483" i="11"/>
  <c r="AV239" i="23" s="1"/>
  <c r="BN471" i="11"/>
  <c r="AV227" i="23" s="1"/>
  <c r="BN446" i="11"/>
  <c r="AV202" i="23" s="1"/>
  <c r="BN435" i="11"/>
  <c r="AV191" i="23" s="1"/>
  <c r="BN423" i="11"/>
  <c r="AV179" i="23" s="1"/>
  <c r="BN387" i="11"/>
  <c r="AV143" i="23" s="1"/>
  <c r="BN263" i="11"/>
  <c r="AV19" i="23" s="1"/>
  <c r="AZ240" i="11"/>
  <c r="BO240" i="11" s="1"/>
  <c r="AY240" i="11"/>
  <c r="AX479" i="11"/>
  <c r="AH235" i="23" s="1"/>
  <c r="BC225" i="11"/>
  <c r="AY222" i="11"/>
  <c r="AX452" i="11"/>
  <c r="AH208" i="23" s="1"/>
  <c r="AY153" i="11"/>
  <c r="AZ143" i="11"/>
  <c r="BO143" i="11" s="1"/>
  <c r="AX360" i="11"/>
  <c r="AH116" i="23" s="1"/>
  <c r="AX322" i="11"/>
  <c r="AH78" i="23" s="1"/>
  <c r="BA57" i="11"/>
  <c r="AZ48" i="11"/>
  <c r="AZ9" i="11"/>
  <c r="BO9" i="11" s="1"/>
  <c r="BF485" i="11"/>
  <c r="AO241" i="23" s="1"/>
  <c r="BI237" i="11"/>
  <c r="BX237" i="11" s="1"/>
  <c r="BG229" i="11"/>
  <c r="BF460" i="11"/>
  <c r="AO216" i="23" s="1"/>
  <c r="BJ180" i="11"/>
  <c r="CF180" i="11" s="1"/>
  <c r="BG375" i="11"/>
  <c r="AP131" i="23" s="1"/>
  <c r="BG106" i="11"/>
  <c r="BF333" i="11"/>
  <c r="AO89" i="23" s="1"/>
  <c r="BH44" i="11"/>
  <c r="BP44" i="11" s="1"/>
  <c r="BF282" i="11"/>
  <c r="AO38" i="23" s="1"/>
  <c r="BJ29" i="11"/>
  <c r="CF29" i="11" s="1"/>
  <c r="BV452" i="11"/>
  <c r="BC208" i="23" s="1"/>
  <c r="BZ193" i="11"/>
  <c r="CH193" i="11" s="1"/>
  <c r="BV432" i="11"/>
  <c r="BC188" i="23" s="1"/>
  <c r="BV425" i="11"/>
  <c r="BC181" i="23" s="1"/>
  <c r="BV316" i="11"/>
  <c r="BC72" i="23" s="1"/>
  <c r="BV304" i="11"/>
  <c r="BC60" i="23" s="1"/>
  <c r="CD414" i="11"/>
  <c r="BJ170" i="23" s="1"/>
  <c r="CD410" i="11"/>
  <c r="BJ166" i="23" s="1"/>
  <c r="CD406" i="11"/>
  <c r="BJ162" i="23" s="1"/>
  <c r="CD402" i="11"/>
  <c r="BJ158" i="23" s="1"/>
  <c r="CD398" i="11"/>
  <c r="BJ154" i="23" s="1"/>
  <c r="CD394" i="11"/>
  <c r="BJ150" i="23" s="1"/>
  <c r="CD390" i="11"/>
  <c r="BJ146" i="23" s="1"/>
  <c r="CD374" i="11"/>
  <c r="BJ130" i="23" s="1"/>
  <c r="CD370" i="11"/>
  <c r="BJ126" i="23" s="1"/>
  <c r="CD366" i="11"/>
  <c r="BJ122" i="23" s="1"/>
  <c r="CD362" i="11"/>
  <c r="BJ118" i="23" s="1"/>
  <c r="CD358" i="11"/>
  <c r="BJ114" i="23" s="1"/>
  <c r="CD342" i="11"/>
  <c r="BJ98" i="23" s="1"/>
  <c r="CD338" i="11"/>
  <c r="BJ94" i="23" s="1"/>
  <c r="CD334" i="11"/>
  <c r="BJ90" i="23" s="1"/>
  <c r="CD330" i="11"/>
  <c r="BJ86" i="23" s="1"/>
  <c r="CD326" i="11"/>
  <c r="BJ82" i="23" s="1"/>
  <c r="CM241" i="11"/>
  <c r="CM238" i="11"/>
  <c r="CQ196" i="11"/>
  <c r="CL415" i="11"/>
  <c r="BQ171" i="23" s="1"/>
  <c r="CM165" i="11"/>
  <c r="CO158" i="11"/>
  <c r="CL381" i="11"/>
  <c r="BQ137" i="23" s="1"/>
  <c r="CL363" i="11"/>
  <c r="BQ119" i="23" s="1"/>
  <c r="CM104" i="11"/>
  <c r="CN7" i="11"/>
  <c r="BN459" i="11"/>
  <c r="AV215" i="23" s="1"/>
  <c r="BN475" i="11"/>
  <c r="AV231" i="23" s="1"/>
  <c r="BN467" i="11"/>
  <c r="AV223" i="23" s="1"/>
  <c r="BN411" i="11"/>
  <c r="AV167" i="23" s="1"/>
  <c r="BN403" i="11"/>
  <c r="AV159" i="23" s="1"/>
  <c r="BN347" i="11"/>
  <c r="AV103" i="23" s="1"/>
  <c r="BN339" i="11"/>
  <c r="AV95" i="23" s="1"/>
  <c r="BN283" i="11"/>
  <c r="AV39" i="23" s="1"/>
  <c r="BN275" i="11"/>
  <c r="AV31" i="23" s="1"/>
  <c r="BN448" i="11"/>
  <c r="AV204" i="23" s="1"/>
  <c r="BN440" i="11"/>
  <c r="AV196" i="23" s="1"/>
  <c r="BN432" i="11"/>
  <c r="AV188" i="23" s="1"/>
  <c r="BN424" i="11"/>
  <c r="AV180" i="23" s="1"/>
  <c r="BN416" i="11"/>
  <c r="AV172" i="23" s="1"/>
  <c r="BN408" i="11"/>
  <c r="AV164" i="23" s="1"/>
  <c r="BN400" i="11"/>
  <c r="AV156" i="23" s="1"/>
  <c r="BN392" i="11"/>
  <c r="AV148" i="23" s="1"/>
  <c r="BN384" i="11"/>
  <c r="AV140" i="23" s="1"/>
  <c r="BN376" i="11"/>
  <c r="AV132" i="23" s="1"/>
  <c r="BN368" i="11"/>
  <c r="AV124" i="23" s="1"/>
  <c r="BN360" i="11"/>
  <c r="AV116" i="23" s="1"/>
  <c r="BN352" i="11"/>
  <c r="AV108" i="23" s="1"/>
  <c r="BN344" i="11"/>
  <c r="AV100" i="23" s="1"/>
  <c r="BN336" i="11"/>
  <c r="AV92" i="23" s="1"/>
  <c r="BN328" i="11"/>
  <c r="AV84" i="23" s="1"/>
  <c r="BN320" i="11"/>
  <c r="AV76" i="23" s="1"/>
  <c r="BN312" i="11"/>
  <c r="AV68" i="23" s="1"/>
  <c r="BN304" i="11"/>
  <c r="AV60" i="23" s="1"/>
  <c r="BN296" i="11"/>
  <c r="AV52" i="23" s="1"/>
  <c r="BN288" i="11"/>
  <c r="AV44" i="23" s="1"/>
  <c r="BN280" i="11"/>
  <c r="AV36" i="23" s="1"/>
  <c r="BN272" i="11"/>
  <c r="AV28" i="23" s="1"/>
  <c r="BN264" i="11"/>
  <c r="AV20" i="23" s="1"/>
  <c r="BN256" i="11"/>
  <c r="AV12" i="23" s="1"/>
  <c r="BZ12" i="11"/>
  <c r="CH12" i="11" s="1"/>
  <c r="CA12" i="11"/>
  <c r="BI135" i="11"/>
  <c r="BX135" i="11" s="1"/>
  <c r="BK135" i="11"/>
  <c r="BG233" i="11"/>
  <c r="BK233" i="11"/>
  <c r="AY39" i="11"/>
  <c r="AZ39" i="11"/>
  <c r="BO39" i="11" s="1"/>
  <c r="BA17" i="11"/>
  <c r="BW17" i="11" s="1"/>
  <c r="AZ17" i="11"/>
  <c r="BO17" i="11" s="1"/>
  <c r="BG153" i="11"/>
  <c r="BF384" i="11"/>
  <c r="AO140" i="23" s="1"/>
  <c r="BI73" i="11"/>
  <c r="BX73" i="11" s="1"/>
  <c r="BI36" i="11"/>
  <c r="BX36" i="11" s="1"/>
  <c r="BJ36" i="11"/>
  <c r="CF36" i="11" s="1"/>
  <c r="CA184" i="11"/>
  <c r="BZ184" i="11"/>
  <c r="CH184" i="11" s="1"/>
  <c r="BZ152" i="11"/>
  <c r="CH152" i="11" s="1"/>
  <c r="CA152" i="11"/>
  <c r="AX475" i="11"/>
  <c r="AH231" i="23" s="1"/>
  <c r="BH221" i="11"/>
  <c r="BP221" i="11" s="1"/>
  <c r="BI221" i="11"/>
  <c r="BX221" i="11" s="1"/>
  <c r="BG191" i="11"/>
  <c r="BH191" i="11"/>
  <c r="AX483" i="11"/>
  <c r="AH239" i="23" s="1"/>
  <c r="AX472" i="11"/>
  <c r="AH228" i="23" s="1"/>
  <c r="BA196" i="11"/>
  <c r="BW196" i="11" s="1"/>
  <c r="BB173" i="11"/>
  <c r="CE173" i="11" s="1"/>
  <c r="AX449" i="11"/>
  <c r="AH205" i="23" s="1"/>
  <c r="AX421" i="11"/>
  <c r="AH177" i="23" s="1"/>
  <c r="BB89" i="11"/>
  <c r="CE89" i="11" s="1"/>
  <c r="BC81" i="11"/>
  <c r="AZ15" i="11"/>
  <c r="BO15" i="11" s="1"/>
  <c r="BH195" i="11"/>
  <c r="BP195" i="11" s="1"/>
  <c r="BI195" i="11"/>
  <c r="BX195" i="11" s="1"/>
  <c r="BH199" i="11"/>
  <c r="BP199" i="11" s="1"/>
  <c r="BI199" i="11"/>
  <c r="BX199" i="11" s="1"/>
  <c r="AX258" i="11"/>
  <c r="AH14" i="23" s="1"/>
  <c r="AY14" i="11"/>
  <c r="AY259" i="11" s="1"/>
  <c r="AI15" i="23" s="1"/>
  <c r="BC173" i="11"/>
  <c r="AX289" i="11"/>
  <c r="AH45" i="23" s="1"/>
  <c r="AY45" i="11"/>
  <c r="AY290" i="11" s="1"/>
  <c r="AI46" i="23" s="1"/>
  <c r="AZ238" i="11"/>
  <c r="BO238" i="11" s="1"/>
  <c r="AZ230" i="11"/>
  <c r="BO230" i="11" s="1"/>
  <c r="BB227" i="11"/>
  <c r="CE227" i="11" s="1"/>
  <c r="AZ196" i="11"/>
  <c r="BO196" i="11" s="1"/>
  <c r="AX432" i="11"/>
  <c r="AH188" i="23" s="1"/>
  <c r="BA173" i="11"/>
  <c r="AX463" i="11"/>
  <c r="AH219" i="23" s="1"/>
  <c r="AX444" i="11"/>
  <c r="AH200" i="23" s="1"/>
  <c r="AY196" i="11"/>
  <c r="AX436" i="11"/>
  <c r="AH192" i="23" s="1"/>
  <c r="AY182" i="11"/>
  <c r="AX413" i="11"/>
  <c r="AH169" i="23" s="1"/>
  <c r="AZ153" i="11"/>
  <c r="BO153" i="11" s="1"/>
  <c r="AX380" i="11"/>
  <c r="AH136" i="23" s="1"/>
  <c r="AY93" i="11"/>
  <c r="AY337" i="11" s="1"/>
  <c r="AI93" i="23" s="1"/>
  <c r="BA89" i="11"/>
  <c r="BW89" i="11" s="1"/>
  <c r="AX300" i="11"/>
  <c r="AH56" i="23" s="1"/>
  <c r="AZ51" i="11"/>
  <c r="BO51" i="11" s="1"/>
  <c r="AX281" i="11"/>
  <c r="AH37" i="23" s="1"/>
  <c r="BJ233" i="11"/>
  <c r="CF233" i="11" s="1"/>
  <c r="BF471" i="11"/>
  <c r="AO227" i="23" s="1"/>
  <c r="BZ140" i="11"/>
  <c r="CA140" i="11"/>
  <c r="BZ125" i="11"/>
  <c r="CH125" i="11" s="1"/>
  <c r="BH211" i="11"/>
  <c r="BP211" i="11" s="1"/>
  <c r="BF380" i="11"/>
  <c r="AO136" i="23" s="1"/>
  <c r="BJ97" i="11"/>
  <c r="CF97" i="11" s="1"/>
  <c r="BJ92" i="11"/>
  <c r="CF92" i="11" s="1"/>
  <c r="BG13" i="11"/>
  <c r="CQ89" i="11"/>
  <c r="BF478" i="11"/>
  <c r="AO234" i="23" s="1"/>
  <c r="BH92" i="11"/>
  <c r="BP92" i="11" s="1"/>
  <c r="CD479" i="11"/>
  <c r="BJ235" i="23" s="1"/>
  <c r="CD475" i="11"/>
  <c r="BJ231" i="23" s="1"/>
  <c r="CD467" i="11"/>
  <c r="BJ223" i="23" s="1"/>
  <c r="CD463" i="11"/>
  <c r="BJ219" i="23" s="1"/>
  <c r="CD459" i="11"/>
  <c r="BJ215" i="23" s="1"/>
  <c r="CL427" i="11"/>
  <c r="BQ183" i="23" s="1"/>
  <c r="CN148" i="11"/>
  <c r="CQ104" i="11"/>
  <c r="CQ98" i="11"/>
  <c r="CO49" i="11"/>
  <c r="BF256" i="11"/>
  <c r="AO12" i="23" s="1"/>
  <c r="BF253" i="11"/>
  <c r="AO9" i="23" s="1"/>
  <c r="CM194" i="11"/>
  <c r="CL432" i="11"/>
  <c r="BQ188" i="23" s="1"/>
  <c r="CO182" i="11"/>
  <c r="CL412" i="11"/>
  <c r="BQ168" i="23" s="1"/>
  <c r="CL376" i="11"/>
  <c r="BQ132" i="23" s="1"/>
  <c r="CL371" i="11"/>
  <c r="BQ127" i="23" s="1"/>
  <c r="CN93" i="11"/>
  <c r="CM77" i="11"/>
  <c r="CQ33" i="11"/>
  <c r="CN8" i="11"/>
  <c r="BG224" i="11"/>
  <c r="BJ224" i="11"/>
  <c r="CF224" i="11" s="1"/>
  <c r="BK224" i="11"/>
  <c r="BH28" i="11"/>
  <c r="BP28" i="11" s="1"/>
  <c r="BG28" i="11"/>
  <c r="BZ233" i="11"/>
  <c r="CH233" i="11" s="1"/>
  <c r="CA233" i="11"/>
  <c r="BH167" i="11"/>
  <c r="BI167" i="11"/>
  <c r="BX167" i="11" s="1"/>
  <c r="BK167" i="11"/>
  <c r="BH200" i="11"/>
  <c r="BP200" i="11" s="1"/>
  <c r="BI200" i="11"/>
  <c r="BX200" i="11" s="1"/>
  <c r="BJ200" i="11"/>
  <c r="CF200" i="11" s="1"/>
  <c r="BF276" i="11"/>
  <c r="AO32" i="23" s="1"/>
  <c r="BH32" i="11"/>
  <c r="BP32" i="11" s="1"/>
  <c r="BF343" i="11"/>
  <c r="AO99" i="23" s="1"/>
  <c r="BH99" i="11"/>
  <c r="BP99" i="11" s="1"/>
  <c r="BJ188" i="11"/>
  <c r="CF188" i="11" s="1"/>
  <c r="BK188" i="11"/>
  <c r="AX459" i="11"/>
  <c r="AH215" i="23" s="1"/>
  <c r="BB129" i="11"/>
  <c r="CE129" i="11" s="1"/>
  <c r="AX310" i="11"/>
  <c r="AH66" i="23" s="1"/>
  <c r="AX250" i="11"/>
  <c r="AH6" i="23" s="1"/>
  <c r="BH61" i="11"/>
  <c r="BP61" i="11" s="1"/>
  <c r="BK61" i="11"/>
  <c r="BH137" i="11"/>
  <c r="BP137" i="11" s="1"/>
  <c r="BK137" i="11"/>
  <c r="AZ214" i="11"/>
  <c r="BO214" i="11" s="1"/>
  <c r="BA129" i="11"/>
  <c r="BW129" i="11" s="1"/>
  <c r="AX323" i="11"/>
  <c r="AH79" i="23" s="1"/>
  <c r="AX264" i="11"/>
  <c r="AH20" i="23" s="1"/>
  <c r="AZ5" i="11"/>
  <c r="BO5" i="11" s="1"/>
  <c r="BH243" i="11"/>
  <c r="BH488" i="11" s="1"/>
  <c r="AQ244" i="23" s="1"/>
  <c r="BF476" i="11"/>
  <c r="AO232" i="23" s="1"/>
  <c r="BI224" i="11"/>
  <c r="BX224" i="11" s="1"/>
  <c r="BI185" i="11"/>
  <c r="BX185" i="11" s="1"/>
  <c r="BJ185" i="11"/>
  <c r="CF185" i="11" s="1"/>
  <c r="BK185" i="11"/>
  <c r="BH149" i="11"/>
  <c r="BP149" i="11" s="1"/>
  <c r="BJ149" i="11"/>
  <c r="CF149" i="11" s="1"/>
  <c r="BG76" i="11"/>
  <c r="BH76" i="11"/>
  <c r="BP76" i="11" s="1"/>
  <c r="BI76" i="11"/>
  <c r="BX76" i="11" s="1"/>
  <c r="BK128" i="11"/>
  <c r="BI128" i="11"/>
  <c r="BX128" i="11" s="1"/>
  <c r="BJ128" i="11"/>
  <c r="CF128" i="11" s="1"/>
  <c r="BC129" i="11"/>
  <c r="AZ206" i="11"/>
  <c r="BO206" i="11" s="1"/>
  <c r="AX430" i="11"/>
  <c r="AH186" i="23" s="1"/>
  <c r="AX361" i="11"/>
  <c r="AH117" i="23" s="1"/>
  <c r="BB98" i="11"/>
  <c r="CE98" i="11" s="1"/>
  <c r="BB69" i="11"/>
  <c r="CE69" i="11" s="1"/>
  <c r="BC193" i="11"/>
  <c r="AX434" i="11"/>
  <c r="AH190" i="23" s="1"/>
  <c r="BA172" i="11"/>
  <c r="BA417" i="11" s="1"/>
  <c r="AK173" i="23" s="1"/>
  <c r="AY149" i="11"/>
  <c r="AX386" i="11"/>
  <c r="AH142" i="23" s="1"/>
  <c r="AX368" i="11"/>
  <c r="AH124" i="23" s="1"/>
  <c r="AY116" i="11"/>
  <c r="AY360" i="11" s="1"/>
  <c r="AI116" i="23" s="1"/>
  <c r="AY78" i="11"/>
  <c r="BA69" i="11"/>
  <c r="BW69" i="11" s="1"/>
  <c r="BB48" i="11"/>
  <c r="CE48" i="11" s="1"/>
  <c r="AZ45" i="11"/>
  <c r="BO45" i="11" s="1"/>
  <c r="AX284" i="11"/>
  <c r="AH40" i="23" s="1"/>
  <c r="AY31" i="11"/>
  <c r="AX268" i="11"/>
  <c r="AH24" i="23" s="1"/>
  <c r="BH224" i="11"/>
  <c r="BP224" i="11" s="1"/>
  <c r="BH153" i="11"/>
  <c r="BP153" i="11" s="1"/>
  <c r="BF310" i="11"/>
  <c r="AO66" i="23" s="1"/>
  <c r="BH217" i="11"/>
  <c r="BP217" i="11" s="1"/>
  <c r="BH180" i="11"/>
  <c r="BP180" i="11" s="1"/>
  <c r="BF350" i="11"/>
  <c r="AO106" i="23" s="1"/>
  <c r="BH17" i="11"/>
  <c r="BP17" i="11" s="1"/>
  <c r="BV480" i="11"/>
  <c r="BC236" i="23" s="1"/>
  <c r="BV468" i="11"/>
  <c r="BC224" i="23" s="1"/>
  <c r="BZ161" i="11"/>
  <c r="CH161" i="11" s="1"/>
  <c r="BV396" i="11"/>
  <c r="BC152" i="23" s="1"/>
  <c r="BV384" i="11"/>
  <c r="BC140" i="23" s="1"/>
  <c r="BV328" i="11"/>
  <c r="BC84" i="23" s="1"/>
  <c r="CA60" i="11"/>
  <c r="BZ20" i="11"/>
  <c r="BZ265" i="11" s="1"/>
  <c r="BG21" i="23" s="1"/>
  <c r="BV253" i="11"/>
  <c r="BC9" i="23" s="1"/>
  <c r="BH109" i="11"/>
  <c r="BP109" i="11" s="1"/>
  <c r="BJ105" i="11"/>
  <c r="CF105" i="11" s="1"/>
  <c r="BF321" i="11"/>
  <c r="AO77" i="23" s="1"/>
  <c r="BG12" i="11"/>
  <c r="CP220" i="11"/>
  <c r="CN182" i="11"/>
  <c r="CN427" i="11" s="1"/>
  <c r="BS183" i="23" s="1"/>
  <c r="CM175" i="11"/>
  <c r="CM171" i="11"/>
  <c r="CN113" i="11"/>
  <c r="CN92" i="11"/>
  <c r="CL322" i="11"/>
  <c r="BQ78" i="23" s="1"/>
  <c r="CL272" i="11"/>
  <c r="BQ28" i="23" s="1"/>
  <c r="BF469" i="11"/>
  <c r="AO225" i="23" s="1"/>
  <c r="BI105" i="11"/>
  <c r="BX105" i="11" s="1"/>
  <c r="BF306" i="11"/>
  <c r="AO62" i="23" s="1"/>
  <c r="CQ216" i="11"/>
  <c r="CL436" i="11"/>
  <c r="BQ192" i="23" s="1"/>
  <c r="CL390" i="11"/>
  <c r="BQ146" i="23" s="1"/>
  <c r="CQ141" i="11"/>
  <c r="CQ125" i="11"/>
  <c r="CM113" i="11"/>
  <c r="CP77" i="11"/>
  <c r="CO27" i="11"/>
  <c r="CM14" i="11"/>
  <c r="BF277" i="11"/>
  <c r="AO33" i="23" s="1"/>
  <c r="CA93" i="11"/>
  <c r="CA28" i="11"/>
  <c r="CI486" i="11"/>
  <c r="BO242" i="23" s="1"/>
  <c r="CI482" i="11"/>
  <c r="BO238" i="23" s="1"/>
  <c r="CI478" i="11"/>
  <c r="BO234" i="23" s="1"/>
  <c r="CI474" i="11"/>
  <c r="BO230" i="23" s="1"/>
  <c r="CI470" i="11"/>
  <c r="BO226" i="23" s="1"/>
  <c r="CI466" i="11"/>
  <c r="BO222" i="23" s="1"/>
  <c r="CI462" i="11"/>
  <c r="BO218" i="23" s="1"/>
  <c r="CP219" i="11"/>
  <c r="CP216" i="11"/>
  <c r="CO194" i="11"/>
  <c r="CO439" i="11" s="1"/>
  <c r="BT195" i="23" s="1"/>
  <c r="CQ191" i="11"/>
  <c r="CQ149" i="11"/>
  <c r="CQ145" i="11"/>
  <c r="CP141" i="11"/>
  <c r="CP125" i="11"/>
  <c r="CO77" i="11"/>
  <c r="CL295" i="11"/>
  <c r="BQ51" i="23" s="1"/>
  <c r="CN27" i="11"/>
  <c r="BF416" i="11"/>
  <c r="AO172" i="23" s="1"/>
  <c r="BF377" i="11"/>
  <c r="AO133" i="23" s="1"/>
  <c r="BV453" i="11"/>
  <c r="BC209" i="23" s="1"/>
  <c r="BV440" i="11"/>
  <c r="BC196" i="23" s="1"/>
  <c r="BV408" i="11"/>
  <c r="BC164" i="23" s="1"/>
  <c r="BV404" i="11"/>
  <c r="BC160" i="23" s="1"/>
  <c r="CA116" i="11"/>
  <c r="CA361" i="11" s="1"/>
  <c r="BH117" i="23" s="1"/>
  <c r="BV285" i="11"/>
  <c r="BC41" i="23" s="1"/>
  <c r="CA33" i="11"/>
  <c r="BZ28" i="11"/>
  <c r="BZ273" i="11" s="1"/>
  <c r="BG29" i="23" s="1"/>
  <c r="BV261" i="11"/>
  <c r="BC17" i="23" s="1"/>
  <c r="BV256" i="11"/>
  <c r="BC12" i="23" s="1"/>
  <c r="CI402" i="11"/>
  <c r="BO158" i="23" s="1"/>
  <c r="CI398" i="11"/>
  <c r="BO154" i="23" s="1"/>
  <c r="CI394" i="11"/>
  <c r="BO150" i="23" s="1"/>
  <c r="CI390" i="11"/>
  <c r="BO146" i="23" s="1"/>
  <c r="CI386" i="11"/>
  <c r="BO142" i="23" s="1"/>
  <c r="CI382" i="11"/>
  <c r="BO138" i="23" s="1"/>
  <c r="CI370" i="11"/>
  <c r="BO126" i="23" s="1"/>
  <c r="CI366" i="11"/>
  <c r="BO122" i="23" s="1"/>
  <c r="CI362" i="11"/>
  <c r="BO118" i="23" s="1"/>
  <c r="CI358" i="11"/>
  <c r="BO114" i="23" s="1"/>
  <c r="CI354" i="11"/>
  <c r="BO110" i="23" s="1"/>
  <c r="CI338" i="11"/>
  <c r="BO94" i="23" s="1"/>
  <c r="CI334" i="11"/>
  <c r="BO90" i="23" s="1"/>
  <c r="CI330" i="11"/>
  <c r="BO86" i="23" s="1"/>
  <c r="CI326" i="11"/>
  <c r="BO82" i="23" s="1"/>
  <c r="CI322" i="11"/>
  <c r="BO78" i="23" s="1"/>
  <c r="CI318" i="11"/>
  <c r="BO74" i="23" s="1"/>
  <c r="CI314" i="11"/>
  <c r="BO70" i="23" s="1"/>
  <c r="CI310" i="11"/>
  <c r="BO66" i="23" s="1"/>
  <c r="CI306" i="11"/>
  <c r="BO62" i="23" s="1"/>
  <c r="CI302" i="11"/>
  <c r="BO58" i="23" s="1"/>
  <c r="CI298" i="11"/>
  <c r="BO54" i="23" s="1"/>
  <c r="CI266" i="11"/>
  <c r="BO22" i="23" s="1"/>
  <c r="CI262" i="11"/>
  <c r="BO18" i="23" s="1"/>
  <c r="CI258" i="11"/>
  <c r="BO14" i="23" s="1"/>
  <c r="CI254" i="11"/>
  <c r="BO10" i="23" s="1"/>
  <c r="CI250" i="11"/>
  <c r="BO6" i="23" s="1"/>
  <c r="CL486" i="11"/>
  <c r="BQ242" i="23" s="1"/>
  <c r="CL441" i="11"/>
  <c r="BQ197" i="23" s="1"/>
  <c r="CP191" i="11"/>
  <c r="CP173" i="11"/>
  <c r="CN145" i="11"/>
  <c r="CP133" i="11"/>
  <c r="CO125" i="11"/>
  <c r="CM119" i="11"/>
  <c r="CL343" i="11"/>
  <c r="BQ99" i="23" s="1"/>
  <c r="CM27" i="11"/>
  <c r="CM271" i="11" s="1"/>
  <c r="BR27" i="23" s="1"/>
  <c r="CL266" i="11"/>
  <c r="BQ22" i="23" s="1"/>
  <c r="CL263" i="11"/>
  <c r="BQ19" i="23" s="1"/>
  <c r="BG227" i="11"/>
  <c r="BF440" i="11"/>
  <c r="AO196" i="23" s="1"/>
  <c r="BG196" i="11"/>
  <c r="BG177" i="11"/>
  <c r="BH124" i="11"/>
  <c r="BP124" i="11" s="1"/>
  <c r="BI84" i="11"/>
  <c r="BX84" i="11" s="1"/>
  <c r="BJ84" i="11"/>
  <c r="CF84" i="11" s="1"/>
  <c r="BK84" i="11"/>
  <c r="BF322" i="11"/>
  <c r="AO78" i="23" s="1"/>
  <c r="BJ57" i="11"/>
  <c r="BJ302" i="11" s="1"/>
  <c r="AS58" i="23" s="1"/>
  <c r="BK57" i="11"/>
  <c r="BG6" i="11"/>
  <c r="BG251" i="11" s="1"/>
  <c r="AP7" i="23" s="1"/>
  <c r="BR219" i="11"/>
  <c r="CG219" i="11" s="1"/>
  <c r="BQ199" i="11"/>
  <c r="BY199" i="11" s="1"/>
  <c r="BS149" i="11"/>
  <c r="BQ145" i="11"/>
  <c r="BY145" i="11" s="1"/>
  <c r="BQ49" i="11"/>
  <c r="BY49" i="11" s="1"/>
  <c r="BR49" i="11"/>
  <c r="CG49" i="11" s="1"/>
  <c r="BQ24" i="11"/>
  <c r="BY24" i="11" s="1"/>
  <c r="BV476" i="11"/>
  <c r="BC232" i="23" s="1"/>
  <c r="BZ232" i="11"/>
  <c r="CA232" i="11"/>
  <c r="BR169" i="11"/>
  <c r="CG169" i="11" s="1"/>
  <c r="BS169" i="11"/>
  <c r="BS414" i="11" s="1"/>
  <c r="BA170" i="23" s="1"/>
  <c r="BS53" i="11"/>
  <c r="BF303" i="11"/>
  <c r="AO59" i="23" s="1"/>
  <c r="BH59" i="11"/>
  <c r="BP59" i="11" s="1"/>
  <c r="BI184" i="11"/>
  <c r="BX184" i="11" s="1"/>
  <c r="BJ184" i="11"/>
  <c r="CF184" i="11" s="1"/>
  <c r="BG166" i="11"/>
  <c r="BJ166" i="11"/>
  <c r="CF166" i="11" s="1"/>
  <c r="BF362" i="11"/>
  <c r="AO118" i="23" s="1"/>
  <c r="BG118" i="11"/>
  <c r="BH87" i="11"/>
  <c r="BP87" i="11" s="1"/>
  <c r="BI87" i="11"/>
  <c r="BX87" i="11" s="1"/>
  <c r="BJ68" i="11"/>
  <c r="CF68" i="11" s="1"/>
  <c r="BK68" i="11"/>
  <c r="BG37" i="11"/>
  <c r="BH37" i="11"/>
  <c r="BP37" i="11" s="1"/>
  <c r="BI37" i="11"/>
  <c r="BJ37" i="11"/>
  <c r="CF37" i="11" s="1"/>
  <c r="BQ179" i="11"/>
  <c r="BY179" i="11" s="1"/>
  <c r="BR179" i="11"/>
  <c r="CG179" i="11" s="1"/>
  <c r="BS179" i="11"/>
  <c r="BQ33" i="11"/>
  <c r="BR33" i="11"/>
  <c r="CG33" i="11" s="1"/>
  <c r="BV444" i="11"/>
  <c r="BC200" i="23" s="1"/>
  <c r="BZ200" i="11"/>
  <c r="CA200" i="11"/>
  <c r="BF294" i="11"/>
  <c r="AO50" i="23" s="1"/>
  <c r="BG50" i="11"/>
  <c r="BJ50" i="11"/>
  <c r="CF50" i="11" s="1"/>
  <c r="BK50" i="11"/>
  <c r="BH208" i="11"/>
  <c r="BI208" i="11"/>
  <c r="BX208" i="11" s="1"/>
  <c r="BJ208" i="11"/>
  <c r="CF208" i="11" s="1"/>
  <c r="BF430" i="11"/>
  <c r="AO186" i="23" s="1"/>
  <c r="BG186" i="11"/>
  <c r="BG122" i="11"/>
  <c r="BI122" i="11"/>
  <c r="BX122" i="11" s="1"/>
  <c r="BJ122" i="11"/>
  <c r="CF122" i="11" s="1"/>
  <c r="BQ131" i="11"/>
  <c r="BY131" i="11" s="1"/>
  <c r="BV280" i="11"/>
  <c r="BC36" i="23" s="1"/>
  <c r="BZ36" i="11"/>
  <c r="CH36" i="11" s="1"/>
  <c r="CA36" i="11"/>
  <c r="BF406" i="11"/>
  <c r="AO162" i="23" s="1"/>
  <c r="BG162" i="11"/>
  <c r="BG407" i="11" s="1"/>
  <c r="AP163" i="23" s="1"/>
  <c r="BI162" i="11"/>
  <c r="BX162" i="11" s="1"/>
  <c r="AX424" i="11"/>
  <c r="AH180" i="23" s="1"/>
  <c r="AY344" i="11"/>
  <c r="AI100" i="23" s="1"/>
  <c r="BB179" i="11"/>
  <c r="CE179" i="11" s="1"/>
  <c r="AX457" i="11"/>
  <c r="AH213" i="23" s="1"/>
  <c r="BB149" i="11"/>
  <c r="CE149" i="11" s="1"/>
  <c r="AY391" i="11"/>
  <c r="AI147" i="23" s="1"/>
  <c r="BB144" i="11"/>
  <c r="CE144" i="11" s="1"/>
  <c r="BB133" i="11"/>
  <c r="CE133" i="11" s="1"/>
  <c r="AX375" i="11"/>
  <c r="AH131" i="23" s="1"/>
  <c r="BC109" i="11"/>
  <c r="BA99" i="11"/>
  <c r="BW99" i="11" s="1"/>
  <c r="AX338" i="11"/>
  <c r="AH94" i="23" s="1"/>
  <c r="AX335" i="11"/>
  <c r="AH91" i="23" s="1"/>
  <c r="AX332" i="11"/>
  <c r="AH88" i="23" s="1"/>
  <c r="AY69" i="11"/>
  <c r="BC60" i="11"/>
  <c r="BC42" i="11"/>
  <c r="AX280" i="11"/>
  <c r="AH36" i="23" s="1"/>
  <c r="BF474" i="11"/>
  <c r="AO230" i="23" s="1"/>
  <c r="BF451" i="11"/>
  <c r="AO207" i="23" s="1"/>
  <c r="BJ138" i="11"/>
  <c r="CF138" i="11" s="1"/>
  <c r="BI17" i="11"/>
  <c r="BX17" i="11" s="1"/>
  <c r="BJ17" i="11"/>
  <c r="CF17" i="11" s="1"/>
  <c r="BK17" i="11"/>
  <c r="BR38" i="11"/>
  <c r="CG38" i="11" s="1"/>
  <c r="BS38" i="11"/>
  <c r="BR20" i="11"/>
  <c r="CG20" i="11" s="1"/>
  <c r="AX394" i="11"/>
  <c r="AH150" i="23" s="1"/>
  <c r="BC149" i="11"/>
  <c r="BC144" i="11"/>
  <c r="AX464" i="11"/>
  <c r="AH220" i="23" s="1"/>
  <c r="BA179" i="11"/>
  <c r="BW179" i="11" s="1"/>
  <c r="AX414" i="11"/>
  <c r="AH170" i="23" s="1"/>
  <c r="AX485" i="11"/>
  <c r="AH241" i="23" s="1"/>
  <c r="BB219" i="11"/>
  <c r="CE219" i="11" s="1"/>
  <c r="AZ212" i="11"/>
  <c r="BO212" i="11" s="1"/>
  <c r="AX446" i="11"/>
  <c r="AH202" i="23" s="1"/>
  <c r="AZ179" i="11"/>
  <c r="BO179" i="11" s="1"/>
  <c r="BA149" i="11"/>
  <c r="BW149" i="11" s="1"/>
  <c r="BA133" i="11"/>
  <c r="BW133" i="11" s="1"/>
  <c r="BA130" i="11"/>
  <c r="BW130" i="11" s="1"/>
  <c r="BA128" i="11"/>
  <c r="BW128" i="11" s="1"/>
  <c r="BA120" i="11"/>
  <c r="BW120" i="11" s="1"/>
  <c r="BB109" i="11"/>
  <c r="CE109" i="11" s="1"/>
  <c r="AX351" i="11"/>
  <c r="AH107" i="23" s="1"/>
  <c r="AX347" i="11"/>
  <c r="AH103" i="23" s="1"/>
  <c r="AZ99" i="11"/>
  <c r="BO99" i="11" s="1"/>
  <c r="AZ96" i="11"/>
  <c r="BO96" i="11" s="1"/>
  <c r="BB93" i="11"/>
  <c r="CE93" i="11" s="1"/>
  <c r="AZ79" i="11"/>
  <c r="BO79" i="11" s="1"/>
  <c r="AX320" i="11"/>
  <c r="AH76" i="23" s="1"/>
  <c r="BB42" i="11"/>
  <c r="CE42" i="11" s="1"/>
  <c r="AX272" i="11"/>
  <c r="AH28" i="23" s="1"/>
  <c r="BB17" i="11"/>
  <c r="CE17" i="11" s="1"/>
  <c r="AX255" i="11"/>
  <c r="AH11" i="23" s="1"/>
  <c r="BH232" i="11"/>
  <c r="BP232" i="11" s="1"/>
  <c r="BK229" i="11"/>
  <c r="BI150" i="11"/>
  <c r="BX150" i="11" s="1"/>
  <c r="BH147" i="11"/>
  <c r="BP147" i="11" s="1"/>
  <c r="BI143" i="11"/>
  <c r="BX143" i="11" s="1"/>
  <c r="BI138" i="11"/>
  <c r="BX138" i="11" s="1"/>
  <c r="BH93" i="11"/>
  <c r="BP93" i="11" s="1"/>
  <c r="BI93" i="11"/>
  <c r="BX93" i="11" s="1"/>
  <c r="BJ93" i="11"/>
  <c r="CF93" i="11" s="1"/>
  <c r="BK93" i="11"/>
  <c r="BI57" i="11"/>
  <c r="BX57" i="11" s="1"/>
  <c r="BQ183" i="11"/>
  <c r="BQ427" i="11" s="1"/>
  <c r="AY183" i="23" s="1"/>
  <c r="BS70" i="11"/>
  <c r="BJ213" i="11"/>
  <c r="CF213" i="11" s="1"/>
  <c r="BK213" i="11"/>
  <c r="BG114" i="11"/>
  <c r="BG358" i="11" s="1"/>
  <c r="AP114" i="23" s="1"/>
  <c r="BK114" i="11"/>
  <c r="AX344" i="11"/>
  <c r="AH100" i="23" s="1"/>
  <c r="AZ244" i="11"/>
  <c r="BO244" i="11" s="1"/>
  <c r="AX482" i="11"/>
  <c r="AH238" i="23" s="1"/>
  <c r="AX460" i="11"/>
  <c r="AH216" i="23" s="1"/>
  <c r="AX453" i="11"/>
  <c r="AH209" i="23" s="1"/>
  <c r="AX450" i="11"/>
  <c r="AH206" i="23" s="1"/>
  <c r="AX431" i="11"/>
  <c r="AH187" i="23" s="1"/>
  <c r="AX427" i="11"/>
  <c r="AH183" i="23" s="1"/>
  <c r="BC169" i="11"/>
  <c r="AX397" i="11"/>
  <c r="AH153" i="23" s="1"/>
  <c r="BA144" i="11"/>
  <c r="BW144" i="11" s="1"/>
  <c r="AY244" i="11"/>
  <c r="AX467" i="11"/>
  <c r="AH223" i="23" s="1"/>
  <c r="BA219" i="11"/>
  <c r="BW219" i="11" s="1"/>
  <c r="BA215" i="11"/>
  <c r="BW215" i="11" s="1"/>
  <c r="AY212" i="11"/>
  <c r="BA208" i="11"/>
  <c r="BW208" i="11" s="1"/>
  <c r="BC205" i="11"/>
  <c r="AX438" i="11"/>
  <c r="AH194" i="23" s="1"/>
  <c r="AZ190" i="11"/>
  <c r="BO190" i="11" s="1"/>
  <c r="AZ186" i="11"/>
  <c r="AZ182" i="11"/>
  <c r="BO182" i="11" s="1"/>
  <c r="BB169" i="11"/>
  <c r="CE169" i="11" s="1"/>
  <c r="AX409" i="11"/>
  <c r="AH165" i="23" s="1"/>
  <c r="AY156" i="11"/>
  <c r="AZ152" i="11"/>
  <c r="BO152" i="11" s="1"/>
  <c r="AZ149" i="11"/>
  <c r="BO149" i="11" s="1"/>
  <c r="AZ128" i="11"/>
  <c r="AZ117" i="11"/>
  <c r="BO117" i="11" s="1"/>
  <c r="AY96" i="11"/>
  <c r="AY340" i="11" s="1"/>
  <c r="AI96" i="23" s="1"/>
  <c r="AY79" i="11"/>
  <c r="AX316" i="11"/>
  <c r="AH72" i="23" s="1"/>
  <c r="AX299" i="11"/>
  <c r="AH55" i="23" s="1"/>
  <c r="AX290" i="11"/>
  <c r="AH46" i="23" s="1"/>
  <c r="AY34" i="11"/>
  <c r="AX252" i="11"/>
  <c r="AH8" i="23" s="1"/>
  <c r="BF482" i="11"/>
  <c r="AO238" i="23" s="1"/>
  <c r="BG234" i="11"/>
  <c r="BG232" i="11"/>
  <c r="BG476" i="11" s="1"/>
  <c r="AP232" i="23" s="1"/>
  <c r="BI213" i="11"/>
  <c r="BX213" i="11" s="1"/>
  <c r="BI193" i="11"/>
  <c r="BX193" i="11" s="1"/>
  <c r="BJ193" i="11"/>
  <c r="CF193" i="11" s="1"/>
  <c r="BH173" i="11"/>
  <c r="BP173" i="11" s="1"/>
  <c r="BI173" i="11"/>
  <c r="BX173" i="11" s="1"/>
  <c r="BG150" i="11"/>
  <c r="BG138" i="11"/>
  <c r="BI124" i="11"/>
  <c r="BX124" i="11" s="1"/>
  <c r="BG110" i="11"/>
  <c r="BJ110" i="11"/>
  <c r="CF110" i="11" s="1"/>
  <c r="BH84" i="11"/>
  <c r="BP84" i="11" s="1"/>
  <c r="BH57" i="11"/>
  <c r="BP57" i="11" s="1"/>
  <c r="BR199" i="11"/>
  <c r="CG199" i="11" s="1"/>
  <c r="BR42" i="11"/>
  <c r="CG42" i="11" s="1"/>
  <c r="BR24" i="11"/>
  <c r="BR269" i="11" s="1"/>
  <c r="AZ25" i="23" s="1"/>
  <c r="BZ225" i="11"/>
  <c r="BZ469" i="11" s="1"/>
  <c r="BG225" i="23" s="1"/>
  <c r="CM228" i="11"/>
  <c r="CN228" i="11"/>
  <c r="CN472" i="11" s="1"/>
  <c r="BS228" i="23" s="1"/>
  <c r="CO228" i="11"/>
  <c r="CP228" i="11"/>
  <c r="CL467" i="11"/>
  <c r="BQ223" i="23" s="1"/>
  <c r="CN223" i="11"/>
  <c r="CO223" i="11"/>
  <c r="CN203" i="11"/>
  <c r="CO203" i="11"/>
  <c r="CP203" i="11"/>
  <c r="CQ129" i="11"/>
  <c r="CN129" i="11"/>
  <c r="CO129" i="11"/>
  <c r="CP129" i="11"/>
  <c r="CL346" i="11"/>
  <c r="BQ102" i="23" s="1"/>
  <c r="CM102" i="11"/>
  <c r="CP56" i="11"/>
  <c r="CP301" i="11" s="1"/>
  <c r="BU57" i="23" s="1"/>
  <c r="CQ56" i="11"/>
  <c r="CM56" i="11"/>
  <c r="CN56" i="11"/>
  <c r="CO56" i="11"/>
  <c r="CL484" i="11"/>
  <c r="BQ240" i="23" s="1"/>
  <c r="CM240" i="11"/>
  <c r="CN233" i="11"/>
  <c r="CM233" i="11"/>
  <c r="CM122" i="11"/>
  <c r="CP122" i="11"/>
  <c r="CM53" i="11"/>
  <c r="CN53" i="11"/>
  <c r="CQ25" i="11"/>
  <c r="CN25" i="11"/>
  <c r="CO25" i="11"/>
  <c r="CP25" i="11"/>
  <c r="BF453" i="11"/>
  <c r="AO209" i="23" s="1"/>
  <c r="BF329" i="11"/>
  <c r="AO85" i="23" s="1"/>
  <c r="BF295" i="11"/>
  <c r="AO51" i="23" s="1"/>
  <c r="BF262" i="11"/>
  <c r="AO18" i="23" s="1"/>
  <c r="CL480" i="11"/>
  <c r="BQ236" i="23" s="1"/>
  <c r="CM236" i="11"/>
  <c r="CP207" i="11"/>
  <c r="CQ207" i="11"/>
  <c r="CN199" i="11"/>
  <c r="CO199" i="11"/>
  <c r="CP199" i="11"/>
  <c r="CQ199" i="11"/>
  <c r="CM10" i="11"/>
  <c r="CQ10" i="11"/>
  <c r="BF458" i="11"/>
  <c r="AO214" i="23" s="1"/>
  <c r="BF438" i="11"/>
  <c r="AO194" i="23" s="1"/>
  <c r="BF418" i="11"/>
  <c r="AO174" i="23" s="1"/>
  <c r="BH159" i="11"/>
  <c r="BP159" i="11" s="1"/>
  <c r="BI137" i="11"/>
  <c r="BX137" i="11" s="1"/>
  <c r="BI134" i="11"/>
  <c r="BX134" i="11" s="1"/>
  <c r="BF359" i="11"/>
  <c r="AO115" i="23" s="1"/>
  <c r="BH107" i="11"/>
  <c r="BP107" i="11" s="1"/>
  <c r="BI97" i="11"/>
  <c r="BX97" i="11" s="1"/>
  <c r="BH73" i="11"/>
  <c r="BP73" i="11" s="1"/>
  <c r="BJ46" i="11"/>
  <c r="CF46" i="11" s="1"/>
  <c r="BG32" i="11"/>
  <c r="BH7" i="11"/>
  <c r="BQ240" i="11"/>
  <c r="BQ484" i="11" s="1"/>
  <c r="AY240" i="23" s="1"/>
  <c r="BQ44" i="11"/>
  <c r="BY44" i="11" s="1"/>
  <c r="BR29" i="11"/>
  <c r="CG29" i="11" s="1"/>
  <c r="BV477" i="11"/>
  <c r="BC233" i="23" s="1"/>
  <c r="BV281" i="11"/>
  <c r="BC37" i="23" s="1"/>
  <c r="CD455" i="11"/>
  <c r="BJ211" i="23" s="1"/>
  <c r="CI451" i="11"/>
  <c r="BO207" i="23" s="1"/>
  <c r="CI447" i="11"/>
  <c r="BO203" i="23" s="1"/>
  <c r="CI443" i="11"/>
  <c r="BO199" i="23" s="1"/>
  <c r="CI439" i="11"/>
  <c r="BO195" i="23" s="1"/>
  <c r="CI435" i="11"/>
  <c r="BO191" i="23" s="1"/>
  <c r="CL314" i="11"/>
  <c r="BQ70" i="23" s="1"/>
  <c r="CM70" i="11"/>
  <c r="CM315" i="11" s="1"/>
  <c r="BR71" i="23" s="1"/>
  <c r="BF448" i="11"/>
  <c r="AO204" i="23" s="1"/>
  <c r="BF425" i="11"/>
  <c r="AO181" i="23" s="1"/>
  <c r="BF369" i="11"/>
  <c r="AO125" i="23" s="1"/>
  <c r="BF363" i="11"/>
  <c r="AO119" i="23" s="1"/>
  <c r="BF304" i="11"/>
  <c r="AO60" i="23" s="1"/>
  <c r="BF298" i="11"/>
  <c r="AO54" i="23" s="1"/>
  <c r="BG279" i="11"/>
  <c r="AP35" i="23" s="1"/>
  <c r="BF265" i="11"/>
  <c r="AO21" i="23" s="1"/>
  <c r="BF258" i="11"/>
  <c r="AO14" i="23" s="1"/>
  <c r="BV421" i="11"/>
  <c r="BC177" i="23" s="1"/>
  <c r="BV357" i="11"/>
  <c r="BC113" i="23" s="1"/>
  <c r="BV329" i="11"/>
  <c r="BC85" i="23" s="1"/>
  <c r="BV313" i="11"/>
  <c r="BC69" i="23" s="1"/>
  <c r="BV308" i="11"/>
  <c r="BC64" i="23" s="1"/>
  <c r="BV249" i="11"/>
  <c r="BC5" i="23" s="1"/>
  <c r="CD486" i="11"/>
  <c r="BJ242" i="23" s="1"/>
  <c r="CD482" i="11"/>
  <c r="BJ238" i="23" s="1"/>
  <c r="CD478" i="11"/>
  <c r="BJ234" i="23" s="1"/>
  <c r="CD474" i="11"/>
  <c r="BJ230" i="23" s="1"/>
  <c r="CD470" i="11"/>
  <c r="BJ226" i="23" s="1"/>
  <c r="CD466" i="11"/>
  <c r="BJ222" i="23" s="1"/>
  <c r="CD462" i="11"/>
  <c r="BJ218" i="23" s="1"/>
  <c r="CI458" i="11"/>
  <c r="BO214" i="23" s="1"/>
  <c r="CI454" i="11"/>
  <c r="BO210" i="23" s="1"/>
  <c r="CD451" i="11"/>
  <c r="BJ207" i="23" s="1"/>
  <c r="CD447" i="11"/>
  <c r="BJ203" i="23" s="1"/>
  <c r="CD443" i="11"/>
  <c r="BJ199" i="23" s="1"/>
  <c r="CD439" i="11"/>
  <c r="BJ195" i="23" s="1"/>
  <c r="CD435" i="11"/>
  <c r="BJ191" i="23" s="1"/>
  <c r="CL378" i="11"/>
  <c r="BQ134" i="23" s="1"/>
  <c r="CM134" i="11"/>
  <c r="CM58" i="11"/>
  <c r="CQ58" i="11"/>
  <c r="BF455" i="11"/>
  <c r="AO211" i="23" s="1"/>
  <c r="BF413" i="11"/>
  <c r="AO169" i="23" s="1"/>
  <c r="BF392" i="11"/>
  <c r="AO148" i="23" s="1"/>
  <c r="BF388" i="11"/>
  <c r="AO144" i="23" s="1"/>
  <c r="BF348" i="11"/>
  <c r="AO104" i="23" s="1"/>
  <c r="BF335" i="11"/>
  <c r="AO91" i="23" s="1"/>
  <c r="BF285" i="11"/>
  <c r="AO41" i="23" s="1"/>
  <c r="BF268" i="11"/>
  <c r="AO24" i="23" s="1"/>
  <c r="BV456" i="11"/>
  <c r="BC212" i="23" s="1"/>
  <c r="BV433" i="11"/>
  <c r="BC189" i="23" s="1"/>
  <c r="BV428" i="11"/>
  <c r="BC184" i="23" s="1"/>
  <c r="BV381" i="11"/>
  <c r="BC137" i="23" s="1"/>
  <c r="BV341" i="11"/>
  <c r="BC97" i="23" s="1"/>
  <c r="CA84" i="11"/>
  <c r="CA68" i="11"/>
  <c r="CA41" i="11"/>
  <c r="BV269" i="11"/>
  <c r="BC25" i="23" s="1"/>
  <c r="CA9" i="11"/>
  <c r="CI485" i="11"/>
  <c r="BO241" i="23" s="1"/>
  <c r="CI481" i="11"/>
  <c r="BO237" i="23" s="1"/>
  <c r="CI477" i="11"/>
  <c r="BO233" i="23" s="1"/>
  <c r="CI473" i="11"/>
  <c r="BO229" i="23" s="1"/>
  <c r="CI469" i="11"/>
  <c r="BO225" i="23" s="1"/>
  <c r="CI465" i="11"/>
  <c r="BO221" i="23" s="1"/>
  <c r="CN229" i="11"/>
  <c r="CM229" i="11"/>
  <c r="CL257" i="11"/>
  <c r="BQ13" i="23" s="1"/>
  <c r="CM13" i="11"/>
  <c r="CM397" i="11"/>
  <c r="BR153" i="23" s="1"/>
  <c r="CL298" i="11"/>
  <c r="BQ54" i="23" s="1"/>
  <c r="CD322" i="11"/>
  <c r="BJ78" i="23" s="1"/>
  <c r="CD318" i="11"/>
  <c r="BJ74" i="23" s="1"/>
  <c r="CD314" i="11"/>
  <c r="BJ70" i="23" s="1"/>
  <c r="CD310" i="11"/>
  <c r="BJ66" i="23" s="1"/>
  <c r="CD270" i="11"/>
  <c r="BJ26" i="23" s="1"/>
  <c r="CD266" i="11"/>
  <c r="BJ22" i="23" s="1"/>
  <c r="CD262" i="11"/>
  <c r="BJ18" i="23" s="1"/>
  <c r="CD258" i="11"/>
  <c r="BJ14" i="23" s="1"/>
  <c r="CL478" i="11"/>
  <c r="BQ234" i="23" s="1"/>
  <c r="CL450" i="11"/>
  <c r="BQ206" i="23" s="1"/>
  <c r="CL431" i="11"/>
  <c r="BQ187" i="23" s="1"/>
  <c r="CL422" i="11"/>
  <c r="BQ178" i="23" s="1"/>
  <c r="CL397" i="11"/>
  <c r="BQ153" i="23" s="1"/>
  <c r="CM319" i="11"/>
  <c r="BR75" i="23" s="1"/>
  <c r="CL315" i="11"/>
  <c r="BQ71" i="23" s="1"/>
  <c r="CL458" i="11"/>
  <c r="BQ214" i="23" s="1"/>
  <c r="CL445" i="11"/>
  <c r="BQ201" i="23" s="1"/>
  <c r="CL340" i="11"/>
  <c r="BQ96" i="23" s="1"/>
  <c r="CL284" i="11"/>
  <c r="BQ40" i="23" s="1"/>
  <c r="CL456" i="11"/>
  <c r="BQ212" i="23" s="1"/>
  <c r="CL407" i="11"/>
  <c r="BQ163" i="23" s="1"/>
  <c r="CL338" i="11"/>
  <c r="BQ94" i="23" s="1"/>
  <c r="CL325" i="11"/>
  <c r="BQ81" i="23" s="1"/>
  <c r="CL290" i="11"/>
  <c r="BQ46" i="23" s="1"/>
  <c r="CM43" i="11"/>
  <c r="CL261" i="11"/>
  <c r="BQ17" i="23" s="1"/>
  <c r="CN253" i="11"/>
  <c r="BS9" i="23" s="1"/>
  <c r="CM251" i="11"/>
  <c r="BR7" i="23" s="1"/>
  <c r="CD372" i="11"/>
  <c r="BJ128" i="23" s="1"/>
  <c r="CD356" i="11"/>
  <c r="BJ112" i="23" s="1"/>
  <c r="CD352" i="11"/>
  <c r="BJ108" i="23" s="1"/>
  <c r="CD348" i="11"/>
  <c r="BJ104" i="23" s="1"/>
  <c r="CD344" i="11"/>
  <c r="BJ100" i="23" s="1"/>
  <c r="CP4" i="11"/>
  <c r="CL475" i="11"/>
  <c r="BQ231" i="23" s="1"/>
  <c r="CQ215" i="11"/>
  <c r="CQ211" i="11"/>
  <c r="CL452" i="11"/>
  <c r="BQ208" i="23" s="1"/>
  <c r="CQ175" i="11"/>
  <c r="CO173" i="11"/>
  <c r="CQ162" i="11"/>
  <c r="CO127" i="11"/>
  <c r="CL365" i="11"/>
  <c r="BQ121" i="23" s="1"/>
  <c r="CQ117" i="11"/>
  <c r="CL359" i="11"/>
  <c r="BQ115" i="23" s="1"/>
  <c r="CL351" i="11"/>
  <c r="BQ107" i="23" s="1"/>
  <c r="CQ93" i="11"/>
  <c r="CN87" i="11"/>
  <c r="CN80" i="11"/>
  <c r="CP68" i="11"/>
  <c r="CL304" i="11"/>
  <c r="BQ60" i="23" s="1"/>
  <c r="CL301" i="11"/>
  <c r="BQ57" i="23" s="1"/>
  <c r="CL296" i="11"/>
  <c r="BQ52" i="23" s="1"/>
  <c r="CO45" i="11"/>
  <c r="CI431" i="11"/>
  <c r="BO187" i="23" s="1"/>
  <c r="CI427" i="11"/>
  <c r="BO183" i="23" s="1"/>
  <c r="CI423" i="11"/>
  <c r="BO179" i="23" s="1"/>
  <c r="CI419" i="11"/>
  <c r="BO175" i="23" s="1"/>
  <c r="CI415" i="11"/>
  <c r="BO171" i="23" s="1"/>
  <c r="CI411" i="11"/>
  <c r="BO167" i="23" s="1"/>
  <c r="CI407" i="11"/>
  <c r="BO163" i="23" s="1"/>
  <c r="CI391" i="11"/>
  <c r="BO147" i="23" s="1"/>
  <c r="CI387" i="11"/>
  <c r="BO143" i="23" s="1"/>
  <c r="CI383" i="11"/>
  <c r="BO139" i="23" s="1"/>
  <c r="CI379" i="11"/>
  <c r="BO135" i="23" s="1"/>
  <c r="CI375" i="11"/>
  <c r="BO131" i="23" s="1"/>
  <c r="CI359" i="11"/>
  <c r="BO115" i="23" s="1"/>
  <c r="CI355" i="11"/>
  <c r="BO111" i="23" s="1"/>
  <c r="CI351" i="11"/>
  <c r="BO107" i="23" s="1"/>
  <c r="CI347" i="11"/>
  <c r="BO103" i="23" s="1"/>
  <c r="CI323" i="11"/>
  <c r="BO79" i="23" s="1"/>
  <c r="CI319" i="11"/>
  <c r="BO75" i="23" s="1"/>
  <c r="CI315" i="11"/>
  <c r="BO71" i="23" s="1"/>
  <c r="CI311" i="11"/>
  <c r="BO67" i="23" s="1"/>
  <c r="CI307" i="11"/>
  <c r="BO63" i="23" s="1"/>
  <c r="CI303" i="11"/>
  <c r="BO59" i="23" s="1"/>
  <c r="CI299" i="11"/>
  <c r="BO55" i="23" s="1"/>
  <c r="CI295" i="11"/>
  <c r="BO51" i="23" s="1"/>
  <c r="CI291" i="11"/>
  <c r="BO47" i="23" s="1"/>
  <c r="CI287" i="11"/>
  <c r="BO43" i="23" s="1"/>
  <c r="CI283" i="11"/>
  <c r="BO39" i="23" s="1"/>
  <c r="CI279" i="11"/>
  <c r="BO35" i="23" s="1"/>
  <c r="CI255" i="11"/>
  <c r="BO11" i="23" s="1"/>
  <c r="CI251" i="11"/>
  <c r="BO7" i="23" s="1"/>
  <c r="CO4" i="11"/>
  <c r="CO230" i="11"/>
  <c r="CP215" i="11"/>
  <c r="CP211" i="11"/>
  <c r="CQ184" i="11"/>
  <c r="CP175" i="11"/>
  <c r="CP169" i="11"/>
  <c r="CQ165" i="11"/>
  <c r="CQ410" i="11" s="1"/>
  <c r="BV166" i="23" s="1"/>
  <c r="CP162" i="11"/>
  <c r="CL374" i="11"/>
  <c r="BQ130" i="23" s="1"/>
  <c r="CN127" i="11"/>
  <c r="CN120" i="11"/>
  <c r="CN117" i="11"/>
  <c r="CQ114" i="11"/>
  <c r="CP106" i="11"/>
  <c r="CP93" i="11"/>
  <c r="CQ84" i="11"/>
  <c r="CO68" i="11"/>
  <c r="CO59" i="11"/>
  <c r="CQ54" i="11"/>
  <c r="CO51" i="11"/>
  <c r="CL293" i="11"/>
  <c r="BQ49" i="23" s="1"/>
  <c r="CN45" i="11"/>
  <c r="CQ32" i="11"/>
  <c r="CL267" i="11"/>
  <c r="BQ23" i="23" s="1"/>
  <c r="CL259" i="11"/>
  <c r="BQ15" i="23" s="1"/>
  <c r="CD431" i="11"/>
  <c r="BJ187" i="23" s="1"/>
  <c r="CD427" i="11"/>
  <c r="BJ183" i="23" s="1"/>
  <c r="CD423" i="11"/>
  <c r="BJ179" i="23" s="1"/>
  <c r="CD419" i="11"/>
  <c r="BJ175" i="23" s="1"/>
  <c r="CD399" i="11"/>
  <c r="BJ155" i="23" s="1"/>
  <c r="CD395" i="11"/>
  <c r="BJ151" i="23" s="1"/>
  <c r="CD391" i="11"/>
  <c r="BJ147" i="23" s="1"/>
  <c r="CD387" i="11"/>
  <c r="BJ143" i="23" s="1"/>
  <c r="CD383" i="11"/>
  <c r="BJ139" i="23" s="1"/>
  <c r="CD379" i="11"/>
  <c r="BJ135" i="23" s="1"/>
  <c r="CD367" i="11"/>
  <c r="BJ123" i="23" s="1"/>
  <c r="CD363" i="11"/>
  <c r="BJ119" i="23" s="1"/>
  <c r="CD359" i="11"/>
  <c r="BJ115" i="23" s="1"/>
  <c r="CD355" i="11"/>
  <c r="BJ111" i="23" s="1"/>
  <c r="CD351" i="11"/>
  <c r="BJ107" i="23" s="1"/>
  <c r="CD339" i="11"/>
  <c r="BJ95" i="23" s="1"/>
  <c r="CD335" i="11"/>
  <c r="BJ91" i="23" s="1"/>
  <c r="CD331" i="11"/>
  <c r="BJ87" i="23" s="1"/>
  <c r="CD327" i="11"/>
  <c r="BJ83" i="23" s="1"/>
  <c r="CD323" i="11"/>
  <c r="BJ79" i="23" s="1"/>
  <c r="CD319" i="11"/>
  <c r="BJ75" i="23" s="1"/>
  <c r="CD315" i="11"/>
  <c r="BJ71" i="23" s="1"/>
  <c r="CD311" i="11"/>
  <c r="BJ67" i="23" s="1"/>
  <c r="CD307" i="11"/>
  <c r="BJ63" i="23" s="1"/>
  <c r="CD303" i="11"/>
  <c r="BJ59" i="23" s="1"/>
  <c r="CD299" i="11"/>
  <c r="BJ55" i="23" s="1"/>
  <c r="CD295" i="11"/>
  <c r="BJ51" i="23" s="1"/>
  <c r="CD291" i="11"/>
  <c r="BJ47" i="23" s="1"/>
  <c r="CD279" i="11"/>
  <c r="BJ35" i="23" s="1"/>
  <c r="CD275" i="11"/>
  <c r="BJ31" i="23" s="1"/>
  <c r="CD263" i="11"/>
  <c r="BJ19" i="23" s="1"/>
  <c r="CD259" i="11"/>
  <c r="BJ15" i="23" s="1"/>
  <c r="CD255" i="11"/>
  <c r="BJ11" i="23" s="1"/>
  <c r="CD251" i="11"/>
  <c r="BJ7" i="23" s="1"/>
  <c r="CN4" i="11"/>
  <c r="CN234" i="11"/>
  <c r="CN230" i="11"/>
  <c r="CQ220" i="11"/>
  <c r="CO211" i="11"/>
  <c r="CP184" i="11"/>
  <c r="CN165" i="11"/>
  <c r="CN153" i="11"/>
  <c r="CL394" i="11"/>
  <c r="BQ150" i="23" s="1"/>
  <c r="CO142" i="11"/>
  <c r="CN132" i="11"/>
  <c r="CM127" i="11"/>
  <c r="CM371" i="11" s="1"/>
  <c r="BR127" i="23" s="1"/>
  <c r="CL348" i="11"/>
  <c r="BQ104" i="23" s="1"/>
  <c r="CL331" i="11"/>
  <c r="BQ87" i="23" s="1"/>
  <c r="CL324" i="11"/>
  <c r="BQ80" i="23" s="1"/>
  <c r="CL308" i="11"/>
  <c r="BQ64" i="23" s="1"/>
  <c r="CM54" i="11"/>
  <c r="CN51" i="11"/>
  <c r="CQ48" i="11"/>
  <c r="CQ22" i="11"/>
  <c r="CE80" i="11"/>
  <c r="BW175" i="11"/>
  <c r="AY210" i="11"/>
  <c r="AX454" i="11"/>
  <c r="AH210" i="23" s="1"/>
  <c r="BJ192" i="11"/>
  <c r="BF436" i="11"/>
  <c r="AO192" i="23" s="1"/>
  <c r="BH154" i="11"/>
  <c r="BF398" i="11"/>
  <c r="AO154" i="23" s="1"/>
  <c r="BK154" i="11"/>
  <c r="BJ141" i="11"/>
  <c r="BF385" i="11"/>
  <c r="AO141" i="23" s="1"/>
  <c r="BF373" i="11"/>
  <c r="AO129" i="23" s="1"/>
  <c r="BH129" i="11"/>
  <c r="BG120" i="11"/>
  <c r="BF364" i="11"/>
  <c r="AO120" i="23" s="1"/>
  <c r="BP116" i="11"/>
  <c r="BJ101" i="11"/>
  <c r="BJ346" i="11" s="1"/>
  <c r="AS102" i="23" s="1"/>
  <c r="BF345" i="11"/>
  <c r="AO101" i="23" s="1"/>
  <c r="BG95" i="11"/>
  <c r="BF339" i="11"/>
  <c r="AO95" i="23" s="1"/>
  <c r="BH79" i="11"/>
  <c r="BF323" i="11"/>
  <c r="AO79" i="23" s="1"/>
  <c r="BH75" i="11"/>
  <c r="BF319" i="11"/>
  <c r="AO75" i="23" s="1"/>
  <c r="BG72" i="11"/>
  <c r="BG316" i="11" s="1"/>
  <c r="AP72" i="23" s="1"/>
  <c r="BF316" i="11"/>
  <c r="AO72" i="23" s="1"/>
  <c r="BH72" i="11"/>
  <c r="BF313" i="11"/>
  <c r="AO69" i="23" s="1"/>
  <c r="BI69" i="11"/>
  <c r="BJ69" i="11"/>
  <c r="CF58" i="11"/>
  <c r="BF289" i="11"/>
  <c r="AO45" i="23" s="1"/>
  <c r="BI45" i="11"/>
  <c r="BJ45" i="11"/>
  <c r="BJ290" i="11" s="1"/>
  <c r="AS46" i="23" s="1"/>
  <c r="CG244" i="11"/>
  <c r="BR488" i="11"/>
  <c r="AZ244" i="23" s="1"/>
  <c r="BQ231" i="11"/>
  <c r="BR231" i="11"/>
  <c r="BR476" i="11" s="1"/>
  <c r="AZ232" i="23" s="1"/>
  <c r="BY226" i="11"/>
  <c r="BQ216" i="11"/>
  <c r="BS212" i="11"/>
  <c r="BS456" i="11" s="1"/>
  <c r="BA212" i="23" s="1"/>
  <c r="CG204" i="11"/>
  <c r="BR194" i="11"/>
  <c r="BY191" i="11"/>
  <c r="BR186" i="11"/>
  <c r="BQ180" i="11"/>
  <c r="BR180" i="11"/>
  <c r="BS180" i="11"/>
  <c r="BQ158" i="11"/>
  <c r="BQ150" i="11"/>
  <c r="CG146" i="11"/>
  <c r="BR390" i="11"/>
  <c r="AZ146" i="23" s="1"/>
  <c r="BQ142" i="11"/>
  <c r="BQ387" i="11" s="1"/>
  <c r="AY143" i="23" s="1"/>
  <c r="BY136" i="11"/>
  <c r="BQ380" i="11"/>
  <c r="AY136" i="23" s="1"/>
  <c r="CG109" i="11"/>
  <c r="BR353" i="11"/>
  <c r="AZ109" i="23" s="1"/>
  <c r="BQ97" i="11"/>
  <c r="BY93" i="11"/>
  <c r="CG89" i="11"/>
  <c r="CG85" i="11"/>
  <c r="BQ80" i="11"/>
  <c r="BQ325" i="11" s="1"/>
  <c r="AY81" i="23" s="1"/>
  <c r="BQ66" i="11"/>
  <c r="BQ311" i="11" s="1"/>
  <c r="AY67" i="23" s="1"/>
  <c r="BQ50" i="11"/>
  <c r="BQ39" i="11"/>
  <c r="BQ284" i="11" s="1"/>
  <c r="AY40" i="23" s="1"/>
  <c r="BQ34" i="11"/>
  <c r="BQ279" i="11" s="1"/>
  <c r="AY35" i="23" s="1"/>
  <c r="CG25" i="11"/>
  <c r="BY21" i="11"/>
  <c r="BY17" i="11"/>
  <c r="BQ261" i="11"/>
  <c r="AY17" i="23" s="1"/>
  <c r="CG13" i="11"/>
  <c r="BV484" i="11"/>
  <c r="BC240" i="23" s="1"/>
  <c r="BZ240" i="11"/>
  <c r="CA240" i="11"/>
  <c r="BZ215" i="11"/>
  <c r="BV459" i="11"/>
  <c r="BC215" i="23" s="1"/>
  <c r="BV397" i="11"/>
  <c r="BC153" i="23" s="1"/>
  <c r="BZ153" i="11"/>
  <c r="CA153" i="11"/>
  <c r="BZ147" i="11"/>
  <c r="BV391" i="11"/>
  <c r="BC147" i="23" s="1"/>
  <c r="BZ95" i="11"/>
  <c r="BV339" i="11"/>
  <c r="BC95" i="23" s="1"/>
  <c r="BZ38" i="11"/>
  <c r="BV282" i="11"/>
  <c r="BC38" i="23" s="1"/>
  <c r="AY242" i="11"/>
  <c r="AX486" i="11"/>
  <c r="AH242" i="23" s="1"/>
  <c r="AZ139" i="11"/>
  <c r="AX383" i="11"/>
  <c r="AH139" i="23" s="1"/>
  <c r="BO67" i="11"/>
  <c r="AY52" i="11"/>
  <c r="AY297" i="11" s="1"/>
  <c r="AI53" i="23" s="1"/>
  <c r="AX296" i="11"/>
  <c r="AH52" i="23" s="1"/>
  <c r="BO31" i="11"/>
  <c r="BG206" i="11"/>
  <c r="BF450" i="11"/>
  <c r="AO206" i="23" s="1"/>
  <c r="BF433" i="11"/>
  <c r="AO189" i="23" s="1"/>
  <c r="BH189" i="11"/>
  <c r="BJ179" i="11"/>
  <c r="BF423" i="11"/>
  <c r="AO179" i="23" s="1"/>
  <c r="BJ175" i="11"/>
  <c r="BF419" i="11"/>
  <c r="AO175" i="23" s="1"/>
  <c r="BJ163" i="11"/>
  <c r="BF407" i="11"/>
  <c r="AO163" i="23" s="1"/>
  <c r="BH163" i="11"/>
  <c r="BJ131" i="11"/>
  <c r="BF375" i="11"/>
  <c r="AO131" i="23" s="1"/>
  <c r="BH131" i="11"/>
  <c r="BI113" i="11"/>
  <c r="BF357" i="11"/>
  <c r="AO113" i="23" s="1"/>
  <c r="BF330" i="11"/>
  <c r="AO86" i="23" s="1"/>
  <c r="BJ86" i="11"/>
  <c r="BH83" i="11"/>
  <c r="BF327" i="11"/>
  <c r="AO83" i="23" s="1"/>
  <c r="BJ74" i="11"/>
  <c r="BF318" i="11"/>
  <c r="AO74" i="23" s="1"/>
  <c r="BG74" i="11"/>
  <c r="BG318" i="11" s="1"/>
  <c r="AP74" i="23" s="1"/>
  <c r="BK74" i="11"/>
  <c r="BI55" i="11"/>
  <c r="BF299" i="11"/>
  <c r="AO55" i="23" s="1"/>
  <c r="BG55" i="11"/>
  <c r="BG299" i="11" s="1"/>
  <c r="AP55" i="23" s="1"/>
  <c r="BH55" i="11"/>
  <c r="BG47" i="11"/>
  <c r="BG291" i="11" s="1"/>
  <c r="AP47" i="23" s="1"/>
  <c r="BF291" i="11"/>
  <c r="AO47" i="23" s="1"/>
  <c r="BI47" i="11"/>
  <c r="BG15" i="11"/>
  <c r="BF259" i="11"/>
  <c r="AO15" i="23" s="1"/>
  <c r="BY230" i="11"/>
  <c r="BR226" i="11"/>
  <c r="BQ221" i="11"/>
  <c r="BY215" i="11"/>
  <c r="BQ459" i="11"/>
  <c r="AY215" i="23" s="1"/>
  <c r="BY204" i="11"/>
  <c r="BQ193" i="11"/>
  <c r="BP191" i="11"/>
  <c r="BQ185" i="11"/>
  <c r="CG166" i="11"/>
  <c r="BQ146" i="11"/>
  <c r="BS141" i="11"/>
  <c r="BR136" i="11"/>
  <c r="BY120" i="11"/>
  <c r="CG114" i="11"/>
  <c r="BY109" i="11"/>
  <c r="BQ353" i="11"/>
  <c r="AY109" i="23" s="1"/>
  <c r="CG106" i="11"/>
  <c r="BS93" i="11"/>
  <c r="BS338" i="11" s="1"/>
  <c r="BA94" i="23" s="1"/>
  <c r="BY89" i="11"/>
  <c r="BQ79" i="11"/>
  <c r="BY29" i="11"/>
  <c r="BY13" i="11"/>
  <c r="BZ239" i="11"/>
  <c r="BV483" i="11"/>
  <c r="BC239" i="23" s="1"/>
  <c r="CH224" i="11"/>
  <c r="BZ220" i="11"/>
  <c r="BZ465" i="11" s="1"/>
  <c r="BG221" i="23" s="1"/>
  <c r="BV464" i="11"/>
  <c r="BC220" i="23" s="1"/>
  <c r="BZ214" i="11"/>
  <c r="BV458" i="11"/>
  <c r="BC214" i="23" s="1"/>
  <c r="BZ146" i="11"/>
  <c r="BV390" i="11"/>
  <c r="BC146" i="23" s="1"/>
  <c r="CA141" i="11"/>
  <c r="BV385" i="11"/>
  <c r="BC141" i="23" s="1"/>
  <c r="CH100" i="11"/>
  <c r="BZ94" i="11"/>
  <c r="BV338" i="11"/>
  <c r="BC94" i="23" s="1"/>
  <c r="BZ47" i="11"/>
  <c r="BV291" i="11"/>
  <c r="BC47" i="23" s="1"/>
  <c r="BZ43" i="11"/>
  <c r="BZ288" i="11" s="1"/>
  <c r="BG44" i="23" s="1"/>
  <c r="BV287" i="11"/>
  <c r="BC43" i="23" s="1"/>
  <c r="CD471" i="11"/>
  <c r="BJ227" i="23" s="1"/>
  <c r="CD472" i="11"/>
  <c r="BJ228" i="23" s="1"/>
  <c r="BO131" i="11"/>
  <c r="BO222" i="11"/>
  <c r="BO202" i="11"/>
  <c r="AY110" i="11"/>
  <c r="AX354" i="11"/>
  <c r="AH110" i="23" s="1"/>
  <c r="BG223" i="11"/>
  <c r="BF467" i="11"/>
  <c r="AO223" i="23" s="1"/>
  <c r="BC137" i="11"/>
  <c r="BC382" i="11" s="1"/>
  <c r="AM138" i="23" s="1"/>
  <c r="AX381" i="11"/>
  <c r="AH137" i="23" s="1"/>
  <c r="BB120" i="11"/>
  <c r="AX364" i="11"/>
  <c r="AH120" i="23" s="1"/>
  <c r="AZ120" i="11"/>
  <c r="BW64" i="11"/>
  <c r="AX293" i="11"/>
  <c r="AH49" i="23" s="1"/>
  <c r="AZ49" i="11"/>
  <c r="BA31" i="11"/>
  <c r="AX275" i="11"/>
  <c r="AH31" i="23" s="1"/>
  <c r="AY21" i="11"/>
  <c r="AX265" i="11"/>
  <c r="AH21" i="23" s="1"/>
  <c r="BC9" i="11"/>
  <c r="AX253" i="11"/>
  <c r="AH9" i="23" s="1"/>
  <c r="BA9" i="11"/>
  <c r="BG222" i="11"/>
  <c r="BF466" i="11"/>
  <c r="AO222" i="23" s="1"/>
  <c r="BG178" i="11"/>
  <c r="BF422" i="11"/>
  <c r="AO178" i="23" s="1"/>
  <c r="BH168" i="11"/>
  <c r="BF412" i="11"/>
  <c r="AO168" i="23" s="1"/>
  <c r="BG168" i="11"/>
  <c r="BH166" i="11"/>
  <c r="BF410" i="11"/>
  <c r="AO166" i="23" s="1"/>
  <c r="BI166" i="11"/>
  <c r="BF404" i="11"/>
  <c r="AO160" i="23" s="1"/>
  <c r="BJ160" i="11"/>
  <c r="BP143" i="11"/>
  <c r="BF383" i="11"/>
  <c r="AO139" i="23" s="1"/>
  <c r="BG139" i="11"/>
  <c r="BF360" i="11"/>
  <c r="AO116" i="23" s="1"/>
  <c r="BK116" i="11"/>
  <c r="BI109" i="11"/>
  <c r="BF353" i="11"/>
  <c r="AO109" i="23" s="1"/>
  <c r="BH71" i="11"/>
  <c r="BF315" i="11"/>
  <c r="AO71" i="23" s="1"/>
  <c r="BF272" i="11"/>
  <c r="AO28" i="23" s="1"/>
  <c r="BI28" i="11"/>
  <c r="BJ28" i="11"/>
  <c r="CG243" i="11"/>
  <c r="BY238" i="11"/>
  <c r="BY234" i="11"/>
  <c r="BR230" i="11"/>
  <c r="BQ225" i="11"/>
  <c r="BQ470" i="11" s="1"/>
  <c r="AY226" i="23" s="1"/>
  <c r="CG211" i="11"/>
  <c r="CG207" i="11"/>
  <c r="BQ184" i="11"/>
  <c r="BR184" i="11"/>
  <c r="BS184" i="11"/>
  <c r="BQ174" i="11"/>
  <c r="CG160" i="11"/>
  <c r="CG157" i="11"/>
  <c r="CG153" i="11"/>
  <c r="CG145" i="11"/>
  <c r="BR120" i="11"/>
  <c r="BS120" i="11"/>
  <c r="BS109" i="11"/>
  <c r="BS353" i="11" s="1"/>
  <c r="BA109" i="23" s="1"/>
  <c r="BQ106" i="11"/>
  <c r="BS101" i="11"/>
  <c r="BQ92" i="11"/>
  <c r="BQ337" i="11" s="1"/>
  <c r="AY93" i="23" s="1"/>
  <c r="BR8" i="11"/>
  <c r="BR253" i="11" s="1"/>
  <c r="AZ9" i="23" s="1"/>
  <c r="BZ238" i="11"/>
  <c r="BV482" i="11"/>
  <c r="BC238" i="23" s="1"/>
  <c r="BZ219" i="11"/>
  <c r="BV463" i="11"/>
  <c r="BC219" i="23" s="1"/>
  <c r="CH168" i="11"/>
  <c r="CH157" i="11"/>
  <c r="BZ114" i="11"/>
  <c r="BV358" i="11"/>
  <c r="BC114" i="23" s="1"/>
  <c r="BV344" i="11"/>
  <c r="BC100" i="23" s="1"/>
  <c r="CA100" i="11"/>
  <c r="BV296" i="11"/>
  <c r="BC52" i="23" s="1"/>
  <c r="CA52" i="11"/>
  <c r="BZ42" i="11"/>
  <c r="BV286" i="11"/>
  <c r="BC42" i="23" s="1"/>
  <c r="BZ10" i="11"/>
  <c r="BV254" i="11"/>
  <c r="BC10" i="23" s="1"/>
  <c r="AZ134" i="11"/>
  <c r="AX378" i="11"/>
  <c r="AH134" i="23" s="1"/>
  <c r="BC134" i="11"/>
  <c r="BC41" i="11"/>
  <c r="AX285" i="11"/>
  <c r="AH41" i="23" s="1"/>
  <c r="BA41" i="11"/>
  <c r="AZ114" i="11"/>
  <c r="AX358" i="11"/>
  <c r="AH114" i="23" s="1"/>
  <c r="BB114" i="11"/>
  <c r="AX262" i="11"/>
  <c r="AH18" i="23" s="1"/>
  <c r="AY18" i="11"/>
  <c r="BO75" i="11"/>
  <c r="BC25" i="11"/>
  <c r="AX269" i="11"/>
  <c r="AH25" i="23" s="1"/>
  <c r="AY25" i="11"/>
  <c r="BW162" i="11"/>
  <c r="BW83" i="11"/>
  <c r="BC309" i="11"/>
  <c r="AM65" i="23" s="1"/>
  <c r="BB51" i="11"/>
  <c r="AX295" i="11"/>
  <c r="AH51" i="23" s="1"/>
  <c r="BA51" i="11"/>
  <c r="BW33" i="11"/>
  <c r="AX274" i="11"/>
  <c r="AH30" i="23" s="1"/>
  <c r="AY30" i="11"/>
  <c r="BA15" i="11"/>
  <c r="AX259" i="11"/>
  <c r="AH15" i="23" s="1"/>
  <c r="BF488" i="11"/>
  <c r="AO244" i="23" s="1"/>
  <c r="BK244" i="11"/>
  <c r="BX231" i="11"/>
  <c r="BG228" i="11"/>
  <c r="BF472" i="11"/>
  <c r="AO228" i="23" s="1"/>
  <c r="BJ217" i="11"/>
  <c r="BF461" i="11"/>
  <c r="AO217" i="23" s="1"/>
  <c r="BF444" i="11"/>
  <c r="AO200" i="23" s="1"/>
  <c r="BG200" i="11"/>
  <c r="BG445" i="11" s="1"/>
  <c r="AP201" i="23" s="1"/>
  <c r="BF435" i="11"/>
  <c r="AO191" i="23" s="1"/>
  <c r="BI191" i="11"/>
  <c r="BG184" i="11"/>
  <c r="BF428" i="11"/>
  <c r="AO184" i="23" s="1"/>
  <c r="BX177" i="11"/>
  <c r="BF414" i="11"/>
  <c r="AO170" i="23" s="1"/>
  <c r="BH150" i="11"/>
  <c r="BF394" i="11"/>
  <c r="AO150" i="23" s="1"/>
  <c r="BJ147" i="11"/>
  <c r="BF391" i="11"/>
  <c r="AO147" i="23" s="1"/>
  <c r="BJ143" i="11"/>
  <c r="BF387" i="11"/>
  <c r="AO143" i="23" s="1"/>
  <c r="BG143" i="11"/>
  <c r="BG137" i="11"/>
  <c r="BF381" i="11"/>
  <c r="AO137" i="23" s="1"/>
  <c r="BJ137" i="11"/>
  <c r="BH134" i="11"/>
  <c r="BF378" i="11"/>
  <c r="AO134" i="23" s="1"/>
  <c r="BI130" i="11"/>
  <c r="BF374" i="11"/>
  <c r="AO130" i="23" s="1"/>
  <c r="BH122" i="11"/>
  <c r="BF366" i="11"/>
  <c r="AO122" i="23" s="1"/>
  <c r="BG112" i="11"/>
  <c r="BG357" i="11" s="1"/>
  <c r="AP113" i="23" s="1"/>
  <c r="BF356" i="11"/>
  <c r="AO112" i="23" s="1"/>
  <c r="BF341" i="11"/>
  <c r="AO97" i="23" s="1"/>
  <c r="BH97" i="11"/>
  <c r="BK92" i="11"/>
  <c r="BF336" i="11"/>
  <c r="AO92" i="23" s="1"/>
  <c r="BI92" i="11"/>
  <c r="BG88" i="11"/>
  <c r="BF332" i="11"/>
  <c r="AO88" i="23" s="1"/>
  <c r="CF73" i="11"/>
  <c r="BX68" i="11"/>
  <c r="BH39" i="11"/>
  <c r="BF283" i="11"/>
  <c r="AO39" i="23" s="1"/>
  <c r="BG39" i="11"/>
  <c r="BP23" i="11"/>
  <c r="CF20" i="11"/>
  <c r="BH11" i="11"/>
  <c r="BF255" i="11"/>
  <c r="AO11" i="23" s="1"/>
  <c r="BK5" i="11"/>
  <c r="BF249" i="11"/>
  <c r="AO5" i="23" s="1"/>
  <c r="BH5" i="11"/>
  <c r="BI5" i="11"/>
  <c r="BY243" i="11"/>
  <c r="BR238" i="11"/>
  <c r="BR234" i="11"/>
  <c r="BQ229" i="11"/>
  <c r="BY214" i="11"/>
  <c r="BY211" i="11"/>
  <c r="BQ207" i="11"/>
  <c r="BS203" i="11"/>
  <c r="BR198" i="11"/>
  <c r="BR443" i="11" s="1"/>
  <c r="AZ199" i="23" s="1"/>
  <c r="CG192" i="11"/>
  <c r="BY129" i="11"/>
  <c r="BY123" i="11"/>
  <c r="BQ119" i="11"/>
  <c r="BY105" i="11"/>
  <c r="BY349" i="11" s="1"/>
  <c r="BF105" i="23" s="1"/>
  <c r="BQ349" i="11"/>
  <c r="AY105" i="23" s="1"/>
  <c r="BQ100" i="11"/>
  <c r="BQ12" i="11"/>
  <c r="BR12" i="11"/>
  <c r="BS12" i="11"/>
  <c r="BS257" i="11" s="1"/>
  <c r="BA13" i="23" s="1"/>
  <c r="BQ7" i="11"/>
  <c r="BZ244" i="11"/>
  <c r="BV488" i="11"/>
  <c r="BC244" i="23" s="1"/>
  <c r="BZ227" i="11"/>
  <c r="BV471" i="11"/>
  <c r="BC227" i="23" s="1"/>
  <c r="BZ223" i="11"/>
  <c r="BZ468" i="11" s="1"/>
  <c r="BG224" i="23" s="1"/>
  <c r="BV467" i="11"/>
  <c r="BC223" i="23" s="1"/>
  <c r="BZ218" i="11"/>
  <c r="BV462" i="11"/>
  <c r="BC218" i="23" s="1"/>
  <c r="BZ186" i="11"/>
  <c r="BV430" i="11"/>
  <c r="BC186" i="23" s="1"/>
  <c r="BZ175" i="11"/>
  <c r="BV419" i="11"/>
  <c r="BC175" i="23" s="1"/>
  <c r="BV412" i="11"/>
  <c r="BC168" i="23" s="1"/>
  <c r="CA168" i="11"/>
  <c r="CA129" i="11"/>
  <c r="BV373" i="11"/>
  <c r="BC129" i="23" s="1"/>
  <c r="BZ129" i="11"/>
  <c r="BV368" i="11"/>
  <c r="BC124" i="23" s="1"/>
  <c r="CA124" i="11"/>
  <c r="CA369" i="11" s="1"/>
  <c r="BH125" i="23" s="1"/>
  <c r="BZ118" i="11"/>
  <c r="BV362" i="11"/>
  <c r="BC118" i="23" s="1"/>
  <c r="BZ108" i="11"/>
  <c r="BV305" i="11"/>
  <c r="BC61" i="23" s="1"/>
  <c r="CA61" i="11"/>
  <c r="BZ15" i="11"/>
  <c r="BV259" i="11"/>
  <c r="BC15" i="23" s="1"/>
  <c r="CE172" i="11"/>
  <c r="BJ212" i="11"/>
  <c r="BF456" i="11"/>
  <c r="AO212" i="23" s="1"/>
  <c r="BX228" i="11"/>
  <c r="BB159" i="11"/>
  <c r="AX403" i="11"/>
  <c r="AH159" i="23" s="1"/>
  <c r="AX389" i="11"/>
  <c r="AH145" i="23" s="1"/>
  <c r="BB145" i="11"/>
  <c r="AX369" i="11"/>
  <c r="AH125" i="23" s="1"/>
  <c r="BC125" i="11"/>
  <c r="AX317" i="11"/>
  <c r="AH73" i="23" s="1"/>
  <c r="BC73" i="11"/>
  <c r="BB175" i="11"/>
  <c r="AX379" i="11"/>
  <c r="AH135" i="23" s="1"/>
  <c r="AX341" i="11"/>
  <c r="AH97" i="23" s="1"/>
  <c r="AX286" i="11"/>
  <c r="AH42" i="23" s="1"/>
  <c r="BP213" i="11"/>
  <c r="BG190" i="11"/>
  <c r="BF434" i="11"/>
  <c r="AO190" i="23" s="1"/>
  <c r="BX188" i="11"/>
  <c r="BK169" i="11"/>
  <c r="BK156" i="11"/>
  <c r="BF400" i="11"/>
  <c r="AO156" i="23" s="1"/>
  <c r="BJ153" i="11"/>
  <c r="BF397" i="11"/>
  <c r="AO153" i="23" s="1"/>
  <c r="BF390" i="11"/>
  <c r="AO146" i="23" s="1"/>
  <c r="BG146" i="11"/>
  <c r="BF386" i="11"/>
  <c r="AO142" i="23" s="1"/>
  <c r="BK129" i="11"/>
  <c r="BK124" i="11"/>
  <c r="BF368" i="11"/>
  <c r="AO124" i="23" s="1"/>
  <c r="BP121" i="11"/>
  <c r="BF355" i="11"/>
  <c r="AO111" i="23" s="1"/>
  <c r="BG111" i="11"/>
  <c r="BG102" i="11"/>
  <c r="BF346" i="11"/>
  <c r="AO102" i="23" s="1"/>
  <c r="BG82" i="11"/>
  <c r="BF326" i="11"/>
  <c r="AO82" i="23" s="1"/>
  <c r="BJ70" i="11"/>
  <c r="BF314" i="11"/>
  <c r="AO70" i="23" s="1"/>
  <c r="BF312" i="11"/>
  <c r="AO68" i="23" s="1"/>
  <c r="BG68" i="11"/>
  <c r="BH68" i="11"/>
  <c r="BF308" i="11"/>
  <c r="AO64" i="23" s="1"/>
  <c r="BH64" i="11"/>
  <c r="BF290" i="11"/>
  <c r="AO46" i="23" s="1"/>
  <c r="BF287" i="11"/>
  <c r="AO43" i="23" s="1"/>
  <c r="BG43" i="11"/>
  <c r="BH43" i="11"/>
  <c r="BF278" i="11"/>
  <c r="AO34" i="23" s="1"/>
  <c r="BK34" i="11"/>
  <c r="BS243" i="11"/>
  <c r="BS488" i="11" s="1"/>
  <c r="BA244" i="23" s="1"/>
  <c r="BS237" i="11"/>
  <c r="BS481" i="11" s="1"/>
  <c r="BA237" i="23" s="1"/>
  <c r="BQ233" i="11"/>
  <c r="BY228" i="11"/>
  <c r="BR214" i="11"/>
  <c r="BR129" i="11"/>
  <c r="BS129" i="11"/>
  <c r="BQ118" i="11"/>
  <c r="BQ112" i="11"/>
  <c r="BZ243" i="11"/>
  <c r="BV487" i="11"/>
  <c r="BC243" i="23" s="1"/>
  <c r="BV441" i="11"/>
  <c r="BC197" i="23" s="1"/>
  <c r="CA197" i="11"/>
  <c r="BZ174" i="11"/>
  <c r="BV418" i="11"/>
  <c r="BC174" i="23" s="1"/>
  <c r="BZ167" i="11"/>
  <c r="BV411" i="11"/>
  <c r="BC167" i="23" s="1"/>
  <c r="CA157" i="11"/>
  <c r="BV401" i="11"/>
  <c r="BC157" i="23" s="1"/>
  <c r="BZ123" i="11"/>
  <c r="BV367" i="11"/>
  <c r="BC123" i="23" s="1"/>
  <c r="BZ104" i="11"/>
  <c r="BV348" i="11"/>
  <c r="BC104" i="23" s="1"/>
  <c r="BZ99" i="11"/>
  <c r="BZ344" i="11" s="1"/>
  <c r="BG100" i="23" s="1"/>
  <c r="BV343" i="11"/>
  <c r="BC99" i="23" s="1"/>
  <c r="BZ66" i="11"/>
  <c r="BV310" i="11"/>
  <c r="BC66" i="23" s="1"/>
  <c r="CH45" i="11"/>
  <c r="BZ289" i="11"/>
  <c r="BG45" i="23" s="1"/>
  <c r="CH41" i="11"/>
  <c r="CH29" i="11"/>
  <c r="BZ14" i="11"/>
  <c r="BV258" i="11"/>
  <c r="BC14" i="23" s="1"/>
  <c r="BO232" i="11"/>
  <c r="AY43" i="11"/>
  <c r="AX287" i="11"/>
  <c r="AH43" i="23" s="1"/>
  <c r="CE187" i="11"/>
  <c r="BC157" i="11"/>
  <c r="AX401" i="11"/>
  <c r="AH157" i="23" s="1"/>
  <c r="BW98" i="11"/>
  <c r="BB67" i="11"/>
  <c r="AX311" i="11"/>
  <c r="AH67" i="23" s="1"/>
  <c r="CE138" i="11"/>
  <c r="CF237" i="11"/>
  <c r="BB147" i="11"/>
  <c r="AX391" i="11"/>
  <c r="AH147" i="23" s="1"/>
  <c r="BC147" i="11"/>
  <c r="BC108" i="11"/>
  <c r="AX352" i="11"/>
  <c r="AH108" i="23" s="1"/>
  <c r="BC85" i="11"/>
  <c r="AY234" i="11"/>
  <c r="AX478" i="11"/>
  <c r="AH234" i="23" s="1"/>
  <c r="AY218" i="11"/>
  <c r="AX462" i="11"/>
  <c r="AH218" i="23" s="1"/>
  <c r="AX433" i="11"/>
  <c r="AH189" i="23" s="1"/>
  <c r="BW173" i="11"/>
  <c r="BC133" i="11"/>
  <c r="AX377" i="11"/>
  <c r="AH133" i="23" s="1"/>
  <c r="AY133" i="11"/>
  <c r="BB124" i="11"/>
  <c r="AX356" i="11"/>
  <c r="AH112" i="23" s="1"/>
  <c r="BC93" i="11"/>
  <c r="AX337" i="11"/>
  <c r="AH93" i="23" s="1"/>
  <c r="BA93" i="11"/>
  <c r="BB85" i="11"/>
  <c r="AY294" i="11"/>
  <c r="AI50" i="23" s="1"/>
  <c r="AX249" i="11"/>
  <c r="AH5" i="23" s="1"/>
  <c r="BP231" i="11"/>
  <c r="BK204" i="11"/>
  <c r="AX439" i="11"/>
  <c r="AH195" i="23" s="1"/>
  <c r="BA188" i="11"/>
  <c r="AX408" i="11"/>
  <c r="AH164" i="23" s="1"/>
  <c r="BB83" i="11"/>
  <c r="AX327" i="11"/>
  <c r="AH83" i="23" s="1"/>
  <c r="AX318" i="11"/>
  <c r="AH74" i="23" s="1"/>
  <c r="AX301" i="11"/>
  <c r="AH57" i="23" s="1"/>
  <c r="AZ57" i="11"/>
  <c r="AX294" i="11"/>
  <c r="AH50" i="23" s="1"/>
  <c r="BB41" i="11"/>
  <c r="AX279" i="11"/>
  <c r="AH35" i="23" s="1"/>
  <c r="AY35" i="11"/>
  <c r="AY279" i="11" s="1"/>
  <c r="AI35" i="23" s="1"/>
  <c r="BC33" i="11"/>
  <c r="AX277" i="11"/>
  <c r="AH33" i="23" s="1"/>
  <c r="AZ33" i="11"/>
  <c r="BO23" i="11"/>
  <c r="BO7" i="11"/>
  <c r="BP239" i="11"/>
  <c r="BG237" i="11"/>
  <c r="BF481" i="11"/>
  <c r="AO237" i="23" s="1"/>
  <c r="BP233" i="11"/>
  <c r="BJ221" i="11"/>
  <c r="BF465" i="11"/>
  <c r="AO221" i="23" s="1"/>
  <c r="BG210" i="11"/>
  <c r="BF454" i="11"/>
  <c r="AO210" i="23" s="1"/>
  <c r="BJ204" i="11"/>
  <c r="BG193" i="11"/>
  <c r="BF437" i="11"/>
  <c r="AO193" i="23" s="1"/>
  <c r="BK193" i="11"/>
  <c r="BK189" i="11"/>
  <c r="BP188" i="11"/>
  <c r="BP185" i="11"/>
  <c r="BF424" i="11"/>
  <c r="AO180" i="23" s="1"/>
  <c r="BG180" i="11"/>
  <c r="BJ177" i="11"/>
  <c r="BF421" i="11"/>
  <c r="AO177" i="23" s="1"/>
  <c r="BH177" i="11"/>
  <c r="BJ169" i="11"/>
  <c r="BP167" i="11"/>
  <c r="BF408" i="11"/>
  <c r="AO164" i="23" s="1"/>
  <c r="BF405" i="11"/>
  <c r="AO161" i="23" s="1"/>
  <c r="BJ159" i="11"/>
  <c r="BF403" i="11"/>
  <c r="AO159" i="23" s="1"/>
  <c r="BG155" i="11"/>
  <c r="BF399" i="11"/>
  <c r="AO155" i="23" s="1"/>
  <c r="BI141" i="11"/>
  <c r="BF376" i="11"/>
  <c r="AO132" i="23" s="1"/>
  <c r="BJ129" i="11"/>
  <c r="BG128" i="11"/>
  <c r="BF372" i="11"/>
  <c r="AO128" i="23" s="1"/>
  <c r="BG117" i="11"/>
  <c r="BG361" i="11" s="1"/>
  <c r="AP117" i="23" s="1"/>
  <c r="BF361" i="11"/>
  <c r="AO117" i="23" s="1"/>
  <c r="BP105" i="11"/>
  <c r="BI101" i="11"/>
  <c r="BH96" i="11"/>
  <c r="BF340" i="11"/>
  <c r="AO96" i="23" s="1"/>
  <c r="BJ81" i="11"/>
  <c r="BF325" i="11"/>
  <c r="AO81" i="23" s="1"/>
  <c r="BH81" i="11"/>
  <c r="BI81" i="11"/>
  <c r="BK69" i="11"/>
  <c r="BF311" i="11"/>
  <c r="AO67" i="23" s="1"/>
  <c r="BG63" i="11"/>
  <c r="BF307" i="11"/>
  <c r="AO63" i="23" s="1"/>
  <c r="BK53" i="11"/>
  <c r="BK297" i="11" s="1"/>
  <c r="AT53" i="23" s="1"/>
  <c r="BF297" i="11"/>
  <c r="AO53" i="23" s="1"/>
  <c r="BK45" i="11"/>
  <c r="BF286" i="11"/>
  <c r="AO42" i="23" s="1"/>
  <c r="BP36" i="11"/>
  <c r="BH280" i="11"/>
  <c r="AQ36" i="23" s="1"/>
  <c r="BP7" i="11"/>
  <c r="BR4" i="11"/>
  <c r="CG4" i="11" s="1"/>
  <c r="CG232" i="11"/>
  <c r="BS228" i="11"/>
  <c r="BS472" i="11" s="1"/>
  <c r="BA228" i="23" s="1"/>
  <c r="BY224" i="11"/>
  <c r="BY182" i="11"/>
  <c r="CG122" i="11"/>
  <c r="BZ242" i="11"/>
  <c r="BV486" i="11"/>
  <c r="BC242" i="23" s="1"/>
  <c r="CA465" i="11"/>
  <c r="BH221" i="23" s="1"/>
  <c r="BZ206" i="11"/>
  <c r="BV450" i="11"/>
  <c r="BC206" i="23" s="1"/>
  <c r="BV445" i="11"/>
  <c r="BC201" i="23" s="1"/>
  <c r="CA201" i="11"/>
  <c r="BZ185" i="11"/>
  <c r="BV429" i="11"/>
  <c r="BC185" i="23" s="1"/>
  <c r="BZ179" i="11"/>
  <c r="BV423" i="11"/>
  <c r="BC179" i="23" s="1"/>
  <c r="BZ166" i="11"/>
  <c r="BV410" i="11"/>
  <c r="BC166" i="23" s="1"/>
  <c r="BZ133" i="11"/>
  <c r="BV377" i="11"/>
  <c r="BC133" i="23" s="1"/>
  <c r="CA133" i="11"/>
  <c r="BZ127" i="11"/>
  <c r="BV371" i="11"/>
  <c r="BC127" i="23" s="1"/>
  <c r="BZ122" i="11"/>
  <c r="BV366" i="11"/>
  <c r="BC122" i="23" s="1"/>
  <c r="BZ117" i="11"/>
  <c r="BV361" i="11"/>
  <c r="BC117" i="23" s="1"/>
  <c r="BZ107" i="11"/>
  <c r="BV351" i="11"/>
  <c r="BC107" i="23" s="1"/>
  <c r="BZ103" i="11"/>
  <c r="BV347" i="11"/>
  <c r="BC103" i="23" s="1"/>
  <c r="BV336" i="11"/>
  <c r="BC92" i="23" s="1"/>
  <c r="BZ92" i="11"/>
  <c r="CA92" i="11"/>
  <c r="BY85" i="11"/>
  <c r="BZ81" i="11"/>
  <c r="BV325" i="11"/>
  <c r="BC81" i="23" s="1"/>
  <c r="CH76" i="11"/>
  <c r="BZ71" i="11"/>
  <c r="BV315" i="11"/>
  <c r="BC71" i="23" s="1"/>
  <c r="BZ54" i="11"/>
  <c r="BV298" i="11"/>
  <c r="BC54" i="23" s="1"/>
  <c r="BV273" i="11"/>
  <c r="BC29" i="23" s="1"/>
  <c r="CA29" i="11"/>
  <c r="BC175" i="11"/>
  <c r="BC420" i="11" s="1"/>
  <c r="AM176" i="23" s="1"/>
  <c r="AX419" i="11"/>
  <c r="AH175" i="23" s="1"/>
  <c r="BB111" i="11"/>
  <c r="AX355" i="11"/>
  <c r="AH111" i="23" s="1"/>
  <c r="AZ111" i="11"/>
  <c r="BO73" i="11"/>
  <c r="AY174" i="11"/>
  <c r="AY418" i="11" s="1"/>
  <c r="AI174" i="23" s="1"/>
  <c r="AX418" i="11"/>
  <c r="AH174" i="23" s="1"/>
  <c r="BO108" i="11"/>
  <c r="BW81" i="11"/>
  <c r="BO25" i="11"/>
  <c r="BO172" i="11"/>
  <c r="BC124" i="11"/>
  <c r="BW57" i="11"/>
  <c r="BC172" i="11"/>
  <c r="AX416" i="11"/>
  <c r="AH172" i="23" s="1"/>
  <c r="AZ155" i="11"/>
  <c r="AX399" i="11"/>
  <c r="AH155" i="23" s="1"/>
  <c r="BO128" i="11"/>
  <c r="AX325" i="11"/>
  <c r="AH81" i="23" s="1"/>
  <c r="BB81" i="11"/>
  <c r="BB75" i="11"/>
  <c r="AX319" i="11"/>
  <c r="AH75" i="23" s="1"/>
  <c r="AX481" i="11"/>
  <c r="AH237" i="23" s="1"/>
  <c r="AX465" i="11"/>
  <c r="AH221" i="23" s="1"/>
  <c r="AZ198" i="11"/>
  <c r="AX442" i="11"/>
  <c r="AH198" i="23" s="1"/>
  <c r="BC179" i="11"/>
  <c r="AX423" i="11"/>
  <c r="AH179" i="23" s="1"/>
  <c r="BB168" i="11"/>
  <c r="AX412" i="11"/>
  <c r="AH168" i="23" s="1"/>
  <c r="AZ162" i="11"/>
  <c r="AX406" i="11"/>
  <c r="AH162" i="23" s="1"/>
  <c r="BB157" i="11"/>
  <c r="BB134" i="11"/>
  <c r="AZ130" i="11"/>
  <c r="AX374" i="11"/>
  <c r="AH130" i="23" s="1"/>
  <c r="BB130" i="11"/>
  <c r="BA124" i="11"/>
  <c r="CE118" i="11"/>
  <c r="BC111" i="11"/>
  <c r="BA85" i="11"/>
  <c r="BW243" i="11"/>
  <c r="AX477" i="11"/>
  <c r="AH233" i="23" s="1"/>
  <c r="BW227" i="11"/>
  <c r="AX461" i="11"/>
  <c r="AH217" i="23" s="1"/>
  <c r="BW211" i="11"/>
  <c r="AX448" i="11"/>
  <c r="AH204" i="23" s="1"/>
  <c r="BA200" i="11"/>
  <c r="AZ188" i="11"/>
  <c r="AX425" i="11"/>
  <c r="AH181" i="23" s="1"/>
  <c r="AZ175" i="11"/>
  <c r="BA170" i="11"/>
  <c r="BA157" i="11"/>
  <c r="AX376" i="11"/>
  <c r="AH132" i="23" s="1"/>
  <c r="AZ122" i="11"/>
  <c r="AX366" i="11"/>
  <c r="AH122" i="23" s="1"/>
  <c r="BA111" i="11"/>
  <c r="AX353" i="11"/>
  <c r="AH109" i="23" s="1"/>
  <c r="AY109" i="11"/>
  <c r="AX350" i="11"/>
  <c r="AH106" i="23" s="1"/>
  <c r="BA106" i="11"/>
  <c r="BB96" i="11"/>
  <c r="BB95" i="11"/>
  <c r="AX339" i="11"/>
  <c r="AH95" i="23" s="1"/>
  <c r="BC95" i="11"/>
  <c r="AZ85" i="11"/>
  <c r="BO77" i="11"/>
  <c r="BB73" i="11"/>
  <c r="AX314" i="11"/>
  <c r="AH70" i="23" s="1"/>
  <c r="BC67" i="11"/>
  <c r="AZ56" i="11"/>
  <c r="BC49" i="11"/>
  <c r="BO48" i="11"/>
  <c r="AZ41" i="11"/>
  <c r="BC34" i="11"/>
  <c r="AX273" i="11"/>
  <c r="AH29" i="23" s="1"/>
  <c r="AX270" i="11"/>
  <c r="AH26" i="23" s="1"/>
  <c r="AX263" i="11"/>
  <c r="AH19" i="23" s="1"/>
  <c r="BC17" i="11"/>
  <c r="AX261" i="11"/>
  <c r="AH17" i="23" s="1"/>
  <c r="AX254" i="11"/>
  <c r="AH10" i="23" s="1"/>
  <c r="AY251" i="11"/>
  <c r="AI7" i="23" s="1"/>
  <c r="BG215" i="11"/>
  <c r="BH215" i="11"/>
  <c r="BF459" i="11"/>
  <c r="AO215" i="23" s="1"/>
  <c r="BI212" i="11"/>
  <c r="BK209" i="11"/>
  <c r="BI204" i="11"/>
  <c r="BF445" i="11"/>
  <c r="AO201" i="23" s="1"/>
  <c r="BG199" i="11"/>
  <c r="BF443" i="11"/>
  <c r="AO199" i="23" s="1"/>
  <c r="BI192" i="11"/>
  <c r="BJ189" i="11"/>
  <c r="BG188" i="11"/>
  <c r="BF432" i="11"/>
  <c r="AO188" i="23" s="1"/>
  <c r="BF429" i="11"/>
  <c r="AO185" i="23" s="1"/>
  <c r="BG185" i="11"/>
  <c r="BI179" i="11"/>
  <c r="BG176" i="11"/>
  <c r="BF420" i="11"/>
  <c r="AO176" i="23" s="1"/>
  <c r="BK173" i="11"/>
  <c r="BF417" i="11"/>
  <c r="AO173" i="23" s="1"/>
  <c r="BJ173" i="11"/>
  <c r="BI169" i="11"/>
  <c r="BK163" i="11"/>
  <c r="BK160" i="11"/>
  <c r="BJ154" i="11"/>
  <c r="BG151" i="11"/>
  <c r="BF395" i="11"/>
  <c r="AO151" i="23" s="1"/>
  <c r="BH141" i="11"/>
  <c r="BK131" i="11"/>
  <c r="BI129" i="11"/>
  <c r="BJ116" i="11"/>
  <c r="BF358" i="11"/>
  <c r="AO114" i="23" s="1"/>
  <c r="BJ114" i="11"/>
  <c r="BF351" i="11"/>
  <c r="AO107" i="23" s="1"/>
  <c r="BG105" i="11"/>
  <c r="BF349" i="11"/>
  <c r="AO105" i="23" s="1"/>
  <c r="BK105" i="11"/>
  <c r="BH101" i="11"/>
  <c r="BF342" i="11"/>
  <c r="AO98" i="23" s="1"/>
  <c r="BI95" i="11"/>
  <c r="BG80" i="11"/>
  <c r="BF324" i="11"/>
  <c r="AO80" i="23" s="1"/>
  <c r="BF320" i="11"/>
  <c r="AO76" i="23" s="1"/>
  <c r="BJ76" i="11"/>
  <c r="BK76" i="11"/>
  <c r="BH69" i="11"/>
  <c r="BK66" i="11"/>
  <c r="BH45" i="11"/>
  <c r="BK41" i="11"/>
  <c r="BK36" i="11"/>
  <c r="BK281" i="11" s="1"/>
  <c r="AT37" i="23" s="1"/>
  <c r="BF280" i="11"/>
  <c r="AO36" i="23" s="1"/>
  <c r="BF273" i="11"/>
  <c r="AO29" i="23" s="1"/>
  <c r="BG16" i="11"/>
  <c r="BF260" i="11"/>
  <c r="AO16" i="23" s="1"/>
  <c r="BK12" i="11"/>
  <c r="BK9" i="11"/>
  <c r="BK254" i="11" s="1"/>
  <c r="AT10" i="23" s="1"/>
  <c r="BS4" i="11"/>
  <c r="BS249" i="11" s="1"/>
  <c r="BA5" i="23" s="1"/>
  <c r="BS241" i="11"/>
  <c r="CG236" i="11"/>
  <c r="BQ232" i="11"/>
  <c r="BR212" i="11"/>
  <c r="BQ209" i="11"/>
  <c r="BQ205" i="11"/>
  <c r="BQ450" i="11" s="1"/>
  <c r="AY206" i="23" s="1"/>
  <c r="BS191" i="11"/>
  <c r="BR182" i="11"/>
  <c r="BQ163" i="11"/>
  <c r="BS158" i="11"/>
  <c r="BS402" i="11" s="1"/>
  <c r="BA158" i="23" s="1"/>
  <c r="BY155" i="11"/>
  <c r="BQ151" i="11"/>
  <c r="BY143" i="11"/>
  <c r="BY137" i="11"/>
  <c r="BQ381" i="11"/>
  <c r="AY137" i="23" s="1"/>
  <c r="BS128" i="11"/>
  <c r="BY81" i="11"/>
  <c r="BY76" i="11"/>
  <c r="BR72" i="11"/>
  <c r="BR317" i="11" s="1"/>
  <c r="AZ73" i="23" s="1"/>
  <c r="BY67" i="11"/>
  <c r="BY59" i="11"/>
  <c r="BQ55" i="11"/>
  <c r="BS50" i="11"/>
  <c r="BQ46" i="11"/>
  <c r="BY40" i="11"/>
  <c r="BY35" i="11"/>
  <c r="CG26" i="11"/>
  <c r="BR270" i="11"/>
  <c r="AZ26" i="23" s="1"/>
  <c r="BQ23" i="11"/>
  <c r="BS17" i="11"/>
  <c r="CA485" i="11"/>
  <c r="BH241" i="23" s="1"/>
  <c r="BZ211" i="11"/>
  <c r="BV455" i="11"/>
  <c r="BC211" i="23" s="1"/>
  <c r="CA205" i="11"/>
  <c r="BZ195" i="11"/>
  <c r="BV439" i="11"/>
  <c r="BC195" i="23" s="1"/>
  <c r="BZ191" i="11"/>
  <c r="BV435" i="11"/>
  <c r="BC191" i="23" s="1"/>
  <c r="BZ178" i="11"/>
  <c r="BV422" i="11"/>
  <c r="BC178" i="23" s="1"/>
  <c r="BV393" i="11"/>
  <c r="BC149" i="23" s="1"/>
  <c r="BZ149" i="11"/>
  <c r="CA149" i="11"/>
  <c r="BZ143" i="11"/>
  <c r="BV387" i="11"/>
  <c r="BC143" i="23" s="1"/>
  <c r="BZ138" i="11"/>
  <c r="BV382" i="11"/>
  <c r="BC138" i="23" s="1"/>
  <c r="CA132" i="11"/>
  <c r="BZ126" i="11"/>
  <c r="BV370" i="11"/>
  <c r="BC126" i="23" s="1"/>
  <c r="BZ91" i="11"/>
  <c r="BV335" i="11"/>
  <c r="BC91" i="23" s="1"/>
  <c r="BV309" i="11"/>
  <c r="BC65" i="23" s="1"/>
  <c r="BZ34" i="11"/>
  <c r="BV278" i="11"/>
  <c r="BC34" i="23" s="1"/>
  <c r="AY226" i="11"/>
  <c r="AX470" i="11"/>
  <c r="AH226" i="23" s="1"/>
  <c r="BO137" i="11"/>
  <c r="AY80" i="11"/>
  <c r="AX324" i="11"/>
  <c r="AH80" i="23" s="1"/>
  <c r="AZ80" i="11"/>
  <c r="BG242" i="11"/>
  <c r="BF486" i="11"/>
  <c r="AO242" i="23" s="1"/>
  <c r="BG218" i="11"/>
  <c r="BF462" i="11"/>
  <c r="AO218" i="23" s="1"/>
  <c r="BO147" i="11"/>
  <c r="CE64" i="11"/>
  <c r="AX291" i="11"/>
  <c r="AH47" i="23" s="1"/>
  <c r="AZ47" i="11"/>
  <c r="BX217" i="11"/>
  <c r="BB163" i="11"/>
  <c r="AX407" i="11"/>
  <c r="AH163" i="23" s="1"/>
  <c r="BO104" i="11"/>
  <c r="AX330" i="11"/>
  <c r="AH86" i="23" s="1"/>
  <c r="BO69" i="11"/>
  <c r="BO186" i="11"/>
  <c r="AX420" i="11"/>
  <c r="AH176" i="23" s="1"/>
  <c r="CE122" i="11"/>
  <c r="AX402" i="11"/>
  <c r="AH158" i="23" s="1"/>
  <c r="BO95" i="11"/>
  <c r="BW53" i="11"/>
  <c r="CE26" i="11"/>
  <c r="BG202" i="11"/>
  <c r="BG446" i="11" s="1"/>
  <c r="AP202" i="23" s="1"/>
  <c r="BF446" i="11"/>
  <c r="AO202" i="23" s="1"/>
  <c r="CE243" i="11"/>
  <c r="CE211" i="11"/>
  <c r="AX445" i="11"/>
  <c r="AH201" i="23" s="1"/>
  <c r="AX415" i="11"/>
  <c r="AH171" i="23" s="1"/>
  <c r="AX404" i="11"/>
  <c r="AH160" i="23" s="1"/>
  <c r="AX398" i="11"/>
  <c r="AH154" i="23" s="1"/>
  <c r="AX390" i="11"/>
  <c r="AH146" i="23" s="1"/>
  <c r="BC96" i="11"/>
  <c r="BC80" i="11"/>
  <c r="AX484" i="11"/>
  <c r="AH240" i="23" s="1"/>
  <c r="AZ236" i="11"/>
  <c r="AX468" i="11"/>
  <c r="AH224" i="23" s="1"/>
  <c r="AZ220" i="11"/>
  <c r="AZ194" i="11"/>
  <c r="AX411" i="11"/>
  <c r="AH167" i="23" s="1"/>
  <c r="BC163" i="11"/>
  <c r="BC159" i="11"/>
  <c r="BC153" i="11"/>
  <c r="BC145" i="11"/>
  <c r="BB137" i="11"/>
  <c r="BB382" i="11" s="1"/>
  <c r="AL138" i="23" s="1"/>
  <c r="BA134" i="11"/>
  <c r="AZ124" i="11"/>
  <c r="BW118" i="11"/>
  <c r="AX487" i="11"/>
  <c r="AH243" i="23" s="1"/>
  <c r="BA239" i="11"/>
  <c r="AY236" i="11"/>
  <c r="BA232" i="11"/>
  <c r="AX474" i="11"/>
  <c r="AH230" i="23" s="1"/>
  <c r="AX471" i="11"/>
  <c r="AH227" i="23" s="1"/>
  <c r="BA223" i="11"/>
  <c r="AY220" i="11"/>
  <c r="BA216" i="11"/>
  <c r="AX458" i="11"/>
  <c r="AH214" i="23" s="1"/>
  <c r="AX455" i="11"/>
  <c r="AH211" i="23" s="1"/>
  <c r="AX451" i="11"/>
  <c r="AH207" i="23" s="1"/>
  <c r="BB203" i="11"/>
  <c r="AZ200" i="11"/>
  <c r="AX441" i="11"/>
  <c r="AH197" i="23" s="1"/>
  <c r="AY194" i="11"/>
  <c r="AX435" i="11"/>
  <c r="AH191" i="23" s="1"/>
  <c r="AY188" i="11"/>
  <c r="AX429" i="11"/>
  <c r="AH185" i="23" s="1"/>
  <c r="AY180" i="11"/>
  <c r="AZ178" i="11"/>
  <c r="AZ423" i="11" s="1"/>
  <c r="AJ179" i="23" s="1"/>
  <c r="AX422" i="11"/>
  <c r="AH178" i="23" s="1"/>
  <c r="AY175" i="11"/>
  <c r="AX417" i="11"/>
  <c r="AH173" i="23" s="1"/>
  <c r="AY170" i="11"/>
  <c r="BA166" i="11"/>
  <c r="BA163" i="11"/>
  <c r="AX405" i="11"/>
  <c r="AH161" i="23" s="1"/>
  <c r="BA159" i="11"/>
  <c r="AZ157" i="11"/>
  <c r="BB153" i="11"/>
  <c r="AX395" i="11"/>
  <c r="AH151" i="23" s="1"/>
  <c r="AY148" i="11"/>
  <c r="AY392" i="11" s="1"/>
  <c r="AI148" i="23" s="1"/>
  <c r="AX392" i="11"/>
  <c r="AH148" i="23" s="1"/>
  <c r="BA145" i="11"/>
  <c r="AX388" i="11"/>
  <c r="AH144" i="23" s="1"/>
  <c r="AZ144" i="11"/>
  <c r="AX384" i="11"/>
  <c r="AH140" i="23" s="1"/>
  <c r="BA137" i="11"/>
  <c r="AY134" i="11"/>
  <c r="BA131" i="11"/>
  <c r="AX371" i="11"/>
  <c r="AH127" i="23" s="1"/>
  <c r="AY124" i="11"/>
  <c r="AX365" i="11"/>
  <c r="AH121" i="23" s="1"/>
  <c r="AX359" i="11"/>
  <c r="AH115" i="23" s="1"/>
  <c r="AY111" i="11"/>
  <c r="BB108" i="11"/>
  <c r="BC105" i="11"/>
  <c r="AX346" i="11"/>
  <c r="AH102" i="23" s="1"/>
  <c r="BB99" i="11"/>
  <c r="AX343" i="11"/>
  <c r="AH99" i="23" s="1"/>
  <c r="BC99" i="11"/>
  <c r="BA96" i="11"/>
  <c r="AY94" i="11"/>
  <c r="AX336" i="11"/>
  <c r="AH92" i="23" s="1"/>
  <c r="AX333" i="11"/>
  <c r="AH89" i="23" s="1"/>
  <c r="AY85" i="11"/>
  <c r="AX326" i="11"/>
  <c r="AH82" i="23" s="1"/>
  <c r="BA80" i="11"/>
  <c r="AX321" i="11"/>
  <c r="AH77" i="23" s="1"/>
  <c r="AY77" i="11"/>
  <c r="BA73" i="11"/>
  <c r="BC69" i="11"/>
  <c r="BA67" i="11"/>
  <c r="AX309" i="11"/>
  <c r="AH65" i="23" s="1"/>
  <c r="AX307" i="11"/>
  <c r="AH63" i="23" s="1"/>
  <c r="BB59" i="11"/>
  <c r="AX303" i="11"/>
  <c r="AH59" i="23" s="1"/>
  <c r="AY56" i="11"/>
  <c r="AY301" i="11" s="1"/>
  <c r="AI57" i="23" s="1"/>
  <c r="AX297" i="11"/>
  <c r="AH53" i="23" s="1"/>
  <c r="BC53" i="11"/>
  <c r="BB49" i="11"/>
  <c r="AY48" i="11"/>
  <c r="AY292" i="11" s="1"/>
  <c r="AI48" i="23" s="1"/>
  <c r="AX292" i="11"/>
  <c r="AH48" i="23" s="1"/>
  <c r="AX288" i="11"/>
  <c r="AH44" i="23" s="1"/>
  <c r="BC44" i="11"/>
  <c r="AY41" i="11"/>
  <c r="AY285" i="11" s="1"/>
  <c r="AI41" i="23" s="1"/>
  <c r="AX282" i="11"/>
  <c r="AH38" i="23" s="1"/>
  <c r="BB34" i="11"/>
  <c r="AX276" i="11"/>
  <c r="AH32" i="23" s="1"/>
  <c r="BC28" i="11"/>
  <c r="BB25" i="11"/>
  <c r="BA23" i="11"/>
  <c r="AX267" i="11"/>
  <c r="AH23" i="23" s="1"/>
  <c r="BC18" i="11"/>
  <c r="BC262" i="11" s="1"/>
  <c r="AM18" i="23" s="1"/>
  <c r="BB9" i="11"/>
  <c r="BJ244" i="11"/>
  <c r="BK242" i="11"/>
  <c r="BG238" i="11"/>
  <c r="BG235" i="11"/>
  <c r="BF479" i="11"/>
  <c r="AO235" i="23" s="1"/>
  <c r="BI232" i="11"/>
  <c r="BG230" i="11"/>
  <c r="BK228" i="11"/>
  <c r="BG225" i="11"/>
  <c r="BI223" i="11"/>
  <c r="BG219" i="11"/>
  <c r="BF463" i="11"/>
  <c r="AO219" i="23" s="1"/>
  <c r="BG214" i="11"/>
  <c r="BH212" i="11"/>
  <c r="BH457" i="11" s="1"/>
  <c r="AQ213" i="23" s="1"/>
  <c r="BJ209" i="11"/>
  <c r="BG208" i="11"/>
  <c r="BF452" i="11"/>
  <c r="AO208" i="23" s="1"/>
  <c r="BK208" i="11"/>
  <c r="BH204" i="11"/>
  <c r="BK200" i="11"/>
  <c r="BG198" i="11"/>
  <c r="BF442" i="11"/>
  <c r="AO198" i="23" s="1"/>
  <c r="BG195" i="11"/>
  <c r="BG439" i="11" s="1"/>
  <c r="AP195" i="23" s="1"/>
  <c r="BF439" i="11"/>
  <c r="AO195" i="23" s="1"/>
  <c r="BH192" i="11"/>
  <c r="BI189" i="11"/>
  <c r="BF431" i="11"/>
  <c r="AO187" i="23" s="1"/>
  <c r="BG187" i="11"/>
  <c r="BK184" i="11"/>
  <c r="BF426" i="11"/>
  <c r="AO182" i="23" s="1"/>
  <c r="BH179" i="11"/>
  <c r="BH424" i="11" s="1"/>
  <c r="AQ180" i="23" s="1"/>
  <c r="BI175" i="11"/>
  <c r="BG172" i="11"/>
  <c r="BH169" i="11"/>
  <c r="BJ167" i="11"/>
  <c r="BF411" i="11"/>
  <c r="AO167" i="23" s="1"/>
  <c r="BI163" i="11"/>
  <c r="BI160" i="11"/>
  <c r="BF401" i="11"/>
  <c r="AO157" i="23" s="1"/>
  <c r="BI154" i="11"/>
  <c r="BK150" i="11"/>
  <c r="BK149" i="11"/>
  <c r="BF393" i="11"/>
  <c r="AO149" i="23" s="1"/>
  <c r="BI149" i="11"/>
  <c r="BI145" i="11"/>
  <c r="BF389" i="11"/>
  <c r="AO145" i="23" s="1"/>
  <c r="BG141" i="11"/>
  <c r="BH138" i="11"/>
  <c r="BF382" i="11"/>
  <c r="AO138" i="23" s="1"/>
  <c r="BI131" i="11"/>
  <c r="BG129" i="11"/>
  <c r="BF370" i="11"/>
  <c r="AO126" i="23" s="1"/>
  <c r="BK122" i="11"/>
  <c r="BH120" i="11"/>
  <c r="BI116" i="11"/>
  <c r="BH113" i="11"/>
  <c r="BF354" i="11"/>
  <c r="AO110" i="23" s="1"/>
  <c r="BK106" i="11"/>
  <c r="BG101" i="11"/>
  <c r="BK97" i="11"/>
  <c r="BH95" i="11"/>
  <c r="BF337" i="11"/>
  <c r="AO93" i="23" s="1"/>
  <c r="BF331" i="11"/>
  <c r="AO87" i="23" s="1"/>
  <c r="BF328" i="11"/>
  <c r="AO84" i="23" s="1"/>
  <c r="BG84" i="11"/>
  <c r="BG328" i="11" s="1"/>
  <c r="AP84" i="23" s="1"/>
  <c r="BG79" i="11"/>
  <c r="BG75" i="11"/>
  <c r="BG69" i="11"/>
  <c r="BJ66" i="11"/>
  <c r="BG57" i="11"/>
  <c r="BF301" i="11"/>
  <c r="AO57" i="23" s="1"/>
  <c r="BG45" i="11"/>
  <c r="BJ41" i="11"/>
  <c r="BP35" i="11"/>
  <c r="BK28" i="11"/>
  <c r="BF269" i="11"/>
  <c r="AO25" i="23" s="1"/>
  <c r="BH25" i="11"/>
  <c r="BI25" i="11"/>
  <c r="BG22" i="11"/>
  <c r="BF266" i="11"/>
  <c r="AO22" i="23" s="1"/>
  <c r="BI15" i="11"/>
  <c r="BJ12" i="11"/>
  <c r="BJ9" i="11"/>
  <c r="BF251" i="11"/>
  <c r="AO7" i="23" s="1"/>
  <c r="BI7" i="11"/>
  <c r="BY236" i="11"/>
  <c r="BS231" i="11"/>
  <c r="BQ223" i="11"/>
  <c r="BQ217" i="11"/>
  <c r="BQ212" i="11"/>
  <c r="BQ208" i="11"/>
  <c r="BS204" i="11"/>
  <c r="BS199" i="11"/>
  <c r="BQ194" i="11"/>
  <c r="BR191" i="11"/>
  <c r="BR436" i="11" s="1"/>
  <c r="AZ192" i="23" s="1"/>
  <c r="BQ187" i="11"/>
  <c r="BQ176" i="11"/>
  <c r="BQ167" i="11"/>
  <c r="BQ162" i="11"/>
  <c r="BR158" i="11"/>
  <c r="BS146" i="11"/>
  <c r="BR137" i="11"/>
  <c r="BQ132" i="11"/>
  <c r="BQ122" i="11"/>
  <c r="BQ367" i="11" s="1"/>
  <c r="AY123" i="23" s="1"/>
  <c r="BR93" i="11"/>
  <c r="BR338" i="11" s="1"/>
  <c r="AZ94" i="23" s="1"/>
  <c r="BS89" i="11"/>
  <c r="BS85" i="11"/>
  <c r="BR81" i="11"/>
  <c r="BS81" i="11"/>
  <c r="BQ71" i="11"/>
  <c r="BR62" i="11"/>
  <c r="BQ54" i="11"/>
  <c r="BR50" i="11"/>
  <c r="BR40" i="11"/>
  <c r="BQ26" i="11"/>
  <c r="BQ271" i="11" s="1"/>
  <c r="AY27" i="23" s="1"/>
  <c r="BQ22" i="11"/>
  <c r="BR17" i="11"/>
  <c r="BV460" i="11"/>
  <c r="BC216" i="23" s="1"/>
  <c r="CA216" i="11"/>
  <c r="BZ210" i="11"/>
  <c r="BV454" i="11"/>
  <c r="BC210" i="23" s="1"/>
  <c r="BZ205" i="11"/>
  <c r="BV392" i="11"/>
  <c r="BC148" i="23" s="1"/>
  <c r="BZ142" i="11"/>
  <c r="BV386" i="11"/>
  <c r="BC142" i="23" s="1"/>
  <c r="CA137" i="11"/>
  <c r="BZ132" i="11"/>
  <c r="BZ90" i="11"/>
  <c r="BV334" i="11"/>
  <c r="BC90" i="23" s="1"/>
  <c r="BZ75" i="11"/>
  <c r="BV319" i="11"/>
  <c r="BC75" i="23" s="1"/>
  <c r="CI483" i="11"/>
  <c r="BO239" i="23" s="1"/>
  <c r="CD480" i="11"/>
  <c r="BJ236" i="23" s="1"/>
  <c r="CN209" i="11"/>
  <c r="CL453" i="11"/>
  <c r="BQ209" i="23" s="1"/>
  <c r="CN189" i="11"/>
  <c r="CL433" i="11"/>
  <c r="BQ189" i="23" s="1"/>
  <c r="CM73" i="11"/>
  <c r="CL317" i="11"/>
  <c r="BQ73" i="23" s="1"/>
  <c r="CQ73" i="11"/>
  <c r="CL288" i="11"/>
  <c r="BQ44" i="23" s="1"/>
  <c r="CM44" i="11"/>
  <c r="CO5" i="11"/>
  <c r="CL249" i="11"/>
  <c r="BQ5" i="23" s="1"/>
  <c r="CP5" i="11"/>
  <c r="CQ5" i="11"/>
  <c r="CM243" i="11"/>
  <c r="CL487" i="11"/>
  <c r="BQ243" i="23" s="1"/>
  <c r="CL488" i="11"/>
  <c r="BQ244" i="23" s="1"/>
  <c r="CL468" i="11"/>
  <c r="BQ224" i="23" s="1"/>
  <c r="CO224" i="11"/>
  <c r="CP224" i="11"/>
  <c r="CP218" i="11"/>
  <c r="CM218" i="11"/>
  <c r="CM462" i="11" s="1"/>
  <c r="BR218" i="23" s="1"/>
  <c r="CN218" i="11"/>
  <c r="CL462" i="11"/>
  <c r="BQ218" i="23" s="1"/>
  <c r="CP147" i="11"/>
  <c r="CL391" i="11"/>
  <c r="BQ147" i="23" s="1"/>
  <c r="CN147" i="11"/>
  <c r="CO147" i="11"/>
  <c r="CL382" i="11"/>
  <c r="BQ138" i="23" s="1"/>
  <c r="CQ138" i="11"/>
  <c r="CO111" i="11"/>
  <c r="CL355" i="11"/>
  <c r="BQ111" i="23" s="1"/>
  <c r="CN111" i="11"/>
  <c r="CM88" i="11"/>
  <c r="CL332" i="11"/>
  <c r="BQ88" i="23" s="1"/>
  <c r="CN88" i="11"/>
  <c r="CO88" i="11"/>
  <c r="CP88" i="11"/>
  <c r="CL305" i="11"/>
  <c r="BQ61" i="23" s="1"/>
  <c r="CM61" i="11"/>
  <c r="CN61" i="11"/>
  <c r="CO61" i="11"/>
  <c r="CL285" i="11"/>
  <c r="BQ41" i="23" s="1"/>
  <c r="CP41" i="11"/>
  <c r="CQ41" i="11"/>
  <c r="CL268" i="11"/>
  <c r="BQ24" i="23" s="1"/>
  <c r="CO24" i="11"/>
  <c r="CP24" i="11"/>
  <c r="CQ24" i="11"/>
  <c r="BV320" i="11"/>
  <c r="BC76" i="23" s="1"/>
  <c r="BZ70" i="11"/>
  <c r="BV314" i="11"/>
  <c r="BC70" i="23" s="1"/>
  <c r="BZ55" i="11"/>
  <c r="BV299" i="11"/>
  <c r="BC55" i="23" s="1"/>
  <c r="BZ51" i="11"/>
  <c r="BV295" i="11"/>
  <c r="BC51" i="23" s="1"/>
  <c r="BZ46" i="11"/>
  <c r="BV290" i="11"/>
  <c r="BC46" i="23" s="1"/>
  <c r="BZ33" i="11"/>
  <c r="BZ24" i="11"/>
  <c r="BV268" i="11"/>
  <c r="BC24" i="23" s="1"/>
  <c r="BV264" i="11"/>
  <c r="BC20" i="23" s="1"/>
  <c r="CH9" i="11"/>
  <c r="CL476" i="11"/>
  <c r="BQ232" i="23" s="1"/>
  <c r="CN205" i="11"/>
  <c r="CL449" i="11"/>
  <c r="BQ205" i="23" s="1"/>
  <c r="CL442" i="11"/>
  <c r="BQ198" i="23" s="1"/>
  <c r="CN198" i="11"/>
  <c r="CM195" i="11"/>
  <c r="CL439" i="11"/>
  <c r="BQ195" i="23" s="1"/>
  <c r="CQ195" i="11"/>
  <c r="CQ440" i="11" s="1"/>
  <c r="BV196" i="23" s="1"/>
  <c r="CN187" i="11"/>
  <c r="CL423" i="11"/>
  <c r="BQ179" i="23" s="1"/>
  <c r="CN179" i="11"/>
  <c r="CN166" i="11"/>
  <c r="CL410" i="11"/>
  <c r="BQ166" i="23" s="1"/>
  <c r="CO166" i="11"/>
  <c r="CP166" i="11"/>
  <c r="CL341" i="11"/>
  <c r="BQ97" i="23" s="1"/>
  <c r="CN97" i="11"/>
  <c r="CO97" i="11"/>
  <c r="CQ92" i="11"/>
  <c r="CL336" i="11"/>
  <c r="BQ92" i="23" s="1"/>
  <c r="CL329" i="11"/>
  <c r="BQ85" i="23" s="1"/>
  <c r="CO85" i="11"/>
  <c r="CL309" i="11"/>
  <c r="BQ65" i="23" s="1"/>
  <c r="CN55" i="11"/>
  <c r="CL299" i="11"/>
  <c r="BQ55" i="23" s="1"/>
  <c r="CP52" i="11"/>
  <c r="CM46" i="11"/>
  <c r="CM290" i="11" s="1"/>
  <c r="BR46" i="23" s="1"/>
  <c r="CL280" i="11"/>
  <c r="BQ36" i="23" s="1"/>
  <c r="CN36" i="11"/>
  <c r="CO36" i="11"/>
  <c r="CP36" i="11"/>
  <c r="CQ36" i="11"/>
  <c r="CQ29" i="11"/>
  <c r="CQ274" i="11" s="1"/>
  <c r="BV30" i="23" s="1"/>
  <c r="CL273" i="11"/>
  <c r="BQ29" i="23" s="1"/>
  <c r="CM29" i="11"/>
  <c r="CM274" i="11" s="1"/>
  <c r="BR30" i="23" s="1"/>
  <c r="CN29" i="11"/>
  <c r="CO29" i="11"/>
  <c r="CP29" i="11"/>
  <c r="BZ23" i="11"/>
  <c r="BV267" i="11"/>
  <c r="BC23" i="23" s="1"/>
  <c r="BZ19" i="11"/>
  <c r="BV263" i="11"/>
  <c r="BC19" i="23" s="1"/>
  <c r="CA13" i="11"/>
  <c r="BV257" i="11"/>
  <c r="BC13" i="23" s="1"/>
  <c r="CP226" i="11"/>
  <c r="CO226" i="11"/>
  <c r="CL470" i="11"/>
  <c r="BQ226" i="23" s="1"/>
  <c r="CL464" i="11"/>
  <c r="BQ220" i="23" s="1"/>
  <c r="CM220" i="11"/>
  <c r="CN220" i="11"/>
  <c r="CN464" i="11" s="1"/>
  <c r="BS220" i="23" s="1"/>
  <c r="CN217" i="11"/>
  <c r="CL461" i="11"/>
  <c r="BQ217" i="23" s="1"/>
  <c r="CL444" i="11"/>
  <c r="BQ200" i="23" s="1"/>
  <c r="CP200" i="11"/>
  <c r="CQ200" i="11"/>
  <c r="CQ444" i="11" s="1"/>
  <c r="BV200" i="23" s="1"/>
  <c r="CN184" i="11"/>
  <c r="CN428" i="11" s="1"/>
  <c r="BS184" i="23" s="1"/>
  <c r="CO184" i="11"/>
  <c r="CL428" i="11"/>
  <c r="BQ184" i="23" s="1"/>
  <c r="CM173" i="11"/>
  <c r="CL417" i="11"/>
  <c r="BQ173" i="23" s="1"/>
  <c r="CN158" i="11"/>
  <c r="CL402" i="11"/>
  <c r="BQ158" i="23" s="1"/>
  <c r="CN142" i="11"/>
  <c r="CL386" i="11"/>
  <c r="BQ142" i="23" s="1"/>
  <c r="CM140" i="11"/>
  <c r="CL384" i="11"/>
  <c r="BQ140" i="23" s="1"/>
  <c r="CQ140" i="11"/>
  <c r="CO128" i="11"/>
  <c r="CL372" i="11"/>
  <c r="BQ128" i="23" s="1"/>
  <c r="CN128" i="11"/>
  <c r="CL366" i="11"/>
  <c r="BQ122" i="23" s="1"/>
  <c r="CQ122" i="11"/>
  <c r="CM110" i="11"/>
  <c r="CL354" i="11"/>
  <c r="BQ110" i="23" s="1"/>
  <c r="CL344" i="11"/>
  <c r="BQ100" i="23" s="1"/>
  <c r="CP100" i="11"/>
  <c r="CQ100" i="11"/>
  <c r="CL316" i="11"/>
  <c r="BQ72" i="23" s="1"/>
  <c r="CN72" i="11"/>
  <c r="CO72" i="11"/>
  <c r="CP72" i="11"/>
  <c r="CM35" i="11"/>
  <c r="CL279" i="11"/>
  <c r="BQ35" i="23" s="1"/>
  <c r="CL251" i="11"/>
  <c r="BQ7" i="23" s="1"/>
  <c r="CO7" i="11"/>
  <c r="BF470" i="11"/>
  <c r="AO226" i="23" s="1"/>
  <c r="BY111" i="11"/>
  <c r="CG108" i="11"/>
  <c r="BY91" i="11"/>
  <c r="BQ78" i="11"/>
  <c r="CG70" i="11"/>
  <c r="CG61" i="11"/>
  <c r="CG57" i="11"/>
  <c r="CG52" i="11"/>
  <c r="BY33" i="11"/>
  <c r="BY16" i="11"/>
  <c r="BQ260" i="11"/>
  <c r="AY16" i="23" s="1"/>
  <c r="CG9" i="11"/>
  <c r="CG5" i="11"/>
  <c r="BZ237" i="11"/>
  <c r="BV481" i="11"/>
  <c r="BC237" i="23" s="1"/>
  <c r="CH232" i="11"/>
  <c r="BZ226" i="11"/>
  <c r="BV470" i="11"/>
  <c r="BC226" i="23" s="1"/>
  <c r="BZ222" i="11"/>
  <c r="BV466" i="11"/>
  <c r="BC222" i="23" s="1"/>
  <c r="BZ194" i="11"/>
  <c r="BV438" i="11"/>
  <c r="BC194" i="23" s="1"/>
  <c r="BZ190" i="11"/>
  <c r="BV434" i="11"/>
  <c r="BC190" i="23" s="1"/>
  <c r="BZ171" i="11"/>
  <c r="BV415" i="11"/>
  <c r="BC171" i="23" s="1"/>
  <c r="BZ155" i="11"/>
  <c r="BV399" i="11"/>
  <c r="BC155" i="23" s="1"/>
  <c r="BZ151" i="11"/>
  <c r="BV395" i="11"/>
  <c r="BC151" i="23" s="1"/>
  <c r="BZ112" i="11"/>
  <c r="BV356" i="11"/>
  <c r="BC112" i="23" s="1"/>
  <c r="BZ106" i="11"/>
  <c r="BV350" i="11"/>
  <c r="BC106" i="23" s="1"/>
  <c r="BZ102" i="11"/>
  <c r="BV346" i="11"/>
  <c r="BC102" i="23" s="1"/>
  <c r="BV337" i="11"/>
  <c r="BC93" i="23" s="1"/>
  <c r="CH84" i="11"/>
  <c r="BZ80" i="11"/>
  <c r="BV324" i="11"/>
  <c r="BC80" i="23" s="1"/>
  <c r="BZ74" i="11"/>
  <c r="BV318" i="11"/>
  <c r="BC74" i="23" s="1"/>
  <c r="BZ50" i="11"/>
  <c r="BV294" i="11"/>
  <c r="BC50" i="23" s="1"/>
  <c r="CA45" i="11"/>
  <c r="BV289" i="11"/>
  <c r="BC45" i="23" s="1"/>
  <c r="BZ22" i="11"/>
  <c r="BV266" i="11"/>
  <c r="BC22" i="23" s="1"/>
  <c r="BZ18" i="11"/>
  <c r="BV262" i="11"/>
  <c r="BC18" i="23" s="1"/>
  <c r="CM235" i="11"/>
  <c r="CP235" i="11"/>
  <c r="CQ235" i="11"/>
  <c r="CL479" i="11"/>
  <c r="BQ235" i="23" s="1"/>
  <c r="CM215" i="11"/>
  <c r="CL459" i="11"/>
  <c r="BQ215" i="23" s="1"/>
  <c r="CM149" i="11"/>
  <c r="CL393" i="11"/>
  <c r="BQ149" i="23" s="1"/>
  <c r="CO149" i="11"/>
  <c r="CP149" i="11"/>
  <c r="CO136" i="11"/>
  <c r="CL380" i="11"/>
  <c r="BQ136" i="23" s="1"/>
  <c r="CQ133" i="11"/>
  <c r="CL377" i="11"/>
  <c r="BQ133" i="23" s="1"/>
  <c r="CN133" i="11"/>
  <c r="CN377" i="11" s="1"/>
  <c r="BS133" i="23" s="1"/>
  <c r="CO133" i="11"/>
  <c r="CP118" i="11"/>
  <c r="CL362" i="11"/>
  <c r="BQ118" i="23" s="1"/>
  <c r="CL334" i="11"/>
  <c r="BQ90" i="23" s="1"/>
  <c r="CM90" i="11"/>
  <c r="CQ90" i="11"/>
  <c r="CQ334" i="11" s="1"/>
  <c r="BV90" i="23" s="1"/>
  <c r="CM68" i="11"/>
  <c r="CM312" i="11" s="1"/>
  <c r="BR68" i="23" s="1"/>
  <c r="CL312" i="11"/>
  <c r="BQ68" i="23" s="1"/>
  <c r="CQ68" i="11"/>
  <c r="CL307" i="11"/>
  <c r="BQ63" i="23" s="1"/>
  <c r="CM63" i="11"/>
  <c r="CN63" i="11"/>
  <c r="CO63" i="11"/>
  <c r="CL253" i="11"/>
  <c r="BQ9" i="23" s="1"/>
  <c r="CO9" i="11"/>
  <c r="CP9" i="11"/>
  <c r="CQ9" i="11"/>
  <c r="BQ181" i="11"/>
  <c r="BQ426" i="11" s="1"/>
  <c r="AY182" i="23" s="1"/>
  <c r="BY169" i="11"/>
  <c r="BY160" i="11"/>
  <c r="BY153" i="11"/>
  <c r="CG148" i="11"/>
  <c r="BY135" i="11"/>
  <c r="BQ130" i="11"/>
  <c r="BQ126" i="11"/>
  <c r="BS121" i="11"/>
  <c r="BS365" i="11" s="1"/>
  <c r="BA121" i="23" s="1"/>
  <c r="BY116" i="11"/>
  <c r="BY108" i="11"/>
  <c r="BY87" i="11"/>
  <c r="CG73" i="11"/>
  <c r="BQ70" i="11"/>
  <c r="BY61" i="11"/>
  <c r="BY57" i="11"/>
  <c r="BY52" i="11"/>
  <c r="BS49" i="11"/>
  <c r="BQ38" i="11"/>
  <c r="BS33" i="11"/>
  <c r="BQ28" i="11"/>
  <c r="BY5" i="11"/>
  <c r="BQ249" i="11"/>
  <c r="AY5" i="23" s="1"/>
  <c r="BZ241" i="11"/>
  <c r="BV485" i="11"/>
  <c r="BC241" i="23" s="1"/>
  <c r="CH213" i="11"/>
  <c r="BZ203" i="11"/>
  <c r="BV447" i="11"/>
  <c r="BC203" i="23" s="1"/>
  <c r="BZ199" i="11"/>
  <c r="BV443" i="11"/>
  <c r="BC199" i="23" s="1"/>
  <c r="CA437" i="11"/>
  <c r="BH193" i="23" s="1"/>
  <c r="BZ170" i="11"/>
  <c r="BV414" i="11"/>
  <c r="BC170" i="23" s="1"/>
  <c r="BZ154" i="11"/>
  <c r="BV398" i="11"/>
  <c r="BC154" i="23" s="1"/>
  <c r="BZ150" i="11"/>
  <c r="BV394" i="11"/>
  <c r="BC150" i="23" s="1"/>
  <c r="CA145" i="11"/>
  <c r="CA389" i="11" s="1"/>
  <c r="BH145" i="23" s="1"/>
  <c r="BV389" i="11"/>
  <c r="BC145" i="23" s="1"/>
  <c r="BZ135" i="11"/>
  <c r="BV379" i="11"/>
  <c r="BC135" i="23" s="1"/>
  <c r="BZ131" i="11"/>
  <c r="BV375" i="11"/>
  <c r="BC131" i="23" s="1"/>
  <c r="BZ111" i="11"/>
  <c r="BV355" i="11"/>
  <c r="BC111" i="23" s="1"/>
  <c r="BZ98" i="11"/>
  <c r="BV342" i="11"/>
  <c r="BC98" i="23" s="1"/>
  <c r="BZ87" i="11"/>
  <c r="BV331" i="11"/>
  <c r="BC87" i="23" s="1"/>
  <c r="BZ79" i="11"/>
  <c r="BV323" i="11"/>
  <c r="BC79" i="23" s="1"/>
  <c r="BZ63" i="11"/>
  <c r="BV307" i="11"/>
  <c r="BC63" i="23" s="1"/>
  <c r="BZ59" i="11"/>
  <c r="BV303" i="11"/>
  <c r="BC59" i="23" s="1"/>
  <c r="CH53" i="11"/>
  <c r="BZ31" i="11"/>
  <c r="BV275" i="11"/>
  <c r="BC31" i="23" s="1"/>
  <c r="CD375" i="11"/>
  <c r="BJ131" i="23" s="1"/>
  <c r="CI371" i="11"/>
  <c r="BO127" i="23" s="1"/>
  <c r="CD361" i="11"/>
  <c r="BJ117" i="23" s="1"/>
  <c r="CD271" i="11"/>
  <c r="BJ27" i="23" s="1"/>
  <c r="CI267" i="11"/>
  <c r="BO23" i="23" s="1"/>
  <c r="CD264" i="11"/>
  <c r="BJ20" i="23" s="1"/>
  <c r="CI249" i="11"/>
  <c r="BO5" i="23" s="1"/>
  <c r="CQ243" i="11"/>
  <c r="CL482" i="11"/>
  <c r="BQ238" i="23" s="1"/>
  <c r="CN238" i="11"/>
  <c r="CN225" i="11"/>
  <c r="CL469" i="11"/>
  <c r="BQ225" i="23" s="1"/>
  <c r="CM207" i="11"/>
  <c r="CN207" i="11"/>
  <c r="CO207" i="11"/>
  <c r="CL451" i="11"/>
  <c r="BQ207" i="23" s="1"/>
  <c r="CP186" i="11"/>
  <c r="CL430" i="11"/>
  <c r="BQ186" i="23" s="1"/>
  <c r="CN186" i="11"/>
  <c r="CO186" i="11"/>
  <c r="CL413" i="11"/>
  <c r="BQ169" i="23" s="1"/>
  <c r="CQ169" i="11"/>
  <c r="CN400" i="11"/>
  <c r="BS156" i="23" s="1"/>
  <c r="CQ153" i="11"/>
  <c r="CN376" i="11"/>
  <c r="BS132" i="23" s="1"/>
  <c r="CL352" i="11"/>
  <c r="BQ108" i="23" s="1"/>
  <c r="CM108" i="11"/>
  <c r="CN108" i="11"/>
  <c r="CO108" i="11"/>
  <c r="CP73" i="11"/>
  <c r="CM59" i="11"/>
  <c r="CL303" i="11"/>
  <c r="BQ59" i="23" s="1"/>
  <c r="CL282" i="11"/>
  <c r="BQ38" i="23" s="1"/>
  <c r="CM38" i="11"/>
  <c r="BF477" i="11"/>
  <c r="AO233" i="23" s="1"/>
  <c r="BF317" i="11"/>
  <c r="AO73" i="23" s="1"/>
  <c r="BF309" i="11"/>
  <c r="AO65" i="23" s="1"/>
  <c r="BF292" i="11"/>
  <c r="AO48" i="23" s="1"/>
  <c r="BF284" i="11"/>
  <c r="AO40" i="23" s="1"/>
  <c r="BF279" i="11"/>
  <c r="AO35" i="23" s="1"/>
  <c r="BG20" i="11"/>
  <c r="BF264" i="11"/>
  <c r="AO20" i="23" s="1"/>
  <c r="BH8" i="11"/>
  <c r="BF252" i="11"/>
  <c r="AO8" i="23" s="1"/>
  <c r="BQ244" i="11"/>
  <c r="BQ219" i="11"/>
  <c r="BQ213" i="11"/>
  <c r="BY206" i="11"/>
  <c r="BQ197" i="11"/>
  <c r="BY192" i="11"/>
  <c r="BQ436" i="11"/>
  <c r="AY192" i="23" s="1"/>
  <c r="BQ189" i="11"/>
  <c r="BQ177" i="11"/>
  <c r="CG172" i="11"/>
  <c r="BY148" i="11"/>
  <c r="BS145" i="11"/>
  <c r="BQ110" i="11"/>
  <c r="BR104" i="11"/>
  <c r="BQ98" i="11"/>
  <c r="BQ343" i="11" s="1"/>
  <c r="AY99" i="23" s="1"/>
  <c r="CG94" i="11"/>
  <c r="CG90" i="11"/>
  <c r="BR334" i="11"/>
  <c r="AZ90" i="23" s="1"/>
  <c r="BY77" i="11"/>
  <c r="BQ321" i="11"/>
  <c r="AY77" i="23" s="1"/>
  <c r="BY73" i="11"/>
  <c r="BY64" i="11"/>
  <c r="BS52" i="11"/>
  <c r="BQ48" i="11"/>
  <c r="BY27" i="11"/>
  <c r="BY15" i="11"/>
  <c r="BS9" i="11"/>
  <c r="BZ235" i="11"/>
  <c r="BV479" i="11"/>
  <c r="BC235" i="23" s="1"/>
  <c r="BZ231" i="11"/>
  <c r="BV475" i="11"/>
  <c r="BC231" i="23" s="1"/>
  <c r="CH221" i="11"/>
  <c r="CA217" i="11"/>
  <c r="BV461" i="11"/>
  <c r="BC217" i="23" s="1"/>
  <c r="BZ202" i="11"/>
  <c r="BV446" i="11"/>
  <c r="BC202" i="23" s="1"/>
  <c r="BZ198" i="11"/>
  <c r="BV442" i="11"/>
  <c r="BC198" i="23" s="1"/>
  <c r="BZ183" i="11"/>
  <c r="BV427" i="11"/>
  <c r="BC183" i="23" s="1"/>
  <c r="BV413" i="11"/>
  <c r="BC169" i="23" s="1"/>
  <c r="BZ163" i="11"/>
  <c r="BV407" i="11"/>
  <c r="BC163" i="23" s="1"/>
  <c r="BZ159" i="11"/>
  <c r="BV403" i="11"/>
  <c r="BC159" i="23" s="1"/>
  <c r="BZ134" i="11"/>
  <c r="BV378" i="11"/>
  <c r="BC134" i="23" s="1"/>
  <c r="BZ130" i="11"/>
  <c r="BV374" i="11"/>
  <c r="BC130" i="23" s="1"/>
  <c r="BV369" i="11"/>
  <c r="BC125" i="23" s="1"/>
  <c r="BZ120" i="11"/>
  <c r="BV364" i="11"/>
  <c r="BC120" i="23" s="1"/>
  <c r="BZ110" i="11"/>
  <c r="BV354" i="11"/>
  <c r="BC110" i="23" s="1"/>
  <c r="BZ101" i="11"/>
  <c r="BV345" i="11"/>
  <c r="BC101" i="23" s="1"/>
  <c r="BZ86" i="11"/>
  <c r="BV330" i="11"/>
  <c r="BC86" i="23" s="1"/>
  <c r="BZ83" i="11"/>
  <c r="BV327" i="11"/>
  <c r="BC83" i="23" s="1"/>
  <c r="BZ78" i="11"/>
  <c r="BV322" i="11"/>
  <c r="BC78" i="23" s="1"/>
  <c r="BZ62" i="11"/>
  <c r="BV306" i="11"/>
  <c r="BC62" i="23" s="1"/>
  <c r="BZ58" i="11"/>
  <c r="BV302" i="11"/>
  <c r="BC58" i="23" s="1"/>
  <c r="BV297" i="11"/>
  <c r="BC53" i="23" s="1"/>
  <c r="CH44" i="11"/>
  <c r="BZ39" i="11"/>
  <c r="BV283" i="11"/>
  <c r="BC39" i="23" s="1"/>
  <c r="BZ35" i="11"/>
  <c r="BV279" i="11"/>
  <c r="BC35" i="23" s="1"/>
  <c r="BZ30" i="11"/>
  <c r="BV274" i="11"/>
  <c r="BC30" i="23" s="1"/>
  <c r="BZ27" i="11"/>
  <c r="BV271" i="11"/>
  <c r="BC27" i="23" s="1"/>
  <c r="CH21" i="11"/>
  <c r="BZ7" i="11"/>
  <c r="BV251" i="11"/>
  <c r="BC7" i="23" s="1"/>
  <c r="CD487" i="11"/>
  <c r="BJ243" i="23" s="1"/>
  <c r="CD476" i="11"/>
  <c r="BJ232" i="23" s="1"/>
  <c r="CI472" i="11"/>
  <c r="BO228" i="23" s="1"/>
  <c r="CI468" i="11"/>
  <c r="BO224" i="23" s="1"/>
  <c r="CD465" i="11"/>
  <c r="BJ221" i="23" s="1"/>
  <c r="CI461" i="11"/>
  <c r="BO217" i="23" s="1"/>
  <c r="CD458" i="11"/>
  <c r="BJ214" i="23" s="1"/>
  <c r="CD454" i="11"/>
  <c r="BJ210" i="23" s="1"/>
  <c r="CI450" i="11"/>
  <c r="BO206" i="23" s="1"/>
  <c r="CI446" i="11"/>
  <c r="BO202" i="23" s="1"/>
  <c r="CI442" i="11"/>
  <c r="BO198" i="23" s="1"/>
  <c r="CI438" i="11"/>
  <c r="BO194" i="23" s="1"/>
  <c r="CI434" i="11"/>
  <c r="BO190" i="23" s="1"/>
  <c r="CI430" i="11"/>
  <c r="BO186" i="23" s="1"/>
  <c r="CI426" i="11"/>
  <c r="BO182" i="23" s="1"/>
  <c r="CI422" i="11"/>
  <c r="BO178" i="23" s="1"/>
  <c r="CI418" i="11"/>
  <c r="BO174" i="23" s="1"/>
  <c r="CD415" i="11"/>
  <c r="BJ171" i="23" s="1"/>
  <c r="CD411" i="11"/>
  <c r="BJ167" i="23" s="1"/>
  <c r="CD407" i="11"/>
  <c r="BJ163" i="23" s="1"/>
  <c r="CI403" i="11"/>
  <c r="BO159" i="23" s="1"/>
  <c r="CD400" i="11"/>
  <c r="BJ156" i="23" s="1"/>
  <c r="CD396" i="11"/>
  <c r="BJ152" i="23" s="1"/>
  <c r="CD393" i="11"/>
  <c r="BJ149" i="23" s="1"/>
  <c r="CI389" i="11"/>
  <c r="BO145" i="23" s="1"/>
  <c r="CD386" i="11"/>
  <c r="BJ142" i="23" s="1"/>
  <c r="CD382" i="11"/>
  <c r="BJ138" i="23" s="1"/>
  <c r="CI378" i="11"/>
  <c r="BO134" i="23" s="1"/>
  <c r="CI374" i="11"/>
  <c r="BO130" i="23" s="1"/>
  <c r="CD368" i="11"/>
  <c r="BJ124" i="23" s="1"/>
  <c r="CD364" i="11"/>
  <c r="BJ120" i="23" s="1"/>
  <c r="CI360" i="11"/>
  <c r="BO116" i="23" s="1"/>
  <c r="CD354" i="11"/>
  <c r="BJ110" i="23" s="1"/>
  <c r="CD350" i="11"/>
  <c r="BJ106" i="23" s="1"/>
  <c r="CI346" i="11"/>
  <c r="BO102" i="23" s="1"/>
  <c r="CD343" i="11"/>
  <c r="BJ99" i="23" s="1"/>
  <c r="CI339" i="11"/>
  <c r="BO95" i="23" s="1"/>
  <c r="CD336" i="11"/>
  <c r="BJ92" i="23" s="1"/>
  <c r="CD332" i="11"/>
  <c r="BJ88" i="23" s="1"/>
  <c r="CD328" i="11"/>
  <c r="BJ84" i="23" s="1"/>
  <c r="CI324" i="11"/>
  <c r="BO80" i="23" s="1"/>
  <c r="CD321" i="11"/>
  <c r="BJ77" i="23" s="1"/>
  <c r="CD317" i="11"/>
  <c r="BJ73" i="23" s="1"/>
  <c r="CD313" i="11"/>
  <c r="BJ69" i="23" s="1"/>
  <c r="CD309" i="11"/>
  <c r="BJ65" i="23" s="1"/>
  <c r="CI305" i="11"/>
  <c r="BO61" i="23" s="1"/>
  <c r="CI301" i="11"/>
  <c r="BO57" i="23" s="1"/>
  <c r="CI297" i="11"/>
  <c r="BO53" i="23" s="1"/>
  <c r="CD294" i="11"/>
  <c r="BJ50" i="23" s="1"/>
  <c r="CI286" i="11"/>
  <c r="BO42" i="23" s="1"/>
  <c r="CI282" i="11"/>
  <c r="BO38" i="23" s="1"/>
  <c r="CI278" i="11"/>
  <c r="BO34" i="23" s="1"/>
  <c r="CI274" i="11"/>
  <c r="BO30" i="23" s="1"/>
  <c r="CI270" i="11"/>
  <c r="BO26" i="23" s="1"/>
  <c r="CI263" i="11"/>
  <c r="BO19" i="23" s="1"/>
  <c r="CD260" i="11"/>
  <c r="BJ16" i="23" s="1"/>
  <c r="CI256" i="11"/>
  <c r="BO12" i="23" s="1"/>
  <c r="CD253" i="11"/>
  <c r="BJ9" i="23" s="1"/>
  <c r="CD249" i="11"/>
  <c r="BJ5" i="23" s="1"/>
  <c r="CP243" i="11"/>
  <c r="CQ228" i="11"/>
  <c r="CL472" i="11"/>
  <c r="BQ228" i="23" s="1"/>
  <c r="CL473" i="11"/>
  <c r="BQ229" i="23" s="1"/>
  <c r="CQ224" i="11"/>
  <c r="CP222" i="11"/>
  <c r="CN222" i="11"/>
  <c r="CO222" i="11"/>
  <c r="CL466" i="11"/>
  <c r="BQ222" i="23" s="1"/>
  <c r="CL454" i="11"/>
  <c r="BQ210" i="23" s="1"/>
  <c r="CN206" i="11"/>
  <c r="CL434" i="11"/>
  <c r="BQ190" i="23" s="1"/>
  <c r="CM190" i="11"/>
  <c r="CN177" i="11"/>
  <c r="CL421" i="11"/>
  <c r="BQ177" i="23" s="1"/>
  <c r="CL418" i="11"/>
  <c r="BQ174" i="23" s="1"/>
  <c r="CM174" i="11"/>
  <c r="CL405" i="11"/>
  <c r="BQ161" i="23" s="1"/>
  <c r="CM161" i="11"/>
  <c r="CP153" i="11"/>
  <c r="CP151" i="11"/>
  <c r="CL395" i="11"/>
  <c r="BQ151" i="23" s="1"/>
  <c r="CL379" i="11"/>
  <c r="BQ135" i="23" s="1"/>
  <c r="CN135" i="11"/>
  <c r="CO135" i="11"/>
  <c r="CM125" i="11"/>
  <c r="CL369" i="11"/>
  <c r="BQ125" i="23" s="1"/>
  <c r="CN107" i="11"/>
  <c r="CL339" i="11"/>
  <c r="BQ95" i="23" s="1"/>
  <c r="CM95" i="11"/>
  <c r="CN95" i="11"/>
  <c r="CO95" i="11"/>
  <c r="CP92" i="11"/>
  <c r="CQ78" i="11"/>
  <c r="CL320" i="11"/>
  <c r="BQ76" i="23" s="1"/>
  <c r="CO73" i="11"/>
  <c r="CM62" i="11"/>
  <c r="CL306" i="11"/>
  <c r="BQ62" i="23" s="1"/>
  <c r="CO41" i="11"/>
  <c r="CQ37" i="11"/>
  <c r="CL275" i="11"/>
  <c r="BQ31" i="23" s="1"/>
  <c r="CM31" i="11"/>
  <c r="CM275" i="11" s="1"/>
  <c r="BR31" i="23" s="1"/>
  <c r="CN31" i="11"/>
  <c r="CO31" i="11"/>
  <c r="CL255" i="11"/>
  <c r="BQ11" i="23" s="1"/>
  <c r="CN11" i="11"/>
  <c r="CO11" i="11"/>
  <c r="CN5" i="11"/>
  <c r="CL474" i="11"/>
  <c r="BQ230" i="23" s="1"/>
  <c r="AX385" i="11"/>
  <c r="AH141" i="23" s="1"/>
  <c r="AZ138" i="11"/>
  <c r="AX382" i="11"/>
  <c r="AH138" i="23" s="1"/>
  <c r="AY129" i="11"/>
  <c r="AX373" i="11"/>
  <c r="AH129" i="23" s="1"/>
  <c r="AX367" i="11"/>
  <c r="AH123" i="23" s="1"/>
  <c r="AZ118" i="11"/>
  <c r="AX362" i="11"/>
  <c r="AH118" i="23" s="1"/>
  <c r="BB104" i="11"/>
  <c r="AX348" i="11"/>
  <c r="AH104" i="23" s="1"/>
  <c r="AZ98" i="11"/>
  <c r="AX342" i="11"/>
  <c r="AH98" i="23" s="1"/>
  <c r="AX334" i="11"/>
  <c r="AH90" i="23" s="1"/>
  <c r="AX331" i="11"/>
  <c r="AH87" i="23" s="1"/>
  <c r="AY84" i="11"/>
  <c r="AX328" i="11"/>
  <c r="AH84" i="23" s="1"/>
  <c r="AX315" i="11"/>
  <c r="AH71" i="23" s="1"/>
  <c r="AY68" i="11"/>
  <c r="AX312" i="11"/>
  <c r="AH68" i="23" s="1"/>
  <c r="AY64" i="11"/>
  <c r="AX308" i="11"/>
  <c r="AH64" i="23" s="1"/>
  <c r="AX305" i="11"/>
  <c r="AH61" i="23" s="1"/>
  <c r="BA39" i="11"/>
  <c r="AX283" i="11"/>
  <c r="AH39" i="23" s="1"/>
  <c r="AX271" i="11"/>
  <c r="AH27" i="23" s="1"/>
  <c r="AX266" i="11"/>
  <c r="AH22" i="23" s="1"/>
  <c r="AX260" i="11"/>
  <c r="AH16" i="23" s="1"/>
  <c r="AX256" i="11"/>
  <c r="AH12" i="23" s="1"/>
  <c r="BA7" i="11"/>
  <c r="AX251" i="11"/>
  <c r="AH7" i="23" s="1"/>
  <c r="BI243" i="11"/>
  <c r="BF487" i="11"/>
  <c r="AO243" i="23" s="1"/>
  <c r="BG239" i="11"/>
  <c r="BF483" i="11"/>
  <c r="AO239" i="23" s="1"/>
  <c r="BF480" i="11"/>
  <c r="AO236" i="23" s="1"/>
  <c r="BF475" i="11"/>
  <c r="AO231" i="23" s="1"/>
  <c r="BF473" i="11"/>
  <c r="AO229" i="23" s="1"/>
  <c r="BF468" i="11"/>
  <c r="AO224" i="23" s="1"/>
  <c r="BG220" i="11"/>
  <c r="BF464" i="11"/>
  <c r="AO220" i="23" s="1"/>
  <c r="BG213" i="11"/>
  <c r="BF457" i="11"/>
  <c r="AO213" i="23" s="1"/>
  <c r="BF449" i="11"/>
  <c r="AO205" i="23" s="1"/>
  <c r="BF447" i="11"/>
  <c r="AO203" i="23" s="1"/>
  <c r="BJ197" i="11"/>
  <c r="BF441" i="11"/>
  <c r="AO197" i="23" s="1"/>
  <c r="BF427" i="11"/>
  <c r="AO183" i="23" s="1"/>
  <c r="BF415" i="11"/>
  <c r="AO171" i="23" s="1"/>
  <c r="BF402" i="11"/>
  <c r="AO158" i="23" s="1"/>
  <c r="BF396" i="11"/>
  <c r="AO152" i="23" s="1"/>
  <c r="BJ135" i="11"/>
  <c r="BF379" i="11"/>
  <c r="AO135" i="23" s="1"/>
  <c r="BG127" i="11"/>
  <c r="BF371" i="11"/>
  <c r="AO127" i="23" s="1"/>
  <c r="BF367" i="11"/>
  <c r="AO123" i="23" s="1"/>
  <c r="BI121" i="11"/>
  <c r="BF365" i="11"/>
  <c r="AO121" i="23" s="1"/>
  <c r="BF352" i="11"/>
  <c r="AO108" i="23" s="1"/>
  <c r="BI103" i="11"/>
  <c r="BF347" i="11"/>
  <c r="AO103" i="23" s="1"/>
  <c r="BF344" i="11"/>
  <c r="AO100" i="23" s="1"/>
  <c r="BF338" i="11"/>
  <c r="AO94" i="23" s="1"/>
  <c r="BK90" i="11"/>
  <c r="BF334" i="11"/>
  <c r="AO90" i="23" s="1"/>
  <c r="BF305" i="11"/>
  <c r="AO61" i="23" s="1"/>
  <c r="BF302" i="11"/>
  <c r="AO58" i="23" s="1"/>
  <c r="BG52" i="11"/>
  <c r="BF296" i="11"/>
  <c r="AO52" i="23" s="1"/>
  <c r="BF281" i="11"/>
  <c r="AO37" i="23" s="1"/>
  <c r="BI31" i="11"/>
  <c r="BF275" i="11"/>
  <c r="AO31" i="23" s="1"/>
  <c r="BI23" i="11"/>
  <c r="BF267" i="11"/>
  <c r="AO23" i="23" s="1"/>
  <c r="BF263" i="11"/>
  <c r="AO19" i="23" s="1"/>
  <c r="BF261" i="11"/>
  <c r="AO17" i="23" s="1"/>
  <c r="BF257" i="11"/>
  <c r="AO13" i="23" s="1"/>
  <c r="BF254" i="11"/>
  <c r="AO10" i="23" s="1"/>
  <c r="BY239" i="11"/>
  <c r="BQ483" i="11"/>
  <c r="AY239" i="23" s="1"/>
  <c r="BS235" i="11"/>
  <c r="BR218" i="11"/>
  <c r="BR206" i="11"/>
  <c r="BQ201" i="11"/>
  <c r="BS196" i="11"/>
  <c r="BQ172" i="11"/>
  <c r="BQ164" i="11"/>
  <c r="BQ156" i="11"/>
  <c r="BS152" i="11"/>
  <c r="BS148" i="11"/>
  <c r="BQ144" i="11"/>
  <c r="BQ134" i="11"/>
  <c r="BQ124" i="11"/>
  <c r="BQ103" i="11"/>
  <c r="BQ94" i="11"/>
  <c r="BQ90" i="11"/>
  <c r="BQ86" i="11"/>
  <c r="BR77" i="11"/>
  <c r="BQ68" i="11"/>
  <c r="BR64" i="11"/>
  <c r="BQ60" i="11"/>
  <c r="BQ47" i="11"/>
  <c r="BQ36" i="11"/>
  <c r="BS18" i="11"/>
  <c r="BZ234" i="11"/>
  <c r="BV478" i="11"/>
  <c r="BC234" i="23" s="1"/>
  <c r="BZ230" i="11"/>
  <c r="BV474" i="11"/>
  <c r="BC230" i="23" s="1"/>
  <c r="BV469" i="11"/>
  <c r="BC225" i="23" s="1"/>
  <c r="BV465" i="11"/>
  <c r="BC221" i="23" s="1"/>
  <c r="BV457" i="11"/>
  <c r="BC213" i="23" s="1"/>
  <c r="BZ207" i="11"/>
  <c r="BV451" i="11"/>
  <c r="BC207" i="23" s="1"/>
  <c r="BV437" i="11"/>
  <c r="BC193" i="23" s="1"/>
  <c r="BZ187" i="11"/>
  <c r="BV431" i="11"/>
  <c r="BC187" i="23" s="1"/>
  <c r="BZ182" i="11"/>
  <c r="BV426" i="11"/>
  <c r="BC182" i="23" s="1"/>
  <c r="BV420" i="11"/>
  <c r="BC176" i="23" s="1"/>
  <c r="BZ162" i="11"/>
  <c r="BV406" i="11"/>
  <c r="BC162" i="23" s="1"/>
  <c r="BZ158" i="11"/>
  <c r="BV402" i="11"/>
  <c r="BC158" i="23" s="1"/>
  <c r="BZ144" i="11"/>
  <c r="BV388" i="11"/>
  <c r="BC144" i="23" s="1"/>
  <c r="BZ139" i="11"/>
  <c r="BV383" i="11"/>
  <c r="BC139" i="23" s="1"/>
  <c r="BZ119" i="11"/>
  <c r="BV363" i="11"/>
  <c r="BC119" i="23" s="1"/>
  <c r="BZ115" i="11"/>
  <c r="BV359" i="11"/>
  <c r="BC115" i="23" s="1"/>
  <c r="BV353" i="11"/>
  <c r="BC109" i="23" s="1"/>
  <c r="BV349" i="11"/>
  <c r="BC105" i="23" s="1"/>
  <c r="BV340" i="11"/>
  <c r="BC96" i="23" s="1"/>
  <c r="CA85" i="11"/>
  <c r="BZ82" i="11"/>
  <c r="BV326" i="11"/>
  <c r="BC82" i="23" s="1"/>
  <c r="BV321" i="11"/>
  <c r="BC77" i="23" s="1"/>
  <c r="BV317" i="11"/>
  <c r="BC73" i="23" s="1"/>
  <c r="BZ67" i="11"/>
  <c r="BZ312" i="11" s="1"/>
  <c r="BG68" i="23" s="1"/>
  <c r="BV311" i="11"/>
  <c r="BC67" i="23" s="1"/>
  <c r="BV301" i="11"/>
  <c r="BC57" i="23" s="1"/>
  <c r="BZ48" i="11"/>
  <c r="BV292" i="11"/>
  <c r="BC48" i="23" s="1"/>
  <c r="BV288" i="11"/>
  <c r="BC44" i="23" s="1"/>
  <c r="BZ26" i="11"/>
  <c r="BV270" i="11"/>
  <c r="BC26" i="23" s="1"/>
  <c r="BV265" i="11"/>
  <c r="BC21" i="23" s="1"/>
  <c r="BZ16" i="11"/>
  <c r="BV260" i="11"/>
  <c r="BC16" i="23" s="1"/>
  <c r="BZ11" i="11"/>
  <c r="BV255" i="11"/>
  <c r="BC11" i="23" s="1"/>
  <c r="BZ6" i="11"/>
  <c r="BV250" i="11"/>
  <c r="BC6" i="23" s="1"/>
  <c r="CD483" i="11"/>
  <c r="BJ239" i="23" s="1"/>
  <c r="CI479" i="11"/>
  <c r="BO235" i="23" s="1"/>
  <c r="CD468" i="11"/>
  <c r="BJ224" i="23" s="1"/>
  <c r="CI464" i="11"/>
  <c r="BO220" i="23" s="1"/>
  <c r="CD461" i="11"/>
  <c r="BJ217" i="23" s="1"/>
  <c r="CI457" i="11"/>
  <c r="BO213" i="23" s="1"/>
  <c r="CI453" i="11"/>
  <c r="BO209" i="23" s="1"/>
  <c r="CD450" i="11"/>
  <c r="BJ206" i="23" s="1"/>
  <c r="CD446" i="11"/>
  <c r="BJ202" i="23" s="1"/>
  <c r="CD442" i="11"/>
  <c r="BJ198" i="23" s="1"/>
  <c r="CD438" i="11"/>
  <c r="BJ194" i="23" s="1"/>
  <c r="CD434" i="11"/>
  <c r="BJ190" i="23" s="1"/>
  <c r="CD430" i="11"/>
  <c r="BJ186" i="23" s="1"/>
  <c r="CD426" i="11"/>
  <c r="BJ182" i="23" s="1"/>
  <c r="CD422" i="11"/>
  <c r="BJ178" i="23" s="1"/>
  <c r="CD418" i="11"/>
  <c r="BJ174" i="23" s="1"/>
  <c r="CI414" i="11"/>
  <c r="BO170" i="23" s="1"/>
  <c r="CI410" i="11"/>
  <c r="BO166" i="23" s="1"/>
  <c r="CI406" i="11"/>
  <c r="BO162" i="23" s="1"/>
  <c r="CD403" i="11"/>
  <c r="BJ159" i="23" s="1"/>
  <c r="CI399" i="11"/>
  <c r="BO155" i="23" s="1"/>
  <c r="CI395" i="11"/>
  <c r="BO151" i="23" s="1"/>
  <c r="CI392" i="11"/>
  <c r="BO148" i="23" s="1"/>
  <c r="CD389" i="11"/>
  <c r="BJ145" i="23" s="1"/>
  <c r="CI385" i="11"/>
  <c r="BO141" i="23" s="1"/>
  <c r="CI381" i="11"/>
  <c r="BO137" i="23" s="1"/>
  <c r="CD378" i="11"/>
  <c r="BJ134" i="23" s="1"/>
  <c r="CD371" i="11"/>
  <c r="BJ127" i="23" s="1"/>
  <c r="CI367" i="11"/>
  <c r="BO123" i="23" s="1"/>
  <c r="CI363" i="11"/>
  <c r="BO119" i="23" s="1"/>
  <c r="CD357" i="11"/>
  <c r="BJ113" i="23" s="1"/>
  <c r="CI353" i="11"/>
  <c r="BO109" i="23" s="1"/>
  <c r="CI349" i="11"/>
  <c r="BO105" i="23" s="1"/>
  <c r="CD346" i="11"/>
  <c r="BJ102" i="23" s="1"/>
  <c r="CI342" i="11"/>
  <c r="BO98" i="23" s="1"/>
  <c r="CI335" i="11"/>
  <c r="BO91" i="23" s="1"/>
  <c r="CI331" i="11"/>
  <c r="BO87" i="23" s="1"/>
  <c r="CI327" i="11"/>
  <c r="BO83" i="23" s="1"/>
  <c r="CD324" i="11"/>
  <c r="BJ80" i="23" s="1"/>
  <c r="CI320" i="11"/>
  <c r="BO76" i="23" s="1"/>
  <c r="CI316" i="11"/>
  <c r="BO72" i="23" s="1"/>
  <c r="CI312" i="11"/>
  <c r="BO68" i="23" s="1"/>
  <c r="CI308" i="11"/>
  <c r="BO64" i="23" s="1"/>
  <c r="CD305" i="11"/>
  <c r="BJ61" i="23" s="1"/>
  <c r="CD301" i="11"/>
  <c r="BJ57" i="23" s="1"/>
  <c r="CD297" i="11"/>
  <c r="BJ53" i="23" s="1"/>
  <c r="CI293" i="11"/>
  <c r="BO49" i="23" s="1"/>
  <c r="CD290" i="11"/>
  <c r="BJ46" i="23" s="1"/>
  <c r="CD286" i="11"/>
  <c r="BJ42" i="23" s="1"/>
  <c r="CD282" i="11"/>
  <c r="BJ38" i="23" s="1"/>
  <c r="CD278" i="11"/>
  <c r="BJ34" i="23" s="1"/>
  <c r="CD274" i="11"/>
  <c r="BJ30" i="23" s="1"/>
  <c r="CD267" i="11"/>
  <c r="BJ23" i="23" s="1"/>
  <c r="CI259" i="11"/>
  <c r="BO15" i="23" s="1"/>
  <c r="CD256" i="11"/>
  <c r="BJ12" i="23" s="1"/>
  <c r="CI252" i="11"/>
  <c r="BO8" i="23" s="1"/>
  <c r="CO243" i="11"/>
  <c r="CN237" i="11"/>
  <c r="CL481" i="11"/>
  <c r="BQ237" i="23" s="1"/>
  <c r="CN224" i="11"/>
  <c r="CL465" i="11"/>
  <c r="BQ221" i="23" s="1"/>
  <c r="CL463" i="11"/>
  <c r="BQ219" i="23" s="1"/>
  <c r="CL460" i="11"/>
  <c r="BQ216" i="23" s="1"/>
  <c r="CM216" i="11"/>
  <c r="CN216" i="11"/>
  <c r="CN460" i="11" s="1"/>
  <c r="BS216" i="23" s="1"/>
  <c r="CQ212" i="11"/>
  <c r="CM209" i="11"/>
  <c r="CM206" i="11"/>
  <c r="CM450" i="11" s="1"/>
  <c r="BR206" i="23" s="1"/>
  <c r="CM203" i="11"/>
  <c r="CQ203" i="11"/>
  <c r="CL447" i="11"/>
  <c r="BQ203" i="23" s="1"/>
  <c r="CN193" i="11"/>
  <c r="CL437" i="11"/>
  <c r="BQ193" i="23" s="1"/>
  <c r="CM193" i="11"/>
  <c r="CM437" i="11" s="1"/>
  <c r="BR193" i="23" s="1"/>
  <c r="CM189" i="11"/>
  <c r="CN185" i="11"/>
  <c r="CL429" i="11"/>
  <c r="BQ185" i="23" s="1"/>
  <c r="CL420" i="11"/>
  <c r="BQ176" i="23" s="1"/>
  <c r="CO176" i="11"/>
  <c r="CO420" i="11" s="1"/>
  <c r="BT176" i="23" s="1"/>
  <c r="CP176" i="11"/>
  <c r="CQ173" i="11"/>
  <c r="CP172" i="11"/>
  <c r="CL416" i="11"/>
  <c r="BQ172" i="23" s="1"/>
  <c r="CQ172" i="11"/>
  <c r="CP167" i="11"/>
  <c r="CL411" i="11"/>
  <c r="BQ167" i="23" s="1"/>
  <c r="CO164" i="11"/>
  <c r="CL408" i="11"/>
  <c r="BQ164" i="23" s="1"/>
  <c r="CM164" i="11"/>
  <c r="CN164" i="11"/>
  <c r="CM160" i="11"/>
  <c r="CL404" i="11"/>
  <c r="BQ160" i="23" s="1"/>
  <c r="CL400" i="11"/>
  <c r="BQ156" i="23" s="1"/>
  <c r="CQ156" i="11"/>
  <c r="CO153" i="11"/>
  <c r="CQ150" i="11"/>
  <c r="CO148" i="11"/>
  <c r="CL392" i="11"/>
  <c r="BQ148" i="23" s="1"/>
  <c r="CP138" i="11"/>
  <c r="CP134" i="11"/>
  <c r="CM107" i="11"/>
  <c r="CM351" i="11" s="1"/>
  <c r="BR107" i="23" s="1"/>
  <c r="CQ345" i="11"/>
  <c r="BV101" i="23" s="1"/>
  <c r="CM342" i="11"/>
  <c r="BR98" i="23" s="1"/>
  <c r="CO92" i="11"/>
  <c r="CL333" i="11"/>
  <c r="BQ89" i="23" s="1"/>
  <c r="CL327" i="11"/>
  <c r="BQ83" i="23" s="1"/>
  <c r="CN83" i="11"/>
  <c r="CO83" i="11"/>
  <c r="CM78" i="11"/>
  <c r="CO75" i="11"/>
  <c r="CN73" i="11"/>
  <c r="CL310" i="11"/>
  <c r="BQ66" i="23" s="1"/>
  <c r="CM66" i="11"/>
  <c r="CM310" i="11" s="1"/>
  <c r="BR66" i="23" s="1"/>
  <c r="CQ66" i="11"/>
  <c r="CQ61" i="11"/>
  <c r="CN41" i="11"/>
  <c r="CP37" i="11"/>
  <c r="CN24" i="11"/>
  <c r="CN17" i="11"/>
  <c r="CN13" i="11"/>
  <c r="CM5" i="11"/>
  <c r="CL485" i="11"/>
  <c r="BQ241" i="23" s="1"/>
  <c r="CL274" i="11"/>
  <c r="BQ30" i="23" s="1"/>
  <c r="CQ34" i="11"/>
  <c r="CL278" i="11"/>
  <c r="BQ34" i="23" s="1"/>
  <c r="CM32" i="11"/>
  <c r="CM277" i="11" s="1"/>
  <c r="BR33" i="23" s="1"/>
  <c r="CL276" i="11"/>
  <c r="BQ32" i="23" s="1"/>
  <c r="CM25" i="11"/>
  <c r="CL269" i="11"/>
  <c r="BQ25" i="23" s="1"/>
  <c r="CM20" i="11"/>
  <c r="CL264" i="11"/>
  <c r="BQ20" i="23" s="1"/>
  <c r="CL254" i="11"/>
  <c r="BQ10" i="23" s="1"/>
  <c r="CL250" i="11"/>
  <c r="BQ6" i="23" s="1"/>
  <c r="CL455" i="11"/>
  <c r="BQ211" i="23" s="1"/>
  <c r="CL345" i="11"/>
  <c r="BQ101" i="23" s="1"/>
  <c r="CL342" i="11"/>
  <c r="BQ98" i="23" s="1"/>
  <c r="CL335" i="11"/>
  <c r="BQ91" i="23" s="1"/>
  <c r="CL328" i="11"/>
  <c r="BQ84" i="23" s="1"/>
  <c r="CL311" i="11"/>
  <c r="BQ67" i="23" s="1"/>
  <c r="CL286" i="11"/>
  <c r="BQ42" i="23" s="1"/>
  <c r="CL256" i="11"/>
  <c r="BQ12" i="23" s="1"/>
  <c r="CL448" i="11"/>
  <c r="BQ204" i="23" s="1"/>
  <c r="CM199" i="11"/>
  <c r="CL443" i="11"/>
  <c r="BQ199" i="23" s="1"/>
  <c r="CL440" i="11"/>
  <c r="BQ196" i="23" s="1"/>
  <c r="CP194" i="11"/>
  <c r="CL438" i="11"/>
  <c r="BQ194" i="23" s="1"/>
  <c r="CL424" i="11"/>
  <c r="BQ180" i="23" s="1"/>
  <c r="CL419" i="11"/>
  <c r="BQ175" i="23" s="1"/>
  <c r="CN170" i="11"/>
  <c r="CL414" i="11"/>
  <c r="BQ170" i="23" s="1"/>
  <c r="CN162" i="11"/>
  <c r="CL406" i="11"/>
  <c r="BQ162" i="23" s="1"/>
  <c r="CL401" i="11"/>
  <c r="BQ157" i="23" s="1"/>
  <c r="CP155" i="11"/>
  <c r="CL399" i="11"/>
  <c r="BQ155" i="23" s="1"/>
  <c r="CM144" i="11"/>
  <c r="CM389" i="11" s="1"/>
  <c r="BR145" i="23" s="1"/>
  <c r="CL388" i="11"/>
  <c r="BQ144" i="23" s="1"/>
  <c r="CL385" i="11"/>
  <c r="BQ141" i="23" s="1"/>
  <c r="CL383" i="11"/>
  <c r="BQ139" i="23" s="1"/>
  <c r="CM129" i="11"/>
  <c r="CM373" i="11" s="1"/>
  <c r="BR129" i="23" s="1"/>
  <c r="CL373" i="11"/>
  <c r="BQ129" i="23" s="1"/>
  <c r="CL367" i="11"/>
  <c r="BQ123" i="23" s="1"/>
  <c r="CL356" i="11"/>
  <c r="BQ112" i="23" s="1"/>
  <c r="CQ106" i="11"/>
  <c r="CL350" i="11"/>
  <c r="BQ106" i="23" s="1"/>
  <c r="CL330" i="11"/>
  <c r="BQ86" i="23" s="1"/>
  <c r="CQ74" i="11"/>
  <c r="CL318" i="11"/>
  <c r="BQ74" i="23" s="1"/>
  <c r="CL313" i="11"/>
  <c r="BQ69" i="23" s="1"/>
  <c r="CL289" i="11"/>
  <c r="BQ45" i="23" s="1"/>
  <c r="CL283" i="11"/>
  <c r="BQ39" i="23" s="1"/>
  <c r="CL252" i="11"/>
  <c r="BQ8" i="23" s="1"/>
  <c r="CI357" i="11"/>
  <c r="BO113" i="23" s="1"/>
  <c r="CI350" i="11"/>
  <c r="BO106" i="23" s="1"/>
  <c r="CD347" i="11"/>
  <c r="BJ103" i="23" s="1"/>
  <c r="CI343" i="11"/>
  <c r="BO99" i="23" s="1"/>
  <c r="CD340" i="11"/>
  <c r="BJ96" i="23" s="1"/>
  <c r="CI336" i="11"/>
  <c r="BO92" i="23" s="1"/>
  <c r="CI332" i="11"/>
  <c r="BO88" i="23" s="1"/>
  <c r="CI328" i="11"/>
  <c r="BO84" i="23" s="1"/>
  <c r="CD325" i="11"/>
  <c r="BJ81" i="23" s="1"/>
  <c r="CI321" i="11"/>
  <c r="BO77" i="23" s="1"/>
  <c r="CI317" i="11"/>
  <c r="BO73" i="23" s="1"/>
  <c r="CI313" i="11"/>
  <c r="BO69" i="23" s="1"/>
  <c r="CI309" i="11"/>
  <c r="BO65" i="23" s="1"/>
  <c r="CD306" i="11"/>
  <c r="BJ62" i="23" s="1"/>
  <c r="CD302" i="11"/>
  <c r="BJ58" i="23" s="1"/>
  <c r="CD298" i="11"/>
  <c r="BJ54" i="23" s="1"/>
  <c r="CI294" i="11"/>
  <c r="BO50" i="23" s="1"/>
  <c r="CI290" i="11"/>
  <c r="BO46" i="23" s="1"/>
  <c r="CD287" i="11"/>
  <c r="BJ43" i="23" s="1"/>
  <c r="CD283" i="11"/>
  <c r="BJ39" i="23" s="1"/>
  <c r="CI275" i="11"/>
  <c r="BO31" i="23" s="1"/>
  <c r="CI271" i="11"/>
  <c r="BO27" i="23" s="1"/>
  <c r="CD268" i="11"/>
  <c r="BJ24" i="23" s="1"/>
  <c r="CI264" i="11"/>
  <c r="BO20" i="23" s="1"/>
  <c r="CD261" i="11"/>
  <c r="BJ17" i="23" s="1"/>
  <c r="CI257" i="11"/>
  <c r="BO13" i="23" s="1"/>
  <c r="CD254" i="11"/>
  <c r="BJ10" i="23" s="1"/>
  <c r="CD250" i="11"/>
  <c r="BJ6" i="23" s="1"/>
  <c r="CL457" i="11"/>
  <c r="BQ213" i="23" s="1"/>
  <c r="CP182" i="11"/>
  <c r="CL426" i="11"/>
  <c r="BQ182" i="23" s="1"/>
  <c r="CN154" i="11"/>
  <c r="CL398" i="11"/>
  <c r="BQ154" i="23" s="1"/>
  <c r="CL396" i="11"/>
  <c r="BQ152" i="23" s="1"/>
  <c r="CL387" i="11"/>
  <c r="BQ143" i="23" s="1"/>
  <c r="CL375" i="11"/>
  <c r="BQ131" i="23" s="1"/>
  <c r="CP126" i="11"/>
  <c r="CL370" i="11"/>
  <c r="BQ126" i="23" s="1"/>
  <c r="CO120" i="11"/>
  <c r="CL364" i="11"/>
  <c r="BQ120" i="23" s="1"/>
  <c r="CL361" i="11"/>
  <c r="BQ117" i="23" s="1"/>
  <c r="CM114" i="11"/>
  <c r="CL358" i="11"/>
  <c r="BQ114" i="23" s="1"/>
  <c r="CL349" i="11"/>
  <c r="BQ105" i="23" s="1"/>
  <c r="CL347" i="11"/>
  <c r="BQ103" i="23" s="1"/>
  <c r="CL337" i="11"/>
  <c r="BQ93" i="23" s="1"/>
  <c r="CL323" i="11"/>
  <c r="BQ79" i="23" s="1"/>
  <c r="CQ77" i="11"/>
  <c r="CL321" i="11"/>
  <c r="BQ77" i="23" s="1"/>
  <c r="CL302" i="11"/>
  <c r="BQ58" i="23" s="1"/>
  <c r="CL300" i="11"/>
  <c r="BQ56" i="23" s="1"/>
  <c r="CL297" i="11"/>
  <c r="BQ53" i="23" s="1"/>
  <c r="CL294" i="11"/>
  <c r="BQ50" i="23" s="1"/>
  <c r="CL291" i="11"/>
  <c r="BQ47" i="23" s="1"/>
  <c r="CL277" i="11"/>
  <c r="BQ33" i="23" s="1"/>
  <c r="CQ26" i="11"/>
  <c r="CL270" i="11"/>
  <c r="BQ26" i="23" s="1"/>
  <c r="CL265" i="11"/>
  <c r="BQ21" i="23" s="1"/>
  <c r="CL262" i="11"/>
  <c r="BQ18" i="23" s="1"/>
  <c r="CL258" i="11"/>
  <c r="BQ14" i="23" s="1"/>
  <c r="CL477" i="11"/>
  <c r="BQ233" i="23" s="1"/>
  <c r="BB184" i="11"/>
  <c r="BC184" i="11"/>
  <c r="BA121" i="11"/>
  <c r="BB121" i="11"/>
  <c r="BC121" i="11"/>
  <c r="BB113" i="11"/>
  <c r="BC113" i="11"/>
  <c r="AZ97" i="11"/>
  <c r="BA97" i="11"/>
  <c r="BB97" i="11"/>
  <c r="BC97" i="11"/>
  <c r="BB88" i="11"/>
  <c r="BA88" i="11"/>
  <c r="AZ74" i="11"/>
  <c r="AY74" i="11"/>
  <c r="BA74" i="11"/>
  <c r="BB74" i="11"/>
  <c r="BC74" i="11"/>
  <c r="AZ66" i="11"/>
  <c r="BA66" i="11"/>
  <c r="BB66" i="11"/>
  <c r="BA13" i="11"/>
  <c r="BB13" i="11"/>
  <c r="BC13" i="11"/>
  <c r="BJ4" i="11"/>
  <c r="BK4" i="11"/>
  <c r="BK249" i="11" s="1"/>
  <c r="AT5" i="23" s="1"/>
  <c r="BH4" i="11"/>
  <c r="BP4" i="11" s="1"/>
  <c r="BG4" i="11"/>
  <c r="BJ241" i="11"/>
  <c r="BK241" i="11"/>
  <c r="BJ236" i="11"/>
  <c r="BK236" i="11"/>
  <c r="BH216" i="11"/>
  <c r="BI216" i="11"/>
  <c r="BJ216" i="11"/>
  <c r="BK216" i="11"/>
  <c r="BH207" i="11"/>
  <c r="BI207" i="11"/>
  <c r="BH181" i="11"/>
  <c r="BI181" i="11"/>
  <c r="BJ181" i="11"/>
  <c r="BK181" i="11"/>
  <c r="BK425" i="11" s="1"/>
  <c r="AT181" i="23" s="1"/>
  <c r="BH157" i="11"/>
  <c r="BI157" i="11"/>
  <c r="BJ157" i="11"/>
  <c r="BK157" i="11"/>
  <c r="BG77" i="11"/>
  <c r="BH77" i="11"/>
  <c r="BI77" i="11"/>
  <c r="BJ77" i="11"/>
  <c r="BK77" i="11"/>
  <c r="BG49" i="11"/>
  <c r="BH49" i="11"/>
  <c r="BI49" i="11"/>
  <c r="BJ49" i="11"/>
  <c r="BK49" i="11"/>
  <c r="BG26" i="11"/>
  <c r="BJ26" i="11"/>
  <c r="BK26" i="11"/>
  <c r="BC207" i="11"/>
  <c r="AY207" i="11"/>
  <c r="AZ207" i="11"/>
  <c r="BA207" i="11"/>
  <c r="BC239" i="11"/>
  <c r="AY239" i="11"/>
  <c r="AZ239" i="11"/>
  <c r="BC231" i="11"/>
  <c r="AY231" i="11"/>
  <c r="AZ231" i="11"/>
  <c r="BC215" i="11"/>
  <c r="AY215" i="11"/>
  <c r="AZ215" i="11"/>
  <c r="BB204" i="11"/>
  <c r="BC204" i="11"/>
  <c r="BB115" i="11"/>
  <c r="AZ115" i="11"/>
  <c r="BA115" i="11"/>
  <c r="BC115" i="11"/>
  <c r="AZ102" i="11"/>
  <c r="BB102" i="11"/>
  <c r="BC102" i="11"/>
  <c r="BC346" i="11" s="1"/>
  <c r="AM102" i="23" s="1"/>
  <c r="BA21" i="11"/>
  <c r="BC21" i="11"/>
  <c r="BB21" i="11"/>
  <c r="BH176" i="11"/>
  <c r="BI176" i="11"/>
  <c r="BJ176" i="11"/>
  <c r="BK176" i="11"/>
  <c r="AZ170" i="11"/>
  <c r="BB170" i="11"/>
  <c r="BC170" i="11"/>
  <c r="BB56" i="11"/>
  <c r="BA56" i="11"/>
  <c r="BA29" i="11"/>
  <c r="BC29" i="11"/>
  <c r="BC273" i="11" s="1"/>
  <c r="AM29" i="23" s="1"/>
  <c r="BB29" i="11"/>
  <c r="BH240" i="11"/>
  <c r="BI240" i="11"/>
  <c r="BJ240" i="11"/>
  <c r="BK240" i="11"/>
  <c r="BH225" i="11"/>
  <c r="BI225" i="11"/>
  <c r="BJ225" i="11"/>
  <c r="BK225" i="11"/>
  <c r="BH165" i="11"/>
  <c r="BI165" i="11"/>
  <c r="BJ165" i="11"/>
  <c r="BK165" i="11"/>
  <c r="BG108" i="11"/>
  <c r="BI108" i="11"/>
  <c r="BH108" i="11"/>
  <c r="BJ108" i="11"/>
  <c r="BK108" i="11"/>
  <c r="BH100" i="11"/>
  <c r="BI100" i="11"/>
  <c r="BJ100" i="11"/>
  <c r="BK100" i="11"/>
  <c r="BG94" i="11"/>
  <c r="BG338" i="11" s="1"/>
  <c r="AP94" i="23" s="1"/>
  <c r="BJ94" i="11"/>
  <c r="BG19" i="11"/>
  <c r="BH19" i="11"/>
  <c r="AY125" i="11"/>
  <c r="AY369" i="11" s="1"/>
  <c r="AI125" i="23" s="1"/>
  <c r="BA125" i="11"/>
  <c r="AZ125" i="11"/>
  <c r="BB125" i="11"/>
  <c r="AZ58" i="11"/>
  <c r="AY58" i="11"/>
  <c r="AY302" i="11" s="1"/>
  <c r="AI58" i="23" s="1"/>
  <c r="BB58" i="11"/>
  <c r="BA58" i="11"/>
  <c r="BC58" i="11"/>
  <c r="BC302" i="11" s="1"/>
  <c r="AM58" i="23" s="1"/>
  <c r="BJ151" i="11"/>
  <c r="BH151" i="11"/>
  <c r="BI151" i="11"/>
  <c r="BK151" i="11"/>
  <c r="BB244" i="11"/>
  <c r="BC244" i="11"/>
  <c r="BB236" i="11"/>
  <c r="BC236" i="11"/>
  <c r="BB212" i="11"/>
  <c r="BC212" i="11"/>
  <c r="BB192" i="11"/>
  <c r="BC192" i="11"/>
  <c r="BA77" i="11"/>
  <c r="BC77" i="11"/>
  <c r="BC321" i="11" s="1"/>
  <c r="AM77" i="23" s="1"/>
  <c r="BB77" i="11"/>
  <c r="BA37" i="11"/>
  <c r="BC37" i="11"/>
  <c r="BB37" i="11"/>
  <c r="AY20" i="11"/>
  <c r="AY264" i="11" s="1"/>
  <c r="AI20" i="23" s="1"/>
  <c r="AZ20" i="11"/>
  <c r="BA20" i="11"/>
  <c r="BB20" i="11"/>
  <c r="BH205" i="11"/>
  <c r="BI205" i="11"/>
  <c r="BJ205" i="11"/>
  <c r="BK205" i="11"/>
  <c r="BG125" i="11"/>
  <c r="BH125" i="11"/>
  <c r="BI125" i="11"/>
  <c r="BJ125" i="11"/>
  <c r="BK125" i="11"/>
  <c r="BH111" i="11"/>
  <c r="BI111" i="11"/>
  <c r="BG89" i="11"/>
  <c r="BH89" i="11"/>
  <c r="BI89" i="11"/>
  <c r="BJ89" i="11"/>
  <c r="BK89" i="11"/>
  <c r="BG60" i="11"/>
  <c r="BH60" i="11"/>
  <c r="BI60" i="11"/>
  <c r="BJ60" i="11"/>
  <c r="BK60" i="11"/>
  <c r="BG30" i="11"/>
  <c r="BJ30" i="11"/>
  <c r="BA141" i="11"/>
  <c r="BB141" i="11"/>
  <c r="BC141" i="11"/>
  <c r="BC223" i="11"/>
  <c r="AY223" i="11"/>
  <c r="AZ223" i="11"/>
  <c r="BC195" i="11"/>
  <c r="AY195" i="11"/>
  <c r="AZ195" i="11"/>
  <c r="BA195" i="11"/>
  <c r="BA180" i="11"/>
  <c r="BB180" i="11"/>
  <c r="BC180" i="11"/>
  <c r="BA156" i="11"/>
  <c r="BB156" i="11"/>
  <c r="BC156" i="11"/>
  <c r="AZ50" i="11"/>
  <c r="BA50" i="11"/>
  <c r="BB50" i="11"/>
  <c r="BH220" i="11"/>
  <c r="BI220" i="11"/>
  <c r="BJ220" i="11"/>
  <c r="BK220" i="11"/>
  <c r="AY4" i="11"/>
  <c r="AY249" i="11" s="1"/>
  <c r="AI5" i="23" s="1"/>
  <c r="BC183" i="11"/>
  <c r="AY183" i="11"/>
  <c r="AY427" i="11" s="1"/>
  <c r="AI183" i="23" s="1"/>
  <c r="AZ183" i="11"/>
  <c r="BA183" i="11"/>
  <c r="AY140" i="11"/>
  <c r="AZ140" i="11"/>
  <c r="BA140" i="11"/>
  <c r="BB140" i="11"/>
  <c r="AY12" i="11"/>
  <c r="AY256" i="11" s="1"/>
  <c r="AI12" i="23" s="1"/>
  <c r="AZ12" i="11"/>
  <c r="BA12" i="11"/>
  <c r="BB12" i="11"/>
  <c r="AZ4" i="11"/>
  <c r="BB143" i="11"/>
  <c r="BA143" i="11"/>
  <c r="BC143" i="11"/>
  <c r="BA61" i="11"/>
  <c r="BB61" i="11"/>
  <c r="BC61" i="11"/>
  <c r="BB200" i="11"/>
  <c r="BC200" i="11"/>
  <c r="AZ146" i="11"/>
  <c r="BA146" i="11"/>
  <c r="BB146" i="11"/>
  <c r="BK172" i="11"/>
  <c r="BH172" i="11"/>
  <c r="BI172" i="11"/>
  <c r="BJ172" i="11"/>
  <c r="BG161" i="11"/>
  <c r="BH161" i="11"/>
  <c r="BI161" i="11"/>
  <c r="BJ161" i="11"/>
  <c r="BK161" i="11"/>
  <c r="BG136" i="11"/>
  <c r="BH136" i="11"/>
  <c r="BG133" i="11"/>
  <c r="BH133" i="11"/>
  <c r="BI133" i="11"/>
  <c r="BJ133" i="11"/>
  <c r="BK133" i="11"/>
  <c r="BG67" i="11"/>
  <c r="BG311" i="11" s="1"/>
  <c r="AP67" i="23" s="1"/>
  <c r="BH67" i="11"/>
  <c r="BK42" i="11"/>
  <c r="BG42" i="11"/>
  <c r="BJ42" i="11"/>
  <c r="BB228" i="11"/>
  <c r="BC228" i="11"/>
  <c r="BC203" i="11"/>
  <c r="AY203" i="11"/>
  <c r="AZ203" i="11"/>
  <c r="BA203" i="11"/>
  <c r="AZ70" i="11"/>
  <c r="AY70" i="11"/>
  <c r="BA70" i="11"/>
  <c r="BB70" i="11"/>
  <c r="BC70" i="11"/>
  <c r="BB128" i="11"/>
  <c r="BC128" i="11"/>
  <c r="AY76" i="11"/>
  <c r="AY320" i="11" s="1"/>
  <c r="AI76" i="23" s="1"/>
  <c r="AZ76" i="11"/>
  <c r="BA76" i="11"/>
  <c r="BB76" i="11"/>
  <c r="AZ54" i="11"/>
  <c r="AY54" i="11"/>
  <c r="AY298" i="11" s="1"/>
  <c r="AI54" i="23" s="1"/>
  <c r="BA54" i="11"/>
  <c r="BB54" i="11"/>
  <c r="BC54" i="11"/>
  <c r="BJ232" i="11"/>
  <c r="BK232" i="11"/>
  <c r="BC219" i="11"/>
  <c r="AY219" i="11"/>
  <c r="AY463" i="11" s="1"/>
  <c r="AI219" i="23" s="1"/>
  <c r="AZ219" i="11"/>
  <c r="BC211" i="11"/>
  <c r="AY211" i="11"/>
  <c r="AZ211" i="11"/>
  <c r="BA117" i="11"/>
  <c r="BA362" i="11" s="1"/>
  <c r="AK118" i="23" s="1"/>
  <c r="BC117" i="11"/>
  <c r="BB117" i="11"/>
  <c r="BA113" i="11"/>
  <c r="BA92" i="11"/>
  <c r="BB92" i="11"/>
  <c r="BC92" i="11"/>
  <c r="BB79" i="11"/>
  <c r="BA79" i="11"/>
  <c r="BC79" i="11"/>
  <c r="AY60" i="11"/>
  <c r="AZ60" i="11"/>
  <c r="BA60" i="11"/>
  <c r="BB60" i="11"/>
  <c r="AY36" i="11"/>
  <c r="AZ36" i="11"/>
  <c r="BA36" i="11"/>
  <c r="BB36" i="11"/>
  <c r="BI241" i="11"/>
  <c r="BI236" i="11"/>
  <c r="BH196" i="11"/>
  <c r="BI196" i="11"/>
  <c r="BJ196" i="11"/>
  <c r="BK196" i="11"/>
  <c r="BG144" i="11"/>
  <c r="BH144" i="11"/>
  <c r="BI144" i="11"/>
  <c r="BJ144" i="11"/>
  <c r="BK144" i="11"/>
  <c r="BH119" i="11"/>
  <c r="BI119" i="11"/>
  <c r="BG85" i="11"/>
  <c r="BH85" i="11"/>
  <c r="BI85" i="11"/>
  <c r="BJ85" i="11"/>
  <c r="BK85" i="11"/>
  <c r="AY105" i="11"/>
  <c r="AZ105" i="11"/>
  <c r="BA105" i="11"/>
  <c r="BB105" i="11"/>
  <c r="BB72" i="11"/>
  <c r="BA72" i="11"/>
  <c r="BH117" i="11"/>
  <c r="BI117" i="11"/>
  <c r="BJ117" i="11"/>
  <c r="BK117" i="11"/>
  <c r="AZ154" i="11"/>
  <c r="AY154" i="11"/>
  <c r="BA154" i="11"/>
  <c r="BB154" i="11"/>
  <c r="BC154" i="11"/>
  <c r="BC398" i="11" s="1"/>
  <c r="AM154" i="23" s="1"/>
  <c r="BC191" i="11"/>
  <c r="AY191" i="11"/>
  <c r="AZ191" i="11"/>
  <c r="BA191" i="11"/>
  <c r="AY28" i="11"/>
  <c r="AZ28" i="11"/>
  <c r="BA28" i="11"/>
  <c r="BB28" i="11"/>
  <c r="BH183" i="11"/>
  <c r="BI183" i="11"/>
  <c r="BC243" i="11"/>
  <c r="AY243" i="11"/>
  <c r="AZ243" i="11"/>
  <c r="BC235" i="11"/>
  <c r="AY235" i="11"/>
  <c r="AZ235" i="11"/>
  <c r="BC227" i="11"/>
  <c r="AY227" i="11"/>
  <c r="AZ227" i="11"/>
  <c r="BB188" i="11"/>
  <c r="BC188" i="11"/>
  <c r="AZ166" i="11"/>
  <c r="BB166" i="11"/>
  <c r="BC166" i="11"/>
  <c r="BC410" i="11" s="1"/>
  <c r="AM166" i="23" s="1"/>
  <c r="BB127" i="11"/>
  <c r="AY127" i="11"/>
  <c r="AZ127" i="11"/>
  <c r="AZ372" i="11" s="1"/>
  <c r="AJ128" i="23" s="1"/>
  <c r="BA127" i="11"/>
  <c r="BC127" i="11"/>
  <c r="AZ242" i="11"/>
  <c r="AZ234" i="11"/>
  <c r="BB224" i="11"/>
  <c r="BC224" i="11"/>
  <c r="BB216" i="11"/>
  <c r="BC216" i="11"/>
  <c r="BB208" i="11"/>
  <c r="BC208" i="11"/>
  <c r="BC199" i="11"/>
  <c r="AY199" i="11"/>
  <c r="AZ199" i="11"/>
  <c r="BA199" i="11"/>
  <c r="BA168" i="11"/>
  <c r="AZ150" i="11"/>
  <c r="AY150" i="11"/>
  <c r="AY394" i="11" s="1"/>
  <c r="AI150" i="23" s="1"/>
  <c r="BB150" i="11"/>
  <c r="BA150" i="11"/>
  <c r="BC150" i="11"/>
  <c r="BB136" i="11"/>
  <c r="AY136" i="11"/>
  <c r="AZ136" i="11"/>
  <c r="AZ381" i="11" s="1"/>
  <c r="AJ137" i="23" s="1"/>
  <c r="BA136" i="11"/>
  <c r="AZ121" i="11"/>
  <c r="AZ113" i="11"/>
  <c r="BH236" i="11"/>
  <c r="BH201" i="11"/>
  <c r="BI201" i="11"/>
  <c r="BJ201" i="11"/>
  <c r="BK201" i="11"/>
  <c r="BG98" i="11"/>
  <c r="BJ98" i="11"/>
  <c r="BK98" i="11"/>
  <c r="BG62" i="11"/>
  <c r="BG306" i="11" s="1"/>
  <c r="AP62" i="23" s="1"/>
  <c r="BJ62" i="11"/>
  <c r="BH33" i="11"/>
  <c r="BI33" i="11"/>
  <c r="BG33" i="11"/>
  <c r="BJ33" i="11"/>
  <c r="BK33" i="11"/>
  <c r="BJ127" i="11"/>
  <c r="BH127" i="11"/>
  <c r="BI127" i="11"/>
  <c r="BB220" i="11"/>
  <c r="BC220" i="11"/>
  <c r="AZ112" i="11"/>
  <c r="BB112" i="11"/>
  <c r="BA112" i="11"/>
  <c r="BC112" i="11"/>
  <c r="AZ86" i="11"/>
  <c r="AY86" i="11"/>
  <c r="AY330" i="11" s="1"/>
  <c r="AI86" i="23" s="1"/>
  <c r="BA86" i="11"/>
  <c r="BB86" i="11"/>
  <c r="BC86" i="11"/>
  <c r="AY101" i="11"/>
  <c r="AY345" i="11" s="1"/>
  <c r="AI101" i="23" s="1"/>
  <c r="AZ101" i="11"/>
  <c r="BA101" i="11"/>
  <c r="BB101" i="11"/>
  <c r="BA4" i="11"/>
  <c r="BW4" i="11" s="1"/>
  <c r="AZ161" i="11"/>
  <c r="BA161" i="11"/>
  <c r="BB161" i="11"/>
  <c r="BC161" i="11"/>
  <c r="BB152" i="11"/>
  <c r="BA152" i="11"/>
  <c r="BA45" i="11"/>
  <c r="BC45" i="11"/>
  <c r="BB45" i="11"/>
  <c r="BB4" i="11"/>
  <c r="CE4" i="11" s="1"/>
  <c r="BA184" i="11"/>
  <c r="AZ176" i="11"/>
  <c r="BA176" i="11"/>
  <c r="BB176" i="11"/>
  <c r="AY169" i="11"/>
  <c r="AY413" i="11" s="1"/>
  <c r="AI169" i="23" s="1"/>
  <c r="AZ169" i="11"/>
  <c r="BA169" i="11"/>
  <c r="BB240" i="11"/>
  <c r="BC240" i="11"/>
  <c r="BB232" i="11"/>
  <c r="BC232" i="11"/>
  <c r="AZ226" i="11"/>
  <c r="AZ218" i="11"/>
  <c r="AZ210" i="11"/>
  <c r="BA204" i="11"/>
  <c r="AZ184" i="11"/>
  <c r="AZ141" i="11"/>
  <c r="AZ88" i="11"/>
  <c r="BB63" i="11"/>
  <c r="BA63" i="11"/>
  <c r="BC63" i="11"/>
  <c r="AZ59" i="11"/>
  <c r="AY44" i="11"/>
  <c r="AZ44" i="11"/>
  <c r="BA44" i="11"/>
  <c r="BB44" i="11"/>
  <c r="AZ13" i="11"/>
  <c r="BH241" i="11"/>
  <c r="BA244" i="11"/>
  <c r="BB239" i="11"/>
  <c r="BA236" i="11"/>
  <c r="BB231" i="11"/>
  <c r="BA228" i="11"/>
  <c r="BB223" i="11"/>
  <c r="BA220" i="11"/>
  <c r="BB215" i="11"/>
  <c r="BA212" i="11"/>
  <c r="BB207" i="11"/>
  <c r="AZ204" i="11"/>
  <c r="BB196" i="11"/>
  <c r="BC196" i="11"/>
  <c r="BA192" i="11"/>
  <c r="BC187" i="11"/>
  <c r="AY187" i="11"/>
  <c r="AY431" i="11" s="1"/>
  <c r="AI187" i="23" s="1"/>
  <c r="AZ187" i="11"/>
  <c r="BA187" i="11"/>
  <c r="AY184" i="11"/>
  <c r="AZ180" i="11"/>
  <c r="AZ168" i="11"/>
  <c r="AY165" i="11"/>
  <c r="AZ165" i="11"/>
  <c r="BA165" i="11"/>
  <c r="BB165" i="11"/>
  <c r="BB162" i="11"/>
  <c r="AZ156" i="11"/>
  <c r="AY141" i="11"/>
  <c r="BB131" i="11"/>
  <c r="BC131" i="11"/>
  <c r="AY121" i="11"/>
  <c r="AY113" i="11"/>
  <c r="AZ106" i="11"/>
  <c r="BB106" i="11"/>
  <c r="BC106" i="11"/>
  <c r="BA102" i="11"/>
  <c r="AY97" i="11"/>
  <c r="AZ90" i="11"/>
  <c r="AY90" i="11"/>
  <c r="AY334" i="11" s="1"/>
  <c r="AI90" i="23" s="1"/>
  <c r="BA90" i="11"/>
  <c r="BB90" i="11"/>
  <c r="BC90" i="11"/>
  <c r="BC334" i="11" s="1"/>
  <c r="AM90" i="23" s="1"/>
  <c r="AY88" i="11"/>
  <c r="AZ82" i="11"/>
  <c r="BA82" i="11"/>
  <c r="BB82" i="11"/>
  <c r="AZ72" i="11"/>
  <c r="AY66" i="11"/>
  <c r="AY310" i="11" s="1"/>
  <c r="AI66" i="23" s="1"/>
  <c r="AY59" i="11"/>
  <c r="BB47" i="11"/>
  <c r="BA47" i="11"/>
  <c r="BC47" i="11"/>
  <c r="AZ21" i="11"/>
  <c r="AY13" i="11"/>
  <c r="BA5" i="11"/>
  <c r="BB5" i="11"/>
  <c r="BC5" i="11"/>
  <c r="BG241" i="11"/>
  <c r="BG485" i="11" s="1"/>
  <c r="AP241" i="23" s="1"/>
  <c r="BG236" i="11"/>
  <c r="BH227" i="11"/>
  <c r="BI227" i="11"/>
  <c r="BG216" i="11"/>
  <c r="BG207" i="11"/>
  <c r="BG181" i="11"/>
  <c r="BH170" i="11"/>
  <c r="BG170" i="11"/>
  <c r="BJ170" i="11"/>
  <c r="BI170" i="11"/>
  <c r="BK170" i="11"/>
  <c r="BG157" i="11"/>
  <c r="BK140" i="11"/>
  <c r="BG140" i="11"/>
  <c r="BH140" i="11"/>
  <c r="BI140" i="11"/>
  <c r="BJ140" i="11"/>
  <c r="BR210" i="11"/>
  <c r="BQ210" i="11"/>
  <c r="BQ161" i="11"/>
  <c r="BR161" i="11"/>
  <c r="BZ236" i="11"/>
  <c r="CA236" i="11"/>
  <c r="CA165" i="11"/>
  <c r="BZ165" i="11"/>
  <c r="BZ88" i="11"/>
  <c r="CA88" i="11"/>
  <c r="CQ168" i="11"/>
  <c r="CN168" i="11"/>
  <c r="CO168" i="11"/>
  <c r="CO413" i="11" s="1"/>
  <c r="BT169" i="23" s="1"/>
  <c r="CP168" i="11"/>
  <c r="CM168" i="11"/>
  <c r="CQ81" i="11"/>
  <c r="CN81" i="11"/>
  <c r="CO81" i="11"/>
  <c r="CP81" i="11"/>
  <c r="CM81" i="11"/>
  <c r="CM325" i="11" s="1"/>
  <c r="BR81" i="23" s="1"/>
  <c r="CM23" i="11"/>
  <c r="CN23" i="11"/>
  <c r="CM16" i="11"/>
  <c r="CN16" i="11"/>
  <c r="CO16" i="11"/>
  <c r="CP16" i="11"/>
  <c r="CQ16" i="11"/>
  <c r="BG48" i="11"/>
  <c r="BH48" i="11"/>
  <c r="BJ21" i="11"/>
  <c r="BK21" i="11"/>
  <c r="BQ220" i="11"/>
  <c r="BR220" i="11"/>
  <c r="BQ200" i="11"/>
  <c r="BR200" i="11"/>
  <c r="BQ117" i="11"/>
  <c r="BR117" i="11"/>
  <c r="BS84" i="11"/>
  <c r="BR84" i="11"/>
  <c r="BQ74" i="11"/>
  <c r="BR74" i="11"/>
  <c r="BS74" i="11"/>
  <c r="BS318" i="11" s="1"/>
  <c r="BA74" i="23" s="1"/>
  <c r="BZ69" i="11"/>
  <c r="CA69" i="11"/>
  <c r="BZ5" i="11"/>
  <c r="CA5" i="11"/>
  <c r="BG221" i="11"/>
  <c r="BG465" i="11" s="1"/>
  <c r="AP221" i="23" s="1"/>
  <c r="BG217" i="11"/>
  <c r="BG212" i="11"/>
  <c r="BG197" i="11"/>
  <c r="BG192" i="11"/>
  <c r="BG81" i="11"/>
  <c r="BJ44" i="11"/>
  <c r="BK44" i="11"/>
  <c r="BG38" i="11"/>
  <c r="BJ38" i="11"/>
  <c r="BG18" i="11"/>
  <c r="BG262" i="11" s="1"/>
  <c r="AP18" i="23" s="1"/>
  <c r="BJ18" i="11"/>
  <c r="BJ13" i="11"/>
  <c r="BK13" i="11"/>
  <c r="BR222" i="11"/>
  <c r="BQ222" i="11"/>
  <c r="BQ188" i="11"/>
  <c r="BR188" i="11"/>
  <c r="BS188" i="11"/>
  <c r="BS432" i="11" s="1"/>
  <c r="BA188" i="23" s="1"/>
  <c r="BQ125" i="11"/>
  <c r="BR125" i="11"/>
  <c r="BS125" i="11"/>
  <c r="BR97" i="11"/>
  <c r="BS97" i="11"/>
  <c r="BS341" i="11" s="1"/>
  <c r="BA97" i="23" s="1"/>
  <c r="BQ69" i="11"/>
  <c r="BR69" i="11"/>
  <c r="BS69" i="11"/>
  <c r="BQ45" i="11"/>
  <c r="BR45" i="11"/>
  <c r="BS45" i="11"/>
  <c r="BQ32" i="11"/>
  <c r="BR32" i="11"/>
  <c r="BS32" i="11"/>
  <c r="BQ25" i="11"/>
  <c r="BS25" i="11"/>
  <c r="BS269" i="11" s="1"/>
  <c r="BA25" i="23" s="1"/>
  <c r="BZ209" i="11"/>
  <c r="CA209" i="11"/>
  <c r="BZ32" i="11"/>
  <c r="CA32" i="11"/>
  <c r="BG10" i="11"/>
  <c r="BJ10" i="11"/>
  <c r="BS223" i="11"/>
  <c r="BR202" i="11"/>
  <c r="BQ202" i="11"/>
  <c r="BQ195" i="11"/>
  <c r="BR195" i="11"/>
  <c r="BS195" i="11"/>
  <c r="BR176" i="11"/>
  <c r="BS176" i="11"/>
  <c r="BS420" i="11" s="1"/>
  <c r="BA176" i="23" s="1"/>
  <c r="BQ166" i="11"/>
  <c r="BS166" i="11"/>
  <c r="BS410" i="11" s="1"/>
  <c r="BA166" i="23" s="1"/>
  <c r="BQ138" i="11"/>
  <c r="BR138" i="11"/>
  <c r="BS138" i="11"/>
  <c r="BS382" i="11" s="1"/>
  <c r="BA138" i="23" s="1"/>
  <c r="BQ133" i="11"/>
  <c r="BR133" i="11"/>
  <c r="BQ113" i="11"/>
  <c r="BR113" i="11"/>
  <c r="BS113" i="11"/>
  <c r="BQ41" i="11"/>
  <c r="BR41" i="11"/>
  <c r="BS41" i="11"/>
  <c r="AY114" i="11"/>
  <c r="AY83" i="11"/>
  <c r="AY67" i="11"/>
  <c r="AY51" i="11"/>
  <c r="BG175" i="11"/>
  <c r="BG154" i="11"/>
  <c r="BG135" i="11"/>
  <c r="BG379" i="11" s="1"/>
  <c r="AP135" i="23" s="1"/>
  <c r="BG124" i="11"/>
  <c r="BI61" i="11"/>
  <c r="BJ61" i="11"/>
  <c r="BG41" i="11"/>
  <c r="BH41" i="11"/>
  <c r="BG36" i="11"/>
  <c r="BG280" i="11" s="1"/>
  <c r="AP36" i="23" s="1"/>
  <c r="BH29" i="11"/>
  <c r="BI29" i="11"/>
  <c r="BJ25" i="11"/>
  <c r="BK25" i="11"/>
  <c r="BG5" i="11"/>
  <c r="BR223" i="11"/>
  <c r="BS216" i="11"/>
  <c r="BR196" i="11"/>
  <c r="BR190" i="11"/>
  <c r="BQ190" i="11"/>
  <c r="BR187" i="11"/>
  <c r="BR183" i="11"/>
  <c r="BS183" i="11"/>
  <c r="BR178" i="11"/>
  <c r="BQ178" i="11"/>
  <c r="BQ173" i="11"/>
  <c r="BR173" i="11"/>
  <c r="BS173" i="11"/>
  <c r="BS417" i="11" s="1"/>
  <c r="BA173" i="23" s="1"/>
  <c r="BQ170" i="11"/>
  <c r="BR170" i="11"/>
  <c r="BR168" i="11"/>
  <c r="BQ168" i="11"/>
  <c r="BR152" i="11"/>
  <c r="BS126" i="11"/>
  <c r="BQ96" i="11"/>
  <c r="BR96" i="11"/>
  <c r="BQ62" i="11"/>
  <c r="BS62" i="11"/>
  <c r="BS306" i="11" s="1"/>
  <c r="BA62" i="23" s="1"/>
  <c r="BZ189" i="11"/>
  <c r="CA189" i="11"/>
  <c r="BZ113" i="11"/>
  <c r="CA113" i="11"/>
  <c r="CA357" i="11" s="1"/>
  <c r="BH113" i="23" s="1"/>
  <c r="CA77" i="11"/>
  <c r="BZ77" i="11"/>
  <c r="BK145" i="11"/>
  <c r="BK121" i="11"/>
  <c r="BK113" i="11"/>
  <c r="BK109" i="11"/>
  <c r="BH63" i="11"/>
  <c r="BI63" i="11"/>
  <c r="BJ53" i="11"/>
  <c r="BI52" i="11"/>
  <c r="BJ52" i="11"/>
  <c r="BG31" i="11"/>
  <c r="BH31" i="11"/>
  <c r="BH20" i="11"/>
  <c r="BI20" i="11"/>
  <c r="BR240" i="11"/>
  <c r="BS240" i="11"/>
  <c r="BR235" i="11"/>
  <c r="BR216" i="11"/>
  <c r="BR215" i="11"/>
  <c r="BS215" i="11"/>
  <c r="BQ196" i="11"/>
  <c r="BQ152" i="11"/>
  <c r="BQ140" i="11"/>
  <c r="BR140" i="11"/>
  <c r="BS140" i="11"/>
  <c r="BS134" i="11"/>
  <c r="BS378" i="11" s="1"/>
  <c r="BA134" i="23" s="1"/>
  <c r="BR126" i="11"/>
  <c r="BR121" i="11"/>
  <c r="BQ121" i="11"/>
  <c r="BR105" i="11"/>
  <c r="BS105" i="11"/>
  <c r="BR101" i="11"/>
  <c r="BR88" i="11"/>
  <c r="BQ88" i="11"/>
  <c r="BS88" i="11"/>
  <c r="BQ82" i="11"/>
  <c r="BR82" i="11"/>
  <c r="BS82" i="11"/>
  <c r="BR76" i="11"/>
  <c r="BS76" i="11"/>
  <c r="BS321" i="11" s="1"/>
  <c r="BA77" i="23" s="1"/>
  <c r="BQ53" i="11"/>
  <c r="BR53" i="11"/>
  <c r="BQ30" i="11"/>
  <c r="BR30" i="11"/>
  <c r="BS30" i="11"/>
  <c r="BS274" i="11" s="1"/>
  <c r="BA30" i="23" s="1"/>
  <c r="BQ18" i="11"/>
  <c r="BR18" i="11"/>
  <c r="BZ228" i="11"/>
  <c r="CA228" i="11"/>
  <c r="BZ196" i="11"/>
  <c r="CA196" i="11"/>
  <c r="BK221" i="11"/>
  <c r="BK217" i="11"/>
  <c r="BK212" i="11"/>
  <c r="BK197" i="11"/>
  <c r="BK192" i="11"/>
  <c r="BK177" i="11"/>
  <c r="BK153" i="11"/>
  <c r="BK147" i="11"/>
  <c r="BJ145" i="11"/>
  <c r="BK141" i="11"/>
  <c r="BK134" i="11"/>
  <c r="BJ121" i="11"/>
  <c r="BJ113" i="11"/>
  <c r="BJ109" i="11"/>
  <c r="BK101" i="11"/>
  <c r="BK81" i="11"/>
  <c r="BI79" i="11"/>
  <c r="BI71" i="11"/>
  <c r="BG56" i="11"/>
  <c r="BH56" i="11"/>
  <c r="BI53" i="11"/>
  <c r="BI39" i="11"/>
  <c r="BI21" i="11"/>
  <c r="BH12" i="11"/>
  <c r="BI12" i="11"/>
  <c r="BR242" i="11"/>
  <c r="BQ242" i="11"/>
  <c r="BS239" i="11"/>
  <c r="BQ235" i="11"/>
  <c r="BQ480" i="11" s="1"/>
  <c r="AY236" i="23" s="1"/>
  <c r="BS220" i="11"/>
  <c r="BS464" i="11" s="1"/>
  <c r="BA220" i="23" s="1"/>
  <c r="BQ218" i="11"/>
  <c r="BR203" i="11"/>
  <c r="BQ198" i="11"/>
  <c r="BQ186" i="11"/>
  <c r="BQ175" i="11"/>
  <c r="BR175" i="11"/>
  <c r="BQ165" i="11"/>
  <c r="BR165" i="11"/>
  <c r="BS161" i="11"/>
  <c r="BS405" i="11" s="1"/>
  <c r="BA161" i="23" s="1"/>
  <c r="BQ154" i="11"/>
  <c r="BR154" i="11"/>
  <c r="BR141" i="11"/>
  <c r="BR134" i="11"/>
  <c r="BR128" i="11"/>
  <c r="BQ101" i="11"/>
  <c r="BQ84" i="11"/>
  <c r="BQ72" i="11"/>
  <c r="BS64" i="11"/>
  <c r="BQ56" i="11"/>
  <c r="BQ301" i="11" s="1"/>
  <c r="AY57" i="23" s="1"/>
  <c r="BR56" i="11"/>
  <c r="BS56" i="11"/>
  <c r="BS37" i="11"/>
  <c r="BQ37" i="11"/>
  <c r="BR37" i="11"/>
  <c r="BQ8" i="11"/>
  <c r="BQ253" i="11" s="1"/>
  <c r="AY9" i="23" s="1"/>
  <c r="BS8" i="11"/>
  <c r="BZ181" i="11"/>
  <c r="CA181" i="11"/>
  <c r="BZ148" i="11"/>
  <c r="CA148" i="11"/>
  <c r="BZ121" i="11"/>
  <c r="CA121" i="11"/>
  <c r="CA365" i="11" s="1"/>
  <c r="BH121" i="23" s="1"/>
  <c r="BZ97" i="11"/>
  <c r="CA97" i="11"/>
  <c r="BK166" i="11"/>
  <c r="BI159" i="11"/>
  <c r="BI147" i="11"/>
  <c r="BJ134" i="11"/>
  <c r="BH53" i="11"/>
  <c r="BI44" i="11"/>
  <c r="BH21" i="11"/>
  <c r="BI13" i="11"/>
  <c r="BR239" i="11"/>
  <c r="BS232" i="11"/>
  <c r="BR228" i="11"/>
  <c r="BQ227" i="11"/>
  <c r="BR227" i="11"/>
  <c r="BR208" i="11"/>
  <c r="BS208" i="11"/>
  <c r="BS452" i="11" s="1"/>
  <c r="BA208" i="23" s="1"/>
  <c r="BQ203" i="11"/>
  <c r="BS200" i="11"/>
  <c r="BQ149" i="11"/>
  <c r="BR149" i="11"/>
  <c r="BQ141" i="11"/>
  <c r="BQ128" i="11"/>
  <c r="BS117" i="11"/>
  <c r="BS21" i="11"/>
  <c r="BR21" i="11"/>
  <c r="CA169" i="11"/>
  <c r="BZ169" i="11"/>
  <c r="BZ37" i="11"/>
  <c r="CA37" i="11"/>
  <c r="CO109" i="11"/>
  <c r="CP109" i="11"/>
  <c r="CQ109" i="11"/>
  <c r="CM109" i="11"/>
  <c r="CN109" i="11"/>
  <c r="CM64" i="11"/>
  <c r="CN64" i="11"/>
  <c r="CO64" i="11"/>
  <c r="CP64" i="11"/>
  <c r="CQ64" i="11"/>
  <c r="CN201" i="11"/>
  <c r="CM201" i="11"/>
  <c r="CM445" i="11" s="1"/>
  <c r="BR201" i="23" s="1"/>
  <c r="CM187" i="11"/>
  <c r="CM431" i="11" s="1"/>
  <c r="BR187" i="23" s="1"/>
  <c r="CO187" i="11"/>
  <c r="CP187" i="11"/>
  <c r="CQ187" i="11"/>
  <c r="BZ164" i="11"/>
  <c r="CA164" i="11"/>
  <c r="BZ96" i="11"/>
  <c r="CA96" i="11"/>
  <c r="BZ49" i="11"/>
  <c r="CA49" i="11"/>
  <c r="BZ17" i="11"/>
  <c r="CA17" i="11"/>
  <c r="CA261" i="11" s="1"/>
  <c r="BH17" i="23" s="1"/>
  <c r="BQ114" i="11"/>
  <c r="BS114" i="11"/>
  <c r="BQ42" i="11"/>
  <c r="BS42" i="11"/>
  <c r="BZ204" i="11"/>
  <c r="CA204" i="11"/>
  <c r="BZ188" i="11"/>
  <c r="CA188" i="11"/>
  <c r="BZ173" i="11"/>
  <c r="CA173" i="11"/>
  <c r="CA109" i="11"/>
  <c r="CA353" i="11" s="1"/>
  <c r="BH109" i="23" s="1"/>
  <c r="BZ109" i="11"/>
  <c r="BZ40" i="11"/>
  <c r="CA40" i="11"/>
  <c r="BZ8" i="11"/>
  <c r="CA8" i="11"/>
  <c r="BS116" i="11"/>
  <c r="BR116" i="11"/>
  <c r="BR44" i="11"/>
  <c r="BS44" i="11"/>
  <c r="BS16" i="11"/>
  <c r="BR16" i="11"/>
  <c r="CA4" i="11"/>
  <c r="BZ4" i="11"/>
  <c r="CH4" i="11" s="1"/>
  <c r="BZ177" i="11"/>
  <c r="CA177" i="11"/>
  <c r="CA421" i="11" s="1"/>
  <c r="BH177" i="23" s="1"/>
  <c r="BQ102" i="11"/>
  <c r="BR102" i="11"/>
  <c r="BS20" i="11"/>
  <c r="BQ20" i="11"/>
  <c r="BZ229" i="11"/>
  <c r="CA229" i="11"/>
  <c r="BZ156" i="11"/>
  <c r="CA156" i="11"/>
  <c r="BZ72" i="11"/>
  <c r="CA72" i="11"/>
  <c r="BQ58" i="11"/>
  <c r="BR58" i="11"/>
  <c r="BZ212" i="11"/>
  <c r="CA212" i="11"/>
  <c r="BZ136" i="11"/>
  <c r="CA136" i="11"/>
  <c r="BZ56" i="11"/>
  <c r="CA56" i="11"/>
  <c r="CN204" i="11"/>
  <c r="CO204" i="11"/>
  <c r="CP204" i="11"/>
  <c r="CQ204" i="11"/>
  <c r="CM204" i="11"/>
  <c r="CP210" i="11"/>
  <c r="CN210" i="11"/>
  <c r="CO210" i="11"/>
  <c r="CM210" i="11"/>
  <c r="BZ64" i="11"/>
  <c r="CA64" i="11"/>
  <c r="BZ25" i="11"/>
  <c r="CA25" i="11"/>
  <c r="CP232" i="11"/>
  <c r="CQ232" i="11"/>
  <c r="CM232" i="11"/>
  <c r="CN232" i="11"/>
  <c r="CO232" i="11"/>
  <c r="BZ180" i="11"/>
  <c r="CA180" i="11"/>
  <c r="BZ89" i="11"/>
  <c r="CA89" i="11"/>
  <c r="BZ57" i="11"/>
  <c r="CA57" i="11"/>
  <c r="CA301" i="11" s="1"/>
  <c r="BH57" i="23" s="1"/>
  <c r="CM231" i="11"/>
  <c r="CN231" i="11"/>
  <c r="CO231" i="11"/>
  <c r="CP231" i="11"/>
  <c r="CP475" i="11" s="1"/>
  <c r="BU231" i="23" s="1"/>
  <c r="CQ231" i="11"/>
  <c r="CM212" i="11"/>
  <c r="CN212" i="11"/>
  <c r="CO212" i="11"/>
  <c r="CO456" i="11" s="1"/>
  <c r="BT212" i="23" s="1"/>
  <c r="CP212" i="11"/>
  <c r="BZ172" i="11"/>
  <c r="CA172" i="11"/>
  <c r="BZ128" i="11"/>
  <c r="CA128" i="11"/>
  <c r="CN221" i="11"/>
  <c r="CM221" i="11"/>
  <c r="CM123" i="11"/>
  <c r="CN123" i="11"/>
  <c r="CQ152" i="11"/>
  <c r="CO152" i="11"/>
  <c r="CP152" i="11"/>
  <c r="CN152" i="11"/>
  <c r="CP143" i="11"/>
  <c r="CM143" i="11"/>
  <c r="CN143" i="11"/>
  <c r="CO143" i="11"/>
  <c r="CQ143" i="11"/>
  <c r="CP242" i="11"/>
  <c r="CN242" i="11"/>
  <c r="CO242" i="11"/>
  <c r="CM242" i="11"/>
  <c r="CM486" i="11" s="1"/>
  <c r="BR242" i="23" s="1"/>
  <c r="CO236" i="11"/>
  <c r="CO480" i="11" s="1"/>
  <c r="BT236" i="23" s="1"/>
  <c r="CP236" i="11"/>
  <c r="CQ236" i="11"/>
  <c r="CN236" i="11"/>
  <c r="CN480" i="11" s="1"/>
  <c r="BS236" i="23" s="1"/>
  <c r="CP234" i="11"/>
  <c r="CO234" i="11"/>
  <c r="CP161" i="11"/>
  <c r="CQ161" i="11"/>
  <c r="CN161" i="11"/>
  <c r="CO161" i="11"/>
  <c r="CM244" i="11"/>
  <c r="CN244" i="11"/>
  <c r="CN488" i="11" s="1"/>
  <c r="BS244" i="23" s="1"/>
  <c r="CO244" i="11"/>
  <c r="CP244" i="11"/>
  <c r="CN213" i="11"/>
  <c r="CM213" i="11"/>
  <c r="CM457" i="11" s="1"/>
  <c r="BR213" i="23" s="1"/>
  <c r="CM183" i="11"/>
  <c r="CP183" i="11"/>
  <c r="CQ183" i="11"/>
  <c r="CO183" i="11"/>
  <c r="CP163" i="11"/>
  <c r="CO163" i="11"/>
  <c r="CQ163" i="11"/>
  <c r="CN163" i="11"/>
  <c r="CQ40" i="11"/>
  <c r="CN40" i="11"/>
  <c r="CO40" i="11"/>
  <c r="CP40" i="11"/>
  <c r="CM12" i="11"/>
  <c r="CN12" i="11"/>
  <c r="CO12" i="11"/>
  <c r="CP159" i="11"/>
  <c r="CQ159" i="11"/>
  <c r="CM159" i="11"/>
  <c r="CM403" i="11" s="1"/>
  <c r="BR159" i="23" s="1"/>
  <c r="CN159" i="11"/>
  <c r="CN403" i="11" s="1"/>
  <c r="BS159" i="23" s="1"/>
  <c r="CO159" i="11"/>
  <c r="CN146" i="11"/>
  <c r="CM146" i="11"/>
  <c r="CM390" i="11" s="1"/>
  <c r="BR146" i="23" s="1"/>
  <c r="CO146" i="11"/>
  <c r="CP146" i="11"/>
  <c r="CQ146" i="11"/>
  <c r="CM116" i="11"/>
  <c r="CN116" i="11"/>
  <c r="CP116" i="11"/>
  <c r="CQ116" i="11"/>
  <c r="CM105" i="11"/>
  <c r="CN105" i="11"/>
  <c r="CO105" i="11"/>
  <c r="CO349" i="11" s="1"/>
  <c r="BT105" i="23" s="1"/>
  <c r="CP105" i="11"/>
  <c r="CQ105" i="11"/>
  <c r="CO103" i="11"/>
  <c r="CO348" i="11" s="1"/>
  <c r="BT104" i="23" s="1"/>
  <c r="CN103" i="11"/>
  <c r="CN69" i="11"/>
  <c r="CO69" i="11"/>
  <c r="CP69" i="11"/>
  <c r="CM69" i="11"/>
  <c r="CQ69" i="11"/>
  <c r="CM39" i="11"/>
  <c r="CN39" i="11"/>
  <c r="CO39" i="11"/>
  <c r="CN19" i="11"/>
  <c r="CO19" i="11"/>
  <c r="CN240" i="11"/>
  <c r="CO240" i="11"/>
  <c r="CP240" i="11"/>
  <c r="CQ240" i="11"/>
  <c r="CP238" i="11"/>
  <c r="CO238" i="11"/>
  <c r="CM219" i="11"/>
  <c r="CQ219" i="11"/>
  <c r="CP190" i="11"/>
  <c r="CN190" i="11"/>
  <c r="CO190" i="11"/>
  <c r="CO165" i="11"/>
  <c r="CP165" i="11"/>
  <c r="CM100" i="11"/>
  <c r="CN100" i="11"/>
  <c r="CO100" i="11"/>
  <c r="CN21" i="11"/>
  <c r="CN265" i="11" s="1"/>
  <c r="BS21" i="23" s="1"/>
  <c r="CO21" i="11"/>
  <c r="CP21" i="11"/>
  <c r="CM21" i="11"/>
  <c r="CQ21" i="11"/>
  <c r="CM223" i="11"/>
  <c r="CP223" i="11"/>
  <c r="CQ223" i="11"/>
  <c r="CN208" i="11"/>
  <c r="CN452" i="11" s="1"/>
  <c r="BS208" i="23" s="1"/>
  <c r="CO208" i="11"/>
  <c r="CP208" i="11"/>
  <c r="CQ208" i="11"/>
  <c r="CP206" i="11"/>
  <c r="CO206" i="11"/>
  <c r="CQ137" i="11"/>
  <c r="CM137" i="11"/>
  <c r="CN137" i="11"/>
  <c r="CO137" i="11"/>
  <c r="CO381" i="11" s="1"/>
  <c r="BT137" i="23" s="1"/>
  <c r="CP137" i="11"/>
  <c r="CO76" i="11"/>
  <c r="CP76" i="11"/>
  <c r="CQ76" i="11"/>
  <c r="CM76" i="11"/>
  <c r="CM320" i="11" s="1"/>
  <c r="BR76" i="23" s="1"/>
  <c r="CN76" i="11"/>
  <c r="CN320" i="11" s="1"/>
  <c r="BS76" i="23" s="1"/>
  <c r="CN44" i="11"/>
  <c r="CO44" i="11"/>
  <c r="CP44" i="11"/>
  <c r="CQ44" i="11"/>
  <c r="CM227" i="11"/>
  <c r="CO227" i="11"/>
  <c r="CP227" i="11"/>
  <c r="CQ227" i="11"/>
  <c r="CP214" i="11"/>
  <c r="CM214" i="11"/>
  <c r="CM458" i="11" s="1"/>
  <c r="BR214" i="23" s="1"/>
  <c r="CN214" i="11"/>
  <c r="CO214" i="11"/>
  <c r="CN197" i="11"/>
  <c r="CN441" i="11" s="1"/>
  <c r="BS197" i="23" s="1"/>
  <c r="CM197" i="11"/>
  <c r="CM176" i="11"/>
  <c r="CN176" i="11"/>
  <c r="CQ176" i="11"/>
  <c r="CN174" i="11"/>
  <c r="CO174" i="11"/>
  <c r="CO132" i="11"/>
  <c r="CP132" i="11"/>
  <c r="CQ132" i="11"/>
  <c r="CO121" i="11"/>
  <c r="CP121" i="11"/>
  <c r="CN121" i="11"/>
  <c r="CQ121" i="11"/>
  <c r="CP60" i="11"/>
  <c r="CQ60" i="11"/>
  <c r="CM60" i="11"/>
  <c r="CN60" i="11"/>
  <c r="CN304" i="11" s="1"/>
  <c r="BS60" i="23" s="1"/>
  <c r="CO60" i="11"/>
  <c r="CM57" i="11"/>
  <c r="CN57" i="11"/>
  <c r="CO57" i="11"/>
  <c r="CQ57" i="11"/>
  <c r="CO28" i="11"/>
  <c r="CP28" i="11"/>
  <c r="CQ28" i="11"/>
  <c r="CM28" i="11"/>
  <c r="CN28" i="11"/>
  <c r="CN272" i="11" s="1"/>
  <c r="BS28" i="23" s="1"/>
  <c r="CP202" i="11"/>
  <c r="CN202" i="11"/>
  <c r="CO202" i="11"/>
  <c r="CM202" i="11"/>
  <c r="CM446" i="11" s="1"/>
  <c r="BR202" i="23" s="1"/>
  <c r="CP192" i="11"/>
  <c r="CQ192" i="11"/>
  <c r="CO192" i="11"/>
  <c r="CQ188" i="11"/>
  <c r="CQ432" i="11" s="1"/>
  <c r="BV188" i="23" s="1"/>
  <c r="CM188" i="11"/>
  <c r="CN188" i="11"/>
  <c r="CN432" i="11" s="1"/>
  <c r="BS188" i="23" s="1"/>
  <c r="CO188" i="11"/>
  <c r="CP188" i="11"/>
  <c r="CQ179" i="11"/>
  <c r="CO179" i="11"/>
  <c r="CP179" i="11"/>
  <c r="CQ157" i="11"/>
  <c r="CM157" i="11"/>
  <c r="CN157" i="11"/>
  <c r="CN401" i="11" s="1"/>
  <c r="BS157" i="23" s="1"/>
  <c r="CO157" i="11"/>
  <c r="CP157" i="11"/>
  <c r="CM124" i="11"/>
  <c r="CN124" i="11"/>
  <c r="CO124" i="11"/>
  <c r="CP124" i="11"/>
  <c r="CQ124" i="11"/>
  <c r="CM52" i="11"/>
  <c r="CN52" i="11"/>
  <c r="CN296" i="11" s="1"/>
  <c r="BS52" i="23" s="1"/>
  <c r="CO52" i="11"/>
  <c r="CP97" i="11"/>
  <c r="CQ97" i="11"/>
  <c r="CQ341" i="11" s="1"/>
  <c r="BV97" i="23" s="1"/>
  <c r="CM94" i="11"/>
  <c r="CQ94" i="11"/>
  <c r="CN71" i="11"/>
  <c r="CO71" i="11"/>
  <c r="CP49" i="11"/>
  <c r="CQ49" i="11"/>
  <c r="CQ293" i="11" s="1"/>
  <c r="BV49" i="23" s="1"/>
  <c r="CP8" i="11"/>
  <c r="CQ8" i="11"/>
  <c r="CO196" i="11"/>
  <c r="CO440" i="11" s="1"/>
  <c r="BT196" i="23" s="1"/>
  <c r="CP196" i="11"/>
  <c r="CP178" i="11"/>
  <c r="CM178" i="11"/>
  <c r="CN178" i="11"/>
  <c r="CM169" i="11"/>
  <c r="CN169" i="11"/>
  <c r="CO156" i="11"/>
  <c r="CP156" i="11"/>
  <c r="CO145" i="11"/>
  <c r="CP145" i="11"/>
  <c r="CP85" i="11"/>
  <c r="CQ85" i="11"/>
  <c r="CO80" i="11"/>
  <c r="CP80" i="11"/>
  <c r="CQ80" i="11"/>
  <c r="CN33" i="11"/>
  <c r="CO33" i="11"/>
  <c r="CO277" i="11" s="1"/>
  <c r="BT33" i="23" s="1"/>
  <c r="CP33" i="11"/>
  <c r="CM191" i="11"/>
  <c r="CN191" i="11"/>
  <c r="CO191" i="11"/>
  <c r="CO117" i="11"/>
  <c r="CP117" i="11"/>
  <c r="CP361" i="11" s="1"/>
  <c r="BU117" i="23" s="1"/>
  <c r="CN89" i="11"/>
  <c r="CO89" i="11"/>
  <c r="CP89" i="11"/>
  <c r="CO17" i="11"/>
  <c r="CP17" i="11"/>
  <c r="CQ17" i="11"/>
  <c r="CM4" i="11"/>
  <c r="CN200" i="11"/>
  <c r="CO200" i="11"/>
  <c r="CP198" i="11"/>
  <c r="CO198" i="11"/>
  <c r="CN119" i="11"/>
  <c r="CO119" i="11"/>
  <c r="CO112" i="11"/>
  <c r="CM112" i="11"/>
  <c r="CN112" i="11"/>
  <c r="CP108" i="11"/>
  <c r="CQ108" i="11"/>
  <c r="CN96" i="11"/>
  <c r="CO96" i="11"/>
  <c r="CO340" i="11" s="1"/>
  <c r="BT96" i="23" s="1"/>
  <c r="CP96" i="11"/>
  <c r="CN48" i="11"/>
  <c r="CO48" i="11"/>
  <c r="CP48" i="11"/>
  <c r="CP45" i="11"/>
  <c r="CQ45" i="11"/>
  <c r="CM42" i="11"/>
  <c r="CM286" i="11" s="1"/>
  <c r="BR42" i="23" s="1"/>
  <c r="CQ42" i="11"/>
  <c r="CN181" i="11"/>
  <c r="CM181" i="11"/>
  <c r="CP171" i="11"/>
  <c r="CN171" i="11"/>
  <c r="CO171" i="11"/>
  <c r="CN150" i="11"/>
  <c r="CO150" i="11"/>
  <c r="CP150" i="11"/>
  <c r="CN141" i="11"/>
  <c r="CO141" i="11"/>
  <c r="CP130" i="11"/>
  <c r="CQ130" i="11"/>
  <c r="CO101" i="11"/>
  <c r="CP101" i="11"/>
  <c r="CM91" i="11"/>
  <c r="CN91" i="11"/>
  <c r="CO91" i="11"/>
  <c r="CN84" i="11"/>
  <c r="CO84" i="11"/>
  <c r="CP84" i="11"/>
  <c r="CO53" i="11"/>
  <c r="CP53" i="11"/>
  <c r="CQ53" i="11"/>
  <c r="CQ297" i="11" s="1"/>
  <c r="BV53" i="23" s="1"/>
  <c r="CM37" i="11"/>
  <c r="CM281" i="11" s="1"/>
  <c r="BR37" i="23" s="1"/>
  <c r="CN37" i="11"/>
  <c r="CN281" i="11" s="1"/>
  <c r="BS37" i="23" s="1"/>
  <c r="CO37" i="11"/>
  <c r="CO281" i="11" s="1"/>
  <c r="BT37" i="23" s="1"/>
  <c r="CO13" i="11"/>
  <c r="CP13" i="11"/>
  <c r="CP257" i="11" s="1"/>
  <c r="BU13" i="23" s="1"/>
  <c r="CQ13" i="11"/>
  <c r="CQ257" i="11" s="1"/>
  <c r="BV13" i="23" s="1"/>
  <c r="CN195" i="11"/>
  <c r="CN439" i="11" s="1"/>
  <c r="BS195" i="23" s="1"/>
  <c r="CM167" i="11"/>
  <c r="CM411" i="11" s="1"/>
  <c r="BR167" i="23" s="1"/>
  <c r="CM162" i="11"/>
  <c r="CM147" i="11"/>
  <c r="CM136" i="11"/>
  <c r="CN82" i="11"/>
  <c r="CO82" i="11"/>
  <c r="CP82" i="11"/>
  <c r="CP79" i="11"/>
  <c r="CQ79" i="11"/>
  <c r="CN50" i="11"/>
  <c r="CO50" i="11"/>
  <c r="CP50" i="11"/>
  <c r="CP47" i="11"/>
  <c r="CQ47" i="11"/>
  <c r="CQ291" i="11" s="1"/>
  <c r="BV47" i="23" s="1"/>
  <c r="CN18" i="11"/>
  <c r="CO18" i="11"/>
  <c r="CP18" i="11"/>
  <c r="CP15" i="11"/>
  <c r="CQ15" i="11"/>
  <c r="CQ259" i="11" s="1"/>
  <c r="BV15" i="23" s="1"/>
  <c r="CN102" i="11"/>
  <c r="CO102" i="11"/>
  <c r="CP102" i="11"/>
  <c r="CP99" i="11"/>
  <c r="CQ99" i="11"/>
  <c r="CN70" i="11"/>
  <c r="CO70" i="11"/>
  <c r="CP70" i="11"/>
  <c r="CP67" i="11"/>
  <c r="CQ67" i="11"/>
  <c r="CN38" i="11"/>
  <c r="CO38" i="11"/>
  <c r="CP38" i="11"/>
  <c r="CP35" i="11"/>
  <c r="CQ35" i="11"/>
  <c r="CN6" i="11"/>
  <c r="CN250" i="11" s="1"/>
  <c r="BS6" i="23" s="1"/>
  <c r="CO6" i="11"/>
  <c r="CP6" i="11"/>
  <c r="CP139" i="11"/>
  <c r="CQ139" i="11"/>
  <c r="CN134" i="11"/>
  <c r="CO134" i="11"/>
  <c r="CP131" i="11"/>
  <c r="CQ131" i="11"/>
  <c r="CN126" i="11"/>
  <c r="CN370" i="11" s="1"/>
  <c r="BS126" i="23" s="1"/>
  <c r="CO126" i="11"/>
  <c r="CP123" i="11"/>
  <c r="CQ123" i="11"/>
  <c r="CN118" i="11"/>
  <c r="CO118" i="11"/>
  <c r="CP115" i="11"/>
  <c r="CQ115" i="11"/>
  <c r="CQ359" i="11" s="1"/>
  <c r="BV115" i="23" s="1"/>
  <c r="CN110" i="11"/>
  <c r="CO110" i="11"/>
  <c r="CP107" i="11"/>
  <c r="CQ107" i="11"/>
  <c r="CN90" i="11"/>
  <c r="CO90" i="11"/>
  <c r="CP90" i="11"/>
  <c r="CP87" i="11"/>
  <c r="CQ87" i="11"/>
  <c r="CN58" i="11"/>
  <c r="CO58" i="11"/>
  <c r="CP58" i="11"/>
  <c r="CP302" i="11" s="1"/>
  <c r="BU58" i="23" s="1"/>
  <c r="CP55" i="11"/>
  <c r="CQ55" i="11"/>
  <c r="CN26" i="11"/>
  <c r="CO26" i="11"/>
  <c r="CP26" i="11"/>
  <c r="CP23" i="11"/>
  <c r="CQ23" i="11"/>
  <c r="CQ160" i="11"/>
  <c r="CQ144" i="11"/>
  <c r="CN78" i="11"/>
  <c r="CO78" i="11"/>
  <c r="CP78" i="11"/>
  <c r="CP322" i="11" s="1"/>
  <c r="BU78" i="23" s="1"/>
  <c r="CP75" i="11"/>
  <c r="CQ75" i="11"/>
  <c r="CN46" i="11"/>
  <c r="CO46" i="11"/>
  <c r="CP46" i="11"/>
  <c r="CP43" i="11"/>
  <c r="CQ43" i="11"/>
  <c r="CQ287" i="11" s="1"/>
  <c r="BV43" i="23" s="1"/>
  <c r="CN14" i="11"/>
  <c r="CN258" i="11" s="1"/>
  <c r="BS14" i="23" s="1"/>
  <c r="CO14" i="11"/>
  <c r="CP14" i="11"/>
  <c r="CP11" i="11"/>
  <c r="CP256" i="11" s="1"/>
  <c r="BU12" i="23" s="1"/>
  <c r="CQ11" i="11"/>
  <c r="CQ241" i="11"/>
  <c r="CQ237" i="11"/>
  <c r="CQ233" i="11"/>
  <c r="CQ229" i="11"/>
  <c r="CQ225" i="11"/>
  <c r="CQ221" i="11"/>
  <c r="CQ217" i="11"/>
  <c r="CQ213" i="11"/>
  <c r="CQ209" i="11"/>
  <c r="CQ205" i="11"/>
  <c r="CQ201" i="11"/>
  <c r="CQ197" i="11"/>
  <c r="CQ193" i="11"/>
  <c r="CQ189" i="11"/>
  <c r="CQ185" i="11"/>
  <c r="CQ181" i="11"/>
  <c r="CQ425" i="11" s="1"/>
  <c r="BV181" i="23" s="1"/>
  <c r="CQ177" i="11"/>
  <c r="CQ170" i="11"/>
  <c r="CQ414" i="11" s="1"/>
  <c r="BV170" i="23" s="1"/>
  <c r="CP160" i="11"/>
  <c r="CQ154" i="11"/>
  <c r="CP144" i="11"/>
  <c r="CN98" i="11"/>
  <c r="CO98" i="11"/>
  <c r="CP98" i="11"/>
  <c r="CP95" i="11"/>
  <c r="CQ95" i="11"/>
  <c r="CN66" i="11"/>
  <c r="CN310" i="11" s="1"/>
  <c r="BS66" i="23" s="1"/>
  <c r="CO66" i="11"/>
  <c r="CP66" i="11"/>
  <c r="CP63" i="11"/>
  <c r="CQ63" i="11"/>
  <c r="CN34" i="11"/>
  <c r="CO34" i="11"/>
  <c r="CP34" i="11"/>
  <c r="CP31" i="11"/>
  <c r="CQ31" i="11"/>
  <c r="CQ275" i="11" s="1"/>
  <c r="BV31" i="23" s="1"/>
  <c r="CP241" i="11"/>
  <c r="CP237" i="11"/>
  <c r="CP233" i="11"/>
  <c r="CP229" i="11"/>
  <c r="CP225" i="11"/>
  <c r="CP221" i="11"/>
  <c r="CP217" i="11"/>
  <c r="CP213" i="11"/>
  <c r="CP209" i="11"/>
  <c r="CP205" i="11"/>
  <c r="CP201" i="11"/>
  <c r="CP197" i="11"/>
  <c r="CP193" i="11"/>
  <c r="CP189" i="11"/>
  <c r="CP185" i="11"/>
  <c r="CP429" i="11" s="1"/>
  <c r="BU185" i="23" s="1"/>
  <c r="CP181" i="11"/>
  <c r="CP177" i="11"/>
  <c r="CP421" i="11" s="1"/>
  <c r="BU177" i="23" s="1"/>
  <c r="CP170" i="11"/>
  <c r="CQ167" i="11"/>
  <c r="CQ411" i="11" s="1"/>
  <c r="BV167" i="23" s="1"/>
  <c r="CQ164" i="11"/>
  <c r="CO160" i="11"/>
  <c r="CP154" i="11"/>
  <c r="CQ151" i="11"/>
  <c r="CQ395" i="11" s="1"/>
  <c r="BV151" i="23" s="1"/>
  <c r="CQ148" i="11"/>
  <c r="CO144" i="11"/>
  <c r="CQ136" i="11"/>
  <c r="CQ128" i="11"/>
  <c r="CQ120" i="11"/>
  <c r="CQ112" i="11"/>
  <c r="CN86" i="11"/>
  <c r="CO86" i="11"/>
  <c r="CP86" i="11"/>
  <c r="CP83" i="11"/>
  <c r="CQ83" i="11"/>
  <c r="CO79" i="11"/>
  <c r="CN54" i="11"/>
  <c r="CN298" i="11" s="1"/>
  <c r="BS54" i="23" s="1"/>
  <c r="CO54" i="11"/>
  <c r="CP54" i="11"/>
  <c r="CP51" i="11"/>
  <c r="CQ51" i="11"/>
  <c r="CO47" i="11"/>
  <c r="CN22" i="11"/>
  <c r="CO22" i="11"/>
  <c r="CP22" i="11"/>
  <c r="CP19" i="11"/>
  <c r="CQ19" i="11"/>
  <c r="CO15" i="11"/>
  <c r="CQ242" i="11"/>
  <c r="CO241" i="11"/>
  <c r="CQ238" i="11"/>
  <c r="CO237" i="11"/>
  <c r="CQ234" i="11"/>
  <c r="CO233" i="11"/>
  <c r="CQ230" i="11"/>
  <c r="CO229" i="11"/>
  <c r="CQ226" i="11"/>
  <c r="CO225" i="11"/>
  <c r="CQ222" i="11"/>
  <c r="CQ466" i="11" s="1"/>
  <c r="BV222" i="23" s="1"/>
  <c r="CO221" i="11"/>
  <c r="CQ218" i="11"/>
  <c r="CO217" i="11"/>
  <c r="CQ214" i="11"/>
  <c r="CO213" i="11"/>
  <c r="CQ210" i="11"/>
  <c r="CO209" i="11"/>
  <c r="CQ206" i="11"/>
  <c r="CO205" i="11"/>
  <c r="CQ202" i="11"/>
  <c r="CO201" i="11"/>
  <c r="CQ198" i="11"/>
  <c r="CO197" i="11"/>
  <c r="CQ194" i="11"/>
  <c r="CO193" i="11"/>
  <c r="CQ190" i="11"/>
  <c r="CQ434" i="11" s="1"/>
  <c r="BV190" i="23" s="1"/>
  <c r="CO189" i="11"/>
  <c r="CQ186" i="11"/>
  <c r="CO185" i="11"/>
  <c r="CQ182" i="11"/>
  <c r="CO181" i="11"/>
  <c r="CO425" i="11" s="1"/>
  <c r="BT181" i="23" s="1"/>
  <c r="CQ178" i="11"/>
  <c r="CO177" i="11"/>
  <c r="CQ174" i="11"/>
  <c r="CO170" i="11"/>
  <c r="CO414" i="11" s="1"/>
  <c r="BT170" i="23" s="1"/>
  <c r="CO167" i="11"/>
  <c r="CP164" i="11"/>
  <c r="CN160" i="11"/>
  <c r="CQ158" i="11"/>
  <c r="CO154" i="11"/>
  <c r="CO151" i="11"/>
  <c r="CP148" i="11"/>
  <c r="CN144" i="11"/>
  <c r="CQ142" i="11"/>
  <c r="CN138" i="11"/>
  <c r="CO138" i="11"/>
  <c r="CP136" i="11"/>
  <c r="CP135" i="11"/>
  <c r="CQ135" i="11"/>
  <c r="CN130" i="11"/>
  <c r="CO130" i="11"/>
  <c r="CP128" i="11"/>
  <c r="CP127" i="11"/>
  <c r="CQ127" i="11"/>
  <c r="CN122" i="11"/>
  <c r="CO122" i="11"/>
  <c r="CP120" i="11"/>
  <c r="CP119" i="11"/>
  <c r="CQ119" i="11"/>
  <c r="CN114" i="11"/>
  <c r="CO114" i="11"/>
  <c r="CP112" i="11"/>
  <c r="CP111" i="11"/>
  <c r="CQ111" i="11"/>
  <c r="CN106" i="11"/>
  <c r="CO106" i="11"/>
  <c r="CP103" i="11"/>
  <c r="CP347" i="11" s="1"/>
  <c r="BU103" i="23" s="1"/>
  <c r="CQ103" i="11"/>
  <c r="CO99" i="11"/>
  <c r="CQ82" i="11"/>
  <c r="CN79" i="11"/>
  <c r="CN74" i="11"/>
  <c r="CO74" i="11"/>
  <c r="CP74" i="11"/>
  <c r="CP71" i="11"/>
  <c r="CQ71" i="11"/>
  <c r="CO67" i="11"/>
  <c r="CQ50" i="11"/>
  <c r="CN47" i="11"/>
  <c r="CN42" i="11"/>
  <c r="CO42" i="11"/>
  <c r="CP42" i="11"/>
  <c r="CP39" i="11"/>
  <c r="CQ39" i="11"/>
  <c r="CO35" i="11"/>
  <c r="CO279" i="11" s="1"/>
  <c r="BT35" i="23" s="1"/>
  <c r="CQ18" i="11"/>
  <c r="CN15" i="11"/>
  <c r="CN10" i="11"/>
  <c r="CO10" i="11"/>
  <c r="CP10" i="11"/>
  <c r="CP7" i="11"/>
  <c r="CQ7" i="11"/>
  <c r="CP174" i="11"/>
  <c r="CQ171" i="11"/>
  <c r="CQ415" i="11" s="1"/>
  <c r="BV171" i="23" s="1"/>
  <c r="CM170" i="11"/>
  <c r="CN167" i="11"/>
  <c r="CP158" i="11"/>
  <c r="CQ155" i="11"/>
  <c r="CM154" i="11"/>
  <c r="CN151" i="11"/>
  <c r="CP142" i="11"/>
  <c r="CO139" i="11"/>
  <c r="CO383" i="11" s="1"/>
  <c r="BT139" i="23" s="1"/>
  <c r="CQ134" i="11"/>
  <c r="CO131" i="11"/>
  <c r="CQ126" i="11"/>
  <c r="CO123" i="11"/>
  <c r="CQ118" i="11"/>
  <c r="CO115" i="11"/>
  <c r="CQ110" i="11"/>
  <c r="CO107" i="11"/>
  <c r="CQ102" i="11"/>
  <c r="CQ346" i="11" s="1"/>
  <c r="BV102" i="23" s="1"/>
  <c r="CN99" i="11"/>
  <c r="CN94" i="11"/>
  <c r="CO94" i="11"/>
  <c r="CO338" i="11" s="1"/>
  <c r="BT94" i="23" s="1"/>
  <c r="CP94" i="11"/>
  <c r="CP91" i="11"/>
  <c r="CQ91" i="11"/>
  <c r="CO87" i="11"/>
  <c r="CM82" i="11"/>
  <c r="CM79" i="11"/>
  <c r="CQ70" i="11"/>
  <c r="CN67" i="11"/>
  <c r="CN62" i="11"/>
  <c r="CO62" i="11"/>
  <c r="CP62" i="11"/>
  <c r="CP306" i="11" s="1"/>
  <c r="BU62" i="23" s="1"/>
  <c r="CP59" i="11"/>
  <c r="CQ59" i="11"/>
  <c r="CO55" i="11"/>
  <c r="CM50" i="11"/>
  <c r="CM47" i="11"/>
  <c r="CQ38" i="11"/>
  <c r="CQ282" i="11" s="1"/>
  <c r="BV38" i="23" s="1"/>
  <c r="CN35" i="11"/>
  <c r="CN279" i="11" s="1"/>
  <c r="BS35" i="23" s="1"/>
  <c r="CN30" i="11"/>
  <c r="CO30" i="11"/>
  <c r="CP30" i="11"/>
  <c r="CP27" i="11"/>
  <c r="CQ27" i="11"/>
  <c r="CO23" i="11"/>
  <c r="CM18" i="11"/>
  <c r="CM15" i="11"/>
  <c r="CQ6" i="11"/>
  <c r="CA242" i="11"/>
  <c r="CA486" i="11" s="1"/>
  <c r="BH242" i="23" s="1"/>
  <c r="CA238" i="11"/>
  <c r="CA482" i="11" s="1"/>
  <c r="BH238" i="23" s="1"/>
  <c r="CA234" i="11"/>
  <c r="CA230" i="11"/>
  <c r="CA226" i="11"/>
  <c r="CA470" i="11" s="1"/>
  <c r="BH226" i="23" s="1"/>
  <c r="CA222" i="11"/>
  <c r="CA466" i="11" s="1"/>
  <c r="BH222" i="23" s="1"/>
  <c r="CA218" i="11"/>
  <c r="CA214" i="11"/>
  <c r="CA458" i="11" s="1"/>
  <c r="BH214" i="23" s="1"/>
  <c r="CA210" i="11"/>
  <c r="CA206" i="11"/>
  <c r="CA450" i="11" s="1"/>
  <c r="BH206" i="23" s="1"/>
  <c r="CA202" i="11"/>
  <c r="CA198" i="11"/>
  <c r="CA194" i="11"/>
  <c r="CA438" i="11" s="1"/>
  <c r="BH194" i="23" s="1"/>
  <c r="CA190" i="11"/>
  <c r="CA186" i="11"/>
  <c r="CA182" i="11"/>
  <c r="CA178" i="11"/>
  <c r="CA174" i="11"/>
  <c r="CA170" i="11"/>
  <c r="CA166" i="11"/>
  <c r="CA162" i="11"/>
  <c r="CA406" i="11" s="1"/>
  <c r="BH162" i="23" s="1"/>
  <c r="CA158" i="11"/>
  <c r="CA154" i="11"/>
  <c r="CA150" i="11"/>
  <c r="CA146" i="11"/>
  <c r="CA142" i="11"/>
  <c r="CA138" i="11"/>
  <c r="CA134" i="11"/>
  <c r="CA130" i="11"/>
  <c r="CA126" i="11"/>
  <c r="CA370" i="11" s="1"/>
  <c r="BH126" i="23" s="1"/>
  <c r="CA122" i="11"/>
  <c r="CA118" i="11"/>
  <c r="CA362" i="11" s="1"/>
  <c r="BH118" i="23" s="1"/>
  <c r="CA114" i="11"/>
  <c r="CA110" i="11"/>
  <c r="CA106" i="11"/>
  <c r="CA102" i="11"/>
  <c r="CA98" i="11"/>
  <c r="CA94" i="11"/>
  <c r="CA90" i="11"/>
  <c r="CA86" i="11"/>
  <c r="CA82" i="11"/>
  <c r="CA326" i="11" s="1"/>
  <c r="BH82" i="23" s="1"/>
  <c r="CA78" i="11"/>
  <c r="CA74" i="11"/>
  <c r="CA318" i="11" s="1"/>
  <c r="BH74" i="23" s="1"/>
  <c r="CA70" i="11"/>
  <c r="CA66" i="11"/>
  <c r="CA310" i="11" s="1"/>
  <c r="BH66" i="23" s="1"/>
  <c r="CA62" i="11"/>
  <c r="CA58" i="11"/>
  <c r="CA54" i="11"/>
  <c r="CA50" i="11"/>
  <c r="CA46" i="11"/>
  <c r="CA42" i="11"/>
  <c r="CA38" i="11"/>
  <c r="CA34" i="11"/>
  <c r="CA30" i="11"/>
  <c r="CA26" i="11"/>
  <c r="CA22" i="11"/>
  <c r="CA266" i="11" s="1"/>
  <c r="BH22" i="23" s="1"/>
  <c r="CA18" i="11"/>
  <c r="CA14" i="11"/>
  <c r="CA10" i="11"/>
  <c r="CA254" i="11" s="1"/>
  <c r="BH10" i="23" s="1"/>
  <c r="CA6" i="11"/>
  <c r="CA243" i="11"/>
  <c r="CA239" i="11"/>
  <c r="CA235" i="11"/>
  <c r="CA231" i="11"/>
  <c r="CA227" i="11"/>
  <c r="CA223" i="11"/>
  <c r="CA219" i="11"/>
  <c r="CA215" i="11"/>
  <c r="CA211" i="11"/>
  <c r="CA207" i="11"/>
  <c r="CA203" i="11"/>
  <c r="CA199" i="11"/>
  <c r="CA195" i="11"/>
  <c r="CA191" i="11"/>
  <c r="CA187" i="11"/>
  <c r="CA183" i="11"/>
  <c r="CA179" i="11"/>
  <c r="CA175" i="11"/>
  <c r="CA420" i="11" s="1"/>
  <c r="BH176" i="23" s="1"/>
  <c r="CA171" i="11"/>
  <c r="CA167" i="11"/>
  <c r="CA163" i="11"/>
  <c r="CA159" i="11"/>
  <c r="CA155" i="11"/>
  <c r="CA151" i="11"/>
  <c r="CA147" i="11"/>
  <c r="CA143" i="11"/>
  <c r="CA388" i="11" s="1"/>
  <c r="BH144" i="23" s="1"/>
  <c r="CA139" i="11"/>
  <c r="CA135" i="11"/>
  <c r="CA131" i="11"/>
  <c r="CA127" i="11"/>
  <c r="CA123" i="11"/>
  <c r="CA119" i="11"/>
  <c r="CA115" i="11"/>
  <c r="CA111" i="11"/>
  <c r="CA107" i="11"/>
  <c r="CA103" i="11"/>
  <c r="CA99" i="11"/>
  <c r="CA95" i="11"/>
  <c r="CA91" i="11"/>
  <c r="CA87" i="11"/>
  <c r="CA83" i="11"/>
  <c r="CA79" i="11"/>
  <c r="CA324" i="11" s="1"/>
  <c r="BH80" i="23" s="1"/>
  <c r="CA75" i="11"/>
  <c r="CA71" i="11"/>
  <c r="CA67" i="11"/>
  <c r="CA63" i="11"/>
  <c r="CA59" i="11"/>
  <c r="CA55" i="11"/>
  <c r="CA51" i="11"/>
  <c r="CA47" i="11"/>
  <c r="CA43" i="11"/>
  <c r="CA39" i="11"/>
  <c r="CA35" i="11"/>
  <c r="CA31" i="11"/>
  <c r="CA27" i="11"/>
  <c r="CA23" i="11"/>
  <c r="CA19" i="11"/>
  <c r="CA15" i="11"/>
  <c r="CA260" i="11" s="1"/>
  <c r="BH16" i="23" s="1"/>
  <c r="CA11" i="11"/>
  <c r="CA7" i="11"/>
  <c r="BR147" i="11"/>
  <c r="BS147" i="11"/>
  <c r="BR115" i="11"/>
  <c r="BS115" i="11"/>
  <c r="BR83" i="11"/>
  <c r="BS83" i="11"/>
  <c r="BR51" i="11"/>
  <c r="BR296" i="11" s="1"/>
  <c r="AZ52" i="23" s="1"/>
  <c r="BS51" i="11"/>
  <c r="BR19" i="11"/>
  <c r="BS19" i="11"/>
  <c r="BS263" i="11" s="1"/>
  <c r="BA19" i="23" s="1"/>
  <c r="BR159" i="11"/>
  <c r="BS159" i="11"/>
  <c r="BR127" i="11"/>
  <c r="BS127" i="11"/>
  <c r="BR95" i="11"/>
  <c r="BS95" i="11"/>
  <c r="BR63" i="11"/>
  <c r="BS63" i="11"/>
  <c r="BR31" i="11"/>
  <c r="BS31" i="11"/>
  <c r="BQ14" i="11"/>
  <c r="BQ259" i="11" s="1"/>
  <c r="AY15" i="23" s="1"/>
  <c r="BR14" i="11"/>
  <c r="BR11" i="11"/>
  <c r="BS11" i="11"/>
  <c r="BS255" i="11" s="1"/>
  <c r="BA11" i="23" s="1"/>
  <c r="BQ6" i="11"/>
  <c r="BR6" i="11"/>
  <c r="BR171" i="11"/>
  <c r="BR416" i="11" s="1"/>
  <c r="AZ172" i="23" s="1"/>
  <c r="BS171" i="11"/>
  <c r="BS415" i="11" s="1"/>
  <c r="BA171" i="23" s="1"/>
  <c r="BR139" i="11"/>
  <c r="BS139" i="11"/>
  <c r="BR107" i="11"/>
  <c r="BR352" i="11" s="1"/>
  <c r="AZ108" i="23" s="1"/>
  <c r="BS107" i="11"/>
  <c r="BR75" i="11"/>
  <c r="BS75" i="11"/>
  <c r="BR43" i="11"/>
  <c r="BS43" i="11"/>
  <c r="BS164" i="11"/>
  <c r="BR151" i="11"/>
  <c r="BS151" i="11"/>
  <c r="BS132" i="11"/>
  <c r="BR119" i="11"/>
  <c r="BS119" i="11"/>
  <c r="BS100" i="11"/>
  <c r="BR87" i="11"/>
  <c r="BS87" i="11"/>
  <c r="BS68" i="11"/>
  <c r="BR55" i="11"/>
  <c r="BS55" i="11"/>
  <c r="BS36" i="11"/>
  <c r="BR23" i="11"/>
  <c r="BS23" i="11"/>
  <c r="BS225" i="11"/>
  <c r="BS469" i="11" s="1"/>
  <c r="BA225" i="23" s="1"/>
  <c r="BS217" i="11"/>
  <c r="BS213" i="11"/>
  <c r="BS457" i="11" s="1"/>
  <c r="BA213" i="23" s="1"/>
  <c r="BS209" i="11"/>
  <c r="BS205" i="11"/>
  <c r="BS201" i="11"/>
  <c r="BS197" i="11"/>
  <c r="BS441" i="11" s="1"/>
  <c r="BA197" i="23" s="1"/>
  <c r="BS193" i="11"/>
  <c r="BS189" i="11"/>
  <c r="BS185" i="11"/>
  <c r="BS181" i="11"/>
  <c r="BS177" i="11"/>
  <c r="BR164" i="11"/>
  <c r="BR163" i="11"/>
  <c r="BS163" i="11"/>
  <c r="BS150" i="11"/>
  <c r="BS144" i="11"/>
  <c r="BR132" i="11"/>
  <c r="BR131" i="11"/>
  <c r="BS131" i="11"/>
  <c r="BS118" i="11"/>
  <c r="BS112" i="11"/>
  <c r="BR100" i="11"/>
  <c r="BR99" i="11"/>
  <c r="BS99" i="11"/>
  <c r="BS86" i="11"/>
  <c r="BS80" i="11"/>
  <c r="BR68" i="11"/>
  <c r="BR67" i="11"/>
  <c r="BS67" i="11"/>
  <c r="BS54" i="11"/>
  <c r="BS48" i="11"/>
  <c r="BR36" i="11"/>
  <c r="BR35" i="11"/>
  <c r="BS35" i="11"/>
  <c r="BS22" i="11"/>
  <c r="BS233" i="11"/>
  <c r="BS229" i="11"/>
  <c r="BS473" i="11" s="1"/>
  <c r="BA229" i="23" s="1"/>
  <c r="BR241" i="11"/>
  <c r="BR237" i="11"/>
  <c r="BR233" i="11"/>
  <c r="BR229" i="11"/>
  <c r="BR225" i="11"/>
  <c r="BR221" i="11"/>
  <c r="BR217" i="11"/>
  <c r="BR209" i="11"/>
  <c r="BR205" i="11"/>
  <c r="BR201" i="11"/>
  <c r="BR197" i="11"/>
  <c r="BR193" i="11"/>
  <c r="BR189" i="11"/>
  <c r="BR185" i="11"/>
  <c r="BR181" i="11"/>
  <c r="BR177" i="11"/>
  <c r="BS162" i="11"/>
  <c r="BS156" i="11"/>
  <c r="BR150" i="11"/>
  <c r="BQ147" i="11"/>
  <c r="BR144" i="11"/>
  <c r="BR143" i="11"/>
  <c r="BS143" i="11"/>
  <c r="BS130" i="11"/>
  <c r="BS124" i="11"/>
  <c r="BR118" i="11"/>
  <c r="BQ115" i="11"/>
  <c r="BR112" i="11"/>
  <c r="BR111" i="11"/>
  <c r="BS111" i="11"/>
  <c r="BS98" i="11"/>
  <c r="BS92" i="11"/>
  <c r="BR86" i="11"/>
  <c r="BQ83" i="11"/>
  <c r="BR80" i="11"/>
  <c r="BR79" i="11"/>
  <c r="BS79" i="11"/>
  <c r="BS66" i="11"/>
  <c r="BS310" i="11" s="1"/>
  <c r="BA66" i="23" s="1"/>
  <c r="BS60" i="11"/>
  <c r="BR54" i="11"/>
  <c r="BQ51" i="11"/>
  <c r="BR48" i="11"/>
  <c r="BR47" i="11"/>
  <c r="BS47" i="11"/>
  <c r="BS34" i="11"/>
  <c r="BS28" i="11"/>
  <c r="BR22" i="11"/>
  <c r="BQ19" i="11"/>
  <c r="BR15" i="11"/>
  <c r="BS15" i="11"/>
  <c r="BQ10" i="11"/>
  <c r="BR10" i="11"/>
  <c r="BR7" i="11"/>
  <c r="BS7" i="11"/>
  <c r="BS221" i="11"/>
  <c r="BS242" i="11"/>
  <c r="BQ241" i="11"/>
  <c r="BS238" i="11"/>
  <c r="BQ237" i="11"/>
  <c r="BS234" i="11"/>
  <c r="BS230" i="11"/>
  <c r="BS226" i="11"/>
  <c r="BS471" i="11" s="1"/>
  <c r="BA227" i="23" s="1"/>
  <c r="BS222" i="11"/>
  <c r="BS218" i="11"/>
  <c r="BS214" i="11"/>
  <c r="BS210" i="11"/>
  <c r="BS206" i="11"/>
  <c r="BS202" i="11"/>
  <c r="BS198" i="11"/>
  <c r="BS194" i="11"/>
  <c r="BS190" i="11"/>
  <c r="BS186" i="11"/>
  <c r="BS182" i="11"/>
  <c r="BS178" i="11"/>
  <c r="BS174" i="11"/>
  <c r="BS168" i="11"/>
  <c r="BR162" i="11"/>
  <c r="BQ159" i="11"/>
  <c r="BQ404" i="11" s="1"/>
  <c r="AY160" i="23" s="1"/>
  <c r="BR156" i="11"/>
  <c r="BR155" i="11"/>
  <c r="BS155" i="11"/>
  <c r="BS142" i="11"/>
  <c r="BS136" i="11"/>
  <c r="BR130" i="11"/>
  <c r="BQ127" i="11"/>
  <c r="BR124" i="11"/>
  <c r="BR123" i="11"/>
  <c r="BS123" i="11"/>
  <c r="BS110" i="11"/>
  <c r="BS104" i="11"/>
  <c r="BR98" i="11"/>
  <c r="BQ95" i="11"/>
  <c r="BR92" i="11"/>
  <c r="BR91" i="11"/>
  <c r="BS91" i="11"/>
  <c r="BS78" i="11"/>
  <c r="BS322" i="11" s="1"/>
  <c r="BA78" i="23" s="1"/>
  <c r="BS72" i="11"/>
  <c r="BS317" i="11" s="1"/>
  <c r="BA73" i="23" s="1"/>
  <c r="BR66" i="11"/>
  <c r="BQ63" i="11"/>
  <c r="BQ308" i="11" s="1"/>
  <c r="AY64" i="23" s="1"/>
  <c r="BR60" i="11"/>
  <c r="BR59" i="11"/>
  <c r="BS59" i="11"/>
  <c r="BS46" i="11"/>
  <c r="BS40" i="11"/>
  <c r="BR34" i="11"/>
  <c r="BQ31" i="11"/>
  <c r="BR28" i="11"/>
  <c r="BR27" i="11"/>
  <c r="BS27" i="11"/>
  <c r="BS14" i="11"/>
  <c r="BS258" i="11" s="1"/>
  <c r="BA14" i="23" s="1"/>
  <c r="BQ11" i="11"/>
  <c r="BS6" i="11"/>
  <c r="BS250" i="11" s="1"/>
  <c r="BA6" i="23" s="1"/>
  <c r="BR213" i="11"/>
  <c r="BR174" i="11"/>
  <c r="BQ171" i="11"/>
  <c r="BR167" i="11"/>
  <c r="BS167" i="11"/>
  <c r="BS154" i="11"/>
  <c r="BS398" i="11" s="1"/>
  <c r="BA154" i="23" s="1"/>
  <c r="BR142" i="11"/>
  <c r="BQ139" i="11"/>
  <c r="BR135" i="11"/>
  <c r="BS135" i="11"/>
  <c r="BS122" i="11"/>
  <c r="BR110" i="11"/>
  <c r="BQ107" i="11"/>
  <c r="BQ352" i="11" s="1"/>
  <c r="AY108" i="23" s="1"/>
  <c r="BR103" i="11"/>
  <c r="BS103" i="11"/>
  <c r="BS347" i="11" s="1"/>
  <c r="BA103" i="23" s="1"/>
  <c r="BS90" i="11"/>
  <c r="BR78" i="11"/>
  <c r="BQ75" i="11"/>
  <c r="BQ320" i="11" s="1"/>
  <c r="AY76" i="23" s="1"/>
  <c r="BR71" i="11"/>
  <c r="BS71" i="11"/>
  <c r="BS315" i="11" s="1"/>
  <c r="BA71" i="23" s="1"/>
  <c r="BS58" i="11"/>
  <c r="BS302" i="11" s="1"/>
  <c r="BA58" i="23" s="1"/>
  <c r="BR46" i="11"/>
  <c r="BQ43" i="11"/>
  <c r="BR39" i="11"/>
  <c r="BS39" i="11"/>
  <c r="BS26" i="11"/>
  <c r="BJ115" i="11"/>
  <c r="BK115" i="11"/>
  <c r="BI115" i="11"/>
  <c r="BI104" i="11"/>
  <c r="BJ104" i="11"/>
  <c r="BK104" i="11"/>
  <c r="BH78" i="11"/>
  <c r="BI78" i="11"/>
  <c r="BK78" i="11"/>
  <c r="BI40" i="11"/>
  <c r="BJ40" i="11"/>
  <c r="BK40" i="11"/>
  <c r="BH14" i="11"/>
  <c r="BI14" i="11"/>
  <c r="BK14" i="11"/>
  <c r="BJ235" i="11"/>
  <c r="BK235" i="11"/>
  <c r="BJ219" i="11"/>
  <c r="BK219" i="11"/>
  <c r="BJ203" i="11"/>
  <c r="BK203" i="11"/>
  <c r="BG148" i="11"/>
  <c r="BI148" i="11"/>
  <c r="BH148" i="11"/>
  <c r="BJ148" i="11"/>
  <c r="BK148" i="11"/>
  <c r="BH118" i="11"/>
  <c r="BI118" i="11"/>
  <c r="BK118" i="11"/>
  <c r="BH54" i="11"/>
  <c r="BI54" i="11"/>
  <c r="BK54" i="11"/>
  <c r="BJ27" i="11"/>
  <c r="BK27" i="11"/>
  <c r="BK271" i="11" s="1"/>
  <c r="AT27" i="23" s="1"/>
  <c r="BI27" i="11"/>
  <c r="BI16" i="11"/>
  <c r="BJ16" i="11"/>
  <c r="BK16" i="11"/>
  <c r="BJ51" i="11"/>
  <c r="BK51" i="11"/>
  <c r="BI51" i="11"/>
  <c r="BJ187" i="11"/>
  <c r="BK187" i="11"/>
  <c r="BH146" i="11"/>
  <c r="BJ146" i="11"/>
  <c r="BK146" i="11"/>
  <c r="BJ91" i="11"/>
  <c r="BK91" i="11"/>
  <c r="BK335" i="11" s="1"/>
  <c r="AT91" i="23" s="1"/>
  <c r="BI91" i="11"/>
  <c r="BJ155" i="11"/>
  <c r="BH155" i="11"/>
  <c r="BK155" i="11"/>
  <c r="BI155" i="11"/>
  <c r="BH30" i="11"/>
  <c r="BI30" i="11"/>
  <c r="BK30" i="11"/>
  <c r="BH142" i="11"/>
  <c r="BG142" i="11"/>
  <c r="BI142" i="11"/>
  <c r="BJ142" i="11"/>
  <c r="BK142" i="11"/>
  <c r="BI56" i="11"/>
  <c r="BJ56" i="11"/>
  <c r="BK56" i="11"/>
  <c r="BH234" i="11"/>
  <c r="BI234" i="11"/>
  <c r="BJ234" i="11"/>
  <c r="BK234" i="11"/>
  <c r="BJ215" i="11"/>
  <c r="BK215" i="11"/>
  <c r="BJ199" i="11"/>
  <c r="BK199" i="11"/>
  <c r="BH70" i="11"/>
  <c r="BI70" i="11"/>
  <c r="BK70" i="11"/>
  <c r="BI152" i="11"/>
  <c r="BJ152" i="11"/>
  <c r="BK152" i="11"/>
  <c r="BK396" i="11" s="1"/>
  <c r="AT152" i="23" s="1"/>
  <c r="BH222" i="11"/>
  <c r="BI222" i="11"/>
  <c r="BJ222" i="11"/>
  <c r="BK222" i="11"/>
  <c r="BH190" i="11"/>
  <c r="BI190" i="11"/>
  <c r="BJ190" i="11"/>
  <c r="BK190" i="11"/>
  <c r="BI80" i="11"/>
  <c r="BK80" i="11"/>
  <c r="BJ80" i="11"/>
  <c r="BH94" i="11"/>
  <c r="BI94" i="11"/>
  <c r="BK94" i="11"/>
  <c r="BJ67" i="11"/>
  <c r="BK67" i="11"/>
  <c r="BI67" i="11"/>
  <c r="BH218" i="11"/>
  <c r="BJ218" i="11"/>
  <c r="BI218" i="11"/>
  <c r="BK218" i="11"/>
  <c r="BH186" i="11"/>
  <c r="BJ186" i="11"/>
  <c r="BI186" i="11"/>
  <c r="BK186" i="11"/>
  <c r="BI168" i="11"/>
  <c r="BJ168" i="11"/>
  <c r="BK168" i="11"/>
  <c r="BJ107" i="11"/>
  <c r="BK107" i="11"/>
  <c r="BI107" i="11"/>
  <c r="BJ43" i="11"/>
  <c r="BK43" i="11"/>
  <c r="BI43" i="11"/>
  <c r="BG164" i="11"/>
  <c r="BH164" i="11"/>
  <c r="BI164" i="11"/>
  <c r="BJ164" i="11"/>
  <c r="BK164" i="11"/>
  <c r="BH162" i="11"/>
  <c r="BJ162" i="11"/>
  <c r="BK162" i="11"/>
  <c r="BJ123" i="11"/>
  <c r="BH123" i="11"/>
  <c r="BI123" i="11"/>
  <c r="BK123" i="11"/>
  <c r="BH110" i="11"/>
  <c r="BI110" i="11"/>
  <c r="BK110" i="11"/>
  <c r="BJ83" i="11"/>
  <c r="BK83" i="11"/>
  <c r="BI83" i="11"/>
  <c r="BI72" i="11"/>
  <c r="BJ72" i="11"/>
  <c r="BK72" i="11"/>
  <c r="BH46" i="11"/>
  <c r="BI46" i="11"/>
  <c r="BK46" i="11"/>
  <c r="BK290" i="11" s="1"/>
  <c r="AT46" i="23" s="1"/>
  <c r="BJ19" i="11"/>
  <c r="BK19" i="11"/>
  <c r="BI19" i="11"/>
  <c r="BJ231" i="11"/>
  <c r="BK231" i="11"/>
  <c r="BH202" i="11"/>
  <c r="BI202" i="11"/>
  <c r="BJ202" i="11"/>
  <c r="BK202" i="11"/>
  <c r="BJ183" i="11"/>
  <c r="BK183" i="11"/>
  <c r="BI96" i="11"/>
  <c r="BJ96" i="11"/>
  <c r="BK96" i="11"/>
  <c r="BI32" i="11"/>
  <c r="BJ32" i="11"/>
  <c r="BK32" i="11"/>
  <c r="BH230" i="11"/>
  <c r="BI230" i="11"/>
  <c r="BJ230" i="11"/>
  <c r="BK230" i="11"/>
  <c r="BJ227" i="11"/>
  <c r="BK227" i="11"/>
  <c r="BH214" i="11"/>
  <c r="BI214" i="11"/>
  <c r="BJ214" i="11"/>
  <c r="BK214" i="11"/>
  <c r="BJ211" i="11"/>
  <c r="BK211" i="11"/>
  <c r="BH198" i="11"/>
  <c r="BI198" i="11"/>
  <c r="BJ198" i="11"/>
  <c r="BK198" i="11"/>
  <c r="BJ195" i="11"/>
  <c r="BK195" i="11"/>
  <c r="BH182" i="11"/>
  <c r="BI182" i="11"/>
  <c r="BJ182" i="11"/>
  <c r="BK182" i="11"/>
  <c r="BJ171" i="11"/>
  <c r="BH171" i="11"/>
  <c r="BI171" i="11"/>
  <c r="BK171" i="11"/>
  <c r="BH158" i="11"/>
  <c r="BG158" i="11"/>
  <c r="BI158" i="11"/>
  <c r="BJ158" i="11"/>
  <c r="BK158" i="11"/>
  <c r="BI136" i="11"/>
  <c r="BJ136" i="11"/>
  <c r="BK136" i="11"/>
  <c r="BI112" i="11"/>
  <c r="BJ112" i="11"/>
  <c r="BK112" i="11"/>
  <c r="BH86" i="11"/>
  <c r="BI86" i="11"/>
  <c r="BK86" i="11"/>
  <c r="BJ59" i="11"/>
  <c r="BK59" i="11"/>
  <c r="BI59" i="11"/>
  <c r="BI48" i="11"/>
  <c r="BJ48" i="11"/>
  <c r="BK48" i="11"/>
  <c r="BH22" i="11"/>
  <c r="BI22" i="11"/>
  <c r="BK22" i="11"/>
  <c r="BI8" i="11"/>
  <c r="BJ8" i="11"/>
  <c r="BK8" i="11"/>
  <c r="BG8" i="11"/>
  <c r="BI187" i="11"/>
  <c r="BH152" i="11"/>
  <c r="BG132" i="11"/>
  <c r="BG376" i="11" s="1"/>
  <c r="AP132" i="23" s="1"/>
  <c r="BH132" i="11"/>
  <c r="BI132" i="11"/>
  <c r="BJ132" i="11"/>
  <c r="BK132" i="11"/>
  <c r="BH130" i="11"/>
  <c r="BJ130" i="11"/>
  <c r="BK130" i="11"/>
  <c r="BH115" i="11"/>
  <c r="BH104" i="11"/>
  <c r="BJ99" i="11"/>
  <c r="BK99" i="11"/>
  <c r="BI99" i="11"/>
  <c r="BI88" i="11"/>
  <c r="BJ88" i="11"/>
  <c r="BK88" i="11"/>
  <c r="BJ78" i="11"/>
  <c r="BH62" i="11"/>
  <c r="BI62" i="11"/>
  <c r="BK62" i="11"/>
  <c r="BH51" i="11"/>
  <c r="BH40" i="11"/>
  <c r="BJ35" i="11"/>
  <c r="BK35" i="11"/>
  <c r="BI35" i="11"/>
  <c r="BI24" i="11"/>
  <c r="BJ24" i="11"/>
  <c r="BK24" i="11"/>
  <c r="BJ14" i="11"/>
  <c r="BH174" i="11"/>
  <c r="BG174" i="11"/>
  <c r="BG418" i="11" s="1"/>
  <c r="AP174" i="23" s="1"/>
  <c r="BI174" i="11"/>
  <c r="BJ174" i="11"/>
  <c r="BK174" i="11"/>
  <c r="BH238" i="11"/>
  <c r="BI238" i="11"/>
  <c r="BJ238" i="11"/>
  <c r="BK238" i="11"/>
  <c r="BH206" i="11"/>
  <c r="BI206" i="11"/>
  <c r="BK206" i="11"/>
  <c r="BJ206" i="11"/>
  <c r="BI120" i="11"/>
  <c r="BK120" i="11"/>
  <c r="BJ120" i="11"/>
  <c r="BJ243" i="11"/>
  <c r="BK243" i="11"/>
  <c r="BK487" i="11" s="1"/>
  <c r="AT243" i="23" s="1"/>
  <c r="BI235" i="11"/>
  <c r="BI219" i="11"/>
  <c r="BI203" i="11"/>
  <c r="BH242" i="11"/>
  <c r="BI242" i="11"/>
  <c r="BJ242" i="11"/>
  <c r="BJ239" i="11"/>
  <c r="BK239" i="11"/>
  <c r="BH235" i="11"/>
  <c r="BH226" i="11"/>
  <c r="BJ226" i="11"/>
  <c r="BI226" i="11"/>
  <c r="BK226" i="11"/>
  <c r="BJ223" i="11"/>
  <c r="BK223" i="11"/>
  <c r="BH219" i="11"/>
  <c r="BH210" i="11"/>
  <c r="BJ210" i="11"/>
  <c r="BI210" i="11"/>
  <c r="BK210" i="11"/>
  <c r="BJ207" i="11"/>
  <c r="BK207" i="11"/>
  <c r="BH203" i="11"/>
  <c r="BH194" i="11"/>
  <c r="BJ194" i="11"/>
  <c r="BI194" i="11"/>
  <c r="BK194" i="11"/>
  <c r="BJ191" i="11"/>
  <c r="BK191" i="11"/>
  <c r="BH187" i="11"/>
  <c r="BH178" i="11"/>
  <c r="BI178" i="11"/>
  <c r="BJ178" i="11"/>
  <c r="BK178" i="11"/>
  <c r="BG152" i="11"/>
  <c r="BI146" i="11"/>
  <c r="BJ139" i="11"/>
  <c r="BH139" i="11"/>
  <c r="BI139" i="11"/>
  <c r="BK139" i="11"/>
  <c r="BH126" i="11"/>
  <c r="BG126" i="11"/>
  <c r="BG370" i="11" s="1"/>
  <c r="AP126" i="23" s="1"/>
  <c r="BJ126" i="11"/>
  <c r="BI126" i="11"/>
  <c r="BK126" i="11"/>
  <c r="BJ118" i="11"/>
  <c r="BG115" i="11"/>
  <c r="BG104" i="11"/>
  <c r="BG348" i="11" s="1"/>
  <c r="AP104" i="23" s="1"/>
  <c r="BH102" i="11"/>
  <c r="BI102" i="11"/>
  <c r="BK102" i="11"/>
  <c r="BH91" i="11"/>
  <c r="BH80" i="11"/>
  <c r="BG78" i="11"/>
  <c r="BJ75" i="11"/>
  <c r="BK75" i="11"/>
  <c r="BI75" i="11"/>
  <c r="BI64" i="11"/>
  <c r="BJ64" i="11"/>
  <c r="BK64" i="11"/>
  <c r="BJ54" i="11"/>
  <c r="BG51" i="11"/>
  <c r="BG40" i="11"/>
  <c r="BG284" i="11" s="1"/>
  <c r="AP40" i="23" s="1"/>
  <c r="BH38" i="11"/>
  <c r="BI38" i="11"/>
  <c r="BK38" i="11"/>
  <c r="BK282" i="11" s="1"/>
  <c r="AT38" i="23" s="1"/>
  <c r="BH27" i="11"/>
  <c r="BH16" i="11"/>
  <c r="BG14" i="11"/>
  <c r="BJ11" i="11"/>
  <c r="BK11" i="11"/>
  <c r="BK255" i="11" s="1"/>
  <c r="AT11" i="23" s="1"/>
  <c r="BI11" i="11"/>
  <c r="BH6" i="11"/>
  <c r="BI6" i="11"/>
  <c r="BJ6" i="11"/>
  <c r="BK179" i="11"/>
  <c r="BK175" i="11"/>
  <c r="BJ119" i="11"/>
  <c r="BK119" i="11"/>
  <c r="BH114" i="11"/>
  <c r="BI114" i="11"/>
  <c r="BJ111" i="11"/>
  <c r="BK111" i="11"/>
  <c r="BH106" i="11"/>
  <c r="BI106" i="11"/>
  <c r="BJ103" i="11"/>
  <c r="BK103" i="11"/>
  <c r="BH98" i="11"/>
  <c r="BI98" i="11"/>
  <c r="BJ95" i="11"/>
  <c r="BK95" i="11"/>
  <c r="BH90" i="11"/>
  <c r="BI90" i="11"/>
  <c r="BJ87" i="11"/>
  <c r="BK87" i="11"/>
  <c r="BH82" i="11"/>
  <c r="BI82" i="11"/>
  <c r="BJ79" i="11"/>
  <c r="BK79" i="11"/>
  <c r="BH74" i="11"/>
  <c r="BI74" i="11"/>
  <c r="BJ71" i="11"/>
  <c r="BK71" i="11"/>
  <c r="BH66" i="11"/>
  <c r="BI66" i="11"/>
  <c r="BJ63" i="11"/>
  <c r="BK63" i="11"/>
  <c r="BH58" i="11"/>
  <c r="BI58" i="11"/>
  <c r="BJ55" i="11"/>
  <c r="BK55" i="11"/>
  <c r="BH50" i="11"/>
  <c r="BI50" i="11"/>
  <c r="BJ47" i="11"/>
  <c r="BK47" i="11"/>
  <c r="BH42" i="11"/>
  <c r="BI42" i="11"/>
  <c r="BJ39" i="11"/>
  <c r="BK39" i="11"/>
  <c r="BH34" i="11"/>
  <c r="BH279" i="11" s="1"/>
  <c r="AQ35" i="23" s="1"/>
  <c r="BI34" i="11"/>
  <c r="BJ31" i="11"/>
  <c r="BK31" i="11"/>
  <c r="BH26" i="11"/>
  <c r="BI26" i="11"/>
  <c r="BJ23" i="11"/>
  <c r="BK23" i="11"/>
  <c r="BH18" i="11"/>
  <c r="BI18" i="11"/>
  <c r="BJ15" i="11"/>
  <c r="BK15" i="11"/>
  <c r="BH10" i="11"/>
  <c r="BI10" i="11"/>
  <c r="BJ7" i="11"/>
  <c r="BK7" i="11"/>
  <c r="BK159" i="11"/>
  <c r="BK143" i="11"/>
  <c r="BK127" i="11"/>
  <c r="BK6" i="11"/>
  <c r="BK250" i="11" s="1"/>
  <c r="AT6" i="23" s="1"/>
  <c r="BB167" i="11"/>
  <c r="AY167" i="11"/>
  <c r="AY411" i="11" s="1"/>
  <c r="AI167" i="23" s="1"/>
  <c r="AZ167" i="11"/>
  <c r="BC167" i="11"/>
  <c r="BC411" i="11" s="1"/>
  <c r="AM167" i="23" s="1"/>
  <c r="BA167" i="11"/>
  <c r="BB87" i="11"/>
  <c r="AY87" i="11"/>
  <c r="AZ87" i="11"/>
  <c r="BA87" i="11"/>
  <c r="BC87" i="11"/>
  <c r="BB71" i="11"/>
  <c r="AY71" i="11"/>
  <c r="AZ71" i="11"/>
  <c r="BA71" i="11"/>
  <c r="BC71" i="11"/>
  <c r="AZ126" i="11"/>
  <c r="BA126" i="11"/>
  <c r="BB126" i="11"/>
  <c r="BC126" i="11"/>
  <c r="AZ110" i="11"/>
  <c r="BA110" i="11"/>
  <c r="BB110" i="11"/>
  <c r="BC110" i="11"/>
  <c r="AZ78" i="11"/>
  <c r="BA78" i="11"/>
  <c r="BB78" i="11"/>
  <c r="BC78" i="11"/>
  <c r="AZ30" i="11"/>
  <c r="BA30" i="11"/>
  <c r="BB30" i="11"/>
  <c r="BC30" i="11"/>
  <c r="AZ6" i="11"/>
  <c r="BA6" i="11"/>
  <c r="BB6" i="11"/>
  <c r="BC6" i="11"/>
  <c r="BA178" i="11"/>
  <c r="BC178" i="11"/>
  <c r="BB178" i="11"/>
  <c r="AZ40" i="11"/>
  <c r="BA40" i="11"/>
  <c r="BB40" i="11"/>
  <c r="BC40" i="11"/>
  <c r="BB91" i="11"/>
  <c r="BA91" i="11"/>
  <c r="BC91" i="11"/>
  <c r="AZ38" i="11"/>
  <c r="BA38" i="11"/>
  <c r="BB38" i="11"/>
  <c r="BC38" i="11"/>
  <c r="AZ14" i="11"/>
  <c r="BA14" i="11"/>
  <c r="BB14" i="11"/>
  <c r="BC14" i="11"/>
  <c r="BC258" i="11" s="1"/>
  <c r="AM14" i="23" s="1"/>
  <c r="AZ24" i="11"/>
  <c r="BA24" i="11"/>
  <c r="BB24" i="11"/>
  <c r="BC24" i="11"/>
  <c r="BA242" i="11"/>
  <c r="BB242" i="11"/>
  <c r="BC242" i="11"/>
  <c r="BC486" i="11" s="1"/>
  <c r="AM242" i="23" s="1"/>
  <c r="BA222" i="11"/>
  <c r="BB222" i="11"/>
  <c r="BC222" i="11"/>
  <c r="BC466" i="11" s="1"/>
  <c r="AM222" i="23" s="1"/>
  <c r="BA206" i="11"/>
  <c r="BB206" i="11"/>
  <c r="BC206" i="11"/>
  <c r="BA190" i="11"/>
  <c r="BB190" i="11"/>
  <c r="BC190" i="11"/>
  <c r="BC434" i="11" s="1"/>
  <c r="AM190" i="23" s="1"/>
  <c r="BB123" i="11"/>
  <c r="BA123" i="11"/>
  <c r="BC123" i="11"/>
  <c r="BC367" i="11" s="1"/>
  <c r="AM123" i="23" s="1"/>
  <c r="BB107" i="11"/>
  <c r="BA107" i="11"/>
  <c r="BC107" i="11"/>
  <c r="BB55" i="11"/>
  <c r="AY55" i="11"/>
  <c r="AZ55" i="11"/>
  <c r="BA55" i="11"/>
  <c r="BC55" i="11"/>
  <c r="AZ158" i="11"/>
  <c r="BA158" i="11"/>
  <c r="BB158" i="11"/>
  <c r="BC158" i="11"/>
  <c r="AZ62" i="11"/>
  <c r="BA62" i="11"/>
  <c r="BB62" i="11"/>
  <c r="BC62" i="11"/>
  <c r="AZ32" i="11"/>
  <c r="BA32" i="11"/>
  <c r="BB32" i="11"/>
  <c r="BC32" i="11"/>
  <c r="BA234" i="11"/>
  <c r="BB234" i="11"/>
  <c r="BC234" i="11"/>
  <c r="BA218" i="11"/>
  <c r="BB218" i="11"/>
  <c r="BC218" i="11"/>
  <c r="BC462" i="11" s="1"/>
  <c r="AM218" i="23" s="1"/>
  <c r="BA202" i="11"/>
  <c r="BB202" i="11"/>
  <c r="BC202" i="11"/>
  <c r="BC446" i="11" s="1"/>
  <c r="AM202" i="23" s="1"/>
  <c r="BA194" i="11"/>
  <c r="BB194" i="11"/>
  <c r="BC194" i="11"/>
  <c r="AY177" i="11"/>
  <c r="AZ177" i="11"/>
  <c r="BB177" i="11"/>
  <c r="BC177" i="11"/>
  <c r="BC421" i="11" s="1"/>
  <c r="AM177" i="23" s="1"/>
  <c r="BA177" i="11"/>
  <c r="AY181" i="11"/>
  <c r="AY425" i="11" s="1"/>
  <c r="AI181" i="23" s="1"/>
  <c r="BB181" i="11"/>
  <c r="BC181" i="11"/>
  <c r="AZ181" i="11"/>
  <c r="BA181" i="11"/>
  <c r="AZ164" i="11"/>
  <c r="BA164" i="11"/>
  <c r="BB164" i="11"/>
  <c r="BC164" i="11"/>
  <c r="AZ148" i="11"/>
  <c r="BA148" i="11"/>
  <c r="BB148" i="11"/>
  <c r="BC148" i="11"/>
  <c r="AZ132" i="11"/>
  <c r="BC132" i="11"/>
  <c r="BA132" i="11"/>
  <c r="BB132" i="11"/>
  <c r="AZ116" i="11"/>
  <c r="BA116" i="11"/>
  <c r="BC116" i="11"/>
  <c r="BB116" i="11"/>
  <c r="AZ100" i="11"/>
  <c r="BA100" i="11"/>
  <c r="BB100" i="11"/>
  <c r="BC100" i="11"/>
  <c r="AZ84" i="11"/>
  <c r="BA84" i="11"/>
  <c r="BB84" i="11"/>
  <c r="BC84" i="11"/>
  <c r="AZ68" i="11"/>
  <c r="BA68" i="11"/>
  <c r="BB68" i="11"/>
  <c r="BC68" i="11"/>
  <c r="AZ52" i="11"/>
  <c r="BA52" i="11"/>
  <c r="BB52" i="11"/>
  <c r="BC52" i="11"/>
  <c r="BC296" i="11" s="1"/>
  <c r="AM52" i="23" s="1"/>
  <c r="BB151" i="11"/>
  <c r="AY151" i="11"/>
  <c r="AZ151" i="11"/>
  <c r="BC151" i="11"/>
  <c r="BA151" i="11"/>
  <c r="BB135" i="11"/>
  <c r="AY135" i="11"/>
  <c r="BA135" i="11"/>
  <c r="AZ135" i="11"/>
  <c r="BC135" i="11"/>
  <c r="BB119" i="11"/>
  <c r="AY119" i="11"/>
  <c r="AZ119" i="11"/>
  <c r="BA119" i="11"/>
  <c r="BC119" i="11"/>
  <c r="BB103" i="11"/>
  <c r="AY103" i="11"/>
  <c r="AY347" i="11" s="1"/>
  <c r="AI103" i="23" s="1"/>
  <c r="AZ103" i="11"/>
  <c r="AZ348" i="11" s="1"/>
  <c r="AJ104" i="23" s="1"/>
  <c r="BA103" i="11"/>
  <c r="BC103" i="11"/>
  <c r="BC347" i="11" s="1"/>
  <c r="AM103" i="23" s="1"/>
  <c r="AZ46" i="11"/>
  <c r="BA46" i="11"/>
  <c r="BB46" i="11"/>
  <c r="BC46" i="11"/>
  <c r="AZ22" i="11"/>
  <c r="BA22" i="11"/>
  <c r="BB22" i="11"/>
  <c r="BC22" i="11"/>
  <c r="AZ16" i="11"/>
  <c r="BA16" i="11"/>
  <c r="BB16" i="11"/>
  <c r="BC16" i="11"/>
  <c r="BA230" i="11"/>
  <c r="BB230" i="11"/>
  <c r="BC230" i="11"/>
  <c r="BA214" i="11"/>
  <c r="BB214" i="11"/>
  <c r="BC214" i="11"/>
  <c r="BC458" i="11" s="1"/>
  <c r="AM214" i="23" s="1"/>
  <c r="BA198" i="11"/>
  <c r="BB198" i="11"/>
  <c r="BC198" i="11"/>
  <c r="BA182" i="11"/>
  <c r="BC182" i="11"/>
  <c r="BB182" i="11"/>
  <c r="AY241" i="11"/>
  <c r="AY485" i="11" s="1"/>
  <c r="AI241" i="23" s="1"/>
  <c r="BA241" i="11"/>
  <c r="AZ241" i="11"/>
  <c r="BB241" i="11"/>
  <c r="AY205" i="11"/>
  <c r="BA205" i="11"/>
  <c r="AZ205" i="11"/>
  <c r="BB205" i="11"/>
  <c r="AZ123" i="11"/>
  <c r="AZ107" i="11"/>
  <c r="BB171" i="11"/>
  <c r="BA171" i="11"/>
  <c r="BC171" i="11"/>
  <c r="BB155" i="11"/>
  <c r="BA155" i="11"/>
  <c r="BC155" i="11"/>
  <c r="BC399" i="11" s="1"/>
  <c r="AM155" i="23" s="1"/>
  <c r="BB139" i="11"/>
  <c r="BA139" i="11"/>
  <c r="BC139" i="11"/>
  <c r="AZ174" i="11"/>
  <c r="BA174" i="11"/>
  <c r="BC174" i="11"/>
  <c r="BC418" i="11" s="1"/>
  <c r="AM174" i="23" s="1"/>
  <c r="BB174" i="11"/>
  <c r="AZ142" i="11"/>
  <c r="BA142" i="11"/>
  <c r="BB142" i="11"/>
  <c r="BC142" i="11"/>
  <c r="AZ94" i="11"/>
  <c r="BA94" i="11"/>
  <c r="BB94" i="11"/>
  <c r="BC94" i="11"/>
  <c r="AZ8" i="11"/>
  <c r="BA8" i="11"/>
  <c r="BB8" i="11"/>
  <c r="BC8" i="11"/>
  <c r="BA238" i="11"/>
  <c r="BB238" i="11"/>
  <c r="BC238" i="11"/>
  <c r="BA226" i="11"/>
  <c r="BA471" i="11" s="1"/>
  <c r="AK227" i="23" s="1"/>
  <c r="BB226" i="11"/>
  <c r="BC226" i="11"/>
  <c r="BC470" i="11" s="1"/>
  <c r="AM226" i="23" s="1"/>
  <c r="BA210" i="11"/>
  <c r="BB210" i="11"/>
  <c r="BB455" i="11" s="1"/>
  <c r="AL211" i="23" s="1"/>
  <c r="BC210" i="11"/>
  <c r="BA186" i="11"/>
  <c r="BB186" i="11"/>
  <c r="BC186" i="11"/>
  <c r="BC430" i="11" s="1"/>
  <c r="AM186" i="23" s="1"/>
  <c r="AY237" i="11"/>
  <c r="BA237" i="11"/>
  <c r="AZ237" i="11"/>
  <c r="BB237" i="11"/>
  <c r="AY233" i="11"/>
  <c r="AY477" i="11" s="1"/>
  <c r="AI233" i="23" s="1"/>
  <c r="AZ233" i="11"/>
  <c r="BA233" i="11"/>
  <c r="BB233" i="11"/>
  <c r="AY229" i="11"/>
  <c r="AZ229" i="11"/>
  <c r="BA229" i="11"/>
  <c r="BB229" i="11"/>
  <c r="AY225" i="11"/>
  <c r="AY469" i="11" s="1"/>
  <c r="AI225" i="23" s="1"/>
  <c r="BA225" i="11"/>
  <c r="AZ225" i="11"/>
  <c r="BB225" i="11"/>
  <c r="AY221" i="11"/>
  <c r="AZ221" i="11"/>
  <c r="BA221" i="11"/>
  <c r="BB221" i="11"/>
  <c r="AY217" i="11"/>
  <c r="AY461" i="11" s="1"/>
  <c r="AI217" i="23" s="1"/>
  <c r="BA217" i="11"/>
  <c r="AZ217" i="11"/>
  <c r="BB217" i="11"/>
  <c r="AY213" i="11"/>
  <c r="AY457" i="11" s="1"/>
  <c r="AI213" i="23" s="1"/>
  <c r="AZ213" i="11"/>
  <c r="BA213" i="11"/>
  <c r="BB213" i="11"/>
  <c r="AY209" i="11"/>
  <c r="AZ209" i="11"/>
  <c r="BA209" i="11"/>
  <c r="BB209" i="11"/>
  <c r="AY201" i="11"/>
  <c r="AZ201" i="11"/>
  <c r="BB201" i="11"/>
  <c r="BA201" i="11"/>
  <c r="AY197" i="11"/>
  <c r="BA197" i="11"/>
  <c r="BB197" i="11"/>
  <c r="AZ197" i="11"/>
  <c r="AY193" i="11"/>
  <c r="AZ193" i="11"/>
  <c r="BA193" i="11"/>
  <c r="BB193" i="11"/>
  <c r="AY189" i="11"/>
  <c r="BB189" i="11"/>
  <c r="AZ189" i="11"/>
  <c r="BA189" i="11"/>
  <c r="AY185" i="11"/>
  <c r="BA185" i="11"/>
  <c r="BB185" i="11"/>
  <c r="AZ185" i="11"/>
  <c r="AZ171" i="11"/>
  <c r="AZ91" i="11"/>
  <c r="AY171" i="11"/>
  <c r="AY155" i="11"/>
  <c r="AY139" i="11"/>
  <c r="AY383" i="11" s="1"/>
  <c r="AI139" i="23" s="1"/>
  <c r="AY123" i="11"/>
  <c r="AY107" i="11"/>
  <c r="AY91" i="11"/>
  <c r="BB43" i="11"/>
  <c r="BC43" i="11"/>
  <c r="AZ43" i="11"/>
  <c r="BA43" i="11"/>
  <c r="BB35" i="11"/>
  <c r="BC35" i="11"/>
  <c r="AZ35" i="11"/>
  <c r="BA35" i="11"/>
  <c r="BB27" i="11"/>
  <c r="BC27" i="11"/>
  <c r="BC271" i="11" s="1"/>
  <c r="AM27" i="23" s="1"/>
  <c r="AZ27" i="11"/>
  <c r="BA27" i="11"/>
  <c r="BB19" i="11"/>
  <c r="BC19" i="11"/>
  <c r="AZ19" i="11"/>
  <c r="BA19" i="11"/>
  <c r="BB11" i="11"/>
  <c r="BC11" i="11"/>
  <c r="AZ11" i="11"/>
  <c r="BA11" i="11"/>
  <c r="AZ42" i="11"/>
  <c r="BA42" i="11"/>
  <c r="BB39" i="11"/>
  <c r="BC39" i="11"/>
  <c r="BC283" i="11" s="1"/>
  <c r="AM39" i="23" s="1"/>
  <c r="AZ34" i="11"/>
  <c r="BA34" i="11"/>
  <c r="BB31" i="11"/>
  <c r="BC31" i="11"/>
  <c r="AZ26" i="11"/>
  <c r="BA26" i="11"/>
  <c r="BB23" i="11"/>
  <c r="BC23" i="11"/>
  <c r="AZ18" i="11"/>
  <c r="BA18" i="11"/>
  <c r="BB15" i="11"/>
  <c r="BC15" i="11"/>
  <c r="AZ10" i="11"/>
  <c r="BA10" i="11"/>
  <c r="BB7" i="11"/>
  <c r="BC7" i="11"/>
  <c r="BC168" i="11"/>
  <c r="BC152" i="11"/>
  <c r="BC104" i="11"/>
  <c r="BC88" i="11"/>
  <c r="BC75" i="11"/>
  <c r="BC72" i="11"/>
  <c r="BC316" i="11" s="1"/>
  <c r="AM72" i="23" s="1"/>
  <c r="BC59" i="11"/>
  <c r="BC56" i="11"/>
  <c r="BC136" i="11"/>
  <c r="BC120" i="11"/>
  <c r="BC162" i="11"/>
  <c r="BC146" i="11"/>
  <c r="BC390" i="11" s="1"/>
  <c r="AM146" i="23" s="1"/>
  <c r="BC130" i="11"/>
  <c r="BC114" i="11"/>
  <c r="BC98" i="11"/>
  <c r="BC342" i="11" s="1"/>
  <c r="AM98" i="23" s="1"/>
  <c r="BC82" i="11"/>
  <c r="BA75" i="11"/>
  <c r="BC66" i="11"/>
  <c r="BC310" i="11" s="1"/>
  <c r="AM66" i="23" s="1"/>
  <c r="BA59" i="11"/>
  <c r="BC50" i="11"/>
  <c r="BC478" i="11" l="1"/>
  <c r="AM234" i="23" s="1"/>
  <c r="CM380" i="11"/>
  <c r="BR136" i="23" s="1"/>
  <c r="BC385" i="11"/>
  <c r="AM141" i="23" s="1"/>
  <c r="CM330" i="11"/>
  <c r="BR86" i="23" s="1"/>
  <c r="CV370" i="11"/>
  <c r="BZ126" i="23" s="1"/>
  <c r="BS437" i="11"/>
  <c r="BA193" i="23" s="1"/>
  <c r="CN411" i="11"/>
  <c r="BS167" i="23" s="1"/>
  <c r="BG304" i="11"/>
  <c r="AP60" i="23" s="1"/>
  <c r="CM279" i="11"/>
  <c r="BR35" i="23" s="1"/>
  <c r="CM255" i="11"/>
  <c r="BR11" i="23" s="1"/>
  <c r="BG394" i="11"/>
  <c r="AP150" i="23" s="1"/>
  <c r="BK382" i="11"/>
  <c r="AT138" i="23" s="1"/>
  <c r="BG303" i="11"/>
  <c r="AP59" i="23" s="1"/>
  <c r="CW347" i="11"/>
  <c r="CA103" i="23" s="1"/>
  <c r="AY367" i="11"/>
  <c r="AI123" i="23" s="1"/>
  <c r="BC338" i="11"/>
  <c r="AM94" i="23" s="1"/>
  <c r="BK383" i="11"/>
  <c r="AT139" i="23" s="1"/>
  <c r="CP355" i="11"/>
  <c r="BU111" i="23" s="1"/>
  <c r="BZ297" i="11"/>
  <c r="BG53" i="23" s="1"/>
  <c r="AY377" i="11"/>
  <c r="AI133" i="23" s="1"/>
  <c r="AY287" i="11"/>
  <c r="AI43" i="23" s="1"/>
  <c r="AZ373" i="11"/>
  <c r="AJ129" i="23" s="1"/>
  <c r="CY267" i="11"/>
  <c r="CC23" i="23" s="1"/>
  <c r="CY283" i="11"/>
  <c r="CC39" i="23" s="1"/>
  <c r="CY299" i="11"/>
  <c r="CC55" i="23" s="1"/>
  <c r="CY332" i="11"/>
  <c r="CC88" i="23" s="1"/>
  <c r="CY348" i="11"/>
  <c r="CC104" i="23" s="1"/>
  <c r="CY364" i="11"/>
  <c r="CC120" i="23" s="1"/>
  <c r="CY396" i="11"/>
  <c r="CC152" i="23" s="1"/>
  <c r="CY476" i="11"/>
  <c r="CC232" i="23" s="1"/>
  <c r="CO269" i="11"/>
  <c r="BT25" i="23" s="1"/>
  <c r="AY402" i="11"/>
  <c r="AI158" i="23" s="1"/>
  <c r="BH379" i="11"/>
  <c r="AQ135" i="23" s="1"/>
  <c r="BG450" i="11"/>
  <c r="AP206" i="23" s="1"/>
  <c r="BG336" i="11"/>
  <c r="AP92" i="23" s="1"/>
  <c r="CM316" i="11"/>
  <c r="BR72" i="23" s="1"/>
  <c r="CM470" i="11"/>
  <c r="BR226" i="23" s="1"/>
  <c r="H104" i="18"/>
  <c r="H105" i="18"/>
  <c r="H106" i="18"/>
  <c r="I45" i="15" s="1"/>
  <c r="BK434" i="11"/>
  <c r="AT190" i="23" s="1"/>
  <c r="CO407" i="11"/>
  <c r="BT163" i="23" s="1"/>
  <c r="CN486" i="11"/>
  <c r="BS242" i="23" s="1"/>
  <c r="BG487" i="11"/>
  <c r="AP243" i="23" s="1"/>
  <c r="BH429" i="11"/>
  <c r="AQ185" i="23" s="1"/>
  <c r="BG351" i="11"/>
  <c r="AP107" i="23" s="1"/>
  <c r="CM278" i="11"/>
  <c r="BR34" i="23" s="1"/>
  <c r="CM329" i="11"/>
  <c r="BR85" i="23" s="1"/>
  <c r="BC454" i="11"/>
  <c r="AM210" i="23" s="1"/>
  <c r="CN313" i="11"/>
  <c r="BS69" i="23" s="1"/>
  <c r="BG364" i="11"/>
  <c r="AP120" i="23" s="1"/>
  <c r="AY401" i="11"/>
  <c r="AI157" i="23" s="1"/>
  <c r="CX274" i="11"/>
  <c r="CB30" i="23" s="1"/>
  <c r="AY260" i="11"/>
  <c r="AI16" i="23" s="1"/>
  <c r="BC482" i="11"/>
  <c r="AM238" i="23" s="1"/>
  <c r="BC282" i="11"/>
  <c r="AM38" i="23" s="1"/>
  <c r="CQ307" i="11"/>
  <c r="BV63" i="23" s="1"/>
  <c r="BK265" i="11"/>
  <c r="AT21" i="23" s="1"/>
  <c r="BC293" i="11"/>
  <c r="AM49" i="23" s="1"/>
  <c r="BG390" i="11"/>
  <c r="AP146" i="23" s="1"/>
  <c r="CZ457" i="11"/>
  <c r="CD213" i="23" s="1"/>
  <c r="CV463" i="11"/>
  <c r="BZ219" i="23" s="1"/>
  <c r="AY408" i="11"/>
  <c r="AI164" i="23" s="1"/>
  <c r="CM328" i="11"/>
  <c r="BR84" i="23" s="1"/>
  <c r="CA350" i="11"/>
  <c r="BH106" i="23" s="1"/>
  <c r="BG436" i="11"/>
  <c r="AP192" i="23" s="1"/>
  <c r="AZ436" i="11"/>
  <c r="AJ192" i="23" s="1"/>
  <c r="CM439" i="11"/>
  <c r="BR195" i="23" s="1"/>
  <c r="BG431" i="11"/>
  <c r="AP187" i="23" s="1"/>
  <c r="CA390" i="11"/>
  <c r="BH146" i="23" s="1"/>
  <c r="CN288" i="11"/>
  <c r="BS44" i="23" s="1"/>
  <c r="CP406" i="11"/>
  <c r="BU162" i="23" s="1"/>
  <c r="BG441" i="11"/>
  <c r="AP197" i="23" s="1"/>
  <c r="BK445" i="11"/>
  <c r="AT201" i="23" s="1"/>
  <c r="CO317" i="11"/>
  <c r="BT73" i="23" s="1"/>
  <c r="CG334" i="11"/>
  <c r="BM90" i="23" s="1"/>
  <c r="CM334" i="11"/>
  <c r="BR90" i="23" s="1"/>
  <c r="BC389" i="11"/>
  <c r="AM145" i="23" s="1"/>
  <c r="CF57" i="11"/>
  <c r="BG382" i="11"/>
  <c r="AP138" i="23" s="1"/>
  <c r="BG423" i="11"/>
  <c r="AP179" i="23" s="1"/>
  <c r="BZ460" i="11"/>
  <c r="BG216" i="23" s="1"/>
  <c r="BG363" i="11"/>
  <c r="AP119" i="23" s="1"/>
  <c r="CM293" i="11"/>
  <c r="BR49" i="23" s="1"/>
  <c r="AY277" i="11"/>
  <c r="AI33" i="23" s="1"/>
  <c r="AY406" i="11"/>
  <c r="AI162" i="23" s="1"/>
  <c r="BG292" i="11"/>
  <c r="AP48" i="23" s="1"/>
  <c r="BG295" i="11"/>
  <c r="AP51" i="23" s="1"/>
  <c r="CN378" i="11"/>
  <c r="BS134" i="23" s="1"/>
  <c r="CM269" i="11"/>
  <c r="BR25" i="23" s="1"/>
  <c r="CH225" i="11"/>
  <c r="CH469" i="11" s="1"/>
  <c r="BN225" i="23" s="1"/>
  <c r="AZ309" i="11"/>
  <c r="AJ65" i="23" s="1"/>
  <c r="AY278" i="11"/>
  <c r="AI34" i="23" s="1"/>
  <c r="BZ445" i="11"/>
  <c r="BG201" i="23" s="1"/>
  <c r="BI281" i="11"/>
  <c r="AR37" i="23" s="1"/>
  <c r="BZ437" i="11"/>
  <c r="BG193" i="23" s="1"/>
  <c r="AY407" i="11"/>
  <c r="AI163" i="23" s="1"/>
  <c r="CX384" i="11"/>
  <c r="CB140" i="23" s="1"/>
  <c r="CX447" i="11"/>
  <c r="CB203" i="23" s="1"/>
  <c r="CM383" i="11"/>
  <c r="BR139" i="23" s="1"/>
  <c r="CQ329" i="11"/>
  <c r="BV85" i="23" s="1"/>
  <c r="CN418" i="11"/>
  <c r="BS174" i="23" s="1"/>
  <c r="CO484" i="11"/>
  <c r="BT240" i="23" s="1"/>
  <c r="BG258" i="11"/>
  <c r="AP14" i="23" s="1"/>
  <c r="CO369" i="11"/>
  <c r="BT125" i="23" s="1"/>
  <c r="CP407" i="11"/>
  <c r="BU163" i="23" s="1"/>
  <c r="CA289" i="11"/>
  <c r="BH45" i="23" s="1"/>
  <c r="BG266" i="11"/>
  <c r="AP22" i="23" s="1"/>
  <c r="BK373" i="11"/>
  <c r="AT129" i="23" s="1"/>
  <c r="CM252" i="11"/>
  <c r="BR8" i="23" s="1"/>
  <c r="CN417" i="11"/>
  <c r="BS173" i="23" s="1"/>
  <c r="BS386" i="11"/>
  <c r="BA142" i="23" s="1"/>
  <c r="CA478" i="11"/>
  <c r="BH234" i="23" s="1"/>
  <c r="CM313" i="11"/>
  <c r="BR69" i="23" s="1"/>
  <c r="AZ430" i="11"/>
  <c r="AJ186" i="23" s="1"/>
  <c r="BB261" i="11"/>
  <c r="AL17" i="23" s="1"/>
  <c r="BK458" i="11"/>
  <c r="AT214" i="23" s="1"/>
  <c r="CA338" i="11"/>
  <c r="BH94" i="23" s="1"/>
  <c r="CP338" i="11"/>
  <c r="BU94" i="23" s="1"/>
  <c r="CO465" i="11"/>
  <c r="BT221" i="23" s="1"/>
  <c r="CP445" i="11"/>
  <c r="BU201" i="23" s="1"/>
  <c r="CN290" i="11"/>
  <c r="BS46" i="23" s="1"/>
  <c r="CP351" i="11"/>
  <c r="BU107" i="23" s="1"/>
  <c r="CN475" i="11"/>
  <c r="BS231" i="23" s="1"/>
  <c r="AY314" i="11"/>
  <c r="AI70" i="23" s="1"/>
  <c r="BB333" i="11"/>
  <c r="AL89" i="23" s="1"/>
  <c r="CP337" i="11"/>
  <c r="BU93" i="23" s="1"/>
  <c r="BY436" i="11"/>
  <c r="BF192" i="23" s="1"/>
  <c r="BY240" i="11"/>
  <c r="BJ326" i="11"/>
  <c r="AS82" i="23" s="1"/>
  <c r="CZ318" i="11"/>
  <c r="CD74" i="23" s="1"/>
  <c r="CX455" i="11"/>
  <c r="CB211" i="23" s="1"/>
  <c r="CQ441" i="11"/>
  <c r="BV197" i="23" s="1"/>
  <c r="CO253" i="11"/>
  <c r="BT9" i="23" s="1"/>
  <c r="BJ424" i="11"/>
  <c r="AS180" i="23" s="1"/>
  <c r="BC259" i="11"/>
  <c r="AM15" i="23" s="1"/>
  <c r="BG460" i="11"/>
  <c r="AP216" i="23" s="1"/>
  <c r="BA463" i="11"/>
  <c r="AK219" i="23" s="1"/>
  <c r="CP414" i="11"/>
  <c r="BU170" i="23" s="1"/>
  <c r="CQ465" i="11"/>
  <c r="BV221" i="23" s="1"/>
  <c r="CO370" i="11"/>
  <c r="BT126" i="23" s="1"/>
  <c r="CP250" i="11"/>
  <c r="BU6" i="23" s="1"/>
  <c r="CP374" i="11"/>
  <c r="BU130" i="23" s="1"/>
  <c r="CN360" i="11"/>
  <c r="BS116" i="23" s="1"/>
  <c r="CQ270" i="11"/>
  <c r="BV26" i="23" s="1"/>
  <c r="CM322" i="11"/>
  <c r="BR78" i="23" s="1"/>
  <c r="BG474" i="11"/>
  <c r="AP230" i="23" s="1"/>
  <c r="AY404" i="11"/>
  <c r="AI160" i="23" s="1"/>
  <c r="BH337" i="11"/>
  <c r="AQ93" i="23" s="1"/>
  <c r="CZ352" i="11"/>
  <c r="CD108" i="23" s="1"/>
  <c r="CX267" i="11"/>
  <c r="CB23" i="23" s="1"/>
  <c r="CY259" i="11"/>
  <c r="CC15" i="23" s="1"/>
  <c r="CY275" i="11"/>
  <c r="CC31" i="23" s="1"/>
  <c r="CY291" i="11"/>
  <c r="CC47" i="23" s="1"/>
  <c r="CY307" i="11"/>
  <c r="CC63" i="23" s="1"/>
  <c r="CY324" i="11"/>
  <c r="CC80" i="23" s="1"/>
  <c r="CY340" i="11"/>
  <c r="CC96" i="23" s="1"/>
  <c r="CY356" i="11"/>
  <c r="CC112" i="23" s="1"/>
  <c r="CY372" i="11"/>
  <c r="CC128" i="23" s="1"/>
  <c r="CY468" i="11"/>
  <c r="CC224" i="23" s="1"/>
  <c r="CM377" i="11"/>
  <c r="BR133" i="23" s="1"/>
  <c r="BG335" i="11"/>
  <c r="AP91" i="23" s="1"/>
  <c r="AY362" i="11"/>
  <c r="AI118" i="23" s="1"/>
  <c r="CM378" i="11"/>
  <c r="BR134" i="23" s="1"/>
  <c r="CQ420" i="11"/>
  <c r="BV176" i="23" s="1"/>
  <c r="CN381" i="11"/>
  <c r="BS137" i="23" s="1"/>
  <c r="BK414" i="11"/>
  <c r="AT170" i="23" s="1"/>
  <c r="AY349" i="11"/>
  <c r="AI105" i="23" s="1"/>
  <c r="CA305" i="11"/>
  <c r="BH61" i="23" s="1"/>
  <c r="CA297" i="11"/>
  <c r="BH53" i="23" s="1"/>
  <c r="CM481" i="11"/>
  <c r="BR237" i="23" s="1"/>
  <c r="CM347" i="11"/>
  <c r="BR103" i="23" s="1"/>
  <c r="AY326" i="11"/>
  <c r="AI82" i="23" s="1"/>
  <c r="BS283" i="11"/>
  <c r="BA39" i="23" s="1"/>
  <c r="BK405" i="11"/>
  <c r="AT161" i="23" s="1"/>
  <c r="BK469" i="11"/>
  <c r="AT225" i="23" s="1"/>
  <c r="AY389" i="11"/>
  <c r="AI145" i="23" s="1"/>
  <c r="CA330" i="11"/>
  <c r="BH86" i="23" s="1"/>
  <c r="CN394" i="11"/>
  <c r="BS150" i="23" s="1"/>
  <c r="CQ338" i="11"/>
  <c r="BV94" i="23" s="1"/>
  <c r="CM317" i="11"/>
  <c r="BR73" i="23" s="1"/>
  <c r="BA353" i="11"/>
  <c r="AK109" i="23" s="1"/>
  <c r="BG366" i="11"/>
  <c r="AP122" i="23" s="1"/>
  <c r="AY388" i="11"/>
  <c r="AI144" i="23" s="1"/>
  <c r="BS391" i="11"/>
  <c r="BA147" i="23" s="1"/>
  <c r="CA258" i="11"/>
  <c r="BH14" i="23" s="1"/>
  <c r="CO473" i="11"/>
  <c r="BT229" i="23" s="1"/>
  <c r="AY262" i="11"/>
  <c r="AI18" i="23" s="1"/>
  <c r="CO290" i="11"/>
  <c r="BT46" i="23" s="1"/>
  <c r="CO475" i="11"/>
  <c r="BT231" i="23" s="1"/>
  <c r="BG434" i="11"/>
  <c r="AP190" i="23" s="1"/>
  <c r="CM482" i="11"/>
  <c r="BR238" i="23" s="1"/>
  <c r="CV325" i="11"/>
  <c r="BZ81" i="23" s="1"/>
  <c r="CM264" i="11"/>
  <c r="BR20" i="23" s="1"/>
  <c r="BC363" i="11"/>
  <c r="AM119" i="23" s="1"/>
  <c r="CA292" i="11"/>
  <c r="BH48" i="23" s="1"/>
  <c r="CM262" i="11"/>
  <c r="BR18" i="23" s="1"/>
  <c r="CQ436" i="11"/>
  <c r="BV192" i="23" s="1"/>
  <c r="CO427" i="11"/>
  <c r="BT183" i="23" s="1"/>
  <c r="CA293" i="11"/>
  <c r="BH49" i="23" s="1"/>
  <c r="BG282" i="11"/>
  <c r="AP38" i="23" s="1"/>
  <c r="BC424" i="11"/>
  <c r="AM180" i="23" s="1"/>
  <c r="BH268" i="11"/>
  <c r="AQ24" i="23" s="1"/>
  <c r="CQ358" i="11"/>
  <c r="BV114" i="23" s="1"/>
  <c r="CM348" i="11"/>
  <c r="BR104" i="23" s="1"/>
  <c r="CQ303" i="11"/>
  <c r="BV59" i="23" s="1"/>
  <c r="CM384" i="11"/>
  <c r="BR140" i="23" s="1"/>
  <c r="BG354" i="11"/>
  <c r="AP110" i="23" s="1"/>
  <c r="CN393" i="11"/>
  <c r="BS149" i="23" s="1"/>
  <c r="CA278" i="11"/>
  <c r="BH34" i="23" s="1"/>
  <c r="CM471" i="11"/>
  <c r="BR227" i="23" s="1"/>
  <c r="AY327" i="11"/>
  <c r="AI83" i="23" s="1"/>
  <c r="BC281" i="11"/>
  <c r="AM37" i="23" s="1"/>
  <c r="AY317" i="11"/>
  <c r="AI73" i="23" s="1"/>
  <c r="CO443" i="11"/>
  <c r="BT199" i="23" s="1"/>
  <c r="BK395" i="11"/>
  <c r="AT151" i="23" s="1"/>
  <c r="BK401" i="11"/>
  <c r="AT157" i="23" s="1"/>
  <c r="BC392" i="11"/>
  <c r="AM148" i="23" s="1"/>
  <c r="BK399" i="11"/>
  <c r="AT155" i="23" s="1"/>
  <c r="CM259" i="11"/>
  <c r="BR15" i="23" s="1"/>
  <c r="CP473" i="11"/>
  <c r="BU229" i="23" s="1"/>
  <c r="CO444" i="11"/>
  <c r="BT200" i="23" s="1"/>
  <c r="CM420" i="11"/>
  <c r="BR176" i="23" s="1"/>
  <c r="BC350" i="11"/>
  <c r="AM106" i="23" s="1"/>
  <c r="CN437" i="11"/>
  <c r="BS193" i="23" s="1"/>
  <c r="CN300" i="11"/>
  <c r="BS56" i="23" s="1"/>
  <c r="BG313" i="11"/>
  <c r="AP69" i="23" s="1"/>
  <c r="BG410" i="11"/>
  <c r="AP166" i="23" s="1"/>
  <c r="CA345" i="11"/>
  <c r="BH101" i="23" s="1"/>
  <c r="AY268" i="11"/>
  <c r="AI24" i="23" s="1"/>
  <c r="BJ473" i="11"/>
  <c r="AS229" i="23" s="1"/>
  <c r="BG344" i="11"/>
  <c r="AP100" i="23" s="1"/>
  <c r="BG411" i="11"/>
  <c r="AP167" i="23" s="1"/>
  <c r="BG367" i="11"/>
  <c r="AP123" i="23" s="1"/>
  <c r="CM386" i="11"/>
  <c r="BR142" i="23" s="1"/>
  <c r="AY307" i="11"/>
  <c r="AI63" i="23" s="1"/>
  <c r="CM365" i="11"/>
  <c r="BR121" i="23" s="1"/>
  <c r="AY250" i="11"/>
  <c r="AI6" i="23" s="1"/>
  <c r="CA444" i="11"/>
  <c r="BH200" i="23" s="1"/>
  <c r="CQ461" i="11"/>
  <c r="BV217" i="23" s="1"/>
  <c r="CN444" i="11"/>
  <c r="BS200" i="23" s="1"/>
  <c r="CO400" i="11"/>
  <c r="BT156" i="23" s="1"/>
  <c r="CO403" i="11"/>
  <c r="BT159" i="23" s="1"/>
  <c r="CH28" i="11"/>
  <c r="BI424" i="11"/>
  <c r="AR180" i="23" s="1"/>
  <c r="CH20" i="11"/>
  <c r="CH265" i="11" s="1"/>
  <c r="BN21" i="23" s="1"/>
  <c r="BB417" i="11"/>
  <c r="AL173" i="23" s="1"/>
  <c r="CA349" i="11"/>
  <c r="BH105" i="23" s="1"/>
  <c r="BK262" i="11"/>
  <c r="AT18" i="23" s="1"/>
  <c r="CH461" i="11"/>
  <c r="BN217" i="23" s="1"/>
  <c r="BG331" i="11"/>
  <c r="AP87" i="23" s="1"/>
  <c r="BS429" i="11"/>
  <c r="BA185" i="23" s="1"/>
  <c r="CA374" i="11"/>
  <c r="BH130" i="23" s="1"/>
  <c r="CP254" i="11"/>
  <c r="BU10" i="23" s="1"/>
  <c r="CN374" i="11"/>
  <c r="BS130" i="23" s="1"/>
  <c r="CQ319" i="11"/>
  <c r="BV75" i="23" s="1"/>
  <c r="CO361" i="11"/>
  <c r="BT117" i="23" s="1"/>
  <c r="CP436" i="11"/>
  <c r="BU192" i="23" s="1"/>
  <c r="CM454" i="11"/>
  <c r="BR210" i="23" s="1"/>
  <c r="CA413" i="11"/>
  <c r="BH169" i="23" s="1"/>
  <c r="BI394" i="11"/>
  <c r="AR150" i="23" s="1"/>
  <c r="BH320" i="11"/>
  <c r="AQ76" i="23" s="1"/>
  <c r="CQ460" i="11"/>
  <c r="BV216" i="23" s="1"/>
  <c r="CN301" i="11"/>
  <c r="BS57" i="23" s="1"/>
  <c r="BS295" i="11"/>
  <c r="BA51" i="23" s="1"/>
  <c r="CO272" i="11"/>
  <c r="BT28" i="23" s="1"/>
  <c r="BC356" i="11"/>
  <c r="AM112" i="23" s="1"/>
  <c r="BK286" i="11"/>
  <c r="AT42" i="23" s="1"/>
  <c r="CN443" i="11"/>
  <c r="BS199" i="23" s="1"/>
  <c r="CN332" i="11"/>
  <c r="BS88" i="23" s="1"/>
  <c r="BC312" i="11"/>
  <c r="AM68" i="23" s="1"/>
  <c r="CA286" i="11"/>
  <c r="BH42" i="23" s="1"/>
  <c r="CA382" i="11"/>
  <c r="BH138" i="23" s="1"/>
  <c r="CO294" i="11"/>
  <c r="BT50" i="23" s="1"/>
  <c r="CN456" i="11"/>
  <c r="BS212" i="23" s="1"/>
  <c r="BK369" i="11"/>
  <c r="AT125" i="23" s="1"/>
  <c r="BY483" i="11"/>
  <c r="BF239" i="23" s="1"/>
  <c r="CH192" i="11"/>
  <c r="CH437" i="11" s="1"/>
  <c r="BN193" i="23" s="1"/>
  <c r="BZ405" i="11"/>
  <c r="BG161" i="23" s="1"/>
  <c r="CM331" i="11"/>
  <c r="BR87" i="23" s="1"/>
  <c r="CY263" i="11"/>
  <c r="CC19" i="23" s="1"/>
  <c r="CY279" i="11"/>
  <c r="CC35" i="23" s="1"/>
  <c r="CY295" i="11"/>
  <c r="CC51" i="23" s="1"/>
  <c r="CY328" i="11"/>
  <c r="CC84" i="23" s="1"/>
  <c r="CY344" i="11"/>
  <c r="CC100" i="23" s="1"/>
  <c r="CY472" i="11"/>
  <c r="CC228" i="23" s="1"/>
  <c r="BK321" i="11"/>
  <c r="AT77" i="23" s="1"/>
  <c r="CQ469" i="11"/>
  <c r="BV225" i="23" s="1"/>
  <c r="CP480" i="11"/>
  <c r="BU236" i="23" s="1"/>
  <c r="BQ277" i="11"/>
  <c r="AY33" i="23" s="1"/>
  <c r="CM267" i="11"/>
  <c r="BR23" i="23" s="1"/>
  <c r="BC374" i="11"/>
  <c r="AM130" i="23" s="1"/>
  <c r="AY437" i="11"/>
  <c r="AI193" i="23" s="1"/>
  <c r="BC266" i="11"/>
  <c r="AM22" i="23" s="1"/>
  <c r="BC395" i="11"/>
  <c r="AM151" i="23" s="1"/>
  <c r="BK279" i="11"/>
  <c r="AT35" i="23" s="1"/>
  <c r="BK295" i="11"/>
  <c r="AT51" i="23" s="1"/>
  <c r="BK298" i="11"/>
  <c r="AT54" i="23" s="1"/>
  <c r="BS394" i="11"/>
  <c r="BA150" i="23" s="1"/>
  <c r="CA414" i="11"/>
  <c r="BH170" i="23" s="1"/>
  <c r="CN254" i="11"/>
  <c r="BS10" i="23" s="1"/>
  <c r="CN318" i="11"/>
  <c r="BS74" i="23" s="1"/>
  <c r="CO398" i="11"/>
  <c r="BT154" i="23" s="1"/>
  <c r="CP425" i="11"/>
  <c r="BU181" i="23" s="1"/>
  <c r="CQ398" i="11"/>
  <c r="BV154" i="23" s="1"/>
  <c r="CO270" i="11"/>
  <c r="BT26" i="23" s="1"/>
  <c r="CN385" i="11"/>
  <c r="BS141" i="23" s="1"/>
  <c r="CN425" i="11"/>
  <c r="BS181" i="23" s="1"/>
  <c r="CO402" i="11"/>
  <c r="BT158" i="23" s="1"/>
  <c r="CQ313" i="11"/>
  <c r="BV69" i="23" s="1"/>
  <c r="CM387" i="11"/>
  <c r="BR143" i="23" s="1"/>
  <c r="BG368" i="11"/>
  <c r="AP124" i="23" s="1"/>
  <c r="CM254" i="11"/>
  <c r="BR10" i="23" s="1"/>
  <c r="BZ349" i="11"/>
  <c r="BG105" i="23" s="1"/>
  <c r="BZ461" i="11"/>
  <c r="BG217" i="23" s="1"/>
  <c r="BG345" i="11"/>
  <c r="AP101" i="23" s="1"/>
  <c r="AY254" i="11"/>
  <c r="AI10" i="23" s="1"/>
  <c r="AY390" i="11"/>
  <c r="AI146" i="23" s="1"/>
  <c r="BG383" i="11"/>
  <c r="AP139" i="23" s="1"/>
  <c r="CM253" i="11"/>
  <c r="BR9" i="23" s="1"/>
  <c r="CO417" i="11"/>
  <c r="BT173" i="23" s="1"/>
  <c r="BZ385" i="11"/>
  <c r="BG141" i="23" s="1"/>
  <c r="CA429" i="11"/>
  <c r="BH185" i="23" s="1"/>
  <c r="BK412" i="11"/>
  <c r="AT168" i="23" s="1"/>
  <c r="BC298" i="11"/>
  <c r="AM54" i="23" s="1"/>
  <c r="BC305" i="11"/>
  <c r="AM61" i="23" s="1"/>
  <c r="BI477" i="11"/>
  <c r="AR233" i="23" s="1"/>
  <c r="AY322" i="11"/>
  <c r="AI78" i="23" s="1"/>
  <c r="AZ337" i="11"/>
  <c r="AJ93" i="23" s="1"/>
  <c r="BC474" i="11"/>
  <c r="AM230" i="23" s="1"/>
  <c r="BK319" i="11"/>
  <c r="AT75" i="23" s="1"/>
  <c r="BK426" i="11"/>
  <c r="AT182" i="23" s="1"/>
  <c r="BK430" i="11"/>
  <c r="AT186" i="23" s="1"/>
  <c r="BS354" i="11"/>
  <c r="BA110" i="23" s="1"/>
  <c r="BR268" i="11"/>
  <c r="AZ24" i="23" s="1"/>
  <c r="CA290" i="11"/>
  <c r="BH46" i="23" s="1"/>
  <c r="CA386" i="11"/>
  <c r="BH142" i="23" s="1"/>
  <c r="CP274" i="11"/>
  <c r="BU30" i="23" s="1"/>
  <c r="CO330" i="11"/>
  <c r="BT86" i="23" s="1"/>
  <c r="CP276" i="11"/>
  <c r="BU32" i="23" s="1"/>
  <c r="CQ445" i="11"/>
  <c r="BV201" i="23" s="1"/>
  <c r="CN270" i="11"/>
  <c r="BS26" i="23" s="1"/>
  <c r="CP359" i="11"/>
  <c r="BU115" i="23" s="1"/>
  <c r="CQ279" i="11"/>
  <c r="BV35" i="23" s="1"/>
  <c r="CN294" i="11"/>
  <c r="BS50" i="23" s="1"/>
  <c r="CM406" i="11"/>
  <c r="BR162" i="23" s="1"/>
  <c r="CQ286" i="11"/>
  <c r="BV42" i="23" s="1"/>
  <c r="CM296" i="11"/>
  <c r="BR52" i="23" s="1"/>
  <c r="CO452" i="11"/>
  <c r="BT208" i="23" s="1"/>
  <c r="CO265" i="11"/>
  <c r="BT21" i="23" s="1"/>
  <c r="CM456" i="11"/>
  <c r="BR212" i="23" s="1"/>
  <c r="BG401" i="11"/>
  <c r="AP157" i="23" s="1"/>
  <c r="BC405" i="11"/>
  <c r="AM161" i="23" s="1"/>
  <c r="BK361" i="11"/>
  <c r="AT117" i="23" s="1"/>
  <c r="BC257" i="11"/>
  <c r="AM13" i="23" s="1"/>
  <c r="CP370" i="11"/>
  <c r="BU126" i="23" s="1"/>
  <c r="CN468" i="11"/>
  <c r="BS224" i="23" s="1"/>
  <c r="CM452" i="11"/>
  <c r="BR208" i="23" s="1"/>
  <c r="CG24" i="11"/>
  <c r="CQ385" i="11"/>
  <c r="BV141" i="23" s="1"/>
  <c r="CO468" i="11"/>
  <c r="BT224" i="23" s="1"/>
  <c r="BG479" i="11"/>
  <c r="AP235" i="23" s="1"/>
  <c r="AZ417" i="11"/>
  <c r="AJ173" i="23" s="1"/>
  <c r="BK313" i="11"/>
  <c r="AT69" i="23" s="1"/>
  <c r="BH473" i="11"/>
  <c r="AQ229" i="23" s="1"/>
  <c r="BZ420" i="11"/>
  <c r="BG176" i="23" s="1"/>
  <c r="AY274" i="11"/>
  <c r="AI30" i="23" s="1"/>
  <c r="BH411" i="11"/>
  <c r="AQ167" i="23" s="1"/>
  <c r="BH404" i="11"/>
  <c r="AQ160" i="23" s="1"/>
  <c r="CM363" i="11"/>
  <c r="BR119" i="23" s="1"/>
  <c r="AY276" i="11"/>
  <c r="AI32" i="23" s="1"/>
  <c r="CM356" i="11"/>
  <c r="BR112" i="23" s="1"/>
  <c r="CN448" i="11"/>
  <c r="BS204" i="23" s="1"/>
  <c r="CM375" i="11"/>
  <c r="BR131" i="23" s="1"/>
  <c r="CM346" i="11"/>
  <c r="BR102" i="23" s="1"/>
  <c r="CM425" i="11"/>
  <c r="BR181" i="23" s="1"/>
  <c r="CM360" i="11"/>
  <c r="BR116" i="23" s="1"/>
  <c r="BK482" i="11"/>
  <c r="AT238" i="23" s="1"/>
  <c r="BS334" i="11"/>
  <c r="BA90" i="23" s="1"/>
  <c r="BS374" i="11"/>
  <c r="BA130" i="23" s="1"/>
  <c r="CQ294" i="11"/>
  <c r="BV50" i="23" s="1"/>
  <c r="CP433" i="11"/>
  <c r="BU189" i="23" s="1"/>
  <c r="CN322" i="11"/>
  <c r="BS78" i="23" s="1"/>
  <c r="CO378" i="11"/>
  <c r="BT134" i="23" s="1"/>
  <c r="CQ323" i="11"/>
  <c r="BV79" i="23" s="1"/>
  <c r="CO394" i="11"/>
  <c r="BT150" i="23" s="1"/>
  <c r="CP333" i="11"/>
  <c r="BU89" i="23" s="1"/>
  <c r="CP277" i="11"/>
  <c r="BU33" i="23" s="1"/>
  <c r="CP459" i="11"/>
  <c r="BU215" i="23" s="1"/>
  <c r="CP313" i="11"/>
  <c r="BU69" i="23" s="1"/>
  <c r="CQ407" i="11"/>
  <c r="BV163" i="23" s="1"/>
  <c r="CA269" i="11"/>
  <c r="BH25" i="23" s="1"/>
  <c r="CO353" i="11"/>
  <c r="BT109" i="23" s="1"/>
  <c r="BC314" i="11"/>
  <c r="AM70" i="23" s="1"/>
  <c r="AY318" i="11"/>
  <c r="AI74" i="23" s="1"/>
  <c r="CM453" i="11"/>
  <c r="BR209" i="23" s="1"/>
  <c r="CO467" i="11"/>
  <c r="BT223" i="23" s="1"/>
  <c r="BZ428" i="11"/>
  <c r="BG184" i="23" s="1"/>
  <c r="CN424" i="11"/>
  <c r="BS180" i="23" s="1"/>
  <c r="CM332" i="11"/>
  <c r="BR88" i="23" s="1"/>
  <c r="CM288" i="11"/>
  <c r="BR44" i="23" s="1"/>
  <c r="BG395" i="11"/>
  <c r="AP151" i="23" s="1"/>
  <c r="AZ340" i="11"/>
  <c r="AJ96" i="23" s="1"/>
  <c r="BG332" i="11"/>
  <c r="AP88" i="23" s="1"/>
  <c r="BG412" i="11"/>
  <c r="AP168" i="23" s="1"/>
  <c r="CM300" i="11"/>
  <c r="BR56" i="23" s="1"/>
  <c r="BG273" i="11"/>
  <c r="AP29" i="23" s="1"/>
  <c r="CM400" i="11"/>
  <c r="BR156" i="23" s="1"/>
  <c r="CP385" i="11"/>
  <c r="BU141" i="23" s="1"/>
  <c r="AZ308" i="11"/>
  <c r="AJ64" i="23" s="1"/>
  <c r="CX360" i="11"/>
  <c r="CB116" i="23" s="1"/>
  <c r="CX392" i="11"/>
  <c r="CB148" i="23" s="1"/>
  <c r="CA346" i="11"/>
  <c r="BH102" i="23" s="1"/>
  <c r="CQ271" i="11"/>
  <c r="BV27" i="23" s="1"/>
  <c r="AY357" i="11"/>
  <c r="AI113" i="23" s="1"/>
  <c r="BC287" i="11"/>
  <c r="AM43" i="23" s="1"/>
  <c r="BC415" i="11"/>
  <c r="AM171" i="23" s="1"/>
  <c r="BC442" i="11"/>
  <c r="AM198" i="23" s="1"/>
  <c r="CA298" i="11"/>
  <c r="BH54" i="23" s="1"/>
  <c r="CA394" i="11"/>
  <c r="BH150" i="23" s="1"/>
  <c r="CQ250" i="11"/>
  <c r="BV6" i="23" s="1"/>
  <c r="CP386" i="11"/>
  <c r="BU142" i="23" s="1"/>
  <c r="CP418" i="11"/>
  <c r="BU174" i="23" s="1"/>
  <c r="CO358" i="11"/>
  <c r="BT114" i="23" s="1"/>
  <c r="CQ343" i="11"/>
  <c r="BV99" i="23" s="1"/>
  <c r="CN420" i="11"/>
  <c r="BS176" i="23" s="1"/>
  <c r="BG456" i="11"/>
  <c r="AP212" i="23" s="1"/>
  <c r="CN325" i="11"/>
  <c r="BS81" i="23" s="1"/>
  <c r="BG274" i="11"/>
  <c r="AP30" i="23" s="1"/>
  <c r="CM408" i="11"/>
  <c r="BR164" i="23" s="1"/>
  <c r="CM429" i="11"/>
  <c r="BR185" i="23" s="1"/>
  <c r="CM355" i="11"/>
  <c r="BR111" i="23" s="1"/>
  <c r="CQ269" i="11"/>
  <c r="BV25" i="23" s="1"/>
  <c r="AZ292" i="11"/>
  <c r="AJ48" i="23" s="1"/>
  <c r="BG424" i="11"/>
  <c r="AP180" i="23" s="1"/>
  <c r="AZ353" i="11"/>
  <c r="AJ109" i="23" s="1"/>
  <c r="BZ412" i="11"/>
  <c r="BG168" i="23" s="1"/>
  <c r="BI429" i="11"/>
  <c r="AR185" i="23" s="1"/>
  <c r="CM366" i="11"/>
  <c r="BR122" i="23" s="1"/>
  <c r="BW343" i="11"/>
  <c r="BD99" i="23" s="1"/>
  <c r="CP460" i="11"/>
  <c r="BU216" i="23" s="1"/>
  <c r="CN337" i="11"/>
  <c r="BS93" i="23" s="1"/>
  <c r="BG477" i="11"/>
  <c r="AP233" i="23" s="1"/>
  <c r="BA293" i="11"/>
  <c r="AK49" i="23" s="1"/>
  <c r="AY387" i="11"/>
  <c r="AI143" i="23" s="1"/>
  <c r="CZ323" i="11"/>
  <c r="CD79" i="23" s="1"/>
  <c r="BC438" i="11"/>
  <c r="AM194" i="23" s="1"/>
  <c r="CQ480" i="11"/>
  <c r="BV236" i="23" s="1"/>
  <c r="AY269" i="11"/>
  <c r="AI25" i="23" s="1"/>
  <c r="BK322" i="11"/>
  <c r="AT78" i="23" s="1"/>
  <c r="BS366" i="11"/>
  <c r="BA122" i="23" s="1"/>
  <c r="CM294" i="11"/>
  <c r="BR50" i="23" s="1"/>
  <c r="BC318" i="11"/>
  <c r="AM74" i="23" s="1"/>
  <c r="CM479" i="11"/>
  <c r="BR235" i="23" s="1"/>
  <c r="BB262" i="11"/>
  <c r="AL18" i="23" s="1"/>
  <c r="AY453" i="11"/>
  <c r="AI209" i="23" s="1"/>
  <c r="BK306" i="11"/>
  <c r="AT62" i="23" s="1"/>
  <c r="BK343" i="11"/>
  <c r="AT99" i="23" s="1"/>
  <c r="CA256" i="11"/>
  <c r="BH12" i="23" s="1"/>
  <c r="CA398" i="11"/>
  <c r="BH154" i="23" s="1"/>
  <c r="CA430" i="11"/>
  <c r="BH186" i="23" s="1"/>
  <c r="CP373" i="11"/>
  <c r="BU129" i="23" s="1"/>
  <c r="CQ386" i="11"/>
  <c r="BV142" i="23" s="1"/>
  <c r="CO411" i="11"/>
  <c r="BT167" i="23" s="1"/>
  <c r="CQ255" i="11"/>
  <c r="BV11" i="23" s="1"/>
  <c r="CN277" i="11"/>
  <c r="BS33" i="23" s="1"/>
  <c r="CP400" i="11"/>
  <c r="BU156" i="23" s="1"/>
  <c r="CM338" i="11"/>
  <c r="BR94" i="23" s="1"/>
  <c r="CM272" i="11"/>
  <c r="BR28" i="23" s="1"/>
  <c r="CO365" i="11"/>
  <c r="BT121" i="23" s="1"/>
  <c r="CM463" i="11"/>
  <c r="BR219" i="23" s="1"/>
  <c r="AY295" i="11"/>
  <c r="AI51" i="23" s="1"/>
  <c r="BZ404" i="11"/>
  <c r="BG160" i="23" s="1"/>
  <c r="CM478" i="11"/>
  <c r="BR234" i="23" s="1"/>
  <c r="CM473" i="11"/>
  <c r="BR229" i="23" s="1"/>
  <c r="BH453" i="11"/>
  <c r="AQ209" i="23" s="1"/>
  <c r="BG256" i="11"/>
  <c r="AP12" i="23" s="1"/>
  <c r="AY397" i="11"/>
  <c r="AI153" i="23" s="1"/>
  <c r="CX463" i="11"/>
  <c r="CB219" i="23" s="1"/>
  <c r="CO252" i="11"/>
  <c r="BT8" i="23" s="1"/>
  <c r="BK302" i="11"/>
  <c r="AT58" i="23" s="1"/>
  <c r="BH477" i="11"/>
  <c r="AQ233" i="23" s="1"/>
  <c r="BH476" i="11"/>
  <c r="AQ232" i="23" s="1"/>
  <c r="CN471" i="11"/>
  <c r="BS227" i="23" s="1"/>
  <c r="CM416" i="11"/>
  <c r="BR172" i="23" s="1"/>
  <c r="BR264" i="11"/>
  <c r="AZ20" i="23" s="1"/>
  <c r="BG321" i="11"/>
  <c r="AP77" i="23" s="1"/>
  <c r="BG322" i="11"/>
  <c r="AP78" i="23" s="1"/>
  <c r="BK474" i="11"/>
  <c r="AT230" i="23" s="1"/>
  <c r="BS290" i="11"/>
  <c r="BA46" i="23" s="1"/>
  <c r="CQ335" i="11"/>
  <c r="BV91" i="23" s="1"/>
  <c r="CQ354" i="11"/>
  <c r="BV110" i="23" s="1"/>
  <c r="CP469" i="11"/>
  <c r="BU225" i="23" s="1"/>
  <c r="CP300" i="11"/>
  <c r="BU56" i="23" s="1"/>
  <c r="CN362" i="11"/>
  <c r="BS118" i="23" s="1"/>
  <c r="CP345" i="11"/>
  <c r="BU101" i="23" s="1"/>
  <c r="CM349" i="11"/>
  <c r="BR105" i="23" s="1"/>
  <c r="CO308" i="11"/>
  <c r="BT64" i="23" s="1"/>
  <c r="BK329" i="11"/>
  <c r="AT85" i="23" s="1"/>
  <c r="CP378" i="11"/>
  <c r="BU134" i="23" s="1"/>
  <c r="CM303" i="11"/>
  <c r="BR59" i="23" s="1"/>
  <c r="BX37" i="11"/>
  <c r="BX281" i="11" s="1"/>
  <c r="BE37" i="23" s="1"/>
  <c r="BG317" i="11"/>
  <c r="AP73" i="23" s="1"/>
  <c r="CM485" i="11"/>
  <c r="BR241" i="23" s="1"/>
  <c r="BC402" i="11"/>
  <c r="AM158" i="23" s="1"/>
  <c r="CO274" i="11"/>
  <c r="BT30" i="23" s="1"/>
  <c r="CP465" i="11"/>
  <c r="BU221" i="23" s="1"/>
  <c r="BC330" i="11"/>
  <c r="AM86" i="23" s="1"/>
  <c r="BC328" i="11"/>
  <c r="AM84" i="23" s="1"/>
  <c r="BK367" i="11"/>
  <c r="AT123" i="23" s="1"/>
  <c r="BK338" i="11"/>
  <c r="AT94" i="23" s="1"/>
  <c r="BK478" i="11"/>
  <c r="AT234" i="23" s="1"/>
  <c r="BS266" i="11"/>
  <c r="BA22" i="23" s="1"/>
  <c r="BS453" i="11"/>
  <c r="BA209" i="23" s="1"/>
  <c r="CO306" i="11"/>
  <c r="BT62" i="23" s="1"/>
  <c r="CQ316" i="11"/>
  <c r="BV72" i="23" s="1"/>
  <c r="CN333" i="11"/>
  <c r="BS89" i="23" s="1"/>
  <c r="CN390" i="11"/>
  <c r="BS146" i="23" s="1"/>
  <c r="CO488" i="11"/>
  <c r="BT244" i="23" s="1"/>
  <c r="BH452" i="11"/>
  <c r="AQ208" i="23" s="1"/>
  <c r="BS262" i="11"/>
  <c r="BA18" i="23" s="1"/>
  <c r="CM379" i="11"/>
  <c r="BR135" i="23" s="1"/>
  <c r="CQ317" i="11"/>
  <c r="BV73" i="23" s="1"/>
  <c r="BY381" i="11"/>
  <c r="BF137" i="23" s="1"/>
  <c r="BP243" i="11"/>
  <c r="BP488" i="11" s="1"/>
  <c r="AX244" i="23" s="1"/>
  <c r="CH369" i="11"/>
  <c r="BN125" i="23" s="1"/>
  <c r="CZ305" i="11"/>
  <c r="CD61" i="23" s="1"/>
  <c r="AY423" i="11"/>
  <c r="AI179" i="23" s="1"/>
  <c r="CM343" i="11"/>
  <c r="BR99" i="23" s="1"/>
  <c r="CM484" i="11"/>
  <c r="BR240" i="23" s="1"/>
  <c r="CA325" i="11"/>
  <c r="BH81" i="23" s="1"/>
  <c r="BG269" i="11"/>
  <c r="AP25" i="23" s="1"/>
  <c r="BG337" i="11"/>
  <c r="AP93" i="23" s="1"/>
  <c r="CN434" i="11"/>
  <c r="BS190" i="23" s="1"/>
  <c r="BC379" i="11"/>
  <c r="AM135" i="23" s="1"/>
  <c r="BS486" i="11"/>
  <c r="BA242" i="23" s="1"/>
  <c r="CQ369" i="11"/>
  <c r="BV125" i="23" s="1"/>
  <c r="BK454" i="11"/>
  <c r="AT210" i="23" s="1"/>
  <c r="BS383" i="11"/>
  <c r="BA139" i="23" s="1"/>
  <c r="CA402" i="11"/>
  <c r="BH158" i="23" s="1"/>
  <c r="CN389" i="11"/>
  <c r="BS145" i="23" s="1"/>
  <c r="CN415" i="11"/>
  <c r="BS171" i="23" s="1"/>
  <c r="BK353" i="11"/>
  <c r="AT109" i="23" s="1"/>
  <c r="BG472" i="11"/>
  <c r="AP228" i="23" s="1"/>
  <c r="CM474" i="11"/>
  <c r="BR230" i="23" s="1"/>
  <c r="CM258" i="11"/>
  <c r="BR14" i="23" s="1"/>
  <c r="CN252" i="11"/>
  <c r="BS8" i="23" s="1"/>
  <c r="BG298" i="11"/>
  <c r="AP54" i="23" s="1"/>
  <c r="BG427" i="11"/>
  <c r="AP183" i="23" s="1"/>
  <c r="CO464" i="11"/>
  <c r="BT220" i="23" s="1"/>
  <c r="BZ305" i="11"/>
  <c r="BG61" i="23" s="1"/>
  <c r="CQ378" i="11"/>
  <c r="BV134" i="23" s="1"/>
  <c r="CA453" i="11"/>
  <c r="BH209" i="23" s="1"/>
  <c r="CN330" i="11"/>
  <c r="BS86" i="23" s="1"/>
  <c r="BK346" i="11"/>
  <c r="AT102" i="23" s="1"/>
  <c r="BK418" i="11"/>
  <c r="AT174" i="23" s="1"/>
  <c r="BG386" i="11"/>
  <c r="AP142" i="23" s="1"/>
  <c r="BK359" i="11"/>
  <c r="AT115" i="23" s="1"/>
  <c r="CM291" i="11"/>
  <c r="BR47" i="23" s="1"/>
  <c r="CP286" i="11"/>
  <c r="BU42" i="23" s="1"/>
  <c r="CO387" i="11"/>
  <c r="BT143" i="23" s="1"/>
  <c r="CM475" i="11"/>
  <c r="BR231" i="23" s="1"/>
  <c r="CN353" i="11"/>
  <c r="BS109" i="23" s="1"/>
  <c r="CM289" i="11"/>
  <c r="BR45" i="23" s="1"/>
  <c r="CO392" i="11"/>
  <c r="BT148" i="23" s="1"/>
  <c r="BG257" i="11"/>
  <c r="AP13" i="23" s="1"/>
  <c r="BJ273" i="11"/>
  <c r="AS29" i="23" s="1"/>
  <c r="BI444" i="11"/>
  <c r="AR200" i="23" s="1"/>
  <c r="CQ277" i="11"/>
  <c r="BV33" i="23" s="1"/>
  <c r="BG341" i="11"/>
  <c r="AP97" i="23" s="1"/>
  <c r="BG448" i="11"/>
  <c r="AP204" i="23" s="1"/>
  <c r="CX340" i="11"/>
  <c r="CB96" i="23" s="1"/>
  <c r="CX436" i="11"/>
  <c r="CB192" i="23" s="1"/>
  <c r="BS298" i="11"/>
  <c r="BA54" i="23" s="1"/>
  <c r="CP461" i="11"/>
  <c r="BU217" i="23" s="1"/>
  <c r="CO322" i="11"/>
  <c r="BT78" i="23" s="1"/>
  <c r="CP447" i="11"/>
  <c r="BU203" i="23" s="1"/>
  <c r="BG373" i="11"/>
  <c r="AP129" i="23" s="1"/>
  <c r="CN338" i="11"/>
  <c r="BS94" i="23" s="1"/>
  <c r="CQ370" i="11"/>
  <c r="BV126" i="23" s="1"/>
  <c r="CO421" i="11"/>
  <c r="BT177" i="23" s="1"/>
  <c r="CO469" i="11"/>
  <c r="BT225" i="23" s="1"/>
  <c r="CO250" i="11"/>
  <c r="BT6" i="23" s="1"/>
  <c r="CO296" i="11"/>
  <c r="BT52" i="23" s="1"/>
  <c r="CQ484" i="11"/>
  <c r="BV240" i="23" s="1"/>
  <c r="CP420" i="11"/>
  <c r="BU176" i="23" s="1"/>
  <c r="CQ456" i="11"/>
  <c r="BV212" i="23" s="1"/>
  <c r="CP463" i="11"/>
  <c r="BU219" i="23" s="1"/>
  <c r="BP208" i="11"/>
  <c r="CA273" i="11"/>
  <c r="BH29" i="23" s="1"/>
  <c r="BK433" i="11"/>
  <c r="AT189" i="23" s="1"/>
  <c r="CA321" i="11"/>
  <c r="BH77" i="23" s="1"/>
  <c r="BG398" i="11"/>
  <c r="AP154" i="23" s="1"/>
  <c r="BK429" i="11"/>
  <c r="AT185" i="23" s="1"/>
  <c r="BI379" i="11"/>
  <c r="AR135" i="23" s="1"/>
  <c r="AZ404" i="11"/>
  <c r="AJ160" i="23" s="1"/>
  <c r="BC254" i="11"/>
  <c r="AM10" i="23" s="1"/>
  <c r="CA397" i="11"/>
  <c r="BH153" i="23" s="1"/>
  <c r="CZ353" i="11"/>
  <c r="CD109" i="23" s="1"/>
  <c r="BC376" i="11"/>
  <c r="AM132" i="23" s="1"/>
  <c r="CN365" i="11"/>
  <c r="BS121" i="23" s="1"/>
  <c r="CM301" i="11"/>
  <c r="BR57" i="23" s="1"/>
  <c r="BZ329" i="11"/>
  <c r="BG85" i="23" s="1"/>
  <c r="CM410" i="11"/>
  <c r="BR166" i="23" s="1"/>
  <c r="CW268" i="11"/>
  <c r="CA24" i="23" s="1"/>
  <c r="CW300" i="11"/>
  <c r="CA56" i="23" s="1"/>
  <c r="CY255" i="11"/>
  <c r="CC11" i="23" s="1"/>
  <c r="CY271" i="11"/>
  <c r="CC27" i="23" s="1"/>
  <c r="CY287" i="11"/>
  <c r="CC43" i="23" s="1"/>
  <c r="CY303" i="11"/>
  <c r="CC59" i="23" s="1"/>
  <c r="CY336" i="11"/>
  <c r="CC92" i="23" s="1"/>
  <c r="CY352" i="11"/>
  <c r="CC108" i="23" s="1"/>
  <c r="CY368" i="11"/>
  <c r="CC124" i="23" s="1"/>
  <c r="CY400" i="11"/>
  <c r="CC156" i="23" s="1"/>
  <c r="CY480" i="11"/>
  <c r="CC236" i="23" s="1"/>
  <c r="CX448" i="11"/>
  <c r="CB204" i="23" s="1"/>
  <c r="CX479" i="11"/>
  <c r="CB235" i="23" s="1"/>
  <c r="CU339" i="11"/>
  <c r="BY95" i="23" s="1"/>
  <c r="CX270" i="11"/>
  <c r="CB26" i="23" s="1"/>
  <c r="CX300" i="11"/>
  <c r="CB56" i="23" s="1"/>
  <c r="CP398" i="11"/>
  <c r="BU154" i="23" s="1"/>
  <c r="CQ299" i="11"/>
  <c r="BV55" i="23" s="1"/>
  <c r="CN349" i="11"/>
  <c r="BS105" i="23" s="1"/>
  <c r="BK376" i="11"/>
  <c r="AT132" i="23" s="1"/>
  <c r="BC450" i="11"/>
  <c r="AM206" i="23" s="1"/>
  <c r="BK351" i="11"/>
  <c r="AT107" i="23" s="1"/>
  <c r="CA334" i="11"/>
  <c r="BH90" i="23" s="1"/>
  <c r="CA366" i="11"/>
  <c r="BH122" i="23" s="1"/>
  <c r="CA462" i="11"/>
  <c r="BH218" i="23" s="1"/>
  <c r="CQ348" i="11"/>
  <c r="BV104" i="23" s="1"/>
  <c r="CN358" i="11"/>
  <c r="BS114" i="23" s="1"/>
  <c r="CQ351" i="11"/>
  <c r="BV107" i="23" s="1"/>
  <c r="CQ367" i="11"/>
  <c r="BV123" i="23" s="1"/>
  <c r="CP326" i="11"/>
  <c r="BU82" i="23" s="1"/>
  <c r="CO304" i="11"/>
  <c r="BT60" i="23" s="1"/>
  <c r="CP448" i="11"/>
  <c r="BU204" i="23" s="1"/>
  <c r="BG300" i="11"/>
  <c r="AP56" i="23" s="1"/>
  <c r="BS326" i="11"/>
  <c r="BA82" i="23" s="1"/>
  <c r="BG480" i="11"/>
  <c r="AP236" i="23" s="1"/>
  <c r="CN409" i="11"/>
  <c r="BS165" i="23" s="1"/>
  <c r="CN473" i="11"/>
  <c r="BS229" i="23" s="1"/>
  <c r="CH140" i="11"/>
  <c r="CH200" i="11"/>
  <c r="BS448" i="11"/>
  <c r="BA204" i="23" s="1"/>
  <c r="BG289" i="11"/>
  <c r="AP45" i="23" s="1"/>
  <c r="AY424" i="11"/>
  <c r="AI180" i="23" s="1"/>
  <c r="BA374" i="11"/>
  <c r="AK130" i="23" s="1"/>
  <c r="BO63" i="11"/>
  <c r="BA343" i="11"/>
  <c r="AK99" i="23" s="1"/>
  <c r="BA373" i="11"/>
  <c r="AK129" i="23" s="1"/>
  <c r="BH468" i="11"/>
  <c r="AQ224" i="23" s="1"/>
  <c r="BI473" i="11"/>
  <c r="AR229" i="23" s="1"/>
  <c r="BK318" i="11"/>
  <c r="AT74" i="23" s="1"/>
  <c r="BG471" i="11"/>
  <c r="AP227" i="23" s="1"/>
  <c r="CV385" i="11"/>
  <c r="BZ141" i="23" s="1"/>
  <c r="CZ389" i="11"/>
  <c r="CD145" i="23" s="1"/>
  <c r="CZ283" i="11"/>
  <c r="CD39" i="23" s="1"/>
  <c r="BC360" i="11"/>
  <c r="AM116" i="23" s="1"/>
  <c r="BK303" i="11"/>
  <c r="AT59" i="23" s="1"/>
  <c r="BK415" i="11"/>
  <c r="AT171" i="23" s="1"/>
  <c r="BK314" i="11"/>
  <c r="AT70" i="23" s="1"/>
  <c r="BS278" i="11"/>
  <c r="BA34" i="23" s="1"/>
  <c r="CA274" i="11"/>
  <c r="BH30" i="23" s="1"/>
  <c r="CA306" i="11"/>
  <c r="BH62" i="23" s="1"/>
  <c r="CN306" i="11"/>
  <c r="BS62" i="23" s="1"/>
  <c r="CQ362" i="11"/>
  <c r="BV118" i="23" s="1"/>
  <c r="CO266" i="11"/>
  <c r="BT22" i="23" s="1"/>
  <c r="CQ373" i="11"/>
  <c r="BV129" i="23" s="1"/>
  <c r="CP477" i="11"/>
  <c r="BU233" i="23" s="1"/>
  <c r="CO342" i="11"/>
  <c r="BT98" i="23" s="1"/>
  <c r="CQ429" i="11"/>
  <c r="BV185" i="23" s="1"/>
  <c r="CP367" i="11"/>
  <c r="BU123" i="23" s="1"/>
  <c r="CO326" i="11"/>
  <c r="BT82" i="23" s="1"/>
  <c r="CQ374" i="11"/>
  <c r="BV130" i="23" s="1"/>
  <c r="CN356" i="11"/>
  <c r="BS112" i="23" s="1"/>
  <c r="CO423" i="11"/>
  <c r="BT179" i="23" s="1"/>
  <c r="CM344" i="11"/>
  <c r="BR100" i="23" s="1"/>
  <c r="CN348" i="11"/>
  <c r="BS104" i="23" s="1"/>
  <c r="CO448" i="11"/>
  <c r="BT204" i="23" s="1"/>
  <c r="CO431" i="11"/>
  <c r="BT187" i="23" s="1"/>
  <c r="BS476" i="11"/>
  <c r="BA232" i="23" s="1"/>
  <c r="BC289" i="11"/>
  <c r="AM45" i="23" s="1"/>
  <c r="BC394" i="11"/>
  <c r="AM150" i="23" s="1"/>
  <c r="AY479" i="11"/>
  <c r="AI235" i="23" s="1"/>
  <c r="BK449" i="11"/>
  <c r="AT205" i="23" s="1"/>
  <c r="BB301" i="11"/>
  <c r="AL57" i="23" s="1"/>
  <c r="CM364" i="11"/>
  <c r="BR120" i="23" s="1"/>
  <c r="BZ256" i="11"/>
  <c r="BG12" i="23" s="1"/>
  <c r="CA329" i="11"/>
  <c r="BH85" i="23" s="1"/>
  <c r="BG260" i="11"/>
  <c r="AP16" i="23" s="1"/>
  <c r="BJ281" i="11"/>
  <c r="AS37" i="23" s="1"/>
  <c r="BW353" i="11"/>
  <c r="BD109" i="23" s="1"/>
  <c r="CH60" i="11"/>
  <c r="BG454" i="11"/>
  <c r="AP210" i="23" s="1"/>
  <c r="BG340" i="11"/>
  <c r="AP96" i="23" s="1"/>
  <c r="AY284" i="11"/>
  <c r="AI40" i="23" s="1"/>
  <c r="CZ472" i="11"/>
  <c r="CD228" i="23" s="1"/>
  <c r="CX456" i="11"/>
  <c r="CB212" i="23" s="1"/>
  <c r="CX487" i="11"/>
  <c r="CB243" i="23" s="1"/>
  <c r="CU395" i="11"/>
  <c r="BY151" i="23" s="1"/>
  <c r="CW382" i="11"/>
  <c r="CA138" i="23" s="1"/>
  <c r="CW414" i="11"/>
  <c r="CA170" i="23" s="1"/>
  <c r="CX451" i="11"/>
  <c r="CB207" i="23" s="1"/>
  <c r="CA454" i="11"/>
  <c r="BH210" i="23" s="1"/>
  <c r="BK362" i="11"/>
  <c r="AT118" i="23" s="1"/>
  <c r="CP297" i="11"/>
  <c r="BU53" i="23" s="1"/>
  <c r="CP318" i="11"/>
  <c r="BU74" i="23" s="1"/>
  <c r="CP392" i="11"/>
  <c r="BU148" i="23" s="1"/>
  <c r="CN342" i="11"/>
  <c r="BS98" i="23" s="1"/>
  <c r="CQ433" i="11"/>
  <c r="BV189" i="23" s="1"/>
  <c r="CN326" i="11"/>
  <c r="BS82" i="23" s="1"/>
  <c r="CM304" i="11"/>
  <c r="BR60" i="23" s="1"/>
  <c r="CP451" i="11"/>
  <c r="BU207" i="23" s="1"/>
  <c r="CQ265" i="11"/>
  <c r="BV21" i="23" s="1"/>
  <c r="CP483" i="11"/>
  <c r="BU239" i="23" s="1"/>
  <c r="CM488" i="11"/>
  <c r="BR244" i="23" s="1"/>
  <c r="CP456" i="11"/>
  <c r="BU212" i="23" s="1"/>
  <c r="BS444" i="11"/>
  <c r="BA200" i="23" s="1"/>
  <c r="BH276" i="11"/>
  <c r="AQ32" i="23" s="1"/>
  <c r="BC414" i="11"/>
  <c r="AM170" i="23" s="1"/>
  <c r="BC265" i="11"/>
  <c r="AM21" i="23" s="1"/>
  <c r="BC341" i="11"/>
  <c r="AM97" i="23" s="1"/>
  <c r="CN398" i="11"/>
  <c r="BS154" i="23" s="1"/>
  <c r="CQ394" i="11"/>
  <c r="BV150" i="23" s="1"/>
  <c r="BZ384" i="11"/>
  <c r="BG140" i="23" s="1"/>
  <c r="BQ268" i="11"/>
  <c r="AY24" i="23" s="1"/>
  <c r="CH297" i="11"/>
  <c r="BN53" i="23" s="1"/>
  <c r="BZ369" i="11"/>
  <c r="BG125" i="23" s="1"/>
  <c r="CO372" i="11"/>
  <c r="BT128" i="23" s="1"/>
  <c r="BG302" i="11"/>
  <c r="AP58" i="23" s="1"/>
  <c r="BG469" i="11"/>
  <c r="AP225" i="23" s="1"/>
  <c r="BA484" i="11"/>
  <c r="AK240" i="23" s="1"/>
  <c r="BG428" i="11"/>
  <c r="AP184" i="23" s="1"/>
  <c r="CM483" i="11"/>
  <c r="BR239" i="23" s="1"/>
  <c r="CZ433" i="11"/>
  <c r="CD189" i="23" s="1"/>
  <c r="CX275" i="11"/>
  <c r="CB31" i="23" s="1"/>
  <c r="CW346" i="11"/>
  <c r="CA102" i="23" s="1"/>
  <c r="BC406" i="11"/>
  <c r="AM162" i="23" s="1"/>
  <c r="CN397" i="11"/>
  <c r="BS153" i="23" s="1"/>
  <c r="BK408" i="11"/>
  <c r="AT164" i="23" s="1"/>
  <c r="BS465" i="11"/>
  <c r="BA221" i="23" s="1"/>
  <c r="CO429" i="11"/>
  <c r="BT185" i="23" s="1"/>
  <c r="CQ389" i="11"/>
  <c r="BV145" i="23" s="1"/>
  <c r="CA281" i="11"/>
  <c r="BH37" i="23" s="1"/>
  <c r="BK330" i="11"/>
  <c r="AT86" i="23" s="1"/>
  <c r="BK442" i="11"/>
  <c r="AT198" i="23" s="1"/>
  <c r="BS433" i="11"/>
  <c r="BA189" i="23" s="1"/>
  <c r="CA282" i="11"/>
  <c r="BH38" i="23" s="1"/>
  <c r="CA378" i="11"/>
  <c r="BH134" i="23" s="1"/>
  <c r="CA442" i="11"/>
  <c r="BH198" i="23" s="1"/>
  <c r="CO254" i="11"/>
  <c r="BT10" i="23" s="1"/>
  <c r="CO318" i="11"/>
  <c r="BT74" i="23" s="1"/>
  <c r="CN346" i="11"/>
  <c r="BS102" i="23" s="1"/>
  <c r="CO356" i="11"/>
  <c r="BT112" i="23" s="1"/>
  <c r="CQ452" i="11"/>
  <c r="BV208" i="23" s="1"/>
  <c r="CM265" i="11"/>
  <c r="BR21" i="23" s="1"/>
  <c r="CQ349" i="11"/>
  <c r="BV105" i="23" s="1"/>
  <c r="CN387" i="11"/>
  <c r="BS143" i="23" s="1"/>
  <c r="CM367" i="11"/>
  <c r="BR123" i="23" s="1"/>
  <c r="AZ488" i="11"/>
  <c r="AJ244" i="23" s="1"/>
  <c r="AY398" i="11"/>
  <c r="AI154" i="23" s="1"/>
  <c r="CQ278" i="11"/>
  <c r="BV34" i="23" s="1"/>
  <c r="CM417" i="11"/>
  <c r="BR173" i="23" s="1"/>
  <c r="CA257" i="11"/>
  <c r="BH13" i="23" s="1"/>
  <c r="CN410" i="11"/>
  <c r="BS166" i="23" s="1"/>
  <c r="CN392" i="11"/>
  <c r="BS148" i="23" s="1"/>
  <c r="BK273" i="11"/>
  <c r="AT29" i="23" s="1"/>
  <c r="BB353" i="11"/>
  <c r="AL109" i="23" s="1"/>
  <c r="BI453" i="11"/>
  <c r="AR209" i="23" s="1"/>
  <c r="BZ257" i="11"/>
  <c r="BG13" i="23" s="1"/>
  <c r="BJ382" i="11"/>
  <c r="AS138" i="23" s="1"/>
  <c r="BJ429" i="11"/>
  <c r="AS185" i="23" s="1"/>
  <c r="BI411" i="11"/>
  <c r="AR167" i="23" s="1"/>
  <c r="CX478" i="11"/>
  <c r="CB234" i="23" s="1"/>
  <c r="CX393" i="11"/>
  <c r="CB149" i="23" s="1"/>
  <c r="CX433" i="11"/>
  <c r="CB189" i="23" s="1"/>
  <c r="CV409" i="11"/>
  <c r="BZ165" i="23" s="1"/>
  <c r="CX255" i="11"/>
  <c r="CB11" i="23" s="1"/>
  <c r="BS362" i="11"/>
  <c r="BA118" i="23" s="1"/>
  <c r="CP282" i="11"/>
  <c r="BU38" i="23" s="1"/>
  <c r="CP440" i="11"/>
  <c r="BU196" i="23" s="1"/>
  <c r="BK374" i="11"/>
  <c r="AT130" i="23" s="1"/>
  <c r="BK406" i="11"/>
  <c r="AT162" i="23" s="1"/>
  <c r="BK274" i="11"/>
  <c r="AT30" i="23" s="1"/>
  <c r="BS270" i="11"/>
  <c r="BA26" i="23" s="1"/>
  <c r="BS482" i="11"/>
  <c r="BA238" i="23" s="1"/>
  <c r="CA446" i="11"/>
  <c r="BH202" i="23" s="1"/>
  <c r="CN435" i="11"/>
  <c r="BS191" i="23" s="1"/>
  <c r="CN422" i="11"/>
  <c r="BS178" i="23" s="1"/>
  <c r="CO447" i="11"/>
  <c r="BT203" i="23" s="1"/>
  <c r="CQ301" i="11"/>
  <c r="BV57" i="23" s="1"/>
  <c r="CP452" i="11"/>
  <c r="BU208" i="23" s="1"/>
  <c r="CP265" i="11"/>
  <c r="BU21" i="23" s="1"/>
  <c r="CP484" i="11"/>
  <c r="BU240" i="23" s="1"/>
  <c r="CP349" i="11"/>
  <c r="BU105" i="23" s="1"/>
  <c r="CM465" i="11"/>
  <c r="BR221" i="23" s="1"/>
  <c r="BK257" i="11"/>
  <c r="AT13" i="23" s="1"/>
  <c r="BG325" i="11"/>
  <c r="AP81" i="23" s="1"/>
  <c r="CA313" i="11"/>
  <c r="BH69" i="23" s="1"/>
  <c r="BG451" i="11"/>
  <c r="AP207" i="23" s="1"/>
  <c r="AY487" i="11"/>
  <c r="AI243" i="23" s="1"/>
  <c r="CM306" i="11"/>
  <c r="BR62" i="23" s="1"/>
  <c r="AY338" i="11"/>
  <c r="AI94" i="23" s="1"/>
  <c r="BG421" i="11"/>
  <c r="AP177" i="23" s="1"/>
  <c r="AY353" i="11"/>
  <c r="AI109" i="23" s="1"/>
  <c r="CA385" i="11"/>
  <c r="BH141" i="23" s="1"/>
  <c r="BJ350" i="11"/>
  <c r="AS106" i="23" s="1"/>
  <c r="CV295" i="11"/>
  <c r="BZ51" i="23" s="1"/>
  <c r="CZ405" i="11"/>
  <c r="CD161" i="23" s="1"/>
  <c r="CU400" i="11"/>
  <c r="BY156" i="23" s="1"/>
  <c r="BK345" i="11"/>
  <c r="AT101" i="23" s="1"/>
  <c r="CR252" i="11"/>
  <c r="BW8" i="23" s="1"/>
  <c r="CZ8" i="11"/>
  <c r="CR410" i="11"/>
  <c r="BW166" i="23" s="1"/>
  <c r="CZ166" i="11"/>
  <c r="CZ410" i="11" s="1"/>
  <c r="CD166" i="23" s="1"/>
  <c r="BD251" i="11"/>
  <c r="AN7" i="23" s="1"/>
  <c r="CU7" i="11"/>
  <c r="CU251" i="11" s="1"/>
  <c r="BY7" i="23" s="1"/>
  <c r="BD280" i="11"/>
  <c r="AN36" i="23" s="1"/>
  <c r="CU36" i="11"/>
  <c r="CU280" i="11" s="1"/>
  <c r="BY36" i="23" s="1"/>
  <c r="BD337" i="11"/>
  <c r="AN93" i="23" s="1"/>
  <c r="CU93" i="11"/>
  <c r="CU338" i="11" s="1"/>
  <c r="BY94" i="23" s="1"/>
  <c r="BT252" i="11"/>
  <c r="BB8" i="23" s="1"/>
  <c r="CW8" i="11"/>
  <c r="CW252" i="11" s="1"/>
  <c r="CA8" i="23" s="1"/>
  <c r="BT284" i="11"/>
  <c r="BB40" i="23" s="1"/>
  <c r="CW40" i="11"/>
  <c r="CW284" i="11" s="1"/>
  <c r="CA40" i="23" s="1"/>
  <c r="CR359" i="11"/>
  <c r="BW115" i="23" s="1"/>
  <c r="CZ115" i="11"/>
  <c r="CR426" i="11"/>
  <c r="BW182" i="23" s="1"/>
  <c r="CZ182" i="11"/>
  <c r="CZ426" i="11" s="1"/>
  <c r="CD182" i="23" s="1"/>
  <c r="CZ458" i="11"/>
  <c r="CD214" i="23" s="1"/>
  <c r="CJ316" i="11"/>
  <c r="BP72" i="23" s="1"/>
  <c r="CY72" i="11"/>
  <c r="CY316" i="11" s="1"/>
  <c r="CC72" i="23" s="1"/>
  <c r="CJ380" i="11"/>
  <c r="BP136" i="23" s="1"/>
  <c r="CY136" i="11"/>
  <c r="CY380" i="11" s="1"/>
  <c r="CC136" i="23" s="1"/>
  <c r="CJ412" i="11"/>
  <c r="BP168" i="23" s="1"/>
  <c r="CY168" i="11"/>
  <c r="CY412" i="11" s="1"/>
  <c r="CC168" i="23" s="1"/>
  <c r="CJ428" i="11"/>
  <c r="BP184" i="23" s="1"/>
  <c r="CY184" i="11"/>
  <c r="CY428" i="11" s="1"/>
  <c r="CC184" i="23" s="1"/>
  <c r="CJ444" i="11"/>
  <c r="BP200" i="23" s="1"/>
  <c r="CY200" i="11"/>
  <c r="CY444" i="11" s="1"/>
  <c r="CC200" i="23" s="1"/>
  <c r="CJ460" i="11"/>
  <c r="BP216" i="23" s="1"/>
  <c r="CY216" i="11"/>
  <c r="CY460" i="11" s="1"/>
  <c r="CC216" i="23" s="1"/>
  <c r="CB253" i="11"/>
  <c r="BI9" i="23" s="1"/>
  <c r="CX9" i="11"/>
  <c r="CX253" i="11" s="1"/>
  <c r="CB9" i="23" s="1"/>
  <c r="CX283" i="11"/>
  <c r="CB39" i="23" s="1"/>
  <c r="CX315" i="11"/>
  <c r="CB71" i="23" s="1"/>
  <c r="CB345" i="11"/>
  <c r="BI101" i="23" s="1"/>
  <c r="CX101" i="11"/>
  <c r="CX377" i="11"/>
  <c r="CB133" i="23" s="1"/>
  <c r="CB409" i="11"/>
  <c r="BI165" i="23" s="1"/>
  <c r="CX165" i="11"/>
  <c r="CX409" i="11" s="1"/>
  <c r="CB165" i="23" s="1"/>
  <c r="CX440" i="11"/>
  <c r="CB196" i="23" s="1"/>
  <c r="CX471" i="11"/>
  <c r="CB227" i="23" s="1"/>
  <c r="BL394" i="11"/>
  <c r="AU150" i="23" s="1"/>
  <c r="CV150" i="11"/>
  <c r="BD338" i="11"/>
  <c r="AN94" i="23" s="1"/>
  <c r="CU368" i="11"/>
  <c r="BY124" i="23" s="1"/>
  <c r="BD466" i="11"/>
  <c r="AN222" i="23" s="1"/>
  <c r="CU222" i="11"/>
  <c r="CU466" i="11" s="1"/>
  <c r="BY222" i="23" s="1"/>
  <c r="AY261" i="11"/>
  <c r="AI17" i="23" s="1"/>
  <c r="BD477" i="11"/>
  <c r="AN233" i="23" s="1"/>
  <c r="CU233" i="11"/>
  <c r="BT270" i="11"/>
  <c r="BB26" i="23" s="1"/>
  <c r="CW26" i="11"/>
  <c r="BT302" i="11"/>
  <c r="BB58" i="23" s="1"/>
  <c r="CW58" i="11"/>
  <c r="CW303" i="11" s="1"/>
  <c r="CA59" i="23" s="1"/>
  <c r="BT366" i="11"/>
  <c r="BB122" i="23" s="1"/>
  <c r="CW122" i="11"/>
  <c r="CW367" i="11" s="1"/>
  <c r="CA123" i="23" s="1"/>
  <c r="BT398" i="11"/>
  <c r="BB154" i="23" s="1"/>
  <c r="CW154" i="11"/>
  <c r="BT430" i="11"/>
  <c r="BB186" i="23" s="1"/>
  <c r="CW186" i="11"/>
  <c r="BT462" i="11"/>
  <c r="BB218" i="23" s="1"/>
  <c r="CW218" i="11"/>
  <c r="CW462" i="11" s="1"/>
  <c r="CA218" i="23" s="1"/>
  <c r="CR290" i="11"/>
  <c r="BW46" i="23" s="1"/>
  <c r="CZ46" i="11"/>
  <c r="CZ291" i="11" s="1"/>
  <c r="CD47" i="23" s="1"/>
  <c r="CR326" i="11"/>
  <c r="BW82" i="23" s="1"/>
  <c r="CZ82" i="11"/>
  <c r="CZ326" i="11" s="1"/>
  <c r="CD82" i="23" s="1"/>
  <c r="CR355" i="11"/>
  <c r="BW111" i="23" s="1"/>
  <c r="CZ111" i="11"/>
  <c r="CR384" i="11"/>
  <c r="BW140" i="23" s="1"/>
  <c r="CZ140" i="11"/>
  <c r="CZ412" i="11"/>
  <c r="CD168" i="23" s="1"/>
  <c r="CR444" i="11"/>
  <c r="BW200" i="23" s="1"/>
  <c r="CZ200" i="11"/>
  <c r="CZ444" i="11" s="1"/>
  <c r="CD200" i="23" s="1"/>
  <c r="CR481" i="11"/>
  <c r="BW237" i="23" s="1"/>
  <c r="CZ237" i="11"/>
  <c r="CZ481" i="11" s="1"/>
  <c r="CD237" i="23" s="1"/>
  <c r="CY264" i="11"/>
  <c r="CC20" i="23" s="1"/>
  <c r="CJ280" i="11"/>
  <c r="BP36" i="23" s="1"/>
  <c r="CY36" i="11"/>
  <c r="CY280" i="11" s="1"/>
  <c r="CC36" i="23" s="1"/>
  <c r="CJ296" i="11"/>
  <c r="BP52" i="23" s="1"/>
  <c r="CY52" i="11"/>
  <c r="CY296" i="11" s="1"/>
  <c r="CC52" i="23" s="1"/>
  <c r="CY329" i="11"/>
  <c r="CC85" i="23" s="1"/>
  <c r="CY345" i="11"/>
  <c r="CC101" i="23" s="1"/>
  <c r="CY473" i="11"/>
  <c r="CC229" i="23" s="1"/>
  <c r="CB285" i="11"/>
  <c r="BI41" i="23" s="1"/>
  <c r="CX41" i="11"/>
  <c r="CX285" i="11" s="1"/>
  <c r="CB41" i="23" s="1"/>
  <c r="BD376" i="11"/>
  <c r="AN132" i="23" s="1"/>
  <c r="CU132" i="11"/>
  <c r="BD404" i="11"/>
  <c r="AN160" i="23" s="1"/>
  <c r="CU160" i="11"/>
  <c r="CU405" i="11" s="1"/>
  <c r="BY161" i="23" s="1"/>
  <c r="BD468" i="11"/>
  <c r="AN224" i="23" s="1"/>
  <c r="CU224" i="11"/>
  <c r="CU468" i="11" s="1"/>
  <c r="BY224" i="23" s="1"/>
  <c r="CW287" i="11"/>
  <c r="CA43" i="23" s="1"/>
  <c r="CW383" i="11"/>
  <c r="CA139" i="23" s="1"/>
  <c r="CW415" i="11"/>
  <c r="CA171" i="23" s="1"/>
  <c r="CW447" i="11"/>
  <c r="CA203" i="23" s="1"/>
  <c r="CZ335" i="11"/>
  <c r="CD91" i="23" s="1"/>
  <c r="CR362" i="11"/>
  <c r="BW118" i="23" s="1"/>
  <c r="CZ118" i="11"/>
  <c r="CR399" i="11"/>
  <c r="BW155" i="23" s="1"/>
  <c r="CZ155" i="11"/>
  <c r="CZ399" i="11" s="1"/>
  <c r="CD155" i="23" s="1"/>
  <c r="CR429" i="11"/>
  <c r="BW185" i="23" s="1"/>
  <c r="CZ185" i="11"/>
  <c r="CR460" i="11"/>
  <c r="BW216" i="23" s="1"/>
  <c r="CZ216" i="11"/>
  <c r="CX278" i="11"/>
  <c r="CB34" i="23" s="1"/>
  <c r="CB348" i="11"/>
  <c r="BI104" i="23" s="1"/>
  <c r="CX104" i="11"/>
  <c r="CX348" i="11" s="1"/>
  <c r="CB104" i="23" s="1"/>
  <c r="CB380" i="11"/>
  <c r="BI136" i="23" s="1"/>
  <c r="CX136" i="11"/>
  <c r="CX380" i="11" s="1"/>
  <c r="CB136" i="23" s="1"/>
  <c r="CB412" i="11"/>
  <c r="BI168" i="23" s="1"/>
  <c r="CX168" i="11"/>
  <c r="CX412" i="11" s="1"/>
  <c r="CB168" i="23" s="1"/>
  <c r="CX443" i="11"/>
  <c r="CB199" i="23" s="1"/>
  <c r="BD384" i="11"/>
  <c r="AN140" i="23" s="1"/>
  <c r="CU140" i="11"/>
  <c r="CU384" i="11" s="1"/>
  <c r="BY140" i="23" s="1"/>
  <c r="CU438" i="11"/>
  <c r="BY194" i="23" s="1"/>
  <c r="CR363" i="11"/>
  <c r="BW119" i="23" s="1"/>
  <c r="CJ281" i="11"/>
  <c r="BP37" i="23" s="1"/>
  <c r="CJ297" i="11"/>
  <c r="BP53" i="23" s="1"/>
  <c r="CB413" i="11"/>
  <c r="BI169" i="23" s="1"/>
  <c r="CV277" i="11"/>
  <c r="BZ33" i="23" s="1"/>
  <c r="BL337" i="11"/>
  <c r="AU93" i="23" s="1"/>
  <c r="CV93" i="11"/>
  <c r="BL382" i="11"/>
  <c r="AU138" i="23" s="1"/>
  <c r="CV138" i="11"/>
  <c r="CV382" i="11" s="1"/>
  <c r="BZ138" i="23" s="1"/>
  <c r="CV444" i="11"/>
  <c r="BZ200" i="23" s="1"/>
  <c r="BL475" i="11"/>
  <c r="AU231" i="23" s="1"/>
  <c r="CV231" i="11"/>
  <c r="CV475" i="11" s="1"/>
  <c r="BZ231" i="23" s="1"/>
  <c r="CU315" i="11"/>
  <c r="BY71" i="23" s="1"/>
  <c r="CR364" i="11"/>
  <c r="BW120" i="23" s="1"/>
  <c r="CZ120" i="11"/>
  <c r="CZ364" i="11" s="1"/>
  <c r="CD120" i="23" s="1"/>
  <c r="CR394" i="11"/>
  <c r="BW150" i="23" s="1"/>
  <c r="CZ150" i="11"/>
  <c r="CR423" i="11"/>
  <c r="BW179" i="23" s="1"/>
  <c r="CZ179" i="11"/>
  <c r="CR455" i="11"/>
  <c r="BW211" i="23" s="1"/>
  <c r="CZ211" i="11"/>
  <c r="CZ455" i="11" s="1"/>
  <c r="CD211" i="23" s="1"/>
  <c r="BL255" i="11"/>
  <c r="AU11" i="23" s="1"/>
  <c r="CV11" i="11"/>
  <c r="CV284" i="11"/>
  <c r="BZ40" i="23" s="1"/>
  <c r="BL346" i="11"/>
  <c r="AU102" i="23" s="1"/>
  <c r="CV102" i="11"/>
  <c r="CV346" i="11" s="1"/>
  <c r="BZ102" i="23" s="1"/>
  <c r="BL375" i="11"/>
  <c r="AU131" i="23" s="1"/>
  <c r="CV131" i="11"/>
  <c r="CV375" i="11" s="1"/>
  <c r="BZ131" i="23" s="1"/>
  <c r="BL437" i="11"/>
  <c r="AU193" i="23" s="1"/>
  <c r="CV193" i="11"/>
  <c r="CV437" i="11" s="1"/>
  <c r="BZ193" i="23" s="1"/>
  <c r="CV469" i="11"/>
  <c r="BZ225" i="23" s="1"/>
  <c r="CU329" i="11"/>
  <c r="BY85" i="23" s="1"/>
  <c r="CU425" i="11"/>
  <c r="BY181" i="23" s="1"/>
  <c r="BD481" i="11"/>
  <c r="AN237" i="23" s="1"/>
  <c r="CU237" i="11"/>
  <c r="CU481" i="11" s="1"/>
  <c r="BY237" i="23" s="1"/>
  <c r="BT274" i="11"/>
  <c r="BB30" i="23" s="1"/>
  <c r="CW30" i="11"/>
  <c r="CW274" i="11" s="1"/>
  <c r="CA30" i="23" s="1"/>
  <c r="BT306" i="11"/>
  <c r="BB62" i="23" s="1"/>
  <c r="CW62" i="11"/>
  <c r="CW306" i="11" s="1"/>
  <c r="CA62" i="23" s="1"/>
  <c r="BT338" i="11"/>
  <c r="BB94" i="23" s="1"/>
  <c r="CW94" i="11"/>
  <c r="CW338" i="11" s="1"/>
  <c r="CA94" i="23" s="1"/>
  <c r="BT370" i="11"/>
  <c r="BB126" i="23" s="1"/>
  <c r="CW126" i="11"/>
  <c r="CW370" i="11" s="1"/>
  <c r="CA126" i="23" s="1"/>
  <c r="BT402" i="11"/>
  <c r="BB158" i="23" s="1"/>
  <c r="CW158" i="11"/>
  <c r="CW402" i="11" s="1"/>
  <c r="CA158" i="23" s="1"/>
  <c r="BT434" i="11"/>
  <c r="BB190" i="23" s="1"/>
  <c r="CW190" i="11"/>
  <c r="CW434" i="11" s="1"/>
  <c r="CA190" i="23" s="1"/>
  <c r="BT466" i="11"/>
  <c r="BB222" i="23" s="1"/>
  <c r="CW222" i="11"/>
  <c r="CW466" i="11" s="1"/>
  <c r="CA222" i="23" s="1"/>
  <c r="CZ287" i="11"/>
  <c r="CD43" i="23" s="1"/>
  <c r="BL376" i="11"/>
  <c r="AU132" i="23" s="1"/>
  <c r="CU330" i="11"/>
  <c r="BY86" i="23" s="1"/>
  <c r="BD373" i="11"/>
  <c r="AN129" i="23" s="1"/>
  <c r="CU129" i="11"/>
  <c r="CU373" i="11" s="1"/>
  <c r="BY129" i="23" s="1"/>
  <c r="BD401" i="11"/>
  <c r="AN157" i="23" s="1"/>
  <c r="CU157" i="11"/>
  <c r="CU401" i="11" s="1"/>
  <c r="BY157" i="23" s="1"/>
  <c r="CU426" i="11"/>
  <c r="BY182" i="23" s="1"/>
  <c r="BD453" i="11"/>
  <c r="AN209" i="23" s="1"/>
  <c r="CU209" i="11"/>
  <c r="BD476" i="11"/>
  <c r="AN232" i="23" s="1"/>
  <c r="CU232" i="11"/>
  <c r="CU476" i="11" s="1"/>
  <c r="BY232" i="23" s="1"/>
  <c r="BJ337" i="11"/>
  <c r="AS93" i="23" s="1"/>
  <c r="AZ397" i="11"/>
  <c r="AJ153" i="23" s="1"/>
  <c r="CR382" i="11"/>
  <c r="BW138" i="23" s="1"/>
  <c r="CZ138" i="11"/>
  <c r="CZ382" i="11" s="1"/>
  <c r="CD138" i="23" s="1"/>
  <c r="CR479" i="11"/>
  <c r="BW235" i="23" s="1"/>
  <c r="CZ235" i="11"/>
  <c r="CZ480" i="11" s="1"/>
  <c r="CD236" i="23" s="1"/>
  <c r="CB297" i="11"/>
  <c r="BI53" i="23" s="1"/>
  <c r="CX53" i="11"/>
  <c r="CB328" i="11"/>
  <c r="BI84" i="23" s="1"/>
  <c r="CX84" i="11"/>
  <c r="CX328" i="11" s="1"/>
  <c r="CB84" i="23" s="1"/>
  <c r="CB424" i="11"/>
  <c r="BI180" i="23" s="1"/>
  <c r="CX180" i="11"/>
  <c r="CX424" i="11" s="1"/>
  <c r="CB180" i="23" s="1"/>
  <c r="BL302" i="11"/>
  <c r="AU58" i="23" s="1"/>
  <c r="CV58" i="11"/>
  <c r="CV302" i="11" s="1"/>
  <c r="BZ58" i="23" s="1"/>
  <c r="BL340" i="11"/>
  <c r="AU96" i="23" s="1"/>
  <c r="CV96" i="11"/>
  <c r="CV340" i="11" s="1"/>
  <c r="BZ96" i="23" s="1"/>
  <c r="BD427" i="11"/>
  <c r="AN183" i="23" s="1"/>
  <c r="CU183" i="11"/>
  <c r="CU427" i="11" s="1"/>
  <c r="BY183" i="23" s="1"/>
  <c r="CW316" i="11"/>
  <c r="CA72" i="23" s="1"/>
  <c r="BT348" i="11"/>
  <c r="BB104" i="23" s="1"/>
  <c r="CW104" i="11"/>
  <c r="CW348" i="11" s="1"/>
  <c r="CA104" i="23" s="1"/>
  <c r="CW380" i="11"/>
  <c r="CA136" i="23" s="1"/>
  <c r="BT412" i="11"/>
  <c r="BB168" i="23" s="1"/>
  <c r="CW168" i="11"/>
  <c r="CW412" i="11" s="1"/>
  <c r="CA168" i="23" s="1"/>
  <c r="CW444" i="11"/>
  <c r="CA200" i="23" s="1"/>
  <c r="BT476" i="11"/>
  <c r="BB232" i="23" s="1"/>
  <c r="CW232" i="11"/>
  <c r="CW476" i="11" s="1"/>
  <c r="CA232" i="23" s="1"/>
  <c r="CR295" i="11"/>
  <c r="BW51" i="23" s="1"/>
  <c r="CZ51" i="11"/>
  <c r="CZ295" i="11" s="1"/>
  <c r="CD51" i="23" s="1"/>
  <c r="CR332" i="11"/>
  <c r="BW88" i="23" s="1"/>
  <c r="CZ88" i="11"/>
  <c r="BL432" i="11"/>
  <c r="AU188" i="23" s="1"/>
  <c r="CV188" i="11"/>
  <c r="CV432" i="11" s="1"/>
  <c r="BZ188" i="23" s="1"/>
  <c r="CV464" i="11"/>
  <c r="BZ220" i="23" s="1"/>
  <c r="CU8" i="11"/>
  <c r="CU252" i="11" s="1"/>
  <c r="BY8" i="23" s="1"/>
  <c r="BD252" i="11"/>
  <c r="AN8" i="23" s="1"/>
  <c r="CU289" i="11"/>
  <c r="BY45" i="23" s="1"/>
  <c r="BD343" i="11"/>
  <c r="AN99" i="23" s="1"/>
  <c r="CU99" i="11"/>
  <c r="BT269" i="11"/>
  <c r="BB25" i="23" s="1"/>
  <c r="CW25" i="11"/>
  <c r="CW269" i="11" s="1"/>
  <c r="CA25" i="23" s="1"/>
  <c r="BT301" i="11"/>
  <c r="BB57" i="23" s="1"/>
  <c r="CW57" i="11"/>
  <c r="CW301" i="11" s="1"/>
  <c r="CA57" i="23" s="1"/>
  <c r="CW341" i="11"/>
  <c r="CA97" i="23" s="1"/>
  <c r="BT373" i="11"/>
  <c r="BB129" i="23" s="1"/>
  <c r="CW129" i="11"/>
  <c r="CW373" i="11" s="1"/>
  <c r="CA129" i="23" s="1"/>
  <c r="BT405" i="11"/>
  <c r="BB161" i="23" s="1"/>
  <c r="CW161" i="11"/>
  <c r="BT437" i="11"/>
  <c r="BB193" i="23" s="1"/>
  <c r="CW193" i="11"/>
  <c r="BT469" i="11"/>
  <c r="BB225" i="23" s="1"/>
  <c r="CW225" i="11"/>
  <c r="CR268" i="11"/>
  <c r="BW24" i="23" s="1"/>
  <c r="CZ24" i="11"/>
  <c r="CZ268" i="11" s="1"/>
  <c r="CD24" i="23" s="1"/>
  <c r="CR296" i="11"/>
  <c r="BW52" i="23" s="1"/>
  <c r="CZ52" i="11"/>
  <c r="CR360" i="11"/>
  <c r="BW116" i="23" s="1"/>
  <c r="CZ116" i="11"/>
  <c r="CR397" i="11"/>
  <c r="BW153" i="23" s="1"/>
  <c r="CZ153" i="11"/>
  <c r="CR427" i="11"/>
  <c r="BW183" i="23" s="1"/>
  <c r="CZ183" i="11"/>
  <c r="CR459" i="11"/>
  <c r="BW215" i="23" s="1"/>
  <c r="CZ215" i="11"/>
  <c r="CZ459" i="11" s="1"/>
  <c r="CD215" i="23" s="1"/>
  <c r="CX276" i="11"/>
  <c r="CB32" i="23" s="1"/>
  <c r="CX307" i="11"/>
  <c r="CB63" i="23" s="1"/>
  <c r="CX434" i="11"/>
  <c r="CB190" i="23" s="1"/>
  <c r="CB465" i="11"/>
  <c r="BI221" i="23" s="1"/>
  <c r="CX221" i="11"/>
  <c r="BL251" i="11"/>
  <c r="AU7" i="23" s="1"/>
  <c r="CV7" i="11"/>
  <c r="CV252" i="11" s="1"/>
  <c r="BZ8" i="23" s="1"/>
  <c r="BL280" i="11"/>
  <c r="AU36" i="23" s="1"/>
  <c r="CV36" i="11"/>
  <c r="BL312" i="11"/>
  <c r="AU68" i="23" s="1"/>
  <c r="CV68" i="11"/>
  <c r="CV312" i="11" s="1"/>
  <c r="BZ68" i="23" s="1"/>
  <c r="BL350" i="11"/>
  <c r="AU106" i="23" s="1"/>
  <c r="CV106" i="11"/>
  <c r="BL379" i="11"/>
  <c r="AU135" i="23" s="1"/>
  <c r="CV135" i="11"/>
  <c r="CV380" i="11" s="1"/>
  <c r="BZ136" i="23" s="1"/>
  <c r="BL441" i="11"/>
  <c r="AU197" i="23" s="1"/>
  <c r="CV197" i="11"/>
  <c r="CV441" i="11" s="1"/>
  <c r="BZ197" i="23" s="1"/>
  <c r="CV479" i="11"/>
  <c r="BZ235" i="23" s="1"/>
  <c r="CU24" i="11"/>
  <c r="BD268" i="11"/>
  <c r="AN24" i="23" s="1"/>
  <c r="BD297" i="11"/>
  <c r="AN53" i="23" s="1"/>
  <c r="CU53" i="11"/>
  <c r="CU297" i="11" s="1"/>
  <c r="BY53" i="23" s="1"/>
  <c r="BD326" i="11"/>
  <c r="AN82" i="23" s="1"/>
  <c r="CU82" i="11"/>
  <c r="BD350" i="11"/>
  <c r="AN106" i="23" s="1"/>
  <c r="CU106" i="11"/>
  <c r="BD389" i="11"/>
  <c r="AN145" i="23" s="1"/>
  <c r="CU145" i="11"/>
  <c r="BD448" i="11"/>
  <c r="AN204" i="23" s="1"/>
  <c r="CU204" i="11"/>
  <c r="CX317" i="11"/>
  <c r="CB73" i="23" s="1"/>
  <c r="CX347" i="11"/>
  <c r="CB103" i="23" s="1"/>
  <c r="CX379" i="11"/>
  <c r="CB135" i="23" s="1"/>
  <c r="CX411" i="11"/>
  <c r="CB167" i="23" s="1"/>
  <c r="CB481" i="11"/>
  <c r="BI237" i="23" s="1"/>
  <c r="CX237" i="11"/>
  <c r="CX481" i="11" s="1"/>
  <c r="CB237" i="23" s="1"/>
  <c r="CV275" i="11"/>
  <c r="BZ31" i="23" s="1"/>
  <c r="BL335" i="11"/>
  <c r="AU91" i="23" s="1"/>
  <c r="CV91" i="11"/>
  <c r="CV402" i="11"/>
  <c r="BZ158" i="23" s="1"/>
  <c r="CV466" i="11"/>
  <c r="BZ222" i="23" s="1"/>
  <c r="BD254" i="11"/>
  <c r="AN10" i="23" s="1"/>
  <c r="CU10" i="11"/>
  <c r="BD320" i="11"/>
  <c r="AN76" i="23" s="1"/>
  <c r="CU76" i="11"/>
  <c r="CU321" i="11" s="1"/>
  <c r="BY77" i="23" s="1"/>
  <c r="BD351" i="11"/>
  <c r="AN107" i="23" s="1"/>
  <c r="CR291" i="11"/>
  <c r="BW47" i="23" s="1"/>
  <c r="CM362" i="11"/>
  <c r="BR118" i="23" s="1"/>
  <c r="BL268" i="11"/>
  <c r="AU24" i="23" s="1"/>
  <c r="CV24" i="11"/>
  <c r="BL298" i="11"/>
  <c r="AU54" i="23" s="1"/>
  <c r="CV54" i="11"/>
  <c r="BL360" i="11"/>
  <c r="AU116" i="23" s="1"/>
  <c r="CV116" i="11"/>
  <c r="CV360" i="11" s="1"/>
  <c r="BZ116" i="23" s="1"/>
  <c r="BL389" i="11"/>
  <c r="AU145" i="23" s="1"/>
  <c r="CV145" i="11"/>
  <c r="CV389" i="11" s="1"/>
  <c r="BZ145" i="23" s="1"/>
  <c r="BL419" i="11"/>
  <c r="AU175" i="23" s="1"/>
  <c r="CV175" i="11"/>
  <c r="CV419" i="11" s="1"/>
  <c r="BZ175" i="23" s="1"/>
  <c r="CV451" i="11"/>
  <c r="BZ207" i="23" s="1"/>
  <c r="BL481" i="11"/>
  <c r="AU237" i="23" s="1"/>
  <c r="CV237" i="11"/>
  <c r="CV481" i="11" s="1"/>
  <c r="BZ237" i="23" s="1"/>
  <c r="BD276" i="11"/>
  <c r="AN32" i="23" s="1"/>
  <c r="CU32" i="11"/>
  <c r="BT280" i="11"/>
  <c r="BB36" i="23" s="1"/>
  <c r="CW36" i="11"/>
  <c r="CW281" i="11" s="1"/>
  <c r="CA37" i="23" s="1"/>
  <c r="BT312" i="11"/>
  <c r="BB68" i="23" s="1"/>
  <c r="CW68" i="11"/>
  <c r="CW312" i="11" s="1"/>
  <c r="CA68" i="23" s="1"/>
  <c r="BT344" i="11"/>
  <c r="BB100" i="23" s="1"/>
  <c r="CW100" i="11"/>
  <c r="CW344" i="11" s="1"/>
  <c r="CA100" i="23" s="1"/>
  <c r="BT376" i="11"/>
  <c r="BB132" i="23" s="1"/>
  <c r="CW132" i="11"/>
  <c r="CW376" i="11" s="1"/>
  <c r="CA132" i="23" s="1"/>
  <c r="CW408" i="11"/>
  <c r="CA164" i="23" s="1"/>
  <c r="CW440" i="11"/>
  <c r="CA196" i="23" s="1"/>
  <c r="CW472" i="11"/>
  <c r="CA228" i="23" s="1"/>
  <c r="CR256" i="11"/>
  <c r="BW12" i="23" s="1"/>
  <c r="CZ12" i="11"/>
  <c r="CR285" i="11"/>
  <c r="BW41" i="23" s="1"/>
  <c r="CZ41" i="11"/>
  <c r="CZ286" i="11" s="1"/>
  <c r="CD42" i="23" s="1"/>
  <c r="CR315" i="11"/>
  <c r="BW71" i="23" s="1"/>
  <c r="CZ71" i="11"/>
  <c r="CZ315" i="11" s="1"/>
  <c r="CD71" i="23" s="1"/>
  <c r="CR343" i="11"/>
  <c r="BW99" i="23" s="1"/>
  <c r="CZ99" i="11"/>
  <c r="CR407" i="11"/>
  <c r="BW163" i="23" s="1"/>
  <c r="CZ163" i="11"/>
  <c r="CR438" i="11"/>
  <c r="BW194" i="23" s="1"/>
  <c r="CZ194" i="11"/>
  <c r="CZ438" i="11" s="1"/>
  <c r="CD194" i="23" s="1"/>
  <c r="CR468" i="11"/>
  <c r="BW224" i="23" s="1"/>
  <c r="CZ224" i="11"/>
  <c r="CZ468" i="11" s="1"/>
  <c r="CD224" i="23" s="1"/>
  <c r="CY269" i="11"/>
  <c r="CC25" i="23" s="1"/>
  <c r="CY318" i="11"/>
  <c r="CC74" i="23" s="1"/>
  <c r="CY334" i="11"/>
  <c r="CC90" i="23" s="1"/>
  <c r="CY350" i="11"/>
  <c r="CC106" i="23" s="1"/>
  <c r="CY366" i="11"/>
  <c r="CC122" i="23" s="1"/>
  <c r="CY382" i="11"/>
  <c r="CC138" i="23" s="1"/>
  <c r="CY398" i="11"/>
  <c r="CC154" i="23" s="1"/>
  <c r="CY414" i="11"/>
  <c r="CC170" i="23" s="1"/>
  <c r="CY430" i="11"/>
  <c r="CC186" i="23" s="1"/>
  <c r="CY446" i="11"/>
  <c r="CC202" i="23" s="1"/>
  <c r="CY462" i="11"/>
  <c r="CC218" i="23" s="1"/>
  <c r="CY478" i="11"/>
  <c r="CC234" i="23" s="1"/>
  <c r="CB257" i="11"/>
  <c r="BI13" i="23" s="1"/>
  <c r="CX13" i="11"/>
  <c r="CX257" i="11" s="1"/>
  <c r="CB13" i="23" s="1"/>
  <c r="CX287" i="11"/>
  <c r="CB43" i="23" s="1"/>
  <c r="CB325" i="11"/>
  <c r="BI81" i="23" s="1"/>
  <c r="CX81" i="11"/>
  <c r="CX326" i="11" s="1"/>
  <c r="CB82" i="23" s="1"/>
  <c r="CB389" i="11"/>
  <c r="BI145" i="23" s="1"/>
  <c r="CX145" i="11"/>
  <c r="CB460" i="11"/>
  <c r="BI216" i="23" s="1"/>
  <c r="CX216" i="11"/>
  <c r="CX460" i="11" s="1"/>
  <c r="CB216" i="23" s="1"/>
  <c r="BD264" i="11"/>
  <c r="AN20" i="23" s="1"/>
  <c r="CU20" i="11"/>
  <c r="CU265" i="11" s="1"/>
  <c r="BY21" i="23" s="1"/>
  <c r="CU48" i="11"/>
  <c r="CU292" i="11" s="1"/>
  <c r="BY48" i="23" s="1"/>
  <c r="BD292" i="11"/>
  <c r="AN48" i="23" s="1"/>
  <c r="BD361" i="11"/>
  <c r="AN117" i="23" s="1"/>
  <c r="CU117" i="11"/>
  <c r="CU361" i="11" s="1"/>
  <c r="BY117" i="23" s="1"/>
  <c r="CU385" i="11"/>
  <c r="BY141" i="23" s="1"/>
  <c r="BD457" i="11"/>
  <c r="AN213" i="23" s="1"/>
  <c r="CU213" i="11"/>
  <c r="CW401" i="11"/>
  <c r="CA157" i="23" s="1"/>
  <c r="CW465" i="11"/>
  <c r="CA221" i="23" s="1"/>
  <c r="CR337" i="11"/>
  <c r="BW93" i="23" s="1"/>
  <c r="CZ93" i="11"/>
  <c r="CX280" i="11"/>
  <c r="CB36" i="23" s="1"/>
  <c r="CX312" i="11"/>
  <c r="CB68" i="23" s="1"/>
  <c r="CX342" i="11"/>
  <c r="CB98" i="23" s="1"/>
  <c r="CX374" i="11"/>
  <c r="CB130" i="23" s="1"/>
  <c r="CB437" i="11"/>
  <c r="BI193" i="23" s="1"/>
  <c r="CX193" i="11"/>
  <c r="CX437" i="11" s="1"/>
  <c r="CB193" i="23" s="1"/>
  <c r="CB468" i="11"/>
  <c r="BI224" i="23" s="1"/>
  <c r="CX224" i="11"/>
  <c r="CX468" i="11" s="1"/>
  <c r="CB224" i="23" s="1"/>
  <c r="BD265" i="11"/>
  <c r="AN21" i="23" s="1"/>
  <c r="CU300" i="11"/>
  <c r="BY56" i="23" s="1"/>
  <c r="BD458" i="11"/>
  <c r="AN214" i="23" s="1"/>
  <c r="CU214" i="11"/>
  <c r="CU458" i="11" s="1"/>
  <c r="BY214" i="23" s="1"/>
  <c r="CR257" i="11"/>
  <c r="BW13" i="23" s="1"/>
  <c r="CR345" i="11"/>
  <c r="BW101" i="23" s="1"/>
  <c r="CZ101" i="11"/>
  <c r="CZ345" i="11" s="1"/>
  <c r="CD101" i="23" s="1"/>
  <c r="CZ409" i="11"/>
  <c r="CD165" i="23" s="1"/>
  <c r="CR440" i="11"/>
  <c r="BW196" i="23" s="1"/>
  <c r="CZ196" i="11"/>
  <c r="CR470" i="11"/>
  <c r="BW226" i="23" s="1"/>
  <c r="CZ226" i="11"/>
  <c r="CZ471" i="11" s="1"/>
  <c r="CD227" i="23" s="1"/>
  <c r="CY254" i="11"/>
  <c r="CC10" i="23" s="1"/>
  <c r="CY270" i="11"/>
  <c r="CC26" i="23" s="1"/>
  <c r="CY286" i="11"/>
  <c r="CC42" i="23" s="1"/>
  <c r="CY302" i="11"/>
  <c r="CC58" i="23" s="1"/>
  <c r="CY319" i="11"/>
  <c r="CC75" i="23" s="1"/>
  <c r="CY335" i="11"/>
  <c r="CC91" i="23" s="1"/>
  <c r="CY351" i="11"/>
  <c r="CC107" i="23" s="1"/>
  <c r="CY367" i="11"/>
  <c r="CC123" i="23" s="1"/>
  <c r="CY383" i="11"/>
  <c r="CC139" i="23" s="1"/>
  <c r="CY399" i="11"/>
  <c r="CC155" i="23" s="1"/>
  <c r="CY415" i="11"/>
  <c r="CC171" i="23" s="1"/>
  <c r="CY431" i="11"/>
  <c r="CC187" i="23" s="1"/>
  <c r="CY447" i="11"/>
  <c r="CC203" i="23" s="1"/>
  <c r="CY463" i="11"/>
  <c r="CC219" i="23" s="1"/>
  <c r="CY479" i="11"/>
  <c r="CC235" i="23" s="1"/>
  <c r="CX259" i="11"/>
  <c r="CB15" i="23" s="1"/>
  <c r="CB304" i="11"/>
  <c r="BI60" i="23" s="1"/>
  <c r="CX60" i="11"/>
  <c r="CX304" i="11" s="1"/>
  <c r="CB60" i="23" s="1"/>
  <c r="CX335" i="11"/>
  <c r="CB91" i="23" s="1"/>
  <c r="CX367" i="11"/>
  <c r="CB123" i="23" s="1"/>
  <c r="CX399" i="11"/>
  <c r="CB155" i="23" s="1"/>
  <c r="CX431" i="11"/>
  <c r="CB187" i="23" s="1"/>
  <c r="CV256" i="11"/>
  <c r="BZ12" i="23" s="1"/>
  <c r="CV293" i="11"/>
  <c r="BZ49" i="23" s="1"/>
  <c r="CV324" i="11"/>
  <c r="BZ80" i="23" s="1"/>
  <c r="CV355" i="11"/>
  <c r="BZ111" i="23" s="1"/>
  <c r="CV384" i="11"/>
  <c r="BZ140" i="23" s="1"/>
  <c r="BD271" i="11"/>
  <c r="AN27" i="23" s="1"/>
  <c r="CU27" i="11"/>
  <c r="CU57" i="11"/>
  <c r="CU301" i="11" s="1"/>
  <c r="BY57" i="23" s="1"/>
  <c r="BD301" i="11"/>
  <c r="AN57" i="23" s="1"/>
  <c r="CW275" i="11"/>
  <c r="CA31" i="23" s="1"/>
  <c r="CW307" i="11"/>
  <c r="CA63" i="23" s="1"/>
  <c r="CW339" i="11"/>
  <c r="CA95" i="23" s="1"/>
  <c r="CW403" i="11"/>
  <c r="CA159" i="23" s="1"/>
  <c r="CW435" i="11"/>
  <c r="CA191" i="23" s="1"/>
  <c r="CW467" i="11"/>
  <c r="CA223" i="23" s="1"/>
  <c r="CR258" i="11"/>
  <c r="BW14" i="23" s="1"/>
  <c r="CZ14" i="11"/>
  <c r="CZ258" i="11" s="1"/>
  <c r="CD14" i="23" s="1"/>
  <c r="CR417" i="11"/>
  <c r="BW173" i="23" s="1"/>
  <c r="CZ173" i="11"/>
  <c r="CZ418" i="11" s="1"/>
  <c r="CD174" i="23" s="1"/>
  <c r="CR449" i="11"/>
  <c r="BW205" i="23" s="1"/>
  <c r="CZ205" i="11"/>
  <c r="CZ449" i="11" s="1"/>
  <c r="CD205" i="23" s="1"/>
  <c r="BL407" i="11"/>
  <c r="AU163" i="23" s="1"/>
  <c r="CV163" i="11"/>
  <c r="CV407" i="11" s="1"/>
  <c r="BZ163" i="23" s="1"/>
  <c r="BD259" i="11"/>
  <c r="AN15" i="23" s="1"/>
  <c r="CU15" i="11"/>
  <c r="CU259" i="11" s="1"/>
  <c r="BY15" i="23" s="1"/>
  <c r="CU73" i="11"/>
  <c r="BD317" i="11"/>
  <c r="AN73" i="23" s="1"/>
  <c r="BD342" i="11"/>
  <c r="AN98" i="23" s="1"/>
  <c r="CU98" i="11"/>
  <c r="CU342" i="11" s="1"/>
  <c r="BY98" i="23" s="1"/>
  <c r="BD374" i="11"/>
  <c r="AN130" i="23" s="1"/>
  <c r="CU130" i="11"/>
  <c r="CW260" i="11"/>
  <c r="CA16" i="23" s="1"/>
  <c r="BT292" i="11"/>
  <c r="BB48" i="23" s="1"/>
  <c r="CW48" i="11"/>
  <c r="CW292" i="11" s="1"/>
  <c r="CA48" i="23" s="1"/>
  <c r="CZ367" i="11"/>
  <c r="CD123" i="23" s="1"/>
  <c r="CR396" i="11"/>
  <c r="BW152" i="23" s="1"/>
  <c r="CZ152" i="11"/>
  <c r="CZ396" i="11" s="1"/>
  <c r="CD152" i="23" s="1"/>
  <c r="CZ434" i="11"/>
  <c r="CD190" i="23" s="1"/>
  <c r="CR464" i="11"/>
  <c r="BW220" i="23" s="1"/>
  <c r="CZ220" i="11"/>
  <c r="CJ320" i="11"/>
  <c r="BP76" i="23" s="1"/>
  <c r="CY76" i="11"/>
  <c r="CY320" i="11" s="1"/>
  <c r="CC76" i="23" s="1"/>
  <c r="CJ384" i="11"/>
  <c r="BP140" i="23" s="1"/>
  <c r="CY140" i="11"/>
  <c r="CY384" i="11" s="1"/>
  <c r="CC140" i="23" s="1"/>
  <c r="CJ416" i="11"/>
  <c r="BP172" i="23" s="1"/>
  <c r="CY172" i="11"/>
  <c r="CY416" i="11" s="1"/>
  <c r="CC172" i="23" s="1"/>
  <c r="CJ432" i="11"/>
  <c r="BP188" i="23" s="1"/>
  <c r="CY188" i="11"/>
  <c r="CY432" i="11" s="1"/>
  <c r="CC188" i="23" s="1"/>
  <c r="CJ448" i="11"/>
  <c r="BP204" i="23" s="1"/>
  <c r="CY204" i="11"/>
  <c r="CY448" i="11" s="1"/>
  <c r="CC204" i="23" s="1"/>
  <c r="CJ464" i="11"/>
  <c r="BP220" i="23" s="1"/>
  <c r="CY220" i="11"/>
  <c r="CY464" i="11" s="1"/>
  <c r="CC220" i="23" s="1"/>
  <c r="CB385" i="11"/>
  <c r="BI141" i="23" s="1"/>
  <c r="CX141" i="11"/>
  <c r="CX385" i="11" s="1"/>
  <c r="CB141" i="23" s="1"/>
  <c r="BL265" i="11"/>
  <c r="AU21" i="23" s="1"/>
  <c r="CV21" i="11"/>
  <c r="BL341" i="11"/>
  <c r="AU97" i="23" s="1"/>
  <c r="CV97" i="11"/>
  <c r="CV341" i="11" s="1"/>
  <c r="BZ97" i="23" s="1"/>
  <c r="CV371" i="11"/>
  <c r="BZ127" i="23" s="1"/>
  <c r="BD318" i="11"/>
  <c r="AN74" i="23" s="1"/>
  <c r="BD375" i="11"/>
  <c r="AN131" i="23" s="1"/>
  <c r="CU131" i="11"/>
  <c r="BD442" i="11"/>
  <c r="AN198" i="23" s="1"/>
  <c r="CU198" i="11"/>
  <c r="BD485" i="11"/>
  <c r="AN241" i="23" s="1"/>
  <c r="CU241" i="11"/>
  <c r="CU486" i="11" s="1"/>
  <c r="BY242" i="23" s="1"/>
  <c r="BT278" i="11"/>
  <c r="BB34" i="23" s="1"/>
  <c r="CW34" i="11"/>
  <c r="CW278" i="11" s="1"/>
  <c r="CA34" i="23" s="1"/>
  <c r="BT342" i="11"/>
  <c r="BB98" i="23" s="1"/>
  <c r="CW98" i="11"/>
  <c r="CW342" i="11" s="1"/>
  <c r="CA98" i="23" s="1"/>
  <c r="BT406" i="11"/>
  <c r="BB162" i="23" s="1"/>
  <c r="CW162" i="11"/>
  <c r="CW406" i="11" s="1"/>
  <c r="CA162" i="23" s="1"/>
  <c r="CW438" i="11"/>
  <c r="CA194" i="23" s="1"/>
  <c r="BT470" i="11"/>
  <c r="BB226" i="23" s="1"/>
  <c r="CW226" i="11"/>
  <c r="CR261" i="11"/>
  <c r="BW17" i="23" s="1"/>
  <c r="CZ17" i="11"/>
  <c r="CZ261" i="11" s="1"/>
  <c r="CD17" i="23" s="1"/>
  <c r="CZ297" i="11"/>
  <c r="CD53" i="23" s="1"/>
  <c r="CR361" i="11"/>
  <c r="BW117" i="23" s="1"/>
  <c r="CZ117" i="11"/>
  <c r="CZ361" i="11" s="1"/>
  <c r="CD117" i="23" s="1"/>
  <c r="CR391" i="11"/>
  <c r="BW147" i="23" s="1"/>
  <c r="CZ147" i="11"/>
  <c r="CZ391" i="11" s="1"/>
  <c r="CD147" i="23" s="1"/>
  <c r="CR452" i="11"/>
  <c r="BW208" i="23" s="1"/>
  <c r="CZ208" i="11"/>
  <c r="CZ452" i="11" s="1"/>
  <c r="CD208" i="23" s="1"/>
  <c r="CJ252" i="11"/>
  <c r="BP8" i="23" s="1"/>
  <c r="CY8" i="11"/>
  <c r="CY252" i="11" s="1"/>
  <c r="CC8" i="23" s="1"/>
  <c r="CY268" i="11"/>
  <c r="CC24" i="23" s="1"/>
  <c r="CJ284" i="11"/>
  <c r="BP40" i="23" s="1"/>
  <c r="CY40" i="11"/>
  <c r="CY284" i="11" s="1"/>
  <c r="CC40" i="23" s="1"/>
  <c r="CJ300" i="11"/>
  <c r="BP56" i="23" s="1"/>
  <c r="CY56" i="11"/>
  <c r="CY300" i="11" s="1"/>
  <c r="CC56" i="23" s="1"/>
  <c r="CY317" i="11"/>
  <c r="CC73" i="23" s="1"/>
  <c r="CY333" i="11"/>
  <c r="CC89" i="23" s="1"/>
  <c r="CY349" i="11"/>
  <c r="CC105" i="23" s="1"/>
  <c r="CY365" i="11"/>
  <c r="CC121" i="23" s="1"/>
  <c r="CY397" i="11"/>
  <c r="CC153" i="23" s="1"/>
  <c r="CY429" i="11"/>
  <c r="CC185" i="23" s="1"/>
  <c r="CY445" i="11"/>
  <c r="CC201" i="23" s="1"/>
  <c r="CY477" i="11"/>
  <c r="CC233" i="23" s="1"/>
  <c r="CX263" i="11"/>
  <c r="CB19" i="23" s="1"/>
  <c r="CB292" i="11"/>
  <c r="BI48" i="23" s="1"/>
  <c r="CX48" i="11"/>
  <c r="CX292" i="11" s="1"/>
  <c r="CB48" i="23" s="1"/>
  <c r="BD359" i="11"/>
  <c r="AN115" i="23" s="1"/>
  <c r="CU115" i="11"/>
  <c r="BD410" i="11"/>
  <c r="AN166" i="23" s="1"/>
  <c r="CU166" i="11"/>
  <c r="CU410" i="11" s="1"/>
  <c r="BY166" i="23" s="1"/>
  <c r="BD473" i="11"/>
  <c r="AN229" i="23" s="1"/>
  <c r="CU229" i="11"/>
  <c r="CU473" i="11" s="1"/>
  <c r="BY229" i="23" s="1"/>
  <c r="BT295" i="11"/>
  <c r="BB51" i="23" s="1"/>
  <c r="CW51" i="11"/>
  <c r="BT327" i="11"/>
  <c r="BB83" i="23" s="1"/>
  <c r="CW83" i="11"/>
  <c r="CW328" i="11" s="1"/>
  <c r="CA84" i="23" s="1"/>
  <c r="BT359" i="11"/>
  <c r="BB115" i="23" s="1"/>
  <c r="CW115" i="11"/>
  <c r="BT391" i="11"/>
  <c r="BB147" i="23" s="1"/>
  <c r="CW147" i="11"/>
  <c r="CR270" i="11"/>
  <c r="BW26" i="23" s="1"/>
  <c r="CZ26" i="11"/>
  <c r="CZ270" i="11" s="1"/>
  <c r="CD26" i="23" s="1"/>
  <c r="CZ298" i="11"/>
  <c r="CD54" i="23" s="1"/>
  <c r="CR342" i="11"/>
  <c r="BW98" i="23" s="1"/>
  <c r="CZ98" i="11"/>
  <c r="CR370" i="11"/>
  <c r="BW126" i="23" s="1"/>
  <c r="CZ126" i="11"/>
  <c r="CZ371" i="11" s="1"/>
  <c r="CD127" i="23" s="1"/>
  <c r="CR406" i="11"/>
  <c r="BW162" i="23" s="1"/>
  <c r="CZ162" i="11"/>
  <c r="CZ406" i="11" s="1"/>
  <c r="CD162" i="23" s="1"/>
  <c r="CX256" i="11"/>
  <c r="CB12" i="23" s="1"/>
  <c r="CX286" i="11"/>
  <c r="CB42" i="23" s="1"/>
  <c r="CB324" i="11"/>
  <c r="BI80" i="23" s="1"/>
  <c r="CX80" i="11"/>
  <c r="CX324" i="11" s="1"/>
  <c r="CB80" i="23" s="1"/>
  <c r="CB356" i="11"/>
  <c r="BI112" i="23" s="1"/>
  <c r="CX112" i="11"/>
  <c r="CX356" i="11" s="1"/>
  <c r="CB112" i="23" s="1"/>
  <c r="CB388" i="11"/>
  <c r="BI144" i="23" s="1"/>
  <c r="CX144" i="11"/>
  <c r="CX388" i="11" s="1"/>
  <c r="CB144" i="23" s="1"/>
  <c r="CB420" i="11"/>
  <c r="BI176" i="23" s="1"/>
  <c r="CX176" i="11"/>
  <c r="CX420" i="11" s="1"/>
  <c r="CB176" i="23" s="1"/>
  <c r="CX482" i="11"/>
  <c r="CB238" i="23" s="1"/>
  <c r="BD391" i="11"/>
  <c r="AN147" i="23" s="1"/>
  <c r="CU147" i="11"/>
  <c r="BD417" i="11"/>
  <c r="AN173" i="23" s="1"/>
  <c r="CU173" i="11"/>
  <c r="CU444" i="11"/>
  <c r="BY200" i="23" s="1"/>
  <c r="BD474" i="11"/>
  <c r="AN230" i="23" s="1"/>
  <c r="CU230" i="11"/>
  <c r="CU475" i="11" s="1"/>
  <c r="BY231" i="23" s="1"/>
  <c r="CR371" i="11"/>
  <c r="BW127" i="23" s="1"/>
  <c r="CJ253" i="11"/>
  <c r="BP9" i="23" s="1"/>
  <c r="CJ285" i="11"/>
  <c r="BP41" i="23" s="1"/>
  <c r="CJ301" i="11"/>
  <c r="BP57" i="23" s="1"/>
  <c r="CB357" i="11"/>
  <c r="BI113" i="23" s="1"/>
  <c r="CB421" i="11"/>
  <c r="BI177" i="23" s="1"/>
  <c r="BL254" i="11"/>
  <c r="AU10" i="23" s="1"/>
  <c r="CV10" i="11"/>
  <c r="CV283" i="11"/>
  <c r="BZ39" i="23" s="1"/>
  <c r="BL315" i="11"/>
  <c r="AU71" i="23" s="1"/>
  <c r="CV71" i="11"/>
  <c r="CV316" i="11" s="1"/>
  <c r="BZ72" i="23" s="1"/>
  <c r="CV420" i="11"/>
  <c r="BZ176" i="23" s="1"/>
  <c r="CV452" i="11"/>
  <c r="BZ208" i="23" s="1"/>
  <c r="CV482" i="11"/>
  <c r="BZ238" i="23" s="1"/>
  <c r="BD385" i="11"/>
  <c r="AN141" i="23" s="1"/>
  <c r="CR372" i="11"/>
  <c r="BW128" i="23" s="1"/>
  <c r="CZ128" i="11"/>
  <c r="CZ372" i="11" s="1"/>
  <c r="CD128" i="23" s="1"/>
  <c r="CR400" i="11"/>
  <c r="BW156" i="23" s="1"/>
  <c r="CZ156" i="11"/>
  <c r="CZ400" i="11" s="1"/>
  <c r="CD156" i="23" s="1"/>
  <c r="CR462" i="11"/>
  <c r="BW218" i="23" s="1"/>
  <c r="CZ218" i="11"/>
  <c r="CV323" i="11"/>
  <c r="BZ79" i="23" s="1"/>
  <c r="CV383" i="11"/>
  <c r="BZ139" i="23" s="1"/>
  <c r="BL413" i="11"/>
  <c r="AU169" i="23" s="1"/>
  <c r="CV169" i="11"/>
  <c r="CV413" i="11" s="1"/>
  <c r="BZ169" i="23" s="1"/>
  <c r="BL445" i="11"/>
  <c r="AU201" i="23" s="1"/>
  <c r="CV201" i="11"/>
  <c r="CV445" i="11" s="1"/>
  <c r="BZ201" i="23" s="1"/>
  <c r="BL483" i="11"/>
  <c r="AU239" i="23" s="1"/>
  <c r="CV239" i="11"/>
  <c r="CV483" i="11" s="1"/>
  <c r="BZ239" i="23" s="1"/>
  <c r="CU63" i="11"/>
  <c r="BD307" i="11"/>
  <c r="AN63" i="23" s="1"/>
  <c r="BD336" i="11"/>
  <c r="AN92" i="23" s="1"/>
  <c r="CU92" i="11"/>
  <c r="CU336" i="11" s="1"/>
  <c r="BY92" i="23" s="1"/>
  <c r="BD362" i="11"/>
  <c r="AN118" i="23" s="1"/>
  <c r="CU118" i="11"/>
  <c r="CU362" i="11" s="1"/>
  <c r="BY118" i="23" s="1"/>
  <c r="BD433" i="11"/>
  <c r="AN189" i="23" s="1"/>
  <c r="CU189" i="11"/>
  <c r="CU433" i="11" s="1"/>
  <c r="BY189" i="23" s="1"/>
  <c r="BT282" i="11"/>
  <c r="BB38" i="23" s="1"/>
  <c r="CW38" i="11"/>
  <c r="CW282" i="11" s="1"/>
  <c r="CA38" i="23" s="1"/>
  <c r="BT314" i="11"/>
  <c r="BB70" i="23" s="1"/>
  <c r="CW70" i="11"/>
  <c r="CW314" i="11" s="1"/>
  <c r="CA70" i="23" s="1"/>
  <c r="BT378" i="11"/>
  <c r="BB134" i="23" s="1"/>
  <c r="CW134" i="11"/>
  <c r="CW378" i="11" s="1"/>
  <c r="CA134" i="23" s="1"/>
  <c r="BT410" i="11"/>
  <c r="BB166" i="23" s="1"/>
  <c r="CW166" i="11"/>
  <c r="CW410" i="11" s="1"/>
  <c r="CA166" i="23" s="1"/>
  <c r="BT442" i="11"/>
  <c r="BB198" i="23" s="1"/>
  <c r="CW198" i="11"/>
  <c r="CW442" i="11" s="1"/>
  <c r="CA198" i="23" s="1"/>
  <c r="BT474" i="11"/>
  <c r="BB230" i="23" s="1"/>
  <c r="CW230" i="11"/>
  <c r="CW474" i="11" s="1"/>
  <c r="CA230" i="23" s="1"/>
  <c r="CR293" i="11"/>
  <c r="BW49" i="23" s="1"/>
  <c r="CZ49" i="11"/>
  <c r="BL256" i="11"/>
  <c r="AU12" i="23" s="1"/>
  <c r="BL414" i="11"/>
  <c r="AU170" i="23" s="1"/>
  <c r="BL446" i="11"/>
  <c r="AU202" i="23" s="1"/>
  <c r="BL476" i="11"/>
  <c r="AU232" i="23" s="1"/>
  <c r="CU341" i="11"/>
  <c r="BY97" i="23" s="1"/>
  <c r="CU380" i="11"/>
  <c r="BY136" i="23" s="1"/>
  <c r="BD407" i="11"/>
  <c r="AN163" i="23" s="1"/>
  <c r="CU163" i="11"/>
  <c r="BD434" i="11"/>
  <c r="AN190" i="23" s="1"/>
  <c r="CU190" i="11"/>
  <c r="BD482" i="11"/>
  <c r="AN238" i="23" s="1"/>
  <c r="CU238" i="11"/>
  <c r="CU483" i="11" s="1"/>
  <c r="BY239" i="23" s="1"/>
  <c r="CO445" i="11"/>
  <c r="BT201" i="23" s="1"/>
  <c r="CO298" i="11"/>
  <c r="BT54" i="23" s="1"/>
  <c r="CP290" i="11"/>
  <c r="BU46" i="23" s="1"/>
  <c r="CR358" i="11"/>
  <c r="BW114" i="23" s="1"/>
  <c r="CZ114" i="11"/>
  <c r="CZ358" i="11" s="1"/>
  <c r="CD114" i="23" s="1"/>
  <c r="CB305" i="11"/>
  <c r="BI61" i="23" s="1"/>
  <c r="CX61" i="11"/>
  <c r="CB368" i="11"/>
  <c r="BI124" i="23" s="1"/>
  <c r="CX124" i="11"/>
  <c r="CX368" i="11" s="1"/>
  <c r="CB124" i="23" s="1"/>
  <c r="BL249" i="11"/>
  <c r="AU5" i="23" s="1"/>
  <c r="CV5" i="11"/>
  <c r="CV249" i="11" s="1"/>
  <c r="BZ5" i="23" s="1"/>
  <c r="BL279" i="11"/>
  <c r="AU35" i="23" s="1"/>
  <c r="CV35" i="11"/>
  <c r="BL310" i="11"/>
  <c r="AU66" i="23" s="1"/>
  <c r="CV66" i="11"/>
  <c r="CV310" i="11" s="1"/>
  <c r="BZ66" i="23" s="1"/>
  <c r="BD408" i="11"/>
  <c r="AN164" i="23" s="1"/>
  <c r="CU164" i="11"/>
  <c r="CU409" i="11" s="1"/>
  <c r="BY165" i="23" s="1"/>
  <c r="CU435" i="11"/>
  <c r="BY191" i="23" s="1"/>
  <c r="BT324" i="11"/>
  <c r="BB80" i="23" s="1"/>
  <c r="CW80" i="11"/>
  <c r="CW324" i="11" s="1"/>
  <c r="CA80" i="23" s="1"/>
  <c r="BT356" i="11"/>
  <c r="BB112" i="23" s="1"/>
  <c r="CW112" i="11"/>
  <c r="CW356" i="11" s="1"/>
  <c r="CA112" i="23" s="1"/>
  <c r="CW388" i="11"/>
  <c r="CA144" i="23" s="1"/>
  <c r="BT420" i="11"/>
  <c r="BB176" i="23" s="1"/>
  <c r="CW176" i="11"/>
  <c r="CW420" i="11" s="1"/>
  <c r="CA176" i="23" s="1"/>
  <c r="CW452" i="11"/>
  <c r="CA208" i="23" s="1"/>
  <c r="BT484" i="11"/>
  <c r="BB240" i="23" s="1"/>
  <c r="CW240" i="11"/>
  <c r="CW484" i="11" s="1"/>
  <c r="CA240" i="23" s="1"/>
  <c r="CR303" i="11"/>
  <c r="BW59" i="23" s="1"/>
  <c r="CZ59" i="11"/>
  <c r="CZ303" i="11" s="1"/>
  <c r="CD59" i="23" s="1"/>
  <c r="CR340" i="11"/>
  <c r="BW96" i="23" s="1"/>
  <c r="CZ96" i="11"/>
  <c r="CZ340" i="11" s="1"/>
  <c r="CD96" i="23" s="1"/>
  <c r="BL311" i="11"/>
  <c r="AU67" i="23" s="1"/>
  <c r="CV408" i="11"/>
  <c r="BZ164" i="23" s="1"/>
  <c r="CV440" i="11"/>
  <c r="BZ196" i="23" s="1"/>
  <c r="BL472" i="11"/>
  <c r="AU228" i="23" s="1"/>
  <c r="CV228" i="11"/>
  <c r="CV472" i="11" s="1"/>
  <c r="BZ228" i="23" s="1"/>
  <c r="CU16" i="11"/>
  <c r="BD260" i="11"/>
  <c r="AN16" i="23" s="1"/>
  <c r="CU81" i="11"/>
  <c r="BD325" i="11"/>
  <c r="AN81" i="23" s="1"/>
  <c r="BD349" i="11"/>
  <c r="AN105" i="23" s="1"/>
  <c r="CU105" i="11"/>
  <c r="BD484" i="11"/>
  <c r="AN240" i="23" s="1"/>
  <c r="CU240" i="11"/>
  <c r="CU484" i="11" s="1"/>
  <c r="BY240" i="23" s="1"/>
  <c r="CW277" i="11"/>
  <c r="CA33" i="23" s="1"/>
  <c r="CW317" i="11"/>
  <c r="CA73" i="23" s="1"/>
  <c r="BT349" i="11"/>
  <c r="BB105" i="23" s="1"/>
  <c r="CW105" i="11"/>
  <c r="CW381" i="11"/>
  <c r="CA137" i="23" s="1"/>
  <c r="CW413" i="11"/>
  <c r="CA169" i="23" s="1"/>
  <c r="BT445" i="11"/>
  <c r="BB201" i="23" s="1"/>
  <c r="CW201" i="11"/>
  <c r="CW445" i="11" s="1"/>
  <c r="CA201" i="23" s="1"/>
  <c r="BT477" i="11"/>
  <c r="BB233" i="23" s="1"/>
  <c r="CW233" i="11"/>
  <c r="CW477" i="11" s="1"/>
  <c r="CA233" i="23" s="1"/>
  <c r="CR276" i="11"/>
  <c r="BW32" i="23" s="1"/>
  <c r="CZ32" i="11"/>
  <c r="CZ276" i="11" s="1"/>
  <c r="CD32" i="23" s="1"/>
  <c r="CR333" i="11"/>
  <c r="BW89" i="23" s="1"/>
  <c r="CZ89" i="11"/>
  <c r="CZ368" i="11"/>
  <c r="CD124" i="23" s="1"/>
  <c r="CZ404" i="11"/>
  <c r="CD160" i="23" s="1"/>
  <c r="CZ435" i="11"/>
  <c r="CD191" i="23" s="1"/>
  <c r="CZ465" i="11"/>
  <c r="CD221" i="23" s="1"/>
  <c r="CX284" i="11"/>
  <c r="CB40" i="23" s="1"/>
  <c r="CX316" i="11"/>
  <c r="CB72" i="23" s="1"/>
  <c r="CX346" i="11"/>
  <c r="CB102" i="23" s="1"/>
  <c r="CX378" i="11"/>
  <c r="CB134" i="23" s="1"/>
  <c r="CX410" i="11"/>
  <c r="CB166" i="23" s="1"/>
  <c r="CB441" i="11"/>
  <c r="BI197" i="23" s="1"/>
  <c r="CX197" i="11"/>
  <c r="CX441" i="11" s="1"/>
  <c r="CB197" i="23" s="1"/>
  <c r="CX472" i="11"/>
  <c r="CB228" i="23" s="1"/>
  <c r="BL259" i="11"/>
  <c r="AU15" i="23" s="1"/>
  <c r="CV15" i="11"/>
  <c r="CV259" i="11" s="1"/>
  <c r="BZ15" i="23" s="1"/>
  <c r="BL288" i="11"/>
  <c r="AU44" i="23" s="1"/>
  <c r="CV44" i="11"/>
  <c r="CV288" i="11" s="1"/>
  <c r="BZ44" i="23" s="1"/>
  <c r="CV319" i="11"/>
  <c r="BZ75" i="23" s="1"/>
  <c r="BL387" i="11"/>
  <c r="AU143" i="23" s="1"/>
  <c r="CV143" i="11"/>
  <c r="CV387" i="11" s="1"/>
  <c r="BZ143" i="23" s="1"/>
  <c r="BL417" i="11"/>
  <c r="AU173" i="23" s="1"/>
  <c r="CV173" i="11"/>
  <c r="CV417" i="11" s="1"/>
  <c r="BZ173" i="23" s="1"/>
  <c r="BL449" i="11"/>
  <c r="AU205" i="23" s="1"/>
  <c r="CV205" i="11"/>
  <c r="CV450" i="11" s="1"/>
  <c r="BZ206" i="23" s="1"/>
  <c r="BL487" i="11"/>
  <c r="AU243" i="23" s="1"/>
  <c r="CV243" i="11"/>
  <c r="CV487" i="11" s="1"/>
  <c r="BZ243" i="23" s="1"/>
  <c r="CU304" i="11"/>
  <c r="BY60" i="23" s="1"/>
  <c r="CU89" i="11"/>
  <c r="CU333" i="11" s="1"/>
  <c r="BY89" i="23" s="1"/>
  <c r="BD333" i="11"/>
  <c r="AN89" i="23" s="1"/>
  <c r="BD358" i="11"/>
  <c r="AN114" i="23" s="1"/>
  <c r="CU114" i="11"/>
  <c r="CU358" i="11" s="1"/>
  <c r="BY114" i="23" s="1"/>
  <c r="BD396" i="11"/>
  <c r="AN152" i="23" s="1"/>
  <c r="CU152" i="11"/>
  <c r="CU396" i="11" s="1"/>
  <c r="BY152" i="23" s="1"/>
  <c r="BD429" i="11"/>
  <c r="AN185" i="23" s="1"/>
  <c r="CU185" i="11"/>
  <c r="BT374" i="11"/>
  <c r="BB130" i="23" s="1"/>
  <c r="BT438" i="11"/>
  <c r="BB194" i="23" s="1"/>
  <c r="CR297" i="11"/>
  <c r="BW53" i="23" s="1"/>
  <c r="CR334" i="11"/>
  <c r="BW90" i="23" s="1"/>
  <c r="CJ317" i="11"/>
  <c r="BP73" i="23" s="1"/>
  <c r="CJ381" i="11"/>
  <c r="BP137" i="23" s="1"/>
  <c r="CJ413" i="11"/>
  <c r="BP169" i="23" s="1"/>
  <c r="CJ429" i="11"/>
  <c r="BP185" i="23" s="1"/>
  <c r="CJ445" i="11"/>
  <c r="BP201" i="23" s="1"/>
  <c r="CJ461" i="11"/>
  <c r="BP217" i="23" s="1"/>
  <c r="CX323" i="11"/>
  <c r="CB79" i="23" s="1"/>
  <c r="CX355" i="11"/>
  <c r="CB111" i="23" s="1"/>
  <c r="CX387" i="11"/>
  <c r="CB143" i="23" s="1"/>
  <c r="CX419" i="11"/>
  <c r="CB175" i="23" s="1"/>
  <c r="CX450" i="11"/>
  <c r="CB206" i="23" s="1"/>
  <c r="BL281" i="11"/>
  <c r="AU37" i="23" s="1"/>
  <c r="CV37" i="11"/>
  <c r="CV281" i="11" s="1"/>
  <c r="BZ37" i="23" s="1"/>
  <c r="BL343" i="11"/>
  <c r="AU99" i="23" s="1"/>
  <c r="CV99" i="11"/>
  <c r="CV343" i="11" s="1"/>
  <c r="BZ99" i="23" s="1"/>
  <c r="CV410" i="11"/>
  <c r="BZ166" i="23" s="1"/>
  <c r="BL473" i="11"/>
  <c r="AU229" i="23" s="1"/>
  <c r="CV229" i="11"/>
  <c r="BD262" i="11"/>
  <c r="AN18" i="23" s="1"/>
  <c r="CU18" i="11"/>
  <c r="BD327" i="11"/>
  <c r="AN83" i="23" s="1"/>
  <c r="CU83" i="11"/>
  <c r="CB286" i="11"/>
  <c r="BI42" i="23" s="1"/>
  <c r="CB482" i="11"/>
  <c r="BI238" i="23" s="1"/>
  <c r="CV276" i="11"/>
  <c r="BZ32" i="23" s="1"/>
  <c r="BL305" i="11"/>
  <c r="AU61" i="23" s="1"/>
  <c r="CV61" i="11"/>
  <c r="BL336" i="11"/>
  <c r="AU92" i="23" s="1"/>
  <c r="CV92" i="11"/>
  <c r="BL397" i="11"/>
  <c r="AU153" i="23" s="1"/>
  <c r="CV153" i="11"/>
  <c r="CV397" i="11" s="1"/>
  <c r="BZ153" i="23" s="1"/>
  <c r="BL427" i="11"/>
  <c r="AU183" i="23" s="1"/>
  <c r="CV183" i="11"/>
  <c r="BL459" i="11"/>
  <c r="AU215" i="23" s="1"/>
  <c r="CV215" i="11"/>
  <c r="CV459" i="11" s="1"/>
  <c r="BZ215" i="23" s="1"/>
  <c r="CU40" i="11"/>
  <c r="CU284" i="11" s="1"/>
  <c r="BY40" i="23" s="1"/>
  <c r="BD284" i="11"/>
  <c r="AN40" i="23" s="1"/>
  <c r="BD321" i="11"/>
  <c r="AN77" i="23" s="1"/>
  <c r="CW256" i="11"/>
  <c r="CA12" i="23" s="1"/>
  <c r="BT288" i="11"/>
  <c r="BB44" i="23" s="1"/>
  <c r="CW44" i="11"/>
  <c r="CW288" i="11" s="1"/>
  <c r="CA44" i="23" s="1"/>
  <c r="CW320" i="11"/>
  <c r="CA76" i="23" s="1"/>
  <c r="BT352" i="11"/>
  <c r="BB108" i="23" s="1"/>
  <c r="CW108" i="11"/>
  <c r="CW352" i="11" s="1"/>
  <c r="CA108" i="23" s="1"/>
  <c r="CW384" i="11"/>
  <c r="CA140" i="23" s="1"/>
  <c r="CW416" i="11"/>
  <c r="CA172" i="23" s="1"/>
  <c r="CW448" i="11"/>
  <c r="CA204" i="23" s="1"/>
  <c r="BT480" i="11"/>
  <c r="BB236" i="23" s="1"/>
  <c r="CW236" i="11"/>
  <c r="CW480" i="11" s="1"/>
  <c r="CA236" i="23" s="1"/>
  <c r="CR263" i="11"/>
  <c r="BW19" i="23" s="1"/>
  <c r="CZ19" i="11"/>
  <c r="CZ263" i="11" s="1"/>
  <c r="CD19" i="23" s="1"/>
  <c r="CZ292" i="11"/>
  <c r="CD48" i="23" s="1"/>
  <c r="CR379" i="11"/>
  <c r="BW135" i="23" s="1"/>
  <c r="CZ135" i="11"/>
  <c r="CZ379" i="11" s="1"/>
  <c r="CD135" i="23" s="1"/>
  <c r="CZ446" i="11"/>
  <c r="CD202" i="23" s="1"/>
  <c r="CZ476" i="11"/>
  <c r="CD232" i="23" s="1"/>
  <c r="CY257" i="11"/>
  <c r="CC13" i="23" s="1"/>
  <c r="CY322" i="11"/>
  <c r="CC78" i="23" s="1"/>
  <c r="CY338" i="11"/>
  <c r="CC94" i="23" s="1"/>
  <c r="CY354" i="11"/>
  <c r="CC110" i="23" s="1"/>
  <c r="CY370" i="11"/>
  <c r="CC126" i="23" s="1"/>
  <c r="CY386" i="11"/>
  <c r="CC142" i="23" s="1"/>
  <c r="CY402" i="11"/>
  <c r="CC158" i="23" s="1"/>
  <c r="CY418" i="11"/>
  <c r="CC174" i="23" s="1"/>
  <c r="CY434" i="11"/>
  <c r="CC190" i="23" s="1"/>
  <c r="CY450" i="11"/>
  <c r="CC206" i="23" s="1"/>
  <c r="CY466" i="11"/>
  <c r="CC222" i="23" s="1"/>
  <c r="CY482" i="11"/>
  <c r="CC238" i="23" s="1"/>
  <c r="CB265" i="11"/>
  <c r="BI21" i="23" s="1"/>
  <c r="CX21" i="11"/>
  <c r="CX266" i="11" s="1"/>
  <c r="CB22" i="23" s="1"/>
  <c r="CX294" i="11"/>
  <c r="CB50" i="23" s="1"/>
  <c r="CB333" i="11"/>
  <c r="BI89" i="23" s="1"/>
  <c r="CX89" i="11"/>
  <c r="CX333" i="11" s="1"/>
  <c r="CB89" i="23" s="1"/>
  <c r="CB365" i="11"/>
  <c r="BI121" i="23" s="1"/>
  <c r="CX121" i="11"/>
  <c r="CX397" i="11"/>
  <c r="CB153" i="23" s="1"/>
  <c r="CB429" i="11"/>
  <c r="BI185" i="23" s="1"/>
  <c r="CX185" i="11"/>
  <c r="CX429" i="11" s="1"/>
  <c r="CB185" i="23" s="1"/>
  <c r="CX467" i="11"/>
  <c r="CB223" i="23" s="1"/>
  <c r="BL390" i="11"/>
  <c r="AU146" i="23" s="1"/>
  <c r="BL420" i="11"/>
  <c r="AU176" i="23" s="1"/>
  <c r="BL482" i="11"/>
  <c r="AU238" i="23" s="1"/>
  <c r="BD270" i="11"/>
  <c r="AN26" i="23" s="1"/>
  <c r="CU26" i="11"/>
  <c r="CU335" i="11"/>
  <c r="BY91" i="23" s="1"/>
  <c r="BD366" i="11"/>
  <c r="AN122" i="23" s="1"/>
  <c r="CU122" i="11"/>
  <c r="CU366" i="11" s="1"/>
  <c r="BY122" i="23" s="1"/>
  <c r="CU399" i="11"/>
  <c r="BY155" i="23" s="1"/>
  <c r="CU463" i="11"/>
  <c r="BY219" i="23" s="1"/>
  <c r="BT249" i="11"/>
  <c r="BB5" i="23" s="1"/>
  <c r="CW5" i="11"/>
  <c r="CW249" i="11" s="1"/>
  <c r="CA5" i="23" s="1"/>
  <c r="CW313" i="11"/>
  <c r="CA69" i="23" s="1"/>
  <c r="CW409" i="11"/>
  <c r="CA165" i="23" s="1"/>
  <c r="CW441" i="11"/>
  <c r="CA197" i="23" s="1"/>
  <c r="CW473" i="11"/>
  <c r="CA229" i="23" s="1"/>
  <c r="CR316" i="11"/>
  <c r="BW72" i="23" s="1"/>
  <c r="CZ72" i="11"/>
  <c r="CZ344" i="11"/>
  <c r="CD100" i="23" s="1"/>
  <c r="CB288" i="11"/>
  <c r="BI44" i="23" s="1"/>
  <c r="CX44" i="11"/>
  <c r="CX288" i="11" s="1"/>
  <c r="CB44" i="23" s="1"/>
  <c r="CX318" i="11"/>
  <c r="CB74" i="23" s="1"/>
  <c r="CX414" i="11"/>
  <c r="CB170" i="23" s="1"/>
  <c r="CB445" i="11"/>
  <c r="BI201" i="23" s="1"/>
  <c r="CX201" i="11"/>
  <c r="CX445" i="11" s="1"/>
  <c r="CB201" i="23" s="1"/>
  <c r="CX476" i="11"/>
  <c r="CB232" i="23" s="1"/>
  <c r="BL383" i="11"/>
  <c r="AU139" i="23" s="1"/>
  <c r="CU464" i="11"/>
  <c r="BY220" i="23" s="1"/>
  <c r="BT250" i="11"/>
  <c r="BB6" i="23" s="1"/>
  <c r="CR416" i="11"/>
  <c r="BW172" i="23" s="1"/>
  <c r="CZ172" i="11"/>
  <c r="CZ416" i="11" s="1"/>
  <c r="CD172" i="23" s="1"/>
  <c r="CZ448" i="11"/>
  <c r="CD204" i="23" s="1"/>
  <c r="CR478" i="11"/>
  <c r="BW234" i="23" s="1"/>
  <c r="CZ234" i="11"/>
  <c r="CZ478" i="11" s="1"/>
  <c r="CD234" i="23" s="1"/>
  <c r="CY258" i="11"/>
  <c r="CC14" i="23" s="1"/>
  <c r="CY274" i="11"/>
  <c r="CC30" i="23" s="1"/>
  <c r="CY290" i="11"/>
  <c r="CC46" i="23" s="1"/>
  <c r="CY306" i="11"/>
  <c r="CC62" i="23" s="1"/>
  <c r="CY323" i="11"/>
  <c r="CC79" i="23" s="1"/>
  <c r="CY339" i="11"/>
  <c r="CC95" i="23" s="1"/>
  <c r="CY355" i="11"/>
  <c r="CC111" i="23" s="1"/>
  <c r="CY371" i="11"/>
  <c r="CC127" i="23" s="1"/>
  <c r="CY387" i="11"/>
  <c r="CC143" i="23" s="1"/>
  <c r="CY403" i="11"/>
  <c r="CC159" i="23" s="1"/>
  <c r="CY419" i="11"/>
  <c r="CC175" i="23" s="1"/>
  <c r="CY435" i="11"/>
  <c r="CC191" i="23" s="1"/>
  <c r="CY451" i="11"/>
  <c r="CC207" i="23" s="1"/>
  <c r="CY467" i="11"/>
  <c r="CC223" i="23" s="1"/>
  <c r="CY483" i="11"/>
  <c r="CC239" i="23" s="1"/>
  <c r="CX313" i="11"/>
  <c r="CB69" i="23" s="1"/>
  <c r="CX343" i="11"/>
  <c r="CB99" i="23" s="1"/>
  <c r="CX375" i="11"/>
  <c r="CB131" i="23" s="1"/>
  <c r="CX407" i="11"/>
  <c r="CB163" i="23" s="1"/>
  <c r="CB469" i="11"/>
  <c r="BI225" i="23" s="1"/>
  <c r="CX225" i="11"/>
  <c r="CX469" i="11" s="1"/>
  <c r="CB225" i="23" s="1"/>
  <c r="BL264" i="11"/>
  <c r="AU20" i="23" s="1"/>
  <c r="CV20" i="11"/>
  <c r="CV264" i="11" s="1"/>
  <c r="BZ20" i="23" s="1"/>
  <c r="BL331" i="11"/>
  <c r="AU87" i="23" s="1"/>
  <c r="CV87" i="11"/>
  <c r="CV362" i="11"/>
  <c r="BZ118" i="23" s="1"/>
  <c r="BL484" i="11"/>
  <c r="AU240" i="23" s="1"/>
  <c r="CV240" i="11"/>
  <c r="CV485" i="11" s="1"/>
  <c r="BZ241" i="23" s="1"/>
  <c r="CU279" i="11"/>
  <c r="BY35" i="23" s="1"/>
  <c r="CU64" i="11"/>
  <c r="BD308" i="11"/>
  <c r="AN64" i="23" s="1"/>
  <c r="BD309" i="11"/>
  <c r="AN65" i="23" s="1"/>
  <c r="BD459" i="11"/>
  <c r="AN215" i="23" s="1"/>
  <c r="CM250" i="11"/>
  <c r="BR6" i="23" s="1"/>
  <c r="CQ249" i="11"/>
  <c r="BV5" i="23" s="1"/>
  <c r="CW411" i="11"/>
  <c r="CA167" i="23" s="1"/>
  <c r="CR266" i="11"/>
  <c r="BW22" i="23" s="1"/>
  <c r="CZ22" i="11"/>
  <c r="CZ266" i="11" s="1"/>
  <c r="CD22" i="23" s="1"/>
  <c r="CR331" i="11"/>
  <c r="BW87" i="23" s="1"/>
  <c r="CZ87" i="11"/>
  <c r="BL415" i="11"/>
  <c r="AU171" i="23" s="1"/>
  <c r="CV171" i="11"/>
  <c r="CV415" i="11" s="1"/>
  <c r="BZ171" i="23" s="1"/>
  <c r="BL447" i="11"/>
  <c r="AU203" i="23" s="1"/>
  <c r="CV203" i="11"/>
  <c r="CV447" i="11" s="1"/>
  <c r="BZ203" i="23" s="1"/>
  <c r="BL477" i="11"/>
  <c r="AU233" i="23" s="1"/>
  <c r="CV233" i="11"/>
  <c r="CV477" i="11" s="1"/>
  <c r="BZ233" i="23" s="1"/>
  <c r="BD267" i="11"/>
  <c r="AN23" i="23" s="1"/>
  <c r="CU23" i="11"/>
  <c r="BD295" i="11"/>
  <c r="AN51" i="23" s="1"/>
  <c r="CU51" i="11"/>
  <c r="CU296" i="11" s="1"/>
  <c r="BY52" i="23" s="1"/>
  <c r="CU80" i="11"/>
  <c r="CU324" i="11" s="1"/>
  <c r="BY80" i="23" s="1"/>
  <c r="BD324" i="11"/>
  <c r="AN80" i="23" s="1"/>
  <c r="BD381" i="11"/>
  <c r="AN137" i="23" s="1"/>
  <c r="CU137" i="11"/>
  <c r="CU381" i="11" s="1"/>
  <c r="BY137" i="23" s="1"/>
  <c r="CR375" i="11"/>
  <c r="BW131" i="23" s="1"/>
  <c r="CZ131" i="11"/>
  <c r="CR442" i="11"/>
  <c r="BW198" i="23" s="1"/>
  <c r="CZ198" i="11"/>
  <c r="CZ442" i="11" s="1"/>
  <c r="CD198" i="23" s="1"/>
  <c r="CJ388" i="11"/>
  <c r="BP144" i="23" s="1"/>
  <c r="CY144" i="11"/>
  <c r="CJ404" i="11"/>
  <c r="BP160" i="23" s="1"/>
  <c r="CY160" i="11"/>
  <c r="CY404" i="11" s="1"/>
  <c r="CC160" i="23" s="1"/>
  <c r="CJ420" i="11"/>
  <c r="BP176" i="23" s="1"/>
  <c r="CY176" i="11"/>
  <c r="CY420" i="11" s="1"/>
  <c r="CC176" i="23" s="1"/>
  <c r="CJ436" i="11"/>
  <c r="BP192" i="23" s="1"/>
  <c r="CY192" i="11"/>
  <c r="CY436" i="11" s="1"/>
  <c r="CC192" i="23" s="1"/>
  <c r="CJ452" i="11"/>
  <c r="BP208" i="23" s="1"/>
  <c r="CY208" i="11"/>
  <c r="CJ484" i="11"/>
  <c r="BP240" i="23" s="1"/>
  <c r="CY240" i="11"/>
  <c r="CY484" i="11" s="1"/>
  <c r="CC240" i="23" s="1"/>
  <c r="CB268" i="11"/>
  <c r="BI24" i="23" s="1"/>
  <c r="CX24" i="11"/>
  <c r="CX268" i="11" s="1"/>
  <c r="CB24" i="23" s="1"/>
  <c r="CX298" i="11"/>
  <c r="CB54" i="23" s="1"/>
  <c r="CB329" i="11"/>
  <c r="BI85" i="23" s="1"/>
  <c r="CX85" i="11"/>
  <c r="CX329" i="11" s="1"/>
  <c r="CB85" i="23" s="1"/>
  <c r="CB361" i="11"/>
  <c r="BI117" i="23" s="1"/>
  <c r="CX117" i="11"/>
  <c r="CX361" i="11" s="1"/>
  <c r="CB117" i="23" s="1"/>
  <c r="BL273" i="11"/>
  <c r="AU29" i="23" s="1"/>
  <c r="CV29" i="11"/>
  <c r="CV273" i="11" s="1"/>
  <c r="BZ29" i="23" s="1"/>
  <c r="BL349" i="11"/>
  <c r="AU105" i="23" s="1"/>
  <c r="CV105" i="11"/>
  <c r="CV349" i="11" s="1"/>
  <c r="BZ105" i="23" s="1"/>
  <c r="BL378" i="11"/>
  <c r="AU134" i="23" s="1"/>
  <c r="CV134" i="11"/>
  <c r="CV378" i="11" s="1"/>
  <c r="BZ134" i="23" s="1"/>
  <c r="BL408" i="11"/>
  <c r="AU164" i="23" s="1"/>
  <c r="BD296" i="11"/>
  <c r="AN52" i="23" s="1"/>
  <c r="BD382" i="11"/>
  <c r="AN138" i="23" s="1"/>
  <c r="CU138" i="11"/>
  <c r="CR465" i="11"/>
  <c r="BW221" i="23" s="1"/>
  <c r="BT254" i="11"/>
  <c r="BB10" i="23" s="1"/>
  <c r="CW10" i="11"/>
  <c r="BT318" i="11"/>
  <c r="BB74" i="23" s="1"/>
  <c r="CW74" i="11"/>
  <c r="CW318" i="11" s="1"/>
  <c r="CA74" i="23" s="1"/>
  <c r="BT350" i="11"/>
  <c r="BB106" i="23" s="1"/>
  <c r="CW106" i="11"/>
  <c r="CW446" i="11"/>
  <c r="CA202" i="23" s="1"/>
  <c r="BT478" i="11"/>
  <c r="BB234" i="23" s="1"/>
  <c r="CW234" i="11"/>
  <c r="CW479" i="11" s="1"/>
  <c r="CA235" i="23" s="1"/>
  <c r="CR341" i="11"/>
  <c r="BW97" i="23" s="1"/>
  <c r="CZ97" i="11"/>
  <c r="CR369" i="11"/>
  <c r="BW125" i="23" s="1"/>
  <c r="CZ125" i="11"/>
  <c r="CZ369" i="11" s="1"/>
  <c r="CD125" i="23" s="1"/>
  <c r="CR428" i="11"/>
  <c r="BW184" i="23" s="1"/>
  <c r="CZ184" i="11"/>
  <c r="CR466" i="11"/>
  <c r="BW222" i="23" s="1"/>
  <c r="CZ222" i="11"/>
  <c r="CZ466" i="11" s="1"/>
  <c r="CD222" i="23" s="1"/>
  <c r="CY256" i="11"/>
  <c r="CC12" i="23" s="1"/>
  <c r="CJ272" i="11"/>
  <c r="BP28" i="23" s="1"/>
  <c r="CY28" i="11"/>
  <c r="CY272" i="11" s="1"/>
  <c r="CC28" i="23" s="1"/>
  <c r="CJ288" i="11"/>
  <c r="BP44" i="23" s="1"/>
  <c r="CY44" i="11"/>
  <c r="CY288" i="11" s="1"/>
  <c r="CC44" i="23" s="1"/>
  <c r="CJ304" i="11"/>
  <c r="BP60" i="23" s="1"/>
  <c r="CY60" i="11"/>
  <c r="CY304" i="11" s="1"/>
  <c r="CC60" i="23" s="1"/>
  <c r="CY337" i="11"/>
  <c r="CC93" i="23" s="1"/>
  <c r="CY353" i="11"/>
  <c r="CC109" i="23" s="1"/>
  <c r="CY369" i="11"/>
  <c r="CC125" i="23" s="1"/>
  <c r="CY401" i="11"/>
  <c r="CC157" i="23" s="1"/>
  <c r="CY433" i="11"/>
  <c r="CC189" i="23" s="1"/>
  <c r="CY481" i="11"/>
  <c r="CC237" i="23" s="1"/>
  <c r="BL252" i="11"/>
  <c r="AU8" i="23" s="1"/>
  <c r="BL313" i="11"/>
  <c r="AU69" i="23" s="1"/>
  <c r="BL380" i="11"/>
  <c r="AU136" i="23" s="1"/>
  <c r="BL442" i="11"/>
  <c r="AU198" i="23" s="1"/>
  <c r="CU120" i="11"/>
  <c r="BD364" i="11"/>
  <c r="AN120" i="23" s="1"/>
  <c r="BD390" i="11"/>
  <c r="AN146" i="23" s="1"/>
  <c r="CU146" i="11"/>
  <c r="CU390" i="11" s="1"/>
  <c r="BY146" i="23" s="1"/>
  <c r="BD422" i="11"/>
  <c r="AN178" i="23" s="1"/>
  <c r="CU178" i="11"/>
  <c r="CU422" i="11" s="1"/>
  <c r="BY178" i="23" s="1"/>
  <c r="BD449" i="11"/>
  <c r="AN205" i="23" s="1"/>
  <c r="CU478" i="11"/>
  <c r="BY234" i="23" s="1"/>
  <c r="BT271" i="11"/>
  <c r="BB27" i="23" s="1"/>
  <c r="CW27" i="11"/>
  <c r="CW271" i="11" s="1"/>
  <c r="CA27" i="23" s="1"/>
  <c r="CW335" i="11"/>
  <c r="CA91" i="23" s="1"/>
  <c r="CW399" i="11"/>
  <c r="CA155" i="23" s="1"/>
  <c r="CW431" i="11"/>
  <c r="CA187" i="23" s="1"/>
  <c r="CR249" i="11"/>
  <c r="BW5" i="23" s="1"/>
  <c r="CZ5" i="11"/>
  <c r="CZ249" i="11" s="1"/>
  <c r="CD5" i="23" s="1"/>
  <c r="CR277" i="11"/>
  <c r="BW33" i="23" s="1"/>
  <c r="CZ33" i="11"/>
  <c r="CZ277" i="11" s="1"/>
  <c r="CD33" i="23" s="1"/>
  <c r="CZ314" i="11"/>
  <c r="CD70" i="23" s="1"/>
  <c r="CR348" i="11"/>
  <c r="BW104" i="23" s="1"/>
  <c r="CZ104" i="11"/>
  <c r="CR413" i="11"/>
  <c r="BW169" i="23" s="1"/>
  <c r="CZ169" i="11"/>
  <c r="CZ413" i="11" s="1"/>
  <c r="CD169" i="23" s="1"/>
  <c r="CB264" i="11"/>
  <c r="BI20" i="23" s="1"/>
  <c r="CX20" i="11"/>
  <c r="CX264" i="11" s="1"/>
  <c r="CB20" i="23" s="1"/>
  <c r="CX332" i="11"/>
  <c r="CB88" i="23" s="1"/>
  <c r="CB364" i="11"/>
  <c r="BI120" i="23" s="1"/>
  <c r="CX120" i="11"/>
  <c r="CX364" i="11" s="1"/>
  <c r="CB120" i="23" s="1"/>
  <c r="CX396" i="11"/>
  <c r="CB152" i="23" s="1"/>
  <c r="CX428" i="11"/>
  <c r="CB184" i="23" s="1"/>
  <c r="CX459" i="11"/>
  <c r="CB215" i="23" s="1"/>
  <c r="BD423" i="11"/>
  <c r="AN179" i="23" s="1"/>
  <c r="CU179" i="11"/>
  <c r="BD450" i="11"/>
  <c r="AN206" i="23" s="1"/>
  <c r="CU206" i="11"/>
  <c r="CU450" i="11" s="1"/>
  <c r="BY206" i="23" s="1"/>
  <c r="BD479" i="11"/>
  <c r="AN235" i="23" s="1"/>
  <c r="CU235" i="11"/>
  <c r="CU479" i="11" s="1"/>
  <c r="BY235" i="23" s="1"/>
  <c r="CR349" i="11"/>
  <c r="BW105" i="23" s="1"/>
  <c r="CR414" i="11"/>
  <c r="BW170" i="23" s="1"/>
  <c r="CJ273" i="11"/>
  <c r="BP29" i="23" s="1"/>
  <c r="CJ289" i="11"/>
  <c r="BP45" i="23" s="1"/>
  <c r="CJ305" i="11"/>
  <c r="BP61" i="23" s="1"/>
  <c r="BL262" i="11"/>
  <c r="AU18" i="23" s="1"/>
  <c r="CV18" i="11"/>
  <c r="CV263" i="11" s="1"/>
  <c r="BZ19" i="23" s="1"/>
  <c r="BL291" i="11"/>
  <c r="AU47" i="23" s="1"/>
  <c r="CV47" i="11"/>
  <c r="CV322" i="11"/>
  <c r="BZ78" i="23" s="1"/>
  <c r="BL353" i="11"/>
  <c r="AU109" i="23" s="1"/>
  <c r="CV109" i="11"/>
  <c r="CV353" i="11" s="1"/>
  <c r="BZ109" i="23" s="1"/>
  <c r="BL428" i="11"/>
  <c r="AU184" i="23" s="1"/>
  <c r="CV184" i="11"/>
  <c r="CV428" i="11" s="1"/>
  <c r="BZ184" i="23" s="1"/>
  <c r="CV460" i="11"/>
  <c r="BZ216" i="23" s="1"/>
  <c r="BD249" i="11"/>
  <c r="AN5" i="23" s="1"/>
  <c r="CU5" i="11"/>
  <c r="CU249" i="11" s="1"/>
  <c r="BY5" i="23" s="1"/>
  <c r="CU439" i="11"/>
  <c r="BY195" i="23" s="1"/>
  <c r="BT281" i="11"/>
  <c r="BB37" i="23" s="1"/>
  <c r="BT313" i="11"/>
  <c r="BB69" i="23" s="1"/>
  <c r="BT345" i="11"/>
  <c r="BB101" i="23" s="1"/>
  <c r="BT377" i="11"/>
  <c r="BB133" i="23" s="1"/>
  <c r="CR344" i="11"/>
  <c r="BW100" i="23" s="1"/>
  <c r="CR380" i="11"/>
  <c r="BW136" i="23" s="1"/>
  <c r="CZ136" i="11"/>
  <c r="CZ408" i="11"/>
  <c r="CD164" i="23" s="1"/>
  <c r="CR439" i="11"/>
  <c r="BW195" i="23" s="1"/>
  <c r="CZ195" i="11"/>
  <c r="CR469" i="11"/>
  <c r="BW225" i="23" s="1"/>
  <c r="CZ225" i="11"/>
  <c r="BL270" i="11"/>
  <c r="AU26" i="23" s="1"/>
  <c r="CV26" i="11"/>
  <c r="BL300" i="11"/>
  <c r="AU56" i="23" s="1"/>
  <c r="CV56" i="11"/>
  <c r="CV300" i="11" s="1"/>
  <c r="BZ56" i="23" s="1"/>
  <c r="BL330" i="11"/>
  <c r="AU86" i="23" s="1"/>
  <c r="CV86" i="11"/>
  <c r="CV330" i="11" s="1"/>
  <c r="BZ86" i="23" s="1"/>
  <c r="BL391" i="11"/>
  <c r="AU147" i="23" s="1"/>
  <c r="CV147" i="11"/>
  <c r="CV391" i="11" s="1"/>
  <c r="BZ147" i="23" s="1"/>
  <c r="BL421" i="11"/>
  <c r="AU177" i="23" s="1"/>
  <c r="CV177" i="11"/>
  <c r="CV421" i="11" s="1"/>
  <c r="BZ177" i="23" s="1"/>
  <c r="BL453" i="11"/>
  <c r="AU209" i="23" s="1"/>
  <c r="CV209" i="11"/>
  <c r="CV453" i="11" s="1"/>
  <c r="BZ209" i="23" s="1"/>
  <c r="BD250" i="11"/>
  <c r="AN6" i="23" s="1"/>
  <c r="BD286" i="11"/>
  <c r="AN42" i="23" s="1"/>
  <c r="CU42" i="11"/>
  <c r="CU286" i="11" s="1"/>
  <c r="BY42" i="23" s="1"/>
  <c r="CU379" i="11"/>
  <c r="BY135" i="23" s="1"/>
  <c r="BD406" i="11"/>
  <c r="AN162" i="23" s="1"/>
  <c r="CU162" i="11"/>
  <c r="CU406" i="11" s="1"/>
  <c r="BY162" i="23" s="1"/>
  <c r="BT258" i="11"/>
  <c r="BB14" i="23" s="1"/>
  <c r="CW14" i="11"/>
  <c r="BT290" i="11"/>
  <c r="BB46" i="23" s="1"/>
  <c r="CW46" i="11"/>
  <c r="CW290" i="11" s="1"/>
  <c r="CA46" i="23" s="1"/>
  <c r="BT322" i="11"/>
  <c r="BB78" i="23" s="1"/>
  <c r="CW78" i="11"/>
  <c r="CW322" i="11" s="1"/>
  <c r="CA78" i="23" s="1"/>
  <c r="BT354" i="11"/>
  <c r="BB110" i="23" s="1"/>
  <c r="CW110" i="11"/>
  <c r="CW354" i="11" s="1"/>
  <c r="CA110" i="23" s="1"/>
  <c r="BT386" i="11"/>
  <c r="BB142" i="23" s="1"/>
  <c r="CW142" i="11"/>
  <c r="BT418" i="11"/>
  <c r="BB174" i="23" s="1"/>
  <c r="CW174" i="11"/>
  <c r="CW418" i="11" s="1"/>
  <c r="CA174" i="23" s="1"/>
  <c r="BT450" i="11"/>
  <c r="BB206" i="23" s="1"/>
  <c r="CW206" i="11"/>
  <c r="CW450" i="11" s="1"/>
  <c r="CA206" i="23" s="1"/>
  <c r="BT482" i="11"/>
  <c r="BB238" i="23" s="1"/>
  <c r="CW238" i="11"/>
  <c r="CW482" i="11" s="1"/>
  <c r="CA238" i="23" s="1"/>
  <c r="CZ273" i="11"/>
  <c r="CD29" i="23" s="1"/>
  <c r="CR301" i="11"/>
  <c r="BW57" i="23" s="1"/>
  <c r="CZ57" i="11"/>
  <c r="CZ301" i="11" s="1"/>
  <c r="CD57" i="23" s="1"/>
  <c r="CB266" i="11"/>
  <c r="BI22" i="23" s="1"/>
  <c r="CB438" i="11"/>
  <c r="BI194" i="23" s="1"/>
  <c r="BL301" i="11"/>
  <c r="AU57" i="23" s="1"/>
  <c r="BL392" i="11"/>
  <c r="AU148" i="23" s="1"/>
  <c r="BL422" i="11"/>
  <c r="AU178" i="23" s="1"/>
  <c r="BL454" i="11"/>
  <c r="AU210" i="23" s="1"/>
  <c r="CU104" i="11"/>
  <c r="CU348" i="11" s="1"/>
  <c r="BY104" i="23" s="1"/>
  <c r="BD348" i="11"/>
  <c r="AN104" i="23" s="1"/>
  <c r="BD387" i="11"/>
  <c r="AN143" i="23" s="1"/>
  <c r="CU143" i="11"/>
  <c r="CU413" i="11"/>
  <c r="BY169" i="23" s="1"/>
  <c r="CU440" i="11"/>
  <c r="BY196" i="23" s="1"/>
  <c r="CU465" i="11"/>
  <c r="BY221" i="23" s="1"/>
  <c r="BD488" i="11"/>
  <c r="AN244" i="23" s="1"/>
  <c r="CU244" i="11"/>
  <c r="CU488" i="11" s="1"/>
  <c r="BY244" i="23" s="1"/>
  <c r="CN249" i="11"/>
  <c r="BS5" i="23" s="1"/>
  <c r="CP249" i="11"/>
  <c r="BU5" i="23" s="1"/>
  <c r="CB344" i="11"/>
  <c r="BI100" i="23" s="1"/>
  <c r="CX100" i="11"/>
  <c r="CX344" i="11" s="1"/>
  <c r="CB100" i="23" s="1"/>
  <c r="CF5" i="11"/>
  <c r="BL356" i="11"/>
  <c r="AU112" i="23" s="1"/>
  <c r="CV112" i="11"/>
  <c r="CV356" i="11" s="1"/>
  <c r="BZ112" i="23" s="1"/>
  <c r="CU112" i="11"/>
  <c r="CU356" i="11" s="1"/>
  <c r="BY112" i="23" s="1"/>
  <c r="BD356" i="11"/>
  <c r="AN112" i="23" s="1"/>
  <c r="BD441" i="11"/>
  <c r="AN197" i="23" s="1"/>
  <c r="CU197" i="11"/>
  <c r="CU441" i="11" s="1"/>
  <c r="BY197" i="23" s="1"/>
  <c r="CW332" i="11"/>
  <c r="CA88" i="23" s="1"/>
  <c r="BT364" i="11"/>
  <c r="BB120" i="23" s="1"/>
  <c r="CW120" i="11"/>
  <c r="CW364" i="11" s="1"/>
  <c r="CA120" i="23" s="1"/>
  <c r="BT396" i="11"/>
  <c r="BB152" i="23" s="1"/>
  <c r="CW152" i="11"/>
  <c r="CW396" i="11" s="1"/>
  <c r="CA152" i="23" s="1"/>
  <c r="BT428" i="11"/>
  <c r="BB184" i="23" s="1"/>
  <c r="CW184" i="11"/>
  <c r="CW428" i="11" s="1"/>
  <c r="CA184" i="23" s="1"/>
  <c r="CW460" i="11"/>
  <c r="CA216" i="23" s="1"/>
  <c r="CR253" i="11"/>
  <c r="BW9" i="23" s="1"/>
  <c r="CZ9" i="11"/>
  <c r="CR311" i="11"/>
  <c r="BW67" i="23" s="1"/>
  <c r="CZ67" i="11"/>
  <c r="CZ311" i="11" s="1"/>
  <c r="CD67" i="23" s="1"/>
  <c r="CB298" i="11"/>
  <c r="BI54" i="23" s="1"/>
  <c r="CB425" i="11"/>
  <c r="BI181" i="23" s="1"/>
  <c r="BL448" i="11"/>
  <c r="AU204" i="23" s="1"/>
  <c r="CV204" i="11"/>
  <c r="CV448" i="11" s="1"/>
  <c r="BZ204" i="23" s="1"/>
  <c r="CU29" i="11"/>
  <c r="CU273" i="11" s="1"/>
  <c r="BY29" i="23" s="1"/>
  <c r="BD273" i="11"/>
  <c r="AN29" i="23" s="1"/>
  <c r="CU303" i="11"/>
  <c r="BY59" i="23" s="1"/>
  <c r="CU357" i="11"/>
  <c r="BY113" i="23" s="1"/>
  <c r="CU415" i="11"/>
  <c r="BY171" i="23" s="1"/>
  <c r="BT253" i="11"/>
  <c r="BB9" i="23" s="1"/>
  <c r="CW9" i="11"/>
  <c r="CW253" i="11" s="1"/>
  <c r="CA9" i="23" s="1"/>
  <c r="BT285" i="11"/>
  <c r="BB41" i="23" s="1"/>
  <c r="CW41" i="11"/>
  <c r="CW285" i="11" s="1"/>
  <c r="CA41" i="23" s="1"/>
  <c r="BT325" i="11"/>
  <c r="BB81" i="23" s="1"/>
  <c r="CW81" i="11"/>
  <c r="BT357" i="11"/>
  <c r="BB113" i="23" s="1"/>
  <c r="CW113" i="11"/>
  <c r="BT389" i="11"/>
  <c r="BB145" i="23" s="1"/>
  <c r="CW145" i="11"/>
  <c r="CW389" i="11" s="1"/>
  <c r="CA145" i="23" s="1"/>
  <c r="BT421" i="11"/>
  <c r="BB177" i="23" s="1"/>
  <c r="CW177" i="11"/>
  <c r="CW421" i="11" s="1"/>
  <c r="CA177" i="23" s="1"/>
  <c r="BT453" i="11"/>
  <c r="BB209" i="23" s="1"/>
  <c r="CW209" i="11"/>
  <c r="CW453" i="11" s="1"/>
  <c r="CA209" i="23" s="1"/>
  <c r="BT485" i="11"/>
  <c r="BB241" i="23" s="1"/>
  <c r="CW241" i="11"/>
  <c r="CZ282" i="11"/>
  <c r="CD38" i="23" s="1"/>
  <c r="CR312" i="11"/>
  <c r="BW68" i="23" s="1"/>
  <c r="CZ68" i="11"/>
  <c r="CR376" i="11"/>
  <c r="BW132" i="23" s="1"/>
  <c r="CZ132" i="11"/>
  <c r="CZ411" i="11"/>
  <c r="CD167" i="23" s="1"/>
  <c r="CZ473" i="11"/>
  <c r="CD229" i="23" s="1"/>
  <c r="CX262" i="11"/>
  <c r="CB18" i="23" s="1"/>
  <c r="CX291" i="11"/>
  <c r="CB47" i="23" s="1"/>
  <c r="CX322" i="11"/>
  <c r="CB78" i="23" s="1"/>
  <c r="CX354" i="11"/>
  <c r="CB110" i="23" s="1"/>
  <c r="CX418" i="11"/>
  <c r="CB174" i="23" s="1"/>
  <c r="CX449" i="11"/>
  <c r="CB205" i="23" s="1"/>
  <c r="CX480" i="11"/>
  <c r="CB236" i="23" s="1"/>
  <c r="BL266" i="11"/>
  <c r="AU22" i="23" s="1"/>
  <c r="CV22" i="11"/>
  <c r="CV266" i="11" s="1"/>
  <c r="BZ22" i="23" s="1"/>
  <c r="BL296" i="11"/>
  <c r="AU52" i="23" s="1"/>
  <c r="CV52" i="11"/>
  <c r="CV296" i="11" s="1"/>
  <c r="BZ52" i="23" s="1"/>
  <c r="BL334" i="11"/>
  <c r="AU90" i="23" s="1"/>
  <c r="CV90" i="11"/>
  <c r="CV334" i="11" s="1"/>
  <c r="BZ90" i="23" s="1"/>
  <c r="BL365" i="11"/>
  <c r="AU121" i="23" s="1"/>
  <c r="CV121" i="11"/>
  <c r="CV365" i="11" s="1"/>
  <c r="BZ121" i="23" s="1"/>
  <c r="CV395" i="11"/>
  <c r="BZ151" i="23" s="1"/>
  <c r="BL457" i="11"/>
  <c r="AU213" i="23" s="1"/>
  <c r="CV213" i="11"/>
  <c r="CV457" i="11" s="1"/>
  <c r="BZ213" i="23" s="1"/>
  <c r="BD253" i="11"/>
  <c r="AN9" i="23" s="1"/>
  <c r="CU9" i="11"/>
  <c r="CU253" i="11" s="1"/>
  <c r="BY9" i="23" s="1"/>
  <c r="CU38" i="11"/>
  <c r="CU283" i="11" s="1"/>
  <c r="BY39" i="23" s="1"/>
  <c r="BD282" i="11"/>
  <c r="AN38" i="23" s="1"/>
  <c r="BD363" i="11"/>
  <c r="AN119" i="23" s="1"/>
  <c r="CU119" i="11"/>
  <c r="CU363" i="11" s="1"/>
  <c r="BY119" i="23" s="1"/>
  <c r="BD403" i="11"/>
  <c r="AN159" i="23" s="1"/>
  <c r="CU159" i="11"/>
  <c r="CU403" i="11" s="1"/>
  <c r="BY159" i="23" s="1"/>
  <c r="BD436" i="11"/>
  <c r="AN192" i="23" s="1"/>
  <c r="CU192" i="11"/>
  <c r="CU436" i="11" s="1"/>
  <c r="BY192" i="23" s="1"/>
  <c r="BT286" i="11"/>
  <c r="BB42" i="23" s="1"/>
  <c r="CR269" i="11"/>
  <c r="BW25" i="23" s="1"/>
  <c r="CR398" i="11"/>
  <c r="BW154" i="23" s="1"/>
  <c r="CJ321" i="11"/>
  <c r="BP77" i="23" s="1"/>
  <c r="CJ385" i="11"/>
  <c r="BP141" i="23" s="1"/>
  <c r="CJ417" i="11"/>
  <c r="BP173" i="23" s="1"/>
  <c r="CJ433" i="11"/>
  <c r="BP189" i="23" s="1"/>
  <c r="CJ449" i="11"/>
  <c r="BP205" i="23" s="1"/>
  <c r="CJ465" i="11"/>
  <c r="BP221" i="23" s="1"/>
  <c r="CX331" i="11"/>
  <c r="CB87" i="23" s="1"/>
  <c r="CX363" i="11"/>
  <c r="CB119" i="23" s="1"/>
  <c r="CX395" i="11"/>
  <c r="CB151" i="23" s="1"/>
  <c r="CX427" i="11"/>
  <c r="CB183" i="23" s="1"/>
  <c r="CV260" i="11"/>
  <c r="BZ16" i="23" s="1"/>
  <c r="CV320" i="11"/>
  <c r="BZ76" i="23" s="1"/>
  <c r="BL351" i="11"/>
  <c r="AU107" i="23" s="1"/>
  <c r="CV107" i="11"/>
  <c r="CV351" i="11" s="1"/>
  <c r="BZ107" i="23" s="1"/>
  <c r="CV418" i="11"/>
  <c r="BZ174" i="23" s="1"/>
  <c r="CV480" i="11"/>
  <c r="BZ236" i="23" s="1"/>
  <c r="CU25" i="11"/>
  <c r="BD269" i="11"/>
  <c r="AN25" i="23" s="1"/>
  <c r="BD305" i="11"/>
  <c r="AN61" i="23" s="1"/>
  <c r="CU61" i="11"/>
  <c r="CU305" i="11" s="1"/>
  <c r="BY61" i="23" s="1"/>
  <c r="BD478" i="11"/>
  <c r="AN234" i="23" s="1"/>
  <c r="BT303" i="11"/>
  <c r="BB59" i="23" s="1"/>
  <c r="BT367" i="11"/>
  <c r="BB123" i="23" s="1"/>
  <c r="BT399" i="11"/>
  <c r="BB155" i="23" s="1"/>
  <c r="BT431" i="11"/>
  <c r="BB187" i="23" s="1"/>
  <c r="BT463" i="11"/>
  <c r="BB219" i="23" s="1"/>
  <c r="CR445" i="11"/>
  <c r="BW201" i="23" s="1"/>
  <c r="CB293" i="11"/>
  <c r="BI49" i="23" s="1"/>
  <c r="BL253" i="11"/>
  <c r="AU9" i="23" s="1"/>
  <c r="CV9" i="11"/>
  <c r="CV253" i="11" s="1"/>
  <c r="BZ9" i="23" s="1"/>
  <c r="BL314" i="11"/>
  <c r="AU70" i="23" s="1"/>
  <c r="CV70" i="11"/>
  <c r="CV314" i="11" s="1"/>
  <c r="BZ70" i="23" s="1"/>
  <c r="BL344" i="11"/>
  <c r="AU100" i="23" s="1"/>
  <c r="CV100" i="11"/>
  <c r="CV344" i="11" s="1"/>
  <c r="BZ100" i="23" s="1"/>
  <c r="CV374" i="11"/>
  <c r="BZ130" i="23" s="1"/>
  <c r="BL403" i="11"/>
  <c r="AU159" i="23" s="1"/>
  <c r="CV159" i="11"/>
  <c r="CV403" i="11" s="1"/>
  <c r="BZ159" i="23" s="1"/>
  <c r="CV435" i="11"/>
  <c r="BZ191" i="23" s="1"/>
  <c r="BL467" i="11"/>
  <c r="AU223" i="23" s="1"/>
  <c r="CV223" i="11"/>
  <c r="CV467" i="11" s="1"/>
  <c r="BZ223" i="23" s="1"/>
  <c r="BD255" i="11"/>
  <c r="AN11" i="23" s="1"/>
  <c r="CU11" i="11"/>
  <c r="BD334" i="11"/>
  <c r="AN90" i="23" s="1"/>
  <c r="CW264" i="11"/>
  <c r="CA20" i="23" s="1"/>
  <c r="BT296" i="11"/>
  <c r="BB52" i="23" s="1"/>
  <c r="CW52" i="11"/>
  <c r="BT360" i="11"/>
  <c r="BB116" i="23" s="1"/>
  <c r="CW116" i="11"/>
  <c r="CW392" i="11"/>
  <c r="CA148" i="23" s="1"/>
  <c r="CW424" i="11"/>
  <c r="CA180" i="23" s="1"/>
  <c r="CW456" i="11"/>
  <c r="CA212" i="23" s="1"/>
  <c r="CW488" i="11"/>
  <c r="CA244" i="23" s="1"/>
  <c r="CR271" i="11"/>
  <c r="BW27" i="23" s="1"/>
  <c r="CZ27" i="11"/>
  <c r="CR299" i="11"/>
  <c r="BW55" i="23" s="1"/>
  <c r="CZ55" i="11"/>
  <c r="CR328" i="11"/>
  <c r="BW84" i="23" s="1"/>
  <c r="CZ84" i="11"/>
  <c r="CZ357" i="11"/>
  <c r="CD113" i="23" s="1"/>
  <c r="CR385" i="11"/>
  <c r="BW141" i="23" s="1"/>
  <c r="CZ141" i="11"/>
  <c r="CR422" i="11"/>
  <c r="BW178" i="23" s="1"/>
  <c r="CZ178" i="11"/>
  <c r="CZ454" i="11"/>
  <c r="CD210" i="23" s="1"/>
  <c r="CR483" i="11"/>
  <c r="BW239" i="23" s="1"/>
  <c r="CZ239" i="11"/>
  <c r="CZ484" i="11" s="1"/>
  <c r="CD240" i="23" s="1"/>
  <c r="CY261" i="11"/>
  <c r="CC17" i="23" s="1"/>
  <c r="CY326" i="11"/>
  <c r="CC82" i="23" s="1"/>
  <c r="CY342" i="11"/>
  <c r="CC98" i="23" s="1"/>
  <c r="CY358" i="11"/>
  <c r="CC114" i="23" s="1"/>
  <c r="CY374" i="11"/>
  <c r="CC130" i="23" s="1"/>
  <c r="CY390" i="11"/>
  <c r="CC146" i="23" s="1"/>
  <c r="CY406" i="11"/>
  <c r="CC162" i="23" s="1"/>
  <c r="CY422" i="11"/>
  <c r="CC178" i="23" s="1"/>
  <c r="CY438" i="11"/>
  <c r="CC194" i="23" s="1"/>
  <c r="CY454" i="11"/>
  <c r="CC210" i="23" s="1"/>
  <c r="CY470" i="11"/>
  <c r="CC226" i="23" s="1"/>
  <c r="CY486" i="11"/>
  <c r="CC242" i="23" s="1"/>
  <c r="CB272" i="11"/>
  <c r="BI28" i="23" s="1"/>
  <c r="CX28" i="11"/>
  <c r="CX272" i="11" s="1"/>
  <c r="CB28" i="23" s="1"/>
  <c r="CX302" i="11"/>
  <c r="CB58" i="23" s="1"/>
  <c r="CX341" i="11"/>
  <c r="CB97" i="23" s="1"/>
  <c r="CB405" i="11"/>
  <c r="BI161" i="23" s="1"/>
  <c r="CX161" i="11"/>
  <c r="CX444" i="11"/>
  <c r="CB200" i="23" s="1"/>
  <c r="CX475" i="11"/>
  <c r="CB231" i="23" s="1"/>
  <c r="BL398" i="11"/>
  <c r="AU154" i="23" s="1"/>
  <c r="BL460" i="11"/>
  <c r="AU216" i="23" s="1"/>
  <c r="CU33" i="11"/>
  <c r="BD277" i="11"/>
  <c r="AN33" i="23" s="1"/>
  <c r="BD306" i="11"/>
  <c r="AN62" i="23" s="1"/>
  <c r="CU62" i="11"/>
  <c r="BD346" i="11"/>
  <c r="AN102" i="23" s="1"/>
  <c r="CU102" i="11"/>
  <c r="CU347" i="11" s="1"/>
  <c r="BY103" i="23" s="1"/>
  <c r="CW257" i="11"/>
  <c r="CA13" i="23" s="1"/>
  <c r="CW289" i="11"/>
  <c r="CA45" i="23" s="1"/>
  <c r="CW321" i="11"/>
  <c r="CA77" i="23" s="1"/>
  <c r="CW385" i="11"/>
  <c r="CA141" i="23" s="1"/>
  <c r="CW417" i="11"/>
  <c r="CA173" i="23" s="1"/>
  <c r="CW449" i="11"/>
  <c r="CA205" i="23" s="1"/>
  <c r="CW481" i="11"/>
  <c r="CA237" i="23" s="1"/>
  <c r="CR321" i="11"/>
  <c r="BW77" i="23" s="1"/>
  <c r="CZ77" i="11"/>
  <c r="CR350" i="11"/>
  <c r="BW106" i="23" s="1"/>
  <c r="CZ106" i="11"/>
  <c r="CZ350" i="11" s="1"/>
  <c r="CD106" i="23" s="1"/>
  <c r="CR408" i="11"/>
  <c r="BW164" i="23" s="1"/>
  <c r="CX295" i="11"/>
  <c r="CB51" i="23" s="1"/>
  <c r="CX358" i="11"/>
  <c r="CB114" i="23" s="1"/>
  <c r="CX390" i="11"/>
  <c r="CB146" i="23" s="1"/>
  <c r="CX422" i="11"/>
  <c r="CB178" i="23" s="1"/>
  <c r="CX484" i="11"/>
  <c r="CB240" i="23" s="1"/>
  <c r="BL361" i="11"/>
  <c r="AU117" i="23" s="1"/>
  <c r="CU250" i="11"/>
  <c r="BY6" i="23" s="1"/>
  <c r="CU316" i="11"/>
  <c r="BY72" i="23" s="1"/>
  <c r="CU340" i="11"/>
  <c r="BY96" i="23" s="1"/>
  <c r="BD445" i="11"/>
  <c r="AN201" i="23" s="1"/>
  <c r="CU201" i="11"/>
  <c r="CU445" i="11" s="1"/>
  <c r="BY201" i="23" s="1"/>
  <c r="CU470" i="11"/>
  <c r="BY226" i="23" s="1"/>
  <c r="CR330" i="11"/>
  <c r="BW86" i="23" s="1"/>
  <c r="CZ86" i="11"/>
  <c r="CR365" i="11"/>
  <c r="BW121" i="23" s="1"/>
  <c r="CZ121" i="11"/>
  <c r="CZ395" i="11"/>
  <c r="CD151" i="23" s="1"/>
  <c r="CR424" i="11"/>
  <c r="BW180" i="23" s="1"/>
  <c r="CZ180" i="11"/>
  <c r="CZ456" i="11"/>
  <c r="CD212" i="23" s="1"/>
  <c r="CR485" i="11"/>
  <c r="BW241" i="23" s="1"/>
  <c r="CZ241" i="11"/>
  <c r="CZ485" i="11" s="1"/>
  <c r="CD241" i="23" s="1"/>
  <c r="CY262" i="11"/>
  <c r="CC18" i="23" s="1"/>
  <c r="CY278" i="11"/>
  <c r="CC34" i="23" s="1"/>
  <c r="CY294" i="11"/>
  <c r="CC50" i="23" s="1"/>
  <c r="CY311" i="11"/>
  <c r="CC67" i="23" s="1"/>
  <c r="CY327" i="11"/>
  <c r="CC83" i="23" s="1"/>
  <c r="CY343" i="11"/>
  <c r="CC99" i="23" s="1"/>
  <c r="CY359" i="11"/>
  <c r="CC115" i="23" s="1"/>
  <c r="CY375" i="11"/>
  <c r="CC131" i="23" s="1"/>
  <c r="CY391" i="11"/>
  <c r="CC147" i="23" s="1"/>
  <c r="CY407" i="11"/>
  <c r="CC163" i="23" s="1"/>
  <c r="CY423" i="11"/>
  <c r="CC179" i="23" s="1"/>
  <c r="CY439" i="11"/>
  <c r="CC195" i="23" s="1"/>
  <c r="CY455" i="11"/>
  <c r="CC211" i="23" s="1"/>
  <c r="CY471" i="11"/>
  <c r="CC227" i="23" s="1"/>
  <c r="CY487" i="11"/>
  <c r="CC243" i="23" s="1"/>
  <c r="CX281" i="11"/>
  <c r="CB37" i="23" s="1"/>
  <c r="CX319" i="11"/>
  <c r="CB75" i="23" s="1"/>
  <c r="CX351" i="11"/>
  <c r="CB107" i="23" s="1"/>
  <c r="CX383" i="11"/>
  <c r="CB139" i="23" s="1"/>
  <c r="CX415" i="11"/>
  <c r="CB171" i="23" s="1"/>
  <c r="CX477" i="11"/>
  <c r="CB233" i="23" s="1"/>
  <c r="BL271" i="11"/>
  <c r="AU27" i="23" s="1"/>
  <c r="CV27" i="11"/>
  <c r="BL308" i="11"/>
  <c r="AU64" i="23" s="1"/>
  <c r="CV64" i="11"/>
  <c r="BL309" i="11"/>
  <c r="AU65" i="23" s="1"/>
  <c r="CV339" i="11"/>
  <c r="BZ95" i="23" s="1"/>
  <c r="BL400" i="11"/>
  <c r="AU156" i="23" s="1"/>
  <c r="CV156" i="11"/>
  <c r="CV400" i="11" s="1"/>
  <c r="BZ156" i="23" s="1"/>
  <c r="BC249" i="11"/>
  <c r="AM5" i="23" s="1"/>
  <c r="CR274" i="11"/>
  <c r="BW30" i="23" s="1"/>
  <c r="CZ30" i="11"/>
  <c r="CR402" i="11"/>
  <c r="BW158" i="23" s="1"/>
  <c r="CZ158" i="11"/>
  <c r="CZ402" i="11" s="1"/>
  <c r="CD158" i="23" s="1"/>
  <c r="BL257" i="11"/>
  <c r="AU13" i="23" s="1"/>
  <c r="CV13" i="11"/>
  <c r="CV257" i="11" s="1"/>
  <c r="BZ13" i="23" s="1"/>
  <c r="BL423" i="11"/>
  <c r="AU179" i="23" s="1"/>
  <c r="CV179" i="11"/>
  <c r="CV423" i="11" s="1"/>
  <c r="BZ179" i="23" s="1"/>
  <c r="BL455" i="11"/>
  <c r="AU211" i="23" s="1"/>
  <c r="CV211" i="11"/>
  <c r="CV455" i="11" s="1"/>
  <c r="BZ211" i="23" s="1"/>
  <c r="CW276" i="11"/>
  <c r="CA32" i="23" s="1"/>
  <c r="CR383" i="11"/>
  <c r="BW139" i="23" s="1"/>
  <c r="CZ139" i="11"/>
  <c r="CZ383" i="11" s="1"/>
  <c r="CD139" i="23" s="1"/>
  <c r="CZ450" i="11"/>
  <c r="CD206" i="23" s="1"/>
  <c r="CR487" i="11"/>
  <c r="BW243" i="23" s="1"/>
  <c r="CZ243" i="11"/>
  <c r="CZ487" i="11" s="1"/>
  <c r="CD243" i="23" s="1"/>
  <c r="CJ312" i="11"/>
  <c r="BP68" i="23" s="1"/>
  <c r="CY68" i="11"/>
  <c r="CY312" i="11" s="1"/>
  <c r="CC68" i="23" s="1"/>
  <c r="CJ360" i="11"/>
  <c r="BP116" i="23" s="1"/>
  <c r="CY116" i="11"/>
  <c r="CY360" i="11" s="1"/>
  <c r="CC116" i="23" s="1"/>
  <c r="CJ376" i="11"/>
  <c r="BP132" i="23" s="1"/>
  <c r="CY132" i="11"/>
  <c r="CY376" i="11" s="1"/>
  <c r="CC132" i="23" s="1"/>
  <c r="CJ392" i="11"/>
  <c r="BP148" i="23" s="1"/>
  <c r="CY148" i="11"/>
  <c r="CY392" i="11" s="1"/>
  <c r="CC148" i="23" s="1"/>
  <c r="CJ408" i="11"/>
  <c r="BP164" i="23" s="1"/>
  <c r="CY164" i="11"/>
  <c r="CY408" i="11" s="1"/>
  <c r="CC164" i="23" s="1"/>
  <c r="CJ424" i="11"/>
  <c r="BP180" i="23" s="1"/>
  <c r="CY180" i="11"/>
  <c r="CY424" i="11" s="1"/>
  <c r="CC180" i="23" s="1"/>
  <c r="CJ440" i="11"/>
  <c r="BP196" i="23" s="1"/>
  <c r="CY196" i="11"/>
  <c r="CY440" i="11" s="1"/>
  <c r="CC196" i="23" s="1"/>
  <c r="CJ456" i="11"/>
  <c r="BP212" i="23" s="1"/>
  <c r="CY212" i="11"/>
  <c r="CY456" i="11" s="1"/>
  <c r="CC212" i="23" s="1"/>
  <c r="CJ488" i="11"/>
  <c r="BP244" i="23" s="1"/>
  <c r="CY244" i="11"/>
  <c r="CY488" i="11" s="1"/>
  <c r="CC244" i="23" s="1"/>
  <c r="CX306" i="11"/>
  <c r="CB62" i="23" s="1"/>
  <c r="CB337" i="11"/>
  <c r="BI93" i="23" s="1"/>
  <c r="CX93" i="11"/>
  <c r="CX337" i="11" s="1"/>
  <c r="CB93" i="23" s="1"/>
  <c r="CB369" i="11"/>
  <c r="BI125" i="23" s="1"/>
  <c r="CX125" i="11"/>
  <c r="CB401" i="11"/>
  <c r="BI157" i="23" s="1"/>
  <c r="CX157" i="11"/>
  <c r="CX401" i="11" s="1"/>
  <c r="CB157" i="23" s="1"/>
  <c r="CB464" i="11"/>
  <c r="BI220" i="23" s="1"/>
  <c r="CX220" i="11"/>
  <c r="CX464" i="11" s="1"/>
  <c r="CB220" i="23" s="1"/>
  <c r="BL250" i="11"/>
  <c r="AU6" i="23" s="1"/>
  <c r="CV6" i="11"/>
  <c r="CV287" i="11"/>
  <c r="BZ43" i="23" s="1"/>
  <c r="BL326" i="11"/>
  <c r="AU82" i="23" s="1"/>
  <c r="CV82" i="11"/>
  <c r="CV326" i="11" s="1"/>
  <c r="BZ82" i="23" s="1"/>
  <c r="BL357" i="11"/>
  <c r="AU113" i="23" s="1"/>
  <c r="CV113" i="11"/>
  <c r="CV358" i="11" s="1"/>
  <c r="BZ114" i="23" s="1"/>
  <c r="CV386" i="11"/>
  <c r="BZ142" i="23" s="1"/>
  <c r="BL416" i="11"/>
  <c r="AU172" i="23" s="1"/>
  <c r="BL478" i="11"/>
  <c r="AU234" i="23" s="1"/>
  <c r="CU332" i="11"/>
  <c r="BY88" i="23" s="1"/>
  <c r="BD357" i="11"/>
  <c r="AN113" i="23" s="1"/>
  <c r="BD388" i="11"/>
  <c r="AN144" i="23" s="1"/>
  <c r="CU144" i="11"/>
  <c r="CU455" i="11"/>
  <c r="BY211" i="23" s="1"/>
  <c r="CR411" i="11"/>
  <c r="BW167" i="23" s="1"/>
  <c r="CR443" i="11"/>
  <c r="BW199" i="23" s="1"/>
  <c r="CB386" i="11"/>
  <c r="BI142" i="23" s="1"/>
  <c r="AY253" i="11"/>
  <c r="AI9" i="23" s="1"/>
  <c r="BD467" i="11"/>
  <c r="AN223" i="23" s="1"/>
  <c r="BT262" i="11"/>
  <c r="BB18" i="23" s="1"/>
  <c r="CW18" i="11"/>
  <c r="BT294" i="11"/>
  <c r="BB50" i="23" s="1"/>
  <c r="CW50" i="11"/>
  <c r="BT326" i="11"/>
  <c r="BB82" i="23" s="1"/>
  <c r="CW82" i="11"/>
  <c r="BT358" i="11"/>
  <c r="BB114" i="23" s="1"/>
  <c r="CW114" i="11"/>
  <c r="BT390" i="11"/>
  <c r="BB146" i="23" s="1"/>
  <c r="CW146" i="11"/>
  <c r="CW390" i="11" s="1"/>
  <c r="CA146" i="23" s="1"/>
  <c r="BT422" i="11"/>
  <c r="BB178" i="23" s="1"/>
  <c r="CW178" i="11"/>
  <c r="BT454" i="11"/>
  <c r="BB210" i="23" s="1"/>
  <c r="CW210" i="11"/>
  <c r="BT486" i="11"/>
  <c r="BB242" i="23" s="1"/>
  <c r="CW242" i="11"/>
  <c r="CZ313" i="11"/>
  <c r="CD69" i="23" s="1"/>
  <c r="CR347" i="11"/>
  <c r="BW103" i="23" s="1"/>
  <c r="CZ103" i="11"/>
  <c r="CZ347" i="11" s="1"/>
  <c r="CD103" i="23" s="1"/>
  <c r="CR377" i="11"/>
  <c r="BW133" i="23" s="1"/>
  <c r="CZ133" i="11"/>
  <c r="CR436" i="11"/>
  <c r="BW192" i="23" s="1"/>
  <c r="CZ192" i="11"/>
  <c r="CZ436" i="11" s="1"/>
  <c r="CD192" i="23" s="1"/>
  <c r="CR474" i="11"/>
  <c r="BW230" i="23" s="1"/>
  <c r="CZ230" i="11"/>
  <c r="CZ474" i="11" s="1"/>
  <c r="CD230" i="23" s="1"/>
  <c r="CY260" i="11"/>
  <c r="CC16" i="23" s="1"/>
  <c r="CJ276" i="11"/>
  <c r="BP32" i="23" s="1"/>
  <c r="CY32" i="11"/>
  <c r="CY276" i="11" s="1"/>
  <c r="CC32" i="23" s="1"/>
  <c r="CJ292" i="11"/>
  <c r="BP48" i="23" s="1"/>
  <c r="CY48" i="11"/>
  <c r="CY292" i="11" s="1"/>
  <c r="CC48" i="23" s="1"/>
  <c r="CJ308" i="11"/>
  <c r="BP64" i="23" s="1"/>
  <c r="CY64" i="11"/>
  <c r="CJ309" i="11"/>
  <c r="BP65" i="23" s="1"/>
  <c r="CY325" i="11"/>
  <c r="CC81" i="23" s="1"/>
  <c r="CY341" i="11"/>
  <c r="CC97" i="23" s="1"/>
  <c r="CY357" i="11"/>
  <c r="CC113" i="23" s="1"/>
  <c r="CY373" i="11"/>
  <c r="CC129" i="23" s="1"/>
  <c r="CY421" i="11"/>
  <c r="CC177" i="23" s="1"/>
  <c r="CY469" i="11"/>
  <c r="CC225" i="23" s="1"/>
  <c r="CX277" i="11"/>
  <c r="CB33" i="23" s="1"/>
  <c r="BL388" i="11"/>
  <c r="AU144" i="23" s="1"/>
  <c r="BL418" i="11"/>
  <c r="AU174" i="23" s="1"/>
  <c r="BL450" i="11"/>
  <c r="AU206" i="23" s="1"/>
  <c r="BD345" i="11"/>
  <c r="AN101" i="23" s="1"/>
  <c r="CU101" i="11"/>
  <c r="BD370" i="11"/>
  <c r="AN126" i="23" s="1"/>
  <c r="CU126" i="11"/>
  <c r="CU370" i="11" s="1"/>
  <c r="BY126" i="23" s="1"/>
  <c r="BD397" i="11"/>
  <c r="AN153" i="23" s="1"/>
  <c r="CU153" i="11"/>
  <c r="BD430" i="11"/>
  <c r="AN186" i="23" s="1"/>
  <c r="CU186" i="11"/>
  <c r="CU430" i="11" s="1"/>
  <c r="BY186" i="23" s="1"/>
  <c r="BD461" i="11"/>
  <c r="AN217" i="23" s="1"/>
  <c r="CU217" i="11"/>
  <c r="CU461" i="11" s="1"/>
  <c r="BY217" i="23" s="1"/>
  <c r="BT279" i="11"/>
  <c r="BB35" i="23" s="1"/>
  <c r="CW35" i="11"/>
  <c r="CW311" i="11"/>
  <c r="CA67" i="23" s="1"/>
  <c r="CW375" i="11"/>
  <c r="CA131" i="23" s="1"/>
  <c r="CW407" i="11"/>
  <c r="CA163" i="23" s="1"/>
  <c r="CW439" i="11"/>
  <c r="CA195" i="23" s="1"/>
  <c r="CW471" i="11"/>
  <c r="CA227" i="23" s="1"/>
  <c r="CR255" i="11"/>
  <c r="BW11" i="23" s="1"/>
  <c r="CZ11" i="11"/>
  <c r="CZ255" i="11" s="1"/>
  <c r="CD11" i="23" s="1"/>
  <c r="CR284" i="11"/>
  <c r="BW40" i="23" s="1"/>
  <c r="CZ40" i="11"/>
  <c r="CZ284" i="11" s="1"/>
  <c r="CD40" i="23" s="1"/>
  <c r="CR327" i="11"/>
  <c r="BW83" i="23" s="1"/>
  <c r="CZ83" i="11"/>
  <c r="CZ327" i="11" s="1"/>
  <c r="CD83" i="23" s="1"/>
  <c r="CR392" i="11"/>
  <c r="BW148" i="23" s="1"/>
  <c r="CZ148" i="11"/>
  <c r="CR421" i="11"/>
  <c r="BW177" i="23" s="1"/>
  <c r="CZ177" i="11"/>
  <c r="CZ421" i="11" s="1"/>
  <c r="CD177" i="23" s="1"/>
  <c r="CR482" i="11"/>
  <c r="BW238" i="23" s="1"/>
  <c r="CZ238" i="11"/>
  <c r="CZ482" i="11" s="1"/>
  <c r="CD238" i="23" s="1"/>
  <c r="CX271" i="11"/>
  <c r="CB27" i="23" s="1"/>
  <c r="CX301" i="11"/>
  <c r="CB57" i="23" s="1"/>
  <c r="CB372" i="11"/>
  <c r="BI128" i="23" s="1"/>
  <c r="CX128" i="11"/>
  <c r="CX372" i="11" s="1"/>
  <c r="CB128" i="23" s="1"/>
  <c r="CB404" i="11"/>
  <c r="BI160" i="23" s="1"/>
  <c r="CX160" i="11"/>
  <c r="CX404" i="11" s="1"/>
  <c r="CB160" i="23" s="1"/>
  <c r="CX466" i="11"/>
  <c r="CB222" i="23" s="1"/>
  <c r="BD298" i="11"/>
  <c r="AN54" i="23" s="1"/>
  <c r="CU54" i="11"/>
  <c r="BD352" i="11"/>
  <c r="AN108" i="23" s="1"/>
  <c r="CU108" i="11"/>
  <c r="CU352" i="11" s="1"/>
  <c r="BY108" i="23" s="1"/>
  <c r="BD377" i="11"/>
  <c r="AN133" i="23" s="1"/>
  <c r="CU133" i="11"/>
  <c r="BD431" i="11"/>
  <c r="AN187" i="23" s="1"/>
  <c r="CU187" i="11"/>
  <c r="BD456" i="11"/>
  <c r="AN212" i="23" s="1"/>
  <c r="CU212" i="11"/>
  <c r="CU456" i="11" s="1"/>
  <c r="BY212" i="23" s="1"/>
  <c r="CU487" i="11"/>
  <c r="BY243" i="23" s="1"/>
  <c r="BT328" i="11"/>
  <c r="BB84" i="23" s="1"/>
  <c r="BT392" i="11"/>
  <c r="BB148" i="23" s="1"/>
  <c r="CJ277" i="11"/>
  <c r="BP33" i="23" s="1"/>
  <c r="CJ293" i="11"/>
  <c r="BP49" i="23" s="1"/>
  <c r="CB373" i="11"/>
  <c r="BI129" i="23" s="1"/>
  <c r="BL269" i="11"/>
  <c r="AU25" i="23" s="1"/>
  <c r="CV25" i="11"/>
  <c r="CV269" i="11" s="1"/>
  <c r="BZ25" i="23" s="1"/>
  <c r="CV299" i="11"/>
  <c r="BZ55" i="23" s="1"/>
  <c r="CV329" i="11"/>
  <c r="BZ85" i="23" s="1"/>
  <c r="BL367" i="11"/>
  <c r="AU123" i="23" s="1"/>
  <c r="CV123" i="11"/>
  <c r="CV367" i="11" s="1"/>
  <c r="BZ123" i="23" s="1"/>
  <c r="BL404" i="11"/>
  <c r="AU160" i="23" s="1"/>
  <c r="CV160" i="11"/>
  <c r="CV436" i="11"/>
  <c r="BZ192" i="23" s="1"/>
  <c r="CU372" i="11"/>
  <c r="BY128" i="23" s="1"/>
  <c r="CU412" i="11"/>
  <c r="BY168" i="23" s="1"/>
  <c r="BD469" i="11"/>
  <c r="AN225" i="23" s="1"/>
  <c r="BT289" i="11"/>
  <c r="BB45" i="23" s="1"/>
  <c r="BT353" i="11"/>
  <c r="BB109" i="23" s="1"/>
  <c r="BT481" i="11"/>
  <c r="BB237" i="23" s="1"/>
  <c r="CR286" i="11"/>
  <c r="BW42" i="23" s="1"/>
  <c r="CR386" i="11"/>
  <c r="BW142" i="23" s="1"/>
  <c r="CZ142" i="11"/>
  <c r="CZ386" i="11" s="1"/>
  <c r="CD142" i="23" s="1"/>
  <c r="CZ415" i="11"/>
  <c r="CD171" i="23" s="1"/>
  <c r="CZ447" i="11"/>
  <c r="CD203" i="23" s="1"/>
  <c r="CZ477" i="11"/>
  <c r="CD233" i="23" s="1"/>
  <c r="CB258" i="11"/>
  <c r="BI14" i="23" s="1"/>
  <c r="CB326" i="11"/>
  <c r="BI82" i="23" s="1"/>
  <c r="CB390" i="11"/>
  <c r="BI146" i="23" s="1"/>
  <c r="BL278" i="11"/>
  <c r="AU34" i="23" s="1"/>
  <c r="CV34" i="11"/>
  <c r="CV278" i="11" s="1"/>
  <c r="BZ34" i="23" s="1"/>
  <c r="CV307" i="11"/>
  <c r="BZ63" i="23" s="1"/>
  <c r="CV338" i="11"/>
  <c r="BZ94" i="23" s="1"/>
  <c r="BL368" i="11"/>
  <c r="AU124" i="23" s="1"/>
  <c r="CV124" i="11"/>
  <c r="CV369" i="11" s="1"/>
  <c r="BZ125" i="23" s="1"/>
  <c r="CV399" i="11"/>
  <c r="BZ155" i="23" s="1"/>
  <c r="BL429" i="11"/>
  <c r="AU185" i="23" s="1"/>
  <c r="CV185" i="11"/>
  <c r="BL461" i="11"/>
  <c r="AU217" i="23" s="1"/>
  <c r="CV217" i="11"/>
  <c r="CV461" i="11" s="1"/>
  <c r="BZ217" i="23" s="1"/>
  <c r="BD257" i="11"/>
  <c r="AN13" i="23" s="1"/>
  <c r="CU13" i="11"/>
  <c r="CU49" i="11"/>
  <c r="BD293" i="11"/>
  <c r="AN49" i="23" s="1"/>
  <c r="CU322" i="11"/>
  <c r="BY78" i="23" s="1"/>
  <c r="BD386" i="11"/>
  <c r="AN142" i="23" s="1"/>
  <c r="CU142" i="11"/>
  <c r="CU386" i="11" s="1"/>
  <c r="BY142" i="23" s="1"/>
  <c r="CU418" i="11"/>
  <c r="BY174" i="23" s="1"/>
  <c r="BT266" i="11"/>
  <c r="BB22" i="23" s="1"/>
  <c r="CW22" i="11"/>
  <c r="CW266" i="11" s="1"/>
  <c r="CA22" i="23" s="1"/>
  <c r="CW298" i="11"/>
  <c r="CA54" i="23" s="1"/>
  <c r="BT330" i="11"/>
  <c r="BB86" i="23" s="1"/>
  <c r="CW86" i="11"/>
  <c r="CW330" i="11" s="1"/>
  <c r="CA86" i="23" s="1"/>
  <c r="BT362" i="11"/>
  <c r="BB118" i="23" s="1"/>
  <c r="CW118" i="11"/>
  <c r="CW362" i="11" s="1"/>
  <c r="CA118" i="23" s="1"/>
  <c r="BT394" i="11"/>
  <c r="BB150" i="23" s="1"/>
  <c r="CW150" i="11"/>
  <c r="BT426" i="11"/>
  <c r="BB182" i="23" s="1"/>
  <c r="CW182" i="11"/>
  <c r="CW426" i="11" s="1"/>
  <c r="CA182" i="23" s="1"/>
  <c r="BT458" i="11"/>
  <c r="BB214" i="23" s="1"/>
  <c r="CW214" i="11"/>
  <c r="CW458" i="11" s="1"/>
  <c r="CA214" i="23" s="1"/>
  <c r="CR251" i="11"/>
  <c r="BW7" i="23" s="1"/>
  <c r="CZ7" i="11"/>
  <c r="CZ251" i="11" s="1"/>
  <c r="CD7" i="23" s="1"/>
  <c r="CZ280" i="11"/>
  <c r="CD36" i="23" s="1"/>
  <c r="CR395" i="11"/>
  <c r="BW151" i="23" s="1"/>
  <c r="CR456" i="11"/>
  <c r="BW212" i="23" s="1"/>
  <c r="CB446" i="11"/>
  <c r="BI202" i="23" s="1"/>
  <c r="BL369" i="11"/>
  <c r="AU125" i="23" s="1"/>
  <c r="BL430" i="11"/>
  <c r="AU186" i="23" s="1"/>
  <c r="BL462" i="11"/>
  <c r="AU218" i="23" s="1"/>
  <c r="CU258" i="11"/>
  <c r="BY14" i="23" s="1"/>
  <c r="BD287" i="11"/>
  <c r="AN43" i="23" s="1"/>
  <c r="CU323" i="11"/>
  <c r="BY79" i="23" s="1"/>
  <c r="CU355" i="11"/>
  <c r="BY111" i="23" s="1"/>
  <c r="BD393" i="11"/>
  <c r="AN149" i="23" s="1"/>
  <c r="CU149" i="11"/>
  <c r="CU393" i="11" s="1"/>
  <c r="BY149" i="23" s="1"/>
  <c r="BD419" i="11"/>
  <c r="AN175" i="23" s="1"/>
  <c r="CU175" i="11"/>
  <c r="CU419" i="11" s="1"/>
  <c r="BY175" i="23" s="1"/>
  <c r="BD446" i="11"/>
  <c r="AN202" i="23" s="1"/>
  <c r="CU202" i="11"/>
  <c r="BD471" i="11"/>
  <c r="AN227" i="23" s="1"/>
  <c r="CU227" i="11"/>
  <c r="CU471" i="11" s="1"/>
  <c r="BY227" i="23" s="1"/>
  <c r="BY249" i="11"/>
  <c r="BF5" i="23" s="1"/>
  <c r="CO249" i="11"/>
  <c r="BT5" i="23" s="1"/>
  <c r="CF281" i="11"/>
  <c r="BL37" i="23" s="1"/>
  <c r="CR374" i="11"/>
  <c r="BW130" i="23" s="1"/>
  <c r="CZ130" i="11"/>
  <c r="CZ374" i="11" s="1"/>
  <c r="CD130" i="23" s="1"/>
  <c r="CB260" i="11"/>
  <c r="BI16" i="23" s="1"/>
  <c r="CX16" i="11"/>
  <c r="CX260" i="11" s="1"/>
  <c r="CB16" i="23" s="1"/>
  <c r="CB289" i="11"/>
  <c r="BI45" i="23" s="1"/>
  <c r="CX45" i="11"/>
  <c r="CB320" i="11"/>
  <c r="BI76" i="23" s="1"/>
  <c r="CX76" i="11"/>
  <c r="CX320" i="11" s="1"/>
  <c r="CB76" i="23" s="1"/>
  <c r="CB352" i="11"/>
  <c r="BI108" i="23" s="1"/>
  <c r="CX108" i="11"/>
  <c r="CX352" i="11" s="1"/>
  <c r="CB108" i="23" s="1"/>
  <c r="CB416" i="11"/>
  <c r="BI172" i="23" s="1"/>
  <c r="CX172" i="11"/>
  <c r="CX416" i="11" s="1"/>
  <c r="CB172" i="23" s="1"/>
  <c r="BL332" i="11"/>
  <c r="AU88" i="23" s="1"/>
  <c r="CV88" i="11"/>
  <c r="BL363" i="11"/>
  <c r="AU119" i="23" s="1"/>
  <c r="CV119" i="11"/>
  <c r="CV363" i="11" s="1"/>
  <c r="BZ119" i="23" s="1"/>
  <c r="BL393" i="11"/>
  <c r="AU149" i="23" s="1"/>
  <c r="CV149" i="11"/>
  <c r="CV393" i="11" s="1"/>
  <c r="BZ149" i="23" s="1"/>
  <c r="CU272" i="11"/>
  <c r="BY28" i="23" s="1"/>
  <c r="BD420" i="11"/>
  <c r="AN176" i="23" s="1"/>
  <c r="CU176" i="11"/>
  <c r="CW308" i="11"/>
  <c r="CA64" i="23" s="1"/>
  <c r="CW309" i="11"/>
  <c r="CA65" i="23" s="1"/>
  <c r="CW340" i="11"/>
  <c r="CA96" i="23" s="1"/>
  <c r="CW372" i="11"/>
  <c r="CA128" i="23" s="1"/>
  <c r="BT404" i="11"/>
  <c r="BB160" i="23" s="1"/>
  <c r="CW160" i="11"/>
  <c r="CW404" i="11" s="1"/>
  <c r="CA160" i="23" s="1"/>
  <c r="BT436" i="11"/>
  <c r="BB192" i="23" s="1"/>
  <c r="CW192" i="11"/>
  <c r="CW436" i="11" s="1"/>
  <c r="CA192" i="23" s="1"/>
  <c r="BT468" i="11"/>
  <c r="BB224" i="23" s="1"/>
  <c r="CW224" i="11"/>
  <c r="CW468" i="11" s="1"/>
  <c r="CA224" i="23" s="1"/>
  <c r="CR324" i="11"/>
  <c r="BW80" i="23" s="1"/>
  <c r="CZ80" i="11"/>
  <c r="CZ324" i="11" s="1"/>
  <c r="CD80" i="23" s="1"/>
  <c r="CR418" i="11"/>
  <c r="BW174" i="23" s="1"/>
  <c r="CR450" i="11"/>
  <c r="BW206" i="23" s="1"/>
  <c r="CB306" i="11"/>
  <c r="BI62" i="23" s="1"/>
  <c r="BL424" i="11"/>
  <c r="AU180" i="23" s="1"/>
  <c r="CV180" i="11"/>
  <c r="CV456" i="11"/>
  <c r="BZ212" i="23" s="1"/>
  <c r="CV486" i="11"/>
  <c r="BZ242" i="23" s="1"/>
  <c r="CU37" i="11"/>
  <c r="BD281" i="11"/>
  <c r="AN37" i="23" s="1"/>
  <c r="BD311" i="11"/>
  <c r="AN67" i="23" s="1"/>
  <c r="CU67" i="11"/>
  <c r="CU311" i="11" s="1"/>
  <c r="BY67" i="23" s="1"/>
  <c r="BD428" i="11"/>
  <c r="AN184" i="23" s="1"/>
  <c r="CU184" i="11"/>
  <c r="CU428" i="11" s="1"/>
  <c r="BY184" i="23" s="1"/>
  <c r="CW261" i="11"/>
  <c r="CA17" i="23" s="1"/>
  <c r="BT293" i="11"/>
  <c r="BB49" i="23" s="1"/>
  <c r="CW49" i="11"/>
  <c r="BT333" i="11"/>
  <c r="BB89" i="23" s="1"/>
  <c r="CW89" i="11"/>
  <c r="CW333" i="11" s="1"/>
  <c r="CA89" i="23" s="1"/>
  <c r="BT365" i="11"/>
  <c r="BB121" i="23" s="1"/>
  <c r="CW121" i="11"/>
  <c r="BT397" i="11"/>
  <c r="BB153" i="23" s="1"/>
  <c r="CW153" i="11"/>
  <c r="BT429" i="11"/>
  <c r="BB185" i="23" s="1"/>
  <c r="CW185" i="11"/>
  <c r="CW461" i="11"/>
  <c r="CA217" i="23" s="1"/>
  <c r="CZ260" i="11"/>
  <c r="CD16" i="23" s="1"/>
  <c r="CR289" i="11"/>
  <c r="BW45" i="23" s="1"/>
  <c r="CZ45" i="11"/>
  <c r="CZ289" i="11" s="1"/>
  <c r="CD45" i="23" s="1"/>
  <c r="CR319" i="11"/>
  <c r="BW75" i="23" s="1"/>
  <c r="CZ75" i="11"/>
  <c r="CZ319" i="11" s="1"/>
  <c r="CD75" i="23" s="1"/>
  <c r="CR354" i="11"/>
  <c r="BW110" i="23" s="1"/>
  <c r="CZ110" i="11"/>
  <c r="CZ354" i="11" s="1"/>
  <c r="CD110" i="23" s="1"/>
  <c r="CZ390" i="11"/>
  <c r="CD146" i="23" s="1"/>
  <c r="CR419" i="11"/>
  <c r="BW175" i="23" s="1"/>
  <c r="CZ175" i="11"/>
  <c r="CZ419" i="11" s="1"/>
  <c r="CD175" i="23" s="1"/>
  <c r="CZ451" i="11"/>
  <c r="CD207" i="23" s="1"/>
  <c r="CX269" i="11"/>
  <c r="CB25" i="23" s="1"/>
  <c r="CX299" i="11"/>
  <c r="CB55" i="23" s="1"/>
  <c r="CX394" i="11"/>
  <c r="CB150" i="23" s="1"/>
  <c r="CX426" i="11"/>
  <c r="CB182" i="23" s="1"/>
  <c r="CB457" i="11"/>
  <c r="BI213" i="23" s="1"/>
  <c r="CX213" i="11"/>
  <c r="CX457" i="11" s="1"/>
  <c r="CB213" i="23" s="1"/>
  <c r="CB488" i="11"/>
  <c r="BI244" i="23" s="1"/>
  <c r="CX244" i="11"/>
  <c r="CX488" i="11" s="1"/>
  <c r="CB244" i="23" s="1"/>
  <c r="BL303" i="11"/>
  <c r="AU59" i="23" s="1"/>
  <c r="CV59" i="11"/>
  <c r="BL372" i="11"/>
  <c r="AU128" i="23" s="1"/>
  <c r="CV128" i="11"/>
  <c r="BL433" i="11"/>
  <c r="AU189" i="23" s="1"/>
  <c r="CV189" i="11"/>
  <c r="CV465" i="11"/>
  <c r="BZ221" i="23" s="1"/>
  <c r="CU17" i="11"/>
  <c r="BD261" i="11"/>
  <c r="AN17" i="23" s="1"/>
  <c r="CU46" i="11"/>
  <c r="CU290" i="11" s="1"/>
  <c r="BY46" i="23" s="1"/>
  <c r="BD290" i="11"/>
  <c r="AN46" i="23" s="1"/>
  <c r="BD319" i="11"/>
  <c r="AN75" i="23" s="1"/>
  <c r="CU75" i="11"/>
  <c r="CU319" i="11" s="1"/>
  <c r="BY75" i="23" s="1"/>
  <c r="BD344" i="11"/>
  <c r="AN100" i="23" s="1"/>
  <c r="CU100" i="11"/>
  <c r="CU369" i="11"/>
  <c r="BY125" i="23" s="1"/>
  <c r="BD416" i="11"/>
  <c r="AN172" i="23" s="1"/>
  <c r="CU172" i="11"/>
  <c r="CU416" i="11" s="1"/>
  <c r="BY172" i="23" s="1"/>
  <c r="CU443" i="11"/>
  <c r="BY199" i="23" s="1"/>
  <c r="CR313" i="11"/>
  <c r="BW69" i="23" s="1"/>
  <c r="CJ389" i="11"/>
  <c r="BP145" i="23" s="1"/>
  <c r="CJ405" i="11"/>
  <c r="BP161" i="23" s="1"/>
  <c r="CJ421" i="11"/>
  <c r="BP177" i="23" s="1"/>
  <c r="CJ437" i="11"/>
  <c r="BP193" i="23" s="1"/>
  <c r="CJ453" i="11"/>
  <c r="BP209" i="23" s="1"/>
  <c r="CJ485" i="11"/>
  <c r="BP241" i="23" s="1"/>
  <c r="CX308" i="11"/>
  <c r="CB64" i="23" s="1"/>
  <c r="CX309" i="11"/>
  <c r="CB65" i="23" s="1"/>
  <c r="CX339" i="11"/>
  <c r="CB95" i="23" s="1"/>
  <c r="CX371" i="11"/>
  <c r="CB127" i="23" s="1"/>
  <c r="CX403" i="11"/>
  <c r="CB159" i="23" s="1"/>
  <c r="CX435" i="11"/>
  <c r="CB191" i="23" s="1"/>
  <c r="CB473" i="11"/>
  <c r="BI229" i="23" s="1"/>
  <c r="CX229" i="11"/>
  <c r="CX473" i="11" s="1"/>
  <c r="CB229" i="23" s="1"/>
  <c r="BL267" i="11"/>
  <c r="AU23" i="23" s="1"/>
  <c r="CV23" i="11"/>
  <c r="CV267" i="11" s="1"/>
  <c r="BZ23" i="23" s="1"/>
  <c r="BL297" i="11"/>
  <c r="AU53" i="23" s="1"/>
  <c r="CV53" i="11"/>
  <c r="BL327" i="11"/>
  <c r="AU83" i="23" s="1"/>
  <c r="CV83" i="11"/>
  <c r="CV359" i="11"/>
  <c r="BZ115" i="23" s="1"/>
  <c r="CV396" i="11"/>
  <c r="BZ152" i="23" s="1"/>
  <c r="BL426" i="11"/>
  <c r="AU182" i="23" s="1"/>
  <c r="CV182" i="11"/>
  <c r="CV426" i="11" s="1"/>
  <c r="BZ182" i="23" s="1"/>
  <c r="BL488" i="11"/>
  <c r="AU244" i="23" s="1"/>
  <c r="CV244" i="11"/>
  <c r="BD275" i="11"/>
  <c r="AN31" i="23" s="1"/>
  <c r="CU31" i="11"/>
  <c r="CU275" i="11" s="1"/>
  <c r="BY31" i="23" s="1"/>
  <c r="BD313" i="11"/>
  <c r="AN69" i="23" s="1"/>
  <c r="CU69" i="11"/>
  <c r="BD486" i="11"/>
  <c r="AN242" i="23" s="1"/>
  <c r="BT343" i="11"/>
  <c r="BB99" i="23" s="1"/>
  <c r="BT407" i="11"/>
  <c r="BB163" i="23" s="1"/>
  <c r="BT471" i="11"/>
  <c r="BB227" i="23" s="1"/>
  <c r="CR356" i="11"/>
  <c r="BW112" i="23" s="1"/>
  <c r="CR453" i="11"/>
  <c r="BW209" i="23" s="1"/>
  <c r="CB466" i="11"/>
  <c r="BI222" i="23" s="1"/>
  <c r="BL261" i="11"/>
  <c r="AU17" i="23" s="1"/>
  <c r="CV17" i="11"/>
  <c r="CV261" i="11" s="1"/>
  <c r="BZ17" i="23" s="1"/>
  <c r="BL290" i="11"/>
  <c r="AU46" i="23" s="1"/>
  <c r="CV46" i="11"/>
  <c r="CV290" i="11" s="1"/>
  <c r="BZ46" i="23" s="1"/>
  <c r="CV321" i="11"/>
  <c r="BZ77" i="23" s="1"/>
  <c r="CV381" i="11"/>
  <c r="BZ137" i="23" s="1"/>
  <c r="BL411" i="11"/>
  <c r="AU167" i="23" s="1"/>
  <c r="CV167" i="11"/>
  <c r="CV411" i="11" s="1"/>
  <c r="BZ167" i="23" s="1"/>
  <c r="CV443" i="11"/>
  <c r="BZ199" i="23" s="1"/>
  <c r="CV474" i="11"/>
  <c r="BZ230" i="23" s="1"/>
  <c r="CU19" i="11"/>
  <c r="CU263" i="11" s="1"/>
  <c r="BY19" i="23" s="1"/>
  <c r="BD263" i="11"/>
  <c r="AN19" i="23" s="1"/>
  <c r="BD405" i="11"/>
  <c r="AN161" i="23" s="1"/>
  <c r="BT272" i="11"/>
  <c r="BB28" i="23" s="1"/>
  <c r="CW28" i="11"/>
  <c r="BT304" i="11"/>
  <c r="BB60" i="23" s="1"/>
  <c r="CW60" i="11"/>
  <c r="CW304" i="11" s="1"/>
  <c r="CA60" i="23" s="1"/>
  <c r="BT336" i="11"/>
  <c r="BB92" i="23" s="1"/>
  <c r="CW92" i="11"/>
  <c r="BT368" i="11"/>
  <c r="BB124" i="23" s="1"/>
  <c r="CW124" i="11"/>
  <c r="CW368" i="11" s="1"/>
  <c r="CA124" i="23" s="1"/>
  <c r="CW400" i="11"/>
  <c r="CA156" i="23" s="1"/>
  <c r="BT432" i="11"/>
  <c r="BB188" i="23" s="1"/>
  <c r="CW188" i="11"/>
  <c r="CW432" i="11" s="1"/>
  <c r="CA188" i="23" s="1"/>
  <c r="CW464" i="11"/>
  <c r="CA220" i="23" s="1"/>
  <c r="CR278" i="11"/>
  <c r="BW34" i="23" s="1"/>
  <c r="CZ34" i="11"/>
  <c r="CZ278" i="11" s="1"/>
  <c r="CD34" i="23" s="1"/>
  <c r="CR306" i="11"/>
  <c r="BW62" i="23" s="1"/>
  <c r="CZ62" i="11"/>
  <c r="CZ306" i="11" s="1"/>
  <c r="CD62" i="23" s="1"/>
  <c r="CR336" i="11"/>
  <c r="BW92" i="23" s="1"/>
  <c r="CZ92" i="11"/>
  <c r="CZ336" i="11" s="1"/>
  <c r="CD92" i="23" s="1"/>
  <c r="CZ363" i="11"/>
  <c r="CD119" i="23" s="1"/>
  <c r="CR393" i="11"/>
  <c r="BW149" i="23" s="1"/>
  <c r="CZ149" i="11"/>
  <c r="CR430" i="11"/>
  <c r="BW186" i="23" s="1"/>
  <c r="CZ186" i="11"/>
  <c r="CR461" i="11"/>
  <c r="BW217" i="23" s="1"/>
  <c r="CZ217" i="11"/>
  <c r="CZ461" i="11" s="1"/>
  <c r="CD217" i="23" s="1"/>
  <c r="CJ249" i="11"/>
  <c r="BP5" i="23" s="1"/>
  <c r="CY5" i="11"/>
  <c r="CY249" i="11" s="1"/>
  <c r="CC5" i="23" s="1"/>
  <c r="CY265" i="11"/>
  <c r="CC21" i="23" s="1"/>
  <c r="CY297" i="11"/>
  <c r="CC53" i="23" s="1"/>
  <c r="CY314" i="11"/>
  <c r="CC70" i="23" s="1"/>
  <c r="CY330" i="11"/>
  <c r="CC86" i="23" s="1"/>
  <c r="CY346" i="11"/>
  <c r="CC102" i="23" s="1"/>
  <c r="CY362" i="11"/>
  <c r="CC118" i="23" s="1"/>
  <c r="CY378" i="11"/>
  <c r="CC134" i="23" s="1"/>
  <c r="CY394" i="11"/>
  <c r="CC150" i="23" s="1"/>
  <c r="CY410" i="11"/>
  <c r="CC166" i="23" s="1"/>
  <c r="CY426" i="11"/>
  <c r="CC182" i="23" s="1"/>
  <c r="CY442" i="11"/>
  <c r="CC198" i="23" s="1"/>
  <c r="CY458" i="11"/>
  <c r="CC214" i="23" s="1"/>
  <c r="CY474" i="11"/>
  <c r="CC230" i="23" s="1"/>
  <c r="CB249" i="11"/>
  <c r="BI5" i="23" s="1"/>
  <c r="CX5" i="11"/>
  <c r="CX279" i="11"/>
  <c r="CB35" i="23" s="1"/>
  <c r="CX311" i="11"/>
  <c r="CB67" i="23" s="1"/>
  <c r="CB349" i="11"/>
  <c r="BI105" i="23" s="1"/>
  <c r="CX105" i="11"/>
  <c r="CX349" i="11" s="1"/>
  <c r="CB105" i="23" s="1"/>
  <c r="CB381" i="11"/>
  <c r="BI137" i="23" s="1"/>
  <c r="CX137" i="11"/>
  <c r="CB452" i="11"/>
  <c r="BI208" i="23" s="1"/>
  <c r="CX208" i="11"/>
  <c r="CX452" i="11" s="1"/>
  <c r="CB208" i="23" s="1"/>
  <c r="CX483" i="11"/>
  <c r="CB239" i="23" s="1"/>
  <c r="BL299" i="11"/>
  <c r="AU55" i="23" s="1"/>
  <c r="BG404" i="11"/>
  <c r="AP160" i="23" s="1"/>
  <c r="BL468" i="11"/>
  <c r="AU224" i="23" s="1"/>
  <c r="BD256" i="11"/>
  <c r="AN12" i="23" s="1"/>
  <c r="CU12" i="11"/>
  <c r="BD353" i="11"/>
  <c r="AN109" i="23" s="1"/>
  <c r="CU109" i="11"/>
  <c r="CU378" i="11"/>
  <c r="BY134" i="23" s="1"/>
  <c r="CW265" i="11"/>
  <c r="CA21" i="23" s="1"/>
  <c r="CW297" i="11"/>
  <c r="CA53" i="23" s="1"/>
  <c r="CW329" i="11"/>
  <c r="CA85" i="23" s="1"/>
  <c r="CW393" i="11"/>
  <c r="CA149" i="23" s="1"/>
  <c r="CW425" i="11"/>
  <c r="CA181" i="23" s="1"/>
  <c r="CW457" i="11"/>
  <c r="CA213" i="23" s="1"/>
  <c r="CR264" i="11"/>
  <c r="BW20" i="23" s="1"/>
  <c r="CZ20" i="11"/>
  <c r="CZ264" i="11" s="1"/>
  <c r="CD20" i="23" s="1"/>
  <c r="CR329" i="11"/>
  <c r="BW85" i="23" s="1"/>
  <c r="CZ85" i="11"/>
  <c r="CX303" i="11"/>
  <c r="CB59" i="23" s="1"/>
  <c r="CX334" i="11"/>
  <c r="CB90" i="23" s="1"/>
  <c r="CX366" i="11"/>
  <c r="CB122" i="23" s="1"/>
  <c r="CX398" i="11"/>
  <c r="CB154" i="23" s="1"/>
  <c r="CB461" i="11"/>
  <c r="BI217" i="23" s="1"/>
  <c r="CX217" i="11"/>
  <c r="BL338" i="11"/>
  <c r="AU94" i="23" s="1"/>
  <c r="BD347" i="11"/>
  <c r="AN103" i="23" s="1"/>
  <c r="BD418" i="11"/>
  <c r="AN174" i="23" s="1"/>
  <c r="BD452" i="11"/>
  <c r="AN208" i="23" s="1"/>
  <c r="CU208" i="11"/>
  <c r="CU452" i="11" s="1"/>
  <c r="BY208" i="23" s="1"/>
  <c r="CZ308" i="11"/>
  <c r="CD64" i="23" s="1"/>
  <c r="CZ309" i="11"/>
  <c r="CD65" i="23" s="1"/>
  <c r="CZ338" i="11"/>
  <c r="CD94" i="23" s="1"/>
  <c r="CZ373" i="11"/>
  <c r="CD129" i="23" s="1"/>
  <c r="CZ432" i="11"/>
  <c r="CD188" i="23" s="1"/>
  <c r="CR463" i="11"/>
  <c r="BW219" i="23" s="1"/>
  <c r="CZ219" i="11"/>
  <c r="CY266" i="11"/>
  <c r="CC22" i="23" s="1"/>
  <c r="CY282" i="11"/>
  <c r="CC38" i="23" s="1"/>
  <c r="CY298" i="11"/>
  <c r="CC54" i="23" s="1"/>
  <c r="CY315" i="11"/>
  <c r="CC71" i="23" s="1"/>
  <c r="CY331" i="11"/>
  <c r="CC87" i="23" s="1"/>
  <c r="CY347" i="11"/>
  <c r="CC103" i="23" s="1"/>
  <c r="CY363" i="11"/>
  <c r="CC119" i="23" s="1"/>
  <c r="CY379" i="11"/>
  <c r="CC135" i="23" s="1"/>
  <c r="CY395" i="11"/>
  <c r="CC151" i="23" s="1"/>
  <c r="CY411" i="11"/>
  <c r="CC167" i="23" s="1"/>
  <c r="CY427" i="11"/>
  <c r="CC183" i="23" s="1"/>
  <c r="CY443" i="11"/>
  <c r="CC199" i="23" s="1"/>
  <c r="CY459" i="11"/>
  <c r="CC215" i="23" s="1"/>
  <c r="CY475" i="11"/>
  <c r="CC231" i="23" s="1"/>
  <c r="CX251" i="11"/>
  <c r="CB7" i="23" s="1"/>
  <c r="CB296" i="11"/>
  <c r="BI52" i="23" s="1"/>
  <c r="CX52" i="11"/>
  <c r="CX296" i="11" s="1"/>
  <c r="CB52" i="23" s="1"/>
  <c r="CX327" i="11"/>
  <c r="CB83" i="23" s="1"/>
  <c r="CX359" i="11"/>
  <c r="CB115" i="23" s="1"/>
  <c r="CX391" i="11"/>
  <c r="CB147" i="23" s="1"/>
  <c r="CX423" i="11"/>
  <c r="CB179" i="23" s="1"/>
  <c r="CX454" i="11"/>
  <c r="CB210" i="23" s="1"/>
  <c r="CB485" i="11"/>
  <c r="BI241" i="23" s="1"/>
  <c r="CX241" i="11"/>
  <c r="CX485" i="11" s="1"/>
  <c r="CB241" i="23" s="1"/>
  <c r="BL285" i="11"/>
  <c r="AU41" i="23" s="1"/>
  <c r="CV41" i="11"/>
  <c r="CV285" i="11" s="1"/>
  <c r="BZ41" i="23" s="1"/>
  <c r="BL317" i="11"/>
  <c r="AU73" i="23" s="1"/>
  <c r="CV73" i="11"/>
  <c r="CV317" i="11" s="1"/>
  <c r="BZ73" i="23" s="1"/>
  <c r="BL347" i="11"/>
  <c r="AU103" i="23" s="1"/>
  <c r="CV103" i="11"/>
  <c r="CV347" i="11" s="1"/>
  <c r="BZ103" i="23" s="1"/>
  <c r="CV406" i="11"/>
  <c r="BZ162" i="23" s="1"/>
  <c r="BL438" i="11"/>
  <c r="AU194" i="23" s="1"/>
  <c r="CV194" i="11"/>
  <c r="BL470" i="11"/>
  <c r="AU226" i="23" s="1"/>
  <c r="CV226" i="11"/>
  <c r="CV470" i="11" s="1"/>
  <c r="BZ226" i="23" s="1"/>
  <c r="BD266" i="11"/>
  <c r="AN22" i="23" s="1"/>
  <c r="CU22" i="11"/>
  <c r="CU266" i="11" s="1"/>
  <c r="BY22" i="23" s="1"/>
  <c r="BD294" i="11"/>
  <c r="AN50" i="23" s="1"/>
  <c r="CU50" i="11"/>
  <c r="CA477" i="11"/>
  <c r="BH233" i="23" s="1"/>
  <c r="BZ477" i="11"/>
  <c r="BG233" i="23" s="1"/>
  <c r="CP467" i="11"/>
  <c r="BU223" i="23" s="1"/>
  <c r="BP337" i="11"/>
  <c r="AX93" i="23" s="1"/>
  <c r="CM298" i="11"/>
  <c r="BR54" i="23" s="1"/>
  <c r="BO417" i="11"/>
  <c r="AW173" i="23" s="1"/>
  <c r="BK363" i="11"/>
  <c r="AT119" i="23" s="1"/>
  <c r="BK390" i="11"/>
  <c r="AT146" i="23" s="1"/>
  <c r="CA422" i="11"/>
  <c r="BH178" i="23" s="1"/>
  <c r="CP303" i="11"/>
  <c r="BU59" i="23" s="1"/>
  <c r="CO382" i="11"/>
  <c r="BT138" i="23" s="1"/>
  <c r="CQ426" i="11"/>
  <c r="BV182" i="23" s="1"/>
  <c r="CP298" i="11"/>
  <c r="BU54" i="23" s="1"/>
  <c r="CQ309" i="11"/>
  <c r="BV65" i="23" s="1"/>
  <c r="CO435" i="11"/>
  <c r="BT191" i="23" s="1"/>
  <c r="BS286" i="11"/>
  <c r="BA42" i="23" s="1"/>
  <c r="BG275" i="11"/>
  <c r="AP31" i="23" s="1"/>
  <c r="BS311" i="11"/>
  <c r="BA67" i="23" s="1"/>
  <c r="BS356" i="11"/>
  <c r="BA112" i="23" s="1"/>
  <c r="BG478" i="11"/>
  <c r="AP234" i="23" s="1"/>
  <c r="CM418" i="11"/>
  <c r="BR174" i="23" s="1"/>
  <c r="AY270" i="11"/>
  <c r="AI26" i="23" s="1"/>
  <c r="BH444" i="11"/>
  <c r="AQ200" i="23" s="1"/>
  <c r="BG272" i="11"/>
  <c r="AP28" i="23" s="1"/>
  <c r="CP457" i="11"/>
  <c r="BU213" i="23" s="1"/>
  <c r="CN368" i="11"/>
  <c r="BS124" i="23" s="1"/>
  <c r="BP468" i="11"/>
  <c r="AX224" i="23" s="1"/>
  <c r="BS336" i="11"/>
  <c r="BA92" i="23" s="1"/>
  <c r="CN340" i="11"/>
  <c r="BS96" i="23" s="1"/>
  <c r="CO409" i="11"/>
  <c r="BT165" i="23" s="1"/>
  <c r="BS466" i="11"/>
  <c r="BA222" i="23" s="1"/>
  <c r="CQ457" i="11"/>
  <c r="BV213" i="23" s="1"/>
  <c r="CN262" i="11"/>
  <c r="BS18" i="23" s="1"/>
  <c r="AY355" i="11"/>
  <c r="AI111" i="23" s="1"/>
  <c r="BS424" i="11"/>
  <c r="BA180" i="23" s="1"/>
  <c r="CN474" i="11"/>
  <c r="BS230" i="23" s="1"/>
  <c r="BC351" i="11"/>
  <c r="AM107" i="23" s="1"/>
  <c r="CO256" i="11"/>
  <c r="BT12" i="23" s="1"/>
  <c r="CM318" i="11"/>
  <c r="BR74" i="23" s="1"/>
  <c r="BG464" i="11"/>
  <c r="AP220" i="23" s="1"/>
  <c r="BW172" i="11"/>
  <c r="CN478" i="11"/>
  <c r="BS234" i="23" s="1"/>
  <c r="AY283" i="11"/>
  <c r="AI39" i="23" s="1"/>
  <c r="BC386" i="11"/>
  <c r="AM142" i="23" s="1"/>
  <c r="BK323" i="11"/>
  <c r="AT79" i="23" s="1"/>
  <c r="BS461" i="11"/>
  <c r="BA217" i="23" s="1"/>
  <c r="CQ380" i="11"/>
  <c r="BV136" i="23" s="1"/>
  <c r="CP449" i="11"/>
  <c r="BU205" i="23" s="1"/>
  <c r="CO292" i="11"/>
  <c r="BT48" i="23" s="1"/>
  <c r="CO389" i="11"/>
  <c r="BT145" i="23" s="1"/>
  <c r="CQ401" i="11"/>
  <c r="BV157" i="23" s="1"/>
  <c r="CN256" i="11"/>
  <c r="BS12" i="23" s="1"/>
  <c r="CP488" i="11"/>
  <c r="BU244" i="23" s="1"/>
  <c r="CP396" i="11"/>
  <c r="BU152" i="23" s="1"/>
  <c r="CN462" i="11"/>
  <c r="BS218" i="23" s="1"/>
  <c r="BK350" i="11"/>
  <c r="AT106" i="23" s="1"/>
  <c r="BY183" i="11"/>
  <c r="BY427" i="11" s="1"/>
  <c r="BF183" i="23" s="1"/>
  <c r="BX473" i="11"/>
  <c r="BE229" i="23" s="1"/>
  <c r="BH328" i="11"/>
  <c r="AQ84" i="23" s="1"/>
  <c r="BJ394" i="11"/>
  <c r="AS150" i="23" s="1"/>
  <c r="CM333" i="11"/>
  <c r="BR89" i="23" s="1"/>
  <c r="BC274" i="11"/>
  <c r="AM30" i="23" s="1"/>
  <c r="BK422" i="11"/>
  <c r="AT178" i="23" s="1"/>
  <c r="BS359" i="11"/>
  <c r="BA115" i="23" s="1"/>
  <c r="CA474" i="11"/>
  <c r="BH230" i="23" s="1"/>
  <c r="BG470" i="11"/>
  <c r="AP226" i="23" s="1"/>
  <c r="BG413" i="11"/>
  <c r="AP169" i="23" s="1"/>
  <c r="CP464" i="11"/>
  <c r="BU220" i="23" s="1"/>
  <c r="BC299" i="11"/>
  <c r="AM55" i="23" s="1"/>
  <c r="BK387" i="11"/>
  <c r="AT143" i="23" s="1"/>
  <c r="BK332" i="11"/>
  <c r="AT88" i="23" s="1"/>
  <c r="BK402" i="11"/>
  <c r="AT158" i="23" s="1"/>
  <c r="BS379" i="11"/>
  <c r="BA135" i="23" s="1"/>
  <c r="BS348" i="11"/>
  <c r="BA104" i="23" s="1"/>
  <c r="BS259" i="11"/>
  <c r="BA15" i="23" s="1"/>
  <c r="CA271" i="11"/>
  <c r="BH27" i="23" s="1"/>
  <c r="CA335" i="11"/>
  <c r="BH91" i="23" s="1"/>
  <c r="CA367" i="11"/>
  <c r="BH123" i="23" s="1"/>
  <c r="CA399" i="11"/>
  <c r="BH155" i="23" s="1"/>
  <c r="CA431" i="11"/>
  <c r="BH187" i="23" s="1"/>
  <c r="CO299" i="11"/>
  <c r="BT55" i="23" s="1"/>
  <c r="CM323" i="11"/>
  <c r="BR79" i="23" s="1"/>
  <c r="CQ355" i="11"/>
  <c r="BV111" i="23" s="1"/>
  <c r="CQ422" i="11"/>
  <c r="BV178" i="23" s="1"/>
  <c r="CQ454" i="11"/>
  <c r="BV210" i="23" s="1"/>
  <c r="CQ486" i="11"/>
  <c r="BV242" i="23" s="1"/>
  <c r="CQ295" i="11"/>
  <c r="BV51" i="23" s="1"/>
  <c r="CP330" i="11"/>
  <c r="BU86" i="23" s="1"/>
  <c r="CO310" i="11"/>
  <c r="BT66" i="23" s="1"/>
  <c r="CQ473" i="11"/>
  <c r="BV229" i="23" s="1"/>
  <c r="CO335" i="11"/>
  <c r="BT91" i="23" s="1"/>
  <c r="CP340" i="11"/>
  <c r="BU96" i="23" s="1"/>
  <c r="CO363" i="11"/>
  <c r="BT119" i="23" s="1"/>
  <c r="CQ324" i="11"/>
  <c r="BV80" i="23" s="1"/>
  <c r="CQ252" i="11"/>
  <c r="BV8" i="23" s="1"/>
  <c r="CO283" i="11"/>
  <c r="BT39" i="23" s="1"/>
  <c r="CQ387" i="11"/>
  <c r="BV143" i="23" s="1"/>
  <c r="BK385" i="11"/>
  <c r="AT141" i="23" s="1"/>
  <c r="AY311" i="11"/>
  <c r="AI67" i="23" s="1"/>
  <c r="CA409" i="11"/>
  <c r="BH165" i="23" s="1"/>
  <c r="BG463" i="11"/>
  <c r="AP219" i="23" s="1"/>
  <c r="BG467" i="11"/>
  <c r="AP223" i="23" s="1"/>
  <c r="BH281" i="11"/>
  <c r="AQ37" i="23" s="1"/>
  <c r="AY361" i="11"/>
  <c r="AI117" i="23" s="1"/>
  <c r="BC306" i="11"/>
  <c r="AM62" i="23" s="1"/>
  <c r="BC358" i="11"/>
  <c r="AM114" i="23" s="1"/>
  <c r="BC422" i="11"/>
  <c r="AM178" i="23" s="1"/>
  <c r="BK483" i="11"/>
  <c r="AT239" i="23" s="1"/>
  <c r="BK471" i="11"/>
  <c r="AT227" i="23" s="1"/>
  <c r="BK287" i="11"/>
  <c r="AT43" i="23" s="1"/>
  <c r="BK258" i="11"/>
  <c r="AT14" i="23" s="1"/>
  <c r="BS399" i="11"/>
  <c r="BA155" i="23" s="1"/>
  <c r="BS368" i="11"/>
  <c r="BA124" i="23" s="1"/>
  <c r="BS406" i="11"/>
  <c r="BA162" i="23" s="1"/>
  <c r="BS363" i="11"/>
  <c r="BA119" i="23" s="1"/>
  <c r="BS307" i="11"/>
  <c r="BA63" i="23" s="1"/>
  <c r="CA354" i="11"/>
  <c r="BH110" i="23" s="1"/>
  <c r="CA418" i="11"/>
  <c r="BH174" i="23" s="1"/>
  <c r="CM326" i="11"/>
  <c r="BR82" i="23" s="1"/>
  <c r="CM414" i="11"/>
  <c r="BR170" i="23" s="1"/>
  <c r="CN323" i="11"/>
  <c r="BS79" i="23" s="1"/>
  <c r="CO457" i="11"/>
  <c r="BT213" i="23" s="1"/>
  <c r="CP404" i="11"/>
  <c r="BU160" i="23" s="1"/>
  <c r="CQ477" i="11"/>
  <c r="BV233" i="23" s="1"/>
  <c r="CN363" i="11"/>
  <c r="BS119" i="23" s="1"/>
  <c r="CP324" i="11"/>
  <c r="BU80" i="23" s="1"/>
  <c r="CN413" i="11"/>
  <c r="BS169" i="23" s="1"/>
  <c r="CM368" i="11"/>
  <c r="BR124" i="23" s="1"/>
  <c r="BK465" i="11"/>
  <c r="AT221" i="23" s="1"/>
  <c r="CP412" i="11"/>
  <c r="BU168" i="23" s="1"/>
  <c r="AY303" i="11"/>
  <c r="AI59" i="23" s="1"/>
  <c r="BC286" i="11"/>
  <c r="AM42" i="23" s="1"/>
  <c r="CO267" i="11"/>
  <c r="BT23" i="23" s="1"/>
  <c r="CN266" i="11"/>
  <c r="BS22" i="23" s="1"/>
  <c r="CP258" i="11"/>
  <c r="BU14" i="23" s="1"/>
  <c r="CN302" i="11"/>
  <c r="BS58" i="23" s="1"/>
  <c r="CO354" i="11"/>
  <c r="BT110" i="23" s="1"/>
  <c r="CO257" i="11"/>
  <c r="BT13" i="23" s="1"/>
  <c r="CO328" i="11"/>
  <c r="BT84" i="23" s="1"/>
  <c r="CO373" i="11"/>
  <c r="BT129" i="23" s="1"/>
  <c r="CN350" i="11"/>
  <c r="BS106" i="23" s="1"/>
  <c r="BC340" i="11"/>
  <c r="AM96" i="23" s="1"/>
  <c r="BC278" i="11"/>
  <c r="AM34" i="23" s="1"/>
  <c r="CP269" i="11"/>
  <c r="BU25" i="23" s="1"/>
  <c r="BK446" i="11"/>
  <c r="AT202" i="23" s="1"/>
  <c r="CP271" i="11"/>
  <c r="BU27" i="23" s="1"/>
  <c r="CO375" i="11"/>
  <c r="BT131" i="23" s="1"/>
  <c r="CO366" i="11"/>
  <c r="BT122" i="23" s="1"/>
  <c r="CP379" i="11"/>
  <c r="BU135" i="23" s="1"/>
  <c r="CQ375" i="11"/>
  <c r="BV131" i="23" s="1"/>
  <c r="CP314" i="11"/>
  <c r="BU70" i="23" s="1"/>
  <c r="CP261" i="11"/>
  <c r="BU17" i="23" s="1"/>
  <c r="CO450" i="11"/>
  <c r="BT206" i="23" s="1"/>
  <c r="CP360" i="11"/>
  <c r="BU116" i="23" s="1"/>
  <c r="CP284" i="11"/>
  <c r="BU40" i="23" s="1"/>
  <c r="BK461" i="11"/>
  <c r="AT217" i="23" s="1"/>
  <c r="CM270" i="11"/>
  <c r="BR26" i="23" s="1"/>
  <c r="BC425" i="11"/>
  <c r="AM181" i="23" s="1"/>
  <c r="AY299" i="11"/>
  <c r="AI55" i="23" s="1"/>
  <c r="BS426" i="11"/>
  <c r="BA182" i="23" s="1"/>
  <c r="BS458" i="11"/>
  <c r="BA214" i="23" s="1"/>
  <c r="BS319" i="11"/>
  <c r="BA75" i="23" s="1"/>
  <c r="CA275" i="11"/>
  <c r="BH31" i="23" s="1"/>
  <c r="CA307" i="11"/>
  <c r="BH63" i="23" s="1"/>
  <c r="CA339" i="11"/>
  <c r="BH95" i="23" s="1"/>
  <c r="CA371" i="11"/>
  <c r="BH127" i="23" s="1"/>
  <c r="CA403" i="11"/>
  <c r="BH159" i="23" s="1"/>
  <c r="CA322" i="11"/>
  <c r="BH78" i="23" s="1"/>
  <c r="CN291" i="11"/>
  <c r="BS47" i="23" s="1"/>
  <c r="CN366" i="11"/>
  <c r="BS122" i="23" s="1"/>
  <c r="CP334" i="11"/>
  <c r="BU90" i="23" s="1"/>
  <c r="CP252" i="11"/>
  <c r="BU8" i="23" s="1"/>
  <c r="CN283" i="11"/>
  <c r="BS39" i="23" s="1"/>
  <c r="BC488" i="11"/>
  <c r="AM244" i="23" s="1"/>
  <c r="AY393" i="11"/>
  <c r="AI149" i="23" s="1"/>
  <c r="BK459" i="11"/>
  <c r="AT215" i="23" s="1"/>
  <c r="BS280" i="11"/>
  <c r="BA36" i="23" s="1"/>
  <c r="CQ326" i="11"/>
  <c r="BV82" i="23" s="1"/>
  <c r="CP278" i="11"/>
  <c r="BU34" i="23" s="1"/>
  <c r="CO324" i="11"/>
  <c r="BT80" i="23" s="1"/>
  <c r="CN317" i="11"/>
  <c r="BS73" i="23" s="1"/>
  <c r="CG270" i="11"/>
  <c r="BM26" i="23" s="1"/>
  <c r="BG365" i="11"/>
  <c r="AP121" i="23" s="1"/>
  <c r="BJ437" i="11"/>
  <c r="AS193" i="23" s="1"/>
  <c r="BK450" i="11"/>
  <c r="AT206" i="23" s="1"/>
  <c r="BC364" i="11"/>
  <c r="AM120" i="23" s="1"/>
  <c r="BK455" i="11"/>
  <c r="AT211" i="23" s="1"/>
  <c r="CO343" i="11"/>
  <c r="BT99" i="23" s="1"/>
  <c r="CN382" i="11"/>
  <c r="BS138" i="23" s="1"/>
  <c r="CP339" i="11"/>
  <c r="BU95" i="23" s="1"/>
  <c r="CQ421" i="11"/>
  <c r="BV177" i="23" s="1"/>
  <c r="CP309" i="11"/>
  <c r="BU65" i="23" s="1"/>
  <c r="CP293" i="11"/>
  <c r="BU49" i="23" s="1"/>
  <c r="CN458" i="11"/>
  <c r="BS214" i="23" s="1"/>
  <c r="CQ476" i="11"/>
  <c r="BV232" i="23" s="1"/>
  <c r="CN445" i="11"/>
  <c r="BS201" i="23" s="1"/>
  <c r="BK389" i="11"/>
  <c r="AT145" i="23" s="1"/>
  <c r="BK485" i="11"/>
  <c r="AT241" i="23" s="1"/>
  <c r="BP477" i="11"/>
  <c r="AX233" i="23" s="1"/>
  <c r="BX444" i="11"/>
  <c r="BE200" i="23" s="1"/>
  <c r="AY323" i="11"/>
  <c r="AI79" i="23" s="1"/>
  <c r="BC315" i="11"/>
  <c r="AM71" i="23" s="1"/>
  <c r="BK315" i="11"/>
  <c r="AT71" i="23" s="1"/>
  <c r="BC284" i="11"/>
  <c r="AM40" i="23" s="1"/>
  <c r="BC331" i="11"/>
  <c r="AM87" i="23" s="1"/>
  <c r="BS303" i="11"/>
  <c r="BA59" i="23" s="1"/>
  <c r="CA270" i="11"/>
  <c r="BH26" i="23" s="1"/>
  <c r="CQ430" i="11"/>
  <c r="BV186" i="23" s="1"/>
  <c r="CQ462" i="11"/>
  <c r="BV218" i="23" s="1"/>
  <c r="CQ408" i="11"/>
  <c r="BV164" i="23" s="1"/>
  <c r="CP352" i="11"/>
  <c r="BU108" i="23" s="1"/>
  <c r="CP329" i="11"/>
  <c r="BU85" i="23" s="1"/>
  <c r="CP390" i="11"/>
  <c r="BU146" i="23" s="1"/>
  <c r="CN407" i="11"/>
  <c r="BS163" i="23" s="1"/>
  <c r="CA333" i="11"/>
  <c r="BH89" i="23" s="1"/>
  <c r="BS361" i="11"/>
  <c r="BA117" i="23" s="1"/>
  <c r="CP281" i="11"/>
  <c r="BU37" i="23" s="1"/>
  <c r="CP411" i="11"/>
  <c r="BU167" i="23" s="1"/>
  <c r="BG261" i="11"/>
  <c r="AP17" i="23" s="1"/>
  <c r="CM480" i="11"/>
  <c r="BR236" i="23" s="1"/>
  <c r="BO308" i="11"/>
  <c r="AW64" i="23" s="1"/>
  <c r="CN479" i="11"/>
  <c r="BS235" i="23" s="1"/>
  <c r="BH317" i="11"/>
  <c r="AQ73" i="23" s="1"/>
  <c r="BX453" i="11"/>
  <c r="BE209" i="23" s="1"/>
  <c r="BG319" i="11"/>
  <c r="AP75" i="23" s="1"/>
  <c r="BG320" i="11"/>
  <c r="AP76" i="23" s="1"/>
  <c r="BI382" i="11"/>
  <c r="AR138" i="23" s="1"/>
  <c r="BG455" i="11"/>
  <c r="AP211" i="23" s="1"/>
  <c r="CN404" i="11"/>
  <c r="BS160" i="23" s="1"/>
  <c r="CQ481" i="11"/>
  <c r="BV237" i="23" s="1"/>
  <c r="CO362" i="11"/>
  <c r="BT118" i="23" s="1"/>
  <c r="CM413" i="11"/>
  <c r="BR169" i="23" s="1"/>
  <c r="CM353" i="11"/>
  <c r="BR109" i="23" s="1"/>
  <c r="BG384" i="11"/>
  <c r="AP140" i="23" s="1"/>
  <c r="BK342" i="11"/>
  <c r="AT98" i="23" s="1"/>
  <c r="CM433" i="11"/>
  <c r="BR189" i="23" s="1"/>
  <c r="CN463" i="11"/>
  <c r="BS219" i="23" s="1"/>
  <c r="BI457" i="11"/>
  <c r="AR213" i="23" s="1"/>
  <c r="CA445" i="11"/>
  <c r="BH201" i="23" s="1"/>
  <c r="BX382" i="11"/>
  <c r="BE138" i="23" s="1"/>
  <c r="BG355" i="11"/>
  <c r="AP111" i="23" s="1"/>
  <c r="CM372" i="11"/>
  <c r="BR128" i="23" s="1"/>
  <c r="BC335" i="11"/>
  <c r="AM91" i="23" s="1"/>
  <c r="BC370" i="11"/>
  <c r="AM126" i="23" s="1"/>
  <c r="BK386" i="11"/>
  <c r="AT142" i="23" s="1"/>
  <c r="BS342" i="11"/>
  <c r="BA98" i="23" s="1"/>
  <c r="BS477" i="11"/>
  <c r="BA233" i="23" s="1"/>
  <c r="BS449" i="11"/>
  <c r="BA205" i="23" s="1"/>
  <c r="CA426" i="11"/>
  <c r="BH182" i="23" s="1"/>
  <c r="CN274" i="11"/>
  <c r="BS30" i="23" s="1"/>
  <c r="CP371" i="11"/>
  <c r="BU127" i="23" s="1"/>
  <c r="CP437" i="11"/>
  <c r="BU193" i="23" s="1"/>
  <c r="CQ453" i="11"/>
  <c r="BV209" i="23" s="1"/>
  <c r="CQ485" i="11"/>
  <c r="BV241" i="23" s="1"/>
  <c r="CN454" i="11"/>
  <c r="BS210" i="23" s="1"/>
  <c r="CQ417" i="11"/>
  <c r="BV173" i="23" s="1"/>
  <c r="CP317" i="11"/>
  <c r="BU73" i="23" s="1"/>
  <c r="CQ413" i="11"/>
  <c r="BV169" i="23" s="1"/>
  <c r="BY260" i="11"/>
  <c r="BF16" i="23" s="1"/>
  <c r="AY275" i="11"/>
  <c r="AI31" i="23" s="1"/>
  <c r="CG390" i="11"/>
  <c r="BM146" i="23" s="1"/>
  <c r="CO331" i="11"/>
  <c r="BT87" i="23" s="1"/>
  <c r="BK370" i="11"/>
  <c r="AT126" i="23" s="1"/>
  <c r="BK470" i="11"/>
  <c r="AT226" i="23" s="1"/>
  <c r="BS272" i="11"/>
  <c r="BA28" i="23" s="1"/>
  <c r="BS421" i="11"/>
  <c r="BA177" i="23" s="1"/>
  <c r="CA302" i="11"/>
  <c r="BH58" i="23" s="1"/>
  <c r="CN395" i="11"/>
  <c r="BS151" i="23" s="1"/>
  <c r="CQ283" i="11"/>
  <c r="BV39" i="23" s="1"/>
  <c r="CP266" i="11"/>
  <c r="BU22" i="23" s="1"/>
  <c r="CQ364" i="11"/>
  <c r="BV120" i="23" s="1"/>
  <c r="CQ404" i="11"/>
  <c r="BV160" i="23" s="1"/>
  <c r="CQ383" i="11"/>
  <c r="BV139" i="23" s="1"/>
  <c r="CO415" i="11"/>
  <c r="BT171" i="23" s="1"/>
  <c r="CP289" i="11"/>
  <c r="BU45" i="23" s="1"/>
  <c r="CN446" i="11"/>
  <c r="BS202" i="23" s="1"/>
  <c r="CO301" i="11"/>
  <c r="BT57" i="23" s="1"/>
  <c r="CN465" i="11"/>
  <c r="BS221" i="23" s="1"/>
  <c r="BR282" i="11"/>
  <c r="AZ38" i="23" s="1"/>
  <c r="BK421" i="11"/>
  <c r="AT177" i="23" s="1"/>
  <c r="BR286" i="11"/>
  <c r="AZ42" i="23" s="1"/>
  <c r="CN268" i="11"/>
  <c r="BS24" i="23" s="1"/>
  <c r="CM405" i="11"/>
  <c r="BR161" i="23" s="1"/>
  <c r="CN372" i="11"/>
  <c r="BS128" i="23" s="1"/>
  <c r="CP444" i="11"/>
  <c r="BU200" i="23" s="1"/>
  <c r="CP394" i="11"/>
  <c r="BU150" i="23" s="1"/>
  <c r="CA294" i="11"/>
  <c r="BH50" i="23" s="1"/>
  <c r="BC322" i="11"/>
  <c r="AM78" i="23" s="1"/>
  <c r="BK462" i="11"/>
  <c r="AT218" i="23" s="1"/>
  <c r="BS425" i="11"/>
  <c r="BA181" i="23" s="1"/>
  <c r="CO374" i="11"/>
  <c r="BT130" i="23" s="1"/>
  <c r="CO481" i="11"/>
  <c r="BT237" i="23" s="1"/>
  <c r="CQ267" i="11"/>
  <c r="BV23" i="23" s="1"/>
  <c r="CM448" i="11"/>
  <c r="BR204" i="23" s="1"/>
  <c r="BG333" i="11"/>
  <c r="AP89" i="23" s="1"/>
  <c r="BG267" i="11"/>
  <c r="AP23" i="23" s="1"/>
  <c r="CM419" i="11"/>
  <c r="BR175" i="23" s="1"/>
  <c r="BR249" i="11"/>
  <c r="AZ5" i="23" s="1"/>
  <c r="BX379" i="11"/>
  <c r="BE135" i="23" s="1"/>
  <c r="BG429" i="11"/>
  <c r="AP185" i="23" s="1"/>
  <c r="BW293" i="11"/>
  <c r="BD49" i="23" s="1"/>
  <c r="BP429" i="11"/>
  <c r="AX185" i="23" s="1"/>
  <c r="BG468" i="11"/>
  <c r="AP224" i="23" s="1"/>
  <c r="CF337" i="11"/>
  <c r="BL93" i="23" s="1"/>
  <c r="AY354" i="11"/>
  <c r="AI110" i="23" s="1"/>
  <c r="BY459" i="11"/>
  <c r="BF215" i="23" s="1"/>
  <c r="BK354" i="11"/>
  <c r="AT110" i="23" s="1"/>
  <c r="BC290" i="11"/>
  <c r="AM46" i="23" s="1"/>
  <c r="BK259" i="11"/>
  <c r="AT15" i="23" s="1"/>
  <c r="BK275" i="11"/>
  <c r="AT31" i="23" s="1"/>
  <c r="BK291" i="11"/>
  <c r="AT47" i="23" s="1"/>
  <c r="BK307" i="11"/>
  <c r="AT63" i="23" s="1"/>
  <c r="BK339" i="11"/>
  <c r="AT95" i="23" s="1"/>
  <c r="BK355" i="11"/>
  <c r="AT111" i="23" s="1"/>
  <c r="BK438" i="11"/>
  <c r="AT194" i="23" s="1"/>
  <c r="BK266" i="11"/>
  <c r="AT22" i="23" s="1"/>
  <c r="BK466" i="11"/>
  <c r="AT222" i="23" s="1"/>
  <c r="BK392" i="11"/>
  <c r="AT148" i="23" s="1"/>
  <c r="BS446" i="11"/>
  <c r="BA202" i="23" s="1"/>
  <c r="BS478" i="11"/>
  <c r="BA234" i="23" s="1"/>
  <c r="BS291" i="11"/>
  <c r="BA47" i="23" s="1"/>
  <c r="BS330" i="11"/>
  <c r="BA86" i="23" s="1"/>
  <c r="BS408" i="11"/>
  <c r="BA164" i="23" s="1"/>
  <c r="CA295" i="11"/>
  <c r="BH51" i="23" s="1"/>
  <c r="CA327" i="11"/>
  <c r="BH83" i="23" s="1"/>
  <c r="CA359" i="11"/>
  <c r="BH115" i="23" s="1"/>
  <c r="CA391" i="11"/>
  <c r="BH147" i="23" s="1"/>
  <c r="CA423" i="11"/>
  <c r="BH179" i="23" s="1"/>
  <c r="CA455" i="11"/>
  <c r="BH211" i="23" s="1"/>
  <c r="CA342" i="11"/>
  <c r="BH98" i="23" s="1"/>
  <c r="CN311" i="11"/>
  <c r="BS67" i="23" s="1"/>
  <c r="CO367" i="11"/>
  <c r="BT123" i="23" s="1"/>
  <c r="CQ399" i="11"/>
  <c r="BV155" i="23" s="1"/>
  <c r="CO350" i="11"/>
  <c r="BT106" i="23" s="1"/>
  <c r="CP363" i="11"/>
  <c r="BU119" i="23" s="1"/>
  <c r="CQ450" i="11"/>
  <c r="BV206" i="23" s="1"/>
  <c r="CQ482" i="11"/>
  <c r="BV238" i="23" s="1"/>
  <c r="CQ327" i="11"/>
  <c r="BV83" i="23" s="1"/>
  <c r="CP481" i="11"/>
  <c r="BU237" i="23" s="1"/>
  <c r="CP307" i="11"/>
  <c r="BU63" i="23" s="1"/>
  <c r="CP267" i="11"/>
  <c r="BU23" i="23" s="1"/>
  <c r="CQ311" i="11"/>
  <c r="BV67" i="23" s="1"/>
  <c r="CO346" i="11"/>
  <c r="BT102" i="23" s="1"/>
  <c r="CP291" i="11"/>
  <c r="BU47" i="23" s="1"/>
  <c r="CO333" i="11"/>
  <c r="BT89" i="23" s="1"/>
  <c r="CP368" i="11"/>
  <c r="BU124" i="23" s="1"/>
  <c r="CP365" i="11"/>
  <c r="BU121" i="23" s="1"/>
  <c r="CQ471" i="11"/>
  <c r="BV227" i="23" s="1"/>
  <c r="CO344" i="11"/>
  <c r="BT100" i="23" s="1"/>
  <c r="CO313" i="11"/>
  <c r="BT69" i="23" s="1"/>
  <c r="CO478" i="11"/>
  <c r="BT234" i="23" s="1"/>
  <c r="CQ448" i="11"/>
  <c r="BV204" i="23" s="1"/>
  <c r="CA473" i="11"/>
  <c r="BH229" i="23" s="1"/>
  <c r="CA432" i="11"/>
  <c r="BH188" i="23" s="1"/>
  <c r="CQ431" i="11"/>
  <c r="BV187" i="23" s="1"/>
  <c r="BK441" i="11"/>
  <c r="AT197" i="23" s="1"/>
  <c r="BS370" i="11"/>
  <c r="BA126" i="23" s="1"/>
  <c r="BK270" i="11"/>
  <c r="AT26" i="23" s="1"/>
  <c r="CA461" i="11"/>
  <c r="BH217" i="23" s="1"/>
  <c r="BY321" i="11"/>
  <c r="BF77" i="23" s="1"/>
  <c r="CG249" i="11"/>
  <c r="BM5" i="23" s="1"/>
  <c r="BG473" i="11"/>
  <c r="AP229" i="23" s="1"/>
  <c r="BW373" i="11"/>
  <c r="BD129" i="23" s="1"/>
  <c r="BG362" i="11"/>
  <c r="AP118" i="23" s="1"/>
  <c r="BH332" i="11"/>
  <c r="AQ88" i="23" s="1"/>
  <c r="BP444" i="11"/>
  <c r="AX200" i="23" s="1"/>
  <c r="BS445" i="11"/>
  <c r="BA201" i="23" s="1"/>
  <c r="BC250" i="11"/>
  <c r="AM6" i="23" s="1"/>
  <c r="AY379" i="11"/>
  <c r="AI135" i="23" s="1"/>
  <c r="BC354" i="11"/>
  <c r="AM110" i="23" s="1"/>
  <c r="AY331" i="11"/>
  <c r="AI87" i="23" s="1"/>
  <c r="BK479" i="11"/>
  <c r="AT235" i="23" s="1"/>
  <c r="BS343" i="11"/>
  <c r="BA99" i="23" s="1"/>
  <c r="BS388" i="11"/>
  <c r="BA144" i="23" s="1"/>
  <c r="BS287" i="11"/>
  <c r="BA43" i="23" s="1"/>
  <c r="BS275" i="11"/>
  <c r="BA31" i="23" s="1"/>
  <c r="CA299" i="11"/>
  <c r="BH55" i="23" s="1"/>
  <c r="CA331" i="11"/>
  <c r="BH87" i="23" s="1"/>
  <c r="CA363" i="11"/>
  <c r="BH119" i="23" s="1"/>
  <c r="CA427" i="11"/>
  <c r="BH183" i="23" s="1"/>
  <c r="CA459" i="11"/>
  <c r="BH215" i="23" s="1"/>
  <c r="CA250" i="11"/>
  <c r="BH6" i="23" s="1"/>
  <c r="CA314" i="11"/>
  <c r="BH70" i="23" s="1"/>
  <c r="CA410" i="11"/>
  <c r="BH166" i="23" s="1"/>
  <c r="CQ314" i="11"/>
  <c r="BV70" i="23" s="1"/>
  <c r="CP402" i="11"/>
  <c r="BU158" i="23" s="1"/>
  <c r="CQ379" i="11"/>
  <c r="BV135" i="23" s="1"/>
  <c r="CO395" i="11"/>
  <c r="BT151" i="23" s="1"/>
  <c r="CO453" i="11"/>
  <c r="BT209" i="23" s="1"/>
  <c r="CO485" i="11"/>
  <c r="BT241" i="23" s="1"/>
  <c r="CO291" i="11"/>
  <c r="BT47" i="23" s="1"/>
  <c r="CP327" i="11"/>
  <c r="BU83" i="23" s="1"/>
  <c r="CO388" i="11"/>
  <c r="BT144" i="23" s="1"/>
  <c r="CP453" i="11"/>
  <c r="BU209" i="23" s="1"/>
  <c r="CP485" i="11"/>
  <c r="BU241" i="23" s="1"/>
  <c r="CP310" i="11"/>
  <c r="BU66" i="23" s="1"/>
  <c r="CP388" i="11"/>
  <c r="BU144" i="23" s="1"/>
  <c r="CQ437" i="11"/>
  <c r="BV193" i="23" s="1"/>
  <c r="CP270" i="11"/>
  <c r="BU26" i="23" s="1"/>
  <c r="CN354" i="11"/>
  <c r="BS110" i="23" s="1"/>
  <c r="CP294" i="11"/>
  <c r="BU50" i="23" s="1"/>
  <c r="CN328" i="11"/>
  <c r="BS84" i="23" s="1"/>
  <c r="CN292" i="11"/>
  <c r="BS48" i="23" s="1"/>
  <c r="CQ261" i="11"/>
  <c r="BV17" i="23" s="1"/>
  <c r="CP423" i="11"/>
  <c r="BU179" i="23" s="1"/>
  <c r="CO436" i="11"/>
  <c r="BT192" i="23" s="1"/>
  <c r="CN263" i="11"/>
  <c r="BS19" i="23" s="1"/>
  <c r="CP478" i="11"/>
  <c r="BU234" i="23" s="1"/>
  <c r="CP431" i="11"/>
  <c r="BU187" i="23" s="1"/>
  <c r="BS460" i="11"/>
  <c r="BA216" i="23" s="1"/>
  <c r="BG461" i="11"/>
  <c r="AP217" i="23" s="1"/>
  <c r="AY428" i="11"/>
  <c r="AI184" i="23" s="1"/>
  <c r="CQ318" i="11"/>
  <c r="BV74" i="23" s="1"/>
  <c r="CN450" i="11"/>
  <c r="BS206" i="23" s="1"/>
  <c r="CM280" i="11"/>
  <c r="BR36" i="23" s="1"/>
  <c r="BS294" i="11"/>
  <c r="BA50" i="23" s="1"/>
  <c r="BB413" i="11"/>
  <c r="AL169" i="23" s="1"/>
  <c r="AY263" i="11"/>
  <c r="AI19" i="23" s="1"/>
  <c r="BO353" i="11"/>
  <c r="AW109" i="23" s="1"/>
  <c r="BO404" i="11"/>
  <c r="AW160" i="23" s="1"/>
  <c r="BG422" i="11"/>
  <c r="AP178" i="23" s="1"/>
  <c r="CM299" i="11"/>
  <c r="BR55" i="23" s="1"/>
  <c r="BO19" i="11"/>
  <c r="AZ263" i="11"/>
  <c r="AJ19" i="23" s="1"/>
  <c r="BW210" i="11"/>
  <c r="BW455" i="11" s="1"/>
  <c r="BD211" i="23" s="1"/>
  <c r="BA454" i="11"/>
  <c r="AK210" i="23" s="1"/>
  <c r="BA455" i="11"/>
  <c r="AK211" i="23" s="1"/>
  <c r="CE135" i="11"/>
  <c r="BB379" i="11"/>
  <c r="AL135" i="23" s="1"/>
  <c r="BX171" i="11"/>
  <c r="BI415" i="11"/>
  <c r="AR171" i="23" s="1"/>
  <c r="BX83" i="11"/>
  <c r="BX328" i="11" s="1"/>
  <c r="BE84" i="23" s="1"/>
  <c r="BI327" i="11"/>
  <c r="AR83" i="23" s="1"/>
  <c r="BI328" i="11"/>
  <c r="AR84" i="23" s="1"/>
  <c r="BX70" i="11"/>
  <c r="BI314" i="11"/>
  <c r="AR70" i="23" s="1"/>
  <c r="CF219" i="11"/>
  <c r="BJ463" i="11"/>
  <c r="AS219" i="23" s="1"/>
  <c r="CG127" i="11"/>
  <c r="BR371" i="11"/>
  <c r="AZ127" i="23" s="1"/>
  <c r="CM381" i="11"/>
  <c r="BR137" i="23" s="1"/>
  <c r="CM382" i="11"/>
  <c r="BR138" i="23" s="1"/>
  <c r="CQ467" i="11"/>
  <c r="BV223" i="23" s="1"/>
  <c r="CQ463" i="11"/>
  <c r="BV219" i="23" s="1"/>
  <c r="CQ464" i="11"/>
  <c r="BV220" i="23" s="1"/>
  <c r="CO263" i="11"/>
  <c r="BT19" i="23" s="1"/>
  <c r="CO264" i="11"/>
  <c r="BT20" i="23" s="1"/>
  <c r="CH128" i="11"/>
  <c r="BZ372" i="11"/>
  <c r="BG128" i="23" s="1"/>
  <c r="CA424" i="11"/>
  <c r="BH180" i="23" s="1"/>
  <c r="CH25" i="11"/>
  <c r="BZ269" i="11"/>
  <c r="BG25" i="23" s="1"/>
  <c r="CA456" i="11"/>
  <c r="BH212" i="23" s="1"/>
  <c r="CA457" i="11"/>
  <c r="BH213" i="23" s="1"/>
  <c r="CA252" i="11"/>
  <c r="BH8" i="23" s="1"/>
  <c r="CA253" i="11"/>
  <c r="BH9" i="23" s="1"/>
  <c r="BY141" i="11"/>
  <c r="BQ385" i="11"/>
  <c r="AY141" i="23" s="1"/>
  <c r="BY227" i="11"/>
  <c r="BY471" i="11" s="1"/>
  <c r="BF227" i="23" s="1"/>
  <c r="BQ471" i="11"/>
  <c r="AY227" i="23" s="1"/>
  <c r="BQ472" i="11"/>
  <c r="AY228" i="23" s="1"/>
  <c r="CF134" i="11"/>
  <c r="BJ378" i="11"/>
  <c r="AS134" i="23" s="1"/>
  <c r="CA392" i="11"/>
  <c r="BH148" i="23" s="1"/>
  <c r="BS281" i="11"/>
  <c r="BA37" i="23" s="1"/>
  <c r="BS282" i="11"/>
  <c r="BA38" i="23" s="1"/>
  <c r="CG128" i="11"/>
  <c r="BR372" i="11"/>
  <c r="AZ128" i="23" s="1"/>
  <c r="CG175" i="11"/>
  <c r="BR419" i="11"/>
  <c r="AZ175" i="23" s="1"/>
  <c r="BS483" i="11"/>
  <c r="BA239" i="23" s="1"/>
  <c r="BP56" i="11"/>
  <c r="BP301" i="11" s="1"/>
  <c r="AX57" i="23" s="1"/>
  <c r="BH300" i="11"/>
  <c r="AQ56" i="23" s="1"/>
  <c r="BH301" i="11"/>
  <c r="AQ57" i="23" s="1"/>
  <c r="CF121" i="11"/>
  <c r="CF366" i="11" s="1"/>
  <c r="BL122" i="23" s="1"/>
  <c r="BJ365" i="11"/>
  <c r="AS121" i="23" s="1"/>
  <c r="BJ366" i="11"/>
  <c r="AS122" i="23" s="1"/>
  <c r="CG18" i="11"/>
  <c r="BR262" i="11"/>
  <c r="AZ18" i="23" s="1"/>
  <c r="CG76" i="11"/>
  <c r="BR320" i="11"/>
  <c r="AZ76" i="23" s="1"/>
  <c r="BS349" i="11"/>
  <c r="BA105" i="23" s="1"/>
  <c r="BS350" i="11"/>
  <c r="BA106" i="23" s="1"/>
  <c r="BY140" i="11"/>
  <c r="BQ384" i="11"/>
  <c r="AY140" i="23" s="1"/>
  <c r="CG240" i="11"/>
  <c r="BR484" i="11"/>
  <c r="AZ240" i="23" s="1"/>
  <c r="BX63" i="11"/>
  <c r="BI307" i="11"/>
  <c r="AR63" i="23" s="1"/>
  <c r="BY173" i="11"/>
  <c r="BQ417" i="11"/>
  <c r="AY173" i="23" s="1"/>
  <c r="CG196" i="11"/>
  <c r="BR440" i="11"/>
  <c r="AZ196" i="23" s="1"/>
  <c r="BG419" i="11"/>
  <c r="AP175" i="23" s="1"/>
  <c r="BS357" i="11"/>
  <c r="BA113" i="23" s="1"/>
  <c r="CG202" i="11"/>
  <c r="BR446" i="11"/>
  <c r="AZ202" i="23" s="1"/>
  <c r="BS313" i="11"/>
  <c r="BA69" i="23" s="1"/>
  <c r="BS314" i="11"/>
  <c r="BA70" i="23" s="1"/>
  <c r="CG74" i="11"/>
  <c r="CG318" i="11" s="1"/>
  <c r="BM74" i="23" s="1"/>
  <c r="BR318" i="11"/>
  <c r="AZ74" i="23" s="1"/>
  <c r="CG220" i="11"/>
  <c r="CG464" i="11" s="1"/>
  <c r="BM220" i="23" s="1"/>
  <c r="BR464" i="11"/>
  <c r="AZ220" i="23" s="1"/>
  <c r="CO260" i="11"/>
  <c r="BT16" i="23" s="1"/>
  <c r="CH88" i="11"/>
  <c r="BZ332" i="11"/>
  <c r="BG88" i="23" s="1"/>
  <c r="CG210" i="11"/>
  <c r="CG455" i="11" s="1"/>
  <c r="BM211" i="23" s="1"/>
  <c r="BR454" i="11"/>
  <c r="AZ210" i="23" s="1"/>
  <c r="BR455" i="11"/>
  <c r="AZ211" i="23" s="1"/>
  <c r="BX170" i="11"/>
  <c r="BI414" i="11"/>
  <c r="AR170" i="23" s="1"/>
  <c r="BP227" i="11"/>
  <c r="BP472" i="11" s="1"/>
  <c r="AX228" i="23" s="1"/>
  <c r="BH471" i="11"/>
  <c r="AQ227" i="23" s="1"/>
  <c r="BH472" i="11"/>
  <c r="AQ228" i="23" s="1"/>
  <c r="BC291" i="11"/>
  <c r="AM47" i="23" s="1"/>
  <c r="BC292" i="11"/>
  <c r="AM48" i="23" s="1"/>
  <c r="BO82" i="11"/>
  <c r="BO326" i="11" s="1"/>
  <c r="AW82" i="23" s="1"/>
  <c r="AZ326" i="11"/>
  <c r="AJ82" i="23" s="1"/>
  <c r="AZ327" i="11"/>
  <c r="AJ83" i="23" s="1"/>
  <c r="BW102" i="11"/>
  <c r="BA346" i="11"/>
  <c r="AK102" i="23" s="1"/>
  <c r="AY385" i="11"/>
  <c r="AI141" i="23" s="1"/>
  <c r="AY386" i="11"/>
  <c r="AI142" i="23" s="1"/>
  <c r="BO180" i="11"/>
  <c r="BO424" i="11" s="1"/>
  <c r="AW180" i="23" s="1"/>
  <c r="AZ424" i="11"/>
  <c r="AJ180" i="23" s="1"/>
  <c r="CE196" i="11"/>
  <c r="CE440" i="11" s="1"/>
  <c r="BK196" i="23" s="1"/>
  <c r="BB440" i="11"/>
  <c r="AL196" i="23" s="1"/>
  <c r="CE231" i="11"/>
  <c r="BB475" i="11"/>
  <c r="AL231" i="23" s="1"/>
  <c r="BO44" i="11"/>
  <c r="BO289" i="11" s="1"/>
  <c r="AW45" i="23" s="1"/>
  <c r="AZ288" i="11"/>
  <c r="AJ44" i="23" s="1"/>
  <c r="BO184" i="11"/>
  <c r="AZ428" i="11"/>
  <c r="AJ184" i="23" s="1"/>
  <c r="CE240" i="11"/>
  <c r="BB484" i="11"/>
  <c r="AL240" i="23" s="1"/>
  <c r="BW161" i="11"/>
  <c r="BW405" i="11" s="1"/>
  <c r="BD161" i="23" s="1"/>
  <c r="BA405" i="11"/>
  <c r="AK161" i="23" s="1"/>
  <c r="BA406" i="11"/>
  <c r="AK162" i="23" s="1"/>
  <c r="CE86" i="11"/>
  <c r="BB330" i="11"/>
  <c r="AL86" i="23" s="1"/>
  <c r="BC464" i="11"/>
  <c r="AM220" i="23" s="1"/>
  <c r="BC465" i="11"/>
  <c r="AM221" i="23" s="1"/>
  <c r="BX33" i="11"/>
  <c r="BI277" i="11"/>
  <c r="AR33" i="23" s="1"/>
  <c r="CF201" i="11"/>
  <c r="CF445" i="11" s="1"/>
  <c r="BL201" i="23" s="1"/>
  <c r="BJ445" i="11"/>
  <c r="AS201" i="23" s="1"/>
  <c r="AY380" i="11"/>
  <c r="AI136" i="23" s="1"/>
  <c r="AY381" i="11"/>
  <c r="AI137" i="23" s="1"/>
  <c r="BW199" i="11"/>
  <c r="BA443" i="11"/>
  <c r="AK199" i="23" s="1"/>
  <c r="BC468" i="11"/>
  <c r="AM224" i="23" s="1"/>
  <c r="BC469" i="11"/>
  <c r="AM225" i="23" s="1"/>
  <c r="CE127" i="11"/>
  <c r="BB371" i="11"/>
  <c r="AL127" i="23" s="1"/>
  <c r="BC471" i="11"/>
  <c r="AM227" i="23" s="1"/>
  <c r="BP183" i="11"/>
  <c r="BP428" i="11" s="1"/>
  <c r="AX184" i="23" s="1"/>
  <c r="BH427" i="11"/>
  <c r="AQ183" i="23" s="1"/>
  <c r="BH428" i="11"/>
  <c r="AQ184" i="23" s="1"/>
  <c r="BC435" i="11"/>
  <c r="AM191" i="23" s="1"/>
  <c r="BX117" i="11"/>
  <c r="BI361" i="11"/>
  <c r="AR117" i="23" s="1"/>
  <c r="CF144" i="11"/>
  <c r="BJ388" i="11"/>
  <c r="AS144" i="23" s="1"/>
  <c r="BX236" i="11"/>
  <c r="BX481" i="11" s="1"/>
  <c r="BE237" i="23" s="1"/>
  <c r="BI480" i="11"/>
  <c r="AR236" i="23" s="1"/>
  <c r="BI481" i="11"/>
  <c r="AR237" i="23" s="1"/>
  <c r="BO60" i="11"/>
  <c r="BO305" i="11" s="1"/>
  <c r="AW61" i="23" s="1"/>
  <c r="AZ304" i="11"/>
  <c r="AJ60" i="23" s="1"/>
  <c r="AZ305" i="11"/>
  <c r="AJ61" i="23" s="1"/>
  <c r="BW113" i="11"/>
  <c r="BW358" i="11" s="1"/>
  <c r="BD114" i="23" s="1"/>
  <c r="BA357" i="11"/>
  <c r="AK113" i="23" s="1"/>
  <c r="BA358" i="11"/>
  <c r="AK114" i="23" s="1"/>
  <c r="BO54" i="11"/>
  <c r="BO298" i="11" s="1"/>
  <c r="AW54" i="23" s="1"/>
  <c r="AZ298" i="11"/>
  <c r="AJ54" i="23" s="1"/>
  <c r="CE70" i="11"/>
  <c r="CE314" i="11" s="1"/>
  <c r="BK70" i="23" s="1"/>
  <c r="BB314" i="11"/>
  <c r="AL70" i="23" s="1"/>
  <c r="BC472" i="11"/>
  <c r="AM228" i="23" s="1"/>
  <c r="BC473" i="11"/>
  <c r="AM229" i="23" s="1"/>
  <c r="CF133" i="11"/>
  <c r="BJ377" i="11"/>
  <c r="AS133" i="23" s="1"/>
  <c r="BX161" i="11"/>
  <c r="BX406" i="11" s="1"/>
  <c r="BE162" i="23" s="1"/>
  <c r="BI405" i="11"/>
  <c r="AR161" i="23" s="1"/>
  <c r="BI406" i="11"/>
  <c r="AR162" i="23" s="1"/>
  <c r="BW146" i="11"/>
  <c r="BW391" i="11" s="1"/>
  <c r="BD147" i="23" s="1"/>
  <c r="BA390" i="11"/>
  <c r="AK146" i="23" s="1"/>
  <c r="BA391" i="11"/>
  <c r="AK147" i="23" s="1"/>
  <c r="BW143" i="11"/>
  <c r="BA387" i="11"/>
  <c r="AK143" i="23" s="1"/>
  <c r="BA388" i="11"/>
  <c r="AK144" i="23" s="1"/>
  <c r="BW140" i="11"/>
  <c r="BA384" i="11"/>
  <c r="AK140" i="23" s="1"/>
  <c r="BK309" i="11"/>
  <c r="AT65" i="23" s="1"/>
  <c r="BP220" i="11"/>
  <c r="BP465" i="11" s="1"/>
  <c r="AX221" i="23" s="1"/>
  <c r="BH464" i="11"/>
  <c r="AQ220" i="23" s="1"/>
  <c r="BH465" i="11"/>
  <c r="AQ221" i="23" s="1"/>
  <c r="CE180" i="11"/>
  <c r="CE424" i="11" s="1"/>
  <c r="BK180" i="23" s="1"/>
  <c r="BB424" i="11"/>
  <c r="AL180" i="23" s="1"/>
  <c r="BC467" i="11"/>
  <c r="AM223" i="23" s="1"/>
  <c r="BX60" i="11"/>
  <c r="BI304" i="11"/>
  <c r="AR60" i="23" s="1"/>
  <c r="BX111" i="11"/>
  <c r="BI355" i="11"/>
  <c r="AR111" i="23" s="1"/>
  <c r="CF205" i="11"/>
  <c r="BJ449" i="11"/>
  <c r="AS205" i="23" s="1"/>
  <c r="CE212" i="11"/>
  <c r="CE456" i="11" s="1"/>
  <c r="BK212" i="23" s="1"/>
  <c r="BB456" i="11"/>
  <c r="AL212" i="23" s="1"/>
  <c r="CF151" i="11"/>
  <c r="CF395" i="11" s="1"/>
  <c r="BL151" i="23" s="1"/>
  <c r="BJ395" i="11"/>
  <c r="AS151" i="23" s="1"/>
  <c r="BW125" i="11"/>
  <c r="BA369" i="11"/>
  <c r="AK125" i="23" s="1"/>
  <c r="BX100" i="11"/>
  <c r="BI344" i="11"/>
  <c r="AR100" i="23" s="1"/>
  <c r="CF165" i="11"/>
  <c r="CF410" i="11" s="1"/>
  <c r="BL166" i="23" s="1"/>
  <c r="BJ409" i="11"/>
  <c r="AS165" i="23" s="1"/>
  <c r="BJ410" i="11"/>
  <c r="AS166" i="23" s="1"/>
  <c r="CF240" i="11"/>
  <c r="BJ484" i="11"/>
  <c r="AS240" i="23" s="1"/>
  <c r="CE115" i="11"/>
  <c r="BB359" i="11"/>
  <c r="AL115" i="23" s="1"/>
  <c r="BC475" i="11"/>
  <c r="AM231" i="23" s="1"/>
  <c r="BP157" i="11"/>
  <c r="BP401" i="11" s="1"/>
  <c r="AX157" i="23" s="1"/>
  <c r="BH401" i="11"/>
  <c r="AQ157" i="23" s="1"/>
  <c r="CF216" i="11"/>
  <c r="BJ460" i="11"/>
  <c r="AS216" i="23" s="1"/>
  <c r="BO66" i="11"/>
  <c r="BO310" i="11" s="1"/>
  <c r="AW66" i="23" s="1"/>
  <c r="AZ310" i="11"/>
  <c r="AJ66" i="23" s="1"/>
  <c r="AZ311" i="11"/>
  <c r="AJ67" i="23" s="1"/>
  <c r="BW121" i="11"/>
  <c r="BW365" i="11" s="1"/>
  <c r="BD121" i="23" s="1"/>
  <c r="BA365" i="11"/>
  <c r="AK121" i="23" s="1"/>
  <c r="CQ321" i="11"/>
  <c r="BV77" i="23" s="1"/>
  <c r="CM302" i="11"/>
  <c r="BR58" i="23" s="1"/>
  <c r="CM455" i="11"/>
  <c r="BR211" i="23" s="1"/>
  <c r="CN321" i="11"/>
  <c r="BS77" i="23" s="1"/>
  <c r="CM350" i="11"/>
  <c r="BR106" i="23" s="1"/>
  <c r="CN271" i="11"/>
  <c r="BS27" i="23" s="1"/>
  <c r="BZ270" i="11"/>
  <c r="BG26" i="23" s="1"/>
  <c r="CH26" i="11"/>
  <c r="CH115" i="11"/>
  <c r="BZ359" i="11"/>
  <c r="BG115" i="23" s="1"/>
  <c r="BZ402" i="11"/>
  <c r="BG158" i="23" s="1"/>
  <c r="CH158" i="11"/>
  <c r="CH402" i="11" s="1"/>
  <c r="BN158" i="23" s="1"/>
  <c r="BY60" i="11"/>
  <c r="BY304" i="11" s="1"/>
  <c r="BF60" i="23" s="1"/>
  <c r="BQ304" i="11"/>
  <c r="AY60" i="23" s="1"/>
  <c r="BY144" i="11"/>
  <c r="BY388" i="11" s="1"/>
  <c r="BF144" i="23" s="1"/>
  <c r="BQ388" i="11"/>
  <c r="AY144" i="23" s="1"/>
  <c r="BO98" i="11"/>
  <c r="BO343" i="11" s="1"/>
  <c r="AW99" i="23" s="1"/>
  <c r="AZ342" i="11"/>
  <c r="AJ98" i="23" s="1"/>
  <c r="AZ343" i="11"/>
  <c r="AJ99" i="23" s="1"/>
  <c r="CO339" i="11"/>
  <c r="BT95" i="23" s="1"/>
  <c r="CM369" i="11"/>
  <c r="BR125" i="23" s="1"/>
  <c r="CP395" i="11"/>
  <c r="BU151" i="23" s="1"/>
  <c r="CN466" i="11"/>
  <c r="BS222" i="23" s="1"/>
  <c r="CH27" i="11"/>
  <c r="BZ271" i="11"/>
  <c r="BG27" i="23" s="1"/>
  <c r="BZ272" i="11"/>
  <c r="BG28" i="23" s="1"/>
  <c r="BZ345" i="11"/>
  <c r="BG101" i="23" s="1"/>
  <c r="CH101" i="11"/>
  <c r="CH345" i="11" s="1"/>
  <c r="BN101" i="23" s="1"/>
  <c r="CH163" i="11"/>
  <c r="BZ407" i="11"/>
  <c r="BG163" i="23" s="1"/>
  <c r="BS253" i="11"/>
  <c r="BA9" i="23" s="1"/>
  <c r="BS254" i="11"/>
  <c r="BA10" i="23" s="1"/>
  <c r="BY48" i="11"/>
  <c r="BY293" i="11" s="1"/>
  <c r="BF49" i="23" s="1"/>
  <c r="BQ292" i="11"/>
  <c r="AY48" i="23" s="1"/>
  <c r="BG264" i="11"/>
  <c r="AP20" i="23" s="1"/>
  <c r="BG265" i="11"/>
  <c r="AP21" i="23" s="1"/>
  <c r="CN289" i="11"/>
  <c r="BS45" i="23" s="1"/>
  <c r="CP430" i="11"/>
  <c r="BU186" i="23" s="1"/>
  <c r="BS277" i="11"/>
  <c r="BA33" i="23" s="1"/>
  <c r="BY70" i="11"/>
  <c r="BQ314" i="11"/>
  <c r="AY70" i="23" s="1"/>
  <c r="BY130" i="11"/>
  <c r="BY374" i="11" s="1"/>
  <c r="BF130" i="23" s="1"/>
  <c r="BQ374" i="11"/>
  <c r="AY130" i="23" s="1"/>
  <c r="BQ375" i="11"/>
  <c r="AY131" i="23" s="1"/>
  <c r="CQ253" i="11"/>
  <c r="BV9" i="23" s="1"/>
  <c r="CN383" i="11"/>
  <c r="BS139" i="23" s="1"/>
  <c r="CO474" i="11"/>
  <c r="BT230" i="23" s="1"/>
  <c r="BZ415" i="11"/>
  <c r="BG171" i="23" s="1"/>
  <c r="CH171" i="11"/>
  <c r="CN312" i="11"/>
  <c r="BS68" i="23" s="1"/>
  <c r="CP344" i="11"/>
  <c r="BU100" i="23" s="1"/>
  <c r="CP369" i="11"/>
  <c r="BU125" i="23" s="1"/>
  <c r="CP413" i="11"/>
  <c r="BU169" i="23" s="1"/>
  <c r="CP470" i="11"/>
  <c r="BU226" i="23" s="1"/>
  <c r="CP296" i="11"/>
  <c r="BU52" i="23" s="1"/>
  <c r="CO410" i="11"/>
  <c r="BT166" i="23" s="1"/>
  <c r="CO479" i="11"/>
  <c r="BT235" i="23" s="1"/>
  <c r="BZ290" i="11"/>
  <c r="BG46" i="23" s="1"/>
  <c r="CH46" i="11"/>
  <c r="CH290" i="11" s="1"/>
  <c r="BN46" i="23" s="1"/>
  <c r="CQ382" i="11"/>
  <c r="BV138" i="23" s="1"/>
  <c r="CM487" i="11"/>
  <c r="BR243" i="23" s="1"/>
  <c r="AY458" i="11"/>
  <c r="AI214" i="23" s="1"/>
  <c r="AZ289" i="11"/>
  <c r="AJ45" i="23" s="1"/>
  <c r="AY319" i="11"/>
  <c r="AI75" i="23" s="1"/>
  <c r="AY470" i="11"/>
  <c r="AI226" i="23" s="1"/>
  <c r="BZ370" i="11"/>
  <c r="BG126" i="23" s="1"/>
  <c r="CH126" i="11"/>
  <c r="CH370" i="11" s="1"/>
  <c r="BN126" i="23" s="1"/>
  <c r="BY23" i="11"/>
  <c r="BY268" i="11" s="1"/>
  <c r="BF24" i="23" s="1"/>
  <c r="BQ267" i="11"/>
  <c r="AY23" i="23" s="1"/>
  <c r="BQ290" i="11"/>
  <c r="AY46" i="23" s="1"/>
  <c r="BY46" i="11"/>
  <c r="BS435" i="11"/>
  <c r="BA191" i="23" s="1"/>
  <c r="BS436" i="11"/>
  <c r="BA192" i="23" s="1"/>
  <c r="BK296" i="11"/>
  <c r="AT52" i="23" s="1"/>
  <c r="BX204" i="11"/>
  <c r="BI448" i="11"/>
  <c r="AR204" i="23" s="1"/>
  <c r="BO56" i="11"/>
  <c r="AZ300" i="11"/>
  <c r="AJ56" i="23" s="1"/>
  <c r="CA336" i="11"/>
  <c r="BH92" i="23" s="1"/>
  <c r="CA337" i="11"/>
  <c r="BH93" i="23" s="1"/>
  <c r="CH117" i="11"/>
  <c r="CH361" i="11" s="1"/>
  <c r="BN117" i="23" s="1"/>
  <c r="BZ361" i="11"/>
  <c r="BG117" i="23" s="1"/>
  <c r="CA404" i="11"/>
  <c r="BH160" i="23" s="1"/>
  <c r="CF159" i="11"/>
  <c r="BJ403" i="11"/>
  <c r="AS159" i="23" s="1"/>
  <c r="CE7" i="11"/>
  <c r="BB251" i="11"/>
  <c r="AL7" i="23" s="1"/>
  <c r="CE201" i="11"/>
  <c r="BB445" i="11"/>
  <c r="AL201" i="23" s="1"/>
  <c r="CE38" i="11"/>
  <c r="BB282" i="11"/>
  <c r="AL38" i="23" s="1"/>
  <c r="CF64" i="11"/>
  <c r="BJ308" i="11"/>
  <c r="AS64" i="23" s="1"/>
  <c r="CF206" i="11"/>
  <c r="CF450" i="11" s="1"/>
  <c r="BL206" i="23" s="1"/>
  <c r="BJ450" i="11"/>
  <c r="AS206" i="23" s="1"/>
  <c r="CF136" i="11"/>
  <c r="BJ380" i="11"/>
  <c r="AS136" i="23" s="1"/>
  <c r="BP123" i="11"/>
  <c r="BH367" i="11"/>
  <c r="AQ123" i="23" s="1"/>
  <c r="BH368" i="11"/>
  <c r="AQ124" i="23" s="1"/>
  <c r="BX234" i="11"/>
  <c r="BX478" i="11" s="1"/>
  <c r="BE234" i="23" s="1"/>
  <c r="BI478" i="11"/>
  <c r="AR234" i="23" s="1"/>
  <c r="BS412" i="11"/>
  <c r="BA168" i="23" s="1"/>
  <c r="BS413" i="11"/>
  <c r="BA169" i="23" s="1"/>
  <c r="CG193" i="11"/>
  <c r="CG437" i="11" s="1"/>
  <c r="BM193" i="23" s="1"/>
  <c r="BR437" i="11"/>
  <c r="AZ193" i="23" s="1"/>
  <c r="CG132" i="11"/>
  <c r="BR376" i="11"/>
  <c r="AZ132" i="23" s="1"/>
  <c r="CA263" i="11"/>
  <c r="BH19" i="23" s="1"/>
  <c r="CA264" i="11"/>
  <c r="BH20" i="23" s="1"/>
  <c r="BO193" i="11"/>
  <c r="BO437" i="11" s="1"/>
  <c r="AW193" i="23" s="1"/>
  <c r="AZ437" i="11"/>
  <c r="AJ193" i="23" s="1"/>
  <c r="BO84" i="11"/>
  <c r="BO328" i="11" s="1"/>
  <c r="AW84" i="23" s="1"/>
  <c r="AZ328" i="11"/>
  <c r="AJ84" i="23" s="1"/>
  <c r="BW123" i="11"/>
  <c r="BW367" i="11" s="1"/>
  <c r="BD123" i="23" s="1"/>
  <c r="BA367" i="11"/>
  <c r="AK123" i="23" s="1"/>
  <c r="CF79" i="11"/>
  <c r="BJ323" i="11"/>
  <c r="AS79" i="23" s="1"/>
  <c r="CF174" i="11"/>
  <c r="BJ418" i="11"/>
  <c r="AS174" i="23" s="1"/>
  <c r="BG408" i="11"/>
  <c r="AP164" i="23" s="1"/>
  <c r="BG409" i="11"/>
  <c r="AP165" i="23" s="1"/>
  <c r="BP142" i="11"/>
  <c r="BP387" i="11" s="1"/>
  <c r="AX143" i="23" s="1"/>
  <c r="BH386" i="11"/>
  <c r="AQ142" i="23" s="1"/>
  <c r="BH387" i="11"/>
  <c r="AQ143" i="23" s="1"/>
  <c r="CF115" i="11"/>
  <c r="BJ359" i="11"/>
  <c r="AS115" i="23" s="1"/>
  <c r="BS418" i="11"/>
  <c r="BA174" i="23" s="1"/>
  <c r="BS419" i="11"/>
  <c r="BA175" i="23" s="1"/>
  <c r="CG150" i="11"/>
  <c r="BR394" i="11"/>
  <c r="AZ150" i="23" s="1"/>
  <c r="BS403" i="11"/>
  <c r="BA159" i="23" s="1"/>
  <c r="BS404" i="11"/>
  <c r="BA160" i="23" s="1"/>
  <c r="CO286" i="11"/>
  <c r="BT42" i="23" s="1"/>
  <c r="CO287" i="11"/>
  <c r="BT43" i="23" s="1"/>
  <c r="CP364" i="11"/>
  <c r="BU120" i="23" s="1"/>
  <c r="CO437" i="11"/>
  <c r="BT193" i="23" s="1"/>
  <c r="CO438" i="11"/>
  <c r="BT194" i="23" s="1"/>
  <c r="CO258" i="11"/>
  <c r="BT14" i="23" s="1"/>
  <c r="CP319" i="11"/>
  <c r="BU75" i="23" s="1"/>
  <c r="CQ331" i="11"/>
  <c r="BV87" i="23" s="1"/>
  <c r="CQ332" i="11"/>
  <c r="BV88" i="23" s="1"/>
  <c r="CP311" i="11"/>
  <c r="BU67" i="23" s="1"/>
  <c r="CP312" i="11"/>
  <c r="BU68" i="23" s="1"/>
  <c r="CO385" i="11"/>
  <c r="BT141" i="23" s="1"/>
  <c r="CO386" i="11"/>
  <c r="BT142" i="23" s="1"/>
  <c r="CO368" i="11"/>
  <c r="BT124" i="23" s="1"/>
  <c r="CP471" i="11"/>
  <c r="BU227" i="23" s="1"/>
  <c r="CP472" i="11"/>
  <c r="BU228" i="23" s="1"/>
  <c r="CQ381" i="11"/>
  <c r="BV137" i="23" s="1"/>
  <c r="CN344" i="11"/>
  <c r="BS100" i="23" s="1"/>
  <c r="CN345" i="11"/>
  <c r="BS101" i="23" s="1"/>
  <c r="CQ360" i="11"/>
  <c r="BV116" i="23" s="1"/>
  <c r="CM256" i="11"/>
  <c r="BR12" i="23" s="1"/>
  <c r="CM257" i="11"/>
  <c r="BR13" i="23" s="1"/>
  <c r="CP486" i="11"/>
  <c r="BU242" i="23" s="1"/>
  <c r="CO396" i="11"/>
  <c r="BT152" i="23" s="1"/>
  <c r="CA416" i="11"/>
  <c r="BH172" i="23" s="1"/>
  <c r="CH180" i="11"/>
  <c r="BZ424" i="11"/>
  <c r="BG180" i="23" s="1"/>
  <c r="CA308" i="11"/>
  <c r="BH64" i="23" s="1"/>
  <c r="CH212" i="11"/>
  <c r="BZ456" i="11"/>
  <c r="BG212" i="23" s="1"/>
  <c r="CH229" i="11"/>
  <c r="BZ473" i="11"/>
  <c r="BG229" i="23" s="1"/>
  <c r="CH8" i="11"/>
  <c r="CH253" i="11" s="1"/>
  <c r="BN9" i="23" s="1"/>
  <c r="BZ252" i="11"/>
  <c r="BG8" i="23" s="1"/>
  <c r="BZ253" i="11"/>
  <c r="BG9" i="23" s="1"/>
  <c r="CH188" i="11"/>
  <c r="BZ432" i="11"/>
  <c r="BG188" i="23" s="1"/>
  <c r="CH17" i="11"/>
  <c r="BZ261" i="11"/>
  <c r="BG17" i="23" s="1"/>
  <c r="CN308" i="11"/>
  <c r="BS64" i="23" s="1"/>
  <c r="CN309" i="11"/>
  <c r="BS65" i="23" s="1"/>
  <c r="CH37" i="11"/>
  <c r="CH281" i="11" s="1"/>
  <c r="BN37" i="23" s="1"/>
  <c r="BZ281" i="11"/>
  <c r="BG37" i="23" s="1"/>
  <c r="CG149" i="11"/>
  <c r="CG393" i="11" s="1"/>
  <c r="BM149" i="23" s="1"/>
  <c r="BR393" i="11"/>
  <c r="AZ149" i="23" s="1"/>
  <c r="CG228" i="11"/>
  <c r="BR472" i="11"/>
  <c r="AZ228" i="23" s="1"/>
  <c r="BX147" i="11"/>
  <c r="BI391" i="11"/>
  <c r="AR147" i="23" s="1"/>
  <c r="CH148" i="11"/>
  <c r="BZ392" i="11"/>
  <c r="BG148" i="23" s="1"/>
  <c r="BS300" i="11"/>
  <c r="BA56" i="23" s="1"/>
  <c r="BS301" i="11"/>
  <c r="BA57" i="23" s="1"/>
  <c r="CG134" i="11"/>
  <c r="BR378" i="11"/>
  <c r="AZ134" i="23" s="1"/>
  <c r="BY175" i="11"/>
  <c r="BQ419" i="11"/>
  <c r="AY175" i="23" s="1"/>
  <c r="BY242" i="11"/>
  <c r="BY487" i="11" s="1"/>
  <c r="BF243" i="23" s="1"/>
  <c r="BQ486" i="11"/>
  <c r="AY242" i="23" s="1"/>
  <c r="BQ487" i="11"/>
  <c r="AY243" i="23" s="1"/>
  <c r="BK378" i="11"/>
  <c r="AT134" i="23" s="1"/>
  <c r="BK379" i="11"/>
  <c r="AT135" i="23" s="1"/>
  <c r="BK456" i="11"/>
  <c r="AT212" i="23" s="1"/>
  <c r="BK457" i="11"/>
  <c r="AT213" i="23" s="1"/>
  <c r="BY18" i="11"/>
  <c r="BY262" i="11" s="1"/>
  <c r="BF18" i="23" s="1"/>
  <c r="BQ262" i="11"/>
  <c r="AY18" i="23" s="1"/>
  <c r="CG105" i="11"/>
  <c r="CG350" i="11" s="1"/>
  <c r="BM106" i="23" s="1"/>
  <c r="BR349" i="11"/>
  <c r="AZ105" i="23" s="1"/>
  <c r="BR350" i="11"/>
  <c r="AZ106" i="23" s="1"/>
  <c r="BY152" i="11"/>
  <c r="BY397" i="11" s="1"/>
  <c r="BF153" i="23" s="1"/>
  <c r="BQ396" i="11"/>
  <c r="AY152" i="23" s="1"/>
  <c r="BX20" i="11"/>
  <c r="BI264" i="11"/>
  <c r="AR20" i="23" s="1"/>
  <c r="BP63" i="11"/>
  <c r="BH307" i="11"/>
  <c r="AQ63" i="23" s="1"/>
  <c r="CH113" i="11"/>
  <c r="BZ357" i="11"/>
  <c r="BG113" i="23" s="1"/>
  <c r="CG152" i="11"/>
  <c r="CG397" i="11" s="1"/>
  <c r="BM153" i="23" s="1"/>
  <c r="BR396" i="11"/>
  <c r="AZ152" i="23" s="1"/>
  <c r="BR397" i="11"/>
  <c r="AZ153" i="23" s="1"/>
  <c r="BY178" i="11"/>
  <c r="BY423" i="11" s="1"/>
  <c r="BF179" i="23" s="1"/>
  <c r="BQ422" i="11"/>
  <c r="AY178" i="23" s="1"/>
  <c r="BQ423" i="11"/>
  <c r="AY179" i="23" s="1"/>
  <c r="BP41" i="11"/>
  <c r="BH285" i="11"/>
  <c r="AQ41" i="23" s="1"/>
  <c r="CG113" i="11"/>
  <c r="CG358" i="11" s="1"/>
  <c r="BM114" i="23" s="1"/>
  <c r="BR357" i="11"/>
  <c r="AZ113" i="23" s="1"/>
  <c r="BR358" i="11"/>
  <c r="AZ114" i="23" s="1"/>
  <c r="BY166" i="11"/>
  <c r="BQ410" i="11"/>
  <c r="AY166" i="23" s="1"/>
  <c r="BS467" i="11"/>
  <c r="BA223" i="23" s="1"/>
  <c r="BS468" i="11"/>
  <c r="BA224" i="23" s="1"/>
  <c r="BY25" i="11"/>
  <c r="BY269" i="11" s="1"/>
  <c r="BF25" i="23" s="1"/>
  <c r="BQ269" i="11"/>
  <c r="AY25" i="23" s="1"/>
  <c r="CG69" i="11"/>
  <c r="CG314" i="11" s="1"/>
  <c r="BM70" i="23" s="1"/>
  <c r="BR313" i="11"/>
  <c r="AZ69" i="23" s="1"/>
  <c r="CG188" i="11"/>
  <c r="BR432" i="11"/>
  <c r="AZ188" i="23" s="1"/>
  <c r="CF38" i="11"/>
  <c r="CF282" i="11" s="1"/>
  <c r="BL38" i="23" s="1"/>
  <c r="BJ282" i="11"/>
  <c r="AS38" i="23" s="1"/>
  <c r="BY74" i="11"/>
  <c r="BY318" i="11" s="1"/>
  <c r="BF74" i="23" s="1"/>
  <c r="BQ318" i="11"/>
  <c r="AY74" i="23" s="1"/>
  <c r="BY220" i="11"/>
  <c r="BQ464" i="11"/>
  <c r="AY220" i="23" s="1"/>
  <c r="CN260" i="11"/>
  <c r="BS16" i="23" s="1"/>
  <c r="CQ325" i="11"/>
  <c r="BV81" i="23" s="1"/>
  <c r="CH165" i="11"/>
  <c r="BZ409" i="11"/>
  <c r="BG165" i="23" s="1"/>
  <c r="CF140" i="11"/>
  <c r="BJ384" i="11"/>
  <c r="AS140" i="23" s="1"/>
  <c r="CF170" i="11"/>
  <c r="BJ414" i="11"/>
  <c r="AS170" i="23" s="1"/>
  <c r="BW47" i="11"/>
  <c r="BW292" i="11" s="1"/>
  <c r="BD48" i="23" s="1"/>
  <c r="BA291" i="11"/>
  <c r="AK47" i="23" s="1"/>
  <c r="BA292" i="11"/>
  <c r="AK48" i="23" s="1"/>
  <c r="AY332" i="11"/>
  <c r="AI88" i="23" s="1"/>
  <c r="AY333" i="11"/>
  <c r="AI89" i="23" s="1"/>
  <c r="BO156" i="11"/>
  <c r="AZ400" i="11"/>
  <c r="AJ156" i="23" s="1"/>
  <c r="BO204" i="11"/>
  <c r="AZ448" i="11"/>
  <c r="AJ204" i="23" s="1"/>
  <c r="BW236" i="11"/>
  <c r="BW480" i="11" s="1"/>
  <c r="BD236" i="23" s="1"/>
  <c r="BA480" i="11"/>
  <c r="AK236" i="23" s="1"/>
  <c r="AY288" i="11"/>
  <c r="AI44" i="23" s="1"/>
  <c r="AY289" i="11"/>
  <c r="AI45" i="23" s="1"/>
  <c r="BW204" i="11"/>
  <c r="BA448" i="11"/>
  <c r="AK204" i="23" s="1"/>
  <c r="BW169" i="11"/>
  <c r="BA413" i="11"/>
  <c r="AK169" i="23" s="1"/>
  <c r="CE45" i="11"/>
  <c r="BB289" i="11"/>
  <c r="AL45" i="23" s="1"/>
  <c r="BO161" i="11"/>
  <c r="BO405" i="11" s="1"/>
  <c r="AW161" i="23" s="1"/>
  <c r="AZ405" i="11"/>
  <c r="AJ161" i="23" s="1"/>
  <c r="BW86" i="11"/>
  <c r="BA330" i="11"/>
  <c r="AK86" i="23" s="1"/>
  <c r="CE220" i="11"/>
  <c r="CE464" i="11" s="1"/>
  <c r="BK220" i="23" s="1"/>
  <c r="BB464" i="11"/>
  <c r="AL220" i="23" s="1"/>
  <c r="BP33" i="11"/>
  <c r="BP277" i="11" s="1"/>
  <c r="AX33" i="23" s="1"/>
  <c r="BH277" i="11"/>
  <c r="AQ33" i="23" s="1"/>
  <c r="BX201" i="11"/>
  <c r="BX445" i="11" s="1"/>
  <c r="BE201" i="23" s="1"/>
  <c r="BI445" i="11"/>
  <c r="AR201" i="23" s="1"/>
  <c r="CE136" i="11"/>
  <c r="BB380" i="11"/>
  <c r="AL136" i="23" s="1"/>
  <c r="BO199" i="11"/>
  <c r="AZ443" i="11"/>
  <c r="AJ199" i="23" s="1"/>
  <c r="CE224" i="11"/>
  <c r="BB468" i="11"/>
  <c r="AL224" i="23" s="1"/>
  <c r="BO235" i="11"/>
  <c r="AZ479" i="11"/>
  <c r="AJ235" i="23" s="1"/>
  <c r="CE28" i="11"/>
  <c r="BB272" i="11"/>
  <c r="AL28" i="23" s="1"/>
  <c r="BP117" i="11"/>
  <c r="BP361" i="11" s="1"/>
  <c r="AX117" i="23" s="1"/>
  <c r="BH361" i="11"/>
  <c r="AQ117" i="23" s="1"/>
  <c r="CF85" i="11"/>
  <c r="CF329" i="11" s="1"/>
  <c r="BL85" i="23" s="1"/>
  <c r="BJ329" i="11"/>
  <c r="AS85" i="23" s="1"/>
  <c r="BX144" i="11"/>
  <c r="BX388" i="11" s="1"/>
  <c r="BE144" i="23" s="1"/>
  <c r="BI388" i="11"/>
  <c r="AR144" i="23" s="1"/>
  <c r="BX241" i="11"/>
  <c r="BI485" i="11"/>
  <c r="AR241" i="23" s="1"/>
  <c r="AY304" i="11"/>
  <c r="AI60" i="23" s="1"/>
  <c r="AY305" i="11"/>
  <c r="AI61" i="23" s="1"/>
  <c r="CE117" i="11"/>
  <c r="CE362" i="11" s="1"/>
  <c r="BK118" i="23" s="1"/>
  <c r="BB361" i="11"/>
  <c r="AL117" i="23" s="1"/>
  <c r="BC463" i="11"/>
  <c r="AM219" i="23" s="1"/>
  <c r="CE76" i="11"/>
  <c r="BB320" i="11"/>
  <c r="AL76" i="23" s="1"/>
  <c r="BW70" i="11"/>
  <c r="BW314" i="11" s="1"/>
  <c r="BD70" i="23" s="1"/>
  <c r="BA314" i="11"/>
  <c r="AK70" i="23" s="1"/>
  <c r="CE228" i="11"/>
  <c r="CE472" i="11" s="1"/>
  <c r="BK228" i="23" s="1"/>
  <c r="BB472" i="11"/>
  <c r="AL228" i="23" s="1"/>
  <c r="BX133" i="11"/>
  <c r="BX378" i="11" s="1"/>
  <c r="BE134" i="23" s="1"/>
  <c r="BI377" i="11"/>
  <c r="AR133" i="23" s="1"/>
  <c r="BI378" i="11"/>
  <c r="AR134" i="23" s="1"/>
  <c r="BP161" i="11"/>
  <c r="BP405" i="11" s="1"/>
  <c r="AX161" i="23" s="1"/>
  <c r="BH405" i="11"/>
  <c r="AQ161" i="23" s="1"/>
  <c r="BO146" i="11"/>
  <c r="BO390" i="11" s="1"/>
  <c r="AW146" i="23" s="1"/>
  <c r="AZ390" i="11"/>
  <c r="AJ146" i="23" s="1"/>
  <c r="AZ391" i="11"/>
  <c r="AJ147" i="23" s="1"/>
  <c r="CE143" i="11"/>
  <c r="CE388" i="11" s="1"/>
  <c r="BK144" i="23" s="1"/>
  <c r="BB387" i="11"/>
  <c r="AL143" i="23" s="1"/>
  <c r="BO140" i="11"/>
  <c r="AZ384" i="11"/>
  <c r="AJ140" i="23" s="1"/>
  <c r="BH309" i="11"/>
  <c r="AQ65" i="23" s="1"/>
  <c r="CE50" i="11"/>
  <c r="BB294" i="11"/>
  <c r="AL50" i="23" s="1"/>
  <c r="BW180" i="11"/>
  <c r="BW424" i="11" s="1"/>
  <c r="BD180" i="23" s="1"/>
  <c r="BA424" i="11"/>
  <c r="AK180" i="23" s="1"/>
  <c r="BP60" i="11"/>
  <c r="BP304" i="11" s="1"/>
  <c r="AX60" i="23" s="1"/>
  <c r="BH304" i="11"/>
  <c r="AQ60" i="23" s="1"/>
  <c r="BH305" i="11"/>
  <c r="AQ61" i="23" s="1"/>
  <c r="BP111" i="11"/>
  <c r="BP356" i="11" s="1"/>
  <c r="AX112" i="23" s="1"/>
  <c r="BH355" i="11"/>
  <c r="AQ111" i="23" s="1"/>
  <c r="BH356" i="11"/>
  <c r="AQ112" i="23" s="1"/>
  <c r="BX205" i="11"/>
  <c r="BI449" i="11"/>
  <c r="AR205" i="23" s="1"/>
  <c r="BW37" i="11"/>
  <c r="BA281" i="11"/>
  <c r="AK37" i="23" s="1"/>
  <c r="BC480" i="11"/>
  <c r="AM236" i="23" s="1"/>
  <c r="BC481" i="11"/>
  <c r="AM237" i="23" s="1"/>
  <c r="BP100" i="11"/>
  <c r="BP344" i="11" s="1"/>
  <c r="AX100" i="23" s="1"/>
  <c r="BH344" i="11"/>
  <c r="AQ100" i="23" s="1"/>
  <c r="BX165" i="11"/>
  <c r="BI409" i="11"/>
  <c r="AR165" i="23" s="1"/>
  <c r="BX240" i="11"/>
  <c r="BX484" i="11" s="1"/>
  <c r="BE240" i="23" s="1"/>
  <c r="BI484" i="11"/>
  <c r="AR240" i="23" s="1"/>
  <c r="CE170" i="11"/>
  <c r="CE414" i="11" s="1"/>
  <c r="BK170" i="23" s="1"/>
  <c r="BB414" i="11"/>
  <c r="AL170" i="23" s="1"/>
  <c r="BW21" i="11"/>
  <c r="BA265" i="11"/>
  <c r="AK21" i="23" s="1"/>
  <c r="BC448" i="11"/>
  <c r="AM204" i="23" s="1"/>
  <c r="BC449" i="11"/>
  <c r="AM205" i="23" s="1"/>
  <c r="BO239" i="11"/>
  <c r="BO483" i="11" s="1"/>
  <c r="AW239" i="23" s="1"/>
  <c r="AZ483" i="11"/>
  <c r="AJ239" i="23" s="1"/>
  <c r="AZ484" i="11"/>
  <c r="AJ240" i="23" s="1"/>
  <c r="CF26" i="11"/>
  <c r="BJ270" i="11"/>
  <c r="AS26" i="23" s="1"/>
  <c r="CF77" i="11"/>
  <c r="BJ321" i="11"/>
  <c r="AS77" i="23" s="1"/>
  <c r="BX216" i="11"/>
  <c r="BX460" i="11" s="1"/>
  <c r="BE216" i="23" s="1"/>
  <c r="BI460" i="11"/>
  <c r="AR216" i="23" s="1"/>
  <c r="BI461" i="11"/>
  <c r="AR217" i="23" s="1"/>
  <c r="CE97" i="11"/>
  <c r="CE342" i="11" s="1"/>
  <c r="BK98" i="23" s="1"/>
  <c r="BB341" i="11"/>
  <c r="AL97" i="23" s="1"/>
  <c r="BB342" i="11"/>
  <c r="AL98" i="23" s="1"/>
  <c r="BC428" i="11"/>
  <c r="AM184" i="23" s="1"/>
  <c r="BC429" i="11"/>
  <c r="AM185" i="23" s="1"/>
  <c r="CO364" i="11"/>
  <c r="BT120" i="23" s="1"/>
  <c r="CQ350" i="11"/>
  <c r="BV106" i="23" s="1"/>
  <c r="CP399" i="11"/>
  <c r="BU155" i="23" s="1"/>
  <c r="CM426" i="11"/>
  <c r="BR182" i="23" s="1"/>
  <c r="CM292" i="11"/>
  <c r="BR48" i="23" s="1"/>
  <c r="CM324" i="11"/>
  <c r="BR80" i="23" s="1"/>
  <c r="CO319" i="11"/>
  <c r="BT75" i="23" s="1"/>
  <c r="CH6" i="11"/>
  <c r="BZ250" i="11"/>
  <c r="BG6" i="23" s="1"/>
  <c r="CH234" i="11"/>
  <c r="CH478" i="11" s="1"/>
  <c r="BN234" i="23" s="1"/>
  <c r="BZ478" i="11"/>
  <c r="BG234" i="23" s="1"/>
  <c r="BQ280" i="11"/>
  <c r="AY36" i="23" s="1"/>
  <c r="BY36" i="11"/>
  <c r="BY280" i="11" s="1"/>
  <c r="BF36" i="23" s="1"/>
  <c r="BY86" i="11"/>
  <c r="BY330" i="11" s="1"/>
  <c r="BF86" i="23" s="1"/>
  <c r="BQ330" i="11"/>
  <c r="AY86" i="23" s="1"/>
  <c r="BY164" i="11"/>
  <c r="BQ408" i="11"/>
  <c r="AY164" i="23" s="1"/>
  <c r="BY201" i="11"/>
  <c r="BQ445" i="11"/>
  <c r="AY201" i="23" s="1"/>
  <c r="BG457" i="11"/>
  <c r="AP213" i="23" s="1"/>
  <c r="AY312" i="11"/>
  <c r="AI68" i="23" s="1"/>
  <c r="AY313" i="11"/>
  <c r="AI69" i="23" s="1"/>
  <c r="BO138" i="11"/>
  <c r="BO382" i="11" s="1"/>
  <c r="AW138" i="23" s="1"/>
  <c r="AZ382" i="11"/>
  <c r="AJ138" i="23" s="1"/>
  <c r="CO275" i="11"/>
  <c r="BT31" i="23" s="1"/>
  <c r="CM314" i="11"/>
  <c r="BR70" i="23" s="1"/>
  <c r="CN339" i="11"/>
  <c r="BS95" i="23" s="1"/>
  <c r="CP397" i="11"/>
  <c r="BU153" i="23" s="1"/>
  <c r="CN421" i="11"/>
  <c r="BS177" i="23" s="1"/>
  <c r="CN447" i="11"/>
  <c r="BS203" i="23" s="1"/>
  <c r="CP466" i="11"/>
  <c r="BU222" i="23" s="1"/>
  <c r="BZ374" i="11"/>
  <c r="BG130" i="23" s="1"/>
  <c r="CH130" i="11"/>
  <c r="CH198" i="11"/>
  <c r="CH442" i="11" s="1"/>
  <c r="BN198" i="23" s="1"/>
  <c r="BZ442" i="11"/>
  <c r="BG198" i="23" s="1"/>
  <c r="CG104" i="11"/>
  <c r="BR348" i="11"/>
  <c r="AZ104" i="23" s="1"/>
  <c r="BY197" i="11"/>
  <c r="BQ441" i="11"/>
  <c r="AY197" i="23" s="1"/>
  <c r="BY244" i="11"/>
  <c r="BY488" i="11" s="1"/>
  <c r="BF244" i="23" s="1"/>
  <c r="BQ488" i="11"/>
  <c r="AY244" i="23" s="1"/>
  <c r="BG305" i="11"/>
  <c r="AP61" i="23" s="1"/>
  <c r="CQ292" i="11"/>
  <c r="BV48" i="23" s="1"/>
  <c r="CQ330" i="11"/>
  <c r="BV86" i="23" s="1"/>
  <c r="CM357" i="11"/>
  <c r="BR113" i="23" s="1"/>
  <c r="CM438" i="11"/>
  <c r="BR194" i="23" s="1"/>
  <c r="CQ487" i="11"/>
  <c r="BV243" i="23" s="1"/>
  <c r="CQ488" i="11"/>
  <c r="BV244" i="23" s="1"/>
  <c r="CH79" i="11"/>
  <c r="BZ323" i="11"/>
  <c r="BG79" i="23" s="1"/>
  <c r="BZ355" i="11"/>
  <c r="BG111" i="23" s="1"/>
  <c r="CH111" i="11"/>
  <c r="BZ379" i="11"/>
  <c r="BG135" i="23" s="1"/>
  <c r="CH135" i="11"/>
  <c r="CH154" i="11"/>
  <c r="BZ398" i="11"/>
  <c r="BG154" i="23" s="1"/>
  <c r="CH203" i="11"/>
  <c r="BZ447" i="11"/>
  <c r="BG203" i="23" s="1"/>
  <c r="CP253" i="11"/>
  <c r="BU9" i="23" s="1"/>
  <c r="CN303" i="11"/>
  <c r="BS59" i="23" s="1"/>
  <c r="CO371" i="11"/>
  <c r="BT127" i="23" s="1"/>
  <c r="CH22" i="11"/>
  <c r="CH266" i="11" s="1"/>
  <c r="BN22" i="23" s="1"/>
  <c r="BZ266" i="11"/>
  <c r="BG22" i="23" s="1"/>
  <c r="CH74" i="11"/>
  <c r="CH318" i="11" s="1"/>
  <c r="BN74" i="23" s="1"/>
  <c r="BZ318" i="11"/>
  <c r="BG74" i="23" s="1"/>
  <c r="CH106" i="11"/>
  <c r="CH350" i="11" s="1"/>
  <c r="BN106" i="23" s="1"/>
  <c r="BZ350" i="11"/>
  <c r="BG106" i="23" s="1"/>
  <c r="CH237" i="11"/>
  <c r="BZ481" i="11"/>
  <c r="BG237" i="23" s="1"/>
  <c r="BR314" i="11"/>
  <c r="AZ70" i="23" s="1"/>
  <c r="CO276" i="11"/>
  <c r="BT32" i="23" s="1"/>
  <c r="CP316" i="11"/>
  <c r="BU72" i="23" s="1"/>
  <c r="CQ435" i="11"/>
  <c r="BV191" i="23" s="1"/>
  <c r="CQ280" i="11"/>
  <c r="BV36" i="23" s="1"/>
  <c r="CN442" i="11"/>
  <c r="BS198" i="23" s="1"/>
  <c r="CQ285" i="11"/>
  <c r="BV41" i="23" s="1"/>
  <c r="CP419" i="11"/>
  <c r="BU175" i="23" s="1"/>
  <c r="CN433" i="11"/>
  <c r="BS189" i="23" s="1"/>
  <c r="CN487" i="11"/>
  <c r="BS243" i="23" s="1"/>
  <c r="BC397" i="11"/>
  <c r="AM153" i="23" s="1"/>
  <c r="CA376" i="11"/>
  <c r="BH132" i="23" s="1"/>
  <c r="CA449" i="11"/>
  <c r="BH205" i="23" s="1"/>
  <c r="BK256" i="11"/>
  <c r="AT12" i="23" s="1"/>
  <c r="BG432" i="11"/>
  <c r="AP188" i="23" s="1"/>
  <c r="BG433" i="11"/>
  <c r="AP189" i="23" s="1"/>
  <c r="BC416" i="11"/>
  <c r="AM172" i="23" s="1"/>
  <c r="BC417" i="11"/>
  <c r="AM173" i="23" s="1"/>
  <c r="CA309" i="11"/>
  <c r="BH65" i="23" s="1"/>
  <c r="BG481" i="11"/>
  <c r="AP237" i="23" s="1"/>
  <c r="BO35" i="11"/>
  <c r="AZ279" i="11"/>
  <c r="AJ35" i="23" s="1"/>
  <c r="BW221" i="11"/>
  <c r="BA465" i="11"/>
  <c r="AK221" i="23" s="1"/>
  <c r="BW241" i="11"/>
  <c r="BW485" i="11" s="1"/>
  <c r="BD241" i="23" s="1"/>
  <c r="BA485" i="11"/>
  <c r="AK241" i="23" s="1"/>
  <c r="BW116" i="11"/>
  <c r="BA360" i="11"/>
  <c r="AK116" i="23" s="1"/>
  <c r="BW206" i="11"/>
  <c r="BA450" i="11"/>
  <c r="AK206" i="23" s="1"/>
  <c r="BO87" i="11"/>
  <c r="AZ331" i="11"/>
  <c r="AJ87" i="23" s="1"/>
  <c r="BX210" i="11"/>
  <c r="BX454" i="11" s="1"/>
  <c r="BE210" i="23" s="1"/>
  <c r="BI454" i="11"/>
  <c r="AR210" i="23" s="1"/>
  <c r="BI455" i="11"/>
  <c r="AR211" i="23" s="1"/>
  <c r="BP104" i="11"/>
  <c r="BP348" i="11" s="1"/>
  <c r="AX104" i="23" s="1"/>
  <c r="BH348" i="11"/>
  <c r="AQ104" i="23" s="1"/>
  <c r="BH349" i="11"/>
  <c r="AQ105" i="23" s="1"/>
  <c r="BP230" i="11"/>
  <c r="BP474" i="11" s="1"/>
  <c r="AX230" i="23" s="1"/>
  <c r="BH474" i="11"/>
  <c r="AQ230" i="23" s="1"/>
  <c r="BH475" i="11"/>
  <c r="AQ231" i="23" s="1"/>
  <c r="BX218" i="11"/>
  <c r="BX462" i="11" s="1"/>
  <c r="BE218" i="23" s="1"/>
  <c r="BI462" i="11"/>
  <c r="AR218" i="23" s="1"/>
  <c r="CF187" i="11"/>
  <c r="CF432" i="11" s="1"/>
  <c r="BL188" i="23" s="1"/>
  <c r="BJ431" i="11"/>
  <c r="AS187" i="23" s="1"/>
  <c r="BJ432" i="11"/>
  <c r="AS188" i="23" s="1"/>
  <c r="CG27" i="11"/>
  <c r="CG271" i="11" s="1"/>
  <c r="BM27" i="23" s="1"/>
  <c r="BR271" i="11"/>
  <c r="AZ27" i="23" s="1"/>
  <c r="CG79" i="11"/>
  <c r="BR323" i="11"/>
  <c r="AZ79" i="23" s="1"/>
  <c r="BS331" i="11"/>
  <c r="BA87" i="23" s="1"/>
  <c r="BW26" i="11"/>
  <c r="BW270" i="11" s="1"/>
  <c r="BD26" i="23" s="1"/>
  <c r="BA270" i="11"/>
  <c r="AK26" i="23" s="1"/>
  <c r="BO213" i="11"/>
  <c r="BO457" i="11" s="1"/>
  <c r="AW213" i="23" s="1"/>
  <c r="AZ457" i="11"/>
  <c r="AJ213" i="23" s="1"/>
  <c r="AZ458" i="11"/>
  <c r="AJ214" i="23" s="1"/>
  <c r="BW142" i="11"/>
  <c r="BA386" i="11"/>
  <c r="AK142" i="23" s="1"/>
  <c r="BO52" i="11"/>
  <c r="BO296" i="11" s="1"/>
  <c r="AW52" i="23" s="1"/>
  <c r="AZ296" i="11"/>
  <c r="AJ52" i="23" s="1"/>
  <c r="AZ297" i="11"/>
  <c r="AJ53" i="23" s="1"/>
  <c r="CF210" i="11"/>
  <c r="BJ454" i="11"/>
  <c r="AS210" i="23" s="1"/>
  <c r="BX35" i="11"/>
  <c r="BX280" i="11" s="1"/>
  <c r="BE36" i="23" s="1"/>
  <c r="BI279" i="11"/>
  <c r="AR35" i="23" s="1"/>
  <c r="BI280" i="11"/>
  <c r="AR36" i="23" s="1"/>
  <c r="BX136" i="11"/>
  <c r="BX380" i="11" s="1"/>
  <c r="BE136" i="23" s="1"/>
  <c r="BI380" i="11"/>
  <c r="AR136" i="23" s="1"/>
  <c r="BI381" i="11"/>
  <c r="AR137" i="23" s="1"/>
  <c r="BK327" i="11"/>
  <c r="AT83" i="23" s="1"/>
  <c r="BK328" i="11"/>
  <c r="AT84" i="23" s="1"/>
  <c r="BP70" i="11"/>
  <c r="BH314" i="11"/>
  <c r="AQ70" i="23" s="1"/>
  <c r="CF27" i="11"/>
  <c r="BJ271" i="11"/>
  <c r="AS27" i="23" s="1"/>
  <c r="BY171" i="11"/>
  <c r="BQ415" i="11"/>
  <c r="AY171" i="23" s="1"/>
  <c r="BY237" i="11"/>
  <c r="BY481" i="11" s="1"/>
  <c r="BF237" i="23" s="1"/>
  <c r="BQ481" i="11"/>
  <c r="AY237" i="23" s="1"/>
  <c r="BQ482" i="11"/>
  <c r="AY238" i="23" s="1"/>
  <c r="CG197" i="11"/>
  <c r="BR441" i="11"/>
  <c r="AZ197" i="23" s="1"/>
  <c r="BO26" i="11"/>
  <c r="BO270" i="11" s="1"/>
  <c r="AW26" i="23" s="1"/>
  <c r="AZ270" i="11"/>
  <c r="AJ26" i="23" s="1"/>
  <c r="CE226" i="11"/>
  <c r="CE471" i="11" s="1"/>
  <c r="BK227" i="23" s="1"/>
  <c r="BB470" i="11"/>
  <c r="AL226" i="23" s="1"/>
  <c r="CE222" i="11"/>
  <c r="BB466" i="11"/>
  <c r="AL222" i="23" s="1"/>
  <c r="BX114" i="11"/>
  <c r="BI358" i="11"/>
  <c r="AR114" i="23" s="1"/>
  <c r="CF178" i="11"/>
  <c r="BJ422" i="11"/>
  <c r="AS178" i="23" s="1"/>
  <c r="BX206" i="11"/>
  <c r="BI450" i="11"/>
  <c r="AR206" i="23" s="1"/>
  <c r="CF202" i="11"/>
  <c r="CF446" i="11" s="1"/>
  <c r="BL202" i="23" s="1"/>
  <c r="BJ446" i="11"/>
  <c r="AS202" i="23" s="1"/>
  <c r="BK324" i="11"/>
  <c r="AT80" i="23" s="1"/>
  <c r="BK300" i="11"/>
  <c r="AT56" i="23" s="1"/>
  <c r="BK301" i="11"/>
  <c r="AT57" i="23" s="1"/>
  <c r="BP148" i="11"/>
  <c r="BP392" i="11" s="1"/>
  <c r="AX148" i="23" s="1"/>
  <c r="BH392" i="11"/>
  <c r="AQ148" i="23" s="1"/>
  <c r="BH393" i="11"/>
  <c r="AQ149" i="23" s="1"/>
  <c r="BY31" i="11"/>
  <c r="BQ275" i="11"/>
  <c r="AY31" i="23" s="1"/>
  <c r="CG201" i="11"/>
  <c r="BR445" i="11"/>
  <c r="AZ201" i="23" s="1"/>
  <c r="BS344" i="11"/>
  <c r="BA100" i="23" s="1"/>
  <c r="CG115" i="11"/>
  <c r="CG359" i="11" s="1"/>
  <c r="BM115" i="23" s="1"/>
  <c r="BR359" i="11"/>
  <c r="AZ115" i="23" s="1"/>
  <c r="CP331" i="11"/>
  <c r="BU87" i="23" s="1"/>
  <c r="CM391" i="11"/>
  <c r="BR147" i="23" s="1"/>
  <c r="CQ272" i="11"/>
  <c r="BV28" i="23" s="1"/>
  <c r="CQ376" i="11"/>
  <c r="BV132" i="23" s="1"/>
  <c r="CM441" i="11"/>
  <c r="BR197" i="23" s="1"/>
  <c r="CM442" i="11"/>
  <c r="BR198" i="23" s="1"/>
  <c r="CO471" i="11"/>
  <c r="BT227" i="23" s="1"/>
  <c r="CO472" i="11"/>
  <c r="BT228" i="23" s="1"/>
  <c r="CQ320" i="11"/>
  <c r="BV76" i="23" s="1"/>
  <c r="CM467" i="11"/>
  <c r="BR223" i="23" s="1"/>
  <c r="CM468" i="11"/>
  <c r="BR224" i="23" s="1"/>
  <c r="CO482" i="11"/>
  <c r="BT238" i="23" s="1"/>
  <c r="CO483" i="11"/>
  <c r="BT239" i="23" s="1"/>
  <c r="CN347" i="11"/>
  <c r="BS103" i="23" s="1"/>
  <c r="CQ396" i="11"/>
  <c r="BV152" i="23" s="1"/>
  <c r="CH172" i="11"/>
  <c r="BZ416" i="11"/>
  <c r="BG172" i="23" s="1"/>
  <c r="CO476" i="11"/>
  <c r="BT232" i="23" s="1"/>
  <c r="CH64" i="11"/>
  <c r="BZ308" i="11"/>
  <c r="BG64" i="23" s="1"/>
  <c r="CG58" i="11"/>
  <c r="CG302" i="11" s="1"/>
  <c r="BM58" i="23" s="1"/>
  <c r="BR302" i="11"/>
  <c r="AZ58" i="23" s="1"/>
  <c r="BY20" i="11"/>
  <c r="BY265" i="11" s="1"/>
  <c r="BF21" i="23" s="1"/>
  <c r="BQ264" i="11"/>
  <c r="AY20" i="23" s="1"/>
  <c r="BQ265" i="11"/>
  <c r="AY21" i="23" s="1"/>
  <c r="CG16" i="11"/>
  <c r="BR260" i="11"/>
  <c r="AZ16" i="23" s="1"/>
  <c r="CA284" i="11"/>
  <c r="BH40" i="23" s="1"/>
  <c r="CA285" i="11"/>
  <c r="BH41" i="23" s="1"/>
  <c r="CA448" i="11"/>
  <c r="BH204" i="23" s="1"/>
  <c r="CM308" i="11"/>
  <c r="BR64" i="23" s="1"/>
  <c r="CM309" i="11"/>
  <c r="BR65" i="23" s="1"/>
  <c r="CH169" i="11"/>
  <c r="CH413" i="11" s="1"/>
  <c r="BN169" i="23" s="1"/>
  <c r="BZ413" i="11"/>
  <c r="BG169" i="23" s="1"/>
  <c r="BY149" i="11"/>
  <c r="BY393" i="11" s="1"/>
  <c r="BF149" i="23" s="1"/>
  <c r="BQ393" i="11"/>
  <c r="AY149" i="23" s="1"/>
  <c r="BX159" i="11"/>
  <c r="BI403" i="11"/>
  <c r="AR159" i="23" s="1"/>
  <c r="CA425" i="11"/>
  <c r="BH181" i="23" s="1"/>
  <c r="CG56" i="11"/>
  <c r="CG301" i="11" s="1"/>
  <c r="BM57" i="23" s="1"/>
  <c r="BR300" i="11"/>
  <c r="AZ56" i="23" s="1"/>
  <c r="CG141" i="11"/>
  <c r="BR385" i="11"/>
  <c r="AZ141" i="23" s="1"/>
  <c r="BY186" i="11"/>
  <c r="BQ430" i="11"/>
  <c r="AY186" i="23" s="1"/>
  <c r="CG242" i="11"/>
  <c r="CG487" i="11" s="1"/>
  <c r="BM243" i="23" s="1"/>
  <c r="BR486" i="11"/>
  <c r="AZ242" i="23" s="1"/>
  <c r="BR487" i="11"/>
  <c r="AZ243" i="23" s="1"/>
  <c r="BX71" i="11"/>
  <c r="BI315" i="11"/>
  <c r="AR71" i="23" s="1"/>
  <c r="CG82" i="11"/>
  <c r="BR326" i="11"/>
  <c r="AZ82" i="23" s="1"/>
  <c r="BY121" i="11"/>
  <c r="BY365" i="11" s="1"/>
  <c r="BF121" i="23" s="1"/>
  <c r="BQ365" i="11"/>
  <c r="AY121" i="23" s="1"/>
  <c r="BY196" i="11"/>
  <c r="BQ440" i="11"/>
  <c r="AY196" i="23" s="1"/>
  <c r="BP20" i="11"/>
  <c r="BH264" i="11"/>
  <c r="AQ20" i="23" s="1"/>
  <c r="CA433" i="11"/>
  <c r="BH189" i="23" s="1"/>
  <c r="BY168" i="11"/>
  <c r="BY413" i="11" s="1"/>
  <c r="BF169" i="23" s="1"/>
  <c r="BQ412" i="11"/>
  <c r="AY168" i="23" s="1"/>
  <c r="CG178" i="11"/>
  <c r="CG423" i="11" s="1"/>
  <c r="BM179" i="23" s="1"/>
  <c r="BR422" i="11"/>
  <c r="AZ178" i="23" s="1"/>
  <c r="BR423" i="11"/>
  <c r="AZ179" i="23" s="1"/>
  <c r="CG223" i="11"/>
  <c r="CG468" i="11" s="1"/>
  <c r="BM224" i="23" s="1"/>
  <c r="BR467" i="11"/>
  <c r="AZ223" i="23" s="1"/>
  <c r="BR468" i="11"/>
  <c r="AZ224" i="23" s="1"/>
  <c r="BG285" i="11"/>
  <c r="AP41" i="23" s="1"/>
  <c r="BY113" i="11"/>
  <c r="BQ357" i="11"/>
  <c r="AY113" i="23" s="1"/>
  <c r="CF10" i="11"/>
  <c r="BJ254" i="11"/>
  <c r="AS10" i="23" s="1"/>
  <c r="BS276" i="11"/>
  <c r="BA32" i="23" s="1"/>
  <c r="BY69" i="11"/>
  <c r="BQ313" i="11"/>
  <c r="AY69" i="23" s="1"/>
  <c r="BY188" i="11"/>
  <c r="BQ432" i="11"/>
  <c r="AY188" i="23" s="1"/>
  <c r="CG84" i="11"/>
  <c r="CG329" i="11" s="1"/>
  <c r="BM85" i="23" s="1"/>
  <c r="BR328" i="11"/>
  <c r="AZ84" i="23" s="1"/>
  <c r="BR329" i="11"/>
  <c r="AZ85" i="23" s="1"/>
  <c r="CM260" i="11"/>
  <c r="BR16" i="23" s="1"/>
  <c r="CM261" i="11"/>
  <c r="BR17" i="23" s="1"/>
  <c r="CM412" i="11"/>
  <c r="BR168" i="23" s="1"/>
  <c r="BX140" i="11"/>
  <c r="BI384" i="11"/>
  <c r="AR140" i="23" s="1"/>
  <c r="BG414" i="11"/>
  <c r="AP170" i="23" s="1"/>
  <c r="BG415" i="11"/>
  <c r="AP171" i="23" s="1"/>
  <c r="CE47" i="11"/>
  <c r="CE292" i="11" s="1"/>
  <c r="BK48" i="23" s="1"/>
  <c r="BB291" i="11"/>
  <c r="AL47" i="23" s="1"/>
  <c r="BB292" i="11"/>
  <c r="AL48" i="23" s="1"/>
  <c r="CE106" i="11"/>
  <c r="BB350" i="11"/>
  <c r="AL106" i="23" s="1"/>
  <c r="CE162" i="11"/>
  <c r="BB406" i="11"/>
  <c r="AL162" i="23" s="1"/>
  <c r="BW187" i="11"/>
  <c r="BA431" i="11"/>
  <c r="AK187" i="23" s="1"/>
  <c r="CE207" i="11"/>
  <c r="BB451" i="11"/>
  <c r="AL207" i="23" s="1"/>
  <c r="CE239" i="11"/>
  <c r="BB483" i="11"/>
  <c r="AL239" i="23" s="1"/>
  <c r="BO59" i="11"/>
  <c r="AZ303" i="11"/>
  <c r="AJ59" i="23" s="1"/>
  <c r="BO210" i="11"/>
  <c r="AZ454" i="11"/>
  <c r="AJ210" i="23" s="1"/>
  <c r="BO169" i="11"/>
  <c r="AZ413" i="11"/>
  <c r="AJ169" i="23" s="1"/>
  <c r="BX127" i="11"/>
  <c r="BX372" i="11" s="1"/>
  <c r="BE128" i="23" s="1"/>
  <c r="BI371" i="11"/>
  <c r="AR127" i="23" s="1"/>
  <c r="BI372" i="11"/>
  <c r="AR128" i="23" s="1"/>
  <c r="CF62" i="11"/>
  <c r="BJ306" i="11"/>
  <c r="AS62" i="23" s="1"/>
  <c r="BP201" i="11"/>
  <c r="BP445" i="11" s="1"/>
  <c r="AX201" i="23" s="1"/>
  <c r="BH445" i="11"/>
  <c r="AQ201" i="23" s="1"/>
  <c r="AY443" i="11"/>
  <c r="AI199" i="23" s="1"/>
  <c r="AY444" i="11"/>
  <c r="AI200" i="23" s="1"/>
  <c r="BO234" i="11"/>
  <c r="AZ478" i="11"/>
  <c r="AJ234" i="23" s="1"/>
  <c r="CE166" i="11"/>
  <c r="BB410" i="11"/>
  <c r="AL166" i="23" s="1"/>
  <c r="BW28" i="11"/>
  <c r="BA272" i="11"/>
  <c r="AK28" i="23" s="1"/>
  <c r="CE154" i="11"/>
  <c r="BB398" i="11"/>
  <c r="AL154" i="23" s="1"/>
  <c r="BW72" i="11"/>
  <c r="BA316" i="11"/>
  <c r="AK72" i="23" s="1"/>
  <c r="BX85" i="11"/>
  <c r="BX329" i="11" s="1"/>
  <c r="BE85" i="23" s="1"/>
  <c r="BI329" i="11"/>
  <c r="AR85" i="23" s="1"/>
  <c r="BP144" i="11"/>
  <c r="BP388" i="11" s="1"/>
  <c r="AX144" i="23" s="1"/>
  <c r="BH388" i="11"/>
  <c r="AQ144" i="23" s="1"/>
  <c r="BH389" i="11"/>
  <c r="AQ145" i="23" s="1"/>
  <c r="CE36" i="11"/>
  <c r="BB280" i="11"/>
  <c r="AL36" i="23" s="1"/>
  <c r="BC323" i="11"/>
  <c r="AM79" i="23" s="1"/>
  <c r="BC361" i="11"/>
  <c r="AM117" i="23" s="1"/>
  <c r="BC362" i="11"/>
  <c r="AM118" i="23" s="1"/>
  <c r="BK476" i="11"/>
  <c r="AT232" i="23" s="1"/>
  <c r="BK477" i="11"/>
  <c r="AT233" i="23" s="1"/>
  <c r="BW76" i="11"/>
  <c r="BA320" i="11"/>
  <c r="AK76" i="23" s="1"/>
  <c r="CF42" i="11"/>
  <c r="BJ286" i="11"/>
  <c r="AS42" i="23" s="1"/>
  <c r="BP133" i="11"/>
  <c r="BH377" i="11"/>
  <c r="AQ133" i="23" s="1"/>
  <c r="BG405" i="11"/>
  <c r="AP161" i="23" s="1"/>
  <c r="BG406" i="11"/>
  <c r="AP162" i="23" s="1"/>
  <c r="BC444" i="11"/>
  <c r="AM200" i="23" s="1"/>
  <c r="BC445" i="11"/>
  <c r="AM201" i="23" s="1"/>
  <c r="BO4" i="11"/>
  <c r="BO249" i="11" s="1"/>
  <c r="AW5" i="23" s="1"/>
  <c r="AZ249" i="11"/>
  <c r="AJ5" i="23" s="1"/>
  <c r="AY384" i="11"/>
  <c r="AI140" i="23" s="1"/>
  <c r="BG309" i="11"/>
  <c r="AP65" i="23" s="1"/>
  <c r="BG310" i="11"/>
  <c r="AP66" i="23" s="1"/>
  <c r="BW50" i="11"/>
  <c r="BW294" i="11" s="1"/>
  <c r="BD50" i="23" s="1"/>
  <c r="BA294" i="11"/>
  <c r="AK50" i="23" s="1"/>
  <c r="BW195" i="11"/>
  <c r="BW440" i="11" s="1"/>
  <c r="BD196" i="23" s="1"/>
  <c r="BA439" i="11"/>
  <c r="AK195" i="23" s="1"/>
  <c r="BA440" i="11"/>
  <c r="AK196" i="23" s="1"/>
  <c r="CE141" i="11"/>
  <c r="BB385" i="11"/>
  <c r="AL141" i="23" s="1"/>
  <c r="BP205" i="11"/>
  <c r="BH449" i="11"/>
  <c r="AQ205" i="23" s="1"/>
  <c r="CE77" i="11"/>
  <c r="BB321" i="11"/>
  <c r="AL77" i="23" s="1"/>
  <c r="CE236" i="11"/>
  <c r="CE480" i="11" s="1"/>
  <c r="BK236" i="23" s="1"/>
  <c r="BB480" i="11"/>
  <c r="AL236" i="23" s="1"/>
  <c r="BW58" i="11"/>
  <c r="BW302" i="11" s="1"/>
  <c r="BD58" i="23" s="1"/>
  <c r="BA302" i="11"/>
  <c r="AK58" i="23" s="1"/>
  <c r="BP19" i="11"/>
  <c r="BH263" i="11"/>
  <c r="AQ19" i="23" s="1"/>
  <c r="BK352" i="11"/>
  <c r="AT108" i="23" s="1"/>
  <c r="BP165" i="11"/>
  <c r="BH409" i="11"/>
  <c r="AQ165" i="23" s="1"/>
  <c r="BP240" i="11"/>
  <c r="BP484" i="11" s="1"/>
  <c r="AX240" i="23" s="1"/>
  <c r="BH484" i="11"/>
  <c r="AQ240" i="23" s="1"/>
  <c r="BO170" i="11"/>
  <c r="AZ414" i="11"/>
  <c r="AJ170" i="23" s="1"/>
  <c r="CE204" i="11"/>
  <c r="BB448" i="11"/>
  <c r="AL204" i="23" s="1"/>
  <c r="AY483" i="11"/>
  <c r="AI239" i="23" s="1"/>
  <c r="AY484" i="11"/>
  <c r="AI240" i="23" s="1"/>
  <c r="BG270" i="11"/>
  <c r="AP26" i="23" s="1"/>
  <c r="BG271" i="11"/>
  <c r="AP27" i="23" s="1"/>
  <c r="BX77" i="11"/>
  <c r="BX321" i="11" s="1"/>
  <c r="BE77" i="23" s="1"/>
  <c r="BI321" i="11"/>
  <c r="AR77" i="23" s="1"/>
  <c r="CF181" i="11"/>
  <c r="CF425" i="11" s="1"/>
  <c r="BL181" i="23" s="1"/>
  <c r="BJ425" i="11"/>
  <c r="AS181" i="23" s="1"/>
  <c r="BP216" i="11"/>
  <c r="BH460" i="11"/>
  <c r="AQ216" i="23" s="1"/>
  <c r="BH461" i="11"/>
  <c r="AQ217" i="23" s="1"/>
  <c r="CE74" i="11"/>
  <c r="BB318" i="11"/>
  <c r="AL74" i="23" s="1"/>
  <c r="BW97" i="11"/>
  <c r="BW342" i="11" s="1"/>
  <c r="BD98" i="23" s="1"/>
  <c r="BA341" i="11"/>
  <c r="AK97" i="23" s="1"/>
  <c r="BA342" i="11"/>
  <c r="AK98" i="23" s="1"/>
  <c r="CE184" i="11"/>
  <c r="CE428" i="11" s="1"/>
  <c r="BK184" i="23" s="1"/>
  <c r="BB428" i="11"/>
  <c r="AL184" i="23" s="1"/>
  <c r="CP426" i="11"/>
  <c r="BU182" i="23" s="1"/>
  <c r="CM295" i="11"/>
  <c r="BR51" i="23" s="1"/>
  <c r="CN361" i="11"/>
  <c r="BS117" i="23" s="1"/>
  <c r="CO397" i="11"/>
  <c r="BT153" i="23" s="1"/>
  <c r="CO408" i="11"/>
  <c r="BT164" i="23" s="1"/>
  <c r="CP474" i="11"/>
  <c r="BU230" i="23" s="1"/>
  <c r="CH82" i="11"/>
  <c r="BZ326" i="11"/>
  <c r="BG82" i="23" s="1"/>
  <c r="BZ363" i="11"/>
  <c r="BG119" i="23" s="1"/>
  <c r="CH119" i="11"/>
  <c r="BZ406" i="11"/>
  <c r="BG162" i="23" s="1"/>
  <c r="CH162" i="11"/>
  <c r="CH406" i="11" s="1"/>
  <c r="BN162" i="23" s="1"/>
  <c r="CH207" i="11"/>
  <c r="BZ451" i="11"/>
  <c r="BG207" i="23" s="1"/>
  <c r="CG64" i="11"/>
  <c r="BR308" i="11"/>
  <c r="AZ64" i="23" s="1"/>
  <c r="BS392" i="11"/>
  <c r="BA148" i="23" s="1"/>
  <c r="BS393" i="11"/>
  <c r="BA149" i="23" s="1"/>
  <c r="BS479" i="11"/>
  <c r="BA235" i="23" s="1"/>
  <c r="BS480" i="11"/>
  <c r="BA236" i="23" s="1"/>
  <c r="BX23" i="11"/>
  <c r="BI267" i="11"/>
  <c r="AR23" i="23" s="1"/>
  <c r="BX121" i="11"/>
  <c r="BX366" i="11" s="1"/>
  <c r="BE122" i="23" s="1"/>
  <c r="BI365" i="11"/>
  <c r="AR121" i="23" s="1"/>
  <c r="BI366" i="11"/>
  <c r="AR122" i="23" s="1"/>
  <c r="BG483" i="11"/>
  <c r="AP239" i="23" s="1"/>
  <c r="BG484" i="11"/>
  <c r="AP240" i="23" s="1"/>
  <c r="CE104" i="11"/>
  <c r="BB348" i="11"/>
  <c r="AL104" i="23" s="1"/>
  <c r="CN275" i="11"/>
  <c r="BS31" i="23" s="1"/>
  <c r="CM339" i="11"/>
  <c r="BR95" i="23" s="1"/>
  <c r="CO379" i="11"/>
  <c r="BT135" i="23" s="1"/>
  <c r="CQ468" i="11"/>
  <c r="BV224" i="23" s="1"/>
  <c r="CH30" i="11"/>
  <c r="CH274" i="11" s="1"/>
  <c r="BN30" i="23" s="1"/>
  <c r="BZ274" i="11"/>
  <c r="BG30" i="23" s="1"/>
  <c r="BZ322" i="11"/>
  <c r="BG78" i="23" s="1"/>
  <c r="CH78" i="11"/>
  <c r="BS296" i="11"/>
  <c r="BA52" i="23" s="1"/>
  <c r="BS297" i="11"/>
  <c r="BA53" i="23" s="1"/>
  <c r="CN295" i="11"/>
  <c r="BS51" i="23" s="1"/>
  <c r="CQ361" i="11"/>
  <c r="BV117" i="23" s="1"/>
  <c r="CN416" i="11"/>
  <c r="BS172" i="23" s="1"/>
  <c r="CN440" i="11"/>
  <c r="BS196" i="23" s="1"/>
  <c r="CM466" i="11"/>
  <c r="BR222" i="23" s="1"/>
  <c r="CH59" i="11"/>
  <c r="BZ303" i="11"/>
  <c r="BG59" i="23" s="1"/>
  <c r="BZ304" i="11"/>
  <c r="BG60" i="23" s="1"/>
  <c r="BZ360" i="11"/>
  <c r="BG116" i="23" s="1"/>
  <c r="BZ452" i="11"/>
  <c r="BG208" i="23" s="1"/>
  <c r="BQ282" i="11"/>
  <c r="AY38" i="23" s="1"/>
  <c r="BY38" i="11"/>
  <c r="BQ389" i="11"/>
  <c r="AY145" i="23" s="1"/>
  <c r="BS409" i="11"/>
  <c r="BA165" i="23" s="1"/>
  <c r="CO307" i="11"/>
  <c r="BT63" i="23" s="1"/>
  <c r="CO377" i="11"/>
  <c r="BT133" i="23" s="1"/>
  <c r="CO416" i="11"/>
  <c r="BT172" i="23" s="1"/>
  <c r="CN455" i="11"/>
  <c r="BS211" i="23" s="1"/>
  <c r="CQ479" i="11"/>
  <c r="BV235" i="23" s="1"/>
  <c r="BZ395" i="11"/>
  <c r="BG151" i="23" s="1"/>
  <c r="CH151" i="11"/>
  <c r="CH396" i="11" s="1"/>
  <c r="BN152" i="23" s="1"/>
  <c r="BZ396" i="11"/>
  <c r="BG152" i="23" s="1"/>
  <c r="CP273" i="11"/>
  <c r="BU29" i="23" s="1"/>
  <c r="CP280" i="11"/>
  <c r="BU36" i="23" s="1"/>
  <c r="CN299" i="11"/>
  <c r="BS55" i="23" s="1"/>
  <c r="BZ295" i="11"/>
  <c r="BG51" i="23" s="1"/>
  <c r="CH51" i="11"/>
  <c r="CH296" i="11" s="1"/>
  <c r="BN52" i="23" s="1"/>
  <c r="BZ296" i="11"/>
  <c r="BG52" i="23" s="1"/>
  <c r="CN251" i="11"/>
  <c r="BS7" i="23" s="1"/>
  <c r="CM345" i="11"/>
  <c r="BR101" i="23" s="1"/>
  <c r="CO384" i="11"/>
  <c r="BT140" i="23" s="1"/>
  <c r="CM449" i="11"/>
  <c r="BR205" i="23" s="1"/>
  <c r="CP468" i="11"/>
  <c r="BU224" i="23" s="1"/>
  <c r="CN373" i="11"/>
  <c r="BS129" i="23" s="1"/>
  <c r="CN436" i="11"/>
  <c r="BS192" i="23" s="1"/>
  <c r="BW137" i="11"/>
  <c r="BW382" i="11" s="1"/>
  <c r="BD138" i="23" s="1"/>
  <c r="BA381" i="11"/>
  <c r="AK137" i="23" s="1"/>
  <c r="BA382" i="11"/>
  <c r="AK138" i="23" s="1"/>
  <c r="CE153" i="11"/>
  <c r="BB397" i="11"/>
  <c r="AL153" i="23" s="1"/>
  <c r="AY419" i="11"/>
  <c r="AI175" i="23" s="1"/>
  <c r="AY420" i="11"/>
  <c r="AI176" i="23" s="1"/>
  <c r="BW223" i="11"/>
  <c r="BW468" i="11" s="1"/>
  <c r="BD224" i="23" s="1"/>
  <c r="BA467" i="11"/>
  <c r="AK223" i="23" s="1"/>
  <c r="BA468" i="11"/>
  <c r="AK224" i="23" s="1"/>
  <c r="BC403" i="11"/>
  <c r="AM159" i="23" s="1"/>
  <c r="BC404" i="11"/>
  <c r="AM160" i="23" s="1"/>
  <c r="BY232" i="11"/>
  <c r="BQ476" i="11"/>
  <c r="AY232" i="23" s="1"/>
  <c r="BK417" i="11"/>
  <c r="AT173" i="23" s="1"/>
  <c r="CF189" i="11"/>
  <c r="CF433" i="11" s="1"/>
  <c r="BL189" i="23" s="1"/>
  <c r="BJ433" i="11"/>
  <c r="AS189" i="23" s="1"/>
  <c r="BX141" i="11"/>
  <c r="BI385" i="11"/>
  <c r="AR141" i="23" s="1"/>
  <c r="BC303" i="11"/>
  <c r="AM59" i="23" s="1"/>
  <c r="BC304" i="11"/>
  <c r="AM60" i="23" s="1"/>
  <c r="BW193" i="11"/>
  <c r="BA437" i="11"/>
  <c r="AK193" i="23" s="1"/>
  <c r="CE142" i="11"/>
  <c r="CE386" i="11" s="1"/>
  <c r="BK142" i="23" s="1"/>
  <c r="BB386" i="11"/>
  <c r="AL142" i="23" s="1"/>
  <c r="BW119" i="11"/>
  <c r="BW363" i="11" s="1"/>
  <c r="BD119" i="23" s="1"/>
  <c r="BA363" i="11"/>
  <c r="AK119" i="23" s="1"/>
  <c r="BA364" i="11"/>
  <c r="AK120" i="23" s="1"/>
  <c r="BW218" i="11"/>
  <c r="BA462" i="11"/>
  <c r="AK218" i="23" s="1"/>
  <c r="BO6" i="11"/>
  <c r="AZ250" i="11"/>
  <c r="AJ6" i="23" s="1"/>
  <c r="AZ251" i="11"/>
  <c r="AJ7" i="23" s="1"/>
  <c r="BK263" i="11"/>
  <c r="AT19" i="23" s="1"/>
  <c r="BK264" i="11"/>
  <c r="AT20" i="23" s="1"/>
  <c r="BX40" i="11"/>
  <c r="BI284" i="11"/>
  <c r="AR40" i="23" s="1"/>
  <c r="BI285" i="11"/>
  <c r="AR41" i="23" s="1"/>
  <c r="BY95" i="11"/>
  <c r="BQ339" i="11"/>
  <c r="AY95" i="23" s="1"/>
  <c r="CG112" i="11"/>
  <c r="BR356" i="11"/>
  <c r="AZ112" i="23" s="1"/>
  <c r="CG35" i="11"/>
  <c r="BR279" i="11"/>
  <c r="AZ35" i="23" s="1"/>
  <c r="BY14" i="11"/>
  <c r="BY258" i="11" s="1"/>
  <c r="BF14" i="23" s="1"/>
  <c r="BQ258" i="11"/>
  <c r="AY14" i="23" s="1"/>
  <c r="CQ418" i="11"/>
  <c r="BV174" i="23" s="1"/>
  <c r="CQ419" i="11"/>
  <c r="BV175" i="23" s="1"/>
  <c r="CP415" i="11"/>
  <c r="BU171" i="23" s="1"/>
  <c r="BW10" i="11"/>
  <c r="BA254" i="11"/>
  <c r="AK10" i="23" s="1"/>
  <c r="BW185" i="11"/>
  <c r="BA429" i="11"/>
  <c r="AK185" i="23" s="1"/>
  <c r="BO229" i="11"/>
  <c r="BO473" i="11" s="1"/>
  <c r="AW229" i="23" s="1"/>
  <c r="AZ473" i="11"/>
  <c r="AJ229" i="23" s="1"/>
  <c r="AZ474" i="11"/>
  <c r="AJ230" i="23" s="1"/>
  <c r="BO123" i="11"/>
  <c r="AZ367" i="11"/>
  <c r="AJ123" i="23" s="1"/>
  <c r="BW151" i="11"/>
  <c r="BA395" i="11"/>
  <c r="AK151" i="23" s="1"/>
  <c r="BO148" i="11"/>
  <c r="BO392" i="11" s="1"/>
  <c r="AW148" i="23" s="1"/>
  <c r="AZ392" i="11"/>
  <c r="AJ148" i="23" s="1"/>
  <c r="AZ393" i="11"/>
  <c r="AJ149" i="23" s="1"/>
  <c r="BW55" i="11"/>
  <c r="BA299" i="11"/>
  <c r="AK55" i="23" s="1"/>
  <c r="BO40" i="11"/>
  <c r="BO284" i="11" s="1"/>
  <c r="AW40" i="23" s="1"/>
  <c r="AZ284" i="11"/>
  <c r="AJ40" i="23" s="1"/>
  <c r="CF31" i="11"/>
  <c r="BJ275" i="11"/>
  <c r="AS31" i="23" s="1"/>
  <c r="BX6" i="11"/>
  <c r="BI250" i="11"/>
  <c r="AR6" i="23" s="1"/>
  <c r="BP226" i="11"/>
  <c r="BH470" i="11"/>
  <c r="AQ226" i="23" s="1"/>
  <c r="BP115" i="11"/>
  <c r="BP360" i="11" s="1"/>
  <c r="AX116" i="23" s="1"/>
  <c r="BH359" i="11"/>
  <c r="AQ115" i="23" s="1"/>
  <c r="BH360" i="11"/>
  <c r="AQ116" i="23" s="1"/>
  <c r="BK276" i="11"/>
  <c r="AT32" i="23" s="1"/>
  <c r="CF123" i="11"/>
  <c r="CF367" i="11" s="1"/>
  <c r="BL123" i="23" s="1"/>
  <c r="BJ367" i="11"/>
  <c r="AS123" i="23" s="1"/>
  <c r="BJ368" i="11"/>
  <c r="AS124" i="23" s="1"/>
  <c r="BP234" i="11"/>
  <c r="BP478" i="11" s="1"/>
  <c r="AX234" i="23" s="1"/>
  <c r="BH478" i="11"/>
  <c r="AQ234" i="23" s="1"/>
  <c r="CF148" i="11"/>
  <c r="CF393" i="11" s="1"/>
  <c r="BL149" i="23" s="1"/>
  <c r="BJ392" i="11"/>
  <c r="AS148" i="23" s="1"/>
  <c r="BJ393" i="11"/>
  <c r="AS149" i="23" s="1"/>
  <c r="CG28" i="11"/>
  <c r="CG273" i="11" s="1"/>
  <c r="BM29" i="23" s="1"/>
  <c r="BR272" i="11"/>
  <c r="AZ28" i="23" s="1"/>
  <c r="BR273" i="11"/>
  <c r="AZ29" i="23" s="1"/>
  <c r="BY10" i="11"/>
  <c r="BY254" i="11" s="1"/>
  <c r="BF10" i="23" s="1"/>
  <c r="BQ254" i="11"/>
  <c r="AY10" i="23" s="1"/>
  <c r="BO10" i="11"/>
  <c r="BO254" i="11" s="1"/>
  <c r="AW10" i="23" s="1"/>
  <c r="AZ254" i="11"/>
  <c r="AJ10" i="23" s="1"/>
  <c r="CE35" i="11"/>
  <c r="BB279" i="11"/>
  <c r="AL35" i="23" s="1"/>
  <c r="AY445" i="11"/>
  <c r="AI201" i="23" s="1"/>
  <c r="AY446" i="11"/>
  <c r="AI202" i="23" s="1"/>
  <c r="AY481" i="11"/>
  <c r="AI237" i="23" s="1"/>
  <c r="AY482" i="11"/>
  <c r="AI238" i="23" s="1"/>
  <c r="CE182" i="11"/>
  <c r="CE427" i="11" s="1"/>
  <c r="BK183" i="23" s="1"/>
  <c r="BB426" i="11"/>
  <c r="AL182" i="23" s="1"/>
  <c r="BB427" i="11"/>
  <c r="AL183" i="23" s="1"/>
  <c r="CE234" i="11"/>
  <c r="CE479" i="11" s="1"/>
  <c r="BK235" i="23" s="1"/>
  <c r="BB478" i="11"/>
  <c r="AL234" i="23" s="1"/>
  <c r="BB479" i="11"/>
  <c r="AL235" i="23" s="1"/>
  <c r="BO24" i="11"/>
  <c r="BO268" i="11" s="1"/>
  <c r="AW24" i="23" s="1"/>
  <c r="AZ268" i="11"/>
  <c r="AJ24" i="23" s="1"/>
  <c r="AZ269" i="11"/>
  <c r="AJ25" i="23" s="1"/>
  <c r="CE87" i="11"/>
  <c r="BB331" i="11"/>
  <c r="AL87" i="23" s="1"/>
  <c r="BX82" i="11"/>
  <c r="BI326" i="11"/>
  <c r="AR82" i="23" s="1"/>
  <c r="BX75" i="11"/>
  <c r="BX320" i="11" s="1"/>
  <c r="BE76" i="23" s="1"/>
  <c r="BI319" i="11"/>
  <c r="AR75" i="23" s="1"/>
  <c r="BI320" i="11"/>
  <c r="AR76" i="23" s="1"/>
  <c r="BP235" i="11"/>
  <c r="BH479" i="11"/>
  <c r="AQ235" i="23" s="1"/>
  <c r="CF198" i="11"/>
  <c r="BJ442" i="11"/>
  <c r="AS198" i="23" s="1"/>
  <c r="BX222" i="11"/>
  <c r="BX466" i="11" s="1"/>
  <c r="BE222" i="23" s="1"/>
  <c r="BI466" i="11"/>
  <c r="AR222" i="23" s="1"/>
  <c r="BY75" i="11"/>
  <c r="BY320" i="11" s="1"/>
  <c r="BF76" i="23" s="1"/>
  <c r="BQ319" i="11"/>
  <c r="AY75" i="23" s="1"/>
  <c r="CG66" i="11"/>
  <c r="CG310" i="11" s="1"/>
  <c r="BM66" i="23" s="1"/>
  <c r="BR310" i="11"/>
  <c r="AZ66" i="23" s="1"/>
  <c r="BS422" i="11"/>
  <c r="BA178" i="23" s="1"/>
  <c r="BS423" i="11"/>
  <c r="BA179" i="23" s="1"/>
  <c r="CG118" i="11"/>
  <c r="BR362" i="11"/>
  <c r="AZ118" i="23" s="1"/>
  <c r="CG31" i="11"/>
  <c r="BR275" i="11"/>
  <c r="AZ31" i="23" s="1"/>
  <c r="AY399" i="11"/>
  <c r="AI155" i="23" s="1"/>
  <c r="AY400" i="11"/>
  <c r="AI156" i="23" s="1"/>
  <c r="CE217" i="11"/>
  <c r="BB461" i="11"/>
  <c r="AL217" i="23" s="1"/>
  <c r="BO205" i="11"/>
  <c r="BO450" i="11" s="1"/>
  <c r="AW206" i="23" s="1"/>
  <c r="AZ449" i="11"/>
  <c r="AJ205" i="23" s="1"/>
  <c r="AZ450" i="11"/>
  <c r="AJ206" i="23" s="1"/>
  <c r="BW103" i="11"/>
  <c r="BA347" i="11"/>
  <c r="AK103" i="23" s="1"/>
  <c r="BA348" i="11"/>
  <c r="AK104" i="23" s="1"/>
  <c r="BW132" i="11"/>
  <c r="BW377" i="11" s="1"/>
  <c r="BD133" i="23" s="1"/>
  <c r="BA376" i="11"/>
  <c r="AK132" i="23" s="1"/>
  <c r="BA377" i="11"/>
  <c r="AK133" i="23" s="1"/>
  <c r="BW177" i="11"/>
  <c r="BA421" i="11"/>
  <c r="AK177" i="23" s="1"/>
  <c r="BW30" i="11"/>
  <c r="BA274" i="11"/>
  <c r="AK30" i="23" s="1"/>
  <c r="BO71" i="11"/>
  <c r="AZ315" i="11"/>
  <c r="AJ71" i="23" s="1"/>
  <c r="BP50" i="11"/>
  <c r="BH294" i="11"/>
  <c r="AQ50" i="23" s="1"/>
  <c r="BP114" i="11"/>
  <c r="BH358" i="11"/>
  <c r="AQ114" i="23" s="1"/>
  <c r="CF35" i="11"/>
  <c r="CF279" i="11" s="1"/>
  <c r="BL35" i="23" s="1"/>
  <c r="BJ279" i="11"/>
  <c r="AS35" i="23" s="1"/>
  <c r="BJ280" i="11"/>
  <c r="AS36" i="23" s="1"/>
  <c r="BX187" i="11"/>
  <c r="BX432" i="11" s="1"/>
  <c r="BE188" i="23" s="1"/>
  <c r="BI431" i="11"/>
  <c r="AR187" i="23" s="1"/>
  <c r="BI432" i="11"/>
  <c r="AR188" i="23" s="1"/>
  <c r="CF158" i="11"/>
  <c r="BJ402" i="11"/>
  <c r="AS158" i="23" s="1"/>
  <c r="BX202" i="11"/>
  <c r="BX446" i="11" s="1"/>
  <c r="BE202" i="23" s="1"/>
  <c r="BI446" i="11"/>
  <c r="AR202" i="23" s="1"/>
  <c r="CF162" i="11"/>
  <c r="BJ406" i="11"/>
  <c r="AS162" i="23" s="1"/>
  <c r="BP222" i="11"/>
  <c r="BP466" i="11" s="1"/>
  <c r="AX222" i="23" s="1"/>
  <c r="BH466" i="11"/>
  <c r="AQ222" i="23" s="1"/>
  <c r="BH467" i="11"/>
  <c r="AQ223" i="23" s="1"/>
  <c r="CG213" i="11"/>
  <c r="BR457" i="11"/>
  <c r="AZ213" i="23" s="1"/>
  <c r="CG241" i="11"/>
  <c r="BR485" i="11"/>
  <c r="AZ241" i="23" s="1"/>
  <c r="CN259" i="11"/>
  <c r="BS15" i="23" s="1"/>
  <c r="CP380" i="11"/>
  <c r="BU136" i="23" s="1"/>
  <c r="CQ402" i="11"/>
  <c r="BV158" i="23" s="1"/>
  <c r="CO441" i="11"/>
  <c r="BT197" i="23" s="1"/>
  <c r="CO259" i="11"/>
  <c r="BT15" i="23" s="1"/>
  <c r="CP295" i="11"/>
  <c r="BU51" i="23" s="1"/>
  <c r="CP275" i="11"/>
  <c r="BU31" i="23" s="1"/>
  <c r="CP375" i="11"/>
  <c r="BU131" i="23" s="1"/>
  <c r="CO314" i="11"/>
  <c r="BT70" i="23" s="1"/>
  <c r="CP259" i="11"/>
  <c r="BU15" i="23" s="1"/>
  <c r="CN335" i="11"/>
  <c r="BS91" i="23" s="1"/>
  <c r="CN336" i="11"/>
  <c r="BS92" i="23" s="1"/>
  <c r="CO261" i="11"/>
  <c r="BT17" i="23" s="1"/>
  <c r="CP341" i="11"/>
  <c r="BU97" i="23" s="1"/>
  <c r="CQ423" i="11"/>
  <c r="BV179" i="23" s="1"/>
  <c r="CP272" i="11"/>
  <c r="BU28" i="23" s="1"/>
  <c r="CP376" i="11"/>
  <c r="BU132" i="23" s="1"/>
  <c r="CP377" i="11"/>
  <c r="BU133" i="23" s="1"/>
  <c r="CP320" i="11"/>
  <c r="BU76" i="23" s="1"/>
  <c r="CP450" i="11"/>
  <c r="BU206" i="23" s="1"/>
  <c r="CP409" i="11"/>
  <c r="BU165" i="23" s="1"/>
  <c r="CP482" i="11"/>
  <c r="BU238" i="23" s="1"/>
  <c r="CO347" i="11"/>
  <c r="BT103" i="23" s="1"/>
  <c r="CO284" i="11"/>
  <c r="BT40" i="23" s="1"/>
  <c r="CQ427" i="11"/>
  <c r="BV183" i="23" s="1"/>
  <c r="CQ428" i="11"/>
  <c r="BV184" i="23" s="1"/>
  <c r="CN367" i="11"/>
  <c r="BS123" i="23" s="1"/>
  <c r="CN476" i="11"/>
  <c r="BS232" i="23" s="1"/>
  <c r="CN477" i="11"/>
  <c r="BS233" i="23" s="1"/>
  <c r="BY58" i="11"/>
  <c r="BY302" i="11" s="1"/>
  <c r="BF58" i="23" s="1"/>
  <c r="BQ302" i="11"/>
  <c r="AY58" i="23" s="1"/>
  <c r="BQ303" i="11"/>
  <c r="AY59" i="23" s="1"/>
  <c r="BS264" i="11"/>
  <c r="BA20" i="23" s="1"/>
  <c r="BS260" i="11"/>
  <c r="BA16" i="23" s="1"/>
  <c r="CH40" i="11"/>
  <c r="CH285" i="11" s="1"/>
  <c r="BN41" i="23" s="1"/>
  <c r="BZ284" i="11"/>
  <c r="BG40" i="23" s="1"/>
  <c r="BZ285" i="11"/>
  <c r="BG41" i="23" s="1"/>
  <c r="CH204" i="11"/>
  <c r="BZ448" i="11"/>
  <c r="BG204" i="23" s="1"/>
  <c r="CH49" i="11"/>
  <c r="BZ293" i="11"/>
  <c r="BG49" i="23" s="1"/>
  <c r="CG239" i="11"/>
  <c r="BR483" i="11"/>
  <c r="AZ239" i="23" s="1"/>
  <c r="BK410" i="11"/>
  <c r="AT166" i="23" s="1"/>
  <c r="BK411" i="11"/>
  <c r="AT167" i="23" s="1"/>
  <c r="CH181" i="11"/>
  <c r="BZ425" i="11"/>
  <c r="BG181" i="23" s="1"/>
  <c r="BY56" i="11"/>
  <c r="BQ300" i="11"/>
  <c r="AY56" i="23" s="1"/>
  <c r="CG154" i="11"/>
  <c r="CG398" i="11" s="1"/>
  <c r="BM154" i="23" s="1"/>
  <c r="BR398" i="11"/>
  <c r="AZ154" i="23" s="1"/>
  <c r="BY198" i="11"/>
  <c r="BY443" i="11" s="1"/>
  <c r="BF199" i="23" s="1"/>
  <c r="BQ442" i="11"/>
  <c r="AY198" i="23" s="1"/>
  <c r="BQ443" i="11"/>
  <c r="AY199" i="23" s="1"/>
  <c r="BX12" i="11"/>
  <c r="BI256" i="11"/>
  <c r="AR12" i="23" s="1"/>
  <c r="BX79" i="11"/>
  <c r="BI323" i="11"/>
  <c r="AR79" i="23" s="1"/>
  <c r="CF145" i="11"/>
  <c r="BJ389" i="11"/>
  <c r="AS145" i="23" s="1"/>
  <c r="CG30" i="11"/>
  <c r="CG274" i="11" s="1"/>
  <c r="BM30" i="23" s="1"/>
  <c r="BR274" i="11"/>
  <c r="AZ30" i="23" s="1"/>
  <c r="BY82" i="11"/>
  <c r="BY326" i="11" s="1"/>
  <c r="BF82" i="23" s="1"/>
  <c r="BQ326" i="11"/>
  <c r="AY82" i="23" s="1"/>
  <c r="CG121" i="11"/>
  <c r="CG366" i="11" s="1"/>
  <c r="BM122" i="23" s="1"/>
  <c r="BR365" i="11"/>
  <c r="AZ121" i="23" s="1"/>
  <c r="BS459" i="11"/>
  <c r="BA215" i="23" s="1"/>
  <c r="BP31" i="11"/>
  <c r="BP276" i="11" s="1"/>
  <c r="AX32" i="23" s="1"/>
  <c r="BH275" i="11"/>
  <c r="AQ31" i="23" s="1"/>
  <c r="BK357" i="11"/>
  <c r="AT113" i="23" s="1"/>
  <c r="BK358" i="11"/>
  <c r="AT114" i="23" s="1"/>
  <c r="CH189" i="11"/>
  <c r="BZ433" i="11"/>
  <c r="BG189" i="23" s="1"/>
  <c r="CG168" i="11"/>
  <c r="CG413" i="11" s="1"/>
  <c r="BM169" i="23" s="1"/>
  <c r="BR412" i="11"/>
  <c r="AZ168" i="23" s="1"/>
  <c r="BR413" i="11"/>
  <c r="AZ169" i="23" s="1"/>
  <c r="BS427" i="11"/>
  <c r="BA183" i="23" s="1"/>
  <c r="BG249" i="11"/>
  <c r="AP5" i="23" s="1"/>
  <c r="BG250" i="11"/>
  <c r="AP6" i="23" s="1"/>
  <c r="CF61" i="11"/>
  <c r="BJ305" i="11"/>
  <c r="AS61" i="23" s="1"/>
  <c r="CG133" i="11"/>
  <c r="BR377" i="11"/>
  <c r="AZ133" i="23" s="1"/>
  <c r="CG176" i="11"/>
  <c r="BR420" i="11"/>
  <c r="AZ176" i="23" s="1"/>
  <c r="BG254" i="11"/>
  <c r="AP10" i="23" s="1"/>
  <c r="BG255" i="11"/>
  <c r="AP11" i="23" s="1"/>
  <c r="CG32" i="11"/>
  <c r="BR276" i="11"/>
  <c r="AZ32" i="23" s="1"/>
  <c r="BR277" i="11"/>
  <c r="AZ33" i="23" s="1"/>
  <c r="BY222" i="11"/>
  <c r="BQ466" i="11"/>
  <c r="AY222" i="23" s="1"/>
  <c r="BK288" i="11"/>
  <c r="AT44" i="23" s="1"/>
  <c r="CA249" i="11"/>
  <c r="BH5" i="23" s="1"/>
  <c r="BS328" i="11"/>
  <c r="BA84" i="23" s="1"/>
  <c r="CF21" i="11"/>
  <c r="CF265" i="11" s="1"/>
  <c r="BL21" i="23" s="1"/>
  <c r="BJ265" i="11"/>
  <c r="AS21" i="23" s="1"/>
  <c r="BJ266" i="11"/>
  <c r="AS22" i="23" s="1"/>
  <c r="CN267" i="11"/>
  <c r="BS23" i="23" s="1"/>
  <c r="CA480" i="11"/>
  <c r="BH236" i="23" s="1"/>
  <c r="CA481" i="11"/>
  <c r="BH237" i="23" s="1"/>
  <c r="BP140" i="11"/>
  <c r="BH384" i="11"/>
  <c r="AQ140" i="23" s="1"/>
  <c r="BP170" i="11"/>
  <c r="BH414" i="11"/>
  <c r="AQ170" i="23" s="1"/>
  <c r="CE90" i="11"/>
  <c r="CE334" i="11" s="1"/>
  <c r="BK90" i="23" s="1"/>
  <c r="BB334" i="11"/>
  <c r="AL90" i="23" s="1"/>
  <c r="BO106" i="11"/>
  <c r="AZ350" i="11"/>
  <c r="AJ106" i="23" s="1"/>
  <c r="CE165" i="11"/>
  <c r="BB409" i="11"/>
  <c r="AL165" i="23" s="1"/>
  <c r="BO187" i="11"/>
  <c r="BO431" i="11" s="1"/>
  <c r="AW187" i="23" s="1"/>
  <c r="AZ431" i="11"/>
  <c r="AJ187" i="23" s="1"/>
  <c r="BW212" i="11"/>
  <c r="BW456" i="11" s="1"/>
  <c r="BD212" i="23" s="1"/>
  <c r="BA456" i="11"/>
  <c r="AK212" i="23" s="1"/>
  <c r="BW244" i="11"/>
  <c r="BW488" i="11" s="1"/>
  <c r="BD244" i="23" s="1"/>
  <c r="BA488" i="11"/>
  <c r="AK244" i="23" s="1"/>
  <c r="BC307" i="11"/>
  <c r="AM63" i="23" s="1"/>
  <c r="BC308" i="11"/>
  <c r="AM64" i="23" s="1"/>
  <c r="BO218" i="11"/>
  <c r="AZ462" i="11"/>
  <c r="AJ218" i="23" s="1"/>
  <c r="BW45" i="11"/>
  <c r="BA289" i="11"/>
  <c r="AK45" i="23" s="1"/>
  <c r="CE101" i="11"/>
  <c r="BB345" i="11"/>
  <c r="AL101" i="23" s="1"/>
  <c r="BO86" i="11"/>
  <c r="AZ330" i="11"/>
  <c r="AJ86" i="23" s="1"/>
  <c r="BP127" i="11"/>
  <c r="BP372" i="11" s="1"/>
  <c r="AX128" i="23" s="1"/>
  <c r="BH371" i="11"/>
  <c r="AQ127" i="23" s="1"/>
  <c r="BH372" i="11"/>
  <c r="AQ128" i="23" s="1"/>
  <c r="BP236" i="11"/>
  <c r="BP481" i="11" s="1"/>
  <c r="AX237" i="23" s="1"/>
  <c r="BH480" i="11"/>
  <c r="AQ236" i="23" s="1"/>
  <c r="BW150" i="11"/>
  <c r="BW394" i="11" s="1"/>
  <c r="BD150" i="23" s="1"/>
  <c r="BA394" i="11"/>
  <c r="AK150" i="23" s="1"/>
  <c r="BC443" i="11"/>
  <c r="AM199" i="23" s="1"/>
  <c r="BO242" i="11"/>
  <c r="AZ486" i="11"/>
  <c r="AJ242" i="23" s="1"/>
  <c r="BO166" i="11"/>
  <c r="AZ410" i="11"/>
  <c r="AJ166" i="23" s="1"/>
  <c r="BC479" i="11"/>
  <c r="AM235" i="23" s="1"/>
  <c r="BO28" i="11"/>
  <c r="AZ272" i="11"/>
  <c r="AJ28" i="23" s="1"/>
  <c r="AZ273" i="11"/>
  <c r="AJ29" i="23" s="1"/>
  <c r="BW154" i="11"/>
  <c r="BW398" i="11" s="1"/>
  <c r="BD154" i="23" s="1"/>
  <c r="BA398" i="11"/>
  <c r="AK154" i="23" s="1"/>
  <c r="CE72" i="11"/>
  <c r="BB316" i="11"/>
  <c r="AL72" i="23" s="1"/>
  <c r="BP85" i="11"/>
  <c r="BP329" i="11" s="1"/>
  <c r="AX85" i="23" s="1"/>
  <c r="BH329" i="11"/>
  <c r="AQ85" i="23" s="1"/>
  <c r="BG388" i="11"/>
  <c r="AP144" i="23" s="1"/>
  <c r="BG389" i="11"/>
  <c r="AP145" i="23" s="1"/>
  <c r="BW36" i="11"/>
  <c r="BA280" i="11"/>
  <c r="AK36" i="23" s="1"/>
  <c r="BW79" i="11"/>
  <c r="BA323" i="11"/>
  <c r="AK79" i="23" s="1"/>
  <c r="BW117" i="11"/>
  <c r="BW361" i="11" s="1"/>
  <c r="BD117" i="23" s="1"/>
  <c r="BA361" i="11"/>
  <c r="AK117" i="23" s="1"/>
  <c r="CF232" i="11"/>
  <c r="CF477" i="11" s="1"/>
  <c r="BL233" i="23" s="1"/>
  <c r="BJ476" i="11"/>
  <c r="AS232" i="23" s="1"/>
  <c r="BJ477" i="11"/>
  <c r="AS233" i="23" s="1"/>
  <c r="BO76" i="11"/>
  <c r="BO320" i="11" s="1"/>
  <c r="AW76" i="23" s="1"/>
  <c r="AZ320" i="11"/>
  <c r="AJ76" i="23" s="1"/>
  <c r="AZ321" i="11"/>
  <c r="AJ77" i="23" s="1"/>
  <c r="BO70" i="11"/>
  <c r="BO314" i="11" s="1"/>
  <c r="AW70" i="23" s="1"/>
  <c r="AZ314" i="11"/>
  <c r="AJ70" i="23" s="1"/>
  <c r="BG286" i="11"/>
  <c r="AP42" i="23" s="1"/>
  <c r="BG377" i="11"/>
  <c r="AP133" i="23" s="1"/>
  <c r="BG378" i="11"/>
  <c r="AP134" i="23" s="1"/>
  <c r="CF172" i="11"/>
  <c r="BJ416" i="11"/>
  <c r="AS172" i="23" s="1"/>
  <c r="CE200" i="11"/>
  <c r="CE444" i="11" s="1"/>
  <c r="BK200" i="23" s="1"/>
  <c r="BB444" i="11"/>
  <c r="AL200" i="23" s="1"/>
  <c r="CE12" i="11"/>
  <c r="BB256" i="11"/>
  <c r="AL12" i="23" s="1"/>
  <c r="BW183" i="11"/>
  <c r="BA427" i="11"/>
  <c r="AK183" i="23" s="1"/>
  <c r="CF309" i="11"/>
  <c r="BL65" i="23" s="1"/>
  <c r="BJ309" i="11"/>
  <c r="AS65" i="23" s="1"/>
  <c r="BO50" i="11"/>
  <c r="BO295" i="11" s="1"/>
  <c r="AW51" i="23" s="1"/>
  <c r="AZ294" i="11"/>
  <c r="AJ50" i="23" s="1"/>
  <c r="AZ295" i="11"/>
  <c r="AJ51" i="23" s="1"/>
  <c r="BO195" i="11"/>
  <c r="BO440" i="11" s="1"/>
  <c r="AW196" i="23" s="1"/>
  <c r="AZ439" i="11"/>
  <c r="AJ195" i="23" s="1"/>
  <c r="AZ440" i="11"/>
  <c r="AJ196" i="23" s="1"/>
  <c r="BW141" i="11"/>
  <c r="BA385" i="11"/>
  <c r="AK141" i="23" s="1"/>
  <c r="BK333" i="11"/>
  <c r="AT89" i="23" s="1"/>
  <c r="CF125" i="11"/>
  <c r="CF369" i="11" s="1"/>
  <c r="BL125" i="23" s="1"/>
  <c r="BJ369" i="11"/>
  <c r="AS125" i="23" s="1"/>
  <c r="CE20" i="11"/>
  <c r="BB264" i="11"/>
  <c r="AL20" i="23" s="1"/>
  <c r="CE58" i="11"/>
  <c r="CE302" i="11" s="1"/>
  <c r="BK58" i="23" s="1"/>
  <c r="BB302" i="11"/>
  <c r="AL58" i="23" s="1"/>
  <c r="BG263" i="11"/>
  <c r="AP19" i="23" s="1"/>
  <c r="CF108" i="11"/>
  <c r="BJ352" i="11"/>
  <c r="AS108" i="23" s="1"/>
  <c r="CE29" i="11"/>
  <c r="BB273" i="11"/>
  <c r="AL29" i="23" s="1"/>
  <c r="BK420" i="11"/>
  <c r="AT176" i="23" s="1"/>
  <c r="CE102" i="11"/>
  <c r="BB346" i="11"/>
  <c r="AL102" i="23" s="1"/>
  <c r="BO215" i="11"/>
  <c r="BO459" i="11" s="1"/>
  <c r="AW215" i="23" s="1"/>
  <c r="AZ459" i="11"/>
  <c r="AJ215" i="23" s="1"/>
  <c r="AZ460" i="11"/>
  <c r="AJ216" i="23" s="1"/>
  <c r="BC483" i="11"/>
  <c r="AM239" i="23" s="1"/>
  <c r="BK293" i="11"/>
  <c r="AT49" i="23" s="1"/>
  <c r="BK294" i="11"/>
  <c r="AT50" i="23" s="1"/>
  <c r="BP77" i="11"/>
  <c r="BP321" i="11" s="1"/>
  <c r="AX77" i="23" s="1"/>
  <c r="BH321" i="11"/>
  <c r="AQ77" i="23" s="1"/>
  <c r="BX181" i="11"/>
  <c r="BX425" i="11" s="1"/>
  <c r="BE181" i="23" s="1"/>
  <c r="BI425" i="11"/>
  <c r="AR181" i="23" s="1"/>
  <c r="BK480" i="11"/>
  <c r="AT236" i="23" s="1"/>
  <c r="BK481" i="11"/>
  <c r="AT237" i="23" s="1"/>
  <c r="BW74" i="11"/>
  <c r="BA318" i="11"/>
  <c r="AK74" i="23" s="1"/>
  <c r="BO97" i="11"/>
  <c r="BO341" i="11" s="1"/>
  <c r="AW97" i="23" s="1"/>
  <c r="AZ341" i="11"/>
  <c r="AJ97" i="23" s="1"/>
  <c r="CP438" i="11"/>
  <c r="BU194" i="23" s="1"/>
  <c r="CQ258" i="11"/>
  <c r="BV14" i="23" s="1"/>
  <c r="CN297" i="11"/>
  <c r="BS53" i="23" s="1"/>
  <c r="CN364" i="11"/>
  <c r="BS120" i="23" s="1"/>
  <c r="CQ266" i="11"/>
  <c r="BV22" i="23" s="1"/>
  <c r="CM249" i="11"/>
  <c r="BR5" i="23" s="1"/>
  <c r="CN285" i="11"/>
  <c r="BS41" i="23" s="1"/>
  <c r="CO327" i="11"/>
  <c r="BT83" i="23" s="1"/>
  <c r="CQ400" i="11"/>
  <c r="BV156" i="23" s="1"/>
  <c r="CH11" i="11"/>
  <c r="CH256" i="11" s="1"/>
  <c r="BN12" i="23" s="1"/>
  <c r="BZ255" i="11"/>
  <c r="BG11" i="23" s="1"/>
  <c r="CH48" i="11"/>
  <c r="BZ292" i="11"/>
  <c r="BG48" i="23" s="1"/>
  <c r="BY90" i="11"/>
  <c r="BY334" i="11" s="1"/>
  <c r="BF90" i="23" s="1"/>
  <c r="BQ334" i="11"/>
  <c r="AY90" i="23" s="1"/>
  <c r="BY124" i="11"/>
  <c r="BY368" i="11" s="1"/>
  <c r="BF124" i="23" s="1"/>
  <c r="BQ368" i="11"/>
  <c r="AY124" i="23" s="1"/>
  <c r="CG206" i="11"/>
  <c r="CG451" i="11" s="1"/>
  <c r="BM207" i="23" s="1"/>
  <c r="BR450" i="11"/>
  <c r="AZ206" i="23" s="1"/>
  <c r="BR451" i="11"/>
  <c r="AZ207" i="23" s="1"/>
  <c r="BK334" i="11"/>
  <c r="AT90" i="23" s="1"/>
  <c r="CN379" i="11"/>
  <c r="BS135" i="23" s="1"/>
  <c r="CO426" i="11"/>
  <c r="BT182" i="23" s="1"/>
  <c r="CH7" i="11"/>
  <c r="BZ251" i="11"/>
  <c r="BG7" i="23" s="1"/>
  <c r="CH134" i="11"/>
  <c r="BZ378" i="11"/>
  <c r="BG134" i="23" s="1"/>
  <c r="CH202" i="11"/>
  <c r="CH446" i="11" s="1"/>
  <c r="BN202" i="23" s="1"/>
  <c r="BZ446" i="11"/>
  <c r="BG202" i="23" s="1"/>
  <c r="CH231" i="11"/>
  <c r="CH476" i="11" s="1"/>
  <c r="BN232" i="23" s="1"/>
  <c r="BZ475" i="11"/>
  <c r="BG231" i="23" s="1"/>
  <c r="BY110" i="11"/>
  <c r="BY354" i="11" s="1"/>
  <c r="BF110" i="23" s="1"/>
  <c r="BQ354" i="11"/>
  <c r="AY110" i="23" s="1"/>
  <c r="BY177" i="11"/>
  <c r="BQ421" i="11"/>
  <c r="AY177" i="23" s="1"/>
  <c r="BP8" i="11"/>
  <c r="BP252" i="11" s="1"/>
  <c r="AX8" i="23" s="1"/>
  <c r="BH252" i="11"/>
  <c r="AQ8" i="23" s="1"/>
  <c r="BH253" i="11"/>
  <c r="AQ9" i="23" s="1"/>
  <c r="BG281" i="11"/>
  <c r="AP37" i="23" s="1"/>
  <c r="CO300" i="11"/>
  <c r="BT56" i="23" s="1"/>
  <c r="CN369" i="11"/>
  <c r="BS125" i="23" s="1"/>
  <c r="CM421" i="11"/>
  <c r="BR177" i="23" s="1"/>
  <c r="CH87" i="11"/>
  <c r="BZ331" i="11"/>
  <c r="BG87" i="23" s="1"/>
  <c r="CA364" i="11"/>
  <c r="BH120" i="23" s="1"/>
  <c r="CH170" i="11"/>
  <c r="BZ414" i="11"/>
  <c r="BG170" i="23" s="1"/>
  <c r="BZ457" i="11"/>
  <c r="BG213" i="23" s="1"/>
  <c r="BQ305" i="11"/>
  <c r="AY61" i="23" s="1"/>
  <c r="BQ413" i="11"/>
  <c r="AY169" i="23" s="1"/>
  <c r="CN307" i="11"/>
  <c r="BS63" i="23" s="1"/>
  <c r="CP393" i="11"/>
  <c r="BU149" i="23" s="1"/>
  <c r="CP479" i="11"/>
  <c r="BU235" i="23" s="1"/>
  <c r="CH80" i="11"/>
  <c r="BZ324" i="11"/>
  <c r="BG80" i="23" s="1"/>
  <c r="BR301" i="11"/>
  <c r="AZ57" i="23" s="1"/>
  <c r="BQ355" i="11"/>
  <c r="AY111" i="23" s="1"/>
  <c r="CN316" i="11"/>
  <c r="BS72" i="23" s="1"/>
  <c r="CM354" i="11"/>
  <c r="BR110" i="23" s="1"/>
  <c r="CN419" i="11"/>
  <c r="BS175" i="23" s="1"/>
  <c r="CM464" i="11"/>
  <c r="BR220" i="23" s="1"/>
  <c r="CO273" i="11"/>
  <c r="BT29" i="23" s="1"/>
  <c r="CO280" i="11"/>
  <c r="BT36" i="23" s="1"/>
  <c r="CN341" i="11"/>
  <c r="BS97" i="23" s="1"/>
  <c r="CP321" i="11"/>
  <c r="BU77" i="23" s="1"/>
  <c r="CP350" i="11"/>
  <c r="BU106" i="23" s="1"/>
  <c r="CN375" i="11"/>
  <c r="BS131" i="23" s="1"/>
  <c r="CP439" i="11"/>
  <c r="BU195" i="23" s="1"/>
  <c r="BW23" i="11"/>
  <c r="BA267" i="11"/>
  <c r="AK23" i="23" s="1"/>
  <c r="CE59" i="11"/>
  <c r="BB303" i="11"/>
  <c r="AL59" i="23" s="1"/>
  <c r="BC343" i="11"/>
  <c r="AM99" i="23" s="1"/>
  <c r="BO157" i="11"/>
  <c r="AZ401" i="11"/>
  <c r="AJ157" i="23" s="1"/>
  <c r="BO200" i="11"/>
  <c r="AZ444" i="11"/>
  <c r="AJ200" i="23" s="1"/>
  <c r="BH481" i="11"/>
  <c r="AQ237" i="23" s="1"/>
  <c r="AY412" i="11"/>
  <c r="AI168" i="23" s="1"/>
  <c r="AY348" i="11"/>
  <c r="AI104" i="23" s="1"/>
  <c r="AY324" i="11"/>
  <c r="AI80" i="23" s="1"/>
  <c r="AY325" i="11"/>
  <c r="AI81" i="23" s="1"/>
  <c r="BZ309" i="11"/>
  <c r="BG65" i="23" s="1"/>
  <c r="CH138" i="11"/>
  <c r="CH382" i="11" s="1"/>
  <c r="BN138" i="23" s="1"/>
  <c r="BZ382" i="11"/>
  <c r="BG138" i="23" s="1"/>
  <c r="CA428" i="11"/>
  <c r="BH184" i="23" s="1"/>
  <c r="CH211" i="11"/>
  <c r="BZ455" i="11"/>
  <c r="BG211" i="23" s="1"/>
  <c r="BQ299" i="11"/>
  <c r="AY55" i="23" s="1"/>
  <c r="BY55" i="11"/>
  <c r="CF154" i="11"/>
  <c r="BJ398" i="11"/>
  <c r="AS154" i="23" s="1"/>
  <c r="CE96" i="11"/>
  <c r="BB340" i="11"/>
  <c r="AL96" i="23" s="1"/>
  <c r="BO122" i="11"/>
  <c r="AZ366" i="11"/>
  <c r="AJ122" i="23" s="1"/>
  <c r="BO188" i="11"/>
  <c r="AZ432" i="11"/>
  <c r="AJ188" i="23" s="1"/>
  <c r="BO57" i="11"/>
  <c r="AZ301" i="11"/>
  <c r="AJ57" i="23" s="1"/>
  <c r="CE23" i="11"/>
  <c r="BB267" i="11"/>
  <c r="AL23" i="23" s="1"/>
  <c r="BW213" i="11"/>
  <c r="BA457" i="11"/>
  <c r="AK213" i="23" s="1"/>
  <c r="BW139" i="11"/>
  <c r="BW383" i="11" s="1"/>
  <c r="BD139" i="23" s="1"/>
  <c r="BA383" i="11"/>
  <c r="AK139" i="23" s="1"/>
  <c r="BW52" i="11"/>
  <c r="BW297" i="11" s="1"/>
  <c r="BD53" i="23" s="1"/>
  <c r="BA296" i="11"/>
  <c r="AK52" i="23" s="1"/>
  <c r="BA297" i="11"/>
  <c r="AK53" i="23" s="1"/>
  <c r="BW148" i="11"/>
  <c r="BW392" i="11" s="1"/>
  <c r="BD148" i="23" s="1"/>
  <c r="BA392" i="11"/>
  <c r="AK148" i="23" s="1"/>
  <c r="BA393" i="11"/>
  <c r="AK149" i="23" s="1"/>
  <c r="CE24" i="11"/>
  <c r="BB268" i="11"/>
  <c r="AL24" i="23" s="1"/>
  <c r="CF6" i="11"/>
  <c r="CF250" i="11" s="1"/>
  <c r="BL6" i="23" s="1"/>
  <c r="BJ250" i="11"/>
  <c r="AS6" i="23" s="1"/>
  <c r="CF226" i="11"/>
  <c r="BJ470" i="11"/>
  <c r="AS226" i="23" s="1"/>
  <c r="CF59" i="11"/>
  <c r="CF303" i="11" s="1"/>
  <c r="BL59" i="23" s="1"/>
  <c r="BJ303" i="11"/>
  <c r="AS59" i="23" s="1"/>
  <c r="CG60" i="11"/>
  <c r="CG305" i="11" s="1"/>
  <c r="BM61" i="23" s="1"/>
  <c r="BR304" i="11"/>
  <c r="AZ60" i="23" s="1"/>
  <c r="BY147" i="11"/>
  <c r="BY392" i="11" s="1"/>
  <c r="BF148" i="23" s="1"/>
  <c r="BQ391" i="11"/>
  <c r="AY147" i="23" s="1"/>
  <c r="CG83" i="11"/>
  <c r="BR327" i="11"/>
  <c r="AZ83" i="23" s="1"/>
  <c r="BO16" i="11"/>
  <c r="BO260" i="11" s="1"/>
  <c r="AW16" i="23" s="1"/>
  <c r="AZ260" i="11"/>
  <c r="AJ16" i="23" s="1"/>
  <c r="AZ261" i="11"/>
  <c r="AJ17" i="23" s="1"/>
  <c r="CF15" i="11"/>
  <c r="BJ259" i="11"/>
  <c r="AS15" i="23" s="1"/>
  <c r="CF95" i="11"/>
  <c r="BJ339" i="11"/>
  <c r="AS95" i="23" s="1"/>
  <c r="BX102" i="11"/>
  <c r="BI346" i="11"/>
  <c r="AR102" i="23" s="1"/>
  <c r="BX219" i="11"/>
  <c r="BI463" i="11"/>
  <c r="AR219" i="23" s="1"/>
  <c r="BX22" i="11"/>
  <c r="BI266" i="11"/>
  <c r="AR22" i="23" s="1"/>
  <c r="BX214" i="11"/>
  <c r="BX458" i="11" s="1"/>
  <c r="BE214" i="23" s="1"/>
  <c r="BI458" i="11"/>
  <c r="AR214" i="23" s="1"/>
  <c r="BI459" i="11"/>
  <c r="AR215" i="23" s="1"/>
  <c r="CF168" i="11"/>
  <c r="BJ412" i="11"/>
  <c r="AS168" i="23" s="1"/>
  <c r="BX91" i="11"/>
  <c r="BI335" i="11"/>
  <c r="AR91" i="23" s="1"/>
  <c r="CG71" i="11"/>
  <c r="CG315" i="11" s="1"/>
  <c r="BM71" i="23" s="1"/>
  <c r="BR315" i="11"/>
  <c r="AZ71" i="23" s="1"/>
  <c r="BS380" i="11"/>
  <c r="BA136" i="23" s="1"/>
  <c r="BS381" i="11"/>
  <c r="BA137" i="23" s="1"/>
  <c r="BY115" i="11"/>
  <c r="BQ359" i="11"/>
  <c r="AY115" i="23" s="1"/>
  <c r="BQ360" i="11"/>
  <c r="AY116" i="23" s="1"/>
  <c r="AY473" i="11"/>
  <c r="AI229" i="23" s="1"/>
  <c r="AY474" i="11"/>
  <c r="AI230" i="23" s="1"/>
  <c r="BO142" i="11"/>
  <c r="BO387" i="11" s="1"/>
  <c r="AW143" i="23" s="1"/>
  <c r="AZ386" i="11"/>
  <c r="AJ142" i="23" s="1"/>
  <c r="AZ387" i="11"/>
  <c r="AJ143" i="23" s="1"/>
  <c r="BW214" i="11"/>
  <c r="BW458" i="11" s="1"/>
  <c r="BD214" i="23" s="1"/>
  <c r="BA458" i="11"/>
  <c r="AK214" i="23" s="1"/>
  <c r="BA459" i="11"/>
  <c r="AK215" i="23" s="1"/>
  <c r="CE132" i="11"/>
  <c r="CE377" i="11" s="1"/>
  <c r="BK133" i="23" s="1"/>
  <c r="BB376" i="11"/>
  <c r="AL132" i="23" s="1"/>
  <c r="BB377" i="11"/>
  <c r="AL133" i="23" s="1"/>
  <c r="CE123" i="11"/>
  <c r="CE367" i="11" s="1"/>
  <c r="BK123" i="23" s="1"/>
  <c r="BB367" i="11"/>
  <c r="AL123" i="23" s="1"/>
  <c r="CE110" i="11"/>
  <c r="CE354" i="11" s="1"/>
  <c r="BK110" i="23" s="1"/>
  <c r="BB354" i="11"/>
  <c r="AL110" i="23" s="1"/>
  <c r="BX66" i="11"/>
  <c r="BI310" i="11"/>
  <c r="AR66" i="23" s="1"/>
  <c r="BP102" i="11"/>
  <c r="BP347" i="11" s="1"/>
  <c r="AX103" i="23" s="1"/>
  <c r="BH346" i="11"/>
  <c r="AQ102" i="23" s="1"/>
  <c r="BH347" i="11"/>
  <c r="AQ103" i="23" s="1"/>
  <c r="BX235" i="11"/>
  <c r="BI479" i="11"/>
  <c r="AR235" i="23" s="1"/>
  <c r="BP152" i="11"/>
  <c r="BP397" i="11" s="1"/>
  <c r="AX153" i="23" s="1"/>
  <c r="BH396" i="11"/>
  <c r="AQ152" i="23" s="1"/>
  <c r="BH397" i="11"/>
  <c r="AQ153" i="23" s="1"/>
  <c r="BP214" i="11"/>
  <c r="BP458" i="11" s="1"/>
  <c r="AX214" i="23" s="1"/>
  <c r="BH458" i="11"/>
  <c r="AQ214" i="23" s="1"/>
  <c r="BP218" i="11"/>
  <c r="BP462" i="11" s="1"/>
  <c r="AX218" i="23" s="1"/>
  <c r="BH462" i="11"/>
  <c r="AQ218" i="23" s="1"/>
  <c r="BS454" i="11"/>
  <c r="BA210" i="23" s="1"/>
  <c r="BS455" i="11"/>
  <c r="BA211" i="23" s="1"/>
  <c r="BS292" i="11"/>
  <c r="BA48" i="23" s="1"/>
  <c r="CG43" i="11"/>
  <c r="CG287" i="11" s="1"/>
  <c r="BM43" i="23" s="1"/>
  <c r="BR287" i="11"/>
  <c r="AZ43" i="23" s="1"/>
  <c r="CA303" i="11"/>
  <c r="BH59" i="23" s="1"/>
  <c r="CA304" i="11"/>
  <c r="BH60" i="23" s="1"/>
  <c r="CQ470" i="11"/>
  <c r="BV226" i="23" s="1"/>
  <c r="CQ392" i="11"/>
  <c r="BV148" i="23" s="1"/>
  <c r="CQ393" i="11"/>
  <c r="BV149" i="23" s="1"/>
  <c r="BC294" i="11"/>
  <c r="AM50" i="23" s="1"/>
  <c r="BC295" i="11"/>
  <c r="AM51" i="23" s="1"/>
  <c r="BW27" i="11"/>
  <c r="BA271" i="11"/>
  <c r="AK27" i="23" s="1"/>
  <c r="BW155" i="11"/>
  <c r="BA399" i="11"/>
  <c r="AK155" i="23" s="1"/>
  <c r="CE119" i="11"/>
  <c r="CE363" i="11" s="1"/>
  <c r="BK119" i="23" s="1"/>
  <c r="BB363" i="11"/>
  <c r="AL119" i="23" s="1"/>
  <c r="BW167" i="11"/>
  <c r="BA411" i="11"/>
  <c r="AK167" i="23" s="1"/>
  <c r="BP98" i="11"/>
  <c r="BP343" i="11" s="1"/>
  <c r="AX99" i="23" s="1"/>
  <c r="BH342" i="11"/>
  <c r="AQ98" i="23" s="1"/>
  <c r="BH343" i="11"/>
  <c r="AQ99" i="23" s="1"/>
  <c r="BP219" i="11"/>
  <c r="BH463" i="11"/>
  <c r="AQ219" i="23" s="1"/>
  <c r="CF88" i="11"/>
  <c r="BJ332" i="11"/>
  <c r="AS88" i="23" s="1"/>
  <c r="CF199" i="11"/>
  <c r="CF444" i="11" s="1"/>
  <c r="BL200" i="23" s="1"/>
  <c r="BJ443" i="11"/>
  <c r="AS199" i="23" s="1"/>
  <c r="BJ444" i="11"/>
  <c r="AS200" i="23" s="1"/>
  <c r="BX54" i="11"/>
  <c r="BI298" i="11"/>
  <c r="AR54" i="23" s="1"/>
  <c r="CG78" i="11"/>
  <c r="BR322" i="11"/>
  <c r="AZ78" i="23" s="1"/>
  <c r="BS407" i="11"/>
  <c r="BA163" i="23" s="1"/>
  <c r="BW59" i="11"/>
  <c r="BA303" i="11"/>
  <c r="AK59" i="23" s="1"/>
  <c r="CE31" i="11"/>
  <c r="BB275" i="11"/>
  <c r="AL31" i="23" s="1"/>
  <c r="AY415" i="11"/>
  <c r="AI171" i="23" s="1"/>
  <c r="AY416" i="11"/>
  <c r="AI172" i="23" s="1"/>
  <c r="BO225" i="11"/>
  <c r="BO469" i="11" s="1"/>
  <c r="AW225" i="23" s="1"/>
  <c r="AZ469" i="11"/>
  <c r="AJ225" i="23" s="1"/>
  <c r="CE230" i="11"/>
  <c r="BB474" i="11"/>
  <c r="AL230" i="23" s="1"/>
  <c r="BW68" i="11"/>
  <c r="BW313" i="11" s="1"/>
  <c r="BD69" i="23" s="1"/>
  <c r="BA312" i="11"/>
  <c r="AK68" i="23" s="1"/>
  <c r="BA313" i="11"/>
  <c r="AK69" i="23" s="1"/>
  <c r="CE55" i="11"/>
  <c r="BB299" i="11"/>
  <c r="AL55" i="23" s="1"/>
  <c r="BW91" i="11"/>
  <c r="BA335" i="11"/>
  <c r="AK91" i="23" s="1"/>
  <c r="BO110" i="11"/>
  <c r="BO354" i="11" s="1"/>
  <c r="AW110" i="23" s="1"/>
  <c r="AZ354" i="11"/>
  <c r="AJ110" i="23" s="1"/>
  <c r="BK283" i="11"/>
  <c r="AT39" i="23" s="1"/>
  <c r="BK347" i="11"/>
  <c r="AT103" i="23" s="1"/>
  <c r="BG359" i="11"/>
  <c r="AP115" i="23" s="1"/>
  <c r="BG360" i="11"/>
  <c r="AP116" i="23" s="1"/>
  <c r="CF239" i="11"/>
  <c r="BJ483" i="11"/>
  <c r="AS239" i="23" s="1"/>
  <c r="BP40" i="11"/>
  <c r="BH284" i="11"/>
  <c r="AQ40" i="23" s="1"/>
  <c r="BG252" i="11"/>
  <c r="AP8" i="23" s="1"/>
  <c r="BG253" i="11"/>
  <c r="AP9" i="23" s="1"/>
  <c r="CF182" i="11"/>
  <c r="BJ426" i="11"/>
  <c r="AS182" i="23" s="1"/>
  <c r="BP46" i="11"/>
  <c r="BP291" i="11" s="1"/>
  <c r="AX47" i="23" s="1"/>
  <c r="BH290" i="11"/>
  <c r="AQ46" i="23" s="1"/>
  <c r="BH291" i="11"/>
  <c r="AQ47" i="23" s="1"/>
  <c r="BX186" i="11"/>
  <c r="BX430" i="11" s="1"/>
  <c r="BE186" i="23" s="1"/>
  <c r="BI430" i="11"/>
  <c r="AR186" i="23" s="1"/>
  <c r="BP30" i="11"/>
  <c r="BH274" i="11"/>
  <c r="AQ30" i="23" s="1"/>
  <c r="BG392" i="11"/>
  <c r="AP148" i="23" s="1"/>
  <c r="BG393" i="11"/>
  <c r="AP149" i="23" s="1"/>
  <c r="BS367" i="11"/>
  <c r="BA123" i="23" s="1"/>
  <c r="CG209" i="11"/>
  <c r="BR453" i="11"/>
  <c r="AZ209" i="23" s="1"/>
  <c r="CG163" i="11"/>
  <c r="BR407" i="11"/>
  <c r="AZ163" i="23" s="1"/>
  <c r="CG119" i="11"/>
  <c r="BR363" i="11"/>
  <c r="AZ119" i="23" s="1"/>
  <c r="CG75" i="11"/>
  <c r="BR319" i="11"/>
  <c r="AZ75" i="23" s="1"/>
  <c r="BY6" i="11"/>
  <c r="BQ250" i="11"/>
  <c r="AY6" i="23" s="1"/>
  <c r="CG63" i="11"/>
  <c r="BR307" i="11"/>
  <c r="AZ63" i="23" s="1"/>
  <c r="CG19" i="11"/>
  <c r="BR263" i="11"/>
  <c r="AZ19" i="23" s="1"/>
  <c r="CG147" i="11"/>
  <c r="CG391" i="11" s="1"/>
  <c r="BM147" i="23" s="1"/>
  <c r="BR391" i="11"/>
  <c r="AZ147" i="23" s="1"/>
  <c r="CA279" i="11"/>
  <c r="BH35" i="23" s="1"/>
  <c r="CA280" i="11"/>
  <c r="BH36" i="23" s="1"/>
  <c r="CA311" i="11"/>
  <c r="BH67" i="23" s="1"/>
  <c r="CA375" i="11"/>
  <c r="BH131" i="23" s="1"/>
  <c r="CA439" i="11"/>
  <c r="BH195" i="23" s="1"/>
  <c r="CA471" i="11"/>
  <c r="BH227" i="23" s="1"/>
  <c r="CA262" i="11"/>
  <c r="BH18" i="23" s="1"/>
  <c r="CA358" i="11"/>
  <c r="BH114" i="23" s="1"/>
  <c r="CO351" i="11"/>
  <c r="BT107" i="23" s="1"/>
  <c r="CQ262" i="11"/>
  <c r="BV18" i="23" s="1"/>
  <c r="CP356" i="11"/>
  <c r="BU112" i="23" s="1"/>
  <c r="CQ371" i="11"/>
  <c r="BV127" i="23" s="1"/>
  <c r="CQ442" i="11"/>
  <c r="BV198" i="23" s="1"/>
  <c r="CQ458" i="11"/>
  <c r="BV214" i="23" s="1"/>
  <c r="CQ459" i="11"/>
  <c r="BV215" i="23" s="1"/>
  <c r="CQ474" i="11"/>
  <c r="BV230" i="23" s="1"/>
  <c r="CQ263" i="11"/>
  <c r="BV19" i="23" s="1"/>
  <c r="CQ339" i="11"/>
  <c r="BV95" i="23" s="1"/>
  <c r="CQ449" i="11"/>
  <c r="BV205" i="23" s="1"/>
  <c r="CP287" i="11"/>
  <c r="BU43" i="23" s="1"/>
  <c r="CO334" i="11"/>
  <c r="BT90" i="23" s="1"/>
  <c r="CP279" i="11"/>
  <c r="BU35" i="23" s="1"/>
  <c r="CN314" i="11"/>
  <c r="BS70" i="23" s="1"/>
  <c r="CP262" i="11"/>
  <c r="BU18" i="23" s="1"/>
  <c r="CM335" i="11"/>
  <c r="BR91" i="23" s="1"/>
  <c r="CM336" i="11"/>
  <c r="BR92" i="23" s="1"/>
  <c r="CO442" i="11"/>
  <c r="BT198" i="23" s="1"/>
  <c r="CP401" i="11"/>
  <c r="BU157" i="23" s="1"/>
  <c r="CP432" i="11"/>
  <c r="BU188" i="23" s="1"/>
  <c r="CQ304" i="11"/>
  <c r="BV60" i="23" s="1"/>
  <c r="CO376" i="11"/>
  <c r="BT132" i="23" s="1"/>
  <c r="CO458" i="11"/>
  <c r="BT214" i="23" s="1"/>
  <c r="CQ288" i="11"/>
  <c r="BV44" i="23" s="1"/>
  <c r="CO320" i="11"/>
  <c r="BT76" i="23" s="1"/>
  <c r="CO321" i="11"/>
  <c r="BT77" i="23" s="1"/>
  <c r="CM283" i="11"/>
  <c r="BR39" i="23" s="1"/>
  <c r="CM284" i="11"/>
  <c r="BR40" i="23" s="1"/>
  <c r="CN284" i="11"/>
  <c r="BS40" i="23" s="1"/>
  <c r="CP427" i="11"/>
  <c r="BU183" i="23" s="1"/>
  <c r="CP428" i="11"/>
  <c r="BU184" i="23" s="1"/>
  <c r="CO405" i="11"/>
  <c r="BT161" i="23" s="1"/>
  <c r="CM476" i="11"/>
  <c r="BR232" i="23" s="1"/>
  <c r="CO454" i="11"/>
  <c r="BT210" i="23" s="1"/>
  <c r="CA300" i="11"/>
  <c r="BH56" i="23" s="1"/>
  <c r="CA316" i="11"/>
  <c r="BH72" i="23" s="1"/>
  <c r="CG102" i="11"/>
  <c r="BR346" i="11"/>
  <c r="AZ102" i="23" s="1"/>
  <c r="BS288" i="11"/>
  <c r="BA44" i="23" s="1"/>
  <c r="CH109" i="11"/>
  <c r="BZ353" i="11"/>
  <c r="BG109" i="23" s="1"/>
  <c r="CA340" i="11"/>
  <c r="BH96" i="23" s="1"/>
  <c r="CG21" i="11"/>
  <c r="CG265" i="11" s="1"/>
  <c r="BM21" i="23" s="1"/>
  <c r="BR265" i="11"/>
  <c r="AZ21" i="23" s="1"/>
  <c r="BY203" i="11"/>
  <c r="BY448" i="11" s="1"/>
  <c r="BF204" i="23" s="1"/>
  <c r="BQ447" i="11"/>
  <c r="AY203" i="23" s="1"/>
  <c r="BQ448" i="11"/>
  <c r="AY204" i="23" s="1"/>
  <c r="BX13" i="11"/>
  <c r="BI257" i="11"/>
  <c r="AR13" i="23" s="1"/>
  <c r="CA341" i="11"/>
  <c r="BH97" i="23" s="1"/>
  <c r="BS252" i="11"/>
  <c r="BA8" i="23" s="1"/>
  <c r="BS308" i="11"/>
  <c r="BA64" i="23" s="1"/>
  <c r="BS309" i="11"/>
  <c r="BA65" i="23" s="1"/>
  <c r="BY154" i="11"/>
  <c r="BY398" i="11" s="1"/>
  <c r="BF154" i="23" s="1"/>
  <c r="BQ398" i="11"/>
  <c r="AY154" i="23" s="1"/>
  <c r="CG203" i="11"/>
  <c r="CG448" i="11" s="1"/>
  <c r="BM204" i="23" s="1"/>
  <c r="BR447" i="11"/>
  <c r="AZ203" i="23" s="1"/>
  <c r="BR448" i="11"/>
  <c r="AZ204" i="23" s="1"/>
  <c r="BP12" i="11"/>
  <c r="BH256" i="11"/>
  <c r="AQ12" i="23" s="1"/>
  <c r="BH257" i="11"/>
  <c r="AQ13" i="23" s="1"/>
  <c r="BK325" i="11"/>
  <c r="AT81" i="23" s="1"/>
  <c r="BK326" i="11"/>
  <c r="AT82" i="23" s="1"/>
  <c r="BK391" i="11"/>
  <c r="AT147" i="23" s="1"/>
  <c r="CA440" i="11"/>
  <c r="BH196" i="23" s="1"/>
  <c r="BY30" i="11"/>
  <c r="BY274" i="11" s="1"/>
  <c r="BF30" i="23" s="1"/>
  <c r="BQ274" i="11"/>
  <c r="AY30" i="23" s="1"/>
  <c r="BS332" i="11"/>
  <c r="BA88" i="23" s="1"/>
  <c r="CG126" i="11"/>
  <c r="BR370" i="11"/>
  <c r="AZ126" i="23" s="1"/>
  <c r="CG215" i="11"/>
  <c r="BR459" i="11"/>
  <c r="AZ215" i="23" s="1"/>
  <c r="BK365" i="11"/>
  <c r="AT121" i="23" s="1"/>
  <c r="CG170" i="11"/>
  <c r="CG414" i="11" s="1"/>
  <c r="BM170" i="23" s="1"/>
  <c r="BR414" i="11"/>
  <c r="AZ170" i="23" s="1"/>
  <c r="CG183" i="11"/>
  <c r="BR427" i="11"/>
  <c r="AZ183" i="23" s="1"/>
  <c r="BK269" i="11"/>
  <c r="AT25" i="23" s="1"/>
  <c r="BX61" i="11"/>
  <c r="BI305" i="11"/>
  <c r="AR61" i="23" s="1"/>
  <c r="AY358" i="11"/>
  <c r="AI114" i="23" s="1"/>
  <c r="AY359" i="11"/>
  <c r="AI115" i="23" s="1"/>
  <c r="BY133" i="11"/>
  <c r="BQ377" i="11"/>
  <c r="AY133" i="23" s="1"/>
  <c r="BS439" i="11"/>
  <c r="BA195" i="23" s="1"/>
  <c r="CA276" i="11"/>
  <c r="BH32" i="23" s="1"/>
  <c r="BY32" i="11"/>
  <c r="BQ276" i="11"/>
  <c r="AY32" i="23" s="1"/>
  <c r="CG97" i="11"/>
  <c r="BR341" i="11"/>
  <c r="AZ97" i="23" s="1"/>
  <c r="CG222" i="11"/>
  <c r="BR466" i="11"/>
  <c r="AZ222" i="23" s="1"/>
  <c r="CF44" i="11"/>
  <c r="BJ288" i="11"/>
  <c r="AS44" i="23" s="1"/>
  <c r="CH5" i="11"/>
  <c r="BZ249" i="11"/>
  <c r="BG5" i="23" s="1"/>
  <c r="CG117" i="11"/>
  <c r="BR361" i="11"/>
  <c r="AZ117" i="23" s="1"/>
  <c r="BP48" i="11"/>
  <c r="BP292" i="11" s="1"/>
  <c r="AX48" i="23" s="1"/>
  <c r="BH292" i="11"/>
  <c r="AQ48" i="23" s="1"/>
  <c r="CO412" i="11"/>
  <c r="BT168" i="23" s="1"/>
  <c r="CH236" i="11"/>
  <c r="BZ480" i="11"/>
  <c r="BG236" i="23" s="1"/>
  <c r="BG425" i="11"/>
  <c r="AP181" i="23" s="1"/>
  <c r="BG426" i="11"/>
  <c r="AP182" i="23" s="1"/>
  <c r="CE5" i="11"/>
  <c r="BB249" i="11"/>
  <c r="AL5" i="23" s="1"/>
  <c r="BW90" i="11"/>
  <c r="BW334" i="11" s="1"/>
  <c r="BD90" i="23" s="1"/>
  <c r="BA334" i="11"/>
  <c r="AK90" i="23" s="1"/>
  <c r="BW165" i="11"/>
  <c r="BA409" i="11"/>
  <c r="AK165" i="23" s="1"/>
  <c r="CE215" i="11"/>
  <c r="BB459" i="11"/>
  <c r="AL215" i="23" s="1"/>
  <c r="BP241" i="11"/>
  <c r="BH485" i="11"/>
  <c r="AQ241" i="23" s="1"/>
  <c r="BW63" i="11"/>
  <c r="BA307" i="11"/>
  <c r="AK63" i="23" s="1"/>
  <c r="BA308" i="11"/>
  <c r="AK64" i="23" s="1"/>
  <c r="BO226" i="11"/>
  <c r="AZ470" i="11"/>
  <c r="AJ226" i="23" s="1"/>
  <c r="CE176" i="11"/>
  <c r="BB420" i="11"/>
  <c r="AL176" i="23" s="1"/>
  <c r="BW152" i="11"/>
  <c r="BW397" i="11" s="1"/>
  <c r="BD153" i="23" s="1"/>
  <c r="BA396" i="11"/>
  <c r="AK152" i="23" s="1"/>
  <c r="BA397" i="11"/>
  <c r="AK153" i="23" s="1"/>
  <c r="BW101" i="11"/>
  <c r="BA345" i="11"/>
  <c r="AK101" i="23" s="1"/>
  <c r="CF127" i="11"/>
  <c r="CF372" i="11" s="1"/>
  <c r="BL128" i="23" s="1"/>
  <c r="BJ371" i="11"/>
  <c r="AS127" i="23" s="1"/>
  <c r="BJ372" i="11"/>
  <c r="AS128" i="23" s="1"/>
  <c r="BO113" i="11"/>
  <c r="AZ357" i="11"/>
  <c r="AJ113" i="23" s="1"/>
  <c r="CE150" i="11"/>
  <c r="CE394" i="11" s="1"/>
  <c r="BK150" i="23" s="1"/>
  <c r="BB394" i="11"/>
  <c r="AL150" i="23" s="1"/>
  <c r="BC452" i="11"/>
  <c r="AM208" i="23" s="1"/>
  <c r="BC453" i="11"/>
  <c r="AM209" i="23" s="1"/>
  <c r="BC371" i="11"/>
  <c r="AM127" i="23" s="1"/>
  <c r="BC432" i="11"/>
  <c r="AM188" i="23" s="1"/>
  <c r="BC433" i="11"/>
  <c r="AM189" i="23" s="1"/>
  <c r="BO243" i="11"/>
  <c r="BO488" i="11" s="1"/>
  <c r="AW244" i="23" s="1"/>
  <c r="AZ487" i="11"/>
  <c r="AJ243" i="23" s="1"/>
  <c r="AY272" i="11"/>
  <c r="AI28" i="23" s="1"/>
  <c r="AY273" i="11"/>
  <c r="AI29" i="23" s="1"/>
  <c r="CE105" i="11"/>
  <c r="BB349" i="11"/>
  <c r="AL105" i="23" s="1"/>
  <c r="BG329" i="11"/>
  <c r="AP85" i="23" s="1"/>
  <c r="BG330" i="11"/>
  <c r="AP86" i="23" s="1"/>
  <c r="BK440" i="11"/>
  <c r="AT196" i="23" s="1"/>
  <c r="BO36" i="11"/>
  <c r="BO281" i="11" s="1"/>
  <c r="AW37" i="23" s="1"/>
  <c r="AZ280" i="11"/>
  <c r="AJ36" i="23" s="1"/>
  <c r="AZ281" i="11"/>
  <c r="AJ37" i="23" s="1"/>
  <c r="CE79" i="11"/>
  <c r="CE324" i="11" s="1"/>
  <c r="BK80" i="23" s="1"/>
  <c r="BB323" i="11"/>
  <c r="AL79" i="23" s="1"/>
  <c r="BB324" i="11"/>
  <c r="AL80" i="23" s="1"/>
  <c r="BO211" i="11"/>
  <c r="AZ455" i="11"/>
  <c r="AJ211" i="23" s="1"/>
  <c r="AZ456" i="11"/>
  <c r="AJ212" i="23" s="1"/>
  <c r="BW203" i="11"/>
  <c r="BA447" i="11"/>
  <c r="AK203" i="23" s="1"/>
  <c r="BP136" i="11"/>
  <c r="BP380" i="11" s="1"/>
  <c r="AX136" i="23" s="1"/>
  <c r="BH380" i="11"/>
  <c r="AQ136" i="23" s="1"/>
  <c r="BH381" i="11"/>
  <c r="AQ137" i="23" s="1"/>
  <c r="BX172" i="11"/>
  <c r="BX417" i="11" s="1"/>
  <c r="BE173" i="23" s="1"/>
  <c r="BI416" i="11"/>
  <c r="AR172" i="23" s="1"/>
  <c r="BI417" i="11"/>
  <c r="AR173" i="23" s="1"/>
  <c r="BW12" i="11"/>
  <c r="BA256" i="11"/>
  <c r="AK12" i="23" s="1"/>
  <c r="BO183" i="11"/>
  <c r="BO427" i="11" s="1"/>
  <c r="AW183" i="23" s="1"/>
  <c r="AZ427" i="11"/>
  <c r="AJ183" i="23" s="1"/>
  <c r="BI309" i="11"/>
  <c r="AR65" i="23" s="1"/>
  <c r="BC400" i="11"/>
  <c r="AM156" i="23" s="1"/>
  <c r="AY439" i="11"/>
  <c r="AI195" i="23" s="1"/>
  <c r="AY440" i="11"/>
  <c r="AI196" i="23" s="1"/>
  <c r="CF30" i="11"/>
  <c r="CF274" i="11" s="1"/>
  <c r="BL30" i="23" s="1"/>
  <c r="BJ274" i="11"/>
  <c r="AS30" i="23" s="1"/>
  <c r="CF89" i="11"/>
  <c r="CF334" i="11" s="1"/>
  <c r="BL90" i="23" s="1"/>
  <c r="BJ333" i="11"/>
  <c r="AS89" i="23" s="1"/>
  <c r="BX125" i="11"/>
  <c r="BX369" i="11" s="1"/>
  <c r="BE125" i="23" s="1"/>
  <c r="BI369" i="11"/>
  <c r="AR125" i="23" s="1"/>
  <c r="BW20" i="11"/>
  <c r="BA264" i="11"/>
  <c r="AK20" i="23" s="1"/>
  <c r="BW77" i="11"/>
  <c r="BA321" i="11"/>
  <c r="AK77" i="23" s="1"/>
  <c r="CE244" i="11"/>
  <c r="CE488" i="11" s="1"/>
  <c r="BK244" i="23" s="1"/>
  <c r="BB488" i="11"/>
  <c r="AL244" i="23" s="1"/>
  <c r="CF94" i="11"/>
  <c r="CF338" i="11" s="1"/>
  <c r="BL94" i="23" s="1"/>
  <c r="BJ338" i="11"/>
  <c r="AS94" i="23" s="1"/>
  <c r="BP108" i="11"/>
  <c r="BP352" i="11" s="1"/>
  <c r="AX108" i="23" s="1"/>
  <c r="BH352" i="11"/>
  <c r="AQ108" i="23" s="1"/>
  <c r="BH353" i="11"/>
  <c r="AQ109" i="23" s="1"/>
  <c r="CF225" i="11"/>
  <c r="CF469" i="11" s="1"/>
  <c r="BL225" i="23" s="1"/>
  <c r="BJ469" i="11"/>
  <c r="AS225" i="23" s="1"/>
  <c r="CF176" i="11"/>
  <c r="BJ420" i="11"/>
  <c r="AS176" i="23" s="1"/>
  <c r="BO102" i="11"/>
  <c r="AZ346" i="11"/>
  <c r="AJ102" i="23" s="1"/>
  <c r="AY459" i="11"/>
  <c r="AI215" i="23" s="1"/>
  <c r="AY460" i="11"/>
  <c r="AI216" i="23" s="1"/>
  <c r="BW207" i="11"/>
  <c r="BW452" i="11" s="1"/>
  <c r="BD208" i="23" s="1"/>
  <c r="BA451" i="11"/>
  <c r="AK207" i="23" s="1"/>
  <c r="BA452" i="11"/>
  <c r="AK208" i="23" s="1"/>
  <c r="CF49" i="11"/>
  <c r="CF294" i="11" s="1"/>
  <c r="BL50" i="23" s="1"/>
  <c r="BJ293" i="11"/>
  <c r="AS49" i="23" s="1"/>
  <c r="BJ294" i="11"/>
  <c r="AS50" i="23" s="1"/>
  <c r="BP181" i="11"/>
  <c r="BP425" i="11" s="1"/>
  <c r="AX181" i="23" s="1"/>
  <c r="BH425" i="11"/>
  <c r="AQ181" i="23" s="1"/>
  <c r="CF236" i="11"/>
  <c r="CF481" i="11" s="1"/>
  <c r="BL237" i="23" s="1"/>
  <c r="BJ480" i="11"/>
  <c r="AS236" i="23" s="1"/>
  <c r="BJ481" i="11"/>
  <c r="AS237" i="23" s="1"/>
  <c r="CE13" i="11"/>
  <c r="BB257" i="11"/>
  <c r="AL13" i="23" s="1"/>
  <c r="BC357" i="11"/>
  <c r="AM113" i="23" s="1"/>
  <c r="CM321" i="11"/>
  <c r="BR77" i="23" s="1"/>
  <c r="CM361" i="11"/>
  <c r="BR117" i="23" s="1"/>
  <c r="CN406" i="11"/>
  <c r="BS162" i="23" s="1"/>
  <c r="CM263" i="11"/>
  <c r="BR19" i="23" s="1"/>
  <c r="CQ254" i="11"/>
  <c r="BV10" i="23" s="1"/>
  <c r="CQ305" i="11"/>
  <c r="BV61" i="23" s="1"/>
  <c r="CN327" i="11"/>
  <c r="BS83" i="23" s="1"/>
  <c r="CM460" i="11"/>
  <c r="BR216" i="23" s="1"/>
  <c r="CM461" i="11"/>
  <c r="BR217" i="23" s="1"/>
  <c r="CN481" i="11"/>
  <c r="BS237" i="23" s="1"/>
  <c r="CH139" i="11"/>
  <c r="CH384" i="11" s="1"/>
  <c r="BN140" i="23" s="1"/>
  <c r="BZ383" i="11"/>
  <c r="BG139" i="23" s="1"/>
  <c r="BY47" i="11"/>
  <c r="BQ291" i="11"/>
  <c r="AY47" i="23" s="1"/>
  <c r="BY68" i="11"/>
  <c r="BY312" i="11" s="1"/>
  <c r="BF68" i="23" s="1"/>
  <c r="BQ312" i="11"/>
  <c r="AY68" i="23" s="1"/>
  <c r="BS396" i="11"/>
  <c r="BA152" i="23" s="1"/>
  <c r="BS397" i="11"/>
  <c r="BA153" i="23" s="1"/>
  <c r="BY172" i="11"/>
  <c r="BQ416" i="11"/>
  <c r="AY172" i="23" s="1"/>
  <c r="BX31" i="11"/>
  <c r="BI275" i="11"/>
  <c r="AR31" i="23" s="1"/>
  <c r="BX243" i="11"/>
  <c r="BX488" i="11" s="1"/>
  <c r="BE244" i="23" s="1"/>
  <c r="BI487" i="11"/>
  <c r="AR243" i="23" s="1"/>
  <c r="BI488" i="11"/>
  <c r="AR244" i="23" s="1"/>
  <c r="BW39" i="11"/>
  <c r="BA283" i="11"/>
  <c r="AK39" i="23" s="1"/>
  <c r="AY328" i="11"/>
  <c r="AI84" i="23" s="1"/>
  <c r="BO118" i="11"/>
  <c r="BO362" i="11" s="1"/>
  <c r="AW118" i="23" s="1"/>
  <c r="AZ362" i="11"/>
  <c r="AJ118" i="23" s="1"/>
  <c r="CQ322" i="11"/>
  <c r="BV78" i="23" s="1"/>
  <c r="CQ342" i="11"/>
  <c r="BV98" i="23" s="1"/>
  <c r="BZ279" i="11"/>
  <c r="BG35" i="23" s="1"/>
  <c r="CH35" i="11"/>
  <c r="CH280" i="11" s="1"/>
  <c r="BN36" i="23" s="1"/>
  <c r="BZ280" i="11"/>
  <c r="BG36" i="23" s="1"/>
  <c r="CH58" i="11"/>
  <c r="BZ302" i="11"/>
  <c r="BG58" i="23" s="1"/>
  <c r="BZ327" i="11"/>
  <c r="BG83" i="23" s="1"/>
  <c r="CH83" i="11"/>
  <c r="BZ328" i="11"/>
  <c r="BG84" i="23" s="1"/>
  <c r="BZ354" i="11"/>
  <c r="BG110" i="23" s="1"/>
  <c r="CH110" i="11"/>
  <c r="CN371" i="11"/>
  <c r="BS127" i="23" s="1"/>
  <c r="CO424" i="11"/>
  <c r="BT180" i="23" s="1"/>
  <c r="CN469" i="11"/>
  <c r="BS225" i="23" s="1"/>
  <c r="CH63" i="11"/>
  <c r="BZ307" i="11"/>
  <c r="BG63" i="23" s="1"/>
  <c r="CH457" i="11"/>
  <c r="BN213" i="23" s="1"/>
  <c r="BQ331" i="11"/>
  <c r="AY87" i="23" s="1"/>
  <c r="BR392" i="11"/>
  <c r="AZ148" i="23" s="1"/>
  <c r="CM307" i="11"/>
  <c r="BR63" i="23" s="1"/>
  <c r="CM340" i="11"/>
  <c r="BR96" i="23" s="1"/>
  <c r="CO393" i="11"/>
  <c r="BT149" i="23" s="1"/>
  <c r="CP424" i="11"/>
  <c r="BU180" i="23" s="1"/>
  <c r="CA360" i="11"/>
  <c r="BH116" i="23" s="1"/>
  <c r="CH155" i="11"/>
  <c r="BZ399" i="11"/>
  <c r="BG155" i="23" s="1"/>
  <c r="CH190" i="11"/>
  <c r="BZ434" i="11"/>
  <c r="BG190" i="23" s="1"/>
  <c r="CM287" i="11"/>
  <c r="BR43" i="23" s="1"/>
  <c r="CO357" i="11"/>
  <c r="BT113" i="23" s="1"/>
  <c r="CM374" i="11"/>
  <c r="BR130" i="23" s="1"/>
  <c r="CO422" i="11"/>
  <c r="BT178" i="23" s="1"/>
  <c r="CN273" i="11"/>
  <c r="BS29" i="23" s="1"/>
  <c r="CN280" i="11"/>
  <c r="BS36" i="23" s="1"/>
  <c r="CN324" i="11"/>
  <c r="BS80" i="23" s="1"/>
  <c r="CH24" i="11"/>
  <c r="BZ268" i="11"/>
  <c r="BG24" i="23" s="1"/>
  <c r="CO293" i="11"/>
  <c r="BT49" i="23" s="1"/>
  <c r="CP332" i="11"/>
  <c r="BU88" i="23" s="1"/>
  <c r="CN355" i="11"/>
  <c r="BS111" i="23" s="1"/>
  <c r="CQ455" i="11"/>
  <c r="BV211" i="23" s="1"/>
  <c r="CA277" i="11"/>
  <c r="BH33" i="23" s="1"/>
  <c r="CA460" i="11"/>
  <c r="BH216" i="23" s="1"/>
  <c r="BS273" i="11"/>
  <c r="BA29" i="23" s="1"/>
  <c r="BS329" i="11"/>
  <c r="BA85" i="23" s="1"/>
  <c r="CG137" i="11"/>
  <c r="BR381" i="11"/>
  <c r="AZ137" i="23" s="1"/>
  <c r="CF12" i="11"/>
  <c r="BJ256" i="11"/>
  <c r="AS12" i="23" s="1"/>
  <c r="BG276" i="11"/>
  <c r="AP32" i="23" s="1"/>
  <c r="BG301" i="11"/>
  <c r="AP57" i="23" s="1"/>
  <c r="CF167" i="11"/>
  <c r="CF411" i="11" s="1"/>
  <c r="BL167" i="23" s="1"/>
  <c r="BJ411" i="11"/>
  <c r="AS167" i="23" s="1"/>
  <c r="BP204" i="11"/>
  <c r="BH448" i="11"/>
  <c r="AQ204" i="23" s="1"/>
  <c r="BG482" i="11"/>
  <c r="AP238" i="23" s="1"/>
  <c r="CE25" i="11"/>
  <c r="BB269" i="11"/>
  <c r="AL25" i="23" s="1"/>
  <c r="BB270" i="11"/>
  <c r="AL26" i="23" s="1"/>
  <c r="BW80" i="11"/>
  <c r="BW325" i="11" s="1"/>
  <c r="BD81" i="23" s="1"/>
  <c r="BA324" i="11"/>
  <c r="AK80" i="23" s="1"/>
  <c r="BA325" i="11"/>
  <c r="AK81" i="23" s="1"/>
  <c r="AY426" i="11"/>
  <c r="AI182" i="23" s="1"/>
  <c r="BK375" i="11"/>
  <c r="AT131" i="23" s="1"/>
  <c r="AY346" i="11"/>
  <c r="AI102" i="23" s="1"/>
  <c r="AY351" i="11"/>
  <c r="AI107" i="23" s="1"/>
  <c r="AY352" i="11"/>
  <c r="AI108" i="23" s="1"/>
  <c r="BO237" i="11"/>
  <c r="BO482" i="11" s="1"/>
  <c r="AW238" i="23" s="1"/>
  <c r="AZ481" i="11"/>
  <c r="AJ237" i="23" s="1"/>
  <c r="AZ482" i="11"/>
  <c r="AJ238" i="23" s="1"/>
  <c r="BW46" i="11"/>
  <c r="BA290" i="11"/>
  <c r="AK46" i="23" s="1"/>
  <c r="BO78" i="11"/>
  <c r="BO322" i="11" s="1"/>
  <c r="AW78" i="23" s="1"/>
  <c r="AZ322" i="11"/>
  <c r="AJ78" i="23" s="1"/>
  <c r="AZ323" i="11"/>
  <c r="AJ79" i="23" s="1"/>
  <c r="CF126" i="11"/>
  <c r="BJ370" i="11"/>
  <c r="AS126" i="23" s="1"/>
  <c r="BX24" i="11"/>
  <c r="BX268" i="11" s="1"/>
  <c r="BE24" i="23" s="1"/>
  <c r="BI268" i="11"/>
  <c r="AR24" i="23" s="1"/>
  <c r="CF195" i="11"/>
  <c r="BJ439" i="11"/>
  <c r="AS195" i="23" s="1"/>
  <c r="BP164" i="11"/>
  <c r="BH408" i="11"/>
  <c r="AQ164" i="23" s="1"/>
  <c r="CF155" i="11"/>
  <c r="CF399" i="11" s="1"/>
  <c r="BL155" i="23" s="1"/>
  <c r="BJ399" i="11"/>
  <c r="AS155" i="23" s="1"/>
  <c r="BJ400" i="11"/>
  <c r="AS156" i="23" s="1"/>
  <c r="CG110" i="11"/>
  <c r="CG354" i="11" s="1"/>
  <c r="BM110" i="23" s="1"/>
  <c r="BR354" i="11"/>
  <c r="AZ110" i="23" s="1"/>
  <c r="CA487" i="11"/>
  <c r="BH243" i="23" s="1"/>
  <c r="CA488" i="11"/>
  <c r="BH244" i="23" s="1"/>
  <c r="BC279" i="11"/>
  <c r="AM35" i="23" s="1"/>
  <c r="BC280" i="11"/>
  <c r="AM36" i="23" s="1"/>
  <c r="BW237" i="11"/>
  <c r="BA481" i="11"/>
  <c r="AK237" i="23" s="1"/>
  <c r="CE214" i="11"/>
  <c r="BB458" i="11"/>
  <c r="AL214" i="23" s="1"/>
  <c r="CE181" i="11"/>
  <c r="BB425" i="11"/>
  <c r="AL181" i="23" s="1"/>
  <c r="BW24" i="11"/>
  <c r="BA268" i="11"/>
  <c r="AK24" i="23" s="1"/>
  <c r="BA269" i="11"/>
  <c r="AK25" i="23" s="1"/>
  <c r="BK371" i="11"/>
  <c r="AT127" i="23" s="1"/>
  <c r="BK372" i="11"/>
  <c r="AT128" i="23" s="1"/>
  <c r="CF111" i="11"/>
  <c r="CF355" i="11" s="1"/>
  <c r="BL111" i="23" s="1"/>
  <c r="BJ355" i="11"/>
  <c r="AS111" i="23" s="1"/>
  <c r="BX194" i="11"/>
  <c r="BX438" i="11" s="1"/>
  <c r="BE194" i="23" s="1"/>
  <c r="BI438" i="11"/>
  <c r="AR194" i="23" s="1"/>
  <c r="BI439" i="11"/>
  <c r="AR195" i="23" s="1"/>
  <c r="CF78" i="11"/>
  <c r="BJ322" i="11"/>
  <c r="AS78" i="23" s="1"/>
  <c r="BP171" i="11"/>
  <c r="BP415" i="11" s="1"/>
  <c r="AX171" i="23" s="1"/>
  <c r="BH415" i="11"/>
  <c r="AQ171" i="23" s="1"/>
  <c r="CF218" i="11"/>
  <c r="BJ462" i="11"/>
  <c r="AS218" i="23" s="1"/>
  <c r="CG98" i="11"/>
  <c r="BR342" i="11"/>
  <c r="AZ98" i="23" s="1"/>
  <c r="CG47" i="11"/>
  <c r="BR291" i="11"/>
  <c r="AZ47" i="23" s="1"/>
  <c r="CG36" i="11"/>
  <c r="CG280" i="11" s="1"/>
  <c r="BM36" i="23" s="1"/>
  <c r="BR280" i="11"/>
  <c r="AZ36" i="23" s="1"/>
  <c r="CA395" i="11"/>
  <c r="BH151" i="23" s="1"/>
  <c r="CA396" i="11"/>
  <c r="BH152" i="23" s="1"/>
  <c r="BC319" i="11"/>
  <c r="AM75" i="23" s="1"/>
  <c r="BC320" i="11"/>
  <c r="AM76" i="23" s="1"/>
  <c r="AY429" i="11"/>
  <c r="AI185" i="23" s="1"/>
  <c r="AY430" i="11"/>
  <c r="AI186" i="23" s="1"/>
  <c r="AY363" i="11"/>
  <c r="AI119" i="23" s="1"/>
  <c r="AY364" i="11"/>
  <c r="AI120" i="23" s="1"/>
  <c r="BW194" i="11"/>
  <c r="BA438" i="11"/>
  <c r="AK194" i="23" s="1"/>
  <c r="CE178" i="11"/>
  <c r="CE423" i="11" s="1"/>
  <c r="BK179" i="23" s="1"/>
  <c r="BB422" i="11"/>
  <c r="AL178" i="23" s="1"/>
  <c r="BB423" i="11"/>
  <c r="AL179" i="23" s="1"/>
  <c r="BX34" i="11"/>
  <c r="BX278" i="11" s="1"/>
  <c r="BE34" i="23" s="1"/>
  <c r="BI278" i="11"/>
  <c r="AR34" i="23" s="1"/>
  <c r="BP126" i="11"/>
  <c r="BH370" i="11"/>
  <c r="AQ126" i="23" s="1"/>
  <c r="CF171" i="11"/>
  <c r="BJ415" i="11"/>
  <c r="AS171" i="23" s="1"/>
  <c r="CF83" i="11"/>
  <c r="CF327" i="11" s="1"/>
  <c r="BL83" i="23" s="1"/>
  <c r="BJ327" i="11"/>
  <c r="AS83" i="23" s="1"/>
  <c r="BJ328" i="11"/>
  <c r="AS84" i="23" s="1"/>
  <c r="BK443" i="11"/>
  <c r="AT199" i="23" s="1"/>
  <c r="BX78" i="11"/>
  <c r="BI322" i="11"/>
  <c r="AR78" i="23" s="1"/>
  <c r="BY83" i="11"/>
  <c r="BQ327" i="11"/>
  <c r="AY83" i="23" s="1"/>
  <c r="BC275" i="11"/>
  <c r="AM31" i="23" s="1"/>
  <c r="BO197" i="11"/>
  <c r="BO441" i="11" s="1"/>
  <c r="AW197" i="23" s="1"/>
  <c r="AZ441" i="11"/>
  <c r="AJ197" i="23" s="1"/>
  <c r="CE225" i="11"/>
  <c r="BB469" i="11"/>
  <c r="AL225" i="23" s="1"/>
  <c r="CE174" i="11"/>
  <c r="CE418" i="11" s="1"/>
  <c r="BK174" i="23" s="1"/>
  <c r="BB418" i="11"/>
  <c r="AL174" i="23" s="1"/>
  <c r="CE22" i="11"/>
  <c r="BB266" i="11"/>
  <c r="AL22" i="23" s="1"/>
  <c r="CE100" i="11"/>
  <c r="BB344" i="11"/>
  <c r="AL100" i="23" s="1"/>
  <c r="BO62" i="11"/>
  <c r="BO306" i="11" s="1"/>
  <c r="AW62" i="23" s="1"/>
  <c r="AZ306" i="11"/>
  <c r="AJ62" i="23" s="1"/>
  <c r="AZ307" i="11"/>
  <c r="AJ63" i="23" s="1"/>
  <c r="BP18" i="11"/>
  <c r="BP262" i="11" s="1"/>
  <c r="AX18" i="23" s="1"/>
  <c r="BH262" i="11"/>
  <c r="AQ18" i="23" s="1"/>
  <c r="BP82" i="11"/>
  <c r="BH326" i="11"/>
  <c r="AQ82" i="23" s="1"/>
  <c r="BX11" i="11"/>
  <c r="BI255" i="11"/>
  <c r="AR11" i="23" s="1"/>
  <c r="BX178" i="11"/>
  <c r="BX422" i="11" s="1"/>
  <c r="BE178" i="23" s="1"/>
  <c r="BI422" i="11"/>
  <c r="AR178" i="23" s="1"/>
  <c r="BP206" i="11"/>
  <c r="BH450" i="11"/>
  <c r="AQ206" i="23" s="1"/>
  <c r="BP86" i="11"/>
  <c r="BP331" i="11" s="1"/>
  <c r="AX87" i="23" s="1"/>
  <c r="BH330" i="11"/>
  <c r="AQ86" i="23" s="1"/>
  <c r="BX32" i="11"/>
  <c r="BI276" i="11"/>
  <c r="AR32" i="23" s="1"/>
  <c r="CF91" i="11"/>
  <c r="CF335" i="11" s="1"/>
  <c r="BL91" i="23" s="1"/>
  <c r="BJ335" i="11"/>
  <c r="AS91" i="23" s="1"/>
  <c r="BJ336" i="11"/>
  <c r="AS92" i="23" s="1"/>
  <c r="BS316" i="11"/>
  <c r="BA72" i="23" s="1"/>
  <c r="BY241" i="11"/>
  <c r="BY485" i="11" s="1"/>
  <c r="BF241" i="23" s="1"/>
  <c r="BQ485" i="11"/>
  <c r="AY241" i="23" s="1"/>
  <c r="CG86" i="11"/>
  <c r="CG330" i="11" s="1"/>
  <c r="BM86" i="23" s="1"/>
  <c r="BR330" i="11"/>
  <c r="AZ86" i="23" s="1"/>
  <c r="CG23" i="11"/>
  <c r="BR267" i="11"/>
  <c r="AZ23" i="23" s="1"/>
  <c r="CE15" i="11"/>
  <c r="BB259" i="11"/>
  <c r="AL15" i="23" s="1"/>
  <c r="BO43" i="11"/>
  <c r="AZ287" i="11"/>
  <c r="AJ43" i="23" s="1"/>
  <c r="BW209" i="11"/>
  <c r="BW453" i="11" s="1"/>
  <c r="BD209" i="23" s="1"/>
  <c r="BA453" i="11"/>
  <c r="AK209" i="23" s="1"/>
  <c r="BW182" i="11"/>
  <c r="BA426" i="11"/>
  <c r="AK182" i="23" s="1"/>
  <c r="BW100" i="11"/>
  <c r="BW344" i="11" s="1"/>
  <c r="BD100" i="23" s="1"/>
  <c r="BA344" i="11"/>
  <c r="AK100" i="23" s="1"/>
  <c r="CE202" i="11"/>
  <c r="BB446" i="11"/>
  <c r="AL202" i="23" s="1"/>
  <c r="CE190" i="11"/>
  <c r="CE435" i="11" s="1"/>
  <c r="BK191" i="23" s="1"/>
  <c r="BB434" i="11"/>
  <c r="AL190" i="23" s="1"/>
  <c r="BB435" i="11"/>
  <c r="AL191" i="23" s="1"/>
  <c r="BW178" i="11"/>
  <c r="BW423" i="11" s="1"/>
  <c r="BD179" i="23" s="1"/>
  <c r="BA422" i="11"/>
  <c r="AK178" i="23" s="1"/>
  <c r="BA423" i="11"/>
  <c r="AK179" i="23" s="1"/>
  <c r="BK251" i="11"/>
  <c r="AT7" i="23" s="1"/>
  <c r="BP178" i="11"/>
  <c r="BH422" i="11"/>
  <c r="AQ178" i="23" s="1"/>
  <c r="BP130" i="11"/>
  <c r="BH374" i="11"/>
  <c r="AQ130" i="23" s="1"/>
  <c r="BK356" i="11"/>
  <c r="AT112" i="23" s="1"/>
  <c r="BP198" i="11"/>
  <c r="BP442" i="11" s="1"/>
  <c r="AX198" i="23" s="1"/>
  <c r="BH442" i="11"/>
  <c r="AQ198" i="23" s="1"/>
  <c r="BH443" i="11"/>
  <c r="AQ199" i="23" s="1"/>
  <c r="BP202" i="11"/>
  <c r="BH446" i="11"/>
  <c r="AQ202" i="23" s="1"/>
  <c r="BP162" i="11"/>
  <c r="BP406" i="11" s="1"/>
  <c r="AX162" i="23" s="1"/>
  <c r="BH406" i="11"/>
  <c r="AQ162" i="23" s="1"/>
  <c r="BK311" i="11"/>
  <c r="AT67" i="23" s="1"/>
  <c r="BK312" i="11"/>
  <c r="AT68" i="23" s="1"/>
  <c r="BX56" i="11"/>
  <c r="BX301" i="11" s="1"/>
  <c r="BE57" i="23" s="1"/>
  <c r="BI300" i="11"/>
  <c r="AR56" i="23" s="1"/>
  <c r="BI301" i="11"/>
  <c r="AR57" i="23" s="1"/>
  <c r="BK260" i="11"/>
  <c r="AT16" i="23" s="1"/>
  <c r="BK261" i="11"/>
  <c r="AT17" i="23" s="1"/>
  <c r="BK348" i="11"/>
  <c r="AT104" i="23" s="1"/>
  <c r="BS284" i="11"/>
  <c r="BA40" i="23" s="1"/>
  <c r="CG155" i="11"/>
  <c r="BR399" i="11"/>
  <c r="AZ155" i="23" s="1"/>
  <c r="BS462" i="11"/>
  <c r="BA218" i="23" s="1"/>
  <c r="BS463" i="11"/>
  <c r="BA219" i="23" s="1"/>
  <c r="CA407" i="11"/>
  <c r="BH163" i="23" s="1"/>
  <c r="BW18" i="11"/>
  <c r="BW262" i="11" s="1"/>
  <c r="BD18" i="23" s="1"/>
  <c r="BA262" i="11"/>
  <c r="AK18" i="23" s="1"/>
  <c r="CE189" i="11"/>
  <c r="BB433" i="11"/>
  <c r="AL189" i="23" s="1"/>
  <c r="BO209" i="11"/>
  <c r="BO453" i="11" s="1"/>
  <c r="AW209" i="23" s="1"/>
  <c r="AZ453" i="11"/>
  <c r="AJ209" i="23" s="1"/>
  <c r="BO233" i="11"/>
  <c r="BO477" i="11" s="1"/>
  <c r="AW233" i="23" s="1"/>
  <c r="AZ477" i="11"/>
  <c r="AJ233" i="23" s="1"/>
  <c r="BW94" i="11"/>
  <c r="BW339" i="11" s="1"/>
  <c r="BD95" i="23" s="1"/>
  <c r="BA338" i="11"/>
  <c r="AK94" i="23" s="1"/>
  <c r="BA339" i="11"/>
  <c r="AK95" i="23" s="1"/>
  <c r="BO22" i="11"/>
  <c r="AZ266" i="11"/>
  <c r="AJ22" i="23" s="1"/>
  <c r="BO135" i="11"/>
  <c r="AZ379" i="11"/>
  <c r="AJ135" i="23" s="1"/>
  <c r="BO100" i="11"/>
  <c r="BO344" i="11" s="1"/>
  <c r="AW100" i="23" s="1"/>
  <c r="AZ344" i="11"/>
  <c r="AJ100" i="23" s="1"/>
  <c r="CE177" i="11"/>
  <c r="BB421" i="11"/>
  <c r="AL177" i="23" s="1"/>
  <c r="CE32" i="11"/>
  <c r="BB276" i="11"/>
  <c r="AL32" i="23" s="1"/>
  <c r="BB277" i="11"/>
  <c r="AL33" i="23" s="1"/>
  <c r="CE158" i="11"/>
  <c r="BB402" i="11"/>
  <c r="AL158" i="23" s="1"/>
  <c r="CE242" i="11"/>
  <c r="CE487" i="11" s="1"/>
  <c r="BK243" i="23" s="1"/>
  <c r="BB486" i="11"/>
  <c r="AL242" i="23" s="1"/>
  <c r="BB487" i="11"/>
  <c r="AL243" i="23" s="1"/>
  <c r="CE91" i="11"/>
  <c r="BB335" i="11"/>
  <c r="AL91" i="23" s="1"/>
  <c r="CF7" i="11"/>
  <c r="CF251" i="11" s="1"/>
  <c r="BL7" i="23" s="1"/>
  <c r="BJ251" i="11"/>
  <c r="AS7" i="23" s="1"/>
  <c r="CF71" i="11"/>
  <c r="BJ315" i="11"/>
  <c r="AS71" i="23" s="1"/>
  <c r="BK451" i="11"/>
  <c r="AT207" i="23" s="1"/>
  <c r="CF238" i="11"/>
  <c r="CF482" i="11" s="1"/>
  <c r="BL238" i="23" s="1"/>
  <c r="BJ482" i="11"/>
  <c r="AS238" i="23" s="1"/>
  <c r="CF112" i="11"/>
  <c r="BJ356" i="11"/>
  <c r="AS112" i="23" s="1"/>
  <c r="BX182" i="11"/>
  <c r="BI426" i="11"/>
  <c r="AR182" i="23" s="1"/>
  <c r="CF96" i="11"/>
  <c r="CF341" i="11" s="1"/>
  <c r="BL97" i="23" s="1"/>
  <c r="BJ340" i="11"/>
  <c r="AS96" i="23" s="1"/>
  <c r="BJ341" i="11"/>
  <c r="AS97" i="23" s="1"/>
  <c r="BK316" i="11"/>
  <c r="AT72" i="23" s="1"/>
  <c r="BK317" i="11"/>
  <c r="AT73" i="23" s="1"/>
  <c r="BP110" i="11"/>
  <c r="BP354" i="11" s="1"/>
  <c r="AX110" i="23" s="1"/>
  <c r="BH354" i="11"/>
  <c r="AQ110" i="23" s="1"/>
  <c r="BX107" i="11"/>
  <c r="BI351" i="11"/>
  <c r="AR107" i="23" s="1"/>
  <c r="CF186" i="11"/>
  <c r="CF430" i="11" s="1"/>
  <c r="BL186" i="23" s="1"/>
  <c r="BJ430" i="11"/>
  <c r="AS186" i="23" s="1"/>
  <c r="CF67" i="11"/>
  <c r="CF312" i="11" s="1"/>
  <c r="BL68" i="23" s="1"/>
  <c r="BJ311" i="11"/>
  <c r="AS67" i="23" s="1"/>
  <c r="BJ312" i="11"/>
  <c r="AS68" i="23" s="1"/>
  <c r="CF190" i="11"/>
  <c r="BJ434" i="11"/>
  <c r="AS190" i="23" s="1"/>
  <c r="CF152" i="11"/>
  <c r="CF396" i="11" s="1"/>
  <c r="BL152" i="23" s="1"/>
  <c r="BJ396" i="11"/>
  <c r="AS152" i="23" s="1"/>
  <c r="CF215" i="11"/>
  <c r="BJ459" i="11"/>
  <c r="AS215" i="23" s="1"/>
  <c r="BX155" i="11"/>
  <c r="BX400" i="11" s="1"/>
  <c r="BE156" i="23" s="1"/>
  <c r="BI399" i="11"/>
  <c r="AR155" i="23" s="1"/>
  <c r="BI400" i="11"/>
  <c r="AR156" i="23" s="1"/>
  <c r="CF16" i="11"/>
  <c r="BJ260" i="11"/>
  <c r="AS16" i="23" s="1"/>
  <c r="BJ261" i="11"/>
  <c r="AS17" i="23" s="1"/>
  <c r="BK447" i="11"/>
  <c r="AT203" i="23" s="1"/>
  <c r="BP14" i="11"/>
  <c r="BP258" i="11" s="1"/>
  <c r="AX14" i="23" s="1"/>
  <c r="BH258" i="11"/>
  <c r="AQ14" i="23" s="1"/>
  <c r="BH259" i="11"/>
  <c r="AQ15" i="23" s="1"/>
  <c r="CF104" i="11"/>
  <c r="CF349" i="11" s="1"/>
  <c r="BL105" i="23" s="1"/>
  <c r="BJ348" i="11"/>
  <c r="AS104" i="23" s="1"/>
  <c r="BJ349" i="11"/>
  <c r="AS105" i="23" s="1"/>
  <c r="BY43" i="11"/>
  <c r="BY288" i="11" s="1"/>
  <c r="BF44" i="23" s="1"/>
  <c r="BQ287" i="11"/>
  <c r="AY43" i="23" s="1"/>
  <c r="BQ288" i="11"/>
  <c r="AY44" i="23" s="1"/>
  <c r="CG142" i="11"/>
  <c r="BR386" i="11"/>
  <c r="AZ142" i="23" s="1"/>
  <c r="BY11" i="11"/>
  <c r="BQ255" i="11"/>
  <c r="AY11" i="23" s="1"/>
  <c r="BS335" i="11"/>
  <c r="BA91" i="23" s="1"/>
  <c r="CG123" i="11"/>
  <c r="CG367" i="11" s="1"/>
  <c r="BM123" i="23" s="1"/>
  <c r="BR367" i="11"/>
  <c r="AZ123" i="23" s="1"/>
  <c r="CG156" i="11"/>
  <c r="CG400" i="11" s="1"/>
  <c r="BM156" i="23" s="1"/>
  <c r="BR400" i="11"/>
  <c r="AZ156" i="23" s="1"/>
  <c r="BR401" i="11"/>
  <c r="AZ157" i="23" s="1"/>
  <c r="BS434" i="11"/>
  <c r="BA190" i="23" s="1"/>
  <c r="CG22" i="11"/>
  <c r="BR266" i="11"/>
  <c r="AZ22" i="23" s="1"/>
  <c r="BS304" i="11"/>
  <c r="BA60" i="23" s="1"/>
  <c r="BS305" i="11"/>
  <c r="BA61" i="23" s="1"/>
  <c r="BS387" i="11"/>
  <c r="BA143" i="23" s="1"/>
  <c r="CG181" i="11"/>
  <c r="BR425" i="11"/>
  <c r="AZ181" i="23" s="1"/>
  <c r="CG217" i="11"/>
  <c r="BR461" i="11"/>
  <c r="AZ217" i="23" s="1"/>
  <c r="CG67" i="11"/>
  <c r="CG311" i="11" s="1"/>
  <c r="BM67" i="23" s="1"/>
  <c r="BR311" i="11"/>
  <c r="AZ67" i="23" s="1"/>
  <c r="CG164" i="11"/>
  <c r="BR408" i="11"/>
  <c r="AZ164" i="23" s="1"/>
  <c r="BS299" i="11"/>
  <c r="BA55" i="23" s="1"/>
  <c r="BS376" i="11"/>
  <c r="BA132" i="23" s="1"/>
  <c r="BS377" i="11"/>
  <c r="BA133" i="23" s="1"/>
  <c r="BS351" i="11"/>
  <c r="BA107" i="23" s="1"/>
  <c r="BS352" i="11"/>
  <c r="BA108" i="23" s="1"/>
  <c r="BS339" i="11"/>
  <c r="BA95" i="23" s="1"/>
  <c r="BS340" i="11"/>
  <c r="BA96" i="23" s="1"/>
  <c r="CA251" i="11"/>
  <c r="BH7" i="23" s="1"/>
  <c r="CA283" i="11"/>
  <c r="BH39" i="23" s="1"/>
  <c r="CA315" i="11"/>
  <c r="BH71" i="23" s="1"/>
  <c r="CA347" i="11"/>
  <c r="BH103" i="23" s="1"/>
  <c r="CA348" i="11"/>
  <c r="BH104" i="23" s="1"/>
  <c r="CA379" i="11"/>
  <c r="BH135" i="23" s="1"/>
  <c r="CA411" i="11"/>
  <c r="BH167" i="23" s="1"/>
  <c r="CA443" i="11"/>
  <c r="BH199" i="23" s="1"/>
  <c r="CA475" i="11"/>
  <c r="BH231" i="23" s="1"/>
  <c r="CA476" i="11"/>
  <c r="BH232" i="23" s="1"/>
  <c r="CO311" i="11"/>
  <c r="BT67" i="23" s="1"/>
  <c r="CO312" i="11"/>
  <c r="BT68" i="23" s="1"/>
  <c r="CP408" i="11"/>
  <c r="BU164" i="23" s="1"/>
  <c r="CO461" i="11"/>
  <c r="BT217" i="23" s="1"/>
  <c r="CO462" i="11"/>
  <c r="BT218" i="23" s="1"/>
  <c r="CO477" i="11"/>
  <c r="BT233" i="23" s="1"/>
  <c r="CP263" i="11"/>
  <c r="BU19" i="23" s="1"/>
  <c r="CQ356" i="11"/>
  <c r="BV112" i="23" s="1"/>
  <c r="CQ357" i="11"/>
  <c r="BV113" i="23" s="1"/>
  <c r="CO404" i="11"/>
  <c r="BT160" i="23" s="1"/>
  <c r="CO278" i="11"/>
  <c r="BT34" i="23" s="1"/>
  <c r="CQ388" i="11"/>
  <c r="BV144" i="23" s="1"/>
  <c r="CP299" i="11"/>
  <c r="BU55" i="23" s="1"/>
  <c r="CN334" i="11"/>
  <c r="BS90" i="23" s="1"/>
  <c r="CO262" i="11"/>
  <c r="BT18" i="23" s="1"/>
  <c r="CP323" i="11"/>
  <c r="BU79" i="23" s="1"/>
  <c r="CQ289" i="11"/>
  <c r="BV45" i="23" s="1"/>
  <c r="CQ290" i="11"/>
  <c r="BV46" i="23" s="1"/>
  <c r="CQ352" i="11"/>
  <c r="BV108" i="23" s="1"/>
  <c r="CP442" i="11"/>
  <c r="BU198" i="23" s="1"/>
  <c r="CP443" i="11"/>
  <c r="BU199" i="23" s="1"/>
  <c r="CO401" i="11"/>
  <c r="BT157" i="23" s="1"/>
  <c r="CO432" i="11"/>
  <c r="BT188" i="23" s="1"/>
  <c r="CO446" i="11"/>
  <c r="BT202" i="23" s="1"/>
  <c r="CP304" i="11"/>
  <c r="BU60" i="23" s="1"/>
  <c r="CP305" i="11"/>
  <c r="BU61" i="23" s="1"/>
  <c r="CO418" i="11"/>
  <c r="BT174" i="23" s="1"/>
  <c r="CO419" i="11"/>
  <c r="BT175" i="23" s="1"/>
  <c r="CP288" i="11"/>
  <c r="BU44" i="23" s="1"/>
  <c r="CP381" i="11"/>
  <c r="BU137" i="23" s="1"/>
  <c r="CO434" i="11"/>
  <c r="BT190" i="23" s="1"/>
  <c r="CQ390" i="11"/>
  <c r="BV146" i="23" s="1"/>
  <c r="CQ391" i="11"/>
  <c r="BV147" i="23" s="1"/>
  <c r="CQ403" i="11"/>
  <c r="BV159" i="23" s="1"/>
  <c r="CQ284" i="11"/>
  <c r="BV40" i="23" s="1"/>
  <c r="CM427" i="11"/>
  <c r="BR183" i="23" s="1"/>
  <c r="CM428" i="11"/>
  <c r="BR184" i="23" s="1"/>
  <c r="CN405" i="11"/>
  <c r="BS161" i="23" s="1"/>
  <c r="CH57" i="11"/>
  <c r="BZ301" i="11"/>
  <c r="BG57" i="23" s="1"/>
  <c r="CH56" i="11"/>
  <c r="BZ300" i="11"/>
  <c r="BG56" i="23" s="1"/>
  <c r="CH72" i="11"/>
  <c r="CH317" i="11" s="1"/>
  <c r="BN73" i="23" s="1"/>
  <c r="BZ316" i="11"/>
  <c r="BG72" i="23" s="1"/>
  <c r="BY102" i="11"/>
  <c r="BQ346" i="11"/>
  <c r="AY102" i="23" s="1"/>
  <c r="CG44" i="11"/>
  <c r="BR288" i="11"/>
  <c r="AZ44" i="23" s="1"/>
  <c r="BY42" i="11"/>
  <c r="BQ286" i="11"/>
  <c r="AY42" i="23" s="1"/>
  <c r="CH96" i="11"/>
  <c r="BZ340" i="11"/>
  <c r="BG96" i="23" s="1"/>
  <c r="CQ353" i="11"/>
  <c r="BV109" i="23" s="1"/>
  <c r="BS265" i="11"/>
  <c r="BA21" i="23" s="1"/>
  <c r="BP21" i="11"/>
  <c r="BH265" i="11"/>
  <c r="AQ21" i="23" s="1"/>
  <c r="CH97" i="11"/>
  <c r="BZ341" i="11"/>
  <c r="BG97" i="23" s="1"/>
  <c r="BY8" i="11"/>
  <c r="BQ252" i="11"/>
  <c r="AY8" i="23" s="1"/>
  <c r="BY72" i="11"/>
  <c r="BY317" i="11" s="1"/>
  <c r="BF73" i="23" s="1"/>
  <c r="BQ316" i="11"/>
  <c r="AY72" i="23" s="1"/>
  <c r="BY218" i="11"/>
  <c r="BQ462" i="11"/>
  <c r="AY218" i="23" s="1"/>
  <c r="BX21" i="11"/>
  <c r="BI265" i="11"/>
  <c r="AR21" i="23" s="1"/>
  <c r="BK397" i="11"/>
  <c r="AT153" i="23" s="1"/>
  <c r="CH196" i="11"/>
  <c r="CH441" i="11" s="1"/>
  <c r="BN197" i="23" s="1"/>
  <c r="BZ440" i="11"/>
  <c r="BG196" i="23" s="1"/>
  <c r="BZ441" i="11"/>
  <c r="BG197" i="23" s="1"/>
  <c r="CG53" i="11"/>
  <c r="CG297" i="11" s="1"/>
  <c r="BM53" i="23" s="1"/>
  <c r="BR297" i="11"/>
  <c r="AZ53" i="23" s="1"/>
  <c r="BY88" i="11"/>
  <c r="BY332" i="11" s="1"/>
  <c r="BF88" i="23" s="1"/>
  <c r="BQ332" i="11"/>
  <c r="AY88" i="23" s="1"/>
  <c r="BQ333" i="11"/>
  <c r="AY89" i="23" s="1"/>
  <c r="CG216" i="11"/>
  <c r="BR460" i="11"/>
  <c r="AZ216" i="23" s="1"/>
  <c r="CF52" i="11"/>
  <c r="BJ296" i="11"/>
  <c r="AS52" i="23" s="1"/>
  <c r="BY62" i="11"/>
  <c r="BY306" i="11" s="1"/>
  <c r="BF62" i="23" s="1"/>
  <c r="BQ306" i="11"/>
  <c r="AY62" i="23" s="1"/>
  <c r="BY170" i="11"/>
  <c r="BY414" i="11" s="1"/>
  <c r="BF170" i="23" s="1"/>
  <c r="BQ414" i="11"/>
  <c r="AY170" i="23" s="1"/>
  <c r="CG187" i="11"/>
  <c r="BR431" i="11"/>
  <c r="AZ187" i="23" s="1"/>
  <c r="CF25" i="11"/>
  <c r="BJ269" i="11"/>
  <c r="AS25" i="23" s="1"/>
  <c r="BS285" i="11"/>
  <c r="BA41" i="23" s="1"/>
  <c r="CG195" i="11"/>
  <c r="BR439" i="11"/>
  <c r="AZ195" i="23" s="1"/>
  <c r="CH32" i="11"/>
  <c r="BZ276" i="11"/>
  <c r="BG32" i="23" s="1"/>
  <c r="BS289" i="11"/>
  <c r="BA45" i="23" s="1"/>
  <c r="BS369" i="11"/>
  <c r="BA125" i="23" s="1"/>
  <c r="BY117" i="11"/>
  <c r="BY361" i="11" s="1"/>
  <c r="BF117" i="23" s="1"/>
  <c r="BQ361" i="11"/>
  <c r="AY117" i="23" s="1"/>
  <c r="CN412" i="11"/>
  <c r="BS168" i="23" s="1"/>
  <c r="CG161" i="11"/>
  <c r="CG405" i="11" s="1"/>
  <c r="BM161" i="23" s="1"/>
  <c r="BR405" i="11"/>
  <c r="AZ161" i="23" s="1"/>
  <c r="BK384" i="11"/>
  <c r="AT140" i="23" s="1"/>
  <c r="BW5" i="11"/>
  <c r="BA249" i="11"/>
  <c r="AK5" i="23" s="1"/>
  <c r="BO72" i="11"/>
  <c r="AZ316" i="11"/>
  <c r="AJ72" i="23" s="1"/>
  <c r="AZ317" i="11"/>
  <c r="AJ73" i="23" s="1"/>
  <c r="AY365" i="11"/>
  <c r="AI121" i="23" s="1"/>
  <c r="AY366" i="11"/>
  <c r="AI122" i="23" s="1"/>
  <c r="BO165" i="11"/>
  <c r="AZ409" i="11"/>
  <c r="AJ165" i="23" s="1"/>
  <c r="BC431" i="11"/>
  <c r="AM187" i="23" s="1"/>
  <c r="BW220" i="11"/>
  <c r="BW464" i="11" s="1"/>
  <c r="BD220" i="23" s="1"/>
  <c r="BA464" i="11"/>
  <c r="AK220" i="23" s="1"/>
  <c r="BO13" i="11"/>
  <c r="AZ257" i="11"/>
  <c r="AJ13" i="23" s="1"/>
  <c r="CE63" i="11"/>
  <c r="CE308" i="11" s="1"/>
  <c r="BK64" i="23" s="1"/>
  <c r="BB307" i="11"/>
  <c r="AL63" i="23" s="1"/>
  <c r="BC476" i="11"/>
  <c r="AM232" i="23" s="1"/>
  <c r="BW176" i="11"/>
  <c r="BW420" i="11" s="1"/>
  <c r="BD176" i="23" s="1"/>
  <c r="BA420" i="11"/>
  <c r="AK176" i="23" s="1"/>
  <c r="CE152" i="11"/>
  <c r="BB396" i="11"/>
  <c r="AL152" i="23" s="1"/>
  <c r="BO101" i="11"/>
  <c r="AZ345" i="11"/>
  <c r="AJ101" i="23" s="1"/>
  <c r="BW112" i="11"/>
  <c r="BA356" i="11"/>
  <c r="AK112" i="23" s="1"/>
  <c r="BK277" i="11"/>
  <c r="AT33" i="23" s="1"/>
  <c r="CF98" i="11"/>
  <c r="CF342" i="11" s="1"/>
  <c r="BL98" i="23" s="1"/>
  <c r="BJ342" i="11"/>
  <c r="AS98" i="23" s="1"/>
  <c r="BO121" i="11"/>
  <c r="AZ365" i="11"/>
  <c r="AJ121" i="23" s="1"/>
  <c r="CE208" i="11"/>
  <c r="CE452" i="11" s="1"/>
  <c r="BK208" i="23" s="1"/>
  <c r="BB452" i="11"/>
  <c r="AL208" i="23" s="1"/>
  <c r="BW127" i="11"/>
  <c r="BW372" i="11" s="1"/>
  <c r="BD128" i="23" s="1"/>
  <c r="BA371" i="11"/>
  <c r="AK127" i="23" s="1"/>
  <c r="BA372" i="11"/>
  <c r="AK128" i="23" s="1"/>
  <c r="CE188" i="11"/>
  <c r="CE432" i="11" s="1"/>
  <c r="BK188" i="23" s="1"/>
  <c r="BB432" i="11"/>
  <c r="AL188" i="23" s="1"/>
  <c r="BW191" i="11"/>
  <c r="BA435" i="11"/>
  <c r="AK191" i="23" s="1"/>
  <c r="BO154" i="11"/>
  <c r="BO398" i="11" s="1"/>
  <c r="AW154" i="23" s="1"/>
  <c r="AZ398" i="11"/>
  <c r="AJ154" i="23" s="1"/>
  <c r="BW105" i="11"/>
  <c r="BW349" i="11" s="1"/>
  <c r="BD105" i="23" s="1"/>
  <c r="BA349" i="11"/>
  <c r="AK105" i="23" s="1"/>
  <c r="BX119" i="11"/>
  <c r="BI363" i="11"/>
  <c r="AR119" i="23" s="1"/>
  <c r="CF196" i="11"/>
  <c r="BJ440" i="11"/>
  <c r="AS196" i="23" s="1"/>
  <c r="AY280" i="11"/>
  <c r="AI36" i="23" s="1"/>
  <c r="AY281" i="11"/>
  <c r="AI37" i="23" s="1"/>
  <c r="BC336" i="11"/>
  <c r="AM92" i="23" s="1"/>
  <c r="AY455" i="11"/>
  <c r="AI211" i="23" s="1"/>
  <c r="AY456" i="11"/>
  <c r="AI212" i="23" s="1"/>
  <c r="CE54" i="11"/>
  <c r="CE298" i="11" s="1"/>
  <c r="BK54" i="23" s="1"/>
  <c r="BB298" i="11"/>
  <c r="AL54" i="23" s="1"/>
  <c r="BC372" i="11"/>
  <c r="AM128" i="23" s="1"/>
  <c r="BO203" i="11"/>
  <c r="BO447" i="11" s="1"/>
  <c r="AW203" i="23" s="1"/>
  <c r="AZ447" i="11"/>
  <c r="AJ203" i="23" s="1"/>
  <c r="BP67" i="11"/>
  <c r="BH311" i="11"/>
  <c r="AQ67" i="23" s="1"/>
  <c r="BG380" i="11"/>
  <c r="AP136" i="23" s="1"/>
  <c r="BP172" i="11"/>
  <c r="BH416" i="11"/>
  <c r="AQ172" i="23" s="1"/>
  <c r="BH417" i="11"/>
  <c r="AQ173" i="23" s="1"/>
  <c r="CE61" i="11"/>
  <c r="BB305" i="11"/>
  <c r="AL61" i="23" s="1"/>
  <c r="BO12" i="11"/>
  <c r="AZ256" i="11"/>
  <c r="AJ12" i="23" s="1"/>
  <c r="BK464" i="11"/>
  <c r="AT220" i="23" s="1"/>
  <c r="CE156" i="11"/>
  <c r="BB400" i="11"/>
  <c r="AL156" i="23" s="1"/>
  <c r="BC439" i="11"/>
  <c r="AM195" i="23" s="1"/>
  <c r="BX89" i="11"/>
  <c r="BI333" i="11"/>
  <c r="AR89" i="23" s="1"/>
  <c r="BP125" i="11"/>
  <c r="BP369" i="11" s="1"/>
  <c r="AX125" i="23" s="1"/>
  <c r="BH369" i="11"/>
  <c r="AQ125" i="23" s="1"/>
  <c r="BO20" i="11"/>
  <c r="AZ264" i="11"/>
  <c r="AJ20" i="23" s="1"/>
  <c r="BC436" i="11"/>
  <c r="AM192" i="23" s="1"/>
  <c r="BC437" i="11"/>
  <c r="AM193" i="23" s="1"/>
  <c r="BO58" i="11"/>
  <c r="AZ302" i="11"/>
  <c r="AJ58" i="23" s="1"/>
  <c r="BX108" i="11"/>
  <c r="BI352" i="11"/>
  <c r="AR108" i="23" s="1"/>
  <c r="BX225" i="11"/>
  <c r="BX469" i="11" s="1"/>
  <c r="BE225" i="23" s="1"/>
  <c r="BI469" i="11"/>
  <c r="AR225" i="23" s="1"/>
  <c r="BW29" i="11"/>
  <c r="BA273" i="11"/>
  <c r="AK29" i="23" s="1"/>
  <c r="BX176" i="11"/>
  <c r="BX421" i="11" s="1"/>
  <c r="BE177" i="23" s="1"/>
  <c r="BI420" i="11"/>
  <c r="AR176" i="23" s="1"/>
  <c r="BI421" i="11"/>
  <c r="AR177" i="23" s="1"/>
  <c r="BC359" i="11"/>
  <c r="AM115" i="23" s="1"/>
  <c r="BC459" i="11"/>
  <c r="AM215" i="23" s="1"/>
  <c r="BO207" i="11"/>
  <c r="BO451" i="11" s="1"/>
  <c r="AW207" i="23" s="1"/>
  <c r="AZ451" i="11"/>
  <c r="AJ207" i="23" s="1"/>
  <c r="AZ452" i="11"/>
  <c r="AJ208" i="23" s="1"/>
  <c r="BX49" i="11"/>
  <c r="BI293" i="11"/>
  <c r="AR49" i="23" s="1"/>
  <c r="BX207" i="11"/>
  <c r="BI451" i="11"/>
  <c r="AR207" i="23" s="1"/>
  <c r="BI452" i="11"/>
  <c r="AR208" i="23" s="1"/>
  <c r="BW13" i="11"/>
  <c r="BA257" i="11"/>
  <c r="AK13" i="23" s="1"/>
  <c r="BO74" i="11"/>
  <c r="BO318" i="11" s="1"/>
  <c r="AW74" i="23" s="1"/>
  <c r="AZ318" i="11"/>
  <c r="AJ74" i="23" s="1"/>
  <c r="AZ319" i="11"/>
  <c r="AJ75" i="23" s="1"/>
  <c r="CE113" i="11"/>
  <c r="BB357" i="11"/>
  <c r="AL113" i="23" s="1"/>
  <c r="CM266" i="11"/>
  <c r="BR22" i="23" s="1"/>
  <c r="CQ302" i="11"/>
  <c r="BV58" i="23" s="1"/>
  <c r="CQ256" i="11"/>
  <c r="BV12" i="23" s="1"/>
  <c r="CN257" i="11"/>
  <c r="BS13" i="23" s="1"/>
  <c r="CQ310" i="11"/>
  <c r="BV66" i="23" s="1"/>
  <c r="CQ416" i="11"/>
  <c r="BV172" i="23" s="1"/>
  <c r="CN426" i="11"/>
  <c r="BS182" i="23" s="1"/>
  <c r="CQ483" i="11"/>
  <c r="BV239" i="23" s="1"/>
  <c r="CH16" i="11"/>
  <c r="BZ260" i="11"/>
  <c r="BG16" i="23" s="1"/>
  <c r="CH182" i="11"/>
  <c r="BZ426" i="11"/>
  <c r="BG182" i="23" s="1"/>
  <c r="BY94" i="11"/>
  <c r="BY338" i="11" s="1"/>
  <c r="BF94" i="23" s="1"/>
  <c r="BQ338" i="11"/>
  <c r="AY94" i="23" s="1"/>
  <c r="BY134" i="11"/>
  <c r="BQ378" i="11"/>
  <c r="AY134" i="23" s="1"/>
  <c r="BQ379" i="11"/>
  <c r="AY135" i="23" s="1"/>
  <c r="BG371" i="11"/>
  <c r="AP127" i="23" s="1"/>
  <c r="CF197" i="11"/>
  <c r="CF441" i="11" s="1"/>
  <c r="BL197" i="23" s="1"/>
  <c r="BJ441" i="11"/>
  <c r="AS197" i="23" s="1"/>
  <c r="CQ281" i="11"/>
  <c r="BV37" i="23" s="1"/>
  <c r="CM327" i="11"/>
  <c r="BR83" i="23" s="1"/>
  <c r="CP348" i="11"/>
  <c r="BU104" i="23" s="1"/>
  <c r="CM385" i="11"/>
  <c r="BR141" i="23" s="1"/>
  <c r="CM434" i="11"/>
  <c r="BR190" i="23" s="1"/>
  <c r="CQ472" i="11"/>
  <c r="BV228" i="23" s="1"/>
  <c r="CH183" i="11"/>
  <c r="CH427" i="11" s="1"/>
  <c r="BN183" i="23" s="1"/>
  <c r="BZ427" i="11"/>
  <c r="BG183" i="23" s="1"/>
  <c r="CH235" i="11"/>
  <c r="BZ479" i="11"/>
  <c r="BG235" i="23" s="1"/>
  <c r="BQ317" i="11"/>
  <c r="AY73" i="23" s="1"/>
  <c r="BS389" i="11"/>
  <c r="BA145" i="23" s="1"/>
  <c r="BY189" i="11"/>
  <c r="BQ433" i="11"/>
  <c r="AY189" i="23" s="1"/>
  <c r="BQ457" i="11"/>
  <c r="AY213" i="23" s="1"/>
  <c r="BY213" i="11"/>
  <c r="BY458" i="11" s="1"/>
  <c r="BF214" i="23" s="1"/>
  <c r="BQ458" i="11"/>
  <c r="AY214" i="23" s="1"/>
  <c r="CO352" i="11"/>
  <c r="BT108" i="23" s="1"/>
  <c r="CQ397" i="11"/>
  <c r="BV153" i="23" s="1"/>
  <c r="CO430" i="11"/>
  <c r="BT186" i="23" s="1"/>
  <c r="CO451" i="11"/>
  <c r="BT207" i="23" s="1"/>
  <c r="CM472" i="11"/>
  <c r="BR228" i="23" s="1"/>
  <c r="CH31" i="11"/>
  <c r="BZ275" i="11"/>
  <c r="BG31" i="23" s="1"/>
  <c r="BZ342" i="11"/>
  <c r="BG98" i="23" s="1"/>
  <c r="CH98" i="11"/>
  <c r="BS416" i="11"/>
  <c r="BA172" i="23" s="1"/>
  <c r="CO271" i="11"/>
  <c r="BT27" i="23" s="1"/>
  <c r="CN357" i="11"/>
  <c r="BS113" i="23" s="1"/>
  <c r="CN438" i="11"/>
  <c r="BS194" i="23" s="1"/>
  <c r="CH50" i="11"/>
  <c r="BZ294" i="11"/>
  <c r="BG50" i="23" s="1"/>
  <c r="CH226" i="11"/>
  <c r="BZ470" i="11"/>
  <c r="BG226" i="23" s="1"/>
  <c r="BR305" i="11"/>
  <c r="AZ61" i="23" s="1"/>
  <c r="BY78" i="11"/>
  <c r="BY322" i="11" s="1"/>
  <c r="BF78" i="23" s="1"/>
  <c r="BQ322" i="11"/>
  <c r="AY78" i="23" s="1"/>
  <c r="CQ298" i="11"/>
  <c r="BV54" i="23" s="1"/>
  <c r="CQ328" i="11"/>
  <c r="BV84" i="23" s="1"/>
  <c r="CN359" i="11"/>
  <c r="BS115" i="23" s="1"/>
  <c r="CN380" i="11"/>
  <c r="BS136" i="23" s="1"/>
  <c r="CN402" i="11"/>
  <c r="BS158" i="23" s="1"/>
  <c r="CQ424" i="11"/>
  <c r="BV180" i="23" s="1"/>
  <c r="CQ451" i="11"/>
  <c r="BV207" i="23" s="1"/>
  <c r="CN467" i="11"/>
  <c r="BS223" i="23" s="1"/>
  <c r="BZ263" i="11"/>
  <c r="BG19" i="23" s="1"/>
  <c r="CH19" i="11"/>
  <c r="BZ264" i="11"/>
  <c r="BG20" i="23" s="1"/>
  <c r="CM273" i="11"/>
  <c r="BR29" i="23" s="1"/>
  <c r="CO329" i="11"/>
  <c r="BT85" i="23" s="1"/>
  <c r="CP357" i="11"/>
  <c r="BU113" i="23" s="1"/>
  <c r="CO459" i="11"/>
  <c r="BT215" i="23" s="1"/>
  <c r="CA272" i="11"/>
  <c r="BH28" i="23" s="1"/>
  <c r="CQ296" i="11"/>
  <c r="BV52" i="23" s="1"/>
  <c r="CO332" i="11"/>
  <c r="BT88" i="23" s="1"/>
  <c r="CN470" i="11"/>
  <c r="BS226" i="23" s="1"/>
  <c r="CO399" i="11"/>
  <c r="BT155" i="23" s="1"/>
  <c r="CH142" i="11"/>
  <c r="CH386" i="11" s="1"/>
  <c r="BN142" i="23" s="1"/>
  <c r="BZ386" i="11"/>
  <c r="BG142" i="23" s="1"/>
  <c r="CG62" i="11"/>
  <c r="CG306" i="11" s="1"/>
  <c r="BM62" i="23" s="1"/>
  <c r="BR306" i="11"/>
  <c r="AZ62" i="23" s="1"/>
  <c r="BS333" i="11"/>
  <c r="BA89" i="23" s="1"/>
  <c r="BY176" i="11"/>
  <c r="BQ420" i="11"/>
  <c r="AY176" i="23" s="1"/>
  <c r="BY208" i="11"/>
  <c r="BQ452" i="11"/>
  <c r="AY208" i="23" s="1"/>
  <c r="BX15" i="11"/>
  <c r="BI259" i="11"/>
  <c r="AR15" i="23" s="1"/>
  <c r="BP113" i="11"/>
  <c r="BP357" i="11" s="1"/>
  <c r="AX113" i="23" s="1"/>
  <c r="BH357" i="11"/>
  <c r="AQ113" i="23" s="1"/>
  <c r="BK393" i="11"/>
  <c r="AT149" i="23" s="1"/>
  <c r="BH413" i="11"/>
  <c r="AQ169" i="23" s="1"/>
  <c r="BP169" i="11"/>
  <c r="BX189" i="11"/>
  <c r="BX433" i="11" s="1"/>
  <c r="BE189" i="23" s="1"/>
  <c r="BI433" i="11"/>
  <c r="AR189" i="23" s="1"/>
  <c r="BK452" i="11"/>
  <c r="AT208" i="23" s="1"/>
  <c r="BX223" i="11"/>
  <c r="BX468" i="11" s="1"/>
  <c r="BE224" i="23" s="1"/>
  <c r="BI467" i="11"/>
  <c r="AR223" i="23" s="1"/>
  <c r="BI468" i="11"/>
  <c r="AR224" i="23" s="1"/>
  <c r="BK486" i="11"/>
  <c r="AT242" i="23" s="1"/>
  <c r="BW232" i="11"/>
  <c r="BW476" i="11" s="1"/>
  <c r="BD232" i="23" s="1"/>
  <c r="BA476" i="11"/>
  <c r="AK232" i="23" s="1"/>
  <c r="BC373" i="11"/>
  <c r="AM129" i="23" s="1"/>
  <c r="BA366" i="11"/>
  <c r="AK122" i="23" s="1"/>
  <c r="AY488" i="11"/>
  <c r="AI244" i="23" s="1"/>
  <c r="BK320" i="11"/>
  <c r="AT76" i="23" s="1"/>
  <c r="BJ334" i="11"/>
  <c r="AS90" i="23" s="1"/>
  <c r="BG349" i="11"/>
  <c r="AP105" i="23" s="1"/>
  <c r="BG350" i="11"/>
  <c r="AP106" i="23" s="1"/>
  <c r="BB471" i="11"/>
  <c r="AL227" i="23" s="1"/>
  <c r="BC393" i="11"/>
  <c r="AM149" i="23" s="1"/>
  <c r="BH331" i="11"/>
  <c r="AQ87" i="23" s="1"/>
  <c r="CE39" i="11"/>
  <c r="BB283" i="11"/>
  <c r="AL39" i="23" s="1"/>
  <c r="BW229" i="11"/>
  <c r="BA473" i="11"/>
  <c r="AK229" i="23" s="1"/>
  <c r="BO107" i="11"/>
  <c r="AZ351" i="11"/>
  <c r="AJ107" i="23" s="1"/>
  <c r="AZ352" i="11"/>
  <c r="AJ108" i="23" s="1"/>
  <c r="BW84" i="11"/>
  <c r="BW328" i="11" s="1"/>
  <c r="BD84" i="23" s="1"/>
  <c r="BA328" i="11"/>
  <c r="AK84" i="23" s="1"/>
  <c r="BO126" i="11"/>
  <c r="AZ370" i="11"/>
  <c r="AJ126" i="23" s="1"/>
  <c r="BG396" i="11"/>
  <c r="AP152" i="23" s="1"/>
  <c r="BG397" i="11"/>
  <c r="AP153" i="23" s="1"/>
  <c r="BP62" i="11"/>
  <c r="BP306" i="11" s="1"/>
  <c r="AX62" i="23" s="1"/>
  <c r="BH306" i="11"/>
  <c r="AQ62" i="23" s="1"/>
  <c r="CF214" i="11"/>
  <c r="CF458" i="11" s="1"/>
  <c r="BL214" i="23" s="1"/>
  <c r="BJ458" i="11"/>
  <c r="AS214" i="23" s="1"/>
  <c r="BW42" i="11"/>
  <c r="BA286" i="11"/>
  <c r="AK42" i="23" s="1"/>
  <c r="BO201" i="11"/>
  <c r="AZ445" i="11"/>
  <c r="AJ201" i="23" s="1"/>
  <c r="AZ446" i="11"/>
  <c r="AJ202" i="23" s="1"/>
  <c r="BW8" i="11"/>
  <c r="BA252" i="11"/>
  <c r="AK8" i="23" s="1"/>
  <c r="BO119" i="11"/>
  <c r="AZ363" i="11"/>
  <c r="AJ119" i="23" s="1"/>
  <c r="CE194" i="11"/>
  <c r="BB438" i="11"/>
  <c r="AL194" i="23" s="1"/>
  <c r="BB439" i="11"/>
  <c r="AL195" i="23" s="1"/>
  <c r="CF63" i="11"/>
  <c r="BJ307" i="11"/>
  <c r="AS63" i="23" s="1"/>
  <c r="BX64" i="11"/>
  <c r="BI308" i="11"/>
  <c r="AR64" i="23" s="1"/>
  <c r="CF19" i="11"/>
  <c r="CF264" i="11" s="1"/>
  <c r="BL20" i="23" s="1"/>
  <c r="BJ263" i="11"/>
  <c r="AS19" i="23" s="1"/>
  <c r="BJ264" i="11"/>
  <c r="AS20" i="23" s="1"/>
  <c r="CF80" i="11"/>
  <c r="BJ324" i="11"/>
  <c r="AS80" i="23" s="1"/>
  <c r="BX51" i="11"/>
  <c r="BI295" i="11"/>
  <c r="AR51" i="23" s="1"/>
  <c r="BS450" i="11"/>
  <c r="BA206" i="23" s="1"/>
  <c r="BS451" i="11"/>
  <c r="BA207" i="23" s="1"/>
  <c r="CG233" i="11"/>
  <c r="CG477" i="11" s="1"/>
  <c r="BM233" i="23" s="1"/>
  <c r="BR477" i="11"/>
  <c r="AZ233" i="23" s="1"/>
  <c r="CE19" i="11"/>
  <c r="CE263" i="11" s="1"/>
  <c r="BK19" i="23" s="1"/>
  <c r="BB263" i="11"/>
  <c r="AL19" i="23" s="1"/>
  <c r="AY465" i="11"/>
  <c r="AI221" i="23" s="1"/>
  <c r="AY466" i="11"/>
  <c r="AI222" i="23" s="1"/>
  <c r="CE205" i="11"/>
  <c r="BB449" i="11"/>
  <c r="AL205" i="23" s="1"/>
  <c r="BC408" i="11"/>
  <c r="AM164" i="23" s="1"/>
  <c r="BC409" i="11"/>
  <c r="AM165" i="23" s="1"/>
  <c r="BO55" i="11"/>
  <c r="AZ299" i="11"/>
  <c r="AJ55" i="23" s="1"/>
  <c r="CE30" i="11"/>
  <c r="BB274" i="11"/>
  <c r="AL30" i="23" s="1"/>
  <c r="BX18" i="11"/>
  <c r="BX262" i="11" s="1"/>
  <c r="BE18" i="23" s="1"/>
  <c r="BI262" i="11"/>
  <c r="AR18" i="23" s="1"/>
  <c r="BX98" i="11"/>
  <c r="BX342" i="11" s="1"/>
  <c r="BE98" i="23" s="1"/>
  <c r="BI342" i="11"/>
  <c r="AR98" i="23" s="1"/>
  <c r="BX38" i="11"/>
  <c r="BI282" i="11"/>
  <c r="AR38" i="23" s="1"/>
  <c r="CF194" i="11"/>
  <c r="CF438" i="11" s="1"/>
  <c r="BL194" i="23" s="1"/>
  <c r="BJ438" i="11"/>
  <c r="AS194" i="23" s="1"/>
  <c r="BX174" i="11"/>
  <c r="BX418" i="11" s="1"/>
  <c r="BE174" i="23" s="1"/>
  <c r="BI418" i="11"/>
  <c r="AR174" i="23" s="1"/>
  <c r="BP22" i="11"/>
  <c r="BP267" i="11" s="1"/>
  <c r="AX23" i="23" s="1"/>
  <c r="BH266" i="11"/>
  <c r="AQ22" i="23" s="1"/>
  <c r="BH267" i="11"/>
  <c r="AQ23" i="23" s="1"/>
  <c r="BX43" i="11"/>
  <c r="BI287" i="11"/>
  <c r="AR43" i="23" s="1"/>
  <c r="CF235" i="11"/>
  <c r="BJ479" i="11"/>
  <c r="AS235" i="23" s="1"/>
  <c r="CG48" i="11"/>
  <c r="CG293" i="11" s="1"/>
  <c r="BM49" i="23" s="1"/>
  <c r="BR292" i="11"/>
  <c r="AZ48" i="23" s="1"/>
  <c r="BR293" i="11"/>
  <c r="AZ49" i="23" s="1"/>
  <c r="CG237" i="11"/>
  <c r="CG481" i="11" s="1"/>
  <c r="BM237" i="23" s="1"/>
  <c r="BR481" i="11"/>
  <c r="AZ237" i="23" s="1"/>
  <c r="BS267" i="11"/>
  <c r="BA23" i="23" s="1"/>
  <c r="BS268" i="11"/>
  <c r="BA24" i="23" s="1"/>
  <c r="CG159" i="11"/>
  <c r="CG404" i="11" s="1"/>
  <c r="BM160" i="23" s="1"/>
  <c r="BR403" i="11"/>
  <c r="AZ159" i="23" s="1"/>
  <c r="BR404" i="11"/>
  <c r="AZ160" i="23" s="1"/>
  <c r="CN343" i="11"/>
  <c r="BS99" i="23" s="1"/>
  <c r="CQ438" i="11"/>
  <c r="BV194" i="23" s="1"/>
  <c r="BC332" i="11"/>
  <c r="AM88" i="23" s="1"/>
  <c r="BC333" i="11"/>
  <c r="AM89" i="23" s="1"/>
  <c r="BW43" i="11"/>
  <c r="BA287" i="11"/>
  <c r="AK43" i="23" s="1"/>
  <c r="CE233" i="11"/>
  <c r="BB477" i="11"/>
  <c r="AL233" i="23" s="1"/>
  <c r="BC426" i="11"/>
  <c r="AM182" i="23" s="1"/>
  <c r="CE68" i="11"/>
  <c r="BB312" i="11"/>
  <c r="AL68" i="23" s="1"/>
  <c r="BB313" i="11"/>
  <c r="AL69" i="23" s="1"/>
  <c r="BW222" i="11"/>
  <c r="BA466" i="11"/>
  <c r="AK222" i="23" s="1"/>
  <c r="BW110" i="11"/>
  <c r="BW354" i="11" s="1"/>
  <c r="BD110" i="23" s="1"/>
  <c r="BA354" i="11"/>
  <c r="AK110" i="23" s="1"/>
  <c r="BP34" i="11"/>
  <c r="BH278" i="11"/>
  <c r="AQ34" i="23" s="1"/>
  <c r="BP38" i="11"/>
  <c r="BP282" i="11" s="1"/>
  <c r="AX38" i="23" s="1"/>
  <c r="BH282" i="11"/>
  <c r="AQ38" i="23" s="1"/>
  <c r="BK292" i="11"/>
  <c r="AT48" i="23" s="1"/>
  <c r="BX198" i="11"/>
  <c r="BX442" i="11" s="1"/>
  <c r="BE198" i="23" s="1"/>
  <c r="BI442" i="11"/>
  <c r="AR198" i="23" s="1"/>
  <c r="BI443" i="11"/>
  <c r="AR199" i="23" s="1"/>
  <c r="BX46" i="11"/>
  <c r="BI290" i="11"/>
  <c r="AR46" i="23" s="1"/>
  <c r="BX67" i="11"/>
  <c r="BI311" i="11"/>
  <c r="AR67" i="23" s="1"/>
  <c r="BI312" i="11"/>
  <c r="AR68" i="23" s="1"/>
  <c r="BX30" i="11"/>
  <c r="BI274" i="11"/>
  <c r="AR30" i="23" s="1"/>
  <c r="BX148" i="11"/>
  <c r="BI392" i="11"/>
  <c r="AR148" i="23" s="1"/>
  <c r="CG135" i="11"/>
  <c r="BR379" i="11"/>
  <c r="AZ135" i="23" s="1"/>
  <c r="CG15" i="11"/>
  <c r="BR259" i="11"/>
  <c r="AZ15" i="23" s="1"/>
  <c r="CG100" i="11"/>
  <c r="BR344" i="11"/>
  <c r="AZ100" i="23" s="1"/>
  <c r="CG6" i="11"/>
  <c r="CG250" i="11" s="1"/>
  <c r="BM6" i="23" s="1"/>
  <c r="BR250" i="11"/>
  <c r="AZ6" i="23" s="1"/>
  <c r="CA435" i="11"/>
  <c r="BH191" i="23" s="1"/>
  <c r="CA436" i="11"/>
  <c r="BH192" i="23" s="1"/>
  <c r="CA467" i="11"/>
  <c r="BH223" i="23" s="1"/>
  <c r="CA468" i="11"/>
  <c r="BH224" i="23" s="1"/>
  <c r="BC348" i="11"/>
  <c r="AM104" i="23" s="1"/>
  <c r="BO27" i="11"/>
  <c r="AZ271" i="11"/>
  <c r="AJ27" i="23" s="1"/>
  <c r="CE197" i="11"/>
  <c r="BB441" i="11"/>
  <c r="AL197" i="23" s="1"/>
  <c r="BW233" i="11"/>
  <c r="BA477" i="11"/>
  <c r="AK233" i="23" s="1"/>
  <c r="CE94" i="11"/>
  <c r="CE338" i="11" s="1"/>
  <c r="BK94" i="23" s="1"/>
  <c r="BB338" i="11"/>
  <c r="AL94" i="23" s="1"/>
  <c r="BW205" i="11"/>
  <c r="BA449" i="11"/>
  <c r="AK205" i="23" s="1"/>
  <c r="BW22" i="11"/>
  <c r="BA266" i="11"/>
  <c r="AK22" i="23" s="1"/>
  <c r="AY395" i="11"/>
  <c r="AI151" i="23" s="1"/>
  <c r="AY396" i="11"/>
  <c r="AI152" i="23" s="1"/>
  <c r="BW164" i="11"/>
  <c r="BA408" i="11"/>
  <c r="AK164" i="23" s="1"/>
  <c r="BC276" i="11"/>
  <c r="AM32" i="23" s="1"/>
  <c r="BO30" i="11"/>
  <c r="BO274" i="11" s="1"/>
  <c r="AW30" i="23" s="1"/>
  <c r="AZ274" i="11"/>
  <c r="AJ30" i="23" s="1"/>
  <c r="AZ275" i="11"/>
  <c r="AJ31" i="23" s="1"/>
  <c r="AY315" i="11"/>
  <c r="AI71" i="23" s="1"/>
  <c r="AY316" i="11"/>
  <c r="AI72" i="23" s="1"/>
  <c r="BK267" i="11"/>
  <c r="AT23" i="23" s="1"/>
  <c r="BK331" i="11"/>
  <c r="AT87" i="23" s="1"/>
  <c r="CF75" i="11"/>
  <c r="BJ319" i="11"/>
  <c r="AS75" i="23" s="1"/>
  <c r="BP203" i="11"/>
  <c r="BH447" i="11"/>
  <c r="AQ203" i="23" s="1"/>
  <c r="BK467" i="11"/>
  <c r="AT223" i="23" s="1"/>
  <c r="BK468" i="11"/>
  <c r="AT224" i="23" s="1"/>
  <c r="CF243" i="11"/>
  <c r="BJ487" i="11"/>
  <c r="AS243" i="23" s="1"/>
  <c r="BX88" i="11"/>
  <c r="BX332" i="11" s="1"/>
  <c r="BE88" i="23" s="1"/>
  <c r="BI332" i="11"/>
  <c r="AR88" i="23" s="1"/>
  <c r="CF48" i="11"/>
  <c r="BJ292" i="11"/>
  <c r="AS48" i="23" s="1"/>
  <c r="BX158" i="11"/>
  <c r="BI402" i="11"/>
  <c r="AR158" i="23" s="1"/>
  <c r="CF227" i="11"/>
  <c r="CF472" i="11" s="1"/>
  <c r="BL228" i="23" s="1"/>
  <c r="BJ471" i="11"/>
  <c r="AS227" i="23" s="1"/>
  <c r="BJ472" i="11"/>
  <c r="AS228" i="23" s="1"/>
  <c r="BX110" i="11"/>
  <c r="BI354" i="11"/>
  <c r="AR110" i="23" s="1"/>
  <c r="CF43" i="11"/>
  <c r="BJ287" i="11"/>
  <c r="AS43" i="23" s="1"/>
  <c r="BP54" i="11"/>
  <c r="BH298" i="11"/>
  <c r="AQ54" i="23" s="1"/>
  <c r="BX14" i="11"/>
  <c r="BI258" i="11"/>
  <c r="AR14" i="23" s="1"/>
  <c r="CG39" i="11"/>
  <c r="CG283" i="11" s="1"/>
  <c r="BM39" i="23" s="1"/>
  <c r="BR283" i="11"/>
  <c r="AZ39" i="23" s="1"/>
  <c r="BY139" i="11"/>
  <c r="BQ383" i="11"/>
  <c r="AY139" i="23" s="1"/>
  <c r="BS430" i="11"/>
  <c r="BA186" i="23" s="1"/>
  <c r="BY19" i="11"/>
  <c r="BQ263" i="11"/>
  <c r="AY19" i="23" s="1"/>
  <c r="CG177" i="11"/>
  <c r="BR421" i="11"/>
  <c r="AZ177" i="23" s="1"/>
  <c r="CA343" i="11"/>
  <c r="BH99" i="23" s="1"/>
  <c r="BC396" i="11"/>
  <c r="AM152" i="23" s="1"/>
  <c r="BW34" i="11"/>
  <c r="BW278" i="11" s="1"/>
  <c r="BD34" i="23" s="1"/>
  <c r="BA278" i="11"/>
  <c r="AK34" i="23" s="1"/>
  <c r="BC255" i="11"/>
  <c r="AM11" i="23" s="1"/>
  <c r="BC256" i="11"/>
  <c r="AM12" i="23" s="1"/>
  <c r="BO91" i="11"/>
  <c r="BO336" i="11" s="1"/>
  <c r="AW92" i="23" s="1"/>
  <c r="AZ335" i="11"/>
  <c r="AJ91" i="23" s="1"/>
  <c r="AZ336" i="11"/>
  <c r="AJ92" i="23" s="1"/>
  <c r="BW217" i="11"/>
  <c r="BA461" i="11"/>
  <c r="AK217" i="23" s="1"/>
  <c r="CE238" i="11"/>
  <c r="BB482" i="11"/>
  <c r="AL238" i="23" s="1"/>
  <c r="BW230" i="11"/>
  <c r="BW475" i="11" s="1"/>
  <c r="BD231" i="23" s="1"/>
  <c r="BA474" i="11"/>
  <c r="AK230" i="23" s="1"/>
  <c r="BA475" i="11"/>
  <c r="AK231" i="23" s="1"/>
  <c r="CE151" i="11"/>
  <c r="BB395" i="11"/>
  <c r="AL151" i="23" s="1"/>
  <c r="BO132" i="11"/>
  <c r="BO376" i="11" s="1"/>
  <c r="AW132" i="23" s="1"/>
  <c r="AZ376" i="11"/>
  <c r="AJ132" i="23" s="1"/>
  <c r="AZ377" i="11"/>
  <c r="AJ133" i="23" s="1"/>
  <c r="BW202" i="11"/>
  <c r="BA446" i="11"/>
  <c r="AK202" i="23" s="1"/>
  <c r="BW190" i="11"/>
  <c r="BA434" i="11"/>
  <c r="AK190" i="23" s="1"/>
  <c r="BW14" i="11"/>
  <c r="BA258" i="11"/>
  <c r="AK14" i="23" s="1"/>
  <c r="CE71" i="11"/>
  <c r="BB315" i="11"/>
  <c r="AL71" i="23" s="1"/>
  <c r="BO167" i="11"/>
  <c r="BO411" i="11" s="1"/>
  <c r="AW167" i="23" s="1"/>
  <c r="AZ411" i="11"/>
  <c r="AJ167" i="23" s="1"/>
  <c r="CF23" i="11"/>
  <c r="CF267" i="11" s="1"/>
  <c r="BL23" i="23" s="1"/>
  <c r="BJ267" i="11"/>
  <c r="AS23" i="23" s="1"/>
  <c r="CF39" i="11"/>
  <c r="BJ283" i="11"/>
  <c r="AS39" i="23" s="1"/>
  <c r="CF55" i="11"/>
  <c r="BJ299" i="11"/>
  <c r="AS55" i="23" s="1"/>
  <c r="CF87" i="11"/>
  <c r="BJ331" i="11"/>
  <c r="AS87" i="23" s="1"/>
  <c r="CF103" i="11"/>
  <c r="CF347" i="11" s="1"/>
  <c r="BL103" i="23" s="1"/>
  <c r="BJ347" i="11"/>
  <c r="AS103" i="23" s="1"/>
  <c r="CF119" i="11"/>
  <c r="BJ363" i="11"/>
  <c r="AS119" i="23" s="1"/>
  <c r="CF11" i="11"/>
  <c r="BJ255" i="11"/>
  <c r="AS11" i="23" s="1"/>
  <c r="CF118" i="11"/>
  <c r="BJ362" i="11"/>
  <c r="AS118" i="23" s="1"/>
  <c r="BP139" i="11"/>
  <c r="BH383" i="11"/>
  <c r="AQ139" i="23" s="1"/>
  <c r="BP187" i="11"/>
  <c r="BH431" i="11"/>
  <c r="AQ187" i="23" s="1"/>
  <c r="BH432" i="11"/>
  <c r="AQ188" i="23" s="1"/>
  <c r="CF223" i="11"/>
  <c r="CF468" i="11" s="1"/>
  <c r="BL224" i="23" s="1"/>
  <c r="BJ467" i="11"/>
  <c r="AS223" i="23" s="1"/>
  <c r="BJ468" i="11"/>
  <c r="AS224" i="23" s="1"/>
  <c r="CF242" i="11"/>
  <c r="BJ486" i="11"/>
  <c r="AS242" i="23" s="1"/>
  <c r="CF120" i="11"/>
  <c r="CF364" i="11" s="1"/>
  <c r="BL120" i="23" s="1"/>
  <c r="BJ364" i="11"/>
  <c r="AS120" i="23" s="1"/>
  <c r="CF14" i="11"/>
  <c r="BJ258" i="11"/>
  <c r="AS14" i="23" s="1"/>
  <c r="BP51" i="11"/>
  <c r="BP295" i="11" s="1"/>
  <c r="AX51" i="23" s="1"/>
  <c r="BH295" i="11"/>
  <c r="AQ51" i="23" s="1"/>
  <c r="BX99" i="11"/>
  <c r="BX343" i="11" s="1"/>
  <c r="BE99" i="23" s="1"/>
  <c r="BI343" i="11"/>
  <c r="AR99" i="23" s="1"/>
  <c r="BK252" i="11"/>
  <c r="AT8" i="23" s="1"/>
  <c r="BX48" i="11"/>
  <c r="BI292" i="11"/>
  <c r="AR48" i="23" s="1"/>
  <c r="BG402" i="11"/>
  <c r="AP158" i="23" s="1"/>
  <c r="BG403" i="11"/>
  <c r="AP159" i="23" s="1"/>
  <c r="BK475" i="11"/>
  <c r="AT231" i="23" s="1"/>
  <c r="CF146" i="11"/>
  <c r="BJ390" i="11"/>
  <c r="AS146" i="23" s="1"/>
  <c r="BW75" i="11"/>
  <c r="BA319" i="11"/>
  <c r="AK75" i="23" s="1"/>
  <c r="BC380" i="11"/>
  <c r="AM136" i="23" s="1"/>
  <c r="BC412" i="11"/>
  <c r="AM168" i="23" s="1"/>
  <c r="BC413" i="11"/>
  <c r="AM169" i="23" s="1"/>
  <c r="BO18" i="11"/>
  <c r="BO262" i="11" s="1"/>
  <c r="AW18" i="23" s="1"/>
  <c r="AZ262" i="11"/>
  <c r="AJ18" i="23" s="1"/>
  <c r="CE11" i="11"/>
  <c r="CE255" i="11" s="1"/>
  <c r="BK11" i="23" s="1"/>
  <c r="BB255" i="11"/>
  <c r="AL11" i="23" s="1"/>
  <c r="CE27" i="11"/>
  <c r="CE271" i="11" s="1"/>
  <c r="BK27" i="23" s="1"/>
  <c r="BB271" i="11"/>
  <c r="AL27" i="23" s="1"/>
  <c r="BO171" i="11"/>
  <c r="BO416" i="11" s="1"/>
  <c r="AW172" i="23" s="1"/>
  <c r="AZ415" i="11"/>
  <c r="AJ171" i="23" s="1"/>
  <c r="AZ416" i="11"/>
  <c r="AJ172" i="23" s="1"/>
  <c r="AY433" i="11"/>
  <c r="AI189" i="23" s="1"/>
  <c r="AY434" i="11"/>
  <c r="AI190" i="23" s="1"/>
  <c r="BO94" i="11"/>
  <c r="BO338" i="11" s="1"/>
  <c r="AW94" i="23" s="1"/>
  <c r="AZ338" i="11"/>
  <c r="AJ94" i="23" s="1"/>
  <c r="AZ339" i="11"/>
  <c r="AJ95" i="23" s="1"/>
  <c r="BW171" i="11"/>
  <c r="BA415" i="11"/>
  <c r="AK171" i="23" s="1"/>
  <c r="BA416" i="11"/>
  <c r="AK172" i="23" s="1"/>
  <c r="CE198" i="11"/>
  <c r="CE443" i="11" s="1"/>
  <c r="BK199" i="23" s="1"/>
  <c r="BB442" i="11"/>
  <c r="AL198" i="23" s="1"/>
  <c r="BB443" i="11"/>
  <c r="AL199" i="23" s="1"/>
  <c r="BC260" i="11"/>
  <c r="AM16" i="23" s="1"/>
  <c r="CE103" i="11"/>
  <c r="BB347" i="11"/>
  <c r="AL103" i="23" s="1"/>
  <c r="BW135" i="11"/>
  <c r="BA379" i="11"/>
  <c r="AK135" i="23" s="1"/>
  <c r="CE116" i="11"/>
  <c r="BB360" i="11"/>
  <c r="AL116" i="23" s="1"/>
  <c r="BW181" i="11"/>
  <c r="BA425" i="11"/>
  <c r="AK181" i="23" s="1"/>
  <c r="BW158" i="11"/>
  <c r="BA402" i="11"/>
  <c r="AK158" i="23" s="1"/>
  <c r="BW107" i="11"/>
  <c r="BA351" i="11"/>
  <c r="AK107" i="23" s="1"/>
  <c r="BA352" i="11"/>
  <c r="AK108" i="23" s="1"/>
  <c r="BW242" i="11"/>
  <c r="BW487" i="11" s="1"/>
  <c r="BD243" i="23" s="1"/>
  <c r="BA486" i="11"/>
  <c r="AK242" i="23" s="1"/>
  <c r="BA487" i="11"/>
  <c r="AK243" i="23" s="1"/>
  <c r="BO14" i="11"/>
  <c r="BO259" i="11" s="1"/>
  <c r="AW15" i="23" s="1"/>
  <c r="AZ258" i="11"/>
  <c r="AJ14" i="23" s="1"/>
  <c r="AZ259" i="11"/>
  <c r="AJ15" i="23" s="1"/>
  <c r="CE6" i="11"/>
  <c r="BB250" i="11"/>
  <c r="AL6" i="23" s="1"/>
  <c r="CE78" i="11"/>
  <c r="CE322" i="11" s="1"/>
  <c r="BK78" i="23" s="1"/>
  <c r="BB322" i="11"/>
  <c r="AL78" i="23" s="1"/>
  <c r="BX10" i="11"/>
  <c r="BX254" i="11" s="1"/>
  <c r="BE10" i="23" s="1"/>
  <c r="BI254" i="11"/>
  <c r="AR10" i="23" s="1"/>
  <c r="BX26" i="11"/>
  <c r="BI270" i="11"/>
  <c r="AR26" i="23" s="1"/>
  <c r="BX58" i="11"/>
  <c r="BX302" i="11" s="1"/>
  <c r="BE58" i="23" s="1"/>
  <c r="BI302" i="11"/>
  <c r="AR58" i="23" s="1"/>
  <c r="BX90" i="11"/>
  <c r="BI334" i="11"/>
  <c r="AR90" i="23" s="1"/>
  <c r="BX106" i="11"/>
  <c r="BX350" i="11" s="1"/>
  <c r="BE106" i="23" s="1"/>
  <c r="BI350" i="11"/>
  <c r="AR106" i="23" s="1"/>
  <c r="BP80" i="11"/>
  <c r="BH324" i="11"/>
  <c r="AQ80" i="23" s="1"/>
  <c r="CF139" i="11"/>
  <c r="CF383" i="11" s="1"/>
  <c r="BL139" i="23" s="1"/>
  <c r="BJ383" i="11"/>
  <c r="AS139" i="23" s="1"/>
  <c r="CF207" i="11"/>
  <c r="BJ451" i="11"/>
  <c r="AS207" i="23" s="1"/>
  <c r="BJ452" i="11"/>
  <c r="AS208" i="23" s="1"/>
  <c r="BK364" i="11"/>
  <c r="AT120" i="23" s="1"/>
  <c r="BK268" i="11"/>
  <c r="AT24" i="23" s="1"/>
  <c r="CF8" i="11"/>
  <c r="BJ252" i="11"/>
  <c r="AS8" i="23" s="1"/>
  <c r="BX112" i="11"/>
  <c r="BX356" i="11" s="1"/>
  <c r="BE112" i="23" s="1"/>
  <c r="BI356" i="11"/>
  <c r="AR112" i="23" s="1"/>
  <c r="BP158" i="11"/>
  <c r="BH402" i="11"/>
  <c r="AQ158" i="23" s="1"/>
  <c r="BH403" i="11"/>
  <c r="AQ159" i="23" s="1"/>
  <c r="CF211" i="11"/>
  <c r="BJ455" i="11"/>
  <c r="AS211" i="23" s="1"/>
  <c r="CF230" i="11"/>
  <c r="CF474" i="11" s="1"/>
  <c r="BL230" i="23" s="1"/>
  <c r="BJ474" i="11"/>
  <c r="AS230" i="23" s="1"/>
  <c r="CF231" i="11"/>
  <c r="BJ475" i="11"/>
  <c r="AS231" i="23" s="1"/>
  <c r="CF72" i="11"/>
  <c r="BJ316" i="11"/>
  <c r="AS72" i="23" s="1"/>
  <c r="BJ317" i="11"/>
  <c r="AS73" i="23" s="1"/>
  <c r="CF164" i="11"/>
  <c r="BJ408" i="11"/>
  <c r="AS164" i="23" s="1"/>
  <c r="BP186" i="11"/>
  <c r="BP430" i="11" s="1"/>
  <c r="AX186" i="23" s="1"/>
  <c r="BH430" i="11"/>
  <c r="AQ186" i="23" s="1"/>
  <c r="BX190" i="11"/>
  <c r="BI434" i="11"/>
  <c r="AR190" i="23" s="1"/>
  <c r="BX152" i="11"/>
  <c r="BX397" i="11" s="1"/>
  <c r="BE153" i="23" s="1"/>
  <c r="BI396" i="11"/>
  <c r="AR152" i="23" s="1"/>
  <c r="BI397" i="11"/>
  <c r="AR153" i="23" s="1"/>
  <c r="CF142" i="11"/>
  <c r="BJ386" i="11"/>
  <c r="AS142" i="23" s="1"/>
  <c r="BP146" i="11"/>
  <c r="BP390" i="11" s="1"/>
  <c r="AX146" i="23" s="1"/>
  <c r="BH390" i="11"/>
  <c r="AQ146" i="23" s="1"/>
  <c r="BH391" i="11"/>
  <c r="AQ147" i="23" s="1"/>
  <c r="BX16" i="11"/>
  <c r="BX261" i="11" s="1"/>
  <c r="BE17" i="23" s="1"/>
  <c r="BI260" i="11"/>
  <c r="AR16" i="23" s="1"/>
  <c r="BI261" i="11"/>
  <c r="AR17" i="23" s="1"/>
  <c r="BX118" i="11"/>
  <c r="BI362" i="11"/>
  <c r="AR118" i="23" s="1"/>
  <c r="CF203" i="11"/>
  <c r="CF447" i="11" s="1"/>
  <c r="BL203" i="23" s="1"/>
  <c r="BJ447" i="11"/>
  <c r="AS203" i="23" s="1"/>
  <c r="BK284" i="11"/>
  <c r="AT40" i="23" s="1"/>
  <c r="BX104" i="11"/>
  <c r="BX349" i="11" s="1"/>
  <c r="BE105" i="23" s="1"/>
  <c r="BI348" i="11"/>
  <c r="AR104" i="23" s="1"/>
  <c r="BI349" i="11"/>
  <c r="AR105" i="23" s="1"/>
  <c r="CG46" i="11"/>
  <c r="BR290" i="11"/>
  <c r="AZ46" i="23" s="1"/>
  <c r="CG103" i="11"/>
  <c r="BR347" i="11"/>
  <c r="AZ103" i="23" s="1"/>
  <c r="CG91" i="11"/>
  <c r="CG335" i="11" s="1"/>
  <c r="BM91" i="23" s="1"/>
  <c r="BR335" i="11"/>
  <c r="AZ91" i="23" s="1"/>
  <c r="CG124" i="11"/>
  <c r="BR368" i="11"/>
  <c r="AZ124" i="23" s="1"/>
  <c r="BY159" i="11"/>
  <c r="BQ403" i="11"/>
  <c r="AY159" i="23" s="1"/>
  <c r="BS438" i="11"/>
  <c r="BA194" i="23" s="1"/>
  <c r="BS470" i="11"/>
  <c r="BA226" i="23" s="1"/>
  <c r="BS251" i="11"/>
  <c r="BA7" i="23" s="1"/>
  <c r="BS355" i="11"/>
  <c r="BA111" i="23" s="1"/>
  <c r="CG143" i="11"/>
  <c r="BR387" i="11"/>
  <c r="AZ143" i="23" s="1"/>
  <c r="CG185" i="11"/>
  <c r="BR429" i="11"/>
  <c r="AZ185" i="23" s="1"/>
  <c r="CG221" i="11"/>
  <c r="BR465" i="11"/>
  <c r="AZ221" i="23" s="1"/>
  <c r="CG68" i="11"/>
  <c r="BR312" i="11"/>
  <c r="AZ68" i="23" s="1"/>
  <c r="BS375" i="11"/>
  <c r="BA131" i="23" s="1"/>
  <c r="CG55" i="11"/>
  <c r="BR299" i="11"/>
  <c r="AZ55" i="23" s="1"/>
  <c r="BS395" i="11"/>
  <c r="BA151" i="23" s="1"/>
  <c r="CG107" i="11"/>
  <c r="CG351" i="11" s="1"/>
  <c r="BM107" i="23" s="1"/>
  <c r="BR351" i="11"/>
  <c r="AZ107" i="23" s="1"/>
  <c r="CG11" i="11"/>
  <c r="BR255" i="11"/>
  <c r="AZ11" i="23" s="1"/>
  <c r="CG95" i="11"/>
  <c r="CG339" i="11" s="1"/>
  <c r="BM95" i="23" s="1"/>
  <c r="BR339" i="11"/>
  <c r="AZ95" i="23" s="1"/>
  <c r="CG51" i="11"/>
  <c r="CG296" i="11" s="1"/>
  <c r="BM52" i="23" s="1"/>
  <c r="BR295" i="11"/>
  <c r="AZ51" i="23" s="1"/>
  <c r="CA255" i="11"/>
  <c r="BH11" i="23" s="1"/>
  <c r="CA287" i="11"/>
  <c r="BH43" i="23" s="1"/>
  <c r="CA319" i="11"/>
  <c r="BH75" i="23" s="1"/>
  <c r="CA320" i="11"/>
  <c r="BH76" i="23" s="1"/>
  <c r="CA351" i="11"/>
  <c r="BH107" i="23" s="1"/>
  <c r="CA352" i="11"/>
  <c r="BH108" i="23" s="1"/>
  <c r="CA383" i="11"/>
  <c r="BH139" i="23" s="1"/>
  <c r="CA415" i="11"/>
  <c r="BH171" i="23" s="1"/>
  <c r="CA447" i="11"/>
  <c r="BH203" i="23" s="1"/>
  <c r="CA479" i="11"/>
  <c r="BH235" i="23" s="1"/>
  <c r="CP335" i="11"/>
  <c r="BU91" i="23" s="1"/>
  <c r="CO359" i="11"/>
  <c r="BT115" i="23" s="1"/>
  <c r="CO360" i="11"/>
  <c r="BT116" i="23" s="1"/>
  <c r="CQ251" i="11"/>
  <c r="BV7" i="23" s="1"/>
  <c r="CQ315" i="11"/>
  <c r="BV71" i="23" s="1"/>
  <c r="CQ347" i="11"/>
  <c r="BV103" i="23" s="1"/>
  <c r="CP372" i="11"/>
  <c r="BU128" i="23" s="1"/>
  <c r="CQ446" i="11"/>
  <c r="BV202" i="23" s="1"/>
  <c r="CQ478" i="11"/>
  <c r="BV234" i="23" s="1"/>
  <c r="CP441" i="11"/>
  <c r="BU197" i="23" s="1"/>
  <c r="CN278" i="11"/>
  <c r="BS34" i="23" s="1"/>
  <c r="CP342" i="11"/>
  <c r="BU98" i="23" s="1"/>
  <c r="CO282" i="11"/>
  <c r="BT38" i="23" s="1"/>
  <c r="CP343" i="11"/>
  <c r="BU99" i="23" s="1"/>
  <c r="CO297" i="11"/>
  <c r="BT53" i="23" s="1"/>
  <c r="CO345" i="11"/>
  <c r="BT101" i="23" s="1"/>
  <c r="CO309" i="11"/>
  <c r="BT65" i="23" s="1"/>
  <c r="CM435" i="11"/>
  <c r="BR191" i="23" s="1"/>
  <c r="CM436" i="11"/>
  <c r="BR192" i="23" s="1"/>
  <c r="CM422" i="11"/>
  <c r="BR178" i="23" s="1"/>
  <c r="CM423" i="11"/>
  <c r="BR179" i="23" s="1"/>
  <c r="CO315" i="11"/>
  <c r="BT71" i="23" s="1"/>
  <c r="CQ365" i="11"/>
  <c r="BV121" i="23" s="1"/>
  <c r="CO288" i="11"/>
  <c r="BT44" i="23" s="1"/>
  <c r="CO289" i="11"/>
  <c r="BT45" i="23" s="1"/>
  <c r="CP403" i="11"/>
  <c r="BU159" i="23" s="1"/>
  <c r="CQ405" i="11"/>
  <c r="BV161" i="23" s="1"/>
  <c r="CQ406" i="11"/>
  <c r="BV162" i="23" s="1"/>
  <c r="CP387" i="11"/>
  <c r="BU143" i="23" s="1"/>
  <c r="CP476" i="11"/>
  <c r="BU232" i="23" s="1"/>
  <c r="CP454" i="11"/>
  <c r="BU210" i="23" s="1"/>
  <c r="CP455" i="11"/>
  <c r="BU211" i="23" s="1"/>
  <c r="CA380" i="11"/>
  <c r="BH136" i="23" s="1"/>
  <c r="CA400" i="11"/>
  <c r="BH156" i="23" s="1"/>
  <c r="CG116" i="11"/>
  <c r="BR360" i="11"/>
  <c r="AZ116" i="23" s="1"/>
  <c r="CA417" i="11"/>
  <c r="BH173" i="23" s="1"/>
  <c r="BS358" i="11"/>
  <c r="BA114" i="23" s="1"/>
  <c r="CA408" i="11"/>
  <c r="BH164" i="23" s="1"/>
  <c r="CQ308" i="11"/>
  <c r="BV64" i="23" s="1"/>
  <c r="CP353" i="11"/>
  <c r="BU109" i="23" s="1"/>
  <c r="CP354" i="11"/>
  <c r="BU110" i="23" s="1"/>
  <c r="CG208" i="11"/>
  <c r="CG452" i="11" s="1"/>
  <c r="BM208" i="23" s="1"/>
  <c r="BR452" i="11"/>
  <c r="AZ208" i="23" s="1"/>
  <c r="BX44" i="11"/>
  <c r="BI288" i="11"/>
  <c r="AR44" i="23" s="1"/>
  <c r="CG37" i="11"/>
  <c r="BR281" i="11"/>
  <c r="AZ37" i="23" s="1"/>
  <c r="BY84" i="11"/>
  <c r="BY329" i="11" s="1"/>
  <c r="BF85" i="23" s="1"/>
  <c r="BQ328" i="11"/>
  <c r="AY84" i="23" s="1"/>
  <c r="BQ329" i="11"/>
  <c r="AY85" i="23" s="1"/>
  <c r="CG165" i="11"/>
  <c r="CG410" i="11" s="1"/>
  <c r="BM166" i="23" s="1"/>
  <c r="BR409" i="11"/>
  <c r="AZ165" i="23" s="1"/>
  <c r="BR410" i="11"/>
  <c r="AZ166" i="23" s="1"/>
  <c r="BX39" i="11"/>
  <c r="BI283" i="11"/>
  <c r="AR39" i="23" s="1"/>
  <c r="CF109" i="11"/>
  <c r="BJ353" i="11"/>
  <c r="AS109" i="23" s="1"/>
  <c r="BJ354" i="11"/>
  <c r="AS110" i="23" s="1"/>
  <c r="CA472" i="11"/>
  <c r="BH228" i="23" s="1"/>
  <c r="BY53" i="11"/>
  <c r="BY297" i="11" s="1"/>
  <c r="BF53" i="23" s="1"/>
  <c r="BQ297" i="11"/>
  <c r="AY53" i="23" s="1"/>
  <c r="CG88" i="11"/>
  <c r="BR332" i="11"/>
  <c r="AZ88" i="23" s="1"/>
  <c r="BR333" i="11"/>
  <c r="AZ89" i="23" s="1"/>
  <c r="BS384" i="11"/>
  <c r="BA140" i="23" s="1"/>
  <c r="CG235" i="11"/>
  <c r="CG480" i="11" s="1"/>
  <c r="BM236" i="23" s="1"/>
  <c r="BR479" i="11"/>
  <c r="AZ235" i="23" s="1"/>
  <c r="BR480" i="11"/>
  <c r="AZ236" i="23" s="1"/>
  <c r="BX52" i="11"/>
  <c r="BI296" i="11"/>
  <c r="AR52" i="23" s="1"/>
  <c r="CH77" i="11"/>
  <c r="CH321" i="11" s="1"/>
  <c r="BN77" i="23" s="1"/>
  <c r="BZ321" i="11"/>
  <c r="BG77" i="23" s="1"/>
  <c r="CG96" i="11"/>
  <c r="BR340" i="11"/>
  <c r="AZ96" i="23" s="1"/>
  <c r="BY190" i="11"/>
  <c r="BY435" i="11" s="1"/>
  <c r="BF191" i="23" s="1"/>
  <c r="BQ434" i="11"/>
  <c r="AY190" i="23" s="1"/>
  <c r="BQ435" i="11"/>
  <c r="AY191" i="23" s="1"/>
  <c r="BX29" i="11"/>
  <c r="BI273" i="11"/>
  <c r="AR29" i="23" s="1"/>
  <c r="CG41" i="11"/>
  <c r="CG286" i="11" s="1"/>
  <c r="BM42" i="23" s="1"/>
  <c r="BR285" i="11"/>
  <c r="AZ41" i="23" s="1"/>
  <c r="CG138" i="11"/>
  <c r="BR382" i="11"/>
  <c r="AZ138" i="23" s="1"/>
  <c r="BY195" i="11"/>
  <c r="BQ439" i="11"/>
  <c r="AY195" i="23" s="1"/>
  <c r="CG45" i="11"/>
  <c r="BR289" i="11"/>
  <c r="AZ45" i="23" s="1"/>
  <c r="CG125" i="11"/>
  <c r="BR369" i="11"/>
  <c r="AZ125" i="23" s="1"/>
  <c r="CF13" i="11"/>
  <c r="BJ257" i="11"/>
  <c r="AS13" i="23" s="1"/>
  <c r="CH69" i="11"/>
  <c r="CH313" i="11" s="1"/>
  <c r="BN69" i="23" s="1"/>
  <c r="BZ313" i="11"/>
  <c r="BG69" i="23" s="1"/>
  <c r="CG200" i="11"/>
  <c r="CG444" i="11" s="1"/>
  <c r="BM200" i="23" s="1"/>
  <c r="BR444" i="11"/>
  <c r="AZ200" i="23" s="1"/>
  <c r="CQ260" i="11"/>
  <c r="BV16" i="23" s="1"/>
  <c r="CP325" i="11"/>
  <c r="BU81" i="23" s="1"/>
  <c r="CQ412" i="11"/>
  <c r="BV168" i="23" s="1"/>
  <c r="BY161" i="11"/>
  <c r="BY405" i="11" s="1"/>
  <c r="BF161" i="23" s="1"/>
  <c r="BQ405" i="11"/>
  <c r="AY161" i="23" s="1"/>
  <c r="AY257" i="11"/>
  <c r="AI13" i="23" s="1"/>
  <c r="AY258" i="11"/>
  <c r="AI14" i="23" s="1"/>
  <c r="CE82" i="11"/>
  <c r="BB326" i="11"/>
  <c r="AL82" i="23" s="1"/>
  <c r="BO90" i="11"/>
  <c r="BO334" i="11" s="1"/>
  <c r="AW90" i="23" s="1"/>
  <c r="AZ334" i="11"/>
  <c r="AJ90" i="23" s="1"/>
  <c r="BC375" i="11"/>
  <c r="AM131" i="23" s="1"/>
  <c r="AY409" i="11"/>
  <c r="AI165" i="23" s="1"/>
  <c r="AY410" i="11"/>
  <c r="AI166" i="23" s="1"/>
  <c r="BW192" i="11"/>
  <c r="BA436" i="11"/>
  <c r="AK192" i="23" s="1"/>
  <c r="CE223" i="11"/>
  <c r="BB467" i="11"/>
  <c r="AL223" i="23" s="1"/>
  <c r="CE44" i="11"/>
  <c r="BB288" i="11"/>
  <c r="AL44" i="23" s="1"/>
  <c r="BO88" i="11"/>
  <c r="AZ332" i="11"/>
  <c r="AJ88" i="23" s="1"/>
  <c r="AZ333" i="11"/>
  <c r="AJ89" i="23" s="1"/>
  <c r="CE232" i="11"/>
  <c r="BB476" i="11"/>
  <c r="AL232" i="23" s="1"/>
  <c r="BO176" i="11"/>
  <c r="AZ420" i="11"/>
  <c r="AJ176" i="23" s="1"/>
  <c r="CE112" i="11"/>
  <c r="BB356" i="11"/>
  <c r="AL112" i="23" s="1"/>
  <c r="CF33" i="11"/>
  <c r="CF278" i="11" s="1"/>
  <c r="BL34" i="23" s="1"/>
  <c r="BJ277" i="11"/>
  <c r="AS33" i="23" s="1"/>
  <c r="BJ278" i="11"/>
  <c r="AS34" i="23" s="1"/>
  <c r="BG342" i="11"/>
  <c r="AP98" i="23" s="1"/>
  <c r="BG343" i="11"/>
  <c r="AP99" i="23" s="1"/>
  <c r="BW136" i="11"/>
  <c r="BA380" i="11"/>
  <c r="AK136" i="23" s="1"/>
  <c r="BO150" i="11"/>
  <c r="BO394" i="11" s="1"/>
  <c r="AW150" i="23" s="1"/>
  <c r="AZ394" i="11"/>
  <c r="AJ150" i="23" s="1"/>
  <c r="BC460" i="11"/>
  <c r="AM216" i="23" s="1"/>
  <c r="BC461" i="11"/>
  <c r="AM217" i="23" s="1"/>
  <c r="BO127" i="11"/>
  <c r="BO372" i="11" s="1"/>
  <c r="AW128" i="23" s="1"/>
  <c r="AZ371" i="11"/>
  <c r="AJ127" i="23" s="1"/>
  <c r="BO227" i="11"/>
  <c r="BO472" i="11" s="1"/>
  <c r="AW228" i="23" s="1"/>
  <c r="AZ471" i="11"/>
  <c r="AJ227" i="23" s="1"/>
  <c r="AZ472" i="11"/>
  <c r="AJ228" i="23" s="1"/>
  <c r="BC487" i="11"/>
  <c r="AM243" i="23" s="1"/>
  <c r="BO191" i="11"/>
  <c r="BO435" i="11" s="1"/>
  <c r="AW191" i="23" s="1"/>
  <c r="AZ435" i="11"/>
  <c r="AJ191" i="23" s="1"/>
  <c r="BO105" i="11"/>
  <c r="BO349" i="11" s="1"/>
  <c r="AW105" i="23" s="1"/>
  <c r="AZ349" i="11"/>
  <c r="AJ105" i="23" s="1"/>
  <c r="BP119" i="11"/>
  <c r="BH363" i="11"/>
  <c r="AQ119" i="23" s="1"/>
  <c r="BX196" i="11"/>
  <c r="BX440" i="11" s="1"/>
  <c r="BE196" i="23" s="1"/>
  <c r="BI440" i="11"/>
  <c r="AR196" i="23" s="1"/>
  <c r="BI441" i="11"/>
  <c r="AR197" i="23" s="1"/>
  <c r="CE60" i="11"/>
  <c r="BB304" i="11"/>
  <c r="AL60" i="23" s="1"/>
  <c r="CE92" i="11"/>
  <c r="BB336" i="11"/>
  <c r="AL92" i="23" s="1"/>
  <c r="BB337" i="11"/>
  <c r="AL93" i="23" s="1"/>
  <c r="BC455" i="11"/>
  <c r="AM211" i="23" s="1"/>
  <c r="BW54" i="11"/>
  <c r="BW298" i="11" s="1"/>
  <c r="BD54" i="23" s="1"/>
  <c r="BA298" i="11"/>
  <c r="AK54" i="23" s="1"/>
  <c r="CE128" i="11"/>
  <c r="BB372" i="11"/>
  <c r="AL128" i="23" s="1"/>
  <c r="BB373" i="11"/>
  <c r="AL129" i="23" s="1"/>
  <c r="AY447" i="11"/>
  <c r="AI203" i="23" s="1"/>
  <c r="AY448" i="11"/>
  <c r="AI204" i="23" s="1"/>
  <c r="BK416" i="11"/>
  <c r="AT172" i="23" s="1"/>
  <c r="BW61" i="11"/>
  <c r="BA305" i="11"/>
  <c r="AK61" i="23" s="1"/>
  <c r="BC427" i="11"/>
  <c r="AM183" i="23" s="1"/>
  <c r="CF220" i="11"/>
  <c r="BJ464" i="11"/>
  <c r="AS220" i="23" s="1"/>
  <c r="BW156" i="11"/>
  <c r="BA400" i="11"/>
  <c r="AK156" i="23" s="1"/>
  <c r="BO223" i="11"/>
  <c r="BO467" i="11" s="1"/>
  <c r="AW223" i="23" s="1"/>
  <c r="AZ467" i="11"/>
  <c r="AJ223" i="23" s="1"/>
  <c r="AZ468" i="11"/>
  <c r="AJ224" i="23" s="1"/>
  <c r="BK304" i="11"/>
  <c r="AT60" i="23" s="1"/>
  <c r="BP89" i="11"/>
  <c r="BP333" i="11" s="1"/>
  <c r="AX89" i="23" s="1"/>
  <c r="BH333" i="11"/>
  <c r="AQ89" i="23" s="1"/>
  <c r="BG369" i="11"/>
  <c r="AP125" i="23" s="1"/>
  <c r="CE192" i="11"/>
  <c r="CE436" i="11" s="1"/>
  <c r="BK192" i="23" s="1"/>
  <c r="BB436" i="11"/>
  <c r="AL192" i="23" s="1"/>
  <c r="BX151" i="11"/>
  <c r="BX395" i="11" s="1"/>
  <c r="BE151" i="23" s="1"/>
  <c r="BI395" i="11"/>
  <c r="AR151" i="23" s="1"/>
  <c r="CE125" i="11"/>
  <c r="BB369" i="11"/>
  <c r="AL125" i="23" s="1"/>
  <c r="BK344" i="11"/>
  <c r="AT100" i="23" s="1"/>
  <c r="BG352" i="11"/>
  <c r="AP108" i="23" s="1"/>
  <c r="BG353" i="11"/>
  <c r="AP109" i="23" s="1"/>
  <c r="BP225" i="11"/>
  <c r="BP469" i="11" s="1"/>
  <c r="AX225" i="23" s="1"/>
  <c r="BH469" i="11"/>
  <c r="AQ225" i="23" s="1"/>
  <c r="BW56" i="11"/>
  <c r="BA300" i="11"/>
  <c r="AK56" i="23" s="1"/>
  <c r="BA301" i="11"/>
  <c r="AK57" i="23" s="1"/>
  <c r="BP176" i="11"/>
  <c r="BP420" i="11" s="1"/>
  <c r="AX176" i="23" s="1"/>
  <c r="BH420" i="11"/>
  <c r="AQ176" i="23" s="1"/>
  <c r="BW115" i="11"/>
  <c r="BW359" i="11" s="1"/>
  <c r="BD115" i="23" s="1"/>
  <c r="BA359" i="11"/>
  <c r="AK115" i="23" s="1"/>
  <c r="BO231" i="11"/>
  <c r="BO475" i="11" s="1"/>
  <c r="AW231" i="23" s="1"/>
  <c r="AZ475" i="11"/>
  <c r="AJ231" i="23" s="1"/>
  <c r="AZ476" i="11"/>
  <c r="AJ232" i="23" s="1"/>
  <c r="AY451" i="11"/>
  <c r="AI207" i="23" s="1"/>
  <c r="AY452" i="11"/>
  <c r="AI208" i="23" s="1"/>
  <c r="BP49" i="11"/>
  <c r="BH293" i="11"/>
  <c r="AQ49" i="23" s="1"/>
  <c r="CF157" i="11"/>
  <c r="CF401" i="11" s="1"/>
  <c r="BL157" i="23" s="1"/>
  <c r="BJ401" i="11"/>
  <c r="AS157" i="23" s="1"/>
  <c r="BP207" i="11"/>
  <c r="BH451" i="11"/>
  <c r="AQ207" i="23" s="1"/>
  <c r="CF241" i="11"/>
  <c r="BJ485" i="11"/>
  <c r="AS241" i="23" s="1"/>
  <c r="CE66" i="11"/>
  <c r="CE310" i="11" s="1"/>
  <c r="BK66" i="23" s="1"/>
  <c r="BB310" i="11"/>
  <c r="AL66" i="23" s="1"/>
  <c r="BW88" i="11"/>
  <c r="BW333" i="11" s="1"/>
  <c r="BD89" i="23" s="1"/>
  <c r="BA332" i="11"/>
  <c r="AK88" i="23" s="1"/>
  <c r="BA333" i="11"/>
  <c r="AK89" i="23" s="1"/>
  <c r="BC365" i="11"/>
  <c r="AM121" i="23" s="1"/>
  <c r="BC366" i="11"/>
  <c r="AM122" i="23" s="1"/>
  <c r="CM358" i="11"/>
  <c r="BR114" i="23" s="1"/>
  <c r="CM359" i="11"/>
  <c r="BR115" i="23" s="1"/>
  <c r="CM297" i="11"/>
  <c r="BR53" i="23" s="1"/>
  <c r="CM388" i="11"/>
  <c r="BR144" i="23" s="1"/>
  <c r="CN414" i="11"/>
  <c r="BS170" i="23" s="1"/>
  <c r="CM443" i="11"/>
  <c r="BR199" i="23" s="1"/>
  <c r="CM444" i="11"/>
  <c r="BR200" i="23" s="1"/>
  <c r="CN264" i="11"/>
  <c r="BS20" i="23" s="1"/>
  <c r="CN261" i="11"/>
  <c r="BS17" i="23" s="1"/>
  <c r="CP382" i="11"/>
  <c r="BU138" i="23" s="1"/>
  <c r="CM404" i="11"/>
  <c r="BR160" i="23" s="1"/>
  <c r="CQ447" i="11"/>
  <c r="BV203" i="23" s="1"/>
  <c r="CO487" i="11"/>
  <c r="BT243" i="23" s="1"/>
  <c r="CH67" i="11"/>
  <c r="CH312" i="11" s="1"/>
  <c r="BN68" i="23" s="1"/>
  <c r="BZ311" i="11"/>
  <c r="BG67" i="23" s="1"/>
  <c r="CH144" i="11"/>
  <c r="CH389" i="11" s="1"/>
  <c r="BN145" i="23" s="1"/>
  <c r="BZ388" i="11"/>
  <c r="BG144" i="23" s="1"/>
  <c r="BY156" i="11"/>
  <c r="BQ400" i="11"/>
  <c r="AY156" i="23" s="1"/>
  <c r="BQ401" i="11"/>
  <c r="AY157" i="23" s="1"/>
  <c r="CG218" i="11"/>
  <c r="BR462" i="11"/>
  <c r="AZ218" i="23" s="1"/>
  <c r="BR463" i="11"/>
  <c r="AZ219" i="23" s="1"/>
  <c r="BW7" i="11"/>
  <c r="BA251" i="11"/>
  <c r="AK7" i="23" s="1"/>
  <c r="CO255" i="11"/>
  <c r="BT11" i="23" s="1"/>
  <c r="CO285" i="11"/>
  <c r="BT41" i="23" s="1"/>
  <c r="CN351" i="11"/>
  <c r="BS107" i="23" s="1"/>
  <c r="CM392" i="11"/>
  <c r="BR148" i="23" s="1"/>
  <c r="CP487" i="11"/>
  <c r="BU243" i="23" s="1"/>
  <c r="CH39" i="11"/>
  <c r="BZ283" i="11"/>
  <c r="BG39" i="23" s="1"/>
  <c r="BZ306" i="11"/>
  <c r="BG62" i="23" s="1"/>
  <c r="CH62" i="11"/>
  <c r="CH306" i="11" s="1"/>
  <c r="BN62" i="23" s="1"/>
  <c r="CH86" i="11"/>
  <c r="CH330" i="11" s="1"/>
  <c r="BN86" i="23" s="1"/>
  <c r="BZ330" i="11"/>
  <c r="BG86" i="23" s="1"/>
  <c r="CH120" i="11"/>
  <c r="BZ364" i="11"/>
  <c r="BG120" i="23" s="1"/>
  <c r="CH159" i="11"/>
  <c r="BZ403" i="11"/>
  <c r="BG159" i="23" s="1"/>
  <c r="BQ392" i="11"/>
  <c r="AY148" i="23" s="1"/>
  <c r="BH296" i="11"/>
  <c r="AQ52" i="23" s="1"/>
  <c r="CM282" i="11"/>
  <c r="BR38" i="23" s="1"/>
  <c r="CQ306" i="11"/>
  <c r="BV62" i="23" s="1"/>
  <c r="CN352" i="11"/>
  <c r="BS108" i="23" s="1"/>
  <c r="CN430" i="11"/>
  <c r="BS186" i="23" s="1"/>
  <c r="CN451" i="11"/>
  <c r="BS207" i="23" s="1"/>
  <c r="CN482" i="11"/>
  <c r="BS238" i="23" s="1"/>
  <c r="CN483" i="11"/>
  <c r="BS239" i="23" s="1"/>
  <c r="CA288" i="11"/>
  <c r="BH44" i="23" s="1"/>
  <c r="BQ272" i="11"/>
  <c r="AY28" i="23" s="1"/>
  <c r="BY28" i="11"/>
  <c r="BY272" i="11" s="1"/>
  <c r="BF28" i="23" s="1"/>
  <c r="BQ273" i="11"/>
  <c r="AY29" i="23" s="1"/>
  <c r="BS293" i="11"/>
  <c r="BA49" i="23" s="1"/>
  <c r="BY309" i="11"/>
  <c r="BF65" i="23" s="1"/>
  <c r="BQ309" i="11"/>
  <c r="AY65" i="23" s="1"/>
  <c r="BY126" i="11"/>
  <c r="BQ370" i="11"/>
  <c r="AY126" i="23" s="1"/>
  <c r="BQ397" i="11"/>
  <c r="AY153" i="23" s="1"/>
  <c r="CN276" i="11"/>
  <c r="BS32" i="23" s="1"/>
  <c r="CM393" i="11"/>
  <c r="BR149" i="23" s="1"/>
  <c r="CM394" i="11"/>
  <c r="BR150" i="23" s="1"/>
  <c r="CA384" i="11"/>
  <c r="BH140" i="23" s="1"/>
  <c r="CH194" i="11"/>
  <c r="CH438" i="11" s="1"/>
  <c r="BN194" i="23" s="1"/>
  <c r="BZ438" i="11"/>
  <c r="BG194" i="23" s="1"/>
  <c r="BZ476" i="11"/>
  <c r="BG232" i="23" s="1"/>
  <c r="BQ335" i="11"/>
  <c r="AY91" i="23" s="1"/>
  <c r="CO251" i="11"/>
  <c r="BT7" i="23" s="1"/>
  <c r="CQ300" i="11"/>
  <c r="BV56" i="23" s="1"/>
  <c r="CQ340" i="11"/>
  <c r="BV96" i="23" s="1"/>
  <c r="CQ366" i="11"/>
  <c r="BV122" i="23" s="1"/>
  <c r="CQ384" i="11"/>
  <c r="BV140" i="23" s="1"/>
  <c r="CO455" i="11"/>
  <c r="BT211" i="23" s="1"/>
  <c r="CQ439" i="11"/>
  <c r="BV195" i="23" s="1"/>
  <c r="CO305" i="11"/>
  <c r="BT61" i="23" s="1"/>
  <c r="CP391" i="11"/>
  <c r="BU147" i="23" s="1"/>
  <c r="CP264" i="11"/>
  <c r="BU20" i="23" s="1"/>
  <c r="CN319" i="11"/>
  <c r="BS75" i="23" s="1"/>
  <c r="CM407" i="11"/>
  <c r="BR163" i="23" s="1"/>
  <c r="CM477" i="11"/>
  <c r="BR233" i="23" s="1"/>
  <c r="CH75" i="11"/>
  <c r="BZ319" i="11"/>
  <c r="BG75" i="23" s="1"/>
  <c r="BZ320" i="11"/>
  <c r="BG76" i="23" s="1"/>
  <c r="CG93" i="11"/>
  <c r="CG338" i="11" s="1"/>
  <c r="BM94" i="23" s="1"/>
  <c r="BR337" i="11"/>
  <c r="AZ93" i="23" s="1"/>
  <c r="BS390" i="11"/>
  <c r="BA146" i="23" s="1"/>
  <c r="BY212" i="11"/>
  <c r="BY456" i="11" s="1"/>
  <c r="BF212" i="23" s="1"/>
  <c r="BQ456" i="11"/>
  <c r="AY212" i="23" s="1"/>
  <c r="BK305" i="11"/>
  <c r="AT61" i="23" s="1"/>
  <c r="BG334" i="11"/>
  <c r="AP90" i="23" s="1"/>
  <c r="BX116" i="11"/>
  <c r="BI360" i="11"/>
  <c r="AR116" i="23" s="1"/>
  <c r="BK394" i="11"/>
  <c r="AT150" i="23" s="1"/>
  <c r="BG416" i="11"/>
  <c r="AP172" i="23" s="1"/>
  <c r="BG417" i="11"/>
  <c r="AP173" i="23" s="1"/>
  <c r="CE49" i="11"/>
  <c r="CE293" i="11" s="1"/>
  <c r="BK49" i="23" s="1"/>
  <c r="BB293" i="11"/>
  <c r="AL49" i="23" s="1"/>
  <c r="AY329" i="11"/>
  <c r="AI85" i="23" s="1"/>
  <c r="BK285" i="11"/>
  <c r="AT41" i="23" s="1"/>
  <c r="BW388" i="11"/>
  <c r="BD144" i="23" s="1"/>
  <c r="AY370" i="11"/>
  <c r="AI126" i="23" s="1"/>
  <c r="BR366" i="11"/>
  <c r="AZ122" i="23" s="1"/>
  <c r="CE185" i="11"/>
  <c r="BB429" i="11"/>
  <c r="AL185" i="23" s="1"/>
  <c r="CE8" i="11"/>
  <c r="BB252" i="11"/>
  <c r="AL8" i="23" s="1"/>
  <c r="BW16" i="11"/>
  <c r="BA260" i="11"/>
  <c r="AK16" i="23" s="1"/>
  <c r="BA261" i="11"/>
  <c r="AK17" i="23" s="1"/>
  <c r="BW40" i="11"/>
  <c r="BA284" i="11"/>
  <c r="AK40" i="23" s="1"/>
  <c r="BP27" i="11"/>
  <c r="BH271" i="11"/>
  <c r="AQ27" i="23" s="1"/>
  <c r="BH272" i="11"/>
  <c r="AQ28" i="23" s="1"/>
  <c r="BX203" i="11"/>
  <c r="BI447" i="11"/>
  <c r="AR203" i="23" s="1"/>
  <c r="BP132" i="11"/>
  <c r="BH376" i="11"/>
  <c r="AQ132" i="23" s="1"/>
  <c r="CF183" i="11"/>
  <c r="BJ427" i="11"/>
  <c r="AS183" i="23" s="1"/>
  <c r="BJ428" i="11"/>
  <c r="AS184" i="23" s="1"/>
  <c r="BP94" i="11"/>
  <c r="BP338" i="11" s="1"/>
  <c r="AX94" i="23" s="1"/>
  <c r="BH338" i="11"/>
  <c r="AQ94" i="23" s="1"/>
  <c r="CG167" i="11"/>
  <c r="CG411" i="11" s="1"/>
  <c r="BM167" i="23" s="1"/>
  <c r="BR411" i="11"/>
  <c r="AZ167" i="23" s="1"/>
  <c r="CG130" i="11"/>
  <c r="BR374" i="11"/>
  <c r="AZ130" i="23" s="1"/>
  <c r="CG10" i="11"/>
  <c r="CG254" i="11" s="1"/>
  <c r="BM10" i="23" s="1"/>
  <c r="BR254" i="11"/>
  <c r="AZ10" i="23" s="1"/>
  <c r="CG229" i="11"/>
  <c r="BR473" i="11"/>
  <c r="AZ229" i="23" s="1"/>
  <c r="CG139" i="11"/>
  <c r="BR383" i="11"/>
  <c r="AZ139" i="23" s="1"/>
  <c r="BC263" i="11"/>
  <c r="AM19" i="23" s="1"/>
  <c r="BC264" i="11"/>
  <c r="AM20" i="23" s="1"/>
  <c r="BO221" i="11"/>
  <c r="AZ465" i="11"/>
  <c r="AJ221" i="23" s="1"/>
  <c r="AZ466" i="11"/>
  <c r="AJ222" i="23" s="1"/>
  <c r="CE139" i="11"/>
  <c r="CE383" i="11" s="1"/>
  <c r="BK139" i="23" s="1"/>
  <c r="BB383" i="11"/>
  <c r="AL139" i="23" s="1"/>
  <c r="BO46" i="11"/>
  <c r="BO290" i="11" s="1"/>
  <c r="AW46" i="23" s="1"/>
  <c r="AZ290" i="11"/>
  <c r="AJ46" i="23" s="1"/>
  <c r="BO116" i="11"/>
  <c r="AZ360" i="11"/>
  <c r="AJ116" i="23" s="1"/>
  <c r="AZ361" i="11"/>
  <c r="AJ117" i="23" s="1"/>
  <c r="CE62" i="11"/>
  <c r="BB306" i="11"/>
  <c r="AL62" i="23" s="1"/>
  <c r="BW38" i="11"/>
  <c r="BA282" i="11"/>
  <c r="AK38" i="23" s="1"/>
  <c r="CF47" i="11"/>
  <c r="CF291" i="11" s="1"/>
  <c r="BL47" i="23" s="1"/>
  <c r="BJ291" i="11"/>
  <c r="AS47" i="23" s="1"/>
  <c r="CF222" i="11"/>
  <c r="BJ466" i="11"/>
  <c r="AS222" i="23" s="1"/>
  <c r="BY63" i="11"/>
  <c r="BQ307" i="11"/>
  <c r="AY63" i="23" s="1"/>
  <c r="CG80" i="11"/>
  <c r="BR324" i="11"/>
  <c r="AZ80" i="23" s="1"/>
  <c r="CG87" i="11"/>
  <c r="BR331" i="11"/>
  <c r="AZ87" i="23" s="1"/>
  <c r="CA267" i="11"/>
  <c r="BH23" i="23" s="1"/>
  <c r="CA268" i="11"/>
  <c r="BH24" i="23" s="1"/>
  <c r="BO42" i="11"/>
  <c r="AZ286" i="11"/>
  <c r="AJ42" i="23" s="1"/>
  <c r="BO8" i="11"/>
  <c r="BO252" i="11" s="1"/>
  <c r="AW8" i="23" s="1"/>
  <c r="AZ252" i="11"/>
  <c r="AJ8" i="23" s="1"/>
  <c r="AZ253" i="11"/>
  <c r="AJ9" i="23" s="1"/>
  <c r="BC344" i="11"/>
  <c r="AM100" i="23" s="1"/>
  <c r="BC345" i="11"/>
  <c r="AM101" i="23" s="1"/>
  <c r="BW62" i="11"/>
  <c r="BA306" i="11"/>
  <c r="AK62" i="23" s="1"/>
  <c r="BO38" i="11"/>
  <c r="BO282" i="11" s="1"/>
  <c r="AW38" i="23" s="1"/>
  <c r="AZ282" i="11"/>
  <c r="AJ38" i="23" s="1"/>
  <c r="AZ283" i="11"/>
  <c r="AJ39" i="23" s="1"/>
  <c r="BW71" i="11"/>
  <c r="BW315" i="11" s="1"/>
  <c r="BD71" i="23" s="1"/>
  <c r="BA315" i="11"/>
  <c r="AK71" i="23" s="1"/>
  <c r="BX50" i="11"/>
  <c r="BI294" i="11"/>
  <c r="AR50" i="23" s="1"/>
  <c r="BP6" i="11"/>
  <c r="BH250" i="11"/>
  <c r="AQ6" i="23" s="1"/>
  <c r="BH251" i="11"/>
  <c r="AQ7" i="23" s="1"/>
  <c r="BP210" i="11"/>
  <c r="BP454" i="11" s="1"/>
  <c r="AX210" i="23" s="1"/>
  <c r="BH454" i="11"/>
  <c r="AQ210" i="23" s="1"/>
  <c r="BH455" i="11"/>
  <c r="AQ211" i="23" s="1"/>
  <c r="BX86" i="11"/>
  <c r="BI330" i="11"/>
  <c r="AR86" i="23" s="1"/>
  <c r="BI331" i="11"/>
  <c r="AR87" i="23" s="1"/>
  <c r="CF32" i="11"/>
  <c r="BJ276" i="11"/>
  <c r="AS32" i="23" s="1"/>
  <c r="BX168" i="11"/>
  <c r="BX412" i="11" s="1"/>
  <c r="BE168" i="23" s="1"/>
  <c r="BI412" i="11"/>
  <c r="AR168" i="23" s="1"/>
  <c r="CG174" i="11"/>
  <c r="BR418" i="11"/>
  <c r="AZ174" i="23" s="1"/>
  <c r="BS400" i="11"/>
  <c r="BA156" i="23" s="1"/>
  <c r="BS401" i="11"/>
  <c r="BA157" i="23" s="1"/>
  <c r="CG99" i="11"/>
  <c r="BR343" i="11"/>
  <c r="AZ99" i="23" s="1"/>
  <c r="CG171" i="11"/>
  <c r="BR415" i="11"/>
  <c r="AZ171" i="23" s="1"/>
  <c r="CA463" i="11"/>
  <c r="BH219" i="23" s="1"/>
  <c r="CA464" i="11"/>
  <c r="BH220" i="23" s="1"/>
  <c r="CN286" i="11"/>
  <c r="BS42" i="23" s="1"/>
  <c r="CN287" i="11"/>
  <c r="BS43" i="23" s="1"/>
  <c r="BW11" i="11"/>
  <c r="BA255" i="11"/>
  <c r="AK11" i="23" s="1"/>
  <c r="BW189" i="11"/>
  <c r="BA433" i="11"/>
  <c r="AK189" i="23" s="1"/>
  <c r="CE209" i="11"/>
  <c r="BB453" i="11"/>
  <c r="AL209" i="23" s="1"/>
  <c r="BW226" i="11"/>
  <c r="BW471" i="11" s="1"/>
  <c r="BD227" i="23" s="1"/>
  <c r="BA470" i="11"/>
  <c r="AK226" i="23" s="1"/>
  <c r="BO151" i="11"/>
  <c r="AZ395" i="11"/>
  <c r="AJ151" i="23" s="1"/>
  <c r="AZ396" i="11"/>
  <c r="AJ152" i="23" s="1"/>
  <c r="CE164" i="11"/>
  <c r="BB408" i="11"/>
  <c r="AL164" i="23" s="1"/>
  <c r="BW234" i="11"/>
  <c r="BA478" i="11"/>
  <c r="AK234" i="23" s="1"/>
  <c r="BA479" i="11"/>
  <c r="AK235" i="23" s="1"/>
  <c r="BK403" i="11"/>
  <c r="AT159" i="23" s="1"/>
  <c r="BP66" i="11"/>
  <c r="BP310" i="11" s="1"/>
  <c r="AX66" i="23" s="1"/>
  <c r="BH310" i="11"/>
  <c r="AQ66" i="23" s="1"/>
  <c r="BP194" i="11"/>
  <c r="BP438" i="11" s="1"/>
  <c r="AX194" i="23" s="1"/>
  <c r="BH438" i="11"/>
  <c r="AQ194" i="23" s="1"/>
  <c r="BH439" i="11"/>
  <c r="AQ195" i="23" s="1"/>
  <c r="CF130" i="11"/>
  <c r="BJ374" i="11"/>
  <c r="AS130" i="23" s="1"/>
  <c r="BX80" i="11"/>
  <c r="BI324" i="11"/>
  <c r="AR80" i="23" s="1"/>
  <c r="CF56" i="11"/>
  <c r="BJ300" i="11"/>
  <c r="AS56" i="23" s="1"/>
  <c r="BJ301" i="11"/>
  <c r="AS57" i="23" s="1"/>
  <c r="CF51" i="11"/>
  <c r="CF295" i="11" s="1"/>
  <c r="BL51" i="23" s="1"/>
  <c r="BJ295" i="11"/>
  <c r="AS51" i="23" s="1"/>
  <c r="BP78" i="11"/>
  <c r="BH322" i="11"/>
  <c r="AQ78" i="23" s="1"/>
  <c r="CG34" i="11"/>
  <c r="CG278" i="11" s="1"/>
  <c r="BM34" i="23" s="1"/>
  <c r="BR278" i="11"/>
  <c r="AZ34" i="23" s="1"/>
  <c r="BY51" i="11"/>
  <c r="BQ295" i="11"/>
  <c r="AY51" i="23" s="1"/>
  <c r="CG205" i="11"/>
  <c r="CG449" i="11" s="1"/>
  <c r="BM205" i="23" s="1"/>
  <c r="BR449" i="11"/>
  <c r="AZ205" i="23" s="1"/>
  <c r="BO11" i="11"/>
  <c r="AZ255" i="11"/>
  <c r="AJ11" i="23" s="1"/>
  <c r="BO189" i="11"/>
  <c r="AZ433" i="11"/>
  <c r="AJ189" i="23" s="1"/>
  <c r="AZ434" i="11"/>
  <c r="AJ190" i="23" s="1"/>
  <c r="BO217" i="11"/>
  <c r="BO461" i="11" s="1"/>
  <c r="AW217" i="23" s="1"/>
  <c r="AZ461" i="11"/>
  <c r="AJ217" i="23" s="1"/>
  <c r="CE186" i="11"/>
  <c r="BB430" i="11"/>
  <c r="AL186" i="23" s="1"/>
  <c r="BB431" i="11"/>
  <c r="AL187" i="23" s="1"/>
  <c r="CE155" i="11"/>
  <c r="BB399" i="11"/>
  <c r="AL155" i="23" s="1"/>
  <c r="BO103" i="11"/>
  <c r="BO347" i="11" s="1"/>
  <c r="AW103" i="23" s="1"/>
  <c r="AZ347" i="11"/>
  <c r="AJ103" i="23" s="1"/>
  <c r="CE14" i="11"/>
  <c r="BB258" i="11"/>
  <c r="AL14" i="23" s="1"/>
  <c r="BK299" i="11"/>
  <c r="AT55" i="23" s="1"/>
  <c r="BX139" i="11"/>
  <c r="BX383" i="11" s="1"/>
  <c r="BE139" i="23" s="1"/>
  <c r="BI383" i="11"/>
  <c r="AR139" i="23" s="1"/>
  <c r="BP174" i="11"/>
  <c r="BP418" i="11" s="1"/>
  <c r="AX174" i="23" s="1"/>
  <c r="BH418" i="11"/>
  <c r="AQ174" i="23" s="1"/>
  <c r="BH419" i="11"/>
  <c r="AQ175" i="23" s="1"/>
  <c r="BK340" i="11"/>
  <c r="AT96" i="23" s="1"/>
  <c r="CG54" i="11"/>
  <c r="BR298" i="11"/>
  <c r="AZ54" i="23" s="1"/>
  <c r="BW197" i="11"/>
  <c r="BW441" i="11" s="1"/>
  <c r="BD197" i="23" s="1"/>
  <c r="BA441" i="11"/>
  <c r="AK197" i="23" s="1"/>
  <c r="BW225" i="11"/>
  <c r="BW469" i="11" s="1"/>
  <c r="BD225" i="23" s="1"/>
  <c r="BA469" i="11"/>
  <c r="AK225" i="23" s="1"/>
  <c r="BW186" i="11"/>
  <c r="BA430" i="11"/>
  <c r="AK186" i="23" s="1"/>
  <c r="BW174" i="11"/>
  <c r="BW418" i="11" s="1"/>
  <c r="BD174" i="23" s="1"/>
  <c r="BA418" i="11"/>
  <c r="AK174" i="23" s="1"/>
  <c r="BA419" i="11"/>
  <c r="AK175" i="23" s="1"/>
  <c r="AY449" i="11"/>
  <c r="AI205" i="23" s="1"/>
  <c r="AY450" i="11"/>
  <c r="AI206" i="23" s="1"/>
  <c r="BO68" i="11"/>
  <c r="BO312" i="11" s="1"/>
  <c r="AW68" i="23" s="1"/>
  <c r="AZ312" i="11"/>
  <c r="AJ68" i="23" s="1"/>
  <c r="AZ313" i="11"/>
  <c r="AJ69" i="23" s="1"/>
  <c r="BO164" i="11"/>
  <c r="BO408" i="11" s="1"/>
  <c r="AW164" i="23" s="1"/>
  <c r="AZ408" i="11"/>
  <c r="AJ164" i="23" s="1"/>
  <c r="BO34" i="11"/>
  <c r="AZ278" i="11"/>
  <c r="AJ34" i="23" s="1"/>
  <c r="CE43" i="11"/>
  <c r="CE287" i="11" s="1"/>
  <c r="BK43" i="23" s="1"/>
  <c r="BB287" i="11"/>
  <c r="AL43" i="23" s="1"/>
  <c r="AY441" i="11"/>
  <c r="AI197" i="23" s="1"/>
  <c r="AY442" i="11"/>
  <c r="AI198" i="23" s="1"/>
  <c r="BW238" i="11"/>
  <c r="BA482" i="11"/>
  <c r="AK238" i="23" s="1"/>
  <c r="BO174" i="11"/>
  <c r="BO418" i="11" s="1"/>
  <c r="AW174" i="23" s="1"/>
  <c r="AZ418" i="11"/>
  <c r="AJ174" i="23" s="1"/>
  <c r="CE241" i="11"/>
  <c r="BB485" i="11"/>
  <c r="AL241" i="23" s="1"/>
  <c r="BO177" i="11"/>
  <c r="AZ421" i="11"/>
  <c r="AJ177" i="23" s="1"/>
  <c r="BW32" i="11"/>
  <c r="BA276" i="11"/>
  <c r="AK32" i="23" s="1"/>
  <c r="BA277" i="11"/>
  <c r="AK33" i="23" s="1"/>
  <c r="CE126" i="11"/>
  <c r="BB370" i="11"/>
  <c r="AL126" i="23" s="1"/>
  <c r="BX42" i="11"/>
  <c r="BX286" i="11" s="1"/>
  <c r="BE42" i="23" s="1"/>
  <c r="BI286" i="11"/>
  <c r="AR42" i="23" s="1"/>
  <c r="BX74" i="11"/>
  <c r="BX318" i="11" s="1"/>
  <c r="BE74" i="23" s="1"/>
  <c r="BI318" i="11"/>
  <c r="AR74" i="23" s="1"/>
  <c r="BK419" i="11"/>
  <c r="AT175" i="23" s="1"/>
  <c r="CF54" i="11"/>
  <c r="BJ298" i="11"/>
  <c r="AS54" i="23" s="1"/>
  <c r="BK435" i="11"/>
  <c r="AT191" i="23" s="1"/>
  <c r="BX242" i="11"/>
  <c r="BX486" i="11" s="1"/>
  <c r="BE242" i="23" s="1"/>
  <c r="BI486" i="11"/>
  <c r="AR242" i="23" s="1"/>
  <c r="BX238" i="11"/>
  <c r="BX482" i="11" s="1"/>
  <c r="BE238" i="23" s="1"/>
  <c r="BI482" i="11"/>
  <c r="AR238" i="23" s="1"/>
  <c r="BI483" i="11"/>
  <c r="AR239" i="23" s="1"/>
  <c r="CF132" i="11"/>
  <c r="BJ376" i="11"/>
  <c r="AS132" i="23" s="1"/>
  <c r="BX59" i="11"/>
  <c r="BI303" i="11"/>
  <c r="AR59" i="23" s="1"/>
  <c r="BP182" i="11"/>
  <c r="BH426" i="11"/>
  <c r="AQ182" i="23" s="1"/>
  <c r="BX96" i="11"/>
  <c r="BI340" i="11"/>
  <c r="AR96" i="23" s="1"/>
  <c r="BI341" i="11"/>
  <c r="AR97" i="23" s="1"/>
  <c r="BC326" i="11"/>
  <c r="AM82" i="23" s="1"/>
  <c r="BC327" i="11"/>
  <c r="AM83" i="23" s="1"/>
  <c r="BC300" i="11"/>
  <c r="AM56" i="23" s="1"/>
  <c r="BC301" i="11"/>
  <c r="AM57" i="23" s="1"/>
  <c r="BC251" i="11"/>
  <c r="AM7" i="23" s="1"/>
  <c r="BC267" i="11"/>
  <c r="AM23" i="23" s="1"/>
  <c r="BW19" i="11"/>
  <c r="BA263" i="11"/>
  <c r="AK19" i="23" s="1"/>
  <c r="BW35" i="11"/>
  <c r="BA279" i="11"/>
  <c r="AK35" i="23" s="1"/>
  <c r="AY335" i="11"/>
  <c r="AI91" i="23" s="1"/>
  <c r="AY336" i="11"/>
  <c r="AI92" i="23" s="1"/>
  <c r="BO185" i="11"/>
  <c r="AZ429" i="11"/>
  <c r="AJ185" i="23" s="1"/>
  <c r="CE193" i="11"/>
  <c r="BB437" i="11"/>
  <c r="AL193" i="23" s="1"/>
  <c r="BW201" i="11"/>
  <c r="BA445" i="11"/>
  <c r="AK201" i="23" s="1"/>
  <c r="CE213" i="11"/>
  <c r="BB457" i="11"/>
  <c r="AL213" i="23" s="1"/>
  <c r="CE221" i="11"/>
  <c r="BB465" i="11"/>
  <c r="AL221" i="23" s="1"/>
  <c r="CE229" i="11"/>
  <c r="BB473" i="11"/>
  <c r="AL229" i="23" s="1"/>
  <c r="CE237" i="11"/>
  <c r="BB481" i="11"/>
  <c r="AL237" i="23" s="1"/>
  <c r="CE210" i="11"/>
  <c r="CE455" i="11" s="1"/>
  <c r="BK211" i="23" s="1"/>
  <c r="BB454" i="11"/>
  <c r="AL210" i="23" s="1"/>
  <c r="BC252" i="11"/>
  <c r="AM8" i="23" s="1"/>
  <c r="BC383" i="11"/>
  <c r="AM139" i="23" s="1"/>
  <c r="BC384" i="11"/>
  <c r="AM140" i="23" s="1"/>
  <c r="CE171" i="11"/>
  <c r="BB415" i="11"/>
  <c r="AL171" i="23" s="1"/>
  <c r="BB416" i="11"/>
  <c r="AL172" i="23" s="1"/>
  <c r="BO241" i="11"/>
  <c r="BO485" i="11" s="1"/>
  <c r="AW241" i="23" s="1"/>
  <c r="AZ485" i="11"/>
  <c r="AJ241" i="23" s="1"/>
  <c r="BW198" i="11"/>
  <c r="BA442" i="11"/>
  <c r="AK198" i="23" s="1"/>
  <c r="CE16" i="11"/>
  <c r="CE260" i="11" s="1"/>
  <c r="BK16" i="23" s="1"/>
  <c r="BB260" i="11"/>
  <c r="AL16" i="23" s="1"/>
  <c r="CE46" i="11"/>
  <c r="BB290" i="11"/>
  <c r="AL46" i="23" s="1"/>
  <c r="CE52" i="11"/>
  <c r="CE297" i="11" s="1"/>
  <c r="BK53" i="23" s="1"/>
  <c r="BB296" i="11"/>
  <c r="AL52" i="23" s="1"/>
  <c r="BB297" i="11"/>
  <c r="AL53" i="23" s="1"/>
  <c r="CE84" i="11"/>
  <c r="BB328" i="11"/>
  <c r="AL84" i="23" s="1"/>
  <c r="CE148" i="11"/>
  <c r="BB392" i="11"/>
  <c r="AL148" i="23" s="1"/>
  <c r="BB393" i="11"/>
  <c r="AL149" i="23" s="1"/>
  <c r="BO181" i="11"/>
  <c r="AZ425" i="11"/>
  <c r="AJ181" i="23" s="1"/>
  <c r="AZ426" i="11"/>
  <c r="AJ182" i="23" s="1"/>
  <c r="AY421" i="11"/>
  <c r="AI177" i="23" s="1"/>
  <c r="AY422" i="11"/>
  <c r="AI178" i="23" s="1"/>
  <c r="CE218" i="11"/>
  <c r="BB462" i="11"/>
  <c r="AL218" i="23" s="1"/>
  <c r="BB463" i="11"/>
  <c r="AL219" i="23" s="1"/>
  <c r="BO32" i="11"/>
  <c r="BO276" i="11" s="1"/>
  <c r="AW32" i="23" s="1"/>
  <c r="AZ276" i="11"/>
  <c r="AJ32" i="23" s="1"/>
  <c r="BO158" i="11"/>
  <c r="AZ402" i="11"/>
  <c r="AJ158" i="23" s="1"/>
  <c r="AZ403" i="11"/>
  <c r="AJ159" i="23" s="1"/>
  <c r="CE107" i="11"/>
  <c r="BB351" i="11"/>
  <c r="AL107" i="23" s="1"/>
  <c r="CE206" i="11"/>
  <c r="BB450" i="11"/>
  <c r="AL206" i="23" s="1"/>
  <c r="BC268" i="11"/>
  <c r="AM24" i="23" s="1"/>
  <c r="CE40" i="11"/>
  <c r="BB284" i="11"/>
  <c r="AL40" i="23" s="1"/>
  <c r="BW6" i="11"/>
  <c r="BA250" i="11"/>
  <c r="AK6" i="23" s="1"/>
  <c r="BW78" i="11"/>
  <c r="BA322" i="11"/>
  <c r="AK78" i="23" s="1"/>
  <c r="BW126" i="11"/>
  <c r="BW370" i="11" s="1"/>
  <c r="BD126" i="23" s="1"/>
  <c r="BA370" i="11"/>
  <c r="AK126" i="23" s="1"/>
  <c r="BW87" i="11"/>
  <c r="BA331" i="11"/>
  <c r="AK87" i="23" s="1"/>
  <c r="CE167" i="11"/>
  <c r="BB411" i="11"/>
  <c r="AL167" i="23" s="1"/>
  <c r="BP10" i="11"/>
  <c r="BP254" i="11" s="1"/>
  <c r="AX10" i="23" s="1"/>
  <c r="BH254" i="11"/>
  <c r="AQ10" i="23" s="1"/>
  <c r="BP26" i="11"/>
  <c r="BH270" i="11"/>
  <c r="AQ26" i="23" s="1"/>
  <c r="BP42" i="11"/>
  <c r="BH286" i="11"/>
  <c r="AQ42" i="23" s="1"/>
  <c r="BP58" i="11"/>
  <c r="BP302" i="11" s="1"/>
  <c r="AX58" i="23" s="1"/>
  <c r="BH302" i="11"/>
  <c r="AQ58" i="23" s="1"/>
  <c r="BH303" i="11"/>
  <c r="AQ59" i="23" s="1"/>
  <c r="BP74" i="11"/>
  <c r="BP318" i="11" s="1"/>
  <c r="AX74" i="23" s="1"/>
  <c r="BH318" i="11"/>
  <c r="AQ74" i="23" s="1"/>
  <c r="BP90" i="11"/>
  <c r="BH334" i="11"/>
  <c r="AQ90" i="23" s="1"/>
  <c r="BP106" i="11"/>
  <c r="BP350" i="11" s="1"/>
  <c r="AX106" i="23" s="1"/>
  <c r="BH350" i="11"/>
  <c r="AQ106" i="23" s="1"/>
  <c r="BH351" i="11"/>
  <c r="AQ107" i="23" s="1"/>
  <c r="BK423" i="11"/>
  <c r="AT179" i="23" s="1"/>
  <c r="BK424" i="11"/>
  <c r="AT180" i="23" s="1"/>
  <c r="BP16" i="11"/>
  <c r="BP260" i="11" s="1"/>
  <c r="AX16" i="23" s="1"/>
  <c r="BH260" i="11"/>
  <c r="AQ16" i="23" s="1"/>
  <c r="BH261" i="11"/>
  <c r="AQ17" i="23" s="1"/>
  <c r="BK308" i="11"/>
  <c r="AT64" i="23" s="1"/>
  <c r="BP91" i="11"/>
  <c r="BH335" i="11"/>
  <c r="AQ91" i="23" s="1"/>
  <c r="BH336" i="11"/>
  <c r="AQ92" i="23" s="1"/>
  <c r="BX126" i="11"/>
  <c r="BX370" i="11" s="1"/>
  <c r="BE126" i="23" s="1"/>
  <c r="BI370" i="11"/>
  <c r="AR126" i="23" s="1"/>
  <c r="BX146" i="11"/>
  <c r="BI390" i="11"/>
  <c r="AR146" i="23" s="1"/>
  <c r="CF191" i="11"/>
  <c r="BJ435" i="11"/>
  <c r="AS191" i="23" s="1"/>
  <c r="BX226" i="11"/>
  <c r="BI470" i="11"/>
  <c r="AR226" i="23" s="1"/>
  <c r="BP242" i="11"/>
  <c r="BP487" i="11" s="1"/>
  <c r="AX243" i="23" s="1"/>
  <c r="BH486" i="11"/>
  <c r="AQ242" i="23" s="1"/>
  <c r="BH487" i="11"/>
  <c r="AQ243" i="23" s="1"/>
  <c r="BX120" i="11"/>
  <c r="BI364" i="11"/>
  <c r="AR120" i="23" s="1"/>
  <c r="BP238" i="11"/>
  <c r="BP482" i="11" s="1"/>
  <c r="AX238" i="23" s="1"/>
  <c r="BH482" i="11"/>
  <c r="AQ238" i="23" s="1"/>
  <c r="BH483" i="11"/>
  <c r="AQ239" i="23" s="1"/>
  <c r="CF24" i="11"/>
  <c r="BJ268" i="11"/>
  <c r="AS24" i="23" s="1"/>
  <c r="BX62" i="11"/>
  <c r="BI306" i="11"/>
  <c r="AR62" i="23" s="1"/>
  <c r="CF99" i="11"/>
  <c r="BJ343" i="11"/>
  <c r="AS99" i="23" s="1"/>
  <c r="BX132" i="11"/>
  <c r="BI376" i="11"/>
  <c r="AR132" i="23" s="1"/>
  <c r="BX8" i="11"/>
  <c r="BX253" i="11" s="1"/>
  <c r="BE9" i="23" s="1"/>
  <c r="BI252" i="11"/>
  <c r="AR8" i="23" s="1"/>
  <c r="BI253" i="11"/>
  <c r="AR9" i="23" s="1"/>
  <c r="BK380" i="11"/>
  <c r="AT136" i="23" s="1"/>
  <c r="BK381" i="11"/>
  <c r="AT137" i="23" s="1"/>
  <c r="BK439" i="11"/>
  <c r="AT195" i="23" s="1"/>
  <c r="BX230" i="11"/>
  <c r="BX474" i="11" s="1"/>
  <c r="BE230" i="23" s="1"/>
  <c r="BI474" i="11"/>
  <c r="AR230" i="23" s="1"/>
  <c r="BI475" i="11"/>
  <c r="AR231" i="23" s="1"/>
  <c r="BK427" i="11"/>
  <c r="AT183" i="23" s="1"/>
  <c r="BX19" i="11"/>
  <c r="BI263" i="11"/>
  <c r="AR19" i="23" s="1"/>
  <c r="BX72" i="11"/>
  <c r="BI316" i="11"/>
  <c r="AR72" i="23" s="1"/>
  <c r="BI317" i="11"/>
  <c r="AR73" i="23" s="1"/>
  <c r="BX123" i="11"/>
  <c r="BX367" i="11" s="1"/>
  <c r="BE123" i="23" s="1"/>
  <c r="BI367" i="11"/>
  <c r="AR123" i="23" s="1"/>
  <c r="BI368" i="11"/>
  <c r="AR124" i="23" s="1"/>
  <c r="BX164" i="11"/>
  <c r="BI408" i="11"/>
  <c r="AR164" i="23" s="1"/>
  <c r="CF107" i="11"/>
  <c r="CF351" i="11" s="1"/>
  <c r="BL107" i="23" s="1"/>
  <c r="BJ351" i="11"/>
  <c r="AS107" i="23" s="1"/>
  <c r="BX94" i="11"/>
  <c r="BX338" i="11" s="1"/>
  <c r="BE94" i="23" s="1"/>
  <c r="BI338" i="11"/>
  <c r="AR94" i="23" s="1"/>
  <c r="BP190" i="11"/>
  <c r="BP435" i="11" s="1"/>
  <c r="AX191" i="23" s="1"/>
  <c r="BH434" i="11"/>
  <c r="AQ190" i="23" s="1"/>
  <c r="BH435" i="11"/>
  <c r="AQ191" i="23" s="1"/>
  <c r="CF234" i="11"/>
  <c r="CF478" i="11" s="1"/>
  <c r="BL234" i="23" s="1"/>
  <c r="BJ478" i="11"/>
  <c r="AS234" i="23" s="1"/>
  <c r="BX142" i="11"/>
  <c r="BI386" i="11"/>
  <c r="AR142" i="23" s="1"/>
  <c r="BI387" i="11"/>
  <c r="AR143" i="23" s="1"/>
  <c r="BP155" i="11"/>
  <c r="BP400" i="11" s="1"/>
  <c r="AX156" i="23" s="1"/>
  <c r="BH399" i="11"/>
  <c r="AQ155" i="23" s="1"/>
  <c r="BH400" i="11"/>
  <c r="AQ156" i="23" s="1"/>
  <c r="BK431" i="11"/>
  <c r="AT187" i="23" s="1"/>
  <c r="BK432" i="11"/>
  <c r="AT188" i="23" s="1"/>
  <c r="BX27" i="11"/>
  <c r="BX271" i="11" s="1"/>
  <c r="BE27" i="23" s="1"/>
  <c r="BI271" i="11"/>
  <c r="AR27" i="23" s="1"/>
  <c r="BP118" i="11"/>
  <c r="BH362" i="11"/>
  <c r="AQ118" i="23" s="1"/>
  <c r="BK463" i="11"/>
  <c r="AT219" i="23" s="1"/>
  <c r="CF40" i="11"/>
  <c r="BJ284" i="11"/>
  <c r="AS40" i="23" s="1"/>
  <c r="BX115" i="11"/>
  <c r="BI359" i="11"/>
  <c r="AR115" i="23" s="1"/>
  <c r="BY107" i="11"/>
  <c r="BQ351" i="11"/>
  <c r="AY107" i="23" s="1"/>
  <c r="BS411" i="11"/>
  <c r="BA167" i="23" s="1"/>
  <c r="BS271" i="11"/>
  <c r="BA27" i="23" s="1"/>
  <c r="CG59" i="11"/>
  <c r="BR303" i="11"/>
  <c r="AZ59" i="23" s="1"/>
  <c r="CG92" i="11"/>
  <c r="BR336" i="11"/>
  <c r="AZ92" i="23" s="1"/>
  <c r="BY127" i="11"/>
  <c r="BQ371" i="11"/>
  <c r="AY127" i="23" s="1"/>
  <c r="CG162" i="11"/>
  <c r="BR406" i="11"/>
  <c r="AZ162" i="23" s="1"/>
  <c r="BS442" i="11"/>
  <c r="BA198" i="23" s="1"/>
  <c r="BS474" i="11"/>
  <c r="BA230" i="23" s="1"/>
  <c r="CG7" i="11"/>
  <c r="BR251" i="11"/>
  <c r="AZ7" i="23" s="1"/>
  <c r="BS323" i="11"/>
  <c r="BA79" i="23" s="1"/>
  <c r="CG111" i="11"/>
  <c r="BR355" i="11"/>
  <c r="AZ111" i="23" s="1"/>
  <c r="CG144" i="11"/>
  <c r="BR388" i="11"/>
  <c r="AZ144" i="23" s="1"/>
  <c r="BR389" i="11"/>
  <c r="AZ145" i="23" s="1"/>
  <c r="CG189" i="11"/>
  <c r="BR433" i="11"/>
  <c r="AZ189" i="23" s="1"/>
  <c r="CG225" i="11"/>
  <c r="CG469" i="11" s="1"/>
  <c r="BM225" i="23" s="1"/>
  <c r="BR469" i="11"/>
  <c r="AZ225" i="23" s="1"/>
  <c r="BS279" i="11"/>
  <c r="BA35" i="23" s="1"/>
  <c r="BS324" i="11"/>
  <c r="BA80" i="23" s="1"/>
  <c r="CG131" i="11"/>
  <c r="BR375" i="11"/>
  <c r="AZ131" i="23" s="1"/>
  <c r="BS312" i="11"/>
  <c r="BA68" i="23" s="1"/>
  <c r="CG151" i="11"/>
  <c r="BR395" i="11"/>
  <c r="AZ151" i="23" s="1"/>
  <c r="CG14" i="11"/>
  <c r="CG258" i="11" s="1"/>
  <c r="BM14" i="23" s="1"/>
  <c r="BR258" i="11"/>
  <c r="AZ14" i="23" s="1"/>
  <c r="BS371" i="11"/>
  <c r="BA127" i="23" s="1"/>
  <c r="BS327" i="11"/>
  <c r="BA83" i="23" s="1"/>
  <c r="CA259" i="11"/>
  <c r="BH15" i="23" s="1"/>
  <c r="CA291" i="11"/>
  <c r="BH47" i="23" s="1"/>
  <c r="CA323" i="11"/>
  <c r="BH79" i="23" s="1"/>
  <c r="CA355" i="11"/>
  <c r="BH111" i="23" s="1"/>
  <c r="CA356" i="11"/>
  <c r="BH112" i="23" s="1"/>
  <c r="CA387" i="11"/>
  <c r="BH143" i="23" s="1"/>
  <c r="CA419" i="11"/>
  <c r="BH175" i="23" s="1"/>
  <c r="CA451" i="11"/>
  <c r="BH207" i="23" s="1"/>
  <c r="CA483" i="11"/>
  <c r="BH239" i="23" s="1"/>
  <c r="CA434" i="11"/>
  <c r="BH190" i="23" s="1"/>
  <c r="CM398" i="11"/>
  <c r="BR154" i="23" s="1"/>
  <c r="CM399" i="11"/>
  <c r="BR155" i="23" s="1"/>
  <c r="CP251" i="11"/>
  <c r="BU7" i="23" s="1"/>
  <c r="CP283" i="11"/>
  <c r="BU39" i="23" s="1"/>
  <c r="CP315" i="11"/>
  <c r="BU71" i="23" s="1"/>
  <c r="CQ363" i="11"/>
  <c r="BV119" i="23" s="1"/>
  <c r="CN388" i="11"/>
  <c r="BS144" i="23" s="1"/>
  <c r="CO433" i="11"/>
  <c r="BT189" i="23" s="1"/>
  <c r="CO449" i="11"/>
  <c r="BT205" i="23" s="1"/>
  <c r="CO323" i="11"/>
  <c r="BT79" i="23" s="1"/>
  <c r="CQ372" i="11"/>
  <c r="BV128" i="23" s="1"/>
  <c r="CP255" i="11"/>
  <c r="BU11" i="23" s="1"/>
  <c r="CO302" i="11"/>
  <c r="BT58" i="23" s="1"/>
  <c r="CP383" i="11"/>
  <c r="BU139" i="23" s="1"/>
  <c r="CP384" i="11"/>
  <c r="BU140" i="23" s="1"/>
  <c r="CN282" i="11"/>
  <c r="BS38" i="23" s="1"/>
  <c r="CP346" i="11"/>
  <c r="BU102" i="23" s="1"/>
  <c r="CP328" i="11"/>
  <c r="BU84" i="23" s="1"/>
  <c r="CP292" i="11"/>
  <c r="BU48" i="23" s="1"/>
  <c r="CP389" i="11"/>
  <c r="BU145" i="23" s="1"/>
  <c r="CP422" i="11"/>
  <c r="BU178" i="23" s="1"/>
  <c r="CN315" i="11"/>
  <c r="BS71" i="23" s="1"/>
  <c r="CQ368" i="11"/>
  <c r="BV124" i="23" s="1"/>
  <c r="CM401" i="11"/>
  <c r="BR157" i="23" s="1"/>
  <c r="CM402" i="11"/>
  <c r="BR158" i="23" s="1"/>
  <c r="CM432" i="11"/>
  <c r="BR188" i="23" s="1"/>
  <c r="CP446" i="11"/>
  <c r="BU202" i="23" s="1"/>
  <c r="CP458" i="11"/>
  <c r="BU214" i="23" s="1"/>
  <c r="CP434" i="11"/>
  <c r="BU190" i="23" s="1"/>
  <c r="CP435" i="11"/>
  <c r="BU191" i="23" s="1"/>
  <c r="CN485" i="11"/>
  <c r="BS241" i="23" s="1"/>
  <c r="CN484" i="11"/>
  <c r="BS240" i="23" s="1"/>
  <c r="CO390" i="11"/>
  <c r="BT146" i="23" s="1"/>
  <c r="CN457" i="11"/>
  <c r="BS213" i="23" s="1"/>
  <c r="CP405" i="11"/>
  <c r="BU161" i="23" s="1"/>
  <c r="CO486" i="11"/>
  <c r="BT242" i="23" s="1"/>
  <c r="CN396" i="11"/>
  <c r="BS152" i="23" s="1"/>
  <c r="CA372" i="11"/>
  <c r="BH128" i="23" s="1"/>
  <c r="CQ475" i="11"/>
  <c r="BV231" i="23" s="1"/>
  <c r="CH89" i="11"/>
  <c r="BZ333" i="11"/>
  <c r="BG89" i="23" s="1"/>
  <c r="CH136" i="11"/>
  <c r="CH380" i="11" s="1"/>
  <c r="BN136" i="23" s="1"/>
  <c r="BZ380" i="11"/>
  <c r="BG136" i="23" s="1"/>
  <c r="BZ381" i="11"/>
  <c r="BG137" i="23" s="1"/>
  <c r="CH156" i="11"/>
  <c r="BZ400" i="11"/>
  <c r="BG156" i="23" s="1"/>
  <c r="BZ401" i="11"/>
  <c r="BG157" i="23" s="1"/>
  <c r="CH177" i="11"/>
  <c r="CH421" i="11" s="1"/>
  <c r="BN177" i="23" s="1"/>
  <c r="BZ421" i="11"/>
  <c r="BG177" i="23" s="1"/>
  <c r="BS360" i="11"/>
  <c r="BA116" i="23" s="1"/>
  <c r="CH173" i="11"/>
  <c r="BZ417" i="11"/>
  <c r="BG173" i="23" s="1"/>
  <c r="BY114" i="11"/>
  <c r="BQ358" i="11"/>
  <c r="AY114" i="23" s="1"/>
  <c r="CH164" i="11"/>
  <c r="BZ408" i="11"/>
  <c r="BG164" i="23" s="1"/>
  <c r="CP308" i="11"/>
  <c r="BU64" i="23" s="1"/>
  <c r="BY128" i="11"/>
  <c r="BY372" i="11" s="1"/>
  <c r="BF128" i="23" s="1"/>
  <c r="BQ372" i="11"/>
  <c r="AY128" i="23" s="1"/>
  <c r="BQ373" i="11"/>
  <c r="AY129" i="23" s="1"/>
  <c r="CG227" i="11"/>
  <c r="BR471" i="11"/>
  <c r="AZ227" i="23" s="1"/>
  <c r="BP53" i="11"/>
  <c r="BP297" i="11" s="1"/>
  <c r="AX53" i="23" s="1"/>
  <c r="BH297" i="11"/>
  <c r="AQ53" i="23" s="1"/>
  <c r="CH121" i="11"/>
  <c r="BZ365" i="11"/>
  <c r="BG121" i="23" s="1"/>
  <c r="BY37" i="11"/>
  <c r="BQ281" i="11"/>
  <c r="AY37" i="23" s="1"/>
  <c r="BY101" i="11"/>
  <c r="BQ345" i="11"/>
  <c r="AY101" i="23" s="1"/>
  <c r="BY165" i="11"/>
  <c r="BQ409" i="11"/>
  <c r="AY165" i="23" s="1"/>
  <c r="BY235" i="11"/>
  <c r="BY479" i="11" s="1"/>
  <c r="BF235" i="23" s="1"/>
  <c r="BQ479" i="11"/>
  <c r="AY235" i="23" s="1"/>
  <c r="BX53" i="11"/>
  <c r="BI297" i="11"/>
  <c r="AR53" i="23" s="1"/>
  <c r="CF113" i="11"/>
  <c r="BJ357" i="11"/>
  <c r="AS113" i="23" s="1"/>
  <c r="BK436" i="11"/>
  <c r="AT192" i="23" s="1"/>
  <c r="CH228" i="11"/>
  <c r="BZ472" i="11"/>
  <c r="BG228" i="23" s="1"/>
  <c r="BS320" i="11"/>
  <c r="BA76" i="23" s="1"/>
  <c r="CG101" i="11"/>
  <c r="BR345" i="11"/>
  <c r="AZ101" i="23" s="1"/>
  <c r="CG140" i="11"/>
  <c r="BR384" i="11"/>
  <c r="AZ140" i="23" s="1"/>
  <c r="BS484" i="11"/>
  <c r="BA240" i="23" s="1"/>
  <c r="CF53" i="11"/>
  <c r="BJ297" i="11"/>
  <c r="AS53" i="23" s="1"/>
  <c r="BY96" i="11"/>
  <c r="BQ340" i="11"/>
  <c r="AY96" i="23" s="1"/>
  <c r="CG173" i="11"/>
  <c r="CG417" i="11" s="1"/>
  <c r="BM173" i="23" s="1"/>
  <c r="BR417" i="11"/>
  <c r="AZ173" i="23" s="1"/>
  <c r="CG190" i="11"/>
  <c r="BR434" i="11"/>
  <c r="AZ190" i="23" s="1"/>
  <c r="BP29" i="11"/>
  <c r="BP273" i="11" s="1"/>
  <c r="AX29" i="23" s="1"/>
  <c r="BH273" i="11"/>
  <c r="AQ29" i="23" s="1"/>
  <c r="BY41" i="11"/>
  <c r="BY285" i="11" s="1"/>
  <c r="BF41" i="23" s="1"/>
  <c r="BQ285" i="11"/>
  <c r="AY41" i="23" s="1"/>
  <c r="BY138" i="11"/>
  <c r="BY382" i="11" s="1"/>
  <c r="BF138" i="23" s="1"/>
  <c r="BQ382" i="11"/>
  <c r="AY138" i="23" s="1"/>
  <c r="BY202" i="11"/>
  <c r="BQ446" i="11"/>
  <c r="AY202" i="23" s="1"/>
  <c r="CH209" i="11"/>
  <c r="CH453" i="11" s="1"/>
  <c r="BN209" i="23" s="1"/>
  <c r="BZ453" i="11"/>
  <c r="BG209" i="23" s="1"/>
  <c r="BY45" i="11"/>
  <c r="BY289" i="11" s="1"/>
  <c r="BF45" i="23" s="1"/>
  <c r="BQ289" i="11"/>
  <c r="AY45" i="23" s="1"/>
  <c r="BY125" i="11"/>
  <c r="BQ369" i="11"/>
  <c r="AY125" i="23" s="1"/>
  <c r="CF18" i="11"/>
  <c r="CF262" i="11" s="1"/>
  <c r="BL18" i="23" s="1"/>
  <c r="BJ262" i="11"/>
  <c r="AS18" i="23" s="1"/>
  <c r="BY200" i="11"/>
  <c r="BY444" i="11" s="1"/>
  <c r="BF200" i="23" s="1"/>
  <c r="BQ444" i="11"/>
  <c r="AY200" i="23" s="1"/>
  <c r="CP260" i="11"/>
  <c r="BU16" i="23" s="1"/>
  <c r="CO325" i="11"/>
  <c r="BT81" i="23" s="1"/>
  <c r="CA332" i="11"/>
  <c r="BH88" i="23" s="1"/>
  <c r="BY210" i="11"/>
  <c r="BY455" i="11" s="1"/>
  <c r="BF211" i="23" s="1"/>
  <c r="BQ454" i="11"/>
  <c r="AY210" i="23" s="1"/>
  <c r="BQ455" i="11"/>
  <c r="AY211" i="23" s="1"/>
  <c r="BX227" i="11"/>
  <c r="BX472" i="11" s="1"/>
  <c r="BE228" i="23" s="1"/>
  <c r="BI471" i="11"/>
  <c r="AR227" i="23" s="1"/>
  <c r="BI472" i="11"/>
  <c r="AR228" i="23" s="1"/>
  <c r="BO21" i="11"/>
  <c r="AZ265" i="11"/>
  <c r="AJ21" i="23" s="1"/>
  <c r="BW82" i="11"/>
  <c r="BW326" i="11" s="1"/>
  <c r="BD82" i="23" s="1"/>
  <c r="BA326" i="11"/>
  <c r="AK82" i="23" s="1"/>
  <c r="BA327" i="11"/>
  <c r="AK83" i="23" s="1"/>
  <c r="AY341" i="11"/>
  <c r="AI97" i="23" s="1"/>
  <c r="AY342" i="11"/>
  <c r="AI98" i="23" s="1"/>
  <c r="CE131" i="11"/>
  <c r="BB375" i="11"/>
  <c r="AL131" i="23" s="1"/>
  <c r="BO168" i="11"/>
  <c r="AZ412" i="11"/>
  <c r="AJ168" i="23" s="1"/>
  <c r="BC440" i="11"/>
  <c r="AM196" i="23" s="1"/>
  <c r="BW228" i="11"/>
  <c r="BW472" i="11" s="1"/>
  <c r="BD228" i="23" s="1"/>
  <c r="BA472" i="11"/>
  <c r="AK228" i="23" s="1"/>
  <c r="BW44" i="11"/>
  <c r="BW288" i="11" s="1"/>
  <c r="BD44" i="23" s="1"/>
  <c r="BA288" i="11"/>
  <c r="AK44" i="23" s="1"/>
  <c r="BO141" i="11"/>
  <c r="BO385" i="11" s="1"/>
  <c r="AW141" i="23" s="1"/>
  <c r="AZ385" i="11"/>
  <c r="AJ141" i="23" s="1"/>
  <c r="BC484" i="11"/>
  <c r="AM240" i="23" s="1"/>
  <c r="BC485" i="11"/>
  <c r="AM241" i="23" s="1"/>
  <c r="BW184" i="11"/>
  <c r="BA428" i="11"/>
  <c r="AK184" i="23" s="1"/>
  <c r="CE161" i="11"/>
  <c r="CE405" i="11" s="1"/>
  <c r="BK161" i="23" s="1"/>
  <c r="BB405" i="11"/>
  <c r="AL161" i="23" s="1"/>
  <c r="BO112" i="11"/>
  <c r="AZ356" i="11"/>
  <c r="AJ112" i="23" s="1"/>
  <c r="BG277" i="11"/>
  <c r="AP33" i="23" s="1"/>
  <c r="BG278" i="11"/>
  <c r="AP34" i="23" s="1"/>
  <c r="BO136" i="11"/>
  <c r="AZ380" i="11"/>
  <c r="AJ136" i="23" s="1"/>
  <c r="BW168" i="11"/>
  <c r="BA412" i="11"/>
  <c r="AK168" i="23" s="1"/>
  <c r="CE216" i="11"/>
  <c r="CE460" i="11" s="1"/>
  <c r="BK216" i="23" s="1"/>
  <c r="BB460" i="11"/>
  <c r="AL216" i="23" s="1"/>
  <c r="AY371" i="11"/>
  <c r="AI127" i="23" s="1"/>
  <c r="AY372" i="11"/>
  <c r="AI128" i="23" s="1"/>
  <c r="AY471" i="11"/>
  <c r="AI227" i="23" s="1"/>
  <c r="AY472" i="11"/>
  <c r="AI228" i="23" s="1"/>
  <c r="BX183" i="11"/>
  <c r="BX428" i="11" s="1"/>
  <c r="BE184" i="23" s="1"/>
  <c r="BI427" i="11"/>
  <c r="AR183" i="23" s="1"/>
  <c r="BI428" i="11"/>
  <c r="AR184" i="23" s="1"/>
  <c r="AY435" i="11"/>
  <c r="AI191" i="23" s="1"/>
  <c r="AY436" i="11"/>
  <c r="AI192" i="23" s="1"/>
  <c r="CF117" i="11"/>
  <c r="BJ361" i="11"/>
  <c r="AS117" i="23" s="1"/>
  <c r="BK388" i="11"/>
  <c r="AT144" i="23" s="1"/>
  <c r="BP196" i="11"/>
  <c r="BP440" i="11" s="1"/>
  <c r="AX196" i="23" s="1"/>
  <c r="BH440" i="11"/>
  <c r="AQ196" i="23" s="1"/>
  <c r="BH441" i="11"/>
  <c r="AQ197" i="23" s="1"/>
  <c r="BW60" i="11"/>
  <c r="BA304" i="11"/>
  <c r="AK60" i="23" s="1"/>
  <c r="BW92" i="11"/>
  <c r="BA336" i="11"/>
  <c r="AK92" i="23" s="1"/>
  <c r="BO219" i="11"/>
  <c r="AZ463" i="11"/>
  <c r="AJ219" i="23" s="1"/>
  <c r="BC447" i="11"/>
  <c r="AM203" i="23" s="1"/>
  <c r="BK377" i="11"/>
  <c r="AT133" i="23" s="1"/>
  <c r="CF161" i="11"/>
  <c r="BJ405" i="11"/>
  <c r="AS161" i="23" s="1"/>
  <c r="CE146" i="11"/>
  <c r="BB390" i="11"/>
  <c r="AL146" i="23" s="1"/>
  <c r="BC387" i="11"/>
  <c r="AM143" i="23" s="1"/>
  <c r="CE140" i="11"/>
  <c r="BB384" i="11"/>
  <c r="AL140" i="23" s="1"/>
  <c r="BX220" i="11"/>
  <c r="BX465" i="11" s="1"/>
  <c r="BE221" i="23" s="1"/>
  <c r="BI464" i="11"/>
  <c r="AR220" i="23" s="1"/>
  <c r="BI465" i="11"/>
  <c r="AR221" i="23" s="1"/>
  <c r="AY467" i="11"/>
  <c r="AI223" i="23" s="1"/>
  <c r="AY468" i="11"/>
  <c r="AI224" i="23" s="1"/>
  <c r="CF60" i="11"/>
  <c r="BJ304" i="11"/>
  <c r="AS60" i="23" s="1"/>
  <c r="CE37" i="11"/>
  <c r="BB281" i="11"/>
  <c r="AL37" i="23" s="1"/>
  <c r="BC456" i="11"/>
  <c r="AM212" i="23" s="1"/>
  <c r="BC457" i="11"/>
  <c r="AM213" i="23" s="1"/>
  <c r="BP151" i="11"/>
  <c r="BH395" i="11"/>
  <c r="AQ151" i="23" s="1"/>
  <c r="BO125" i="11"/>
  <c r="AZ369" i="11"/>
  <c r="AJ125" i="23" s="1"/>
  <c r="CF100" i="11"/>
  <c r="BJ344" i="11"/>
  <c r="AS100" i="23" s="1"/>
  <c r="BK409" i="11"/>
  <c r="AT165" i="23" s="1"/>
  <c r="BK484" i="11"/>
  <c r="AT240" i="23" s="1"/>
  <c r="CE56" i="11"/>
  <c r="BB300" i="11"/>
  <c r="AL56" i="23" s="1"/>
  <c r="CE21" i="11"/>
  <c r="BB265" i="11"/>
  <c r="AL21" i="23" s="1"/>
  <c r="BO115" i="11"/>
  <c r="AZ359" i="11"/>
  <c r="AJ115" i="23" s="1"/>
  <c r="AY475" i="11"/>
  <c r="AI231" i="23" s="1"/>
  <c r="AY476" i="11"/>
  <c r="AI232" i="23" s="1"/>
  <c r="BC451" i="11"/>
  <c r="AM207" i="23" s="1"/>
  <c r="BG293" i="11"/>
  <c r="AP49" i="23" s="1"/>
  <c r="BG294" i="11"/>
  <c r="AP50" i="23" s="1"/>
  <c r="BX157" i="11"/>
  <c r="BX401" i="11" s="1"/>
  <c r="BE157" i="23" s="1"/>
  <c r="BI401" i="11"/>
  <c r="AR157" i="23" s="1"/>
  <c r="BK460" i="11"/>
  <c r="AT216" i="23" s="1"/>
  <c r="BW66" i="11"/>
  <c r="BA310" i="11"/>
  <c r="AK66" i="23" s="1"/>
  <c r="CE88" i="11"/>
  <c r="BB332" i="11"/>
  <c r="AL88" i="23" s="1"/>
  <c r="CE121" i="11"/>
  <c r="CE366" i="11" s="1"/>
  <c r="BK122" i="23" s="1"/>
  <c r="BB365" i="11"/>
  <c r="AL121" i="23" s="1"/>
  <c r="BB366" i="11"/>
  <c r="AL122" i="23" s="1"/>
  <c r="CM370" i="11"/>
  <c r="BR126" i="23" s="1"/>
  <c r="CM276" i="11"/>
  <c r="BR32" i="23" s="1"/>
  <c r="CN269" i="11"/>
  <c r="BS25" i="23" s="1"/>
  <c r="CQ264" i="11"/>
  <c r="BV20" i="23" s="1"/>
  <c r="CO336" i="11"/>
  <c r="BT92" i="23" s="1"/>
  <c r="CO337" i="11"/>
  <c r="BT93" i="23" s="1"/>
  <c r="CN408" i="11"/>
  <c r="BS164" i="23" s="1"/>
  <c r="CP416" i="11"/>
  <c r="BU172" i="23" s="1"/>
  <c r="CP417" i="11"/>
  <c r="BU173" i="23" s="1"/>
  <c r="CN429" i="11"/>
  <c r="BS185" i="23" s="1"/>
  <c r="CM447" i="11"/>
  <c r="BR203" i="23" s="1"/>
  <c r="CH187" i="11"/>
  <c r="BZ431" i="11"/>
  <c r="BG187" i="23" s="1"/>
  <c r="BZ474" i="11"/>
  <c r="BG230" i="23" s="1"/>
  <c r="CH230" i="11"/>
  <c r="CG77" i="11"/>
  <c r="BR321" i="11"/>
  <c r="AZ77" i="23" s="1"/>
  <c r="BY103" i="11"/>
  <c r="BQ347" i="11"/>
  <c r="AY103" i="23" s="1"/>
  <c r="BS440" i="11"/>
  <c r="BA196" i="23" s="1"/>
  <c r="BG296" i="11"/>
  <c r="AP52" i="23" s="1"/>
  <c r="BG297" i="11"/>
  <c r="AP53" i="23" s="1"/>
  <c r="BX103" i="11"/>
  <c r="BI347" i="11"/>
  <c r="AR103" i="23" s="1"/>
  <c r="CF135" i="11"/>
  <c r="BJ379" i="11"/>
  <c r="AS135" i="23" s="1"/>
  <c r="AY308" i="11"/>
  <c r="AI64" i="23" s="1"/>
  <c r="AY309" i="11"/>
  <c r="AI65" i="23" s="1"/>
  <c r="AY373" i="11"/>
  <c r="AI129" i="23" s="1"/>
  <c r="AY374" i="11"/>
  <c r="AI130" i="23" s="1"/>
  <c r="CN255" i="11"/>
  <c r="BS11" i="23" s="1"/>
  <c r="CP336" i="11"/>
  <c r="BU92" i="23" s="1"/>
  <c r="CM440" i="11"/>
  <c r="BR196" i="23" s="1"/>
  <c r="CO466" i="11"/>
  <c r="BT222" i="23" s="1"/>
  <c r="BZ317" i="11"/>
  <c r="BG73" i="23" s="1"/>
  <c r="BQ342" i="11"/>
  <c r="AY98" i="23" s="1"/>
  <c r="BY98" i="11"/>
  <c r="BY219" i="11"/>
  <c r="BQ463" i="11"/>
  <c r="AY219" i="23" s="1"/>
  <c r="CM311" i="11"/>
  <c r="BR67" i="23" s="1"/>
  <c r="CM352" i="11"/>
  <c r="BR108" i="23" s="1"/>
  <c r="CM409" i="11"/>
  <c r="BR165" i="23" s="1"/>
  <c r="CM451" i="11"/>
  <c r="BR207" i="23" s="1"/>
  <c r="CA317" i="11"/>
  <c r="BH73" i="23" s="1"/>
  <c r="CH131" i="11"/>
  <c r="BZ375" i="11"/>
  <c r="BG131" i="23" s="1"/>
  <c r="CH150" i="11"/>
  <c r="BZ394" i="11"/>
  <c r="BG150" i="23" s="1"/>
  <c r="CH199" i="11"/>
  <c r="CH443" i="11" s="1"/>
  <c r="BN199" i="23" s="1"/>
  <c r="BZ443" i="11"/>
  <c r="BG199" i="23" s="1"/>
  <c r="BZ485" i="11"/>
  <c r="BG241" i="23" s="1"/>
  <c r="CH241" i="11"/>
  <c r="BQ296" i="11"/>
  <c r="AY52" i="23" s="1"/>
  <c r="BQ348" i="11"/>
  <c r="AY104" i="23" s="1"/>
  <c r="CO295" i="11"/>
  <c r="BT51" i="23" s="1"/>
  <c r="CP362" i="11"/>
  <c r="BU118" i="23" s="1"/>
  <c r="CO380" i="11"/>
  <c r="BT136" i="23" s="1"/>
  <c r="CO406" i="11"/>
  <c r="BT162" i="23" s="1"/>
  <c r="CQ443" i="11"/>
  <c r="BV199" i="23" s="1"/>
  <c r="CH18" i="11"/>
  <c r="BZ262" i="11"/>
  <c r="BG18" i="23" s="1"/>
  <c r="CA312" i="11"/>
  <c r="BH68" i="23" s="1"/>
  <c r="CH102" i="11"/>
  <c r="BZ346" i="11"/>
  <c r="BG102" i="23" s="1"/>
  <c r="BZ389" i="11"/>
  <c r="BG145" i="23" s="1"/>
  <c r="CA452" i="11"/>
  <c r="BH208" i="23" s="1"/>
  <c r="BQ293" i="11"/>
  <c r="AY49" i="23" s="1"/>
  <c r="BR309" i="11"/>
  <c r="AZ65" i="23" s="1"/>
  <c r="CO303" i="11"/>
  <c r="BT59" i="23" s="1"/>
  <c r="CQ344" i="11"/>
  <c r="BV100" i="23" s="1"/>
  <c r="CQ409" i="11"/>
  <c r="BV165" i="23" s="1"/>
  <c r="CO428" i="11"/>
  <c r="BT184" i="23" s="1"/>
  <c r="CN459" i="11"/>
  <c r="BS215" i="23" s="1"/>
  <c r="CO470" i="11"/>
  <c r="BT226" i="23" s="1"/>
  <c r="BZ267" i="11"/>
  <c r="BG23" i="23" s="1"/>
  <c r="CH23" i="11"/>
  <c r="CN293" i="11"/>
  <c r="BS49" i="23" s="1"/>
  <c r="CN331" i="11"/>
  <c r="BS87" i="23" s="1"/>
  <c r="CP410" i="11"/>
  <c r="BU166" i="23" s="1"/>
  <c r="CQ276" i="11"/>
  <c r="BV32" i="23" s="1"/>
  <c r="CN305" i="11"/>
  <c r="BS61" i="23" s="1"/>
  <c r="CP366" i="11"/>
  <c r="BU122" i="23" s="1"/>
  <c r="CN399" i="11"/>
  <c r="BS155" i="23" s="1"/>
  <c r="CM268" i="11"/>
  <c r="BR24" i="23" s="1"/>
  <c r="CN329" i="11"/>
  <c r="BS85" i="23" s="1"/>
  <c r="CM415" i="11"/>
  <c r="BR171" i="23" s="1"/>
  <c r="CA328" i="11"/>
  <c r="BH84" i="23" s="1"/>
  <c r="BZ444" i="11"/>
  <c r="BG200" i="23" s="1"/>
  <c r="CG17" i="11"/>
  <c r="BR261" i="11"/>
  <c r="AZ17" i="23" s="1"/>
  <c r="CG40" i="11"/>
  <c r="BR284" i="11"/>
  <c r="AZ40" i="23" s="1"/>
  <c r="BY71" i="11"/>
  <c r="BQ315" i="11"/>
  <c r="AY71" i="23" s="1"/>
  <c r="BY484" i="11"/>
  <c r="BF240" i="23" s="1"/>
  <c r="CF66" i="11"/>
  <c r="CF310" i="11" s="1"/>
  <c r="BL66" i="23" s="1"/>
  <c r="BJ310" i="11"/>
  <c r="AS66" i="23" s="1"/>
  <c r="BP120" i="11"/>
  <c r="BH364" i="11"/>
  <c r="AQ120" i="23" s="1"/>
  <c r="BH365" i="11"/>
  <c r="AQ121" i="23" s="1"/>
  <c r="BH382" i="11"/>
  <c r="AQ138" i="23" s="1"/>
  <c r="BP138" i="11"/>
  <c r="BP382" i="11" s="1"/>
  <c r="AX138" i="23" s="1"/>
  <c r="BX154" i="11"/>
  <c r="BX398" i="11" s="1"/>
  <c r="BE154" i="23" s="1"/>
  <c r="BI398" i="11"/>
  <c r="AR154" i="23" s="1"/>
  <c r="BX175" i="11"/>
  <c r="BI419" i="11"/>
  <c r="AR175" i="23" s="1"/>
  <c r="BG452" i="11"/>
  <c r="AP208" i="23" s="1"/>
  <c r="BG453" i="11"/>
  <c r="AP209" i="23" s="1"/>
  <c r="BK472" i="11"/>
  <c r="AT228" i="23" s="1"/>
  <c r="BK473" i="11"/>
  <c r="AT229" i="23" s="1"/>
  <c r="CE9" i="11"/>
  <c r="CE253" i="11" s="1"/>
  <c r="BK9" i="23" s="1"/>
  <c r="BB253" i="11"/>
  <c r="AL9" i="23" s="1"/>
  <c r="BB254" i="11"/>
  <c r="AL10" i="23" s="1"/>
  <c r="BC441" i="11"/>
  <c r="AM197" i="23" s="1"/>
  <c r="AY350" i="11"/>
  <c r="AI106" i="23" s="1"/>
  <c r="BC477" i="11"/>
  <c r="AM233" i="23" s="1"/>
  <c r="BB388" i="11"/>
  <c r="AL144" i="23" s="1"/>
  <c r="BC388" i="11"/>
  <c r="AM144" i="23" s="1"/>
  <c r="BB308" i="11"/>
  <c r="AL64" i="23" s="1"/>
  <c r="BS372" i="11"/>
  <c r="BA128" i="23" s="1"/>
  <c r="BQ399" i="11"/>
  <c r="AY155" i="23" s="1"/>
  <c r="BS431" i="11"/>
  <c r="BA187" i="23" s="1"/>
  <c r="CG212" i="11"/>
  <c r="CG456" i="11" s="1"/>
  <c r="BM212" i="23" s="1"/>
  <c r="BR456" i="11"/>
  <c r="AZ212" i="23" s="1"/>
  <c r="BB362" i="11"/>
  <c r="AL118" i="23" s="1"/>
  <c r="AZ267" i="11"/>
  <c r="AJ23" i="23" s="1"/>
  <c r="BP475" i="11"/>
  <c r="AX231" i="23" s="1"/>
  <c r="CE85" i="11"/>
  <c r="CE329" i="11" s="1"/>
  <c r="BK85" i="23" s="1"/>
  <c r="BB329" i="11"/>
  <c r="AL85" i="23" s="1"/>
  <c r="CH273" i="11"/>
  <c r="BN29" i="23" s="1"/>
  <c r="CH123" i="11"/>
  <c r="CH368" i="11" s="1"/>
  <c r="BN124" i="23" s="1"/>
  <c r="BZ367" i="11"/>
  <c r="BG123" i="23" s="1"/>
  <c r="BQ356" i="11"/>
  <c r="AY112" i="23" s="1"/>
  <c r="BY112" i="11"/>
  <c r="BY356" i="11" s="1"/>
  <c r="BF112" i="23" s="1"/>
  <c r="BG326" i="11"/>
  <c r="AP82" i="23" s="1"/>
  <c r="CF153" i="11"/>
  <c r="BJ397" i="11"/>
  <c r="AS153" i="23" s="1"/>
  <c r="CE145" i="11"/>
  <c r="CE389" i="11" s="1"/>
  <c r="BK145" i="23" s="1"/>
  <c r="BB389" i="11"/>
  <c r="AL145" i="23" s="1"/>
  <c r="CA373" i="11"/>
  <c r="BH129" i="23" s="1"/>
  <c r="CH227" i="11"/>
  <c r="BZ471" i="11"/>
  <c r="BG227" i="23" s="1"/>
  <c r="CG12" i="11"/>
  <c r="BR256" i="11"/>
  <c r="AZ12" i="23" s="1"/>
  <c r="BG290" i="11"/>
  <c r="AP46" i="23" s="1"/>
  <c r="BX130" i="11"/>
  <c r="BI374" i="11"/>
  <c r="AR130" i="23" s="1"/>
  <c r="CE51" i="11"/>
  <c r="BB295" i="11"/>
  <c r="AL51" i="23" s="1"/>
  <c r="BW459" i="11"/>
  <c r="BD215" i="23" s="1"/>
  <c r="CG8" i="11"/>
  <c r="CG253" i="11" s="1"/>
  <c r="BM9" i="23" s="1"/>
  <c r="BR252" i="11"/>
  <c r="AZ8" i="23" s="1"/>
  <c r="BK360" i="11"/>
  <c r="AT116" i="23" s="1"/>
  <c r="AY265" i="11"/>
  <c r="AI21" i="23" s="1"/>
  <c r="BO120" i="11"/>
  <c r="AZ364" i="11"/>
  <c r="AJ120" i="23" s="1"/>
  <c r="CH94" i="11"/>
  <c r="CH338" i="11" s="1"/>
  <c r="BN94" i="23" s="1"/>
  <c r="BZ338" i="11"/>
  <c r="BG94" i="23" s="1"/>
  <c r="BY79" i="11"/>
  <c r="BQ323" i="11"/>
  <c r="AY79" i="23" s="1"/>
  <c r="CG136" i="11"/>
  <c r="BR380" i="11"/>
  <c r="AZ136" i="23" s="1"/>
  <c r="BY193" i="11"/>
  <c r="BY437" i="11" s="1"/>
  <c r="BF193" i="23" s="1"/>
  <c r="BQ437" i="11"/>
  <c r="AY193" i="23" s="1"/>
  <c r="CF131" i="11"/>
  <c r="BJ375" i="11"/>
  <c r="AS131" i="23" s="1"/>
  <c r="CH215" i="11"/>
  <c r="BZ459" i="11"/>
  <c r="BG215" i="23" s="1"/>
  <c r="CG353" i="11"/>
  <c r="BM109" i="23" s="1"/>
  <c r="CF69" i="11"/>
  <c r="CF313" i="11" s="1"/>
  <c r="BL69" i="23" s="1"/>
  <c r="BJ313" i="11"/>
  <c r="AS69" i="23" s="1"/>
  <c r="BK398" i="11"/>
  <c r="AT154" i="23" s="1"/>
  <c r="CH257" i="11"/>
  <c r="BN13" i="23" s="1"/>
  <c r="CH92" i="11"/>
  <c r="CH337" i="11" s="1"/>
  <c r="BN93" i="23" s="1"/>
  <c r="BZ336" i="11"/>
  <c r="BG92" i="23" s="1"/>
  <c r="CF177" i="11"/>
  <c r="BJ421" i="11"/>
  <c r="AS177" i="23" s="1"/>
  <c r="BK437" i="11"/>
  <c r="AT193" i="23" s="1"/>
  <c r="CF204" i="11"/>
  <c r="BJ448" i="11"/>
  <c r="AS204" i="23" s="1"/>
  <c r="CF221" i="11"/>
  <c r="BJ465" i="11"/>
  <c r="AS221" i="23" s="1"/>
  <c r="BO267" i="11"/>
  <c r="AW23" i="23" s="1"/>
  <c r="CE41" i="11"/>
  <c r="BB285" i="11"/>
  <c r="AL41" i="23" s="1"/>
  <c r="CE83" i="11"/>
  <c r="BB327" i="11"/>
  <c r="AL83" i="23" s="1"/>
  <c r="BW93" i="11"/>
  <c r="BA337" i="11"/>
  <c r="AK93" i="23" s="1"/>
  <c r="AY462" i="11"/>
  <c r="AI218" i="23" s="1"/>
  <c r="BC352" i="11"/>
  <c r="AM108" i="23" s="1"/>
  <c r="CH329" i="11"/>
  <c r="BN85" i="23" s="1"/>
  <c r="CA441" i="11"/>
  <c r="BH197" i="23" s="1"/>
  <c r="BC317" i="11"/>
  <c r="AM73" i="23" s="1"/>
  <c r="CH108" i="11"/>
  <c r="BZ352" i="11"/>
  <c r="BG108" i="23" s="1"/>
  <c r="CH186" i="11"/>
  <c r="BZ430" i="11"/>
  <c r="BG186" i="23" s="1"/>
  <c r="BY12" i="11"/>
  <c r="BQ256" i="11"/>
  <c r="AY12" i="23" s="1"/>
  <c r="BY119" i="11"/>
  <c r="BQ363" i="11"/>
  <c r="AY119" i="23" s="1"/>
  <c r="BS447" i="11"/>
  <c r="BA203" i="23" s="1"/>
  <c r="BP257" i="11"/>
  <c r="AX13" i="23" s="1"/>
  <c r="BX92" i="11"/>
  <c r="BI336" i="11"/>
  <c r="AR92" i="23" s="1"/>
  <c r="CF143" i="11"/>
  <c r="BJ387" i="11"/>
  <c r="AS143" i="23" s="1"/>
  <c r="BW15" i="11"/>
  <c r="BW259" i="11" s="1"/>
  <c r="BD15" i="23" s="1"/>
  <c r="BA259" i="11"/>
  <c r="AK15" i="23" s="1"/>
  <c r="BC269" i="11"/>
  <c r="AM25" i="23" s="1"/>
  <c r="BC285" i="11"/>
  <c r="AM41" i="23" s="1"/>
  <c r="BZ358" i="11"/>
  <c r="BG114" i="23" s="1"/>
  <c r="CH114" i="11"/>
  <c r="BP166" i="11"/>
  <c r="BP410" i="11" s="1"/>
  <c r="AX166" i="23" s="1"/>
  <c r="BH410" i="11"/>
  <c r="AQ166" i="23" s="1"/>
  <c r="BO466" i="11"/>
  <c r="AW222" i="23" s="1"/>
  <c r="CH214" i="11"/>
  <c r="CH458" i="11" s="1"/>
  <c r="BN214" i="23" s="1"/>
  <c r="BZ458" i="11"/>
  <c r="BG214" i="23" s="1"/>
  <c r="CH239" i="11"/>
  <c r="BZ483" i="11"/>
  <c r="BG239" i="23" s="1"/>
  <c r="CF163" i="11"/>
  <c r="CF407" i="11" s="1"/>
  <c r="BL163" i="23" s="1"/>
  <c r="BJ407" i="11"/>
  <c r="AS163" i="23" s="1"/>
  <c r="AY296" i="11"/>
  <c r="AI52" i="23" s="1"/>
  <c r="CH385" i="11"/>
  <c r="BN141" i="23" s="1"/>
  <c r="BY261" i="11"/>
  <c r="BF17" i="23" s="1"/>
  <c r="BQ278" i="11"/>
  <c r="AY34" i="23" s="1"/>
  <c r="BY34" i="11"/>
  <c r="BY278" i="11" s="1"/>
  <c r="BF34" i="23" s="1"/>
  <c r="BY375" i="11"/>
  <c r="BF131" i="23" s="1"/>
  <c r="BY180" i="11"/>
  <c r="BY424" i="11" s="1"/>
  <c r="BF180" i="23" s="1"/>
  <c r="BQ424" i="11"/>
  <c r="AY180" i="23" s="1"/>
  <c r="BP272" i="11"/>
  <c r="AX28" i="23" s="1"/>
  <c r="BX69" i="11"/>
  <c r="BX313" i="11" s="1"/>
  <c r="BE69" i="23" s="1"/>
  <c r="BI313" i="11"/>
  <c r="AR69" i="23" s="1"/>
  <c r="BP79" i="11"/>
  <c r="BH323" i="11"/>
  <c r="AQ79" i="23" s="1"/>
  <c r="BP353" i="11"/>
  <c r="AX109" i="23" s="1"/>
  <c r="BP129" i="11"/>
  <c r="BP373" i="11" s="1"/>
  <c r="AX129" i="23" s="1"/>
  <c r="BH373" i="11"/>
  <c r="AQ129" i="23" s="1"/>
  <c r="BG430" i="11"/>
  <c r="AP186" i="23" s="1"/>
  <c r="AY454" i="11"/>
  <c r="AI210" i="23" s="1"/>
  <c r="BP192" i="11"/>
  <c r="BP436" i="11" s="1"/>
  <c r="AX192" i="23" s="1"/>
  <c r="BH436" i="11"/>
  <c r="AQ192" i="23" s="1"/>
  <c r="CF244" i="11"/>
  <c r="BJ488" i="11"/>
  <c r="AS244" i="23" s="1"/>
  <c r="BC272" i="11"/>
  <c r="AM28" i="23" s="1"/>
  <c r="BW309" i="11"/>
  <c r="BD65" i="23" s="1"/>
  <c r="BA309" i="11"/>
  <c r="AK65" i="23" s="1"/>
  <c r="CE99" i="11"/>
  <c r="CE343" i="11" s="1"/>
  <c r="BK99" i="23" s="1"/>
  <c r="BB343" i="11"/>
  <c r="AL99" i="23" s="1"/>
  <c r="AY368" i="11"/>
  <c r="AI124" i="23" s="1"/>
  <c r="BO144" i="11"/>
  <c r="BO388" i="11" s="1"/>
  <c r="AW144" i="23" s="1"/>
  <c r="AZ388" i="11"/>
  <c r="AJ144" i="23" s="1"/>
  <c r="BW159" i="11"/>
  <c r="BW403" i="11" s="1"/>
  <c r="BD159" i="23" s="1"/>
  <c r="BA403" i="11"/>
  <c r="AK159" i="23" s="1"/>
  <c r="BO178" i="11"/>
  <c r="AZ422" i="11"/>
  <c r="AJ178" i="23" s="1"/>
  <c r="CE203" i="11"/>
  <c r="BB447" i="11"/>
  <c r="AL203" i="23" s="1"/>
  <c r="BO124" i="11"/>
  <c r="AZ368" i="11"/>
  <c r="AJ124" i="23" s="1"/>
  <c r="BC407" i="11"/>
  <c r="AM163" i="23" s="1"/>
  <c r="BO220" i="11"/>
  <c r="AZ464" i="11"/>
  <c r="AJ220" i="23" s="1"/>
  <c r="CH34" i="11"/>
  <c r="BZ278" i="11"/>
  <c r="BG34" i="23" s="1"/>
  <c r="CH178" i="11"/>
  <c r="BZ422" i="11"/>
  <c r="BG178" i="23" s="1"/>
  <c r="CG72" i="11"/>
  <c r="BR316" i="11"/>
  <c r="AZ72" i="23" s="1"/>
  <c r="BK253" i="11"/>
  <c r="AT9" i="23" s="1"/>
  <c r="BP45" i="11"/>
  <c r="BP289" i="11" s="1"/>
  <c r="AX45" i="23" s="1"/>
  <c r="BH289" i="11"/>
  <c r="AQ45" i="23" s="1"/>
  <c r="CF76" i="11"/>
  <c r="BJ320" i="11"/>
  <c r="AS76" i="23" s="1"/>
  <c r="BK404" i="11"/>
  <c r="AT160" i="23" s="1"/>
  <c r="BG420" i="11"/>
  <c r="AP176" i="23" s="1"/>
  <c r="BX192" i="11"/>
  <c r="BI436" i="11"/>
  <c r="AR192" i="23" s="1"/>
  <c r="BO85" i="11"/>
  <c r="AZ329" i="11"/>
  <c r="AJ85" i="23" s="1"/>
  <c r="BW106" i="11"/>
  <c r="BA350" i="11"/>
  <c r="AK106" i="23" s="1"/>
  <c r="BW124" i="11"/>
  <c r="BW368" i="11" s="1"/>
  <c r="BD124" i="23" s="1"/>
  <c r="BA368" i="11"/>
  <c r="AK124" i="23" s="1"/>
  <c r="CE157" i="11"/>
  <c r="BB401" i="11"/>
  <c r="AL157" i="23" s="1"/>
  <c r="BC423" i="11"/>
  <c r="AM179" i="23" s="1"/>
  <c r="CE75" i="11"/>
  <c r="BB319" i="11"/>
  <c r="AL75" i="23" s="1"/>
  <c r="BO317" i="11"/>
  <c r="AW73" i="23" s="1"/>
  <c r="BC419" i="11"/>
  <c r="AM175" i="23" s="1"/>
  <c r="CH71" i="11"/>
  <c r="BZ315" i="11"/>
  <c r="BG71" i="23" s="1"/>
  <c r="CH122" i="11"/>
  <c r="BZ366" i="11"/>
  <c r="BG122" i="23" s="1"/>
  <c r="CH166" i="11"/>
  <c r="BZ410" i="11"/>
  <c r="BG166" i="23" s="1"/>
  <c r="CH206" i="11"/>
  <c r="BZ450" i="11"/>
  <c r="BG206" i="23" s="1"/>
  <c r="BX81" i="11"/>
  <c r="BI325" i="11"/>
  <c r="AR81" i="23" s="1"/>
  <c r="BG372" i="11"/>
  <c r="AP128" i="23" s="1"/>
  <c r="BC377" i="11"/>
  <c r="AM133" i="23" s="1"/>
  <c r="AY293" i="11"/>
  <c r="AI49" i="23" s="1"/>
  <c r="CE262" i="11"/>
  <c r="BK18" i="23" s="1"/>
  <c r="AZ389" i="11"/>
  <c r="AJ145" i="23" s="1"/>
  <c r="CA401" i="11"/>
  <c r="BH157" i="23" s="1"/>
  <c r="BQ362" i="11"/>
  <c r="AY118" i="23" s="1"/>
  <c r="BY118" i="11"/>
  <c r="BS487" i="11"/>
  <c r="BA243" i="23" s="1"/>
  <c r="BP43" i="11"/>
  <c r="BP287" i="11" s="1"/>
  <c r="AX43" i="23" s="1"/>
  <c r="BH287" i="11"/>
  <c r="AQ43" i="23" s="1"/>
  <c r="CF70" i="11"/>
  <c r="BJ314" i="11"/>
  <c r="AS70" i="23" s="1"/>
  <c r="BG346" i="11"/>
  <c r="AP102" i="23" s="1"/>
  <c r="BK400" i="11"/>
  <c r="AT156" i="23" s="1"/>
  <c r="BH437" i="11"/>
  <c r="AQ193" i="23" s="1"/>
  <c r="CF212" i="11"/>
  <c r="BJ456" i="11"/>
  <c r="AS212" i="23" s="1"/>
  <c r="BX5" i="11"/>
  <c r="BI249" i="11"/>
  <c r="AR5" i="23" s="1"/>
  <c r="BH366" i="11"/>
  <c r="AQ122" i="23" s="1"/>
  <c r="BP122" i="11"/>
  <c r="BP366" i="11" s="1"/>
  <c r="AX122" i="23" s="1"/>
  <c r="BP134" i="11"/>
  <c r="BH378" i="11"/>
  <c r="AQ134" i="23" s="1"/>
  <c r="BX191" i="11"/>
  <c r="BI435" i="11"/>
  <c r="AR191" i="23" s="1"/>
  <c r="BB286" i="11"/>
  <c r="AL42" i="23" s="1"/>
  <c r="CH305" i="11"/>
  <c r="BN61" i="23" s="1"/>
  <c r="BZ368" i="11"/>
  <c r="BG124" i="23" s="1"/>
  <c r="BS364" i="11"/>
  <c r="BA120" i="23" s="1"/>
  <c r="CG401" i="11"/>
  <c r="BM157" i="23" s="1"/>
  <c r="BS428" i="11"/>
  <c r="BA184" i="23" s="1"/>
  <c r="CF28" i="11"/>
  <c r="BJ272" i="11"/>
  <c r="AS28" i="23" s="1"/>
  <c r="BP332" i="11"/>
  <c r="AX88" i="23" s="1"/>
  <c r="BG447" i="11"/>
  <c r="AP203" i="23" s="1"/>
  <c r="BP461" i="11"/>
  <c r="AX217" i="23" s="1"/>
  <c r="BW31" i="11"/>
  <c r="BA275" i="11"/>
  <c r="AK31" i="23" s="1"/>
  <c r="CE120" i="11"/>
  <c r="BB364" i="11"/>
  <c r="AL120" i="23" s="1"/>
  <c r="CH43" i="11"/>
  <c r="BZ287" i="11"/>
  <c r="BG43" i="23" s="1"/>
  <c r="BQ257" i="11"/>
  <c r="AY13" i="23" s="1"/>
  <c r="BY353" i="11"/>
  <c r="BF109" i="23" s="1"/>
  <c r="BS385" i="11"/>
  <c r="BA141" i="23" s="1"/>
  <c r="BY221" i="11"/>
  <c r="BQ465" i="11"/>
  <c r="AY221" i="23" s="1"/>
  <c r="BG259" i="11"/>
  <c r="AP15" i="23" s="1"/>
  <c r="BP55" i="11"/>
  <c r="BH299" i="11"/>
  <c r="AQ55" i="23" s="1"/>
  <c r="CF74" i="11"/>
  <c r="CF318" i="11" s="1"/>
  <c r="BL74" i="23" s="1"/>
  <c r="BJ318" i="11"/>
  <c r="AS74" i="23" s="1"/>
  <c r="BX341" i="11"/>
  <c r="BE97" i="23" s="1"/>
  <c r="BP189" i="11"/>
  <c r="BP433" i="11" s="1"/>
  <c r="AX189" i="23" s="1"/>
  <c r="BH433" i="11"/>
  <c r="AQ189" i="23" s="1"/>
  <c r="BO139" i="11"/>
  <c r="AZ383" i="11"/>
  <c r="AJ139" i="23" s="1"/>
  <c r="BY66" i="11"/>
  <c r="BQ310" i="11"/>
  <c r="AY66" i="23" s="1"/>
  <c r="BY150" i="11"/>
  <c r="BQ394" i="11"/>
  <c r="AY150" i="23" s="1"/>
  <c r="CG231" i="11"/>
  <c r="CG476" i="11" s="1"/>
  <c r="BM232" i="23" s="1"/>
  <c r="BR475" i="11"/>
  <c r="AZ231" i="23" s="1"/>
  <c r="BG327" i="11"/>
  <c r="AP83" i="23" s="1"/>
  <c r="BP154" i="11"/>
  <c r="BP398" i="11" s="1"/>
  <c r="AX154" i="23" s="1"/>
  <c r="BH398" i="11"/>
  <c r="AQ154" i="23" s="1"/>
  <c r="BK407" i="11"/>
  <c r="AT163" i="23" s="1"/>
  <c r="BX179" i="11"/>
  <c r="BX423" i="11" s="1"/>
  <c r="BE179" i="23" s="1"/>
  <c r="BI423" i="11"/>
  <c r="AR179" i="23" s="1"/>
  <c r="BK453" i="11"/>
  <c r="AT209" i="23" s="1"/>
  <c r="CE130" i="11"/>
  <c r="CE374" i="11" s="1"/>
  <c r="BK130" i="23" s="1"/>
  <c r="BB374" i="11"/>
  <c r="AL130" i="23" s="1"/>
  <c r="CE81" i="11"/>
  <c r="CE325" i="11" s="1"/>
  <c r="BK81" i="23" s="1"/>
  <c r="BB325" i="11"/>
  <c r="AL81" i="23" s="1"/>
  <c r="BC368" i="11"/>
  <c r="AM124" i="23" s="1"/>
  <c r="BA404" i="11"/>
  <c r="AK160" i="23" s="1"/>
  <c r="BP280" i="11"/>
  <c r="AX36" i="23" s="1"/>
  <c r="BP81" i="11"/>
  <c r="BP325" i="11" s="1"/>
  <c r="AX81" i="23" s="1"/>
  <c r="BH325" i="11"/>
  <c r="AQ81" i="23" s="1"/>
  <c r="CF129" i="11"/>
  <c r="CF373" i="11" s="1"/>
  <c r="BL129" i="23" s="1"/>
  <c r="BJ373" i="11"/>
  <c r="AS129" i="23" s="1"/>
  <c r="BG437" i="11"/>
  <c r="AP193" i="23" s="1"/>
  <c r="BC337" i="11"/>
  <c r="AM93" i="23" s="1"/>
  <c r="BC401" i="11"/>
  <c r="AM157" i="23" s="1"/>
  <c r="BZ258" i="11"/>
  <c r="BG14" i="23" s="1"/>
  <c r="CH14" i="11"/>
  <c r="CH258" i="11" s="1"/>
  <c r="BN14" i="23" s="1"/>
  <c r="CH99" i="11"/>
  <c r="CH343" i="11" s="1"/>
  <c r="BN99" i="23" s="1"/>
  <c r="BZ343" i="11"/>
  <c r="BG99" i="23" s="1"/>
  <c r="BS373" i="11"/>
  <c r="BA129" i="23" s="1"/>
  <c r="BG287" i="11"/>
  <c r="AP43" i="23" s="1"/>
  <c r="AY356" i="11"/>
  <c r="AI112" i="23" s="1"/>
  <c r="CE159" i="11"/>
  <c r="BB403" i="11"/>
  <c r="AL159" i="23" s="1"/>
  <c r="CH118" i="11"/>
  <c r="CH362" i="11" s="1"/>
  <c r="BN118" i="23" s="1"/>
  <c r="BZ362" i="11"/>
  <c r="BG118" i="23" s="1"/>
  <c r="CH405" i="11"/>
  <c r="BN161" i="23" s="1"/>
  <c r="BY207" i="11"/>
  <c r="BY451" i="11" s="1"/>
  <c r="BF207" i="23" s="1"/>
  <c r="BQ451" i="11"/>
  <c r="AY207" i="23" s="1"/>
  <c r="BQ473" i="11"/>
  <c r="AY229" i="23" s="1"/>
  <c r="BY229" i="11"/>
  <c r="BY473" i="11" s="1"/>
  <c r="BF229" i="23" s="1"/>
  <c r="BP5" i="11"/>
  <c r="BH249" i="11"/>
  <c r="AQ5" i="23" s="1"/>
  <c r="BK336" i="11"/>
  <c r="AT92" i="23" s="1"/>
  <c r="CF137" i="11"/>
  <c r="BJ381" i="11"/>
  <c r="AS137" i="23" s="1"/>
  <c r="CF147" i="11"/>
  <c r="BJ391" i="11"/>
  <c r="AS147" i="23" s="1"/>
  <c r="CE114" i="11"/>
  <c r="BB358" i="11"/>
  <c r="AL114" i="23" s="1"/>
  <c r="BC378" i="11"/>
  <c r="AM134" i="23" s="1"/>
  <c r="BQ336" i="11"/>
  <c r="AY92" i="23" s="1"/>
  <c r="BY92" i="11"/>
  <c r="BY336" i="11" s="1"/>
  <c r="BF92" i="23" s="1"/>
  <c r="CG120" i="11"/>
  <c r="BR364" i="11"/>
  <c r="AZ120" i="23" s="1"/>
  <c r="CG184" i="11"/>
  <c r="BR428" i="11"/>
  <c r="AZ184" i="23" s="1"/>
  <c r="BX28" i="11"/>
  <c r="BI272" i="11"/>
  <c r="AR28" i="23" s="1"/>
  <c r="BK337" i="11"/>
  <c r="AT93" i="23" s="1"/>
  <c r="CF160" i="11"/>
  <c r="BJ404" i="11"/>
  <c r="AS160" i="23" s="1"/>
  <c r="BO49" i="11"/>
  <c r="BO293" i="11" s="1"/>
  <c r="AW49" i="23" s="1"/>
  <c r="AZ293" i="11"/>
  <c r="AJ49" i="23" s="1"/>
  <c r="BO397" i="11"/>
  <c r="AW153" i="23" s="1"/>
  <c r="BZ464" i="11"/>
  <c r="BG220" i="23" s="1"/>
  <c r="CH220" i="11"/>
  <c r="CH465" i="11" s="1"/>
  <c r="BN221" i="23" s="1"/>
  <c r="BG347" i="11"/>
  <c r="AP103" i="23" s="1"/>
  <c r="CH38" i="11"/>
  <c r="BZ282" i="11"/>
  <c r="BG38" i="23" s="1"/>
  <c r="CH147" i="11"/>
  <c r="BZ391" i="11"/>
  <c r="BG147" i="23" s="1"/>
  <c r="CA484" i="11"/>
  <c r="BH240" i="23" s="1"/>
  <c r="BY39" i="11"/>
  <c r="BQ283" i="11"/>
  <c r="AY39" i="23" s="1"/>
  <c r="BY97" i="11"/>
  <c r="BQ341" i="11"/>
  <c r="AY97" i="23" s="1"/>
  <c r="CG186" i="11"/>
  <c r="BR430" i="11"/>
  <c r="AZ186" i="23" s="1"/>
  <c r="BY231" i="11"/>
  <c r="BY475" i="11" s="1"/>
  <c r="BF231" i="23" s="1"/>
  <c r="BQ475" i="11"/>
  <c r="AY231" i="23" s="1"/>
  <c r="BP259" i="11"/>
  <c r="AX15" i="23" s="1"/>
  <c r="BP281" i="11"/>
  <c r="AX37" i="23" s="1"/>
  <c r="BP72" i="11"/>
  <c r="BH316" i="11"/>
  <c r="AQ72" i="23" s="1"/>
  <c r="CF101" i="11"/>
  <c r="BJ345" i="11"/>
  <c r="AS101" i="23" s="1"/>
  <c r="CH33" i="11"/>
  <c r="BZ277" i="11"/>
  <c r="BG33" i="23" s="1"/>
  <c r="CH55" i="11"/>
  <c r="BZ299" i="11"/>
  <c r="BG55" i="23" s="1"/>
  <c r="CP285" i="11"/>
  <c r="BU41" i="23" s="1"/>
  <c r="CM305" i="11"/>
  <c r="BR61" i="23" s="1"/>
  <c r="CN453" i="11"/>
  <c r="BS209" i="23" s="1"/>
  <c r="BY122" i="11"/>
  <c r="BQ366" i="11"/>
  <c r="AY122" i="23" s="1"/>
  <c r="CG158" i="11"/>
  <c r="CG402" i="11" s="1"/>
  <c r="BM158" i="23" s="1"/>
  <c r="BR402" i="11"/>
  <c r="AZ158" i="23" s="1"/>
  <c r="BY187" i="11"/>
  <c r="BQ431" i="11"/>
  <c r="AY187" i="23" s="1"/>
  <c r="BQ461" i="11"/>
  <c r="AY217" i="23" s="1"/>
  <c r="BY217" i="11"/>
  <c r="BX25" i="11"/>
  <c r="BI269" i="11"/>
  <c r="AR25" i="23" s="1"/>
  <c r="BP95" i="11"/>
  <c r="BH339" i="11"/>
  <c r="AQ95" i="23" s="1"/>
  <c r="BK366" i="11"/>
  <c r="AT122" i="23" s="1"/>
  <c r="BG385" i="11"/>
  <c r="AP141" i="23" s="1"/>
  <c r="BP179" i="11"/>
  <c r="BP424" i="11" s="1"/>
  <c r="AX180" i="23" s="1"/>
  <c r="BH423" i="11"/>
  <c r="AQ179" i="23" s="1"/>
  <c r="CF209" i="11"/>
  <c r="CF453" i="11" s="1"/>
  <c r="BL209" i="23" s="1"/>
  <c r="BJ453" i="11"/>
  <c r="AS209" i="23" s="1"/>
  <c r="CE34" i="11"/>
  <c r="CE278" i="11" s="1"/>
  <c r="BK34" i="23" s="1"/>
  <c r="BB278" i="11"/>
  <c r="AL34" i="23" s="1"/>
  <c r="BC297" i="11"/>
  <c r="AM53" i="23" s="1"/>
  <c r="BW67" i="11"/>
  <c r="BA311" i="11"/>
  <c r="AK67" i="23" s="1"/>
  <c r="BC349" i="11"/>
  <c r="AM105" i="23" s="1"/>
  <c r="BW145" i="11"/>
  <c r="BW389" i="11" s="1"/>
  <c r="BD145" i="23" s="1"/>
  <c r="BA389" i="11"/>
  <c r="AK145" i="23" s="1"/>
  <c r="BW163" i="11"/>
  <c r="BW407" i="11" s="1"/>
  <c r="BD163" i="23" s="1"/>
  <c r="BA407" i="11"/>
  <c r="AK163" i="23" s="1"/>
  <c r="AY480" i="11"/>
  <c r="AI236" i="23" s="1"/>
  <c r="BW134" i="11"/>
  <c r="BW378" i="11" s="1"/>
  <c r="BD134" i="23" s="1"/>
  <c r="BA378" i="11"/>
  <c r="AK134" i="23" s="1"/>
  <c r="BO430" i="11"/>
  <c r="AW186" i="23" s="1"/>
  <c r="BG462" i="11"/>
  <c r="AP218" i="23" s="1"/>
  <c r="BY163" i="11"/>
  <c r="BQ407" i="11"/>
  <c r="AY163" i="23" s="1"/>
  <c r="BX95" i="11"/>
  <c r="BI339" i="11"/>
  <c r="AR95" i="23" s="1"/>
  <c r="CF114" i="11"/>
  <c r="BJ358" i="11"/>
  <c r="AS114" i="23" s="1"/>
  <c r="BP141" i="11"/>
  <c r="BH385" i="11"/>
  <c r="AQ141" i="23" s="1"/>
  <c r="BX212" i="11"/>
  <c r="BX456" i="11" s="1"/>
  <c r="BE212" i="23" s="1"/>
  <c r="BI456" i="11"/>
  <c r="AR212" i="23" s="1"/>
  <c r="BC261" i="11"/>
  <c r="AM17" i="23" s="1"/>
  <c r="BO41" i="11"/>
  <c r="AZ285" i="11"/>
  <c r="AJ41" i="23" s="1"/>
  <c r="BC311" i="11"/>
  <c r="AM67" i="23" s="1"/>
  <c r="BW157" i="11"/>
  <c r="BA401" i="11"/>
  <c r="AK157" i="23" s="1"/>
  <c r="BW200" i="11"/>
  <c r="BA444" i="11"/>
  <c r="AK200" i="23" s="1"/>
  <c r="BO162" i="11"/>
  <c r="AZ406" i="11"/>
  <c r="AJ162" i="23" s="1"/>
  <c r="BO198" i="11"/>
  <c r="AZ442" i="11"/>
  <c r="AJ198" i="23" s="1"/>
  <c r="BO340" i="11"/>
  <c r="AW96" i="23" s="1"/>
  <c r="BZ347" i="11"/>
  <c r="BG103" i="23" s="1"/>
  <c r="CH103" i="11"/>
  <c r="BZ371" i="11"/>
  <c r="BG127" i="23" s="1"/>
  <c r="CH127" i="11"/>
  <c r="CH179" i="11"/>
  <c r="BZ423" i="11"/>
  <c r="BG179" i="23" s="1"/>
  <c r="BG307" i="11"/>
  <c r="AP63" i="23" s="1"/>
  <c r="BG475" i="11"/>
  <c r="AP231" i="23" s="1"/>
  <c r="BO33" i="11"/>
  <c r="AZ277" i="11"/>
  <c r="AJ33" i="23" s="1"/>
  <c r="BC391" i="11"/>
  <c r="AM147" i="23" s="1"/>
  <c r="CE67" i="11"/>
  <c r="BB311" i="11"/>
  <c r="AL67" i="23" s="1"/>
  <c r="AZ407" i="11"/>
  <c r="AJ163" i="23" s="1"/>
  <c r="CH289" i="11"/>
  <c r="BN45" i="23" s="1"/>
  <c r="CH167" i="11"/>
  <c r="BZ411" i="11"/>
  <c r="BG167" i="23" s="1"/>
  <c r="CH445" i="11"/>
  <c r="BN201" i="23" s="1"/>
  <c r="CG129" i="11"/>
  <c r="BR373" i="11"/>
  <c r="AZ129" i="23" s="1"/>
  <c r="BP64" i="11"/>
  <c r="BH308" i="11"/>
  <c r="AQ64" i="23" s="1"/>
  <c r="BX317" i="11"/>
  <c r="BE73" i="23" s="1"/>
  <c r="BX331" i="11"/>
  <c r="BE87" i="23" s="1"/>
  <c r="CE309" i="11"/>
  <c r="BK65" i="23" s="1"/>
  <c r="CE175" i="11"/>
  <c r="BB419" i="11"/>
  <c r="AL175" i="23" s="1"/>
  <c r="BO337" i="11"/>
  <c r="AW93" i="23" s="1"/>
  <c r="BP476" i="11"/>
  <c r="AX232" i="23" s="1"/>
  <c r="CA368" i="11"/>
  <c r="BH124" i="23" s="1"/>
  <c r="CA412" i="11"/>
  <c r="BH168" i="23" s="1"/>
  <c r="CH218" i="11"/>
  <c r="CH462" i="11" s="1"/>
  <c r="BN218" i="23" s="1"/>
  <c r="BZ462" i="11"/>
  <c r="BG218" i="23" s="1"/>
  <c r="CH244" i="11"/>
  <c r="BZ488" i="11"/>
  <c r="BG244" i="23" s="1"/>
  <c r="BY100" i="11"/>
  <c r="BY344" i="11" s="1"/>
  <c r="BF100" i="23" s="1"/>
  <c r="BQ344" i="11"/>
  <c r="AY100" i="23" s="1"/>
  <c r="BG308" i="11"/>
  <c r="AP64" i="23" s="1"/>
  <c r="BP368" i="11"/>
  <c r="AX124" i="23" s="1"/>
  <c r="BI437" i="11"/>
  <c r="AR193" i="23" s="1"/>
  <c r="BK488" i="11"/>
  <c r="AT244" i="23" s="1"/>
  <c r="BZ254" i="11"/>
  <c r="BG10" i="23" s="1"/>
  <c r="CH10" i="11"/>
  <c r="CH254" i="11" s="1"/>
  <c r="BN10" i="23" s="1"/>
  <c r="CA344" i="11"/>
  <c r="BH100" i="23" s="1"/>
  <c r="CH219" i="11"/>
  <c r="BZ463" i="11"/>
  <c r="BG219" i="23" s="1"/>
  <c r="BY184" i="11"/>
  <c r="BY428" i="11" s="1"/>
  <c r="BF184" i="23" s="1"/>
  <c r="BQ428" i="11"/>
  <c r="AY184" i="23" s="1"/>
  <c r="BY225" i="11"/>
  <c r="BY469" i="11" s="1"/>
  <c r="BF225" i="23" s="1"/>
  <c r="BQ469" i="11"/>
  <c r="AY225" i="23" s="1"/>
  <c r="BP168" i="11"/>
  <c r="BP412" i="11" s="1"/>
  <c r="AX168" i="23" s="1"/>
  <c r="BH412" i="11"/>
  <c r="AQ168" i="23" s="1"/>
  <c r="BG466" i="11"/>
  <c r="AP222" i="23" s="1"/>
  <c r="BW9" i="11"/>
  <c r="BA253" i="11"/>
  <c r="AK9" i="23" s="1"/>
  <c r="BC381" i="11"/>
  <c r="AM137" i="23" s="1"/>
  <c r="CH47" i="11"/>
  <c r="BZ291" i="11"/>
  <c r="BG47" i="23" s="1"/>
  <c r="BY146" i="11"/>
  <c r="BY390" i="11" s="1"/>
  <c r="BF146" i="23" s="1"/>
  <c r="BQ390" i="11"/>
  <c r="AY146" i="23" s="1"/>
  <c r="CG226" i="11"/>
  <c r="BR470" i="11"/>
  <c r="AZ226" i="23" s="1"/>
  <c r="BP83" i="11"/>
  <c r="BH327" i="11"/>
  <c r="AQ83" i="23" s="1"/>
  <c r="CF175" i="11"/>
  <c r="BJ419" i="11"/>
  <c r="AS175" i="23" s="1"/>
  <c r="BP453" i="11"/>
  <c r="AX209" i="23" s="1"/>
  <c r="CH240" i="11"/>
  <c r="BZ484" i="11"/>
  <c r="BG240" i="23" s="1"/>
  <c r="BQ324" i="11"/>
  <c r="AY80" i="23" s="1"/>
  <c r="BY80" i="11"/>
  <c r="BY380" i="11"/>
  <c r="BF136" i="23" s="1"/>
  <c r="BY158" i="11"/>
  <c r="BY402" i="11" s="1"/>
  <c r="BF158" i="23" s="1"/>
  <c r="BQ402" i="11"/>
  <c r="AY158" i="23" s="1"/>
  <c r="CF302" i="11"/>
  <c r="BL58" i="23" s="1"/>
  <c r="CF192" i="11"/>
  <c r="BJ436" i="11"/>
  <c r="AS192" i="23" s="1"/>
  <c r="CQ336" i="11"/>
  <c r="BV92" i="23" s="1"/>
  <c r="CN423" i="11"/>
  <c r="BS179" i="23" s="1"/>
  <c r="CQ268" i="11"/>
  <c r="BV24" i="23" s="1"/>
  <c r="CO355" i="11"/>
  <c r="BT111" i="23" s="1"/>
  <c r="CO391" i="11"/>
  <c r="BT147" i="23" s="1"/>
  <c r="CH90" i="11"/>
  <c r="CH334" i="11" s="1"/>
  <c r="BN90" i="23" s="1"/>
  <c r="BZ334" i="11"/>
  <c r="BG90" i="23" s="1"/>
  <c r="CH205" i="11"/>
  <c r="BZ449" i="11"/>
  <c r="BG205" i="23" s="1"/>
  <c r="BY22" i="11"/>
  <c r="BY266" i="11" s="1"/>
  <c r="BF22" i="23" s="1"/>
  <c r="BQ266" i="11"/>
  <c r="AY22" i="23" s="1"/>
  <c r="CG50" i="11"/>
  <c r="CG294" i="11" s="1"/>
  <c r="BM50" i="23" s="1"/>
  <c r="BR294" i="11"/>
  <c r="AZ50" i="23" s="1"/>
  <c r="BS325" i="11"/>
  <c r="BA81" i="23" s="1"/>
  <c r="CG191" i="11"/>
  <c r="BR435" i="11"/>
  <c r="AZ191" i="23" s="1"/>
  <c r="BX7" i="11"/>
  <c r="BI251" i="11"/>
  <c r="AR7" i="23" s="1"/>
  <c r="BP25" i="11"/>
  <c r="BP269" i="11" s="1"/>
  <c r="AX25" i="23" s="1"/>
  <c r="BH269" i="11"/>
  <c r="AQ25" i="23" s="1"/>
  <c r="CF41" i="11"/>
  <c r="BJ285" i="11"/>
  <c r="AS41" i="23" s="1"/>
  <c r="BK341" i="11"/>
  <c r="AT97" i="23" s="1"/>
  <c r="BX160" i="11"/>
  <c r="BI404" i="11"/>
  <c r="AR160" i="23" s="1"/>
  <c r="BP212" i="11"/>
  <c r="BP456" i="11" s="1"/>
  <c r="AX212" i="23" s="1"/>
  <c r="BH456" i="11"/>
  <c r="AQ212" i="23" s="1"/>
  <c r="BX232" i="11"/>
  <c r="BX476" i="11" s="1"/>
  <c r="BE232" i="23" s="1"/>
  <c r="BI476" i="11"/>
  <c r="AR232" i="23" s="1"/>
  <c r="BC313" i="11"/>
  <c r="AM69" i="23" s="1"/>
  <c r="CE108" i="11"/>
  <c r="CE353" i="11" s="1"/>
  <c r="BK109" i="23" s="1"/>
  <c r="BB352" i="11"/>
  <c r="AL108" i="23" s="1"/>
  <c r="CE373" i="11"/>
  <c r="BK129" i="23" s="1"/>
  <c r="BW166" i="11"/>
  <c r="BA410" i="11"/>
  <c r="AK166" i="23" s="1"/>
  <c r="AY432" i="11"/>
  <c r="AI188" i="23" s="1"/>
  <c r="BW239" i="11"/>
  <c r="BW483" i="11" s="1"/>
  <c r="BD239" i="23" s="1"/>
  <c r="BA483" i="11"/>
  <c r="AK239" i="23" s="1"/>
  <c r="CE137" i="11"/>
  <c r="CE381" i="11" s="1"/>
  <c r="BK137" i="23" s="1"/>
  <c r="BB381" i="11"/>
  <c r="AL137" i="23" s="1"/>
  <c r="BO236" i="11"/>
  <c r="AZ480" i="11"/>
  <c r="AJ236" i="23" s="1"/>
  <c r="CE163" i="11"/>
  <c r="BB407" i="11"/>
  <c r="AL163" i="23" s="1"/>
  <c r="BZ387" i="11"/>
  <c r="BG143" i="23" s="1"/>
  <c r="CH143" i="11"/>
  <c r="CH191" i="11"/>
  <c r="BZ435" i="11"/>
  <c r="BG191" i="23" s="1"/>
  <c r="BY205" i="11"/>
  <c r="BY449" i="11" s="1"/>
  <c r="BF205" i="23" s="1"/>
  <c r="BQ449" i="11"/>
  <c r="AY205" i="23" s="1"/>
  <c r="BG324" i="11"/>
  <c r="AP80" i="23" s="1"/>
  <c r="BX169" i="11"/>
  <c r="BI413" i="11"/>
  <c r="AR169" i="23" s="1"/>
  <c r="BC339" i="11"/>
  <c r="AM95" i="23" s="1"/>
  <c r="BO130" i="11"/>
  <c r="BO374" i="11" s="1"/>
  <c r="AW130" i="23" s="1"/>
  <c r="AZ374" i="11"/>
  <c r="AJ130" i="23" s="1"/>
  <c r="BO155" i="11"/>
  <c r="AZ399" i="11"/>
  <c r="AJ155" i="23" s="1"/>
  <c r="BO111" i="11"/>
  <c r="AZ355" i="11"/>
  <c r="AJ111" i="23" s="1"/>
  <c r="CH54" i="11"/>
  <c r="CH298" i="11" s="1"/>
  <c r="BN54" i="23" s="1"/>
  <c r="BZ298" i="11"/>
  <c r="BG54" i="23" s="1"/>
  <c r="CA377" i="11"/>
  <c r="BH133" i="23" s="1"/>
  <c r="CH242" i="11"/>
  <c r="BZ486" i="11"/>
  <c r="BG242" i="23" s="1"/>
  <c r="CF81" i="11"/>
  <c r="CF325" i="11" s="1"/>
  <c r="BL81" i="23" s="1"/>
  <c r="BJ325" i="11"/>
  <c r="AS81" i="23" s="1"/>
  <c r="BP96" i="11"/>
  <c r="BH340" i="11"/>
  <c r="AQ96" i="23" s="1"/>
  <c r="CF169" i="11"/>
  <c r="CF413" i="11" s="1"/>
  <c r="BL169" i="23" s="1"/>
  <c r="BJ413" i="11"/>
  <c r="AS169" i="23" s="1"/>
  <c r="BX439" i="11"/>
  <c r="BE195" i="23" s="1"/>
  <c r="AY478" i="11"/>
  <c r="AI234" i="23" s="1"/>
  <c r="CH104" i="11"/>
  <c r="BZ348" i="11"/>
  <c r="BG104" i="23" s="1"/>
  <c r="BI337" i="11"/>
  <c r="AR93" i="23" s="1"/>
  <c r="BK368" i="11"/>
  <c r="AT124" i="23" s="1"/>
  <c r="BX429" i="11"/>
  <c r="BE185" i="23" s="1"/>
  <c r="CE417" i="11"/>
  <c r="BK173" i="23" s="1"/>
  <c r="AY266" i="11"/>
  <c r="AI22" i="23" s="1"/>
  <c r="BZ337" i="11"/>
  <c r="BG93" i="23" s="1"/>
  <c r="CG234" i="11"/>
  <c r="BR478" i="11"/>
  <c r="AZ234" i="23" s="1"/>
  <c r="BG283" i="11"/>
  <c r="AP39" i="23" s="1"/>
  <c r="BG381" i="11"/>
  <c r="AP137" i="23" s="1"/>
  <c r="BH394" i="11"/>
  <c r="AQ150" i="23" s="1"/>
  <c r="BP150" i="11"/>
  <c r="BP394" i="11" s="1"/>
  <c r="AX150" i="23" s="1"/>
  <c r="CF217" i="11"/>
  <c r="BJ461" i="11"/>
  <c r="AS217" i="23" s="1"/>
  <c r="BC270" i="11"/>
  <c r="AM26" i="23" s="1"/>
  <c r="AY286" i="11"/>
  <c r="AI42" i="23" s="1"/>
  <c r="BO319" i="11"/>
  <c r="AW75" i="23" s="1"/>
  <c r="BO114" i="11"/>
  <c r="AZ358" i="11"/>
  <c r="AJ114" i="23" s="1"/>
  <c r="BO134" i="11"/>
  <c r="BO378" i="11" s="1"/>
  <c r="AW134" i="23" s="1"/>
  <c r="AZ378" i="11"/>
  <c r="AJ134" i="23" s="1"/>
  <c r="BS345" i="11"/>
  <c r="BA101" i="23" s="1"/>
  <c r="BX109" i="11"/>
  <c r="BI353" i="11"/>
  <c r="AR109" i="23" s="1"/>
  <c r="BG435" i="11"/>
  <c r="AP191" i="23" s="1"/>
  <c r="BS337" i="11"/>
  <c r="BA93" i="23" s="1"/>
  <c r="BQ364" i="11"/>
  <c r="AY120" i="23" s="1"/>
  <c r="BY185" i="11"/>
  <c r="BQ429" i="11"/>
  <c r="AY185" i="23" s="1"/>
  <c r="BQ474" i="11"/>
  <c r="AY230" i="23" s="1"/>
  <c r="BH288" i="11"/>
  <c r="AQ44" i="23" s="1"/>
  <c r="BX55" i="11"/>
  <c r="BI299" i="11"/>
  <c r="AR55" i="23" s="1"/>
  <c r="CF86" i="11"/>
  <c r="BJ330" i="11"/>
  <c r="AS86" i="23" s="1"/>
  <c r="BO323" i="11"/>
  <c r="AW79" i="23" s="1"/>
  <c r="BZ339" i="11"/>
  <c r="BG95" i="23" s="1"/>
  <c r="CH95" i="11"/>
  <c r="CH153" i="11"/>
  <c r="CH397" i="11" s="1"/>
  <c r="BN153" i="23" s="1"/>
  <c r="BZ397" i="11"/>
  <c r="BG153" i="23" s="1"/>
  <c r="CG269" i="11"/>
  <c r="BM25" i="23" s="1"/>
  <c r="BS346" i="11"/>
  <c r="BA102" i="23" s="1"/>
  <c r="BX285" i="11"/>
  <c r="BE41" i="23" s="1"/>
  <c r="CF336" i="11"/>
  <c r="BL92" i="23" s="1"/>
  <c r="CF141" i="11"/>
  <c r="BJ385" i="11"/>
  <c r="AS141" i="23" s="1"/>
  <c r="BG438" i="11"/>
  <c r="AP194" i="23" s="1"/>
  <c r="CN449" i="11"/>
  <c r="BS205" i="23" s="1"/>
  <c r="CP268" i="11"/>
  <c r="BU24" i="23" s="1"/>
  <c r="CN391" i="11"/>
  <c r="BS147" i="23" s="1"/>
  <c r="CQ337" i="11"/>
  <c r="BV93" i="23" s="1"/>
  <c r="CH132" i="11"/>
  <c r="BZ376" i="11"/>
  <c r="BG132" i="23" s="1"/>
  <c r="BY132" i="11"/>
  <c r="BY376" i="11" s="1"/>
  <c r="BF132" i="23" s="1"/>
  <c r="BQ376" i="11"/>
  <c r="AY132" i="23" s="1"/>
  <c r="BY162" i="11"/>
  <c r="BQ406" i="11"/>
  <c r="AY162" i="23" s="1"/>
  <c r="BY194" i="11"/>
  <c r="BQ438" i="11"/>
  <c r="AY194" i="23" s="1"/>
  <c r="BY223" i="11"/>
  <c r="BQ467" i="11"/>
  <c r="AY223" i="23" s="1"/>
  <c r="BG323" i="11"/>
  <c r="AP79" i="23" s="1"/>
  <c r="BX145" i="11"/>
  <c r="BI389" i="11"/>
  <c r="AR145" i="23" s="1"/>
  <c r="BX163" i="11"/>
  <c r="BX407" i="11" s="1"/>
  <c r="BE163" i="23" s="1"/>
  <c r="BI407" i="11"/>
  <c r="AR163" i="23" s="1"/>
  <c r="BK428" i="11"/>
  <c r="AT184" i="23" s="1"/>
  <c r="BG442" i="11"/>
  <c r="AP198" i="23" s="1"/>
  <c r="BG458" i="11"/>
  <c r="AP214" i="23" s="1"/>
  <c r="AY300" i="11"/>
  <c r="AI56" i="23" s="1"/>
  <c r="BW73" i="11"/>
  <c r="BA317" i="11"/>
  <c r="AK73" i="23" s="1"/>
  <c r="BW131" i="11"/>
  <c r="BW375" i="11" s="1"/>
  <c r="BD131" i="23" s="1"/>
  <c r="BA375" i="11"/>
  <c r="AK131" i="23" s="1"/>
  <c r="AY414" i="11"/>
  <c r="AI170" i="23" s="1"/>
  <c r="BW216" i="11"/>
  <c r="BW460" i="11" s="1"/>
  <c r="BD216" i="23" s="1"/>
  <c r="BA460" i="11"/>
  <c r="AK216" i="23" s="1"/>
  <c r="BO47" i="11"/>
  <c r="AZ291" i="11"/>
  <c r="AJ47" i="23" s="1"/>
  <c r="BG486" i="11"/>
  <c r="AP242" i="23" s="1"/>
  <c r="CH91" i="11"/>
  <c r="BZ335" i="11"/>
  <c r="BG91" i="23" s="1"/>
  <c r="CA393" i="11"/>
  <c r="BH149" i="23" s="1"/>
  <c r="BS261" i="11"/>
  <c r="BA17" i="23" s="1"/>
  <c r="BK280" i="11"/>
  <c r="AT36" i="23" s="1"/>
  <c r="BK310" i="11"/>
  <c r="AT66" i="23" s="1"/>
  <c r="BP101" i="11"/>
  <c r="BH345" i="11"/>
  <c r="AQ101" i="23" s="1"/>
  <c r="CF116" i="11"/>
  <c r="BJ360" i="11"/>
  <c r="AS116" i="23" s="1"/>
  <c r="CF173" i="11"/>
  <c r="BJ417" i="11"/>
  <c r="AS173" i="23" s="1"/>
  <c r="BG443" i="11"/>
  <c r="AP199" i="23" s="1"/>
  <c r="BP215" i="11"/>
  <c r="BH459" i="11"/>
  <c r="AQ215" i="23" s="1"/>
  <c r="CE73" i="11"/>
  <c r="BB317" i="11"/>
  <c r="AL73" i="23" s="1"/>
  <c r="BW111" i="11"/>
  <c r="BA355" i="11"/>
  <c r="AK111" i="23" s="1"/>
  <c r="BW170" i="11"/>
  <c r="BA414" i="11"/>
  <c r="AK170" i="23" s="1"/>
  <c r="BW85" i="11"/>
  <c r="BA329" i="11"/>
  <c r="AK85" i="23" s="1"/>
  <c r="CE134" i="11"/>
  <c r="CE378" i="11" s="1"/>
  <c r="BK134" i="23" s="1"/>
  <c r="BB378" i="11"/>
  <c r="AL134" i="23" s="1"/>
  <c r="CE168" i="11"/>
  <c r="CE413" i="11" s="1"/>
  <c r="BK169" i="23" s="1"/>
  <c r="BB412" i="11"/>
  <c r="AL168" i="23" s="1"/>
  <c r="CE277" i="11"/>
  <c r="BK33" i="23" s="1"/>
  <c r="CH81" i="11"/>
  <c r="BZ325" i="11"/>
  <c r="BG81" i="23" s="1"/>
  <c r="CH107" i="11"/>
  <c r="BZ351" i="11"/>
  <c r="BG107" i="23" s="1"/>
  <c r="CH185" i="11"/>
  <c r="CH429" i="11" s="1"/>
  <c r="BN185" i="23" s="1"/>
  <c r="BZ429" i="11"/>
  <c r="BG185" i="23" s="1"/>
  <c r="BK289" i="11"/>
  <c r="AT45" i="23" s="1"/>
  <c r="BX101" i="11"/>
  <c r="BI345" i="11"/>
  <c r="AR101" i="23" s="1"/>
  <c r="BG399" i="11"/>
  <c r="AP155" i="23" s="1"/>
  <c r="BC277" i="11"/>
  <c r="AM33" i="23" s="1"/>
  <c r="BO309" i="11"/>
  <c r="AW65" i="23" s="1"/>
  <c r="AY339" i="11"/>
  <c r="AI95" i="23" s="1"/>
  <c r="BK448" i="11"/>
  <c r="AT204" i="23" s="1"/>
  <c r="BO273" i="11"/>
  <c r="AW29" i="23" s="1"/>
  <c r="CE147" i="11"/>
  <c r="BB391" i="11"/>
  <c r="AL147" i="23" s="1"/>
  <c r="CE431" i="11"/>
  <c r="BK187" i="23" s="1"/>
  <c r="CE313" i="11"/>
  <c r="BK69" i="23" s="1"/>
  <c r="CH66" i="11"/>
  <c r="CH310" i="11" s="1"/>
  <c r="BN66" i="23" s="1"/>
  <c r="BZ310" i="11"/>
  <c r="BG66" i="23" s="1"/>
  <c r="CH174" i="11"/>
  <c r="BZ418" i="11"/>
  <c r="BG174" i="23" s="1"/>
  <c r="CH243" i="11"/>
  <c r="BZ487" i="11"/>
  <c r="BG243" i="23" s="1"/>
  <c r="BK278" i="11"/>
  <c r="AT34" i="23" s="1"/>
  <c r="BP68" i="11"/>
  <c r="BH312" i="11"/>
  <c r="AQ68" i="23" s="1"/>
  <c r="BK413" i="11"/>
  <c r="AT169" i="23" s="1"/>
  <c r="BC369" i="11"/>
  <c r="AM125" i="23" s="1"/>
  <c r="CH129" i="11"/>
  <c r="BZ373" i="11"/>
  <c r="BG129" i="23" s="1"/>
  <c r="CH223" i="11"/>
  <c r="CH468" i="11" s="1"/>
  <c r="BN224" i="23" s="1"/>
  <c r="BZ467" i="11"/>
  <c r="BG223" i="23" s="1"/>
  <c r="BY7" i="11"/>
  <c r="BQ251" i="11"/>
  <c r="AY7" i="23" s="1"/>
  <c r="BH341" i="11"/>
  <c r="AQ97" i="23" s="1"/>
  <c r="BP97" i="11"/>
  <c r="BG440" i="11"/>
  <c r="AP196" i="23" s="1"/>
  <c r="BW51" i="11"/>
  <c r="BW295" i="11" s="1"/>
  <c r="BD51" i="23" s="1"/>
  <c r="BA295" i="11"/>
  <c r="AK51" i="23" s="1"/>
  <c r="CF473" i="11"/>
  <c r="BL229" i="23" s="1"/>
  <c r="CH42" i="11"/>
  <c r="CH286" i="11" s="1"/>
  <c r="BN42" i="23" s="1"/>
  <c r="BZ286" i="11"/>
  <c r="BG42" i="23" s="1"/>
  <c r="BZ482" i="11"/>
  <c r="BG238" i="23" s="1"/>
  <c r="CH238" i="11"/>
  <c r="CG230" i="11"/>
  <c r="BR474" i="11"/>
  <c r="AZ230" i="23" s="1"/>
  <c r="BP71" i="11"/>
  <c r="BP315" i="11" s="1"/>
  <c r="AX71" i="23" s="1"/>
  <c r="BH315" i="11"/>
  <c r="AQ71" i="23" s="1"/>
  <c r="BG374" i="11"/>
  <c r="AP130" i="23" s="1"/>
  <c r="BG391" i="11"/>
  <c r="AP147" i="23" s="1"/>
  <c r="BC253" i="11"/>
  <c r="AM9" i="23" s="1"/>
  <c r="BW308" i="11"/>
  <c r="BD64" i="23" s="1"/>
  <c r="AZ375" i="11"/>
  <c r="AJ131" i="23" s="1"/>
  <c r="BZ390" i="11"/>
  <c r="BG146" i="23" s="1"/>
  <c r="CH146" i="11"/>
  <c r="CH390" i="11" s="1"/>
  <c r="BN146" i="23" s="1"/>
  <c r="BP131" i="11"/>
  <c r="BH375" i="11"/>
  <c r="AQ131" i="23" s="1"/>
  <c r="CF179" i="11"/>
  <c r="BJ423" i="11"/>
  <c r="AS179" i="23" s="1"/>
  <c r="AY486" i="11"/>
  <c r="AI242" i="23" s="1"/>
  <c r="BR257" i="11"/>
  <c r="AZ13" i="23" s="1"/>
  <c r="BY142" i="11"/>
  <c r="BQ386" i="11"/>
  <c r="AY142" i="23" s="1"/>
  <c r="CG488" i="11"/>
  <c r="BM244" i="23" s="1"/>
  <c r="CF45" i="11"/>
  <c r="CF289" i="11" s="1"/>
  <c r="BL45" i="23" s="1"/>
  <c r="BJ289" i="11"/>
  <c r="AS45" i="23" s="1"/>
  <c r="BP404" i="11"/>
  <c r="AX160" i="23" s="1"/>
  <c r="BY181" i="11"/>
  <c r="BQ425" i="11"/>
  <c r="AY181" i="23" s="1"/>
  <c r="CQ312" i="11"/>
  <c r="BV68" i="23" s="1"/>
  <c r="CQ377" i="11"/>
  <c r="BV133" i="23" s="1"/>
  <c r="CM459" i="11"/>
  <c r="BR215" i="23" s="1"/>
  <c r="CH112" i="11"/>
  <c r="BZ356" i="11"/>
  <c r="BG112" i="23" s="1"/>
  <c r="BZ466" i="11"/>
  <c r="BG222" i="23" s="1"/>
  <c r="CH222" i="11"/>
  <c r="CH466" i="11" s="1"/>
  <c r="BN222" i="23" s="1"/>
  <c r="CO316" i="11"/>
  <c r="BT72" i="23" s="1"/>
  <c r="CN386" i="11"/>
  <c r="BS142" i="23" s="1"/>
  <c r="CN461" i="11"/>
  <c r="BS217" i="23" s="1"/>
  <c r="CQ273" i="11"/>
  <c r="BV29" i="23" s="1"/>
  <c r="CO341" i="11"/>
  <c r="BT97" i="23" s="1"/>
  <c r="CN431" i="11"/>
  <c r="BS187" i="23" s="1"/>
  <c r="CH70" i="11"/>
  <c r="BZ314" i="11"/>
  <c r="BG70" i="23" s="1"/>
  <c r="CO268" i="11"/>
  <c r="BT24" i="23" s="1"/>
  <c r="CP462" i="11"/>
  <c r="BU218" i="23" s="1"/>
  <c r="CA381" i="11"/>
  <c r="BH137" i="23" s="1"/>
  <c r="CH210" i="11"/>
  <c r="CH454" i="11" s="1"/>
  <c r="BN210" i="23" s="1"/>
  <c r="BZ454" i="11"/>
  <c r="BG210" i="23" s="1"/>
  <c r="BY26" i="11"/>
  <c r="BQ270" i="11"/>
  <c r="AY26" i="23" s="1"/>
  <c r="BY54" i="11"/>
  <c r="BQ298" i="11"/>
  <c r="AY54" i="23" s="1"/>
  <c r="CG81" i="11"/>
  <c r="BR325" i="11"/>
  <c r="AZ81" i="23" s="1"/>
  <c r="BY167" i="11"/>
  <c r="BQ411" i="11"/>
  <c r="AY167" i="23" s="1"/>
  <c r="BS443" i="11"/>
  <c r="BA199" i="23" s="1"/>
  <c r="BS475" i="11"/>
  <c r="BA231" i="23" s="1"/>
  <c r="CF9" i="11"/>
  <c r="BJ253" i="11"/>
  <c r="AS9" i="23" s="1"/>
  <c r="BK272" i="11"/>
  <c r="AT28" i="23" s="1"/>
  <c r="BX131" i="11"/>
  <c r="BI375" i="11"/>
  <c r="AR131" i="23" s="1"/>
  <c r="BX149" i="11"/>
  <c r="BI393" i="11"/>
  <c r="AR149" i="23" s="1"/>
  <c r="BK444" i="11"/>
  <c r="AT200" i="23" s="1"/>
  <c r="BC288" i="11"/>
  <c r="AM44" i="23" s="1"/>
  <c r="AY321" i="11"/>
  <c r="AI77" i="23" s="1"/>
  <c r="BW96" i="11"/>
  <c r="BW340" i="11" s="1"/>
  <c r="BD96" i="23" s="1"/>
  <c r="BA340" i="11"/>
  <c r="AK96" i="23" s="1"/>
  <c r="AY378" i="11"/>
  <c r="AI134" i="23" s="1"/>
  <c r="AY438" i="11"/>
  <c r="AI194" i="23" s="1"/>
  <c r="AY464" i="11"/>
  <c r="AI220" i="23" s="1"/>
  <c r="BO194" i="11"/>
  <c r="AZ438" i="11"/>
  <c r="AJ194" i="23" s="1"/>
  <c r="BC324" i="11"/>
  <c r="AM80" i="23" s="1"/>
  <c r="CE270" i="11"/>
  <c r="BK26" i="23" s="1"/>
  <c r="BO339" i="11"/>
  <c r="AW95" i="23" s="1"/>
  <c r="BW374" i="11"/>
  <c r="BD130" i="23" s="1"/>
  <c r="BB404" i="11"/>
  <c r="AL160" i="23" s="1"/>
  <c r="BO80" i="11"/>
  <c r="BO324" i="11" s="1"/>
  <c r="AW80" i="23" s="1"/>
  <c r="AZ324" i="11"/>
  <c r="AJ80" i="23" s="1"/>
  <c r="BZ393" i="11"/>
  <c r="BG149" i="23" s="1"/>
  <c r="CH149" i="11"/>
  <c r="CH195" i="11"/>
  <c r="CH439" i="11" s="1"/>
  <c r="BN195" i="23" s="1"/>
  <c r="BZ439" i="11"/>
  <c r="BG195" i="23" s="1"/>
  <c r="BY151" i="11"/>
  <c r="BQ395" i="11"/>
  <c r="AY151" i="23" s="1"/>
  <c r="CG182" i="11"/>
  <c r="BR426" i="11"/>
  <c r="AZ182" i="23" s="1"/>
  <c r="BY209" i="11"/>
  <c r="BQ453" i="11"/>
  <c r="AY209" i="23" s="1"/>
  <c r="BS485" i="11"/>
  <c r="BA241" i="23" s="1"/>
  <c r="BP69" i="11"/>
  <c r="BH313" i="11"/>
  <c r="AQ69" i="23" s="1"/>
  <c r="BK349" i="11"/>
  <c r="AT105" i="23" s="1"/>
  <c r="BX129" i="11"/>
  <c r="BX373" i="11" s="1"/>
  <c r="BE129" i="23" s="1"/>
  <c r="BI373" i="11"/>
  <c r="AR129" i="23" s="1"/>
  <c r="BG459" i="11"/>
  <c r="AP215" i="23" s="1"/>
  <c r="CE95" i="11"/>
  <c r="BB339" i="11"/>
  <c r="AL95" i="23" s="1"/>
  <c r="BO175" i="11"/>
  <c r="AZ419" i="11"/>
  <c r="AJ175" i="23" s="1"/>
  <c r="BC355" i="11"/>
  <c r="AM111" i="23" s="1"/>
  <c r="BO352" i="11"/>
  <c r="AW108" i="23" s="1"/>
  <c r="CE111" i="11"/>
  <c r="BB355" i="11"/>
  <c r="AL111" i="23" s="1"/>
  <c r="CH304" i="11"/>
  <c r="BN60" i="23" s="1"/>
  <c r="CH133" i="11"/>
  <c r="BZ377" i="11"/>
  <c r="BG133" i="23" s="1"/>
  <c r="BQ468" i="11"/>
  <c r="AY224" i="23" s="1"/>
  <c r="BP177" i="11"/>
  <c r="BH421" i="11"/>
  <c r="AQ177" i="23" s="1"/>
  <c r="BW188" i="11"/>
  <c r="BA432" i="11"/>
  <c r="AK188" i="23" s="1"/>
  <c r="CE124" i="11"/>
  <c r="BB368" i="11"/>
  <c r="AL124" i="23" s="1"/>
  <c r="BC329" i="11"/>
  <c r="AM85" i="23" s="1"/>
  <c r="AZ325" i="11"/>
  <c r="AJ81" i="23" s="1"/>
  <c r="BC325" i="11"/>
  <c r="AM81" i="23" s="1"/>
  <c r="BZ436" i="11"/>
  <c r="BG192" i="23" s="1"/>
  <c r="CG214" i="11"/>
  <c r="BR458" i="11"/>
  <c r="AZ214" i="23" s="1"/>
  <c r="BY233" i="11"/>
  <c r="BQ477" i="11"/>
  <c r="AY233" i="23" s="1"/>
  <c r="BG312" i="11"/>
  <c r="AP68" i="23" s="1"/>
  <c r="BP473" i="11"/>
  <c r="AX229" i="23" s="1"/>
  <c r="CH15" i="11"/>
  <c r="BZ259" i="11"/>
  <c r="BG15" i="23" s="1"/>
  <c r="CH175" i="11"/>
  <c r="BZ419" i="11"/>
  <c r="BG175" i="23" s="1"/>
  <c r="BS256" i="11"/>
  <c r="BA12" i="23" s="1"/>
  <c r="CG198" i="11"/>
  <c r="BR442" i="11"/>
  <c r="AZ198" i="23" s="1"/>
  <c r="CG238" i="11"/>
  <c r="BR482" i="11"/>
  <c r="AZ238" i="23" s="1"/>
  <c r="BP11" i="11"/>
  <c r="BH255" i="11"/>
  <c r="AQ11" i="23" s="1"/>
  <c r="BP39" i="11"/>
  <c r="BH283" i="11"/>
  <c r="AQ39" i="23" s="1"/>
  <c r="BG314" i="11"/>
  <c r="AP70" i="23" s="1"/>
  <c r="BG356" i="11"/>
  <c r="AP112" i="23" s="1"/>
  <c r="BG387" i="11"/>
  <c r="AP143" i="23" s="1"/>
  <c r="BG400" i="11"/>
  <c r="AP156" i="23" s="1"/>
  <c r="CF429" i="11"/>
  <c r="BL185" i="23" s="1"/>
  <c r="BG444" i="11"/>
  <c r="AP200" i="23" s="1"/>
  <c r="BC353" i="11"/>
  <c r="AM109" i="23" s="1"/>
  <c r="BW41" i="11"/>
  <c r="BA285" i="11"/>
  <c r="AK41" i="23" s="1"/>
  <c r="CA296" i="11"/>
  <c r="BH52" i="23" s="1"/>
  <c r="BY106" i="11"/>
  <c r="BY350" i="11" s="1"/>
  <c r="BF106" i="23" s="1"/>
  <c r="BQ350" i="11"/>
  <c r="AY106" i="23" s="1"/>
  <c r="BY174" i="11"/>
  <c r="BQ418" i="11"/>
  <c r="AY174" i="23" s="1"/>
  <c r="BQ478" i="11"/>
  <c r="AY234" i="23" s="1"/>
  <c r="BG288" i="11"/>
  <c r="AP44" i="23" s="1"/>
  <c r="BX166" i="11"/>
  <c r="BI410" i="11"/>
  <c r="AR166" i="23" s="1"/>
  <c r="BJ457" i="11"/>
  <c r="AS213" i="23" s="1"/>
  <c r="CH477" i="11"/>
  <c r="BN233" i="23" s="1"/>
  <c r="CG277" i="11"/>
  <c r="BM33" i="23" s="1"/>
  <c r="BX47" i="11"/>
  <c r="BI291" i="11"/>
  <c r="AR47" i="23" s="1"/>
  <c r="BX113" i="11"/>
  <c r="BI357" i="11"/>
  <c r="AR113" i="23" s="1"/>
  <c r="BP163" i="11"/>
  <c r="BH407" i="11"/>
  <c r="AQ163" i="23" s="1"/>
  <c r="BO373" i="11"/>
  <c r="AW129" i="23" s="1"/>
  <c r="BQ294" i="11"/>
  <c r="AY50" i="23" s="1"/>
  <c r="BY50" i="11"/>
  <c r="BY294" i="11" s="1"/>
  <c r="BF50" i="23" s="1"/>
  <c r="CG180" i="11"/>
  <c r="CG424" i="11" s="1"/>
  <c r="BM180" i="23" s="1"/>
  <c r="BR424" i="11"/>
  <c r="AZ180" i="23" s="1"/>
  <c r="CG194" i="11"/>
  <c r="BR438" i="11"/>
  <c r="AZ194" i="23" s="1"/>
  <c r="BY216" i="11"/>
  <c r="BY460" i="11" s="1"/>
  <c r="BF216" i="23" s="1"/>
  <c r="BQ460" i="11"/>
  <c r="AY216" i="23" s="1"/>
  <c r="BP268" i="11"/>
  <c r="AX24" i="23" s="1"/>
  <c r="BX45" i="11"/>
  <c r="BI289" i="11"/>
  <c r="AR45" i="23" s="1"/>
  <c r="BP75" i="11"/>
  <c r="BH319" i="11"/>
  <c r="AQ75" i="23" s="1"/>
  <c r="BG339" i="11"/>
  <c r="AP95" i="23" s="1"/>
  <c r="CF350" i="11"/>
  <c r="BL106" i="23" s="1"/>
  <c r="CF394" i="11"/>
  <c r="BL150" i="23" s="1"/>
  <c r="BO403" i="11"/>
  <c r="AW159" i="23" s="1"/>
  <c r="CF4" i="11"/>
  <c r="CF249" i="11" s="1"/>
  <c r="BL5" i="23" s="1"/>
  <c r="BJ249" i="11"/>
  <c r="AS5" i="23" s="1"/>
  <c r="CW343" i="11" l="1"/>
  <c r="CA99" i="23" s="1"/>
  <c r="CW483" i="11"/>
  <c r="CA239" i="23" s="1"/>
  <c r="CX386" i="11"/>
  <c r="CB142" i="23" s="1"/>
  <c r="CW355" i="11"/>
  <c r="CA111" i="23" s="1"/>
  <c r="CW353" i="11"/>
  <c r="CA109" i="23" s="1"/>
  <c r="CZ346" i="11"/>
  <c r="CD102" i="23" s="1"/>
  <c r="CU420" i="11"/>
  <c r="BY176" i="23" s="1"/>
  <c r="CW454" i="11"/>
  <c r="CA210" i="23" s="1"/>
  <c r="CW326" i="11"/>
  <c r="CA82" i="23" s="1"/>
  <c r="CY417" i="11"/>
  <c r="CC173" i="23" s="1"/>
  <c r="CV442" i="11"/>
  <c r="BZ198" i="23" s="1"/>
  <c r="CV438" i="11"/>
  <c r="BZ194" i="23" s="1"/>
  <c r="CU285" i="11"/>
  <c r="BY41" i="23" s="1"/>
  <c r="CZ377" i="11"/>
  <c r="CD133" i="23" s="1"/>
  <c r="CV433" i="11"/>
  <c r="BZ189" i="23" s="1"/>
  <c r="CV282" i="11"/>
  <c r="BZ38" i="23" s="1"/>
  <c r="CW357" i="11"/>
  <c r="CA113" i="23" s="1"/>
  <c r="CU334" i="11"/>
  <c r="BY90" i="23" s="1"/>
  <c r="CV388" i="11"/>
  <c r="BZ144" i="23" s="1"/>
  <c r="CZ445" i="11"/>
  <c r="CD201" i="23" s="1"/>
  <c r="CU374" i="11"/>
  <c r="BY130" i="23" s="1"/>
  <c r="CZ401" i="11"/>
  <c r="CD157" i="23" s="1"/>
  <c r="CY381" i="11"/>
  <c r="CC137" i="23" s="1"/>
  <c r="BO474" i="11"/>
  <c r="AW230" i="23" s="1"/>
  <c r="BY418" i="11"/>
  <c r="BF174" i="23" s="1"/>
  <c r="BW419" i="11"/>
  <c r="BD175" i="23" s="1"/>
  <c r="CH470" i="11"/>
  <c r="BN226" i="23" s="1"/>
  <c r="CY281" i="11"/>
  <c r="CC37" i="23" s="1"/>
  <c r="BP299" i="11"/>
  <c r="AX55" i="23" s="1"/>
  <c r="CF300" i="11"/>
  <c r="BL56" i="23" s="1"/>
  <c r="CH264" i="11"/>
  <c r="BN20" i="23" s="1"/>
  <c r="BY255" i="11"/>
  <c r="BF11" i="23" s="1"/>
  <c r="BP421" i="11"/>
  <c r="AX177" i="23" s="1"/>
  <c r="BP351" i="11"/>
  <c r="AX107" i="23" s="1"/>
  <c r="CF436" i="11"/>
  <c r="BL192" i="23" s="1"/>
  <c r="BP362" i="11"/>
  <c r="AX118" i="23" s="1"/>
  <c r="BW322" i="11"/>
  <c r="BD78" i="23" s="1"/>
  <c r="CV361" i="11"/>
  <c r="BZ117" i="23" s="1"/>
  <c r="CE339" i="11"/>
  <c r="BK95" i="23" s="1"/>
  <c r="BY463" i="11"/>
  <c r="BF219" i="23" s="1"/>
  <c r="CF343" i="11"/>
  <c r="BL99" i="23" s="1"/>
  <c r="CG298" i="11"/>
  <c r="BM54" i="23" s="1"/>
  <c r="CE336" i="11"/>
  <c r="BK92" i="23" s="1"/>
  <c r="BY305" i="11"/>
  <c r="BF61" i="23" s="1"/>
  <c r="CE317" i="11"/>
  <c r="BK73" i="23" s="1"/>
  <c r="BW401" i="11"/>
  <c r="BD157" i="23" s="1"/>
  <c r="CF488" i="11"/>
  <c r="BL244" i="23" s="1"/>
  <c r="BP443" i="11"/>
  <c r="AX199" i="23" s="1"/>
  <c r="BX455" i="11"/>
  <c r="BE211" i="23" s="1"/>
  <c r="BO460" i="11"/>
  <c r="AW216" i="23" s="1"/>
  <c r="BP345" i="11"/>
  <c r="AX101" i="23" s="1"/>
  <c r="BO391" i="11"/>
  <c r="AW147" i="23" s="1"/>
  <c r="CE295" i="11"/>
  <c r="BK51" i="23" s="1"/>
  <c r="CH267" i="11"/>
  <c r="BN23" i="23" s="1"/>
  <c r="BW290" i="11"/>
  <c r="BD46" i="23" s="1"/>
  <c r="BP441" i="11"/>
  <c r="AX197" i="23" s="1"/>
  <c r="BW329" i="11"/>
  <c r="BD85" i="23" s="1"/>
  <c r="BW317" i="11"/>
  <c r="BD73" i="23" s="1"/>
  <c r="CF456" i="11"/>
  <c r="BL212" i="23" s="1"/>
  <c r="CG388" i="11"/>
  <c r="BM144" i="23" s="1"/>
  <c r="BP451" i="11"/>
  <c r="AX207" i="23" s="1"/>
  <c r="CG289" i="11"/>
  <c r="BM45" i="23" s="1"/>
  <c r="BO355" i="11"/>
  <c r="AW111" i="23" s="1"/>
  <c r="CE311" i="11"/>
  <c r="BK67" i="23" s="1"/>
  <c r="BY362" i="11"/>
  <c r="BF118" i="23" s="1"/>
  <c r="BP364" i="11"/>
  <c r="AX120" i="23" s="1"/>
  <c r="CH364" i="11"/>
  <c r="BN120" i="23" s="1"/>
  <c r="CE360" i="11"/>
  <c r="BK116" i="23" s="1"/>
  <c r="BX392" i="11"/>
  <c r="BE148" i="23" s="1"/>
  <c r="BY420" i="11"/>
  <c r="BF176" i="23" s="1"/>
  <c r="CV327" i="11"/>
  <c r="BZ83" i="23" s="1"/>
  <c r="CV424" i="11"/>
  <c r="BZ180" i="23" s="1"/>
  <c r="CV271" i="11"/>
  <c r="BZ27" i="23" s="1"/>
  <c r="BX258" i="11"/>
  <c r="BE14" i="23" s="1"/>
  <c r="BO327" i="11"/>
  <c r="AW83" i="23" s="1"/>
  <c r="CW475" i="11"/>
  <c r="CA231" i="23" s="1"/>
  <c r="BX375" i="11"/>
  <c r="BE131" i="23" s="1"/>
  <c r="CE446" i="11"/>
  <c r="BK202" i="23" s="1"/>
  <c r="CG316" i="11"/>
  <c r="BM72" i="23" s="1"/>
  <c r="BP381" i="11"/>
  <c r="AX137" i="23" s="1"/>
  <c r="CH448" i="11"/>
  <c r="BN204" i="23" s="1"/>
  <c r="CZ376" i="11"/>
  <c r="CD132" i="23" s="1"/>
  <c r="CW315" i="11"/>
  <c r="CA71" i="23" s="1"/>
  <c r="CU277" i="11"/>
  <c r="BY33" i="23" s="1"/>
  <c r="CU453" i="11"/>
  <c r="BY209" i="23" s="1"/>
  <c r="BW282" i="11"/>
  <c r="BD38" i="23" s="1"/>
  <c r="BO275" i="11"/>
  <c r="AW31" i="23" s="1"/>
  <c r="CH358" i="11"/>
  <c r="BN114" i="23" s="1"/>
  <c r="CG420" i="11"/>
  <c r="BM176" i="23" s="1"/>
  <c r="CG458" i="11"/>
  <c r="BM214" i="23" s="1"/>
  <c r="BW432" i="11"/>
  <c r="BD188" i="23" s="1"/>
  <c r="CF253" i="11"/>
  <c r="BL9" i="23" s="1"/>
  <c r="BX461" i="11"/>
  <c r="BE217" i="23" s="1"/>
  <c r="BW444" i="11"/>
  <c r="BD200" i="23" s="1"/>
  <c r="BY341" i="11"/>
  <c r="BF97" i="23" s="1"/>
  <c r="BP389" i="11"/>
  <c r="AX145" i="23" s="1"/>
  <c r="CG360" i="11"/>
  <c r="BM116" i="23" s="1"/>
  <c r="BO415" i="11"/>
  <c r="AW171" i="23" s="1"/>
  <c r="BY416" i="11"/>
  <c r="BF172" i="23" s="1"/>
  <c r="CX330" i="11"/>
  <c r="CB86" i="23" s="1"/>
  <c r="CX446" i="11"/>
  <c r="CB202" i="23" s="1"/>
  <c r="CY465" i="11"/>
  <c r="CC221" i="23" s="1"/>
  <c r="BO480" i="11"/>
  <c r="AW236" i="23" s="1"/>
  <c r="CH410" i="11"/>
  <c r="BN166" i="23" s="1"/>
  <c r="BO368" i="11"/>
  <c r="AW124" i="23" s="1"/>
  <c r="BY251" i="11"/>
  <c r="BF7" i="23" s="1"/>
  <c r="CE447" i="11"/>
  <c r="BK203" i="23" s="1"/>
  <c r="BY315" i="11"/>
  <c r="BF71" i="23" s="1"/>
  <c r="CH375" i="11"/>
  <c r="BN131" i="23" s="1"/>
  <c r="CF255" i="11"/>
  <c r="BL11" i="23" s="1"/>
  <c r="CE274" i="11"/>
  <c r="BK30" i="23" s="1"/>
  <c r="BX451" i="11"/>
  <c r="BE207" i="23" s="1"/>
  <c r="BP349" i="11"/>
  <c r="AX105" i="23" s="1"/>
  <c r="BO269" i="11"/>
  <c r="AW25" i="23" s="1"/>
  <c r="CG438" i="11"/>
  <c r="BM194" i="23" s="1"/>
  <c r="CG426" i="11"/>
  <c r="BM182" i="23" s="1"/>
  <c r="BP305" i="11"/>
  <c r="AX61" i="23" s="1"/>
  <c r="BP393" i="11"/>
  <c r="AX149" i="23" s="1"/>
  <c r="BY283" i="11"/>
  <c r="BF39" i="23" s="1"/>
  <c r="BY333" i="11"/>
  <c r="BF89" i="23" s="1"/>
  <c r="BO329" i="11"/>
  <c r="AW85" i="23" s="1"/>
  <c r="BP286" i="11"/>
  <c r="AX42" i="23" s="1"/>
  <c r="CE258" i="11"/>
  <c r="BK14" i="23" s="1"/>
  <c r="CF464" i="11"/>
  <c r="BL220" i="23" s="1"/>
  <c r="BX322" i="11"/>
  <c r="BE78" i="23" s="1"/>
  <c r="BW385" i="11"/>
  <c r="BD141" i="23" s="1"/>
  <c r="CV376" i="11"/>
  <c r="BZ132" i="23" s="1"/>
  <c r="CZ453" i="11"/>
  <c r="CD209" i="23" s="1"/>
  <c r="CW451" i="11"/>
  <c r="CA207" i="23" s="1"/>
  <c r="CH271" i="11"/>
  <c r="BN27" i="23" s="1"/>
  <c r="BW271" i="11"/>
  <c r="BD27" i="23" s="1"/>
  <c r="CF381" i="11"/>
  <c r="BL137" i="23" s="1"/>
  <c r="CF328" i="11"/>
  <c r="BL84" i="23" s="1"/>
  <c r="BY446" i="11"/>
  <c r="BF202" i="23" s="1"/>
  <c r="BP402" i="11"/>
  <c r="AX158" i="23" s="1"/>
  <c r="BO299" i="11"/>
  <c r="AW55" i="23" s="1"/>
  <c r="CH479" i="11"/>
  <c r="BN235" i="23" s="1"/>
  <c r="BO302" i="11"/>
  <c r="AW58" i="23" s="1"/>
  <c r="BW416" i="11"/>
  <c r="BD172" i="23" s="1"/>
  <c r="CW279" i="11"/>
  <c r="CA35" i="23" s="1"/>
  <c r="BO406" i="11"/>
  <c r="AW162" i="23" s="1"/>
  <c r="BP253" i="11"/>
  <c r="AX9" i="23" s="1"/>
  <c r="BP459" i="11"/>
  <c r="AX215" i="23" s="1"/>
  <c r="BX389" i="11"/>
  <c r="BE145" i="23" s="1"/>
  <c r="BO484" i="11"/>
  <c r="AW240" i="23" s="1"/>
  <c r="CF357" i="11"/>
  <c r="BL113" i="23" s="1"/>
  <c r="CE457" i="11"/>
  <c r="BK213" i="23" s="1"/>
  <c r="BO445" i="11"/>
  <c r="AW201" i="23" s="1"/>
  <c r="BO455" i="11"/>
  <c r="AW211" i="23" s="1"/>
  <c r="CH324" i="11"/>
  <c r="BN80" i="23" s="1"/>
  <c r="CV250" i="11"/>
  <c r="BZ6" i="23" s="1"/>
  <c r="CW323" i="11"/>
  <c r="CA79" i="23" s="1"/>
  <c r="CY385" i="11"/>
  <c r="CC141" i="23" s="1"/>
  <c r="CU298" i="11"/>
  <c r="BY54" i="23" s="1"/>
  <c r="CU382" i="11"/>
  <c r="BY138" i="23" s="1"/>
  <c r="CH346" i="11"/>
  <c r="BN102" i="23" s="1"/>
  <c r="BO332" i="11"/>
  <c r="AW88" i="23" s="1"/>
  <c r="CZ439" i="11"/>
  <c r="CD195" i="23" s="1"/>
  <c r="CW377" i="11"/>
  <c r="CA133" i="23" s="1"/>
  <c r="CZ333" i="11"/>
  <c r="CD89" i="23" s="1"/>
  <c r="CU459" i="11"/>
  <c r="BY215" i="23" s="1"/>
  <c r="CE355" i="11"/>
  <c r="BK111" i="23" s="1"/>
  <c r="BO456" i="11"/>
  <c r="AW212" i="23" s="1"/>
  <c r="BY386" i="11"/>
  <c r="BF142" i="23" s="1"/>
  <c r="CH482" i="11"/>
  <c r="BN238" i="23" s="1"/>
  <c r="CH373" i="11"/>
  <c r="BN129" i="23" s="1"/>
  <c r="BO261" i="11"/>
  <c r="AW17" i="23" s="1"/>
  <c r="CG428" i="11"/>
  <c r="BM184" i="23" s="1"/>
  <c r="BY335" i="11"/>
  <c r="BF91" i="23" s="1"/>
  <c r="CG321" i="11"/>
  <c r="BM77" i="23" s="1"/>
  <c r="CE281" i="11"/>
  <c r="BK37" i="23" s="1"/>
  <c r="CE351" i="11"/>
  <c r="BK107" i="23" s="1"/>
  <c r="CE415" i="11"/>
  <c r="BK171" i="23" s="1"/>
  <c r="CF276" i="11"/>
  <c r="BL32" i="23" s="1"/>
  <c r="CE449" i="11"/>
  <c r="BK205" i="23" s="1"/>
  <c r="CE283" i="11"/>
  <c r="BK39" i="23" s="1"/>
  <c r="CF266" i="11"/>
  <c r="BL22" i="23" s="1"/>
  <c r="CG327" i="11"/>
  <c r="BM83" i="23" s="1"/>
  <c r="BW347" i="11"/>
  <c r="BD103" i="23" s="1"/>
  <c r="CX273" i="11"/>
  <c r="CB29" i="23" s="1"/>
  <c r="CU388" i="11"/>
  <c r="BY144" i="23" s="1"/>
  <c r="CU467" i="11"/>
  <c r="BY223" i="23" s="1"/>
  <c r="CW345" i="11"/>
  <c r="CA101" i="23" s="1"/>
  <c r="CV336" i="11"/>
  <c r="BZ92" i="23" s="1"/>
  <c r="BY281" i="11"/>
  <c r="BF37" i="23" s="1"/>
  <c r="CH294" i="11"/>
  <c r="BN50" i="23" s="1"/>
  <c r="BO458" i="11"/>
  <c r="AW214" i="23" s="1"/>
  <c r="CF461" i="11"/>
  <c r="BL217" i="23" s="1"/>
  <c r="BW417" i="11"/>
  <c r="BD173" i="23" s="1"/>
  <c r="BO311" i="11"/>
  <c r="AW67" i="23" s="1"/>
  <c r="BX347" i="11"/>
  <c r="BE103" i="23" s="1"/>
  <c r="CH474" i="11"/>
  <c r="BN230" i="23" s="1"/>
  <c r="CG395" i="11"/>
  <c r="BM151" i="23" s="1"/>
  <c r="BO255" i="11"/>
  <c r="AW11" i="23" s="1"/>
  <c r="BP322" i="11"/>
  <c r="AX78" i="23" s="1"/>
  <c r="CG473" i="11"/>
  <c r="BM229" i="23" s="1"/>
  <c r="BP293" i="11"/>
  <c r="AX49" i="23" s="1"/>
  <c r="CF455" i="11"/>
  <c r="BL211" i="23" s="1"/>
  <c r="BW466" i="11"/>
  <c r="BD222" i="23" s="1"/>
  <c r="BX308" i="11"/>
  <c r="BE64" i="23" s="1"/>
  <c r="BO264" i="11"/>
  <c r="AW20" i="23" s="1"/>
  <c r="CG386" i="11"/>
  <c r="BM142" i="23" s="1"/>
  <c r="CE273" i="11"/>
  <c r="BK29" i="23" s="1"/>
  <c r="BY319" i="11"/>
  <c r="BF75" i="23" s="1"/>
  <c r="CX461" i="11"/>
  <c r="CB217" i="23" s="1"/>
  <c r="CZ329" i="11"/>
  <c r="CD85" i="23" s="1"/>
  <c r="CU256" i="11"/>
  <c r="BY12" i="23" s="1"/>
  <c r="CX413" i="11"/>
  <c r="CB169" i="23" s="1"/>
  <c r="CU377" i="11"/>
  <c r="BY133" i="23" s="1"/>
  <c r="CY485" i="11"/>
  <c r="CC241" i="23" s="1"/>
  <c r="CU302" i="11"/>
  <c r="BY58" i="23" s="1"/>
  <c r="CV289" i="11"/>
  <c r="BZ45" i="23" s="1"/>
  <c r="CW443" i="11"/>
  <c r="CA199" i="23" s="1"/>
  <c r="CW374" i="11"/>
  <c r="CA130" i="23" s="1"/>
  <c r="CG355" i="11"/>
  <c r="BM111" i="23" s="1"/>
  <c r="CE399" i="11"/>
  <c r="BK155" i="23" s="1"/>
  <c r="BY477" i="11"/>
  <c r="BF233" i="23" s="1"/>
  <c r="BY270" i="11"/>
  <c r="BF26" i="23" s="1"/>
  <c r="CH291" i="11"/>
  <c r="BN47" i="23" s="1"/>
  <c r="CH277" i="11"/>
  <c r="BN33" i="23" s="1"/>
  <c r="CG364" i="11"/>
  <c r="BM120" i="23" s="1"/>
  <c r="CH262" i="11"/>
  <c r="BN18" i="23" s="1"/>
  <c r="CF304" i="11"/>
  <c r="BL60" i="23" s="1"/>
  <c r="BO463" i="11"/>
  <c r="AW219" i="23" s="1"/>
  <c r="CH333" i="11"/>
  <c r="BN89" i="23" s="1"/>
  <c r="BX316" i="11"/>
  <c r="BE72" i="23" s="1"/>
  <c r="CE347" i="11"/>
  <c r="BK103" i="23" s="1"/>
  <c r="CE315" i="11"/>
  <c r="BK71" i="23" s="1"/>
  <c r="BO316" i="11"/>
  <c r="AW72" i="23" s="1"/>
  <c r="BP265" i="11"/>
  <c r="AX21" i="23" s="1"/>
  <c r="BY327" i="11"/>
  <c r="BF83" i="23" s="1"/>
  <c r="CF415" i="11"/>
  <c r="BL171" i="23" s="1"/>
  <c r="CG447" i="11"/>
  <c r="BM203" i="23" s="1"/>
  <c r="CX381" i="11"/>
  <c r="CB137" i="23" s="1"/>
  <c r="CX362" i="11"/>
  <c r="CB118" i="23" s="1"/>
  <c r="CW429" i="11"/>
  <c r="CA185" i="23" s="1"/>
  <c r="CW293" i="11"/>
  <c r="CA49" i="23" s="1"/>
  <c r="CU281" i="11"/>
  <c r="BY37" i="23" s="1"/>
  <c r="CU446" i="11"/>
  <c r="BY202" i="23" s="1"/>
  <c r="CW486" i="11"/>
  <c r="CA242" i="23" s="1"/>
  <c r="CW358" i="11"/>
  <c r="CA114" i="23" s="1"/>
  <c r="CX258" i="11"/>
  <c r="CB14" i="23" s="1"/>
  <c r="CZ385" i="11"/>
  <c r="CD141" i="23" s="1"/>
  <c r="CY449" i="11"/>
  <c r="CC205" i="23" s="1"/>
  <c r="CY321" i="11"/>
  <c r="CC77" i="23" s="1"/>
  <c r="CZ269" i="11"/>
  <c r="CD25" i="23" s="1"/>
  <c r="CV476" i="11"/>
  <c r="BZ232" i="23" s="1"/>
  <c r="CZ360" i="11"/>
  <c r="CD116" i="23" s="1"/>
  <c r="BW449" i="11"/>
  <c r="BD205" i="23" s="1"/>
  <c r="CF385" i="11"/>
  <c r="BL141" i="23" s="1"/>
  <c r="CF404" i="11"/>
  <c r="BL160" i="23" s="1"/>
  <c r="CG261" i="11"/>
  <c r="BM17" i="23" s="1"/>
  <c r="BW428" i="11"/>
  <c r="BD184" i="23" s="1"/>
  <c r="BW331" i="11"/>
  <c r="BD87" i="23" s="1"/>
  <c r="CF485" i="11"/>
  <c r="BL241" i="23" s="1"/>
  <c r="CE467" i="11"/>
  <c r="BK223" i="23" s="1"/>
  <c r="BY378" i="11"/>
  <c r="BF134" i="23" s="1"/>
  <c r="BY276" i="11"/>
  <c r="BF32" i="23" s="1"/>
  <c r="BX305" i="11"/>
  <c r="BE61" i="23" s="1"/>
  <c r="BO401" i="11"/>
  <c r="AW157" i="23" s="1"/>
  <c r="CX430" i="11"/>
  <c r="CB186" i="23" s="1"/>
  <c r="CV352" i="11"/>
  <c r="BZ108" i="23" s="1"/>
  <c r="CU261" i="11"/>
  <c r="BY17" i="23" s="1"/>
  <c r="CV274" i="11"/>
  <c r="BZ30" i="23" s="1"/>
  <c r="CZ392" i="11"/>
  <c r="CD148" i="23" s="1"/>
  <c r="CU287" i="11"/>
  <c r="BY43" i="23" s="1"/>
  <c r="CU306" i="11"/>
  <c r="BY62" i="23" s="1"/>
  <c r="CV478" i="11"/>
  <c r="BZ234" i="23" s="1"/>
  <c r="CX470" i="11"/>
  <c r="CB226" i="23" s="1"/>
  <c r="CY461" i="11"/>
  <c r="CC217" i="23" s="1"/>
  <c r="BX362" i="11"/>
  <c r="BE118" i="23" s="1"/>
  <c r="BW406" i="11"/>
  <c r="BD162" i="23" s="1"/>
  <c r="BY394" i="11"/>
  <c r="BF150" i="23" s="1"/>
  <c r="CE364" i="11"/>
  <c r="BK120" i="23" s="1"/>
  <c r="BW393" i="11"/>
  <c r="BD149" i="23" s="1"/>
  <c r="CH356" i="11"/>
  <c r="BN112" i="23" s="1"/>
  <c r="BO358" i="11"/>
  <c r="AW114" i="23" s="1"/>
  <c r="CH371" i="11"/>
  <c r="BN127" i="23" s="1"/>
  <c r="BO442" i="11"/>
  <c r="AW198" i="23" s="1"/>
  <c r="BY465" i="11"/>
  <c r="BF221" i="23" s="1"/>
  <c r="BY482" i="11"/>
  <c r="BF238" i="23" s="1"/>
  <c r="CE332" i="11"/>
  <c r="BK88" i="23" s="1"/>
  <c r="CE300" i="11"/>
  <c r="BK56" i="23" s="1"/>
  <c r="BW430" i="11"/>
  <c r="BD186" i="23" s="1"/>
  <c r="CF427" i="11"/>
  <c r="BL183" i="23" s="1"/>
  <c r="CE429" i="11"/>
  <c r="BK185" i="23" s="1"/>
  <c r="CH403" i="11"/>
  <c r="BN159" i="23" s="1"/>
  <c r="CE372" i="11"/>
  <c r="BK128" i="23" s="1"/>
  <c r="CE304" i="11"/>
  <c r="BK60" i="23" s="1"/>
  <c r="CE476" i="11"/>
  <c r="BK232" i="23" s="1"/>
  <c r="CG379" i="11"/>
  <c r="BM135" i="23" s="1"/>
  <c r="BX282" i="11"/>
  <c r="BE38" i="23" s="1"/>
  <c r="BW321" i="11"/>
  <c r="BD77" i="23" s="1"/>
  <c r="CG377" i="11"/>
  <c r="BM133" i="23" s="1"/>
  <c r="CU294" i="11"/>
  <c r="BY50" i="23" s="1"/>
  <c r="CU451" i="11"/>
  <c r="BY207" i="23" s="1"/>
  <c r="CZ259" i="11"/>
  <c r="CD15" i="23" s="1"/>
  <c r="CV429" i="11"/>
  <c r="BZ185" i="23" s="1"/>
  <c r="CY405" i="11"/>
  <c r="CC161" i="23" s="1"/>
  <c r="CV430" i="11"/>
  <c r="BZ186" i="23" s="1"/>
  <c r="CW463" i="11"/>
  <c r="CA219" i="23" s="1"/>
  <c r="CZ428" i="11"/>
  <c r="CD184" i="23" s="1"/>
  <c r="CW283" i="11"/>
  <c r="CA39" i="23" s="1"/>
  <c r="CU325" i="11"/>
  <c r="BY81" i="23" s="1"/>
  <c r="CH393" i="11"/>
  <c r="BN149" i="23" s="1"/>
  <c r="CU394" i="11"/>
  <c r="BY150" i="23" s="1"/>
  <c r="CW419" i="11"/>
  <c r="CA175" i="23" s="1"/>
  <c r="CV398" i="11"/>
  <c r="BZ154" i="23" s="1"/>
  <c r="CV331" i="11"/>
  <c r="BZ87" i="23" s="1"/>
  <c r="CV348" i="11"/>
  <c r="BZ104" i="23" s="1"/>
  <c r="CX338" i="11"/>
  <c r="CB94" i="23" s="1"/>
  <c r="CY250" i="11"/>
  <c r="CC6" i="23" s="1"/>
  <c r="CW272" i="11"/>
  <c r="CA28" i="23" s="1"/>
  <c r="CV401" i="11"/>
  <c r="BZ157" i="23" s="1"/>
  <c r="CV404" i="11"/>
  <c r="BZ160" i="23" s="1"/>
  <c r="CU345" i="11"/>
  <c r="BY101" i="23" s="1"/>
  <c r="CZ424" i="11"/>
  <c r="CD180" i="23" s="1"/>
  <c r="CZ253" i="11"/>
  <c r="CD9" i="23" s="1"/>
  <c r="CV286" i="11"/>
  <c r="BZ42" i="23" s="1"/>
  <c r="CW379" i="11"/>
  <c r="CA135" i="23" s="1"/>
  <c r="CU260" i="11"/>
  <c r="BY16" i="23" s="1"/>
  <c r="CX305" i="11"/>
  <c r="CB61" i="23" s="1"/>
  <c r="CV390" i="11"/>
  <c r="BZ146" i="23" s="1"/>
  <c r="CU442" i="11"/>
  <c r="BY198" i="23" s="1"/>
  <c r="BW410" i="11"/>
  <c r="BD166" i="23" s="1"/>
  <c r="BX381" i="11"/>
  <c r="BE137" i="23" s="1"/>
  <c r="BP407" i="11"/>
  <c r="AX163" i="23" s="1"/>
  <c r="BO438" i="11"/>
  <c r="AW194" i="23" s="1"/>
  <c r="CH314" i="11"/>
  <c r="BN70" i="23" s="1"/>
  <c r="BP467" i="11"/>
  <c r="AX223" i="23" s="1"/>
  <c r="BY472" i="11"/>
  <c r="BF228" i="23" s="1"/>
  <c r="BO399" i="11"/>
  <c r="AW155" i="23" s="1"/>
  <c r="BX251" i="11"/>
  <c r="BE7" i="23" s="1"/>
  <c r="CF368" i="11"/>
  <c r="BL124" i="23" s="1"/>
  <c r="BX269" i="11"/>
  <c r="BE25" i="23" s="1"/>
  <c r="CE319" i="11"/>
  <c r="BK75" i="23" s="1"/>
  <c r="CG433" i="11"/>
  <c r="BM189" i="23" s="1"/>
  <c r="CG251" i="11"/>
  <c r="BM7" i="23" s="1"/>
  <c r="CE252" i="11"/>
  <c r="BK8" i="23" s="1"/>
  <c r="CH319" i="11"/>
  <c r="BN75" i="23" s="1"/>
  <c r="BO471" i="11"/>
  <c r="AW227" i="23" s="1"/>
  <c r="CG368" i="11"/>
  <c r="BM124" i="23" s="1"/>
  <c r="BY263" i="11"/>
  <c r="BF19" i="23" s="1"/>
  <c r="BX426" i="11"/>
  <c r="BE182" i="23" s="1"/>
  <c r="BW457" i="11"/>
  <c r="BD213" i="23" s="1"/>
  <c r="CZ463" i="11"/>
  <c r="CD219" i="23" s="1"/>
  <c r="CY437" i="11"/>
  <c r="CC193" i="23" s="1"/>
  <c r="CU255" i="11"/>
  <c r="BY11" i="23" s="1"/>
  <c r="CU447" i="11"/>
  <c r="BY203" i="23" s="1"/>
  <c r="CZ331" i="11"/>
  <c r="CD87" i="23" s="1"/>
  <c r="CZ316" i="11"/>
  <c r="CD72" i="23" s="1"/>
  <c r="CX462" i="11"/>
  <c r="CB218" i="23" s="1"/>
  <c r="CW302" i="11"/>
  <c r="CA58" i="23" s="1"/>
  <c r="BY389" i="11"/>
  <c r="BF145" i="23" s="1"/>
  <c r="BX345" i="11"/>
  <c r="BE101" i="23" s="1"/>
  <c r="BO307" i="11"/>
  <c r="AW63" i="23" s="1"/>
  <c r="CG284" i="11"/>
  <c r="BM40" i="23" s="1"/>
  <c r="CH365" i="11"/>
  <c r="BN121" i="23" s="1"/>
  <c r="CE473" i="11"/>
  <c r="BK229" i="23" s="1"/>
  <c r="BX463" i="11"/>
  <c r="BE219" i="23" s="1"/>
  <c r="CG442" i="11"/>
  <c r="BM198" i="23" s="1"/>
  <c r="CF423" i="11"/>
  <c r="BL179" i="23" s="1"/>
  <c r="BW414" i="11"/>
  <c r="BD170" i="23" s="1"/>
  <c r="CF330" i="11"/>
  <c r="BL86" i="23" s="1"/>
  <c r="CG478" i="11"/>
  <c r="BM234" i="23" s="1"/>
  <c r="BO468" i="11"/>
  <c r="AW224" i="23" s="1"/>
  <c r="BO383" i="11"/>
  <c r="AW139" i="23" s="1"/>
  <c r="CF320" i="11"/>
  <c r="BL76" i="23" s="1"/>
  <c r="BY409" i="11"/>
  <c r="BF165" i="23" s="1"/>
  <c r="CH408" i="11"/>
  <c r="BN164" i="23" s="1"/>
  <c r="CE465" i="11"/>
  <c r="BK221" i="23" s="1"/>
  <c r="BX330" i="11"/>
  <c r="BE86" i="23" s="1"/>
  <c r="BX294" i="11"/>
  <c r="BE50" i="23" s="1"/>
  <c r="BW257" i="11"/>
  <c r="BD13" i="23" s="1"/>
  <c r="BP416" i="11"/>
  <c r="AX172" i="23" s="1"/>
  <c r="BX265" i="11"/>
  <c r="BE21" i="23" s="1"/>
  <c r="BP330" i="11"/>
  <c r="AX86" i="23" s="1"/>
  <c r="CF370" i="11"/>
  <c r="BL126" i="23" s="1"/>
  <c r="BX479" i="11"/>
  <c r="BE235" i="23" s="1"/>
  <c r="CE331" i="11"/>
  <c r="BK87" i="23" s="1"/>
  <c r="CZ430" i="11"/>
  <c r="CD186" i="23" s="1"/>
  <c r="CW365" i="11"/>
  <c r="CA121" i="23" s="1"/>
  <c r="CU293" i="11"/>
  <c r="BY49" i="23" s="1"/>
  <c r="CX369" i="11"/>
  <c r="CB125" i="23" s="1"/>
  <c r="CW291" i="11"/>
  <c r="CA47" i="23" s="1"/>
  <c r="CU312" i="11"/>
  <c r="BY68" i="23" s="1"/>
  <c r="CZ380" i="11"/>
  <c r="CD136" i="23" s="1"/>
  <c r="CV313" i="11"/>
  <c r="BZ69" i="23" s="1"/>
  <c r="CU482" i="11"/>
  <c r="BY238" i="23" s="1"/>
  <c r="CW359" i="11"/>
  <c r="CA115" i="23" s="1"/>
  <c r="CU375" i="11"/>
  <c r="BY131" i="23" s="1"/>
  <c r="CF419" i="11"/>
  <c r="BL175" i="23" s="1"/>
  <c r="CF391" i="11"/>
  <c r="BL147" i="23" s="1"/>
  <c r="BW412" i="11"/>
  <c r="BD168" i="23" s="1"/>
  <c r="BW250" i="11"/>
  <c r="BD6" i="23" s="1"/>
  <c r="CF260" i="11"/>
  <c r="BL16" i="23" s="1"/>
  <c r="BX289" i="11"/>
  <c r="BE45" i="23" s="1"/>
  <c r="BX357" i="11"/>
  <c r="BE113" i="23" s="1"/>
  <c r="BX410" i="11"/>
  <c r="BE166" i="23" s="1"/>
  <c r="BX393" i="11"/>
  <c r="BE149" i="23" s="1"/>
  <c r="CF397" i="11"/>
  <c r="BL153" i="23" s="1"/>
  <c r="BX263" i="11"/>
  <c r="BE19" i="23" s="1"/>
  <c r="BX306" i="11"/>
  <c r="BE62" i="23" s="1"/>
  <c r="CE453" i="11"/>
  <c r="BK209" i="23" s="1"/>
  <c r="CF353" i="11"/>
  <c r="BL109" i="23" s="1"/>
  <c r="CG312" i="11"/>
  <c r="BM68" i="23" s="1"/>
  <c r="CF316" i="11"/>
  <c r="BL72" i="23" s="1"/>
  <c r="BX311" i="11"/>
  <c r="BE67" i="23" s="1"/>
  <c r="CF307" i="11"/>
  <c r="BL63" i="23" s="1"/>
  <c r="BW324" i="11"/>
  <c r="BD80" i="23" s="1"/>
  <c r="CV342" i="11"/>
  <c r="BZ98" i="23" s="1"/>
  <c r="CZ443" i="11"/>
  <c r="CD199" i="23" s="1"/>
  <c r="CV416" i="11"/>
  <c r="BZ172" i="23" s="1"/>
  <c r="CX293" i="11"/>
  <c r="CB49" i="23" s="1"/>
  <c r="CV473" i="11"/>
  <c r="BZ229" i="23" s="1"/>
  <c r="CZ304" i="11"/>
  <c r="CD60" i="23" s="1"/>
  <c r="CV328" i="11"/>
  <c r="BZ84" i="23" s="1"/>
  <c r="CU343" i="11"/>
  <c r="BY99" i="23" s="1"/>
  <c r="CU402" i="11"/>
  <c r="BY158" i="23" s="1"/>
  <c r="CZ355" i="11"/>
  <c r="CD111" i="23" s="1"/>
  <c r="BP378" i="11"/>
  <c r="AX134" i="23" s="1"/>
  <c r="CE411" i="11"/>
  <c r="BK167" i="23" s="1"/>
  <c r="BW263" i="11"/>
  <c r="BD19" i="23" s="1"/>
  <c r="CE306" i="11"/>
  <c r="BK62" i="23" s="1"/>
  <c r="BX441" i="11"/>
  <c r="BE197" i="23" s="1"/>
  <c r="BO476" i="11"/>
  <c r="AW232" i="23" s="1"/>
  <c r="BY395" i="11"/>
  <c r="BF151" i="23" s="1"/>
  <c r="BY411" i="11"/>
  <c r="BF167" i="23" s="1"/>
  <c r="BP375" i="11"/>
  <c r="AX131" i="23" s="1"/>
  <c r="CG474" i="11"/>
  <c r="BM230" i="23" s="1"/>
  <c r="BW355" i="11"/>
  <c r="BD111" i="23" s="1"/>
  <c r="CF261" i="11"/>
  <c r="BL17" i="23" s="1"/>
  <c r="BO333" i="11"/>
  <c r="AW89" i="23" s="1"/>
  <c r="BY358" i="11"/>
  <c r="BF114" i="23" s="1"/>
  <c r="CH400" i="11"/>
  <c r="BN156" i="23" s="1"/>
  <c r="BO425" i="11"/>
  <c r="AW181" i="23" s="1"/>
  <c r="CG331" i="11"/>
  <c r="BM87" i="23" s="1"/>
  <c r="BW284" i="11"/>
  <c r="BD40" i="23" s="1"/>
  <c r="CF324" i="11"/>
  <c r="BL80" i="23" s="1"/>
  <c r="CG288" i="11"/>
  <c r="BM44" i="23" s="1"/>
  <c r="CE335" i="11"/>
  <c r="BK91" i="23" s="1"/>
  <c r="CG399" i="11"/>
  <c r="BM155" i="23" s="1"/>
  <c r="BO444" i="11"/>
  <c r="AW200" i="23" s="1"/>
  <c r="CZ393" i="11"/>
  <c r="CD149" i="23" s="1"/>
  <c r="CV297" i="11"/>
  <c r="BZ53" i="23" s="1"/>
  <c r="CV303" i="11"/>
  <c r="BZ59" i="23" s="1"/>
  <c r="CZ271" i="11"/>
  <c r="CD27" i="23" s="1"/>
  <c r="CU269" i="11"/>
  <c r="BY25" i="23" s="1"/>
  <c r="CZ341" i="11"/>
  <c r="CD97" i="23" s="1"/>
  <c r="CV484" i="11"/>
  <c r="BZ240" i="23" s="1"/>
  <c r="CX254" i="11"/>
  <c r="CB10" i="23" s="1"/>
  <c r="CW349" i="11"/>
  <c r="CA105" i="23" s="1"/>
  <c r="CU474" i="11"/>
  <c r="BY230" i="23" s="1"/>
  <c r="CW470" i="11"/>
  <c r="CA226" i="23" s="1"/>
  <c r="CW371" i="11"/>
  <c r="CA127" i="23" s="1"/>
  <c r="CZ427" i="11"/>
  <c r="CD183" i="23" s="1"/>
  <c r="CY361" i="11"/>
  <c r="CC117" i="23" s="1"/>
  <c r="BY298" i="11"/>
  <c r="BF54" i="23" s="1"/>
  <c r="BO297" i="11"/>
  <c r="AW53" i="23" s="1"/>
  <c r="BO419" i="11"/>
  <c r="AW175" i="23" s="1"/>
  <c r="CF360" i="11"/>
  <c r="BL116" i="23" s="1"/>
  <c r="CG373" i="11"/>
  <c r="BM129" i="23" s="1"/>
  <c r="BW304" i="11"/>
  <c r="BD60" i="23" s="1"/>
  <c r="CG281" i="11"/>
  <c r="BM37" i="23" s="1"/>
  <c r="CF451" i="11"/>
  <c r="BL207" i="23" s="1"/>
  <c r="BX334" i="11"/>
  <c r="BE90" i="23" s="1"/>
  <c r="BW266" i="11"/>
  <c r="BD22" i="23" s="1"/>
  <c r="BY331" i="11"/>
  <c r="BF87" i="23" s="1"/>
  <c r="BX352" i="11"/>
  <c r="BE108" i="23" s="1"/>
  <c r="BW438" i="11"/>
  <c r="BD194" i="23" s="1"/>
  <c r="BO301" i="11"/>
  <c r="AW57" i="23" s="1"/>
  <c r="CZ250" i="11"/>
  <c r="CD6" i="23" s="1"/>
  <c r="CV458" i="11"/>
  <c r="BZ214" i="23" s="1"/>
  <c r="CX289" i="11"/>
  <c r="CB45" i="23" s="1"/>
  <c r="CW422" i="11"/>
  <c r="CA178" i="23" s="1"/>
  <c r="CW296" i="11"/>
  <c r="CA52" i="23" s="1"/>
  <c r="CZ469" i="11"/>
  <c r="CD225" i="23" s="1"/>
  <c r="CX438" i="11"/>
  <c r="CB194" i="23" s="1"/>
  <c r="CU434" i="11"/>
  <c r="BY190" i="23" s="1"/>
  <c r="CW250" i="11"/>
  <c r="CA6" i="23" s="1"/>
  <c r="CY413" i="11"/>
  <c r="CC169" i="23" s="1"/>
  <c r="CY285" i="11"/>
  <c r="CC41" i="23" s="1"/>
  <c r="CV372" i="11"/>
  <c r="BZ128" i="23" s="1"/>
  <c r="CV373" i="11"/>
  <c r="BZ129" i="23" s="1"/>
  <c r="CZ321" i="11"/>
  <c r="CD77" i="23" s="1"/>
  <c r="CZ322" i="11"/>
  <c r="CD78" i="23" s="1"/>
  <c r="CU423" i="11"/>
  <c r="BY179" i="23" s="1"/>
  <c r="CU424" i="11"/>
  <c r="BY180" i="23" s="1"/>
  <c r="CU308" i="11"/>
  <c r="BY64" i="23" s="1"/>
  <c r="CU309" i="11"/>
  <c r="BY65" i="23" s="1"/>
  <c r="CZ293" i="11"/>
  <c r="CD49" i="23" s="1"/>
  <c r="CZ294" i="11"/>
  <c r="CD50" i="23" s="1"/>
  <c r="CU448" i="11"/>
  <c r="BY204" i="23" s="1"/>
  <c r="CU449" i="11"/>
  <c r="BY205" i="23" s="1"/>
  <c r="BX353" i="11"/>
  <c r="BE109" i="23" s="1"/>
  <c r="CH417" i="11"/>
  <c r="BN173" i="23" s="1"/>
  <c r="BW249" i="11"/>
  <c r="BD5" i="23" s="1"/>
  <c r="CE349" i="11"/>
  <c r="BK105" i="23" s="1"/>
  <c r="BY250" i="11"/>
  <c r="BF6" i="23" s="1"/>
  <c r="CZ299" i="11"/>
  <c r="CD55" i="23" s="1"/>
  <c r="CZ300" i="11"/>
  <c r="CD56" i="23" s="1"/>
  <c r="CW360" i="11"/>
  <c r="CA116" i="23" s="1"/>
  <c r="CW361" i="11"/>
  <c r="CA117" i="23" s="1"/>
  <c r="CW350" i="11"/>
  <c r="CA106" i="23" s="1"/>
  <c r="CW351" i="11"/>
  <c r="CA107" i="23" s="1"/>
  <c r="CV305" i="11"/>
  <c r="BZ61" i="23" s="1"/>
  <c r="CV306" i="11"/>
  <c r="BZ62" i="23" s="1"/>
  <c r="CX321" i="11"/>
  <c r="CB77" i="23" s="1"/>
  <c r="CE419" i="11"/>
  <c r="BK175" i="23" s="1"/>
  <c r="BW275" i="11"/>
  <c r="BD31" i="23" s="1"/>
  <c r="BW350" i="11"/>
  <c r="BD106" i="23" s="1"/>
  <c r="BW364" i="11"/>
  <c r="BD120" i="23" s="1"/>
  <c r="BW255" i="11"/>
  <c r="BD11" i="23" s="1"/>
  <c r="BX447" i="11"/>
  <c r="BE203" i="23" s="1"/>
  <c r="CF340" i="11"/>
  <c r="BL96" i="23" s="1"/>
  <c r="BW451" i="11"/>
  <c r="BD207" i="23" s="1"/>
  <c r="CH249" i="11"/>
  <c r="BN5" i="23" s="1"/>
  <c r="CV308" i="11"/>
  <c r="BZ64" i="23" s="1"/>
  <c r="CV309" i="11"/>
  <c r="BZ65" i="23" s="1"/>
  <c r="CZ365" i="11"/>
  <c r="CD121" i="23" s="1"/>
  <c r="CZ366" i="11"/>
  <c r="CD122" i="23" s="1"/>
  <c r="CW386" i="11"/>
  <c r="CA142" i="23" s="1"/>
  <c r="CW387" i="11"/>
  <c r="CA143" i="23" s="1"/>
  <c r="CW258" i="11"/>
  <c r="CA14" i="23" s="1"/>
  <c r="CW259" i="11"/>
  <c r="CA15" i="23" s="1"/>
  <c r="CZ467" i="11"/>
  <c r="CD223" i="23" s="1"/>
  <c r="BX459" i="11"/>
  <c r="BE215" i="23" s="1"/>
  <c r="BP312" i="11"/>
  <c r="AX68" i="23" s="1"/>
  <c r="CE358" i="11"/>
  <c r="BK114" i="23" s="1"/>
  <c r="BX452" i="11"/>
  <c r="BE208" i="23" s="1"/>
  <c r="BX249" i="11"/>
  <c r="BE5" i="23" s="1"/>
  <c r="BX386" i="11"/>
  <c r="BE142" i="23" s="1"/>
  <c r="BO363" i="11"/>
  <c r="AW119" i="23" s="1"/>
  <c r="BO250" i="11"/>
  <c r="AW6" i="23" s="1"/>
  <c r="CX249" i="11"/>
  <c r="CB5" i="23" s="1"/>
  <c r="CX250" i="11"/>
  <c r="CB6" i="23" s="1"/>
  <c r="CW336" i="11"/>
  <c r="CA92" i="23" s="1"/>
  <c r="CW337" i="11"/>
  <c r="CA93" i="23" s="1"/>
  <c r="BP385" i="11"/>
  <c r="AX141" i="23" s="1"/>
  <c r="BP249" i="11"/>
  <c r="AX5" i="23" s="1"/>
  <c r="CF421" i="11"/>
  <c r="BL177" i="23" s="1"/>
  <c r="CE265" i="11"/>
  <c r="BK21" i="23" s="1"/>
  <c r="CF297" i="11"/>
  <c r="BL53" i="23" s="1"/>
  <c r="CH426" i="11"/>
  <c r="BN182" i="23" s="1"/>
  <c r="BW273" i="11"/>
  <c r="BD29" i="23" s="1"/>
  <c r="BP446" i="11"/>
  <c r="AX202" i="23" s="1"/>
  <c r="BO280" i="11"/>
  <c r="AW36" i="23" s="1"/>
  <c r="CV332" i="11"/>
  <c r="BZ88" i="23" s="1"/>
  <c r="CV333" i="11"/>
  <c r="BZ89" i="23" s="1"/>
  <c r="CU391" i="11"/>
  <c r="BY147" i="23" s="1"/>
  <c r="CU392" i="11"/>
  <c r="BY148" i="23" s="1"/>
  <c r="CZ397" i="11"/>
  <c r="CD153" i="23" s="1"/>
  <c r="CZ398" i="11"/>
  <c r="CD154" i="23" s="1"/>
  <c r="CH351" i="11"/>
  <c r="BN107" i="23" s="1"/>
  <c r="CF426" i="11"/>
  <c r="BL182" i="23" s="1"/>
  <c r="CW262" i="11"/>
  <c r="CA18" i="23" s="1"/>
  <c r="CW263" i="11"/>
  <c r="CA19" i="23" s="1"/>
  <c r="CZ274" i="11"/>
  <c r="CD30" i="23" s="1"/>
  <c r="CZ275" i="11"/>
  <c r="CD31" i="23" s="1"/>
  <c r="CX405" i="11"/>
  <c r="CB161" i="23" s="1"/>
  <c r="CX406" i="11"/>
  <c r="CB162" i="23" s="1"/>
  <c r="CY452" i="11"/>
  <c r="CC208" i="23" s="1"/>
  <c r="CY453" i="11"/>
  <c r="CC209" i="23" s="1"/>
  <c r="CY388" i="11"/>
  <c r="CC144" i="23" s="1"/>
  <c r="CY389" i="11"/>
  <c r="CC145" i="23" s="1"/>
  <c r="CU317" i="11"/>
  <c r="BY73" i="23" s="1"/>
  <c r="CU318" i="11"/>
  <c r="BY74" i="23" s="1"/>
  <c r="CH449" i="11"/>
  <c r="BN205" i="23" s="1"/>
  <c r="CF280" i="11"/>
  <c r="BL36" i="23" s="1"/>
  <c r="BW268" i="11"/>
  <c r="BD24" i="23" s="1"/>
  <c r="BW396" i="11"/>
  <c r="BD152" i="23" s="1"/>
  <c r="CU313" i="11"/>
  <c r="BY69" i="23" s="1"/>
  <c r="CU314" i="11"/>
  <c r="BY70" i="23" s="1"/>
  <c r="CU257" i="11"/>
  <c r="BY13" i="23" s="1"/>
  <c r="CX458" i="11"/>
  <c r="CB214" i="23" s="1"/>
  <c r="CU327" i="11"/>
  <c r="BY83" i="23" s="1"/>
  <c r="CU328" i="11"/>
  <c r="BY84" i="23" s="1"/>
  <c r="BY303" i="11"/>
  <c r="BF59" i="23" s="1"/>
  <c r="BO285" i="11"/>
  <c r="AW41" i="23" s="1"/>
  <c r="BW319" i="11"/>
  <c r="BD75" i="23" s="1"/>
  <c r="CE276" i="11"/>
  <c r="BK32" i="23" s="1"/>
  <c r="BP450" i="11"/>
  <c r="AX206" i="23" s="1"/>
  <c r="CE249" i="11"/>
  <c r="BK5" i="23" s="1"/>
  <c r="CW394" i="11"/>
  <c r="CA150" i="23" s="1"/>
  <c r="CW395" i="11"/>
  <c r="CA151" i="23" s="1"/>
  <c r="CY308" i="11"/>
  <c r="CC64" i="23" s="1"/>
  <c r="CY309" i="11"/>
  <c r="CC65" i="23" s="1"/>
  <c r="CZ256" i="11"/>
  <c r="CD12" i="23" s="1"/>
  <c r="CZ257" i="11"/>
  <c r="CD13" i="23" s="1"/>
  <c r="CV462" i="11"/>
  <c r="BZ218" i="23" s="1"/>
  <c r="CZ422" i="11"/>
  <c r="CD178" i="23" s="1"/>
  <c r="CU299" i="11"/>
  <c r="BY55" i="23" s="1"/>
  <c r="CU267" i="11"/>
  <c r="BY23" i="23" s="1"/>
  <c r="CZ387" i="11"/>
  <c r="CD143" i="23" s="1"/>
  <c r="CX365" i="11"/>
  <c r="CB121" i="23" s="1"/>
  <c r="CZ414" i="11"/>
  <c r="CD170" i="23" s="1"/>
  <c r="CV427" i="11"/>
  <c r="BZ183" i="23" s="1"/>
  <c r="CU307" i="11"/>
  <c r="BY63" i="23" s="1"/>
  <c r="CV254" i="11"/>
  <c r="BZ10" i="23" s="1"/>
  <c r="CZ437" i="11"/>
  <c r="CD193" i="23" s="1"/>
  <c r="CU485" i="11"/>
  <c r="BY241" i="23" s="1"/>
  <c r="CV311" i="11"/>
  <c r="BZ67" i="23" s="1"/>
  <c r="CX290" i="11"/>
  <c r="CB46" i="23" s="1"/>
  <c r="CV446" i="11"/>
  <c r="BZ202" i="23" s="1"/>
  <c r="CZ440" i="11"/>
  <c r="CD196" i="23" s="1"/>
  <c r="CW369" i="11"/>
  <c r="CA125" i="23" s="1"/>
  <c r="CV298" i="11"/>
  <c r="BZ54" i="23" s="1"/>
  <c r="CU254" i="11"/>
  <c r="BY10" i="23" s="1"/>
  <c r="CV304" i="11"/>
  <c r="BZ60" i="23" s="1"/>
  <c r="CV379" i="11"/>
  <c r="BZ135" i="23" s="1"/>
  <c r="CV251" i="11"/>
  <c r="BZ7" i="23" s="1"/>
  <c r="CW469" i="11"/>
  <c r="CA225" i="23" s="1"/>
  <c r="CZ479" i="11"/>
  <c r="CD235" i="23" s="1"/>
  <c r="CW430" i="11"/>
  <c r="CA186" i="23" s="1"/>
  <c r="CV258" i="11"/>
  <c r="BZ14" i="23" s="1"/>
  <c r="CU367" i="11"/>
  <c r="BY123" i="23" s="1"/>
  <c r="CW459" i="11"/>
  <c r="CA215" i="23" s="1"/>
  <c r="CU397" i="11"/>
  <c r="BY153" i="23" s="1"/>
  <c r="CZ330" i="11"/>
  <c r="CD86" i="23" s="1"/>
  <c r="CX373" i="11"/>
  <c r="CB129" i="23" s="1"/>
  <c r="CU282" i="11"/>
  <c r="BY38" i="23" s="1"/>
  <c r="CW485" i="11"/>
  <c r="CA241" i="23" s="1"/>
  <c r="CU398" i="11"/>
  <c r="BY154" i="23" s="1"/>
  <c r="CU364" i="11"/>
  <c r="BY120" i="23" s="1"/>
  <c r="CV318" i="11"/>
  <c r="BZ74" i="23" s="1"/>
  <c r="CU472" i="11"/>
  <c r="BY228" i="23" s="1"/>
  <c r="CZ302" i="11"/>
  <c r="CD58" i="23" s="1"/>
  <c r="CV301" i="11"/>
  <c r="BZ57" i="23" s="1"/>
  <c r="CZ351" i="11"/>
  <c r="CD107" i="23" s="1"/>
  <c r="CU291" i="11"/>
  <c r="BY47" i="23" s="1"/>
  <c r="CV449" i="11"/>
  <c r="BZ205" i="23" s="1"/>
  <c r="CZ265" i="11"/>
  <c r="CD21" i="23" s="1"/>
  <c r="CU278" i="11"/>
  <c r="BY34" i="23" s="1"/>
  <c r="CV354" i="11"/>
  <c r="BZ110" i="23" s="1"/>
  <c r="CZ462" i="11"/>
  <c r="CD218" i="23" s="1"/>
  <c r="CU365" i="11"/>
  <c r="BY121" i="23" s="1"/>
  <c r="CW327" i="11"/>
  <c r="CA83" i="23" s="1"/>
  <c r="CZ334" i="11"/>
  <c r="CD90" i="23" s="1"/>
  <c r="CV265" i="11"/>
  <c r="BZ21" i="23" s="1"/>
  <c r="CX261" i="11"/>
  <c r="CB17" i="23" s="1"/>
  <c r="CV414" i="11"/>
  <c r="BZ170" i="23" s="1"/>
  <c r="CZ337" i="11"/>
  <c r="CD93" i="23" s="1"/>
  <c r="CY253" i="11"/>
  <c r="CC9" i="23" s="1"/>
  <c r="CZ343" i="11"/>
  <c r="CD99" i="23" s="1"/>
  <c r="CU421" i="11"/>
  <c r="BY177" i="23" s="1"/>
  <c r="CZ267" i="11"/>
  <c r="CD23" i="23" s="1"/>
  <c r="CU462" i="11"/>
  <c r="BY218" i="23" s="1"/>
  <c r="CU437" i="11"/>
  <c r="BY193" i="23" s="1"/>
  <c r="CY457" i="11"/>
  <c r="CC213" i="23" s="1"/>
  <c r="CW270" i="11"/>
  <c r="CA26" i="23" s="1"/>
  <c r="CU337" i="11"/>
  <c r="BY93" i="23" s="1"/>
  <c r="CW427" i="11"/>
  <c r="CA183" i="23" s="1"/>
  <c r="CU469" i="11"/>
  <c r="BY225" i="23" s="1"/>
  <c r="CY293" i="11"/>
  <c r="CC49" i="23" s="1"/>
  <c r="CU371" i="11"/>
  <c r="BY127" i="23" s="1"/>
  <c r="CZ378" i="11"/>
  <c r="CD134" i="23" s="1"/>
  <c r="CW478" i="11"/>
  <c r="CA234" i="23" s="1"/>
  <c r="CY305" i="11"/>
  <c r="CC61" i="23" s="1"/>
  <c r="CU262" i="11"/>
  <c r="BY18" i="23" s="1"/>
  <c r="CV279" i="11"/>
  <c r="BZ35" i="23" s="1"/>
  <c r="CU407" i="11"/>
  <c r="BY163" i="23" s="1"/>
  <c r="CW487" i="11"/>
  <c r="CA243" i="23" s="1"/>
  <c r="CU383" i="11"/>
  <c r="BY139" i="23" s="1"/>
  <c r="CW305" i="11"/>
  <c r="CA61" i="23" s="1"/>
  <c r="CX421" i="11"/>
  <c r="CB177" i="23" s="1"/>
  <c r="CW280" i="11"/>
  <c r="CA36" i="23" s="1"/>
  <c r="CV268" i="11"/>
  <c r="BZ24" i="23" s="1"/>
  <c r="CU389" i="11"/>
  <c r="BY145" i="23" s="1"/>
  <c r="CV350" i="11"/>
  <c r="BZ106" i="23" s="1"/>
  <c r="CX465" i="11"/>
  <c r="CB221" i="23" s="1"/>
  <c r="CZ488" i="11"/>
  <c r="CD244" i="23" s="1"/>
  <c r="CW437" i="11"/>
  <c r="CA193" i="23" s="1"/>
  <c r="CV412" i="11"/>
  <c r="BZ168" i="23" s="1"/>
  <c r="CX474" i="11"/>
  <c r="CB230" i="23" s="1"/>
  <c r="CZ362" i="11"/>
  <c r="CD118" i="23" s="1"/>
  <c r="CU404" i="11"/>
  <c r="BY160" i="23" s="1"/>
  <c r="CY441" i="11"/>
  <c r="CC197" i="23" s="1"/>
  <c r="CY313" i="11"/>
  <c r="CC69" i="23" s="1"/>
  <c r="CW398" i="11"/>
  <c r="CA154" i="23" s="1"/>
  <c r="CZ441" i="11"/>
  <c r="CD197" i="23" s="1"/>
  <c r="CU353" i="11"/>
  <c r="BY109" i="23" s="1"/>
  <c r="CV488" i="11"/>
  <c r="BZ244" i="23" s="1"/>
  <c r="CU344" i="11"/>
  <c r="BY100" i="23" s="1"/>
  <c r="CV468" i="11"/>
  <c r="BZ224" i="23" s="1"/>
  <c r="CU431" i="11"/>
  <c r="BY187" i="23" s="1"/>
  <c r="CV357" i="11"/>
  <c r="BZ113" i="23" s="1"/>
  <c r="CY277" i="11"/>
  <c r="CC33" i="23" s="1"/>
  <c r="CW325" i="11"/>
  <c r="CA81" i="23" s="1"/>
  <c r="CU387" i="11"/>
  <c r="BY143" i="23" s="1"/>
  <c r="CV291" i="11"/>
  <c r="BZ47" i="23" s="1"/>
  <c r="CZ348" i="11"/>
  <c r="CD104" i="23" s="1"/>
  <c r="CW286" i="11"/>
  <c r="CA42" i="23" s="1"/>
  <c r="CZ403" i="11"/>
  <c r="CD159" i="23" s="1"/>
  <c r="CV454" i="11"/>
  <c r="BZ210" i="23" s="1"/>
  <c r="CY289" i="11"/>
  <c r="CC45" i="23" s="1"/>
  <c r="CZ349" i="11"/>
  <c r="CD105" i="23" s="1"/>
  <c r="CU408" i="11"/>
  <c r="BY164" i="23" s="1"/>
  <c r="CV292" i="11"/>
  <c r="BZ48" i="23" s="1"/>
  <c r="CZ431" i="11"/>
  <c r="CD187" i="23" s="1"/>
  <c r="CZ370" i="11"/>
  <c r="CD126" i="23" s="1"/>
  <c r="CW455" i="11"/>
  <c r="CA211" i="23" s="1"/>
  <c r="CW295" i="11"/>
  <c r="CA51" i="23" s="1"/>
  <c r="CU359" i="11"/>
  <c r="BY115" i="23" s="1"/>
  <c r="CX417" i="11"/>
  <c r="CV471" i="11"/>
  <c r="BZ227" i="23" s="1"/>
  <c r="CZ381" i="11"/>
  <c r="CD137" i="23" s="1"/>
  <c r="CZ307" i="11"/>
  <c r="CD63" i="23" s="1"/>
  <c r="CW273" i="11"/>
  <c r="CA29" i="23" s="1"/>
  <c r="CX389" i="11"/>
  <c r="CB145" i="23" s="1"/>
  <c r="CV434" i="11"/>
  <c r="BZ190" i="23" s="1"/>
  <c r="CU268" i="11"/>
  <c r="BY24" i="23" s="1"/>
  <c r="CZ325" i="11"/>
  <c r="CD81" i="23" s="1"/>
  <c r="CZ423" i="11"/>
  <c r="CD179" i="23" s="1"/>
  <c r="CU411" i="11"/>
  <c r="BY167" i="23" s="1"/>
  <c r="CY425" i="11"/>
  <c r="CC181" i="23" s="1"/>
  <c r="CZ290" i="11"/>
  <c r="CD46" i="23" s="1"/>
  <c r="CU477" i="11"/>
  <c r="BY233" i="23" s="1"/>
  <c r="CV394" i="11"/>
  <c r="BZ150" i="23" s="1"/>
  <c r="CW363" i="11"/>
  <c r="CA119" i="23" s="1"/>
  <c r="CU346" i="11"/>
  <c r="BY102" i="23" s="1"/>
  <c r="CV270" i="11"/>
  <c r="BZ26" i="23" s="1"/>
  <c r="CW254" i="11"/>
  <c r="CA10" i="23" s="1"/>
  <c r="CX425" i="11"/>
  <c r="CB181" i="23" s="1"/>
  <c r="CZ375" i="11"/>
  <c r="CD131" i="23" s="1"/>
  <c r="CV422" i="11"/>
  <c r="BZ178" i="23" s="1"/>
  <c r="CY273" i="11"/>
  <c r="CC29" i="23" s="1"/>
  <c r="CZ320" i="11"/>
  <c r="CD76" i="23" s="1"/>
  <c r="CV366" i="11"/>
  <c r="BZ122" i="23" s="1"/>
  <c r="CU349" i="11"/>
  <c r="BY105" i="23" s="1"/>
  <c r="CV345" i="11"/>
  <c r="BZ101" i="23" s="1"/>
  <c r="CW423" i="11"/>
  <c r="CA179" i="23" s="1"/>
  <c r="CZ420" i="11"/>
  <c r="CD176" i="23" s="1"/>
  <c r="CV439" i="11"/>
  <c r="BZ195" i="23" s="1"/>
  <c r="CZ272" i="11"/>
  <c r="CD28" i="23" s="1"/>
  <c r="CU480" i="11"/>
  <c r="BY236" i="23" s="1"/>
  <c r="CU276" i="11"/>
  <c r="BY32" i="23" s="1"/>
  <c r="CX442" i="11"/>
  <c r="CB198" i="23" s="1"/>
  <c r="CU350" i="11"/>
  <c r="BY106" i="23" s="1"/>
  <c r="CZ296" i="11"/>
  <c r="CD52" i="23" s="1"/>
  <c r="CW405" i="11"/>
  <c r="CA161" i="23" s="1"/>
  <c r="CV255" i="11"/>
  <c r="BZ11" i="23" s="1"/>
  <c r="CZ460" i="11"/>
  <c r="CD216" i="23" s="1"/>
  <c r="CW319" i="11"/>
  <c r="CA75" i="23" s="1"/>
  <c r="CU376" i="11"/>
  <c r="BY132" i="23" s="1"/>
  <c r="CY409" i="11"/>
  <c r="CC165" i="23" s="1"/>
  <c r="CW366" i="11"/>
  <c r="CA122" i="23" s="1"/>
  <c r="CZ359" i="11"/>
  <c r="CD115" i="23" s="1"/>
  <c r="CW331" i="11"/>
  <c r="CA87" i="23" s="1"/>
  <c r="CZ356" i="11"/>
  <c r="CD112" i="23" s="1"/>
  <c r="CW294" i="11"/>
  <c r="CA50" i="23" s="1"/>
  <c r="CX453" i="11"/>
  <c r="CB209" i="23" s="1"/>
  <c r="CZ483" i="11"/>
  <c r="CD239" i="23" s="1"/>
  <c r="CZ328" i="11"/>
  <c r="CD84" i="23" s="1"/>
  <c r="CV262" i="11"/>
  <c r="BZ18" i="23" s="1"/>
  <c r="CZ425" i="11"/>
  <c r="CD181" i="23" s="1"/>
  <c r="CV392" i="11"/>
  <c r="BZ148" i="23" s="1"/>
  <c r="CX382" i="11"/>
  <c r="CB138" i="23" s="1"/>
  <c r="CX265" i="11"/>
  <c r="CB21" i="23" s="1"/>
  <c r="CU429" i="11"/>
  <c r="BY185" i="23" s="1"/>
  <c r="CV315" i="11"/>
  <c r="BZ71" i="23" s="1"/>
  <c r="CU417" i="11"/>
  <c r="BY173" i="23" s="1"/>
  <c r="CZ342" i="11"/>
  <c r="CD98" i="23" s="1"/>
  <c r="CW391" i="11"/>
  <c r="CA147" i="23" s="1"/>
  <c r="CU271" i="11"/>
  <c r="BY27" i="23" s="1"/>
  <c r="CU457" i="11"/>
  <c r="BY213" i="23" s="1"/>
  <c r="CU264" i="11"/>
  <c r="BY20" i="23" s="1"/>
  <c r="CX357" i="11"/>
  <c r="CB113" i="23" s="1"/>
  <c r="CZ285" i="11"/>
  <c r="CD41" i="23" s="1"/>
  <c r="CU320" i="11"/>
  <c r="BY76" i="23" s="1"/>
  <c r="CX402" i="11"/>
  <c r="CB158" i="23" s="1"/>
  <c r="CZ332" i="11"/>
  <c r="CD88" i="23" s="1"/>
  <c r="CV272" i="11"/>
  <c r="BZ28" i="23" s="1"/>
  <c r="CX297" i="11"/>
  <c r="CB53" i="23" s="1"/>
  <c r="CV405" i="11"/>
  <c r="BZ161" i="23" s="1"/>
  <c r="CZ394" i="11"/>
  <c r="CD150" i="23" s="1"/>
  <c r="CV337" i="11"/>
  <c r="BZ93" i="23" s="1"/>
  <c r="CY393" i="11"/>
  <c r="CC149" i="23" s="1"/>
  <c r="CZ384" i="11"/>
  <c r="CD140" i="23" s="1"/>
  <c r="CZ254" i="11"/>
  <c r="CD10" i="23" s="1"/>
  <c r="CV364" i="11"/>
  <c r="BZ120" i="23" s="1"/>
  <c r="CW397" i="11"/>
  <c r="CA153" i="23" s="1"/>
  <c r="CV368" i="11"/>
  <c r="BZ124" i="23" s="1"/>
  <c r="CV425" i="11"/>
  <c r="BZ181" i="23" s="1"/>
  <c r="CZ312" i="11"/>
  <c r="CD68" i="23" s="1"/>
  <c r="CZ475" i="11"/>
  <c r="CD231" i="23" s="1"/>
  <c r="CU295" i="11"/>
  <c r="BY51" i="23" s="1"/>
  <c r="CX350" i="11"/>
  <c r="CB106" i="23" s="1"/>
  <c r="CZ279" i="11"/>
  <c r="CD35" i="23" s="1"/>
  <c r="CU270" i="11"/>
  <c r="BY26" i="23" s="1"/>
  <c r="CU274" i="11"/>
  <c r="BY30" i="23" s="1"/>
  <c r="CZ486" i="11"/>
  <c r="CD242" i="23" s="1"/>
  <c r="CU432" i="11"/>
  <c r="BY188" i="23" s="1"/>
  <c r="CX353" i="11"/>
  <c r="CB109" i="23" s="1"/>
  <c r="CZ464" i="11"/>
  <c r="CD220" i="23" s="1"/>
  <c r="CZ417" i="11"/>
  <c r="CD173" i="23" s="1"/>
  <c r="CZ470" i="11"/>
  <c r="CD226" i="23" s="1"/>
  <c r="CZ317" i="11"/>
  <c r="CD73" i="23" s="1"/>
  <c r="CW433" i="11"/>
  <c r="CA189" i="23" s="1"/>
  <c r="CX325" i="11"/>
  <c r="CB81" i="23" s="1"/>
  <c r="CY301" i="11"/>
  <c r="CC57" i="23" s="1"/>
  <c r="CZ407" i="11"/>
  <c r="CD163" i="23" s="1"/>
  <c r="CV335" i="11"/>
  <c r="BZ91" i="23" s="1"/>
  <c r="CU326" i="11"/>
  <c r="BY82" i="23" s="1"/>
  <c r="CV280" i="11"/>
  <c r="BZ36" i="23" s="1"/>
  <c r="CX370" i="11"/>
  <c r="CB126" i="23" s="1"/>
  <c r="CX486" i="11"/>
  <c r="CB242" i="23" s="1"/>
  <c r="CU354" i="11"/>
  <c r="BY110" i="23" s="1"/>
  <c r="CU360" i="11"/>
  <c r="BY116" i="23" s="1"/>
  <c r="CZ429" i="11"/>
  <c r="CD185" i="23" s="1"/>
  <c r="CZ262" i="11"/>
  <c r="CD18" i="23" s="1"/>
  <c r="CW255" i="11"/>
  <c r="CA11" i="23" s="1"/>
  <c r="CU351" i="11"/>
  <c r="BY107" i="23" s="1"/>
  <c r="CY377" i="11"/>
  <c r="CC133" i="23" s="1"/>
  <c r="CW334" i="11"/>
  <c r="CA90" i="23" s="1"/>
  <c r="CX345" i="11"/>
  <c r="CB101" i="23" s="1"/>
  <c r="CU454" i="11"/>
  <c r="BY210" i="23" s="1"/>
  <c r="CZ252" i="11"/>
  <c r="CD8" i="23" s="1"/>
  <c r="CW267" i="11"/>
  <c r="CA23" i="23" s="1"/>
  <c r="BW285" i="11"/>
  <c r="BD41" i="23" s="1"/>
  <c r="CG363" i="11"/>
  <c r="BM119" i="23" s="1"/>
  <c r="CG441" i="11"/>
  <c r="BM197" i="23" s="1"/>
  <c r="BY467" i="11"/>
  <c r="BF223" i="23" s="1"/>
  <c r="BO251" i="11"/>
  <c r="AW7" i="23" s="1"/>
  <c r="BY366" i="11"/>
  <c r="BF122" i="23" s="1"/>
  <c r="BX464" i="11"/>
  <c r="BE220" i="23" s="1"/>
  <c r="CE370" i="11"/>
  <c r="BK126" i="23" s="1"/>
  <c r="CG347" i="11"/>
  <c r="BM103" i="23" s="1"/>
  <c r="CE395" i="11"/>
  <c r="BK151" i="23" s="1"/>
  <c r="CE425" i="11"/>
  <c r="BK181" i="23" s="1"/>
  <c r="CH486" i="11"/>
  <c r="BN242" i="23" s="1"/>
  <c r="BP308" i="11"/>
  <c r="AX64" i="23" s="1"/>
  <c r="BO389" i="11"/>
  <c r="AW145" i="23" s="1"/>
  <c r="BY340" i="11"/>
  <c r="BF96" i="23" s="1"/>
  <c r="BX470" i="11"/>
  <c r="BE226" i="23" s="1"/>
  <c r="CG343" i="11"/>
  <c r="BM99" i="23" s="1"/>
  <c r="CF390" i="11"/>
  <c r="BL146" i="23" s="1"/>
  <c r="BP266" i="11"/>
  <c r="AX22" i="23" s="1"/>
  <c r="BY291" i="11"/>
  <c r="BF47" i="23" s="1"/>
  <c r="BP485" i="11"/>
  <c r="AX241" i="23" s="1"/>
  <c r="BY307" i="11"/>
  <c r="BF63" i="23" s="1"/>
  <c r="BW366" i="11"/>
  <c r="BD122" i="23" s="1"/>
  <c r="BX315" i="11"/>
  <c r="BE71" i="23" s="1"/>
  <c r="BY474" i="11"/>
  <c r="BF230" i="23" s="1"/>
  <c r="BW327" i="11"/>
  <c r="BD83" i="23" s="1"/>
  <c r="BW269" i="11"/>
  <c r="BD25" i="23" s="1"/>
  <c r="CF272" i="11"/>
  <c r="BL28" i="23" s="1"/>
  <c r="BO429" i="11"/>
  <c r="AW185" i="23" s="1"/>
  <c r="CG387" i="11"/>
  <c r="BM143" i="23" s="1"/>
  <c r="CF322" i="11"/>
  <c r="BL78" i="23" s="1"/>
  <c r="BW481" i="11"/>
  <c r="BD237" i="23" s="1"/>
  <c r="CG389" i="11"/>
  <c r="BM145" i="23" s="1"/>
  <c r="BP439" i="11"/>
  <c r="AX195" i="23" s="1"/>
  <c r="CE407" i="11"/>
  <c r="BK163" i="23" s="1"/>
  <c r="BX404" i="11"/>
  <c r="BE160" i="23" s="1"/>
  <c r="CH282" i="11"/>
  <c r="BN38" i="23" s="1"/>
  <c r="CG303" i="11"/>
  <c r="BM59" i="23" s="1"/>
  <c r="BX467" i="11"/>
  <c r="BE223" i="23" s="1"/>
  <c r="CG319" i="11"/>
  <c r="BM75" i="23" s="1"/>
  <c r="CG394" i="11"/>
  <c r="BM150" i="23" s="1"/>
  <c r="CH341" i="11"/>
  <c r="BN97" i="23" s="1"/>
  <c r="BW422" i="11"/>
  <c r="BD178" i="23" s="1"/>
  <c r="CH251" i="11"/>
  <c r="BN7" i="23" s="1"/>
  <c r="CG421" i="11"/>
  <c r="BM177" i="23" s="1"/>
  <c r="BO271" i="11"/>
  <c r="AW27" i="23" s="1"/>
  <c r="CH366" i="11"/>
  <c r="BN122" i="23" s="1"/>
  <c r="BO380" i="11"/>
  <c r="AW136" i="23" s="1"/>
  <c r="BO402" i="11"/>
  <c r="AW158" i="23" s="1"/>
  <c r="CG409" i="11"/>
  <c r="BM165" i="23" s="1"/>
  <c r="BX272" i="11"/>
  <c r="BE28" i="23" s="1"/>
  <c r="BW336" i="11"/>
  <c r="BD92" i="23" s="1"/>
  <c r="BP426" i="11"/>
  <c r="AX182" i="23" s="1"/>
  <c r="CG382" i="11"/>
  <c r="BM138" i="23" s="1"/>
  <c r="BP359" i="11"/>
  <c r="AX115" i="23" s="1"/>
  <c r="BX450" i="11"/>
  <c r="BE206" i="23" s="1"/>
  <c r="CH275" i="11"/>
  <c r="BN31" i="23" s="1"/>
  <c r="CF434" i="11"/>
  <c r="BL190" i="23" s="1"/>
  <c r="BW303" i="11"/>
  <c r="BD59" i="23" s="1"/>
  <c r="BP313" i="11"/>
  <c r="AX69" i="23" s="1"/>
  <c r="BX387" i="11"/>
  <c r="BE143" i="23" s="1"/>
  <c r="BP341" i="11"/>
  <c r="AX97" i="23" s="1"/>
  <c r="CF273" i="11"/>
  <c r="BL29" i="23" s="1"/>
  <c r="CF400" i="11"/>
  <c r="BL156" i="23" s="1"/>
  <c r="BP327" i="11"/>
  <c r="AX83" i="23" s="1"/>
  <c r="BP339" i="11"/>
  <c r="AX95" i="23" s="1"/>
  <c r="BX483" i="11"/>
  <c r="BE239" i="23" s="1"/>
  <c r="CE261" i="11"/>
  <c r="BK17" i="23" s="1"/>
  <c r="BP323" i="11"/>
  <c r="AX79" i="23" s="1"/>
  <c r="CH471" i="11"/>
  <c r="BN227" i="23" s="1"/>
  <c r="BX297" i="11"/>
  <c r="BE53" i="23" s="1"/>
  <c r="BO433" i="11"/>
  <c r="AW189" i="23" s="1"/>
  <c r="BW425" i="11"/>
  <c r="BD181" i="23" s="1"/>
  <c r="CF283" i="11"/>
  <c r="BL39" i="23" s="1"/>
  <c r="BO351" i="11"/>
  <c r="AW107" i="23" s="1"/>
  <c r="CG342" i="11"/>
  <c r="BM98" i="23" s="1"/>
  <c r="CF389" i="11"/>
  <c r="BL145" i="23" s="1"/>
  <c r="BX336" i="11"/>
  <c r="BE92" i="23" s="1"/>
  <c r="CE285" i="11"/>
  <c r="BK41" i="23" s="1"/>
  <c r="BY323" i="11"/>
  <c r="BF79" i="23" s="1"/>
  <c r="BO395" i="11"/>
  <c r="AW151" i="23" s="1"/>
  <c r="BW300" i="11"/>
  <c r="BD56" i="23" s="1"/>
  <c r="CG392" i="11"/>
  <c r="BM148" i="23" s="1"/>
  <c r="CH327" i="11"/>
  <c r="BN83" i="23" s="1"/>
  <c r="CH419" i="11"/>
  <c r="BN175" i="23" s="1"/>
  <c r="CG256" i="11"/>
  <c r="BM12" i="23" s="1"/>
  <c r="BX413" i="11"/>
  <c r="BE169" i="23" s="1"/>
  <c r="CH484" i="11"/>
  <c r="BN240" i="23" s="1"/>
  <c r="CH411" i="11"/>
  <c r="BN167" i="23" s="1"/>
  <c r="BP261" i="11"/>
  <c r="AX17" i="23" s="1"/>
  <c r="BO377" i="11"/>
  <c r="AW133" i="23" s="1"/>
  <c r="CF354" i="11"/>
  <c r="BL110" i="23" s="1"/>
  <c r="CF317" i="11"/>
  <c r="BL73" i="23" s="1"/>
  <c r="BW279" i="11"/>
  <c r="BD35" i="23" s="1"/>
  <c r="BP319" i="11"/>
  <c r="AX75" i="23" s="1"/>
  <c r="BX283" i="11"/>
  <c r="BE39" i="23" s="1"/>
  <c r="CH401" i="11"/>
  <c r="BN157" i="23" s="1"/>
  <c r="BP283" i="11"/>
  <c r="AX39" i="23" s="1"/>
  <c r="BO291" i="11"/>
  <c r="AW47" i="23" s="1"/>
  <c r="BP419" i="11"/>
  <c r="AX175" i="23" s="1"/>
  <c r="CF358" i="11"/>
  <c r="BL114" i="23" s="1"/>
  <c r="BY310" i="11"/>
  <c r="BF66" i="23" s="1"/>
  <c r="BX296" i="11"/>
  <c r="BE52" i="23" s="1"/>
  <c r="BY277" i="11"/>
  <c r="BF33" i="23" s="1"/>
  <c r="CG372" i="11"/>
  <c r="BM128" i="23" s="1"/>
  <c r="BO313" i="11"/>
  <c r="AW69" i="23" s="1"/>
  <c r="BO277" i="11"/>
  <c r="AW33" i="23" s="1"/>
  <c r="CH347" i="11"/>
  <c r="BN103" i="23" s="1"/>
  <c r="CE337" i="11"/>
  <c r="BK93" i="23" s="1"/>
  <c r="CF465" i="11"/>
  <c r="BL221" i="23" s="1"/>
  <c r="CG336" i="11"/>
  <c r="BM92" i="23" s="1"/>
  <c r="BX288" i="11"/>
  <c r="BE44" i="23" s="1"/>
  <c r="CE257" i="11"/>
  <c r="BK13" i="23" s="1"/>
  <c r="BW253" i="11"/>
  <c r="BD9" i="23" s="1"/>
  <c r="BW478" i="11"/>
  <c r="BD234" i="23" s="1"/>
  <c r="CG460" i="11"/>
  <c r="BM216" i="23" s="1"/>
  <c r="CE269" i="11"/>
  <c r="BK25" i="23" s="1"/>
  <c r="CE346" i="11"/>
  <c r="BK102" i="23" s="1"/>
  <c r="CG276" i="11"/>
  <c r="BM32" i="23" s="1"/>
  <c r="CH433" i="11"/>
  <c r="BN189" i="23" s="1"/>
  <c r="BY300" i="11"/>
  <c r="BF56" i="23" s="1"/>
  <c r="CH293" i="11"/>
  <c r="BN49" i="23" s="1"/>
  <c r="BO315" i="11"/>
  <c r="AW71" i="23" s="1"/>
  <c r="CE321" i="11"/>
  <c r="BK77" i="23" s="1"/>
  <c r="BP455" i="11"/>
  <c r="AX211" i="23" s="1"/>
  <c r="BO426" i="11"/>
  <c r="AW182" i="23" s="1"/>
  <c r="BX312" i="11"/>
  <c r="BE68" i="23" s="1"/>
  <c r="BY324" i="11"/>
  <c r="BF80" i="23" s="1"/>
  <c r="CG375" i="11"/>
  <c r="BM131" i="23" s="1"/>
  <c r="BP334" i="11"/>
  <c r="AX90" i="23" s="1"/>
  <c r="BO421" i="11"/>
  <c r="AW177" i="23" s="1"/>
  <c r="BP479" i="11"/>
  <c r="AX235" i="23" s="1"/>
  <c r="BX431" i="11"/>
  <c r="BE187" i="23" s="1"/>
  <c r="BY363" i="11"/>
  <c r="BF119" i="23" s="1"/>
  <c r="CH463" i="11"/>
  <c r="BN219" i="23" s="1"/>
  <c r="CH299" i="11"/>
  <c r="BN55" i="23" s="1"/>
  <c r="BX477" i="11"/>
  <c r="BE233" i="23" s="1"/>
  <c r="BX408" i="11"/>
  <c r="BE164" i="23" s="1"/>
  <c r="CG418" i="11"/>
  <c r="BM174" i="23" s="1"/>
  <c r="BW287" i="11"/>
  <c r="BD43" i="23" s="1"/>
  <c r="BP264" i="11"/>
  <c r="AX20" i="23" s="1"/>
  <c r="BO464" i="11"/>
  <c r="AW220" i="23" s="1"/>
  <c r="BO257" i="11"/>
  <c r="AW13" i="23" s="1"/>
  <c r="BX424" i="11"/>
  <c r="BE180" i="23" s="1"/>
  <c r="CF356" i="11"/>
  <c r="BL112" i="23" s="1"/>
  <c r="CE422" i="11"/>
  <c r="BK178" i="23" s="1"/>
  <c r="BW384" i="11"/>
  <c r="BD140" i="23" s="1"/>
  <c r="CG484" i="11"/>
  <c r="BM240" i="23" s="1"/>
  <c r="CF378" i="11"/>
  <c r="BL134" i="23" s="1"/>
  <c r="CF344" i="11"/>
  <c r="BL100" i="23" s="1"/>
  <c r="CF475" i="11"/>
  <c r="BL231" i="23" s="1"/>
  <c r="CH270" i="11"/>
  <c r="BN26" i="23" s="1"/>
  <c r="CF442" i="11"/>
  <c r="BL198" i="23" s="1"/>
  <c r="CF417" i="11"/>
  <c r="BL173" i="23" s="1"/>
  <c r="BY429" i="11"/>
  <c r="BF185" i="23" s="1"/>
  <c r="CG435" i="11"/>
  <c r="BM191" i="23" s="1"/>
  <c r="CH488" i="11"/>
  <c r="BN244" i="23" s="1"/>
  <c r="CE301" i="11"/>
  <c r="BK57" i="23" s="1"/>
  <c r="BY370" i="11"/>
  <c r="BF126" i="23" s="1"/>
  <c r="BW400" i="11"/>
  <c r="BD156" i="23" s="1"/>
  <c r="CE288" i="11"/>
  <c r="BK44" i="23" s="1"/>
  <c r="CF257" i="11"/>
  <c r="BL13" i="23" s="1"/>
  <c r="CF471" i="11"/>
  <c r="BL227" i="23" s="1"/>
  <c r="BY433" i="11"/>
  <c r="BF189" i="23" s="1"/>
  <c r="CF275" i="11"/>
  <c r="BL31" i="23" s="1"/>
  <c r="BY422" i="11"/>
  <c r="BF178" i="23" s="1"/>
  <c r="CF290" i="11"/>
  <c r="BL46" i="23" s="1"/>
  <c r="CF457" i="11"/>
  <c r="BL213" i="23" s="1"/>
  <c r="BY367" i="11"/>
  <c r="BF123" i="23" s="1"/>
  <c r="BO393" i="11"/>
  <c r="AW149" i="23" s="1"/>
  <c r="CH315" i="11"/>
  <c r="BN71" i="23" s="1"/>
  <c r="BY369" i="11"/>
  <c r="BF125" i="23" s="1"/>
  <c r="CG406" i="11"/>
  <c r="BM162" i="23" s="1"/>
  <c r="BP486" i="11"/>
  <c r="AX242" i="23" s="1"/>
  <c r="CE485" i="11"/>
  <c r="BK241" i="23" s="1"/>
  <c r="CG415" i="11"/>
  <c r="BM171" i="23" s="1"/>
  <c r="BX260" i="11"/>
  <c r="BE16" i="23" s="1"/>
  <c r="BY452" i="11"/>
  <c r="BF208" i="23" s="1"/>
  <c r="CH260" i="11"/>
  <c r="BN16" i="23" s="1"/>
  <c r="BX363" i="11"/>
  <c r="BE119" i="23" s="1"/>
  <c r="CH399" i="11"/>
  <c r="BN155" i="23" s="1"/>
  <c r="CG485" i="11"/>
  <c r="BM241" i="23" s="1"/>
  <c r="CH325" i="11"/>
  <c r="BN81" i="23" s="1"/>
  <c r="CH335" i="11"/>
  <c r="BN91" i="23" s="1"/>
  <c r="CH348" i="11"/>
  <c r="BN104" i="23" s="1"/>
  <c r="CH435" i="11"/>
  <c r="BN191" i="23" s="1"/>
  <c r="CF285" i="11"/>
  <c r="BL41" i="23" s="1"/>
  <c r="BY461" i="11"/>
  <c r="BF217" i="23" s="1"/>
  <c r="CH444" i="11"/>
  <c r="BN200" i="23" s="1"/>
  <c r="BY256" i="11"/>
  <c r="BF12" i="23" s="1"/>
  <c r="BP457" i="11"/>
  <c r="AX213" i="23" s="1"/>
  <c r="CF379" i="11"/>
  <c r="BL135" i="23" s="1"/>
  <c r="CG345" i="11"/>
  <c r="BM101" i="23" s="1"/>
  <c r="CE290" i="11"/>
  <c r="BK46" i="23" s="1"/>
  <c r="CE481" i="11"/>
  <c r="BK237" i="23" s="1"/>
  <c r="CG324" i="11"/>
  <c r="BM80" i="23" s="1"/>
  <c r="CG383" i="11"/>
  <c r="BM139" i="23" s="1"/>
  <c r="BW477" i="11"/>
  <c r="BD233" i="23" s="1"/>
  <c r="CH354" i="11"/>
  <c r="BN110" i="23" s="1"/>
  <c r="CH425" i="11"/>
  <c r="BN181" i="23" s="1"/>
  <c r="BX267" i="11"/>
  <c r="BE23" i="23" s="1"/>
  <c r="CG317" i="11"/>
  <c r="BM73" i="23" s="1"/>
  <c r="BX443" i="11"/>
  <c r="BE199" i="23" s="1"/>
  <c r="BP423" i="11"/>
  <c r="AX179" i="23" s="1"/>
  <c r="CF382" i="11"/>
  <c r="BL138" i="23" s="1"/>
  <c r="BW337" i="11"/>
  <c r="BD93" i="23" s="1"/>
  <c r="BO359" i="11"/>
  <c r="AW115" i="23" s="1"/>
  <c r="CE375" i="11"/>
  <c r="BK131" i="23" s="1"/>
  <c r="BY371" i="11"/>
  <c r="BF127" i="23" s="1"/>
  <c r="BY351" i="11"/>
  <c r="BF107" i="23" s="1"/>
  <c r="BX376" i="11"/>
  <c r="BE132" i="23" s="1"/>
  <c r="CE462" i="11"/>
  <c r="BK218" i="23" s="1"/>
  <c r="CE392" i="11"/>
  <c r="BK148" i="23" s="1"/>
  <c r="CF376" i="11"/>
  <c r="BL132" i="23" s="1"/>
  <c r="CF298" i="11"/>
  <c r="BL54" i="23" s="1"/>
  <c r="BO278" i="11"/>
  <c r="AW34" i="23" s="1"/>
  <c r="BX324" i="11"/>
  <c r="BE80" i="23" s="1"/>
  <c r="BW260" i="11"/>
  <c r="BD16" i="23" s="1"/>
  <c r="BX434" i="11"/>
  <c r="BE190" i="23" s="1"/>
  <c r="BP431" i="11"/>
  <c r="AX187" i="23" s="1"/>
  <c r="CF363" i="11"/>
  <c r="BL119" i="23" s="1"/>
  <c r="BW258" i="11"/>
  <c r="BD14" i="23" s="1"/>
  <c r="BY383" i="11"/>
  <c r="BF139" i="23" s="1"/>
  <c r="CF287" i="11"/>
  <c r="BL43" i="23" s="1"/>
  <c r="BO348" i="11"/>
  <c r="AW104" i="23" s="1"/>
  <c r="BP379" i="11"/>
  <c r="AX135" i="23" s="1"/>
  <c r="CG408" i="11"/>
  <c r="BM164" i="23" s="1"/>
  <c r="BY355" i="11"/>
  <c r="BF111" i="23" s="1"/>
  <c r="CH416" i="11"/>
  <c r="BN172" i="23" s="1"/>
  <c r="CE380" i="11"/>
  <c r="BK136" i="23" s="1"/>
  <c r="CE368" i="11"/>
  <c r="BK124" i="23" s="1"/>
  <c r="CF428" i="11"/>
  <c r="BL184" i="23" s="1"/>
  <c r="BX299" i="11"/>
  <c r="BE55" i="23" s="1"/>
  <c r="BO407" i="11"/>
  <c r="AW163" i="23" s="1"/>
  <c r="BW311" i="11"/>
  <c r="BD67" i="23" s="1"/>
  <c r="BY337" i="11"/>
  <c r="BF93" i="23" s="1"/>
  <c r="CF301" i="11"/>
  <c r="BL57" i="23" s="1"/>
  <c r="BO364" i="11"/>
  <c r="AW120" i="23" s="1"/>
  <c r="BX427" i="11"/>
  <c r="BE183" i="23" s="1"/>
  <c r="BP335" i="11"/>
  <c r="AX91" i="23" s="1"/>
  <c r="CE437" i="11"/>
  <c r="BK193" i="23" s="1"/>
  <c r="BO286" i="11"/>
  <c r="AW42" i="23" s="1"/>
  <c r="BW436" i="11"/>
  <c r="BD192" i="23" s="1"/>
  <c r="BX273" i="11"/>
  <c r="BE29" i="23" s="1"/>
  <c r="CG332" i="11"/>
  <c r="BM88" i="23" s="1"/>
  <c r="CG465" i="11"/>
  <c r="BM221" i="23" s="1"/>
  <c r="BW486" i="11"/>
  <c r="BD242" i="23" s="1"/>
  <c r="CF292" i="11"/>
  <c r="BL48" i="23" s="1"/>
  <c r="BP447" i="11"/>
  <c r="AX203" i="23" s="1"/>
  <c r="CE441" i="11"/>
  <c r="BK197" i="23" s="1"/>
  <c r="BX290" i="11"/>
  <c r="BE46" i="23" s="1"/>
  <c r="BP278" i="11"/>
  <c r="AX34" i="23" s="1"/>
  <c r="CE421" i="11"/>
  <c r="BK177" i="23" s="1"/>
  <c r="CG267" i="11"/>
  <c r="BM23" i="23" s="1"/>
  <c r="CG370" i="11"/>
  <c r="BM126" i="23" s="1"/>
  <c r="BY442" i="11"/>
  <c r="BF198" i="23" s="1"/>
  <c r="CH423" i="11"/>
  <c r="BN179" i="23" s="1"/>
  <c r="BW404" i="11"/>
  <c r="BD160" i="23" s="1"/>
  <c r="BY431" i="11"/>
  <c r="BF187" i="23" s="1"/>
  <c r="BX436" i="11"/>
  <c r="BE192" i="23" s="1"/>
  <c r="CE333" i="11"/>
  <c r="BK89" i="23" s="1"/>
  <c r="BO325" i="11"/>
  <c r="AW81" i="23" s="1"/>
  <c r="CE365" i="11"/>
  <c r="BK121" i="23" s="1"/>
  <c r="BO369" i="11"/>
  <c r="AW125" i="23" s="1"/>
  <c r="BX359" i="11"/>
  <c r="BE115" i="23" s="1"/>
  <c r="CF435" i="11"/>
  <c r="BL191" i="23" s="1"/>
  <c r="CE328" i="11"/>
  <c r="BK84" i="23" s="1"/>
  <c r="BW482" i="11"/>
  <c r="BD238" i="23" s="1"/>
  <c r="CE430" i="11"/>
  <c r="BK186" i="23" s="1"/>
  <c r="CF374" i="11"/>
  <c r="BL130" i="23" s="1"/>
  <c r="BW470" i="11"/>
  <c r="BD226" i="23" s="1"/>
  <c r="CG462" i="11"/>
  <c r="BM218" i="23" s="1"/>
  <c r="BW305" i="11"/>
  <c r="BD61" i="23" s="1"/>
  <c r="CF486" i="11"/>
  <c r="BL242" i="23" s="1"/>
  <c r="BP383" i="11"/>
  <c r="AX139" i="23" s="1"/>
  <c r="BW434" i="11"/>
  <c r="BD190" i="23" s="1"/>
  <c r="BO321" i="11"/>
  <c r="AW77" i="23" s="1"/>
  <c r="BX293" i="11"/>
  <c r="BE49" i="23" s="1"/>
  <c r="CE469" i="11"/>
  <c r="BK225" i="23" s="1"/>
  <c r="CH307" i="11"/>
  <c r="BN63" i="23" s="1"/>
  <c r="BO346" i="11"/>
  <c r="AW102" i="23" s="1"/>
  <c r="BO487" i="11"/>
  <c r="AW243" i="23" s="1"/>
  <c r="CG263" i="11"/>
  <c r="BM19" i="23" s="1"/>
  <c r="CF412" i="11"/>
  <c r="BL168" i="23" s="1"/>
  <c r="CG257" i="11"/>
  <c r="BM13" i="23" s="1"/>
  <c r="BY406" i="11"/>
  <c r="BF162" i="23" s="1"/>
  <c r="BW484" i="11"/>
  <c r="BD240" i="23" s="1"/>
  <c r="CE403" i="11"/>
  <c r="BK159" i="23" s="1"/>
  <c r="BO422" i="11"/>
  <c r="AW178" i="23" s="1"/>
  <c r="BX419" i="11"/>
  <c r="BE175" i="23" s="1"/>
  <c r="CH485" i="11"/>
  <c r="BN241" i="23" s="1"/>
  <c r="CE284" i="11"/>
  <c r="BK40" i="23" s="1"/>
  <c r="BP271" i="11"/>
  <c r="AX27" i="23" s="1"/>
  <c r="BY403" i="11"/>
  <c r="BF159" i="23" s="1"/>
  <c r="CE250" i="11"/>
  <c r="BK6" i="23" s="1"/>
  <c r="CG292" i="11"/>
  <c r="BM48" i="23" s="1"/>
  <c r="BX416" i="11"/>
  <c r="BE172" i="23" s="1"/>
  <c r="BP463" i="11"/>
  <c r="AX219" i="23" s="1"/>
  <c r="CF271" i="11"/>
  <c r="BL27" i="23" s="1"/>
  <c r="BX449" i="11"/>
  <c r="BE205" i="23" s="1"/>
  <c r="BP320" i="11"/>
  <c r="AX76" i="23" s="1"/>
  <c r="BX339" i="11"/>
  <c r="BE95" i="23" s="1"/>
  <c r="BP316" i="11"/>
  <c r="AX72" i="23" s="1"/>
  <c r="BO436" i="11"/>
  <c r="AW192" i="23" s="1"/>
  <c r="BO356" i="11"/>
  <c r="AW112" i="23" s="1"/>
  <c r="BO265" i="11"/>
  <c r="AW21" i="23" s="1"/>
  <c r="BW445" i="11"/>
  <c r="BD201" i="23" s="1"/>
  <c r="BP279" i="11"/>
  <c r="AX35" i="23" s="1"/>
  <c r="CG282" i="11"/>
  <c r="BM38" i="23" s="1"/>
  <c r="CH283" i="11"/>
  <c r="BN39" i="23" s="1"/>
  <c r="CE369" i="11"/>
  <c r="BK125" i="23" s="1"/>
  <c r="CE326" i="11"/>
  <c r="BK82" i="23" s="1"/>
  <c r="BW461" i="11"/>
  <c r="BD217" i="23" s="1"/>
  <c r="CE312" i="11"/>
  <c r="BK68" i="23" s="1"/>
  <c r="CE400" i="11"/>
  <c r="BK156" i="23" s="1"/>
  <c r="BO365" i="11"/>
  <c r="AW121" i="23" s="1"/>
  <c r="CG439" i="11"/>
  <c r="BM195" i="23" s="1"/>
  <c r="BY286" i="11"/>
  <c r="BF42" i="23" s="1"/>
  <c r="CH300" i="11"/>
  <c r="BN56" i="23" s="1"/>
  <c r="BO379" i="11"/>
  <c r="AW135" i="23" s="1"/>
  <c r="BO287" i="11"/>
  <c r="AW43" i="23" s="1"/>
  <c r="BP326" i="11"/>
  <c r="AX82" i="23" s="1"/>
  <c r="BO481" i="11"/>
  <c r="AW237" i="23" s="1"/>
  <c r="BW264" i="11"/>
  <c r="BD20" i="23" s="1"/>
  <c r="CF288" i="11"/>
  <c r="BL44" i="23" s="1"/>
  <c r="BY447" i="11"/>
  <c r="BF203" i="23" s="1"/>
  <c r="CG346" i="11"/>
  <c r="BM102" i="23" s="1"/>
  <c r="CF332" i="11"/>
  <c r="BL88" i="23" s="1"/>
  <c r="BP396" i="11"/>
  <c r="AX152" i="23" s="1"/>
  <c r="CF416" i="11"/>
  <c r="BL172" i="23" s="1"/>
  <c r="CG365" i="11"/>
  <c r="BM121" i="23" s="1"/>
  <c r="BX323" i="11"/>
  <c r="BE79" i="23" s="1"/>
  <c r="BW376" i="11"/>
  <c r="BD132" i="23" s="1"/>
  <c r="CE461" i="11"/>
  <c r="BK217" i="23" s="1"/>
  <c r="CE279" i="11"/>
  <c r="BK35" i="23" s="1"/>
  <c r="BW462" i="11"/>
  <c r="BD218" i="23" s="1"/>
  <c r="BW467" i="11"/>
  <c r="BD223" i="23" s="1"/>
  <c r="CH295" i="11"/>
  <c r="BN51" i="23" s="1"/>
  <c r="CH395" i="11"/>
  <c r="BN151" i="23" s="1"/>
  <c r="BO303" i="11"/>
  <c r="AW59" i="23" s="1"/>
  <c r="CE406" i="11"/>
  <c r="BK162" i="23" s="1"/>
  <c r="BY357" i="11"/>
  <c r="BF113" i="23" s="1"/>
  <c r="BX403" i="11"/>
  <c r="BE159" i="23" s="1"/>
  <c r="BY379" i="11"/>
  <c r="BF135" i="23" s="1"/>
  <c r="CH355" i="11"/>
  <c r="BN111" i="23" s="1"/>
  <c r="BW265" i="11"/>
  <c r="BD21" i="23" s="1"/>
  <c r="CE294" i="11"/>
  <c r="BK50" i="23" s="1"/>
  <c r="BW291" i="11"/>
  <c r="BD47" i="23" s="1"/>
  <c r="CG432" i="11"/>
  <c r="BM188" i="23" s="1"/>
  <c r="BY410" i="11"/>
  <c r="BF166" i="23" s="1"/>
  <c r="CH252" i="11"/>
  <c r="BN8" i="23" s="1"/>
  <c r="CF359" i="11"/>
  <c r="BL115" i="23" s="1"/>
  <c r="CE251" i="11"/>
  <c r="BK7" i="23" s="1"/>
  <c r="BO342" i="11"/>
  <c r="AW98" i="23" s="1"/>
  <c r="CH359" i="11"/>
  <c r="BN115" i="23" s="1"/>
  <c r="CE484" i="11"/>
  <c r="BK240" i="23" s="1"/>
  <c r="BX414" i="11"/>
  <c r="BE170" i="23" s="1"/>
  <c r="CG262" i="11"/>
  <c r="BM18" i="23" s="1"/>
  <c r="BX415" i="11"/>
  <c r="BE171" i="23" s="1"/>
  <c r="CG425" i="11"/>
  <c r="BM181" i="23" s="1"/>
  <c r="BX399" i="11"/>
  <c r="BE155" i="23" s="1"/>
  <c r="BX300" i="11"/>
  <c r="BE56" i="23" s="1"/>
  <c r="CE266" i="11"/>
  <c r="BK22" i="23" s="1"/>
  <c r="BP448" i="11"/>
  <c r="AX204" i="23" s="1"/>
  <c r="CG381" i="11"/>
  <c r="BM137" i="23" s="1"/>
  <c r="BX487" i="11"/>
  <c r="BE243" i="23" s="1"/>
  <c r="BW307" i="11"/>
  <c r="BD63" i="23" s="1"/>
  <c r="CG427" i="11"/>
  <c r="BM183" i="23" s="1"/>
  <c r="CE299" i="11"/>
  <c r="BK55" i="23" s="1"/>
  <c r="CG322" i="11"/>
  <c r="BM78" i="23" s="1"/>
  <c r="BY359" i="11"/>
  <c r="BF115" i="23" s="1"/>
  <c r="BO366" i="11"/>
  <c r="AW122" i="23" s="1"/>
  <c r="CH455" i="11"/>
  <c r="BN211" i="23" s="1"/>
  <c r="CE404" i="11"/>
  <c r="BK160" i="23" s="1"/>
  <c r="CH475" i="11"/>
  <c r="BN231" i="23" s="1"/>
  <c r="BW280" i="11"/>
  <c r="BD36" i="23" s="1"/>
  <c r="BO486" i="11"/>
  <c r="AW242" i="23" s="1"/>
  <c r="BP371" i="11"/>
  <c r="AX127" i="23" s="1"/>
  <c r="BO462" i="11"/>
  <c r="AW218" i="23" s="1"/>
  <c r="BP414" i="11"/>
  <c r="AX170" i="23" s="1"/>
  <c r="CF305" i="11"/>
  <c r="BL61" i="23" s="1"/>
  <c r="CF406" i="11"/>
  <c r="BL162" i="23" s="1"/>
  <c r="BW429" i="11"/>
  <c r="BD185" i="23" s="1"/>
  <c r="BX284" i="11"/>
  <c r="BE40" i="23" s="1"/>
  <c r="BY476" i="11"/>
  <c r="BF232" i="23" s="1"/>
  <c r="BY360" i="11"/>
  <c r="BF116" i="23" s="1"/>
  <c r="CH303" i="11"/>
  <c r="BN59" i="23" s="1"/>
  <c r="CF286" i="11"/>
  <c r="BL42" i="23" s="1"/>
  <c r="BW316" i="11"/>
  <c r="BD72" i="23" s="1"/>
  <c r="BO478" i="11"/>
  <c r="AW234" i="23" s="1"/>
  <c r="BX384" i="11"/>
  <c r="BE140" i="23" s="1"/>
  <c r="BY432" i="11"/>
  <c r="BF188" i="23" s="1"/>
  <c r="BY412" i="11"/>
  <c r="BF168" i="23" s="1"/>
  <c r="BY430" i="11"/>
  <c r="BF186" i="23" s="1"/>
  <c r="CG445" i="11"/>
  <c r="BM201" i="23" s="1"/>
  <c r="BX358" i="11"/>
  <c r="BE114" i="23" s="1"/>
  <c r="BW386" i="11"/>
  <c r="BD142" i="23" s="1"/>
  <c r="CG323" i="11"/>
  <c r="BM79" i="23" s="1"/>
  <c r="BY352" i="11"/>
  <c r="BF108" i="23" s="1"/>
  <c r="CG348" i="11"/>
  <c r="BM104" i="23" s="1"/>
  <c r="CF270" i="11"/>
  <c r="BL26" i="23" s="1"/>
  <c r="BP355" i="11"/>
  <c r="AX111" i="23" s="1"/>
  <c r="BO443" i="11"/>
  <c r="AW199" i="23" s="1"/>
  <c r="BW413" i="11"/>
  <c r="BD169" i="23" s="1"/>
  <c r="BO448" i="11"/>
  <c r="AW204" i="23" s="1"/>
  <c r="BX264" i="11"/>
  <c r="BE20" i="23" s="1"/>
  <c r="BY419" i="11"/>
  <c r="BF175" i="23" s="1"/>
  <c r="BX391" i="11"/>
  <c r="BE147" i="23" s="1"/>
  <c r="CF323" i="11"/>
  <c r="BL79" i="23" s="1"/>
  <c r="BY399" i="11"/>
  <c r="BF155" i="23" s="1"/>
  <c r="CF409" i="11"/>
  <c r="BL165" i="23" s="1"/>
  <c r="BX405" i="11"/>
  <c r="BE161" i="23" s="1"/>
  <c r="BW443" i="11"/>
  <c r="BD199" i="23" s="1"/>
  <c r="CG419" i="11"/>
  <c r="BM175" i="23" s="1"/>
  <c r="CF463" i="11"/>
  <c r="BL219" i="23" s="1"/>
  <c r="CE396" i="11"/>
  <c r="BK152" i="23" s="1"/>
  <c r="BO375" i="11"/>
  <c r="AW131" i="23" s="1"/>
  <c r="BY425" i="11"/>
  <c r="BF181" i="23" s="1"/>
  <c r="BY364" i="11"/>
  <c r="BF120" i="23" s="1"/>
  <c r="BY426" i="11"/>
  <c r="BF182" i="23" s="1"/>
  <c r="BO292" i="11"/>
  <c r="AW48" i="23" s="1"/>
  <c r="BO396" i="11"/>
  <c r="AW152" i="23" s="1"/>
  <c r="BX437" i="11"/>
  <c r="BE193" i="23" s="1"/>
  <c r="CE352" i="11"/>
  <c r="BK108" i="23" s="1"/>
  <c r="BP437" i="11"/>
  <c r="AX193" i="23" s="1"/>
  <c r="BX394" i="11"/>
  <c r="BE150" i="23" s="1"/>
  <c r="CE382" i="11"/>
  <c r="BK138" i="23" s="1"/>
  <c r="BX325" i="11"/>
  <c r="BE81" i="23" s="1"/>
  <c r="BY478" i="11"/>
  <c r="BF234" i="23" s="1"/>
  <c r="CE384" i="11"/>
  <c r="BK140" i="23" s="1"/>
  <c r="BP250" i="11"/>
  <c r="AX6" i="23" s="1"/>
  <c r="CF277" i="11"/>
  <c r="BL33" i="23" s="1"/>
  <c r="CE442" i="11"/>
  <c r="BK198" i="23" s="1"/>
  <c r="BX354" i="11"/>
  <c r="BE110" i="23" s="1"/>
  <c r="CE438" i="11"/>
  <c r="BK194" i="23" s="1"/>
  <c r="BW473" i="11"/>
  <c r="BD229" i="23" s="1"/>
  <c r="CE439" i="11"/>
  <c r="BK195" i="23" s="1"/>
  <c r="BY462" i="11"/>
  <c r="BF218" i="23" s="1"/>
  <c r="CH301" i="11"/>
  <c r="BN57" i="23" s="1"/>
  <c r="CF311" i="11"/>
  <c r="BL67" i="23" s="1"/>
  <c r="BO266" i="11"/>
  <c r="AW22" i="23" s="1"/>
  <c r="CE259" i="11"/>
  <c r="BK15" i="23" s="1"/>
  <c r="BP408" i="11"/>
  <c r="AX164" i="23" s="1"/>
  <c r="CF293" i="11"/>
  <c r="BL49" i="23" s="1"/>
  <c r="BO357" i="11"/>
  <c r="AW113" i="23" s="1"/>
  <c r="CG466" i="11"/>
  <c r="BM222" i="23" s="1"/>
  <c r="BY377" i="11"/>
  <c r="BF133" i="23" s="1"/>
  <c r="BP256" i="11"/>
  <c r="AX12" i="23" s="1"/>
  <c r="BP274" i="11"/>
  <c r="AX30" i="23" s="1"/>
  <c r="BX346" i="11"/>
  <c r="BE102" i="23" s="1"/>
  <c r="BW479" i="11"/>
  <c r="BD235" i="23" s="1"/>
  <c r="BW427" i="11"/>
  <c r="BD183" i="23" s="1"/>
  <c r="BX256" i="11"/>
  <c r="BE12" i="23" s="1"/>
  <c r="CE426" i="11"/>
  <c r="BK182" i="23" s="1"/>
  <c r="CF392" i="11"/>
  <c r="BL148" i="23" s="1"/>
  <c r="BW395" i="11"/>
  <c r="BD151" i="23" s="1"/>
  <c r="CG279" i="11"/>
  <c r="BM35" i="23" s="1"/>
  <c r="BW463" i="11"/>
  <c r="BD219" i="23" s="1"/>
  <c r="BY301" i="11"/>
  <c r="BF57" i="23" s="1"/>
  <c r="BY259" i="11"/>
  <c r="BF15" i="23" s="1"/>
  <c r="BX365" i="11"/>
  <c r="BE121" i="23" s="1"/>
  <c r="CG308" i="11"/>
  <c r="BM64" i="23" s="1"/>
  <c r="CH326" i="11"/>
  <c r="BN82" i="23" s="1"/>
  <c r="BP460" i="11"/>
  <c r="AX216" i="23" s="1"/>
  <c r="BP409" i="11"/>
  <c r="AX165" i="23" s="1"/>
  <c r="BW439" i="11"/>
  <c r="BD195" i="23" s="1"/>
  <c r="CE280" i="11"/>
  <c r="BK36" i="23" s="1"/>
  <c r="BX371" i="11"/>
  <c r="BE127" i="23" s="1"/>
  <c r="CE483" i="11"/>
  <c r="BK239" i="23" s="1"/>
  <c r="CE350" i="11"/>
  <c r="BK106" i="23" s="1"/>
  <c r="CG326" i="11"/>
  <c r="BM82" i="23" s="1"/>
  <c r="CH308" i="11"/>
  <c r="BN64" i="23" s="1"/>
  <c r="BP314" i="11"/>
  <c r="AX70" i="23" s="1"/>
  <c r="BX279" i="11"/>
  <c r="BE35" i="23" s="1"/>
  <c r="CE341" i="11"/>
  <c r="BK97" i="23" s="1"/>
  <c r="BP309" i="11"/>
  <c r="AX65" i="23" s="1"/>
  <c r="CF414" i="11"/>
  <c r="BL170" i="23" s="1"/>
  <c r="BY464" i="11"/>
  <c r="BF220" i="23" s="1"/>
  <c r="CG313" i="11"/>
  <c r="BM69" i="23" s="1"/>
  <c r="CH473" i="11"/>
  <c r="BN229" i="23" s="1"/>
  <c r="CF308" i="11"/>
  <c r="BL64" i="23" s="1"/>
  <c r="CF403" i="11"/>
  <c r="BL159" i="23" s="1"/>
  <c r="BY290" i="11"/>
  <c r="BF46" i="23" s="1"/>
  <c r="CG309" i="11"/>
  <c r="BM65" i="23" s="1"/>
  <c r="CH407" i="11"/>
  <c r="BN163" i="23" s="1"/>
  <c r="BX480" i="11"/>
  <c r="BE236" i="23" s="1"/>
  <c r="BP427" i="11"/>
  <c r="AX183" i="23" s="1"/>
  <c r="BO428" i="11"/>
  <c r="AW184" i="23" s="1"/>
  <c r="CG440" i="11"/>
  <c r="BM196" i="23" s="1"/>
  <c r="BY384" i="11"/>
  <c r="BF140" i="23" s="1"/>
  <c r="CE379" i="11"/>
  <c r="BK135" i="23" s="1"/>
  <c r="BO446" i="11"/>
  <c r="AW202" i="23" s="1"/>
  <c r="BW301" i="11"/>
  <c r="BD57" i="23" s="1"/>
  <c r="BO283" i="11"/>
  <c r="AW39" i="23" s="1"/>
  <c r="BY407" i="11"/>
  <c r="BF163" i="23" s="1"/>
  <c r="CH344" i="11"/>
  <c r="BN100" i="23" s="1"/>
  <c r="BO423" i="11"/>
  <c r="AW179" i="23" s="1"/>
  <c r="BP391" i="11"/>
  <c r="AX147" i="23" s="1"/>
  <c r="CG380" i="11"/>
  <c r="BM136" i="23" s="1"/>
  <c r="CH436" i="11"/>
  <c r="BN192" i="23" s="1"/>
  <c r="BY311" i="11"/>
  <c r="BF67" i="23" s="1"/>
  <c r="BY342" i="11"/>
  <c r="BF98" i="23" s="1"/>
  <c r="BY343" i="11"/>
  <c r="BF99" i="23" s="1"/>
  <c r="BX471" i="11"/>
  <c r="BE227" i="23" s="1"/>
  <c r="CH472" i="11"/>
  <c r="BN228" i="23" s="1"/>
  <c r="BX340" i="11"/>
  <c r="BE96" i="23" s="1"/>
  <c r="BW276" i="11"/>
  <c r="BD32" i="23" s="1"/>
  <c r="BW306" i="11"/>
  <c r="BD62" i="23" s="1"/>
  <c r="CE393" i="11"/>
  <c r="BK149" i="23" s="1"/>
  <c r="BW332" i="11"/>
  <c r="BD88" i="23" s="1"/>
  <c r="BY439" i="11"/>
  <c r="BF195" i="23" s="1"/>
  <c r="CG295" i="11"/>
  <c r="BM51" i="23" s="1"/>
  <c r="CG429" i="11"/>
  <c r="BM185" i="23" s="1"/>
  <c r="CG290" i="11"/>
  <c r="BM46" i="23" s="1"/>
  <c r="CF386" i="11"/>
  <c r="BL142" i="23" s="1"/>
  <c r="BO335" i="11"/>
  <c r="AW91" i="23" s="1"/>
  <c r="CF319" i="11"/>
  <c r="BL75" i="23" s="1"/>
  <c r="CE477" i="11"/>
  <c r="BK233" i="23" s="1"/>
  <c r="CF263" i="11"/>
  <c r="BL19" i="23" s="1"/>
  <c r="BW286" i="11"/>
  <c r="BD42" i="23" s="1"/>
  <c r="BO370" i="11"/>
  <c r="AW126" i="23" s="1"/>
  <c r="CH263" i="11"/>
  <c r="BN19" i="23" s="1"/>
  <c r="CH342" i="11"/>
  <c r="BN98" i="23" s="1"/>
  <c r="CE357" i="11"/>
  <c r="BK113" i="23" s="1"/>
  <c r="BO256" i="11"/>
  <c r="AW12" i="23" s="1"/>
  <c r="BP311" i="11"/>
  <c r="AX67" i="23" s="1"/>
  <c r="CF269" i="11"/>
  <c r="BL25" i="23" s="1"/>
  <c r="CF296" i="11"/>
  <c r="BL52" i="23" s="1"/>
  <c r="CF459" i="11"/>
  <c r="BL215" i="23" s="1"/>
  <c r="CE433" i="11"/>
  <c r="BK189" i="23" s="1"/>
  <c r="CF462" i="11"/>
  <c r="BL218" i="23" s="1"/>
  <c r="CH268" i="11"/>
  <c r="BN24" i="23" s="1"/>
  <c r="CH328" i="11"/>
  <c r="BN84" i="23" s="1"/>
  <c r="BX275" i="11"/>
  <c r="BE31" i="23" s="1"/>
  <c r="CF420" i="11"/>
  <c r="BL176" i="23" s="1"/>
  <c r="BX309" i="11"/>
  <c r="BE65" i="23" s="1"/>
  <c r="CG307" i="11"/>
  <c r="BM63" i="23" s="1"/>
  <c r="CG407" i="11"/>
  <c r="BM163" i="23" s="1"/>
  <c r="BX298" i="11"/>
  <c r="BE54" i="23" s="1"/>
  <c r="BW399" i="11"/>
  <c r="BD155" i="23" s="1"/>
  <c r="CF470" i="11"/>
  <c r="BL226" i="23" s="1"/>
  <c r="CE267" i="11"/>
  <c r="BK23" i="23" s="1"/>
  <c r="CE340" i="11"/>
  <c r="BK96" i="23" s="1"/>
  <c r="CH331" i="11"/>
  <c r="BN87" i="23" s="1"/>
  <c r="BY450" i="11"/>
  <c r="BF206" i="23" s="1"/>
  <c r="BW318" i="11"/>
  <c r="BD74" i="23" s="1"/>
  <c r="CE264" i="11"/>
  <c r="BK20" i="23" s="1"/>
  <c r="BO439" i="11"/>
  <c r="AW195" i="23" s="1"/>
  <c r="CF476" i="11"/>
  <c r="BL232" i="23" s="1"/>
  <c r="BO330" i="11"/>
  <c r="AW86" i="23" s="1"/>
  <c r="CE409" i="11"/>
  <c r="BK165" i="23" s="1"/>
  <c r="BP384" i="11"/>
  <c r="AX140" i="23" s="1"/>
  <c r="BW274" i="11"/>
  <c r="BD30" i="23" s="1"/>
  <c r="BW254" i="11"/>
  <c r="BD10" i="23" s="1"/>
  <c r="BX385" i="11"/>
  <c r="BE141" i="23" s="1"/>
  <c r="BY282" i="11"/>
  <c r="BF38" i="23" s="1"/>
  <c r="CH349" i="11"/>
  <c r="BN105" i="23" s="1"/>
  <c r="BW320" i="11"/>
  <c r="BD76" i="23" s="1"/>
  <c r="CE398" i="11"/>
  <c r="BK154" i="23" s="1"/>
  <c r="BY313" i="11"/>
  <c r="BF69" i="23" s="1"/>
  <c r="CG385" i="11"/>
  <c r="BM141" i="23" s="1"/>
  <c r="CG260" i="11"/>
  <c r="BM16" i="23" s="1"/>
  <c r="BY275" i="11"/>
  <c r="BF31" i="23" s="1"/>
  <c r="CE466" i="11"/>
  <c r="BK222" i="23" s="1"/>
  <c r="BO331" i="11"/>
  <c r="AW87" i="23" s="1"/>
  <c r="BW465" i="11"/>
  <c r="BD221" i="23" s="1"/>
  <c r="CH447" i="11"/>
  <c r="BN203" i="23" s="1"/>
  <c r="CH323" i="11"/>
  <c r="BN79" i="23" s="1"/>
  <c r="BY445" i="11"/>
  <c r="BF201" i="23" s="1"/>
  <c r="BX485" i="11"/>
  <c r="BE241" i="23" s="1"/>
  <c r="CE272" i="11"/>
  <c r="BK28" i="23" s="1"/>
  <c r="BW330" i="11"/>
  <c r="BD86" i="23" s="1"/>
  <c r="BW448" i="11"/>
  <c r="BD204" i="23" s="1"/>
  <c r="BO400" i="11"/>
  <c r="AW156" i="23" s="1"/>
  <c r="CG357" i="11"/>
  <c r="BM113" i="23" s="1"/>
  <c r="CG396" i="11"/>
  <c r="BM152" i="23" s="1"/>
  <c r="BY396" i="11"/>
  <c r="BF152" i="23" s="1"/>
  <c r="CG378" i="11"/>
  <c r="BM134" i="23" s="1"/>
  <c r="CG472" i="11"/>
  <c r="BM228" i="23" s="1"/>
  <c r="CH261" i="11"/>
  <c r="BN17" i="23" s="1"/>
  <c r="BP386" i="11"/>
  <c r="AX142" i="23" s="1"/>
  <c r="CG376" i="11"/>
  <c r="BM132" i="23" s="1"/>
  <c r="BP251" i="11"/>
  <c r="AX7" i="23" s="1"/>
  <c r="BO300" i="11"/>
  <c r="AW56" i="23" s="1"/>
  <c r="BX344" i="11"/>
  <c r="BE100" i="23" s="1"/>
  <c r="CF449" i="11"/>
  <c r="BL205" i="23" s="1"/>
  <c r="BW387" i="11"/>
  <c r="BD143" i="23" s="1"/>
  <c r="CF377" i="11"/>
  <c r="BL133" i="23" s="1"/>
  <c r="CE330" i="11"/>
  <c r="BK86" i="23" s="1"/>
  <c r="CG454" i="11"/>
  <c r="BM210" i="23" s="1"/>
  <c r="CF365" i="11"/>
  <c r="BL121" i="23" s="1"/>
  <c r="CH269" i="11"/>
  <c r="BN25" i="23" s="1"/>
  <c r="BX314" i="11"/>
  <c r="BE70" i="23" s="1"/>
  <c r="BP255" i="11"/>
  <c r="AX11" i="23" s="1"/>
  <c r="CF452" i="11"/>
  <c r="BL208" i="23" s="1"/>
  <c r="BY453" i="11"/>
  <c r="BF209" i="23" s="1"/>
  <c r="CG325" i="11"/>
  <c r="BM81" i="23" s="1"/>
  <c r="CH376" i="11"/>
  <c r="BN132" i="23" s="1"/>
  <c r="BY387" i="11"/>
  <c r="BF143" i="23" s="1"/>
  <c r="BO253" i="11"/>
  <c r="AW9" i="23" s="1"/>
  <c r="BP365" i="11"/>
  <c r="AX121" i="23" s="1"/>
  <c r="CH483" i="11"/>
  <c r="BN239" i="23" s="1"/>
  <c r="BX374" i="11"/>
  <c r="BE130" i="23" s="1"/>
  <c r="BX364" i="11"/>
  <c r="BE120" i="23" s="1"/>
  <c r="BW442" i="11"/>
  <c r="BD198" i="23" s="1"/>
  <c r="CF466" i="11"/>
  <c r="BL222" i="23" s="1"/>
  <c r="BO465" i="11"/>
  <c r="AW221" i="23" s="1"/>
  <c r="CH404" i="11"/>
  <c r="BN160" i="23" s="1"/>
  <c r="CE356" i="11"/>
  <c r="BK112" i="23" s="1"/>
  <c r="BY434" i="11"/>
  <c r="BF190" i="23" s="1"/>
  <c r="CG299" i="11"/>
  <c r="BM55" i="23" s="1"/>
  <c r="CF408" i="11"/>
  <c r="BL164" i="23" s="1"/>
  <c r="CF252" i="11"/>
  <c r="BL8" i="23" s="1"/>
  <c r="BW351" i="11"/>
  <c r="BD107" i="23" s="1"/>
  <c r="BW379" i="11"/>
  <c r="BD135" i="23" s="1"/>
  <c r="CF362" i="11"/>
  <c r="BL118" i="23" s="1"/>
  <c r="CF331" i="11"/>
  <c r="BL87" i="23" s="1"/>
  <c r="BW446" i="11"/>
  <c r="BD202" i="23" s="1"/>
  <c r="BW474" i="11"/>
  <c r="BD230" i="23" s="1"/>
  <c r="CG344" i="11"/>
  <c r="BM100" i="23" s="1"/>
  <c r="BX274" i="11"/>
  <c r="BE30" i="23" s="1"/>
  <c r="CG403" i="11"/>
  <c r="BM159" i="23" s="1"/>
  <c r="CE254" i="11"/>
  <c r="BK10" i="23" s="1"/>
  <c r="BW371" i="11"/>
  <c r="BD127" i="23" s="1"/>
  <c r="BY316" i="11"/>
  <c r="BF72" i="23" s="1"/>
  <c r="BY346" i="11"/>
  <c r="BF102" i="23" s="1"/>
  <c r="BY287" i="11"/>
  <c r="BF43" i="23" s="1"/>
  <c r="BW426" i="11"/>
  <c r="BD182" i="23" s="1"/>
  <c r="BP370" i="11"/>
  <c r="AX126" i="23" s="1"/>
  <c r="CF439" i="11"/>
  <c r="BL195" i="23" s="1"/>
  <c r="BY308" i="11"/>
  <c r="BF64" i="23" s="1"/>
  <c r="CH302" i="11"/>
  <c r="BN58" i="23" s="1"/>
  <c r="CF333" i="11"/>
  <c r="BL89" i="23" s="1"/>
  <c r="CE420" i="11"/>
  <c r="BK176" i="23" s="1"/>
  <c r="CG361" i="11"/>
  <c r="BM117" i="23" s="1"/>
  <c r="CG341" i="11"/>
  <c r="BM97" i="23" s="1"/>
  <c r="BW312" i="11"/>
  <c r="BD68" i="23" s="1"/>
  <c r="CE275" i="11"/>
  <c r="BK31" i="23" s="1"/>
  <c r="BO386" i="11"/>
  <c r="AW142" i="23" s="1"/>
  <c r="CF339" i="11"/>
  <c r="BL95" i="23" s="1"/>
  <c r="CH420" i="11"/>
  <c r="BN176" i="23" s="1"/>
  <c r="CH292" i="11"/>
  <c r="BN48" i="23" s="1"/>
  <c r="CE256" i="11"/>
  <c r="BK12" i="23" s="1"/>
  <c r="BO272" i="11"/>
  <c r="AW28" i="23" s="1"/>
  <c r="CG457" i="11"/>
  <c r="BM213" i="23" s="1"/>
  <c r="CG275" i="11"/>
  <c r="BM31" i="23" s="1"/>
  <c r="BO367" i="11"/>
  <c r="AW123" i="23" s="1"/>
  <c r="CG356" i="11"/>
  <c r="BM112" i="23" s="1"/>
  <c r="BY468" i="11"/>
  <c r="BF224" i="23" s="1"/>
  <c r="CE397" i="11"/>
  <c r="BK153" i="23" s="1"/>
  <c r="CH322" i="11"/>
  <c r="BN78" i="23" s="1"/>
  <c r="CH451" i="11"/>
  <c r="BN207" i="23" s="1"/>
  <c r="CH452" i="11"/>
  <c r="BN208" i="23" s="1"/>
  <c r="CE448" i="11"/>
  <c r="BK204" i="23" s="1"/>
  <c r="BO413" i="11"/>
  <c r="AW169" i="23" s="1"/>
  <c r="CE451" i="11"/>
  <c r="BK207" i="23" s="1"/>
  <c r="CG467" i="11"/>
  <c r="BM223" i="23" s="1"/>
  <c r="CF454" i="11"/>
  <c r="BL210" i="23" s="1"/>
  <c r="CH374" i="11"/>
  <c r="BN130" i="23" s="1"/>
  <c r="BW281" i="11"/>
  <c r="BD37" i="23" s="1"/>
  <c r="BO384" i="11"/>
  <c r="AW140" i="23" s="1"/>
  <c r="CE320" i="11"/>
  <c r="BK76" i="23" s="1"/>
  <c r="CF384" i="11"/>
  <c r="BL140" i="23" s="1"/>
  <c r="CH456" i="11"/>
  <c r="BN212" i="23" s="1"/>
  <c r="BP367" i="11"/>
  <c r="AX123" i="23" s="1"/>
  <c r="CE282" i="11"/>
  <c r="BK38" i="23" s="1"/>
  <c r="CH272" i="11"/>
  <c r="BN28" i="23" s="1"/>
  <c r="CH415" i="11"/>
  <c r="BN171" i="23" s="1"/>
  <c r="CE359" i="11"/>
  <c r="BK115" i="23" s="1"/>
  <c r="BW357" i="11"/>
  <c r="BD113" i="23" s="1"/>
  <c r="CF388" i="11"/>
  <c r="BL144" i="23" s="1"/>
  <c r="BO288" i="11"/>
  <c r="AW44" i="23" s="1"/>
  <c r="BY417" i="11"/>
  <c r="BF173" i="23" s="1"/>
  <c r="BX457" i="11"/>
  <c r="BE213" i="23" s="1"/>
  <c r="CH459" i="11"/>
  <c r="BN215" i="23" s="1"/>
  <c r="CH460" i="11"/>
  <c r="BN216" i="23" s="1"/>
  <c r="CH377" i="11"/>
  <c r="BN133" i="23" s="1"/>
  <c r="CH487" i="11"/>
  <c r="BN243" i="23" s="1"/>
  <c r="BP432" i="11"/>
  <c r="AX188" i="23" s="1"/>
  <c r="BY273" i="11"/>
  <c r="BF29" i="23" s="1"/>
  <c r="CG436" i="11"/>
  <c r="BM192" i="23" s="1"/>
  <c r="BX411" i="11"/>
  <c r="BE167" i="23" s="1"/>
  <c r="CH387" i="11"/>
  <c r="BN143" i="23" s="1"/>
  <c r="BP411" i="11"/>
  <c r="AX167" i="23" s="1"/>
  <c r="BY257" i="11"/>
  <c r="BF13" i="23" s="1"/>
  <c r="CE416" i="11"/>
  <c r="BK172" i="23" s="1"/>
  <c r="BP303" i="11"/>
  <c r="AX59" i="23" s="1"/>
  <c r="CH287" i="11"/>
  <c r="BN43" i="23" s="1"/>
  <c r="BX435" i="11"/>
  <c r="BE191" i="23" s="1"/>
  <c r="CH422" i="11"/>
  <c r="BN178" i="23" s="1"/>
  <c r="BP403" i="11"/>
  <c r="AX159" i="23" s="1"/>
  <c r="CH430" i="11"/>
  <c r="BN186" i="23" s="1"/>
  <c r="CH336" i="11"/>
  <c r="BN92" i="23" s="1"/>
  <c r="CF375" i="11"/>
  <c r="BL131" i="23" s="1"/>
  <c r="BP417" i="11"/>
  <c r="AX173" i="23" s="1"/>
  <c r="CH367" i="11"/>
  <c r="BN123" i="23" s="1"/>
  <c r="CH431" i="11"/>
  <c r="BN187" i="23" s="1"/>
  <c r="BP395" i="11"/>
  <c r="AX151" i="23" s="1"/>
  <c r="CE390" i="11"/>
  <c r="BK146" i="23" s="1"/>
  <c r="CF361" i="11"/>
  <c r="BL117" i="23" s="1"/>
  <c r="CG434" i="11"/>
  <c r="BM190" i="23" s="1"/>
  <c r="CF284" i="11"/>
  <c r="BL40" i="23" s="1"/>
  <c r="BX390" i="11"/>
  <c r="BE146" i="23" s="1"/>
  <c r="BO360" i="11"/>
  <c r="AW116" i="23" s="1"/>
  <c r="BX360" i="11"/>
  <c r="BE116" i="23" s="1"/>
  <c r="CG337" i="11"/>
  <c r="BM93" i="23" s="1"/>
  <c r="BY400" i="11"/>
  <c r="BF156" i="23" s="1"/>
  <c r="BY401" i="11"/>
  <c r="BF157" i="23" s="1"/>
  <c r="BP363" i="11"/>
  <c r="AX119" i="23" s="1"/>
  <c r="BW380" i="11"/>
  <c r="BD136" i="23" s="1"/>
  <c r="CG479" i="11"/>
  <c r="BM235" i="23" s="1"/>
  <c r="BP324" i="11"/>
  <c r="AX80" i="23" s="1"/>
  <c r="BX270" i="11"/>
  <c r="BE26" i="23" s="1"/>
  <c r="BW415" i="11"/>
  <c r="BD171" i="23" s="1"/>
  <c r="CF467" i="11"/>
  <c r="BL223" i="23" s="1"/>
  <c r="CF487" i="11"/>
  <c r="BL243" i="23" s="1"/>
  <c r="BW408" i="11"/>
  <c r="BD164" i="23" s="1"/>
  <c r="CF479" i="11"/>
  <c r="BL235" i="23" s="1"/>
  <c r="BY457" i="11"/>
  <c r="BF213" i="23" s="1"/>
  <c r="BX420" i="11"/>
  <c r="BE176" i="23" s="1"/>
  <c r="BX333" i="11"/>
  <c r="BE89" i="23" s="1"/>
  <c r="CE305" i="11"/>
  <c r="BK61" i="23" s="1"/>
  <c r="BW356" i="11"/>
  <c r="BD112" i="23" s="1"/>
  <c r="BO409" i="11"/>
  <c r="AW165" i="23" s="1"/>
  <c r="CG431" i="11"/>
  <c r="BM187" i="23" s="1"/>
  <c r="CH440" i="11"/>
  <c r="BN196" i="23" s="1"/>
  <c r="CE486" i="11"/>
  <c r="BK242" i="23" s="1"/>
  <c r="BW338" i="11"/>
  <c r="BD94" i="23" s="1"/>
  <c r="BP374" i="11"/>
  <c r="AX130" i="23" s="1"/>
  <c r="CE458" i="11"/>
  <c r="BK214" i="23" s="1"/>
  <c r="CG268" i="11"/>
  <c r="BM24" i="23" s="1"/>
  <c r="CH383" i="11"/>
  <c r="BN139" i="23" s="1"/>
  <c r="CF480" i="11"/>
  <c r="BL236" i="23" s="1"/>
  <c r="CE323" i="11"/>
  <c r="BK79" i="23" s="1"/>
  <c r="CF371" i="11"/>
  <c r="BL127" i="23" s="1"/>
  <c r="CE459" i="11"/>
  <c r="BK215" i="23" s="1"/>
  <c r="BX257" i="11"/>
  <c r="BE13" i="23" s="1"/>
  <c r="CH353" i="11"/>
  <c r="BN109" i="23" s="1"/>
  <c r="CG453" i="11"/>
  <c r="BM209" i="23" s="1"/>
  <c r="BP284" i="11"/>
  <c r="AX40" i="23" s="1"/>
  <c r="BP342" i="11"/>
  <c r="AX98" i="23" s="1"/>
  <c r="BP346" i="11"/>
  <c r="AX102" i="23" s="1"/>
  <c r="BY391" i="11"/>
  <c r="BF147" i="23" s="1"/>
  <c r="BW296" i="11"/>
  <c r="BD52" i="23" s="1"/>
  <c r="CF398" i="11"/>
  <c r="BL154" i="23" s="1"/>
  <c r="CE303" i="11"/>
  <c r="BK59" i="23" s="1"/>
  <c r="BY421" i="11"/>
  <c r="BF177" i="23" s="1"/>
  <c r="CE345" i="11"/>
  <c r="BK101" i="23" s="1"/>
  <c r="BO350" i="11"/>
  <c r="AW106" i="23" s="1"/>
  <c r="BP275" i="11"/>
  <c r="AX31" i="23" s="1"/>
  <c r="CF402" i="11"/>
  <c r="BL158" i="23" s="1"/>
  <c r="BP358" i="11"/>
  <c r="AX114" i="23" s="1"/>
  <c r="BW421" i="11"/>
  <c r="BD177" i="23" s="1"/>
  <c r="BX319" i="11"/>
  <c r="BE75" i="23" s="1"/>
  <c r="BP470" i="11"/>
  <c r="AX226" i="23" s="1"/>
  <c r="BW299" i="11"/>
  <c r="BD55" i="23" s="1"/>
  <c r="CG264" i="11"/>
  <c r="BM20" i="23" s="1"/>
  <c r="CE348" i="11"/>
  <c r="BK104" i="23" s="1"/>
  <c r="BW341" i="11"/>
  <c r="BD97" i="23" s="1"/>
  <c r="BP263" i="11"/>
  <c r="AX19" i="23" s="1"/>
  <c r="BP449" i="11"/>
  <c r="AX205" i="23" s="1"/>
  <c r="BW272" i="11"/>
  <c r="BD28" i="23" s="1"/>
  <c r="CE291" i="11"/>
  <c r="BK47" i="23" s="1"/>
  <c r="CG300" i="11"/>
  <c r="BM56" i="23" s="1"/>
  <c r="CE470" i="11"/>
  <c r="BK226" i="23" s="1"/>
  <c r="BW450" i="11"/>
  <c r="BD206" i="23" s="1"/>
  <c r="BO279" i="11"/>
  <c r="AW35" i="23" s="1"/>
  <c r="CH481" i="11"/>
  <c r="BN237" i="23" s="1"/>
  <c r="CH398" i="11"/>
  <c r="BN154" i="23" s="1"/>
  <c r="BY408" i="11"/>
  <c r="BF164" i="23" s="1"/>
  <c r="CH250" i="11"/>
  <c r="BN6" i="23" s="1"/>
  <c r="BO479" i="11"/>
  <c r="AW235" i="23" s="1"/>
  <c r="BP285" i="11"/>
  <c r="AX41" i="23" s="1"/>
  <c r="CH357" i="11"/>
  <c r="BN113" i="23" s="1"/>
  <c r="CH432" i="11"/>
  <c r="BN188" i="23" s="1"/>
  <c r="BX448" i="11"/>
  <c r="BE204" i="23" s="1"/>
  <c r="BY267" i="11"/>
  <c r="BF23" i="23" s="1"/>
  <c r="BW369" i="11"/>
  <c r="BD125" i="23" s="1"/>
  <c r="BX355" i="11"/>
  <c r="BE111" i="23" s="1"/>
  <c r="BP464" i="11"/>
  <c r="AX220" i="23" s="1"/>
  <c r="CE371" i="11"/>
  <c r="BK127" i="23" s="1"/>
  <c r="CH332" i="11"/>
  <c r="BN88" i="23" s="1"/>
  <c r="BY385" i="11"/>
  <c r="BF141" i="23" s="1"/>
  <c r="BW454" i="11"/>
  <c r="BD210" i="23" s="1"/>
  <c r="CF437" i="11"/>
  <c r="BL193" i="23" s="1"/>
  <c r="CG482" i="11"/>
  <c r="BM238" i="23" s="1"/>
  <c r="BY325" i="11"/>
  <c r="BF81" i="23" s="1"/>
  <c r="BY438" i="11"/>
  <c r="BF194" i="23" s="1"/>
  <c r="BY373" i="11"/>
  <c r="BF129" i="23" s="1"/>
  <c r="BO434" i="11"/>
  <c r="AW190" i="23" s="1"/>
  <c r="BY279" i="11"/>
  <c r="BF35" i="23" s="1"/>
  <c r="CF345" i="11"/>
  <c r="BL101" i="23" s="1"/>
  <c r="CH464" i="11"/>
  <c r="BN220" i="23" s="1"/>
  <c r="CE286" i="11"/>
  <c r="BK42" i="23" s="1"/>
  <c r="CG475" i="11"/>
  <c r="BM231" i="23" s="1"/>
  <c r="CE463" i="11"/>
  <c r="BK219" i="23" s="1"/>
  <c r="BP483" i="11"/>
  <c r="AX239" i="23" s="1"/>
  <c r="CH450" i="11"/>
  <c r="BN206" i="23" s="1"/>
  <c r="BY470" i="11"/>
  <c r="BF226" i="23" s="1"/>
  <c r="BW277" i="11"/>
  <c r="BD33" i="23" s="1"/>
  <c r="CF448" i="11"/>
  <c r="BL204" i="23" s="1"/>
  <c r="BP336" i="11"/>
  <c r="AX92" i="23" s="1"/>
  <c r="CF424" i="11"/>
  <c r="BL180" i="23" s="1"/>
  <c r="CG252" i="11"/>
  <c r="BM8" i="23" s="1"/>
  <c r="BY454" i="11"/>
  <c r="BF210" i="23" s="1"/>
  <c r="CG384" i="11"/>
  <c r="BM140" i="23" s="1"/>
  <c r="BY345" i="11"/>
  <c r="BF101" i="23" s="1"/>
  <c r="CG471" i="11"/>
  <c r="BM227" i="23" s="1"/>
  <c r="BP270" i="11"/>
  <c r="AX26" i="23" s="1"/>
  <c r="CE296" i="11"/>
  <c r="BK52" i="23" s="1"/>
  <c r="CE454" i="11"/>
  <c r="BK210" i="23" s="1"/>
  <c r="BY295" i="11"/>
  <c r="BF51" i="23" s="1"/>
  <c r="CE408" i="11"/>
  <c r="BK164" i="23" s="1"/>
  <c r="CG374" i="11"/>
  <c r="BM130" i="23" s="1"/>
  <c r="BP317" i="11"/>
  <c r="AX73" i="23" s="1"/>
  <c r="BY271" i="11"/>
  <c r="BF27" i="23" s="1"/>
  <c r="BO420" i="11"/>
  <c r="AW176" i="23" s="1"/>
  <c r="CG340" i="11"/>
  <c r="BM96" i="23" s="1"/>
  <c r="BX348" i="11"/>
  <c r="BE104" i="23" s="1"/>
  <c r="BX396" i="11"/>
  <c r="BE152" i="23" s="1"/>
  <c r="BO258" i="11"/>
  <c r="AW14" i="23" s="1"/>
  <c r="BW402" i="11"/>
  <c r="BD158" i="23" s="1"/>
  <c r="CF258" i="11"/>
  <c r="BL14" i="23" s="1"/>
  <c r="CF299" i="11"/>
  <c r="BL55" i="23" s="1"/>
  <c r="CE482" i="11"/>
  <c r="BK238" i="23" s="1"/>
  <c r="BP298" i="11"/>
  <c r="AX54" i="23" s="1"/>
  <c r="CG259" i="11"/>
  <c r="BM15" i="23" s="1"/>
  <c r="BX295" i="11"/>
  <c r="BE51" i="23" s="1"/>
  <c r="BW252" i="11"/>
  <c r="BD8" i="23" s="1"/>
  <c r="BX259" i="11"/>
  <c r="BE15" i="23" s="1"/>
  <c r="CE307" i="11"/>
  <c r="BK63" i="23" s="1"/>
  <c r="CH276" i="11"/>
  <c r="BN32" i="23" s="1"/>
  <c r="BY252" i="11"/>
  <c r="BF8" i="23" s="1"/>
  <c r="BY253" i="11"/>
  <c r="BF9" i="23" s="1"/>
  <c r="CH340" i="11"/>
  <c r="BN96" i="23" s="1"/>
  <c r="CH316" i="11"/>
  <c r="BN72" i="23" s="1"/>
  <c r="CG266" i="11"/>
  <c r="BM22" i="23" s="1"/>
  <c r="BX351" i="11"/>
  <c r="BE107" i="23" s="1"/>
  <c r="CF315" i="11"/>
  <c r="BL71" i="23" s="1"/>
  <c r="CE434" i="11"/>
  <c r="BK190" i="23" s="1"/>
  <c r="BX276" i="11"/>
  <c r="BE32" i="23" s="1"/>
  <c r="BX255" i="11"/>
  <c r="BE11" i="23" s="1"/>
  <c r="CH279" i="11"/>
  <c r="BN35" i="23" s="1"/>
  <c r="BW283" i="11"/>
  <c r="BD39" i="23" s="1"/>
  <c r="BO470" i="11"/>
  <c r="AW226" i="23" s="1"/>
  <c r="CG459" i="11"/>
  <c r="BM215" i="23" s="1"/>
  <c r="CE474" i="11"/>
  <c r="BK230" i="23" s="1"/>
  <c r="CF443" i="11"/>
  <c r="BL199" i="23" s="1"/>
  <c r="CE376" i="11"/>
  <c r="BK132" i="23" s="1"/>
  <c r="BX266" i="11"/>
  <c r="BE22" i="23" s="1"/>
  <c r="CF259" i="11"/>
  <c r="BL15" i="23" s="1"/>
  <c r="BY299" i="11"/>
  <c r="BF55" i="23" s="1"/>
  <c r="CH309" i="11"/>
  <c r="BN65" i="23" s="1"/>
  <c r="BW362" i="11"/>
  <c r="BD118" i="23" s="1"/>
  <c r="CH378" i="11"/>
  <c r="BN134" i="23" s="1"/>
  <c r="CG450" i="11"/>
  <c r="BM206" i="23" s="1"/>
  <c r="CH255" i="11"/>
  <c r="BN11" i="23" s="1"/>
  <c r="CF352" i="11"/>
  <c r="BL108" i="23" s="1"/>
  <c r="BO294" i="11"/>
  <c r="AW50" i="23" s="1"/>
  <c r="BP480" i="11"/>
  <c r="AX236" i="23" s="1"/>
  <c r="BY466" i="11"/>
  <c r="BF222" i="23" s="1"/>
  <c r="CH284" i="11"/>
  <c r="BN40" i="23" s="1"/>
  <c r="BO449" i="11"/>
  <c r="AW205" i="23" s="1"/>
  <c r="CG362" i="11"/>
  <c r="BM118" i="23" s="1"/>
  <c r="BY339" i="11"/>
  <c r="BF95" i="23" s="1"/>
  <c r="CH428" i="11"/>
  <c r="BN184" i="23" s="1"/>
  <c r="BO414" i="11"/>
  <c r="AW170" i="23" s="1"/>
  <c r="BO454" i="11"/>
  <c r="AW210" i="23" s="1"/>
  <c r="BW431" i="11"/>
  <c r="BD187" i="23" s="1"/>
  <c r="CF254" i="11"/>
  <c r="BL10" i="23" s="1"/>
  <c r="BY440" i="11"/>
  <c r="BF196" i="23" s="1"/>
  <c r="BY264" i="11"/>
  <c r="BF20" i="23" s="1"/>
  <c r="BY415" i="11"/>
  <c r="BF171" i="23" s="1"/>
  <c r="CF431" i="11"/>
  <c r="BL187" i="23" s="1"/>
  <c r="CH379" i="11"/>
  <c r="BN135" i="23" s="1"/>
  <c r="BY441" i="11"/>
  <c r="BF197" i="23" s="1"/>
  <c r="CH360" i="11"/>
  <c r="BN116" i="23" s="1"/>
  <c r="BX409" i="11"/>
  <c r="BE165" i="23" s="1"/>
  <c r="CE387" i="11"/>
  <c r="BK143" i="23" s="1"/>
  <c r="BX377" i="11"/>
  <c r="BE133" i="23" s="1"/>
  <c r="CH409" i="11"/>
  <c r="BN165" i="23" s="1"/>
  <c r="CG349" i="11"/>
  <c r="BM105" i="23" s="1"/>
  <c r="CF380" i="11"/>
  <c r="BL136" i="23" s="1"/>
  <c r="CE445" i="11"/>
  <c r="BK201" i="23" s="1"/>
  <c r="BY314" i="11"/>
  <c r="BF70" i="23" s="1"/>
  <c r="BY292" i="11"/>
  <c r="BF48" i="23" s="1"/>
  <c r="CH288" i="11"/>
  <c r="BN44" i="23" s="1"/>
  <c r="CF484" i="11"/>
  <c r="BL240" i="23" s="1"/>
  <c r="BW390" i="11"/>
  <c r="BD146" i="23" s="1"/>
  <c r="BX361" i="11"/>
  <c r="BE117" i="23" s="1"/>
  <c r="CE475" i="11"/>
  <c r="BK231" i="23" s="1"/>
  <c r="BW346" i="11"/>
  <c r="BD102" i="23" s="1"/>
  <c r="BP471" i="11"/>
  <c r="AX227" i="23" s="1"/>
  <c r="CG446" i="11"/>
  <c r="BM202" i="23" s="1"/>
  <c r="BX307" i="11"/>
  <c r="BE63" i="23" s="1"/>
  <c r="CG320" i="11"/>
  <c r="BM76" i="23" s="1"/>
  <c r="BP300" i="11"/>
  <c r="AX56" i="23" s="1"/>
  <c r="CH372" i="11"/>
  <c r="BN128" i="23" s="1"/>
  <c r="BX327" i="11"/>
  <c r="BE83" i="23" s="1"/>
  <c r="CH311" i="11"/>
  <c r="BN67" i="23" s="1"/>
  <c r="CH381" i="11"/>
  <c r="BN137" i="23" s="1"/>
  <c r="BX291" i="11"/>
  <c r="BE47" i="23" s="1"/>
  <c r="BX475" i="11"/>
  <c r="BE231" i="23" s="1"/>
  <c r="CH259" i="11"/>
  <c r="BN15" i="23" s="1"/>
  <c r="BP328" i="11"/>
  <c r="AX84" i="23" s="1"/>
  <c r="CG352" i="11"/>
  <c r="BM108" i="23" s="1"/>
  <c r="BP288" i="11"/>
  <c r="AX44" i="23" s="1"/>
  <c r="CH467" i="11"/>
  <c r="BN223" i="23" s="1"/>
  <c r="BX337" i="11"/>
  <c r="BE93" i="23" s="1"/>
  <c r="CH418" i="11"/>
  <c r="BN174" i="23" s="1"/>
  <c r="CE391" i="11"/>
  <c r="BK147" i="23" s="1"/>
  <c r="CE412" i="11"/>
  <c r="BK168" i="23" s="1"/>
  <c r="BY284" i="11"/>
  <c r="BF40" i="23" s="1"/>
  <c r="CH339" i="11"/>
  <c r="BN95" i="23" s="1"/>
  <c r="BW352" i="11"/>
  <c r="BD108" i="23" s="1"/>
  <c r="CF326" i="11"/>
  <c r="BL82" i="23" s="1"/>
  <c r="BP340" i="11"/>
  <c r="AX96" i="23" s="1"/>
  <c r="CG470" i="11"/>
  <c r="BM226" i="23" s="1"/>
  <c r="CH320" i="11"/>
  <c r="BN76" i="23" s="1"/>
  <c r="BO381" i="11"/>
  <c r="AW137" i="23" s="1"/>
  <c r="CG430" i="11"/>
  <c r="BM186" i="23" s="1"/>
  <c r="CH391" i="11"/>
  <c r="BN147" i="23" s="1"/>
  <c r="BX368" i="11"/>
  <c r="BE124" i="23" s="1"/>
  <c r="BW261" i="11"/>
  <c r="BD17" i="23" s="1"/>
  <c r="CF346" i="11"/>
  <c r="BL102" i="23" s="1"/>
  <c r="BO452" i="11"/>
  <c r="AW208" i="23" s="1"/>
  <c r="CF314" i="11"/>
  <c r="BL70" i="23" s="1"/>
  <c r="CE401" i="11"/>
  <c r="BK157" i="23" s="1"/>
  <c r="BP452" i="11"/>
  <c r="AX208" i="23" s="1"/>
  <c r="CH278" i="11"/>
  <c r="BN34" i="23" s="1"/>
  <c r="CG443" i="11"/>
  <c r="BM199" i="23" s="1"/>
  <c r="CH412" i="11"/>
  <c r="BN168" i="23" s="1"/>
  <c r="CF387" i="11"/>
  <c r="BL143" i="23" s="1"/>
  <c r="CH352" i="11"/>
  <c r="BN108" i="23" s="1"/>
  <c r="CG463" i="11"/>
  <c r="BM219" i="23" s="1"/>
  <c r="CE327" i="11"/>
  <c r="BK83" i="23" s="1"/>
  <c r="CG333" i="11"/>
  <c r="BM89" i="23" s="1"/>
  <c r="BO361" i="11"/>
  <c r="AW117" i="23" s="1"/>
  <c r="CH394" i="11"/>
  <c r="BN150" i="23" s="1"/>
  <c r="BP296" i="11"/>
  <c r="AX52" i="23" s="1"/>
  <c r="BY347" i="11"/>
  <c r="BF103" i="23" s="1"/>
  <c r="BY348" i="11"/>
  <c r="BF104" i="23" s="1"/>
  <c r="BW310" i="11"/>
  <c r="BD66" i="23" s="1"/>
  <c r="CF405" i="11"/>
  <c r="BL161" i="23" s="1"/>
  <c r="BO412" i="11"/>
  <c r="AW168" i="23" s="1"/>
  <c r="BP399" i="11"/>
  <c r="AX155" i="23" s="1"/>
  <c r="BP434" i="11"/>
  <c r="AX190" i="23" s="1"/>
  <c r="BX252" i="11"/>
  <c r="BE8" i="23" s="1"/>
  <c r="CF268" i="11"/>
  <c r="BL24" i="23" s="1"/>
  <c r="CE450" i="11"/>
  <c r="BK206" i="23" s="1"/>
  <c r="BX303" i="11"/>
  <c r="BE59" i="23" s="1"/>
  <c r="BW433" i="11"/>
  <c r="BD189" i="23" s="1"/>
  <c r="BP376" i="11"/>
  <c r="AX132" i="23" s="1"/>
  <c r="BW251" i="11"/>
  <c r="BD7" i="23" s="1"/>
  <c r="CH388" i="11"/>
  <c r="BN144" i="23" s="1"/>
  <c r="BO371" i="11"/>
  <c r="AW127" i="23" s="1"/>
  <c r="CG369" i="11"/>
  <c r="BM125" i="23" s="1"/>
  <c r="CG285" i="11"/>
  <c r="BM41" i="23" s="1"/>
  <c r="BY328" i="11"/>
  <c r="BF84" i="23" s="1"/>
  <c r="CG255" i="11"/>
  <c r="BM11" i="23" s="1"/>
  <c r="BX292" i="11"/>
  <c r="BE48" i="23" s="1"/>
  <c r="BX402" i="11"/>
  <c r="BE158" i="23" s="1"/>
  <c r="BX287" i="11"/>
  <c r="BE43" i="23" s="1"/>
  <c r="BP413" i="11"/>
  <c r="AX169" i="23" s="1"/>
  <c r="BY480" i="11"/>
  <c r="BF236" i="23" s="1"/>
  <c r="CF440" i="11"/>
  <c r="BL196" i="23" s="1"/>
  <c r="BW435" i="11"/>
  <c r="BD191" i="23" s="1"/>
  <c r="BO345" i="11"/>
  <c r="AW101" i="23" s="1"/>
  <c r="CG461" i="11"/>
  <c r="BM217" i="23" s="1"/>
  <c r="CF348" i="11"/>
  <c r="BL104" i="23" s="1"/>
  <c r="CE402" i="11"/>
  <c r="BK158" i="23" s="1"/>
  <c r="BP422" i="11"/>
  <c r="AX178" i="23" s="1"/>
  <c r="CE344" i="11"/>
  <c r="BK100" i="23" s="1"/>
  <c r="CG291" i="11"/>
  <c r="BM47" i="23" s="1"/>
  <c r="CF256" i="11"/>
  <c r="BL12" i="23" s="1"/>
  <c r="CH434" i="11"/>
  <c r="BN190" i="23" s="1"/>
  <c r="BW256" i="11"/>
  <c r="BD12" i="23" s="1"/>
  <c r="BW447" i="11"/>
  <c r="BD203" i="23" s="1"/>
  <c r="BW345" i="11"/>
  <c r="BD101" i="23" s="1"/>
  <c r="BW409" i="11"/>
  <c r="BD165" i="23" s="1"/>
  <c r="CH480" i="11"/>
  <c r="BN236" i="23" s="1"/>
  <c r="BP290" i="11"/>
  <c r="AX46" i="23" s="1"/>
  <c r="CF483" i="11"/>
  <c r="BL239" i="23" s="1"/>
  <c r="BW335" i="11"/>
  <c r="BD91" i="23" s="1"/>
  <c r="BW411" i="11"/>
  <c r="BD167" i="23" s="1"/>
  <c r="BX310" i="11"/>
  <c r="BE66" i="23" s="1"/>
  <c r="BX335" i="11"/>
  <c r="BE91" i="23" s="1"/>
  <c r="CG304" i="11"/>
  <c r="BM60" i="23" s="1"/>
  <c r="CE268" i="11"/>
  <c r="BK24" i="23" s="1"/>
  <c r="BO432" i="11"/>
  <c r="AW188" i="23" s="1"/>
  <c r="BW267" i="11"/>
  <c r="BD23" i="23" s="1"/>
  <c r="CH414" i="11"/>
  <c r="BN170" i="23" s="1"/>
  <c r="BW323" i="11"/>
  <c r="BD79" i="23" s="1"/>
  <c r="CE316" i="11"/>
  <c r="BK72" i="23" s="1"/>
  <c r="BO410" i="11"/>
  <c r="AW166" i="23" s="1"/>
  <c r="BW289" i="11"/>
  <c r="BD45" i="23" s="1"/>
  <c r="CG412" i="11"/>
  <c r="BM168" i="23" s="1"/>
  <c r="CG483" i="11"/>
  <c r="BM239" i="23" s="1"/>
  <c r="BP294" i="11"/>
  <c r="AX50" i="23" s="1"/>
  <c r="BX326" i="11"/>
  <c r="BE82" i="23" s="1"/>
  <c r="CE478" i="11"/>
  <c r="BK234" i="23" s="1"/>
  <c r="CG272" i="11"/>
  <c r="BM28" i="23" s="1"/>
  <c r="BX250" i="11"/>
  <c r="BE6" i="23" s="1"/>
  <c r="BW437" i="11"/>
  <c r="BD193" i="23" s="1"/>
  <c r="BW381" i="11"/>
  <c r="BD137" i="23" s="1"/>
  <c r="CH363" i="11"/>
  <c r="BN119" i="23" s="1"/>
  <c r="CE318" i="11"/>
  <c r="BK74" i="23" s="1"/>
  <c r="CE385" i="11"/>
  <c r="BK141" i="23" s="1"/>
  <c r="BP377" i="11"/>
  <c r="AX133" i="23" s="1"/>
  <c r="CE410" i="11"/>
  <c r="BK166" i="23" s="1"/>
  <c r="CF306" i="11"/>
  <c r="BL62" i="23" s="1"/>
  <c r="CG328" i="11"/>
  <c r="BM84" i="23" s="1"/>
  <c r="CG422" i="11"/>
  <c r="BM178" i="23" s="1"/>
  <c r="CG486" i="11"/>
  <c r="BM242" i="23" s="1"/>
  <c r="CF422" i="11"/>
  <c r="BL178" i="23" s="1"/>
  <c r="BW360" i="11"/>
  <c r="BD116" i="23" s="1"/>
  <c r="BW348" i="11"/>
  <c r="BD104" i="23" s="1"/>
  <c r="BY404" i="11"/>
  <c r="BF160" i="23" s="1"/>
  <c r="CG416" i="11"/>
  <c r="BM172" i="23" s="1"/>
  <c r="CF321" i="11"/>
  <c r="BL77" i="23" s="1"/>
  <c r="CE361" i="11"/>
  <c r="BK117" i="23" s="1"/>
  <c r="CE468" i="11"/>
  <c r="BK224" i="23" s="1"/>
  <c r="CE289" i="11"/>
  <c r="BK45" i="23" s="1"/>
  <c r="BP307" i="11"/>
  <c r="AX63" i="23" s="1"/>
  <c r="BY486" i="11"/>
  <c r="BF242" i="23" s="1"/>
  <c r="CH392" i="11"/>
  <c r="BN148" i="23" s="1"/>
  <c r="CH424" i="11"/>
  <c r="BN180" i="23" s="1"/>
  <c r="CF418" i="11"/>
  <c r="BL174" i="23" s="1"/>
  <c r="BY296" i="11"/>
  <c r="BF52" i="23" s="1"/>
  <c r="CF460" i="11"/>
  <c r="BL216" i="23" s="1"/>
  <c r="BX304" i="11"/>
  <c r="BE60" i="23" s="1"/>
  <c r="BO304" i="11"/>
  <c r="AW60" i="23" s="1"/>
  <c r="BX277" i="11"/>
  <c r="BE33" i="23" s="1"/>
  <c r="CG371" i="11"/>
  <c r="BM127" i="23" s="1"/>
  <c r="BO263" i="11"/>
  <c r="AW19" i="23" s="1"/>
  <c r="CB173" i="23" l="1"/>
  <c r="M185" i="13" l="1"/>
  <c r="M186" i="13" l="1"/>
  <c r="C5" i="15" s="1"/>
  <c r="C6" i="15"/>
  <c r="I7" i="15"/>
  <c r="H7" i="15"/>
  <c r="D7" i="15"/>
  <c r="E7" i="15"/>
  <c r="C5" i="13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N234" i="11" l="1"/>
  <c r="D234" i="23" s="1"/>
  <c r="P234" i="11"/>
  <c r="F234" i="23" s="1"/>
  <c r="Q234" i="11"/>
  <c r="G234" i="23" s="1"/>
  <c r="R234" i="11"/>
  <c r="H234" i="23" s="1"/>
  <c r="S234" i="11"/>
  <c r="I234" i="23" s="1"/>
  <c r="N235" i="11"/>
  <c r="D235" i="23" s="1"/>
  <c r="P235" i="11"/>
  <c r="F235" i="23" s="1"/>
  <c r="Q235" i="11"/>
  <c r="G235" i="23" s="1"/>
  <c r="R235" i="11"/>
  <c r="H235" i="23" s="1"/>
  <c r="S235" i="11"/>
  <c r="I235" i="23" s="1"/>
  <c r="N236" i="11"/>
  <c r="D236" i="23" s="1"/>
  <c r="P236" i="11"/>
  <c r="F236" i="23" s="1"/>
  <c r="Q236" i="11"/>
  <c r="G236" i="23" s="1"/>
  <c r="R236" i="11"/>
  <c r="H236" i="23" s="1"/>
  <c r="S236" i="11"/>
  <c r="I236" i="23" s="1"/>
  <c r="N237" i="11"/>
  <c r="D237" i="23" s="1"/>
  <c r="P237" i="11"/>
  <c r="F237" i="23" s="1"/>
  <c r="Q237" i="11"/>
  <c r="G237" i="23" s="1"/>
  <c r="R237" i="11"/>
  <c r="H237" i="23" s="1"/>
  <c r="S237" i="11"/>
  <c r="I237" i="23" s="1"/>
  <c r="N238" i="11"/>
  <c r="D238" i="23" s="1"/>
  <c r="P238" i="11"/>
  <c r="F238" i="23" s="1"/>
  <c r="Q238" i="11"/>
  <c r="G238" i="23" s="1"/>
  <c r="R238" i="11"/>
  <c r="H238" i="23" s="1"/>
  <c r="S238" i="11"/>
  <c r="I238" i="23" s="1"/>
  <c r="N239" i="11"/>
  <c r="D239" i="23" s="1"/>
  <c r="P239" i="11"/>
  <c r="F239" i="23" s="1"/>
  <c r="Q239" i="11"/>
  <c r="G239" i="23" s="1"/>
  <c r="R239" i="11"/>
  <c r="H239" i="23" s="1"/>
  <c r="S239" i="11"/>
  <c r="I239" i="23" s="1"/>
  <c r="N240" i="11"/>
  <c r="D240" i="23" s="1"/>
  <c r="P240" i="11"/>
  <c r="F240" i="23" s="1"/>
  <c r="Q240" i="11"/>
  <c r="G240" i="23" s="1"/>
  <c r="R240" i="11"/>
  <c r="H240" i="23" s="1"/>
  <c r="S240" i="11"/>
  <c r="I240" i="23" s="1"/>
  <c r="N241" i="11"/>
  <c r="D241" i="23" s="1"/>
  <c r="P241" i="11"/>
  <c r="F241" i="23" s="1"/>
  <c r="Q241" i="11"/>
  <c r="G241" i="23" s="1"/>
  <c r="R241" i="11"/>
  <c r="H241" i="23" s="1"/>
  <c r="S241" i="11"/>
  <c r="I241" i="23" s="1"/>
  <c r="N242" i="11"/>
  <c r="D242" i="23" s="1"/>
  <c r="P242" i="11"/>
  <c r="F242" i="23" s="1"/>
  <c r="Q242" i="11"/>
  <c r="G242" i="23" s="1"/>
  <c r="R242" i="11"/>
  <c r="H242" i="23" s="1"/>
  <c r="S242" i="11"/>
  <c r="I242" i="23" s="1"/>
  <c r="N243" i="11"/>
  <c r="D243" i="23" s="1"/>
  <c r="P243" i="11"/>
  <c r="F243" i="23" s="1"/>
  <c r="Q243" i="11"/>
  <c r="G243" i="23" s="1"/>
  <c r="R243" i="11"/>
  <c r="H243" i="23" s="1"/>
  <c r="S243" i="11"/>
  <c r="I243" i="23" s="1"/>
  <c r="N244" i="11"/>
  <c r="D244" i="23" s="1"/>
  <c r="P244" i="11"/>
  <c r="F244" i="23" s="1"/>
  <c r="Q244" i="11"/>
  <c r="G244" i="23" s="1"/>
  <c r="R244" i="11"/>
  <c r="H244" i="23" s="1"/>
  <c r="S244" i="11"/>
  <c r="I244" i="23" s="1"/>
  <c r="M6" i="11"/>
  <c r="C6" i="23" s="1"/>
  <c r="M7" i="11"/>
  <c r="C7" i="23" s="1"/>
  <c r="M8" i="11"/>
  <c r="C8" i="23" s="1"/>
  <c r="M9" i="11"/>
  <c r="C9" i="23" s="1"/>
  <c r="M10" i="11"/>
  <c r="C10" i="23" s="1"/>
  <c r="M11" i="11"/>
  <c r="C11" i="23" s="1"/>
  <c r="M12" i="11"/>
  <c r="C12" i="23" s="1"/>
  <c r="M13" i="11"/>
  <c r="C13" i="23" s="1"/>
  <c r="M14" i="11"/>
  <c r="C14" i="23" s="1"/>
  <c r="M15" i="11"/>
  <c r="C15" i="23" s="1"/>
  <c r="M16" i="11"/>
  <c r="C16" i="23" s="1"/>
  <c r="M17" i="11"/>
  <c r="C17" i="23" s="1"/>
  <c r="M18" i="11"/>
  <c r="C18" i="23" s="1"/>
  <c r="M19" i="11"/>
  <c r="C19" i="23" s="1"/>
  <c r="M20" i="11"/>
  <c r="C20" i="23" s="1"/>
  <c r="M21" i="11"/>
  <c r="C21" i="23" s="1"/>
  <c r="M22" i="11"/>
  <c r="C22" i="23" s="1"/>
  <c r="M23" i="11"/>
  <c r="C23" i="23" s="1"/>
  <c r="M24" i="11"/>
  <c r="C24" i="23" s="1"/>
  <c r="M25" i="11"/>
  <c r="C25" i="23" s="1"/>
  <c r="M26" i="11"/>
  <c r="C26" i="23" s="1"/>
  <c r="M27" i="11"/>
  <c r="C27" i="23" s="1"/>
  <c r="M28" i="11"/>
  <c r="C28" i="23" s="1"/>
  <c r="M29" i="11"/>
  <c r="C29" i="23" s="1"/>
  <c r="M30" i="11"/>
  <c r="C30" i="23" s="1"/>
  <c r="M31" i="11"/>
  <c r="C31" i="23" s="1"/>
  <c r="M32" i="11"/>
  <c r="C32" i="23" s="1"/>
  <c r="M33" i="11"/>
  <c r="C33" i="23" s="1"/>
  <c r="M34" i="11"/>
  <c r="C34" i="23" s="1"/>
  <c r="M35" i="11"/>
  <c r="C35" i="23" s="1"/>
  <c r="M36" i="11"/>
  <c r="C36" i="23" s="1"/>
  <c r="M37" i="11"/>
  <c r="C37" i="23" s="1"/>
  <c r="M38" i="11"/>
  <c r="C38" i="23" s="1"/>
  <c r="M39" i="11"/>
  <c r="C39" i="23" s="1"/>
  <c r="M40" i="11"/>
  <c r="C40" i="23" s="1"/>
  <c r="M41" i="11"/>
  <c r="C41" i="23" s="1"/>
  <c r="M42" i="11"/>
  <c r="C42" i="23" s="1"/>
  <c r="M43" i="11"/>
  <c r="C43" i="23" s="1"/>
  <c r="M44" i="11"/>
  <c r="C44" i="23" s="1"/>
  <c r="M45" i="11"/>
  <c r="C45" i="23" s="1"/>
  <c r="M46" i="11"/>
  <c r="C46" i="23" s="1"/>
  <c r="M47" i="11"/>
  <c r="C47" i="23" s="1"/>
  <c r="M48" i="11"/>
  <c r="C48" i="23" s="1"/>
  <c r="M49" i="11"/>
  <c r="C49" i="23" s="1"/>
  <c r="M50" i="11"/>
  <c r="C50" i="23" s="1"/>
  <c r="M51" i="11"/>
  <c r="C51" i="23" s="1"/>
  <c r="M52" i="11"/>
  <c r="C52" i="23" s="1"/>
  <c r="M53" i="11"/>
  <c r="C53" i="23" s="1"/>
  <c r="M54" i="11"/>
  <c r="C54" i="23" s="1"/>
  <c r="M55" i="11"/>
  <c r="C55" i="23" s="1"/>
  <c r="M56" i="11"/>
  <c r="C56" i="23" s="1"/>
  <c r="M57" i="11"/>
  <c r="C57" i="23" s="1"/>
  <c r="M58" i="11"/>
  <c r="C58" i="23" s="1"/>
  <c r="M59" i="11"/>
  <c r="C59" i="23" s="1"/>
  <c r="M60" i="11"/>
  <c r="C60" i="23" s="1"/>
  <c r="M61" i="11"/>
  <c r="C61" i="23" s="1"/>
  <c r="M62" i="11"/>
  <c r="C62" i="23" s="1"/>
  <c r="M63" i="11"/>
  <c r="C63" i="23" s="1"/>
  <c r="M64" i="11"/>
  <c r="C64" i="23" s="1"/>
  <c r="M65" i="11"/>
  <c r="C65" i="23" s="1"/>
  <c r="M66" i="11"/>
  <c r="C66" i="23" s="1"/>
  <c r="M67" i="11"/>
  <c r="C67" i="23" s="1"/>
  <c r="M68" i="11"/>
  <c r="C68" i="23" s="1"/>
  <c r="M69" i="11"/>
  <c r="C69" i="23" s="1"/>
  <c r="M70" i="11"/>
  <c r="C70" i="23" s="1"/>
  <c r="M71" i="11"/>
  <c r="C71" i="23" s="1"/>
  <c r="M72" i="11"/>
  <c r="C72" i="23" s="1"/>
  <c r="M73" i="11"/>
  <c r="C73" i="23" s="1"/>
  <c r="M74" i="11"/>
  <c r="C74" i="23" s="1"/>
  <c r="M75" i="11"/>
  <c r="C75" i="23" s="1"/>
  <c r="M76" i="11"/>
  <c r="C76" i="23" s="1"/>
  <c r="M77" i="11"/>
  <c r="C77" i="23" s="1"/>
  <c r="M78" i="11"/>
  <c r="C78" i="23" s="1"/>
  <c r="M79" i="11"/>
  <c r="C79" i="23" s="1"/>
  <c r="M80" i="11"/>
  <c r="C80" i="23" s="1"/>
  <c r="M81" i="11"/>
  <c r="C81" i="23" s="1"/>
  <c r="M82" i="11"/>
  <c r="C82" i="23" s="1"/>
  <c r="M83" i="11"/>
  <c r="C83" i="23" s="1"/>
  <c r="M84" i="11"/>
  <c r="C84" i="23" s="1"/>
  <c r="M85" i="11"/>
  <c r="C85" i="23" s="1"/>
  <c r="M86" i="11"/>
  <c r="C86" i="23" s="1"/>
  <c r="M87" i="11"/>
  <c r="C87" i="23" s="1"/>
  <c r="M88" i="11"/>
  <c r="C88" i="23" s="1"/>
  <c r="M89" i="11"/>
  <c r="C89" i="23" s="1"/>
  <c r="M90" i="11"/>
  <c r="C90" i="23" s="1"/>
  <c r="M91" i="11"/>
  <c r="C91" i="23" s="1"/>
  <c r="M92" i="11"/>
  <c r="C92" i="23" s="1"/>
  <c r="M93" i="11"/>
  <c r="C93" i="23" s="1"/>
  <c r="M94" i="11"/>
  <c r="C94" i="23" s="1"/>
  <c r="M95" i="11"/>
  <c r="C95" i="23" s="1"/>
  <c r="M96" i="11"/>
  <c r="C96" i="23" s="1"/>
  <c r="M97" i="11"/>
  <c r="C97" i="23" s="1"/>
  <c r="M98" i="11"/>
  <c r="C98" i="23" s="1"/>
  <c r="M99" i="11"/>
  <c r="C99" i="23" s="1"/>
  <c r="M100" i="11"/>
  <c r="C100" i="23" s="1"/>
  <c r="M101" i="11"/>
  <c r="C101" i="23" s="1"/>
  <c r="M102" i="11"/>
  <c r="C102" i="23" s="1"/>
  <c r="M103" i="11"/>
  <c r="C103" i="23" s="1"/>
  <c r="M104" i="11"/>
  <c r="C104" i="23" s="1"/>
  <c r="M105" i="11"/>
  <c r="C105" i="23" s="1"/>
  <c r="M106" i="11"/>
  <c r="C106" i="23" s="1"/>
  <c r="M107" i="11"/>
  <c r="C107" i="23" s="1"/>
  <c r="M108" i="11"/>
  <c r="C108" i="23" s="1"/>
  <c r="M109" i="11"/>
  <c r="C109" i="23" s="1"/>
  <c r="M110" i="11"/>
  <c r="C110" i="23" s="1"/>
  <c r="M111" i="11"/>
  <c r="C111" i="23" s="1"/>
  <c r="M112" i="11"/>
  <c r="C112" i="23" s="1"/>
  <c r="M113" i="11"/>
  <c r="C113" i="23" s="1"/>
  <c r="M114" i="11"/>
  <c r="C114" i="23" s="1"/>
  <c r="M115" i="11"/>
  <c r="C115" i="23" s="1"/>
  <c r="M116" i="11"/>
  <c r="C116" i="23" s="1"/>
  <c r="M117" i="11"/>
  <c r="C117" i="23" s="1"/>
  <c r="M118" i="11"/>
  <c r="C118" i="23" s="1"/>
  <c r="M119" i="11"/>
  <c r="C119" i="23" s="1"/>
  <c r="M120" i="11"/>
  <c r="C120" i="23" s="1"/>
  <c r="M121" i="11"/>
  <c r="C121" i="23" s="1"/>
  <c r="M122" i="11"/>
  <c r="C122" i="23" s="1"/>
  <c r="M123" i="11"/>
  <c r="C123" i="23" s="1"/>
  <c r="M124" i="11"/>
  <c r="C124" i="23" s="1"/>
  <c r="M125" i="11"/>
  <c r="C125" i="23" s="1"/>
  <c r="M126" i="11"/>
  <c r="C126" i="23" s="1"/>
  <c r="M127" i="11"/>
  <c r="C127" i="23" s="1"/>
  <c r="M128" i="11"/>
  <c r="C128" i="23" s="1"/>
  <c r="M129" i="11"/>
  <c r="C129" i="23" s="1"/>
  <c r="M130" i="11"/>
  <c r="C130" i="23" s="1"/>
  <c r="M131" i="11"/>
  <c r="C131" i="23" s="1"/>
  <c r="M132" i="11"/>
  <c r="C132" i="23" s="1"/>
  <c r="M133" i="11"/>
  <c r="C133" i="23" s="1"/>
  <c r="M134" i="11"/>
  <c r="C134" i="23" s="1"/>
  <c r="M135" i="11"/>
  <c r="C135" i="23" s="1"/>
  <c r="M136" i="11"/>
  <c r="C136" i="23" s="1"/>
  <c r="M137" i="11"/>
  <c r="C137" i="23" s="1"/>
  <c r="M138" i="11"/>
  <c r="C138" i="23" s="1"/>
  <c r="M139" i="11"/>
  <c r="C139" i="23" s="1"/>
  <c r="M140" i="11"/>
  <c r="C140" i="23" s="1"/>
  <c r="M141" i="11"/>
  <c r="C141" i="23" s="1"/>
  <c r="M142" i="11"/>
  <c r="C142" i="23" s="1"/>
  <c r="M143" i="11"/>
  <c r="C143" i="23" s="1"/>
  <c r="M144" i="11"/>
  <c r="C144" i="23" s="1"/>
  <c r="M145" i="11"/>
  <c r="C145" i="23" s="1"/>
  <c r="M146" i="11"/>
  <c r="C146" i="23" s="1"/>
  <c r="M147" i="11"/>
  <c r="C147" i="23" s="1"/>
  <c r="M148" i="11"/>
  <c r="C148" i="23" s="1"/>
  <c r="M149" i="11"/>
  <c r="C149" i="23" s="1"/>
  <c r="M150" i="11"/>
  <c r="C150" i="23" s="1"/>
  <c r="M151" i="11"/>
  <c r="C151" i="23" s="1"/>
  <c r="M152" i="11"/>
  <c r="C152" i="23" s="1"/>
  <c r="M153" i="11"/>
  <c r="C153" i="23" s="1"/>
  <c r="M154" i="11"/>
  <c r="C154" i="23" s="1"/>
  <c r="M155" i="11"/>
  <c r="C155" i="23" s="1"/>
  <c r="M156" i="11"/>
  <c r="C156" i="23" s="1"/>
  <c r="M157" i="11"/>
  <c r="C157" i="23" s="1"/>
  <c r="M158" i="11"/>
  <c r="C158" i="23" s="1"/>
  <c r="M159" i="11"/>
  <c r="C159" i="23" s="1"/>
  <c r="M160" i="11"/>
  <c r="C160" i="23" s="1"/>
  <c r="M161" i="11"/>
  <c r="C161" i="23" s="1"/>
  <c r="M162" i="11"/>
  <c r="C162" i="23" s="1"/>
  <c r="M163" i="11"/>
  <c r="C163" i="23" s="1"/>
  <c r="M164" i="11"/>
  <c r="C164" i="23" s="1"/>
  <c r="M165" i="11"/>
  <c r="C165" i="23" s="1"/>
  <c r="M166" i="11"/>
  <c r="C166" i="23" s="1"/>
  <c r="M167" i="11"/>
  <c r="C167" i="23" s="1"/>
  <c r="M168" i="11"/>
  <c r="C168" i="23" s="1"/>
  <c r="M169" i="11"/>
  <c r="C169" i="23" s="1"/>
  <c r="M170" i="11"/>
  <c r="C170" i="23" s="1"/>
  <c r="M171" i="11"/>
  <c r="C171" i="23" s="1"/>
  <c r="M172" i="11"/>
  <c r="C172" i="23" s="1"/>
  <c r="M173" i="11"/>
  <c r="C173" i="23" s="1"/>
  <c r="M174" i="11"/>
  <c r="C174" i="23" s="1"/>
  <c r="M175" i="11"/>
  <c r="C175" i="23" s="1"/>
  <c r="M176" i="11"/>
  <c r="C176" i="23" s="1"/>
  <c r="M177" i="11"/>
  <c r="C177" i="23" s="1"/>
  <c r="M178" i="11"/>
  <c r="C178" i="23" s="1"/>
  <c r="M179" i="11"/>
  <c r="C179" i="23" s="1"/>
  <c r="M180" i="11"/>
  <c r="C180" i="23" s="1"/>
  <c r="M181" i="11"/>
  <c r="C181" i="23" s="1"/>
  <c r="M182" i="11"/>
  <c r="C182" i="23" s="1"/>
  <c r="M183" i="11"/>
  <c r="C183" i="23" s="1"/>
  <c r="M184" i="11"/>
  <c r="C184" i="23" s="1"/>
  <c r="M185" i="11"/>
  <c r="C185" i="23" s="1"/>
  <c r="M186" i="11"/>
  <c r="C186" i="23" s="1"/>
  <c r="M187" i="11"/>
  <c r="C187" i="23" s="1"/>
  <c r="M188" i="11"/>
  <c r="C188" i="23" s="1"/>
  <c r="M189" i="11"/>
  <c r="C189" i="23" s="1"/>
  <c r="M190" i="11"/>
  <c r="C190" i="23" s="1"/>
  <c r="M191" i="11"/>
  <c r="C191" i="23" s="1"/>
  <c r="M192" i="11"/>
  <c r="C192" i="23" s="1"/>
  <c r="M193" i="11"/>
  <c r="C193" i="23" s="1"/>
  <c r="M194" i="11"/>
  <c r="C194" i="23" s="1"/>
  <c r="M195" i="11"/>
  <c r="C195" i="23" s="1"/>
  <c r="M196" i="11"/>
  <c r="C196" i="23" s="1"/>
  <c r="M197" i="11"/>
  <c r="C197" i="23" s="1"/>
  <c r="M198" i="11"/>
  <c r="C198" i="23" s="1"/>
  <c r="M199" i="11"/>
  <c r="C199" i="23" s="1"/>
  <c r="M200" i="11"/>
  <c r="C200" i="23" s="1"/>
  <c r="M201" i="11"/>
  <c r="C201" i="23" s="1"/>
  <c r="M202" i="11"/>
  <c r="C202" i="23" s="1"/>
  <c r="M203" i="11"/>
  <c r="C203" i="23" s="1"/>
  <c r="M204" i="11"/>
  <c r="C204" i="23" s="1"/>
  <c r="M205" i="11"/>
  <c r="C205" i="23" s="1"/>
  <c r="M206" i="11"/>
  <c r="C206" i="23" s="1"/>
  <c r="M207" i="11"/>
  <c r="C207" i="23" s="1"/>
  <c r="M208" i="11"/>
  <c r="C208" i="23" s="1"/>
  <c r="M209" i="11"/>
  <c r="C209" i="23" s="1"/>
  <c r="M210" i="11"/>
  <c r="C210" i="23" s="1"/>
  <c r="M211" i="11"/>
  <c r="C211" i="23" s="1"/>
  <c r="M212" i="11"/>
  <c r="C212" i="23" s="1"/>
  <c r="M213" i="11"/>
  <c r="C213" i="23" s="1"/>
  <c r="M214" i="11"/>
  <c r="C214" i="23" s="1"/>
  <c r="M215" i="11"/>
  <c r="C215" i="23" s="1"/>
  <c r="M216" i="11"/>
  <c r="C216" i="23" s="1"/>
  <c r="M217" i="11"/>
  <c r="C217" i="23" s="1"/>
  <c r="M218" i="11"/>
  <c r="C218" i="23" s="1"/>
  <c r="M219" i="11"/>
  <c r="C219" i="23" s="1"/>
  <c r="M220" i="11"/>
  <c r="C220" i="23" s="1"/>
  <c r="M221" i="11"/>
  <c r="C221" i="23" s="1"/>
  <c r="M222" i="11"/>
  <c r="C222" i="23" s="1"/>
  <c r="M223" i="11"/>
  <c r="C223" i="23" s="1"/>
  <c r="M224" i="11"/>
  <c r="C224" i="23" s="1"/>
  <c r="M225" i="11"/>
  <c r="C225" i="23" s="1"/>
  <c r="M226" i="11"/>
  <c r="C226" i="23" s="1"/>
  <c r="M227" i="11"/>
  <c r="C227" i="23" s="1"/>
  <c r="M228" i="11"/>
  <c r="C228" i="23" s="1"/>
  <c r="M229" i="11"/>
  <c r="C229" i="23" s="1"/>
  <c r="M230" i="11"/>
  <c r="C230" i="23" s="1"/>
  <c r="M231" i="11"/>
  <c r="C231" i="23" s="1"/>
  <c r="M232" i="11"/>
  <c r="C232" i="23" s="1"/>
  <c r="M233" i="11"/>
  <c r="C233" i="23" s="1"/>
  <c r="M234" i="11"/>
  <c r="C234" i="23" s="1"/>
  <c r="M235" i="11"/>
  <c r="C235" i="23" s="1"/>
  <c r="M236" i="11"/>
  <c r="C236" i="23" s="1"/>
  <c r="M237" i="11"/>
  <c r="C237" i="23" s="1"/>
  <c r="M238" i="11"/>
  <c r="C238" i="23" s="1"/>
  <c r="M239" i="11"/>
  <c r="C239" i="23" s="1"/>
  <c r="M240" i="11"/>
  <c r="C240" i="23" s="1"/>
  <c r="M241" i="11"/>
  <c r="C241" i="23" s="1"/>
  <c r="M242" i="11"/>
  <c r="C242" i="23" s="1"/>
  <c r="M243" i="11"/>
  <c r="C243" i="23" s="1"/>
  <c r="M244" i="11"/>
  <c r="C244" i="23" s="1"/>
  <c r="M5" i="11"/>
  <c r="C5" i="23" s="1"/>
  <c r="G27" i="12" l="1"/>
  <c r="F27" i="12"/>
  <c r="F26" i="12"/>
  <c r="H27" i="12"/>
  <c r="G26" i="12"/>
  <c r="F25" i="12"/>
  <c r="E27" i="12"/>
  <c r="E26" i="12"/>
  <c r="E25" i="12"/>
  <c r="E24" i="12"/>
  <c r="D27" i="12"/>
  <c r="D26" i="12"/>
  <c r="D25" i="12"/>
  <c r="D24" i="12"/>
  <c r="D23" i="12"/>
  <c r="C27" i="12"/>
  <c r="C26" i="12"/>
  <c r="C25" i="12"/>
  <c r="C24" i="12"/>
  <c r="C22" i="12"/>
  <c r="C23" i="12"/>
  <c r="AO65" i="9" l="1"/>
  <c r="C250" i="8"/>
  <c r="D250" i="8"/>
  <c r="E250" i="8"/>
  <c r="F250" i="8"/>
  <c r="G250" i="8"/>
  <c r="H250" i="8"/>
  <c r="I250" i="8"/>
  <c r="F247" i="7" l="1"/>
  <c r="E13" i="12" s="1"/>
  <c r="G247" i="7"/>
  <c r="F13" i="12" s="1"/>
  <c r="H247" i="7"/>
  <c r="G13" i="12" s="1"/>
  <c r="I247" i="7"/>
  <c r="H13" i="12" s="1"/>
  <c r="J247" i="7"/>
  <c r="I13" i="12" s="1"/>
  <c r="E247" i="7"/>
  <c r="D13" i="12" s="1"/>
  <c r="F246" i="7"/>
  <c r="E12" i="12" s="1"/>
  <c r="G246" i="7"/>
  <c r="F12" i="12" s="1"/>
  <c r="H246" i="7"/>
  <c r="G12" i="12" s="1"/>
  <c r="I246" i="7"/>
  <c r="H12" i="12" s="1"/>
  <c r="J246" i="7"/>
  <c r="I12" i="12" s="1"/>
  <c r="E246" i="7"/>
  <c r="D12" i="12" s="1"/>
  <c r="H7" i="12"/>
  <c r="D8" i="12"/>
  <c r="E8" i="12"/>
  <c r="F8" i="12"/>
  <c r="G8" i="12"/>
  <c r="H8" i="12"/>
  <c r="I8" i="12"/>
  <c r="C8" i="12"/>
  <c r="D249" i="8"/>
  <c r="D7" i="12" s="1"/>
  <c r="E249" i="8"/>
  <c r="E7" i="12" s="1"/>
  <c r="F249" i="8"/>
  <c r="F7" i="12" s="1"/>
  <c r="G249" i="8"/>
  <c r="G7" i="12" s="1"/>
  <c r="H249" i="8"/>
  <c r="I249" i="8"/>
  <c r="I7" i="12" s="1"/>
  <c r="C249" i="8"/>
  <c r="C7" i="12" s="1"/>
  <c r="F5" i="9" l="1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P247" i="1" l="1"/>
  <c r="Y211" i="4" l="1"/>
  <c r="AR211" i="4" s="1"/>
  <c r="Y212" i="4"/>
  <c r="AR212" i="4" s="1"/>
  <c r="Y213" i="4"/>
  <c r="AR213" i="4" s="1"/>
  <c r="Y214" i="4"/>
  <c r="AR214" i="4" s="1"/>
  <c r="Y215" i="4"/>
  <c r="Y216" i="4"/>
  <c r="AR216" i="4" s="1"/>
  <c r="AJ215" i="4" l="1"/>
  <c r="AR215" i="4"/>
  <c r="AN213" i="4"/>
  <c r="AP213" i="4"/>
  <c r="AG213" i="4"/>
  <c r="AI212" i="4"/>
  <c r="AP212" i="4"/>
  <c r="AG212" i="4"/>
  <c r="AA211" i="4"/>
  <c r="AP211" i="4"/>
  <c r="AG211" i="4"/>
  <c r="AM216" i="4"/>
  <c r="AP216" i="4"/>
  <c r="AG216" i="4"/>
  <c r="AI215" i="4"/>
  <c r="AP215" i="4"/>
  <c r="AG215" i="4"/>
  <c r="AL214" i="4"/>
  <c r="AP214" i="4"/>
  <c r="AG214" i="4"/>
  <c r="AL216" i="4"/>
  <c r="AI213" i="4"/>
  <c r="AK216" i="4"/>
  <c r="AJ216" i="4"/>
  <c r="AI216" i="4"/>
  <c r="AO214" i="4"/>
  <c r="AJ213" i="4"/>
  <c r="AO211" i="4"/>
  <c r="Z211" i="4"/>
  <c r="AC212" i="4"/>
  <c r="AD212" i="4"/>
  <c r="Z212" i="4"/>
  <c r="AA212" i="4"/>
  <c r="AK212" i="4"/>
  <c r="AL212" i="4"/>
  <c r="AB212" i="4"/>
  <c r="AE212" i="4"/>
  <c r="AF212" i="4"/>
  <c r="AJ212" i="4"/>
  <c r="AM212" i="4"/>
  <c r="AN212" i="4"/>
  <c r="AO212" i="4"/>
  <c r="AN211" i="4"/>
  <c r="AF215" i="4"/>
  <c r="Z215" i="4"/>
  <c r="AA215" i="4"/>
  <c r="AN215" i="4"/>
  <c r="AO215" i="4"/>
  <c r="AB215" i="4"/>
  <c r="AK215" i="4"/>
  <c r="AL215" i="4"/>
  <c r="AM215" i="4"/>
  <c r="AC215" i="4"/>
  <c r="AD215" i="4"/>
  <c r="AE215" i="4"/>
  <c r="AM211" i="4"/>
  <c r="AE214" i="4"/>
  <c r="AF214" i="4"/>
  <c r="AA214" i="4"/>
  <c r="AM214" i="4"/>
  <c r="AB214" i="4"/>
  <c r="AN214" i="4"/>
  <c r="AC214" i="4"/>
  <c r="AD214" i="4"/>
  <c r="AI214" i="4"/>
  <c r="Z214" i="4"/>
  <c r="AJ214" i="4"/>
  <c r="AK214" i="4"/>
  <c r="AB211" i="4"/>
  <c r="AC211" i="4"/>
  <c r="AF211" i="4"/>
  <c r="AD211" i="4"/>
  <c r="AJ211" i="4"/>
  <c r="AE211" i="4"/>
  <c r="AK211" i="4"/>
  <c r="AI211" i="4"/>
  <c r="AL211" i="4"/>
  <c r="AD213" i="4"/>
  <c r="AE213" i="4"/>
  <c r="AB213" i="4"/>
  <c r="AC213" i="4"/>
  <c r="AF213" i="4"/>
  <c r="AL213" i="4"/>
  <c r="AM213" i="4"/>
  <c r="Z213" i="4"/>
  <c r="AO213" i="4"/>
  <c r="AA213" i="4"/>
  <c r="AK213" i="4"/>
  <c r="AA216" i="4"/>
  <c r="AB216" i="4"/>
  <c r="AC216" i="4"/>
  <c r="Z216" i="4"/>
  <c r="AO216" i="4"/>
  <c r="AD216" i="4"/>
  <c r="AE216" i="4"/>
  <c r="AF216" i="4"/>
  <c r="AN216" i="4"/>
  <c r="D6" i="9"/>
  <c r="E6" i="9"/>
  <c r="G6" i="9"/>
  <c r="H6" i="9"/>
  <c r="I6" i="9"/>
  <c r="D7" i="9"/>
  <c r="E7" i="9"/>
  <c r="G7" i="9"/>
  <c r="H7" i="9"/>
  <c r="I7" i="9"/>
  <c r="D8" i="9"/>
  <c r="E8" i="9"/>
  <c r="G8" i="9"/>
  <c r="H8" i="9"/>
  <c r="I8" i="9"/>
  <c r="D9" i="9"/>
  <c r="E9" i="9"/>
  <c r="G9" i="9"/>
  <c r="H9" i="9"/>
  <c r="I9" i="9"/>
  <c r="D10" i="9"/>
  <c r="E10" i="9"/>
  <c r="G10" i="9"/>
  <c r="H10" i="9"/>
  <c r="I10" i="9"/>
  <c r="D11" i="9"/>
  <c r="E11" i="9"/>
  <c r="G11" i="9"/>
  <c r="H11" i="9"/>
  <c r="I11" i="9"/>
  <c r="D12" i="9"/>
  <c r="E12" i="9"/>
  <c r="G12" i="9"/>
  <c r="H12" i="9"/>
  <c r="I12" i="9"/>
  <c r="D13" i="9"/>
  <c r="E13" i="9"/>
  <c r="G13" i="9"/>
  <c r="H13" i="9"/>
  <c r="I13" i="9"/>
  <c r="D14" i="9"/>
  <c r="E14" i="9"/>
  <c r="G14" i="9"/>
  <c r="H14" i="9"/>
  <c r="I14" i="9"/>
  <c r="D15" i="9"/>
  <c r="E15" i="9"/>
  <c r="G15" i="9"/>
  <c r="H15" i="9"/>
  <c r="I15" i="9"/>
  <c r="D16" i="9"/>
  <c r="E16" i="9"/>
  <c r="G16" i="9"/>
  <c r="H16" i="9"/>
  <c r="I16" i="9"/>
  <c r="D17" i="9"/>
  <c r="E17" i="9"/>
  <c r="G17" i="9"/>
  <c r="H17" i="9"/>
  <c r="I17" i="9"/>
  <c r="D18" i="9"/>
  <c r="E18" i="9"/>
  <c r="G18" i="9"/>
  <c r="H18" i="9"/>
  <c r="I18" i="9"/>
  <c r="D19" i="9"/>
  <c r="E19" i="9"/>
  <c r="G19" i="9"/>
  <c r="H19" i="9"/>
  <c r="I19" i="9"/>
  <c r="D20" i="9"/>
  <c r="E20" i="9"/>
  <c r="G20" i="9"/>
  <c r="H20" i="9"/>
  <c r="I20" i="9"/>
  <c r="D21" i="9"/>
  <c r="E21" i="9"/>
  <c r="G21" i="9"/>
  <c r="H21" i="9"/>
  <c r="I21" i="9"/>
  <c r="D22" i="9"/>
  <c r="E22" i="9"/>
  <c r="G22" i="9"/>
  <c r="H22" i="9"/>
  <c r="I22" i="9"/>
  <c r="D23" i="9"/>
  <c r="E23" i="9"/>
  <c r="G23" i="9"/>
  <c r="H23" i="9"/>
  <c r="I23" i="9"/>
  <c r="D24" i="9"/>
  <c r="E24" i="9"/>
  <c r="G24" i="9"/>
  <c r="H24" i="9"/>
  <c r="I24" i="9"/>
  <c r="D25" i="9"/>
  <c r="E25" i="9"/>
  <c r="G25" i="9"/>
  <c r="H25" i="9"/>
  <c r="I25" i="9"/>
  <c r="D26" i="9"/>
  <c r="E26" i="9"/>
  <c r="G26" i="9"/>
  <c r="H26" i="9"/>
  <c r="I26" i="9"/>
  <c r="D27" i="9"/>
  <c r="E27" i="9"/>
  <c r="G27" i="9"/>
  <c r="H27" i="9"/>
  <c r="I27" i="9"/>
  <c r="D28" i="9"/>
  <c r="E28" i="9"/>
  <c r="G28" i="9"/>
  <c r="H28" i="9"/>
  <c r="I28" i="9"/>
  <c r="D29" i="9"/>
  <c r="E29" i="9"/>
  <c r="G29" i="9"/>
  <c r="H29" i="9"/>
  <c r="I29" i="9"/>
  <c r="D30" i="9"/>
  <c r="E30" i="9"/>
  <c r="G30" i="9"/>
  <c r="H30" i="9"/>
  <c r="I30" i="9"/>
  <c r="D31" i="9"/>
  <c r="E31" i="9"/>
  <c r="G31" i="9"/>
  <c r="H31" i="9"/>
  <c r="I31" i="9"/>
  <c r="D32" i="9"/>
  <c r="E32" i="9"/>
  <c r="G32" i="9"/>
  <c r="H32" i="9"/>
  <c r="I32" i="9"/>
  <c r="D33" i="9"/>
  <c r="E33" i="9"/>
  <c r="G33" i="9"/>
  <c r="H33" i="9"/>
  <c r="I33" i="9"/>
  <c r="D34" i="9"/>
  <c r="E34" i="9"/>
  <c r="G34" i="9"/>
  <c r="H34" i="9"/>
  <c r="I34" i="9"/>
  <c r="D35" i="9"/>
  <c r="E35" i="9"/>
  <c r="G35" i="9"/>
  <c r="H35" i="9"/>
  <c r="I35" i="9"/>
  <c r="D36" i="9"/>
  <c r="E36" i="9"/>
  <c r="G36" i="9"/>
  <c r="H36" i="9"/>
  <c r="I36" i="9"/>
  <c r="D37" i="9"/>
  <c r="E37" i="9"/>
  <c r="G37" i="9"/>
  <c r="H37" i="9"/>
  <c r="I37" i="9"/>
  <c r="D38" i="9"/>
  <c r="E38" i="9"/>
  <c r="G38" i="9"/>
  <c r="H38" i="9"/>
  <c r="I38" i="9"/>
  <c r="D39" i="9"/>
  <c r="E39" i="9"/>
  <c r="G39" i="9"/>
  <c r="H39" i="9"/>
  <c r="I39" i="9"/>
  <c r="D40" i="9"/>
  <c r="E40" i="9"/>
  <c r="G40" i="9"/>
  <c r="H40" i="9"/>
  <c r="I40" i="9"/>
  <c r="D41" i="9"/>
  <c r="E41" i="9"/>
  <c r="G41" i="9"/>
  <c r="H41" i="9"/>
  <c r="I41" i="9"/>
  <c r="D42" i="9"/>
  <c r="E42" i="9"/>
  <c r="G42" i="9"/>
  <c r="H42" i="9"/>
  <c r="I42" i="9"/>
  <c r="D43" i="9"/>
  <c r="E43" i="9"/>
  <c r="G43" i="9"/>
  <c r="H43" i="9"/>
  <c r="I43" i="9"/>
  <c r="D44" i="9"/>
  <c r="E44" i="9"/>
  <c r="G44" i="9"/>
  <c r="H44" i="9"/>
  <c r="I44" i="9"/>
  <c r="D45" i="9"/>
  <c r="E45" i="9"/>
  <c r="G45" i="9"/>
  <c r="H45" i="9"/>
  <c r="I45" i="9"/>
  <c r="D46" i="9"/>
  <c r="E46" i="9"/>
  <c r="G46" i="9"/>
  <c r="H46" i="9"/>
  <c r="I46" i="9"/>
  <c r="D47" i="9"/>
  <c r="E47" i="9"/>
  <c r="G47" i="9"/>
  <c r="H47" i="9"/>
  <c r="I47" i="9"/>
  <c r="D48" i="9"/>
  <c r="E48" i="9"/>
  <c r="G48" i="9"/>
  <c r="H48" i="9"/>
  <c r="I48" i="9"/>
  <c r="D49" i="9"/>
  <c r="E49" i="9"/>
  <c r="G49" i="9"/>
  <c r="H49" i="9"/>
  <c r="I49" i="9"/>
  <c r="D50" i="9"/>
  <c r="E50" i="9"/>
  <c r="G50" i="9"/>
  <c r="H50" i="9"/>
  <c r="I50" i="9"/>
  <c r="D51" i="9"/>
  <c r="E51" i="9"/>
  <c r="G51" i="9"/>
  <c r="H51" i="9"/>
  <c r="I51" i="9"/>
  <c r="D52" i="9"/>
  <c r="E52" i="9"/>
  <c r="G52" i="9"/>
  <c r="H52" i="9"/>
  <c r="I52" i="9"/>
  <c r="D53" i="9"/>
  <c r="E53" i="9"/>
  <c r="G53" i="9"/>
  <c r="H53" i="9"/>
  <c r="I53" i="9"/>
  <c r="D54" i="9"/>
  <c r="E54" i="9"/>
  <c r="G54" i="9"/>
  <c r="H54" i="9"/>
  <c r="I54" i="9"/>
  <c r="D55" i="9"/>
  <c r="E55" i="9"/>
  <c r="G55" i="9"/>
  <c r="H55" i="9"/>
  <c r="I55" i="9"/>
  <c r="D56" i="9"/>
  <c r="E56" i="9"/>
  <c r="G56" i="9"/>
  <c r="H56" i="9"/>
  <c r="I56" i="9"/>
  <c r="D57" i="9"/>
  <c r="E57" i="9"/>
  <c r="G57" i="9"/>
  <c r="H57" i="9"/>
  <c r="I57" i="9"/>
  <c r="D58" i="9"/>
  <c r="E58" i="9"/>
  <c r="G58" i="9"/>
  <c r="H58" i="9"/>
  <c r="I58" i="9"/>
  <c r="D59" i="9"/>
  <c r="E59" i="9"/>
  <c r="G59" i="9"/>
  <c r="H59" i="9"/>
  <c r="I59" i="9"/>
  <c r="D60" i="9"/>
  <c r="E60" i="9"/>
  <c r="G60" i="9"/>
  <c r="H60" i="9"/>
  <c r="I60" i="9"/>
  <c r="D61" i="9"/>
  <c r="E61" i="9"/>
  <c r="G61" i="9"/>
  <c r="H61" i="9"/>
  <c r="I61" i="9"/>
  <c r="D62" i="9"/>
  <c r="E62" i="9"/>
  <c r="G62" i="9"/>
  <c r="H62" i="9"/>
  <c r="I62" i="9"/>
  <c r="D63" i="9"/>
  <c r="E63" i="9"/>
  <c r="G63" i="9"/>
  <c r="H63" i="9"/>
  <c r="I63" i="9"/>
  <c r="D64" i="9"/>
  <c r="E64" i="9"/>
  <c r="G64" i="9"/>
  <c r="H64" i="9"/>
  <c r="I64" i="9"/>
  <c r="D65" i="9"/>
  <c r="E65" i="9"/>
  <c r="G65" i="9"/>
  <c r="H65" i="9"/>
  <c r="I65" i="9"/>
  <c r="D66" i="9"/>
  <c r="E66" i="9"/>
  <c r="G66" i="9"/>
  <c r="H66" i="9"/>
  <c r="I66" i="9"/>
  <c r="D67" i="9"/>
  <c r="E67" i="9"/>
  <c r="G67" i="9"/>
  <c r="H67" i="9"/>
  <c r="I67" i="9"/>
  <c r="D68" i="9"/>
  <c r="E68" i="9"/>
  <c r="G68" i="9"/>
  <c r="H68" i="9"/>
  <c r="I68" i="9"/>
  <c r="D69" i="9"/>
  <c r="E69" i="9"/>
  <c r="G69" i="9"/>
  <c r="H69" i="9"/>
  <c r="I69" i="9"/>
  <c r="D70" i="9"/>
  <c r="E70" i="9"/>
  <c r="G70" i="9"/>
  <c r="H70" i="9"/>
  <c r="I70" i="9"/>
  <c r="D71" i="9"/>
  <c r="E71" i="9"/>
  <c r="G71" i="9"/>
  <c r="H71" i="9"/>
  <c r="I71" i="9"/>
  <c r="D72" i="9"/>
  <c r="E72" i="9"/>
  <c r="G72" i="9"/>
  <c r="H72" i="9"/>
  <c r="I72" i="9"/>
  <c r="D73" i="9"/>
  <c r="E73" i="9"/>
  <c r="G73" i="9"/>
  <c r="H73" i="9"/>
  <c r="I73" i="9"/>
  <c r="D74" i="9"/>
  <c r="E74" i="9"/>
  <c r="G74" i="9"/>
  <c r="H74" i="9"/>
  <c r="I74" i="9"/>
  <c r="D75" i="9"/>
  <c r="E75" i="9"/>
  <c r="G75" i="9"/>
  <c r="H75" i="9"/>
  <c r="I75" i="9"/>
  <c r="D76" i="9"/>
  <c r="E76" i="9"/>
  <c r="G76" i="9"/>
  <c r="H76" i="9"/>
  <c r="I76" i="9"/>
  <c r="D77" i="9"/>
  <c r="E77" i="9"/>
  <c r="G77" i="9"/>
  <c r="H77" i="9"/>
  <c r="I77" i="9"/>
  <c r="D78" i="9"/>
  <c r="E78" i="9"/>
  <c r="G78" i="9"/>
  <c r="H78" i="9"/>
  <c r="I78" i="9"/>
  <c r="D79" i="9"/>
  <c r="E79" i="9"/>
  <c r="G79" i="9"/>
  <c r="H79" i="9"/>
  <c r="I79" i="9"/>
  <c r="D80" i="9"/>
  <c r="E80" i="9"/>
  <c r="G80" i="9"/>
  <c r="H80" i="9"/>
  <c r="I80" i="9"/>
  <c r="D81" i="9"/>
  <c r="E81" i="9"/>
  <c r="G81" i="9"/>
  <c r="H81" i="9"/>
  <c r="I81" i="9"/>
  <c r="D82" i="9"/>
  <c r="E82" i="9"/>
  <c r="G82" i="9"/>
  <c r="H82" i="9"/>
  <c r="I82" i="9"/>
  <c r="D83" i="9"/>
  <c r="E83" i="9"/>
  <c r="G83" i="9"/>
  <c r="H83" i="9"/>
  <c r="I83" i="9"/>
  <c r="D84" i="9"/>
  <c r="E84" i="9"/>
  <c r="G84" i="9"/>
  <c r="H84" i="9"/>
  <c r="I84" i="9"/>
  <c r="D85" i="9"/>
  <c r="E85" i="9"/>
  <c r="G85" i="9"/>
  <c r="H85" i="9"/>
  <c r="I85" i="9"/>
  <c r="D86" i="9"/>
  <c r="E86" i="9"/>
  <c r="G86" i="9"/>
  <c r="H86" i="9"/>
  <c r="I86" i="9"/>
  <c r="D87" i="9"/>
  <c r="E87" i="9"/>
  <c r="G87" i="9"/>
  <c r="H87" i="9"/>
  <c r="I87" i="9"/>
  <c r="D88" i="9"/>
  <c r="E88" i="9"/>
  <c r="G88" i="9"/>
  <c r="H88" i="9"/>
  <c r="I88" i="9"/>
  <c r="D89" i="9"/>
  <c r="E89" i="9"/>
  <c r="G89" i="9"/>
  <c r="H89" i="9"/>
  <c r="I89" i="9"/>
  <c r="D90" i="9"/>
  <c r="E90" i="9"/>
  <c r="G90" i="9"/>
  <c r="H90" i="9"/>
  <c r="I90" i="9"/>
  <c r="D91" i="9"/>
  <c r="E91" i="9"/>
  <c r="G91" i="9"/>
  <c r="H91" i="9"/>
  <c r="I91" i="9"/>
  <c r="D92" i="9"/>
  <c r="E92" i="9"/>
  <c r="G92" i="9"/>
  <c r="H92" i="9"/>
  <c r="I92" i="9"/>
  <c r="D93" i="9"/>
  <c r="E93" i="9"/>
  <c r="G93" i="9"/>
  <c r="H93" i="9"/>
  <c r="I93" i="9"/>
  <c r="D94" i="9"/>
  <c r="E94" i="9"/>
  <c r="G94" i="9"/>
  <c r="H94" i="9"/>
  <c r="I94" i="9"/>
  <c r="D95" i="9"/>
  <c r="E95" i="9"/>
  <c r="G95" i="9"/>
  <c r="H95" i="9"/>
  <c r="I95" i="9"/>
  <c r="D96" i="9"/>
  <c r="E96" i="9"/>
  <c r="G96" i="9"/>
  <c r="H96" i="9"/>
  <c r="I96" i="9"/>
  <c r="D97" i="9"/>
  <c r="E97" i="9"/>
  <c r="G97" i="9"/>
  <c r="H97" i="9"/>
  <c r="I97" i="9"/>
  <c r="D98" i="9"/>
  <c r="E98" i="9"/>
  <c r="G98" i="9"/>
  <c r="H98" i="9"/>
  <c r="I98" i="9"/>
  <c r="D99" i="9"/>
  <c r="E99" i="9"/>
  <c r="G99" i="9"/>
  <c r="H99" i="9"/>
  <c r="I99" i="9"/>
  <c r="D100" i="9"/>
  <c r="E100" i="9"/>
  <c r="G100" i="9"/>
  <c r="H100" i="9"/>
  <c r="I100" i="9"/>
  <c r="D101" i="9"/>
  <c r="E101" i="9"/>
  <c r="G101" i="9"/>
  <c r="H101" i="9"/>
  <c r="I101" i="9"/>
  <c r="D102" i="9"/>
  <c r="E102" i="9"/>
  <c r="G102" i="9"/>
  <c r="H102" i="9"/>
  <c r="I102" i="9"/>
  <c r="D103" i="9"/>
  <c r="E103" i="9"/>
  <c r="G103" i="9"/>
  <c r="H103" i="9"/>
  <c r="I103" i="9"/>
  <c r="D104" i="9"/>
  <c r="E104" i="9"/>
  <c r="G104" i="9"/>
  <c r="H104" i="9"/>
  <c r="I104" i="9"/>
  <c r="D105" i="9"/>
  <c r="E105" i="9"/>
  <c r="G105" i="9"/>
  <c r="H105" i="9"/>
  <c r="I105" i="9"/>
  <c r="D106" i="9"/>
  <c r="E106" i="9"/>
  <c r="G106" i="9"/>
  <c r="H106" i="9"/>
  <c r="I106" i="9"/>
  <c r="D107" i="9"/>
  <c r="E107" i="9"/>
  <c r="G107" i="9"/>
  <c r="H107" i="9"/>
  <c r="I107" i="9"/>
  <c r="D108" i="9"/>
  <c r="E108" i="9"/>
  <c r="G108" i="9"/>
  <c r="H108" i="9"/>
  <c r="I108" i="9"/>
  <c r="D109" i="9"/>
  <c r="E109" i="9"/>
  <c r="G109" i="9"/>
  <c r="H109" i="9"/>
  <c r="I109" i="9"/>
  <c r="D110" i="9"/>
  <c r="E110" i="9"/>
  <c r="G110" i="9"/>
  <c r="H110" i="9"/>
  <c r="I110" i="9"/>
  <c r="D111" i="9"/>
  <c r="E111" i="9"/>
  <c r="G111" i="9"/>
  <c r="H111" i="9"/>
  <c r="I111" i="9"/>
  <c r="D112" i="9"/>
  <c r="E112" i="9"/>
  <c r="G112" i="9"/>
  <c r="H112" i="9"/>
  <c r="I112" i="9"/>
  <c r="D113" i="9"/>
  <c r="E113" i="9"/>
  <c r="G113" i="9"/>
  <c r="H113" i="9"/>
  <c r="I113" i="9"/>
  <c r="D114" i="9"/>
  <c r="E114" i="9"/>
  <c r="G114" i="9"/>
  <c r="H114" i="9"/>
  <c r="I114" i="9"/>
  <c r="D115" i="9"/>
  <c r="E115" i="9"/>
  <c r="G115" i="9"/>
  <c r="H115" i="9"/>
  <c r="I115" i="9"/>
  <c r="D116" i="9"/>
  <c r="E116" i="9"/>
  <c r="G116" i="9"/>
  <c r="H116" i="9"/>
  <c r="I116" i="9"/>
  <c r="D117" i="9"/>
  <c r="E117" i="9"/>
  <c r="G117" i="9"/>
  <c r="H117" i="9"/>
  <c r="I117" i="9"/>
  <c r="D118" i="9"/>
  <c r="E118" i="9"/>
  <c r="G118" i="9"/>
  <c r="H118" i="9"/>
  <c r="I118" i="9"/>
  <c r="D119" i="9"/>
  <c r="E119" i="9"/>
  <c r="G119" i="9"/>
  <c r="H119" i="9"/>
  <c r="I119" i="9"/>
  <c r="D120" i="9"/>
  <c r="E120" i="9"/>
  <c r="G120" i="9"/>
  <c r="H120" i="9"/>
  <c r="I120" i="9"/>
  <c r="D121" i="9"/>
  <c r="E121" i="9"/>
  <c r="G121" i="9"/>
  <c r="H121" i="9"/>
  <c r="I121" i="9"/>
  <c r="D122" i="9"/>
  <c r="E122" i="9"/>
  <c r="G122" i="9"/>
  <c r="H122" i="9"/>
  <c r="I122" i="9"/>
  <c r="D123" i="9"/>
  <c r="E123" i="9"/>
  <c r="G123" i="9"/>
  <c r="H123" i="9"/>
  <c r="I123" i="9"/>
  <c r="D124" i="9"/>
  <c r="E124" i="9"/>
  <c r="G124" i="9"/>
  <c r="H124" i="9"/>
  <c r="I124" i="9"/>
  <c r="D125" i="9"/>
  <c r="E125" i="9"/>
  <c r="G125" i="9"/>
  <c r="H125" i="9"/>
  <c r="I125" i="9"/>
  <c r="D126" i="9"/>
  <c r="E126" i="9"/>
  <c r="G126" i="9"/>
  <c r="H126" i="9"/>
  <c r="I126" i="9"/>
  <c r="D127" i="9"/>
  <c r="E127" i="9"/>
  <c r="G127" i="9"/>
  <c r="H127" i="9"/>
  <c r="I127" i="9"/>
  <c r="D128" i="9"/>
  <c r="E128" i="9"/>
  <c r="G128" i="9"/>
  <c r="H128" i="9"/>
  <c r="I128" i="9"/>
  <c r="D129" i="9"/>
  <c r="E129" i="9"/>
  <c r="G129" i="9"/>
  <c r="H129" i="9"/>
  <c r="I129" i="9"/>
  <c r="D130" i="9"/>
  <c r="E130" i="9"/>
  <c r="G130" i="9"/>
  <c r="H130" i="9"/>
  <c r="I130" i="9"/>
  <c r="D131" i="9"/>
  <c r="E131" i="9"/>
  <c r="G131" i="9"/>
  <c r="H131" i="9"/>
  <c r="I131" i="9"/>
  <c r="D132" i="9"/>
  <c r="E132" i="9"/>
  <c r="G132" i="9"/>
  <c r="H132" i="9"/>
  <c r="I132" i="9"/>
  <c r="D133" i="9"/>
  <c r="E133" i="9"/>
  <c r="G133" i="9"/>
  <c r="H133" i="9"/>
  <c r="I133" i="9"/>
  <c r="D134" i="9"/>
  <c r="E134" i="9"/>
  <c r="G134" i="9"/>
  <c r="H134" i="9"/>
  <c r="I134" i="9"/>
  <c r="D135" i="9"/>
  <c r="E135" i="9"/>
  <c r="G135" i="9"/>
  <c r="H135" i="9"/>
  <c r="I135" i="9"/>
  <c r="D136" i="9"/>
  <c r="E136" i="9"/>
  <c r="G136" i="9"/>
  <c r="H136" i="9"/>
  <c r="I136" i="9"/>
  <c r="D137" i="9"/>
  <c r="E137" i="9"/>
  <c r="G137" i="9"/>
  <c r="H137" i="9"/>
  <c r="I137" i="9"/>
  <c r="D138" i="9"/>
  <c r="E138" i="9"/>
  <c r="G138" i="9"/>
  <c r="H138" i="9"/>
  <c r="I138" i="9"/>
  <c r="D139" i="9"/>
  <c r="E139" i="9"/>
  <c r="G139" i="9"/>
  <c r="H139" i="9"/>
  <c r="I139" i="9"/>
  <c r="D140" i="9"/>
  <c r="E140" i="9"/>
  <c r="G140" i="9"/>
  <c r="H140" i="9"/>
  <c r="I140" i="9"/>
  <c r="D141" i="9"/>
  <c r="E141" i="9"/>
  <c r="G141" i="9"/>
  <c r="H141" i="9"/>
  <c r="I141" i="9"/>
  <c r="D142" i="9"/>
  <c r="E142" i="9"/>
  <c r="G142" i="9"/>
  <c r="H142" i="9"/>
  <c r="I142" i="9"/>
  <c r="D143" i="9"/>
  <c r="E143" i="9"/>
  <c r="G143" i="9"/>
  <c r="H143" i="9"/>
  <c r="I143" i="9"/>
  <c r="D144" i="9"/>
  <c r="E144" i="9"/>
  <c r="G144" i="9"/>
  <c r="H144" i="9"/>
  <c r="I144" i="9"/>
  <c r="D145" i="9"/>
  <c r="E145" i="9"/>
  <c r="G145" i="9"/>
  <c r="H145" i="9"/>
  <c r="I145" i="9"/>
  <c r="D146" i="9"/>
  <c r="E146" i="9"/>
  <c r="G146" i="9"/>
  <c r="H146" i="9"/>
  <c r="I146" i="9"/>
  <c r="D147" i="9"/>
  <c r="E147" i="9"/>
  <c r="G147" i="9"/>
  <c r="H147" i="9"/>
  <c r="I147" i="9"/>
  <c r="D148" i="9"/>
  <c r="E148" i="9"/>
  <c r="G148" i="9"/>
  <c r="H148" i="9"/>
  <c r="I148" i="9"/>
  <c r="D149" i="9"/>
  <c r="E149" i="9"/>
  <c r="G149" i="9"/>
  <c r="H149" i="9"/>
  <c r="I149" i="9"/>
  <c r="D150" i="9"/>
  <c r="E150" i="9"/>
  <c r="G150" i="9"/>
  <c r="H150" i="9"/>
  <c r="I150" i="9"/>
  <c r="D151" i="9"/>
  <c r="E151" i="9"/>
  <c r="G151" i="9"/>
  <c r="H151" i="9"/>
  <c r="I151" i="9"/>
  <c r="D152" i="9"/>
  <c r="E152" i="9"/>
  <c r="G152" i="9"/>
  <c r="H152" i="9"/>
  <c r="I152" i="9"/>
  <c r="D153" i="9"/>
  <c r="E153" i="9"/>
  <c r="G153" i="9"/>
  <c r="H153" i="9"/>
  <c r="I153" i="9"/>
  <c r="D154" i="9"/>
  <c r="E154" i="9"/>
  <c r="G154" i="9"/>
  <c r="H154" i="9"/>
  <c r="I154" i="9"/>
  <c r="D155" i="9"/>
  <c r="E155" i="9"/>
  <c r="G155" i="9"/>
  <c r="H155" i="9"/>
  <c r="I155" i="9"/>
  <c r="D156" i="9"/>
  <c r="E156" i="9"/>
  <c r="G156" i="9"/>
  <c r="H156" i="9"/>
  <c r="I156" i="9"/>
  <c r="D157" i="9"/>
  <c r="E157" i="9"/>
  <c r="G157" i="9"/>
  <c r="H157" i="9"/>
  <c r="I157" i="9"/>
  <c r="D158" i="9"/>
  <c r="E158" i="9"/>
  <c r="G158" i="9"/>
  <c r="H158" i="9"/>
  <c r="I158" i="9"/>
  <c r="D159" i="9"/>
  <c r="E159" i="9"/>
  <c r="G159" i="9"/>
  <c r="H159" i="9"/>
  <c r="I159" i="9"/>
  <c r="D160" i="9"/>
  <c r="E160" i="9"/>
  <c r="G160" i="9"/>
  <c r="H160" i="9"/>
  <c r="I160" i="9"/>
  <c r="D161" i="9"/>
  <c r="E161" i="9"/>
  <c r="G161" i="9"/>
  <c r="H161" i="9"/>
  <c r="I161" i="9"/>
  <c r="D162" i="9"/>
  <c r="E162" i="9"/>
  <c r="G162" i="9"/>
  <c r="H162" i="9"/>
  <c r="I162" i="9"/>
  <c r="D163" i="9"/>
  <c r="E163" i="9"/>
  <c r="G163" i="9"/>
  <c r="H163" i="9"/>
  <c r="I163" i="9"/>
  <c r="D164" i="9"/>
  <c r="E164" i="9"/>
  <c r="G164" i="9"/>
  <c r="H164" i="9"/>
  <c r="I164" i="9"/>
  <c r="D165" i="9"/>
  <c r="E165" i="9"/>
  <c r="G165" i="9"/>
  <c r="H165" i="9"/>
  <c r="I165" i="9"/>
  <c r="D166" i="9"/>
  <c r="E166" i="9"/>
  <c r="G166" i="9"/>
  <c r="H166" i="9"/>
  <c r="I166" i="9"/>
  <c r="D167" i="9"/>
  <c r="E167" i="9"/>
  <c r="G167" i="9"/>
  <c r="H167" i="9"/>
  <c r="I167" i="9"/>
  <c r="D168" i="9"/>
  <c r="E168" i="9"/>
  <c r="G168" i="9"/>
  <c r="H168" i="9"/>
  <c r="I168" i="9"/>
  <c r="D169" i="9"/>
  <c r="E169" i="9"/>
  <c r="G169" i="9"/>
  <c r="H169" i="9"/>
  <c r="I169" i="9"/>
  <c r="D170" i="9"/>
  <c r="E170" i="9"/>
  <c r="G170" i="9"/>
  <c r="H170" i="9"/>
  <c r="I170" i="9"/>
  <c r="D171" i="9"/>
  <c r="E171" i="9"/>
  <c r="G171" i="9"/>
  <c r="H171" i="9"/>
  <c r="I171" i="9"/>
  <c r="D172" i="9"/>
  <c r="E172" i="9"/>
  <c r="G172" i="9"/>
  <c r="H172" i="9"/>
  <c r="I172" i="9"/>
  <c r="D173" i="9"/>
  <c r="E173" i="9"/>
  <c r="G173" i="9"/>
  <c r="H173" i="9"/>
  <c r="I173" i="9"/>
  <c r="D174" i="9"/>
  <c r="E174" i="9"/>
  <c r="G174" i="9"/>
  <c r="H174" i="9"/>
  <c r="I174" i="9"/>
  <c r="D175" i="9"/>
  <c r="E175" i="9"/>
  <c r="G175" i="9"/>
  <c r="H175" i="9"/>
  <c r="I175" i="9"/>
  <c r="D176" i="9"/>
  <c r="E176" i="9"/>
  <c r="G176" i="9"/>
  <c r="H176" i="9"/>
  <c r="I176" i="9"/>
  <c r="D177" i="9"/>
  <c r="E177" i="9"/>
  <c r="G177" i="9"/>
  <c r="H177" i="9"/>
  <c r="I177" i="9"/>
  <c r="D178" i="9"/>
  <c r="E178" i="9"/>
  <c r="G178" i="9"/>
  <c r="H178" i="9"/>
  <c r="I178" i="9"/>
  <c r="D179" i="9"/>
  <c r="E179" i="9"/>
  <c r="G179" i="9"/>
  <c r="H179" i="9"/>
  <c r="I179" i="9"/>
  <c r="D180" i="9"/>
  <c r="E180" i="9"/>
  <c r="G180" i="9"/>
  <c r="H180" i="9"/>
  <c r="I180" i="9"/>
  <c r="D181" i="9"/>
  <c r="E181" i="9"/>
  <c r="G181" i="9"/>
  <c r="H181" i="9"/>
  <c r="I181" i="9"/>
  <c r="D182" i="9"/>
  <c r="E182" i="9"/>
  <c r="G182" i="9"/>
  <c r="H182" i="9"/>
  <c r="I182" i="9"/>
  <c r="D183" i="9"/>
  <c r="E183" i="9"/>
  <c r="G183" i="9"/>
  <c r="H183" i="9"/>
  <c r="I183" i="9"/>
  <c r="D184" i="9"/>
  <c r="E184" i="9"/>
  <c r="G184" i="9"/>
  <c r="H184" i="9"/>
  <c r="I184" i="9"/>
  <c r="D185" i="9"/>
  <c r="E185" i="9"/>
  <c r="G185" i="9"/>
  <c r="H185" i="9"/>
  <c r="I185" i="9"/>
  <c r="D186" i="9"/>
  <c r="E186" i="9"/>
  <c r="G186" i="9"/>
  <c r="H186" i="9"/>
  <c r="I186" i="9"/>
  <c r="D187" i="9"/>
  <c r="E187" i="9"/>
  <c r="G187" i="9"/>
  <c r="H187" i="9"/>
  <c r="I187" i="9"/>
  <c r="D188" i="9"/>
  <c r="E188" i="9"/>
  <c r="G188" i="9"/>
  <c r="H188" i="9"/>
  <c r="I188" i="9"/>
  <c r="D189" i="9"/>
  <c r="E189" i="9"/>
  <c r="G189" i="9"/>
  <c r="H189" i="9"/>
  <c r="I189" i="9"/>
  <c r="D190" i="9"/>
  <c r="E190" i="9"/>
  <c r="G190" i="9"/>
  <c r="H190" i="9"/>
  <c r="I190" i="9"/>
  <c r="D191" i="9"/>
  <c r="E191" i="9"/>
  <c r="G191" i="9"/>
  <c r="H191" i="9"/>
  <c r="I191" i="9"/>
  <c r="D192" i="9"/>
  <c r="E192" i="9"/>
  <c r="G192" i="9"/>
  <c r="H192" i="9"/>
  <c r="I192" i="9"/>
  <c r="D193" i="9"/>
  <c r="E193" i="9"/>
  <c r="G193" i="9"/>
  <c r="H193" i="9"/>
  <c r="I193" i="9"/>
  <c r="D194" i="9"/>
  <c r="E194" i="9"/>
  <c r="G194" i="9"/>
  <c r="H194" i="9"/>
  <c r="I194" i="9"/>
  <c r="D195" i="9"/>
  <c r="E195" i="9"/>
  <c r="G195" i="9"/>
  <c r="H195" i="9"/>
  <c r="I195" i="9"/>
  <c r="D196" i="9"/>
  <c r="E196" i="9"/>
  <c r="G196" i="9"/>
  <c r="H196" i="9"/>
  <c r="I196" i="9"/>
  <c r="D197" i="9"/>
  <c r="E197" i="9"/>
  <c r="G197" i="9"/>
  <c r="H197" i="9"/>
  <c r="I197" i="9"/>
  <c r="D198" i="9"/>
  <c r="E198" i="9"/>
  <c r="G198" i="9"/>
  <c r="H198" i="9"/>
  <c r="I198" i="9"/>
  <c r="D199" i="9"/>
  <c r="E199" i="9"/>
  <c r="G199" i="9"/>
  <c r="H199" i="9"/>
  <c r="I199" i="9"/>
  <c r="D200" i="9"/>
  <c r="E200" i="9"/>
  <c r="G200" i="9"/>
  <c r="H200" i="9"/>
  <c r="I200" i="9"/>
  <c r="D201" i="9"/>
  <c r="E201" i="9"/>
  <c r="G201" i="9"/>
  <c r="H201" i="9"/>
  <c r="I201" i="9"/>
  <c r="D202" i="9"/>
  <c r="E202" i="9"/>
  <c r="G202" i="9"/>
  <c r="H202" i="9"/>
  <c r="I202" i="9"/>
  <c r="D203" i="9"/>
  <c r="E203" i="9"/>
  <c r="G203" i="9"/>
  <c r="H203" i="9"/>
  <c r="I203" i="9"/>
  <c r="D204" i="9"/>
  <c r="E204" i="9"/>
  <c r="G204" i="9"/>
  <c r="H204" i="9"/>
  <c r="I204" i="9"/>
  <c r="D205" i="9"/>
  <c r="E205" i="9"/>
  <c r="G205" i="9"/>
  <c r="H205" i="9"/>
  <c r="I205" i="9"/>
  <c r="D206" i="9"/>
  <c r="E206" i="9"/>
  <c r="G206" i="9"/>
  <c r="H206" i="9"/>
  <c r="I206" i="9"/>
  <c r="D207" i="9"/>
  <c r="E207" i="9"/>
  <c r="G207" i="9"/>
  <c r="H207" i="9"/>
  <c r="I207" i="9"/>
  <c r="D208" i="9"/>
  <c r="E208" i="9"/>
  <c r="G208" i="9"/>
  <c r="H208" i="9"/>
  <c r="I208" i="9"/>
  <c r="D209" i="9"/>
  <c r="E209" i="9"/>
  <c r="G209" i="9"/>
  <c r="H209" i="9"/>
  <c r="I209" i="9"/>
  <c r="D210" i="9"/>
  <c r="E210" i="9"/>
  <c r="G210" i="9"/>
  <c r="H210" i="9"/>
  <c r="I210" i="9"/>
  <c r="D211" i="9"/>
  <c r="E211" i="9"/>
  <c r="G211" i="9"/>
  <c r="H211" i="9"/>
  <c r="I211" i="9"/>
  <c r="D212" i="9"/>
  <c r="E212" i="9"/>
  <c r="G212" i="9"/>
  <c r="H212" i="9"/>
  <c r="I212" i="9"/>
  <c r="D213" i="9"/>
  <c r="E213" i="9"/>
  <c r="G213" i="9"/>
  <c r="H213" i="9"/>
  <c r="I213" i="9"/>
  <c r="D214" i="9"/>
  <c r="E214" i="9"/>
  <c r="G214" i="9"/>
  <c r="H214" i="9"/>
  <c r="I214" i="9"/>
  <c r="D215" i="9"/>
  <c r="E215" i="9"/>
  <c r="G215" i="9"/>
  <c r="H215" i="9"/>
  <c r="I215" i="9"/>
  <c r="D216" i="9"/>
  <c r="E216" i="9"/>
  <c r="G216" i="9"/>
  <c r="H216" i="9"/>
  <c r="I216" i="9"/>
  <c r="D217" i="9"/>
  <c r="E217" i="9"/>
  <c r="G217" i="9"/>
  <c r="H217" i="9"/>
  <c r="I217" i="9"/>
  <c r="D218" i="9"/>
  <c r="E218" i="9"/>
  <c r="G218" i="9"/>
  <c r="H218" i="9"/>
  <c r="I218" i="9"/>
  <c r="D219" i="9"/>
  <c r="E219" i="9"/>
  <c r="G219" i="9"/>
  <c r="H219" i="9"/>
  <c r="I219" i="9"/>
  <c r="D220" i="9"/>
  <c r="E220" i="9"/>
  <c r="G220" i="9"/>
  <c r="H220" i="9"/>
  <c r="I220" i="9"/>
  <c r="D221" i="9"/>
  <c r="E221" i="9"/>
  <c r="G221" i="9"/>
  <c r="H221" i="9"/>
  <c r="I221" i="9"/>
  <c r="D222" i="9"/>
  <c r="E222" i="9"/>
  <c r="G222" i="9"/>
  <c r="H222" i="9"/>
  <c r="I222" i="9"/>
  <c r="D223" i="9"/>
  <c r="E223" i="9"/>
  <c r="G223" i="9"/>
  <c r="H223" i="9"/>
  <c r="I223" i="9"/>
  <c r="D224" i="9"/>
  <c r="E224" i="9"/>
  <c r="G224" i="9"/>
  <c r="H224" i="9"/>
  <c r="I224" i="9"/>
  <c r="D225" i="9"/>
  <c r="E225" i="9"/>
  <c r="G225" i="9"/>
  <c r="H225" i="9"/>
  <c r="I225" i="9"/>
  <c r="D226" i="9"/>
  <c r="E226" i="9"/>
  <c r="G226" i="9"/>
  <c r="H226" i="9"/>
  <c r="I226" i="9"/>
  <c r="D227" i="9"/>
  <c r="E227" i="9"/>
  <c r="G227" i="9"/>
  <c r="H227" i="9"/>
  <c r="I227" i="9"/>
  <c r="D228" i="9"/>
  <c r="E228" i="9"/>
  <c r="G228" i="9"/>
  <c r="H228" i="9"/>
  <c r="I228" i="9"/>
  <c r="D229" i="9"/>
  <c r="E229" i="9"/>
  <c r="G229" i="9"/>
  <c r="H229" i="9"/>
  <c r="I229" i="9"/>
  <c r="D230" i="9"/>
  <c r="E230" i="9"/>
  <c r="G230" i="9"/>
  <c r="H230" i="9"/>
  <c r="I230" i="9"/>
  <c r="D231" i="9"/>
  <c r="E231" i="9"/>
  <c r="G231" i="9"/>
  <c r="H231" i="9"/>
  <c r="I231" i="9"/>
  <c r="D232" i="9"/>
  <c r="E232" i="9"/>
  <c r="G232" i="9"/>
  <c r="H232" i="9"/>
  <c r="I232" i="9"/>
  <c r="D233" i="9"/>
  <c r="E233" i="9"/>
  <c r="G233" i="9"/>
  <c r="H233" i="9"/>
  <c r="I233" i="9"/>
  <c r="D234" i="9"/>
  <c r="E234" i="9"/>
  <c r="G234" i="9"/>
  <c r="H234" i="9"/>
  <c r="I234" i="9"/>
  <c r="D235" i="9"/>
  <c r="E235" i="9"/>
  <c r="G235" i="9"/>
  <c r="H235" i="9"/>
  <c r="I235" i="9"/>
  <c r="D236" i="9"/>
  <c r="E236" i="9"/>
  <c r="G236" i="9"/>
  <c r="H236" i="9"/>
  <c r="I236" i="9"/>
  <c r="D237" i="9"/>
  <c r="E237" i="9"/>
  <c r="G237" i="9"/>
  <c r="H237" i="9"/>
  <c r="I237" i="9"/>
  <c r="D238" i="9"/>
  <c r="E238" i="9"/>
  <c r="G238" i="9"/>
  <c r="H238" i="9"/>
  <c r="I238" i="9"/>
  <c r="D239" i="9"/>
  <c r="E239" i="9"/>
  <c r="G239" i="9"/>
  <c r="H239" i="9"/>
  <c r="I239" i="9"/>
  <c r="D240" i="9"/>
  <c r="E240" i="9"/>
  <c r="G240" i="9"/>
  <c r="H240" i="9"/>
  <c r="I240" i="9"/>
  <c r="D241" i="9"/>
  <c r="E241" i="9"/>
  <c r="G241" i="9"/>
  <c r="H241" i="9"/>
  <c r="I241" i="9"/>
  <c r="D242" i="9"/>
  <c r="E242" i="9"/>
  <c r="G242" i="9"/>
  <c r="H242" i="9"/>
  <c r="I242" i="9"/>
  <c r="D243" i="9"/>
  <c r="E243" i="9"/>
  <c r="G243" i="9"/>
  <c r="H243" i="9"/>
  <c r="I243" i="9"/>
  <c r="D244" i="9"/>
  <c r="E244" i="9"/>
  <c r="F244" i="9"/>
  <c r="G244" i="9"/>
  <c r="H244" i="9"/>
  <c r="I244" i="9"/>
  <c r="E5" i="9"/>
  <c r="G5" i="9"/>
  <c r="H5" i="9"/>
  <c r="I5" i="9"/>
  <c r="D5" i="9"/>
  <c r="M5" i="8"/>
  <c r="N5" i="8"/>
  <c r="O5" i="8"/>
  <c r="P5" i="8"/>
  <c r="Q5" i="8"/>
  <c r="R5" i="8"/>
  <c r="S5" i="8"/>
  <c r="M6" i="8"/>
  <c r="N6" i="8"/>
  <c r="O6" i="8"/>
  <c r="P6" i="8"/>
  <c r="Q6" i="8"/>
  <c r="R6" i="8"/>
  <c r="S6" i="8"/>
  <c r="M7" i="8"/>
  <c r="N7" i="8"/>
  <c r="O7" i="8"/>
  <c r="P7" i="8"/>
  <c r="Q7" i="8"/>
  <c r="R7" i="8"/>
  <c r="S7" i="8"/>
  <c r="M8" i="8"/>
  <c r="N8" i="8"/>
  <c r="O8" i="8"/>
  <c r="P8" i="8"/>
  <c r="Q8" i="8"/>
  <c r="R8" i="8"/>
  <c r="S8" i="8"/>
  <c r="M9" i="8"/>
  <c r="N9" i="8"/>
  <c r="O9" i="8"/>
  <c r="P9" i="8"/>
  <c r="Q9" i="8"/>
  <c r="R9" i="8"/>
  <c r="S9" i="8"/>
  <c r="M10" i="8"/>
  <c r="N10" i="8"/>
  <c r="O10" i="8"/>
  <c r="P10" i="8"/>
  <c r="Q10" i="8"/>
  <c r="R10" i="8"/>
  <c r="S10" i="8"/>
  <c r="M11" i="8"/>
  <c r="N11" i="8"/>
  <c r="O11" i="8"/>
  <c r="P11" i="8"/>
  <c r="Q11" i="8"/>
  <c r="R11" i="8"/>
  <c r="S11" i="8"/>
  <c r="M12" i="8"/>
  <c r="N12" i="8"/>
  <c r="O12" i="8"/>
  <c r="P12" i="8"/>
  <c r="Q12" i="8"/>
  <c r="R12" i="8"/>
  <c r="S12" i="8"/>
  <c r="M13" i="8"/>
  <c r="N13" i="8"/>
  <c r="O13" i="8"/>
  <c r="P13" i="8"/>
  <c r="Q13" i="8"/>
  <c r="R13" i="8"/>
  <c r="S13" i="8"/>
  <c r="M14" i="8"/>
  <c r="N14" i="8"/>
  <c r="O14" i="8"/>
  <c r="P14" i="8"/>
  <c r="Q14" i="8"/>
  <c r="R14" i="8"/>
  <c r="S14" i="8"/>
  <c r="M15" i="8"/>
  <c r="N15" i="8"/>
  <c r="O15" i="8"/>
  <c r="P15" i="8"/>
  <c r="Q15" i="8"/>
  <c r="R15" i="8"/>
  <c r="S15" i="8"/>
  <c r="M16" i="8"/>
  <c r="N16" i="8"/>
  <c r="O16" i="8"/>
  <c r="P16" i="8"/>
  <c r="Q16" i="8"/>
  <c r="R16" i="8"/>
  <c r="S16" i="8"/>
  <c r="M17" i="8"/>
  <c r="N17" i="8"/>
  <c r="O17" i="8"/>
  <c r="P17" i="8"/>
  <c r="Q17" i="8"/>
  <c r="R17" i="8"/>
  <c r="S17" i="8"/>
  <c r="M18" i="8"/>
  <c r="N18" i="8"/>
  <c r="O18" i="8"/>
  <c r="P18" i="8"/>
  <c r="Q18" i="8"/>
  <c r="R18" i="8"/>
  <c r="S18" i="8"/>
  <c r="M19" i="8"/>
  <c r="N19" i="8"/>
  <c r="O19" i="8"/>
  <c r="P19" i="8"/>
  <c r="Q19" i="8"/>
  <c r="R19" i="8"/>
  <c r="S19" i="8"/>
  <c r="M20" i="8"/>
  <c r="N20" i="8"/>
  <c r="O20" i="8"/>
  <c r="P20" i="8"/>
  <c r="Q20" i="8"/>
  <c r="R20" i="8"/>
  <c r="S20" i="8"/>
  <c r="M21" i="8"/>
  <c r="N21" i="8"/>
  <c r="O21" i="8"/>
  <c r="P21" i="8"/>
  <c r="Q21" i="8"/>
  <c r="R21" i="8"/>
  <c r="S21" i="8"/>
  <c r="M22" i="8"/>
  <c r="N22" i="8"/>
  <c r="O22" i="8"/>
  <c r="P22" i="8"/>
  <c r="Q22" i="8"/>
  <c r="R22" i="8"/>
  <c r="S22" i="8"/>
  <c r="M23" i="8"/>
  <c r="N23" i="8"/>
  <c r="O23" i="8"/>
  <c r="P23" i="8"/>
  <c r="Q23" i="8"/>
  <c r="R23" i="8"/>
  <c r="S23" i="8"/>
  <c r="M24" i="8"/>
  <c r="N24" i="8"/>
  <c r="O24" i="8"/>
  <c r="P24" i="8"/>
  <c r="Q24" i="8"/>
  <c r="R24" i="8"/>
  <c r="S24" i="8"/>
  <c r="M25" i="8"/>
  <c r="N25" i="8"/>
  <c r="O25" i="8"/>
  <c r="P25" i="8"/>
  <c r="Q25" i="8"/>
  <c r="R25" i="8"/>
  <c r="S25" i="8"/>
  <c r="M26" i="8"/>
  <c r="N26" i="8"/>
  <c r="O26" i="8"/>
  <c r="P26" i="8"/>
  <c r="Q26" i="8"/>
  <c r="R26" i="8"/>
  <c r="S26" i="8"/>
  <c r="M27" i="8"/>
  <c r="N27" i="8"/>
  <c r="O27" i="8"/>
  <c r="P27" i="8"/>
  <c r="Q27" i="8"/>
  <c r="R27" i="8"/>
  <c r="S27" i="8"/>
  <c r="M28" i="8"/>
  <c r="N28" i="8"/>
  <c r="O28" i="8"/>
  <c r="P28" i="8"/>
  <c r="Q28" i="8"/>
  <c r="R28" i="8"/>
  <c r="S28" i="8"/>
  <c r="M29" i="8"/>
  <c r="N29" i="8"/>
  <c r="O29" i="8"/>
  <c r="P29" i="8"/>
  <c r="Q29" i="8"/>
  <c r="R29" i="8"/>
  <c r="S29" i="8"/>
  <c r="M30" i="8"/>
  <c r="N30" i="8"/>
  <c r="O30" i="8"/>
  <c r="P30" i="8"/>
  <c r="Q30" i="8"/>
  <c r="R30" i="8"/>
  <c r="S30" i="8"/>
  <c r="M31" i="8"/>
  <c r="N31" i="8"/>
  <c r="O31" i="8"/>
  <c r="P31" i="8"/>
  <c r="Q31" i="8"/>
  <c r="R31" i="8"/>
  <c r="S31" i="8"/>
  <c r="M32" i="8"/>
  <c r="N32" i="8"/>
  <c r="O32" i="8"/>
  <c r="P32" i="8"/>
  <c r="Q32" i="8"/>
  <c r="R32" i="8"/>
  <c r="S32" i="8"/>
  <c r="M33" i="8"/>
  <c r="N33" i="8"/>
  <c r="O33" i="8"/>
  <c r="P33" i="8"/>
  <c r="Q33" i="8"/>
  <c r="R33" i="8"/>
  <c r="S33" i="8"/>
  <c r="M34" i="8"/>
  <c r="N34" i="8"/>
  <c r="O34" i="8"/>
  <c r="P34" i="8"/>
  <c r="Q34" i="8"/>
  <c r="R34" i="8"/>
  <c r="S34" i="8"/>
  <c r="M35" i="8"/>
  <c r="N35" i="8"/>
  <c r="O35" i="8"/>
  <c r="P35" i="8"/>
  <c r="Q35" i="8"/>
  <c r="R35" i="8"/>
  <c r="S35" i="8"/>
  <c r="M36" i="8"/>
  <c r="N36" i="8"/>
  <c r="O36" i="8"/>
  <c r="P36" i="8"/>
  <c r="Q36" i="8"/>
  <c r="R36" i="8"/>
  <c r="S36" i="8"/>
  <c r="M37" i="8"/>
  <c r="N37" i="8"/>
  <c r="O37" i="8"/>
  <c r="P37" i="8"/>
  <c r="Q37" i="8"/>
  <c r="R37" i="8"/>
  <c r="S37" i="8"/>
  <c r="M38" i="8"/>
  <c r="N38" i="8"/>
  <c r="O38" i="8"/>
  <c r="P38" i="8"/>
  <c r="Q38" i="8"/>
  <c r="R38" i="8"/>
  <c r="S38" i="8"/>
  <c r="M39" i="8"/>
  <c r="N39" i="8"/>
  <c r="O39" i="8"/>
  <c r="P39" i="8"/>
  <c r="Q39" i="8"/>
  <c r="R39" i="8"/>
  <c r="S39" i="8"/>
  <c r="M40" i="8"/>
  <c r="N40" i="8"/>
  <c r="O40" i="8"/>
  <c r="P40" i="8"/>
  <c r="Q40" i="8"/>
  <c r="R40" i="8"/>
  <c r="S40" i="8"/>
  <c r="M41" i="8"/>
  <c r="N41" i="8"/>
  <c r="O41" i="8"/>
  <c r="P41" i="8"/>
  <c r="Q41" i="8"/>
  <c r="R41" i="8"/>
  <c r="S41" i="8"/>
  <c r="M42" i="8"/>
  <c r="N42" i="8"/>
  <c r="O42" i="8"/>
  <c r="P42" i="8"/>
  <c r="Q42" i="8"/>
  <c r="R42" i="8"/>
  <c r="S42" i="8"/>
  <c r="M43" i="8"/>
  <c r="N43" i="8"/>
  <c r="O43" i="8"/>
  <c r="P43" i="8"/>
  <c r="Q43" i="8"/>
  <c r="R43" i="8"/>
  <c r="S43" i="8"/>
  <c r="M44" i="8"/>
  <c r="N44" i="8"/>
  <c r="O44" i="8"/>
  <c r="P44" i="8"/>
  <c r="Q44" i="8"/>
  <c r="R44" i="8"/>
  <c r="S44" i="8"/>
  <c r="M45" i="8"/>
  <c r="N45" i="8"/>
  <c r="O45" i="8"/>
  <c r="P45" i="8"/>
  <c r="Q45" i="8"/>
  <c r="R45" i="8"/>
  <c r="S45" i="8"/>
  <c r="M46" i="8"/>
  <c r="N46" i="8"/>
  <c r="O46" i="8"/>
  <c r="P46" i="8"/>
  <c r="Q46" i="8"/>
  <c r="R46" i="8"/>
  <c r="S46" i="8"/>
  <c r="M47" i="8"/>
  <c r="N47" i="8"/>
  <c r="O47" i="8"/>
  <c r="P47" i="8"/>
  <c r="Q47" i="8"/>
  <c r="R47" i="8"/>
  <c r="S47" i="8"/>
  <c r="M48" i="8"/>
  <c r="N48" i="8"/>
  <c r="O48" i="8"/>
  <c r="P48" i="8"/>
  <c r="Q48" i="8"/>
  <c r="R48" i="8"/>
  <c r="S48" i="8"/>
  <c r="M49" i="8"/>
  <c r="N49" i="8"/>
  <c r="O49" i="8"/>
  <c r="P49" i="8"/>
  <c r="Q49" i="8"/>
  <c r="R49" i="8"/>
  <c r="S49" i="8"/>
  <c r="M50" i="8"/>
  <c r="N50" i="8"/>
  <c r="O50" i="8"/>
  <c r="P50" i="8"/>
  <c r="Q50" i="8"/>
  <c r="R50" i="8"/>
  <c r="S50" i="8"/>
  <c r="M51" i="8"/>
  <c r="N51" i="8"/>
  <c r="O51" i="8"/>
  <c r="P51" i="8"/>
  <c r="Q51" i="8"/>
  <c r="R51" i="8"/>
  <c r="S51" i="8"/>
  <c r="M52" i="8"/>
  <c r="N52" i="8"/>
  <c r="O52" i="8"/>
  <c r="P52" i="8"/>
  <c r="Q52" i="8"/>
  <c r="R52" i="8"/>
  <c r="S52" i="8"/>
  <c r="M53" i="8"/>
  <c r="N53" i="8"/>
  <c r="O53" i="8"/>
  <c r="P53" i="8"/>
  <c r="Q53" i="8"/>
  <c r="R53" i="8"/>
  <c r="S53" i="8"/>
  <c r="M54" i="8"/>
  <c r="N54" i="8"/>
  <c r="O54" i="8"/>
  <c r="P54" i="8"/>
  <c r="Q54" i="8"/>
  <c r="R54" i="8"/>
  <c r="S54" i="8"/>
  <c r="M55" i="8"/>
  <c r="N55" i="8"/>
  <c r="O55" i="8"/>
  <c r="P55" i="8"/>
  <c r="Q55" i="8"/>
  <c r="R55" i="8"/>
  <c r="S55" i="8"/>
  <c r="M56" i="8"/>
  <c r="N56" i="8"/>
  <c r="O56" i="8"/>
  <c r="P56" i="8"/>
  <c r="Q56" i="8"/>
  <c r="R56" i="8"/>
  <c r="S56" i="8"/>
  <c r="M57" i="8"/>
  <c r="N57" i="8"/>
  <c r="O57" i="8"/>
  <c r="P57" i="8"/>
  <c r="Q57" i="8"/>
  <c r="R57" i="8"/>
  <c r="S57" i="8"/>
  <c r="M58" i="8"/>
  <c r="N58" i="8"/>
  <c r="O58" i="8"/>
  <c r="P58" i="8"/>
  <c r="Q58" i="8"/>
  <c r="R58" i="8"/>
  <c r="S58" i="8"/>
  <c r="M59" i="8"/>
  <c r="N59" i="8"/>
  <c r="O59" i="8"/>
  <c r="P59" i="8"/>
  <c r="Q59" i="8"/>
  <c r="R59" i="8"/>
  <c r="S59" i="8"/>
  <c r="M60" i="8"/>
  <c r="N60" i="8"/>
  <c r="O60" i="8"/>
  <c r="P60" i="8"/>
  <c r="Q60" i="8"/>
  <c r="R60" i="8"/>
  <c r="S60" i="8"/>
  <c r="M61" i="8"/>
  <c r="N61" i="8"/>
  <c r="O61" i="8"/>
  <c r="P61" i="8"/>
  <c r="Q61" i="8"/>
  <c r="R61" i="8"/>
  <c r="S61" i="8"/>
  <c r="M62" i="8"/>
  <c r="N62" i="8"/>
  <c r="O62" i="8"/>
  <c r="P62" i="8"/>
  <c r="Q62" i="8"/>
  <c r="R62" i="8"/>
  <c r="S62" i="8"/>
  <c r="M63" i="8"/>
  <c r="N63" i="8"/>
  <c r="O63" i="8"/>
  <c r="P63" i="8"/>
  <c r="Q63" i="8"/>
  <c r="R63" i="8"/>
  <c r="S63" i="8"/>
  <c r="M64" i="8"/>
  <c r="N64" i="8"/>
  <c r="O64" i="8"/>
  <c r="P64" i="8"/>
  <c r="Q64" i="8"/>
  <c r="R64" i="8"/>
  <c r="S64" i="8"/>
  <c r="M65" i="8"/>
  <c r="N65" i="8"/>
  <c r="O65" i="8"/>
  <c r="P65" i="8"/>
  <c r="Q65" i="8"/>
  <c r="R65" i="8"/>
  <c r="S65" i="8"/>
  <c r="M66" i="8"/>
  <c r="N66" i="8"/>
  <c r="O66" i="8"/>
  <c r="P66" i="8"/>
  <c r="Q66" i="8"/>
  <c r="R66" i="8"/>
  <c r="S66" i="8"/>
  <c r="M67" i="8"/>
  <c r="N67" i="8"/>
  <c r="O67" i="8"/>
  <c r="P67" i="8"/>
  <c r="Q67" i="8"/>
  <c r="R67" i="8"/>
  <c r="S67" i="8"/>
  <c r="M68" i="8"/>
  <c r="N68" i="8"/>
  <c r="O68" i="8"/>
  <c r="P68" i="8"/>
  <c r="Q68" i="8"/>
  <c r="R68" i="8"/>
  <c r="S68" i="8"/>
  <c r="M69" i="8"/>
  <c r="N69" i="8"/>
  <c r="O69" i="8"/>
  <c r="P69" i="8"/>
  <c r="Q69" i="8"/>
  <c r="R69" i="8"/>
  <c r="S69" i="8"/>
  <c r="M70" i="8"/>
  <c r="N70" i="8"/>
  <c r="O70" i="8"/>
  <c r="P70" i="8"/>
  <c r="Q70" i="8"/>
  <c r="R70" i="8"/>
  <c r="S70" i="8"/>
  <c r="M71" i="8"/>
  <c r="N71" i="8"/>
  <c r="O71" i="8"/>
  <c r="P71" i="8"/>
  <c r="Q71" i="8"/>
  <c r="R71" i="8"/>
  <c r="S71" i="8"/>
  <c r="M72" i="8"/>
  <c r="N72" i="8"/>
  <c r="O72" i="8"/>
  <c r="P72" i="8"/>
  <c r="Q72" i="8"/>
  <c r="R72" i="8"/>
  <c r="S72" i="8"/>
  <c r="M73" i="8"/>
  <c r="N73" i="8"/>
  <c r="O73" i="8"/>
  <c r="P73" i="8"/>
  <c r="Q73" i="8"/>
  <c r="R73" i="8"/>
  <c r="S73" i="8"/>
  <c r="M74" i="8"/>
  <c r="N74" i="8"/>
  <c r="O74" i="8"/>
  <c r="P74" i="8"/>
  <c r="Q74" i="8"/>
  <c r="R74" i="8"/>
  <c r="S74" i="8"/>
  <c r="M75" i="8"/>
  <c r="N75" i="8"/>
  <c r="O75" i="8"/>
  <c r="P75" i="8"/>
  <c r="Q75" i="8"/>
  <c r="R75" i="8"/>
  <c r="S75" i="8"/>
  <c r="M76" i="8"/>
  <c r="N76" i="8"/>
  <c r="O76" i="8"/>
  <c r="P76" i="8"/>
  <c r="Q76" i="8"/>
  <c r="R76" i="8"/>
  <c r="S76" i="8"/>
  <c r="M77" i="8"/>
  <c r="N77" i="8"/>
  <c r="O77" i="8"/>
  <c r="P77" i="8"/>
  <c r="Q77" i="8"/>
  <c r="R77" i="8"/>
  <c r="S77" i="8"/>
  <c r="M78" i="8"/>
  <c r="N78" i="8"/>
  <c r="O78" i="8"/>
  <c r="P78" i="8"/>
  <c r="Q78" i="8"/>
  <c r="R78" i="8"/>
  <c r="S78" i="8"/>
  <c r="M79" i="8"/>
  <c r="N79" i="8"/>
  <c r="O79" i="8"/>
  <c r="P79" i="8"/>
  <c r="Q79" i="8"/>
  <c r="R79" i="8"/>
  <c r="S79" i="8"/>
  <c r="M80" i="8"/>
  <c r="N80" i="8"/>
  <c r="O80" i="8"/>
  <c r="P80" i="8"/>
  <c r="Q80" i="8"/>
  <c r="R80" i="8"/>
  <c r="S80" i="8"/>
  <c r="M81" i="8"/>
  <c r="N81" i="8"/>
  <c r="O81" i="8"/>
  <c r="P81" i="8"/>
  <c r="Q81" i="8"/>
  <c r="R81" i="8"/>
  <c r="S81" i="8"/>
  <c r="M82" i="8"/>
  <c r="N82" i="8"/>
  <c r="O82" i="8"/>
  <c r="P82" i="8"/>
  <c r="Q82" i="8"/>
  <c r="R82" i="8"/>
  <c r="S82" i="8"/>
  <c r="M83" i="8"/>
  <c r="N83" i="8"/>
  <c r="O83" i="8"/>
  <c r="P83" i="8"/>
  <c r="Q83" i="8"/>
  <c r="R83" i="8"/>
  <c r="S83" i="8"/>
  <c r="M84" i="8"/>
  <c r="N84" i="8"/>
  <c r="O84" i="8"/>
  <c r="P84" i="8"/>
  <c r="Q84" i="8"/>
  <c r="R84" i="8"/>
  <c r="S84" i="8"/>
  <c r="M85" i="8"/>
  <c r="N85" i="8"/>
  <c r="O85" i="8"/>
  <c r="P85" i="8"/>
  <c r="Q85" i="8"/>
  <c r="R85" i="8"/>
  <c r="S85" i="8"/>
  <c r="M86" i="8"/>
  <c r="N86" i="8"/>
  <c r="O86" i="8"/>
  <c r="P86" i="8"/>
  <c r="Q86" i="8"/>
  <c r="R86" i="8"/>
  <c r="S86" i="8"/>
  <c r="M87" i="8"/>
  <c r="N87" i="8"/>
  <c r="O87" i="8"/>
  <c r="P87" i="8"/>
  <c r="Q87" i="8"/>
  <c r="R87" i="8"/>
  <c r="S87" i="8"/>
  <c r="M88" i="8"/>
  <c r="N88" i="8"/>
  <c r="O88" i="8"/>
  <c r="P88" i="8"/>
  <c r="Q88" i="8"/>
  <c r="R88" i="8"/>
  <c r="S88" i="8"/>
  <c r="M89" i="8"/>
  <c r="N89" i="8"/>
  <c r="O89" i="8"/>
  <c r="P89" i="8"/>
  <c r="Q89" i="8"/>
  <c r="R89" i="8"/>
  <c r="S89" i="8"/>
  <c r="M90" i="8"/>
  <c r="N90" i="8"/>
  <c r="O90" i="8"/>
  <c r="P90" i="8"/>
  <c r="Q90" i="8"/>
  <c r="R90" i="8"/>
  <c r="S90" i="8"/>
  <c r="M91" i="8"/>
  <c r="N91" i="8"/>
  <c r="O91" i="8"/>
  <c r="P91" i="8"/>
  <c r="Q91" i="8"/>
  <c r="R91" i="8"/>
  <c r="S91" i="8"/>
  <c r="M92" i="8"/>
  <c r="N92" i="8"/>
  <c r="O92" i="8"/>
  <c r="P92" i="8"/>
  <c r="Q92" i="8"/>
  <c r="R92" i="8"/>
  <c r="S92" i="8"/>
  <c r="M93" i="8"/>
  <c r="N93" i="8"/>
  <c r="O93" i="8"/>
  <c r="P93" i="8"/>
  <c r="Q93" i="8"/>
  <c r="R93" i="8"/>
  <c r="S93" i="8"/>
  <c r="M94" i="8"/>
  <c r="N94" i="8"/>
  <c r="O94" i="8"/>
  <c r="P94" i="8"/>
  <c r="Q94" i="8"/>
  <c r="R94" i="8"/>
  <c r="S94" i="8"/>
  <c r="M95" i="8"/>
  <c r="N95" i="8"/>
  <c r="O95" i="8"/>
  <c r="P95" i="8"/>
  <c r="Q95" i="8"/>
  <c r="R95" i="8"/>
  <c r="S95" i="8"/>
  <c r="M96" i="8"/>
  <c r="N96" i="8"/>
  <c r="O96" i="8"/>
  <c r="P96" i="8"/>
  <c r="Q96" i="8"/>
  <c r="R96" i="8"/>
  <c r="S96" i="8"/>
  <c r="M97" i="8"/>
  <c r="N97" i="8"/>
  <c r="O97" i="8"/>
  <c r="P97" i="8"/>
  <c r="Q97" i="8"/>
  <c r="R97" i="8"/>
  <c r="S97" i="8"/>
  <c r="M98" i="8"/>
  <c r="N98" i="8"/>
  <c r="O98" i="8"/>
  <c r="P98" i="8"/>
  <c r="Q98" i="8"/>
  <c r="R98" i="8"/>
  <c r="S98" i="8"/>
  <c r="M99" i="8"/>
  <c r="N99" i="8"/>
  <c r="O99" i="8"/>
  <c r="P99" i="8"/>
  <c r="Q99" i="8"/>
  <c r="R99" i="8"/>
  <c r="S99" i="8"/>
  <c r="M100" i="8"/>
  <c r="N100" i="8"/>
  <c r="O100" i="8"/>
  <c r="P100" i="8"/>
  <c r="Q100" i="8"/>
  <c r="R100" i="8"/>
  <c r="S100" i="8"/>
  <c r="M101" i="8"/>
  <c r="N101" i="8"/>
  <c r="O101" i="8"/>
  <c r="P101" i="8"/>
  <c r="Q101" i="8"/>
  <c r="R101" i="8"/>
  <c r="S101" i="8"/>
  <c r="M102" i="8"/>
  <c r="N102" i="8"/>
  <c r="O102" i="8"/>
  <c r="P102" i="8"/>
  <c r="Q102" i="8"/>
  <c r="R102" i="8"/>
  <c r="S102" i="8"/>
  <c r="M103" i="8"/>
  <c r="N103" i="8"/>
  <c r="O103" i="8"/>
  <c r="P103" i="8"/>
  <c r="Q103" i="8"/>
  <c r="R103" i="8"/>
  <c r="S103" i="8"/>
  <c r="M104" i="8"/>
  <c r="N104" i="8"/>
  <c r="O104" i="8"/>
  <c r="P104" i="8"/>
  <c r="Q104" i="8"/>
  <c r="R104" i="8"/>
  <c r="S104" i="8"/>
  <c r="M105" i="8"/>
  <c r="N105" i="8"/>
  <c r="O105" i="8"/>
  <c r="P105" i="8"/>
  <c r="Q105" i="8"/>
  <c r="R105" i="8"/>
  <c r="S105" i="8"/>
  <c r="M106" i="8"/>
  <c r="N106" i="8"/>
  <c r="O106" i="8"/>
  <c r="P106" i="8"/>
  <c r="Q106" i="8"/>
  <c r="R106" i="8"/>
  <c r="S106" i="8"/>
  <c r="M107" i="8"/>
  <c r="N107" i="8"/>
  <c r="O107" i="8"/>
  <c r="P107" i="8"/>
  <c r="Q107" i="8"/>
  <c r="R107" i="8"/>
  <c r="S107" i="8"/>
  <c r="M108" i="8"/>
  <c r="N108" i="8"/>
  <c r="O108" i="8"/>
  <c r="P108" i="8"/>
  <c r="Q108" i="8"/>
  <c r="R108" i="8"/>
  <c r="S108" i="8"/>
  <c r="M109" i="8"/>
  <c r="N109" i="8"/>
  <c r="O109" i="8"/>
  <c r="P109" i="8"/>
  <c r="Q109" i="8"/>
  <c r="R109" i="8"/>
  <c r="S109" i="8"/>
  <c r="M110" i="8"/>
  <c r="N110" i="8"/>
  <c r="O110" i="8"/>
  <c r="P110" i="8"/>
  <c r="Q110" i="8"/>
  <c r="R110" i="8"/>
  <c r="S110" i="8"/>
  <c r="M111" i="8"/>
  <c r="N111" i="8"/>
  <c r="O111" i="8"/>
  <c r="P111" i="8"/>
  <c r="Q111" i="8"/>
  <c r="R111" i="8"/>
  <c r="S111" i="8"/>
  <c r="M112" i="8"/>
  <c r="N112" i="8"/>
  <c r="O112" i="8"/>
  <c r="P112" i="8"/>
  <c r="Q112" i="8"/>
  <c r="R112" i="8"/>
  <c r="S112" i="8"/>
  <c r="M113" i="8"/>
  <c r="N113" i="8"/>
  <c r="O113" i="8"/>
  <c r="P113" i="8"/>
  <c r="Q113" i="8"/>
  <c r="R113" i="8"/>
  <c r="S113" i="8"/>
  <c r="M114" i="8"/>
  <c r="N114" i="8"/>
  <c r="O114" i="8"/>
  <c r="P114" i="8"/>
  <c r="Q114" i="8"/>
  <c r="R114" i="8"/>
  <c r="S114" i="8"/>
  <c r="M115" i="8"/>
  <c r="N115" i="8"/>
  <c r="O115" i="8"/>
  <c r="P115" i="8"/>
  <c r="Q115" i="8"/>
  <c r="R115" i="8"/>
  <c r="S115" i="8"/>
  <c r="M116" i="8"/>
  <c r="N116" i="8"/>
  <c r="O116" i="8"/>
  <c r="P116" i="8"/>
  <c r="Q116" i="8"/>
  <c r="R116" i="8"/>
  <c r="S116" i="8"/>
  <c r="M117" i="8"/>
  <c r="N117" i="8"/>
  <c r="O117" i="8"/>
  <c r="P117" i="8"/>
  <c r="Q117" i="8"/>
  <c r="R117" i="8"/>
  <c r="S117" i="8"/>
  <c r="M118" i="8"/>
  <c r="N118" i="8"/>
  <c r="O118" i="8"/>
  <c r="P118" i="8"/>
  <c r="Q118" i="8"/>
  <c r="R118" i="8"/>
  <c r="S118" i="8"/>
  <c r="M119" i="8"/>
  <c r="N119" i="8"/>
  <c r="O119" i="8"/>
  <c r="P119" i="8"/>
  <c r="Q119" i="8"/>
  <c r="R119" i="8"/>
  <c r="S119" i="8"/>
  <c r="M120" i="8"/>
  <c r="N120" i="8"/>
  <c r="O120" i="8"/>
  <c r="P120" i="8"/>
  <c r="Q120" i="8"/>
  <c r="R120" i="8"/>
  <c r="S120" i="8"/>
  <c r="M121" i="8"/>
  <c r="N121" i="8"/>
  <c r="O121" i="8"/>
  <c r="P121" i="8"/>
  <c r="Q121" i="8"/>
  <c r="R121" i="8"/>
  <c r="S121" i="8"/>
  <c r="M122" i="8"/>
  <c r="N122" i="8"/>
  <c r="O122" i="8"/>
  <c r="P122" i="8"/>
  <c r="Q122" i="8"/>
  <c r="R122" i="8"/>
  <c r="S122" i="8"/>
  <c r="M123" i="8"/>
  <c r="N123" i="8"/>
  <c r="O123" i="8"/>
  <c r="P123" i="8"/>
  <c r="Q123" i="8"/>
  <c r="R123" i="8"/>
  <c r="S123" i="8"/>
  <c r="M124" i="8"/>
  <c r="N124" i="8"/>
  <c r="O124" i="8"/>
  <c r="P124" i="8"/>
  <c r="Q124" i="8"/>
  <c r="R124" i="8"/>
  <c r="S124" i="8"/>
  <c r="M125" i="8"/>
  <c r="N125" i="8"/>
  <c r="O125" i="8"/>
  <c r="P125" i="8"/>
  <c r="Q125" i="8"/>
  <c r="R125" i="8"/>
  <c r="S125" i="8"/>
  <c r="M126" i="8"/>
  <c r="N126" i="8"/>
  <c r="O126" i="8"/>
  <c r="P126" i="8"/>
  <c r="Q126" i="8"/>
  <c r="R126" i="8"/>
  <c r="S126" i="8"/>
  <c r="M127" i="8"/>
  <c r="N127" i="8"/>
  <c r="O127" i="8"/>
  <c r="P127" i="8"/>
  <c r="Q127" i="8"/>
  <c r="R127" i="8"/>
  <c r="S127" i="8"/>
  <c r="M128" i="8"/>
  <c r="N128" i="8"/>
  <c r="O128" i="8"/>
  <c r="P128" i="8"/>
  <c r="Q128" i="8"/>
  <c r="R128" i="8"/>
  <c r="S128" i="8"/>
  <c r="M129" i="8"/>
  <c r="N129" i="8"/>
  <c r="O129" i="8"/>
  <c r="P129" i="8"/>
  <c r="Q129" i="8"/>
  <c r="R129" i="8"/>
  <c r="S129" i="8"/>
  <c r="M130" i="8"/>
  <c r="N130" i="8"/>
  <c r="O130" i="8"/>
  <c r="P130" i="8"/>
  <c r="Q130" i="8"/>
  <c r="R130" i="8"/>
  <c r="S130" i="8"/>
  <c r="M131" i="8"/>
  <c r="N131" i="8"/>
  <c r="O131" i="8"/>
  <c r="P131" i="8"/>
  <c r="Q131" i="8"/>
  <c r="R131" i="8"/>
  <c r="S131" i="8"/>
  <c r="M132" i="8"/>
  <c r="N132" i="8"/>
  <c r="O132" i="8"/>
  <c r="P132" i="8"/>
  <c r="Q132" i="8"/>
  <c r="R132" i="8"/>
  <c r="S132" i="8"/>
  <c r="M133" i="8"/>
  <c r="N133" i="8"/>
  <c r="O133" i="8"/>
  <c r="P133" i="8"/>
  <c r="Q133" i="8"/>
  <c r="R133" i="8"/>
  <c r="S133" i="8"/>
  <c r="M134" i="8"/>
  <c r="N134" i="8"/>
  <c r="O134" i="8"/>
  <c r="P134" i="8"/>
  <c r="Q134" i="8"/>
  <c r="R134" i="8"/>
  <c r="S134" i="8"/>
  <c r="M135" i="8"/>
  <c r="N135" i="8"/>
  <c r="O135" i="8"/>
  <c r="P135" i="8"/>
  <c r="Q135" i="8"/>
  <c r="R135" i="8"/>
  <c r="S135" i="8"/>
  <c r="M136" i="8"/>
  <c r="N136" i="8"/>
  <c r="O136" i="8"/>
  <c r="P136" i="8"/>
  <c r="Q136" i="8"/>
  <c r="R136" i="8"/>
  <c r="S136" i="8"/>
  <c r="M137" i="8"/>
  <c r="N137" i="8"/>
  <c r="O137" i="8"/>
  <c r="P137" i="8"/>
  <c r="Q137" i="8"/>
  <c r="R137" i="8"/>
  <c r="S137" i="8"/>
  <c r="M138" i="8"/>
  <c r="N138" i="8"/>
  <c r="O138" i="8"/>
  <c r="P138" i="8"/>
  <c r="Q138" i="8"/>
  <c r="R138" i="8"/>
  <c r="S138" i="8"/>
  <c r="M139" i="8"/>
  <c r="N139" i="8"/>
  <c r="O139" i="8"/>
  <c r="P139" i="8"/>
  <c r="Q139" i="8"/>
  <c r="R139" i="8"/>
  <c r="S139" i="8"/>
  <c r="M140" i="8"/>
  <c r="N140" i="8"/>
  <c r="O140" i="8"/>
  <c r="P140" i="8"/>
  <c r="Q140" i="8"/>
  <c r="R140" i="8"/>
  <c r="S140" i="8"/>
  <c r="M141" i="8"/>
  <c r="N141" i="8"/>
  <c r="O141" i="8"/>
  <c r="P141" i="8"/>
  <c r="Q141" i="8"/>
  <c r="R141" i="8"/>
  <c r="S141" i="8"/>
  <c r="M142" i="8"/>
  <c r="N142" i="8"/>
  <c r="O142" i="8"/>
  <c r="P142" i="8"/>
  <c r="Q142" i="8"/>
  <c r="R142" i="8"/>
  <c r="S142" i="8"/>
  <c r="M143" i="8"/>
  <c r="N143" i="8"/>
  <c r="O143" i="8"/>
  <c r="P143" i="8"/>
  <c r="Q143" i="8"/>
  <c r="R143" i="8"/>
  <c r="S143" i="8"/>
  <c r="M144" i="8"/>
  <c r="N144" i="8"/>
  <c r="O144" i="8"/>
  <c r="P144" i="8"/>
  <c r="Q144" i="8"/>
  <c r="R144" i="8"/>
  <c r="S144" i="8"/>
  <c r="M145" i="8"/>
  <c r="N145" i="8"/>
  <c r="O145" i="8"/>
  <c r="P145" i="8"/>
  <c r="Q145" i="8"/>
  <c r="R145" i="8"/>
  <c r="S145" i="8"/>
  <c r="M146" i="8"/>
  <c r="N146" i="8"/>
  <c r="O146" i="8"/>
  <c r="P146" i="8"/>
  <c r="Q146" i="8"/>
  <c r="R146" i="8"/>
  <c r="S146" i="8"/>
  <c r="M147" i="8"/>
  <c r="N147" i="8"/>
  <c r="O147" i="8"/>
  <c r="P147" i="8"/>
  <c r="Q147" i="8"/>
  <c r="R147" i="8"/>
  <c r="S147" i="8"/>
  <c r="M148" i="8"/>
  <c r="N148" i="8"/>
  <c r="O148" i="8"/>
  <c r="P148" i="8"/>
  <c r="Q148" i="8"/>
  <c r="R148" i="8"/>
  <c r="S148" i="8"/>
  <c r="M149" i="8"/>
  <c r="N149" i="8"/>
  <c r="O149" i="8"/>
  <c r="P149" i="8"/>
  <c r="Q149" i="8"/>
  <c r="R149" i="8"/>
  <c r="S149" i="8"/>
  <c r="M150" i="8"/>
  <c r="N150" i="8"/>
  <c r="O150" i="8"/>
  <c r="P150" i="8"/>
  <c r="Q150" i="8"/>
  <c r="R150" i="8"/>
  <c r="S150" i="8"/>
  <c r="M151" i="8"/>
  <c r="N151" i="8"/>
  <c r="O151" i="8"/>
  <c r="P151" i="8"/>
  <c r="Q151" i="8"/>
  <c r="R151" i="8"/>
  <c r="S151" i="8"/>
  <c r="M152" i="8"/>
  <c r="N152" i="8"/>
  <c r="O152" i="8"/>
  <c r="P152" i="8"/>
  <c r="Q152" i="8"/>
  <c r="R152" i="8"/>
  <c r="S152" i="8"/>
  <c r="M153" i="8"/>
  <c r="N153" i="8"/>
  <c r="O153" i="8"/>
  <c r="P153" i="8"/>
  <c r="Q153" i="8"/>
  <c r="R153" i="8"/>
  <c r="S153" i="8"/>
  <c r="M154" i="8"/>
  <c r="N154" i="8"/>
  <c r="O154" i="8"/>
  <c r="P154" i="8"/>
  <c r="Q154" i="8"/>
  <c r="R154" i="8"/>
  <c r="S154" i="8"/>
  <c r="M155" i="8"/>
  <c r="N155" i="8"/>
  <c r="O155" i="8"/>
  <c r="P155" i="8"/>
  <c r="Q155" i="8"/>
  <c r="R155" i="8"/>
  <c r="S155" i="8"/>
  <c r="M156" i="8"/>
  <c r="N156" i="8"/>
  <c r="O156" i="8"/>
  <c r="P156" i="8"/>
  <c r="Q156" i="8"/>
  <c r="R156" i="8"/>
  <c r="S156" i="8"/>
  <c r="M157" i="8"/>
  <c r="N157" i="8"/>
  <c r="O157" i="8"/>
  <c r="P157" i="8"/>
  <c r="Q157" i="8"/>
  <c r="R157" i="8"/>
  <c r="S157" i="8"/>
  <c r="M158" i="8"/>
  <c r="N158" i="8"/>
  <c r="O158" i="8"/>
  <c r="P158" i="8"/>
  <c r="Q158" i="8"/>
  <c r="R158" i="8"/>
  <c r="S158" i="8"/>
  <c r="M159" i="8"/>
  <c r="N159" i="8"/>
  <c r="O159" i="8"/>
  <c r="P159" i="8"/>
  <c r="Q159" i="8"/>
  <c r="R159" i="8"/>
  <c r="S159" i="8"/>
  <c r="M160" i="8"/>
  <c r="N160" i="8"/>
  <c r="O160" i="8"/>
  <c r="P160" i="8"/>
  <c r="Q160" i="8"/>
  <c r="R160" i="8"/>
  <c r="S160" i="8"/>
  <c r="M161" i="8"/>
  <c r="N161" i="8"/>
  <c r="O161" i="8"/>
  <c r="P161" i="8"/>
  <c r="Q161" i="8"/>
  <c r="R161" i="8"/>
  <c r="S161" i="8"/>
  <c r="M162" i="8"/>
  <c r="N162" i="8"/>
  <c r="O162" i="8"/>
  <c r="P162" i="8"/>
  <c r="Q162" i="8"/>
  <c r="R162" i="8"/>
  <c r="S162" i="8"/>
  <c r="M163" i="8"/>
  <c r="N163" i="8"/>
  <c r="O163" i="8"/>
  <c r="P163" i="8"/>
  <c r="Q163" i="8"/>
  <c r="R163" i="8"/>
  <c r="S163" i="8"/>
  <c r="M164" i="8"/>
  <c r="N164" i="8"/>
  <c r="O164" i="8"/>
  <c r="P164" i="8"/>
  <c r="Q164" i="8"/>
  <c r="R164" i="8"/>
  <c r="S164" i="8"/>
  <c r="M165" i="8"/>
  <c r="N165" i="8"/>
  <c r="O165" i="8"/>
  <c r="P165" i="8"/>
  <c r="Q165" i="8"/>
  <c r="R165" i="8"/>
  <c r="S165" i="8"/>
  <c r="M166" i="8"/>
  <c r="N166" i="8"/>
  <c r="O166" i="8"/>
  <c r="P166" i="8"/>
  <c r="Q166" i="8"/>
  <c r="R166" i="8"/>
  <c r="S166" i="8"/>
  <c r="M167" i="8"/>
  <c r="N167" i="8"/>
  <c r="O167" i="8"/>
  <c r="P167" i="8"/>
  <c r="Q167" i="8"/>
  <c r="R167" i="8"/>
  <c r="S167" i="8"/>
  <c r="M168" i="8"/>
  <c r="N168" i="8"/>
  <c r="O168" i="8"/>
  <c r="P168" i="8"/>
  <c r="Q168" i="8"/>
  <c r="R168" i="8"/>
  <c r="S168" i="8"/>
  <c r="M169" i="8"/>
  <c r="N169" i="8"/>
  <c r="O169" i="8"/>
  <c r="P169" i="8"/>
  <c r="Q169" i="8"/>
  <c r="R169" i="8"/>
  <c r="S169" i="8"/>
  <c r="M170" i="8"/>
  <c r="N170" i="8"/>
  <c r="O170" i="8"/>
  <c r="P170" i="8"/>
  <c r="Q170" i="8"/>
  <c r="R170" i="8"/>
  <c r="S170" i="8"/>
  <c r="M171" i="8"/>
  <c r="N171" i="8"/>
  <c r="O171" i="8"/>
  <c r="P171" i="8"/>
  <c r="Q171" i="8"/>
  <c r="R171" i="8"/>
  <c r="S171" i="8"/>
  <c r="M172" i="8"/>
  <c r="N172" i="8"/>
  <c r="O172" i="8"/>
  <c r="P172" i="8"/>
  <c r="Q172" i="8"/>
  <c r="R172" i="8"/>
  <c r="S172" i="8"/>
  <c r="M173" i="8"/>
  <c r="N173" i="8"/>
  <c r="O173" i="8"/>
  <c r="P173" i="8"/>
  <c r="Q173" i="8"/>
  <c r="R173" i="8"/>
  <c r="S173" i="8"/>
  <c r="M174" i="8"/>
  <c r="N174" i="8"/>
  <c r="O174" i="8"/>
  <c r="P174" i="8"/>
  <c r="Q174" i="8"/>
  <c r="R174" i="8"/>
  <c r="S174" i="8"/>
  <c r="M175" i="8"/>
  <c r="N175" i="8"/>
  <c r="O175" i="8"/>
  <c r="P175" i="8"/>
  <c r="Q175" i="8"/>
  <c r="R175" i="8"/>
  <c r="S175" i="8"/>
  <c r="M176" i="8"/>
  <c r="N176" i="8"/>
  <c r="O176" i="8"/>
  <c r="P176" i="8"/>
  <c r="Q176" i="8"/>
  <c r="R176" i="8"/>
  <c r="S176" i="8"/>
  <c r="M177" i="8"/>
  <c r="N177" i="8"/>
  <c r="O177" i="8"/>
  <c r="P177" i="8"/>
  <c r="Q177" i="8"/>
  <c r="R177" i="8"/>
  <c r="S177" i="8"/>
  <c r="M178" i="8"/>
  <c r="N178" i="8"/>
  <c r="O178" i="8"/>
  <c r="P178" i="8"/>
  <c r="Q178" i="8"/>
  <c r="R178" i="8"/>
  <c r="S178" i="8"/>
  <c r="M179" i="8"/>
  <c r="N179" i="8"/>
  <c r="O179" i="8"/>
  <c r="P179" i="8"/>
  <c r="Q179" i="8"/>
  <c r="R179" i="8"/>
  <c r="S179" i="8"/>
  <c r="M180" i="8"/>
  <c r="N180" i="8"/>
  <c r="O180" i="8"/>
  <c r="P180" i="8"/>
  <c r="Q180" i="8"/>
  <c r="R180" i="8"/>
  <c r="S180" i="8"/>
  <c r="M181" i="8"/>
  <c r="N181" i="8"/>
  <c r="O181" i="8"/>
  <c r="P181" i="8"/>
  <c r="Q181" i="8"/>
  <c r="R181" i="8"/>
  <c r="S181" i="8"/>
  <c r="M182" i="8"/>
  <c r="N182" i="8"/>
  <c r="O182" i="8"/>
  <c r="P182" i="8"/>
  <c r="Q182" i="8"/>
  <c r="R182" i="8"/>
  <c r="S182" i="8"/>
  <c r="M183" i="8"/>
  <c r="N183" i="8"/>
  <c r="O183" i="8"/>
  <c r="P183" i="8"/>
  <c r="Q183" i="8"/>
  <c r="R183" i="8"/>
  <c r="S183" i="8"/>
  <c r="M184" i="8"/>
  <c r="N184" i="8"/>
  <c r="O184" i="8"/>
  <c r="P184" i="8"/>
  <c r="Q184" i="8"/>
  <c r="R184" i="8"/>
  <c r="S184" i="8"/>
  <c r="M185" i="8"/>
  <c r="N185" i="8"/>
  <c r="O185" i="8"/>
  <c r="P185" i="8"/>
  <c r="Q185" i="8"/>
  <c r="R185" i="8"/>
  <c r="S185" i="8"/>
  <c r="M186" i="8"/>
  <c r="N186" i="8"/>
  <c r="O186" i="8"/>
  <c r="P186" i="8"/>
  <c r="Q186" i="8"/>
  <c r="R186" i="8"/>
  <c r="S186" i="8"/>
  <c r="M187" i="8"/>
  <c r="N187" i="8"/>
  <c r="O187" i="8"/>
  <c r="P187" i="8"/>
  <c r="Q187" i="8"/>
  <c r="R187" i="8"/>
  <c r="S187" i="8"/>
  <c r="M188" i="8"/>
  <c r="N188" i="8"/>
  <c r="O188" i="8"/>
  <c r="P188" i="8"/>
  <c r="Q188" i="8"/>
  <c r="R188" i="8"/>
  <c r="S188" i="8"/>
  <c r="M189" i="8"/>
  <c r="N189" i="8"/>
  <c r="O189" i="8"/>
  <c r="P189" i="8"/>
  <c r="Q189" i="8"/>
  <c r="R189" i="8"/>
  <c r="S189" i="8"/>
  <c r="M190" i="8"/>
  <c r="N190" i="8"/>
  <c r="O190" i="8"/>
  <c r="P190" i="8"/>
  <c r="Q190" i="8"/>
  <c r="R190" i="8"/>
  <c r="S190" i="8"/>
  <c r="M191" i="8"/>
  <c r="N191" i="8"/>
  <c r="O191" i="8"/>
  <c r="P191" i="8"/>
  <c r="Q191" i="8"/>
  <c r="R191" i="8"/>
  <c r="S191" i="8"/>
  <c r="M192" i="8"/>
  <c r="N192" i="8"/>
  <c r="O192" i="8"/>
  <c r="P192" i="8"/>
  <c r="Q192" i="8"/>
  <c r="R192" i="8"/>
  <c r="S192" i="8"/>
  <c r="M193" i="8"/>
  <c r="N193" i="8"/>
  <c r="O193" i="8"/>
  <c r="P193" i="8"/>
  <c r="Q193" i="8"/>
  <c r="R193" i="8"/>
  <c r="S193" i="8"/>
  <c r="M194" i="8"/>
  <c r="N194" i="8"/>
  <c r="O194" i="8"/>
  <c r="P194" i="8"/>
  <c r="Q194" i="8"/>
  <c r="R194" i="8"/>
  <c r="S194" i="8"/>
  <c r="M195" i="8"/>
  <c r="N195" i="8"/>
  <c r="O195" i="8"/>
  <c r="P195" i="8"/>
  <c r="Q195" i="8"/>
  <c r="R195" i="8"/>
  <c r="S195" i="8"/>
  <c r="M196" i="8"/>
  <c r="N196" i="8"/>
  <c r="O196" i="8"/>
  <c r="P196" i="8"/>
  <c r="Q196" i="8"/>
  <c r="R196" i="8"/>
  <c r="S196" i="8"/>
  <c r="M197" i="8"/>
  <c r="N197" i="8"/>
  <c r="O197" i="8"/>
  <c r="P197" i="8"/>
  <c r="Q197" i="8"/>
  <c r="R197" i="8"/>
  <c r="S197" i="8"/>
  <c r="M198" i="8"/>
  <c r="N198" i="8"/>
  <c r="O198" i="8"/>
  <c r="P198" i="8"/>
  <c r="Q198" i="8"/>
  <c r="R198" i="8"/>
  <c r="S198" i="8"/>
  <c r="M199" i="8"/>
  <c r="N199" i="8"/>
  <c r="O199" i="8"/>
  <c r="P199" i="8"/>
  <c r="Q199" i="8"/>
  <c r="R199" i="8"/>
  <c r="S199" i="8"/>
  <c r="M200" i="8"/>
  <c r="N200" i="8"/>
  <c r="O200" i="8"/>
  <c r="P200" i="8"/>
  <c r="Q200" i="8"/>
  <c r="R200" i="8"/>
  <c r="S200" i="8"/>
  <c r="M201" i="8"/>
  <c r="N201" i="8"/>
  <c r="O201" i="8"/>
  <c r="P201" i="8"/>
  <c r="Q201" i="8"/>
  <c r="R201" i="8"/>
  <c r="S201" i="8"/>
  <c r="M202" i="8"/>
  <c r="N202" i="8"/>
  <c r="O202" i="8"/>
  <c r="P202" i="8"/>
  <c r="Q202" i="8"/>
  <c r="R202" i="8"/>
  <c r="S202" i="8"/>
  <c r="M203" i="8"/>
  <c r="N203" i="8"/>
  <c r="O203" i="8"/>
  <c r="P203" i="8"/>
  <c r="Q203" i="8"/>
  <c r="R203" i="8"/>
  <c r="S203" i="8"/>
  <c r="M204" i="8"/>
  <c r="N204" i="8"/>
  <c r="O204" i="8"/>
  <c r="P204" i="8"/>
  <c r="Q204" i="8"/>
  <c r="R204" i="8"/>
  <c r="S204" i="8"/>
  <c r="M205" i="8"/>
  <c r="N205" i="8"/>
  <c r="O205" i="8"/>
  <c r="P205" i="8"/>
  <c r="Q205" i="8"/>
  <c r="R205" i="8"/>
  <c r="S205" i="8"/>
  <c r="M206" i="8"/>
  <c r="N206" i="8"/>
  <c r="O206" i="8"/>
  <c r="P206" i="8"/>
  <c r="Q206" i="8"/>
  <c r="R206" i="8"/>
  <c r="S206" i="8"/>
  <c r="M207" i="8"/>
  <c r="N207" i="8"/>
  <c r="O207" i="8"/>
  <c r="P207" i="8"/>
  <c r="Q207" i="8"/>
  <c r="R207" i="8"/>
  <c r="S207" i="8"/>
  <c r="M208" i="8"/>
  <c r="N208" i="8"/>
  <c r="O208" i="8"/>
  <c r="P208" i="8"/>
  <c r="Q208" i="8"/>
  <c r="R208" i="8"/>
  <c r="S208" i="8"/>
  <c r="M209" i="8"/>
  <c r="N209" i="8"/>
  <c r="O209" i="8"/>
  <c r="P209" i="8"/>
  <c r="Q209" i="8"/>
  <c r="R209" i="8"/>
  <c r="S209" i="8"/>
  <c r="M210" i="8"/>
  <c r="N210" i="8"/>
  <c r="O210" i="8"/>
  <c r="P210" i="8"/>
  <c r="Q210" i="8"/>
  <c r="R210" i="8"/>
  <c r="S210" i="8"/>
  <c r="M211" i="8"/>
  <c r="N211" i="8"/>
  <c r="O211" i="8"/>
  <c r="P211" i="8"/>
  <c r="Q211" i="8"/>
  <c r="R211" i="8"/>
  <c r="S211" i="8"/>
  <c r="M212" i="8"/>
  <c r="N212" i="8"/>
  <c r="O212" i="8"/>
  <c r="P212" i="8"/>
  <c r="Q212" i="8"/>
  <c r="R212" i="8"/>
  <c r="S212" i="8"/>
  <c r="M213" i="8"/>
  <c r="N213" i="8"/>
  <c r="O213" i="8"/>
  <c r="P213" i="8"/>
  <c r="Q213" i="8"/>
  <c r="R213" i="8"/>
  <c r="S213" i="8"/>
  <c r="M214" i="8"/>
  <c r="N214" i="8"/>
  <c r="O214" i="8"/>
  <c r="P214" i="8"/>
  <c r="Q214" i="8"/>
  <c r="R214" i="8"/>
  <c r="S214" i="8"/>
  <c r="M215" i="8"/>
  <c r="N215" i="8"/>
  <c r="O215" i="8"/>
  <c r="P215" i="8"/>
  <c r="Q215" i="8"/>
  <c r="R215" i="8"/>
  <c r="S215" i="8"/>
  <c r="M216" i="8"/>
  <c r="N216" i="8"/>
  <c r="O216" i="8"/>
  <c r="P216" i="8"/>
  <c r="Q216" i="8"/>
  <c r="R216" i="8"/>
  <c r="S216" i="8"/>
  <c r="M217" i="8"/>
  <c r="N217" i="8"/>
  <c r="O217" i="8"/>
  <c r="P217" i="8"/>
  <c r="Q217" i="8"/>
  <c r="R217" i="8"/>
  <c r="S217" i="8"/>
  <c r="M218" i="8"/>
  <c r="N218" i="8"/>
  <c r="O218" i="8"/>
  <c r="P218" i="8"/>
  <c r="Q218" i="8"/>
  <c r="R218" i="8"/>
  <c r="S218" i="8"/>
  <c r="M219" i="8"/>
  <c r="N219" i="8"/>
  <c r="O219" i="8"/>
  <c r="P219" i="8"/>
  <c r="Q219" i="8"/>
  <c r="R219" i="8"/>
  <c r="S219" i="8"/>
  <c r="M220" i="8"/>
  <c r="N220" i="8"/>
  <c r="O220" i="8"/>
  <c r="P220" i="8"/>
  <c r="Q220" i="8"/>
  <c r="R220" i="8"/>
  <c r="S220" i="8"/>
  <c r="M221" i="8"/>
  <c r="N221" i="8"/>
  <c r="O221" i="8"/>
  <c r="P221" i="8"/>
  <c r="Q221" i="8"/>
  <c r="R221" i="8"/>
  <c r="S221" i="8"/>
  <c r="M222" i="8"/>
  <c r="N222" i="8"/>
  <c r="O222" i="8"/>
  <c r="P222" i="8"/>
  <c r="Q222" i="8"/>
  <c r="R222" i="8"/>
  <c r="S222" i="8"/>
  <c r="M223" i="8"/>
  <c r="N223" i="8"/>
  <c r="O223" i="8"/>
  <c r="P223" i="8"/>
  <c r="Q223" i="8"/>
  <c r="R223" i="8"/>
  <c r="S223" i="8"/>
  <c r="M224" i="8"/>
  <c r="N224" i="8"/>
  <c r="O224" i="8"/>
  <c r="P224" i="8"/>
  <c r="Q224" i="8"/>
  <c r="R224" i="8"/>
  <c r="S224" i="8"/>
  <c r="M225" i="8"/>
  <c r="N225" i="8"/>
  <c r="O225" i="8"/>
  <c r="P225" i="8"/>
  <c r="Q225" i="8"/>
  <c r="R225" i="8"/>
  <c r="S225" i="8"/>
  <c r="M226" i="8"/>
  <c r="N226" i="8"/>
  <c r="O226" i="8"/>
  <c r="P226" i="8"/>
  <c r="Q226" i="8"/>
  <c r="R226" i="8"/>
  <c r="S226" i="8"/>
  <c r="M227" i="8"/>
  <c r="N227" i="8"/>
  <c r="O227" i="8"/>
  <c r="P227" i="8"/>
  <c r="Q227" i="8"/>
  <c r="R227" i="8"/>
  <c r="S227" i="8"/>
  <c r="M228" i="8"/>
  <c r="N228" i="8"/>
  <c r="O228" i="8"/>
  <c r="P228" i="8"/>
  <c r="Q228" i="8"/>
  <c r="R228" i="8"/>
  <c r="S228" i="8"/>
  <c r="M229" i="8"/>
  <c r="N229" i="8"/>
  <c r="O229" i="8"/>
  <c r="P229" i="8"/>
  <c r="Q229" i="8"/>
  <c r="R229" i="8"/>
  <c r="S229" i="8"/>
  <c r="M230" i="8"/>
  <c r="N230" i="8"/>
  <c r="O230" i="8"/>
  <c r="P230" i="8"/>
  <c r="Q230" i="8"/>
  <c r="R230" i="8"/>
  <c r="S230" i="8"/>
  <c r="M231" i="8"/>
  <c r="N231" i="8"/>
  <c r="O231" i="8"/>
  <c r="P231" i="8"/>
  <c r="Q231" i="8"/>
  <c r="R231" i="8"/>
  <c r="S231" i="8"/>
  <c r="M232" i="8"/>
  <c r="N232" i="8"/>
  <c r="O232" i="8"/>
  <c r="P232" i="8"/>
  <c r="Q232" i="8"/>
  <c r="R232" i="8"/>
  <c r="S232" i="8"/>
  <c r="M233" i="8"/>
  <c r="N233" i="8"/>
  <c r="O233" i="8"/>
  <c r="P233" i="8"/>
  <c r="Q233" i="8"/>
  <c r="R233" i="8"/>
  <c r="S233" i="8"/>
  <c r="M234" i="8"/>
  <c r="N234" i="8"/>
  <c r="O234" i="8"/>
  <c r="P234" i="8"/>
  <c r="Q234" i="8"/>
  <c r="R234" i="8"/>
  <c r="S234" i="8"/>
  <c r="M235" i="8"/>
  <c r="N235" i="8"/>
  <c r="O235" i="8"/>
  <c r="P235" i="8"/>
  <c r="Q235" i="8"/>
  <c r="R235" i="8"/>
  <c r="S235" i="8"/>
  <c r="M236" i="8"/>
  <c r="N236" i="8"/>
  <c r="O236" i="8"/>
  <c r="P236" i="8"/>
  <c r="Q236" i="8"/>
  <c r="R236" i="8"/>
  <c r="S236" i="8"/>
  <c r="M237" i="8"/>
  <c r="N237" i="8"/>
  <c r="O237" i="8"/>
  <c r="P237" i="8"/>
  <c r="Q237" i="8"/>
  <c r="R237" i="8"/>
  <c r="S237" i="8"/>
  <c r="M238" i="8"/>
  <c r="N238" i="8"/>
  <c r="O238" i="8"/>
  <c r="P238" i="8"/>
  <c r="Q238" i="8"/>
  <c r="R238" i="8"/>
  <c r="S238" i="8"/>
  <c r="M239" i="8"/>
  <c r="N239" i="8"/>
  <c r="O239" i="8"/>
  <c r="P239" i="8"/>
  <c r="Q239" i="8"/>
  <c r="R239" i="8"/>
  <c r="S239" i="8"/>
  <c r="M240" i="8"/>
  <c r="N240" i="8"/>
  <c r="O240" i="8"/>
  <c r="P240" i="8"/>
  <c r="Q240" i="8"/>
  <c r="R240" i="8"/>
  <c r="S240" i="8"/>
  <c r="M241" i="8"/>
  <c r="N241" i="8"/>
  <c r="O241" i="8"/>
  <c r="P241" i="8"/>
  <c r="Q241" i="8"/>
  <c r="R241" i="8"/>
  <c r="S241" i="8"/>
  <c r="M242" i="8"/>
  <c r="N242" i="8"/>
  <c r="O242" i="8"/>
  <c r="P242" i="8"/>
  <c r="Q242" i="8"/>
  <c r="R242" i="8"/>
  <c r="S242" i="8"/>
  <c r="M243" i="8"/>
  <c r="N243" i="8"/>
  <c r="O243" i="8"/>
  <c r="P243" i="8"/>
  <c r="Q243" i="8"/>
  <c r="R243" i="8"/>
  <c r="S243" i="8"/>
  <c r="M244" i="8"/>
  <c r="U244" i="7" s="1"/>
  <c r="R244" i="9" s="1"/>
  <c r="S244" i="23" s="1"/>
  <c r="N244" i="8"/>
  <c r="V244" i="7" s="1"/>
  <c r="S244" i="9" s="1"/>
  <c r="T244" i="23" s="1"/>
  <c r="O244" i="8"/>
  <c r="W244" i="7" s="1"/>
  <c r="T244" i="9" s="1"/>
  <c r="U244" i="23" s="1"/>
  <c r="P244" i="8"/>
  <c r="X244" i="7" s="1"/>
  <c r="U244" i="9" s="1"/>
  <c r="V244" i="23" s="1"/>
  <c r="Q244" i="8"/>
  <c r="Y244" i="7" s="1"/>
  <c r="V244" i="9" s="1"/>
  <c r="W244" i="23" s="1"/>
  <c r="R244" i="8"/>
  <c r="Z244" i="7" s="1"/>
  <c r="W244" i="9" s="1"/>
  <c r="X244" i="23" s="1"/>
  <c r="S244" i="8"/>
  <c r="AA244" i="7" s="1"/>
  <c r="X244" i="9" s="1"/>
  <c r="Y244" i="23" s="1"/>
  <c r="M245" i="8"/>
  <c r="N245" i="8"/>
  <c r="O245" i="8"/>
  <c r="P245" i="8"/>
  <c r="Q245" i="8"/>
  <c r="R245" i="8"/>
  <c r="S245" i="8"/>
  <c r="M246" i="8"/>
  <c r="N246" i="8"/>
  <c r="O246" i="8"/>
  <c r="P246" i="8"/>
  <c r="Q246" i="8"/>
  <c r="R246" i="8"/>
  <c r="S246" i="8"/>
  <c r="M247" i="8"/>
  <c r="N247" i="8"/>
  <c r="O247" i="8"/>
  <c r="P247" i="8"/>
  <c r="Q247" i="8"/>
  <c r="R247" i="8"/>
  <c r="S247" i="8"/>
  <c r="N4" i="8"/>
  <c r="O4" i="8"/>
  <c r="P4" i="8"/>
  <c r="Q4" i="8"/>
  <c r="R4" i="8"/>
  <c r="S4" i="8"/>
  <c r="M4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7" i="8"/>
  <c r="L8" i="8"/>
  <c r="L9" i="8"/>
  <c r="L10" i="8"/>
  <c r="L11" i="8"/>
  <c r="L12" i="8"/>
  <c r="L13" i="8"/>
  <c r="L14" i="8"/>
  <c r="L15" i="8"/>
  <c r="L16" i="8"/>
  <c r="L6" i="8"/>
  <c r="L5" i="8"/>
  <c r="L4" i="8"/>
  <c r="B4" i="7" s="1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144" i="19" l="1"/>
  <c r="D144" i="19"/>
  <c r="C241" i="19"/>
  <c r="D241" i="19"/>
  <c r="C233" i="19"/>
  <c r="D233" i="19"/>
  <c r="C225" i="19"/>
  <c r="D225" i="19"/>
  <c r="C217" i="19"/>
  <c r="D217" i="19"/>
  <c r="C209" i="19"/>
  <c r="D209" i="19"/>
  <c r="C201" i="19"/>
  <c r="D201" i="19"/>
  <c r="C193" i="19"/>
  <c r="D193" i="19"/>
  <c r="C185" i="19"/>
  <c r="D185" i="19"/>
  <c r="C177" i="19"/>
  <c r="D177" i="19"/>
  <c r="C169" i="19"/>
  <c r="D169" i="19"/>
  <c r="C161" i="19"/>
  <c r="D161" i="19"/>
  <c r="C153" i="19"/>
  <c r="D153" i="19"/>
  <c r="C145" i="19"/>
  <c r="D145" i="19"/>
  <c r="C137" i="19"/>
  <c r="D137" i="19"/>
  <c r="C129" i="19"/>
  <c r="D129" i="19"/>
  <c r="C121" i="19"/>
  <c r="D121" i="19"/>
  <c r="C113" i="19"/>
  <c r="D113" i="19"/>
  <c r="C105" i="19"/>
  <c r="D105" i="19"/>
  <c r="C97" i="19"/>
  <c r="D97" i="19"/>
  <c r="C89" i="19"/>
  <c r="D89" i="19"/>
  <c r="C81" i="19"/>
  <c r="D81" i="19"/>
  <c r="C73" i="19"/>
  <c r="D73" i="19"/>
  <c r="C65" i="19"/>
  <c r="D65" i="19"/>
  <c r="C57" i="19"/>
  <c r="D57" i="19"/>
  <c r="C49" i="19"/>
  <c r="D49" i="19"/>
  <c r="C41" i="19"/>
  <c r="D41" i="19"/>
  <c r="C33" i="19"/>
  <c r="D33" i="19"/>
  <c r="C25" i="19"/>
  <c r="D25" i="19"/>
  <c r="C17" i="19"/>
  <c r="D17" i="19"/>
  <c r="C9" i="19"/>
  <c r="D9" i="19"/>
  <c r="C200" i="19"/>
  <c r="D200" i="19"/>
  <c r="C192" i="19"/>
  <c r="D192" i="19"/>
  <c r="C184" i="19"/>
  <c r="D184" i="19"/>
  <c r="C176" i="19"/>
  <c r="D176" i="19"/>
  <c r="C88" i="19"/>
  <c r="D88" i="19"/>
  <c r="C80" i="19"/>
  <c r="D80" i="19"/>
  <c r="C8" i="19"/>
  <c r="D8" i="19"/>
  <c r="D4" i="19"/>
  <c r="C4" i="19"/>
  <c r="D242" i="19"/>
  <c r="C242" i="19"/>
  <c r="D234" i="19"/>
  <c r="C234" i="19"/>
  <c r="D226" i="19"/>
  <c r="C226" i="19"/>
  <c r="D218" i="19"/>
  <c r="C218" i="19"/>
  <c r="D210" i="19"/>
  <c r="C210" i="19"/>
  <c r="D202" i="19"/>
  <c r="C202" i="19"/>
  <c r="D194" i="19"/>
  <c r="C194" i="19"/>
  <c r="D186" i="19"/>
  <c r="C186" i="19"/>
  <c r="D178" i="19"/>
  <c r="C178" i="19"/>
  <c r="D170" i="19"/>
  <c r="C170" i="19"/>
  <c r="D162" i="19"/>
  <c r="C162" i="19"/>
  <c r="D154" i="19"/>
  <c r="C154" i="19"/>
  <c r="D146" i="19"/>
  <c r="C146" i="19"/>
  <c r="D138" i="19"/>
  <c r="C138" i="19"/>
  <c r="D130" i="19"/>
  <c r="C130" i="19"/>
  <c r="D122" i="19"/>
  <c r="C122" i="19"/>
  <c r="D114" i="19"/>
  <c r="C114" i="19"/>
  <c r="D106" i="19"/>
  <c r="C106" i="19"/>
  <c r="D98" i="19"/>
  <c r="C98" i="19"/>
  <c r="D90" i="19"/>
  <c r="C90" i="19"/>
  <c r="D82" i="19"/>
  <c r="C82" i="19"/>
  <c r="D74" i="19"/>
  <c r="C74" i="19"/>
  <c r="D66" i="19"/>
  <c r="C66" i="19"/>
  <c r="D58" i="19"/>
  <c r="C58" i="19"/>
  <c r="D50" i="19"/>
  <c r="C50" i="19"/>
  <c r="D42" i="19"/>
  <c r="C42" i="19"/>
  <c r="D34" i="19"/>
  <c r="C34" i="19"/>
  <c r="D26" i="19"/>
  <c r="C26" i="19"/>
  <c r="D18" i="19"/>
  <c r="C18" i="19"/>
  <c r="D10" i="19"/>
  <c r="C10" i="19"/>
  <c r="C216" i="19"/>
  <c r="D216" i="19"/>
  <c r="C96" i="19"/>
  <c r="D96" i="19"/>
  <c r="C40" i="19"/>
  <c r="D40" i="19"/>
  <c r="C243" i="19"/>
  <c r="D243" i="19"/>
  <c r="C235" i="19"/>
  <c r="D235" i="19"/>
  <c r="C227" i="19"/>
  <c r="D227" i="19"/>
  <c r="C219" i="19"/>
  <c r="D219" i="19"/>
  <c r="C211" i="19"/>
  <c r="D211" i="19"/>
  <c r="C203" i="19"/>
  <c r="D203" i="19"/>
  <c r="C195" i="19"/>
  <c r="D195" i="19"/>
  <c r="C187" i="19"/>
  <c r="D187" i="19"/>
  <c r="C179" i="19"/>
  <c r="D179" i="19"/>
  <c r="C171" i="19"/>
  <c r="D171" i="19"/>
  <c r="C163" i="19"/>
  <c r="D163" i="19"/>
  <c r="C155" i="19"/>
  <c r="D155" i="19"/>
  <c r="C147" i="19"/>
  <c r="D147" i="19"/>
  <c r="C139" i="19"/>
  <c r="D139" i="19"/>
  <c r="C131" i="19"/>
  <c r="D131" i="19"/>
  <c r="C123" i="19"/>
  <c r="D123" i="19"/>
  <c r="C115" i="19"/>
  <c r="D115" i="19"/>
  <c r="C107" i="19"/>
  <c r="D107" i="19"/>
  <c r="C99" i="19"/>
  <c r="D99" i="19"/>
  <c r="C91" i="19"/>
  <c r="D91" i="19"/>
  <c r="C83" i="19"/>
  <c r="D83" i="19"/>
  <c r="C75" i="19"/>
  <c r="D75" i="19"/>
  <c r="C67" i="19"/>
  <c r="D67" i="19"/>
  <c r="C59" i="19"/>
  <c r="D59" i="19"/>
  <c r="C51" i="19"/>
  <c r="D51" i="19"/>
  <c r="C43" i="19"/>
  <c r="D43" i="19"/>
  <c r="C35" i="19"/>
  <c r="D35" i="19"/>
  <c r="C27" i="19"/>
  <c r="D27" i="19"/>
  <c r="C19" i="19"/>
  <c r="D19" i="19"/>
  <c r="C11" i="19"/>
  <c r="D11" i="19"/>
  <c r="C240" i="19"/>
  <c r="D240" i="19"/>
  <c r="C232" i="19"/>
  <c r="D232" i="19"/>
  <c r="C224" i="19"/>
  <c r="D224" i="19"/>
  <c r="C208" i="19"/>
  <c r="D208" i="19"/>
  <c r="C104" i="19"/>
  <c r="D104" i="19"/>
  <c r="C72" i="19"/>
  <c r="D72" i="19"/>
  <c r="C64" i="19"/>
  <c r="D64" i="19"/>
  <c r="C56" i="19"/>
  <c r="D56" i="19"/>
  <c r="C48" i="19"/>
  <c r="D48" i="19"/>
  <c r="C236" i="19"/>
  <c r="D236" i="19"/>
  <c r="C228" i="19"/>
  <c r="D228" i="19"/>
  <c r="C220" i="19"/>
  <c r="D220" i="19"/>
  <c r="C212" i="19"/>
  <c r="D212" i="19"/>
  <c r="C204" i="19"/>
  <c r="D204" i="19"/>
  <c r="C196" i="19"/>
  <c r="D196" i="19"/>
  <c r="C188" i="19"/>
  <c r="D188" i="19"/>
  <c r="C180" i="19"/>
  <c r="D180" i="19"/>
  <c r="C172" i="19"/>
  <c r="D172" i="19"/>
  <c r="C164" i="19"/>
  <c r="D164" i="19"/>
  <c r="C156" i="19"/>
  <c r="D156" i="19"/>
  <c r="C148" i="19"/>
  <c r="D148" i="19"/>
  <c r="C140" i="19"/>
  <c r="D140" i="19"/>
  <c r="C132" i="19"/>
  <c r="D132" i="19"/>
  <c r="C124" i="19"/>
  <c r="D124" i="19"/>
  <c r="C116" i="19"/>
  <c r="D116" i="19"/>
  <c r="C108" i="19"/>
  <c r="D108" i="19"/>
  <c r="C100" i="19"/>
  <c r="D100" i="19"/>
  <c r="C92" i="19"/>
  <c r="D92" i="19"/>
  <c r="C84" i="19"/>
  <c r="D84" i="19"/>
  <c r="C76" i="19"/>
  <c r="D76" i="19"/>
  <c r="C68" i="19"/>
  <c r="D68" i="19"/>
  <c r="C60" i="19"/>
  <c r="D60" i="19"/>
  <c r="C52" i="19"/>
  <c r="D52" i="19"/>
  <c r="C44" i="19"/>
  <c r="D44" i="19"/>
  <c r="C36" i="19"/>
  <c r="D36" i="19"/>
  <c r="C28" i="19"/>
  <c r="D28" i="19"/>
  <c r="C20" i="19"/>
  <c r="D20" i="19"/>
  <c r="C12" i="19"/>
  <c r="D12" i="19"/>
  <c r="C168" i="19"/>
  <c r="D168" i="19"/>
  <c r="C160" i="19"/>
  <c r="D160" i="19"/>
  <c r="C152" i="19"/>
  <c r="D152" i="19"/>
  <c r="C136" i="19"/>
  <c r="D136" i="19"/>
  <c r="C120" i="19"/>
  <c r="D120" i="19"/>
  <c r="D237" i="19"/>
  <c r="C237" i="19"/>
  <c r="D229" i="19"/>
  <c r="C229" i="19"/>
  <c r="D221" i="19"/>
  <c r="C221" i="19"/>
  <c r="D213" i="19"/>
  <c r="C213" i="19"/>
  <c r="D205" i="19"/>
  <c r="C205" i="19"/>
  <c r="D197" i="19"/>
  <c r="C197" i="19"/>
  <c r="D189" i="19"/>
  <c r="C189" i="19"/>
  <c r="D181" i="19"/>
  <c r="C181" i="19"/>
  <c r="D173" i="19"/>
  <c r="C173" i="19"/>
  <c r="D165" i="19"/>
  <c r="C165" i="19"/>
  <c r="D157" i="19"/>
  <c r="C157" i="19"/>
  <c r="D149" i="19"/>
  <c r="C149" i="19"/>
  <c r="D141" i="19"/>
  <c r="C141" i="19"/>
  <c r="D133" i="19"/>
  <c r="C133" i="19"/>
  <c r="D125" i="19"/>
  <c r="C125" i="19"/>
  <c r="D117" i="19"/>
  <c r="C117" i="19"/>
  <c r="D109" i="19"/>
  <c r="C109" i="19"/>
  <c r="D101" i="19"/>
  <c r="C101" i="19"/>
  <c r="D93" i="19"/>
  <c r="C93" i="19"/>
  <c r="D85" i="19"/>
  <c r="C85" i="19"/>
  <c r="D77" i="19"/>
  <c r="C77" i="19"/>
  <c r="D69" i="19"/>
  <c r="C69" i="19"/>
  <c r="D61" i="19"/>
  <c r="C61" i="19"/>
  <c r="D53" i="19"/>
  <c r="C53" i="19"/>
  <c r="D45" i="19"/>
  <c r="C45" i="19"/>
  <c r="D37" i="19"/>
  <c r="C37" i="19"/>
  <c r="D29" i="19"/>
  <c r="C29" i="19"/>
  <c r="D21" i="19"/>
  <c r="C21" i="19"/>
  <c r="D13" i="19"/>
  <c r="C13" i="19"/>
  <c r="D5" i="19"/>
  <c r="C5" i="19"/>
  <c r="C128" i="19"/>
  <c r="D128" i="19"/>
  <c r="C112" i="19"/>
  <c r="D112" i="19"/>
  <c r="C32" i="19"/>
  <c r="D32" i="19"/>
  <c r="C24" i="19"/>
  <c r="D24" i="19"/>
  <c r="C16" i="19"/>
  <c r="D16" i="19"/>
  <c r="C238" i="19"/>
  <c r="D238" i="19"/>
  <c r="C230" i="19"/>
  <c r="D230" i="19"/>
  <c r="C222" i="19"/>
  <c r="D222" i="19"/>
  <c r="C214" i="19"/>
  <c r="D214" i="19"/>
  <c r="J237" i="19" s="1"/>
  <c r="C206" i="19"/>
  <c r="D206" i="19"/>
  <c r="C198" i="19"/>
  <c r="D198" i="19"/>
  <c r="C190" i="19"/>
  <c r="D190" i="19"/>
  <c r="C182" i="19"/>
  <c r="D182" i="19"/>
  <c r="C174" i="19"/>
  <c r="D174" i="19"/>
  <c r="C166" i="19"/>
  <c r="D166" i="19"/>
  <c r="C158" i="19"/>
  <c r="D158" i="19"/>
  <c r="C150" i="19"/>
  <c r="D150" i="19"/>
  <c r="J173" i="19" s="1"/>
  <c r="C142" i="19"/>
  <c r="D142" i="19"/>
  <c r="C134" i="19"/>
  <c r="D134" i="19"/>
  <c r="C126" i="19"/>
  <c r="D126" i="19"/>
  <c r="C118" i="19"/>
  <c r="D118" i="19"/>
  <c r="C110" i="19"/>
  <c r="D110" i="19"/>
  <c r="C102" i="19"/>
  <c r="D102" i="19"/>
  <c r="C94" i="19"/>
  <c r="D94" i="19"/>
  <c r="C86" i="19"/>
  <c r="D86" i="19"/>
  <c r="J109" i="19" s="1"/>
  <c r="C78" i="19"/>
  <c r="D78" i="19"/>
  <c r="C70" i="19"/>
  <c r="D70" i="19"/>
  <c r="C62" i="19"/>
  <c r="D62" i="19"/>
  <c r="C54" i="19"/>
  <c r="D54" i="19"/>
  <c r="C46" i="19"/>
  <c r="D46" i="19"/>
  <c r="C38" i="19"/>
  <c r="D38" i="19"/>
  <c r="C30" i="19"/>
  <c r="D30" i="19"/>
  <c r="C22" i="19"/>
  <c r="D22" i="19"/>
  <c r="C14" i="19"/>
  <c r="D14" i="19"/>
  <c r="C6" i="19"/>
  <c r="D6" i="19"/>
  <c r="C239" i="19"/>
  <c r="D239" i="19"/>
  <c r="C231" i="19"/>
  <c r="D231" i="19"/>
  <c r="C223" i="19"/>
  <c r="D223" i="19"/>
  <c r="C215" i="19"/>
  <c r="D215" i="19"/>
  <c r="C207" i="19"/>
  <c r="D207" i="19"/>
  <c r="C199" i="19"/>
  <c r="D199" i="19"/>
  <c r="J222" i="19" s="1"/>
  <c r="C191" i="19"/>
  <c r="D191" i="19"/>
  <c r="C183" i="19"/>
  <c r="D183" i="19"/>
  <c r="C175" i="19"/>
  <c r="D175" i="19"/>
  <c r="C167" i="19"/>
  <c r="D167" i="19"/>
  <c r="C159" i="19"/>
  <c r="D159" i="19"/>
  <c r="C151" i="19"/>
  <c r="D151" i="19"/>
  <c r="C143" i="19"/>
  <c r="D143" i="19"/>
  <c r="C135" i="19"/>
  <c r="D135" i="19"/>
  <c r="J158" i="19" s="1"/>
  <c r="C127" i="19"/>
  <c r="D127" i="19"/>
  <c r="C119" i="19"/>
  <c r="D119" i="19"/>
  <c r="C111" i="19"/>
  <c r="D111" i="19"/>
  <c r="C103" i="19"/>
  <c r="D103" i="19"/>
  <c r="C95" i="19"/>
  <c r="D95" i="19"/>
  <c r="C87" i="19"/>
  <c r="D87" i="19"/>
  <c r="C79" i="19"/>
  <c r="D79" i="19"/>
  <c r="C71" i="19"/>
  <c r="D71" i="19"/>
  <c r="J94" i="19" s="1"/>
  <c r="C63" i="19"/>
  <c r="D63" i="19"/>
  <c r="C55" i="19"/>
  <c r="D55" i="19"/>
  <c r="C47" i="19"/>
  <c r="D47" i="19"/>
  <c r="C39" i="19"/>
  <c r="D39" i="19"/>
  <c r="C31" i="19"/>
  <c r="D31" i="19"/>
  <c r="C23" i="19"/>
  <c r="D23" i="19"/>
  <c r="C15" i="19"/>
  <c r="D15" i="19"/>
  <c r="C7" i="19"/>
  <c r="D7" i="19"/>
  <c r="J30" i="19" s="1"/>
  <c r="AJ215" i="7"/>
  <c r="AF215" i="9" s="1"/>
  <c r="AV214" i="4"/>
  <c r="AW214" i="4"/>
  <c r="AX214" i="4"/>
  <c r="AY214" i="4"/>
  <c r="AS214" i="4"/>
  <c r="AT214" i="4"/>
  <c r="AU214" i="4"/>
  <c r="AJ213" i="7"/>
  <c r="AF213" i="9" s="1"/>
  <c r="AV212" i="4"/>
  <c r="AW212" i="4"/>
  <c r="AX212" i="4"/>
  <c r="AY212" i="4"/>
  <c r="AT212" i="4"/>
  <c r="AU212" i="4"/>
  <c r="AS212" i="4"/>
  <c r="AZ212" i="4" s="1"/>
  <c r="AJ214" i="7"/>
  <c r="AF214" i="9" s="1"/>
  <c r="AV213" i="4"/>
  <c r="AW213" i="4"/>
  <c r="AX213" i="4"/>
  <c r="AS213" i="4"/>
  <c r="AT213" i="4"/>
  <c r="AU213" i="4"/>
  <c r="AY213" i="4"/>
  <c r="AJ216" i="7"/>
  <c r="AF216" i="9" s="1"/>
  <c r="AV215" i="4"/>
  <c r="AW215" i="4"/>
  <c r="AX215" i="4"/>
  <c r="AS215" i="4"/>
  <c r="AT215" i="4"/>
  <c r="AU215" i="4"/>
  <c r="AY215" i="4"/>
  <c r="AV211" i="4"/>
  <c r="AW211" i="4"/>
  <c r="AX211" i="4"/>
  <c r="AY211" i="4"/>
  <c r="AS211" i="4"/>
  <c r="AT211" i="4"/>
  <c r="AU211" i="4"/>
  <c r="AJ217" i="7"/>
  <c r="AF217" i="9" s="1"/>
  <c r="AV216" i="4"/>
  <c r="AW216" i="4"/>
  <c r="AX216" i="4"/>
  <c r="AY216" i="4"/>
  <c r="AS216" i="4"/>
  <c r="AT216" i="4"/>
  <c r="AU216" i="4"/>
  <c r="Z5" i="11"/>
  <c r="X4" i="7"/>
  <c r="U4" i="9" s="1"/>
  <c r="V4" i="23" s="1"/>
  <c r="G184" i="14"/>
  <c r="O184" i="14" s="1"/>
  <c r="AB244" i="11"/>
  <c r="Z243" i="7"/>
  <c r="W243" i="9" s="1"/>
  <c r="X243" i="23" s="1"/>
  <c r="F183" i="14"/>
  <c r="N183" i="14" s="1"/>
  <c r="AA243" i="11"/>
  <c r="Y242" i="7"/>
  <c r="V242" i="9" s="1"/>
  <c r="W242" i="23" s="1"/>
  <c r="E182" i="14"/>
  <c r="M182" i="14" s="1"/>
  <c r="Z242" i="11"/>
  <c r="X241" i="7"/>
  <c r="U241" i="9" s="1"/>
  <c r="V241" i="23" s="1"/>
  <c r="D181" i="14"/>
  <c r="L181" i="14" s="1"/>
  <c r="Y241" i="11"/>
  <c r="W240" i="7"/>
  <c r="T240" i="9" s="1"/>
  <c r="U240" i="23" s="1"/>
  <c r="C180" i="14"/>
  <c r="X240" i="11"/>
  <c r="V239" i="7"/>
  <c r="S239" i="9" s="1"/>
  <c r="T239" i="23" s="1"/>
  <c r="I179" i="14"/>
  <c r="Q179" i="14" s="1"/>
  <c r="S240" i="2"/>
  <c r="S239" i="7" s="1"/>
  <c r="Q239" i="9" s="1"/>
  <c r="W239" i="11"/>
  <c r="P239" i="1"/>
  <c r="C239" i="7" s="1"/>
  <c r="N240" i="2"/>
  <c r="N239" i="7" s="1"/>
  <c r="L239" i="9" s="1"/>
  <c r="O240" i="2"/>
  <c r="O239" i="7" s="1"/>
  <c r="M239" i="9" s="1"/>
  <c r="P240" i="2"/>
  <c r="P239" i="7" s="1"/>
  <c r="N239" i="9" s="1"/>
  <c r="Q240" i="2"/>
  <c r="Q239" i="7" s="1"/>
  <c r="O239" i="9" s="1"/>
  <c r="R240" i="2"/>
  <c r="R239" i="7" s="1"/>
  <c r="P239" i="9" s="1"/>
  <c r="M240" i="2"/>
  <c r="M239" i="7" s="1"/>
  <c r="K239" i="9" s="1"/>
  <c r="U238" i="7"/>
  <c r="R238" i="9" s="1"/>
  <c r="S238" i="23" s="1"/>
  <c r="H177" i="14"/>
  <c r="P177" i="14" s="1"/>
  <c r="AC237" i="11"/>
  <c r="AA236" i="7"/>
  <c r="X236" i="9" s="1"/>
  <c r="Y236" i="23" s="1"/>
  <c r="G176" i="14"/>
  <c r="O176" i="14" s="1"/>
  <c r="AB236" i="11"/>
  <c r="Z235" i="7"/>
  <c r="W235" i="9" s="1"/>
  <c r="X235" i="23" s="1"/>
  <c r="F175" i="14"/>
  <c r="N175" i="14" s="1"/>
  <c r="AA235" i="11"/>
  <c r="Y234" i="7"/>
  <c r="V234" i="9" s="1"/>
  <c r="W234" i="23" s="1"/>
  <c r="E174" i="14"/>
  <c r="M174" i="14" s="1"/>
  <c r="Z234" i="11"/>
  <c r="X233" i="7"/>
  <c r="U233" i="9" s="1"/>
  <c r="V233" i="23" s="1"/>
  <c r="D173" i="14"/>
  <c r="L173" i="14" s="1"/>
  <c r="Y233" i="11"/>
  <c r="W232" i="7"/>
  <c r="T232" i="9" s="1"/>
  <c r="U232" i="23" s="1"/>
  <c r="C172" i="14"/>
  <c r="X232" i="11"/>
  <c r="V231" i="7"/>
  <c r="S231" i="9" s="1"/>
  <c r="T231" i="23" s="1"/>
  <c r="S232" i="2"/>
  <c r="S231" i="7" s="1"/>
  <c r="Q231" i="9" s="1"/>
  <c r="I171" i="14"/>
  <c r="Q171" i="14" s="1"/>
  <c r="W231" i="11"/>
  <c r="P231" i="1"/>
  <c r="C231" i="7" s="1"/>
  <c r="N232" i="2"/>
  <c r="N231" i="7" s="1"/>
  <c r="L231" i="9" s="1"/>
  <c r="O232" i="2"/>
  <c r="O231" i="7" s="1"/>
  <c r="M231" i="9" s="1"/>
  <c r="P232" i="2"/>
  <c r="P231" i="7" s="1"/>
  <c r="N231" i="9" s="1"/>
  <c r="Q232" i="2"/>
  <c r="Q231" i="7" s="1"/>
  <c r="O231" i="9" s="1"/>
  <c r="R232" i="2"/>
  <c r="R231" i="7" s="1"/>
  <c r="P231" i="9" s="1"/>
  <c r="M232" i="2"/>
  <c r="M231" i="7" s="1"/>
  <c r="K231" i="9" s="1"/>
  <c r="U230" i="7"/>
  <c r="R230" i="9" s="1"/>
  <c r="S230" i="23" s="1"/>
  <c r="H169" i="14"/>
  <c r="P169" i="14" s="1"/>
  <c r="AC229" i="11"/>
  <c r="AA228" i="7"/>
  <c r="X228" i="9" s="1"/>
  <c r="Y228" i="23" s="1"/>
  <c r="G168" i="14"/>
  <c r="O168" i="14" s="1"/>
  <c r="AB228" i="11"/>
  <c r="Z227" i="7"/>
  <c r="W227" i="9" s="1"/>
  <c r="X227" i="23" s="1"/>
  <c r="F167" i="14"/>
  <c r="N167" i="14" s="1"/>
  <c r="AA227" i="11"/>
  <c r="Y226" i="7"/>
  <c r="V226" i="9" s="1"/>
  <c r="W226" i="23" s="1"/>
  <c r="E166" i="14"/>
  <c r="M166" i="14" s="1"/>
  <c r="Z226" i="11"/>
  <c r="X225" i="7"/>
  <c r="U225" i="9" s="1"/>
  <c r="V225" i="23" s="1"/>
  <c r="D165" i="14"/>
  <c r="L165" i="14" s="1"/>
  <c r="Y225" i="11"/>
  <c r="W224" i="7"/>
  <c r="T224" i="9" s="1"/>
  <c r="U224" i="23" s="1"/>
  <c r="C164" i="14"/>
  <c r="X224" i="11"/>
  <c r="V223" i="7"/>
  <c r="S223" i="9" s="1"/>
  <c r="T223" i="23" s="1"/>
  <c r="S224" i="2"/>
  <c r="S223" i="7" s="1"/>
  <c r="Q223" i="9" s="1"/>
  <c r="I163" i="14"/>
  <c r="Q163" i="14" s="1"/>
  <c r="W223" i="11"/>
  <c r="P223" i="1"/>
  <c r="C223" i="7" s="1"/>
  <c r="N224" i="2"/>
  <c r="N223" i="7" s="1"/>
  <c r="L223" i="9" s="1"/>
  <c r="O224" i="2"/>
  <c r="O223" i="7" s="1"/>
  <c r="M223" i="9" s="1"/>
  <c r="P224" i="2"/>
  <c r="P223" i="7" s="1"/>
  <c r="N223" i="9" s="1"/>
  <c r="Q224" i="2"/>
  <c r="Q223" i="7" s="1"/>
  <c r="O223" i="9" s="1"/>
  <c r="R224" i="2"/>
  <c r="R223" i="7" s="1"/>
  <c r="P223" i="9" s="1"/>
  <c r="M224" i="2"/>
  <c r="M223" i="7" s="1"/>
  <c r="K223" i="9" s="1"/>
  <c r="U222" i="7"/>
  <c r="R222" i="9" s="1"/>
  <c r="S222" i="23" s="1"/>
  <c r="H161" i="14"/>
  <c r="P161" i="14" s="1"/>
  <c r="AC221" i="11"/>
  <c r="AA220" i="7"/>
  <c r="X220" i="9" s="1"/>
  <c r="Y220" i="23" s="1"/>
  <c r="G160" i="14"/>
  <c r="O160" i="14" s="1"/>
  <c r="AB220" i="11"/>
  <c r="Z219" i="7"/>
  <c r="W219" i="9" s="1"/>
  <c r="X219" i="23" s="1"/>
  <c r="F159" i="14"/>
  <c r="N159" i="14" s="1"/>
  <c r="AA219" i="11"/>
  <c r="Y218" i="7"/>
  <c r="V218" i="9" s="1"/>
  <c r="W218" i="23" s="1"/>
  <c r="E158" i="14"/>
  <c r="M158" i="14" s="1"/>
  <c r="Z218" i="11"/>
  <c r="X217" i="7"/>
  <c r="U217" i="9" s="1"/>
  <c r="V217" i="23" s="1"/>
  <c r="D157" i="14"/>
  <c r="L157" i="14" s="1"/>
  <c r="Y217" i="11"/>
  <c r="W216" i="7"/>
  <c r="T216" i="9" s="1"/>
  <c r="U216" i="23" s="1"/>
  <c r="C156" i="14"/>
  <c r="X216" i="11"/>
  <c r="V215" i="7"/>
  <c r="S215" i="9" s="1"/>
  <c r="T215" i="23" s="1"/>
  <c r="I155" i="14"/>
  <c r="Q155" i="14" s="1"/>
  <c r="S216" i="2"/>
  <c r="S215" i="7" s="1"/>
  <c r="Q215" i="9" s="1"/>
  <c r="W215" i="11"/>
  <c r="P215" i="1"/>
  <c r="C215" i="7" s="1"/>
  <c r="N216" i="2"/>
  <c r="N215" i="7" s="1"/>
  <c r="L215" i="9" s="1"/>
  <c r="O216" i="2"/>
  <c r="O215" i="7" s="1"/>
  <c r="M215" i="9" s="1"/>
  <c r="P216" i="2"/>
  <c r="P215" i="7" s="1"/>
  <c r="N215" i="9" s="1"/>
  <c r="Q216" i="2"/>
  <c r="Q215" i="7" s="1"/>
  <c r="O215" i="9" s="1"/>
  <c r="R216" i="2"/>
  <c r="R215" i="7" s="1"/>
  <c r="P215" i="9" s="1"/>
  <c r="M216" i="2"/>
  <c r="M215" i="7" s="1"/>
  <c r="K215" i="9" s="1"/>
  <c r="U214" i="7"/>
  <c r="R214" i="9" s="1"/>
  <c r="S214" i="23" s="1"/>
  <c r="H153" i="14"/>
  <c r="P153" i="14" s="1"/>
  <c r="AC213" i="11"/>
  <c r="AA212" i="7"/>
  <c r="X212" i="9" s="1"/>
  <c r="Y212" i="23" s="1"/>
  <c r="G152" i="14"/>
  <c r="O152" i="14" s="1"/>
  <c r="AB212" i="11"/>
  <c r="Z211" i="7"/>
  <c r="W211" i="9" s="1"/>
  <c r="X211" i="23" s="1"/>
  <c r="F151" i="14"/>
  <c r="N151" i="14" s="1"/>
  <c r="AA211" i="11"/>
  <c r="Y210" i="7"/>
  <c r="V210" i="9" s="1"/>
  <c r="W210" i="23" s="1"/>
  <c r="E150" i="14"/>
  <c r="M150" i="14" s="1"/>
  <c r="Z210" i="11"/>
  <c r="X209" i="7"/>
  <c r="U209" i="9" s="1"/>
  <c r="V209" i="23" s="1"/>
  <c r="D149" i="14"/>
  <c r="L149" i="14" s="1"/>
  <c r="Y209" i="11"/>
  <c r="W208" i="7"/>
  <c r="T208" i="9" s="1"/>
  <c r="U208" i="23" s="1"/>
  <c r="C148" i="14"/>
  <c r="X208" i="11"/>
  <c r="V207" i="7"/>
  <c r="S207" i="9" s="1"/>
  <c r="T207" i="23" s="1"/>
  <c r="S208" i="2"/>
  <c r="S207" i="7" s="1"/>
  <c r="Q207" i="9" s="1"/>
  <c r="I147" i="14"/>
  <c r="Q147" i="14" s="1"/>
  <c r="W207" i="11"/>
  <c r="P207" i="1"/>
  <c r="C207" i="7" s="1"/>
  <c r="C207" i="9" s="1"/>
  <c r="N208" i="2"/>
  <c r="N207" i="7" s="1"/>
  <c r="L207" i="9" s="1"/>
  <c r="O208" i="2"/>
  <c r="O207" i="7" s="1"/>
  <c r="M207" i="9" s="1"/>
  <c r="P208" i="2"/>
  <c r="P207" i="7" s="1"/>
  <c r="N207" i="9" s="1"/>
  <c r="Q208" i="2"/>
  <c r="Q207" i="7" s="1"/>
  <c r="O207" i="9" s="1"/>
  <c r="R208" i="2"/>
  <c r="R207" i="7" s="1"/>
  <c r="P207" i="9" s="1"/>
  <c r="M208" i="2"/>
  <c r="M207" i="7" s="1"/>
  <c r="K207" i="9" s="1"/>
  <c r="U206" i="7"/>
  <c r="R206" i="9" s="1"/>
  <c r="S206" i="23" s="1"/>
  <c r="H145" i="14"/>
  <c r="P145" i="14" s="1"/>
  <c r="AC205" i="11"/>
  <c r="AA204" i="7"/>
  <c r="X204" i="9" s="1"/>
  <c r="Y204" i="23" s="1"/>
  <c r="G144" i="14"/>
  <c r="O144" i="14" s="1"/>
  <c r="AB204" i="11"/>
  <c r="Z203" i="7"/>
  <c r="W203" i="9" s="1"/>
  <c r="X203" i="23" s="1"/>
  <c r="F143" i="14"/>
  <c r="N143" i="14" s="1"/>
  <c r="AA203" i="11"/>
  <c r="Y202" i="7"/>
  <c r="V202" i="9" s="1"/>
  <c r="W202" i="23" s="1"/>
  <c r="E142" i="14"/>
  <c r="M142" i="14" s="1"/>
  <c r="Z202" i="11"/>
  <c r="X201" i="7"/>
  <c r="U201" i="9" s="1"/>
  <c r="V201" i="23" s="1"/>
  <c r="D141" i="14"/>
  <c r="L141" i="14" s="1"/>
  <c r="Y201" i="11"/>
  <c r="W200" i="7"/>
  <c r="T200" i="9" s="1"/>
  <c r="U200" i="23" s="1"/>
  <c r="C140" i="14"/>
  <c r="X200" i="11"/>
  <c r="V199" i="7"/>
  <c r="S199" i="9" s="1"/>
  <c r="T199" i="23" s="1"/>
  <c r="S200" i="2"/>
  <c r="S199" i="7" s="1"/>
  <c r="Q199" i="9" s="1"/>
  <c r="I139" i="14"/>
  <c r="Q139" i="14" s="1"/>
  <c r="W199" i="11"/>
  <c r="P199" i="1"/>
  <c r="C199" i="7" s="1"/>
  <c r="N200" i="2"/>
  <c r="N199" i="7" s="1"/>
  <c r="L199" i="9" s="1"/>
  <c r="O200" i="2"/>
  <c r="O199" i="7" s="1"/>
  <c r="M199" i="9" s="1"/>
  <c r="P200" i="2"/>
  <c r="P199" i="7" s="1"/>
  <c r="N199" i="9" s="1"/>
  <c r="Q200" i="2"/>
  <c r="Q199" i="7" s="1"/>
  <c r="O199" i="9" s="1"/>
  <c r="R200" i="2"/>
  <c r="R199" i="7" s="1"/>
  <c r="P199" i="9" s="1"/>
  <c r="M200" i="2"/>
  <c r="M199" i="7" s="1"/>
  <c r="K199" i="9" s="1"/>
  <c r="U198" i="7"/>
  <c r="R198" i="9" s="1"/>
  <c r="S198" i="23" s="1"/>
  <c r="H137" i="14"/>
  <c r="P137" i="14" s="1"/>
  <c r="AC197" i="11"/>
  <c r="AA196" i="7"/>
  <c r="X196" i="9" s="1"/>
  <c r="Y196" i="23" s="1"/>
  <c r="G136" i="14"/>
  <c r="O136" i="14" s="1"/>
  <c r="AB196" i="11"/>
  <c r="Z195" i="7"/>
  <c r="W195" i="9" s="1"/>
  <c r="X195" i="23" s="1"/>
  <c r="F135" i="14"/>
  <c r="N135" i="14" s="1"/>
  <c r="AA195" i="11"/>
  <c r="Y194" i="7"/>
  <c r="V194" i="9" s="1"/>
  <c r="W194" i="23" s="1"/>
  <c r="E134" i="14"/>
  <c r="M134" i="14" s="1"/>
  <c r="Z194" i="11"/>
  <c r="X193" i="7"/>
  <c r="U193" i="9" s="1"/>
  <c r="V193" i="23" s="1"/>
  <c r="D133" i="14"/>
  <c r="L133" i="14" s="1"/>
  <c r="Y193" i="11"/>
  <c r="W192" i="7"/>
  <c r="T192" i="9" s="1"/>
  <c r="U192" i="23" s="1"/>
  <c r="C132" i="14"/>
  <c r="X192" i="11"/>
  <c r="V191" i="7"/>
  <c r="S191" i="9" s="1"/>
  <c r="T191" i="23" s="1"/>
  <c r="S192" i="2"/>
  <c r="S191" i="7" s="1"/>
  <c r="Q191" i="9" s="1"/>
  <c r="I131" i="14"/>
  <c r="Q131" i="14" s="1"/>
  <c r="W191" i="11"/>
  <c r="P191" i="1"/>
  <c r="C191" i="7" s="1"/>
  <c r="N192" i="2"/>
  <c r="N191" i="7" s="1"/>
  <c r="L191" i="9" s="1"/>
  <c r="O192" i="2"/>
  <c r="O191" i="7" s="1"/>
  <c r="M191" i="9" s="1"/>
  <c r="P192" i="2"/>
  <c r="P191" i="7" s="1"/>
  <c r="N191" i="9" s="1"/>
  <c r="Q192" i="2"/>
  <c r="Q191" i="7" s="1"/>
  <c r="O191" i="9" s="1"/>
  <c r="R192" i="2"/>
  <c r="R191" i="7" s="1"/>
  <c r="P191" i="9" s="1"/>
  <c r="M192" i="2"/>
  <c r="M191" i="7" s="1"/>
  <c r="K191" i="9" s="1"/>
  <c r="T130" i="13" s="1"/>
  <c r="U190" i="7"/>
  <c r="R190" i="9" s="1"/>
  <c r="S190" i="23" s="1"/>
  <c r="H129" i="14"/>
  <c r="P129" i="14" s="1"/>
  <c r="AC189" i="11"/>
  <c r="AA188" i="7"/>
  <c r="X188" i="9" s="1"/>
  <c r="Y188" i="23" s="1"/>
  <c r="G128" i="14"/>
  <c r="O128" i="14" s="1"/>
  <c r="AB188" i="11"/>
  <c r="Z187" i="7"/>
  <c r="W187" i="9" s="1"/>
  <c r="X187" i="23" s="1"/>
  <c r="F127" i="14"/>
  <c r="N127" i="14" s="1"/>
  <c r="AA187" i="11"/>
  <c r="Y186" i="7"/>
  <c r="V186" i="9" s="1"/>
  <c r="W186" i="23" s="1"/>
  <c r="E126" i="14"/>
  <c r="M126" i="14" s="1"/>
  <c r="Z186" i="11"/>
  <c r="X185" i="7"/>
  <c r="U185" i="9" s="1"/>
  <c r="V185" i="23" s="1"/>
  <c r="D125" i="14"/>
  <c r="L125" i="14" s="1"/>
  <c r="Y185" i="11"/>
  <c r="W184" i="7"/>
  <c r="T184" i="9" s="1"/>
  <c r="U184" i="23" s="1"/>
  <c r="C124" i="14"/>
  <c r="X184" i="11"/>
  <c r="V183" i="7"/>
  <c r="S183" i="9" s="1"/>
  <c r="T183" i="23" s="1"/>
  <c r="S184" i="2"/>
  <c r="S183" i="7" s="1"/>
  <c r="Q183" i="9" s="1"/>
  <c r="I123" i="14"/>
  <c r="Q123" i="14" s="1"/>
  <c r="W183" i="11"/>
  <c r="P183" i="1"/>
  <c r="C183" i="7" s="1"/>
  <c r="N184" i="2"/>
  <c r="N183" i="7" s="1"/>
  <c r="L183" i="9" s="1"/>
  <c r="O184" i="2"/>
  <c r="O183" i="7" s="1"/>
  <c r="M183" i="9" s="1"/>
  <c r="P184" i="2"/>
  <c r="P183" i="7" s="1"/>
  <c r="N183" i="9" s="1"/>
  <c r="Q184" i="2"/>
  <c r="Q183" i="7" s="1"/>
  <c r="O183" i="9" s="1"/>
  <c r="R184" i="2"/>
  <c r="R183" i="7" s="1"/>
  <c r="P183" i="9" s="1"/>
  <c r="M184" i="2"/>
  <c r="M183" i="7" s="1"/>
  <c r="K183" i="9" s="1"/>
  <c r="U182" i="7"/>
  <c r="R182" i="9" s="1"/>
  <c r="S182" i="23" s="1"/>
  <c r="H121" i="14"/>
  <c r="P121" i="14" s="1"/>
  <c r="AC181" i="11"/>
  <c r="AA180" i="7"/>
  <c r="X180" i="9" s="1"/>
  <c r="Y180" i="23" s="1"/>
  <c r="G120" i="14"/>
  <c r="O120" i="14" s="1"/>
  <c r="AB180" i="11"/>
  <c r="Z179" i="7"/>
  <c r="W179" i="9" s="1"/>
  <c r="X179" i="23" s="1"/>
  <c r="F119" i="14"/>
  <c r="N119" i="14" s="1"/>
  <c r="AA179" i="11"/>
  <c r="Y178" i="7"/>
  <c r="V178" i="9" s="1"/>
  <c r="W178" i="23" s="1"/>
  <c r="E118" i="14"/>
  <c r="M118" i="14" s="1"/>
  <c r="Z178" i="11"/>
  <c r="X177" i="7"/>
  <c r="U177" i="9" s="1"/>
  <c r="V177" i="23" s="1"/>
  <c r="D117" i="14"/>
  <c r="L117" i="14" s="1"/>
  <c r="Y177" i="11"/>
  <c r="W176" i="7"/>
  <c r="T176" i="9" s="1"/>
  <c r="U176" i="23" s="1"/>
  <c r="C116" i="14"/>
  <c r="X176" i="11"/>
  <c r="V175" i="7"/>
  <c r="S175" i="9" s="1"/>
  <c r="T175" i="23" s="1"/>
  <c r="I115" i="14"/>
  <c r="Q115" i="14" s="1"/>
  <c r="S176" i="2"/>
  <c r="S175" i="7" s="1"/>
  <c r="Q175" i="9" s="1"/>
  <c r="W175" i="11"/>
  <c r="P175" i="1"/>
  <c r="C175" i="7" s="1"/>
  <c r="N176" i="2"/>
  <c r="N175" i="7" s="1"/>
  <c r="L175" i="9" s="1"/>
  <c r="O176" i="2"/>
  <c r="O175" i="7" s="1"/>
  <c r="M175" i="9" s="1"/>
  <c r="P176" i="2"/>
  <c r="P175" i="7" s="1"/>
  <c r="N175" i="9" s="1"/>
  <c r="Q176" i="2"/>
  <c r="Q175" i="7" s="1"/>
  <c r="O175" i="9" s="1"/>
  <c r="R176" i="2"/>
  <c r="R175" i="7" s="1"/>
  <c r="P175" i="9" s="1"/>
  <c r="M176" i="2"/>
  <c r="M175" i="7" s="1"/>
  <c r="K175" i="9" s="1"/>
  <c r="U174" i="7"/>
  <c r="R174" i="9" s="1"/>
  <c r="S174" i="23" s="1"/>
  <c r="H113" i="14"/>
  <c r="P113" i="14" s="1"/>
  <c r="AC173" i="11"/>
  <c r="AA172" i="7"/>
  <c r="X172" i="9" s="1"/>
  <c r="Y172" i="23" s="1"/>
  <c r="G112" i="14"/>
  <c r="O112" i="14" s="1"/>
  <c r="AB172" i="11"/>
  <c r="Z171" i="7"/>
  <c r="W171" i="9" s="1"/>
  <c r="X171" i="23" s="1"/>
  <c r="F111" i="14"/>
  <c r="N111" i="14" s="1"/>
  <c r="AA171" i="11"/>
  <c r="Y170" i="7"/>
  <c r="V170" i="9" s="1"/>
  <c r="W170" i="23" s="1"/>
  <c r="E110" i="14"/>
  <c r="M110" i="14" s="1"/>
  <c r="Z170" i="11"/>
  <c r="X169" i="7"/>
  <c r="U169" i="9" s="1"/>
  <c r="V169" i="23" s="1"/>
  <c r="D109" i="14"/>
  <c r="L109" i="14" s="1"/>
  <c r="Y169" i="11"/>
  <c r="W168" i="7"/>
  <c r="T168" i="9" s="1"/>
  <c r="U168" i="23" s="1"/>
  <c r="C108" i="14"/>
  <c r="X168" i="11"/>
  <c r="V167" i="7"/>
  <c r="S167" i="9" s="1"/>
  <c r="T167" i="23" s="1"/>
  <c r="S168" i="2"/>
  <c r="S167" i="7" s="1"/>
  <c r="Q167" i="9" s="1"/>
  <c r="I107" i="14"/>
  <c r="Q107" i="14" s="1"/>
  <c r="W167" i="11"/>
  <c r="P167" i="1"/>
  <c r="C167" i="7" s="1"/>
  <c r="N168" i="2"/>
  <c r="N167" i="7" s="1"/>
  <c r="L167" i="9" s="1"/>
  <c r="O168" i="2"/>
  <c r="O167" i="7" s="1"/>
  <c r="M167" i="9" s="1"/>
  <c r="P168" i="2"/>
  <c r="P167" i="7" s="1"/>
  <c r="N167" i="9" s="1"/>
  <c r="Q168" i="2"/>
  <c r="Q167" i="7" s="1"/>
  <c r="O167" i="9" s="1"/>
  <c r="R168" i="2"/>
  <c r="R167" i="7" s="1"/>
  <c r="P167" i="9" s="1"/>
  <c r="M168" i="2"/>
  <c r="M167" i="7" s="1"/>
  <c r="K167" i="9" s="1"/>
  <c r="U166" i="7"/>
  <c r="R166" i="9" s="1"/>
  <c r="S166" i="23" s="1"/>
  <c r="H105" i="14"/>
  <c r="P105" i="14" s="1"/>
  <c r="AC165" i="11"/>
  <c r="AA164" i="7"/>
  <c r="X164" i="9" s="1"/>
  <c r="Y164" i="23" s="1"/>
  <c r="G104" i="14"/>
  <c r="O104" i="14" s="1"/>
  <c r="AB164" i="11"/>
  <c r="Z163" i="7"/>
  <c r="W163" i="9" s="1"/>
  <c r="X163" i="23" s="1"/>
  <c r="F103" i="14"/>
  <c r="N103" i="14" s="1"/>
  <c r="AA163" i="11"/>
  <c r="Y162" i="7"/>
  <c r="V162" i="9" s="1"/>
  <c r="W162" i="23" s="1"/>
  <c r="E102" i="14"/>
  <c r="M102" i="14" s="1"/>
  <c r="Z162" i="11"/>
  <c r="X161" i="7"/>
  <c r="U161" i="9" s="1"/>
  <c r="V161" i="23" s="1"/>
  <c r="D101" i="14"/>
  <c r="L101" i="14" s="1"/>
  <c r="Y161" i="11"/>
  <c r="W160" i="7"/>
  <c r="T160" i="9" s="1"/>
  <c r="U160" i="23" s="1"/>
  <c r="C100" i="14"/>
  <c r="X160" i="11"/>
  <c r="V159" i="7"/>
  <c r="S159" i="9" s="1"/>
  <c r="T159" i="23" s="1"/>
  <c r="S160" i="2"/>
  <c r="S159" i="7" s="1"/>
  <c r="Q159" i="9" s="1"/>
  <c r="I99" i="14"/>
  <c r="Q99" i="14" s="1"/>
  <c r="W159" i="11"/>
  <c r="P159" i="1"/>
  <c r="C159" i="7" s="1"/>
  <c r="N160" i="2"/>
  <c r="N159" i="7" s="1"/>
  <c r="L159" i="9" s="1"/>
  <c r="O160" i="2"/>
  <c r="O159" i="7" s="1"/>
  <c r="M159" i="9" s="1"/>
  <c r="P160" i="2"/>
  <c r="P159" i="7" s="1"/>
  <c r="N159" i="9" s="1"/>
  <c r="Q160" i="2"/>
  <c r="Q159" i="7" s="1"/>
  <c r="O159" i="9" s="1"/>
  <c r="R160" i="2"/>
  <c r="R159" i="7" s="1"/>
  <c r="P159" i="9" s="1"/>
  <c r="M160" i="2"/>
  <c r="M159" i="7" s="1"/>
  <c r="K159" i="9" s="1"/>
  <c r="U158" i="7"/>
  <c r="R158" i="9" s="1"/>
  <c r="S158" i="23" s="1"/>
  <c r="H97" i="14"/>
  <c r="P97" i="14" s="1"/>
  <c r="AC157" i="11"/>
  <c r="AA156" i="7"/>
  <c r="X156" i="9" s="1"/>
  <c r="Y156" i="23" s="1"/>
  <c r="G96" i="14"/>
  <c r="O96" i="14" s="1"/>
  <c r="AB156" i="11"/>
  <c r="Z155" i="7"/>
  <c r="W155" i="9" s="1"/>
  <c r="X155" i="23" s="1"/>
  <c r="F95" i="14"/>
  <c r="N95" i="14" s="1"/>
  <c r="AA155" i="11"/>
  <c r="Y154" i="7"/>
  <c r="V154" i="9" s="1"/>
  <c r="W154" i="23" s="1"/>
  <c r="E94" i="14"/>
  <c r="M94" i="14" s="1"/>
  <c r="Z154" i="11"/>
  <c r="X153" i="7"/>
  <c r="U153" i="9" s="1"/>
  <c r="V153" i="23" s="1"/>
  <c r="D93" i="14"/>
  <c r="L93" i="14" s="1"/>
  <c r="Y153" i="11"/>
  <c r="W152" i="7"/>
  <c r="T152" i="9" s="1"/>
  <c r="U152" i="23" s="1"/>
  <c r="C92" i="14"/>
  <c r="X152" i="11"/>
  <c r="V151" i="7"/>
  <c r="S151" i="9" s="1"/>
  <c r="T151" i="23" s="1"/>
  <c r="S152" i="2"/>
  <c r="S151" i="7" s="1"/>
  <c r="Q151" i="9" s="1"/>
  <c r="I91" i="14"/>
  <c r="Q91" i="14" s="1"/>
  <c r="W151" i="11"/>
  <c r="P151" i="1"/>
  <c r="C151" i="7" s="1"/>
  <c r="N152" i="2"/>
  <c r="N151" i="7" s="1"/>
  <c r="L151" i="9" s="1"/>
  <c r="O152" i="2"/>
  <c r="O151" i="7" s="1"/>
  <c r="M151" i="9" s="1"/>
  <c r="P152" i="2"/>
  <c r="P151" i="7" s="1"/>
  <c r="N151" i="9" s="1"/>
  <c r="Q152" i="2"/>
  <c r="Q151" i="7" s="1"/>
  <c r="O151" i="9" s="1"/>
  <c r="R152" i="2"/>
  <c r="R151" i="7" s="1"/>
  <c r="P151" i="9" s="1"/>
  <c r="M152" i="2"/>
  <c r="M151" i="7" s="1"/>
  <c r="K151" i="9" s="1"/>
  <c r="U150" i="7"/>
  <c r="R150" i="9" s="1"/>
  <c r="S150" i="23" s="1"/>
  <c r="H89" i="14"/>
  <c r="P89" i="14" s="1"/>
  <c r="AC149" i="11"/>
  <c r="AA148" i="7"/>
  <c r="X148" i="9" s="1"/>
  <c r="Y148" i="23" s="1"/>
  <c r="G88" i="14"/>
  <c r="O88" i="14" s="1"/>
  <c r="AB148" i="11"/>
  <c r="Z147" i="7"/>
  <c r="W147" i="9" s="1"/>
  <c r="X147" i="23" s="1"/>
  <c r="F87" i="14"/>
  <c r="N87" i="14" s="1"/>
  <c r="AA147" i="11"/>
  <c r="Y146" i="7"/>
  <c r="V146" i="9" s="1"/>
  <c r="W146" i="23" s="1"/>
  <c r="E86" i="14"/>
  <c r="M86" i="14" s="1"/>
  <c r="Z146" i="11"/>
  <c r="X145" i="7"/>
  <c r="U145" i="9" s="1"/>
  <c r="V145" i="23" s="1"/>
  <c r="D85" i="14"/>
  <c r="L85" i="14" s="1"/>
  <c r="Y145" i="11"/>
  <c r="W144" i="7"/>
  <c r="T144" i="9" s="1"/>
  <c r="U144" i="23" s="1"/>
  <c r="C84" i="14"/>
  <c r="X144" i="11"/>
  <c r="V143" i="7"/>
  <c r="S143" i="9" s="1"/>
  <c r="T143" i="23" s="1"/>
  <c r="S144" i="2"/>
  <c r="S143" i="7" s="1"/>
  <c r="Q143" i="9" s="1"/>
  <c r="I83" i="14"/>
  <c r="Q83" i="14" s="1"/>
  <c r="W143" i="11"/>
  <c r="P143" i="1"/>
  <c r="C143" i="7" s="1"/>
  <c r="N144" i="2"/>
  <c r="N143" i="7" s="1"/>
  <c r="L143" i="9" s="1"/>
  <c r="O144" i="2"/>
  <c r="O143" i="7" s="1"/>
  <c r="M143" i="9" s="1"/>
  <c r="P144" i="2"/>
  <c r="P143" i="7" s="1"/>
  <c r="N143" i="9" s="1"/>
  <c r="Q144" i="2"/>
  <c r="Q143" i="7" s="1"/>
  <c r="O143" i="9" s="1"/>
  <c r="R144" i="2"/>
  <c r="R143" i="7" s="1"/>
  <c r="P143" i="9" s="1"/>
  <c r="M144" i="2"/>
  <c r="M143" i="7" s="1"/>
  <c r="K143" i="9" s="1"/>
  <c r="U142" i="7"/>
  <c r="R142" i="9" s="1"/>
  <c r="S142" i="23" s="1"/>
  <c r="H81" i="14"/>
  <c r="P81" i="14" s="1"/>
  <c r="AC141" i="11"/>
  <c r="AA140" i="7"/>
  <c r="X140" i="9" s="1"/>
  <c r="Y140" i="23" s="1"/>
  <c r="G80" i="14"/>
  <c r="O80" i="14" s="1"/>
  <c r="AB140" i="11"/>
  <c r="Z139" i="7"/>
  <c r="W139" i="9" s="1"/>
  <c r="X139" i="23" s="1"/>
  <c r="F79" i="14"/>
  <c r="N79" i="14" s="1"/>
  <c r="AA139" i="11"/>
  <c r="Y138" i="7"/>
  <c r="V138" i="9" s="1"/>
  <c r="W138" i="23" s="1"/>
  <c r="E78" i="14"/>
  <c r="M78" i="14" s="1"/>
  <c r="Z138" i="11"/>
  <c r="X137" i="7"/>
  <c r="U137" i="9" s="1"/>
  <c r="V137" i="23" s="1"/>
  <c r="D77" i="14"/>
  <c r="L77" i="14" s="1"/>
  <c r="Y137" i="11"/>
  <c r="W136" i="7"/>
  <c r="T136" i="9" s="1"/>
  <c r="U136" i="23" s="1"/>
  <c r="C76" i="14"/>
  <c r="X136" i="11"/>
  <c r="V135" i="7"/>
  <c r="S135" i="9" s="1"/>
  <c r="T135" i="23" s="1"/>
  <c r="S136" i="2"/>
  <c r="S135" i="7" s="1"/>
  <c r="Q135" i="9" s="1"/>
  <c r="I75" i="14"/>
  <c r="Q75" i="14" s="1"/>
  <c r="W135" i="11"/>
  <c r="P135" i="1"/>
  <c r="C135" i="7" s="1"/>
  <c r="N136" i="2"/>
  <c r="N135" i="7" s="1"/>
  <c r="L135" i="9" s="1"/>
  <c r="O136" i="2"/>
  <c r="O135" i="7" s="1"/>
  <c r="M135" i="9" s="1"/>
  <c r="P136" i="2"/>
  <c r="P135" i="7" s="1"/>
  <c r="N135" i="9" s="1"/>
  <c r="Q136" i="2"/>
  <c r="Q135" i="7" s="1"/>
  <c r="O135" i="9" s="1"/>
  <c r="R136" i="2"/>
  <c r="R135" i="7" s="1"/>
  <c r="P135" i="9" s="1"/>
  <c r="M136" i="2"/>
  <c r="M135" i="7" s="1"/>
  <c r="K135" i="9" s="1"/>
  <c r="U134" i="7"/>
  <c r="R134" i="9" s="1"/>
  <c r="S134" i="23" s="1"/>
  <c r="H73" i="14"/>
  <c r="P73" i="14" s="1"/>
  <c r="AC133" i="11"/>
  <c r="AA132" i="7"/>
  <c r="X132" i="9" s="1"/>
  <c r="Y132" i="23" s="1"/>
  <c r="G72" i="14"/>
  <c r="O72" i="14" s="1"/>
  <c r="AB132" i="11"/>
  <c r="Z131" i="7"/>
  <c r="W131" i="9" s="1"/>
  <c r="X131" i="23" s="1"/>
  <c r="F71" i="14"/>
  <c r="N71" i="14" s="1"/>
  <c r="AA131" i="11"/>
  <c r="Y130" i="7"/>
  <c r="V130" i="9" s="1"/>
  <c r="W130" i="23" s="1"/>
  <c r="E70" i="14"/>
  <c r="M70" i="14" s="1"/>
  <c r="Z130" i="11"/>
  <c r="X129" i="7"/>
  <c r="U129" i="9" s="1"/>
  <c r="V129" i="23" s="1"/>
  <c r="D69" i="14"/>
  <c r="L69" i="14" s="1"/>
  <c r="Y129" i="11"/>
  <c r="W128" i="7"/>
  <c r="T128" i="9" s="1"/>
  <c r="U128" i="23" s="1"/>
  <c r="C68" i="14"/>
  <c r="X128" i="11"/>
  <c r="V127" i="7"/>
  <c r="S127" i="9" s="1"/>
  <c r="T127" i="23" s="1"/>
  <c r="S128" i="2"/>
  <c r="S127" i="7" s="1"/>
  <c r="Q127" i="9" s="1"/>
  <c r="I67" i="14"/>
  <c r="Q67" i="14" s="1"/>
  <c r="W127" i="11"/>
  <c r="P127" i="1"/>
  <c r="C127" i="7" s="1"/>
  <c r="N128" i="2"/>
  <c r="N127" i="7" s="1"/>
  <c r="L127" i="9" s="1"/>
  <c r="O128" i="2"/>
  <c r="O127" i="7" s="1"/>
  <c r="M127" i="9" s="1"/>
  <c r="P128" i="2"/>
  <c r="P127" i="7" s="1"/>
  <c r="N127" i="9" s="1"/>
  <c r="Q128" i="2"/>
  <c r="Q127" i="7" s="1"/>
  <c r="O127" i="9" s="1"/>
  <c r="R128" i="2"/>
  <c r="R127" i="7" s="1"/>
  <c r="P127" i="9" s="1"/>
  <c r="M128" i="2"/>
  <c r="M127" i="7" s="1"/>
  <c r="K127" i="9" s="1"/>
  <c r="U126" i="7"/>
  <c r="R126" i="9" s="1"/>
  <c r="S126" i="23" s="1"/>
  <c r="H65" i="14"/>
  <c r="P65" i="14" s="1"/>
  <c r="AC125" i="11"/>
  <c r="AA124" i="7"/>
  <c r="X124" i="9" s="1"/>
  <c r="Y124" i="23" s="1"/>
  <c r="G64" i="14"/>
  <c r="O64" i="14" s="1"/>
  <c r="AB124" i="11"/>
  <c r="Z123" i="7"/>
  <c r="W123" i="9" s="1"/>
  <c r="X123" i="23" s="1"/>
  <c r="F63" i="14"/>
  <c r="N63" i="14" s="1"/>
  <c r="AA123" i="11"/>
  <c r="Y122" i="7"/>
  <c r="V122" i="9" s="1"/>
  <c r="W122" i="23" s="1"/>
  <c r="E62" i="14"/>
  <c r="M62" i="14" s="1"/>
  <c r="Z122" i="11"/>
  <c r="X121" i="7"/>
  <c r="U121" i="9" s="1"/>
  <c r="V121" i="23" s="1"/>
  <c r="D61" i="14"/>
  <c r="L61" i="14" s="1"/>
  <c r="Y121" i="11"/>
  <c r="W120" i="7"/>
  <c r="T120" i="9" s="1"/>
  <c r="U120" i="23" s="1"/>
  <c r="C60" i="14"/>
  <c r="X120" i="11"/>
  <c r="V119" i="7"/>
  <c r="S119" i="9" s="1"/>
  <c r="T119" i="23" s="1"/>
  <c r="S120" i="2"/>
  <c r="S119" i="7" s="1"/>
  <c r="Q119" i="9" s="1"/>
  <c r="I59" i="14"/>
  <c r="Q59" i="14" s="1"/>
  <c r="W119" i="11"/>
  <c r="P119" i="1"/>
  <c r="C119" i="7" s="1"/>
  <c r="N120" i="2"/>
  <c r="N119" i="7" s="1"/>
  <c r="L119" i="9" s="1"/>
  <c r="O120" i="2"/>
  <c r="O119" i="7" s="1"/>
  <c r="M119" i="9" s="1"/>
  <c r="P120" i="2"/>
  <c r="P119" i="7" s="1"/>
  <c r="N119" i="9" s="1"/>
  <c r="Q120" i="2"/>
  <c r="Q119" i="7" s="1"/>
  <c r="O119" i="9" s="1"/>
  <c r="R120" i="2"/>
  <c r="R119" i="7" s="1"/>
  <c r="P119" i="9" s="1"/>
  <c r="M120" i="2"/>
  <c r="M119" i="7" s="1"/>
  <c r="K119" i="9" s="1"/>
  <c r="U118" i="7"/>
  <c r="R118" i="9" s="1"/>
  <c r="S118" i="23" s="1"/>
  <c r="H57" i="14"/>
  <c r="P57" i="14" s="1"/>
  <c r="AC117" i="11"/>
  <c r="AA116" i="7"/>
  <c r="X116" i="9" s="1"/>
  <c r="Y116" i="23" s="1"/>
  <c r="G56" i="14"/>
  <c r="O56" i="14" s="1"/>
  <c r="AB116" i="11"/>
  <c r="Z115" i="7"/>
  <c r="W115" i="9" s="1"/>
  <c r="X115" i="23" s="1"/>
  <c r="F55" i="14"/>
  <c r="N55" i="14" s="1"/>
  <c r="AA115" i="11"/>
  <c r="Y114" i="7"/>
  <c r="V114" i="9" s="1"/>
  <c r="W114" i="23" s="1"/>
  <c r="E54" i="14"/>
  <c r="M54" i="14" s="1"/>
  <c r="Z114" i="11"/>
  <c r="X113" i="7"/>
  <c r="U113" i="9" s="1"/>
  <c r="V113" i="23" s="1"/>
  <c r="D53" i="14"/>
  <c r="L53" i="14" s="1"/>
  <c r="Y113" i="11"/>
  <c r="W112" i="7"/>
  <c r="T112" i="9" s="1"/>
  <c r="U112" i="23" s="1"/>
  <c r="C52" i="14"/>
  <c r="X112" i="11"/>
  <c r="V111" i="7"/>
  <c r="S111" i="9" s="1"/>
  <c r="T111" i="23" s="1"/>
  <c r="S112" i="2"/>
  <c r="S111" i="7" s="1"/>
  <c r="Q111" i="9" s="1"/>
  <c r="I51" i="14"/>
  <c r="Q51" i="14" s="1"/>
  <c r="W111" i="11"/>
  <c r="P111" i="1"/>
  <c r="C111" i="7" s="1"/>
  <c r="N112" i="2"/>
  <c r="N111" i="7" s="1"/>
  <c r="L111" i="9" s="1"/>
  <c r="O112" i="2"/>
  <c r="O111" i="7" s="1"/>
  <c r="M111" i="9" s="1"/>
  <c r="P112" i="2"/>
  <c r="P111" i="7" s="1"/>
  <c r="N111" i="9" s="1"/>
  <c r="Q112" i="2"/>
  <c r="Q111" i="7" s="1"/>
  <c r="O111" i="9" s="1"/>
  <c r="R112" i="2"/>
  <c r="R111" i="7" s="1"/>
  <c r="P111" i="9" s="1"/>
  <c r="M112" i="2"/>
  <c r="M111" i="7" s="1"/>
  <c r="K111" i="9" s="1"/>
  <c r="U110" i="7"/>
  <c r="R110" i="9" s="1"/>
  <c r="S110" i="23" s="1"/>
  <c r="H49" i="14"/>
  <c r="P49" i="14" s="1"/>
  <c r="AC109" i="11"/>
  <c r="AA108" i="7"/>
  <c r="X108" i="9" s="1"/>
  <c r="Y108" i="23" s="1"/>
  <c r="G48" i="14"/>
  <c r="O48" i="14" s="1"/>
  <c r="AB108" i="11"/>
  <c r="Z107" i="7"/>
  <c r="W107" i="9" s="1"/>
  <c r="X107" i="23" s="1"/>
  <c r="F47" i="14"/>
  <c r="N47" i="14" s="1"/>
  <c r="AA107" i="11"/>
  <c r="Y106" i="7"/>
  <c r="V106" i="9" s="1"/>
  <c r="W106" i="23" s="1"/>
  <c r="E46" i="14"/>
  <c r="M46" i="14" s="1"/>
  <c r="Z106" i="11"/>
  <c r="X105" i="7"/>
  <c r="U105" i="9" s="1"/>
  <c r="V105" i="23" s="1"/>
  <c r="D45" i="14"/>
  <c r="L45" i="14" s="1"/>
  <c r="Y105" i="11"/>
  <c r="W104" i="7"/>
  <c r="T104" i="9" s="1"/>
  <c r="U104" i="23" s="1"/>
  <c r="C44" i="14"/>
  <c r="X104" i="11"/>
  <c r="V103" i="7"/>
  <c r="S103" i="9" s="1"/>
  <c r="T103" i="23" s="1"/>
  <c r="S104" i="2"/>
  <c r="S103" i="7" s="1"/>
  <c r="Q103" i="9" s="1"/>
  <c r="I43" i="14"/>
  <c r="Q43" i="14" s="1"/>
  <c r="W103" i="11"/>
  <c r="P103" i="1"/>
  <c r="C103" i="7" s="1"/>
  <c r="N104" i="2"/>
  <c r="N103" i="7" s="1"/>
  <c r="L103" i="9" s="1"/>
  <c r="O104" i="2"/>
  <c r="O103" i="7" s="1"/>
  <c r="M103" i="9" s="1"/>
  <c r="P104" i="2"/>
  <c r="P103" i="7" s="1"/>
  <c r="N103" i="9" s="1"/>
  <c r="Q104" i="2"/>
  <c r="Q103" i="7" s="1"/>
  <c r="O103" i="9" s="1"/>
  <c r="R104" i="2"/>
  <c r="R103" i="7" s="1"/>
  <c r="P103" i="9" s="1"/>
  <c r="M104" i="2"/>
  <c r="M103" i="7" s="1"/>
  <c r="K103" i="9" s="1"/>
  <c r="T42" i="13" s="1"/>
  <c r="U102" i="7"/>
  <c r="R102" i="9" s="1"/>
  <c r="S102" i="23" s="1"/>
  <c r="H41" i="14"/>
  <c r="P41" i="14" s="1"/>
  <c r="AC101" i="11"/>
  <c r="AA100" i="7"/>
  <c r="X100" i="9" s="1"/>
  <c r="Y100" i="23" s="1"/>
  <c r="G40" i="14"/>
  <c r="O40" i="14" s="1"/>
  <c r="AB100" i="11"/>
  <c r="Z99" i="7"/>
  <c r="W99" i="9" s="1"/>
  <c r="X99" i="23" s="1"/>
  <c r="F39" i="14"/>
  <c r="N39" i="14" s="1"/>
  <c r="AA99" i="11"/>
  <c r="Y98" i="7"/>
  <c r="V98" i="9" s="1"/>
  <c r="W98" i="23" s="1"/>
  <c r="E38" i="14"/>
  <c r="M38" i="14" s="1"/>
  <c r="Z98" i="11"/>
  <c r="X97" i="7"/>
  <c r="U97" i="9" s="1"/>
  <c r="V97" i="23" s="1"/>
  <c r="D37" i="14"/>
  <c r="L37" i="14" s="1"/>
  <c r="Y97" i="11"/>
  <c r="W96" i="7"/>
  <c r="T96" i="9" s="1"/>
  <c r="U96" i="23" s="1"/>
  <c r="C36" i="14"/>
  <c r="X96" i="11"/>
  <c r="V95" i="7"/>
  <c r="S95" i="9" s="1"/>
  <c r="T95" i="23" s="1"/>
  <c r="S96" i="2"/>
  <c r="S95" i="7" s="1"/>
  <c r="Q95" i="9" s="1"/>
  <c r="I35" i="14"/>
  <c r="Q35" i="14" s="1"/>
  <c r="W95" i="11"/>
  <c r="P95" i="1"/>
  <c r="C95" i="7" s="1"/>
  <c r="N96" i="2"/>
  <c r="N95" i="7" s="1"/>
  <c r="L95" i="9" s="1"/>
  <c r="O96" i="2"/>
  <c r="O95" i="7" s="1"/>
  <c r="M95" i="9" s="1"/>
  <c r="P96" i="2"/>
  <c r="P95" i="7" s="1"/>
  <c r="N95" i="9" s="1"/>
  <c r="Q96" i="2"/>
  <c r="Q95" i="7" s="1"/>
  <c r="O95" i="9" s="1"/>
  <c r="R96" i="2"/>
  <c r="R95" i="7" s="1"/>
  <c r="P95" i="9" s="1"/>
  <c r="M96" i="2"/>
  <c r="M95" i="7" s="1"/>
  <c r="K95" i="9" s="1"/>
  <c r="U94" i="7"/>
  <c r="R94" i="9" s="1"/>
  <c r="S94" i="23" s="1"/>
  <c r="H33" i="14"/>
  <c r="P33" i="14" s="1"/>
  <c r="AC93" i="11"/>
  <c r="AA92" i="7"/>
  <c r="X92" i="9" s="1"/>
  <c r="Y92" i="23" s="1"/>
  <c r="G32" i="14"/>
  <c r="O32" i="14" s="1"/>
  <c r="AB92" i="11"/>
  <c r="Z91" i="7"/>
  <c r="W91" i="9" s="1"/>
  <c r="X91" i="23" s="1"/>
  <c r="F31" i="14"/>
  <c r="N31" i="14" s="1"/>
  <c r="AA91" i="11"/>
  <c r="Y90" i="7"/>
  <c r="V90" i="9" s="1"/>
  <c r="W90" i="23" s="1"/>
  <c r="E30" i="14"/>
  <c r="M30" i="14" s="1"/>
  <c r="Z90" i="11"/>
  <c r="X89" i="7"/>
  <c r="U89" i="9" s="1"/>
  <c r="V89" i="23" s="1"/>
  <c r="D29" i="14"/>
  <c r="L29" i="14" s="1"/>
  <c r="Y89" i="11"/>
  <c r="W88" i="7"/>
  <c r="T88" i="9" s="1"/>
  <c r="U88" i="23" s="1"/>
  <c r="C28" i="14"/>
  <c r="X88" i="11"/>
  <c r="V87" i="7"/>
  <c r="S87" i="9" s="1"/>
  <c r="T87" i="23" s="1"/>
  <c r="S88" i="2"/>
  <c r="S87" i="7" s="1"/>
  <c r="Q87" i="9" s="1"/>
  <c r="I27" i="14"/>
  <c r="Q27" i="14" s="1"/>
  <c r="W87" i="11"/>
  <c r="P87" i="1"/>
  <c r="C87" i="7" s="1"/>
  <c r="N88" i="2"/>
  <c r="N87" i="7" s="1"/>
  <c r="L87" i="9" s="1"/>
  <c r="O88" i="2"/>
  <c r="O87" i="7" s="1"/>
  <c r="M87" i="9" s="1"/>
  <c r="P88" i="2"/>
  <c r="P87" i="7" s="1"/>
  <c r="N87" i="9" s="1"/>
  <c r="Q88" i="2"/>
  <c r="Q87" i="7" s="1"/>
  <c r="O87" i="9" s="1"/>
  <c r="R88" i="2"/>
  <c r="R87" i="7" s="1"/>
  <c r="P87" i="9" s="1"/>
  <c r="M88" i="2"/>
  <c r="M87" i="7" s="1"/>
  <c r="K87" i="9" s="1"/>
  <c r="U86" i="7"/>
  <c r="R86" i="9" s="1"/>
  <c r="S86" i="23" s="1"/>
  <c r="H25" i="14"/>
  <c r="P25" i="14" s="1"/>
  <c r="AC85" i="11"/>
  <c r="AA84" i="7"/>
  <c r="X84" i="9" s="1"/>
  <c r="Y84" i="23" s="1"/>
  <c r="G24" i="14"/>
  <c r="O24" i="14" s="1"/>
  <c r="AB84" i="11"/>
  <c r="Z83" i="7"/>
  <c r="W83" i="9" s="1"/>
  <c r="X83" i="23" s="1"/>
  <c r="F23" i="14"/>
  <c r="N23" i="14" s="1"/>
  <c r="AA83" i="11"/>
  <c r="Y82" i="7"/>
  <c r="V82" i="9" s="1"/>
  <c r="W82" i="23" s="1"/>
  <c r="E22" i="14"/>
  <c r="M22" i="14" s="1"/>
  <c r="Z82" i="11"/>
  <c r="X81" i="7"/>
  <c r="U81" i="9" s="1"/>
  <c r="V81" i="23" s="1"/>
  <c r="D21" i="14"/>
  <c r="L21" i="14" s="1"/>
  <c r="Y81" i="11"/>
  <c r="W80" i="7"/>
  <c r="T80" i="9" s="1"/>
  <c r="U80" i="23" s="1"/>
  <c r="C20" i="14"/>
  <c r="X80" i="11"/>
  <c r="V79" i="7"/>
  <c r="S79" i="9" s="1"/>
  <c r="T79" i="23" s="1"/>
  <c r="S80" i="2"/>
  <c r="S79" i="7" s="1"/>
  <c r="Q79" i="9" s="1"/>
  <c r="I19" i="14"/>
  <c r="Q19" i="14" s="1"/>
  <c r="W79" i="11"/>
  <c r="P79" i="1"/>
  <c r="C79" i="7" s="1"/>
  <c r="N80" i="2"/>
  <c r="N79" i="7" s="1"/>
  <c r="L79" i="9" s="1"/>
  <c r="O80" i="2"/>
  <c r="O79" i="7" s="1"/>
  <c r="M79" i="9" s="1"/>
  <c r="P80" i="2"/>
  <c r="P79" i="7" s="1"/>
  <c r="N79" i="9" s="1"/>
  <c r="Q80" i="2"/>
  <c r="Q79" i="7" s="1"/>
  <c r="O79" i="9" s="1"/>
  <c r="R80" i="2"/>
  <c r="R79" i="7" s="1"/>
  <c r="P79" i="9" s="1"/>
  <c r="M80" i="2"/>
  <c r="M79" i="7" s="1"/>
  <c r="K79" i="9" s="1"/>
  <c r="U78" i="7"/>
  <c r="R78" i="9" s="1"/>
  <c r="S78" i="23" s="1"/>
  <c r="H17" i="14"/>
  <c r="P17" i="14" s="1"/>
  <c r="AC77" i="11"/>
  <c r="AA76" i="7"/>
  <c r="X76" i="9" s="1"/>
  <c r="Y76" i="23" s="1"/>
  <c r="G16" i="14"/>
  <c r="O16" i="14" s="1"/>
  <c r="AB76" i="11"/>
  <c r="Z75" i="7"/>
  <c r="W75" i="9" s="1"/>
  <c r="X75" i="23" s="1"/>
  <c r="F15" i="14"/>
  <c r="N15" i="14" s="1"/>
  <c r="AA75" i="11"/>
  <c r="Y74" i="7"/>
  <c r="V74" i="9" s="1"/>
  <c r="W74" i="23" s="1"/>
  <c r="E14" i="14"/>
  <c r="M14" i="14" s="1"/>
  <c r="Z74" i="11"/>
  <c r="X73" i="7"/>
  <c r="U73" i="9" s="1"/>
  <c r="V73" i="23" s="1"/>
  <c r="D13" i="14"/>
  <c r="L13" i="14" s="1"/>
  <c r="Y73" i="11"/>
  <c r="W72" i="7"/>
  <c r="T72" i="9" s="1"/>
  <c r="U72" i="23" s="1"/>
  <c r="C12" i="14"/>
  <c r="X72" i="11"/>
  <c r="V71" i="7"/>
  <c r="S71" i="9" s="1"/>
  <c r="T71" i="23" s="1"/>
  <c r="S72" i="2"/>
  <c r="S71" i="7" s="1"/>
  <c r="Q71" i="9" s="1"/>
  <c r="I11" i="14"/>
  <c r="Q11" i="14" s="1"/>
  <c r="W71" i="11"/>
  <c r="P71" i="1"/>
  <c r="C71" i="7" s="1"/>
  <c r="N72" i="2"/>
  <c r="N71" i="7" s="1"/>
  <c r="L71" i="9" s="1"/>
  <c r="O72" i="2"/>
  <c r="O71" i="7" s="1"/>
  <c r="M71" i="9" s="1"/>
  <c r="P72" i="2"/>
  <c r="P71" i="7" s="1"/>
  <c r="N71" i="9" s="1"/>
  <c r="Q72" i="2"/>
  <c r="Q71" i="7" s="1"/>
  <c r="O71" i="9" s="1"/>
  <c r="R72" i="2"/>
  <c r="R71" i="7" s="1"/>
  <c r="P71" i="9" s="1"/>
  <c r="M72" i="2"/>
  <c r="M71" i="7" s="1"/>
  <c r="K71" i="9" s="1"/>
  <c r="U70" i="7"/>
  <c r="R70" i="9" s="1"/>
  <c r="S70" i="23" s="1"/>
  <c r="H9" i="14"/>
  <c r="P9" i="14" s="1"/>
  <c r="AC69" i="11"/>
  <c r="AA68" i="7"/>
  <c r="X68" i="9" s="1"/>
  <c r="Y68" i="23" s="1"/>
  <c r="G8" i="14"/>
  <c r="O8" i="14" s="1"/>
  <c r="AB68" i="11"/>
  <c r="Z67" i="7"/>
  <c r="W67" i="9" s="1"/>
  <c r="X67" i="23" s="1"/>
  <c r="F7" i="14"/>
  <c r="N7" i="14" s="1"/>
  <c r="AA67" i="11"/>
  <c r="Y66" i="7"/>
  <c r="V66" i="9" s="1"/>
  <c r="W66" i="23" s="1"/>
  <c r="E6" i="14"/>
  <c r="M6" i="14" s="1"/>
  <c r="Z66" i="11"/>
  <c r="X65" i="7"/>
  <c r="U65" i="9" s="1"/>
  <c r="V65" i="23" s="1"/>
  <c r="D5" i="14"/>
  <c r="L5" i="14" s="1"/>
  <c r="Y65" i="11"/>
  <c r="W64" i="7"/>
  <c r="T64" i="9" s="1"/>
  <c r="U64" i="23" s="1"/>
  <c r="X64" i="11"/>
  <c r="V63" i="7"/>
  <c r="S63" i="9" s="1"/>
  <c r="T63" i="23" s="1"/>
  <c r="S64" i="2"/>
  <c r="S63" i="7" s="1"/>
  <c r="Q63" i="9" s="1"/>
  <c r="W63" i="11"/>
  <c r="P63" i="1"/>
  <c r="C63" i="7" s="1"/>
  <c r="N64" i="2"/>
  <c r="N63" i="7" s="1"/>
  <c r="L63" i="9" s="1"/>
  <c r="O64" i="2"/>
  <c r="O63" i="7" s="1"/>
  <c r="M63" i="9" s="1"/>
  <c r="P64" i="2"/>
  <c r="P63" i="7" s="1"/>
  <c r="N63" i="9" s="1"/>
  <c r="Q64" i="2"/>
  <c r="Q63" i="7" s="1"/>
  <c r="O63" i="9" s="1"/>
  <c r="R64" i="2"/>
  <c r="R63" i="7" s="1"/>
  <c r="P63" i="9" s="1"/>
  <c r="M64" i="2"/>
  <c r="M63" i="7" s="1"/>
  <c r="K63" i="9" s="1"/>
  <c r="U62" i="7"/>
  <c r="R62" i="9" s="1"/>
  <c r="S62" i="23" s="1"/>
  <c r="AC61" i="11"/>
  <c r="AA60" i="7"/>
  <c r="X60" i="9" s="1"/>
  <c r="Y60" i="23" s="1"/>
  <c r="AB60" i="11"/>
  <c r="Z59" i="7"/>
  <c r="W59" i="9" s="1"/>
  <c r="X59" i="23" s="1"/>
  <c r="AA59" i="11"/>
  <c r="Y58" i="7"/>
  <c r="V58" i="9" s="1"/>
  <c r="W58" i="23" s="1"/>
  <c r="Z58" i="11"/>
  <c r="X57" i="7"/>
  <c r="U57" i="9" s="1"/>
  <c r="V57" i="23" s="1"/>
  <c r="Y57" i="11"/>
  <c r="W56" i="7"/>
  <c r="T56" i="9" s="1"/>
  <c r="U56" i="23" s="1"/>
  <c r="X56" i="11"/>
  <c r="V55" i="7"/>
  <c r="S55" i="9" s="1"/>
  <c r="T55" i="23" s="1"/>
  <c r="S56" i="2"/>
  <c r="S55" i="7" s="1"/>
  <c r="Q55" i="9" s="1"/>
  <c r="W55" i="11"/>
  <c r="P55" i="1"/>
  <c r="C55" i="7" s="1"/>
  <c r="N56" i="2"/>
  <c r="N55" i="7" s="1"/>
  <c r="L55" i="9" s="1"/>
  <c r="O56" i="2"/>
  <c r="O55" i="7" s="1"/>
  <c r="M55" i="9" s="1"/>
  <c r="P56" i="2"/>
  <c r="P55" i="7" s="1"/>
  <c r="N55" i="9" s="1"/>
  <c r="Q56" i="2"/>
  <c r="Q55" i="7" s="1"/>
  <c r="O55" i="9" s="1"/>
  <c r="R56" i="2"/>
  <c r="R55" i="7" s="1"/>
  <c r="P55" i="9" s="1"/>
  <c r="M56" i="2"/>
  <c r="M55" i="7" s="1"/>
  <c r="K55" i="9" s="1"/>
  <c r="U54" i="7"/>
  <c r="R54" i="9" s="1"/>
  <c r="S54" i="23" s="1"/>
  <c r="AC53" i="11"/>
  <c r="AA52" i="7"/>
  <c r="X52" i="9" s="1"/>
  <c r="Y52" i="23" s="1"/>
  <c r="AB52" i="11"/>
  <c r="Z51" i="7"/>
  <c r="W51" i="9" s="1"/>
  <c r="X51" i="23" s="1"/>
  <c r="AA51" i="11"/>
  <c r="Y50" i="7"/>
  <c r="V50" i="9" s="1"/>
  <c r="W50" i="23" s="1"/>
  <c r="Z50" i="11"/>
  <c r="X49" i="7"/>
  <c r="U49" i="9" s="1"/>
  <c r="V49" i="23" s="1"/>
  <c r="Y49" i="11"/>
  <c r="W48" i="7"/>
  <c r="T48" i="9" s="1"/>
  <c r="U48" i="23" s="1"/>
  <c r="X48" i="11"/>
  <c r="V47" i="7"/>
  <c r="S47" i="9" s="1"/>
  <c r="T47" i="23" s="1"/>
  <c r="S48" i="2"/>
  <c r="S47" i="7" s="1"/>
  <c r="Q47" i="9" s="1"/>
  <c r="W47" i="11"/>
  <c r="P47" i="1"/>
  <c r="C47" i="7" s="1"/>
  <c r="N48" i="2"/>
  <c r="N47" i="7" s="1"/>
  <c r="L47" i="9" s="1"/>
  <c r="O48" i="2"/>
  <c r="O47" i="7" s="1"/>
  <c r="M47" i="9" s="1"/>
  <c r="P48" i="2"/>
  <c r="P47" i="7" s="1"/>
  <c r="N47" i="9" s="1"/>
  <c r="Q48" i="2"/>
  <c r="Q47" i="7" s="1"/>
  <c r="O47" i="9" s="1"/>
  <c r="R48" i="2"/>
  <c r="R47" i="7" s="1"/>
  <c r="P47" i="9" s="1"/>
  <c r="M48" i="2"/>
  <c r="M47" i="7" s="1"/>
  <c r="K47" i="9" s="1"/>
  <c r="U46" i="7"/>
  <c r="R46" i="9" s="1"/>
  <c r="S46" i="23" s="1"/>
  <c r="AC45" i="11"/>
  <c r="AA44" i="7"/>
  <c r="X44" i="9" s="1"/>
  <c r="Y44" i="23" s="1"/>
  <c r="AB44" i="11"/>
  <c r="Z43" i="7"/>
  <c r="W43" i="9" s="1"/>
  <c r="X43" i="23" s="1"/>
  <c r="AA43" i="11"/>
  <c r="Y42" i="7"/>
  <c r="V42" i="9" s="1"/>
  <c r="W42" i="23" s="1"/>
  <c r="Z42" i="11"/>
  <c r="X41" i="7"/>
  <c r="U41" i="9" s="1"/>
  <c r="V41" i="23" s="1"/>
  <c r="Y41" i="11"/>
  <c r="W40" i="7"/>
  <c r="T40" i="9" s="1"/>
  <c r="U40" i="23" s="1"/>
  <c r="X40" i="11"/>
  <c r="V39" i="7"/>
  <c r="S39" i="9" s="1"/>
  <c r="T39" i="23" s="1"/>
  <c r="S40" i="2"/>
  <c r="S39" i="7" s="1"/>
  <c r="Q39" i="9" s="1"/>
  <c r="W39" i="11"/>
  <c r="P39" i="1"/>
  <c r="C39" i="7" s="1"/>
  <c r="N40" i="2"/>
  <c r="N39" i="7" s="1"/>
  <c r="L39" i="9" s="1"/>
  <c r="O40" i="2"/>
  <c r="O39" i="7" s="1"/>
  <c r="M39" i="9" s="1"/>
  <c r="P40" i="2"/>
  <c r="P39" i="7" s="1"/>
  <c r="N39" i="9" s="1"/>
  <c r="Q40" i="2"/>
  <c r="Q39" i="7" s="1"/>
  <c r="O39" i="9" s="1"/>
  <c r="R40" i="2"/>
  <c r="R39" i="7" s="1"/>
  <c r="P39" i="9" s="1"/>
  <c r="M40" i="2"/>
  <c r="M39" i="7" s="1"/>
  <c r="K39" i="9" s="1"/>
  <c r="U38" i="7"/>
  <c r="R38" i="9" s="1"/>
  <c r="S38" i="23" s="1"/>
  <c r="AC37" i="11"/>
  <c r="AA36" i="7"/>
  <c r="X36" i="9" s="1"/>
  <c r="Y36" i="23" s="1"/>
  <c r="AB36" i="11"/>
  <c r="Z35" i="7"/>
  <c r="W35" i="9" s="1"/>
  <c r="X35" i="23" s="1"/>
  <c r="AA35" i="11"/>
  <c r="Y34" i="7"/>
  <c r="V34" i="9" s="1"/>
  <c r="W34" i="23" s="1"/>
  <c r="Z34" i="11"/>
  <c r="X33" i="7"/>
  <c r="U33" i="9" s="1"/>
  <c r="V33" i="23" s="1"/>
  <c r="Y33" i="11"/>
  <c r="W32" i="7"/>
  <c r="T32" i="9" s="1"/>
  <c r="U32" i="23" s="1"/>
  <c r="X32" i="11"/>
  <c r="V31" i="7"/>
  <c r="S31" i="9" s="1"/>
  <c r="T31" i="23" s="1"/>
  <c r="S32" i="2"/>
  <c r="S31" i="7" s="1"/>
  <c r="Q31" i="9" s="1"/>
  <c r="W31" i="11"/>
  <c r="P31" i="1"/>
  <c r="C31" i="7" s="1"/>
  <c r="C31" i="9" s="1"/>
  <c r="N32" i="2"/>
  <c r="N31" i="7" s="1"/>
  <c r="L31" i="9" s="1"/>
  <c r="O32" i="2"/>
  <c r="O31" i="7" s="1"/>
  <c r="M31" i="9" s="1"/>
  <c r="P32" i="2"/>
  <c r="P31" i="7" s="1"/>
  <c r="N31" i="9" s="1"/>
  <c r="Q32" i="2"/>
  <c r="Q31" i="7" s="1"/>
  <c r="O31" i="9" s="1"/>
  <c r="R32" i="2"/>
  <c r="R31" i="7" s="1"/>
  <c r="P31" i="9" s="1"/>
  <c r="M32" i="2"/>
  <c r="M31" i="7" s="1"/>
  <c r="K31" i="9" s="1"/>
  <c r="U30" i="7"/>
  <c r="R30" i="9" s="1"/>
  <c r="S30" i="23" s="1"/>
  <c r="AC29" i="11"/>
  <c r="AA28" i="7"/>
  <c r="X28" i="9" s="1"/>
  <c r="Y28" i="23" s="1"/>
  <c r="AB28" i="11"/>
  <c r="Z27" i="7"/>
  <c r="W27" i="9" s="1"/>
  <c r="X27" i="23" s="1"/>
  <c r="AA27" i="11"/>
  <c r="Y26" i="7"/>
  <c r="V26" i="9" s="1"/>
  <c r="W26" i="23" s="1"/>
  <c r="Z26" i="11"/>
  <c r="X25" i="7"/>
  <c r="U25" i="9" s="1"/>
  <c r="V25" i="23" s="1"/>
  <c r="Y25" i="11"/>
  <c r="W24" i="7"/>
  <c r="T24" i="9" s="1"/>
  <c r="U24" i="23" s="1"/>
  <c r="X24" i="11"/>
  <c r="V23" i="7"/>
  <c r="S23" i="9" s="1"/>
  <c r="T23" i="23" s="1"/>
  <c r="S24" i="2"/>
  <c r="S23" i="7" s="1"/>
  <c r="Q23" i="9" s="1"/>
  <c r="W23" i="11"/>
  <c r="P23" i="1"/>
  <c r="C23" i="7" s="1"/>
  <c r="N24" i="2"/>
  <c r="N23" i="7" s="1"/>
  <c r="L23" i="9" s="1"/>
  <c r="O24" i="2"/>
  <c r="O23" i="7" s="1"/>
  <c r="M23" i="9" s="1"/>
  <c r="P24" i="2"/>
  <c r="P23" i="7" s="1"/>
  <c r="N23" i="9" s="1"/>
  <c r="Q24" i="2"/>
  <c r="Q23" i="7" s="1"/>
  <c r="O23" i="9" s="1"/>
  <c r="R24" i="2"/>
  <c r="R23" i="7" s="1"/>
  <c r="P23" i="9" s="1"/>
  <c r="M24" i="2"/>
  <c r="M23" i="7" s="1"/>
  <c r="K23" i="9" s="1"/>
  <c r="U22" i="7"/>
  <c r="R22" i="9" s="1"/>
  <c r="S22" i="23" s="1"/>
  <c r="AC21" i="11"/>
  <c r="AA20" i="7"/>
  <c r="X20" i="9" s="1"/>
  <c r="Y20" i="23" s="1"/>
  <c r="AB20" i="11"/>
  <c r="Z19" i="7"/>
  <c r="W19" i="9" s="1"/>
  <c r="X19" i="23" s="1"/>
  <c r="AA19" i="11"/>
  <c r="Y18" i="7"/>
  <c r="V18" i="9" s="1"/>
  <c r="W18" i="23" s="1"/>
  <c r="Z18" i="11"/>
  <c r="X17" i="7"/>
  <c r="U17" i="9" s="1"/>
  <c r="V17" i="23" s="1"/>
  <c r="Y17" i="11"/>
  <c r="W16" i="7"/>
  <c r="T16" i="9" s="1"/>
  <c r="U16" i="23" s="1"/>
  <c r="X16" i="11"/>
  <c r="V15" i="7"/>
  <c r="S15" i="9" s="1"/>
  <c r="T15" i="23" s="1"/>
  <c r="S16" i="2"/>
  <c r="S15" i="7" s="1"/>
  <c r="Q15" i="9" s="1"/>
  <c r="W15" i="11"/>
  <c r="P15" i="1"/>
  <c r="C15" i="7" s="1"/>
  <c r="N16" i="2"/>
  <c r="N15" i="7" s="1"/>
  <c r="L15" i="9" s="1"/>
  <c r="O16" i="2"/>
  <c r="O15" i="7" s="1"/>
  <c r="M15" i="9" s="1"/>
  <c r="P16" i="2"/>
  <c r="P15" i="7" s="1"/>
  <c r="N15" i="9" s="1"/>
  <c r="Q16" i="2"/>
  <c r="Q15" i="7" s="1"/>
  <c r="O15" i="9" s="1"/>
  <c r="R16" i="2"/>
  <c r="R15" i="7" s="1"/>
  <c r="P15" i="9" s="1"/>
  <c r="M16" i="2"/>
  <c r="M15" i="7" s="1"/>
  <c r="K15" i="9" s="1"/>
  <c r="U14" i="7"/>
  <c r="R14" i="9" s="1"/>
  <c r="S14" i="23" s="1"/>
  <c r="AC13" i="11"/>
  <c r="AA12" i="7"/>
  <c r="X12" i="9" s="1"/>
  <c r="Y12" i="23" s="1"/>
  <c r="AB12" i="11"/>
  <c r="Z11" i="7"/>
  <c r="W11" i="9" s="1"/>
  <c r="X11" i="23" s="1"/>
  <c r="AA11" i="11"/>
  <c r="Y10" i="7"/>
  <c r="V10" i="9" s="1"/>
  <c r="W10" i="23" s="1"/>
  <c r="Z10" i="11"/>
  <c r="X9" i="7"/>
  <c r="U9" i="9" s="1"/>
  <c r="V9" i="23" s="1"/>
  <c r="Y9" i="11"/>
  <c r="W8" i="7"/>
  <c r="T8" i="9" s="1"/>
  <c r="U8" i="23" s="1"/>
  <c r="X8" i="11"/>
  <c r="V7" i="7"/>
  <c r="S7" i="9" s="1"/>
  <c r="T7" i="23" s="1"/>
  <c r="S8" i="2"/>
  <c r="S7" i="7" s="1"/>
  <c r="Q7" i="9" s="1"/>
  <c r="W7" i="11"/>
  <c r="P7" i="1"/>
  <c r="C7" i="7" s="1"/>
  <c r="N8" i="2"/>
  <c r="N7" i="7" s="1"/>
  <c r="L7" i="9" s="1"/>
  <c r="O8" i="2"/>
  <c r="O7" i="7" s="1"/>
  <c r="M7" i="9" s="1"/>
  <c r="P8" i="2"/>
  <c r="P7" i="7" s="1"/>
  <c r="N7" i="9" s="1"/>
  <c r="Q8" i="2"/>
  <c r="Q7" i="7" s="1"/>
  <c r="O7" i="9" s="1"/>
  <c r="R8" i="2"/>
  <c r="R7" i="7" s="1"/>
  <c r="P7" i="9" s="1"/>
  <c r="M8" i="2"/>
  <c r="M7" i="7" s="1"/>
  <c r="K7" i="9" s="1"/>
  <c r="U6" i="7"/>
  <c r="R6" i="9" s="1"/>
  <c r="S6" i="23" s="1"/>
  <c r="Y5" i="11"/>
  <c r="W4" i="7"/>
  <c r="T4" i="9" s="1"/>
  <c r="U4" i="23" s="1"/>
  <c r="F184" i="14"/>
  <c r="N184" i="14" s="1"/>
  <c r="AA244" i="11"/>
  <c r="Y243" i="7"/>
  <c r="V243" i="9" s="1"/>
  <c r="W243" i="23" s="1"/>
  <c r="E183" i="14"/>
  <c r="M183" i="14" s="1"/>
  <c r="Z243" i="11"/>
  <c r="X242" i="7"/>
  <c r="U242" i="9" s="1"/>
  <c r="V242" i="23" s="1"/>
  <c r="D182" i="14"/>
  <c r="L182" i="14" s="1"/>
  <c r="Y242" i="11"/>
  <c r="W241" i="7"/>
  <c r="T241" i="9" s="1"/>
  <c r="U241" i="23" s="1"/>
  <c r="C181" i="14"/>
  <c r="X241" i="11"/>
  <c r="V240" i="7"/>
  <c r="S240" i="9" s="1"/>
  <c r="T240" i="23" s="1"/>
  <c r="S241" i="2"/>
  <c r="S240" i="7" s="1"/>
  <c r="Q240" i="9" s="1"/>
  <c r="I180" i="14"/>
  <c r="Q180" i="14" s="1"/>
  <c r="W240" i="11"/>
  <c r="P240" i="1"/>
  <c r="C240" i="7" s="1"/>
  <c r="C240" i="9" s="1"/>
  <c r="Q241" i="2"/>
  <c r="Q240" i="7" s="1"/>
  <c r="O240" i="9" s="1"/>
  <c r="R241" i="2"/>
  <c r="R240" i="7" s="1"/>
  <c r="P240" i="9" s="1"/>
  <c r="P241" i="2"/>
  <c r="P240" i="7" s="1"/>
  <c r="N240" i="9" s="1"/>
  <c r="M241" i="2"/>
  <c r="M240" i="7" s="1"/>
  <c r="K240" i="9" s="1"/>
  <c r="N241" i="2"/>
  <c r="N240" i="7" s="1"/>
  <c r="L240" i="9" s="1"/>
  <c r="O241" i="2"/>
  <c r="O240" i="7" s="1"/>
  <c r="M240" i="9" s="1"/>
  <c r="U239" i="7"/>
  <c r="R239" i="9" s="1"/>
  <c r="S239" i="23" s="1"/>
  <c r="H178" i="14"/>
  <c r="P178" i="14" s="1"/>
  <c r="AC238" i="11"/>
  <c r="AA237" i="7"/>
  <c r="X237" i="9" s="1"/>
  <c r="Y237" i="23" s="1"/>
  <c r="G177" i="14"/>
  <c r="O177" i="14" s="1"/>
  <c r="AB237" i="11"/>
  <c r="Z236" i="7"/>
  <c r="W236" i="9" s="1"/>
  <c r="X236" i="23" s="1"/>
  <c r="F176" i="14"/>
  <c r="N176" i="14" s="1"/>
  <c r="AA236" i="11"/>
  <c r="Y235" i="7"/>
  <c r="V235" i="9" s="1"/>
  <c r="W235" i="23" s="1"/>
  <c r="E175" i="14"/>
  <c r="M175" i="14" s="1"/>
  <c r="Z235" i="11"/>
  <c r="X234" i="7"/>
  <c r="U234" i="9" s="1"/>
  <c r="V234" i="23" s="1"/>
  <c r="D174" i="14"/>
  <c r="L174" i="14" s="1"/>
  <c r="Y234" i="11"/>
  <c r="W233" i="7"/>
  <c r="T233" i="9" s="1"/>
  <c r="U233" i="23" s="1"/>
  <c r="C173" i="14"/>
  <c r="X233" i="11"/>
  <c r="V232" i="7"/>
  <c r="S232" i="9" s="1"/>
  <c r="T232" i="23" s="1"/>
  <c r="S233" i="2"/>
  <c r="S232" i="7" s="1"/>
  <c r="Q232" i="9" s="1"/>
  <c r="I172" i="14"/>
  <c r="Q172" i="14" s="1"/>
  <c r="W232" i="11"/>
  <c r="P232" i="1"/>
  <c r="C232" i="7" s="1"/>
  <c r="Q233" i="2"/>
  <c r="Q232" i="7" s="1"/>
  <c r="O232" i="9" s="1"/>
  <c r="R233" i="2"/>
  <c r="R232" i="7" s="1"/>
  <c r="P232" i="9" s="1"/>
  <c r="P233" i="2"/>
  <c r="P232" i="7" s="1"/>
  <c r="N232" i="9" s="1"/>
  <c r="M233" i="2"/>
  <c r="M232" i="7" s="1"/>
  <c r="K232" i="9" s="1"/>
  <c r="N233" i="2"/>
  <c r="N232" i="7" s="1"/>
  <c r="L232" i="9" s="1"/>
  <c r="O233" i="2"/>
  <c r="O232" i="7" s="1"/>
  <c r="M232" i="9" s="1"/>
  <c r="U231" i="7"/>
  <c r="R231" i="9" s="1"/>
  <c r="S231" i="23" s="1"/>
  <c r="H170" i="14"/>
  <c r="P170" i="14" s="1"/>
  <c r="AC230" i="11"/>
  <c r="AA229" i="7"/>
  <c r="X229" i="9" s="1"/>
  <c r="Y229" i="23" s="1"/>
  <c r="G169" i="14"/>
  <c r="O169" i="14" s="1"/>
  <c r="AB229" i="11"/>
  <c r="Z228" i="7"/>
  <c r="W228" i="9" s="1"/>
  <c r="X228" i="23" s="1"/>
  <c r="F168" i="14"/>
  <c r="N168" i="14" s="1"/>
  <c r="AA228" i="11"/>
  <c r="Y227" i="7"/>
  <c r="V227" i="9" s="1"/>
  <c r="W227" i="23" s="1"/>
  <c r="E167" i="14"/>
  <c r="M167" i="14" s="1"/>
  <c r="Z227" i="11"/>
  <c r="X226" i="7"/>
  <c r="U226" i="9" s="1"/>
  <c r="V226" i="23" s="1"/>
  <c r="D166" i="14"/>
  <c r="L166" i="14" s="1"/>
  <c r="Y226" i="11"/>
  <c r="W225" i="7"/>
  <c r="T225" i="9" s="1"/>
  <c r="U225" i="23" s="1"/>
  <c r="C165" i="14"/>
  <c r="X225" i="11"/>
  <c r="V224" i="7"/>
  <c r="S224" i="9" s="1"/>
  <c r="T224" i="23" s="1"/>
  <c r="S225" i="2"/>
  <c r="S224" i="7" s="1"/>
  <c r="Q224" i="9" s="1"/>
  <c r="I164" i="14"/>
  <c r="Q164" i="14" s="1"/>
  <c r="W224" i="11"/>
  <c r="P224" i="1"/>
  <c r="C224" i="7" s="1"/>
  <c r="P225" i="2"/>
  <c r="P224" i="7" s="1"/>
  <c r="N224" i="9" s="1"/>
  <c r="Q225" i="2"/>
  <c r="Q224" i="7" s="1"/>
  <c r="O224" i="9" s="1"/>
  <c r="R225" i="2"/>
  <c r="R224" i="7" s="1"/>
  <c r="P224" i="9" s="1"/>
  <c r="M225" i="2"/>
  <c r="M224" i="7" s="1"/>
  <c r="K224" i="9" s="1"/>
  <c r="O225" i="2"/>
  <c r="O224" i="7" s="1"/>
  <c r="M224" i="9" s="1"/>
  <c r="N225" i="2"/>
  <c r="N224" i="7" s="1"/>
  <c r="L224" i="9" s="1"/>
  <c r="U223" i="7"/>
  <c r="R223" i="9" s="1"/>
  <c r="S223" i="23" s="1"/>
  <c r="H162" i="14"/>
  <c r="P162" i="14" s="1"/>
  <c r="AC222" i="11"/>
  <c r="AA221" i="7"/>
  <c r="X221" i="9" s="1"/>
  <c r="Y221" i="23" s="1"/>
  <c r="G161" i="14"/>
  <c r="O161" i="14" s="1"/>
  <c r="AB221" i="11"/>
  <c r="Z220" i="7"/>
  <c r="W220" i="9" s="1"/>
  <c r="X220" i="23" s="1"/>
  <c r="F160" i="14"/>
  <c r="N160" i="14" s="1"/>
  <c r="AA220" i="11"/>
  <c r="Y219" i="7"/>
  <c r="V219" i="9" s="1"/>
  <c r="W219" i="23" s="1"/>
  <c r="E159" i="14"/>
  <c r="M159" i="14" s="1"/>
  <c r="Z219" i="11"/>
  <c r="X218" i="7"/>
  <c r="U218" i="9" s="1"/>
  <c r="V218" i="23" s="1"/>
  <c r="D158" i="14"/>
  <c r="L158" i="14" s="1"/>
  <c r="Y218" i="11"/>
  <c r="W217" i="7"/>
  <c r="T217" i="9" s="1"/>
  <c r="U217" i="23" s="1"/>
  <c r="C157" i="14"/>
  <c r="X217" i="11"/>
  <c r="V216" i="7"/>
  <c r="S216" i="9" s="1"/>
  <c r="T216" i="23" s="1"/>
  <c r="S217" i="2"/>
  <c r="S216" i="7" s="1"/>
  <c r="Q216" i="9" s="1"/>
  <c r="I156" i="14"/>
  <c r="Q156" i="14" s="1"/>
  <c r="W216" i="11"/>
  <c r="P216" i="1"/>
  <c r="C216" i="7" s="1"/>
  <c r="P217" i="2"/>
  <c r="P216" i="7" s="1"/>
  <c r="N216" i="9" s="1"/>
  <c r="Q217" i="2"/>
  <c r="Q216" i="7" s="1"/>
  <c r="O216" i="9" s="1"/>
  <c r="R217" i="2"/>
  <c r="R216" i="7" s="1"/>
  <c r="P216" i="9" s="1"/>
  <c r="M217" i="2"/>
  <c r="M216" i="7" s="1"/>
  <c r="K216" i="9" s="1"/>
  <c r="N217" i="2"/>
  <c r="N216" i="7" s="1"/>
  <c r="L216" i="9" s="1"/>
  <c r="O217" i="2"/>
  <c r="O216" i="7" s="1"/>
  <c r="M216" i="9" s="1"/>
  <c r="U215" i="7"/>
  <c r="R215" i="9" s="1"/>
  <c r="S215" i="23" s="1"/>
  <c r="H154" i="14"/>
  <c r="P154" i="14" s="1"/>
  <c r="AC214" i="11"/>
  <c r="AA213" i="7"/>
  <c r="X213" i="9" s="1"/>
  <c r="Y213" i="23" s="1"/>
  <c r="G153" i="14"/>
  <c r="O153" i="14" s="1"/>
  <c r="AB213" i="11"/>
  <c r="Z212" i="7"/>
  <c r="W212" i="9" s="1"/>
  <c r="X212" i="23" s="1"/>
  <c r="F152" i="14"/>
  <c r="N152" i="14" s="1"/>
  <c r="AA212" i="11"/>
  <c r="Y211" i="7"/>
  <c r="V211" i="9" s="1"/>
  <c r="W211" i="23" s="1"/>
  <c r="E151" i="14"/>
  <c r="M151" i="14" s="1"/>
  <c r="Z211" i="11"/>
  <c r="X210" i="7"/>
  <c r="U210" i="9" s="1"/>
  <c r="V210" i="23" s="1"/>
  <c r="D150" i="14"/>
  <c r="L150" i="14" s="1"/>
  <c r="Y210" i="11"/>
  <c r="W209" i="7"/>
  <c r="T209" i="9" s="1"/>
  <c r="U209" i="23" s="1"/>
  <c r="C149" i="14"/>
  <c r="X209" i="11"/>
  <c r="V208" i="7"/>
  <c r="S208" i="9" s="1"/>
  <c r="T208" i="23" s="1"/>
  <c r="S209" i="2"/>
  <c r="S208" i="7" s="1"/>
  <c r="Q208" i="9" s="1"/>
  <c r="I148" i="14"/>
  <c r="Q148" i="14" s="1"/>
  <c r="W208" i="11"/>
  <c r="P208" i="1"/>
  <c r="C208" i="7" s="1"/>
  <c r="P209" i="2"/>
  <c r="P208" i="7" s="1"/>
  <c r="N208" i="9" s="1"/>
  <c r="Q209" i="2"/>
  <c r="Q208" i="7" s="1"/>
  <c r="O208" i="9" s="1"/>
  <c r="R209" i="2"/>
  <c r="R208" i="7" s="1"/>
  <c r="P208" i="9" s="1"/>
  <c r="M209" i="2"/>
  <c r="M208" i="7" s="1"/>
  <c r="K208" i="9" s="1"/>
  <c r="T147" i="13" s="1"/>
  <c r="N209" i="2"/>
  <c r="N208" i="7" s="1"/>
  <c r="L208" i="9" s="1"/>
  <c r="O209" i="2"/>
  <c r="O208" i="7" s="1"/>
  <c r="M208" i="9" s="1"/>
  <c r="U207" i="7"/>
  <c r="R207" i="9" s="1"/>
  <c r="S207" i="23" s="1"/>
  <c r="H146" i="14"/>
  <c r="P146" i="14" s="1"/>
  <c r="AC206" i="11"/>
  <c r="AA205" i="7"/>
  <c r="X205" i="9" s="1"/>
  <c r="Y205" i="23" s="1"/>
  <c r="G145" i="14"/>
  <c r="O145" i="14" s="1"/>
  <c r="AB205" i="11"/>
  <c r="Z204" i="7"/>
  <c r="W204" i="9" s="1"/>
  <c r="X204" i="23" s="1"/>
  <c r="F144" i="14"/>
  <c r="N144" i="14" s="1"/>
  <c r="AA204" i="11"/>
  <c r="Y203" i="7"/>
  <c r="V203" i="9" s="1"/>
  <c r="W203" i="23" s="1"/>
  <c r="E143" i="14"/>
  <c r="M143" i="14" s="1"/>
  <c r="Z203" i="11"/>
  <c r="X202" i="7"/>
  <c r="U202" i="9" s="1"/>
  <c r="V202" i="23" s="1"/>
  <c r="D142" i="14"/>
  <c r="L142" i="14" s="1"/>
  <c r="Y202" i="11"/>
  <c r="W201" i="7"/>
  <c r="T201" i="9" s="1"/>
  <c r="U201" i="23" s="1"/>
  <c r="C141" i="14"/>
  <c r="X201" i="11"/>
  <c r="V200" i="7"/>
  <c r="S200" i="9" s="1"/>
  <c r="T200" i="23" s="1"/>
  <c r="S201" i="2"/>
  <c r="S200" i="7" s="1"/>
  <c r="Q200" i="9" s="1"/>
  <c r="I140" i="14"/>
  <c r="Q140" i="14" s="1"/>
  <c r="W200" i="11"/>
  <c r="P200" i="1"/>
  <c r="C200" i="7" s="1"/>
  <c r="P201" i="2"/>
  <c r="P200" i="7" s="1"/>
  <c r="N200" i="9" s="1"/>
  <c r="Q201" i="2"/>
  <c r="Q200" i="7" s="1"/>
  <c r="O200" i="9" s="1"/>
  <c r="R201" i="2"/>
  <c r="R200" i="7" s="1"/>
  <c r="P200" i="9" s="1"/>
  <c r="M201" i="2"/>
  <c r="M200" i="7" s="1"/>
  <c r="K200" i="9" s="1"/>
  <c r="N201" i="2"/>
  <c r="N200" i="7" s="1"/>
  <c r="L200" i="9" s="1"/>
  <c r="O201" i="2"/>
  <c r="O200" i="7" s="1"/>
  <c r="M200" i="9" s="1"/>
  <c r="U199" i="7"/>
  <c r="R199" i="9" s="1"/>
  <c r="S199" i="23" s="1"/>
  <c r="H138" i="14"/>
  <c r="P138" i="14" s="1"/>
  <c r="AC198" i="11"/>
  <c r="AA197" i="7"/>
  <c r="X197" i="9" s="1"/>
  <c r="Y197" i="23" s="1"/>
  <c r="G137" i="14"/>
  <c r="O137" i="14" s="1"/>
  <c r="AB197" i="11"/>
  <c r="Z196" i="7"/>
  <c r="W196" i="9" s="1"/>
  <c r="X196" i="23" s="1"/>
  <c r="F136" i="14"/>
  <c r="N136" i="14" s="1"/>
  <c r="AA196" i="11"/>
  <c r="Y195" i="7"/>
  <c r="V195" i="9" s="1"/>
  <c r="W195" i="23" s="1"/>
  <c r="E135" i="14"/>
  <c r="M135" i="14" s="1"/>
  <c r="Z195" i="11"/>
  <c r="X194" i="7"/>
  <c r="U194" i="9" s="1"/>
  <c r="V194" i="23" s="1"/>
  <c r="D134" i="14"/>
  <c r="L134" i="14" s="1"/>
  <c r="Y194" i="11"/>
  <c r="W193" i="7"/>
  <c r="T193" i="9" s="1"/>
  <c r="U193" i="23" s="1"/>
  <c r="C133" i="14"/>
  <c r="X193" i="11"/>
  <c r="V192" i="7"/>
  <c r="S192" i="9" s="1"/>
  <c r="T192" i="23" s="1"/>
  <c r="S193" i="2"/>
  <c r="S192" i="7" s="1"/>
  <c r="Q192" i="9" s="1"/>
  <c r="I132" i="14"/>
  <c r="Q132" i="14" s="1"/>
  <c r="W192" i="11"/>
  <c r="P192" i="1"/>
  <c r="C192" i="7" s="1"/>
  <c r="P193" i="2"/>
  <c r="P192" i="7" s="1"/>
  <c r="N192" i="9" s="1"/>
  <c r="Q193" i="2"/>
  <c r="Q192" i="7" s="1"/>
  <c r="O192" i="9" s="1"/>
  <c r="R193" i="2"/>
  <c r="R192" i="7" s="1"/>
  <c r="P192" i="9" s="1"/>
  <c r="M193" i="2"/>
  <c r="M192" i="7" s="1"/>
  <c r="K192" i="9" s="1"/>
  <c r="N193" i="2"/>
  <c r="N192" i="7" s="1"/>
  <c r="L192" i="9" s="1"/>
  <c r="O193" i="2"/>
  <c r="O192" i="7" s="1"/>
  <c r="M192" i="9" s="1"/>
  <c r="U191" i="7"/>
  <c r="R191" i="9" s="1"/>
  <c r="S191" i="23" s="1"/>
  <c r="H130" i="14"/>
  <c r="P130" i="14" s="1"/>
  <c r="AC190" i="11"/>
  <c r="AA189" i="7"/>
  <c r="X189" i="9" s="1"/>
  <c r="Y189" i="23" s="1"/>
  <c r="G129" i="14"/>
  <c r="O129" i="14" s="1"/>
  <c r="AB189" i="11"/>
  <c r="Z188" i="7"/>
  <c r="W188" i="9" s="1"/>
  <c r="X188" i="23" s="1"/>
  <c r="F128" i="14"/>
  <c r="N128" i="14" s="1"/>
  <c r="AA188" i="11"/>
  <c r="Y187" i="7"/>
  <c r="V187" i="9" s="1"/>
  <c r="W187" i="23" s="1"/>
  <c r="E127" i="14"/>
  <c r="M127" i="14" s="1"/>
  <c r="Z187" i="11"/>
  <c r="X186" i="7"/>
  <c r="U186" i="9" s="1"/>
  <c r="V186" i="23" s="1"/>
  <c r="D126" i="14"/>
  <c r="L126" i="14" s="1"/>
  <c r="Y186" i="11"/>
  <c r="W185" i="7"/>
  <c r="T185" i="9" s="1"/>
  <c r="U185" i="23" s="1"/>
  <c r="C125" i="14"/>
  <c r="X185" i="11"/>
  <c r="V184" i="7"/>
  <c r="S184" i="9" s="1"/>
  <c r="T184" i="23" s="1"/>
  <c r="S185" i="2"/>
  <c r="S184" i="7" s="1"/>
  <c r="Q184" i="9" s="1"/>
  <c r="I124" i="14"/>
  <c r="Q124" i="14" s="1"/>
  <c r="W184" i="11"/>
  <c r="P184" i="1"/>
  <c r="C184" i="7" s="1"/>
  <c r="P185" i="2"/>
  <c r="P184" i="7" s="1"/>
  <c r="N184" i="9" s="1"/>
  <c r="Q185" i="2"/>
  <c r="Q184" i="7" s="1"/>
  <c r="O184" i="9" s="1"/>
  <c r="R185" i="2"/>
  <c r="R184" i="7" s="1"/>
  <c r="P184" i="9" s="1"/>
  <c r="M185" i="2"/>
  <c r="M184" i="7" s="1"/>
  <c r="K184" i="9" s="1"/>
  <c r="N185" i="2"/>
  <c r="N184" i="7" s="1"/>
  <c r="L184" i="9" s="1"/>
  <c r="O185" i="2"/>
  <c r="O184" i="7" s="1"/>
  <c r="M184" i="9" s="1"/>
  <c r="U183" i="7"/>
  <c r="R183" i="9" s="1"/>
  <c r="S183" i="23" s="1"/>
  <c r="H122" i="14"/>
  <c r="P122" i="14" s="1"/>
  <c r="AC182" i="11"/>
  <c r="AA181" i="7"/>
  <c r="X181" i="9" s="1"/>
  <c r="Y181" i="23" s="1"/>
  <c r="G121" i="14"/>
  <c r="O121" i="14" s="1"/>
  <c r="AB181" i="11"/>
  <c r="Z180" i="7"/>
  <c r="W180" i="9" s="1"/>
  <c r="X180" i="23" s="1"/>
  <c r="F120" i="14"/>
  <c r="N120" i="14" s="1"/>
  <c r="AA180" i="11"/>
  <c r="Y179" i="7"/>
  <c r="V179" i="9" s="1"/>
  <c r="W179" i="23" s="1"/>
  <c r="E119" i="14"/>
  <c r="M119" i="14" s="1"/>
  <c r="Z179" i="11"/>
  <c r="X178" i="7"/>
  <c r="U178" i="9" s="1"/>
  <c r="V178" i="23" s="1"/>
  <c r="D118" i="14"/>
  <c r="L118" i="14" s="1"/>
  <c r="Y178" i="11"/>
  <c r="W177" i="7"/>
  <c r="T177" i="9" s="1"/>
  <c r="U177" i="23" s="1"/>
  <c r="C117" i="14"/>
  <c r="X177" i="11"/>
  <c r="V176" i="7"/>
  <c r="S176" i="9" s="1"/>
  <c r="T176" i="23" s="1"/>
  <c r="S177" i="2"/>
  <c r="S176" i="7" s="1"/>
  <c r="Q176" i="9" s="1"/>
  <c r="I116" i="14"/>
  <c r="Q116" i="14" s="1"/>
  <c r="W176" i="11"/>
  <c r="P176" i="1"/>
  <c r="C176" i="7" s="1"/>
  <c r="P177" i="2"/>
  <c r="P176" i="7" s="1"/>
  <c r="N176" i="9" s="1"/>
  <c r="Q177" i="2"/>
  <c r="Q176" i="7" s="1"/>
  <c r="O176" i="9" s="1"/>
  <c r="R177" i="2"/>
  <c r="R176" i="7" s="1"/>
  <c r="P176" i="9" s="1"/>
  <c r="M177" i="2"/>
  <c r="M176" i="7" s="1"/>
  <c r="K176" i="9" s="1"/>
  <c r="N177" i="2"/>
  <c r="N176" i="7" s="1"/>
  <c r="L176" i="9" s="1"/>
  <c r="O177" i="2"/>
  <c r="O176" i="7" s="1"/>
  <c r="M176" i="9" s="1"/>
  <c r="U175" i="7"/>
  <c r="R175" i="9" s="1"/>
  <c r="S175" i="23" s="1"/>
  <c r="H114" i="14"/>
  <c r="P114" i="14" s="1"/>
  <c r="AC174" i="11"/>
  <c r="AA173" i="7"/>
  <c r="X173" i="9" s="1"/>
  <c r="Y173" i="23" s="1"/>
  <c r="G113" i="14"/>
  <c r="O113" i="14" s="1"/>
  <c r="AB173" i="11"/>
  <c r="Z172" i="7"/>
  <c r="W172" i="9" s="1"/>
  <c r="X172" i="23" s="1"/>
  <c r="F112" i="14"/>
  <c r="N112" i="14" s="1"/>
  <c r="AA172" i="11"/>
  <c r="Y171" i="7"/>
  <c r="V171" i="9" s="1"/>
  <c r="W171" i="23" s="1"/>
  <c r="E111" i="14"/>
  <c r="M111" i="14" s="1"/>
  <c r="Z171" i="11"/>
  <c r="X170" i="7"/>
  <c r="U170" i="9" s="1"/>
  <c r="V170" i="23" s="1"/>
  <c r="D110" i="14"/>
  <c r="L110" i="14" s="1"/>
  <c r="Y170" i="11"/>
  <c r="W169" i="7"/>
  <c r="T169" i="9" s="1"/>
  <c r="U169" i="23" s="1"/>
  <c r="C109" i="14"/>
  <c r="X169" i="11"/>
  <c r="V168" i="7"/>
  <c r="S168" i="9" s="1"/>
  <c r="T168" i="23" s="1"/>
  <c r="S169" i="2"/>
  <c r="S168" i="7" s="1"/>
  <c r="Q168" i="9" s="1"/>
  <c r="I108" i="14"/>
  <c r="Q108" i="14" s="1"/>
  <c r="W168" i="11"/>
  <c r="P168" i="1"/>
  <c r="C168" i="7" s="1"/>
  <c r="P169" i="2"/>
  <c r="P168" i="7" s="1"/>
  <c r="N168" i="9" s="1"/>
  <c r="Q169" i="2"/>
  <c r="Q168" i="7" s="1"/>
  <c r="O168" i="9" s="1"/>
  <c r="R169" i="2"/>
  <c r="R168" i="7" s="1"/>
  <c r="P168" i="9" s="1"/>
  <c r="M169" i="2"/>
  <c r="M168" i="7" s="1"/>
  <c r="K168" i="9" s="1"/>
  <c r="N169" i="2"/>
  <c r="N168" i="7" s="1"/>
  <c r="L168" i="9" s="1"/>
  <c r="O169" i="2"/>
  <c r="O168" i="7" s="1"/>
  <c r="M168" i="9" s="1"/>
  <c r="U167" i="7"/>
  <c r="R167" i="9" s="1"/>
  <c r="S167" i="23" s="1"/>
  <c r="H106" i="14"/>
  <c r="P106" i="14" s="1"/>
  <c r="AC166" i="11"/>
  <c r="AA165" i="7"/>
  <c r="X165" i="9" s="1"/>
  <c r="Y165" i="23" s="1"/>
  <c r="G105" i="14"/>
  <c r="O105" i="14" s="1"/>
  <c r="AB165" i="11"/>
  <c r="Z164" i="7"/>
  <c r="W164" i="9" s="1"/>
  <c r="X164" i="23" s="1"/>
  <c r="F104" i="14"/>
  <c r="N104" i="14" s="1"/>
  <c r="AA164" i="11"/>
  <c r="Y163" i="7"/>
  <c r="V163" i="9" s="1"/>
  <c r="W163" i="23" s="1"/>
  <c r="E103" i="14"/>
  <c r="M103" i="14" s="1"/>
  <c r="Z163" i="11"/>
  <c r="X162" i="7"/>
  <c r="U162" i="9" s="1"/>
  <c r="V162" i="23" s="1"/>
  <c r="D102" i="14"/>
  <c r="L102" i="14" s="1"/>
  <c r="Y162" i="11"/>
  <c r="W161" i="7"/>
  <c r="T161" i="9" s="1"/>
  <c r="U161" i="23" s="1"/>
  <c r="C101" i="14"/>
  <c r="X161" i="11"/>
  <c r="V160" i="7"/>
  <c r="S160" i="9" s="1"/>
  <c r="T160" i="23" s="1"/>
  <c r="S161" i="2"/>
  <c r="S160" i="7" s="1"/>
  <c r="Q160" i="9" s="1"/>
  <c r="I100" i="14"/>
  <c r="Q100" i="14" s="1"/>
  <c r="W160" i="11"/>
  <c r="P160" i="1"/>
  <c r="C160" i="7" s="1"/>
  <c r="P161" i="2"/>
  <c r="P160" i="7" s="1"/>
  <c r="N160" i="9" s="1"/>
  <c r="Q161" i="2"/>
  <c r="Q160" i="7" s="1"/>
  <c r="O160" i="9" s="1"/>
  <c r="R161" i="2"/>
  <c r="R160" i="7" s="1"/>
  <c r="P160" i="9" s="1"/>
  <c r="M161" i="2"/>
  <c r="M160" i="7" s="1"/>
  <c r="K160" i="9" s="1"/>
  <c r="N161" i="2"/>
  <c r="N160" i="7" s="1"/>
  <c r="L160" i="9" s="1"/>
  <c r="O161" i="2"/>
  <c r="O160" i="7" s="1"/>
  <c r="M160" i="9" s="1"/>
  <c r="U159" i="7"/>
  <c r="R159" i="9" s="1"/>
  <c r="S159" i="23" s="1"/>
  <c r="H98" i="14"/>
  <c r="P98" i="14" s="1"/>
  <c r="AC158" i="11"/>
  <c r="AA157" i="7"/>
  <c r="X157" i="9" s="1"/>
  <c r="Y157" i="23" s="1"/>
  <c r="G97" i="14"/>
  <c r="O97" i="14" s="1"/>
  <c r="AB157" i="11"/>
  <c r="Z156" i="7"/>
  <c r="W156" i="9" s="1"/>
  <c r="X156" i="23" s="1"/>
  <c r="F96" i="14"/>
  <c r="N96" i="14" s="1"/>
  <c r="AA156" i="11"/>
  <c r="Y155" i="7"/>
  <c r="V155" i="9" s="1"/>
  <c r="W155" i="23" s="1"/>
  <c r="E95" i="14"/>
  <c r="M95" i="14" s="1"/>
  <c r="Z155" i="11"/>
  <c r="X154" i="7"/>
  <c r="U154" i="9" s="1"/>
  <c r="V154" i="23" s="1"/>
  <c r="D94" i="14"/>
  <c r="L94" i="14" s="1"/>
  <c r="Y154" i="11"/>
  <c r="W153" i="7"/>
  <c r="T153" i="9" s="1"/>
  <c r="U153" i="23" s="1"/>
  <c r="C93" i="14"/>
  <c r="X153" i="11"/>
  <c r="V152" i="7"/>
  <c r="S152" i="9" s="1"/>
  <c r="T152" i="23" s="1"/>
  <c r="S153" i="2"/>
  <c r="S152" i="7" s="1"/>
  <c r="Q152" i="9" s="1"/>
  <c r="I92" i="14"/>
  <c r="Q92" i="14" s="1"/>
  <c r="W152" i="11"/>
  <c r="P152" i="1"/>
  <c r="C152" i="7" s="1"/>
  <c r="P153" i="2"/>
  <c r="P152" i="7" s="1"/>
  <c r="N152" i="9" s="1"/>
  <c r="Q153" i="2"/>
  <c r="Q152" i="7" s="1"/>
  <c r="O152" i="9" s="1"/>
  <c r="R153" i="2"/>
  <c r="R152" i="7" s="1"/>
  <c r="P152" i="9" s="1"/>
  <c r="M153" i="2"/>
  <c r="M152" i="7" s="1"/>
  <c r="K152" i="9" s="1"/>
  <c r="N153" i="2"/>
  <c r="N152" i="7" s="1"/>
  <c r="L152" i="9" s="1"/>
  <c r="O153" i="2"/>
  <c r="O152" i="7" s="1"/>
  <c r="M152" i="9" s="1"/>
  <c r="U151" i="7"/>
  <c r="R151" i="9" s="1"/>
  <c r="S151" i="23" s="1"/>
  <c r="H90" i="14"/>
  <c r="P90" i="14" s="1"/>
  <c r="AC150" i="11"/>
  <c r="AA149" i="7"/>
  <c r="X149" i="9" s="1"/>
  <c r="Y149" i="23" s="1"/>
  <c r="G89" i="14"/>
  <c r="O89" i="14" s="1"/>
  <c r="AB149" i="11"/>
  <c r="Z148" i="7"/>
  <c r="W148" i="9" s="1"/>
  <c r="X148" i="23" s="1"/>
  <c r="F88" i="14"/>
  <c r="N88" i="14" s="1"/>
  <c r="AA148" i="11"/>
  <c r="Y147" i="7"/>
  <c r="V147" i="9" s="1"/>
  <c r="W147" i="23" s="1"/>
  <c r="E87" i="14"/>
  <c r="M87" i="14" s="1"/>
  <c r="Z147" i="11"/>
  <c r="X146" i="7"/>
  <c r="U146" i="9" s="1"/>
  <c r="V146" i="23" s="1"/>
  <c r="D86" i="14"/>
  <c r="L86" i="14" s="1"/>
  <c r="Y146" i="11"/>
  <c r="W145" i="7"/>
  <c r="T145" i="9" s="1"/>
  <c r="U145" i="23" s="1"/>
  <c r="C85" i="14"/>
  <c r="X145" i="11"/>
  <c r="V144" i="7"/>
  <c r="S144" i="9" s="1"/>
  <c r="T144" i="23" s="1"/>
  <c r="S145" i="2"/>
  <c r="S144" i="7" s="1"/>
  <c r="Q144" i="9" s="1"/>
  <c r="I84" i="14"/>
  <c r="Q84" i="14" s="1"/>
  <c r="W144" i="11"/>
  <c r="P144" i="1"/>
  <c r="C144" i="7" s="1"/>
  <c r="P145" i="2"/>
  <c r="P144" i="7" s="1"/>
  <c r="N144" i="9" s="1"/>
  <c r="Q145" i="2"/>
  <c r="Q144" i="7" s="1"/>
  <c r="O144" i="9" s="1"/>
  <c r="R145" i="2"/>
  <c r="R144" i="7" s="1"/>
  <c r="P144" i="9" s="1"/>
  <c r="M145" i="2"/>
  <c r="M144" i="7" s="1"/>
  <c r="K144" i="9" s="1"/>
  <c r="N145" i="2"/>
  <c r="N144" i="7" s="1"/>
  <c r="L144" i="9" s="1"/>
  <c r="O145" i="2"/>
  <c r="O144" i="7" s="1"/>
  <c r="M144" i="9" s="1"/>
  <c r="U143" i="7"/>
  <c r="R143" i="9" s="1"/>
  <c r="S143" i="23" s="1"/>
  <c r="H82" i="14"/>
  <c r="P82" i="14" s="1"/>
  <c r="AC142" i="11"/>
  <c r="AA141" i="7"/>
  <c r="X141" i="9" s="1"/>
  <c r="Y141" i="23" s="1"/>
  <c r="G81" i="14"/>
  <c r="O81" i="14" s="1"/>
  <c r="AB141" i="11"/>
  <c r="Z140" i="7"/>
  <c r="W140" i="9" s="1"/>
  <c r="X140" i="23" s="1"/>
  <c r="F80" i="14"/>
  <c r="N80" i="14" s="1"/>
  <c r="AA140" i="11"/>
  <c r="Y139" i="7"/>
  <c r="V139" i="9" s="1"/>
  <c r="W139" i="23" s="1"/>
  <c r="E79" i="14"/>
  <c r="M79" i="14" s="1"/>
  <c r="Z139" i="11"/>
  <c r="X138" i="7"/>
  <c r="U138" i="9" s="1"/>
  <c r="V138" i="23" s="1"/>
  <c r="D78" i="14"/>
  <c r="L78" i="14" s="1"/>
  <c r="Y138" i="11"/>
  <c r="W137" i="7"/>
  <c r="T137" i="9" s="1"/>
  <c r="U137" i="23" s="1"/>
  <c r="C77" i="14"/>
  <c r="X137" i="11"/>
  <c r="V136" i="7"/>
  <c r="S136" i="9" s="1"/>
  <c r="T136" i="23" s="1"/>
  <c r="S137" i="2"/>
  <c r="S136" i="7" s="1"/>
  <c r="Q136" i="9" s="1"/>
  <c r="I76" i="14"/>
  <c r="Q76" i="14" s="1"/>
  <c r="W136" i="11"/>
  <c r="P136" i="1"/>
  <c r="C136" i="7" s="1"/>
  <c r="P137" i="2"/>
  <c r="P136" i="7" s="1"/>
  <c r="N136" i="9" s="1"/>
  <c r="Q137" i="2"/>
  <c r="Q136" i="7" s="1"/>
  <c r="O136" i="9" s="1"/>
  <c r="R137" i="2"/>
  <c r="R136" i="7" s="1"/>
  <c r="P136" i="9" s="1"/>
  <c r="M137" i="2"/>
  <c r="M136" i="7" s="1"/>
  <c r="K136" i="9" s="1"/>
  <c r="N137" i="2"/>
  <c r="N136" i="7" s="1"/>
  <c r="L136" i="9" s="1"/>
  <c r="O137" i="2"/>
  <c r="O136" i="7" s="1"/>
  <c r="M136" i="9" s="1"/>
  <c r="U135" i="7"/>
  <c r="R135" i="9" s="1"/>
  <c r="S135" i="23" s="1"/>
  <c r="H74" i="14"/>
  <c r="P74" i="14" s="1"/>
  <c r="AC134" i="11"/>
  <c r="AA133" i="7"/>
  <c r="X133" i="9" s="1"/>
  <c r="Y133" i="23" s="1"/>
  <c r="G73" i="14"/>
  <c r="O73" i="14" s="1"/>
  <c r="AB133" i="11"/>
  <c r="Z132" i="7"/>
  <c r="W132" i="9" s="1"/>
  <c r="X132" i="23" s="1"/>
  <c r="F72" i="14"/>
  <c r="N72" i="14" s="1"/>
  <c r="AA132" i="11"/>
  <c r="Y131" i="7"/>
  <c r="V131" i="9" s="1"/>
  <c r="W131" i="23" s="1"/>
  <c r="E71" i="14"/>
  <c r="M71" i="14" s="1"/>
  <c r="Z131" i="11"/>
  <c r="X130" i="7"/>
  <c r="U130" i="9" s="1"/>
  <c r="V130" i="23" s="1"/>
  <c r="D70" i="14"/>
  <c r="L70" i="14" s="1"/>
  <c r="Y130" i="11"/>
  <c r="W129" i="7"/>
  <c r="T129" i="9" s="1"/>
  <c r="U129" i="23" s="1"/>
  <c r="C69" i="14"/>
  <c r="X129" i="11"/>
  <c r="V128" i="7"/>
  <c r="S128" i="9" s="1"/>
  <c r="T128" i="23" s="1"/>
  <c r="S129" i="2"/>
  <c r="S128" i="7" s="1"/>
  <c r="Q128" i="9" s="1"/>
  <c r="I68" i="14"/>
  <c r="Q68" i="14" s="1"/>
  <c r="W128" i="11"/>
  <c r="P128" i="1"/>
  <c r="C128" i="7" s="1"/>
  <c r="P129" i="2"/>
  <c r="P128" i="7" s="1"/>
  <c r="N128" i="9" s="1"/>
  <c r="Q129" i="2"/>
  <c r="Q128" i="7" s="1"/>
  <c r="O128" i="9" s="1"/>
  <c r="R129" i="2"/>
  <c r="R128" i="7" s="1"/>
  <c r="P128" i="9" s="1"/>
  <c r="M129" i="2"/>
  <c r="M128" i="7" s="1"/>
  <c r="K128" i="9" s="1"/>
  <c r="N129" i="2"/>
  <c r="N128" i="7" s="1"/>
  <c r="L128" i="9" s="1"/>
  <c r="O129" i="2"/>
  <c r="O128" i="7" s="1"/>
  <c r="M128" i="9" s="1"/>
  <c r="U127" i="7"/>
  <c r="R127" i="9" s="1"/>
  <c r="S127" i="23" s="1"/>
  <c r="H66" i="14"/>
  <c r="P66" i="14" s="1"/>
  <c r="AC126" i="11"/>
  <c r="AA125" i="7"/>
  <c r="X125" i="9" s="1"/>
  <c r="Y125" i="23" s="1"/>
  <c r="G65" i="14"/>
  <c r="O65" i="14" s="1"/>
  <c r="AB125" i="11"/>
  <c r="Z124" i="7"/>
  <c r="W124" i="9" s="1"/>
  <c r="X124" i="23" s="1"/>
  <c r="F64" i="14"/>
  <c r="N64" i="14" s="1"/>
  <c r="AA124" i="11"/>
  <c r="Y123" i="7"/>
  <c r="V123" i="9" s="1"/>
  <c r="W123" i="23" s="1"/>
  <c r="E63" i="14"/>
  <c r="M63" i="14" s="1"/>
  <c r="Z123" i="11"/>
  <c r="X122" i="7"/>
  <c r="U122" i="9" s="1"/>
  <c r="V122" i="23" s="1"/>
  <c r="D62" i="14"/>
  <c r="L62" i="14" s="1"/>
  <c r="Y122" i="11"/>
  <c r="W121" i="7"/>
  <c r="T121" i="9" s="1"/>
  <c r="U121" i="23" s="1"/>
  <c r="C61" i="14"/>
  <c r="X121" i="11"/>
  <c r="V120" i="7"/>
  <c r="S120" i="9" s="1"/>
  <c r="T120" i="23" s="1"/>
  <c r="S121" i="2"/>
  <c r="S120" i="7" s="1"/>
  <c r="Q120" i="9" s="1"/>
  <c r="I60" i="14"/>
  <c r="Q60" i="14" s="1"/>
  <c r="W120" i="11"/>
  <c r="P120" i="1"/>
  <c r="C120" i="7" s="1"/>
  <c r="P121" i="2"/>
  <c r="P120" i="7" s="1"/>
  <c r="N120" i="9" s="1"/>
  <c r="Q121" i="2"/>
  <c r="Q120" i="7" s="1"/>
  <c r="O120" i="9" s="1"/>
  <c r="R121" i="2"/>
  <c r="R120" i="7" s="1"/>
  <c r="P120" i="9" s="1"/>
  <c r="M121" i="2"/>
  <c r="M120" i="7" s="1"/>
  <c r="K120" i="9" s="1"/>
  <c r="N121" i="2"/>
  <c r="N120" i="7" s="1"/>
  <c r="L120" i="9" s="1"/>
  <c r="O121" i="2"/>
  <c r="O120" i="7" s="1"/>
  <c r="M120" i="9" s="1"/>
  <c r="U119" i="7"/>
  <c r="R119" i="9" s="1"/>
  <c r="S119" i="23" s="1"/>
  <c r="H58" i="14"/>
  <c r="P58" i="14" s="1"/>
  <c r="AC118" i="11"/>
  <c r="AA117" i="7"/>
  <c r="X117" i="9" s="1"/>
  <c r="Y117" i="23" s="1"/>
  <c r="G57" i="14"/>
  <c r="O57" i="14" s="1"/>
  <c r="AB117" i="11"/>
  <c r="Z116" i="7"/>
  <c r="W116" i="9" s="1"/>
  <c r="X116" i="23" s="1"/>
  <c r="F56" i="14"/>
  <c r="N56" i="14" s="1"/>
  <c r="AA116" i="11"/>
  <c r="Y115" i="7"/>
  <c r="V115" i="9" s="1"/>
  <c r="W115" i="23" s="1"/>
  <c r="E55" i="14"/>
  <c r="M55" i="14" s="1"/>
  <c r="Z115" i="11"/>
  <c r="X114" i="7"/>
  <c r="U114" i="9" s="1"/>
  <c r="V114" i="23" s="1"/>
  <c r="D54" i="14"/>
  <c r="L54" i="14" s="1"/>
  <c r="Y114" i="11"/>
  <c r="W113" i="7"/>
  <c r="T113" i="9" s="1"/>
  <c r="U113" i="23" s="1"/>
  <c r="C53" i="14"/>
  <c r="X113" i="11"/>
  <c r="V112" i="7"/>
  <c r="S112" i="9" s="1"/>
  <c r="T112" i="23" s="1"/>
  <c r="S113" i="2"/>
  <c r="S112" i="7" s="1"/>
  <c r="Q112" i="9" s="1"/>
  <c r="I52" i="14"/>
  <c r="Q52" i="14" s="1"/>
  <c r="W112" i="11"/>
  <c r="P112" i="1"/>
  <c r="C112" i="7" s="1"/>
  <c r="P113" i="2"/>
  <c r="P112" i="7" s="1"/>
  <c r="N112" i="9" s="1"/>
  <c r="Q113" i="2"/>
  <c r="Q112" i="7" s="1"/>
  <c r="O112" i="9" s="1"/>
  <c r="R113" i="2"/>
  <c r="R112" i="7" s="1"/>
  <c r="P112" i="9" s="1"/>
  <c r="M113" i="2"/>
  <c r="M112" i="7" s="1"/>
  <c r="K112" i="9" s="1"/>
  <c r="N113" i="2"/>
  <c r="N112" i="7" s="1"/>
  <c r="L112" i="9" s="1"/>
  <c r="O113" i="2"/>
  <c r="O112" i="7" s="1"/>
  <c r="M112" i="9" s="1"/>
  <c r="U111" i="7"/>
  <c r="R111" i="9" s="1"/>
  <c r="S111" i="23" s="1"/>
  <c r="H50" i="14"/>
  <c r="P50" i="14" s="1"/>
  <c r="AC110" i="11"/>
  <c r="AA109" i="7"/>
  <c r="X109" i="9" s="1"/>
  <c r="Y109" i="23" s="1"/>
  <c r="G49" i="14"/>
  <c r="O49" i="14" s="1"/>
  <c r="AB109" i="11"/>
  <c r="Z108" i="7"/>
  <c r="W108" i="9" s="1"/>
  <c r="X108" i="23" s="1"/>
  <c r="F48" i="14"/>
  <c r="N48" i="14" s="1"/>
  <c r="AA108" i="11"/>
  <c r="Y107" i="7"/>
  <c r="V107" i="9" s="1"/>
  <c r="W107" i="23" s="1"/>
  <c r="E47" i="14"/>
  <c r="M47" i="14" s="1"/>
  <c r="Z107" i="11"/>
  <c r="X106" i="7"/>
  <c r="U106" i="9" s="1"/>
  <c r="V106" i="23" s="1"/>
  <c r="D46" i="14"/>
  <c r="L46" i="14" s="1"/>
  <c r="Y106" i="11"/>
  <c r="W105" i="7"/>
  <c r="T105" i="9" s="1"/>
  <c r="U105" i="23" s="1"/>
  <c r="C45" i="14"/>
  <c r="X105" i="11"/>
  <c r="V104" i="7"/>
  <c r="S104" i="9" s="1"/>
  <c r="T104" i="23" s="1"/>
  <c r="S105" i="2"/>
  <c r="S104" i="7" s="1"/>
  <c r="Q104" i="9" s="1"/>
  <c r="I44" i="14"/>
  <c r="Q44" i="14" s="1"/>
  <c r="W104" i="11"/>
  <c r="P104" i="1"/>
  <c r="C104" i="7" s="1"/>
  <c r="P105" i="2"/>
  <c r="P104" i="7" s="1"/>
  <c r="N104" i="9" s="1"/>
  <c r="Q105" i="2"/>
  <c r="Q104" i="7" s="1"/>
  <c r="O104" i="9" s="1"/>
  <c r="R105" i="2"/>
  <c r="R104" i="7" s="1"/>
  <c r="P104" i="9" s="1"/>
  <c r="M105" i="2"/>
  <c r="M104" i="7" s="1"/>
  <c r="K104" i="9" s="1"/>
  <c r="N105" i="2"/>
  <c r="N104" i="7" s="1"/>
  <c r="L104" i="9" s="1"/>
  <c r="O105" i="2"/>
  <c r="O104" i="7" s="1"/>
  <c r="M104" i="9" s="1"/>
  <c r="U103" i="7"/>
  <c r="R103" i="9" s="1"/>
  <c r="S103" i="23" s="1"/>
  <c r="H42" i="14"/>
  <c r="P42" i="14" s="1"/>
  <c r="AC102" i="11"/>
  <c r="AA101" i="7"/>
  <c r="X101" i="9" s="1"/>
  <c r="Y101" i="23" s="1"/>
  <c r="G41" i="14"/>
  <c r="O41" i="14" s="1"/>
  <c r="AB101" i="11"/>
  <c r="Z100" i="7"/>
  <c r="W100" i="9" s="1"/>
  <c r="X100" i="23" s="1"/>
  <c r="F40" i="14"/>
  <c r="N40" i="14" s="1"/>
  <c r="AA100" i="11"/>
  <c r="Y99" i="7"/>
  <c r="V99" i="9" s="1"/>
  <c r="W99" i="23" s="1"/>
  <c r="E39" i="14"/>
  <c r="M39" i="14" s="1"/>
  <c r="Z99" i="11"/>
  <c r="X98" i="7"/>
  <c r="U98" i="9" s="1"/>
  <c r="V98" i="23" s="1"/>
  <c r="D38" i="14"/>
  <c r="L38" i="14" s="1"/>
  <c r="Y98" i="11"/>
  <c r="W97" i="7"/>
  <c r="T97" i="9" s="1"/>
  <c r="U97" i="23" s="1"/>
  <c r="C37" i="14"/>
  <c r="X97" i="11"/>
  <c r="V96" i="7"/>
  <c r="S96" i="9" s="1"/>
  <c r="T96" i="23" s="1"/>
  <c r="S97" i="2"/>
  <c r="S96" i="7" s="1"/>
  <c r="Q96" i="9" s="1"/>
  <c r="I36" i="14"/>
  <c r="Q36" i="14" s="1"/>
  <c r="W96" i="11"/>
  <c r="P96" i="1"/>
  <c r="C96" i="7" s="1"/>
  <c r="P97" i="2"/>
  <c r="P96" i="7" s="1"/>
  <c r="N96" i="9" s="1"/>
  <c r="Q97" i="2"/>
  <c r="Q96" i="7" s="1"/>
  <c r="O96" i="9" s="1"/>
  <c r="R97" i="2"/>
  <c r="R96" i="7" s="1"/>
  <c r="P96" i="9" s="1"/>
  <c r="M97" i="2"/>
  <c r="M96" i="7" s="1"/>
  <c r="K96" i="9" s="1"/>
  <c r="N97" i="2"/>
  <c r="N96" i="7" s="1"/>
  <c r="L96" i="9" s="1"/>
  <c r="O97" i="2"/>
  <c r="O96" i="7" s="1"/>
  <c r="M96" i="9" s="1"/>
  <c r="U95" i="7"/>
  <c r="R95" i="9" s="1"/>
  <c r="S95" i="23" s="1"/>
  <c r="H34" i="14"/>
  <c r="P34" i="14" s="1"/>
  <c r="AC94" i="11"/>
  <c r="AA93" i="7"/>
  <c r="X93" i="9" s="1"/>
  <c r="Y93" i="23" s="1"/>
  <c r="G33" i="14"/>
  <c r="O33" i="14" s="1"/>
  <c r="AB93" i="11"/>
  <c r="Z92" i="7"/>
  <c r="W92" i="9" s="1"/>
  <c r="X92" i="23" s="1"/>
  <c r="F32" i="14"/>
  <c r="N32" i="14" s="1"/>
  <c r="AA92" i="11"/>
  <c r="Y91" i="7"/>
  <c r="V91" i="9" s="1"/>
  <c r="W91" i="23" s="1"/>
  <c r="E31" i="14"/>
  <c r="M31" i="14" s="1"/>
  <c r="Z91" i="11"/>
  <c r="X90" i="7"/>
  <c r="U90" i="9" s="1"/>
  <c r="V90" i="23" s="1"/>
  <c r="D30" i="14"/>
  <c r="L30" i="14" s="1"/>
  <c r="Y90" i="11"/>
  <c r="W89" i="7"/>
  <c r="T89" i="9" s="1"/>
  <c r="U89" i="23" s="1"/>
  <c r="C29" i="14"/>
  <c r="X89" i="11"/>
  <c r="V88" i="7"/>
  <c r="S88" i="9" s="1"/>
  <c r="T88" i="23" s="1"/>
  <c r="S89" i="2"/>
  <c r="S88" i="7" s="1"/>
  <c r="Q88" i="9" s="1"/>
  <c r="I28" i="14"/>
  <c r="Q28" i="14" s="1"/>
  <c r="W88" i="11"/>
  <c r="P88" i="1"/>
  <c r="C88" i="7" s="1"/>
  <c r="P89" i="2"/>
  <c r="P88" i="7" s="1"/>
  <c r="N88" i="9" s="1"/>
  <c r="Q89" i="2"/>
  <c r="Q88" i="7" s="1"/>
  <c r="O88" i="9" s="1"/>
  <c r="R89" i="2"/>
  <c r="R88" i="7" s="1"/>
  <c r="P88" i="9" s="1"/>
  <c r="M89" i="2"/>
  <c r="M88" i="7" s="1"/>
  <c r="K88" i="9" s="1"/>
  <c r="N89" i="2"/>
  <c r="N88" i="7" s="1"/>
  <c r="L88" i="9" s="1"/>
  <c r="O89" i="2"/>
  <c r="O88" i="7" s="1"/>
  <c r="M88" i="9" s="1"/>
  <c r="U87" i="7"/>
  <c r="R87" i="9" s="1"/>
  <c r="S87" i="23" s="1"/>
  <c r="H26" i="14"/>
  <c r="P26" i="14" s="1"/>
  <c r="AC86" i="11"/>
  <c r="AA85" i="7"/>
  <c r="X85" i="9" s="1"/>
  <c r="Y85" i="23" s="1"/>
  <c r="G25" i="14"/>
  <c r="O25" i="14" s="1"/>
  <c r="AB85" i="11"/>
  <c r="Z84" i="7"/>
  <c r="W84" i="9" s="1"/>
  <c r="X84" i="23" s="1"/>
  <c r="F24" i="14"/>
  <c r="N24" i="14" s="1"/>
  <c r="AA84" i="11"/>
  <c r="Y83" i="7"/>
  <c r="V83" i="9" s="1"/>
  <c r="W83" i="23" s="1"/>
  <c r="E23" i="14"/>
  <c r="M23" i="14" s="1"/>
  <c r="Z83" i="11"/>
  <c r="X82" i="7"/>
  <c r="U82" i="9" s="1"/>
  <c r="V82" i="23" s="1"/>
  <c r="D22" i="14"/>
  <c r="L22" i="14" s="1"/>
  <c r="Y82" i="11"/>
  <c r="W81" i="7"/>
  <c r="T81" i="9" s="1"/>
  <c r="U81" i="23" s="1"/>
  <c r="C21" i="14"/>
  <c r="X81" i="11"/>
  <c r="V80" i="7"/>
  <c r="S80" i="9" s="1"/>
  <c r="T80" i="23" s="1"/>
  <c r="I20" i="14"/>
  <c r="Q20" i="14" s="1"/>
  <c r="S81" i="2"/>
  <c r="S80" i="7" s="1"/>
  <c r="Q80" i="9" s="1"/>
  <c r="W80" i="11"/>
  <c r="P80" i="1"/>
  <c r="C80" i="7" s="1"/>
  <c r="P81" i="2"/>
  <c r="P80" i="7" s="1"/>
  <c r="N80" i="9" s="1"/>
  <c r="Q81" i="2"/>
  <c r="Q80" i="7" s="1"/>
  <c r="O80" i="9" s="1"/>
  <c r="R81" i="2"/>
  <c r="R80" i="7" s="1"/>
  <c r="P80" i="9" s="1"/>
  <c r="M81" i="2"/>
  <c r="M80" i="7" s="1"/>
  <c r="K80" i="9" s="1"/>
  <c r="N81" i="2"/>
  <c r="N80" i="7" s="1"/>
  <c r="L80" i="9" s="1"/>
  <c r="O81" i="2"/>
  <c r="O80" i="7" s="1"/>
  <c r="M80" i="9" s="1"/>
  <c r="U79" i="7"/>
  <c r="R79" i="9" s="1"/>
  <c r="S79" i="23" s="1"/>
  <c r="H18" i="14"/>
  <c r="P18" i="14" s="1"/>
  <c r="AC78" i="11"/>
  <c r="AA77" i="7"/>
  <c r="X77" i="9" s="1"/>
  <c r="Y77" i="23" s="1"/>
  <c r="G17" i="14"/>
  <c r="O17" i="14" s="1"/>
  <c r="AB77" i="11"/>
  <c r="Z76" i="7"/>
  <c r="W76" i="9" s="1"/>
  <c r="X76" i="23" s="1"/>
  <c r="F16" i="14"/>
  <c r="N16" i="14" s="1"/>
  <c r="AA76" i="11"/>
  <c r="Y75" i="7"/>
  <c r="V75" i="9" s="1"/>
  <c r="W75" i="23" s="1"/>
  <c r="E15" i="14"/>
  <c r="M15" i="14" s="1"/>
  <c r="Z75" i="11"/>
  <c r="X74" i="7"/>
  <c r="U74" i="9" s="1"/>
  <c r="V74" i="23" s="1"/>
  <c r="D14" i="14"/>
  <c r="L14" i="14" s="1"/>
  <c r="Y74" i="11"/>
  <c r="W73" i="7"/>
  <c r="T73" i="9" s="1"/>
  <c r="U73" i="23" s="1"/>
  <c r="C13" i="14"/>
  <c r="X73" i="11"/>
  <c r="V72" i="7"/>
  <c r="S72" i="9" s="1"/>
  <c r="T72" i="23" s="1"/>
  <c r="S73" i="2"/>
  <c r="S72" i="7" s="1"/>
  <c r="Q72" i="9" s="1"/>
  <c r="I12" i="14"/>
  <c r="Q12" i="14" s="1"/>
  <c r="W72" i="11"/>
  <c r="P72" i="1"/>
  <c r="C72" i="7" s="1"/>
  <c r="P73" i="2"/>
  <c r="P72" i="7" s="1"/>
  <c r="N72" i="9" s="1"/>
  <c r="Q73" i="2"/>
  <c r="Q72" i="7" s="1"/>
  <c r="O72" i="9" s="1"/>
  <c r="R73" i="2"/>
  <c r="R72" i="7" s="1"/>
  <c r="P72" i="9" s="1"/>
  <c r="M73" i="2"/>
  <c r="M72" i="7" s="1"/>
  <c r="K72" i="9" s="1"/>
  <c r="N73" i="2"/>
  <c r="N72" i="7" s="1"/>
  <c r="L72" i="9" s="1"/>
  <c r="O73" i="2"/>
  <c r="O72" i="7" s="1"/>
  <c r="M72" i="9" s="1"/>
  <c r="U71" i="7"/>
  <c r="R71" i="9" s="1"/>
  <c r="S71" i="23" s="1"/>
  <c r="H10" i="14"/>
  <c r="P10" i="14" s="1"/>
  <c r="AC70" i="11"/>
  <c r="AA69" i="7"/>
  <c r="X69" i="9" s="1"/>
  <c r="Y69" i="23" s="1"/>
  <c r="G9" i="14"/>
  <c r="O9" i="14" s="1"/>
  <c r="AB69" i="11"/>
  <c r="Z68" i="7"/>
  <c r="W68" i="9" s="1"/>
  <c r="X68" i="23" s="1"/>
  <c r="F8" i="14"/>
  <c r="N8" i="14" s="1"/>
  <c r="AA68" i="11"/>
  <c r="Y67" i="7"/>
  <c r="V67" i="9" s="1"/>
  <c r="W67" i="23" s="1"/>
  <c r="E7" i="14"/>
  <c r="M7" i="14" s="1"/>
  <c r="Z67" i="11"/>
  <c r="X66" i="7"/>
  <c r="U66" i="9" s="1"/>
  <c r="V66" i="23" s="1"/>
  <c r="D6" i="14"/>
  <c r="L6" i="14" s="1"/>
  <c r="Y66" i="11"/>
  <c r="W65" i="7"/>
  <c r="T65" i="9" s="1"/>
  <c r="U65" i="23" s="1"/>
  <c r="C5" i="14"/>
  <c r="K5" i="14" s="1"/>
  <c r="X65" i="11"/>
  <c r="V64" i="7"/>
  <c r="S64" i="9" s="1"/>
  <c r="T64" i="23" s="1"/>
  <c r="S65" i="2"/>
  <c r="S64" i="7" s="1"/>
  <c r="Q64" i="9" s="1"/>
  <c r="W64" i="11"/>
  <c r="P64" i="1"/>
  <c r="C64" i="7" s="1"/>
  <c r="P65" i="2"/>
  <c r="P64" i="7" s="1"/>
  <c r="N64" i="9" s="1"/>
  <c r="Q65" i="2"/>
  <c r="Q64" i="7" s="1"/>
  <c r="O64" i="9" s="1"/>
  <c r="R65" i="2"/>
  <c r="R64" i="7" s="1"/>
  <c r="P64" i="9" s="1"/>
  <c r="M65" i="2"/>
  <c r="M64" i="7" s="1"/>
  <c r="K64" i="9" s="1"/>
  <c r="N65" i="2"/>
  <c r="N64" i="7" s="1"/>
  <c r="L64" i="9" s="1"/>
  <c r="O65" i="2"/>
  <c r="O64" i="7" s="1"/>
  <c r="M64" i="9" s="1"/>
  <c r="U63" i="7"/>
  <c r="R63" i="9" s="1"/>
  <c r="S63" i="23" s="1"/>
  <c r="AC62" i="11"/>
  <c r="AA61" i="7"/>
  <c r="X61" i="9" s="1"/>
  <c r="Y61" i="23" s="1"/>
  <c r="AB61" i="11"/>
  <c r="Z60" i="7"/>
  <c r="W60" i="9" s="1"/>
  <c r="X60" i="23" s="1"/>
  <c r="AA60" i="11"/>
  <c r="Y59" i="7"/>
  <c r="V59" i="9" s="1"/>
  <c r="W59" i="23" s="1"/>
  <c r="Z59" i="11"/>
  <c r="X58" i="7"/>
  <c r="U58" i="9" s="1"/>
  <c r="V58" i="23" s="1"/>
  <c r="Y58" i="11"/>
  <c r="W57" i="7"/>
  <c r="T57" i="9" s="1"/>
  <c r="U57" i="23" s="1"/>
  <c r="X57" i="11"/>
  <c r="V56" i="7"/>
  <c r="S56" i="9" s="1"/>
  <c r="T56" i="23" s="1"/>
  <c r="S57" i="2"/>
  <c r="S56" i="7" s="1"/>
  <c r="Q56" i="9" s="1"/>
  <c r="W56" i="11"/>
  <c r="P56" i="1"/>
  <c r="C56" i="7" s="1"/>
  <c r="P57" i="2"/>
  <c r="P56" i="7" s="1"/>
  <c r="N56" i="9" s="1"/>
  <c r="Q57" i="2"/>
  <c r="Q56" i="7" s="1"/>
  <c r="O56" i="9" s="1"/>
  <c r="R57" i="2"/>
  <c r="R56" i="7" s="1"/>
  <c r="P56" i="9" s="1"/>
  <c r="M57" i="2"/>
  <c r="M56" i="7" s="1"/>
  <c r="K56" i="9" s="1"/>
  <c r="N57" i="2"/>
  <c r="N56" i="7" s="1"/>
  <c r="L56" i="9" s="1"/>
  <c r="O57" i="2"/>
  <c r="O56" i="7" s="1"/>
  <c r="M56" i="9" s="1"/>
  <c r="U55" i="7"/>
  <c r="R55" i="9" s="1"/>
  <c r="S55" i="23" s="1"/>
  <c r="AC54" i="11"/>
  <c r="AA53" i="7"/>
  <c r="X53" i="9" s="1"/>
  <c r="Y53" i="23" s="1"/>
  <c r="AB53" i="11"/>
  <c r="Z52" i="7"/>
  <c r="W52" i="9" s="1"/>
  <c r="X52" i="23" s="1"/>
  <c r="AA52" i="11"/>
  <c r="Y51" i="7"/>
  <c r="V51" i="9" s="1"/>
  <c r="W51" i="23" s="1"/>
  <c r="Z51" i="11"/>
  <c r="X50" i="7"/>
  <c r="U50" i="9" s="1"/>
  <c r="V50" i="23" s="1"/>
  <c r="Y50" i="11"/>
  <c r="W49" i="7"/>
  <c r="T49" i="9" s="1"/>
  <c r="U49" i="23" s="1"/>
  <c r="X49" i="11"/>
  <c r="V48" i="7"/>
  <c r="S48" i="9" s="1"/>
  <c r="T48" i="23" s="1"/>
  <c r="S49" i="2"/>
  <c r="S48" i="7" s="1"/>
  <c r="Q48" i="9" s="1"/>
  <c r="W48" i="11"/>
  <c r="P48" i="1"/>
  <c r="C48" i="7" s="1"/>
  <c r="P49" i="2"/>
  <c r="P48" i="7" s="1"/>
  <c r="N48" i="9" s="1"/>
  <c r="Q49" i="2"/>
  <c r="Q48" i="7" s="1"/>
  <c r="O48" i="9" s="1"/>
  <c r="R49" i="2"/>
  <c r="R48" i="7" s="1"/>
  <c r="P48" i="9" s="1"/>
  <c r="M49" i="2"/>
  <c r="M48" i="7" s="1"/>
  <c r="K48" i="9" s="1"/>
  <c r="N49" i="2"/>
  <c r="N48" i="7" s="1"/>
  <c r="L48" i="9" s="1"/>
  <c r="O49" i="2"/>
  <c r="O48" i="7" s="1"/>
  <c r="M48" i="9" s="1"/>
  <c r="U47" i="7"/>
  <c r="R47" i="9" s="1"/>
  <c r="S47" i="23" s="1"/>
  <c r="AC46" i="11"/>
  <c r="AA45" i="7"/>
  <c r="X45" i="9" s="1"/>
  <c r="Y45" i="23" s="1"/>
  <c r="AB45" i="11"/>
  <c r="Z44" i="7"/>
  <c r="W44" i="9" s="1"/>
  <c r="X44" i="23" s="1"/>
  <c r="AA44" i="11"/>
  <c r="Y43" i="7"/>
  <c r="V43" i="9" s="1"/>
  <c r="W43" i="23" s="1"/>
  <c r="Z43" i="11"/>
  <c r="X42" i="7"/>
  <c r="U42" i="9" s="1"/>
  <c r="V42" i="23" s="1"/>
  <c r="Y42" i="11"/>
  <c r="W41" i="7"/>
  <c r="T41" i="9" s="1"/>
  <c r="U41" i="23" s="1"/>
  <c r="X41" i="11"/>
  <c r="V40" i="7"/>
  <c r="S40" i="9" s="1"/>
  <c r="T40" i="23" s="1"/>
  <c r="S41" i="2"/>
  <c r="S40" i="7" s="1"/>
  <c r="Q40" i="9" s="1"/>
  <c r="W40" i="11"/>
  <c r="P40" i="1"/>
  <c r="C40" i="7" s="1"/>
  <c r="P41" i="2"/>
  <c r="P40" i="7" s="1"/>
  <c r="N40" i="9" s="1"/>
  <c r="Q41" i="2"/>
  <c r="Q40" i="7" s="1"/>
  <c r="O40" i="9" s="1"/>
  <c r="R41" i="2"/>
  <c r="R40" i="7" s="1"/>
  <c r="P40" i="9" s="1"/>
  <c r="M41" i="2"/>
  <c r="M40" i="7" s="1"/>
  <c r="K40" i="9" s="1"/>
  <c r="N41" i="2"/>
  <c r="N40" i="7" s="1"/>
  <c r="L40" i="9" s="1"/>
  <c r="O41" i="2"/>
  <c r="O40" i="7" s="1"/>
  <c r="M40" i="9" s="1"/>
  <c r="U39" i="7"/>
  <c r="R39" i="9" s="1"/>
  <c r="S39" i="23" s="1"/>
  <c r="AC38" i="11"/>
  <c r="AA37" i="7"/>
  <c r="X37" i="9" s="1"/>
  <c r="Y37" i="23" s="1"/>
  <c r="AB37" i="11"/>
  <c r="Z36" i="7"/>
  <c r="W36" i="9" s="1"/>
  <c r="X36" i="23" s="1"/>
  <c r="AA36" i="11"/>
  <c r="Y35" i="7"/>
  <c r="V35" i="9" s="1"/>
  <c r="W35" i="23" s="1"/>
  <c r="Z35" i="11"/>
  <c r="X34" i="7"/>
  <c r="U34" i="9" s="1"/>
  <c r="V34" i="23" s="1"/>
  <c r="Y34" i="11"/>
  <c r="W33" i="7"/>
  <c r="T33" i="9" s="1"/>
  <c r="U33" i="23" s="1"/>
  <c r="X33" i="11"/>
  <c r="V32" i="7"/>
  <c r="S32" i="9" s="1"/>
  <c r="T32" i="23" s="1"/>
  <c r="S33" i="2"/>
  <c r="S32" i="7" s="1"/>
  <c r="Q32" i="9" s="1"/>
  <c r="W32" i="11"/>
  <c r="P32" i="1"/>
  <c r="C32" i="7" s="1"/>
  <c r="P33" i="2"/>
  <c r="P32" i="7" s="1"/>
  <c r="N32" i="9" s="1"/>
  <c r="Q33" i="2"/>
  <c r="Q32" i="7" s="1"/>
  <c r="O32" i="9" s="1"/>
  <c r="R33" i="2"/>
  <c r="R32" i="7" s="1"/>
  <c r="P32" i="9" s="1"/>
  <c r="M33" i="2"/>
  <c r="M32" i="7" s="1"/>
  <c r="K32" i="9" s="1"/>
  <c r="N33" i="2"/>
  <c r="N32" i="7" s="1"/>
  <c r="L32" i="9" s="1"/>
  <c r="O33" i="2"/>
  <c r="O32" i="7" s="1"/>
  <c r="M32" i="9" s="1"/>
  <c r="U31" i="7"/>
  <c r="R31" i="9" s="1"/>
  <c r="S31" i="23" s="1"/>
  <c r="AC30" i="11"/>
  <c r="AA29" i="7"/>
  <c r="X29" i="9" s="1"/>
  <c r="Y29" i="23" s="1"/>
  <c r="AB29" i="11"/>
  <c r="Z28" i="7"/>
  <c r="W28" i="9" s="1"/>
  <c r="X28" i="23" s="1"/>
  <c r="AA28" i="11"/>
  <c r="Y27" i="7"/>
  <c r="V27" i="9" s="1"/>
  <c r="W27" i="23" s="1"/>
  <c r="Z27" i="11"/>
  <c r="X26" i="7"/>
  <c r="U26" i="9" s="1"/>
  <c r="V26" i="23" s="1"/>
  <c r="Y26" i="11"/>
  <c r="W25" i="7"/>
  <c r="T25" i="9" s="1"/>
  <c r="U25" i="23" s="1"/>
  <c r="X25" i="11"/>
  <c r="V24" i="7"/>
  <c r="S24" i="9" s="1"/>
  <c r="T24" i="23" s="1"/>
  <c r="S25" i="2"/>
  <c r="S24" i="7" s="1"/>
  <c r="Q24" i="9" s="1"/>
  <c r="W24" i="11"/>
  <c r="P24" i="1"/>
  <c r="C24" i="7" s="1"/>
  <c r="P25" i="2"/>
  <c r="P24" i="7" s="1"/>
  <c r="N24" i="9" s="1"/>
  <c r="Q25" i="2"/>
  <c r="Q24" i="7" s="1"/>
  <c r="O24" i="9" s="1"/>
  <c r="R25" i="2"/>
  <c r="R24" i="7" s="1"/>
  <c r="P24" i="9" s="1"/>
  <c r="M25" i="2"/>
  <c r="M24" i="7" s="1"/>
  <c r="K24" i="9" s="1"/>
  <c r="N25" i="2"/>
  <c r="N24" i="7" s="1"/>
  <c r="L24" i="9" s="1"/>
  <c r="O25" i="2"/>
  <c r="O24" i="7" s="1"/>
  <c r="M24" i="9" s="1"/>
  <c r="U23" i="7"/>
  <c r="R23" i="9" s="1"/>
  <c r="S23" i="23" s="1"/>
  <c r="AC22" i="11"/>
  <c r="AA21" i="7"/>
  <c r="X21" i="9" s="1"/>
  <c r="Y21" i="23" s="1"/>
  <c r="AB21" i="11"/>
  <c r="Z20" i="7"/>
  <c r="W20" i="9" s="1"/>
  <c r="X20" i="23" s="1"/>
  <c r="AA20" i="11"/>
  <c r="Y19" i="7"/>
  <c r="V19" i="9" s="1"/>
  <c r="W19" i="23" s="1"/>
  <c r="Z19" i="11"/>
  <c r="X18" i="7"/>
  <c r="U18" i="9" s="1"/>
  <c r="V18" i="23" s="1"/>
  <c r="Y18" i="11"/>
  <c r="W17" i="7"/>
  <c r="T17" i="9" s="1"/>
  <c r="U17" i="23" s="1"/>
  <c r="X17" i="11"/>
  <c r="V16" i="7"/>
  <c r="S16" i="9" s="1"/>
  <c r="T16" i="23" s="1"/>
  <c r="S17" i="2"/>
  <c r="S16" i="7" s="1"/>
  <c r="Q16" i="9" s="1"/>
  <c r="W16" i="11"/>
  <c r="P16" i="1"/>
  <c r="C16" i="7" s="1"/>
  <c r="P17" i="2"/>
  <c r="P16" i="7" s="1"/>
  <c r="N16" i="9" s="1"/>
  <c r="Q17" i="2"/>
  <c r="Q16" i="7" s="1"/>
  <c r="O16" i="9" s="1"/>
  <c r="R17" i="2"/>
  <c r="R16" i="7" s="1"/>
  <c r="P16" i="9" s="1"/>
  <c r="M17" i="2"/>
  <c r="M16" i="7" s="1"/>
  <c r="K16" i="9" s="1"/>
  <c r="N17" i="2"/>
  <c r="N16" i="7" s="1"/>
  <c r="L16" i="9" s="1"/>
  <c r="O17" i="2"/>
  <c r="O16" i="7" s="1"/>
  <c r="M16" i="9" s="1"/>
  <c r="U15" i="7"/>
  <c r="R15" i="9" s="1"/>
  <c r="S15" i="23" s="1"/>
  <c r="AC14" i="11"/>
  <c r="AA13" i="7"/>
  <c r="X13" i="9" s="1"/>
  <c r="Y13" i="23" s="1"/>
  <c r="AB13" i="11"/>
  <c r="Z12" i="7"/>
  <c r="W12" i="9" s="1"/>
  <c r="X12" i="23" s="1"/>
  <c r="AA12" i="11"/>
  <c r="Y11" i="7"/>
  <c r="V11" i="9" s="1"/>
  <c r="W11" i="23" s="1"/>
  <c r="Z11" i="11"/>
  <c r="X10" i="7"/>
  <c r="U10" i="9" s="1"/>
  <c r="V10" i="23" s="1"/>
  <c r="Y10" i="11"/>
  <c r="W9" i="7"/>
  <c r="T9" i="9" s="1"/>
  <c r="U9" i="23" s="1"/>
  <c r="X9" i="11"/>
  <c r="V8" i="7"/>
  <c r="S8" i="9" s="1"/>
  <c r="T8" i="23" s="1"/>
  <c r="S9" i="2"/>
  <c r="S8" i="7" s="1"/>
  <c r="Q8" i="9" s="1"/>
  <c r="W8" i="11"/>
  <c r="P8" i="1"/>
  <c r="C8" i="7" s="1"/>
  <c r="P9" i="2"/>
  <c r="P8" i="7" s="1"/>
  <c r="N8" i="9" s="1"/>
  <c r="Q9" i="2"/>
  <c r="Q8" i="7" s="1"/>
  <c r="O8" i="9" s="1"/>
  <c r="R9" i="2"/>
  <c r="R8" i="7" s="1"/>
  <c r="P8" i="9" s="1"/>
  <c r="M9" i="2"/>
  <c r="M8" i="7" s="1"/>
  <c r="K8" i="9" s="1"/>
  <c r="N9" i="2"/>
  <c r="N8" i="7" s="1"/>
  <c r="L8" i="9" s="1"/>
  <c r="O9" i="2"/>
  <c r="O8" i="7" s="1"/>
  <c r="M8" i="9" s="1"/>
  <c r="U7" i="7"/>
  <c r="R7" i="9" s="1"/>
  <c r="S7" i="23" s="1"/>
  <c r="AC6" i="11"/>
  <c r="AA5" i="7"/>
  <c r="X5" i="9" s="1"/>
  <c r="Y5" i="23" s="1"/>
  <c r="X5" i="11"/>
  <c r="V4" i="7"/>
  <c r="S4" i="9" s="1"/>
  <c r="T4" i="23" s="1"/>
  <c r="E184" i="14"/>
  <c r="M184" i="14" s="1"/>
  <c r="Z244" i="11"/>
  <c r="X243" i="7"/>
  <c r="U243" i="9" s="1"/>
  <c r="V243" i="23" s="1"/>
  <c r="D183" i="14"/>
  <c r="L183" i="14" s="1"/>
  <c r="Y243" i="11"/>
  <c r="W242" i="7"/>
  <c r="T242" i="9" s="1"/>
  <c r="U242" i="23" s="1"/>
  <c r="C182" i="14"/>
  <c r="X242" i="11"/>
  <c r="V241" i="7"/>
  <c r="S241" i="9" s="1"/>
  <c r="T241" i="23" s="1"/>
  <c r="I181" i="14"/>
  <c r="Q181" i="14" s="1"/>
  <c r="S242" i="2"/>
  <c r="S241" i="7" s="1"/>
  <c r="Q241" i="9" s="1"/>
  <c r="W241" i="11"/>
  <c r="P241" i="1"/>
  <c r="C241" i="7" s="1"/>
  <c r="Q242" i="2"/>
  <c r="Q241" i="7" s="1"/>
  <c r="O241" i="9" s="1"/>
  <c r="M242" i="2"/>
  <c r="M241" i="7" s="1"/>
  <c r="K241" i="9" s="1"/>
  <c r="N242" i="2"/>
  <c r="N241" i="7" s="1"/>
  <c r="L241" i="9" s="1"/>
  <c r="P242" i="2"/>
  <c r="P241" i="7" s="1"/>
  <c r="N241" i="9" s="1"/>
  <c r="O242" i="2"/>
  <c r="O241" i="7" s="1"/>
  <c r="M241" i="9" s="1"/>
  <c r="R242" i="2"/>
  <c r="R241" i="7" s="1"/>
  <c r="P241" i="9" s="1"/>
  <c r="U240" i="7"/>
  <c r="R240" i="9" s="1"/>
  <c r="S240" i="23" s="1"/>
  <c r="H179" i="14"/>
  <c r="P179" i="14" s="1"/>
  <c r="AC239" i="11"/>
  <c r="AA238" i="7"/>
  <c r="X238" i="9" s="1"/>
  <c r="Y238" i="23" s="1"/>
  <c r="G178" i="14"/>
  <c r="O178" i="14" s="1"/>
  <c r="AB238" i="11"/>
  <c r="Z237" i="7"/>
  <c r="W237" i="9" s="1"/>
  <c r="X237" i="23" s="1"/>
  <c r="F177" i="14"/>
  <c r="N177" i="14" s="1"/>
  <c r="AA237" i="11"/>
  <c r="Y236" i="7"/>
  <c r="V236" i="9" s="1"/>
  <c r="W236" i="23" s="1"/>
  <c r="E176" i="14"/>
  <c r="M176" i="14" s="1"/>
  <c r="Z236" i="11"/>
  <c r="X235" i="7"/>
  <c r="U235" i="9" s="1"/>
  <c r="V235" i="23" s="1"/>
  <c r="D175" i="14"/>
  <c r="L175" i="14" s="1"/>
  <c r="Y235" i="11"/>
  <c r="W234" i="7"/>
  <c r="T234" i="9" s="1"/>
  <c r="U234" i="23" s="1"/>
  <c r="C174" i="14"/>
  <c r="X234" i="11"/>
  <c r="V233" i="7"/>
  <c r="S233" i="9" s="1"/>
  <c r="T233" i="23" s="1"/>
  <c r="S234" i="2"/>
  <c r="S233" i="7" s="1"/>
  <c r="Q233" i="9" s="1"/>
  <c r="I173" i="14"/>
  <c r="Q173" i="14" s="1"/>
  <c r="W233" i="11"/>
  <c r="P233" i="1"/>
  <c r="C233" i="7" s="1"/>
  <c r="M234" i="2"/>
  <c r="M233" i="7" s="1"/>
  <c r="K233" i="9" s="1"/>
  <c r="R234" i="2"/>
  <c r="R233" i="7" s="1"/>
  <c r="P233" i="9" s="1"/>
  <c r="N234" i="2"/>
  <c r="N233" i="7" s="1"/>
  <c r="L233" i="9" s="1"/>
  <c r="P234" i="2"/>
  <c r="P233" i="7" s="1"/>
  <c r="N233" i="9" s="1"/>
  <c r="O234" i="2"/>
  <c r="O233" i="7" s="1"/>
  <c r="M233" i="9" s="1"/>
  <c r="Q234" i="2"/>
  <c r="Q233" i="7" s="1"/>
  <c r="O233" i="9" s="1"/>
  <c r="U232" i="7"/>
  <c r="R232" i="9" s="1"/>
  <c r="S232" i="23" s="1"/>
  <c r="H171" i="14"/>
  <c r="P171" i="14" s="1"/>
  <c r="AC231" i="11"/>
  <c r="AA230" i="7"/>
  <c r="X230" i="9" s="1"/>
  <c r="Y230" i="23" s="1"/>
  <c r="G170" i="14"/>
  <c r="O170" i="14" s="1"/>
  <c r="AB230" i="11"/>
  <c r="Z229" i="7"/>
  <c r="W229" i="9" s="1"/>
  <c r="X229" i="23" s="1"/>
  <c r="F169" i="14"/>
  <c r="N169" i="14" s="1"/>
  <c r="AA229" i="11"/>
  <c r="Y228" i="7"/>
  <c r="V228" i="9" s="1"/>
  <c r="W228" i="23" s="1"/>
  <c r="E168" i="14"/>
  <c r="M168" i="14" s="1"/>
  <c r="Z228" i="11"/>
  <c r="X227" i="7"/>
  <c r="U227" i="9" s="1"/>
  <c r="V227" i="23" s="1"/>
  <c r="D167" i="14"/>
  <c r="L167" i="14" s="1"/>
  <c r="Y227" i="11"/>
  <c r="W226" i="7"/>
  <c r="T226" i="9" s="1"/>
  <c r="U226" i="23" s="1"/>
  <c r="C166" i="14"/>
  <c r="X226" i="11"/>
  <c r="V225" i="7"/>
  <c r="S225" i="9" s="1"/>
  <c r="T225" i="23" s="1"/>
  <c r="S226" i="2"/>
  <c r="S225" i="7" s="1"/>
  <c r="Q225" i="9" s="1"/>
  <c r="I165" i="14"/>
  <c r="Q165" i="14" s="1"/>
  <c r="W225" i="11"/>
  <c r="P225" i="1"/>
  <c r="C225" i="7" s="1"/>
  <c r="R226" i="2"/>
  <c r="R225" i="7" s="1"/>
  <c r="P225" i="9" s="1"/>
  <c r="M226" i="2"/>
  <c r="M225" i="7" s="1"/>
  <c r="K225" i="9" s="1"/>
  <c r="N226" i="2"/>
  <c r="N225" i="7" s="1"/>
  <c r="L225" i="9" s="1"/>
  <c r="O226" i="2"/>
  <c r="O225" i="7" s="1"/>
  <c r="M225" i="9" s="1"/>
  <c r="P226" i="2"/>
  <c r="P225" i="7" s="1"/>
  <c r="N225" i="9" s="1"/>
  <c r="Q226" i="2"/>
  <c r="Q225" i="7" s="1"/>
  <c r="O225" i="9" s="1"/>
  <c r="U224" i="7"/>
  <c r="R224" i="9" s="1"/>
  <c r="S224" i="23" s="1"/>
  <c r="H163" i="14"/>
  <c r="P163" i="14" s="1"/>
  <c r="AC223" i="11"/>
  <c r="AA222" i="7"/>
  <c r="X222" i="9" s="1"/>
  <c r="Y222" i="23" s="1"/>
  <c r="G162" i="14"/>
  <c r="O162" i="14" s="1"/>
  <c r="AB222" i="11"/>
  <c r="Z221" i="7"/>
  <c r="W221" i="9" s="1"/>
  <c r="X221" i="23" s="1"/>
  <c r="F161" i="14"/>
  <c r="N161" i="14" s="1"/>
  <c r="AA221" i="11"/>
  <c r="Y220" i="7"/>
  <c r="V220" i="9" s="1"/>
  <c r="W220" i="23" s="1"/>
  <c r="E160" i="14"/>
  <c r="M160" i="14" s="1"/>
  <c r="Z220" i="11"/>
  <c r="X219" i="7"/>
  <c r="U219" i="9" s="1"/>
  <c r="V219" i="23" s="1"/>
  <c r="D159" i="14"/>
  <c r="L159" i="14" s="1"/>
  <c r="Y219" i="11"/>
  <c r="W218" i="7"/>
  <c r="T218" i="9" s="1"/>
  <c r="U218" i="23" s="1"/>
  <c r="C158" i="14"/>
  <c r="X218" i="11"/>
  <c r="V217" i="7"/>
  <c r="S217" i="9" s="1"/>
  <c r="T217" i="23" s="1"/>
  <c r="I157" i="14"/>
  <c r="Q157" i="14" s="1"/>
  <c r="S218" i="2"/>
  <c r="S217" i="7" s="1"/>
  <c r="Q217" i="9" s="1"/>
  <c r="W217" i="11"/>
  <c r="P217" i="1"/>
  <c r="C217" i="7" s="1"/>
  <c r="R218" i="2"/>
  <c r="R217" i="7" s="1"/>
  <c r="P217" i="9" s="1"/>
  <c r="M218" i="2"/>
  <c r="M217" i="7" s="1"/>
  <c r="K217" i="9" s="1"/>
  <c r="N218" i="2"/>
  <c r="N217" i="7" s="1"/>
  <c r="L217" i="9" s="1"/>
  <c r="O218" i="2"/>
  <c r="O217" i="7" s="1"/>
  <c r="M217" i="9" s="1"/>
  <c r="P218" i="2"/>
  <c r="P217" i="7" s="1"/>
  <c r="N217" i="9" s="1"/>
  <c r="Q218" i="2"/>
  <c r="Q217" i="7" s="1"/>
  <c r="O217" i="9" s="1"/>
  <c r="U216" i="7"/>
  <c r="R216" i="9" s="1"/>
  <c r="S216" i="23" s="1"/>
  <c r="H155" i="14"/>
  <c r="P155" i="14" s="1"/>
  <c r="AC215" i="11"/>
  <c r="AA214" i="7"/>
  <c r="X214" i="9" s="1"/>
  <c r="Y214" i="23" s="1"/>
  <c r="G154" i="14"/>
  <c r="O154" i="14" s="1"/>
  <c r="AB214" i="11"/>
  <c r="Z213" i="7"/>
  <c r="W213" i="9" s="1"/>
  <c r="X213" i="23" s="1"/>
  <c r="F153" i="14"/>
  <c r="N153" i="14" s="1"/>
  <c r="AA213" i="11"/>
  <c r="Y212" i="7"/>
  <c r="V212" i="9" s="1"/>
  <c r="W212" i="23" s="1"/>
  <c r="E152" i="14"/>
  <c r="M152" i="14" s="1"/>
  <c r="Z212" i="11"/>
  <c r="X211" i="7"/>
  <c r="U211" i="9" s="1"/>
  <c r="V211" i="23" s="1"/>
  <c r="D151" i="14"/>
  <c r="L151" i="14" s="1"/>
  <c r="Y211" i="11"/>
  <c r="W210" i="7"/>
  <c r="T210" i="9" s="1"/>
  <c r="U210" i="23" s="1"/>
  <c r="C150" i="14"/>
  <c r="X210" i="11"/>
  <c r="V209" i="7"/>
  <c r="S209" i="9" s="1"/>
  <c r="T209" i="23" s="1"/>
  <c r="S210" i="2"/>
  <c r="S209" i="7" s="1"/>
  <c r="Q209" i="9" s="1"/>
  <c r="I149" i="14"/>
  <c r="Q149" i="14" s="1"/>
  <c r="W209" i="11"/>
  <c r="P209" i="1"/>
  <c r="C209" i="7" s="1"/>
  <c r="R210" i="2"/>
  <c r="R209" i="7" s="1"/>
  <c r="P209" i="9" s="1"/>
  <c r="M210" i="2"/>
  <c r="M209" i="7" s="1"/>
  <c r="K209" i="9" s="1"/>
  <c r="N210" i="2"/>
  <c r="N209" i="7" s="1"/>
  <c r="L209" i="9" s="1"/>
  <c r="O210" i="2"/>
  <c r="O209" i="7" s="1"/>
  <c r="M209" i="9" s="1"/>
  <c r="P210" i="2"/>
  <c r="P209" i="7" s="1"/>
  <c r="N209" i="9" s="1"/>
  <c r="Q210" i="2"/>
  <c r="Q209" i="7" s="1"/>
  <c r="O209" i="9" s="1"/>
  <c r="U208" i="7"/>
  <c r="R208" i="9" s="1"/>
  <c r="S208" i="23" s="1"/>
  <c r="H147" i="14"/>
  <c r="P147" i="14" s="1"/>
  <c r="AC207" i="11"/>
  <c r="AA206" i="7"/>
  <c r="X206" i="9" s="1"/>
  <c r="Y206" i="23" s="1"/>
  <c r="G146" i="14"/>
  <c r="O146" i="14" s="1"/>
  <c r="AB206" i="11"/>
  <c r="Z205" i="7"/>
  <c r="W205" i="9" s="1"/>
  <c r="X205" i="23" s="1"/>
  <c r="F145" i="14"/>
  <c r="N145" i="14" s="1"/>
  <c r="AA205" i="11"/>
  <c r="Y204" i="7"/>
  <c r="V204" i="9" s="1"/>
  <c r="W204" i="23" s="1"/>
  <c r="E144" i="14"/>
  <c r="M144" i="14" s="1"/>
  <c r="Z204" i="11"/>
  <c r="X203" i="7"/>
  <c r="U203" i="9" s="1"/>
  <c r="V203" i="23" s="1"/>
  <c r="D143" i="14"/>
  <c r="L143" i="14" s="1"/>
  <c r="Y203" i="11"/>
  <c r="W202" i="7"/>
  <c r="T202" i="9" s="1"/>
  <c r="U202" i="23" s="1"/>
  <c r="C142" i="14"/>
  <c r="X202" i="11"/>
  <c r="V201" i="7"/>
  <c r="S201" i="9" s="1"/>
  <c r="T201" i="23" s="1"/>
  <c r="S202" i="2"/>
  <c r="S201" i="7" s="1"/>
  <c r="Q201" i="9" s="1"/>
  <c r="I141" i="14"/>
  <c r="Q141" i="14" s="1"/>
  <c r="W201" i="11"/>
  <c r="P201" i="1"/>
  <c r="C201" i="7" s="1"/>
  <c r="R202" i="2"/>
  <c r="R201" i="7" s="1"/>
  <c r="P201" i="9" s="1"/>
  <c r="M202" i="2"/>
  <c r="M201" i="7" s="1"/>
  <c r="K201" i="9" s="1"/>
  <c r="T140" i="13" s="1"/>
  <c r="N202" i="2"/>
  <c r="N201" i="7" s="1"/>
  <c r="L201" i="9" s="1"/>
  <c r="O202" i="2"/>
  <c r="O201" i="7" s="1"/>
  <c r="M201" i="9" s="1"/>
  <c r="P202" i="2"/>
  <c r="P201" i="7" s="1"/>
  <c r="N201" i="9" s="1"/>
  <c r="Q202" i="2"/>
  <c r="Q201" i="7" s="1"/>
  <c r="O201" i="9" s="1"/>
  <c r="U200" i="7"/>
  <c r="R200" i="9" s="1"/>
  <c r="S200" i="23" s="1"/>
  <c r="H139" i="14"/>
  <c r="P139" i="14" s="1"/>
  <c r="AC199" i="11"/>
  <c r="AA198" i="7"/>
  <c r="X198" i="9" s="1"/>
  <c r="Y198" i="23" s="1"/>
  <c r="G138" i="14"/>
  <c r="O138" i="14" s="1"/>
  <c r="AB198" i="11"/>
  <c r="Z197" i="7"/>
  <c r="W197" i="9" s="1"/>
  <c r="X197" i="23" s="1"/>
  <c r="F137" i="14"/>
  <c r="N137" i="14" s="1"/>
  <c r="AA197" i="11"/>
  <c r="Y196" i="7"/>
  <c r="V196" i="9" s="1"/>
  <c r="W196" i="23" s="1"/>
  <c r="E136" i="14"/>
  <c r="M136" i="14" s="1"/>
  <c r="Z196" i="11"/>
  <c r="X195" i="7"/>
  <c r="U195" i="9" s="1"/>
  <c r="V195" i="23" s="1"/>
  <c r="D135" i="14"/>
  <c r="L135" i="14" s="1"/>
  <c r="Y195" i="11"/>
  <c r="W194" i="7"/>
  <c r="T194" i="9" s="1"/>
  <c r="U194" i="23" s="1"/>
  <c r="C134" i="14"/>
  <c r="X194" i="11"/>
  <c r="V193" i="7"/>
  <c r="S193" i="9" s="1"/>
  <c r="T193" i="23" s="1"/>
  <c r="S194" i="2"/>
  <c r="S193" i="7" s="1"/>
  <c r="Q193" i="9" s="1"/>
  <c r="I133" i="14"/>
  <c r="Q133" i="14" s="1"/>
  <c r="W193" i="11"/>
  <c r="P193" i="1"/>
  <c r="C193" i="7" s="1"/>
  <c r="R194" i="2"/>
  <c r="R193" i="7" s="1"/>
  <c r="P193" i="9" s="1"/>
  <c r="M194" i="2"/>
  <c r="M193" i="7" s="1"/>
  <c r="K193" i="9" s="1"/>
  <c r="N194" i="2"/>
  <c r="N193" i="7" s="1"/>
  <c r="L193" i="9" s="1"/>
  <c r="O194" i="2"/>
  <c r="O193" i="7" s="1"/>
  <c r="M193" i="9" s="1"/>
  <c r="P194" i="2"/>
  <c r="P193" i="7" s="1"/>
  <c r="N193" i="9" s="1"/>
  <c r="Q194" i="2"/>
  <c r="Q193" i="7" s="1"/>
  <c r="O193" i="9" s="1"/>
  <c r="U192" i="7"/>
  <c r="R192" i="9" s="1"/>
  <c r="S192" i="23" s="1"/>
  <c r="H131" i="14"/>
  <c r="P131" i="14" s="1"/>
  <c r="AC191" i="11"/>
  <c r="AA190" i="7"/>
  <c r="X190" i="9" s="1"/>
  <c r="Y190" i="23" s="1"/>
  <c r="G130" i="14"/>
  <c r="O130" i="14" s="1"/>
  <c r="AB190" i="11"/>
  <c r="Z189" i="7"/>
  <c r="W189" i="9" s="1"/>
  <c r="X189" i="23" s="1"/>
  <c r="F129" i="14"/>
  <c r="N129" i="14" s="1"/>
  <c r="AA189" i="11"/>
  <c r="Y188" i="7"/>
  <c r="V188" i="9" s="1"/>
  <c r="W188" i="23" s="1"/>
  <c r="E128" i="14"/>
  <c r="M128" i="14" s="1"/>
  <c r="Z188" i="11"/>
  <c r="X187" i="7"/>
  <c r="U187" i="9" s="1"/>
  <c r="V187" i="23" s="1"/>
  <c r="D127" i="14"/>
  <c r="L127" i="14" s="1"/>
  <c r="Y187" i="11"/>
  <c r="W186" i="7"/>
  <c r="T186" i="9" s="1"/>
  <c r="U186" i="23" s="1"/>
  <c r="C126" i="14"/>
  <c r="X186" i="11"/>
  <c r="V185" i="7"/>
  <c r="S185" i="9" s="1"/>
  <c r="T185" i="23" s="1"/>
  <c r="S186" i="2"/>
  <c r="S185" i="7" s="1"/>
  <c r="Q185" i="9" s="1"/>
  <c r="I125" i="14"/>
  <c r="Q125" i="14" s="1"/>
  <c r="W185" i="11"/>
  <c r="P185" i="1"/>
  <c r="C185" i="7" s="1"/>
  <c r="R186" i="2"/>
  <c r="R185" i="7" s="1"/>
  <c r="P185" i="9" s="1"/>
  <c r="M186" i="2"/>
  <c r="M185" i="7" s="1"/>
  <c r="K185" i="9" s="1"/>
  <c r="N186" i="2"/>
  <c r="N185" i="7" s="1"/>
  <c r="L185" i="9" s="1"/>
  <c r="O186" i="2"/>
  <c r="O185" i="7" s="1"/>
  <c r="M185" i="9" s="1"/>
  <c r="P186" i="2"/>
  <c r="P185" i="7" s="1"/>
  <c r="N185" i="9" s="1"/>
  <c r="Q186" i="2"/>
  <c r="Q185" i="7" s="1"/>
  <c r="O185" i="9" s="1"/>
  <c r="U184" i="7"/>
  <c r="R184" i="9" s="1"/>
  <c r="S184" i="23" s="1"/>
  <c r="H123" i="14"/>
  <c r="P123" i="14" s="1"/>
  <c r="AC183" i="11"/>
  <c r="AA182" i="7"/>
  <c r="X182" i="9" s="1"/>
  <c r="Y182" i="23" s="1"/>
  <c r="G122" i="14"/>
  <c r="O122" i="14" s="1"/>
  <c r="AB182" i="11"/>
  <c r="Z181" i="7"/>
  <c r="W181" i="9" s="1"/>
  <c r="X181" i="23" s="1"/>
  <c r="F121" i="14"/>
  <c r="N121" i="14" s="1"/>
  <c r="AA181" i="11"/>
  <c r="Y180" i="7"/>
  <c r="V180" i="9" s="1"/>
  <c r="W180" i="23" s="1"/>
  <c r="E120" i="14"/>
  <c r="M120" i="14" s="1"/>
  <c r="Z180" i="11"/>
  <c r="X179" i="7"/>
  <c r="U179" i="9" s="1"/>
  <c r="V179" i="23" s="1"/>
  <c r="D119" i="14"/>
  <c r="L119" i="14" s="1"/>
  <c r="Y179" i="11"/>
  <c r="W178" i="7"/>
  <c r="T178" i="9" s="1"/>
  <c r="U178" i="23" s="1"/>
  <c r="C118" i="14"/>
  <c r="X178" i="11"/>
  <c r="V177" i="7"/>
  <c r="S177" i="9" s="1"/>
  <c r="T177" i="23" s="1"/>
  <c r="I117" i="14"/>
  <c r="Q117" i="14" s="1"/>
  <c r="S178" i="2"/>
  <c r="S177" i="7" s="1"/>
  <c r="Q177" i="9" s="1"/>
  <c r="W177" i="11"/>
  <c r="P177" i="1"/>
  <c r="C177" i="7" s="1"/>
  <c r="R178" i="2"/>
  <c r="R177" i="7" s="1"/>
  <c r="P177" i="9" s="1"/>
  <c r="M178" i="2"/>
  <c r="M177" i="7" s="1"/>
  <c r="K177" i="9" s="1"/>
  <c r="N178" i="2"/>
  <c r="N177" i="7" s="1"/>
  <c r="L177" i="9" s="1"/>
  <c r="O178" i="2"/>
  <c r="O177" i="7" s="1"/>
  <c r="M177" i="9" s="1"/>
  <c r="P178" i="2"/>
  <c r="P177" i="7" s="1"/>
  <c r="N177" i="9" s="1"/>
  <c r="Q178" i="2"/>
  <c r="Q177" i="7" s="1"/>
  <c r="O177" i="9" s="1"/>
  <c r="U176" i="7"/>
  <c r="R176" i="9" s="1"/>
  <c r="S176" i="23" s="1"/>
  <c r="H115" i="14"/>
  <c r="P115" i="14" s="1"/>
  <c r="AC175" i="11"/>
  <c r="AA174" i="7"/>
  <c r="X174" i="9" s="1"/>
  <c r="Y174" i="23" s="1"/>
  <c r="G114" i="14"/>
  <c r="O114" i="14" s="1"/>
  <c r="AB174" i="11"/>
  <c r="Z173" i="7"/>
  <c r="W173" i="9" s="1"/>
  <c r="X173" i="23" s="1"/>
  <c r="F113" i="14"/>
  <c r="N113" i="14" s="1"/>
  <c r="AA173" i="11"/>
  <c r="Y172" i="7"/>
  <c r="V172" i="9" s="1"/>
  <c r="W172" i="23" s="1"/>
  <c r="E112" i="14"/>
  <c r="M112" i="14" s="1"/>
  <c r="Z172" i="11"/>
  <c r="X171" i="7"/>
  <c r="U171" i="9" s="1"/>
  <c r="V171" i="23" s="1"/>
  <c r="D111" i="14"/>
  <c r="L111" i="14" s="1"/>
  <c r="Y171" i="11"/>
  <c r="W170" i="7"/>
  <c r="T170" i="9" s="1"/>
  <c r="U170" i="23" s="1"/>
  <c r="C110" i="14"/>
  <c r="X170" i="11"/>
  <c r="V169" i="7"/>
  <c r="S169" i="9" s="1"/>
  <c r="T169" i="23" s="1"/>
  <c r="S170" i="2"/>
  <c r="S169" i="7" s="1"/>
  <c r="Q169" i="9" s="1"/>
  <c r="I109" i="14"/>
  <c r="Q109" i="14" s="1"/>
  <c r="W169" i="11"/>
  <c r="P169" i="1"/>
  <c r="C169" i="7" s="1"/>
  <c r="R170" i="2"/>
  <c r="R169" i="7" s="1"/>
  <c r="P169" i="9" s="1"/>
  <c r="M170" i="2"/>
  <c r="M169" i="7" s="1"/>
  <c r="K169" i="9" s="1"/>
  <c r="N170" i="2"/>
  <c r="N169" i="7" s="1"/>
  <c r="L169" i="9" s="1"/>
  <c r="O170" i="2"/>
  <c r="O169" i="7" s="1"/>
  <c r="M169" i="9" s="1"/>
  <c r="P170" i="2"/>
  <c r="P169" i="7" s="1"/>
  <c r="N169" i="9" s="1"/>
  <c r="Q170" i="2"/>
  <c r="Q169" i="7" s="1"/>
  <c r="O169" i="9" s="1"/>
  <c r="U168" i="7"/>
  <c r="R168" i="9" s="1"/>
  <c r="S168" i="23" s="1"/>
  <c r="H107" i="14"/>
  <c r="P107" i="14" s="1"/>
  <c r="AC167" i="11"/>
  <c r="AA166" i="7"/>
  <c r="X166" i="9" s="1"/>
  <c r="Y166" i="23" s="1"/>
  <c r="G106" i="14"/>
  <c r="O106" i="14" s="1"/>
  <c r="AB166" i="11"/>
  <c r="Z165" i="7"/>
  <c r="W165" i="9" s="1"/>
  <c r="X165" i="23" s="1"/>
  <c r="F105" i="14"/>
  <c r="N105" i="14" s="1"/>
  <c r="AA165" i="11"/>
  <c r="Y164" i="7"/>
  <c r="V164" i="9" s="1"/>
  <c r="W164" i="23" s="1"/>
  <c r="E104" i="14"/>
  <c r="M104" i="14" s="1"/>
  <c r="Z164" i="11"/>
  <c r="X163" i="7"/>
  <c r="U163" i="9" s="1"/>
  <c r="V163" i="23" s="1"/>
  <c r="D103" i="14"/>
  <c r="L103" i="14" s="1"/>
  <c r="Y163" i="11"/>
  <c r="W162" i="7"/>
  <c r="T162" i="9" s="1"/>
  <c r="U162" i="23" s="1"/>
  <c r="C102" i="14"/>
  <c r="X162" i="11"/>
  <c r="V161" i="7"/>
  <c r="S161" i="9" s="1"/>
  <c r="T161" i="23" s="1"/>
  <c r="I101" i="14"/>
  <c r="Q101" i="14" s="1"/>
  <c r="S162" i="2"/>
  <c r="S161" i="7" s="1"/>
  <c r="Q161" i="9" s="1"/>
  <c r="W161" i="11"/>
  <c r="P161" i="1"/>
  <c r="C161" i="7" s="1"/>
  <c r="R162" i="2"/>
  <c r="R161" i="7" s="1"/>
  <c r="P161" i="9" s="1"/>
  <c r="M162" i="2"/>
  <c r="M161" i="7" s="1"/>
  <c r="K161" i="9" s="1"/>
  <c r="N162" i="2"/>
  <c r="N161" i="7" s="1"/>
  <c r="L161" i="9" s="1"/>
  <c r="O162" i="2"/>
  <c r="O161" i="7" s="1"/>
  <c r="M161" i="9" s="1"/>
  <c r="P162" i="2"/>
  <c r="P161" i="7" s="1"/>
  <c r="N161" i="9" s="1"/>
  <c r="Q162" i="2"/>
  <c r="Q161" i="7" s="1"/>
  <c r="O161" i="9" s="1"/>
  <c r="U160" i="7"/>
  <c r="R160" i="9" s="1"/>
  <c r="S160" i="23" s="1"/>
  <c r="H99" i="14"/>
  <c r="P99" i="14" s="1"/>
  <c r="AC159" i="11"/>
  <c r="AA158" i="7"/>
  <c r="X158" i="9" s="1"/>
  <c r="Y158" i="23" s="1"/>
  <c r="G98" i="14"/>
  <c r="O98" i="14" s="1"/>
  <c r="AB158" i="11"/>
  <c r="Z157" i="7"/>
  <c r="W157" i="9" s="1"/>
  <c r="X157" i="23" s="1"/>
  <c r="F97" i="14"/>
  <c r="N97" i="14" s="1"/>
  <c r="AA157" i="11"/>
  <c r="Y156" i="7"/>
  <c r="V156" i="9" s="1"/>
  <c r="W156" i="23" s="1"/>
  <c r="E96" i="14"/>
  <c r="M96" i="14" s="1"/>
  <c r="Z156" i="11"/>
  <c r="X155" i="7"/>
  <c r="U155" i="9" s="1"/>
  <c r="V155" i="23" s="1"/>
  <c r="D95" i="14"/>
  <c r="L95" i="14" s="1"/>
  <c r="Y155" i="11"/>
  <c r="W154" i="7"/>
  <c r="T154" i="9" s="1"/>
  <c r="U154" i="23" s="1"/>
  <c r="C94" i="14"/>
  <c r="X154" i="11"/>
  <c r="V153" i="7"/>
  <c r="S153" i="9" s="1"/>
  <c r="T153" i="23" s="1"/>
  <c r="S154" i="2"/>
  <c r="S153" i="7" s="1"/>
  <c r="Q153" i="9" s="1"/>
  <c r="I93" i="14"/>
  <c r="Q93" i="14" s="1"/>
  <c r="W153" i="11"/>
  <c r="P153" i="1"/>
  <c r="C153" i="7" s="1"/>
  <c r="R154" i="2"/>
  <c r="R153" i="7" s="1"/>
  <c r="P153" i="9" s="1"/>
  <c r="M154" i="2"/>
  <c r="M153" i="7" s="1"/>
  <c r="K153" i="9" s="1"/>
  <c r="N154" i="2"/>
  <c r="N153" i="7" s="1"/>
  <c r="L153" i="9" s="1"/>
  <c r="O154" i="2"/>
  <c r="O153" i="7" s="1"/>
  <c r="M153" i="9" s="1"/>
  <c r="P154" i="2"/>
  <c r="P153" i="7" s="1"/>
  <c r="N153" i="9" s="1"/>
  <c r="Q154" i="2"/>
  <c r="Q153" i="7" s="1"/>
  <c r="O153" i="9" s="1"/>
  <c r="U152" i="7"/>
  <c r="R152" i="9" s="1"/>
  <c r="S152" i="23" s="1"/>
  <c r="H91" i="14"/>
  <c r="P91" i="14" s="1"/>
  <c r="AC151" i="11"/>
  <c r="AA150" i="7"/>
  <c r="X150" i="9" s="1"/>
  <c r="Y150" i="23" s="1"/>
  <c r="G90" i="14"/>
  <c r="O90" i="14" s="1"/>
  <c r="AB150" i="11"/>
  <c r="Z149" i="7"/>
  <c r="W149" i="9" s="1"/>
  <c r="X149" i="23" s="1"/>
  <c r="F89" i="14"/>
  <c r="N89" i="14" s="1"/>
  <c r="AA149" i="11"/>
  <c r="Y148" i="7"/>
  <c r="V148" i="9" s="1"/>
  <c r="W148" i="23" s="1"/>
  <c r="E88" i="14"/>
  <c r="M88" i="14" s="1"/>
  <c r="Z148" i="11"/>
  <c r="X147" i="7"/>
  <c r="U147" i="9" s="1"/>
  <c r="V147" i="23" s="1"/>
  <c r="D87" i="14"/>
  <c r="L87" i="14" s="1"/>
  <c r="Y147" i="11"/>
  <c r="W146" i="7"/>
  <c r="T146" i="9" s="1"/>
  <c r="U146" i="23" s="1"/>
  <c r="C86" i="14"/>
  <c r="X146" i="11"/>
  <c r="V145" i="7"/>
  <c r="S145" i="9" s="1"/>
  <c r="T145" i="23" s="1"/>
  <c r="S146" i="2"/>
  <c r="S145" i="7" s="1"/>
  <c r="Q145" i="9" s="1"/>
  <c r="I85" i="14"/>
  <c r="Q85" i="14" s="1"/>
  <c r="W145" i="11"/>
  <c r="P145" i="1"/>
  <c r="C145" i="7" s="1"/>
  <c r="R146" i="2"/>
  <c r="R145" i="7" s="1"/>
  <c r="P145" i="9" s="1"/>
  <c r="M146" i="2"/>
  <c r="M145" i="7" s="1"/>
  <c r="K145" i="9" s="1"/>
  <c r="N146" i="2"/>
  <c r="N145" i="7" s="1"/>
  <c r="L145" i="9" s="1"/>
  <c r="O146" i="2"/>
  <c r="O145" i="7" s="1"/>
  <c r="M145" i="9" s="1"/>
  <c r="P146" i="2"/>
  <c r="P145" i="7" s="1"/>
  <c r="N145" i="9" s="1"/>
  <c r="Q146" i="2"/>
  <c r="Q145" i="7" s="1"/>
  <c r="O145" i="9" s="1"/>
  <c r="U144" i="7"/>
  <c r="R144" i="9" s="1"/>
  <c r="S144" i="23" s="1"/>
  <c r="H83" i="14"/>
  <c r="P83" i="14" s="1"/>
  <c r="AC143" i="11"/>
  <c r="AA142" i="7"/>
  <c r="X142" i="9" s="1"/>
  <c r="Y142" i="23" s="1"/>
  <c r="G82" i="14"/>
  <c r="O82" i="14" s="1"/>
  <c r="AB142" i="11"/>
  <c r="Z141" i="7"/>
  <c r="W141" i="9" s="1"/>
  <c r="X141" i="23" s="1"/>
  <c r="F81" i="14"/>
  <c r="N81" i="14" s="1"/>
  <c r="AA141" i="11"/>
  <c r="Y140" i="7"/>
  <c r="V140" i="9" s="1"/>
  <c r="W140" i="23" s="1"/>
  <c r="E80" i="14"/>
  <c r="M80" i="14" s="1"/>
  <c r="Z140" i="11"/>
  <c r="X139" i="7"/>
  <c r="U139" i="9" s="1"/>
  <c r="V139" i="23" s="1"/>
  <c r="D79" i="14"/>
  <c r="L79" i="14" s="1"/>
  <c r="Y139" i="11"/>
  <c r="W138" i="7"/>
  <c r="T138" i="9" s="1"/>
  <c r="U138" i="23" s="1"/>
  <c r="C78" i="14"/>
  <c r="X138" i="11"/>
  <c r="V137" i="7"/>
  <c r="S137" i="9" s="1"/>
  <c r="T137" i="23" s="1"/>
  <c r="S138" i="2"/>
  <c r="S137" i="7" s="1"/>
  <c r="Q137" i="9" s="1"/>
  <c r="I77" i="14"/>
  <c r="Q77" i="14" s="1"/>
  <c r="W137" i="11"/>
  <c r="P137" i="1"/>
  <c r="C137" i="7" s="1"/>
  <c r="R138" i="2"/>
  <c r="R137" i="7" s="1"/>
  <c r="P137" i="9" s="1"/>
  <c r="M138" i="2"/>
  <c r="M137" i="7" s="1"/>
  <c r="K137" i="9" s="1"/>
  <c r="T76" i="13" s="1"/>
  <c r="N138" i="2"/>
  <c r="N137" i="7" s="1"/>
  <c r="L137" i="9" s="1"/>
  <c r="O138" i="2"/>
  <c r="O137" i="7" s="1"/>
  <c r="M137" i="9" s="1"/>
  <c r="P138" i="2"/>
  <c r="P137" i="7" s="1"/>
  <c r="N137" i="9" s="1"/>
  <c r="Q138" i="2"/>
  <c r="Q137" i="7" s="1"/>
  <c r="O137" i="9" s="1"/>
  <c r="U136" i="7"/>
  <c r="R136" i="9" s="1"/>
  <c r="S136" i="23" s="1"/>
  <c r="H75" i="14"/>
  <c r="P75" i="14" s="1"/>
  <c r="AC135" i="11"/>
  <c r="AA134" i="7"/>
  <c r="X134" i="9" s="1"/>
  <c r="Y134" i="23" s="1"/>
  <c r="G74" i="14"/>
  <c r="O74" i="14" s="1"/>
  <c r="AB134" i="11"/>
  <c r="Z133" i="7"/>
  <c r="W133" i="9" s="1"/>
  <c r="X133" i="23" s="1"/>
  <c r="F73" i="14"/>
  <c r="N73" i="14" s="1"/>
  <c r="AA133" i="11"/>
  <c r="Y132" i="7"/>
  <c r="V132" i="9" s="1"/>
  <c r="W132" i="23" s="1"/>
  <c r="E72" i="14"/>
  <c r="M72" i="14" s="1"/>
  <c r="Z132" i="11"/>
  <c r="X131" i="7"/>
  <c r="U131" i="9" s="1"/>
  <c r="V131" i="23" s="1"/>
  <c r="D71" i="14"/>
  <c r="L71" i="14" s="1"/>
  <c r="Y131" i="11"/>
  <c r="W130" i="7"/>
  <c r="T130" i="9" s="1"/>
  <c r="U130" i="23" s="1"/>
  <c r="C70" i="14"/>
  <c r="X130" i="11"/>
  <c r="V129" i="7"/>
  <c r="S129" i="9" s="1"/>
  <c r="T129" i="23" s="1"/>
  <c r="S130" i="2"/>
  <c r="S129" i="7" s="1"/>
  <c r="Q129" i="9" s="1"/>
  <c r="I69" i="14"/>
  <c r="Q69" i="14" s="1"/>
  <c r="W129" i="11"/>
  <c r="P129" i="1"/>
  <c r="C129" i="7" s="1"/>
  <c r="R130" i="2"/>
  <c r="R129" i="7" s="1"/>
  <c r="P129" i="9" s="1"/>
  <c r="M130" i="2"/>
  <c r="M129" i="7" s="1"/>
  <c r="K129" i="9" s="1"/>
  <c r="N130" i="2"/>
  <c r="N129" i="7" s="1"/>
  <c r="L129" i="9" s="1"/>
  <c r="O130" i="2"/>
  <c r="O129" i="7" s="1"/>
  <c r="M129" i="9" s="1"/>
  <c r="P130" i="2"/>
  <c r="P129" i="7" s="1"/>
  <c r="N129" i="9" s="1"/>
  <c r="Q130" i="2"/>
  <c r="Q129" i="7" s="1"/>
  <c r="O129" i="9" s="1"/>
  <c r="U128" i="7"/>
  <c r="R128" i="9" s="1"/>
  <c r="S128" i="23" s="1"/>
  <c r="H67" i="14"/>
  <c r="P67" i="14" s="1"/>
  <c r="AC127" i="11"/>
  <c r="AA126" i="7"/>
  <c r="X126" i="9" s="1"/>
  <c r="Y126" i="23" s="1"/>
  <c r="G66" i="14"/>
  <c r="O66" i="14" s="1"/>
  <c r="AB126" i="11"/>
  <c r="Z125" i="7"/>
  <c r="W125" i="9" s="1"/>
  <c r="X125" i="23" s="1"/>
  <c r="F65" i="14"/>
  <c r="N65" i="14" s="1"/>
  <c r="AA125" i="11"/>
  <c r="Y124" i="7"/>
  <c r="V124" i="9" s="1"/>
  <c r="W124" i="23" s="1"/>
  <c r="E64" i="14"/>
  <c r="M64" i="14" s="1"/>
  <c r="Z124" i="11"/>
  <c r="X123" i="7"/>
  <c r="U123" i="9" s="1"/>
  <c r="V123" i="23" s="1"/>
  <c r="D63" i="14"/>
  <c r="L63" i="14" s="1"/>
  <c r="Y123" i="11"/>
  <c r="W122" i="7"/>
  <c r="T122" i="9" s="1"/>
  <c r="U122" i="23" s="1"/>
  <c r="C62" i="14"/>
  <c r="X122" i="11"/>
  <c r="V121" i="7"/>
  <c r="S121" i="9" s="1"/>
  <c r="T121" i="23" s="1"/>
  <c r="S122" i="2"/>
  <c r="S121" i="7" s="1"/>
  <c r="Q121" i="9" s="1"/>
  <c r="I61" i="14"/>
  <c r="Q61" i="14" s="1"/>
  <c r="W121" i="11"/>
  <c r="P121" i="1"/>
  <c r="C121" i="7" s="1"/>
  <c r="R122" i="2"/>
  <c r="R121" i="7" s="1"/>
  <c r="P121" i="9" s="1"/>
  <c r="M122" i="2"/>
  <c r="M121" i="7" s="1"/>
  <c r="K121" i="9" s="1"/>
  <c r="N122" i="2"/>
  <c r="N121" i="7" s="1"/>
  <c r="L121" i="9" s="1"/>
  <c r="O122" i="2"/>
  <c r="O121" i="7" s="1"/>
  <c r="M121" i="9" s="1"/>
  <c r="P122" i="2"/>
  <c r="P121" i="7" s="1"/>
  <c r="N121" i="9" s="1"/>
  <c r="Q122" i="2"/>
  <c r="Q121" i="7" s="1"/>
  <c r="O121" i="9" s="1"/>
  <c r="U120" i="7"/>
  <c r="R120" i="9" s="1"/>
  <c r="S120" i="23" s="1"/>
  <c r="H59" i="14"/>
  <c r="P59" i="14" s="1"/>
  <c r="AC119" i="11"/>
  <c r="AA118" i="7"/>
  <c r="X118" i="9" s="1"/>
  <c r="Y118" i="23" s="1"/>
  <c r="G58" i="14"/>
  <c r="O58" i="14" s="1"/>
  <c r="AB118" i="11"/>
  <c r="Z117" i="7"/>
  <c r="W117" i="9" s="1"/>
  <c r="X117" i="23" s="1"/>
  <c r="F57" i="14"/>
  <c r="N57" i="14" s="1"/>
  <c r="AA117" i="11"/>
  <c r="Y116" i="7"/>
  <c r="V116" i="9" s="1"/>
  <c r="W116" i="23" s="1"/>
  <c r="E56" i="14"/>
  <c r="M56" i="14" s="1"/>
  <c r="Z116" i="11"/>
  <c r="X115" i="7"/>
  <c r="U115" i="9" s="1"/>
  <c r="V115" i="23" s="1"/>
  <c r="D55" i="14"/>
  <c r="L55" i="14" s="1"/>
  <c r="Y115" i="11"/>
  <c r="W114" i="7"/>
  <c r="T114" i="9" s="1"/>
  <c r="U114" i="23" s="1"/>
  <c r="C54" i="14"/>
  <c r="X114" i="11"/>
  <c r="V113" i="7"/>
  <c r="S113" i="9" s="1"/>
  <c r="T113" i="23" s="1"/>
  <c r="S114" i="2"/>
  <c r="S113" i="7" s="1"/>
  <c r="Q113" i="9" s="1"/>
  <c r="I53" i="14"/>
  <c r="Q53" i="14" s="1"/>
  <c r="W113" i="11"/>
  <c r="P113" i="1"/>
  <c r="C113" i="7" s="1"/>
  <c r="R114" i="2"/>
  <c r="R113" i="7" s="1"/>
  <c r="P113" i="9" s="1"/>
  <c r="M114" i="2"/>
  <c r="M113" i="7" s="1"/>
  <c r="K113" i="9" s="1"/>
  <c r="N114" i="2"/>
  <c r="N113" i="7" s="1"/>
  <c r="L113" i="9" s="1"/>
  <c r="O114" i="2"/>
  <c r="O113" i="7" s="1"/>
  <c r="M113" i="9" s="1"/>
  <c r="P114" i="2"/>
  <c r="P113" i="7" s="1"/>
  <c r="N113" i="9" s="1"/>
  <c r="Q114" i="2"/>
  <c r="Q113" i="7" s="1"/>
  <c r="O113" i="9" s="1"/>
  <c r="U112" i="7"/>
  <c r="R112" i="9" s="1"/>
  <c r="S112" i="23" s="1"/>
  <c r="H51" i="14"/>
  <c r="P51" i="14" s="1"/>
  <c r="AC111" i="11"/>
  <c r="AA110" i="7"/>
  <c r="X110" i="9" s="1"/>
  <c r="Y110" i="23" s="1"/>
  <c r="G50" i="14"/>
  <c r="O50" i="14" s="1"/>
  <c r="AB110" i="11"/>
  <c r="Z109" i="7"/>
  <c r="W109" i="9" s="1"/>
  <c r="X109" i="23" s="1"/>
  <c r="F49" i="14"/>
  <c r="N49" i="14" s="1"/>
  <c r="AA109" i="11"/>
  <c r="Y108" i="7"/>
  <c r="V108" i="9" s="1"/>
  <c r="W108" i="23" s="1"/>
  <c r="E48" i="14"/>
  <c r="M48" i="14" s="1"/>
  <c r="Z108" i="11"/>
  <c r="X107" i="7"/>
  <c r="U107" i="9" s="1"/>
  <c r="V107" i="23" s="1"/>
  <c r="D47" i="14"/>
  <c r="L47" i="14" s="1"/>
  <c r="Y107" i="11"/>
  <c r="W106" i="7"/>
  <c r="T106" i="9" s="1"/>
  <c r="U106" i="23" s="1"/>
  <c r="C46" i="14"/>
  <c r="X106" i="11"/>
  <c r="V105" i="7"/>
  <c r="S105" i="9" s="1"/>
  <c r="T105" i="23" s="1"/>
  <c r="S106" i="2"/>
  <c r="S105" i="7" s="1"/>
  <c r="Q105" i="9" s="1"/>
  <c r="I45" i="14"/>
  <c r="Q45" i="14" s="1"/>
  <c r="W105" i="11"/>
  <c r="P105" i="1"/>
  <c r="C105" i="7" s="1"/>
  <c r="R106" i="2"/>
  <c r="R105" i="7" s="1"/>
  <c r="P105" i="9" s="1"/>
  <c r="M106" i="2"/>
  <c r="M105" i="7" s="1"/>
  <c r="K105" i="9" s="1"/>
  <c r="N106" i="2"/>
  <c r="N105" i="7" s="1"/>
  <c r="L105" i="9" s="1"/>
  <c r="O106" i="2"/>
  <c r="O105" i="7" s="1"/>
  <c r="M105" i="9" s="1"/>
  <c r="P106" i="2"/>
  <c r="P105" i="7" s="1"/>
  <c r="N105" i="9" s="1"/>
  <c r="Q106" i="2"/>
  <c r="Q105" i="7" s="1"/>
  <c r="O105" i="9" s="1"/>
  <c r="U104" i="7"/>
  <c r="R104" i="9" s="1"/>
  <c r="S104" i="23" s="1"/>
  <c r="H43" i="14"/>
  <c r="P43" i="14" s="1"/>
  <c r="AC103" i="11"/>
  <c r="AA102" i="7"/>
  <c r="X102" i="9" s="1"/>
  <c r="Y102" i="23" s="1"/>
  <c r="G42" i="14"/>
  <c r="O42" i="14" s="1"/>
  <c r="AB102" i="11"/>
  <c r="Z101" i="7"/>
  <c r="W101" i="9" s="1"/>
  <c r="X101" i="23" s="1"/>
  <c r="F41" i="14"/>
  <c r="N41" i="14" s="1"/>
  <c r="AA101" i="11"/>
  <c r="Y100" i="7"/>
  <c r="V100" i="9" s="1"/>
  <c r="W100" i="23" s="1"/>
  <c r="E40" i="14"/>
  <c r="M40" i="14" s="1"/>
  <c r="Z100" i="11"/>
  <c r="X99" i="7"/>
  <c r="U99" i="9" s="1"/>
  <c r="V99" i="23" s="1"/>
  <c r="D39" i="14"/>
  <c r="L39" i="14" s="1"/>
  <c r="Y99" i="11"/>
  <c r="W98" i="7"/>
  <c r="T98" i="9" s="1"/>
  <c r="U98" i="23" s="1"/>
  <c r="C38" i="14"/>
  <c r="X98" i="11"/>
  <c r="V97" i="7"/>
  <c r="S97" i="9" s="1"/>
  <c r="T97" i="23" s="1"/>
  <c r="S98" i="2"/>
  <c r="S97" i="7" s="1"/>
  <c r="Q97" i="9" s="1"/>
  <c r="I37" i="14"/>
  <c r="Q37" i="14" s="1"/>
  <c r="W97" i="11"/>
  <c r="P97" i="1"/>
  <c r="C97" i="7" s="1"/>
  <c r="R98" i="2"/>
  <c r="R97" i="7" s="1"/>
  <c r="P97" i="9" s="1"/>
  <c r="M98" i="2"/>
  <c r="M97" i="7" s="1"/>
  <c r="K97" i="9" s="1"/>
  <c r="N98" i="2"/>
  <c r="N97" i="7" s="1"/>
  <c r="L97" i="9" s="1"/>
  <c r="O98" i="2"/>
  <c r="O97" i="7" s="1"/>
  <c r="M97" i="9" s="1"/>
  <c r="P98" i="2"/>
  <c r="P97" i="7" s="1"/>
  <c r="N97" i="9" s="1"/>
  <c r="Q98" i="2"/>
  <c r="Q97" i="7" s="1"/>
  <c r="O97" i="9" s="1"/>
  <c r="U96" i="7"/>
  <c r="R96" i="9" s="1"/>
  <c r="S96" i="23" s="1"/>
  <c r="H35" i="14"/>
  <c r="P35" i="14" s="1"/>
  <c r="AC95" i="11"/>
  <c r="AA94" i="7"/>
  <c r="X94" i="9" s="1"/>
  <c r="Y94" i="23" s="1"/>
  <c r="G34" i="14"/>
  <c r="O34" i="14" s="1"/>
  <c r="AB94" i="11"/>
  <c r="Z93" i="7"/>
  <c r="W93" i="9" s="1"/>
  <c r="X93" i="23" s="1"/>
  <c r="F33" i="14"/>
  <c r="N33" i="14" s="1"/>
  <c r="AA93" i="11"/>
  <c r="Y92" i="7"/>
  <c r="V92" i="9" s="1"/>
  <c r="W92" i="23" s="1"/>
  <c r="E32" i="14"/>
  <c r="M32" i="14" s="1"/>
  <c r="Z92" i="11"/>
  <c r="X91" i="7"/>
  <c r="U91" i="9" s="1"/>
  <c r="V91" i="23" s="1"/>
  <c r="D31" i="14"/>
  <c r="L31" i="14" s="1"/>
  <c r="Y91" i="11"/>
  <c r="W90" i="7"/>
  <c r="T90" i="9" s="1"/>
  <c r="U90" i="23" s="1"/>
  <c r="C30" i="14"/>
  <c r="X90" i="11"/>
  <c r="V89" i="7"/>
  <c r="S89" i="9" s="1"/>
  <c r="T89" i="23" s="1"/>
  <c r="S90" i="2"/>
  <c r="S89" i="7" s="1"/>
  <c r="Q89" i="9" s="1"/>
  <c r="I29" i="14"/>
  <c r="Q29" i="14" s="1"/>
  <c r="W89" i="11"/>
  <c r="P89" i="1"/>
  <c r="C89" i="7" s="1"/>
  <c r="R90" i="2"/>
  <c r="R89" i="7" s="1"/>
  <c r="P89" i="9" s="1"/>
  <c r="M90" i="2"/>
  <c r="M89" i="7" s="1"/>
  <c r="K89" i="9" s="1"/>
  <c r="N90" i="2"/>
  <c r="N89" i="7" s="1"/>
  <c r="L89" i="9" s="1"/>
  <c r="O90" i="2"/>
  <c r="O89" i="7" s="1"/>
  <c r="M89" i="9" s="1"/>
  <c r="P90" i="2"/>
  <c r="P89" i="7" s="1"/>
  <c r="N89" i="9" s="1"/>
  <c r="Q90" i="2"/>
  <c r="Q89" i="7" s="1"/>
  <c r="O89" i="9" s="1"/>
  <c r="U88" i="7"/>
  <c r="R88" i="9" s="1"/>
  <c r="S88" i="23" s="1"/>
  <c r="H27" i="14"/>
  <c r="P27" i="14" s="1"/>
  <c r="AC87" i="11"/>
  <c r="AA86" i="7"/>
  <c r="X86" i="9" s="1"/>
  <c r="Y86" i="23" s="1"/>
  <c r="G26" i="14"/>
  <c r="O26" i="14" s="1"/>
  <c r="AB86" i="11"/>
  <c r="Z85" i="7"/>
  <c r="W85" i="9" s="1"/>
  <c r="X85" i="23" s="1"/>
  <c r="F25" i="14"/>
  <c r="N25" i="14" s="1"/>
  <c r="AA85" i="11"/>
  <c r="Y84" i="7"/>
  <c r="V84" i="9" s="1"/>
  <c r="W84" i="23" s="1"/>
  <c r="E24" i="14"/>
  <c r="M24" i="14" s="1"/>
  <c r="Z84" i="11"/>
  <c r="X83" i="7"/>
  <c r="U83" i="9" s="1"/>
  <c r="V83" i="23" s="1"/>
  <c r="D23" i="14"/>
  <c r="L23" i="14" s="1"/>
  <c r="Y83" i="11"/>
  <c r="W82" i="7"/>
  <c r="T82" i="9" s="1"/>
  <c r="U82" i="23" s="1"/>
  <c r="C22" i="14"/>
  <c r="X82" i="11"/>
  <c r="V81" i="7"/>
  <c r="S81" i="9" s="1"/>
  <c r="T81" i="23" s="1"/>
  <c r="S82" i="2"/>
  <c r="S81" i="7" s="1"/>
  <c r="Q81" i="9" s="1"/>
  <c r="I21" i="14"/>
  <c r="Q21" i="14" s="1"/>
  <c r="W81" i="11"/>
  <c r="P81" i="1"/>
  <c r="C81" i="7" s="1"/>
  <c r="R82" i="2"/>
  <c r="R81" i="7" s="1"/>
  <c r="P81" i="9" s="1"/>
  <c r="M82" i="2"/>
  <c r="M81" i="7" s="1"/>
  <c r="K81" i="9" s="1"/>
  <c r="N82" i="2"/>
  <c r="N81" i="7" s="1"/>
  <c r="L81" i="9" s="1"/>
  <c r="O82" i="2"/>
  <c r="O81" i="7" s="1"/>
  <c r="M81" i="9" s="1"/>
  <c r="P82" i="2"/>
  <c r="P81" i="7" s="1"/>
  <c r="N81" i="9" s="1"/>
  <c r="Q82" i="2"/>
  <c r="Q81" i="7" s="1"/>
  <c r="O81" i="9" s="1"/>
  <c r="U80" i="7"/>
  <c r="R80" i="9" s="1"/>
  <c r="S80" i="23" s="1"/>
  <c r="H19" i="14"/>
  <c r="P19" i="14" s="1"/>
  <c r="AC79" i="11"/>
  <c r="AA78" i="7"/>
  <c r="X78" i="9" s="1"/>
  <c r="Y78" i="23" s="1"/>
  <c r="G18" i="14"/>
  <c r="O18" i="14" s="1"/>
  <c r="AB78" i="11"/>
  <c r="Z77" i="7"/>
  <c r="W77" i="9" s="1"/>
  <c r="X77" i="23" s="1"/>
  <c r="F17" i="14"/>
  <c r="N17" i="14" s="1"/>
  <c r="AA77" i="11"/>
  <c r="Y76" i="7"/>
  <c r="V76" i="9" s="1"/>
  <c r="W76" i="23" s="1"/>
  <c r="E16" i="14"/>
  <c r="M16" i="14" s="1"/>
  <c r="Z76" i="11"/>
  <c r="X75" i="7"/>
  <c r="U75" i="9" s="1"/>
  <c r="V75" i="23" s="1"/>
  <c r="D15" i="14"/>
  <c r="L15" i="14" s="1"/>
  <c r="Y75" i="11"/>
  <c r="W74" i="7"/>
  <c r="T74" i="9" s="1"/>
  <c r="U74" i="23" s="1"/>
  <c r="C14" i="14"/>
  <c r="X74" i="11"/>
  <c r="V73" i="7"/>
  <c r="S73" i="9" s="1"/>
  <c r="T73" i="23" s="1"/>
  <c r="S74" i="2"/>
  <c r="S73" i="7" s="1"/>
  <c r="Q73" i="9" s="1"/>
  <c r="I13" i="14"/>
  <c r="Q13" i="14" s="1"/>
  <c r="W73" i="11"/>
  <c r="P73" i="1"/>
  <c r="C73" i="7" s="1"/>
  <c r="R74" i="2"/>
  <c r="R73" i="7" s="1"/>
  <c r="P73" i="9" s="1"/>
  <c r="M74" i="2"/>
  <c r="M73" i="7" s="1"/>
  <c r="K73" i="9" s="1"/>
  <c r="N74" i="2"/>
  <c r="N73" i="7" s="1"/>
  <c r="L73" i="9" s="1"/>
  <c r="O74" i="2"/>
  <c r="O73" i="7" s="1"/>
  <c r="M73" i="9" s="1"/>
  <c r="P74" i="2"/>
  <c r="P73" i="7" s="1"/>
  <c r="N73" i="9" s="1"/>
  <c r="Q74" i="2"/>
  <c r="Q73" i="7" s="1"/>
  <c r="O73" i="9" s="1"/>
  <c r="U72" i="7"/>
  <c r="R72" i="9" s="1"/>
  <c r="S72" i="23" s="1"/>
  <c r="H11" i="14"/>
  <c r="P11" i="14" s="1"/>
  <c r="AC71" i="11"/>
  <c r="AA70" i="7"/>
  <c r="X70" i="9" s="1"/>
  <c r="Y70" i="23" s="1"/>
  <c r="G10" i="14"/>
  <c r="O10" i="14" s="1"/>
  <c r="AB70" i="11"/>
  <c r="Z69" i="7"/>
  <c r="W69" i="9" s="1"/>
  <c r="X69" i="23" s="1"/>
  <c r="F9" i="14"/>
  <c r="N9" i="14" s="1"/>
  <c r="AA69" i="11"/>
  <c r="Y68" i="7"/>
  <c r="V68" i="9" s="1"/>
  <c r="W68" i="23" s="1"/>
  <c r="E8" i="14"/>
  <c r="M8" i="14" s="1"/>
  <c r="Z68" i="11"/>
  <c r="X67" i="7"/>
  <c r="U67" i="9" s="1"/>
  <c r="V67" i="23" s="1"/>
  <c r="D7" i="14"/>
  <c r="L7" i="14" s="1"/>
  <c r="Y67" i="11"/>
  <c r="W66" i="7"/>
  <c r="T66" i="9" s="1"/>
  <c r="U66" i="23" s="1"/>
  <c r="C6" i="14"/>
  <c r="X66" i="11"/>
  <c r="V65" i="7"/>
  <c r="S65" i="9" s="1"/>
  <c r="T65" i="23" s="1"/>
  <c r="S66" i="2"/>
  <c r="S65" i="7" s="1"/>
  <c r="I5" i="14"/>
  <c r="Q5" i="14" s="1"/>
  <c r="W65" i="11"/>
  <c r="P65" i="1"/>
  <c r="C65" i="7" s="1"/>
  <c r="R66" i="2"/>
  <c r="R65" i="7" s="1"/>
  <c r="M66" i="2"/>
  <c r="M65" i="7" s="1"/>
  <c r="N66" i="2"/>
  <c r="N65" i="7" s="1"/>
  <c r="O66" i="2"/>
  <c r="O65" i="7" s="1"/>
  <c r="P66" i="2"/>
  <c r="P65" i="7" s="1"/>
  <c r="Q66" i="2"/>
  <c r="Q65" i="7" s="1"/>
  <c r="U64" i="7"/>
  <c r="R64" i="9" s="1"/>
  <c r="S64" i="23" s="1"/>
  <c r="AC63" i="11"/>
  <c r="AA62" i="7"/>
  <c r="X62" i="9" s="1"/>
  <c r="Y62" i="23" s="1"/>
  <c r="AB62" i="11"/>
  <c r="Z61" i="7"/>
  <c r="W61" i="9" s="1"/>
  <c r="X61" i="23" s="1"/>
  <c r="AA61" i="11"/>
  <c r="Y60" i="7"/>
  <c r="V60" i="9" s="1"/>
  <c r="W60" i="23" s="1"/>
  <c r="Z60" i="11"/>
  <c r="X59" i="7"/>
  <c r="U59" i="9" s="1"/>
  <c r="V59" i="23" s="1"/>
  <c r="Y59" i="11"/>
  <c r="W58" i="7"/>
  <c r="T58" i="9" s="1"/>
  <c r="U58" i="23" s="1"/>
  <c r="X58" i="11"/>
  <c r="V57" i="7"/>
  <c r="S57" i="9" s="1"/>
  <c r="T57" i="23" s="1"/>
  <c r="S58" i="2"/>
  <c r="S57" i="7" s="1"/>
  <c r="Q57" i="9" s="1"/>
  <c r="W57" i="11"/>
  <c r="P57" i="1"/>
  <c r="C57" i="7" s="1"/>
  <c r="R58" i="2"/>
  <c r="R57" i="7" s="1"/>
  <c r="P57" i="9" s="1"/>
  <c r="M58" i="2"/>
  <c r="M57" i="7" s="1"/>
  <c r="K57" i="9" s="1"/>
  <c r="N58" i="2"/>
  <c r="N57" i="7" s="1"/>
  <c r="L57" i="9" s="1"/>
  <c r="O58" i="2"/>
  <c r="O57" i="7" s="1"/>
  <c r="M57" i="9" s="1"/>
  <c r="P58" i="2"/>
  <c r="P57" i="7" s="1"/>
  <c r="N57" i="9" s="1"/>
  <c r="Q58" i="2"/>
  <c r="Q57" i="7" s="1"/>
  <c r="O57" i="9" s="1"/>
  <c r="U56" i="7"/>
  <c r="R56" i="9" s="1"/>
  <c r="S56" i="23" s="1"/>
  <c r="AC55" i="11"/>
  <c r="AA54" i="7"/>
  <c r="X54" i="9" s="1"/>
  <c r="Y54" i="23" s="1"/>
  <c r="AB54" i="11"/>
  <c r="Z53" i="7"/>
  <c r="W53" i="9" s="1"/>
  <c r="X53" i="23" s="1"/>
  <c r="AA53" i="11"/>
  <c r="Y52" i="7"/>
  <c r="V52" i="9" s="1"/>
  <c r="W52" i="23" s="1"/>
  <c r="Z52" i="11"/>
  <c r="X51" i="7"/>
  <c r="U51" i="9" s="1"/>
  <c r="V51" i="23" s="1"/>
  <c r="Y51" i="11"/>
  <c r="W50" i="7"/>
  <c r="T50" i="9" s="1"/>
  <c r="U50" i="23" s="1"/>
  <c r="X50" i="11"/>
  <c r="V49" i="7"/>
  <c r="S49" i="9" s="1"/>
  <c r="T49" i="23" s="1"/>
  <c r="S50" i="2"/>
  <c r="S49" i="7" s="1"/>
  <c r="Q49" i="9" s="1"/>
  <c r="W49" i="11"/>
  <c r="P49" i="1"/>
  <c r="C49" i="7" s="1"/>
  <c r="R50" i="2"/>
  <c r="R49" i="7" s="1"/>
  <c r="P49" i="9" s="1"/>
  <c r="M50" i="2"/>
  <c r="M49" i="7" s="1"/>
  <c r="K49" i="9" s="1"/>
  <c r="N50" i="2"/>
  <c r="N49" i="7" s="1"/>
  <c r="L49" i="9" s="1"/>
  <c r="O50" i="2"/>
  <c r="O49" i="7" s="1"/>
  <c r="M49" i="9" s="1"/>
  <c r="P50" i="2"/>
  <c r="P49" i="7" s="1"/>
  <c r="N49" i="9" s="1"/>
  <c r="Q50" i="2"/>
  <c r="Q49" i="7" s="1"/>
  <c r="O49" i="9" s="1"/>
  <c r="U48" i="7"/>
  <c r="R48" i="9" s="1"/>
  <c r="S48" i="23" s="1"/>
  <c r="AC47" i="11"/>
  <c r="AA46" i="7"/>
  <c r="X46" i="9" s="1"/>
  <c r="Y46" i="23" s="1"/>
  <c r="AB46" i="11"/>
  <c r="Z45" i="7"/>
  <c r="W45" i="9" s="1"/>
  <c r="X45" i="23" s="1"/>
  <c r="AA45" i="11"/>
  <c r="Y44" i="7"/>
  <c r="V44" i="9" s="1"/>
  <c r="W44" i="23" s="1"/>
  <c r="Z44" i="11"/>
  <c r="X43" i="7"/>
  <c r="U43" i="9" s="1"/>
  <c r="V43" i="23" s="1"/>
  <c r="Y43" i="11"/>
  <c r="W42" i="7"/>
  <c r="T42" i="9" s="1"/>
  <c r="U42" i="23" s="1"/>
  <c r="X42" i="11"/>
  <c r="V41" i="7"/>
  <c r="S41" i="9" s="1"/>
  <c r="T41" i="23" s="1"/>
  <c r="S42" i="2"/>
  <c r="S41" i="7" s="1"/>
  <c r="Q41" i="9" s="1"/>
  <c r="W41" i="11"/>
  <c r="P41" i="1"/>
  <c r="C41" i="7" s="1"/>
  <c r="R42" i="2"/>
  <c r="R41" i="7" s="1"/>
  <c r="P41" i="9" s="1"/>
  <c r="M42" i="2"/>
  <c r="M41" i="7" s="1"/>
  <c r="K41" i="9" s="1"/>
  <c r="N42" i="2"/>
  <c r="N41" i="7" s="1"/>
  <c r="L41" i="9" s="1"/>
  <c r="O42" i="2"/>
  <c r="O41" i="7" s="1"/>
  <c r="M41" i="9" s="1"/>
  <c r="P42" i="2"/>
  <c r="P41" i="7" s="1"/>
  <c r="N41" i="9" s="1"/>
  <c r="Q42" i="2"/>
  <c r="Q41" i="7" s="1"/>
  <c r="O41" i="9" s="1"/>
  <c r="U40" i="7"/>
  <c r="R40" i="9" s="1"/>
  <c r="S40" i="23" s="1"/>
  <c r="AC39" i="11"/>
  <c r="AA38" i="7"/>
  <c r="X38" i="9" s="1"/>
  <c r="Y38" i="23" s="1"/>
  <c r="AB38" i="11"/>
  <c r="Z37" i="7"/>
  <c r="W37" i="9" s="1"/>
  <c r="X37" i="23" s="1"/>
  <c r="AA37" i="11"/>
  <c r="Y36" i="7"/>
  <c r="V36" i="9" s="1"/>
  <c r="W36" i="23" s="1"/>
  <c r="Z36" i="11"/>
  <c r="X35" i="7"/>
  <c r="U35" i="9" s="1"/>
  <c r="V35" i="23" s="1"/>
  <c r="Y35" i="11"/>
  <c r="W34" i="7"/>
  <c r="T34" i="9" s="1"/>
  <c r="U34" i="23" s="1"/>
  <c r="X34" i="11"/>
  <c r="V33" i="7"/>
  <c r="S33" i="9" s="1"/>
  <c r="T33" i="23" s="1"/>
  <c r="S34" i="2"/>
  <c r="S33" i="7" s="1"/>
  <c r="Q33" i="9" s="1"/>
  <c r="W33" i="11"/>
  <c r="P33" i="1"/>
  <c r="C33" i="7" s="1"/>
  <c r="R34" i="2"/>
  <c r="R33" i="7" s="1"/>
  <c r="P33" i="9" s="1"/>
  <c r="M34" i="2"/>
  <c r="M33" i="7" s="1"/>
  <c r="K33" i="9" s="1"/>
  <c r="N34" i="2"/>
  <c r="N33" i="7" s="1"/>
  <c r="L33" i="9" s="1"/>
  <c r="O34" i="2"/>
  <c r="O33" i="7" s="1"/>
  <c r="M33" i="9" s="1"/>
  <c r="P34" i="2"/>
  <c r="P33" i="7" s="1"/>
  <c r="N33" i="9" s="1"/>
  <c r="Q34" i="2"/>
  <c r="Q33" i="7" s="1"/>
  <c r="O33" i="9" s="1"/>
  <c r="U32" i="7"/>
  <c r="R32" i="9" s="1"/>
  <c r="S32" i="23" s="1"/>
  <c r="AC31" i="11"/>
  <c r="AA30" i="7"/>
  <c r="X30" i="9" s="1"/>
  <c r="Y30" i="23" s="1"/>
  <c r="AB30" i="11"/>
  <c r="Z29" i="7"/>
  <c r="W29" i="9" s="1"/>
  <c r="X29" i="23" s="1"/>
  <c r="AA29" i="11"/>
  <c r="Y28" i="7"/>
  <c r="V28" i="9" s="1"/>
  <c r="W28" i="23" s="1"/>
  <c r="Z28" i="11"/>
  <c r="X27" i="7"/>
  <c r="U27" i="9" s="1"/>
  <c r="V27" i="23" s="1"/>
  <c r="Y27" i="11"/>
  <c r="W26" i="7"/>
  <c r="T26" i="9" s="1"/>
  <c r="U26" i="23" s="1"/>
  <c r="X26" i="11"/>
  <c r="V25" i="7"/>
  <c r="S25" i="9" s="1"/>
  <c r="T25" i="23" s="1"/>
  <c r="S26" i="2"/>
  <c r="S25" i="7" s="1"/>
  <c r="Q25" i="9" s="1"/>
  <c r="W25" i="11"/>
  <c r="P25" i="1"/>
  <c r="C25" i="7" s="1"/>
  <c r="C25" i="9" s="1"/>
  <c r="R26" i="2"/>
  <c r="R25" i="7" s="1"/>
  <c r="P25" i="9" s="1"/>
  <c r="M26" i="2"/>
  <c r="M25" i="7" s="1"/>
  <c r="K25" i="9" s="1"/>
  <c r="N26" i="2"/>
  <c r="N25" i="7" s="1"/>
  <c r="L25" i="9" s="1"/>
  <c r="O26" i="2"/>
  <c r="O25" i="7" s="1"/>
  <c r="M25" i="9" s="1"/>
  <c r="P26" i="2"/>
  <c r="P25" i="7" s="1"/>
  <c r="N25" i="9" s="1"/>
  <c r="Q26" i="2"/>
  <c r="Q25" i="7" s="1"/>
  <c r="O25" i="9" s="1"/>
  <c r="U24" i="7"/>
  <c r="R24" i="9" s="1"/>
  <c r="S24" i="23" s="1"/>
  <c r="AC23" i="11"/>
  <c r="AA22" i="7"/>
  <c r="X22" i="9" s="1"/>
  <c r="Y22" i="23" s="1"/>
  <c r="AB22" i="11"/>
  <c r="Z21" i="7"/>
  <c r="W21" i="9" s="1"/>
  <c r="X21" i="23" s="1"/>
  <c r="AA21" i="11"/>
  <c r="Y20" i="7"/>
  <c r="V20" i="9" s="1"/>
  <c r="W20" i="23" s="1"/>
  <c r="Z20" i="11"/>
  <c r="X19" i="7"/>
  <c r="U19" i="9" s="1"/>
  <c r="V19" i="23" s="1"/>
  <c r="Y19" i="11"/>
  <c r="W18" i="7"/>
  <c r="T18" i="9" s="1"/>
  <c r="U18" i="23" s="1"/>
  <c r="X18" i="11"/>
  <c r="V17" i="7"/>
  <c r="S17" i="9" s="1"/>
  <c r="T17" i="23" s="1"/>
  <c r="S18" i="2"/>
  <c r="S17" i="7" s="1"/>
  <c r="Q17" i="9" s="1"/>
  <c r="W17" i="11"/>
  <c r="P17" i="1"/>
  <c r="C17" i="7" s="1"/>
  <c r="R18" i="2"/>
  <c r="R17" i="7" s="1"/>
  <c r="P17" i="9" s="1"/>
  <c r="M18" i="2"/>
  <c r="M17" i="7" s="1"/>
  <c r="K17" i="9" s="1"/>
  <c r="N18" i="2"/>
  <c r="N17" i="7" s="1"/>
  <c r="L17" i="9" s="1"/>
  <c r="O18" i="2"/>
  <c r="O17" i="7" s="1"/>
  <c r="M17" i="9" s="1"/>
  <c r="P18" i="2"/>
  <c r="P17" i="7" s="1"/>
  <c r="N17" i="9" s="1"/>
  <c r="Q18" i="2"/>
  <c r="Q17" i="7" s="1"/>
  <c r="O17" i="9" s="1"/>
  <c r="U16" i="7"/>
  <c r="R16" i="9" s="1"/>
  <c r="S16" i="23" s="1"/>
  <c r="AC15" i="11"/>
  <c r="AA14" i="7"/>
  <c r="X14" i="9" s="1"/>
  <c r="Y14" i="23" s="1"/>
  <c r="AB14" i="11"/>
  <c r="Z13" i="7"/>
  <c r="W13" i="9" s="1"/>
  <c r="X13" i="23" s="1"/>
  <c r="AA13" i="11"/>
  <c r="Y12" i="7"/>
  <c r="V12" i="9" s="1"/>
  <c r="W12" i="23" s="1"/>
  <c r="Z12" i="11"/>
  <c r="X11" i="7"/>
  <c r="U11" i="9" s="1"/>
  <c r="V11" i="23" s="1"/>
  <c r="Y11" i="11"/>
  <c r="W10" i="7"/>
  <c r="T10" i="9" s="1"/>
  <c r="U10" i="23" s="1"/>
  <c r="X10" i="11"/>
  <c r="V9" i="7"/>
  <c r="S9" i="9" s="1"/>
  <c r="T9" i="23" s="1"/>
  <c r="S10" i="2"/>
  <c r="S9" i="7" s="1"/>
  <c r="Q9" i="9" s="1"/>
  <c r="W9" i="11"/>
  <c r="P9" i="1"/>
  <c r="C9" i="7" s="1"/>
  <c r="C9" i="9" s="1"/>
  <c r="R10" i="2"/>
  <c r="R9" i="7" s="1"/>
  <c r="P9" i="9" s="1"/>
  <c r="M10" i="2"/>
  <c r="M9" i="7" s="1"/>
  <c r="K9" i="9" s="1"/>
  <c r="N10" i="2"/>
  <c r="N9" i="7" s="1"/>
  <c r="L9" i="9" s="1"/>
  <c r="O10" i="2"/>
  <c r="O9" i="7" s="1"/>
  <c r="M9" i="9" s="1"/>
  <c r="P10" i="2"/>
  <c r="P9" i="7" s="1"/>
  <c r="N9" i="9" s="1"/>
  <c r="Q10" i="2"/>
  <c r="Q9" i="7" s="1"/>
  <c r="O9" i="9" s="1"/>
  <c r="U8" i="7"/>
  <c r="R8" i="9" s="1"/>
  <c r="S8" i="23" s="1"/>
  <c r="AC7" i="11"/>
  <c r="AA6" i="7"/>
  <c r="X6" i="9" s="1"/>
  <c r="Y6" i="23" s="1"/>
  <c r="AB6" i="11"/>
  <c r="Z5" i="7"/>
  <c r="W5" i="9" s="1"/>
  <c r="X5" i="23" s="1"/>
  <c r="D184" i="14"/>
  <c r="L184" i="14" s="1"/>
  <c r="Y244" i="11"/>
  <c r="W243" i="7"/>
  <c r="T243" i="9" s="1"/>
  <c r="U243" i="23" s="1"/>
  <c r="C183" i="14"/>
  <c r="X243" i="11"/>
  <c r="V242" i="7"/>
  <c r="S242" i="9" s="1"/>
  <c r="T242" i="23" s="1"/>
  <c r="S243" i="2"/>
  <c r="S242" i="7" s="1"/>
  <c r="Q242" i="9" s="1"/>
  <c r="I182" i="14"/>
  <c r="Q182" i="14" s="1"/>
  <c r="W242" i="11"/>
  <c r="P242" i="1"/>
  <c r="C242" i="7" s="1"/>
  <c r="M243" i="2"/>
  <c r="M242" i="7" s="1"/>
  <c r="K242" i="9" s="1"/>
  <c r="O243" i="2"/>
  <c r="O242" i="7" s="1"/>
  <c r="M242" i="9" s="1"/>
  <c r="N243" i="2"/>
  <c r="N242" i="7" s="1"/>
  <c r="L242" i="9" s="1"/>
  <c r="P243" i="2"/>
  <c r="P242" i="7" s="1"/>
  <c r="N242" i="9" s="1"/>
  <c r="Q243" i="2"/>
  <c r="Q242" i="7" s="1"/>
  <c r="O242" i="9" s="1"/>
  <c r="R243" i="2"/>
  <c r="R242" i="7" s="1"/>
  <c r="P242" i="9" s="1"/>
  <c r="U241" i="7"/>
  <c r="R241" i="9" s="1"/>
  <c r="S241" i="23" s="1"/>
  <c r="H180" i="14"/>
  <c r="P180" i="14" s="1"/>
  <c r="AC240" i="11"/>
  <c r="AA239" i="7"/>
  <c r="X239" i="9" s="1"/>
  <c r="Y239" i="23" s="1"/>
  <c r="G179" i="14"/>
  <c r="O179" i="14" s="1"/>
  <c r="AB239" i="11"/>
  <c r="Z238" i="7"/>
  <c r="W238" i="9" s="1"/>
  <c r="X238" i="23" s="1"/>
  <c r="F178" i="14"/>
  <c r="N178" i="14" s="1"/>
  <c r="AA238" i="11"/>
  <c r="Y237" i="7"/>
  <c r="V237" i="9" s="1"/>
  <c r="W237" i="23" s="1"/>
  <c r="E177" i="14"/>
  <c r="M177" i="14" s="1"/>
  <c r="Z237" i="11"/>
  <c r="X236" i="7"/>
  <c r="U236" i="9" s="1"/>
  <c r="V236" i="23" s="1"/>
  <c r="D176" i="14"/>
  <c r="L176" i="14" s="1"/>
  <c r="Y236" i="11"/>
  <c r="W235" i="7"/>
  <c r="T235" i="9" s="1"/>
  <c r="U235" i="23" s="1"/>
  <c r="C175" i="14"/>
  <c r="X235" i="11"/>
  <c r="V234" i="7"/>
  <c r="S234" i="9" s="1"/>
  <c r="T234" i="23" s="1"/>
  <c r="S235" i="2"/>
  <c r="S234" i="7" s="1"/>
  <c r="Q234" i="9" s="1"/>
  <c r="I174" i="14"/>
  <c r="Q174" i="14" s="1"/>
  <c r="W234" i="11"/>
  <c r="P234" i="1"/>
  <c r="C234" i="7" s="1"/>
  <c r="M235" i="2"/>
  <c r="M234" i="7" s="1"/>
  <c r="K234" i="9" s="1"/>
  <c r="O235" i="2"/>
  <c r="O234" i="7" s="1"/>
  <c r="M234" i="9" s="1"/>
  <c r="N235" i="2"/>
  <c r="N234" i="7" s="1"/>
  <c r="L234" i="9" s="1"/>
  <c r="P235" i="2"/>
  <c r="P234" i="7" s="1"/>
  <c r="N234" i="9" s="1"/>
  <c r="Q235" i="2"/>
  <c r="Q234" i="7" s="1"/>
  <c r="O234" i="9" s="1"/>
  <c r="R235" i="2"/>
  <c r="R234" i="7" s="1"/>
  <c r="P234" i="9" s="1"/>
  <c r="U233" i="7"/>
  <c r="R233" i="9" s="1"/>
  <c r="S233" i="23" s="1"/>
  <c r="H172" i="14"/>
  <c r="P172" i="14" s="1"/>
  <c r="AC232" i="11"/>
  <c r="AA231" i="7"/>
  <c r="X231" i="9" s="1"/>
  <c r="Y231" i="23" s="1"/>
  <c r="G171" i="14"/>
  <c r="O171" i="14" s="1"/>
  <c r="AB231" i="11"/>
  <c r="Z230" i="7"/>
  <c r="W230" i="9" s="1"/>
  <c r="X230" i="23" s="1"/>
  <c r="F170" i="14"/>
  <c r="N170" i="14" s="1"/>
  <c r="AA230" i="11"/>
  <c r="Y229" i="7"/>
  <c r="V229" i="9" s="1"/>
  <c r="W229" i="23" s="1"/>
  <c r="E169" i="14"/>
  <c r="M169" i="14" s="1"/>
  <c r="Z229" i="11"/>
  <c r="X228" i="7"/>
  <c r="U228" i="9" s="1"/>
  <c r="V228" i="23" s="1"/>
  <c r="D168" i="14"/>
  <c r="L168" i="14" s="1"/>
  <c r="Y228" i="11"/>
  <c r="W227" i="7"/>
  <c r="T227" i="9" s="1"/>
  <c r="U227" i="23" s="1"/>
  <c r="C167" i="14"/>
  <c r="X227" i="11"/>
  <c r="V226" i="7"/>
  <c r="S226" i="9" s="1"/>
  <c r="T226" i="23" s="1"/>
  <c r="S227" i="2"/>
  <c r="S226" i="7" s="1"/>
  <c r="Q226" i="9" s="1"/>
  <c r="I166" i="14"/>
  <c r="Q166" i="14" s="1"/>
  <c r="W226" i="11"/>
  <c r="P226" i="1"/>
  <c r="C226" i="7" s="1"/>
  <c r="M227" i="2"/>
  <c r="M226" i="7" s="1"/>
  <c r="K226" i="9" s="1"/>
  <c r="T165" i="13" s="1"/>
  <c r="N227" i="2"/>
  <c r="N226" i="7" s="1"/>
  <c r="L226" i="9" s="1"/>
  <c r="O227" i="2"/>
  <c r="O226" i="7" s="1"/>
  <c r="M226" i="9" s="1"/>
  <c r="P227" i="2"/>
  <c r="P226" i="7" s="1"/>
  <c r="N226" i="9" s="1"/>
  <c r="Q227" i="2"/>
  <c r="Q226" i="7" s="1"/>
  <c r="O226" i="9" s="1"/>
  <c r="R227" i="2"/>
  <c r="R226" i="7" s="1"/>
  <c r="P226" i="9" s="1"/>
  <c r="U225" i="7"/>
  <c r="R225" i="9" s="1"/>
  <c r="S225" i="23" s="1"/>
  <c r="H164" i="14"/>
  <c r="P164" i="14" s="1"/>
  <c r="AC224" i="11"/>
  <c r="AA223" i="7"/>
  <c r="X223" i="9" s="1"/>
  <c r="Y223" i="23" s="1"/>
  <c r="G163" i="14"/>
  <c r="O163" i="14" s="1"/>
  <c r="AB223" i="11"/>
  <c r="Z222" i="7"/>
  <c r="W222" i="9" s="1"/>
  <c r="X222" i="23" s="1"/>
  <c r="F162" i="14"/>
  <c r="N162" i="14" s="1"/>
  <c r="AA222" i="11"/>
  <c r="Y221" i="7"/>
  <c r="V221" i="9" s="1"/>
  <c r="W221" i="23" s="1"/>
  <c r="E161" i="14"/>
  <c r="M161" i="14" s="1"/>
  <c r="Z221" i="11"/>
  <c r="X220" i="7"/>
  <c r="U220" i="9" s="1"/>
  <c r="V220" i="23" s="1"/>
  <c r="D160" i="14"/>
  <c r="L160" i="14" s="1"/>
  <c r="Y220" i="11"/>
  <c r="W219" i="7"/>
  <c r="T219" i="9" s="1"/>
  <c r="U219" i="23" s="1"/>
  <c r="C159" i="14"/>
  <c r="X219" i="11"/>
  <c r="V218" i="7"/>
  <c r="S218" i="9" s="1"/>
  <c r="T218" i="23" s="1"/>
  <c r="S219" i="2"/>
  <c r="S218" i="7" s="1"/>
  <c r="Q218" i="9" s="1"/>
  <c r="I158" i="14"/>
  <c r="Q158" i="14" s="1"/>
  <c r="W218" i="11"/>
  <c r="P218" i="1"/>
  <c r="C218" i="7" s="1"/>
  <c r="M219" i="2"/>
  <c r="M218" i="7" s="1"/>
  <c r="K218" i="9" s="1"/>
  <c r="N219" i="2"/>
  <c r="N218" i="7" s="1"/>
  <c r="L218" i="9" s="1"/>
  <c r="O219" i="2"/>
  <c r="O218" i="7" s="1"/>
  <c r="M218" i="9" s="1"/>
  <c r="P219" i="2"/>
  <c r="P218" i="7" s="1"/>
  <c r="N218" i="9" s="1"/>
  <c r="Q219" i="2"/>
  <c r="Q218" i="7" s="1"/>
  <c r="O218" i="9" s="1"/>
  <c r="R219" i="2"/>
  <c r="R218" i="7" s="1"/>
  <c r="P218" i="9" s="1"/>
  <c r="U217" i="7"/>
  <c r="R217" i="9" s="1"/>
  <c r="S217" i="23" s="1"/>
  <c r="H156" i="14"/>
  <c r="P156" i="14" s="1"/>
  <c r="AC216" i="11"/>
  <c r="AA215" i="7"/>
  <c r="X215" i="9" s="1"/>
  <c r="Y215" i="23" s="1"/>
  <c r="G155" i="14"/>
  <c r="O155" i="14" s="1"/>
  <c r="AB215" i="11"/>
  <c r="Z214" i="7"/>
  <c r="W214" i="9" s="1"/>
  <c r="X214" i="23" s="1"/>
  <c r="F154" i="14"/>
  <c r="N154" i="14" s="1"/>
  <c r="AA214" i="11"/>
  <c r="Y213" i="7"/>
  <c r="V213" i="9" s="1"/>
  <c r="W213" i="23" s="1"/>
  <c r="E153" i="14"/>
  <c r="M153" i="14" s="1"/>
  <c r="Z213" i="11"/>
  <c r="X212" i="7"/>
  <c r="U212" i="9" s="1"/>
  <c r="V212" i="23" s="1"/>
  <c r="D152" i="14"/>
  <c r="L152" i="14" s="1"/>
  <c r="Y212" i="11"/>
  <c r="W211" i="7"/>
  <c r="T211" i="9" s="1"/>
  <c r="U211" i="23" s="1"/>
  <c r="C151" i="14"/>
  <c r="X211" i="11"/>
  <c r="V210" i="7"/>
  <c r="S210" i="9" s="1"/>
  <c r="T210" i="23" s="1"/>
  <c r="I150" i="14"/>
  <c r="Q150" i="14" s="1"/>
  <c r="S211" i="2"/>
  <c r="S210" i="7" s="1"/>
  <c r="Q210" i="9" s="1"/>
  <c r="W210" i="11"/>
  <c r="P210" i="1"/>
  <c r="C210" i="7" s="1"/>
  <c r="M211" i="2"/>
  <c r="M210" i="7" s="1"/>
  <c r="K210" i="9" s="1"/>
  <c r="N211" i="2"/>
  <c r="N210" i="7" s="1"/>
  <c r="L210" i="9" s="1"/>
  <c r="O211" i="2"/>
  <c r="O210" i="7" s="1"/>
  <c r="M210" i="9" s="1"/>
  <c r="P211" i="2"/>
  <c r="P210" i="7" s="1"/>
  <c r="N210" i="9" s="1"/>
  <c r="Q211" i="2"/>
  <c r="Q210" i="7" s="1"/>
  <c r="O210" i="9" s="1"/>
  <c r="R211" i="2"/>
  <c r="R210" i="7" s="1"/>
  <c r="P210" i="9" s="1"/>
  <c r="U209" i="7"/>
  <c r="R209" i="9" s="1"/>
  <c r="S209" i="23" s="1"/>
  <c r="H148" i="14"/>
  <c r="P148" i="14" s="1"/>
  <c r="AC208" i="11"/>
  <c r="AA207" i="7"/>
  <c r="X207" i="9" s="1"/>
  <c r="Y207" i="23" s="1"/>
  <c r="G147" i="14"/>
  <c r="O147" i="14" s="1"/>
  <c r="AB207" i="11"/>
  <c r="Z206" i="7"/>
  <c r="W206" i="9" s="1"/>
  <c r="X206" i="23" s="1"/>
  <c r="F146" i="14"/>
  <c r="N146" i="14" s="1"/>
  <c r="AA206" i="11"/>
  <c r="Y205" i="7"/>
  <c r="V205" i="9" s="1"/>
  <c r="W205" i="23" s="1"/>
  <c r="E145" i="14"/>
  <c r="M145" i="14" s="1"/>
  <c r="Z205" i="11"/>
  <c r="X204" i="7"/>
  <c r="U204" i="9" s="1"/>
  <c r="V204" i="23" s="1"/>
  <c r="D144" i="14"/>
  <c r="L144" i="14" s="1"/>
  <c r="Y204" i="11"/>
  <c r="W203" i="7"/>
  <c r="T203" i="9" s="1"/>
  <c r="U203" i="23" s="1"/>
  <c r="C143" i="14"/>
  <c r="X203" i="11"/>
  <c r="V202" i="7"/>
  <c r="S202" i="9" s="1"/>
  <c r="T202" i="23" s="1"/>
  <c r="S203" i="2"/>
  <c r="S202" i="7" s="1"/>
  <c r="Q202" i="9" s="1"/>
  <c r="I142" i="14"/>
  <c r="Q142" i="14" s="1"/>
  <c r="W202" i="11"/>
  <c r="P202" i="1"/>
  <c r="C202" i="7" s="1"/>
  <c r="M203" i="2"/>
  <c r="M202" i="7" s="1"/>
  <c r="K202" i="9" s="1"/>
  <c r="N203" i="2"/>
  <c r="N202" i="7" s="1"/>
  <c r="L202" i="9" s="1"/>
  <c r="O203" i="2"/>
  <c r="O202" i="7" s="1"/>
  <c r="M202" i="9" s="1"/>
  <c r="P203" i="2"/>
  <c r="P202" i="7" s="1"/>
  <c r="N202" i="9" s="1"/>
  <c r="Q203" i="2"/>
  <c r="Q202" i="7" s="1"/>
  <c r="O202" i="9" s="1"/>
  <c r="R203" i="2"/>
  <c r="R202" i="7" s="1"/>
  <c r="P202" i="9" s="1"/>
  <c r="U201" i="7"/>
  <c r="R201" i="9" s="1"/>
  <c r="S201" i="23" s="1"/>
  <c r="H140" i="14"/>
  <c r="P140" i="14" s="1"/>
  <c r="AC200" i="11"/>
  <c r="AA199" i="7"/>
  <c r="X199" i="9" s="1"/>
  <c r="Y199" i="23" s="1"/>
  <c r="G139" i="14"/>
  <c r="O139" i="14" s="1"/>
  <c r="AB199" i="11"/>
  <c r="Z198" i="7"/>
  <c r="W198" i="9" s="1"/>
  <c r="X198" i="23" s="1"/>
  <c r="F138" i="14"/>
  <c r="N138" i="14" s="1"/>
  <c r="AA198" i="11"/>
  <c r="Y197" i="7"/>
  <c r="V197" i="9" s="1"/>
  <c r="W197" i="23" s="1"/>
  <c r="E137" i="14"/>
  <c r="M137" i="14" s="1"/>
  <c r="Z197" i="11"/>
  <c r="X196" i="7"/>
  <c r="U196" i="9" s="1"/>
  <c r="V196" i="23" s="1"/>
  <c r="D136" i="14"/>
  <c r="L136" i="14" s="1"/>
  <c r="Y196" i="11"/>
  <c r="W195" i="7"/>
  <c r="T195" i="9" s="1"/>
  <c r="U195" i="23" s="1"/>
  <c r="C135" i="14"/>
  <c r="X195" i="11"/>
  <c r="V194" i="7"/>
  <c r="S194" i="9" s="1"/>
  <c r="T194" i="23" s="1"/>
  <c r="S195" i="2"/>
  <c r="S194" i="7" s="1"/>
  <c r="Q194" i="9" s="1"/>
  <c r="I134" i="14"/>
  <c r="Q134" i="14" s="1"/>
  <c r="W194" i="11"/>
  <c r="P194" i="1"/>
  <c r="C194" i="7" s="1"/>
  <c r="M195" i="2"/>
  <c r="M194" i="7" s="1"/>
  <c r="K194" i="9" s="1"/>
  <c r="N195" i="2"/>
  <c r="N194" i="7" s="1"/>
  <c r="L194" i="9" s="1"/>
  <c r="O195" i="2"/>
  <c r="O194" i="7" s="1"/>
  <c r="M194" i="9" s="1"/>
  <c r="P195" i="2"/>
  <c r="P194" i="7" s="1"/>
  <c r="N194" i="9" s="1"/>
  <c r="Q195" i="2"/>
  <c r="Q194" i="7" s="1"/>
  <c r="O194" i="9" s="1"/>
  <c r="R195" i="2"/>
  <c r="R194" i="7" s="1"/>
  <c r="P194" i="9" s="1"/>
  <c r="U193" i="7"/>
  <c r="R193" i="9" s="1"/>
  <c r="S193" i="23" s="1"/>
  <c r="H132" i="14"/>
  <c r="P132" i="14" s="1"/>
  <c r="AC192" i="11"/>
  <c r="AA191" i="7"/>
  <c r="X191" i="9" s="1"/>
  <c r="Y191" i="23" s="1"/>
  <c r="G131" i="14"/>
  <c r="O131" i="14" s="1"/>
  <c r="AB191" i="11"/>
  <c r="Z190" i="7"/>
  <c r="W190" i="9" s="1"/>
  <c r="X190" i="23" s="1"/>
  <c r="F130" i="14"/>
  <c r="N130" i="14" s="1"/>
  <c r="AA190" i="11"/>
  <c r="Y189" i="7"/>
  <c r="V189" i="9" s="1"/>
  <c r="W189" i="23" s="1"/>
  <c r="E129" i="14"/>
  <c r="M129" i="14" s="1"/>
  <c r="Z189" i="11"/>
  <c r="X188" i="7"/>
  <c r="U188" i="9" s="1"/>
  <c r="V188" i="23" s="1"/>
  <c r="D128" i="14"/>
  <c r="L128" i="14" s="1"/>
  <c r="Y188" i="11"/>
  <c r="W187" i="7"/>
  <c r="T187" i="9" s="1"/>
  <c r="U187" i="23" s="1"/>
  <c r="C127" i="14"/>
  <c r="X187" i="11"/>
  <c r="V186" i="7"/>
  <c r="S186" i="9" s="1"/>
  <c r="T186" i="23" s="1"/>
  <c r="S187" i="2"/>
  <c r="S186" i="7" s="1"/>
  <c r="Q186" i="9" s="1"/>
  <c r="I126" i="14"/>
  <c r="Q126" i="14" s="1"/>
  <c r="W186" i="11"/>
  <c r="P186" i="1"/>
  <c r="C186" i="7" s="1"/>
  <c r="C186" i="9" s="1"/>
  <c r="M187" i="2"/>
  <c r="M186" i="7" s="1"/>
  <c r="K186" i="9" s="1"/>
  <c r="N187" i="2"/>
  <c r="N186" i="7" s="1"/>
  <c r="L186" i="9" s="1"/>
  <c r="O187" i="2"/>
  <c r="O186" i="7" s="1"/>
  <c r="M186" i="9" s="1"/>
  <c r="P187" i="2"/>
  <c r="P186" i="7" s="1"/>
  <c r="N186" i="9" s="1"/>
  <c r="Q187" i="2"/>
  <c r="Q186" i="7" s="1"/>
  <c r="O186" i="9" s="1"/>
  <c r="R187" i="2"/>
  <c r="R186" i="7" s="1"/>
  <c r="P186" i="9" s="1"/>
  <c r="U185" i="7"/>
  <c r="R185" i="9" s="1"/>
  <c r="S185" i="23" s="1"/>
  <c r="H124" i="14"/>
  <c r="P124" i="14" s="1"/>
  <c r="AC184" i="11"/>
  <c r="AA183" i="7"/>
  <c r="X183" i="9" s="1"/>
  <c r="Y183" i="23" s="1"/>
  <c r="G123" i="14"/>
  <c r="O123" i="14" s="1"/>
  <c r="AB183" i="11"/>
  <c r="Z182" i="7"/>
  <c r="W182" i="9" s="1"/>
  <c r="X182" i="23" s="1"/>
  <c r="F122" i="14"/>
  <c r="N122" i="14" s="1"/>
  <c r="AA182" i="11"/>
  <c r="Y181" i="7"/>
  <c r="V181" i="9" s="1"/>
  <c r="W181" i="23" s="1"/>
  <c r="E121" i="14"/>
  <c r="M121" i="14" s="1"/>
  <c r="Z181" i="11"/>
  <c r="X180" i="7"/>
  <c r="U180" i="9" s="1"/>
  <c r="V180" i="23" s="1"/>
  <c r="D120" i="14"/>
  <c r="L120" i="14" s="1"/>
  <c r="Y180" i="11"/>
  <c r="W179" i="7"/>
  <c r="T179" i="9" s="1"/>
  <c r="U179" i="23" s="1"/>
  <c r="C119" i="14"/>
  <c r="X179" i="11"/>
  <c r="V178" i="7"/>
  <c r="S178" i="9" s="1"/>
  <c r="T178" i="23" s="1"/>
  <c r="S179" i="2"/>
  <c r="S178" i="7" s="1"/>
  <c r="Q178" i="9" s="1"/>
  <c r="I118" i="14"/>
  <c r="Q118" i="14" s="1"/>
  <c r="W178" i="11"/>
  <c r="P178" i="1"/>
  <c r="C178" i="7" s="1"/>
  <c r="M179" i="2"/>
  <c r="M178" i="7" s="1"/>
  <c r="K178" i="9" s="1"/>
  <c r="N179" i="2"/>
  <c r="N178" i="7" s="1"/>
  <c r="L178" i="9" s="1"/>
  <c r="O179" i="2"/>
  <c r="O178" i="7" s="1"/>
  <c r="M178" i="9" s="1"/>
  <c r="P179" i="2"/>
  <c r="P178" i="7" s="1"/>
  <c r="N178" i="9" s="1"/>
  <c r="Q179" i="2"/>
  <c r="Q178" i="7" s="1"/>
  <c r="O178" i="9" s="1"/>
  <c r="R179" i="2"/>
  <c r="R178" i="7" s="1"/>
  <c r="P178" i="9" s="1"/>
  <c r="U177" i="7"/>
  <c r="R177" i="9" s="1"/>
  <c r="S177" i="23" s="1"/>
  <c r="H116" i="14"/>
  <c r="P116" i="14" s="1"/>
  <c r="AC176" i="11"/>
  <c r="AA175" i="7"/>
  <c r="X175" i="9" s="1"/>
  <c r="Y175" i="23" s="1"/>
  <c r="G115" i="14"/>
  <c r="O115" i="14" s="1"/>
  <c r="AB175" i="11"/>
  <c r="Z174" i="7"/>
  <c r="W174" i="9" s="1"/>
  <c r="X174" i="23" s="1"/>
  <c r="F114" i="14"/>
  <c r="N114" i="14" s="1"/>
  <c r="AA174" i="11"/>
  <c r="Y173" i="7"/>
  <c r="V173" i="9" s="1"/>
  <c r="W173" i="23" s="1"/>
  <c r="E113" i="14"/>
  <c r="M113" i="14" s="1"/>
  <c r="Z173" i="11"/>
  <c r="X172" i="7"/>
  <c r="U172" i="9" s="1"/>
  <c r="V172" i="23" s="1"/>
  <c r="D112" i="14"/>
  <c r="L112" i="14" s="1"/>
  <c r="Y172" i="11"/>
  <c r="W171" i="7"/>
  <c r="T171" i="9" s="1"/>
  <c r="U171" i="23" s="1"/>
  <c r="C111" i="14"/>
  <c r="X171" i="11"/>
  <c r="V170" i="7"/>
  <c r="S170" i="9" s="1"/>
  <c r="T170" i="23" s="1"/>
  <c r="S171" i="2"/>
  <c r="S170" i="7" s="1"/>
  <c r="Q170" i="9" s="1"/>
  <c r="I110" i="14"/>
  <c r="Q110" i="14" s="1"/>
  <c r="W170" i="11"/>
  <c r="P170" i="1"/>
  <c r="C170" i="7" s="1"/>
  <c r="C170" i="9" s="1"/>
  <c r="M171" i="2"/>
  <c r="M170" i="7" s="1"/>
  <c r="K170" i="9" s="1"/>
  <c r="N171" i="2"/>
  <c r="N170" i="7" s="1"/>
  <c r="L170" i="9" s="1"/>
  <c r="O171" i="2"/>
  <c r="O170" i="7" s="1"/>
  <c r="M170" i="9" s="1"/>
  <c r="P171" i="2"/>
  <c r="P170" i="7" s="1"/>
  <c r="N170" i="9" s="1"/>
  <c r="Q171" i="2"/>
  <c r="Q170" i="7" s="1"/>
  <c r="O170" i="9" s="1"/>
  <c r="R171" i="2"/>
  <c r="R170" i="7" s="1"/>
  <c r="P170" i="9" s="1"/>
  <c r="U169" i="7"/>
  <c r="R169" i="9" s="1"/>
  <c r="S169" i="23" s="1"/>
  <c r="H108" i="14"/>
  <c r="P108" i="14" s="1"/>
  <c r="AC168" i="11"/>
  <c r="AA167" i="7"/>
  <c r="X167" i="9" s="1"/>
  <c r="Y167" i="23" s="1"/>
  <c r="G107" i="14"/>
  <c r="O107" i="14" s="1"/>
  <c r="AB167" i="11"/>
  <c r="Z166" i="7"/>
  <c r="W166" i="9" s="1"/>
  <c r="X166" i="23" s="1"/>
  <c r="F106" i="14"/>
  <c r="N106" i="14" s="1"/>
  <c r="AA166" i="11"/>
  <c r="Y165" i="7"/>
  <c r="V165" i="9" s="1"/>
  <c r="W165" i="23" s="1"/>
  <c r="E105" i="14"/>
  <c r="M105" i="14" s="1"/>
  <c r="Z165" i="11"/>
  <c r="X164" i="7"/>
  <c r="U164" i="9" s="1"/>
  <c r="V164" i="23" s="1"/>
  <c r="D104" i="14"/>
  <c r="L104" i="14" s="1"/>
  <c r="Y164" i="11"/>
  <c r="W163" i="7"/>
  <c r="T163" i="9" s="1"/>
  <c r="U163" i="23" s="1"/>
  <c r="C103" i="14"/>
  <c r="X163" i="11"/>
  <c r="V162" i="7"/>
  <c r="S162" i="9" s="1"/>
  <c r="T162" i="23" s="1"/>
  <c r="I102" i="14"/>
  <c r="Q102" i="14" s="1"/>
  <c r="S163" i="2"/>
  <c r="S162" i="7" s="1"/>
  <c r="Q162" i="9" s="1"/>
  <c r="W162" i="11"/>
  <c r="P162" i="1"/>
  <c r="C162" i="7" s="1"/>
  <c r="M163" i="2"/>
  <c r="M162" i="7" s="1"/>
  <c r="K162" i="9" s="1"/>
  <c r="N163" i="2"/>
  <c r="N162" i="7" s="1"/>
  <c r="L162" i="9" s="1"/>
  <c r="O163" i="2"/>
  <c r="O162" i="7" s="1"/>
  <c r="M162" i="9" s="1"/>
  <c r="P163" i="2"/>
  <c r="P162" i="7" s="1"/>
  <c r="N162" i="9" s="1"/>
  <c r="Q163" i="2"/>
  <c r="Q162" i="7" s="1"/>
  <c r="O162" i="9" s="1"/>
  <c r="R163" i="2"/>
  <c r="R162" i="7" s="1"/>
  <c r="P162" i="9" s="1"/>
  <c r="U161" i="7"/>
  <c r="R161" i="9" s="1"/>
  <c r="S161" i="23" s="1"/>
  <c r="H100" i="14"/>
  <c r="P100" i="14" s="1"/>
  <c r="AC160" i="11"/>
  <c r="AA159" i="7"/>
  <c r="X159" i="9" s="1"/>
  <c r="Y159" i="23" s="1"/>
  <c r="G99" i="14"/>
  <c r="O99" i="14" s="1"/>
  <c r="AB159" i="11"/>
  <c r="Z158" i="7"/>
  <c r="W158" i="9" s="1"/>
  <c r="X158" i="23" s="1"/>
  <c r="F98" i="14"/>
  <c r="N98" i="14" s="1"/>
  <c r="AA158" i="11"/>
  <c r="Y157" i="7"/>
  <c r="V157" i="9" s="1"/>
  <c r="W157" i="23" s="1"/>
  <c r="E97" i="14"/>
  <c r="M97" i="14" s="1"/>
  <c r="Z157" i="11"/>
  <c r="X156" i="7"/>
  <c r="U156" i="9" s="1"/>
  <c r="V156" i="23" s="1"/>
  <c r="D96" i="14"/>
  <c r="L96" i="14" s="1"/>
  <c r="Y156" i="11"/>
  <c r="W155" i="7"/>
  <c r="T155" i="9" s="1"/>
  <c r="U155" i="23" s="1"/>
  <c r="C95" i="14"/>
  <c r="X155" i="11"/>
  <c r="V154" i="7"/>
  <c r="S154" i="9" s="1"/>
  <c r="T154" i="23" s="1"/>
  <c r="S155" i="2"/>
  <c r="S154" i="7" s="1"/>
  <c r="Q154" i="9" s="1"/>
  <c r="I94" i="14"/>
  <c r="Q94" i="14" s="1"/>
  <c r="W154" i="11"/>
  <c r="P154" i="1"/>
  <c r="C154" i="7" s="1"/>
  <c r="C154" i="9" s="1"/>
  <c r="M155" i="2"/>
  <c r="M154" i="7" s="1"/>
  <c r="K154" i="9" s="1"/>
  <c r="N155" i="2"/>
  <c r="N154" i="7" s="1"/>
  <c r="L154" i="9" s="1"/>
  <c r="O155" i="2"/>
  <c r="O154" i="7" s="1"/>
  <c r="M154" i="9" s="1"/>
  <c r="P155" i="2"/>
  <c r="P154" i="7" s="1"/>
  <c r="N154" i="9" s="1"/>
  <c r="Q155" i="2"/>
  <c r="Q154" i="7" s="1"/>
  <c r="O154" i="9" s="1"/>
  <c r="R155" i="2"/>
  <c r="R154" i="7" s="1"/>
  <c r="P154" i="9" s="1"/>
  <c r="U153" i="7"/>
  <c r="R153" i="9" s="1"/>
  <c r="S153" i="23" s="1"/>
  <c r="H92" i="14"/>
  <c r="P92" i="14" s="1"/>
  <c r="AC152" i="11"/>
  <c r="AA151" i="7"/>
  <c r="X151" i="9" s="1"/>
  <c r="Y151" i="23" s="1"/>
  <c r="G91" i="14"/>
  <c r="O91" i="14" s="1"/>
  <c r="AB151" i="11"/>
  <c r="Z150" i="7"/>
  <c r="W150" i="9" s="1"/>
  <c r="X150" i="23" s="1"/>
  <c r="F90" i="14"/>
  <c r="N90" i="14" s="1"/>
  <c r="AA150" i="11"/>
  <c r="Y149" i="7"/>
  <c r="V149" i="9" s="1"/>
  <c r="W149" i="23" s="1"/>
  <c r="E89" i="14"/>
  <c r="M89" i="14" s="1"/>
  <c r="Z149" i="11"/>
  <c r="X148" i="7"/>
  <c r="U148" i="9" s="1"/>
  <c r="V148" i="23" s="1"/>
  <c r="D88" i="14"/>
  <c r="L88" i="14" s="1"/>
  <c r="Y148" i="11"/>
  <c r="W147" i="7"/>
  <c r="T147" i="9" s="1"/>
  <c r="U147" i="23" s="1"/>
  <c r="C87" i="14"/>
  <c r="X147" i="11"/>
  <c r="V146" i="7"/>
  <c r="S146" i="9" s="1"/>
  <c r="T146" i="23" s="1"/>
  <c r="S147" i="2"/>
  <c r="S146" i="7" s="1"/>
  <c r="Q146" i="9" s="1"/>
  <c r="I86" i="14"/>
  <c r="Q86" i="14" s="1"/>
  <c r="W146" i="11"/>
  <c r="P146" i="1"/>
  <c r="C146" i="7" s="1"/>
  <c r="M147" i="2"/>
  <c r="M146" i="7" s="1"/>
  <c r="K146" i="9" s="1"/>
  <c r="N147" i="2"/>
  <c r="N146" i="7" s="1"/>
  <c r="L146" i="9" s="1"/>
  <c r="O147" i="2"/>
  <c r="O146" i="7" s="1"/>
  <c r="M146" i="9" s="1"/>
  <c r="P147" i="2"/>
  <c r="P146" i="7" s="1"/>
  <c r="N146" i="9" s="1"/>
  <c r="Q147" i="2"/>
  <c r="Q146" i="7" s="1"/>
  <c r="O146" i="9" s="1"/>
  <c r="R147" i="2"/>
  <c r="R146" i="7" s="1"/>
  <c r="P146" i="9" s="1"/>
  <c r="U145" i="7"/>
  <c r="R145" i="9" s="1"/>
  <c r="S145" i="23" s="1"/>
  <c r="H84" i="14"/>
  <c r="P84" i="14" s="1"/>
  <c r="AC144" i="11"/>
  <c r="AA143" i="7"/>
  <c r="X143" i="9" s="1"/>
  <c r="Y143" i="23" s="1"/>
  <c r="G83" i="14"/>
  <c r="O83" i="14" s="1"/>
  <c r="AB143" i="11"/>
  <c r="Z142" i="7"/>
  <c r="W142" i="9" s="1"/>
  <c r="X142" i="23" s="1"/>
  <c r="F82" i="14"/>
  <c r="N82" i="14" s="1"/>
  <c r="AA142" i="11"/>
  <c r="Y141" i="7"/>
  <c r="V141" i="9" s="1"/>
  <c r="W141" i="23" s="1"/>
  <c r="E81" i="14"/>
  <c r="M81" i="14" s="1"/>
  <c r="Z141" i="11"/>
  <c r="X140" i="7"/>
  <c r="U140" i="9" s="1"/>
  <c r="V140" i="23" s="1"/>
  <c r="D80" i="14"/>
  <c r="L80" i="14" s="1"/>
  <c r="Y140" i="11"/>
  <c r="W139" i="7"/>
  <c r="T139" i="9" s="1"/>
  <c r="U139" i="23" s="1"/>
  <c r="C79" i="14"/>
  <c r="X139" i="11"/>
  <c r="V138" i="7"/>
  <c r="S138" i="9" s="1"/>
  <c r="T138" i="23" s="1"/>
  <c r="S139" i="2"/>
  <c r="S138" i="7" s="1"/>
  <c r="Q138" i="9" s="1"/>
  <c r="I78" i="14"/>
  <c r="Q78" i="14" s="1"/>
  <c r="W138" i="11"/>
  <c r="P138" i="1"/>
  <c r="C138" i="7" s="1"/>
  <c r="C138" i="9" s="1"/>
  <c r="M139" i="2"/>
  <c r="M138" i="7" s="1"/>
  <c r="K138" i="9" s="1"/>
  <c r="N139" i="2"/>
  <c r="N138" i="7" s="1"/>
  <c r="L138" i="9" s="1"/>
  <c r="O139" i="2"/>
  <c r="O138" i="7" s="1"/>
  <c r="M138" i="9" s="1"/>
  <c r="P139" i="2"/>
  <c r="P138" i="7" s="1"/>
  <c r="N138" i="9" s="1"/>
  <c r="Q139" i="2"/>
  <c r="Q138" i="7" s="1"/>
  <c r="O138" i="9" s="1"/>
  <c r="R139" i="2"/>
  <c r="R138" i="7" s="1"/>
  <c r="P138" i="9" s="1"/>
  <c r="U137" i="7"/>
  <c r="R137" i="9" s="1"/>
  <c r="S137" i="23" s="1"/>
  <c r="H76" i="14"/>
  <c r="P76" i="14" s="1"/>
  <c r="AC136" i="11"/>
  <c r="AA135" i="7"/>
  <c r="X135" i="9" s="1"/>
  <c r="Y135" i="23" s="1"/>
  <c r="G75" i="14"/>
  <c r="O75" i="14" s="1"/>
  <c r="AB135" i="11"/>
  <c r="Z134" i="7"/>
  <c r="W134" i="9" s="1"/>
  <c r="X134" i="23" s="1"/>
  <c r="F74" i="14"/>
  <c r="N74" i="14" s="1"/>
  <c r="AA134" i="11"/>
  <c r="Y133" i="7"/>
  <c r="V133" i="9" s="1"/>
  <c r="W133" i="23" s="1"/>
  <c r="E73" i="14"/>
  <c r="M73" i="14" s="1"/>
  <c r="Z133" i="11"/>
  <c r="X132" i="7"/>
  <c r="U132" i="9" s="1"/>
  <c r="V132" i="23" s="1"/>
  <c r="D72" i="14"/>
  <c r="L72" i="14" s="1"/>
  <c r="Y132" i="11"/>
  <c r="W131" i="7"/>
  <c r="T131" i="9" s="1"/>
  <c r="U131" i="23" s="1"/>
  <c r="C71" i="14"/>
  <c r="X131" i="11"/>
  <c r="V130" i="7"/>
  <c r="S130" i="9" s="1"/>
  <c r="T130" i="23" s="1"/>
  <c r="I70" i="14"/>
  <c r="Q70" i="14" s="1"/>
  <c r="S131" i="2"/>
  <c r="S130" i="7" s="1"/>
  <c r="Q130" i="9" s="1"/>
  <c r="W130" i="11"/>
  <c r="P130" i="1"/>
  <c r="C130" i="7" s="1"/>
  <c r="M131" i="2"/>
  <c r="M130" i="7" s="1"/>
  <c r="K130" i="9" s="1"/>
  <c r="N131" i="2"/>
  <c r="N130" i="7" s="1"/>
  <c r="L130" i="9" s="1"/>
  <c r="O131" i="2"/>
  <c r="O130" i="7" s="1"/>
  <c r="M130" i="9" s="1"/>
  <c r="P131" i="2"/>
  <c r="P130" i="7" s="1"/>
  <c r="N130" i="9" s="1"/>
  <c r="Q131" i="2"/>
  <c r="Q130" i="7" s="1"/>
  <c r="O130" i="9" s="1"/>
  <c r="R131" i="2"/>
  <c r="R130" i="7" s="1"/>
  <c r="P130" i="9" s="1"/>
  <c r="U129" i="7"/>
  <c r="R129" i="9" s="1"/>
  <c r="S129" i="23" s="1"/>
  <c r="H68" i="14"/>
  <c r="P68" i="14" s="1"/>
  <c r="AC128" i="11"/>
  <c r="AA127" i="7"/>
  <c r="X127" i="9" s="1"/>
  <c r="Y127" i="23" s="1"/>
  <c r="G67" i="14"/>
  <c r="O67" i="14" s="1"/>
  <c r="AB127" i="11"/>
  <c r="Z126" i="7"/>
  <c r="W126" i="9" s="1"/>
  <c r="X126" i="23" s="1"/>
  <c r="F66" i="14"/>
  <c r="N66" i="14" s="1"/>
  <c r="AA126" i="11"/>
  <c r="Y125" i="7"/>
  <c r="V125" i="9" s="1"/>
  <c r="W125" i="23" s="1"/>
  <c r="E65" i="14"/>
  <c r="M65" i="14" s="1"/>
  <c r="Z125" i="11"/>
  <c r="X124" i="7"/>
  <c r="U124" i="9" s="1"/>
  <c r="V124" i="23" s="1"/>
  <c r="D64" i="14"/>
  <c r="L64" i="14" s="1"/>
  <c r="Y124" i="11"/>
  <c r="W123" i="7"/>
  <c r="T123" i="9" s="1"/>
  <c r="U123" i="23" s="1"/>
  <c r="C63" i="14"/>
  <c r="X123" i="11"/>
  <c r="V122" i="7"/>
  <c r="S122" i="9" s="1"/>
  <c r="T122" i="23" s="1"/>
  <c r="S123" i="2"/>
  <c r="S122" i="7" s="1"/>
  <c r="Q122" i="9" s="1"/>
  <c r="I62" i="14"/>
  <c r="Q62" i="14" s="1"/>
  <c r="W122" i="11"/>
  <c r="P122" i="1"/>
  <c r="C122" i="7" s="1"/>
  <c r="C122" i="9" s="1"/>
  <c r="M123" i="2"/>
  <c r="M122" i="7" s="1"/>
  <c r="K122" i="9" s="1"/>
  <c r="N123" i="2"/>
  <c r="N122" i="7" s="1"/>
  <c r="L122" i="9" s="1"/>
  <c r="O123" i="2"/>
  <c r="O122" i="7" s="1"/>
  <c r="M122" i="9" s="1"/>
  <c r="P123" i="2"/>
  <c r="P122" i="7" s="1"/>
  <c r="N122" i="9" s="1"/>
  <c r="Q123" i="2"/>
  <c r="Q122" i="7" s="1"/>
  <c r="O122" i="9" s="1"/>
  <c r="R123" i="2"/>
  <c r="R122" i="7" s="1"/>
  <c r="P122" i="9" s="1"/>
  <c r="U121" i="7"/>
  <c r="R121" i="9" s="1"/>
  <c r="S121" i="23" s="1"/>
  <c r="H60" i="14"/>
  <c r="P60" i="14" s="1"/>
  <c r="AC120" i="11"/>
  <c r="AA119" i="7"/>
  <c r="X119" i="9" s="1"/>
  <c r="Y119" i="23" s="1"/>
  <c r="G59" i="14"/>
  <c r="O59" i="14" s="1"/>
  <c r="AB119" i="11"/>
  <c r="Z118" i="7"/>
  <c r="W118" i="9" s="1"/>
  <c r="X118" i="23" s="1"/>
  <c r="F58" i="14"/>
  <c r="N58" i="14" s="1"/>
  <c r="AA118" i="11"/>
  <c r="Y117" i="7"/>
  <c r="V117" i="9" s="1"/>
  <c r="W117" i="23" s="1"/>
  <c r="E57" i="14"/>
  <c r="M57" i="14" s="1"/>
  <c r="Z117" i="11"/>
  <c r="X116" i="7"/>
  <c r="U116" i="9" s="1"/>
  <c r="V116" i="23" s="1"/>
  <c r="D56" i="14"/>
  <c r="L56" i="14" s="1"/>
  <c r="Y116" i="11"/>
  <c r="W115" i="7"/>
  <c r="T115" i="9" s="1"/>
  <c r="U115" i="23" s="1"/>
  <c r="C55" i="14"/>
  <c r="X115" i="11"/>
  <c r="V114" i="7"/>
  <c r="S114" i="9" s="1"/>
  <c r="T114" i="23" s="1"/>
  <c r="S115" i="2"/>
  <c r="S114" i="7" s="1"/>
  <c r="Q114" i="9" s="1"/>
  <c r="I54" i="14"/>
  <c r="Q54" i="14" s="1"/>
  <c r="W114" i="11"/>
  <c r="P114" i="1"/>
  <c r="C114" i="7" s="1"/>
  <c r="M115" i="2"/>
  <c r="M114" i="7" s="1"/>
  <c r="K114" i="9" s="1"/>
  <c r="N115" i="2"/>
  <c r="N114" i="7" s="1"/>
  <c r="L114" i="9" s="1"/>
  <c r="O115" i="2"/>
  <c r="O114" i="7" s="1"/>
  <c r="M114" i="9" s="1"/>
  <c r="P115" i="2"/>
  <c r="P114" i="7" s="1"/>
  <c r="N114" i="9" s="1"/>
  <c r="Q115" i="2"/>
  <c r="Q114" i="7" s="1"/>
  <c r="O114" i="9" s="1"/>
  <c r="R115" i="2"/>
  <c r="R114" i="7" s="1"/>
  <c r="P114" i="9" s="1"/>
  <c r="U113" i="7"/>
  <c r="R113" i="9" s="1"/>
  <c r="S113" i="23" s="1"/>
  <c r="H52" i="14"/>
  <c r="P52" i="14" s="1"/>
  <c r="AC112" i="11"/>
  <c r="AA111" i="7"/>
  <c r="X111" i="9" s="1"/>
  <c r="Y111" i="23" s="1"/>
  <c r="G51" i="14"/>
  <c r="O51" i="14" s="1"/>
  <c r="AB111" i="11"/>
  <c r="Z110" i="7"/>
  <c r="W110" i="9" s="1"/>
  <c r="X110" i="23" s="1"/>
  <c r="F50" i="14"/>
  <c r="N50" i="14" s="1"/>
  <c r="AA110" i="11"/>
  <c r="Y109" i="7"/>
  <c r="V109" i="9" s="1"/>
  <c r="W109" i="23" s="1"/>
  <c r="E49" i="14"/>
  <c r="M49" i="14" s="1"/>
  <c r="Z109" i="11"/>
  <c r="X108" i="7"/>
  <c r="U108" i="9" s="1"/>
  <c r="V108" i="23" s="1"/>
  <c r="D48" i="14"/>
  <c r="L48" i="14" s="1"/>
  <c r="Y108" i="11"/>
  <c r="W107" i="7"/>
  <c r="T107" i="9" s="1"/>
  <c r="U107" i="23" s="1"/>
  <c r="C47" i="14"/>
  <c r="X107" i="11"/>
  <c r="V106" i="7"/>
  <c r="S106" i="9" s="1"/>
  <c r="T106" i="23" s="1"/>
  <c r="S107" i="2"/>
  <c r="S106" i="7" s="1"/>
  <c r="Q106" i="9" s="1"/>
  <c r="I46" i="14"/>
  <c r="Q46" i="14" s="1"/>
  <c r="W106" i="11"/>
  <c r="P106" i="1"/>
  <c r="C106" i="7" s="1"/>
  <c r="C106" i="9" s="1"/>
  <c r="M107" i="2"/>
  <c r="M106" i="7" s="1"/>
  <c r="K106" i="9" s="1"/>
  <c r="N107" i="2"/>
  <c r="N106" i="7" s="1"/>
  <c r="L106" i="9" s="1"/>
  <c r="O107" i="2"/>
  <c r="O106" i="7" s="1"/>
  <c r="M106" i="9" s="1"/>
  <c r="P107" i="2"/>
  <c r="P106" i="7" s="1"/>
  <c r="N106" i="9" s="1"/>
  <c r="Q107" i="2"/>
  <c r="Q106" i="7" s="1"/>
  <c r="O106" i="9" s="1"/>
  <c r="R107" i="2"/>
  <c r="R106" i="7" s="1"/>
  <c r="P106" i="9" s="1"/>
  <c r="U105" i="7"/>
  <c r="R105" i="9" s="1"/>
  <c r="S105" i="23" s="1"/>
  <c r="H44" i="14"/>
  <c r="P44" i="14" s="1"/>
  <c r="AC104" i="11"/>
  <c r="AA103" i="7"/>
  <c r="X103" i="9" s="1"/>
  <c r="Y103" i="23" s="1"/>
  <c r="G43" i="14"/>
  <c r="O43" i="14" s="1"/>
  <c r="AB103" i="11"/>
  <c r="Z102" i="7"/>
  <c r="W102" i="9" s="1"/>
  <c r="X102" i="23" s="1"/>
  <c r="F42" i="14"/>
  <c r="N42" i="14" s="1"/>
  <c r="AA102" i="11"/>
  <c r="Y101" i="7"/>
  <c r="V101" i="9" s="1"/>
  <c r="W101" i="23" s="1"/>
  <c r="E41" i="14"/>
  <c r="M41" i="14" s="1"/>
  <c r="Z101" i="11"/>
  <c r="X100" i="7"/>
  <c r="U100" i="9" s="1"/>
  <c r="V100" i="23" s="1"/>
  <c r="D40" i="14"/>
  <c r="L40" i="14" s="1"/>
  <c r="Y100" i="11"/>
  <c r="W99" i="7"/>
  <c r="T99" i="9" s="1"/>
  <c r="U99" i="23" s="1"/>
  <c r="C39" i="14"/>
  <c r="X99" i="11"/>
  <c r="V98" i="7"/>
  <c r="S98" i="9" s="1"/>
  <c r="T98" i="23" s="1"/>
  <c r="S99" i="2"/>
  <c r="S98" i="7" s="1"/>
  <c r="Q98" i="9" s="1"/>
  <c r="I38" i="14"/>
  <c r="Q38" i="14" s="1"/>
  <c r="W98" i="11"/>
  <c r="P98" i="1"/>
  <c r="C98" i="7" s="1"/>
  <c r="M99" i="2"/>
  <c r="M98" i="7" s="1"/>
  <c r="K98" i="9" s="1"/>
  <c r="N99" i="2"/>
  <c r="N98" i="7" s="1"/>
  <c r="L98" i="9" s="1"/>
  <c r="O99" i="2"/>
  <c r="O98" i="7" s="1"/>
  <c r="M98" i="9" s="1"/>
  <c r="P99" i="2"/>
  <c r="P98" i="7" s="1"/>
  <c r="N98" i="9" s="1"/>
  <c r="Q99" i="2"/>
  <c r="Q98" i="7" s="1"/>
  <c r="O98" i="9" s="1"/>
  <c r="R99" i="2"/>
  <c r="R98" i="7" s="1"/>
  <c r="P98" i="9" s="1"/>
  <c r="U97" i="7"/>
  <c r="R97" i="9" s="1"/>
  <c r="S97" i="23" s="1"/>
  <c r="H36" i="14"/>
  <c r="P36" i="14" s="1"/>
  <c r="AC96" i="11"/>
  <c r="AA95" i="7"/>
  <c r="X95" i="9" s="1"/>
  <c r="Y95" i="23" s="1"/>
  <c r="G35" i="14"/>
  <c r="O35" i="14" s="1"/>
  <c r="AB95" i="11"/>
  <c r="Z94" i="7"/>
  <c r="W94" i="9" s="1"/>
  <c r="X94" i="23" s="1"/>
  <c r="F34" i="14"/>
  <c r="N34" i="14" s="1"/>
  <c r="AA94" i="11"/>
  <c r="Y93" i="7"/>
  <c r="V93" i="9" s="1"/>
  <c r="W93" i="23" s="1"/>
  <c r="E33" i="14"/>
  <c r="M33" i="14" s="1"/>
  <c r="Z93" i="11"/>
  <c r="X92" i="7"/>
  <c r="U92" i="9" s="1"/>
  <c r="V92" i="23" s="1"/>
  <c r="D32" i="14"/>
  <c r="L32" i="14" s="1"/>
  <c r="Y92" i="11"/>
  <c r="W91" i="7"/>
  <c r="T91" i="9" s="1"/>
  <c r="U91" i="23" s="1"/>
  <c r="C31" i="14"/>
  <c r="X91" i="11"/>
  <c r="V90" i="7"/>
  <c r="S90" i="9" s="1"/>
  <c r="T90" i="23" s="1"/>
  <c r="S91" i="2"/>
  <c r="S90" i="7" s="1"/>
  <c r="Q90" i="9" s="1"/>
  <c r="I30" i="14"/>
  <c r="Q30" i="14" s="1"/>
  <c r="W90" i="11"/>
  <c r="P90" i="1"/>
  <c r="C90" i="7" s="1"/>
  <c r="C90" i="9" s="1"/>
  <c r="M91" i="2"/>
  <c r="M90" i="7" s="1"/>
  <c r="K90" i="9" s="1"/>
  <c r="N91" i="2"/>
  <c r="N90" i="7" s="1"/>
  <c r="L90" i="9" s="1"/>
  <c r="O91" i="2"/>
  <c r="O90" i="7" s="1"/>
  <c r="M90" i="9" s="1"/>
  <c r="P91" i="2"/>
  <c r="P90" i="7" s="1"/>
  <c r="N90" i="9" s="1"/>
  <c r="Q91" i="2"/>
  <c r="Q90" i="7" s="1"/>
  <c r="O90" i="9" s="1"/>
  <c r="R91" i="2"/>
  <c r="R90" i="7" s="1"/>
  <c r="P90" i="9" s="1"/>
  <c r="U89" i="7"/>
  <c r="R89" i="9" s="1"/>
  <c r="S89" i="23" s="1"/>
  <c r="H28" i="14"/>
  <c r="P28" i="14" s="1"/>
  <c r="AC88" i="11"/>
  <c r="AA87" i="7"/>
  <c r="X87" i="9" s="1"/>
  <c r="Y87" i="23" s="1"/>
  <c r="G27" i="14"/>
  <c r="O27" i="14" s="1"/>
  <c r="AB87" i="11"/>
  <c r="Z86" i="7"/>
  <c r="W86" i="9" s="1"/>
  <c r="X86" i="23" s="1"/>
  <c r="F26" i="14"/>
  <c r="N26" i="14" s="1"/>
  <c r="AA86" i="11"/>
  <c r="Y85" i="7"/>
  <c r="V85" i="9" s="1"/>
  <c r="W85" i="23" s="1"/>
  <c r="E25" i="14"/>
  <c r="M25" i="14" s="1"/>
  <c r="Z85" i="11"/>
  <c r="X84" i="7"/>
  <c r="U84" i="9" s="1"/>
  <c r="V84" i="23" s="1"/>
  <c r="D24" i="14"/>
  <c r="L24" i="14" s="1"/>
  <c r="Y84" i="11"/>
  <c r="W83" i="7"/>
  <c r="T83" i="9" s="1"/>
  <c r="U83" i="23" s="1"/>
  <c r="C23" i="14"/>
  <c r="X83" i="11"/>
  <c r="V82" i="7"/>
  <c r="S82" i="9" s="1"/>
  <c r="T82" i="23" s="1"/>
  <c r="I22" i="14"/>
  <c r="Q22" i="14" s="1"/>
  <c r="S83" i="2"/>
  <c r="S82" i="7" s="1"/>
  <c r="Q82" i="9" s="1"/>
  <c r="W82" i="11"/>
  <c r="P82" i="1"/>
  <c r="C82" i="7" s="1"/>
  <c r="M83" i="2"/>
  <c r="M82" i="7" s="1"/>
  <c r="K82" i="9" s="1"/>
  <c r="N83" i="2"/>
  <c r="N82" i="7" s="1"/>
  <c r="L82" i="9" s="1"/>
  <c r="O83" i="2"/>
  <c r="O82" i="7" s="1"/>
  <c r="M82" i="9" s="1"/>
  <c r="P83" i="2"/>
  <c r="P82" i="7" s="1"/>
  <c r="N82" i="9" s="1"/>
  <c r="Q83" i="2"/>
  <c r="Q82" i="7" s="1"/>
  <c r="O82" i="9" s="1"/>
  <c r="R83" i="2"/>
  <c r="R82" i="7" s="1"/>
  <c r="P82" i="9" s="1"/>
  <c r="U81" i="7"/>
  <c r="R81" i="9" s="1"/>
  <c r="S81" i="23" s="1"/>
  <c r="H20" i="14"/>
  <c r="P20" i="14" s="1"/>
  <c r="AC80" i="11"/>
  <c r="AA79" i="7"/>
  <c r="X79" i="9" s="1"/>
  <c r="Y79" i="23" s="1"/>
  <c r="G19" i="14"/>
  <c r="O19" i="14" s="1"/>
  <c r="AB79" i="11"/>
  <c r="Z78" i="7"/>
  <c r="W78" i="9" s="1"/>
  <c r="X78" i="23" s="1"/>
  <c r="F18" i="14"/>
  <c r="N18" i="14" s="1"/>
  <c r="AA78" i="11"/>
  <c r="Y77" i="7"/>
  <c r="V77" i="9" s="1"/>
  <c r="W77" i="23" s="1"/>
  <c r="E17" i="14"/>
  <c r="M17" i="14" s="1"/>
  <c r="Z77" i="11"/>
  <c r="X76" i="7"/>
  <c r="U76" i="9" s="1"/>
  <c r="V76" i="23" s="1"/>
  <c r="D16" i="14"/>
  <c r="L16" i="14" s="1"/>
  <c r="Y76" i="11"/>
  <c r="W75" i="7"/>
  <c r="T75" i="9" s="1"/>
  <c r="U75" i="23" s="1"/>
  <c r="C15" i="14"/>
  <c r="X75" i="11"/>
  <c r="V74" i="7"/>
  <c r="S74" i="9" s="1"/>
  <c r="T74" i="23" s="1"/>
  <c r="S75" i="2"/>
  <c r="S74" i="7" s="1"/>
  <c r="Q74" i="9" s="1"/>
  <c r="I14" i="14"/>
  <c r="Q14" i="14" s="1"/>
  <c r="W74" i="11"/>
  <c r="P74" i="1"/>
  <c r="C74" i="7" s="1"/>
  <c r="C74" i="9" s="1"/>
  <c r="M75" i="2"/>
  <c r="M74" i="7" s="1"/>
  <c r="K74" i="9" s="1"/>
  <c r="N75" i="2"/>
  <c r="N74" i="7" s="1"/>
  <c r="L74" i="9" s="1"/>
  <c r="O75" i="2"/>
  <c r="O74" i="7" s="1"/>
  <c r="M74" i="9" s="1"/>
  <c r="P75" i="2"/>
  <c r="P74" i="7" s="1"/>
  <c r="N74" i="9" s="1"/>
  <c r="Q75" i="2"/>
  <c r="Q74" i="7" s="1"/>
  <c r="O74" i="9" s="1"/>
  <c r="R75" i="2"/>
  <c r="R74" i="7" s="1"/>
  <c r="P74" i="9" s="1"/>
  <c r="U73" i="7"/>
  <c r="R73" i="9" s="1"/>
  <c r="S73" i="23" s="1"/>
  <c r="H12" i="14"/>
  <c r="P12" i="14" s="1"/>
  <c r="AC72" i="11"/>
  <c r="AA71" i="7"/>
  <c r="X71" i="9" s="1"/>
  <c r="Y71" i="23" s="1"/>
  <c r="G11" i="14"/>
  <c r="O11" i="14" s="1"/>
  <c r="AB71" i="11"/>
  <c r="Z70" i="7"/>
  <c r="W70" i="9" s="1"/>
  <c r="X70" i="23" s="1"/>
  <c r="F10" i="14"/>
  <c r="N10" i="14" s="1"/>
  <c r="AA70" i="11"/>
  <c r="Y69" i="7"/>
  <c r="V69" i="9" s="1"/>
  <c r="W69" i="23" s="1"/>
  <c r="E9" i="14"/>
  <c r="M9" i="14" s="1"/>
  <c r="Z69" i="11"/>
  <c r="X68" i="7"/>
  <c r="U68" i="9" s="1"/>
  <c r="V68" i="23" s="1"/>
  <c r="D8" i="14"/>
  <c r="L8" i="14" s="1"/>
  <c r="Y68" i="11"/>
  <c r="W67" i="7"/>
  <c r="T67" i="9" s="1"/>
  <c r="U67" i="23" s="1"/>
  <c r="C7" i="14"/>
  <c r="X67" i="11"/>
  <c r="V66" i="7"/>
  <c r="S66" i="9" s="1"/>
  <c r="T66" i="23" s="1"/>
  <c r="S67" i="2"/>
  <c r="S66" i="7" s="1"/>
  <c r="Q66" i="9" s="1"/>
  <c r="I6" i="14"/>
  <c r="Q6" i="14" s="1"/>
  <c r="W66" i="11"/>
  <c r="P66" i="1"/>
  <c r="C66" i="7" s="1"/>
  <c r="M67" i="2"/>
  <c r="M66" i="7" s="1"/>
  <c r="K66" i="9" s="1"/>
  <c r="N67" i="2"/>
  <c r="N66" i="7" s="1"/>
  <c r="L66" i="9" s="1"/>
  <c r="O67" i="2"/>
  <c r="O66" i="7" s="1"/>
  <c r="M66" i="9" s="1"/>
  <c r="P67" i="2"/>
  <c r="P66" i="7" s="1"/>
  <c r="N66" i="9" s="1"/>
  <c r="Q67" i="2"/>
  <c r="Q66" i="7" s="1"/>
  <c r="O66" i="9" s="1"/>
  <c r="R67" i="2"/>
  <c r="R66" i="7" s="1"/>
  <c r="P66" i="9" s="1"/>
  <c r="U65" i="7"/>
  <c r="R65" i="9" s="1"/>
  <c r="S65" i="23" s="1"/>
  <c r="AC64" i="11"/>
  <c r="AA63" i="7"/>
  <c r="X63" i="9" s="1"/>
  <c r="Y63" i="23" s="1"/>
  <c r="AB63" i="11"/>
  <c r="Z62" i="7"/>
  <c r="W62" i="9" s="1"/>
  <c r="X62" i="23" s="1"/>
  <c r="AA62" i="11"/>
  <c r="Y61" i="7"/>
  <c r="V61" i="9" s="1"/>
  <c r="W61" i="23" s="1"/>
  <c r="Z61" i="11"/>
  <c r="X60" i="7"/>
  <c r="U60" i="9" s="1"/>
  <c r="V60" i="23" s="1"/>
  <c r="Y60" i="11"/>
  <c r="W59" i="7"/>
  <c r="T59" i="9" s="1"/>
  <c r="U59" i="23" s="1"/>
  <c r="X59" i="11"/>
  <c r="V58" i="7"/>
  <c r="S58" i="9" s="1"/>
  <c r="T58" i="23" s="1"/>
  <c r="S59" i="2"/>
  <c r="S58" i="7" s="1"/>
  <c r="Q58" i="9" s="1"/>
  <c r="W58" i="11"/>
  <c r="P58" i="1"/>
  <c r="C58" i="7" s="1"/>
  <c r="M59" i="2"/>
  <c r="M58" i="7" s="1"/>
  <c r="K58" i="9" s="1"/>
  <c r="N59" i="2"/>
  <c r="N58" i="7" s="1"/>
  <c r="L58" i="9" s="1"/>
  <c r="O59" i="2"/>
  <c r="O58" i="7" s="1"/>
  <c r="M58" i="9" s="1"/>
  <c r="P59" i="2"/>
  <c r="P58" i="7" s="1"/>
  <c r="N58" i="9" s="1"/>
  <c r="Q59" i="2"/>
  <c r="Q58" i="7" s="1"/>
  <c r="O58" i="9" s="1"/>
  <c r="R59" i="2"/>
  <c r="R58" i="7" s="1"/>
  <c r="P58" i="9" s="1"/>
  <c r="U57" i="7"/>
  <c r="R57" i="9" s="1"/>
  <c r="S57" i="23" s="1"/>
  <c r="AC56" i="11"/>
  <c r="AA55" i="7"/>
  <c r="X55" i="9" s="1"/>
  <c r="Y55" i="23" s="1"/>
  <c r="AB55" i="11"/>
  <c r="Z54" i="7"/>
  <c r="W54" i="9" s="1"/>
  <c r="X54" i="23" s="1"/>
  <c r="AA54" i="11"/>
  <c r="Y53" i="7"/>
  <c r="V53" i="9" s="1"/>
  <c r="W53" i="23" s="1"/>
  <c r="Z53" i="11"/>
  <c r="X52" i="7"/>
  <c r="U52" i="9" s="1"/>
  <c r="V52" i="23" s="1"/>
  <c r="Y52" i="11"/>
  <c r="W51" i="7"/>
  <c r="T51" i="9" s="1"/>
  <c r="U51" i="23" s="1"/>
  <c r="X51" i="11"/>
  <c r="V50" i="7"/>
  <c r="S50" i="9" s="1"/>
  <c r="T50" i="23" s="1"/>
  <c r="S51" i="2"/>
  <c r="S50" i="7" s="1"/>
  <c r="Q50" i="9" s="1"/>
  <c r="W50" i="11"/>
  <c r="P50" i="1"/>
  <c r="C50" i="7" s="1"/>
  <c r="M51" i="2"/>
  <c r="M50" i="7" s="1"/>
  <c r="K50" i="9" s="1"/>
  <c r="N51" i="2"/>
  <c r="N50" i="7" s="1"/>
  <c r="L50" i="9" s="1"/>
  <c r="O51" i="2"/>
  <c r="O50" i="7" s="1"/>
  <c r="M50" i="9" s="1"/>
  <c r="P51" i="2"/>
  <c r="P50" i="7" s="1"/>
  <c r="N50" i="9" s="1"/>
  <c r="Q51" i="2"/>
  <c r="Q50" i="7" s="1"/>
  <c r="O50" i="9" s="1"/>
  <c r="R51" i="2"/>
  <c r="R50" i="7" s="1"/>
  <c r="P50" i="9" s="1"/>
  <c r="U49" i="7"/>
  <c r="R49" i="9" s="1"/>
  <c r="S49" i="23" s="1"/>
  <c r="AC48" i="11"/>
  <c r="AA47" i="7"/>
  <c r="X47" i="9" s="1"/>
  <c r="Y47" i="23" s="1"/>
  <c r="AB47" i="11"/>
  <c r="Z46" i="7"/>
  <c r="W46" i="9" s="1"/>
  <c r="X46" i="23" s="1"/>
  <c r="AA46" i="11"/>
  <c r="Y45" i="7"/>
  <c r="V45" i="9" s="1"/>
  <c r="W45" i="23" s="1"/>
  <c r="Z45" i="11"/>
  <c r="X44" i="7"/>
  <c r="U44" i="9" s="1"/>
  <c r="V44" i="23" s="1"/>
  <c r="Y44" i="11"/>
  <c r="W43" i="7"/>
  <c r="T43" i="9" s="1"/>
  <c r="U43" i="23" s="1"/>
  <c r="X43" i="11"/>
  <c r="V42" i="7"/>
  <c r="S42" i="9" s="1"/>
  <c r="T42" i="23" s="1"/>
  <c r="S43" i="2"/>
  <c r="S42" i="7" s="1"/>
  <c r="Q42" i="9" s="1"/>
  <c r="W42" i="11"/>
  <c r="P42" i="1"/>
  <c r="C42" i="7" s="1"/>
  <c r="M43" i="2"/>
  <c r="M42" i="7" s="1"/>
  <c r="K42" i="9" s="1"/>
  <c r="N43" i="2"/>
  <c r="N42" i="7" s="1"/>
  <c r="L42" i="9" s="1"/>
  <c r="O43" i="2"/>
  <c r="O42" i="7" s="1"/>
  <c r="M42" i="9" s="1"/>
  <c r="P43" i="2"/>
  <c r="P42" i="7" s="1"/>
  <c r="N42" i="9" s="1"/>
  <c r="Q43" i="2"/>
  <c r="Q42" i="7" s="1"/>
  <c r="O42" i="9" s="1"/>
  <c r="R43" i="2"/>
  <c r="R42" i="7" s="1"/>
  <c r="P42" i="9" s="1"/>
  <c r="U41" i="7"/>
  <c r="R41" i="9" s="1"/>
  <c r="S41" i="23" s="1"/>
  <c r="AC40" i="11"/>
  <c r="AA39" i="7"/>
  <c r="X39" i="9" s="1"/>
  <c r="Y39" i="23" s="1"/>
  <c r="AB39" i="11"/>
  <c r="Z38" i="7"/>
  <c r="W38" i="9" s="1"/>
  <c r="X38" i="23" s="1"/>
  <c r="AA38" i="11"/>
  <c r="Y37" i="7"/>
  <c r="V37" i="9" s="1"/>
  <c r="W37" i="23" s="1"/>
  <c r="Z37" i="11"/>
  <c r="X36" i="7"/>
  <c r="U36" i="9" s="1"/>
  <c r="V36" i="23" s="1"/>
  <c r="Y36" i="11"/>
  <c r="W35" i="7"/>
  <c r="T35" i="9" s="1"/>
  <c r="U35" i="23" s="1"/>
  <c r="X35" i="11"/>
  <c r="V34" i="7"/>
  <c r="S34" i="9" s="1"/>
  <c r="T34" i="23" s="1"/>
  <c r="S35" i="2"/>
  <c r="S34" i="7" s="1"/>
  <c r="Q34" i="9" s="1"/>
  <c r="W34" i="11"/>
  <c r="P34" i="1"/>
  <c r="C34" i="7" s="1"/>
  <c r="C34" i="9" s="1"/>
  <c r="M35" i="2"/>
  <c r="M34" i="7" s="1"/>
  <c r="K34" i="9" s="1"/>
  <c r="N35" i="2"/>
  <c r="N34" i="7" s="1"/>
  <c r="L34" i="9" s="1"/>
  <c r="O35" i="2"/>
  <c r="O34" i="7" s="1"/>
  <c r="M34" i="9" s="1"/>
  <c r="P35" i="2"/>
  <c r="P34" i="7" s="1"/>
  <c r="N34" i="9" s="1"/>
  <c r="Q35" i="2"/>
  <c r="Q34" i="7" s="1"/>
  <c r="O34" i="9" s="1"/>
  <c r="R35" i="2"/>
  <c r="R34" i="7" s="1"/>
  <c r="P34" i="9" s="1"/>
  <c r="U33" i="7"/>
  <c r="R33" i="9" s="1"/>
  <c r="S33" i="23" s="1"/>
  <c r="AC32" i="11"/>
  <c r="AA31" i="7"/>
  <c r="X31" i="9" s="1"/>
  <c r="Y31" i="23" s="1"/>
  <c r="AB31" i="11"/>
  <c r="Z30" i="7"/>
  <c r="W30" i="9" s="1"/>
  <c r="X30" i="23" s="1"/>
  <c r="AA30" i="11"/>
  <c r="Y29" i="7"/>
  <c r="V29" i="9" s="1"/>
  <c r="W29" i="23" s="1"/>
  <c r="Z29" i="11"/>
  <c r="X28" i="7"/>
  <c r="U28" i="9" s="1"/>
  <c r="V28" i="23" s="1"/>
  <c r="Y28" i="11"/>
  <c r="W27" i="7"/>
  <c r="T27" i="9" s="1"/>
  <c r="U27" i="23" s="1"/>
  <c r="X27" i="11"/>
  <c r="V26" i="7"/>
  <c r="S26" i="9" s="1"/>
  <c r="T26" i="23" s="1"/>
  <c r="S27" i="2"/>
  <c r="S26" i="7" s="1"/>
  <c r="Q26" i="9" s="1"/>
  <c r="W26" i="11"/>
  <c r="P26" i="1"/>
  <c r="C26" i="7" s="1"/>
  <c r="M27" i="2"/>
  <c r="M26" i="7" s="1"/>
  <c r="K26" i="9" s="1"/>
  <c r="N27" i="2"/>
  <c r="N26" i="7" s="1"/>
  <c r="L26" i="9" s="1"/>
  <c r="O27" i="2"/>
  <c r="O26" i="7" s="1"/>
  <c r="M26" i="9" s="1"/>
  <c r="P27" i="2"/>
  <c r="P26" i="7" s="1"/>
  <c r="N26" i="9" s="1"/>
  <c r="Q27" i="2"/>
  <c r="Q26" i="7" s="1"/>
  <c r="O26" i="9" s="1"/>
  <c r="R27" i="2"/>
  <c r="R26" i="7" s="1"/>
  <c r="P26" i="9" s="1"/>
  <c r="U25" i="7"/>
  <c r="R25" i="9" s="1"/>
  <c r="S25" i="23" s="1"/>
  <c r="AC24" i="11"/>
  <c r="AA23" i="7"/>
  <c r="X23" i="9" s="1"/>
  <c r="Y23" i="23" s="1"/>
  <c r="AB23" i="11"/>
  <c r="Z22" i="7"/>
  <c r="W22" i="9" s="1"/>
  <c r="X22" i="23" s="1"/>
  <c r="AA22" i="11"/>
  <c r="Y21" i="7"/>
  <c r="V21" i="9" s="1"/>
  <c r="W21" i="23" s="1"/>
  <c r="Z21" i="11"/>
  <c r="X20" i="7"/>
  <c r="U20" i="9" s="1"/>
  <c r="V20" i="23" s="1"/>
  <c r="Y20" i="11"/>
  <c r="W19" i="7"/>
  <c r="T19" i="9" s="1"/>
  <c r="U19" i="23" s="1"/>
  <c r="X19" i="11"/>
  <c r="V18" i="7"/>
  <c r="S18" i="9" s="1"/>
  <c r="T18" i="23" s="1"/>
  <c r="S19" i="2"/>
  <c r="S18" i="7" s="1"/>
  <c r="Q18" i="9" s="1"/>
  <c r="W18" i="11"/>
  <c r="P18" i="1"/>
  <c r="C18" i="7" s="1"/>
  <c r="M19" i="2"/>
  <c r="M18" i="7" s="1"/>
  <c r="K18" i="9" s="1"/>
  <c r="N19" i="2"/>
  <c r="N18" i="7" s="1"/>
  <c r="L18" i="9" s="1"/>
  <c r="O19" i="2"/>
  <c r="O18" i="7" s="1"/>
  <c r="M18" i="9" s="1"/>
  <c r="P19" i="2"/>
  <c r="P18" i="7" s="1"/>
  <c r="N18" i="9" s="1"/>
  <c r="Q19" i="2"/>
  <c r="Q18" i="7" s="1"/>
  <c r="O18" i="9" s="1"/>
  <c r="R19" i="2"/>
  <c r="R18" i="7" s="1"/>
  <c r="P18" i="9" s="1"/>
  <c r="U17" i="7"/>
  <c r="R17" i="9" s="1"/>
  <c r="S17" i="23" s="1"/>
  <c r="AC16" i="11"/>
  <c r="AA15" i="7"/>
  <c r="X15" i="9" s="1"/>
  <c r="Y15" i="23" s="1"/>
  <c r="AB15" i="11"/>
  <c r="Z14" i="7"/>
  <c r="W14" i="9" s="1"/>
  <c r="X14" i="23" s="1"/>
  <c r="AA14" i="11"/>
  <c r="Y13" i="7"/>
  <c r="V13" i="9" s="1"/>
  <c r="W13" i="23" s="1"/>
  <c r="Z13" i="11"/>
  <c r="X12" i="7"/>
  <c r="U12" i="9" s="1"/>
  <c r="V12" i="23" s="1"/>
  <c r="Y12" i="11"/>
  <c r="W11" i="7"/>
  <c r="T11" i="9" s="1"/>
  <c r="U11" i="23" s="1"/>
  <c r="X11" i="11"/>
  <c r="V10" i="7"/>
  <c r="S10" i="9" s="1"/>
  <c r="T10" i="23" s="1"/>
  <c r="S11" i="2"/>
  <c r="S10" i="7" s="1"/>
  <c r="Q10" i="9" s="1"/>
  <c r="W10" i="11"/>
  <c r="P10" i="1"/>
  <c r="C10" i="7" s="1"/>
  <c r="M11" i="2"/>
  <c r="M10" i="7" s="1"/>
  <c r="K10" i="9" s="1"/>
  <c r="N11" i="2"/>
  <c r="N10" i="7" s="1"/>
  <c r="L10" i="9" s="1"/>
  <c r="O11" i="2"/>
  <c r="O10" i="7" s="1"/>
  <c r="M10" i="9" s="1"/>
  <c r="P11" i="2"/>
  <c r="P10" i="7" s="1"/>
  <c r="N10" i="9" s="1"/>
  <c r="Q11" i="2"/>
  <c r="Q10" i="7" s="1"/>
  <c r="O10" i="9" s="1"/>
  <c r="R11" i="2"/>
  <c r="R10" i="7" s="1"/>
  <c r="P10" i="9" s="1"/>
  <c r="U9" i="7"/>
  <c r="R9" i="9" s="1"/>
  <c r="S9" i="23" s="1"/>
  <c r="AC8" i="11"/>
  <c r="AA7" i="7"/>
  <c r="X7" i="9" s="1"/>
  <c r="Y7" i="23" s="1"/>
  <c r="AB7" i="11"/>
  <c r="Z6" i="7"/>
  <c r="W6" i="9" s="1"/>
  <c r="X6" i="23" s="1"/>
  <c r="AA6" i="11"/>
  <c r="Y5" i="7"/>
  <c r="V5" i="9" s="1"/>
  <c r="W5" i="23" s="1"/>
  <c r="S6" i="2"/>
  <c r="S5" i="7" s="1"/>
  <c r="Q5" i="9" s="1"/>
  <c r="W5" i="11"/>
  <c r="P5" i="1"/>
  <c r="R6" i="2"/>
  <c r="R5" i="7" s="1"/>
  <c r="P5" i="9" s="1"/>
  <c r="N6" i="2"/>
  <c r="N5" i="7" s="1"/>
  <c r="L5" i="9" s="1"/>
  <c r="O6" i="2"/>
  <c r="O5" i="7" s="1"/>
  <c r="M5" i="9" s="1"/>
  <c r="Q6" i="2"/>
  <c r="Q5" i="7" s="1"/>
  <c r="O5" i="9" s="1"/>
  <c r="P6" i="2"/>
  <c r="P5" i="7" s="1"/>
  <c r="N5" i="9" s="1"/>
  <c r="M6" i="2"/>
  <c r="M5" i="7" s="1"/>
  <c r="K5" i="9" s="1"/>
  <c r="U4" i="7"/>
  <c r="R4" i="9" s="1"/>
  <c r="S4" i="23" s="1"/>
  <c r="C184" i="14"/>
  <c r="X244" i="11"/>
  <c r="V243" i="7"/>
  <c r="S243" i="9" s="1"/>
  <c r="T243" i="23" s="1"/>
  <c r="S244" i="2"/>
  <c r="S243" i="7" s="1"/>
  <c r="Q243" i="9" s="1"/>
  <c r="I183" i="14"/>
  <c r="Q183" i="14" s="1"/>
  <c r="W243" i="11"/>
  <c r="P243" i="1"/>
  <c r="C243" i="7" s="1"/>
  <c r="O244" i="2"/>
  <c r="O243" i="7" s="1"/>
  <c r="M243" i="9" s="1"/>
  <c r="P244" i="2"/>
  <c r="P243" i="7" s="1"/>
  <c r="N243" i="9" s="1"/>
  <c r="Q244" i="2"/>
  <c r="Q243" i="7" s="1"/>
  <c r="O243" i="9" s="1"/>
  <c r="N244" i="2"/>
  <c r="N243" i="7" s="1"/>
  <c r="L243" i="9" s="1"/>
  <c r="R244" i="2"/>
  <c r="R243" i="7" s="1"/>
  <c r="P243" i="9" s="1"/>
  <c r="M244" i="2"/>
  <c r="M243" i="7" s="1"/>
  <c r="K243" i="9" s="1"/>
  <c r="U242" i="7"/>
  <c r="R242" i="9" s="1"/>
  <c r="S242" i="23" s="1"/>
  <c r="H181" i="14"/>
  <c r="P181" i="14" s="1"/>
  <c r="AC241" i="11"/>
  <c r="AA240" i="7"/>
  <c r="X240" i="9" s="1"/>
  <c r="Y240" i="23" s="1"/>
  <c r="G180" i="14"/>
  <c r="O180" i="14" s="1"/>
  <c r="AB240" i="11"/>
  <c r="Z239" i="7"/>
  <c r="W239" i="9" s="1"/>
  <c r="X239" i="23" s="1"/>
  <c r="F179" i="14"/>
  <c r="N179" i="14" s="1"/>
  <c r="AA239" i="11"/>
  <c r="Y238" i="7"/>
  <c r="V238" i="9" s="1"/>
  <c r="W238" i="23" s="1"/>
  <c r="E178" i="14"/>
  <c r="M178" i="14" s="1"/>
  <c r="Z238" i="11"/>
  <c r="X237" i="7"/>
  <c r="U237" i="9" s="1"/>
  <c r="V237" i="23" s="1"/>
  <c r="D177" i="14"/>
  <c r="L177" i="14" s="1"/>
  <c r="Y237" i="11"/>
  <c r="W236" i="7"/>
  <c r="T236" i="9" s="1"/>
  <c r="U236" i="23" s="1"/>
  <c r="C176" i="14"/>
  <c r="X236" i="11"/>
  <c r="V235" i="7"/>
  <c r="S235" i="9" s="1"/>
  <c r="T235" i="23" s="1"/>
  <c r="S236" i="2"/>
  <c r="S235" i="7" s="1"/>
  <c r="Q235" i="9" s="1"/>
  <c r="I175" i="14"/>
  <c r="Q175" i="14" s="1"/>
  <c r="W235" i="11"/>
  <c r="P235" i="1"/>
  <c r="C235" i="7" s="1"/>
  <c r="O236" i="2"/>
  <c r="O235" i="7" s="1"/>
  <c r="M235" i="9" s="1"/>
  <c r="P236" i="2"/>
  <c r="P235" i="7" s="1"/>
  <c r="N235" i="9" s="1"/>
  <c r="Q236" i="2"/>
  <c r="Q235" i="7" s="1"/>
  <c r="O235" i="9" s="1"/>
  <c r="R236" i="2"/>
  <c r="R235" i="7" s="1"/>
  <c r="P235" i="9" s="1"/>
  <c r="M236" i="2"/>
  <c r="M235" i="7" s="1"/>
  <c r="K235" i="9" s="1"/>
  <c r="N236" i="2"/>
  <c r="N235" i="7" s="1"/>
  <c r="L235" i="9" s="1"/>
  <c r="U234" i="7"/>
  <c r="R234" i="9" s="1"/>
  <c r="S234" i="23" s="1"/>
  <c r="H173" i="14"/>
  <c r="P173" i="14" s="1"/>
  <c r="AC233" i="11"/>
  <c r="AA232" i="7"/>
  <c r="X232" i="9" s="1"/>
  <c r="Y232" i="23" s="1"/>
  <c r="G172" i="14"/>
  <c r="O172" i="14" s="1"/>
  <c r="AB232" i="11"/>
  <c r="Z231" i="7"/>
  <c r="W231" i="9" s="1"/>
  <c r="X231" i="23" s="1"/>
  <c r="F171" i="14"/>
  <c r="N171" i="14" s="1"/>
  <c r="AA231" i="11"/>
  <c r="Y230" i="7"/>
  <c r="V230" i="9" s="1"/>
  <c r="W230" i="23" s="1"/>
  <c r="E170" i="14"/>
  <c r="M170" i="14" s="1"/>
  <c r="Z230" i="11"/>
  <c r="X229" i="7"/>
  <c r="U229" i="9" s="1"/>
  <c r="V229" i="23" s="1"/>
  <c r="D169" i="14"/>
  <c r="L169" i="14" s="1"/>
  <c r="Y229" i="11"/>
  <c r="W228" i="7"/>
  <c r="T228" i="9" s="1"/>
  <c r="U228" i="23" s="1"/>
  <c r="C168" i="14"/>
  <c r="X228" i="11"/>
  <c r="V227" i="7"/>
  <c r="S227" i="9" s="1"/>
  <c r="T227" i="23" s="1"/>
  <c r="S228" i="2"/>
  <c r="S227" i="7" s="1"/>
  <c r="Q227" i="9" s="1"/>
  <c r="I167" i="14"/>
  <c r="Q167" i="14" s="1"/>
  <c r="W227" i="11"/>
  <c r="P227" i="1"/>
  <c r="C227" i="7" s="1"/>
  <c r="N228" i="2"/>
  <c r="N227" i="7" s="1"/>
  <c r="L227" i="9" s="1"/>
  <c r="O228" i="2"/>
  <c r="O227" i="7" s="1"/>
  <c r="M227" i="9" s="1"/>
  <c r="Q228" i="2"/>
  <c r="Q227" i="7" s="1"/>
  <c r="O227" i="9" s="1"/>
  <c r="P228" i="2"/>
  <c r="P227" i="7" s="1"/>
  <c r="N227" i="9" s="1"/>
  <c r="R228" i="2"/>
  <c r="R227" i="7" s="1"/>
  <c r="P227" i="9" s="1"/>
  <c r="M228" i="2"/>
  <c r="M227" i="7" s="1"/>
  <c r="K227" i="9" s="1"/>
  <c r="U226" i="7"/>
  <c r="R226" i="9" s="1"/>
  <c r="S226" i="23" s="1"/>
  <c r="H165" i="14"/>
  <c r="P165" i="14" s="1"/>
  <c r="AC225" i="11"/>
  <c r="AA224" i="7"/>
  <c r="X224" i="9" s="1"/>
  <c r="Y224" i="23" s="1"/>
  <c r="G164" i="14"/>
  <c r="O164" i="14" s="1"/>
  <c r="AB224" i="11"/>
  <c r="Z223" i="7"/>
  <c r="W223" i="9" s="1"/>
  <c r="X223" i="23" s="1"/>
  <c r="F163" i="14"/>
  <c r="N163" i="14" s="1"/>
  <c r="AA223" i="11"/>
  <c r="Y222" i="7"/>
  <c r="V222" i="9" s="1"/>
  <c r="W222" i="23" s="1"/>
  <c r="E162" i="14"/>
  <c r="M162" i="14" s="1"/>
  <c r="Z222" i="11"/>
  <c r="X221" i="7"/>
  <c r="U221" i="9" s="1"/>
  <c r="V221" i="23" s="1"/>
  <c r="D161" i="14"/>
  <c r="L161" i="14" s="1"/>
  <c r="Y221" i="11"/>
  <c r="W220" i="7"/>
  <c r="T220" i="9" s="1"/>
  <c r="U220" i="23" s="1"/>
  <c r="C160" i="14"/>
  <c r="X220" i="11"/>
  <c r="V219" i="7"/>
  <c r="S219" i="9" s="1"/>
  <c r="T219" i="23" s="1"/>
  <c r="S220" i="2"/>
  <c r="S219" i="7" s="1"/>
  <c r="Q219" i="9" s="1"/>
  <c r="I159" i="14"/>
  <c r="Q159" i="14" s="1"/>
  <c r="W219" i="11"/>
  <c r="P219" i="1"/>
  <c r="C219" i="7" s="1"/>
  <c r="C219" i="9" s="1"/>
  <c r="N220" i="2"/>
  <c r="N219" i="7" s="1"/>
  <c r="L219" i="9" s="1"/>
  <c r="O220" i="2"/>
  <c r="O219" i="7" s="1"/>
  <c r="M219" i="9" s="1"/>
  <c r="P220" i="2"/>
  <c r="P219" i="7" s="1"/>
  <c r="N219" i="9" s="1"/>
  <c r="Q220" i="2"/>
  <c r="Q219" i="7" s="1"/>
  <c r="O219" i="9" s="1"/>
  <c r="R220" i="2"/>
  <c r="R219" i="7" s="1"/>
  <c r="P219" i="9" s="1"/>
  <c r="M220" i="2"/>
  <c r="M219" i="7" s="1"/>
  <c r="K219" i="9" s="1"/>
  <c r="T158" i="13" s="1"/>
  <c r="U218" i="7"/>
  <c r="R218" i="9" s="1"/>
  <c r="S218" i="23" s="1"/>
  <c r="H157" i="14"/>
  <c r="P157" i="14" s="1"/>
  <c r="AC217" i="11"/>
  <c r="AA216" i="7"/>
  <c r="X216" i="9" s="1"/>
  <c r="Y216" i="23" s="1"/>
  <c r="G156" i="14"/>
  <c r="O156" i="14" s="1"/>
  <c r="AB216" i="11"/>
  <c r="Z215" i="7"/>
  <c r="W215" i="9" s="1"/>
  <c r="X215" i="23" s="1"/>
  <c r="F155" i="14"/>
  <c r="N155" i="14" s="1"/>
  <c r="AA215" i="11"/>
  <c r="Y214" i="7"/>
  <c r="V214" i="9" s="1"/>
  <c r="W214" i="23" s="1"/>
  <c r="E154" i="14"/>
  <c r="M154" i="14" s="1"/>
  <c r="Z214" i="11"/>
  <c r="X213" i="7"/>
  <c r="U213" i="9" s="1"/>
  <c r="V213" i="23" s="1"/>
  <c r="D153" i="14"/>
  <c r="L153" i="14" s="1"/>
  <c r="Y213" i="11"/>
  <c r="W212" i="7"/>
  <c r="T212" i="9" s="1"/>
  <c r="U212" i="23" s="1"/>
  <c r="C152" i="14"/>
  <c r="X212" i="11"/>
  <c r="V211" i="7"/>
  <c r="S211" i="9" s="1"/>
  <c r="T211" i="23" s="1"/>
  <c r="I151" i="14"/>
  <c r="Q151" i="14" s="1"/>
  <c r="S212" i="2"/>
  <c r="S211" i="7" s="1"/>
  <c r="Q211" i="9" s="1"/>
  <c r="W211" i="11"/>
  <c r="P211" i="1"/>
  <c r="C211" i="7" s="1"/>
  <c r="N212" i="2"/>
  <c r="N211" i="7" s="1"/>
  <c r="L211" i="9" s="1"/>
  <c r="O212" i="2"/>
  <c r="O211" i="7" s="1"/>
  <c r="M211" i="9" s="1"/>
  <c r="P212" i="2"/>
  <c r="P211" i="7" s="1"/>
  <c r="N211" i="9" s="1"/>
  <c r="Q212" i="2"/>
  <c r="Q211" i="7" s="1"/>
  <c r="O211" i="9" s="1"/>
  <c r="R212" i="2"/>
  <c r="R211" i="7" s="1"/>
  <c r="P211" i="9" s="1"/>
  <c r="M212" i="2"/>
  <c r="M211" i="7" s="1"/>
  <c r="K211" i="9" s="1"/>
  <c r="U210" i="7"/>
  <c r="R210" i="9" s="1"/>
  <c r="S210" i="23" s="1"/>
  <c r="H149" i="14"/>
  <c r="P149" i="14" s="1"/>
  <c r="AC209" i="11"/>
  <c r="AA208" i="7"/>
  <c r="X208" i="9" s="1"/>
  <c r="Y208" i="23" s="1"/>
  <c r="G148" i="14"/>
  <c r="O148" i="14" s="1"/>
  <c r="AB208" i="11"/>
  <c r="Z207" i="7"/>
  <c r="W207" i="9" s="1"/>
  <c r="X207" i="23" s="1"/>
  <c r="F147" i="14"/>
  <c r="N147" i="14" s="1"/>
  <c r="AA207" i="11"/>
  <c r="Y206" i="7"/>
  <c r="V206" i="9" s="1"/>
  <c r="W206" i="23" s="1"/>
  <c r="E146" i="14"/>
  <c r="M146" i="14" s="1"/>
  <c r="Z206" i="11"/>
  <c r="X205" i="7"/>
  <c r="U205" i="9" s="1"/>
  <c r="V205" i="23" s="1"/>
  <c r="D145" i="14"/>
  <c r="L145" i="14" s="1"/>
  <c r="Y205" i="11"/>
  <c r="W204" i="7"/>
  <c r="T204" i="9" s="1"/>
  <c r="U204" i="23" s="1"/>
  <c r="C144" i="14"/>
  <c r="X204" i="11"/>
  <c r="V203" i="7"/>
  <c r="S203" i="9" s="1"/>
  <c r="T203" i="23" s="1"/>
  <c r="S204" i="2"/>
  <c r="S203" i="7" s="1"/>
  <c r="Q203" i="9" s="1"/>
  <c r="I143" i="14"/>
  <c r="Q143" i="14" s="1"/>
  <c r="W203" i="11"/>
  <c r="P203" i="1"/>
  <c r="C203" i="7" s="1"/>
  <c r="N204" i="2"/>
  <c r="N203" i="7" s="1"/>
  <c r="L203" i="9" s="1"/>
  <c r="O204" i="2"/>
  <c r="O203" i="7" s="1"/>
  <c r="M203" i="9" s="1"/>
  <c r="P204" i="2"/>
  <c r="P203" i="7" s="1"/>
  <c r="N203" i="9" s="1"/>
  <c r="Q204" i="2"/>
  <c r="Q203" i="7" s="1"/>
  <c r="O203" i="9" s="1"/>
  <c r="R204" i="2"/>
  <c r="R203" i="7" s="1"/>
  <c r="P203" i="9" s="1"/>
  <c r="M204" i="2"/>
  <c r="M203" i="7" s="1"/>
  <c r="K203" i="9" s="1"/>
  <c r="U202" i="7"/>
  <c r="R202" i="9" s="1"/>
  <c r="S202" i="23" s="1"/>
  <c r="H141" i="14"/>
  <c r="P141" i="14" s="1"/>
  <c r="AC201" i="11"/>
  <c r="AA200" i="7"/>
  <c r="X200" i="9" s="1"/>
  <c r="Y200" i="23" s="1"/>
  <c r="G140" i="14"/>
  <c r="O140" i="14" s="1"/>
  <c r="AB200" i="11"/>
  <c r="Z199" i="7"/>
  <c r="W199" i="9" s="1"/>
  <c r="X199" i="23" s="1"/>
  <c r="F139" i="14"/>
  <c r="N139" i="14" s="1"/>
  <c r="AA199" i="11"/>
  <c r="Y198" i="7"/>
  <c r="V198" i="9" s="1"/>
  <c r="W198" i="23" s="1"/>
  <c r="E138" i="14"/>
  <c r="M138" i="14" s="1"/>
  <c r="Z198" i="11"/>
  <c r="X197" i="7"/>
  <c r="U197" i="9" s="1"/>
  <c r="V197" i="23" s="1"/>
  <c r="D137" i="14"/>
  <c r="L137" i="14" s="1"/>
  <c r="Y197" i="11"/>
  <c r="W196" i="7"/>
  <c r="T196" i="9" s="1"/>
  <c r="U196" i="23" s="1"/>
  <c r="C136" i="14"/>
  <c r="X196" i="11"/>
  <c r="V195" i="7"/>
  <c r="S195" i="9" s="1"/>
  <c r="T195" i="23" s="1"/>
  <c r="S196" i="2"/>
  <c r="S195" i="7" s="1"/>
  <c r="Q195" i="9" s="1"/>
  <c r="I135" i="14"/>
  <c r="Q135" i="14" s="1"/>
  <c r="W195" i="11"/>
  <c r="P195" i="1"/>
  <c r="C195" i="7" s="1"/>
  <c r="N196" i="2"/>
  <c r="N195" i="7" s="1"/>
  <c r="L195" i="9" s="1"/>
  <c r="O196" i="2"/>
  <c r="O195" i="7" s="1"/>
  <c r="M195" i="9" s="1"/>
  <c r="P196" i="2"/>
  <c r="P195" i="7" s="1"/>
  <c r="N195" i="9" s="1"/>
  <c r="Q196" i="2"/>
  <c r="Q195" i="7" s="1"/>
  <c r="O195" i="9" s="1"/>
  <c r="R196" i="2"/>
  <c r="R195" i="7" s="1"/>
  <c r="P195" i="9" s="1"/>
  <c r="M196" i="2"/>
  <c r="M195" i="7" s="1"/>
  <c r="K195" i="9" s="1"/>
  <c r="U194" i="7"/>
  <c r="R194" i="9" s="1"/>
  <c r="S194" i="23" s="1"/>
  <c r="H133" i="14"/>
  <c r="P133" i="14" s="1"/>
  <c r="AC193" i="11"/>
  <c r="AA192" i="7"/>
  <c r="X192" i="9" s="1"/>
  <c r="Y192" i="23" s="1"/>
  <c r="G132" i="14"/>
  <c r="O132" i="14" s="1"/>
  <c r="AB192" i="11"/>
  <c r="Z191" i="7"/>
  <c r="W191" i="9" s="1"/>
  <c r="X191" i="23" s="1"/>
  <c r="F131" i="14"/>
  <c r="N131" i="14" s="1"/>
  <c r="AA191" i="11"/>
  <c r="Y190" i="7"/>
  <c r="V190" i="9" s="1"/>
  <c r="W190" i="23" s="1"/>
  <c r="E130" i="14"/>
  <c r="M130" i="14" s="1"/>
  <c r="Z190" i="11"/>
  <c r="X189" i="7"/>
  <c r="U189" i="9" s="1"/>
  <c r="V189" i="23" s="1"/>
  <c r="D129" i="14"/>
  <c r="L129" i="14" s="1"/>
  <c r="Y189" i="11"/>
  <c r="W188" i="7"/>
  <c r="T188" i="9" s="1"/>
  <c r="U188" i="23" s="1"/>
  <c r="C128" i="14"/>
  <c r="X188" i="11"/>
  <c r="V187" i="7"/>
  <c r="S187" i="9" s="1"/>
  <c r="T187" i="23" s="1"/>
  <c r="I127" i="14"/>
  <c r="Q127" i="14" s="1"/>
  <c r="S188" i="2"/>
  <c r="S187" i="7" s="1"/>
  <c r="Q187" i="9" s="1"/>
  <c r="W187" i="11"/>
  <c r="P187" i="1"/>
  <c r="C187" i="7" s="1"/>
  <c r="N188" i="2"/>
  <c r="N187" i="7" s="1"/>
  <c r="L187" i="9" s="1"/>
  <c r="O188" i="2"/>
  <c r="O187" i="7" s="1"/>
  <c r="M187" i="9" s="1"/>
  <c r="P188" i="2"/>
  <c r="P187" i="7" s="1"/>
  <c r="N187" i="9" s="1"/>
  <c r="Q188" i="2"/>
  <c r="Q187" i="7" s="1"/>
  <c r="O187" i="9" s="1"/>
  <c r="R188" i="2"/>
  <c r="R187" i="7" s="1"/>
  <c r="P187" i="9" s="1"/>
  <c r="M188" i="2"/>
  <c r="M187" i="7" s="1"/>
  <c r="K187" i="9" s="1"/>
  <c r="U186" i="7"/>
  <c r="R186" i="9" s="1"/>
  <c r="S186" i="23" s="1"/>
  <c r="H125" i="14"/>
  <c r="P125" i="14" s="1"/>
  <c r="AC185" i="11"/>
  <c r="AA184" i="7"/>
  <c r="X184" i="9" s="1"/>
  <c r="Y184" i="23" s="1"/>
  <c r="G124" i="14"/>
  <c r="O124" i="14" s="1"/>
  <c r="AB184" i="11"/>
  <c r="Z183" i="7"/>
  <c r="W183" i="9" s="1"/>
  <c r="X183" i="23" s="1"/>
  <c r="F123" i="14"/>
  <c r="N123" i="14" s="1"/>
  <c r="AA183" i="11"/>
  <c r="Y182" i="7"/>
  <c r="V182" i="9" s="1"/>
  <c r="W182" i="23" s="1"/>
  <c r="E122" i="14"/>
  <c r="M122" i="14" s="1"/>
  <c r="Z182" i="11"/>
  <c r="X181" i="7"/>
  <c r="U181" i="9" s="1"/>
  <c r="V181" i="23" s="1"/>
  <c r="D121" i="14"/>
  <c r="L121" i="14" s="1"/>
  <c r="Y181" i="11"/>
  <c r="W180" i="7"/>
  <c r="T180" i="9" s="1"/>
  <c r="U180" i="23" s="1"/>
  <c r="C120" i="14"/>
  <c r="X180" i="11"/>
  <c r="V179" i="7"/>
  <c r="S179" i="9" s="1"/>
  <c r="T179" i="23" s="1"/>
  <c r="S180" i="2"/>
  <c r="S179" i="7" s="1"/>
  <c r="Q179" i="9" s="1"/>
  <c r="I119" i="14"/>
  <c r="Q119" i="14" s="1"/>
  <c r="W179" i="11"/>
  <c r="P179" i="1"/>
  <c r="C179" i="7" s="1"/>
  <c r="C179" i="9" s="1"/>
  <c r="N180" i="2"/>
  <c r="N179" i="7" s="1"/>
  <c r="L179" i="9" s="1"/>
  <c r="O180" i="2"/>
  <c r="O179" i="7" s="1"/>
  <c r="M179" i="9" s="1"/>
  <c r="P180" i="2"/>
  <c r="P179" i="7" s="1"/>
  <c r="N179" i="9" s="1"/>
  <c r="Q180" i="2"/>
  <c r="Q179" i="7" s="1"/>
  <c r="O179" i="9" s="1"/>
  <c r="R180" i="2"/>
  <c r="R179" i="7" s="1"/>
  <c r="P179" i="9" s="1"/>
  <c r="M180" i="2"/>
  <c r="M179" i="7" s="1"/>
  <c r="K179" i="9" s="1"/>
  <c r="T118" i="13" s="1"/>
  <c r="U178" i="7"/>
  <c r="R178" i="9" s="1"/>
  <c r="S178" i="23" s="1"/>
  <c r="H117" i="14"/>
  <c r="P117" i="14" s="1"/>
  <c r="AC177" i="11"/>
  <c r="AA176" i="7"/>
  <c r="X176" i="9" s="1"/>
  <c r="Y176" i="23" s="1"/>
  <c r="G116" i="14"/>
  <c r="O116" i="14" s="1"/>
  <c r="AB176" i="11"/>
  <c r="Z175" i="7"/>
  <c r="W175" i="9" s="1"/>
  <c r="X175" i="23" s="1"/>
  <c r="F115" i="14"/>
  <c r="N115" i="14" s="1"/>
  <c r="AA175" i="11"/>
  <c r="Y174" i="7"/>
  <c r="V174" i="9" s="1"/>
  <c r="W174" i="23" s="1"/>
  <c r="E114" i="14"/>
  <c r="M114" i="14" s="1"/>
  <c r="Z174" i="11"/>
  <c r="X173" i="7"/>
  <c r="U173" i="9" s="1"/>
  <c r="V173" i="23" s="1"/>
  <c r="D113" i="14"/>
  <c r="L113" i="14" s="1"/>
  <c r="Y173" i="11"/>
  <c r="W172" i="7"/>
  <c r="T172" i="9" s="1"/>
  <c r="U172" i="23" s="1"/>
  <c r="C112" i="14"/>
  <c r="X172" i="11"/>
  <c r="V171" i="7"/>
  <c r="S171" i="9" s="1"/>
  <c r="T171" i="23" s="1"/>
  <c r="S172" i="2"/>
  <c r="S171" i="7" s="1"/>
  <c r="Q171" i="9" s="1"/>
  <c r="I111" i="14"/>
  <c r="Q111" i="14" s="1"/>
  <c r="W171" i="11"/>
  <c r="P171" i="1"/>
  <c r="C171" i="7" s="1"/>
  <c r="N172" i="2"/>
  <c r="N171" i="7" s="1"/>
  <c r="L171" i="9" s="1"/>
  <c r="O172" i="2"/>
  <c r="O171" i="7" s="1"/>
  <c r="M171" i="9" s="1"/>
  <c r="P172" i="2"/>
  <c r="P171" i="7" s="1"/>
  <c r="N171" i="9" s="1"/>
  <c r="Q172" i="2"/>
  <c r="Q171" i="7" s="1"/>
  <c r="O171" i="9" s="1"/>
  <c r="R172" i="2"/>
  <c r="R171" i="7" s="1"/>
  <c r="P171" i="9" s="1"/>
  <c r="M172" i="2"/>
  <c r="M171" i="7" s="1"/>
  <c r="K171" i="9" s="1"/>
  <c r="U170" i="7"/>
  <c r="R170" i="9" s="1"/>
  <c r="S170" i="23" s="1"/>
  <c r="H109" i="14"/>
  <c r="P109" i="14" s="1"/>
  <c r="AC169" i="11"/>
  <c r="AA168" i="7"/>
  <c r="X168" i="9" s="1"/>
  <c r="Y168" i="23" s="1"/>
  <c r="G108" i="14"/>
  <c r="O108" i="14" s="1"/>
  <c r="AB168" i="11"/>
  <c r="Z167" i="7"/>
  <c r="W167" i="9" s="1"/>
  <c r="X167" i="23" s="1"/>
  <c r="F107" i="14"/>
  <c r="N107" i="14" s="1"/>
  <c r="AA167" i="11"/>
  <c r="Y166" i="7"/>
  <c r="V166" i="9" s="1"/>
  <c r="W166" i="23" s="1"/>
  <c r="E106" i="14"/>
  <c r="M106" i="14" s="1"/>
  <c r="Z166" i="11"/>
  <c r="X165" i="7"/>
  <c r="U165" i="9" s="1"/>
  <c r="V165" i="23" s="1"/>
  <c r="D105" i="14"/>
  <c r="L105" i="14" s="1"/>
  <c r="Y165" i="11"/>
  <c r="W164" i="7"/>
  <c r="T164" i="9" s="1"/>
  <c r="U164" i="23" s="1"/>
  <c r="C104" i="14"/>
  <c r="X164" i="11"/>
  <c r="V163" i="7"/>
  <c r="S163" i="9" s="1"/>
  <c r="T163" i="23" s="1"/>
  <c r="S164" i="2"/>
  <c r="S163" i="7" s="1"/>
  <c r="Q163" i="9" s="1"/>
  <c r="I103" i="14"/>
  <c r="Q103" i="14" s="1"/>
  <c r="W163" i="11"/>
  <c r="P163" i="1"/>
  <c r="C163" i="7" s="1"/>
  <c r="C163" i="9" s="1"/>
  <c r="N164" i="2"/>
  <c r="N163" i="7" s="1"/>
  <c r="L163" i="9" s="1"/>
  <c r="O164" i="2"/>
  <c r="O163" i="7" s="1"/>
  <c r="M163" i="9" s="1"/>
  <c r="P164" i="2"/>
  <c r="P163" i="7" s="1"/>
  <c r="N163" i="9" s="1"/>
  <c r="Q164" i="2"/>
  <c r="Q163" i="7" s="1"/>
  <c r="O163" i="9" s="1"/>
  <c r="R164" i="2"/>
  <c r="R163" i="7" s="1"/>
  <c r="P163" i="9" s="1"/>
  <c r="M164" i="2"/>
  <c r="M163" i="7" s="1"/>
  <c r="K163" i="9" s="1"/>
  <c r="U162" i="7"/>
  <c r="R162" i="9" s="1"/>
  <c r="S162" i="23" s="1"/>
  <c r="H101" i="14"/>
  <c r="P101" i="14" s="1"/>
  <c r="AC161" i="11"/>
  <c r="AA160" i="7"/>
  <c r="X160" i="9" s="1"/>
  <c r="Y160" i="23" s="1"/>
  <c r="G100" i="14"/>
  <c r="O100" i="14" s="1"/>
  <c r="AB160" i="11"/>
  <c r="Z159" i="7"/>
  <c r="W159" i="9" s="1"/>
  <c r="X159" i="23" s="1"/>
  <c r="F99" i="14"/>
  <c r="N99" i="14" s="1"/>
  <c r="AA159" i="11"/>
  <c r="Y158" i="7"/>
  <c r="V158" i="9" s="1"/>
  <c r="W158" i="23" s="1"/>
  <c r="E98" i="14"/>
  <c r="M98" i="14" s="1"/>
  <c r="Z158" i="11"/>
  <c r="X157" i="7"/>
  <c r="U157" i="9" s="1"/>
  <c r="V157" i="23" s="1"/>
  <c r="D97" i="14"/>
  <c r="L97" i="14" s="1"/>
  <c r="Y157" i="11"/>
  <c r="W156" i="7"/>
  <c r="T156" i="9" s="1"/>
  <c r="U156" i="23" s="1"/>
  <c r="C96" i="14"/>
  <c r="X156" i="11"/>
  <c r="V155" i="7"/>
  <c r="S155" i="9" s="1"/>
  <c r="T155" i="23" s="1"/>
  <c r="I95" i="14"/>
  <c r="Q95" i="14" s="1"/>
  <c r="S156" i="2"/>
  <c r="S155" i="7" s="1"/>
  <c r="W155" i="11"/>
  <c r="P155" i="1"/>
  <c r="C155" i="7" s="1"/>
  <c r="N156" i="2"/>
  <c r="N155" i="7" s="1"/>
  <c r="O156" i="2"/>
  <c r="O155" i="7" s="1"/>
  <c r="P156" i="2"/>
  <c r="P155" i="7" s="1"/>
  <c r="Q156" i="2"/>
  <c r="Q155" i="7" s="1"/>
  <c r="R156" i="2"/>
  <c r="R155" i="7" s="1"/>
  <c r="M156" i="2"/>
  <c r="M155" i="7" s="1"/>
  <c r="U154" i="7"/>
  <c r="R154" i="9" s="1"/>
  <c r="S154" i="23" s="1"/>
  <c r="H93" i="14"/>
  <c r="P93" i="14" s="1"/>
  <c r="AC153" i="11"/>
  <c r="AA152" i="7"/>
  <c r="X152" i="9" s="1"/>
  <c r="Y152" i="23" s="1"/>
  <c r="G92" i="14"/>
  <c r="O92" i="14" s="1"/>
  <c r="AB152" i="11"/>
  <c r="Z151" i="7"/>
  <c r="W151" i="9" s="1"/>
  <c r="X151" i="23" s="1"/>
  <c r="F91" i="14"/>
  <c r="N91" i="14" s="1"/>
  <c r="AA151" i="11"/>
  <c r="Y150" i="7"/>
  <c r="V150" i="9" s="1"/>
  <c r="W150" i="23" s="1"/>
  <c r="E90" i="14"/>
  <c r="M90" i="14" s="1"/>
  <c r="Z150" i="11"/>
  <c r="X149" i="7"/>
  <c r="U149" i="9" s="1"/>
  <c r="V149" i="23" s="1"/>
  <c r="D89" i="14"/>
  <c r="L89" i="14" s="1"/>
  <c r="Y149" i="11"/>
  <c r="W148" i="7"/>
  <c r="T148" i="9" s="1"/>
  <c r="U148" i="23" s="1"/>
  <c r="C88" i="14"/>
  <c r="X148" i="11"/>
  <c r="V147" i="7"/>
  <c r="S147" i="9" s="1"/>
  <c r="T147" i="23" s="1"/>
  <c r="S148" i="2"/>
  <c r="S147" i="7" s="1"/>
  <c r="Q147" i="9" s="1"/>
  <c r="I87" i="14"/>
  <c r="Q87" i="14" s="1"/>
  <c r="W147" i="11"/>
  <c r="P147" i="1"/>
  <c r="C147" i="7" s="1"/>
  <c r="C147" i="9" s="1"/>
  <c r="N148" i="2"/>
  <c r="N147" i="7" s="1"/>
  <c r="L147" i="9" s="1"/>
  <c r="O148" i="2"/>
  <c r="O147" i="7" s="1"/>
  <c r="M147" i="9" s="1"/>
  <c r="P148" i="2"/>
  <c r="P147" i="7" s="1"/>
  <c r="N147" i="9" s="1"/>
  <c r="Q148" i="2"/>
  <c r="Q147" i="7" s="1"/>
  <c r="O147" i="9" s="1"/>
  <c r="R148" i="2"/>
  <c r="R147" i="7" s="1"/>
  <c r="P147" i="9" s="1"/>
  <c r="M148" i="2"/>
  <c r="M147" i="7" s="1"/>
  <c r="K147" i="9" s="1"/>
  <c r="U146" i="7"/>
  <c r="R146" i="9" s="1"/>
  <c r="S146" i="23" s="1"/>
  <c r="H85" i="14"/>
  <c r="P85" i="14" s="1"/>
  <c r="AC145" i="11"/>
  <c r="AA144" i="7"/>
  <c r="X144" i="9" s="1"/>
  <c r="Y144" i="23" s="1"/>
  <c r="G84" i="14"/>
  <c r="O84" i="14" s="1"/>
  <c r="AB144" i="11"/>
  <c r="Z143" i="7"/>
  <c r="W143" i="9" s="1"/>
  <c r="X143" i="23" s="1"/>
  <c r="F83" i="14"/>
  <c r="N83" i="14" s="1"/>
  <c r="AA143" i="11"/>
  <c r="Y142" i="7"/>
  <c r="V142" i="9" s="1"/>
  <c r="W142" i="23" s="1"/>
  <c r="E82" i="14"/>
  <c r="M82" i="14" s="1"/>
  <c r="Z142" i="11"/>
  <c r="X141" i="7"/>
  <c r="U141" i="9" s="1"/>
  <c r="V141" i="23" s="1"/>
  <c r="D81" i="14"/>
  <c r="L81" i="14" s="1"/>
  <c r="Y141" i="11"/>
  <c r="W140" i="7"/>
  <c r="T140" i="9" s="1"/>
  <c r="U140" i="23" s="1"/>
  <c r="C80" i="14"/>
  <c r="X140" i="11"/>
  <c r="V139" i="7"/>
  <c r="S139" i="9" s="1"/>
  <c r="T139" i="23" s="1"/>
  <c r="S140" i="2"/>
  <c r="S139" i="7" s="1"/>
  <c r="Q139" i="9" s="1"/>
  <c r="I79" i="14"/>
  <c r="Q79" i="14" s="1"/>
  <c r="W139" i="11"/>
  <c r="P139" i="1"/>
  <c r="C139" i="7" s="1"/>
  <c r="N140" i="2"/>
  <c r="N139" i="7" s="1"/>
  <c r="L139" i="9" s="1"/>
  <c r="O140" i="2"/>
  <c r="O139" i="7" s="1"/>
  <c r="M139" i="9" s="1"/>
  <c r="P140" i="2"/>
  <c r="P139" i="7" s="1"/>
  <c r="N139" i="9" s="1"/>
  <c r="Q140" i="2"/>
  <c r="Q139" i="7" s="1"/>
  <c r="O139" i="9" s="1"/>
  <c r="R140" i="2"/>
  <c r="R139" i="7" s="1"/>
  <c r="P139" i="9" s="1"/>
  <c r="M140" i="2"/>
  <c r="M139" i="7" s="1"/>
  <c r="K139" i="9" s="1"/>
  <c r="U138" i="7"/>
  <c r="R138" i="9" s="1"/>
  <c r="S138" i="23" s="1"/>
  <c r="H77" i="14"/>
  <c r="P77" i="14" s="1"/>
  <c r="AC137" i="11"/>
  <c r="AA136" i="7"/>
  <c r="X136" i="9" s="1"/>
  <c r="Y136" i="23" s="1"/>
  <c r="G76" i="14"/>
  <c r="O76" i="14" s="1"/>
  <c r="AB136" i="11"/>
  <c r="Z135" i="7"/>
  <c r="W135" i="9" s="1"/>
  <c r="X135" i="23" s="1"/>
  <c r="F75" i="14"/>
  <c r="N75" i="14" s="1"/>
  <c r="AA135" i="11"/>
  <c r="Y134" i="7"/>
  <c r="V134" i="9" s="1"/>
  <c r="W134" i="23" s="1"/>
  <c r="E74" i="14"/>
  <c r="M74" i="14" s="1"/>
  <c r="Z134" i="11"/>
  <c r="X133" i="7"/>
  <c r="U133" i="9" s="1"/>
  <c r="V133" i="23" s="1"/>
  <c r="D73" i="14"/>
  <c r="L73" i="14" s="1"/>
  <c r="Y133" i="11"/>
  <c r="W132" i="7"/>
  <c r="T132" i="9" s="1"/>
  <c r="U132" i="23" s="1"/>
  <c r="C72" i="14"/>
  <c r="X132" i="11"/>
  <c r="V131" i="7"/>
  <c r="S131" i="9" s="1"/>
  <c r="T131" i="23" s="1"/>
  <c r="S132" i="2"/>
  <c r="S131" i="7" s="1"/>
  <c r="Q131" i="9" s="1"/>
  <c r="I71" i="14"/>
  <c r="Q71" i="14" s="1"/>
  <c r="W131" i="11"/>
  <c r="P131" i="1"/>
  <c r="C131" i="7" s="1"/>
  <c r="C131" i="9" s="1"/>
  <c r="N132" i="2"/>
  <c r="N131" i="7" s="1"/>
  <c r="L131" i="9" s="1"/>
  <c r="O132" i="2"/>
  <c r="O131" i="7" s="1"/>
  <c r="M131" i="9" s="1"/>
  <c r="P132" i="2"/>
  <c r="P131" i="7" s="1"/>
  <c r="N131" i="9" s="1"/>
  <c r="Q132" i="2"/>
  <c r="Q131" i="7" s="1"/>
  <c r="O131" i="9" s="1"/>
  <c r="R132" i="2"/>
  <c r="R131" i="7" s="1"/>
  <c r="P131" i="9" s="1"/>
  <c r="M132" i="2"/>
  <c r="M131" i="7" s="1"/>
  <c r="K131" i="9" s="1"/>
  <c r="U130" i="7"/>
  <c r="R130" i="9" s="1"/>
  <c r="S130" i="23" s="1"/>
  <c r="H69" i="14"/>
  <c r="P69" i="14" s="1"/>
  <c r="AC129" i="11"/>
  <c r="AA128" i="7"/>
  <c r="X128" i="9" s="1"/>
  <c r="Y128" i="23" s="1"/>
  <c r="G68" i="14"/>
  <c r="O68" i="14" s="1"/>
  <c r="AB128" i="11"/>
  <c r="Z127" i="7"/>
  <c r="W127" i="9" s="1"/>
  <c r="X127" i="23" s="1"/>
  <c r="F67" i="14"/>
  <c r="N67" i="14" s="1"/>
  <c r="AA127" i="11"/>
  <c r="Y126" i="7"/>
  <c r="V126" i="9" s="1"/>
  <c r="W126" i="23" s="1"/>
  <c r="E66" i="14"/>
  <c r="M66" i="14" s="1"/>
  <c r="Z126" i="11"/>
  <c r="X125" i="7"/>
  <c r="U125" i="9" s="1"/>
  <c r="V125" i="23" s="1"/>
  <c r="D65" i="14"/>
  <c r="L65" i="14" s="1"/>
  <c r="Y125" i="11"/>
  <c r="W124" i="7"/>
  <c r="T124" i="9" s="1"/>
  <c r="U124" i="23" s="1"/>
  <c r="C64" i="14"/>
  <c r="X124" i="11"/>
  <c r="V123" i="7"/>
  <c r="S123" i="9" s="1"/>
  <c r="T123" i="23" s="1"/>
  <c r="I63" i="14"/>
  <c r="Q63" i="14" s="1"/>
  <c r="S124" i="2"/>
  <c r="S123" i="7" s="1"/>
  <c r="Q123" i="9" s="1"/>
  <c r="W123" i="11"/>
  <c r="P123" i="1"/>
  <c r="C123" i="7" s="1"/>
  <c r="N124" i="2"/>
  <c r="N123" i="7" s="1"/>
  <c r="L123" i="9" s="1"/>
  <c r="O124" i="2"/>
  <c r="O123" i="7" s="1"/>
  <c r="M123" i="9" s="1"/>
  <c r="P124" i="2"/>
  <c r="P123" i="7" s="1"/>
  <c r="N123" i="9" s="1"/>
  <c r="Q124" i="2"/>
  <c r="Q123" i="7" s="1"/>
  <c r="O123" i="9" s="1"/>
  <c r="R124" i="2"/>
  <c r="R123" i="7" s="1"/>
  <c r="P123" i="9" s="1"/>
  <c r="M124" i="2"/>
  <c r="M123" i="7" s="1"/>
  <c r="K123" i="9" s="1"/>
  <c r="U122" i="7"/>
  <c r="R122" i="9" s="1"/>
  <c r="S122" i="23" s="1"/>
  <c r="H61" i="14"/>
  <c r="P61" i="14" s="1"/>
  <c r="AC121" i="11"/>
  <c r="AA120" i="7"/>
  <c r="X120" i="9" s="1"/>
  <c r="Y120" i="23" s="1"/>
  <c r="G60" i="14"/>
  <c r="O60" i="14" s="1"/>
  <c r="AB120" i="11"/>
  <c r="Z119" i="7"/>
  <c r="W119" i="9" s="1"/>
  <c r="X119" i="23" s="1"/>
  <c r="F59" i="14"/>
  <c r="N59" i="14" s="1"/>
  <c r="AA119" i="11"/>
  <c r="Y118" i="7"/>
  <c r="V118" i="9" s="1"/>
  <c r="W118" i="23" s="1"/>
  <c r="E58" i="14"/>
  <c r="M58" i="14" s="1"/>
  <c r="Z118" i="11"/>
  <c r="X117" i="7"/>
  <c r="U117" i="9" s="1"/>
  <c r="V117" i="23" s="1"/>
  <c r="D57" i="14"/>
  <c r="L57" i="14" s="1"/>
  <c r="Y117" i="11"/>
  <c r="W116" i="7"/>
  <c r="T116" i="9" s="1"/>
  <c r="U116" i="23" s="1"/>
  <c r="C56" i="14"/>
  <c r="X116" i="11"/>
  <c r="V115" i="7"/>
  <c r="S115" i="9" s="1"/>
  <c r="T115" i="23" s="1"/>
  <c r="S116" i="2"/>
  <c r="S115" i="7" s="1"/>
  <c r="Q115" i="9" s="1"/>
  <c r="I55" i="14"/>
  <c r="Q55" i="14" s="1"/>
  <c r="W115" i="11"/>
  <c r="P115" i="1"/>
  <c r="C115" i="7" s="1"/>
  <c r="C115" i="9" s="1"/>
  <c r="N116" i="2"/>
  <c r="N115" i="7" s="1"/>
  <c r="L115" i="9" s="1"/>
  <c r="O116" i="2"/>
  <c r="O115" i="7" s="1"/>
  <c r="M115" i="9" s="1"/>
  <c r="P116" i="2"/>
  <c r="P115" i="7" s="1"/>
  <c r="N115" i="9" s="1"/>
  <c r="Q116" i="2"/>
  <c r="Q115" i="7" s="1"/>
  <c r="O115" i="9" s="1"/>
  <c r="R116" i="2"/>
  <c r="R115" i="7" s="1"/>
  <c r="P115" i="9" s="1"/>
  <c r="M116" i="2"/>
  <c r="M115" i="7" s="1"/>
  <c r="K115" i="9" s="1"/>
  <c r="U114" i="7"/>
  <c r="R114" i="9" s="1"/>
  <c r="S114" i="23" s="1"/>
  <c r="H53" i="14"/>
  <c r="P53" i="14" s="1"/>
  <c r="AC113" i="11"/>
  <c r="AA112" i="7"/>
  <c r="X112" i="9" s="1"/>
  <c r="Y112" i="23" s="1"/>
  <c r="G52" i="14"/>
  <c r="O52" i="14" s="1"/>
  <c r="AB112" i="11"/>
  <c r="Z111" i="7"/>
  <c r="W111" i="9" s="1"/>
  <c r="X111" i="23" s="1"/>
  <c r="F51" i="14"/>
  <c r="N51" i="14" s="1"/>
  <c r="AA111" i="11"/>
  <c r="Y110" i="7"/>
  <c r="V110" i="9" s="1"/>
  <c r="W110" i="23" s="1"/>
  <c r="E50" i="14"/>
  <c r="M50" i="14" s="1"/>
  <c r="Z110" i="11"/>
  <c r="X109" i="7"/>
  <c r="U109" i="9" s="1"/>
  <c r="V109" i="23" s="1"/>
  <c r="D49" i="14"/>
  <c r="L49" i="14" s="1"/>
  <c r="Y109" i="11"/>
  <c r="W108" i="7"/>
  <c r="T108" i="9" s="1"/>
  <c r="U108" i="23" s="1"/>
  <c r="C48" i="14"/>
  <c r="X108" i="11"/>
  <c r="V107" i="7"/>
  <c r="S107" i="9" s="1"/>
  <c r="T107" i="23" s="1"/>
  <c r="I47" i="14"/>
  <c r="Q47" i="14" s="1"/>
  <c r="S108" i="2"/>
  <c r="S107" i="7" s="1"/>
  <c r="Q107" i="9" s="1"/>
  <c r="W107" i="11"/>
  <c r="P107" i="1"/>
  <c r="C107" i="7" s="1"/>
  <c r="N108" i="2"/>
  <c r="N107" i="7" s="1"/>
  <c r="L107" i="9" s="1"/>
  <c r="O108" i="2"/>
  <c r="O107" i="7" s="1"/>
  <c r="M107" i="9" s="1"/>
  <c r="P108" i="2"/>
  <c r="P107" i="7" s="1"/>
  <c r="N107" i="9" s="1"/>
  <c r="Q108" i="2"/>
  <c r="Q107" i="7" s="1"/>
  <c r="O107" i="9" s="1"/>
  <c r="R108" i="2"/>
  <c r="R107" i="7" s="1"/>
  <c r="P107" i="9" s="1"/>
  <c r="M108" i="2"/>
  <c r="M107" i="7" s="1"/>
  <c r="K107" i="9" s="1"/>
  <c r="U106" i="7"/>
  <c r="R106" i="9" s="1"/>
  <c r="S106" i="23" s="1"/>
  <c r="H45" i="14"/>
  <c r="P45" i="14" s="1"/>
  <c r="AC105" i="11"/>
  <c r="AA104" i="7"/>
  <c r="X104" i="9" s="1"/>
  <c r="Y104" i="23" s="1"/>
  <c r="G44" i="14"/>
  <c r="O44" i="14" s="1"/>
  <c r="AB104" i="11"/>
  <c r="Z103" i="7"/>
  <c r="W103" i="9" s="1"/>
  <c r="X103" i="23" s="1"/>
  <c r="F43" i="14"/>
  <c r="N43" i="14" s="1"/>
  <c r="AA103" i="11"/>
  <c r="Y102" i="7"/>
  <c r="V102" i="9" s="1"/>
  <c r="W102" i="23" s="1"/>
  <c r="E42" i="14"/>
  <c r="M42" i="14" s="1"/>
  <c r="Z102" i="11"/>
  <c r="X101" i="7"/>
  <c r="U101" i="9" s="1"/>
  <c r="V101" i="23" s="1"/>
  <c r="D41" i="14"/>
  <c r="L41" i="14" s="1"/>
  <c r="Y101" i="11"/>
  <c r="W100" i="7"/>
  <c r="T100" i="9" s="1"/>
  <c r="U100" i="23" s="1"/>
  <c r="C40" i="14"/>
  <c r="X100" i="11"/>
  <c r="V99" i="7"/>
  <c r="S99" i="9" s="1"/>
  <c r="T99" i="23" s="1"/>
  <c r="S100" i="2"/>
  <c r="S99" i="7" s="1"/>
  <c r="Q99" i="9" s="1"/>
  <c r="I39" i="14"/>
  <c r="Q39" i="14" s="1"/>
  <c r="W99" i="11"/>
  <c r="P99" i="1"/>
  <c r="C99" i="7" s="1"/>
  <c r="C99" i="9" s="1"/>
  <c r="N100" i="2"/>
  <c r="N99" i="7" s="1"/>
  <c r="L99" i="9" s="1"/>
  <c r="O100" i="2"/>
  <c r="O99" i="7" s="1"/>
  <c r="M99" i="9" s="1"/>
  <c r="P100" i="2"/>
  <c r="P99" i="7" s="1"/>
  <c r="N99" i="9" s="1"/>
  <c r="Q100" i="2"/>
  <c r="Q99" i="7" s="1"/>
  <c r="O99" i="9" s="1"/>
  <c r="R100" i="2"/>
  <c r="R99" i="7" s="1"/>
  <c r="P99" i="9" s="1"/>
  <c r="M100" i="2"/>
  <c r="M99" i="7" s="1"/>
  <c r="K99" i="9" s="1"/>
  <c r="U98" i="7"/>
  <c r="R98" i="9" s="1"/>
  <c r="S98" i="23" s="1"/>
  <c r="H37" i="14"/>
  <c r="P37" i="14" s="1"/>
  <c r="AC97" i="11"/>
  <c r="AA96" i="7"/>
  <c r="X96" i="9" s="1"/>
  <c r="Y96" i="23" s="1"/>
  <c r="G36" i="14"/>
  <c r="O36" i="14" s="1"/>
  <c r="AB96" i="11"/>
  <c r="Z95" i="7"/>
  <c r="W95" i="9" s="1"/>
  <c r="X95" i="23" s="1"/>
  <c r="F35" i="14"/>
  <c r="N35" i="14" s="1"/>
  <c r="AA95" i="11"/>
  <c r="Y94" i="7"/>
  <c r="V94" i="9" s="1"/>
  <c r="W94" i="23" s="1"/>
  <c r="E34" i="14"/>
  <c r="M34" i="14" s="1"/>
  <c r="Z94" i="11"/>
  <c r="X93" i="7"/>
  <c r="U93" i="9" s="1"/>
  <c r="V93" i="23" s="1"/>
  <c r="D33" i="14"/>
  <c r="L33" i="14" s="1"/>
  <c r="Y93" i="11"/>
  <c r="W92" i="7"/>
  <c r="T92" i="9" s="1"/>
  <c r="U92" i="23" s="1"/>
  <c r="C32" i="14"/>
  <c r="X92" i="11"/>
  <c r="V91" i="7"/>
  <c r="S91" i="9" s="1"/>
  <c r="T91" i="23" s="1"/>
  <c r="I31" i="14"/>
  <c r="Q31" i="14" s="1"/>
  <c r="S92" i="2"/>
  <c r="S91" i="7" s="1"/>
  <c r="Q91" i="9" s="1"/>
  <c r="W91" i="11"/>
  <c r="P91" i="1"/>
  <c r="C91" i="7" s="1"/>
  <c r="N92" i="2"/>
  <c r="N91" i="7" s="1"/>
  <c r="L91" i="9" s="1"/>
  <c r="O92" i="2"/>
  <c r="O91" i="7" s="1"/>
  <c r="M91" i="9" s="1"/>
  <c r="P92" i="2"/>
  <c r="P91" i="7" s="1"/>
  <c r="N91" i="9" s="1"/>
  <c r="Q92" i="2"/>
  <c r="Q91" i="7" s="1"/>
  <c r="O91" i="9" s="1"/>
  <c r="R92" i="2"/>
  <c r="R91" i="7" s="1"/>
  <c r="P91" i="9" s="1"/>
  <c r="M92" i="2"/>
  <c r="M91" i="7" s="1"/>
  <c r="K91" i="9" s="1"/>
  <c r="U90" i="7"/>
  <c r="R90" i="9" s="1"/>
  <c r="S90" i="23" s="1"/>
  <c r="H29" i="14"/>
  <c r="P29" i="14" s="1"/>
  <c r="AC89" i="11"/>
  <c r="AA88" i="7"/>
  <c r="X88" i="9" s="1"/>
  <c r="Y88" i="23" s="1"/>
  <c r="G28" i="14"/>
  <c r="O28" i="14" s="1"/>
  <c r="AB88" i="11"/>
  <c r="Z87" i="7"/>
  <c r="W87" i="9" s="1"/>
  <c r="X87" i="23" s="1"/>
  <c r="F27" i="14"/>
  <c r="N27" i="14" s="1"/>
  <c r="AA87" i="11"/>
  <c r="Y86" i="7"/>
  <c r="V86" i="9" s="1"/>
  <c r="W86" i="23" s="1"/>
  <c r="E26" i="14"/>
  <c r="M26" i="14" s="1"/>
  <c r="Z86" i="11"/>
  <c r="X85" i="7"/>
  <c r="U85" i="9" s="1"/>
  <c r="V85" i="23" s="1"/>
  <c r="D25" i="14"/>
  <c r="L25" i="14" s="1"/>
  <c r="Y85" i="11"/>
  <c r="W84" i="7"/>
  <c r="T84" i="9" s="1"/>
  <c r="U84" i="23" s="1"/>
  <c r="C24" i="14"/>
  <c r="X84" i="11"/>
  <c r="V83" i="7"/>
  <c r="S83" i="9" s="1"/>
  <c r="T83" i="23" s="1"/>
  <c r="S84" i="2"/>
  <c r="S83" i="7" s="1"/>
  <c r="Q83" i="9" s="1"/>
  <c r="I23" i="14"/>
  <c r="Q23" i="14" s="1"/>
  <c r="W83" i="11"/>
  <c r="P83" i="1"/>
  <c r="C83" i="7" s="1"/>
  <c r="C83" i="9" s="1"/>
  <c r="N84" i="2"/>
  <c r="N83" i="7" s="1"/>
  <c r="L83" i="9" s="1"/>
  <c r="O84" i="2"/>
  <c r="O83" i="7" s="1"/>
  <c r="M83" i="9" s="1"/>
  <c r="P84" i="2"/>
  <c r="P83" i="7" s="1"/>
  <c r="N83" i="9" s="1"/>
  <c r="Q84" i="2"/>
  <c r="Q83" i="7" s="1"/>
  <c r="O83" i="9" s="1"/>
  <c r="R84" i="2"/>
  <c r="R83" i="7" s="1"/>
  <c r="P83" i="9" s="1"/>
  <c r="M84" i="2"/>
  <c r="M83" i="7" s="1"/>
  <c r="K83" i="9" s="1"/>
  <c r="U82" i="7"/>
  <c r="R82" i="9" s="1"/>
  <c r="S82" i="23" s="1"/>
  <c r="H21" i="14"/>
  <c r="P21" i="14" s="1"/>
  <c r="AC81" i="11"/>
  <c r="AA80" i="7"/>
  <c r="X80" i="9" s="1"/>
  <c r="Y80" i="23" s="1"/>
  <c r="G20" i="14"/>
  <c r="O20" i="14" s="1"/>
  <c r="AB80" i="11"/>
  <c r="Z79" i="7"/>
  <c r="W79" i="9" s="1"/>
  <c r="X79" i="23" s="1"/>
  <c r="F19" i="14"/>
  <c r="N19" i="14" s="1"/>
  <c r="AA79" i="11"/>
  <c r="Y78" i="7"/>
  <c r="V78" i="9" s="1"/>
  <c r="W78" i="23" s="1"/>
  <c r="E18" i="14"/>
  <c r="M18" i="14" s="1"/>
  <c r="Z78" i="11"/>
  <c r="X77" i="7"/>
  <c r="U77" i="9" s="1"/>
  <c r="V77" i="23" s="1"/>
  <c r="D17" i="14"/>
  <c r="L17" i="14" s="1"/>
  <c r="Y77" i="11"/>
  <c r="W76" i="7"/>
  <c r="T76" i="9" s="1"/>
  <c r="U76" i="23" s="1"/>
  <c r="C16" i="14"/>
  <c r="X76" i="11"/>
  <c r="V75" i="7"/>
  <c r="S75" i="9" s="1"/>
  <c r="T75" i="23" s="1"/>
  <c r="S76" i="2"/>
  <c r="S75" i="7" s="1"/>
  <c r="Q75" i="9" s="1"/>
  <c r="I15" i="14"/>
  <c r="Q15" i="14" s="1"/>
  <c r="W75" i="11"/>
  <c r="P75" i="1"/>
  <c r="C75" i="7" s="1"/>
  <c r="N76" i="2"/>
  <c r="N75" i="7" s="1"/>
  <c r="L75" i="9" s="1"/>
  <c r="O76" i="2"/>
  <c r="O75" i="7" s="1"/>
  <c r="M75" i="9" s="1"/>
  <c r="P76" i="2"/>
  <c r="P75" i="7" s="1"/>
  <c r="N75" i="9" s="1"/>
  <c r="Q76" i="2"/>
  <c r="Q75" i="7" s="1"/>
  <c r="O75" i="9" s="1"/>
  <c r="R76" i="2"/>
  <c r="R75" i="7" s="1"/>
  <c r="P75" i="9" s="1"/>
  <c r="M76" i="2"/>
  <c r="M75" i="7" s="1"/>
  <c r="K75" i="9" s="1"/>
  <c r="U74" i="7"/>
  <c r="R74" i="9" s="1"/>
  <c r="S74" i="23" s="1"/>
  <c r="H13" i="14"/>
  <c r="P13" i="14" s="1"/>
  <c r="AC73" i="11"/>
  <c r="AA72" i="7"/>
  <c r="X72" i="9" s="1"/>
  <c r="Y72" i="23" s="1"/>
  <c r="G12" i="14"/>
  <c r="O12" i="14" s="1"/>
  <c r="AB72" i="11"/>
  <c r="Z71" i="7"/>
  <c r="W71" i="9" s="1"/>
  <c r="X71" i="23" s="1"/>
  <c r="F11" i="14"/>
  <c r="N11" i="14" s="1"/>
  <c r="AA71" i="11"/>
  <c r="Y70" i="7"/>
  <c r="V70" i="9" s="1"/>
  <c r="W70" i="23" s="1"/>
  <c r="E10" i="14"/>
  <c r="M10" i="14" s="1"/>
  <c r="Z70" i="11"/>
  <c r="X69" i="7"/>
  <c r="U69" i="9" s="1"/>
  <c r="V69" i="23" s="1"/>
  <c r="D9" i="14"/>
  <c r="L9" i="14" s="1"/>
  <c r="Y69" i="11"/>
  <c r="W68" i="7"/>
  <c r="T68" i="9" s="1"/>
  <c r="U68" i="23" s="1"/>
  <c r="C8" i="14"/>
  <c r="X68" i="11"/>
  <c r="V67" i="7"/>
  <c r="S67" i="9" s="1"/>
  <c r="T67" i="23" s="1"/>
  <c r="S68" i="2"/>
  <c r="S67" i="7" s="1"/>
  <c r="Q67" i="9" s="1"/>
  <c r="I7" i="14"/>
  <c r="Q7" i="14" s="1"/>
  <c r="W67" i="11"/>
  <c r="P67" i="1"/>
  <c r="C67" i="7" s="1"/>
  <c r="C67" i="9" s="1"/>
  <c r="N68" i="2"/>
  <c r="N67" i="7" s="1"/>
  <c r="L67" i="9" s="1"/>
  <c r="O68" i="2"/>
  <c r="O67" i="7" s="1"/>
  <c r="M67" i="9" s="1"/>
  <c r="P68" i="2"/>
  <c r="P67" i="7" s="1"/>
  <c r="N67" i="9" s="1"/>
  <c r="Q68" i="2"/>
  <c r="Q67" i="7" s="1"/>
  <c r="O67" i="9" s="1"/>
  <c r="R68" i="2"/>
  <c r="R67" i="7" s="1"/>
  <c r="P67" i="9" s="1"/>
  <c r="M68" i="2"/>
  <c r="M67" i="7" s="1"/>
  <c r="K67" i="9" s="1"/>
  <c r="U66" i="7"/>
  <c r="R66" i="9" s="1"/>
  <c r="S66" i="23" s="1"/>
  <c r="H5" i="14"/>
  <c r="P5" i="14" s="1"/>
  <c r="AC65" i="11"/>
  <c r="AA64" i="7"/>
  <c r="X64" i="9" s="1"/>
  <c r="Y64" i="23" s="1"/>
  <c r="AB64" i="11"/>
  <c r="Z63" i="7"/>
  <c r="W63" i="9" s="1"/>
  <c r="X63" i="23" s="1"/>
  <c r="AA63" i="11"/>
  <c r="Y62" i="7"/>
  <c r="V62" i="9" s="1"/>
  <c r="W62" i="23" s="1"/>
  <c r="Z62" i="11"/>
  <c r="X61" i="7"/>
  <c r="U61" i="9" s="1"/>
  <c r="V61" i="23" s="1"/>
  <c r="Y61" i="11"/>
  <c r="W60" i="7"/>
  <c r="T60" i="9" s="1"/>
  <c r="U60" i="23" s="1"/>
  <c r="X60" i="11"/>
  <c r="V59" i="7"/>
  <c r="S59" i="9" s="1"/>
  <c r="T59" i="23" s="1"/>
  <c r="S60" i="2"/>
  <c r="S59" i="7" s="1"/>
  <c r="Q59" i="9" s="1"/>
  <c r="W59" i="11"/>
  <c r="P59" i="1"/>
  <c r="C59" i="7" s="1"/>
  <c r="N60" i="2"/>
  <c r="N59" i="7" s="1"/>
  <c r="L59" i="9" s="1"/>
  <c r="O60" i="2"/>
  <c r="O59" i="7" s="1"/>
  <c r="M59" i="9" s="1"/>
  <c r="P60" i="2"/>
  <c r="P59" i="7" s="1"/>
  <c r="N59" i="9" s="1"/>
  <c r="Q60" i="2"/>
  <c r="Q59" i="7" s="1"/>
  <c r="O59" i="9" s="1"/>
  <c r="R60" i="2"/>
  <c r="R59" i="7" s="1"/>
  <c r="P59" i="9" s="1"/>
  <c r="M60" i="2"/>
  <c r="M59" i="7" s="1"/>
  <c r="K59" i="9" s="1"/>
  <c r="U58" i="7"/>
  <c r="R58" i="9" s="1"/>
  <c r="S58" i="23" s="1"/>
  <c r="AC57" i="11"/>
  <c r="AA56" i="7"/>
  <c r="X56" i="9" s="1"/>
  <c r="Y56" i="23" s="1"/>
  <c r="AB56" i="11"/>
  <c r="Z55" i="7"/>
  <c r="W55" i="9" s="1"/>
  <c r="X55" i="23" s="1"/>
  <c r="AA55" i="11"/>
  <c r="Y54" i="7"/>
  <c r="V54" i="9" s="1"/>
  <c r="W54" i="23" s="1"/>
  <c r="Z54" i="11"/>
  <c r="X53" i="7"/>
  <c r="U53" i="9" s="1"/>
  <c r="V53" i="23" s="1"/>
  <c r="Y53" i="11"/>
  <c r="W52" i="7"/>
  <c r="T52" i="9" s="1"/>
  <c r="U52" i="23" s="1"/>
  <c r="X52" i="11"/>
  <c r="V51" i="7"/>
  <c r="S51" i="9" s="1"/>
  <c r="T51" i="23" s="1"/>
  <c r="S52" i="2"/>
  <c r="S51" i="7" s="1"/>
  <c r="Q51" i="9" s="1"/>
  <c r="W51" i="11"/>
  <c r="P51" i="1"/>
  <c r="C51" i="7" s="1"/>
  <c r="N52" i="2"/>
  <c r="N51" i="7" s="1"/>
  <c r="L51" i="9" s="1"/>
  <c r="O52" i="2"/>
  <c r="O51" i="7" s="1"/>
  <c r="M51" i="9" s="1"/>
  <c r="P52" i="2"/>
  <c r="P51" i="7" s="1"/>
  <c r="N51" i="9" s="1"/>
  <c r="Q52" i="2"/>
  <c r="Q51" i="7" s="1"/>
  <c r="O51" i="9" s="1"/>
  <c r="R52" i="2"/>
  <c r="R51" i="7" s="1"/>
  <c r="P51" i="9" s="1"/>
  <c r="M52" i="2"/>
  <c r="M51" i="7" s="1"/>
  <c r="K51" i="9" s="1"/>
  <c r="U50" i="7"/>
  <c r="R50" i="9" s="1"/>
  <c r="S50" i="23" s="1"/>
  <c r="AC49" i="11"/>
  <c r="AA48" i="7"/>
  <c r="X48" i="9" s="1"/>
  <c r="Y48" i="23" s="1"/>
  <c r="AB48" i="11"/>
  <c r="Z47" i="7"/>
  <c r="W47" i="9" s="1"/>
  <c r="X47" i="23" s="1"/>
  <c r="AA47" i="11"/>
  <c r="Y46" i="7"/>
  <c r="V46" i="9" s="1"/>
  <c r="W46" i="23" s="1"/>
  <c r="Z46" i="11"/>
  <c r="X45" i="7"/>
  <c r="U45" i="9" s="1"/>
  <c r="V45" i="23" s="1"/>
  <c r="Y45" i="11"/>
  <c r="W44" i="7"/>
  <c r="T44" i="9" s="1"/>
  <c r="U44" i="23" s="1"/>
  <c r="X44" i="11"/>
  <c r="V43" i="7"/>
  <c r="S43" i="9" s="1"/>
  <c r="T43" i="23" s="1"/>
  <c r="S44" i="2"/>
  <c r="S43" i="7" s="1"/>
  <c r="Q43" i="9" s="1"/>
  <c r="W43" i="11"/>
  <c r="P43" i="1"/>
  <c r="C43" i="7" s="1"/>
  <c r="C43" i="9" s="1"/>
  <c r="N44" i="2"/>
  <c r="N43" i="7" s="1"/>
  <c r="L43" i="9" s="1"/>
  <c r="O44" i="2"/>
  <c r="O43" i="7" s="1"/>
  <c r="M43" i="9" s="1"/>
  <c r="P44" i="2"/>
  <c r="P43" i="7" s="1"/>
  <c r="N43" i="9" s="1"/>
  <c r="Q44" i="2"/>
  <c r="Q43" i="7" s="1"/>
  <c r="O43" i="9" s="1"/>
  <c r="R44" i="2"/>
  <c r="R43" i="7" s="1"/>
  <c r="P43" i="9" s="1"/>
  <c r="M44" i="2"/>
  <c r="M43" i="7" s="1"/>
  <c r="K43" i="9" s="1"/>
  <c r="U42" i="7"/>
  <c r="R42" i="9" s="1"/>
  <c r="S42" i="23" s="1"/>
  <c r="AC41" i="11"/>
  <c r="AA40" i="7"/>
  <c r="X40" i="9" s="1"/>
  <c r="Y40" i="23" s="1"/>
  <c r="AB40" i="11"/>
  <c r="Z39" i="7"/>
  <c r="W39" i="9" s="1"/>
  <c r="X39" i="23" s="1"/>
  <c r="AA39" i="11"/>
  <c r="Y38" i="7"/>
  <c r="V38" i="9" s="1"/>
  <c r="W38" i="23" s="1"/>
  <c r="Z38" i="11"/>
  <c r="X37" i="7"/>
  <c r="U37" i="9" s="1"/>
  <c r="V37" i="23" s="1"/>
  <c r="Y37" i="11"/>
  <c r="W36" i="7"/>
  <c r="T36" i="9" s="1"/>
  <c r="U36" i="23" s="1"/>
  <c r="X36" i="11"/>
  <c r="V35" i="7"/>
  <c r="S35" i="9" s="1"/>
  <c r="T35" i="23" s="1"/>
  <c r="S36" i="2"/>
  <c r="S35" i="7" s="1"/>
  <c r="Q35" i="9" s="1"/>
  <c r="W35" i="11"/>
  <c r="P35" i="1"/>
  <c r="C35" i="7" s="1"/>
  <c r="N36" i="2"/>
  <c r="N35" i="7" s="1"/>
  <c r="L35" i="9" s="1"/>
  <c r="O36" i="2"/>
  <c r="O35" i="7" s="1"/>
  <c r="M35" i="9" s="1"/>
  <c r="P36" i="2"/>
  <c r="P35" i="7" s="1"/>
  <c r="N35" i="9" s="1"/>
  <c r="Q36" i="2"/>
  <c r="Q35" i="7" s="1"/>
  <c r="O35" i="9" s="1"/>
  <c r="R36" i="2"/>
  <c r="R35" i="7" s="1"/>
  <c r="P35" i="9" s="1"/>
  <c r="M36" i="2"/>
  <c r="M35" i="7" s="1"/>
  <c r="K35" i="9" s="1"/>
  <c r="U34" i="7"/>
  <c r="R34" i="9" s="1"/>
  <c r="S34" i="23" s="1"/>
  <c r="AC33" i="11"/>
  <c r="AA32" i="7"/>
  <c r="X32" i="9" s="1"/>
  <c r="Y32" i="23" s="1"/>
  <c r="AB32" i="11"/>
  <c r="Z31" i="7"/>
  <c r="W31" i="9" s="1"/>
  <c r="X31" i="23" s="1"/>
  <c r="AA31" i="11"/>
  <c r="Y30" i="7"/>
  <c r="V30" i="9" s="1"/>
  <c r="W30" i="23" s="1"/>
  <c r="Z30" i="11"/>
  <c r="X29" i="7"/>
  <c r="U29" i="9" s="1"/>
  <c r="V29" i="23" s="1"/>
  <c r="Y29" i="11"/>
  <c r="W28" i="7"/>
  <c r="T28" i="9" s="1"/>
  <c r="U28" i="23" s="1"/>
  <c r="X28" i="11"/>
  <c r="V27" i="7"/>
  <c r="S27" i="9" s="1"/>
  <c r="T27" i="23" s="1"/>
  <c r="S28" i="2"/>
  <c r="S27" i="7" s="1"/>
  <c r="Q27" i="9" s="1"/>
  <c r="W27" i="11"/>
  <c r="P27" i="1"/>
  <c r="C27" i="7" s="1"/>
  <c r="N28" i="2"/>
  <c r="N27" i="7" s="1"/>
  <c r="L27" i="9" s="1"/>
  <c r="O28" i="2"/>
  <c r="O27" i="7" s="1"/>
  <c r="M27" i="9" s="1"/>
  <c r="P28" i="2"/>
  <c r="P27" i="7" s="1"/>
  <c r="N27" i="9" s="1"/>
  <c r="Q28" i="2"/>
  <c r="Q27" i="7" s="1"/>
  <c r="O27" i="9" s="1"/>
  <c r="R28" i="2"/>
  <c r="R27" i="7" s="1"/>
  <c r="P27" i="9" s="1"/>
  <c r="M28" i="2"/>
  <c r="M27" i="7" s="1"/>
  <c r="K27" i="9" s="1"/>
  <c r="U26" i="7"/>
  <c r="R26" i="9" s="1"/>
  <c r="S26" i="23" s="1"/>
  <c r="AC25" i="11"/>
  <c r="AA24" i="7"/>
  <c r="X24" i="9" s="1"/>
  <c r="Y24" i="23" s="1"/>
  <c r="AB24" i="11"/>
  <c r="Z23" i="7"/>
  <c r="W23" i="9" s="1"/>
  <c r="X23" i="23" s="1"/>
  <c r="AA23" i="11"/>
  <c r="Y22" i="7"/>
  <c r="V22" i="9" s="1"/>
  <c r="W22" i="23" s="1"/>
  <c r="Z22" i="11"/>
  <c r="X21" i="7"/>
  <c r="U21" i="9" s="1"/>
  <c r="V21" i="23" s="1"/>
  <c r="Y21" i="11"/>
  <c r="W20" i="7"/>
  <c r="T20" i="9" s="1"/>
  <c r="U20" i="23" s="1"/>
  <c r="X20" i="11"/>
  <c r="V19" i="7"/>
  <c r="S19" i="9" s="1"/>
  <c r="T19" i="23" s="1"/>
  <c r="S20" i="2"/>
  <c r="S19" i="7" s="1"/>
  <c r="Q19" i="9" s="1"/>
  <c r="W19" i="11"/>
  <c r="P19" i="1"/>
  <c r="C19" i="7" s="1"/>
  <c r="N20" i="2"/>
  <c r="N19" i="7" s="1"/>
  <c r="L19" i="9" s="1"/>
  <c r="O20" i="2"/>
  <c r="O19" i="7" s="1"/>
  <c r="M19" i="9" s="1"/>
  <c r="P20" i="2"/>
  <c r="P19" i="7" s="1"/>
  <c r="N19" i="9" s="1"/>
  <c r="Q20" i="2"/>
  <c r="Q19" i="7" s="1"/>
  <c r="O19" i="9" s="1"/>
  <c r="R20" i="2"/>
  <c r="R19" i="7" s="1"/>
  <c r="P19" i="9" s="1"/>
  <c r="M20" i="2"/>
  <c r="M19" i="7" s="1"/>
  <c r="K19" i="9" s="1"/>
  <c r="U18" i="7"/>
  <c r="R18" i="9" s="1"/>
  <c r="S18" i="23" s="1"/>
  <c r="AC17" i="11"/>
  <c r="AA16" i="7"/>
  <c r="X16" i="9" s="1"/>
  <c r="Y16" i="23" s="1"/>
  <c r="AB16" i="11"/>
  <c r="Z15" i="7"/>
  <c r="W15" i="9" s="1"/>
  <c r="X15" i="23" s="1"/>
  <c r="AA15" i="11"/>
  <c r="Y14" i="7"/>
  <c r="V14" i="9" s="1"/>
  <c r="W14" i="23" s="1"/>
  <c r="Z14" i="11"/>
  <c r="X13" i="7"/>
  <c r="U13" i="9" s="1"/>
  <c r="V13" i="23" s="1"/>
  <c r="Y13" i="11"/>
  <c r="W12" i="7"/>
  <c r="T12" i="9" s="1"/>
  <c r="U12" i="23" s="1"/>
  <c r="X12" i="11"/>
  <c r="V11" i="7"/>
  <c r="S11" i="9" s="1"/>
  <c r="T11" i="23" s="1"/>
  <c r="S12" i="2"/>
  <c r="S11" i="7" s="1"/>
  <c r="Q11" i="9" s="1"/>
  <c r="W11" i="11"/>
  <c r="P11" i="1"/>
  <c r="C11" i="7" s="1"/>
  <c r="N12" i="2"/>
  <c r="N11" i="7" s="1"/>
  <c r="L11" i="9" s="1"/>
  <c r="O12" i="2"/>
  <c r="O11" i="7" s="1"/>
  <c r="M11" i="9" s="1"/>
  <c r="P12" i="2"/>
  <c r="P11" i="7" s="1"/>
  <c r="N11" i="9" s="1"/>
  <c r="Q12" i="2"/>
  <c r="Q11" i="7" s="1"/>
  <c r="O11" i="9" s="1"/>
  <c r="R12" i="2"/>
  <c r="R11" i="7" s="1"/>
  <c r="P11" i="9" s="1"/>
  <c r="M12" i="2"/>
  <c r="M11" i="7" s="1"/>
  <c r="K11" i="9" s="1"/>
  <c r="U10" i="7"/>
  <c r="R10" i="9" s="1"/>
  <c r="S10" i="23" s="1"/>
  <c r="AC9" i="11"/>
  <c r="AA8" i="7"/>
  <c r="X8" i="9" s="1"/>
  <c r="Y8" i="23" s="1"/>
  <c r="AB8" i="11"/>
  <c r="Z7" i="7"/>
  <c r="W7" i="9" s="1"/>
  <c r="X7" i="23" s="1"/>
  <c r="AA7" i="11"/>
  <c r="Y6" i="7"/>
  <c r="V6" i="9" s="1"/>
  <c r="W6" i="23" s="1"/>
  <c r="Z6" i="11"/>
  <c r="X5" i="7"/>
  <c r="U5" i="9" s="1"/>
  <c r="V5" i="23" s="1"/>
  <c r="AC5" i="11"/>
  <c r="AA4" i="7"/>
  <c r="X4" i="9" s="1"/>
  <c r="Y4" i="23" s="1"/>
  <c r="S245" i="2"/>
  <c r="S244" i="7" s="1"/>
  <c r="Q244" i="9" s="1"/>
  <c r="I184" i="14"/>
  <c r="Q184" i="14" s="1"/>
  <c r="W244" i="11"/>
  <c r="P244" i="1"/>
  <c r="C244" i="7" s="1"/>
  <c r="C244" i="9" s="1"/>
  <c r="Q245" i="2"/>
  <c r="Q244" i="7" s="1"/>
  <c r="O244" i="9" s="1"/>
  <c r="P245" i="2"/>
  <c r="P244" i="7" s="1"/>
  <c r="N244" i="9" s="1"/>
  <c r="R245" i="2"/>
  <c r="R244" i="7" s="1"/>
  <c r="P244" i="9" s="1"/>
  <c r="M245" i="2"/>
  <c r="M244" i="7" s="1"/>
  <c r="K244" i="9" s="1"/>
  <c r="N245" i="2"/>
  <c r="N244" i="7" s="1"/>
  <c r="L244" i="9" s="1"/>
  <c r="O245" i="2"/>
  <c r="O244" i="7" s="1"/>
  <c r="M244" i="9" s="1"/>
  <c r="U243" i="7"/>
  <c r="R243" i="9" s="1"/>
  <c r="S243" i="23" s="1"/>
  <c r="H182" i="14"/>
  <c r="P182" i="14" s="1"/>
  <c r="AC242" i="11"/>
  <c r="AA241" i="7"/>
  <c r="X241" i="9" s="1"/>
  <c r="Y241" i="23" s="1"/>
  <c r="G181" i="14"/>
  <c r="O181" i="14" s="1"/>
  <c r="AB241" i="11"/>
  <c r="Z240" i="7"/>
  <c r="W240" i="9" s="1"/>
  <c r="X240" i="23" s="1"/>
  <c r="F180" i="14"/>
  <c r="N180" i="14" s="1"/>
  <c r="AA240" i="11"/>
  <c r="Y239" i="7"/>
  <c r="V239" i="9" s="1"/>
  <c r="W239" i="23" s="1"/>
  <c r="E179" i="14"/>
  <c r="M179" i="14" s="1"/>
  <c r="Z239" i="11"/>
  <c r="X238" i="7"/>
  <c r="U238" i="9" s="1"/>
  <c r="V238" i="23" s="1"/>
  <c r="D178" i="14"/>
  <c r="L178" i="14" s="1"/>
  <c r="Y238" i="11"/>
  <c r="W237" i="7"/>
  <c r="T237" i="9" s="1"/>
  <c r="U237" i="23" s="1"/>
  <c r="C177" i="14"/>
  <c r="X237" i="11"/>
  <c r="V236" i="7"/>
  <c r="S236" i="9" s="1"/>
  <c r="T236" i="23" s="1"/>
  <c r="S237" i="2"/>
  <c r="S236" i="7" s="1"/>
  <c r="Q236" i="9" s="1"/>
  <c r="I176" i="14"/>
  <c r="Q176" i="14" s="1"/>
  <c r="W236" i="11"/>
  <c r="P236" i="1"/>
  <c r="C236" i="7" s="1"/>
  <c r="Q237" i="2"/>
  <c r="Q236" i="7" s="1"/>
  <c r="O236" i="9" s="1"/>
  <c r="R237" i="2"/>
  <c r="R236" i="7" s="1"/>
  <c r="P236" i="9" s="1"/>
  <c r="M237" i="2"/>
  <c r="M236" i="7" s="1"/>
  <c r="K236" i="9" s="1"/>
  <c r="N237" i="2"/>
  <c r="N236" i="7" s="1"/>
  <c r="L236" i="9" s="1"/>
  <c r="O237" i="2"/>
  <c r="O236" i="7" s="1"/>
  <c r="M236" i="9" s="1"/>
  <c r="P237" i="2"/>
  <c r="P236" i="7" s="1"/>
  <c r="N236" i="9" s="1"/>
  <c r="U235" i="7"/>
  <c r="R235" i="9" s="1"/>
  <c r="S235" i="23" s="1"/>
  <c r="H174" i="14"/>
  <c r="P174" i="14" s="1"/>
  <c r="AC234" i="11"/>
  <c r="AA233" i="7"/>
  <c r="X233" i="9" s="1"/>
  <c r="Y233" i="23" s="1"/>
  <c r="G173" i="14"/>
  <c r="O173" i="14" s="1"/>
  <c r="AB233" i="11"/>
  <c r="Z232" i="7"/>
  <c r="W232" i="9" s="1"/>
  <c r="X232" i="23" s="1"/>
  <c r="F172" i="14"/>
  <c r="N172" i="14" s="1"/>
  <c r="AA232" i="11"/>
  <c r="Y231" i="7"/>
  <c r="V231" i="9" s="1"/>
  <c r="W231" i="23" s="1"/>
  <c r="E171" i="14"/>
  <c r="M171" i="14" s="1"/>
  <c r="Z231" i="11"/>
  <c r="X230" i="7"/>
  <c r="U230" i="9" s="1"/>
  <c r="V230" i="23" s="1"/>
  <c r="D170" i="14"/>
  <c r="L170" i="14" s="1"/>
  <c r="Y230" i="11"/>
  <c r="W229" i="7"/>
  <c r="T229" i="9" s="1"/>
  <c r="U229" i="23" s="1"/>
  <c r="C169" i="14"/>
  <c r="X229" i="11"/>
  <c r="V228" i="7"/>
  <c r="S228" i="9" s="1"/>
  <c r="T228" i="23" s="1"/>
  <c r="S229" i="2"/>
  <c r="S228" i="7" s="1"/>
  <c r="Q228" i="9" s="1"/>
  <c r="I168" i="14"/>
  <c r="Q168" i="14" s="1"/>
  <c r="W228" i="11"/>
  <c r="P228" i="1"/>
  <c r="C228" i="7" s="1"/>
  <c r="P229" i="2"/>
  <c r="P228" i="7" s="1"/>
  <c r="N228" i="9" s="1"/>
  <c r="Q229" i="2"/>
  <c r="Q228" i="7" s="1"/>
  <c r="O228" i="9" s="1"/>
  <c r="R229" i="2"/>
  <c r="R228" i="7" s="1"/>
  <c r="P228" i="9" s="1"/>
  <c r="M229" i="2"/>
  <c r="M228" i="7" s="1"/>
  <c r="K228" i="9" s="1"/>
  <c r="N229" i="2"/>
  <c r="N228" i="7" s="1"/>
  <c r="L228" i="9" s="1"/>
  <c r="O229" i="2"/>
  <c r="O228" i="7" s="1"/>
  <c r="M228" i="9" s="1"/>
  <c r="U227" i="7"/>
  <c r="R227" i="9" s="1"/>
  <c r="S227" i="23" s="1"/>
  <c r="H166" i="14"/>
  <c r="P166" i="14" s="1"/>
  <c r="AC226" i="11"/>
  <c r="AA225" i="7"/>
  <c r="X225" i="9" s="1"/>
  <c r="Y225" i="23" s="1"/>
  <c r="G165" i="14"/>
  <c r="O165" i="14" s="1"/>
  <c r="AB225" i="11"/>
  <c r="Z224" i="7"/>
  <c r="W224" i="9" s="1"/>
  <c r="X224" i="23" s="1"/>
  <c r="F164" i="14"/>
  <c r="N164" i="14" s="1"/>
  <c r="AA224" i="11"/>
  <c r="Y223" i="7"/>
  <c r="V223" i="9" s="1"/>
  <c r="W223" i="23" s="1"/>
  <c r="E163" i="14"/>
  <c r="M163" i="14" s="1"/>
  <c r="Z223" i="11"/>
  <c r="X222" i="7"/>
  <c r="U222" i="9" s="1"/>
  <c r="V222" i="23" s="1"/>
  <c r="D162" i="14"/>
  <c r="L162" i="14" s="1"/>
  <c r="Y222" i="11"/>
  <c r="W221" i="7"/>
  <c r="T221" i="9" s="1"/>
  <c r="U221" i="23" s="1"/>
  <c r="C161" i="14"/>
  <c r="X221" i="11"/>
  <c r="V220" i="7"/>
  <c r="S220" i="9" s="1"/>
  <c r="T220" i="23" s="1"/>
  <c r="I160" i="14"/>
  <c r="Q160" i="14" s="1"/>
  <c r="S221" i="2"/>
  <c r="S220" i="7" s="1"/>
  <c r="Q220" i="9" s="1"/>
  <c r="W220" i="11"/>
  <c r="P220" i="1"/>
  <c r="C220" i="7" s="1"/>
  <c r="P221" i="2"/>
  <c r="P220" i="7" s="1"/>
  <c r="N220" i="9" s="1"/>
  <c r="Q221" i="2"/>
  <c r="Q220" i="7" s="1"/>
  <c r="O220" i="9" s="1"/>
  <c r="R221" i="2"/>
  <c r="R220" i="7" s="1"/>
  <c r="P220" i="9" s="1"/>
  <c r="M221" i="2"/>
  <c r="M220" i="7" s="1"/>
  <c r="K220" i="9" s="1"/>
  <c r="N221" i="2"/>
  <c r="N220" i="7" s="1"/>
  <c r="L220" i="9" s="1"/>
  <c r="O221" i="2"/>
  <c r="O220" i="7" s="1"/>
  <c r="M220" i="9" s="1"/>
  <c r="U219" i="7"/>
  <c r="R219" i="9" s="1"/>
  <c r="S219" i="23" s="1"/>
  <c r="H158" i="14"/>
  <c r="P158" i="14" s="1"/>
  <c r="AC218" i="11"/>
  <c r="AA217" i="7"/>
  <c r="X217" i="9" s="1"/>
  <c r="Y217" i="23" s="1"/>
  <c r="G157" i="14"/>
  <c r="O157" i="14" s="1"/>
  <c r="AB217" i="11"/>
  <c r="Z216" i="7"/>
  <c r="W216" i="9" s="1"/>
  <c r="X216" i="23" s="1"/>
  <c r="F156" i="14"/>
  <c r="N156" i="14" s="1"/>
  <c r="AA216" i="11"/>
  <c r="Y215" i="7"/>
  <c r="V215" i="9" s="1"/>
  <c r="W215" i="23" s="1"/>
  <c r="E155" i="14"/>
  <c r="M155" i="14" s="1"/>
  <c r="Z215" i="11"/>
  <c r="X214" i="7"/>
  <c r="U214" i="9" s="1"/>
  <c r="V214" i="23" s="1"/>
  <c r="D154" i="14"/>
  <c r="L154" i="14" s="1"/>
  <c r="Y214" i="11"/>
  <c r="W213" i="7"/>
  <c r="T213" i="9" s="1"/>
  <c r="U213" i="23" s="1"/>
  <c r="C153" i="14"/>
  <c r="X213" i="11"/>
  <c r="V212" i="7"/>
  <c r="S212" i="9" s="1"/>
  <c r="T212" i="23" s="1"/>
  <c r="S213" i="2"/>
  <c r="S212" i="7" s="1"/>
  <c r="Q212" i="9" s="1"/>
  <c r="I152" i="14"/>
  <c r="Q152" i="14" s="1"/>
  <c r="W212" i="11"/>
  <c r="P212" i="1"/>
  <c r="C212" i="7" s="1"/>
  <c r="P213" i="2"/>
  <c r="P212" i="7" s="1"/>
  <c r="N212" i="9" s="1"/>
  <c r="Q213" i="2"/>
  <c r="Q212" i="7" s="1"/>
  <c r="O212" i="9" s="1"/>
  <c r="R213" i="2"/>
  <c r="R212" i="7" s="1"/>
  <c r="P212" i="9" s="1"/>
  <c r="M213" i="2"/>
  <c r="M212" i="7" s="1"/>
  <c r="K212" i="9" s="1"/>
  <c r="T151" i="13" s="1"/>
  <c r="N213" i="2"/>
  <c r="N212" i="7" s="1"/>
  <c r="L212" i="9" s="1"/>
  <c r="O213" i="2"/>
  <c r="O212" i="7" s="1"/>
  <c r="M212" i="9" s="1"/>
  <c r="U211" i="7"/>
  <c r="R211" i="9" s="1"/>
  <c r="S211" i="23" s="1"/>
  <c r="H150" i="14"/>
  <c r="P150" i="14" s="1"/>
  <c r="AC210" i="11"/>
  <c r="AA209" i="7"/>
  <c r="X209" i="9" s="1"/>
  <c r="Y209" i="23" s="1"/>
  <c r="G149" i="14"/>
  <c r="O149" i="14" s="1"/>
  <c r="AB209" i="11"/>
  <c r="Z208" i="7"/>
  <c r="W208" i="9" s="1"/>
  <c r="X208" i="23" s="1"/>
  <c r="F148" i="14"/>
  <c r="N148" i="14" s="1"/>
  <c r="AA208" i="11"/>
  <c r="Y207" i="7"/>
  <c r="V207" i="9" s="1"/>
  <c r="W207" i="23" s="1"/>
  <c r="E147" i="14"/>
  <c r="M147" i="14" s="1"/>
  <c r="Z207" i="11"/>
  <c r="X206" i="7"/>
  <c r="U206" i="9" s="1"/>
  <c r="V206" i="23" s="1"/>
  <c r="D146" i="14"/>
  <c r="L146" i="14" s="1"/>
  <c r="Y206" i="11"/>
  <c r="W205" i="7"/>
  <c r="T205" i="9" s="1"/>
  <c r="U205" i="23" s="1"/>
  <c r="C145" i="14"/>
  <c r="X205" i="11"/>
  <c r="V204" i="7"/>
  <c r="S204" i="9" s="1"/>
  <c r="T204" i="23" s="1"/>
  <c r="S205" i="2"/>
  <c r="S204" i="7" s="1"/>
  <c r="Q204" i="9" s="1"/>
  <c r="I144" i="14"/>
  <c r="Q144" i="14" s="1"/>
  <c r="W204" i="11"/>
  <c r="P204" i="1"/>
  <c r="C204" i="7" s="1"/>
  <c r="P205" i="2"/>
  <c r="P204" i="7" s="1"/>
  <c r="N204" i="9" s="1"/>
  <c r="Q205" i="2"/>
  <c r="Q204" i="7" s="1"/>
  <c r="O204" i="9" s="1"/>
  <c r="R205" i="2"/>
  <c r="R204" i="7" s="1"/>
  <c r="P204" i="9" s="1"/>
  <c r="M205" i="2"/>
  <c r="M204" i="7" s="1"/>
  <c r="K204" i="9" s="1"/>
  <c r="N205" i="2"/>
  <c r="N204" i="7" s="1"/>
  <c r="L204" i="9" s="1"/>
  <c r="O205" i="2"/>
  <c r="O204" i="7" s="1"/>
  <c r="M204" i="9" s="1"/>
  <c r="U203" i="7"/>
  <c r="R203" i="9" s="1"/>
  <c r="S203" i="23" s="1"/>
  <c r="H142" i="14"/>
  <c r="P142" i="14" s="1"/>
  <c r="AC202" i="11"/>
  <c r="AA201" i="7"/>
  <c r="X201" i="9" s="1"/>
  <c r="Y201" i="23" s="1"/>
  <c r="G141" i="14"/>
  <c r="O141" i="14" s="1"/>
  <c r="AB201" i="11"/>
  <c r="Z200" i="7"/>
  <c r="W200" i="9" s="1"/>
  <c r="X200" i="23" s="1"/>
  <c r="F140" i="14"/>
  <c r="N140" i="14" s="1"/>
  <c r="AA200" i="11"/>
  <c r="Y199" i="7"/>
  <c r="V199" i="9" s="1"/>
  <c r="W199" i="23" s="1"/>
  <c r="E139" i="14"/>
  <c r="M139" i="14" s="1"/>
  <c r="Z199" i="11"/>
  <c r="X198" i="7"/>
  <c r="U198" i="9" s="1"/>
  <c r="V198" i="23" s="1"/>
  <c r="D138" i="14"/>
  <c r="L138" i="14" s="1"/>
  <c r="Y198" i="11"/>
  <c r="W197" i="7"/>
  <c r="T197" i="9" s="1"/>
  <c r="U197" i="23" s="1"/>
  <c r="C137" i="14"/>
  <c r="X197" i="11"/>
  <c r="V196" i="7"/>
  <c r="S196" i="9" s="1"/>
  <c r="T196" i="23" s="1"/>
  <c r="S197" i="2"/>
  <c r="S196" i="7" s="1"/>
  <c r="Q196" i="9" s="1"/>
  <c r="I136" i="14"/>
  <c r="Q136" i="14" s="1"/>
  <c r="W196" i="11"/>
  <c r="P196" i="1"/>
  <c r="C196" i="7" s="1"/>
  <c r="P197" i="2"/>
  <c r="P196" i="7" s="1"/>
  <c r="N196" i="9" s="1"/>
  <c r="Q197" i="2"/>
  <c r="Q196" i="7" s="1"/>
  <c r="O196" i="9" s="1"/>
  <c r="R197" i="2"/>
  <c r="R196" i="7" s="1"/>
  <c r="P196" i="9" s="1"/>
  <c r="M197" i="2"/>
  <c r="M196" i="7" s="1"/>
  <c r="K196" i="9" s="1"/>
  <c r="N197" i="2"/>
  <c r="N196" i="7" s="1"/>
  <c r="L196" i="9" s="1"/>
  <c r="O197" i="2"/>
  <c r="O196" i="7" s="1"/>
  <c r="M196" i="9" s="1"/>
  <c r="U195" i="7"/>
  <c r="R195" i="9" s="1"/>
  <c r="S195" i="23" s="1"/>
  <c r="H134" i="14"/>
  <c r="P134" i="14" s="1"/>
  <c r="AC194" i="11"/>
  <c r="AA193" i="7"/>
  <c r="X193" i="9" s="1"/>
  <c r="Y193" i="23" s="1"/>
  <c r="G133" i="14"/>
  <c r="O133" i="14" s="1"/>
  <c r="AB193" i="11"/>
  <c r="Z192" i="7"/>
  <c r="W192" i="9" s="1"/>
  <c r="X192" i="23" s="1"/>
  <c r="F132" i="14"/>
  <c r="N132" i="14" s="1"/>
  <c r="AA192" i="11"/>
  <c r="Y191" i="7"/>
  <c r="V191" i="9" s="1"/>
  <c r="W191" i="23" s="1"/>
  <c r="E131" i="14"/>
  <c r="M131" i="14" s="1"/>
  <c r="Z191" i="11"/>
  <c r="X190" i="7"/>
  <c r="U190" i="9" s="1"/>
  <c r="V190" i="23" s="1"/>
  <c r="D130" i="14"/>
  <c r="L130" i="14" s="1"/>
  <c r="Y190" i="11"/>
  <c r="W189" i="7"/>
  <c r="T189" i="9" s="1"/>
  <c r="U189" i="23" s="1"/>
  <c r="C129" i="14"/>
  <c r="X189" i="11"/>
  <c r="V188" i="7"/>
  <c r="S188" i="9" s="1"/>
  <c r="T188" i="23" s="1"/>
  <c r="S189" i="2"/>
  <c r="S188" i="7" s="1"/>
  <c r="Q188" i="9" s="1"/>
  <c r="I128" i="14"/>
  <c r="Q128" i="14" s="1"/>
  <c r="W188" i="11"/>
  <c r="P188" i="1"/>
  <c r="C188" i="7" s="1"/>
  <c r="P189" i="2"/>
  <c r="P188" i="7" s="1"/>
  <c r="N188" i="9" s="1"/>
  <c r="Q189" i="2"/>
  <c r="Q188" i="7" s="1"/>
  <c r="O188" i="9" s="1"/>
  <c r="R189" i="2"/>
  <c r="R188" i="7" s="1"/>
  <c r="P188" i="9" s="1"/>
  <c r="M189" i="2"/>
  <c r="M188" i="7" s="1"/>
  <c r="K188" i="9" s="1"/>
  <c r="N189" i="2"/>
  <c r="N188" i="7" s="1"/>
  <c r="L188" i="9" s="1"/>
  <c r="O189" i="2"/>
  <c r="O188" i="7" s="1"/>
  <c r="M188" i="9" s="1"/>
  <c r="U187" i="7"/>
  <c r="R187" i="9" s="1"/>
  <c r="S187" i="23" s="1"/>
  <c r="H126" i="14"/>
  <c r="P126" i="14" s="1"/>
  <c r="AC186" i="11"/>
  <c r="AA185" i="7"/>
  <c r="X185" i="9" s="1"/>
  <c r="Y185" i="23" s="1"/>
  <c r="G125" i="14"/>
  <c r="O125" i="14" s="1"/>
  <c r="AB185" i="11"/>
  <c r="Z184" i="7"/>
  <c r="W184" i="9" s="1"/>
  <c r="X184" i="23" s="1"/>
  <c r="F124" i="14"/>
  <c r="N124" i="14" s="1"/>
  <c r="AA184" i="11"/>
  <c r="Y183" i="7"/>
  <c r="V183" i="9" s="1"/>
  <c r="W183" i="23" s="1"/>
  <c r="E123" i="14"/>
  <c r="M123" i="14" s="1"/>
  <c r="Z183" i="11"/>
  <c r="X182" i="7"/>
  <c r="U182" i="9" s="1"/>
  <c r="V182" i="23" s="1"/>
  <c r="D122" i="14"/>
  <c r="L122" i="14" s="1"/>
  <c r="Y182" i="11"/>
  <c r="W181" i="7"/>
  <c r="T181" i="9" s="1"/>
  <c r="U181" i="23" s="1"/>
  <c r="C121" i="14"/>
  <c r="X181" i="11"/>
  <c r="V180" i="7"/>
  <c r="S180" i="9" s="1"/>
  <c r="T180" i="23" s="1"/>
  <c r="S181" i="2"/>
  <c r="S180" i="7" s="1"/>
  <c r="Q180" i="9" s="1"/>
  <c r="I120" i="14"/>
  <c r="Q120" i="14" s="1"/>
  <c r="W180" i="11"/>
  <c r="P180" i="1"/>
  <c r="C180" i="7" s="1"/>
  <c r="P181" i="2"/>
  <c r="P180" i="7" s="1"/>
  <c r="N180" i="9" s="1"/>
  <c r="Q181" i="2"/>
  <c r="Q180" i="7" s="1"/>
  <c r="O180" i="9" s="1"/>
  <c r="R181" i="2"/>
  <c r="R180" i="7" s="1"/>
  <c r="P180" i="9" s="1"/>
  <c r="M181" i="2"/>
  <c r="M180" i="7" s="1"/>
  <c r="K180" i="9" s="1"/>
  <c r="N181" i="2"/>
  <c r="N180" i="7" s="1"/>
  <c r="L180" i="9" s="1"/>
  <c r="O181" i="2"/>
  <c r="O180" i="7" s="1"/>
  <c r="M180" i="9" s="1"/>
  <c r="U179" i="7"/>
  <c r="R179" i="9" s="1"/>
  <c r="S179" i="23" s="1"/>
  <c r="H118" i="14"/>
  <c r="P118" i="14" s="1"/>
  <c r="AC178" i="11"/>
  <c r="AA177" i="7"/>
  <c r="X177" i="9" s="1"/>
  <c r="Y177" i="23" s="1"/>
  <c r="G117" i="14"/>
  <c r="O117" i="14" s="1"/>
  <c r="AB177" i="11"/>
  <c r="Z176" i="7"/>
  <c r="W176" i="9" s="1"/>
  <c r="X176" i="23" s="1"/>
  <c r="F116" i="14"/>
  <c r="N116" i="14" s="1"/>
  <c r="AA176" i="11"/>
  <c r="Y175" i="7"/>
  <c r="V175" i="9" s="1"/>
  <c r="W175" i="23" s="1"/>
  <c r="E115" i="14"/>
  <c r="M115" i="14" s="1"/>
  <c r="Z175" i="11"/>
  <c r="X174" i="7"/>
  <c r="U174" i="9" s="1"/>
  <c r="V174" i="23" s="1"/>
  <c r="D114" i="14"/>
  <c r="L114" i="14" s="1"/>
  <c r="Y174" i="11"/>
  <c r="W173" i="7"/>
  <c r="T173" i="9" s="1"/>
  <c r="U173" i="23" s="1"/>
  <c r="C113" i="14"/>
  <c r="X173" i="11"/>
  <c r="V172" i="7"/>
  <c r="S172" i="9" s="1"/>
  <c r="T172" i="23" s="1"/>
  <c r="I112" i="14"/>
  <c r="Q112" i="14" s="1"/>
  <c r="S173" i="2"/>
  <c r="S172" i="7" s="1"/>
  <c r="Q172" i="9" s="1"/>
  <c r="W172" i="11"/>
  <c r="P172" i="1"/>
  <c r="C172" i="7" s="1"/>
  <c r="P173" i="2"/>
  <c r="P172" i="7" s="1"/>
  <c r="N172" i="9" s="1"/>
  <c r="Q173" i="2"/>
  <c r="Q172" i="7" s="1"/>
  <c r="O172" i="9" s="1"/>
  <c r="R173" i="2"/>
  <c r="R172" i="7" s="1"/>
  <c r="P172" i="9" s="1"/>
  <c r="M173" i="2"/>
  <c r="M172" i="7" s="1"/>
  <c r="K172" i="9" s="1"/>
  <c r="N173" i="2"/>
  <c r="N172" i="7" s="1"/>
  <c r="L172" i="9" s="1"/>
  <c r="O173" i="2"/>
  <c r="O172" i="7" s="1"/>
  <c r="M172" i="9" s="1"/>
  <c r="U171" i="7"/>
  <c r="R171" i="9" s="1"/>
  <c r="S171" i="23" s="1"/>
  <c r="H110" i="14"/>
  <c r="P110" i="14" s="1"/>
  <c r="AC170" i="11"/>
  <c r="AA169" i="7"/>
  <c r="X169" i="9" s="1"/>
  <c r="Y169" i="23" s="1"/>
  <c r="G109" i="14"/>
  <c r="O109" i="14" s="1"/>
  <c r="AB169" i="11"/>
  <c r="Z168" i="7"/>
  <c r="W168" i="9" s="1"/>
  <c r="X168" i="23" s="1"/>
  <c r="F108" i="14"/>
  <c r="N108" i="14" s="1"/>
  <c r="AA168" i="11"/>
  <c r="Y167" i="7"/>
  <c r="V167" i="9" s="1"/>
  <c r="W167" i="23" s="1"/>
  <c r="E107" i="14"/>
  <c r="M107" i="14" s="1"/>
  <c r="Z167" i="11"/>
  <c r="X166" i="7"/>
  <c r="U166" i="9" s="1"/>
  <c r="V166" i="23" s="1"/>
  <c r="D106" i="14"/>
  <c r="L106" i="14" s="1"/>
  <c r="Y166" i="11"/>
  <c r="W165" i="7"/>
  <c r="T165" i="9" s="1"/>
  <c r="U165" i="23" s="1"/>
  <c r="C105" i="14"/>
  <c r="X165" i="11"/>
  <c r="V164" i="7"/>
  <c r="S164" i="9" s="1"/>
  <c r="T164" i="23" s="1"/>
  <c r="S165" i="2"/>
  <c r="S164" i="7" s="1"/>
  <c r="Q164" i="9" s="1"/>
  <c r="I104" i="14"/>
  <c r="Q104" i="14" s="1"/>
  <c r="W164" i="11"/>
  <c r="P164" i="1"/>
  <c r="C164" i="7" s="1"/>
  <c r="P165" i="2"/>
  <c r="P164" i="7" s="1"/>
  <c r="N164" i="9" s="1"/>
  <c r="Q165" i="2"/>
  <c r="Q164" i="7" s="1"/>
  <c r="O164" i="9" s="1"/>
  <c r="R165" i="2"/>
  <c r="R164" i="7" s="1"/>
  <c r="P164" i="9" s="1"/>
  <c r="M165" i="2"/>
  <c r="M164" i="7" s="1"/>
  <c r="K164" i="9" s="1"/>
  <c r="N165" i="2"/>
  <c r="N164" i="7" s="1"/>
  <c r="L164" i="9" s="1"/>
  <c r="O165" i="2"/>
  <c r="O164" i="7" s="1"/>
  <c r="M164" i="9" s="1"/>
  <c r="U163" i="7"/>
  <c r="R163" i="9" s="1"/>
  <c r="S163" i="23" s="1"/>
  <c r="H102" i="14"/>
  <c r="P102" i="14" s="1"/>
  <c r="AC162" i="11"/>
  <c r="AA161" i="7"/>
  <c r="X161" i="9" s="1"/>
  <c r="Y161" i="23" s="1"/>
  <c r="G101" i="14"/>
  <c r="O101" i="14" s="1"/>
  <c r="AB161" i="11"/>
  <c r="Z160" i="7"/>
  <c r="W160" i="9" s="1"/>
  <c r="X160" i="23" s="1"/>
  <c r="F100" i="14"/>
  <c r="N100" i="14" s="1"/>
  <c r="AA160" i="11"/>
  <c r="Y159" i="7"/>
  <c r="V159" i="9" s="1"/>
  <c r="W159" i="23" s="1"/>
  <c r="E99" i="14"/>
  <c r="M99" i="14" s="1"/>
  <c r="Z159" i="11"/>
  <c r="X158" i="7"/>
  <c r="U158" i="9" s="1"/>
  <c r="V158" i="23" s="1"/>
  <c r="D98" i="14"/>
  <c r="L98" i="14" s="1"/>
  <c r="Y158" i="11"/>
  <c r="W157" i="7"/>
  <c r="T157" i="9" s="1"/>
  <c r="U157" i="23" s="1"/>
  <c r="C97" i="14"/>
  <c r="X157" i="11"/>
  <c r="V156" i="7"/>
  <c r="S156" i="9" s="1"/>
  <c r="T156" i="23" s="1"/>
  <c r="I96" i="14"/>
  <c r="Q96" i="14" s="1"/>
  <c r="S157" i="2"/>
  <c r="S156" i="7" s="1"/>
  <c r="Q156" i="9" s="1"/>
  <c r="W156" i="11"/>
  <c r="P156" i="1"/>
  <c r="C156" i="7" s="1"/>
  <c r="P157" i="2"/>
  <c r="P156" i="7" s="1"/>
  <c r="N156" i="9" s="1"/>
  <c r="Q157" i="2"/>
  <c r="Q156" i="7" s="1"/>
  <c r="O156" i="9" s="1"/>
  <c r="R157" i="2"/>
  <c r="R156" i="7" s="1"/>
  <c r="P156" i="9" s="1"/>
  <c r="M157" i="2"/>
  <c r="M156" i="7" s="1"/>
  <c r="K156" i="9" s="1"/>
  <c r="N157" i="2"/>
  <c r="N156" i="7" s="1"/>
  <c r="L156" i="9" s="1"/>
  <c r="O157" i="2"/>
  <c r="O156" i="7" s="1"/>
  <c r="M156" i="9" s="1"/>
  <c r="U155" i="7"/>
  <c r="R155" i="9" s="1"/>
  <c r="S155" i="23" s="1"/>
  <c r="H94" i="14"/>
  <c r="P94" i="14" s="1"/>
  <c r="AC154" i="11"/>
  <c r="AA153" i="7"/>
  <c r="X153" i="9" s="1"/>
  <c r="Y153" i="23" s="1"/>
  <c r="G93" i="14"/>
  <c r="O93" i="14" s="1"/>
  <c r="AB153" i="11"/>
  <c r="Z152" i="7"/>
  <c r="W152" i="9" s="1"/>
  <c r="X152" i="23" s="1"/>
  <c r="F92" i="14"/>
  <c r="N92" i="14" s="1"/>
  <c r="AA152" i="11"/>
  <c r="Y151" i="7"/>
  <c r="V151" i="9" s="1"/>
  <c r="W151" i="23" s="1"/>
  <c r="E91" i="14"/>
  <c r="M91" i="14" s="1"/>
  <c r="Z151" i="11"/>
  <c r="X150" i="7"/>
  <c r="U150" i="9" s="1"/>
  <c r="V150" i="23" s="1"/>
  <c r="D90" i="14"/>
  <c r="L90" i="14" s="1"/>
  <c r="Y150" i="11"/>
  <c r="W149" i="7"/>
  <c r="T149" i="9" s="1"/>
  <c r="U149" i="23" s="1"/>
  <c r="C89" i="14"/>
  <c r="X149" i="11"/>
  <c r="V148" i="7"/>
  <c r="S148" i="9" s="1"/>
  <c r="T148" i="23" s="1"/>
  <c r="S149" i="2"/>
  <c r="S148" i="7" s="1"/>
  <c r="Q148" i="9" s="1"/>
  <c r="I88" i="14"/>
  <c r="Q88" i="14" s="1"/>
  <c r="W148" i="11"/>
  <c r="P148" i="1"/>
  <c r="C148" i="7" s="1"/>
  <c r="P149" i="2"/>
  <c r="P148" i="7" s="1"/>
  <c r="N148" i="9" s="1"/>
  <c r="Q149" i="2"/>
  <c r="Q148" i="7" s="1"/>
  <c r="O148" i="9" s="1"/>
  <c r="R149" i="2"/>
  <c r="R148" i="7" s="1"/>
  <c r="P148" i="9" s="1"/>
  <c r="M149" i="2"/>
  <c r="M148" i="7" s="1"/>
  <c r="K148" i="9" s="1"/>
  <c r="N149" i="2"/>
  <c r="N148" i="7" s="1"/>
  <c r="L148" i="9" s="1"/>
  <c r="O149" i="2"/>
  <c r="O148" i="7" s="1"/>
  <c r="M148" i="9" s="1"/>
  <c r="U147" i="7"/>
  <c r="R147" i="9" s="1"/>
  <c r="S147" i="23" s="1"/>
  <c r="H86" i="14"/>
  <c r="P86" i="14" s="1"/>
  <c r="AC146" i="11"/>
  <c r="AA145" i="7"/>
  <c r="X145" i="9" s="1"/>
  <c r="Y145" i="23" s="1"/>
  <c r="G85" i="14"/>
  <c r="O85" i="14" s="1"/>
  <c r="AB145" i="11"/>
  <c r="Z144" i="7"/>
  <c r="W144" i="9" s="1"/>
  <c r="X144" i="23" s="1"/>
  <c r="F84" i="14"/>
  <c r="N84" i="14" s="1"/>
  <c r="AA144" i="11"/>
  <c r="Y143" i="7"/>
  <c r="V143" i="9" s="1"/>
  <c r="W143" i="23" s="1"/>
  <c r="E83" i="14"/>
  <c r="M83" i="14" s="1"/>
  <c r="Z143" i="11"/>
  <c r="X142" i="7"/>
  <c r="U142" i="9" s="1"/>
  <c r="V142" i="23" s="1"/>
  <c r="D82" i="14"/>
  <c r="L82" i="14" s="1"/>
  <c r="Y142" i="11"/>
  <c r="W141" i="7"/>
  <c r="T141" i="9" s="1"/>
  <c r="U141" i="23" s="1"/>
  <c r="C81" i="14"/>
  <c r="X141" i="11"/>
  <c r="V140" i="7"/>
  <c r="S140" i="9" s="1"/>
  <c r="T140" i="23" s="1"/>
  <c r="S141" i="2"/>
  <c r="S140" i="7" s="1"/>
  <c r="Q140" i="9" s="1"/>
  <c r="I80" i="14"/>
  <c r="Q80" i="14" s="1"/>
  <c r="W140" i="11"/>
  <c r="P140" i="1"/>
  <c r="C140" i="7" s="1"/>
  <c r="P141" i="2"/>
  <c r="P140" i="7" s="1"/>
  <c r="N140" i="9" s="1"/>
  <c r="Q141" i="2"/>
  <c r="Q140" i="7" s="1"/>
  <c r="O140" i="9" s="1"/>
  <c r="R141" i="2"/>
  <c r="R140" i="7" s="1"/>
  <c r="P140" i="9" s="1"/>
  <c r="M141" i="2"/>
  <c r="M140" i="7" s="1"/>
  <c r="K140" i="9" s="1"/>
  <c r="N141" i="2"/>
  <c r="N140" i="7" s="1"/>
  <c r="L140" i="9" s="1"/>
  <c r="O141" i="2"/>
  <c r="O140" i="7" s="1"/>
  <c r="M140" i="9" s="1"/>
  <c r="U139" i="7"/>
  <c r="R139" i="9" s="1"/>
  <c r="S139" i="23" s="1"/>
  <c r="H78" i="14"/>
  <c r="P78" i="14" s="1"/>
  <c r="AC138" i="11"/>
  <c r="AA137" i="7"/>
  <c r="X137" i="9" s="1"/>
  <c r="Y137" i="23" s="1"/>
  <c r="G77" i="14"/>
  <c r="O77" i="14" s="1"/>
  <c r="AB137" i="11"/>
  <c r="Z136" i="7"/>
  <c r="W136" i="9" s="1"/>
  <c r="X136" i="23" s="1"/>
  <c r="F76" i="14"/>
  <c r="N76" i="14" s="1"/>
  <c r="AA136" i="11"/>
  <c r="Y135" i="7"/>
  <c r="V135" i="9" s="1"/>
  <c r="W135" i="23" s="1"/>
  <c r="E75" i="14"/>
  <c r="M75" i="14" s="1"/>
  <c r="Z135" i="11"/>
  <c r="X134" i="7"/>
  <c r="U134" i="9" s="1"/>
  <c r="V134" i="23" s="1"/>
  <c r="D74" i="14"/>
  <c r="L74" i="14" s="1"/>
  <c r="Y134" i="11"/>
  <c r="W133" i="7"/>
  <c r="T133" i="9" s="1"/>
  <c r="U133" i="23" s="1"/>
  <c r="C73" i="14"/>
  <c r="X133" i="11"/>
  <c r="V132" i="7"/>
  <c r="S132" i="9" s="1"/>
  <c r="T132" i="23" s="1"/>
  <c r="S133" i="2"/>
  <c r="S132" i="7" s="1"/>
  <c r="Q132" i="9" s="1"/>
  <c r="I72" i="14"/>
  <c r="Q72" i="14" s="1"/>
  <c r="W132" i="11"/>
  <c r="P132" i="1"/>
  <c r="C132" i="7" s="1"/>
  <c r="P133" i="2"/>
  <c r="P132" i="7" s="1"/>
  <c r="N132" i="9" s="1"/>
  <c r="Q133" i="2"/>
  <c r="Q132" i="7" s="1"/>
  <c r="O132" i="9" s="1"/>
  <c r="R133" i="2"/>
  <c r="R132" i="7" s="1"/>
  <c r="P132" i="9" s="1"/>
  <c r="M133" i="2"/>
  <c r="M132" i="7" s="1"/>
  <c r="K132" i="9" s="1"/>
  <c r="N133" i="2"/>
  <c r="N132" i="7" s="1"/>
  <c r="L132" i="9" s="1"/>
  <c r="O133" i="2"/>
  <c r="O132" i="7" s="1"/>
  <c r="M132" i="9" s="1"/>
  <c r="U131" i="7"/>
  <c r="R131" i="9" s="1"/>
  <c r="S131" i="23" s="1"/>
  <c r="H70" i="14"/>
  <c r="P70" i="14" s="1"/>
  <c r="AC130" i="11"/>
  <c r="AA129" i="7"/>
  <c r="X129" i="9" s="1"/>
  <c r="Y129" i="23" s="1"/>
  <c r="G69" i="14"/>
  <c r="O69" i="14" s="1"/>
  <c r="AB129" i="11"/>
  <c r="Z128" i="7"/>
  <c r="W128" i="9" s="1"/>
  <c r="X128" i="23" s="1"/>
  <c r="F68" i="14"/>
  <c r="N68" i="14" s="1"/>
  <c r="AA128" i="11"/>
  <c r="Y127" i="7"/>
  <c r="V127" i="9" s="1"/>
  <c r="W127" i="23" s="1"/>
  <c r="E67" i="14"/>
  <c r="M67" i="14" s="1"/>
  <c r="Z127" i="11"/>
  <c r="X126" i="7"/>
  <c r="U126" i="9" s="1"/>
  <c r="V126" i="23" s="1"/>
  <c r="D66" i="14"/>
  <c r="L66" i="14" s="1"/>
  <c r="Y126" i="11"/>
  <c r="W125" i="7"/>
  <c r="T125" i="9" s="1"/>
  <c r="U125" i="23" s="1"/>
  <c r="C65" i="14"/>
  <c r="X125" i="11"/>
  <c r="V124" i="7"/>
  <c r="S124" i="9" s="1"/>
  <c r="T124" i="23" s="1"/>
  <c r="S125" i="2"/>
  <c r="S124" i="7" s="1"/>
  <c r="Q124" i="9" s="1"/>
  <c r="I64" i="14"/>
  <c r="Q64" i="14" s="1"/>
  <c r="W124" i="11"/>
  <c r="P124" i="1"/>
  <c r="C124" i="7" s="1"/>
  <c r="P125" i="2"/>
  <c r="P124" i="7" s="1"/>
  <c r="N124" i="9" s="1"/>
  <c r="Q125" i="2"/>
  <c r="Q124" i="7" s="1"/>
  <c r="O124" i="9" s="1"/>
  <c r="R125" i="2"/>
  <c r="R124" i="7" s="1"/>
  <c r="P124" i="9" s="1"/>
  <c r="M125" i="2"/>
  <c r="M124" i="7" s="1"/>
  <c r="K124" i="9" s="1"/>
  <c r="N125" i="2"/>
  <c r="N124" i="7" s="1"/>
  <c r="L124" i="9" s="1"/>
  <c r="O125" i="2"/>
  <c r="O124" i="7" s="1"/>
  <c r="M124" i="9" s="1"/>
  <c r="U123" i="7"/>
  <c r="R123" i="9" s="1"/>
  <c r="S123" i="23" s="1"/>
  <c r="H62" i="14"/>
  <c r="P62" i="14" s="1"/>
  <c r="AC122" i="11"/>
  <c r="AA121" i="7"/>
  <c r="X121" i="9" s="1"/>
  <c r="Y121" i="23" s="1"/>
  <c r="G61" i="14"/>
  <c r="O61" i="14" s="1"/>
  <c r="AB121" i="11"/>
  <c r="Z120" i="7"/>
  <c r="W120" i="9" s="1"/>
  <c r="X120" i="23" s="1"/>
  <c r="F60" i="14"/>
  <c r="N60" i="14" s="1"/>
  <c r="AA120" i="11"/>
  <c r="Y119" i="7"/>
  <c r="V119" i="9" s="1"/>
  <c r="W119" i="23" s="1"/>
  <c r="E59" i="14"/>
  <c r="M59" i="14" s="1"/>
  <c r="Z119" i="11"/>
  <c r="X118" i="7"/>
  <c r="U118" i="9" s="1"/>
  <c r="V118" i="23" s="1"/>
  <c r="D58" i="14"/>
  <c r="L58" i="14" s="1"/>
  <c r="Y118" i="11"/>
  <c r="W117" i="7"/>
  <c r="T117" i="9" s="1"/>
  <c r="U117" i="23" s="1"/>
  <c r="C57" i="14"/>
  <c r="X117" i="11"/>
  <c r="V116" i="7"/>
  <c r="S116" i="9" s="1"/>
  <c r="T116" i="23" s="1"/>
  <c r="S117" i="2"/>
  <c r="S116" i="7" s="1"/>
  <c r="Q116" i="9" s="1"/>
  <c r="I56" i="14"/>
  <c r="Q56" i="14" s="1"/>
  <c r="W116" i="11"/>
  <c r="P116" i="1"/>
  <c r="C116" i="7" s="1"/>
  <c r="P117" i="2"/>
  <c r="P116" i="7" s="1"/>
  <c r="N116" i="9" s="1"/>
  <c r="Q117" i="2"/>
  <c r="Q116" i="7" s="1"/>
  <c r="O116" i="9" s="1"/>
  <c r="R117" i="2"/>
  <c r="R116" i="7" s="1"/>
  <c r="P116" i="9" s="1"/>
  <c r="M117" i="2"/>
  <c r="M116" i="7" s="1"/>
  <c r="K116" i="9" s="1"/>
  <c r="N117" i="2"/>
  <c r="N116" i="7" s="1"/>
  <c r="L116" i="9" s="1"/>
  <c r="O117" i="2"/>
  <c r="O116" i="7" s="1"/>
  <c r="M116" i="9" s="1"/>
  <c r="U115" i="7"/>
  <c r="R115" i="9" s="1"/>
  <c r="S115" i="23" s="1"/>
  <c r="H54" i="14"/>
  <c r="P54" i="14" s="1"/>
  <c r="AC114" i="11"/>
  <c r="AA113" i="7"/>
  <c r="X113" i="9" s="1"/>
  <c r="Y113" i="23" s="1"/>
  <c r="G53" i="14"/>
  <c r="O53" i="14" s="1"/>
  <c r="AB113" i="11"/>
  <c r="Z112" i="7"/>
  <c r="W112" i="9" s="1"/>
  <c r="X112" i="23" s="1"/>
  <c r="F52" i="14"/>
  <c r="N52" i="14" s="1"/>
  <c r="AA112" i="11"/>
  <c r="Y111" i="7"/>
  <c r="V111" i="9" s="1"/>
  <c r="W111" i="23" s="1"/>
  <c r="E51" i="14"/>
  <c r="M51" i="14" s="1"/>
  <c r="Z111" i="11"/>
  <c r="X110" i="7"/>
  <c r="U110" i="9" s="1"/>
  <c r="V110" i="23" s="1"/>
  <c r="D50" i="14"/>
  <c r="L50" i="14" s="1"/>
  <c r="Y110" i="11"/>
  <c r="W109" i="7"/>
  <c r="T109" i="9" s="1"/>
  <c r="U109" i="23" s="1"/>
  <c r="C49" i="14"/>
  <c r="X109" i="11"/>
  <c r="V108" i="7"/>
  <c r="S108" i="9" s="1"/>
  <c r="T108" i="23" s="1"/>
  <c r="S109" i="2"/>
  <c r="S108" i="7" s="1"/>
  <c r="Q108" i="9" s="1"/>
  <c r="I48" i="14"/>
  <c r="Q48" i="14" s="1"/>
  <c r="W108" i="11"/>
  <c r="P108" i="1"/>
  <c r="C108" i="7" s="1"/>
  <c r="P109" i="2"/>
  <c r="P108" i="7" s="1"/>
  <c r="N108" i="9" s="1"/>
  <c r="Q109" i="2"/>
  <c r="Q108" i="7" s="1"/>
  <c r="O108" i="9" s="1"/>
  <c r="R109" i="2"/>
  <c r="R108" i="7" s="1"/>
  <c r="P108" i="9" s="1"/>
  <c r="M109" i="2"/>
  <c r="M108" i="7" s="1"/>
  <c r="K108" i="9" s="1"/>
  <c r="N109" i="2"/>
  <c r="N108" i="7" s="1"/>
  <c r="L108" i="9" s="1"/>
  <c r="O109" i="2"/>
  <c r="O108" i="7" s="1"/>
  <c r="M108" i="9" s="1"/>
  <c r="U107" i="7"/>
  <c r="R107" i="9" s="1"/>
  <c r="S107" i="23" s="1"/>
  <c r="H46" i="14"/>
  <c r="P46" i="14" s="1"/>
  <c r="AC106" i="11"/>
  <c r="AA105" i="7"/>
  <c r="X105" i="9" s="1"/>
  <c r="Y105" i="23" s="1"/>
  <c r="G45" i="14"/>
  <c r="O45" i="14" s="1"/>
  <c r="AB105" i="11"/>
  <c r="Z104" i="7"/>
  <c r="W104" i="9" s="1"/>
  <c r="X104" i="23" s="1"/>
  <c r="F44" i="14"/>
  <c r="N44" i="14" s="1"/>
  <c r="AA104" i="11"/>
  <c r="Y103" i="7"/>
  <c r="V103" i="9" s="1"/>
  <c r="W103" i="23" s="1"/>
  <c r="E43" i="14"/>
  <c r="M43" i="14" s="1"/>
  <c r="Z103" i="11"/>
  <c r="X102" i="7"/>
  <c r="U102" i="9" s="1"/>
  <c r="V102" i="23" s="1"/>
  <c r="D42" i="14"/>
  <c r="L42" i="14" s="1"/>
  <c r="Y102" i="11"/>
  <c r="W101" i="7"/>
  <c r="T101" i="9" s="1"/>
  <c r="U101" i="23" s="1"/>
  <c r="C41" i="14"/>
  <c r="X101" i="11"/>
  <c r="V100" i="7"/>
  <c r="S100" i="9" s="1"/>
  <c r="T100" i="23" s="1"/>
  <c r="S101" i="2"/>
  <c r="S100" i="7" s="1"/>
  <c r="Q100" i="9" s="1"/>
  <c r="I40" i="14"/>
  <c r="Q40" i="14" s="1"/>
  <c r="W100" i="11"/>
  <c r="P100" i="1"/>
  <c r="C100" i="7" s="1"/>
  <c r="P101" i="2"/>
  <c r="P100" i="7" s="1"/>
  <c r="N100" i="9" s="1"/>
  <c r="Q101" i="2"/>
  <c r="Q100" i="7" s="1"/>
  <c r="O100" i="9" s="1"/>
  <c r="R101" i="2"/>
  <c r="R100" i="7" s="1"/>
  <c r="P100" i="9" s="1"/>
  <c r="M101" i="2"/>
  <c r="M100" i="7" s="1"/>
  <c r="K100" i="9" s="1"/>
  <c r="N101" i="2"/>
  <c r="N100" i="7" s="1"/>
  <c r="L100" i="9" s="1"/>
  <c r="O101" i="2"/>
  <c r="O100" i="7" s="1"/>
  <c r="M100" i="9" s="1"/>
  <c r="U99" i="7"/>
  <c r="R99" i="9" s="1"/>
  <c r="S99" i="23" s="1"/>
  <c r="H38" i="14"/>
  <c r="P38" i="14" s="1"/>
  <c r="AC98" i="11"/>
  <c r="AA97" i="7"/>
  <c r="X97" i="9" s="1"/>
  <c r="Y97" i="23" s="1"/>
  <c r="G37" i="14"/>
  <c r="O37" i="14" s="1"/>
  <c r="AB97" i="11"/>
  <c r="Z96" i="7"/>
  <c r="W96" i="9" s="1"/>
  <c r="X96" i="23" s="1"/>
  <c r="F36" i="14"/>
  <c r="N36" i="14" s="1"/>
  <c r="AA96" i="11"/>
  <c r="Y95" i="7"/>
  <c r="V95" i="9" s="1"/>
  <c r="W95" i="23" s="1"/>
  <c r="E35" i="14"/>
  <c r="M35" i="14" s="1"/>
  <c r="Z95" i="11"/>
  <c r="X94" i="7"/>
  <c r="U94" i="9" s="1"/>
  <c r="V94" i="23" s="1"/>
  <c r="D34" i="14"/>
  <c r="L34" i="14" s="1"/>
  <c r="Y94" i="11"/>
  <c r="W93" i="7"/>
  <c r="T93" i="9" s="1"/>
  <c r="U93" i="23" s="1"/>
  <c r="C33" i="14"/>
  <c r="X93" i="11"/>
  <c r="V92" i="7"/>
  <c r="S92" i="9" s="1"/>
  <c r="T92" i="23" s="1"/>
  <c r="S93" i="2"/>
  <c r="S92" i="7" s="1"/>
  <c r="Q92" i="9" s="1"/>
  <c r="I32" i="14"/>
  <c r="Q32" i="14" s="1"/>
  <c r="W92" i="11"/>
  <c r="P92" i="1"/>
  <c r="C92" i="7" s="1"/>
  <c r="P93" i="2"/>
  <c r="P92" i="7" s="1"/>
  <c r="N92" i="9" s="1"/>
  <c r="Q93" i="2"/>
  <c r="Q92" i="7" s="1"/>
  <c r="O92" i="9" s="1"/>
  <c r="R93" i="2"/>
  <c r="R92" i="7" s="1"/>
  <c r="P92" i="9" s="1"/>
  <c r="M93" i="2"/>
  <c r="M92" i="7" s="1"/>
  <c r="K92" i="9" s="1"/>
  <c r="N93" i="2"/>
  <c r="N92" i="7" s="1"/>
  <c r="L92" i="9" s="1"/>
  <c r="O93" i="2"/>
  <c r="O92" i="7" s="1"/>
  <c r="M92" i="9" s="1"/>
  <c r="U91" i="7"/>
  <c r="R91" i="9" s="1"/>
  <c r="S91" i="23" s="1"/>
  <c r="H30" i="14"/>
  <c r="P30" i="14" s="1"/>
  <c r="AC90" i="11"/>
  <c r="AA89" i="7"/>
  <c r="X89" i="9" s="1"/>
  <c r="Y89" i="23" s="1"/>
  <c r="G29" i="14"/>
  <c r="O29" i="14" s="1"/>
  <c r="AB89" i="11"/>
  <c r="Z88" i="7"/>
  <c r="W88" i="9" s="1"/>
  <c r="X88" i="23" s="1"/>
  <c r="F28" i="14"/>
  <c r="N28" i="14" s="1"/>
  <c r="AA88" i="11"/>
  <c r="Y87" i="7"/>
  <c r="V87" i="9" s="1"/>
  <c r="W87" i="23" s="1"/>
  <c r="E27" i="14"/>
  <c r="M27" i="14" s="1"/>
  <c r="Z87" i="11"/>
  <c r="X86" i="7"/>
  <c r="U86" i="9" s="1"/>
  <c r="V86" i="23" s="1"/>
  <c r="D26" i="14"/>
  <c r="L26" i="14" s="1"/>
  <c r="Y86" i="11"/>
  <c r="W85" i="7"/>
  <c r="T85" i="9" s="1"/>
  <c r="U85" i="23" s="1"/>
  <c r="C25" i="14"/>
  <c r="X85" i="11"/>
  <c r="V84" i="7"/>
  <c r="S84" i="9" s="1"/>
  <c r="T84" i="23" s="1"/>
  <c r="S85" i="2"/>
  <c r="S84" i="7" s="1"/>
  <c r="Q84" i="9" s="1"/>
  <c r="I24" i="14"/>
  <c r="Q24" i="14" s="1"/>
  <c r="W84" i="11"/>
  <c r="P84" i="1"/>
  <c r="C84" i="7" s="1"/>
  <c r="P85" i="2"/>
  <c r="P84" i="7" s="1"/>
  <c r="N84" i="9" s="1"/>
  <c r="Q85" i="2"/>
  <c r="Q84" i="7" s="1"/>
  <c r="O84" i="9" s="1"/>
  <c r="R85" i="2"/>
  <c r="R84" i="7" s="1"/>
  <c r="P84" i="9" s="1"/>
  <c r="M85" i="2"/>
  <c r="M84" i="7" s="1"/>
  <c r="K84" i="9" s="1"/>
  <c r="N85" i="2"/>
  <c r="N84" i="7" s="1"/>
  <c r="L84" i="9" s="1"/>
  <c r="O85" i="2"/>
  <c r="O84" i="7" s="1"/>
  <c r="M84" i="9" s="1"/>
  <c r="U83" i="7"/>
  <c r="R83" i="9" s="1"/>
  <c r="S83" i="23" s="1"/>
  <c r="H22" i="14"/>
  <c r="P22" i="14" s="1"/>
  <c r="AC82" i="11"/>
  <c r="AA81" i="7"/>
  <c r="X81" i="9" s="1"/>
  <c r="Y81" i="23" s="1"/>
  <c r="G21" i="14"/>
  <c r="O21" i="14" s="1"/>
  <c r="AB81" i="11"/>
  <c r="Z80" i="7"/>
  <c r="W80" i="9" s="1"/>
  <c r="X80" i="23" s="1"/>
  <c r="F20" i="14"/>
  <c r="N20" i="14" s="1"/>
  <c r="AA80" i="11"/>
  <c r="Y79" i="7"/>
  <c r="V79" i="9" s="1"/>
  <c r="W79" i="23" s="1"/>
  <c r="E19" i="14"/>
  <c r="M19" i="14" s="1"/>
  <c r="Z79" i="11"/>
  <c r="X78" i="7"/>
  <c r="U78" i="9" s="1"/>
  <c r="V78" i="23" s="1"/>
  <c r="D18" i="14"/>
  <c r="L18" i="14" s="1"/>
  <c r="Y78" i="11"/>
  <c r="W77" i="7"/>
  <c r="T77" i="9" s="1"/>
  <c r="U77" i="23" s="1"/>
  <c r="C17" i="14"/>
  <c r="X77" i="11"/>
  <c r="V76" i="7"/>
  <c r="S76" i="9" s="1"/>
  <c r="T76" i="23" s="1"/>
  <c r="S77" i="2"/>
  <c r="S76" i="7" s="1"/>
  <c r="Q76" i="9" s="1"/>
  <c r="I16" i="14"/>
  <c r="Q16" i="14" s="1"/>
  <c r="W76" i="11"/>
  <c r="P76" i="1"/>
  <c r="C76" i="7" s="1"/>
  <c r="P77" i="2"/>
  <c r="P76" i="7" s="1"/>
  <c r="N76" i="9" s="1"/>
  <c r="Q77" i="2"/>
  <c r="Q76" i="7" s="1"/>
  <c r="O76" i="9" s="1"/>
  <c r="R77" i="2"/>
  <c r="R76" i="7" s="1"/>
  <c r="P76" i="9" s="1"/>
  <c r="M77" i="2"/>
  <c r="M76" i="7" s="1"/>
  <c r="K76" i="9" s="1"/>
  <c r="N77" i="2"/>
  <c r="N76" i="7" s="1"/>
  <c r="L76" i="9" s="1"/>
  <c r="O77" i="2"/>
  <c r="O76" i="7" s="1"/>
  <c r="M76" i="9" s="1"/>
  <c r="U75" i="7"/>
  <c r="R75" i="9" s="1"/>
  <c r="S75" i="23" s="1"/>
  <c r="H14" i="14"/>
  <c r="P14" i="14" s="1"/>
  <c r="AC74" i="11"/>
  <c r="AA73" i="7"/>
  <c r="X73" i="9" s="1"/>
  <c r="Y73" i="23" s="1"/>
  <c r="G13" i="14"/>
  <c r="O13" i="14" s="1"/>
  <c r="AB73" i="11"/>
  <c r="Z72" i="7"/>
  <c r="W72" i="9" s="1"/>
  <c r="X72" i="23" s="1"/>
  <c r="F12" i="14"/>
  <c r="N12" i="14" s="1"/>
  <c r="AA72" i="11"/>
  <c r="Y71" i="7"/>
  <c r="V71" i="9" s="1"/>
  <c r="W71" i="23" s="1"/>
  <c r="E11" i="14"/>
  <c r="M11" i="14" s="1"/>
  <c r="Z71" i="11"/>
  <c r="X70" i="7"/>
  <c r="U70" i="9" s="1"/>
  <c r="V70" i="23" s="1"/>
  <c r="D10" i="14"/>
  <c r="L10" i="14" s="1"/>
  <c r="Y70" i="11"/>
  <c r="W69" i="7"/>
  <c r="T69" i="9" s="1"/>
  <c r="U69" i="23" s="1"/>
  <c r="C9" i="14"/>
  <c r="X69" i="11"/>
  <c r="V68" i="7"/>
  <c r="S68" i="9" s="1"/>
  <c r="T68" i="23" s="1"/>
  <c r="I8" i="14"/>
  <c r="Q8" i="14" s="1"/>
  <c r="S69" i="2"/>
  <c r="S68" i="7" s="1"/>
  <c r="Q68" i="9" s="1"/>
  <c r="W68" i="11"/>
  <c r="P68" i="1"/>
  <c r="C68" i="7" s="1"/>
  <c r="P69" i="2"/>
  <c r="P68" i="7" s="1"/>
  <c r="N68" i="9" s="1"/>
  <c r="Q69" i="2"/>
  <c r="Q68" i="7" s="1"/>
  <c r="O68" i="9" s="1"/>
  <c r="R69" i="2"/>
  <c r="R68" i="7" s="1"/>
  <c r="P68" i="9" s="1"/>
  <c r="M69" i="2"/>
  <c r="M68" i="7" s="1"/>
  <c r="K68" i="9" s="1"/>
  <c r="N69" i="2"/>
  <c r="N68" i="7" s="1"/>
  <c r="L68" i="9" s="1"/>
  <c r="O69" i="2"/>
  <c r="O68" i="7" s="1"/>
  <c r="M68" i="9" s="1"/>
  <c r="U67" i="7"/>
  <c r="R67" i="9" s="1"/>
  <c r="S67" i="23" s="1"/>
  <c r="H6" i="14"/>
  <c r="P6" i="14" s="1"/>
  <c r="AC66" i="11"/>
  <c r="AA65" i="7"/>
  <c r="X65" i="9" s="1"/>
  <c r="Y65" i="23" s="1"/>
  <c r="G5" i="14"/>
  <c r="O5" i="14" s="1"/>
  <c r="AB65" i="11"/>
  <c r="Z64" i="7"/>
  <c r="W64" i="9" s="1"/>
  <c r="X64" i="23" s="1"/>
  <c r="AA64" i="11"/>
  <c r="Y63" i="7"/>
  <c r="V63" i="9" s="1"/>
  <c r="W63" i="23" s="1"/>
  <c r="Z63" i="11"/>
  <c r="X62" i="7"/>
  <c r="U62" i="9" s="1"/>
  <c r="V62" i="23" s="1"/>
  <c r="Y62" i="11"/>
  <c r="W61" i="7"/>
  <c r="T61" i="9" s="1"/>
  <c r="U61" i="23" s="1"/>
  <c r="X61" i="11"/>
  <c r="V60" i="7"/>
  <c r="S60" i="9" s="1"/>
  <c r="T60" i="23" s="1"/>
  <c r="S61" i="2"/>
  <c r="S60" i="7" s="1"/>
  <c r="Q60" i="9" s="1"/>
  <c r="W60" i="11"/>
  <c r="P60" i="1"/>
  <c r="C60" i="7" s="1"/>
  <c r="P61" i="2"/>
  <c r="P60" i="7" s="1"/>
  <c r="N60" i="9" s="1"/>
  <c r="Q61" i="2"/>
  <c r="Q60" i="7" s="1"/>
  <c r="O60" i="9" s="1"/>
  <c r="R61" i="2"/>
  <c r="R60" i="7" s="1"/>
  <c r="P60" i="9" s="1"/>
  <c r="M61" i="2"/>
  <c r="M60" i="7" s="1"/>
  <c r="K60" i="9" s="1"/>
  <c r="N61" i="2"/>
  <c r="N60" i="7" s="1"/>
  <c r="L60" i="9" s="1"/>
  <c r="O61" i="2"/>
  <c r="O60" i="7" s="1"/>
  <c r="M60" i="9" s="1"/>
  <c r="U59" i="7"/>
  <c r="R59" i="9" s="1"/>
  <c r="S59" i="23" s="1"/>
  <c r="AC58" i="11"/>
  <c r="AA57" i="7"/>
  <c r="X57" i="9" s="1"/>
  <c r="Y57" i="23" s="1"/>
  <c r="AB57" i="11"/>
  <c r="Z56" i="7"/>
  <c r="W56" i="9" s="1"/>
  <c r="X56" i="23" s="1"/>
  <c r="AA56" i="11"/>
  <c r="Y55" i="7"/>
  <c r="V55" i="9" s="1"/>
  <c r="W55" i="23" s="1"/>
  <c r="Z55" i="11"/>
  <c r="X54" i="7"/>
  <c r="U54" i="9" s="1"/>
  <c r="V54" i="23" s="1"/>
  <c r="Y54" i="11"/>
  <c r="W53" i="7"/>
  <c r="T53" i="9" s="1"/>
  <c r="U53" i="23" s="1"/>
  <c r="X53" i="11"/>
  <c r="V52" i="7"/>
  <c r="S52" i="9" s="1"/>
  <c r="T52" i="23" s="1"/>
  <c r="S53" i="2"/>
  <c r="S52" i="7" s="1"/>
  <c r="Q52" i="9" s="1"/>
  <c r="W52" i="11"/>
  <c r="P52" i="1"/>
  <c r="C52" i="7" s="1"/>
  <c r="P53" i="2"/>
  <c r="P52" i="7" s="1"/>
  <c r="N52" i="9" s="1"/>
  <c r="Q53" i="2"/>
  <c r="Q52" i="7" s="1"/>
  <c r="O52" i="9" s="1"/>
  <c r="R53" i="2"/>
  <c r="R52" i="7" s="1"/>
  <c r="P52" i="9" s="1"/>
  <c r="M53" i="2"/>
  <c r="M52" i="7" s="1"/>
  <c r="K52" i="9" s="1"/>
  <c r="N53" i="2"/>
  <c r="N52" i="7" s="1"/>
  <c r="L52" i="9" s="1"/>
  <c r="O53" i="2"/>
  <c r="O52" i="7" s="1"/>
  <c r="M52" i="9" s="1"/>
  <c r="U51" i="7"/>
  <c r="R51" i="9" s="1"/>
  <c r="S51" i="23" s="1"/>
  <c r="AC50" i="11"/>
  <c r="AA49" i="7"/>
  <c r="X49" i="9" s="1"/>
  <c r="Y49" i="23" s="1"/>
  <c r="AB49" i="11"/>
  <c r="Z48" i="7"/>
  <c r="W48" i="9" s="1"/>
  <c r="X48" i="23" s="1"/>
  <c r="AA48" i="11"/>
  <c r="Y47" i="7"/>
  <c r="V47" i="9" s="1"/>
  <c r="W47" i="23" s="1"/>
  <c r="Z47" i="11"/>
  <c r="X46" i="7"/>
  <c r="U46" i="9" s="1"/>
  <c r="V46" i="23" s="1"/>
  <c r="Y46" i="11"/>
  <c r="W45" i="7"/>
  <c r="T45" i="9" s="1"/>
  <c r="U45" i="23" s="1"/>
  <c r="X45" i="11"/>
  <c r="V44" i="7"/>
  <c r="S44" i="9" s="1"/>
  <c r="T44" i="23" s="1"/>
  <c r="S45" i="2"/>
  <c r="S44" i="7" s="1"/>
  <c r="Q44" i="9" s="1"/>
  <c r="W44" i="11"/>
  <c r="P44" i="1"/>
  <c r="C44" i="7" s="1"/>
  <c r="P45" i="2"/>
  <c r="P44" i="7" s="1"/>
  <c r="N44" i="9" s="1"/>
  <c r="Q45" i="2"/>
  <c r="Q44" i="7" s="1"/>
  <c r="O44" i="9" s="1"/>
  <c r="R45" i="2"/>
  <c r="R44" i="7" s="1"/>
  <c r="P44" i="9" s="1"/>
  <c r="M45" i="2"/>
  <c r="M44" i="7" s="1"/>
  <c r="K44" i="9" s="1"/>
  <c r="N45" i="2"/>
  <c r="N44" i="7" s="1"/>
  <c r="L44" i="9" s="1"/>
  <c r="O45" i="2"/>
  <c r="O44" i="7" s="1"/>
  <c r="M44" i="9" s="1"/>
  <c r="U43" i="7"/>
  <c r="R43" i="9" s="1"/>
  <c r="S43" i="23" s="1"/>
  <c r="AC42" i="11"/>
  <c r="AA41" i="7"/>
  <c r="X41" i="9" s="1"/>
  <c r="Y41" i="23" s="1"/>
  <c r="AB41" i="11"/>
  <c r="Z40" i="7"/>
  <c r="W40" i="9" s="1"/>
  <c r="X40" i="23" s="1"/>
  <c r="AA40" i="11"/>
  <c r="Y39" i="7"/>
  <c r="V39" i="9" s="1"/>
  <c r="W39" i="23" s="1"/>
  <c r="Z39" i="11"/>
  <c r="X38" i="7"/>
  <c r="U38" i="9" s="1"/>
  <c r="V38" i="23" s="1"/>
  <c r="Y38" i="11"/>
  <c r="W37" i="7"/>
  <c r="T37" i="9" s="1"/>
  <c r="U37" i="23" s="1"/>
  <c r="X37" i="11"/>
  <c r="V36" i="7"/>
  <c r="S36" i="9" s="1"/>
  <c r="T36" i="23" s="1"/>
  <c r="S37" i="2"/>
  <c r="S36" i="7" s="1"/>
  <c r="Q36" i="9" s="1"/>
  <c r="W36" i="11"/>
  <c r="P36" i="1"/>
  <c r="C36" i="7" s="1"/>
  <c r="P37" i="2"/>
  <c r="P36" i="7" s="1"/>
  <c r="N36" i="9" s="1"/>
  <c r="Q37" i="2"/>
  <c r="Q36" i="7" s="1"/>
  <c r="O36" i="9" s="1"/>
  <c r="R37" i="2"/>
  <c r="R36" i="7" s="1"/>
  <c r="P36" i="9" s="1"/>
  <c r="M37" i="2"/>
  <c r="M36" i="7" s="1"/>
  <c r="K36" i="9" s="1"/>
  <c r="N37" i="2"/>
  <c r="N36" i="7" s="1"/>
  <c r="L36" i="9" s="1"/>
  <c r="O37" i="2"/>
  <c r="O36" i="7" s="1"/>
  <c r="M36" i="9" s="1"/>
  <c r="U35" i="7"/>
  <c r="R35" i="9" s="1"/>
  <c r="S35" i="23" s="1"/>
  <c r="AC34" i="11"/>
  <c r="AA33" i="7"/>
  <c r="X33" i="9" s="1"/>
  <c r="Y33" i="23" s="1"/>
  <c r="AB33" i="11"/>
  <c r="Z32" i="7"/>
  <c r="W32" i="9" s="1"/>
  <c r="X32" i="23" s="1"/>
  <c r="AA32" i="11"/>
  <c r="Y31" i="7"/>
  <c r="V31" i="9" s="1"/>
  <c r="W31" i="23" s="1"/>
  <c r="Z31" i="11"/>
  <c r="X30" i="7"/>
  <c r="U30" i="9" s="1"/>
  <c r="V30" i="23" s="1"/>
  <c r="Y30" i="11"/>
  <c r="W29" i="7"/>
  <c r="T29" i="9" s="1"/>
  <c r="U29" i="23" s="1"/>
  <c r="X29" i="11"/>
  <c r="V28" i="7"/>
  <c r="S28" i="9" s="1"/>
  <c r="T28" i="23" s="1"/>
  <c r="S29" i="2"/>
  <c r="S28" i="7" s="1"/>
  <c r="Q28" i="9" s="1"/>
  <c r="W28" i="11"/>
  <c r="P28" i="1"/>
  <c r="C28" i="7" s="1"/>
  <c r="P29" i="2"/>
  <c r="P28" i="7" s="1"/>
  <c r="N28" i="9" s="1"/>
  <c r="Q29" i="2"/>
  <c r="Q28" i="7" s="1"/>
  <c r="O28" i="9" s="1"/>
  <c r="R29" i="2"/>
  <c r="R28" i="7" s="1"/>
  <c r="P28" i="9" s="1"/>
  <c r="M29" i="2"/>
  <c r="M28" i="7" s="1"/>
  <c r="K28" i="9" s="1"/>
  <c r="N29" i="2"/>
  <c r="N28" i="7" s="1"/>
  <c r="L28" i="9" s="1"/>
  <c r="O29" i="2"/>
  <c r="O28" i="7" s="1"/>
  <c r="M28" i="9" s="1"/>
  <c r="U27" i="7"/>
  <c r="R27" i="9" s="1"/>
  <c r="S27" i="23" s="1"/>
  <c r="AC26" i="11"/>
  <c r="AA25" i="7"/>
  <c r="X25" i="9" s="1"/>
  <c r="Y25" i="23" s="1"/>
  <c r="AB25" i="11"/>
  <c r="Z24" i="7"/>
  <c r="W24" i="9" s="1"/>
  <c r="X24" i="23" s="1"/>
  <c r="AA24" i="11"/>
  <c r="Y23" i="7"/>
  <c r="V23" i="9" s="1"/>
  <c r="W23" i="23" s="1"/>
  <c r="Z23" i="11"/>
  <c r="X22" i="7"/>
  <c r="U22" i="9" s="1"/>
  <c r="V22" i="23" s="1"/>
  <c r="Y22" i="11"/>
  <c r="W21" i="7"/>
  <c r="T21" i="9" s="1"/>
  <c r="U21" i="23" s="1"/>
  <c r="X21" i="11"/>
  <c r="V20" i="7"/>
  <c r="S20" i="9" s="1"/>
  <c r="T20" i="23" s="1"/>
  <c r="S21" i="2"/>
  <c r="S20" i="7" s="1"/>
  <c r="Q20" i="9" s="1"/>
  <c r="W20" i="11"/>
  <c r="P20" i="1"/>
  <c r="C20" i="7" s="1"/>
  <c r="P21" i="2"/>
  <c r="P20" i="7" s="1"/>
  <c r="N20" i="9" s="1"/>
  <c r="Q21" i="2"/>
  <c r="Q20" i="7" s="1"/>
  <c r="O20" i="9" s="1"/>
  <c r="R21" i="2"/>
  <c r="R20" i="7" s="1"/>
  <c r="P20" i="9" s="1"/>
  <c r="M21" i="2"/>
  <c r="M20" i="7" s="1"/>
  <c r="K20" i="9" s="1"/>
  <c r="N21" i="2"/>
  <c r="N20" i="7" s="1"/>
  <c r="L20" i="9" s="1"/>
  <c r="O21" i="2"/>
  <c r="O20" i="7" s="1"/>
  <c r="M20" i="9" s="1"/>
  <c r="U19" i="7"/>
  <c r="R19" i="9" s="1"/>
  <c r="S19" i="23" s="1"/>
  <c r="AC18" i="11"/>
  <c r="AA17" i="7"/>
  <c r="X17" i="9" s="1"/>
  <c r="Y17" i="23" s="1"/>
  <c r="AB17" i="11"/>
  <c r="Z16" i="7"/>
  <c r="W16" i="9" s="1"/>
  <c r="X16" i="23" s="1"/>
  <c r="AA16" i="11"/>
  <c r="Y15" i="7"/>
  <c r="V15" i="9" s="1"/>
  <c r="W15" i="23" s="1"/>
  <c r="Z15" i="11"/>
  <c r="X14" i="7"/>
  <c r="U14" i="9" s="1"/>
  <c r="V14" i="23" s="1"/>
  <c r="Y14" i="11"/>
  <c r="W13" i="7"/>
  <c r="T13" i="9" s="1"/>
  <c r="U13" i="23" s="1"/>
  <c r="X13" i="11"/>
  <c r="V12" i="7"/>
  <c r="S12" i="9" s="1"/>
  <c r="T12" i="23" s="1"/>
  <c r="S13" i="2"/>
  <c r="S12" i="7" s="1"/>
  <c r="Q12" i="9" s="1"/>
  <c r="W12" i="11"/>
  <c r="P12" i="1"/>
  <c r="C12" i="7" s="1"/>
  <c r="P13" i="2"/>
  <c r="P12" i="7" s="1"/>
  <c r="N12" i="9" s="1"/>
  <c r="Q13" i="2"/>
  <c r="Q12" i="7" s="1"/>
  <c r="O12" i="9" s="1"/>
  <c r="R13" i="2"/>
  <c r="R12" i="7" s="1"/>
  <c r="P12" i="9" s="1"/>
  <c r="M13" i="2"/>
  <c r="M12" i="7" s="1"/>
  <c r="K12" i="9" s="1"/>
  <c r="N13" i="2"/>
  <c r="N12" i="7" s="1"/>
  <c r="L12" i="9" s="1"/>
  <c r="O13" i="2"/>
  <c r="O12" i="7" s="1"/>
  <c r="M12" i="9" s="1"/>
  <c r="U11" i="7"/>
  <c r="R11" i="9" s="1"/>
  <c r="S11" i="23" s="1"/>
  <c r="AC10" i="11"/>
  <c r="AA9" i="7"/>
  <c r="X9" i="9" s="1"/>
  <c r="Y9" i="23" s="1"/>
  <c r="AB9" i="11"/>
  <c r="Z8" i="7"/>
  <c r="W8" i="9" s="1"/>
  <c r="X8" i="23" s="1"/>
  <c r="AA8" i="11"/>
  <c r="Y7" i="7"/>
  <c r="V7" i="9" s="1"/>
  <c r="W7" i="23" s="1"/>
  <c r="Z7" i="11"/>
  <c r="X6" i="7"/>
  <c r="U6" i="9" s="1"/>
  <c r="V6" i="23" s="1"/>
  <c r="Y6" i="11"/>
  <c r="W5" i="7"/>
  <c r="T5" i="9" s="1"/>
  <c r="U5" i="23" s="1"/>
  <c r="AJ212" i="7"/>
  <c r="AF212" i="9" s="1"/>
  <c r="AB5" i="11"/>
  <c r="Z4" i="7"/>
  <c r="W4" i="9" s="1"/>
  <c r="X4" i="23" s="1"/>
  <c r="H183" i="14"/>
  <c r="P183" i="14" s="1"/>
  <c r="AC243" i="11"/>
  <c r="AA242" i="7"/>
  <c r="X242" i="9" s="1"/>
  <c r="Y242" i="23" s="1"/>
  <c r="G182" i="14"/>
  <c r="O182" i="14" s="1"/>
  <c r="AB242" i="11"/>
  <c r="Z241" i="7"/>
  <c r="W241" i="9" s="1"/>
  <c r="X241" i="23" s="1"/>
  <c r="F181" i="14"/>
  <c r="N181" i="14" s="1"/>
  <c r="AA241" i="11"/>
  <c r="Y240" i="7"/>
  <c r="V240" i="9" s="1"/>
  <c r="W240" i="23" s="1"/>
  <c r="E180" i="14"/>
  <c r="M180" i="14" s="1"/>
  <c r="Z240" i="11"/>
  <c r="X239" i="7"/>
  <c r="U239" i="9" s="1"/>
  <c r="V239" i="23" s="1"/>
  <c r="D179" i="14"/>
  <c r="L179" i="14" s="1"/>
  <c r="Y239" i="11"/>
  <c r="W238" i="7"/>
  <c r="T238" i="9" s="1"/>
  <c r="U238" i="23" s="1"/>
  <c r="C178" i="14"/>
  <c r="X238" i="11"/>
  <c r="V237" i="7"/>
  <c r="S237" i="9" s="1"/>
  <c r="T237" i="23" s="1"/>
  <c r="S238" i="2"/>
  <c r="S237" i="7" s="1"/>
  <c r="Q237" i="9" s="1"/>
  <c r="I177" i="14"/>
  <c r="Q177" i="14" s="1"/>
  <c r="W237" i="11"/>
  <c r="P237" i="1"/>
  <c r="C237" i="7" s="1"/>
  <c r="C237" i="9" s="1"/>
  <c r="R238" i="2"/>
  <c r="R237" i="7" s="1"/>
  <c r="P237" i="9" s="1"/>
  <c r="M238" i="2"/>
  <c r="M237" i="7" s="1"/>
  <c r="K237" i="9" s="1"/>
  <c r="N238" i="2"/>
  <c r="N237" i="7" s="1"/>
  <c r="L237" i="9" s="1"/>
  <c r="P238" i="2"/>
  <c r="P237" i="7" s="1"/>
  <c r="N237" i="9" s="1"/>
  <c r="O238" i="2"/>
  <c r="O237" i="7" s="1"/>
  <c r="M237" i="9" s="1"/>
  <c r="Q238" i="2"/>
  <c r="Q237" i="7" s="1"/>
  <c r="O237" i="9" s="1"/>
  <c r="U236" i="7"/>
  <c r="R236" i="9" s="1"/>
  <c r="S236" i="23" s="1"/>
  <c r="H175" i="14"/>
  <c r="P175" i="14" s="1"/>
  <c r="AC235" i="11"/>
  <c r="AA234" i="7"/>
  <c r="X234" i="9" s="1"/>
  <c r="Y234" i="23" s="1"/>
  <c r="G174" i="14"/>
  <c r="O174" i="14" s="1"/>
  <c r="AB234" i="11"/>
  <c r="Z233" i="7"/>
  <c r="W233" i="9" s="1"/>
  <c r="X233" i="23" s="1"/>
  <c r="F173" i="14"/>
  <c r="N173" i="14" s="1"/>
  <c r="AA233" i="11"/>
  <c r="Y232" i="7"/>
  <c r="V232" i="9" s="1"/>
  <c r="W232" i="23" s="1"/>
  <c r="E172" i="14"/>
  <c r="M172" i="14" s="1"/>
  <c r="Z232" i="11"/>
  <c r="X231" i="7"/>
  <c r="U231" i="9" s="1"/>
  <c r="V231" i="23" s="1"/>
  <c r="D171" i="14"/>
  <c r="L171" i="14" s="1"/>
  <c r="Y231" i="11"/>
  <c r="W230" i="7"/>
  <c r="T230" i="9" s="1"/>
  <c r="U230" i="23" s="1"/>
  <c r="C170" i="14"/>
  <c r="X230" i="11"/>
  <c r="V229" i="7"/>
  <c r="S229" i="9" s="1"/>
  <c r="T229" i="23" s="1"/>
  <c r="I169" i="14"/>
  <c r="Q169" i="14" s="1"/>
  <c r="S230" i="2"/>
  <c r="S229" i="7" s="1"/>
  <c r="Q229" i="9" s="1"/>
  <c r="W229" i="11"/>
  <c r="P229" i="1"/>
  <c r="C229" i="7" s="1"/>
  <c r="R230" i="2"/>
  <c r="R229" i="7" s="1"/>
  <c r="P229" i="9" s="1"/>
  <c r="M230" i="2"/>
  <c r="M229" i="7" s="1"/>
  <c r="K229" i="9" s="1"/>
  <c r="N230" i="2"/>
  <c r="N229" i="7" s="1"/>
  <c r="L229" i="9" s="1"/>
  <c r="O230" i="2"/>
  <c r="O229" i="7" s="1"/>
  <c r="M229" i="9" s="1"/>
  <c r="P230" i="2"/>
  <c r="P229" i="7" s="1"/>
  <c r="N229" i="9" s="1"/>
  <c r="Q230" i="2"/>
  <c r="Q229" i="7" s="1"/>
  <c r="O229" i="9" s="1"/>
  <c r="U228" i="7"/>
  <c r="R228" i="9" s="1"/>
  <c r="S228" i="23" s="1"/>
  <c r="H167" i="14"/>
  <c r="P167" i="14" s="1"/>
  <c r="AC227" i="11"/>
  <c r="AA226" i="7"/>
  <c r="X226" i="9" s="1"/>
  <c r="Y226" i="23" s="1"/>
  <c r="G166" i="14"/>
  <c r="O166" i="14" s="1"/>
  <c r="AB226" i="11"/>
  <c r="Z225" i="7"/>
  <c r="W225" i="9" s="1"/>
  <c r="X225" i="23" s="1"/>
  <c r="F165" i="14"/>
  <c r="N165" i="14" s="1"/>
  <c r="AA225" i="11"/>
  <c r="Y224" i="7"/>
  <c r="V224" i="9" s="1"/>
  <c r="W224" i="23" s="1"/>
  <c r="E164" i="14"/>
  <c r="M164" i="14" s="1"/>
  <c r="Z224" i="11"/>
  <c r="X223" i="7"/>
  <c r="U223" i="9" s="1"/>
  <c r="V223" i="23" s="1"/>
  <c r="D163" i="14"/>
  <c r="L163" i="14" s="1"/>
  <c r="Y223" i="11"/>
  <c r="W222" i="7"/>
  <c r="T222" i="9" s="1"/>
  <c r="U222" i="23" s="1"/>
  <c r="C162" i="14"/>
  <c r="X222" i="11"/>
  <c r="V221" i="7"/>
  <c r="S221" i="9" s="1"/>
  <c r="T221" i="23" s="1"/>
  <c r="S222" i="2"/>
  <c r="S221" i="7" s="1"/>
  <c r="Q221" i="9" s="1"/>
  <c r="I161" i="14"/>
  <c r="Q161" i="14" s="1"/>
  <c r="W221" i="11"/>
  <c r="P221" i="1"/>
  <c r="C221" i="7" s="1"/>
  <c r="R222" i="2"/>
  <c r="R221" i="7" s="1"/>
  <c r="P221" i="9" s="1"/>
  <c r="M222" i="2"/>
  <c r="M221" i="7" s="1"/>
  <c r="K221" i="9" s="1"/>
  <c r="N222" i="2"/>
  <c r="N221" i="7" s="1"/>
  <c r="L221" i="9" s="1"/>
  <c r="O222" i="2"/>
  <c r="O221" i="7" s="1"/>
  <c r="M221" i="9" s="1"/>
  <c r="P222" i="2"/>
  <c r="P221" i="7" s="1"/>
  <c r="N221" i="9" s="1"/>
  <c r="Q222" i="2"/>
  <c r="Q221" i="7" s="1"/>
  <c r="O221" i="9" s="1"/>
  <c r="U220" i="7"/>
  <c r="R220" i="9" s="1"/>
  <c r="S220" i="23" s="1"/>
  <c r="H159" i="14"/>
  <c r="P159" i="14" s="1"/>
  <c r="AC219" i="11"/>
  <c r="AA218" i="7"/>
  <c r="X218" i="9" s="1"/>
  <c r="Y218" i="23" s="1"/>
  <c r="G158" i="14"/>
  <c r="O158" i="14" s="1"/>
  <c r="AB218" i="11"/>
  <c r="Z217" i="7"/>
  <c r="W217" i="9" s="1"/>
  <c r="X217" i="23" s="1"/>
  <c r="F157" i="14"/>
  <c r="N157" i="14" s="1"/>
  <c r="AA217" i="11"/>
  <c r="Y216" i="7"/>
  <c r="V216" i="9" s="1"/>
  <c r="W216" i="23" s="1"/>
  <c r="E156" i="14"/>
  <c r="M156" i="14" s="1"/>
  <c r="Z216" i="11"/>
  <c r="X215" i="7"/>
  <c r="U215" i="9" s="1"/>
  <c r="V215" i="23" s="1"/>
  <c r="D155" i="14"/>
  <c r="L155" i="14" s="1"/>
  <c r="Y215" i="11"/>
  <c r="W214" i="7"/>
  <c r="T214" i="9" s="1"/>
  <c r="U214" i="23" s="1"/>
  <c r="C154" i="14"/>
  <c r="X214" i="11"/>
  <c r="V213" i="7"/>
  <c r="S213" i="9" s="1"/>
  <c r="T213" i="23" s="1"/>
  <c r="S214" i="2"/>
  <c r="S213" i="7" s="1"/>
  <c r="Q213" i="9" s="1"/>
  <c r="I153" i="14"/>
  <c r="Q153" i="14" s="1"/>
  <c r="W213" i="11"/>
  <c r="P213" i="1"/>
  <c r="C213" i="7" s="1"/>
  <c r="R214" i="2"/>
  <c r="R213" i="7" s="1"/>
  <c r="P213" i="9" s="1"/>
  <c r="M214" i="2"/>
  <c r="M213" i="7" s="1"/>
  <c r="K213" i="9" s="1"/>
  <c r="N214" i="2"/>
  <c r="N213" i="7" s="1"/>
  <c r="L213" i="9" s="1"/>
  <c r="O214" i="2"/>
  <c r="O213" i="7" s="1"/>
  <c r="M213" i="9" s="1"/>
  <c r="P214" i="2"/>
  <c r="P213" i="7" s="1"/>
  <c r="N213" i="9" s="1"/>
  <c r="Q214" i="2"/>
  <c r="Q213" i="7" s="1"/>
  <c r="O213" i="9" s="1"/>
  <c r="U212" i="7"/>
  <c r="R212" i="9" s="1"/>
  <c r="S212" i="23" s="1"/>
  <c r="H151" i="14"/>
  <c r="P151" i="14" s="1"/>
  <c r="AC211" i="11"/>
  <c r="AA210" i="7"/>
  <c r="X210" i="9" s="1"/>
  <c r="Y210" i="23" s="1"/>
  <c r="G150" i="14"/>
  <c r="O150" i="14" s="1"/>
  <c r="AB210" i="11"/>
  <c r="Z209" i="7"/>
  <c r="W209" i="9" s="1"/>
  <c r="X209" i="23" s="1"/>
  <c r="F149" i="14"/>
  <c r="N149" i="14" s="1"/>
  <c r="AA209" i="11"/>
  <c r="Y208" i="7"/>
  <c r="V208" i="9" s="1"/>
  <c r="W208" i="23" s="1"/>
  <c r="E148" i="14"/>
  <c r="M148" i="14" s="1"/>
  <c r="Z208" i="11"/>
  <c r="X207" i="7"/>
  <c r="U207" i="9" s="1"/>
  <c r="V207" i="23" s="1"/>
  <c r="D147" i="14"/>
  <c r="L147" i="14" s="1"/>
  <c r="Y207" i="11"/>
  <c r="W206" i="7"/>
  <c r="T206" i="9" s="1"/>
  <c r="U206" i="23" s="1"/>
  <c r="C146" i="14"/>
  <c r="X206" i="11"/>
  <c r="V205" i="7"/>
  <c r="S205" i="9" s="1"/>
  <c r="T205" i="23" s="1"/>
  <c r="I145" i="14"/>
  <c r="Q145" i="14" s="1"/>
  <c r="S206" i="2"/>
  <c r="S205" i="7" s="1"/>
  <c r="Q205" i="9" s="1"/>
  <c r="W205" i="11"/>
  <c r="P205" i="1"/>
  <c r="C205" i="7" s="1"/>
  <c r="R206" i="2"/>
  <c r="R205" i="7" s="1"/>
  <c r="P205" i="9" s="1"/>
  <c r="M206" i="2"/>
  <c r="M205" i="7" s="1"/>
  <c r="K205" i="9" s="1"/>
  <c r="N206" i="2"/>
  <c r="N205" i="7" s="1"/>
  <c r="L205" i="9" s="1"/>
  <c r="O206" i="2"/>
  <c r="O205" i="7" s="1"/>
  <c r="M205" i="9" s="1"/>
  <c r="P206" i="2"/>
  <c r="P205" i="7" s="1"/>
  <c r="N205" i="9" s="1"/>
  <c r="Q206" i="2"/>
  <c r="Q205" i="7" s="1"/>
  <c r="O205" i="9" s="1"/>
  <c r="U204" i="7"/>
  <c r="R204" i="9" s="1"/>
  <c r="S204" i="23" s="1"/>
  <c r="H143" i="14"/>
  <c r="P143" i="14" s="1"/>
  <c r="AC203" i="11"/>
  <c r="AA202" i="7"/>
  <c r="X202" i="9" s="1"/>
  <c r="Y202" i="23" s="1"/>
  <c r="G142" i="14"/>
  <c r="O142" i="14" s="1"/>
  <c r="AB202" i="11"/>
  <c r="Z201" i="7"/>
  <c r="W201" i="9" s="1"/>
  <c r="X201" i="23" s="1"/>
  <c r="F141" i="14"/>
  <c r="N141" i="14" s="1"/>
  <c r="AA201" i="11"/>
  <c r="Y200" i="7"/>
  <c r="V200" i="9" s="1"/>
  <c r="W200" i="23" s="1"/>
  <c r="E140" i="14"/>
  <c r="M140" i="14" s="1"/>
  <c r="Z200" i="11"/>
  <c r="X199" i="7"/>
  <c r="U199" i="9" s="1"/>
  <c r="V199" i="23" s="1"/>
  <c r="D139" i="14"/>
  <c r="L139" i="14" s="1"/>
  <c r="Y199" i="11"/>
  <c r="W198" i="7"/>
  <c r="T198" i="9" s="1"/>
  <c r="U198" i="23" s="1"/>
  <c r="C138" i="14"/>
  <c r="X198" i="11"/>
  <c r="V197" i="7"/>
  <c r="S197" i="9" s="1"/>
  <c r="T197" i="23" s="1"/>
  <c r="S198" i="2"/>
  <c r="S197" i="7" s="1"/>
  <c r="Q197" i="9" s="1"/>
  <c r="I137" i="14"/>
  <c r="Q137" i="14" s="1"/>
  <c r="W197" i="11"/>
  <c r="P197" i="1"/>
  <c r="C197" i="7" s="1"/>
  <c r="R198" i="2"/>
  <c r="R197" i="7" s="1"/>
  <c r="P197" i="9" s="1"/>
  <c r="M198" i="2"/>
  <c r="M197" i="7" s="1"/>
  <c r="K197" i="9" s="1"/>
  <c r="N198" i="2"/>
  <c r="N197" i="7" s="1"/>
  <c r="L197" i="9" s="1"/>
  <c r="O198" i="2"/>
  <c r="O197" i="7" s="1"/>
  <c r="M197" i="9" s="1"/>
  <c r="P198" i="2"/>
  <c r="P197" i="7" s="1"/>
  <c r="N197" i="9" s="1"/>
  <c r="Q198" i="2"/>
  <c r="Q197" i="7" s="1"/>
  <c r="O197" i="9" s="1"/>
  <c r="U196" i="7"/>
  <c r="R196" i="9" s="1"/>
  <c r="S196" i="23" s="1"/>
  <c r="H135" i="14"/>
  <c r="P135" i="14" s="1"/>
  <c r="AC195" i="11"/>
  <c r="AA194" i="7"/>
  <c r="X194" i="9" s="1"/>
  <c r="Y194" i="23" s="1"/>
  <c r="G134" i="14"/>
  <c r="O134" i="14" s="1"/>
  <c r="AB194" i="11"/>
  <c r="Z193" i="7"/>
  <c r="W193" i="9" s="1"/>
  <c r="X193" i="23" s="1"/>
  <c r="F133" i="14"/>
  <c r="N133" i="14" s="1"/>
  <c r="AA193" i="11"/>
  <c r="Y192" i="7"/>
  <c r="V192" i="9" s="1"/>
  <c r="W192" i="23" s="1"/>
  <c r="E132" i="14"/>
  <c r="M132" i="14" s="1"/>
  <c r="Z192" i="11"/>
  <c r="X191" i="7"/>
  <c r="U191" i="9" s="1"/>
  <c r="V191" i="23" s="1"/>
  <c r="D131" i="14"/>
  <c r="L131" i="14" s="1"/>
  <c r="Y191" i="11"/>
  <c r="W190" i="7"/>
  <c r="T190" i="9" s="1"/>
  <c r="U190" i="23" s="1"/>
  <c r="C130" i="14"/>
  <c r="X190" i="11"/>
  <c r="V189" i="7"/>
  <c r="S189" i="9" s="1"/>
  <c r="T189" i="23" s="1"/>
  <c r="S190" i="2"/>
  <c r="S189" i="7" s="1"/>
  <c r="Q189" i="9" s="1"/>
  <c r="I129" i="14"/>
  <c r="Q129" i="14" s="1"/>
  <c r="W189" i="11"/>
  <c r="P189" i="1"/>
  <c r="C189" i="7" s="1"/>
  <c r="R190" i="2"/>
  <c r="R189" i="7" s="1"/>
  <c r="P189" i="9" s="1"/>
  <c r="M190" i="2"/>
  <c r="M189" i="7" s="1"/>
  <c r="K189" i="9" s="1"/>
  <c r="N190" i="2"/>
  <c r="N189" i="7" s="1"/>
  <c r="L189" i="9" s="1"/>
  <c r="O190" i="2"/>
  <c r="O189" i="7" s="1"/>
  <c r="M189" i="9" s="1"/>
  <c r="P190" i="2"/>
  <c r="P189" i="7" s="1"/>
  <c r="N189" i="9" s="1"/>
  <c r="Q190" i="2"/>
  <c r="Q189" i="7" s="1"/>
  <c r="O189" i="9" s="1"/>
  <c r="U188" i="7"/>
  <c r="R188" i="9" s="1"/>
  <c r="S188" i="23" s="1"/>
  <c r="H127" i="14"/>
  <c r="P127" i="14" s="1"/>
  <c r="AC187" i="11"/>
  <c r="AA186" i="7"/>
  <c r="X186" i="9" s="1"/>
  <c r="Y186" i="23" s="1"/>
  <c r="G126" i="14"/>
  <c r="O126" i="14" s="1"/>
  <c r="AB186" i="11"/>
  <c r="Z185" i="7"/>
  <c r="W185" i="9" s="1"/>
  <c r="X185" i="23" s="1"/>
  <c r="F125" i="14"/>
  <c r="N125" i="14" s="1"/>
  <c r="AA185" i="11"/>
  <c r="Y184" i="7"/>
  <c r="V184" i="9" s="1"/>
  <c r="W184" i="23" s="1"/>
  <c r="E124" i="14"/>
  <c r="M124" i="14" s="1"/>
  <c r="Z184" i="11"/>
  <c r="X183" i="7"/>
  <c r="U183" i="9" s="1"/>
  <c r="V183" i="23" s="1"/>
  <c r="D123" i="14"/>
  <c r="L123" i="14" s="1"/>
  <c r="Y183" i="11"/>
  <c r="W182" i="7"/>
  <c r="T182" i="9" s="1"/>
  <c r="U182" i="23" s="1"/>
  <c r="C122" i="14"/>
  <c r="X182" i="11"/>
  <c r="V181" i="7"/>
  <c r="S181" i="9" s="1"/>
  <c r="T181" i="23" s="1"/>
  <c r="S182" i="2"/>
  <c r="S181" i="7" s="1"/>
  <c r="Q181" i="9" s="1"/>
  <c r="I121" i="14"/>
  <c r="Q121" i="14" s="1"/>
  <c r="W181" i="11"/>
  <c r="P181" i="1"/>
  <c r="C181" i="7" s="1"/>
  <c r="C181" i="9" s="1"/>
  <c r="R182" i="2"/>
  <c r="R181" i="7" s="1"/>
  <c r="P181" i="9" s="1"/>
  <c r="M182" i="2"/>
  <c r="M181" i="7" s="1"/>
  <c r="K181" i="9" s="1"/>
  <c r="N182" i="2"/>
  <c r="N181" i="7" s="1"/>
  <c r="L181" i="9" s="1"/>
  <c r="O182" i="2"/>
  <c r="O181" i="7" s="1"/>
  <c r="M181" i="9" s="1"/>
  <c r="P182" i="2"/>
  <c r="P181" i="7" s="1"/>
  <c r="N181" i="9" s="1"/>
  <c r="Q182" i="2"/>
  <c r="Q181" i="7" s="1"/>
  <c r="O181" i="9" s="1"/>
  <c r="U180" i="7"/>
  <c r="R180" i="9" s="1"/>
  <c r="S180" i="23" s="1"/>
  <c r="H119" i="14"/>
  <c r="P119" i="14" s="1"/>
  <c r="AC179" i="11"/>
  <c r="AA178" i="7"/>
  <c r="X178" i="9" s="1"/>
  <c r="Y178" i="23" s="1"/>
  <c r="G118" i="14"/>
  <c r="O118" i="14" s="1"/>
  <c r="AB178" i="11"/>
  <c r="Z177" i="7"/>
  <c r="W177" i="9" s="1"/>
  <c r="X177" i="23" s="1"/>
  <c r="F117" i="14"/>
  <c r="N117" i="14" s="1"/>
  <c r="AA177" i="11"/>
  <c r="Y176" i="7"/>
  <c r="V176" i="9" s="1"/>
  <c r="W176" i="23" s="1"/>
  <c r="E116" i="14"/>
  <c r="M116" i="14" s="1"/>
  <c r="Z176" i="11"/>
  <c r="X175" i="7"/>
  <c r="U175" i="9" s="1"/>
  <c r="V175" i="23" s="1"/>
  <c r="D115" i="14"/>
  <c r="L115" i="14" s="1"/>
  <c r="Y175" i="11"/>
  <c r="W174" i="7"/>
  <c r="T174" i="9" s="1"/>
  <c r="U174" i="23" s="1"/>
  <c r="C114" i="14"/>
  <c r="X174" i="11"/>
  <c r="V173" i="7"/>
  <c r="S173" i="9" s="1"/>
  <c r="T173" i="23" s="1"/>
  <c r="S174" i="2"/>
  <c r="S173" i="7" s="1"/>
  <c r="Q173" i="9" s="1"/>
  <c r="I113" i="14"/>
  <c r="Q113" i="14" s="1"/>
  <c r="W173" i="11"/>
  <c r="P173" i="1"/>
  <c r="C173" i="7" s="1"/>
  <c r="R174" i="2"/>
  <c r="R173" i="7" s="1"/>
  <c r="P173" i="9" s="1"/>
  <c r="M174" i="2"/>
  <c r="M173" i="7" s="1"/>
  <c r="K173" i="9" s="1"/>
  <c r="N174" i="2"/>
  <c r="N173" i="7" s="1"/>
  <c r="L173" i="9" s="1"/>
  <c r="O174" i="2"/>
  <c r="O173" i="7" s="1"/>
  <c r="M173" i="9" s="1"/>
  <c r="P174" i="2"/>
  <c r="P173" i="7" s="1"/>
  <c r="N173" i="9" s="1"/>
  <c r="Q174" i="2"/>
  <c r="Q173" i="7" s="1"/>
  <c r="O173" i="9" s="1"/>
  <c r="U172" i="7"/>
  <c r="R172" i="9" s="1"/>
  <c r="S172" i="23" s="1"/>
  <c r="H111" i="14"/>
  <c r="P111" i="14" s="1"/>
  <c r="AC171" i="11"/>
  <c r="AA170" i="7"/>
  <c r="X170" i="9" s="1"/>
  <c r="Y170" i="23" s="1"/>
  <c r="G110" i="14"/>
  <c r="O110" i="14" s="1"/>
  <c r="AB170" i="11"/>
  <c r="Z169" i="7"/>
  <c r="W169" i="9" s="1"/>
  <c r="X169" i="23" s="1"/>
  <c r="F109" i="14"/>
  <c r="N109" i="14" s="1"/>
  <c r="AA169" i="11"/>
  <c r="Y168" i="7"/>
  <c r="V168" i="9" s="1"/>
  <c r="W168" i="23" s="1"/>
  <c r="E108" i="14"/>
  <c r="M108" i="14" s="1"/>
  <c r="Z168" i="11"/>
  <c r="X167" i="7"/>
  <c r="U167" i="9" s="1"/>
  <c r="V167" i="23" s="1"/>
  <c r="D107" i="14"/>
  <c r="L107" i="14" s="1"/>
  <c r="Y167" i="11"/>
  <c r="W166" i="7"/>
  <c r="T166" i="9" s="1"/>
  <c r="U166" i="23" s="1"/>
  <c r="C106" i="14"/>
  <c r="X166" i="11"/>
  <c r="V165" i="7"/>
  <c r="S165" i="9" s="1"/>
  <c r="T165" i="23" s="1"/>
  <c r="I105" i="14"/>
  <c r="Q105" i="14" s="1"/>
  <c r="S166" i="2"/>
  <c r="S165" i="7" s="1"/>
  <c r="Q165" i="9" s="1"/>
  <c r="W165" i="11"/>
  <c r="P165" i="1"/>
  <c r="C165" i="7" s="1"/>
  <c r="C165" i="9" s="1"/>
  <c r="R166" i="2"/>
  <c r="R165" i="7" s="1"/>
  <c r="P165" i="9" s="1"/>
  <c r="M166" i="2"/>
  <c r="M165" i="7" s="1"/>
  <c r="K165" i="9" s="1"/>
  <c r="N166" i="2"/>
  <c r="N165" i="7" s="1"/>
  <c r="L165" i="9" s="1"/>
  <c r="O166" i="2"/>
  <c r="O165" i="7" s="1"/>
  <c r="M165" i="9" s="1"/>
  <c r="P166" i="2"/>
  <c r="P165" i="7" s="1"/>
  <c r="N165" i="9" s="1"/>
  <c r="Q166" i="2"/>
  <c r="Q165" i="7" s="1"/>
  <c r="O165" i="9" s="1"/>
  <c r="U164" i="7"/>
  <c r="R164" i="9" s="1"/>
  <c r="S164" i="23" s="1"/>
  <c r="H103" i="14"/>
  <c r="P103" i="14" s="1"/>
  <c r="AC163" i="11"/>
  <c r="AA162" i="7"/>
  <c r="X162" i="9" s="1"/>
  <c r="Y162" i="23" s="1"/>
  <c r="G102" i="14"/>
  <c r="O102" i="14" s="1"/>
  <c r="AB162" i="11"/>
  <c r="Z161" i="7"/>
  <c r="W161" i="9" s="1"/>
  <c r="X161" i="23" s="1"/>
  <c r="F101" i="14"/>
  <c r="N101" i="14" s="1"/>
  <c r="AA161" i="11"/>
  <c r="Y160" i="7"/>
  <c r="V160" i="9" s="1"/>
  <c r="W160" i="23" s="1"/>
  <c r="E100" i="14"/>
  <c r="M100" i="14" s="1"/>
  <c r="Z160" i="11"/>
  <c r="X159" i="7"/>
  <c r="U159" i="9" s="1"/>
  <c r="V159" i="23" s="1"/>
  <c r="D99" i="14"/>
  <c r="L99" i="14" s="1"/>
  <c r="Y159" i="11"/>
  <c r="W158" i="7"/>
  <c r="T158" i="9" s="1"/>
  <c r="U158" i="23" s="1"/>
  <c r="C98" i="14"/>
  <c r="X158" i="11"/>
  <c r="V157" i="7"/>
  <c r="S157" i="9" s="1"/>
  <c r="T157" i="23" s="1"/>
  <c r="S158" i="2"/>
  <c r="S157" i="7" s="1"/>
  <c r="Q157" i="9" s="1"/>
  <c r="I97" i="14"/>
  <c r="Q97" i="14" s="1"/>
  <c r="W157" i="11"/>
  <c r="P157" i="1"/>
  <c r="C157" i="7" s="1"/>
  <c r="R158" i="2"/>
  <c r="R157" i="7" s="1"/>
  <c r="P157" i="9" s="1"/>
  <c r="M158" i="2"/>
  <c r="M157" i="7" s="1"/>
  <c r="K157" i="9" s="1"/>
  <c r="N158" i="2"/>
  <c r="N157" i="7" s="1"/>
  <c r="L157" i="9" s="1"/>
  <c r="O158" i="2"/>
  <c r="O157" i="7" s="1"/>
  <c r="M157" i="9" s="1"/>
  <c r="P158" i="2"/>
  <c r="P157" i="7" s="1"/>
  <c r="N157" i="9" s="1"/>
  <c r="Q158" i="2"/>
  <c r="Q157" i="7" s="1"/>
  <c r="O157" i="9" s="1"/>
  <c r="U156" i="7"/>
  <c r="R156" i="9" s="1"/>
  <c r="S156" i="23" s="1"/>
  <c r="H95" i="14"/>
  <c r="P95" i="14" s="1"/>
  <c r="AC155" i="11"/>
  <c r="AA154" i="7"/>
  <c r="X154" i="9" s="1"/>
  <c r="Y154" i="23" s="1"/>
  <c r="G94" i="14"/>
  <c r="O94" i="14" s="1"/>
  <c r="AB154" i="11"/>
  <c r="Z153" i="7"/>
  <c r="W153" i="9" s="1"/>
  <c r="X153" i="23" s="1"/>
  <c r="F93" i="14"/>
  <c r="N93" i="14" s="1"/>
  <c r="AA153" i="11"/>
  <c r="Y152" i="7"/>
  <c r="V152" i="9" s="1"/>
  <c r="W152" i="23" s="1"/>
  <c r="E92" i="14"/>
  <c r="M92" i="14" s="1"/>
  <c r="Z152" i="11"/>
  <c r="X151" i="7"/>
  <c r="U151" i="9" s="1"/>
  <c r="V151" i="23" s="1"/>
  <c r="D91" i="14"/>
  <c r="L91" i="14" s="1"/>
  <c r="Y151" i="11"/>
  <c r="W150" i="7"/>
  <c r="T150" i="9" s="1"/>
  <c r="U150" i="23" s="1"/>
  <c r="C90" i="14"/>
  <c r="X150" i="11"/>
  <c r="V149" i="7"/>
  <c r="S149" i="9" s="1"/>
  <c r="T149" i="23" s="1"/>
  <c r="I89" i="14"/>
  <c r="Q89" i="14" s="1"/>
  <c r="S150" i="2"/>
  <c r="S149" i="7" s="1"/>
  <c r="Q149" i="9" s="1"/>
  <c r="W149" i="11"/>
  <c r="P149" i="1"/>
  <c r="C149" i="7" s="1"/>
  <c r="C149" i="9" s="1"/>
  <c r="R150" i="2"/>
  <c r="R149" i="7" s="1"/>
  <c r="P149" i="9" s="1"/>
  <c r="M150" i="2"/>
  <c r="M149" i="7" s="1"/>
  <c r="K149" i="9" s="1"/>
  <c r="N150" i="2"/>
  <c r="N149" i="7" s="1"/>
  <c r="L149" i="9" s="1"/>
  <c r="O150" i="2"/>
  <c r="O149" i="7" s="1"/>
  <c r="M149" i="9" s="1"/>
  <c r="P150" i="2"/>
  <c r="P149" i="7" s="1"/>
  <c r="N149" i="9" s="1"/>
  <c r="Q150" i="2"/>
  <c r="Q149" i="7" s="1"/>
  <c r="O149" i="9" s="1"/>
  <c r="U148" i="7"/>
  <c r="R148" i="9" s="1"/>
  <c r="S148" i="23" s="1"/>
  <c r="H87" i="14"/>
  <c r="P87" i="14" s="1"/>
  <c r="AC147" i="11"/>
  <c r="AA146" i="7"/>
  <c r="X146" i="9" s="1"/>
  <c r="Y146" i="23" s="1"/>
  <c r="G86" i="14"/>
  <c r="O86" i="14" s="1"/>
  <c r="AB146" i="11"/>
  <c r="Z145" i="7"/>
  <c r="W145" i="9" s="1"/>
  <c r="X145" i="23" s="1"/>
  <c r="F85" i="14"/>
  <c r="N85" i="14" s="1"/>
  <c r="AA145" i="11"/>
  <c r="Y144" i="7"/>
  <c r="V144" i="9" s="1"/>
  <c r="W144" i="23" s="1"/>
  <c r="E84" i="14"/>
  <c r="M84" i="14" s="1"/>
  <c r="Z144" i="11"/>
  <c r="X143" i="7"/>
  <c r="U143" i="9" s="1"/>
  <c r="V143" i="23" s="1"/>
  <c r="D83" i="14"/>
  <c r="L83" i="14" s="1"/>
  <c r="Y143" i="11"/>
  <c r="W142" i="7"/>
  <c r="T142" i="9" s="1"/>
  <c r="U142" i="23" s="1"/>
  <c r="C82" i="14"/>
  <c r="X142" i="11"/>
  <c r="V141" i="7"/>
  <c r="S141" i="9" s="1"/>
  <c r="T141" i="23" s="1"/>
  <c r="S142" i="2"/>
  <c r="S141" i="7" s="1"/>
  <c r="Q141" i="9" s="1"/>
  <c r="I81" i="14"/>
  <c r="Q81" i="14" s="1"/>
  <c r="W141" i="11"/>
  <c r="P141" i="1"/>
  <c r="C141" i="7" s="1"/>
  <c r="R142" i="2"/>
  <c r="R141" i="7" s="1"/>
  <c r="P141" i="9" s="1"/>
  <c r="M142" i="2"/>
  <c r="M141" i="7" s="1"/>
  <c r="K141" i="9" s="1"/>
  <c r="N142" i="2"/>
  <c r="N141" i="7" s="1"/>
  <c r="L141" i="9" s="1"/>
  <c r="O142" i="2"/>
  <c r="O141" i="7" s="1"/>
  <c r="M141" i="9" s="1"/>
  <c r="P142" i="2"/>
  <c r="P141" i="7" s="1"/>
  <c r="N141" i="9" s="1"/>
  <c r="Q142" i="2"/>
  <c r="Q141" i="7" s="1"/>
  <c r="O141" i="9" s="1"/>
  <c r="U140" i="7"/>
  <c r="R140" i="9" s="1"/>
  <c r="S140" i="23" s="1"/>
  <c r="H79" i="14"/>
  <c r="P79" i="14" s="1"/>
  <c r="AC139" i="11"/>
  <c r="AA138" i="7"/>
  <c r="X138" i="9" s="1"/>
  <c r="Y138" i="23" s="1"/>
  <c r="G78" i="14"/>
  <c r="O78" i="14" s="1"/>
  <c r="AB138" i="11"/>
  <c r="Z137" i="7"/>
  <c r="W137" i="9" s="1"/>
  <c r="X137" i="23" s="1"/>
  <c r="F77" i="14"/>
  <c r="N77" i="14" s="1"/>
  <c r="AA137" i="11"/>
  <c r="Y136" i="7"/>
  <c r="V136" i="9" s="1"/>
  <c r="W136" i="23" s="1"/>
  <c r="E76" i="14"/>
  <c r="M76" i="14" s="1"/>
  <c r="Z136" i="11"/>
  <c r="X135" i="7"/>
  <c r="U135" i="9" s="1"/>
  <c r="V135" i="23" s="1"/>
  <c r="D75" i="14"/>
  <c r="L75" i="14" s="1"/>
  <c r="Y135" i="11"/>
  <c r="W134" i="7"/>
  <c r="T134" i="9" s="1"/>
  <c r="U134" i="23" s="1"/>
  <c r="C74" i="14"/>
  <c r="X134" i="11"/>
  <c r="V133" i="7"/>
  <c r="S133" i="9" s="1"/>
  <c r="T133" i="23" s="1"/>
  <c r="I73" i="14"/>
  <c r="Q73" i="14" s="1"/>
  <c r="S134" i="2"/>
  <c r="S133" i="7" s="1"/>
  <c r="Q133" i="9" s="1"/>
  <c r="W133" i="11"/>
  <c r="P133" i="1"/>
  <c r="C133" i="7" s="1"/>
  <c r="C133" i="9" s="1"/>
  <c r="R134" i="2"/>
  <c r="R133" i="7" s="1"/>
  <c r="P133" i="9" s="1"/>
  <c r="M134" i="2"/>
  <c r="M133" i="7" s="1"/>
  <c r="K133" i="9" s="1"/>
  <c r="N134" i="2"/>
  <c r="N133" i="7" s="1"/>
  <c r="L133" i="9" s="1"/>
  <c r="O134" i="2"/>
  <c r="O133" i="7" s="1"/>
  <c r="M133" i="9" s="1"/>
  <c r="P134" i="2"/>
  <c r="P133" i="7" s="1"/>
  <c r="N133" i="9" s="1"/>
  <c r="Q134" i="2"/>
  <c r="Q133" i="7" s="1"/>
  <c r="O133" i="9" s="1"/>
  <c r="U132" i="7"/>
  <c r="R132" i="9" s="1"/>
  <c r="S132" i="23" s="1"/>
  <c r="H71" i="14"/>
  <c r="P71" i="14" s="1"/>
  <c r="AC131" i="11"/>
  <c r="AA130" i="7"/>
  <c r="X130" i="9" s="1"/>
  <c r="Y130" i="23" s="1"/>
  <c r="G70" i="14"/>
  <c r="O70" i="14" s="1"/>
  <c r="AB130" i="11"/>
  <c r="Z129" i="7"/>
  <c r="W129" i="9" s="1"/>
  <c r="X129" i="23" s="1"/>
  <c r="F69" i="14"/>
  <c r="N69" i="14" s="1"/>
  <c r="AA129" i="11"/>
  <c r="Y128" i="7"/>
  <c r="V128" i="9" s="1"/>
  <c r="W128" i="23" s="1"/>
  <c r="E68" i="14"/>
  <c r="M68" i="14" s="1"/>
  <c r="Z128" i="11"/>
  <c r="X127" i="7"/>
  <c r="U127" i="9" s="1"/>
  <c r="V127" i="23" s="1"/>
  <c r="D67" i="14"/>
  <c r="L67" i="14" s="1"/>
  <c r="Y127" i="11"/>
  <c r="W126" i="7"/>
  <c r="T126" i="9" s="1"/>
  <c r="U126" i="23" s="1"/>
  <c r="C66" i="14"/>
  <c r="X126" i="11"/>
  <c r="V125" i="7"/>
  <c r="S125" i="9" s="1"/>
  <c r="T125" i="23" s="1"/>
  <c r="S126" i="2"/>
  <c r="S125" i="7" s="1"/>
  <c r="Q125" i="9" s="1"/>
  <c r="I65" i="14"/>
  <c r="Q65" i="14" s="1"/>
  <c r="W125" i="11"/>
  <c r="P125" i="1"/>
  <c r="C125" i="7" s="1"/>
  <c r="R126" i="2"/>
  <c r="R125" i="7" s="1"/>
  <c r="P125" i="9" s="1"/>
  <c r="M126" i="2"/>
  <c r="M125" i="7" s="1"/>
  <c r="K125" i="9" s="1"/>
  <c r="N126" i="2"/>
  <c r="N125" i="7" s="1"/>
  <c r="L125" i="9" s="1"/>
  <c r="O126" i="2"/>
  <c r="O125" i="7" s="1"/>
  <c r="M125" i="9" s="1"/>
  <c r="P126" i="2"/>
  <c r="P125" i="7" s="1"/>
  <c r="N125" i="9" s="1"/>
  <c r="Q126" i="2"/>
  <c r="Q125" i="7" s="1"/>
  <c r="O125" i="9" s="1"/>
  <c r="U124" i="7"/>
  <c r="R124" i="9" s="1"/>
  <c r="S124" i="23" s="1"/>
  <c r="H63" i="14"/>
  <c r="P63" i="14" s="1"/>
  <c r="AC123" i="11"/>
  <c r="AA122" i="7"/>
  <c r="X122" i="9" s="1"/>
  <c r="Y122" i="23" s="1"/>
  <c r="G62" i="14"/>
  <c r="O62" i="14" s="1"/>
  <c r="AB122" i="11"/>
  <c r="Z121" i="7"/>
  <c r="W121" i="9" s="1"/>
  <c r="X121" i="23" s="1"/>
  <c r="F61" i="14"/>
  <c r="N61" i="14" s="1"/>
  <c r="AA121" i="11"/>
  <c r="Y120" i="7"/>
  <c r="V120" i="9" s="1"/>
  <c r="W120" i="23" s="1"/>
  <c r="E60" i="14"/>
  <c r="M60" i="14" s="1"/>
  <c r="Z120" i="11"/>
  <c r="X119" i="7"/>
  <c r="U119" i="9" s="1"/>
  <c r="V119" i="23" s="1"/>
  <c r="D59" i="14"/>
  <c r="L59" i="14" s="1"/>
  <c r="Y119" i="11"/>
  <c r="W118" i="7"/>
  <c r="T118" i="9" s="1"/>
  <c r="U118" i="23" s="1"/>
  <c r="C58" i="14"/>
  <c r="X118" i="11"/>
  <c r="V117" i="7"/>
  <c r="S117" i="9" s="1"/>
  <c r="T117" i="23" s="1"/>
  <c r="I57" i="14"/>
  <c r="Q57" i="14" s="1"/>
  <c r="S118" i="2"/>
  <c r="S117" i="7" s="1"/>
  <c r="Q117" i="9" s="1"/>
  <c r="W117" i="11"/>
  <c r="P117" i="1"/>
  <c r="C117" i="7" s="1"/>
  <c r="C117" i="9" s="1"/>
  <c r="R118" i="2"/>
  <c r="R117" i="7" s="1"/>
  <c r="P117" i="9" s="1"/>
  <c r="M118" i="2"/>
  <c r="M117" i="7" s="1"/>
  <c r="K117" i="9" s="1"/>
  <c r="N118" i="2"/>
  <c r="N117" i="7" s="1"/>
  <c r="L117" i="9" s="1"/>
  <c r="O118" i="2"/>
  <c r="O117" i="7" s="1"/>
  <c r="M117" i="9" s="1"/>
  <c r="P118" i="2"/>
  <c r="P117" i="7" s="1"/>
  <c r="N117" i="9" s="1"/>
  <c r="Q118" i="2"/>
  <c r="Q117" i="7" s="1"/>
  <c r="O117" i="9" s="1"/>
  <c r="U116" i="7"/>
  <c r="R116" i="9" s="1"/>
  <c r="S116" i="23" s="1"/>
  <c r="H55" i="14"/>
  <c r="P55" i="14" s="1"/>
  <c r="AC115" i="11"/>
  <c r="AA114" i="7"/>
  <c r="X114" i="9" s="1"/>
  <c r="Y114" i="23" s="1"/>
  <c r="G54" i="14"/>
  <c r="O54" i="14" s="1"/>
  <c r="AB114" i="11"/>
  <c r="Z113" i="7"/>
  <c r="W113" i="9" s="1"/>
  <c r="X113" i="23" s="1"/>
  <c r="F53" i="14"/>
  <c r="N53" i="14" s="1"/>
  <c r="AA113" i="11"/>
  <c r="Y112" i="7"/>
  <c r="V112" i="9" s="1"/>
  <c r="W112" i="23" s="1"/>
  <c r="E52" i="14"/>
  <c r="M52" i="14" s="1"/>
  <c r="Z112" i="11"/>
  <c r="X111" i="7"/>
  <c r="U111" i="9" s="1"/>
  <c r="V111" i="23" s="1"/>
  <c r="D51" i="14"/>
  <c r="L51" i="14" s="1"/>
  <c r="Y111" i="11"/>
  <c r="W110" i="7"/>
  <c r="T110" i="9" s="1"/>
  <c r="U110" i="23" s="1"/>
  <c r="C50" i="14"/>
  <c r="X110" i="11"/>
  <c r="V109" i="7"/>
  <c r="S109" i="9" s="1"/>
  <c r="T109" i="23" s="1"/>
  <c r="S110" i="2"/>
  <c r="S109" i="7" s="1"/>
  <c r="Q109" i="9" s="1"/>
  <c r="I49" i="14"/>
  <c r="Q49" i="14" s="1"/>
  <c r="W109" i="11"/>
  <c r="P109" i="1"/>
  <c r="C109" i="7" s="1"/>
  <c r="R110" i="2"/>
  <c r="R109" i="7" s="1"/>
  <c r="P109" i="9" s="1"/>
  <c r="M110" i="2"/>
  <c r="M109" i="7" s="1"/>
  <c r="K109" i="9" s="1"/>
  <c r="N110" i="2"/>
  <c r="N109" i="7" s="1"/>
  <c r="L109" i="9" s="1"/>
  <c r="O110" i="2"/>
  <c r="O109" i="7" s="1"/>
  <c r="M109" i="9" s="1"/>
  <c r="P110" i="2"/>
  <c r="P109" i="7" s="1"/>
  <c r="N109" i="9" s="1"/>
  <c r="Q110" i="2"/>
  <c r="Q109" i="7" s="1"/>
  <c r="O109" i="9" s="1"/>
  <c r="U108" i="7"/>
  <c r="R108" i="9" s="1"/>
  <c r="S108" i="23" s="1"/>
  <c r="H47" i="14"/>
  <c r="P47" i="14" s="1"/>
  <c r="AC107" i="11"/>
  <c r="AA106" i="7"/>
  <c r="X106" i="9" s="1"/>
  <c r="Y106" i="23" s="1"/>
  <c r="G46" i="14"/>
  <c r="O46" i="14" s="1"/>
  <c r="AB106" i="11"/>
  <c r="Z105" i="7"/>
  <c r="W105" i="9" s="1"/>
  <c r="X105" i="23" s="1"/>
  <c r="F45" i="14"/>
  <c r="N45" i="14" s="1"/>
  <c r="AA105" i="11"/>
  <c r="Y104" i="7"/>
  <c r="V104" i="9" s="1"/>
  <c r="W104" i="23" s="1"/>
  <c r="E44" i="14"/>
  <c r="M44" i="14" s="1"/>
  <c r="Z104" i="11"/>
  <c r="X103" i="7"/>
  <c r="U103" i="9" s="1"/>
  <c r="V103" i="23" s="1"/>
  <c r="D43" i="14"/>
  <c r="L43" i="14" s="1"/>
  <c r="Y103" i="11"/>
  <c r="W102" i="7"/>
  <c r="T102" i="9" s="1"/>
  <c r="U102" i="23" s="1"/>
  <c r="C42" i="14"/>
  <c r="X102" i="11"/>
  <c r="V101" i="7"/>
  <c r="S101" i="9" s="1"/>
  <c r="T101" i="23" s="1"/>
  <c r="I41" i="14"/>
  <c r="Q41" i="14" s="1"/>
  <c r="S102" i="2"/>
  <c r="S101" i="7" s="1"/>
  <c r="Q101" i="9" s="1"/>
  <c r="W101" i="11"/>
  <c r="P101" i="1"/>
  <c r="C101" i="7" s="1"/>
  <c r="C101" i="9" s="1"/>
  <c r="R102" i="2"/>
  <c r="R101" i="7" s="1"/>
  <c r="P101" i="9" s="1"/>
  <c r="M102" i="2"/>
  <c r="M101" i="7" s="1"/>
  <c r="K101" i="9" s="1"/>
  <c r="N102" i="2"/>
  <c r="N101" i="7" s="1"/>
  <c r="L101" i="9" s="1"/>
  <c r="O102" i="2"/>
  <c r="O101" i="7" s="1"/>
  <c r="M101" i="9" s="1"/>
  <c r="P102" i="2"/>
  <c r="P101" i="7" s="1"/>
  <c r="N101" i="9" s="1"/>
  <c r="Q102" i="2"/>
  <c r="Q101" i="7" s="1"/>
  <c r="O101" i="9" s="1"/>
  <c r="U100" i="7"/>
  <c r="R100" i="9" s="1"/>
  <c r="S100" i="23" s="1"/>
  <c r="H39" i="14"/>
  <c r="P39" i="14" s="1"/>
  <c r="AC99" i="11"/>
  <c r="AA98" i="7"/>
  <c r="X98" i="9" s="1"/>
  <c r="Y98" i="23" s="1"/>
  <c r="G38" i="14"/>
  <c r="O38" i="14" s="1"/>
  <c r="AB98" i="11"/>
  <c r="Z97" i="7"/>
  <c r="W97" i="9" s="1"/>
  <c r="X97" i="23" s="1"/>
  <c r="F37" i="14"/>
  <c r="N37" i="14" s="1"/>
  <c r="AA97" i="11"/>
  <c r="Y96" i="7"/>
  <c r="V96" i="9" s="1"/>
  <c r="W96" i="23" s="1"/>
  <c r="E36" i="14"/>
  <c r="M36" i="14" s="1"/>
  <c r="Z96" i="11"/>
  <c r="X95" i="7"/>
  <c r="U95" i="9" s="1"/>
  <c r="V95" i="23" s="1"/>
  <c r="D35" i="14"/>
  <c r="L35" i="14" s="1"/>
  <c r="Y95" i="11"/>
  <c r="W94" i="7"/>
  <c r="T94" i="9" s="1"/>
  <c r="U94" i="23" s="1"/>
  <c r="C34" i="14"/>
  <c r="X94" i="11"/>
  <c r="V93" i="7"/>
  <c r="S93" i="9" s="1"/>
  <c r="T93" i="23" s="1"/>
  <c r="S94" i="2"/>
  <c r="S93" i="7" s="1"/>
  <c r="Q93" i="9" s="1"/>
  <c r="I33" i="14"/>
  <c r="Q33" i="14" s="1"/>
  <c r="W93" i="11"/>
  <c r="P93" i="1"/>
  <c r="C93" i="7" s="1"/>
  <c r="R94" i="2"/>
  <c r="R93" i="7" s="1"/>
  <c r="P93" i="9" s="1"/>
  <c r="M94" i="2"/>
  <c r="M93" i="7" s="1"/>
  <c r="K93" i="9" s="1"/>
  <c r="N94" i="2"/>
  <c r="N93" i="7" s="1"/>
  <c r="L93" i="9" s="1"/>
  <c r="O94" i="2"/>
  <c r="O93" i="7" s="1"/>
  <c r="M93" i="9" s="1"/>
  <c r="P94" i="2"/>
  <c r="P93" i="7" s="1"/>
  <c r="N93" i="9" s="1"/>
  <c r="Q94" i="2"/>
  <c r="Q93" i="7" s="1"/>
  <c r="O93" i="9" s="1"/>
  <c r="U92" i="7"/>
  <c r="R92" i="9" s="1"/>
  <c r="S92" i="23" s="1"/>
  <c r="H31" i="14"/>
  <c r="P31" i="14" s="1"/>
  <c r="AC91" i="11"/>
  <c r="AA90" i="7"/>
  <c r="X90" i="9" s="1"/>
  <c r="Y90" i="23" s="1"/>
  <c r="G30" i="14"/>
  <c r="O30" i="14" s="1"/>
  <c r="AB90" i="11"/>
  <c r="Z89" i="7"/>
  <c r="W89" i="9" s="1"/>
  <c r="X89" i="23" s="1"/>
  <c r="F29" i="14"/>
  <c r="N29" i="14" s="1"/>
  <c r="AA89" i="11"/>
  <c r="Y88" i="7"/>
  <c r="V88" i="9" s="1"/>
  <c r="W88" i="23" s="1"/>
  <c r="E28" i="14"/>
  <c r="M28" i="14" s="1"/>
  <c r="Z88" i="11"/>
  <c r="X87" i="7"/>
  <c r="U87" i="9" s="1"/>
  <c r="V87" i="23" s="1"/>
  <c r="D27" i="14"/>
  <c r="L27" i="14" s="1"/>
  <c r="Y87" i="11"/>
  <c r="W86" i="7"/>
  <c r="T86" i="9" s="1"/>
  <c r="U86" i="23" s="1"/>
  <c r="C26" i="14"/>
  <c r="X86" i="11"/>
  <c r="V85" i="7"/>
  <c r="S85" i="9" s="1"/>
  <c r="T85" i="23" s="1"/>
  <c r="I25" i="14"/>
  <c r="Q25" i="14" s="1"/>
  <c r="S86" i="2"/>
  <c r="S85" i="7" s="1"/>
  <c r="Q85" i="9" s="1"/>
  <c r="W85" i="11"/>
  <c r="P85" i="1"/>
  <c r="C85" i="7" s="1"/>
  <c r="C85" i="9" s="1"/>
  <c r="R86" i="2"/>
  <c r="R85" i="7" s="1"/>
  <c r="P85" i="9" s="1"/>
  <c r="M86" i="2"/>
  <c r="M85" i="7" s="1"/>
  <c r="K85" i="9" s="1"/>
  <c r="N86" i="2"/>
  <c r="N85" i="7" s="1"/>
  <c r="L85" i="9" s="1"/>
  <c r="O86" i="2"/>
  <c r="O85" i="7" s="1"/>
  <c r="M85" i="9" s="1"/>
  <c r="P86" i="2"/>
  <c r="P85" i="7" s="1"/>
  <c r="N85" i="9" s="1"/>
  <c r="Q86" i="2"/>
  <c r="Q85" i="7" s="1"/>
  <c r="O85" i="9" s="1"/>
  <c r="U84" i="7"/>
  <c r="R84" i="9" s="1"/>
  <c r="S84" i="23" s="1"/>
  <c r="H23" i="14"/>
  <c r="P23" i="14" s="1"/>
  <c r="AC83" i="11"/>
  <c r="AA82" i="7"/>
  <c r="X82" i="9" s="1"/>
  <c r="Y82" i="23" s="1"/>
  <c r="G22" i="14"/>
  <c r="O22" i="14" s="1"/>
  <c r="AB82" i="11"/>
  <c r="Z81" i="7"/>
  <c r="W81" i="9" s="1"/>
  <c r="X81" i="23" s="1"/>
  <c r="F21" i="14"/>
  <c r="N21" i="14" s="1"/>
  <c r="AA81" i="11"/>
  <c r="Y80" i="7"/>
  <c r="V80" i="9" s="1"/>
  <c r="W80" i="23" s="1"/>
  <c r="E20" i="14"/>
  <c r="M20" i="14" s="1"/>
  <c r="Z80" i="11"/>
  <c r="X79" i="7"/>
  <c r="U79" i="9" s="1"/>
  <c r="V79" i="23" s="1"/>
  <c r="D19" i="14"/>
  <c r="L19" i="14" s="1"/>
  <c r="Y79" i="11"/>
  <c r="W78" i="7"/>
  <c r="T78" i="9" s="1"/>
  <c r="U78" i="23" s="1"/>
  <c r="C18" i="14"/>
  <c r="X78" i="11"/>
  <c r="V77" i="7"/>
  <c r="S77" i="9" s="1"/>
  <c r="T77" i="23" s="1"/>
  <c r="S78" i="2"/>
  <c r="S77" i="7" s="1"/>
  <c r="Q77" i="9" s="1"/>
  <c r="I17" i="14"/>
  <c r="Q17" i="14" s="1"/>
  <c r="W77" i="11"/>
  <c r="P77" i="1"/>
  <c r="C77" i="7" s="1"/>
  <c r="R78" i="2"/>
  <c r="R77" i="7" s="1"/>
  <c r="P77" i="9" s="1"/>
  <c r="M78" i="2"/>
  <c r="M77" i="7" s="1"/>
  <c r="K77" i="9" s="1"/>
  <c r="N78" i="2"/>
  <c r="N77" i="7" s="1"/>
  <c r="L77" i="9" s="1"/>
  <c r="O78" i="2"/>
  <c r="O77" i="7" s="1"/>
  <c r="M77" i="9" s="1"/>
  <c r="P78" i="2"/>
  <c r="P77" i="7" s="1"/>
  <c r="N77" i="9" s="1"/>
  <c r="Q78" i="2"/>
  <c r="Q77" i="7" s="1"/>
  <c r="O77" i="9" s="1"/>
  <c r="U76" i="7"/>
  <c r="R76" i="9" s="1"/>
  <c r="S76" i="23" s="1"/>
  <c r="H15" i="14"/>
  <c r="P15" i="14" s="1"/>
  <c r="AC75" i="11"/>
  <c r="AA74" i="7"/>
  <c r="X74" i="9" s="1"/>
  <c r="Y74" i="23" s="1"/>
  <c r="G14" i="14"/>
  <c r="O14" i="14" s="1"/>
  <c r="AB74" i="11"/>
  <c r="Z73" i="7"/>
  <c r="W73" i="9" s="1"/>
  <c r="X73" i="23" s="1"/>
  <c r="F13" i="14"/>
  <c r="N13" i="14" s="1"/>
  <c r="AA73" i="11"/>
  <c r="Y72" i="7"/>
  <c r="V72" i="9" s="1"/>
  <c r="W72" i="23" s="1"/>
  <c r="E12" i="14"/>
  <c r="M12" i="14" s="1"/>
  <c r="Z72" i="11"/>
  <c r="X71" i="7"/>
  <c r="U71" i="9" s="1"/>
  <c r="V71" i="23" s="1"/>
  <c r="D11" i="14"/>
  <c r="L11" i="14" s="1"/>
  <c r="Y71" i="11"/>
  <c r="W70" i="7"/>
  <c r="T70" i="9" s="1"/>
  <c r="U70" i="23" s="1"/>
  <c r="C10" i="14"/>
  <c r="X70" i="11"/>
  <c r="V69" i="7"/>
  <c r="S69" i="9" s="1"/>
  <c r="T69" i="23" s="1"/>
  <c r="S70" i="2"/>
  <c r="S69" i="7" s="1"/>
  <c r="Q69" i="9" s="1"/>
  <c r="I9" i="14"/>
  <c r="Q9" i="14" s="1"/>
  <c r="W69" i="11"/>
  <c r="P69" i="1"/>
  <c r="C69" i="7" s="1"/>
  <c r="C69" i="9" s="1"/>
  <c r="R70" i="2"/>
  <c r="R69" i="7" s="1"/>
  <c r="P69" i="9" s="1"/>
  <c r="M70" i="2"/>
  <c r="M69" i="7" s="1"/>
  <c r="K69" i="9" s="1"/>
  <c r="N70" i="2"/>
  <c r="N69" i="7" s="1"/>
  <c r="L69" i="9" s="1"/>
  <c r="O70" i="2"/>
  <c r="O69" i="7" s="1"/>
  <c r="M69" i="9" s="1"/>
  <c r="P70" i="2"/>
  <c r="P69" i="7" s="1"/>
  <c r="N69" i="9" s="1"/>
  <c r="Q70" i="2"/>
  <c r="Q69" i="7" s="1"/>
  <c r="O69" i="9" s="1"/>
  <c r="U68" i="7"/>
  <c r="R68" i="9" s="1"/>
  <c r="S68" i="23" s="1"/>
  <c r="H7" i="14"/>
  <c r="P7" i="14" s="1"/>
  <c r="AC67" i="11"/>
  <c r="AA66" i="7"/>
  <c r="X66" i="9" s="1"/>
  <c r="Y66" i="23" s="1"/>
  <c r="G6" i="14"/>
  <c r="O6" i="14" s="1"/>
  <c r="AB66" i="11"/>
  <c r="Z65" i="7"/>
  <c r="W65" i="9" s="1"/>
  <c r="X65" i="23" s="1"/>
  <c r="F5" i="14"/>
  <c r="N5" i="14" s="1"/>
  <c r="AA65" i="11"/>
  <c r="Y64" i="7"/>
  <c r="V64" i="9" s="1"/>
  <c r="W64" i="23" s="1"/>
  <c r="Z64" i="11"/>
  <c r="X63" i="7"/>
  <c r="U63" i="9" s="1"/>
  <c r="V63" i="23" s="1"/>
  <c r="Y63" i="11"/>
  <c r="W62" i="7"/>
  <c r="T62" i="9" s="1"/>
  <c r="U62" i="23" s="1"/>
  <c r="X62" i="11"/>
  <c r="V61" i="7"/>
  <c r="S61" i="9" s="1"/>
  <c r="T61" i="23" s="1"/>
  <c r="S62" i="2"/>
  <c r="S61" i="7" s="1"/>
  <c r="Q61" i="9" s="1"/>
  <c r="W61" i="11"/>
  <c r="P61" i="1"/>
  <c r="C61" i="7" s="1"/>
  <c r="C61" i="9" s="1"/>
  <c r="R62" i="2"/>
  <c r="R61" i="7" s="1"/>
  <c r="P61" i="9" s="1"/>
  <c r="M62" i="2"/>
  <c r="M61" i="7" s="1"/>
  <c r="K61" i="9" s="1"/>
  <c r="N62" i="2"/>
  <c r="N61" i="7" s="1"/>
  <c r="L61" i="9" s="1"/>
  <c r="O62" i="2"/>
  <c r="O61" i="7" s="1"/>
  <c r="M61" i="9" s="1"/>
  <c r="P62" i="2"/>
  <c r="P61" i="7" s="1"/>
  <c r="N61" i="9" s="1"/>
  <c r="Q62" i="2"/>
  <c r="Q61" i="7" s="1"/>
  <c r="O61" i="9" s="1"/>
  <c r="U60" i="7"/>
  <c r="R60" i="9" s="1"/>
  <c r="S60" i="23" s="1"/>
  <c r="AC59" i="11"/>
  <c r="AA58" i="7"/>
  <c r="X58" i="9" s="1"/>
  <c r="Y58" i="23" s="1"/>
  <c r="AB58" i="11"/>
  <c r="Z57" i="7"/>
  <c r="W57" i="9" s="1"/>
  <c r="X57" i="23" s="1"/>
  <c r="AA57" i="11"/>
  <c r="Y56" i="7"/>
  <c r="V56" i="9" s="1"/>
  <c r="W56" i="23" s="1"/>
  <c r="Z56" i="11"/>
  <c r="X55" i="7"/>
  <c r="U55" i="9" s="1"/>
  <c r="V55" i="23" s="1"/>
  <c r="Y55" i="11"/>
  <c r="W54" i="7"/>
  <c r="T54" i="9" s="1"/>
  <c r="U54" i="23" s="1"/>
  <c r="X54" i="11"/>
  <c r="V53" i="7"/>
  <c r="S53" i="9" s="1"/>
  <c r="T53" i="23" s="1"/>
  <c r="S54" i="2"/>
  <c r="S53" i="7" s="1"/>
  <c r="Q53" i="9" s="1"/>
  <c r="W53" i="11"/>
  <c r="P53" i="1"/>
  <c r="C53" i="7" s="1"/>
  <c r="R54" i="2"/>
  <c r="R53" i="7" s="1"/>
  <c r="P53" i="9" s="1"/>
  <c r="M54" i="2"/>
  <c r="M53" i="7" s="1"/>
  <c r="K53" i="9" s="1"/>
  <c r="N54" i="2"/>
  <c r="N53" i="7" s="1"/>
  <c r="L53" i="9" s="1"/>
  <c r="O54" i="2"/>
  <c r="O53" i="7" s="1"/>
  <c r="M53" i="9" s="1"/>
  <c r="P54" i="2"/>
  <c r="P53" i="7" s="1"/>
  <c r="N53" i="9" s="1"/>
  <c r="Q54" i="2"/>
  <c r="Q53" i="7" s="1"/>
  <c r="O53" i="9" s="1"/>
  <c r="U52" i="7"/>
  <c r="R52" i="9" s="1"/>
  <c r="S52" i="23" s="1"/>
  <c r="AC51" i="11"/>
  <c r="AA50" i="7"/>
  <c r="X50" i="9" s="1"/>
  <c r="Y50" i="23" s="1"/>
  <c r="AB50" i="11"/>
  <c r="Z49" i="7"/>
  <c r="W49" i="9" s="1"/>
  <c r="X49" i="23" s="1"/>
  <c r="AA49" i="11"/>
  <c r="Y48" i="7"/>
  <c r="V48" i="9" s="1"/>
  <c r="W48" i="23" s="1"/>
  <c r="Z48" i="11"/>
  <c r="X47" i="7"/>
  <c r="U47" i="9" s="1"/>
  <c r="V47" i="23" s="1"/>
  <c r="Y47" i="11"/>
  <c r="W46" i="7"/>
  <c r="T46" i="9" s="1"/>
  <c r="U46" i="23" s="1"/>
  <c r="X46" i="11"/>
  <c r="V45" i="7"/>
  <c r="S45" i="9" s="1"/>
  <c r="T45" i="23" s="1"/>
  <c r="S46" i="2"/>
  <c r="S45" i="7" s="1"/>
  <c r="Q45" i="9" s="1"/>
  <c r="W45" i="11"/>
  <c r="P45" i="1"/>
  <c r="C45" i="7" s="1"/>
  <c r="R46" i="2"/>
  <c r="R45" i="7" s="1"/>
  <c r="P45" i="9" s="1"/>
  <c r="M46" i="2"/>
  <c r="M45" i="7" s="1"/>
  <c r="K45" i="9" s="1"/>
  <c r="N46" i="2"/>
  <c r="N45" i="7" s="1"/>
  <c r="L45" i="9" s="1"/>
  <c r="O46" i="2"/>
  <c r="O45" i="7" s="1"/>
  <c r="M45" i="9" s="1"/>
  <c r="P46" i="2"/>
  <c r="P45" i="7" s="1"/>
  <c r="N45" i="9" s="1"/>
  <c r="Q46" i="2"/>
  <c r="Q45" i="7" s="1"/>
  <c r="O45" i="9" s="1"/>
  <c r="U44" i="7"/>
  <c r="R44" i="9" s="1"/>
  <c r="S44" i="23" s="1"/>
  <c r="AC43" i="11"/>
  <c r="AA42" i="7"/>
  <c r="X42" i="9" s="1"/>
  <c r="Y42" i="23" s="1"/>
  <c r="AB42" i="11"/>
  <c r="Z41" i="7"/>
  <c r="W41" i="9" s="1"/>
  <c r="X41" i="23" s="1"/>
  <c r="AA41" i="11"/>
  <c r="Y40" i="7"/>
  <c r="V40" i="9" s="1"/>
  <c r="W40" i="23" s="1"/>
  <c r="Z40" i="11"/>
  <c r="X39" i="7"/>
  <c r="U39" i="9" s="1"/>
  <c r="V39" i="23" s="1"/>
  <c r="Y39" i="11"/>
  <c r="W38" i="7"/>
  <c r="T38" i="9" s="1"/>
  <c r="U38" i="23" s="1"/>
  <c r="X38" i="11"/>
  <c r="V37" i="7"/>
  <c r="S37" i="9" s="1"/>
  <c r="T37" i="23" s="1"/>
  <c r="S38" i="2"/>
  <c r="S37" i="7" s="1"/>
  <c r="Q37" i="9" s="1"/>
  <c r="W37" i="11"/>
  <c r="P37" i="1"/>
  <c r="C37" i="7" s="1"/>
  <c r="R38" i="2"/>
  <c r="R37" i="7" s="1"/>
  <c r="P37" i="9" s="1"/>
  <c r="M38" i="2"/>
  <c r="M37" i="7" s="1"/>
  <c r="K37" i="9" s="1"/>
  <c r="N38" i="2"/>
  <c r="N37" i="7" s="1"/>
  <c r="L37" i="9" s="1"/>
  <c r="O38" i="2"/>
  <c r="O37" i="7" s="1"/>
  <c r="M37" i="9" s="1"/>
  <c r="P38" i="2"/>
  <c r="P37" i="7" s="1"/>
  <c r="N37" i="9" s="1"/>
  <c r="Q38" i="2"/>
  <c r="Q37" i="7" s="1"/>
  <c r="O37" i="9" s="1"/>
  <c r="U36" i="7"/>
  <c r="R36" i="9" s="1"/>
  <c r="S36" i="23" s="1"/>
  <c r="AC35" i="11"/>
  <c r="AA34" i="7"/>
  <c r="X34" i="9" s="1"/>
  <c r="Y34" i="23" s="1"/>
  <c r="AB34" i="11"/>
  <c r="Z33" i="7"/>
  <c r="W33" i="9" s="1"/>
  <c r="X33" i="23" s="1"/>
  <c r="AA33" i="11"/>
  <c r="Y32" i="7"/>
  <c r="V32" i="9" s="1"/>
  <c r="W32" i="23" s="1"/>
  <c r="Z32" i="11"/>
  <c r="X31" i="7"/>
  <c r="U31" i="9" s="1"/>
  <c r="V31" i="23" s="1"/>
  <c r="Y31" i="11"/>
  <c r="W30" i="7"/>
  <c r="T30" i="9" s="1"/>
  <c r="U30" i="23" s="1"/>
  <c r="X30" i="11"/>
  <c r="V29" i="7"/>
  <c r="S29" i="9" s="1"/>
  <c r="T29" i="23" s="1"/>
  <c r="S30" i="2"/>
  <c r="S29" i="7" s="1"/>
  <c r="Q29" i="9" s="1"/>
  <c r="W29" i="11"/>
  <c r="P29" i="1"/>
  <c r="C29" i="7" s="1"/>
  <c r="R30" i="2"/>
  <c r="R29" i="7" s="1"/>
  <c r="P29" i="9" s="1"/>
  <c r="M30" i="2"/>
  <c r="M29" i="7" s="1"/>
  <c r="K29" i="9" s="1"/>
  <c r="N30" i="2"/>
  <c r="N29" i="7" s="1"/>
  <c r="L29" i="9" s="1"/>
  <c r="O30" i="2"/>
  <c r="O29" i="7" s="1"/>
  <c r="M29" i="9" s="1"/>
  <c r="P30" i="2"/>
  <c r="P29" i="7" s="1"/>
  <c r="N29" i="9" s="1"/>
  <c r="Q30" i="2"/>
  <c r="Q29" i="7" s="1"/>
  <c r="O29" i="9" s="1"/>
  <c r="U28" i="7"/>
  <c r="R28" i="9" s="1"/>
  <c r="S28" i="23" s="1"/>
  <c r="AC27" i="11"/>
  <c r="AA26" i="7"/>
  <c r="X26" i="9" s="1"/>
  <c r="Y26" i="23" s="1"/>
  <c r="AB26" i="11"/>
  <c r="Z25" i="7"/>
  <c r="W25" i="9" s="1"/>
  <c r="X25" i="23" s="1"/>
  <c r="AA25" i="11"/>
  <c r="Y24" i="7"/>
  <c r="V24" i="9" s="1"/>
  <c r="W24" i="23" s="1"/>
  <c r="Z24" i="11"/>
  <c r="X23" i="7"/>
  <c r="U23" i="9" s="1"/>
  <c r="V23" i="23" s="1"/>
  <c r="Y23" i="11"/>
  <c r="W22" i="7"/>
  <c r="T22" i="9" s="1"/>
  <c r="U22" i="23" s="1"/>
  <c r="X22" i="11"/>
  <c r="V21" i="7"/>
  <c r="S21" i="9" s="1"/>
  <c r="T21" i="23" s="1"/>
  <c r="S22" i="2"/>
  <c r="S21" i="7" s="1"/>
  <c r="Q21" i="9" s="1"/>
  <c r="W21" i="11"/>
  <c r="P21" i="1"/>
  <c r="C21" i="7" s="1"/>
  <c r="C21" i="9" s="1"/>
  <c r="R22" i="2"/>
  <c r="R21" i="7" s="1"/>
  <c r="P21" i="9" s="1"/>
  <c r="M22" i="2"/>
  <c r="M21" i="7" s="1"/>
  <c r="K21" i="9" s="1"/>
  <c r="N22" i="2"/>
  <c r="N21" i="7" s="1"/>
  <c r="L21" i="9" s="1"/>
  <c r="O22" i="2"/>
  <c r="O21" i="7" s="1"/>
  <c r="M21" i="9" s="1"/>
  <c r="P22" i="2"/>
  <c r="P21" i="7" s="1"/>
  <c r="N21" i="9" s="1"/>
  <c r="Q22" i="2"/>
  <c r="Q21" i="7" s="1"/>
  <c r="O21" i="9" s="1"/>
  <c r="U20" i="7"/>
  <c r="R20" i="9" s="1"/>
  <c r="S20" i="23" s="1"/>
  <c r="AC19" i="11"/>
  <c r="AA18" i="7"/>
  <c r="X18" i="9" s="1"/>
  <c r="Y18" i="23" s="1"/>
  <c r="AB18" i="11"/>
  <c r="Z17" i="7"/>
  <c r="W17" i="9" s="1"/>
  <c r="X17" i="23" s="1"/>
  <c r="AA17" i="11"/>
  <c r="Y16" i="7"/>
  <c r="V16" i="9" s="1"/>
  <c r="W16" i="23" s="1"/>
  <c r="Z16" i="11"/>
  <c r="X15" i="7"/>
  <c r="U15" i="9" s="1"/>
  <c r="V15" i="23" s="1"/>
  <c r="Y15" i="11"/>
  <c r="W14" i="7"/>
  <c r="T14" i="9" s="1"/>
  <c r="U14" i="23" s="1"/>
  <c r="X14" i="11"/>
  <c r="V13" i="7"/>
  <c r="S13" i="9" s="1"/>
  <c r="T13" i="23" s="1"/>
  <c r="S14" i="2"/>
  <c r="S13" i="7" s="1"/>
  <c r="Q13" i="9" s="1"/>
  <c r="W13" i="11"/>
  <c r="P13" i="1"/>
  <c r="C13" i="7" s="1"/>
  <c r="R14" i="2"/>
  <c r="R13" i="7" s="1"/>
  <c r="P13" i="9" s="1"/>
  <c r="M14" i="2"/>
  <c r="M13" i="7" s="1"/>
  <c r="K13" i="9" s="1"/>
  <c r="N14" i="2"/>
  <c r="N13" i="7" s="1"/>
  <c r="L13" i="9" s="1"/>
  <c r="O14" i="2"/>
  <c r="O13" i="7" s="1"/>
  <c r="M13" i="9" s="1"/>
  <c r="P14" i="2"/>
  <c r="P13" i="7" s="1"/>
  <c r="N13" i="9" s="1"/>
  <c r="Q14" i="2"/>
  <c r="Q13" i="7" s="1"/>
  <c r="O13" i="9" s="1"/>
  <c r="U12" i="7"/>
  <c r="R12" i="9" s="1"/>
  <c r="S12" i="23" s="1"/>
  <c r="AC11" i="11"/>
  <c r="AA10" i="7"/>
  <c r="X10" i="9" s="1"/>
  <c r="Y10" i="23" s="1"/>
  <c r="AB10" i="11"/>
  <c r="Z9" i="7"/>
  <c r="W9" i="9" s="1"/>
  <c r="X9" i="23" s="1"/>
  <c r="AA9" i="11"/>
  <c r="Y8" i="7"/>
  <c r="V8" i="9" s="1"/>
  <c r="W8" i="23" s="1"/>
  <c r="Z8" i="11"/>
  <c r="X7" i="7"/>
  <c r="U7" i="9" s="1"/>
  <c r="V7" i="23" s="1"/>
  <c r="Y7" i="11"/>
  <c r="W6" i="7"/>
  <c r="T6" i="9" s="1"/>
  <c r="U6" i="23" s="1"/>
  <c r="X6" i="11"/>
  <c r="V5" i="7"/>
  <c r="S5" i="9" s="1"/>
  <c r="T5" i="23" s="1"/>
  <c r="AA5" i="11"/>
  <c r="Y4" i="7"/>
  <c r="V4" i="9" s="1"/>
  <c r="W4" i="23" s="1"/>
  <c r="H184" i="14"/>
  <c r="P184" i="14" s="1"/>
  <c r="AC244" i="11"/>
  <c r="AA243" i="7"/>
  <c r="X243" i="9" s="1"/>
  <c r="Y243" i="23" s="1"/>
  <c r="G183" i="14"/>
  <c r="O183" i="14" s="1"/>
  <c r="AB243" i="11"/>
  <c r="Z242" i="7"/>
  <c r="W242" i="9" s="1"/>
  <c r="X242" i="23" s="1"/>
  <c r="F182" i="14"/>
  <c r="N182" i="14" s="1"/>
  <c r="AA242" i="11"/>
  <c r="Y241" i="7"/>
  <c r="V241" i="9" s="1"/>
  <c r="W241" i="23" s="1"/>
  <c r="E181" i="14"/>
  <c r="M181" i="14" s="1"/>
  <c r="Z241" i="11"/>
  <c r="X240" i="7"/>
  <c r="U240" i="9" s="1"/>
  <c r="V240" i="23" s="1"/>
  <c r="D180" i="14"/>
  <c r="L180" i="14" s="1"/>
  <c r="Y240" i="11"/>
  <c r="W239" i="7"/>
  <c r="T239" i="9" s="1"/>
  <c r="U239" i="23" s="1"/>
  <c r="C179" i="14"/>
  <c r="X239" i="11"/>
  <c r="V238" i="7"/>
  <c r="S238" i="9" s="1"/>
  <c r="T238" i="23" s="1"/>
  <c r="S239" i="2"/>
  <c r="S238" i="7" s="1"/>
  <c r="Q238" i="9" s="1"/>
  <c r="I178" i="14"/>
  <c r="Q178" i="14" s="1"/>
  <c r="W238" i="11"/>
  <c r="P238" i="1"/>
  <c r="C238" i="7" s="1"/>
  <c r="C238" i="9" s="1"/>
  <c r="M239" i="2"/>
  <c r="M238" i="7" s="1"/>
  <c r="K238" i="9" s="1"/>
  <c r="T177" i="13" s="1"/>
  <c r="O239" i="2"/>
  <c r="O238" i="7" s="1"/>
  <c r="M238" i="9" s="1"/>
  <c r="N239" i="2"/>
  <c r="N238" i="7" s="1"/>
  <c r="L238" i="9" s="1"/>
  <c r="P239" i="2"/>
  <c r="P238" i="7" s="1"/>
  <c r="N238" i="9" s="1"/>
  <c r="Q239" i="2"/>
  <c r="Q238" i="7" s="1"/>
  <c r="O238" i="9" s="1"/>
  <c r="R239" i="2"/>
  <c r="R238" i="7" s="1"/>
  <c r="P238" i="9" s="1"/>
  <c r="U237" i="7"/>
  <c r="R237" i="9" s="1"/>
  <c r="S237" i="23" s="1"/>
  <c r="H176" i="14"/>
  <c r="P176" i="14" s="1"/>
  <c r="AC236" i="11"/>
  <c r="AA235" i="7"/>
  <c r="X235" i="9" s="1"/>
  <c r="Y235" i="23" s="1"/>
  <c r="G175" i="14"/>
  <c r="O175" i="14" s="1"/>
  <c r="AB235" i="11"/>
  <c r="Z234" i="7"/>
  <c r="W234" i="9" s="1"/>
  <c r="X234" i="23" s="1"/>
  <c r="F174" i="14"/>
  <c r="N174" i="14" s="1"/>
  <c r="AA234" i="11"/>
  <c r="Y233" i="7"/>
  <c r="V233" i="9" s="1"/>
  <c r="W233" i="23" s="1"/>
  <c r="E173" i="14"/>
  <c r="M173" i="14" s="1"/>
  <c r="Z233" i="11"/>
  <c r="X232" i="7"/>
  <c r="U232" i="9" s="1"/>
  <c r="V232" i="23" s="1"/>
  <c r="D172" i="14"/>
  <c r="L172" i="14" s="1"/>
  <c r="Y232" i="11"/>
  <c r="W231" i="7"/>
  <c r="T231" i="9" s="1"/>
  <c r="U231" i="23" s="1"/>
  <c r="C171" i="14"/>
  <c r="X231" i="11"/>
  <c r="V230" i="7"/>
  <c r="S230" i="9" s="1"/>
  <c r="T230" i="23" s="1"/>
  <c r="S231" i="2"/>
  <c r="S230" i="7" s="1"/>
  <c r="Q230" i="9" s="1"/>
  <c r="I170" i="14"/>
  <c r="Q170" i="14" s="1"/>
  <c r="W230" i="11"/>
  <c r="P230" i="1"/>
  <c r="C230" i="7" s="1"/>
  <c r="M231" i="2"/>
  <c r="M230" i="7" s="1"/>
  <c r="K230" i="9" s="1"/>
  <c r="O231" i="2"/>
  <c r="O230" i="7" s="1"/>
  <c r="M230" i="9" s="1"/>
  <c r="N231" i="2"/>
  <c r="N230" i="7" s="1"/>
  <c r="L230" i="9" s="1"/>
  <c r="P231" i="2"/>
  <c r="P230" i="7" s="1"/>
  <c r="N230" i="9" s="1"/>
  <c r="Q231" i="2"/>
  <c r="Q230" i="7" s="1"/>
  <c r="O230" i="9" s="1"/>
  <c r="R231" i="2"/>
  <c r="R230" i="7" s="1"/>
  <c r="P230" i="9" s="1"/>
  <c r="U229" i="7"/>
  <c r="R229" i="9" s="1"/>
  <c r="S229" i="23" s="1"/>
  <c r="H168" i="14"/>
  <c r="P168" i="14" s="1"/>
  <c r="AC228" i="11"/>
  <c r="AA227" i="7"/>
  <c r="X227" i="9" s="1"/>
  <c r="Y227" i="23" s="1"/>
  <c r="G167" i="14"/>
  <c r="O167" i="14" s="1"/>
  <c r="AB227" i="11"/>
  <c r="Z226" i="7"/>
  <c r="W226" i="9" s="1"/>
  <c r="X226" i="23" s="1"/>
  <c r="F166" i="14"/>
  <c r="N166" i="14" s="1"/>
  <c r="AA226" i="11"/>
  <c r="Y225" i="7"/>
  <c r="V225" i="9" s="1"/>
  <c r="W225" i="23" s="1"/>
  <c r="E165" i="14"/>
  <c r="M165" i="14" s="1"/>
  <c r="Z225" i="11"/>
  <c r="X224" i="7"/>
  <c r="U224" i="9" s="1"/>
  <c r="V224" i="23" s="1"/>
  <c r="D164" i="14"/>
  <c r="L164" i="14" s="1"/>
  <c r="Y224" i="11"/>
  <c r="W223" i="7"/>
  <c r="T223" i="9" s="1"/>
  <c r="U223" i="23" s="1"/>
  <c r="C163" i="14"/>
  <c r="X223" i="11"/>
  <c r="V222" i="7"/>
  <c r="S222" i="9" s="1"/>
  <c r="T222" i="23" s="1"/>
  <c r="S223" i="2"/>
  <c r="S222" i="7" s="1"/>
  <c r="Q222" i="9" s="1"/>
  <c r="I162" i="14"/>
  <c r="Q162" i="14" s="1"/>
  <c r="W222" i="11"/>
  <c r="P222" i="1"/>
  <c r="C222" i="7" s="1"/>
  <c r="M223" i="2"/>
  <c r="M222" i="7" s="1"/>
  <c r="K222" i="9" s="1"/>
  <c r="O223" i="2"/>
  <c r="O222" i="7" s="1"/>
  <c r="M222" i="9" s="1"/>
  <c r="N223" i="2"/>
  <c r="N222" i="7" s="1"/>
  <c r="L222" i="9" s="1"/>
  <c r="P223" i="2"/>
  <c r="P222" i="7" s="1"/>
  <c r="N222" i="9" s="1"/>
  <c r="Q223" i="2"/>
  <c r="Q222" i="7" s="1"/>
  <c r="O222" i="9" s="1"/>
  <c r="R223" i="2"/>
  <c r="R222" i="7" s="1"/>
  <c r="P222" i="9" s="1"/>
  <c r="U221" i="7"/>
  <c r="R221" i="9" s="1"/>
  <c r="S221" i="23" s="1"/>
  <c r="H160" i="14"/>
  <c r="P160" i="14" s="1"/>
  <c r="AC220" i="11"/>
  <c r="AA219" i="7"/>
  <c r="X219" i="9" s="1"/>
  <c r="Y219" i="23" s="1"/>
  <c r="G159" i="14"/>
  <c r="O159" i="14" s="1"/>
  <c r="AB219" i="11"/>
  <c r="Z218" i="7"/>
  <c r="W218" i="9" s="1"/>
  <c r="X218" i="23" s="1"/>
  <c r="F158" i="14"/>
  <c r="N158" i="14" s="1"/>
  <c r="AA218" i="11"/>
  <c r="Y217" i="7"/>
  <c r="V217" i="9" s="1"/>
  <c r="W217" i="23" s="1"/>
  <c r="E157" i="14"/>
  <c r="M157" i="14" s="1"/>
  <c r="Z217" i="11"/>
  <c r="X216" i="7"/>
  <c r="U216" i="9" s="1"/>
  <c r="V216" i="23" s="1"/>
  <c r="D156" i="14"/>
  <c r="L156" i="14" s="1"/>
  <c r="Y216" i="11"/>
  <c r="W215" i="7"/>
  <c r="T215" i="9" s="1"/>
  <c r="U215" i="23" s="1"/>
  <c r="C155" i="14"/>
  <c r="X215" i="11"/>
  <c r="V214" i="7"/>
  <c r="S214" i="9" s="1"/>
  <c r="T214" i="23" s="1"/>
  <c r="S215" i="2"/>
  <c r="S214" i="7" s="1"/>
  <c r="Q214" i="9" s="1"/>
  <c r="I154" i="14"/>
  <c r="Q154" i="14" s="1"/>
  <c r="W214" i="11"/>
  <c r="P214" i="1"/>
  <c r="C214" i="7" s="1"/>
  <c r="M215" i="2"/>
  <c r="M214" i="7" s="1"/>
  <c r="K214" i="9" s="1"/>
  <c r="T153" i="13" s="1"/>
  <c r="N215" i="2"/>
  <c r="N214" i="7" s="1"/>
  <c r="L214" i="9" s="1"/>
  <c r="O215" i="2"/>
  <c r="O214" i="7" s="1"/>
  <c r="M214" i="9" s="1"/>
  <c r="P215" i="2"/>
  <c r="P214" i="7" s="1"/>
  <c r="N214" i="9" s="1"/>
  <c r="Q215" i="2"/>
  <c r="Q214" i="7" s="1"/>
  <c r="O214" i="9" s="1"/>
  <c r="R215" i="2"/>
  <c r="R214" i="7" s="1"/>
  <c r="P214" i="9" s="1"/>
  <c r="U213" i="7"/>
  <c r="R213" i="9" s="1"/>
  <c r="S213" i="23" s="1"/>
  <c r="H152" i="14"/>
  <c r="P152" i="14" s="1"/>
  <c r="AC212" i="11"/>
  <c r="AA211" i="7"/>
  <c r="X211" i="9" s="1"/>
  <c r="Y211" i="23" s="1"/>
  <c r="G151" i="14"/>
  <c r="O151" i="14" s="1"/>
  <c r="AB211" i="11"/>
  <c r="Z210" i="7"/>
  <c r="W210" i="9" s="1"/>
  <c r="X210" i="23" s="1"/>
  <c r="F150" i="14"/>
  <c r="N150" i="14" s="1"/>
  <c r="AA210" i="11"/>
  <c r="Y209" i="7"/>
  <c r="V209" i="9" s="1"/>
  <c r="W209" i="23" s="1"/>
  <c r="E149" i="14"/>
  <c r="M149" i="14" s="1"/>
  <c r="Z209" i="11"/>
  <c r="X208" i="7"/>
  <c r="U208" i="9" s="1"/>
  <c r="V208" i="23" s="1"/>
  <c r="D148" i="14"/>
  <c r="L148" i="14" s="1"/>
  <c r="Y208" i="11"/>
  <c r="W207" i="7"/>
  <c r="T207" i="9" s="1"/>
  <c r="U207" i="23" s="1"/>
  <c r="C147" i="14"/>
  <c r="X207" i="11"/>
  <c r="V206" i="7"/>
  <c r="S206" i="9" s="1"/>
  <c r="T206" i="23" s="1"/>
  <c r="S207" i="2"/>
  <c r="S206" i="7" s="1"/>
  <c r="Q206" i="9" s="1"/>
  <c r="I146" i="14"/>
  <c r="Q146" i="14" s="1"/>
  <c r="W206" i="11"/>
  <c r="P206" i="1"/>
  <c r="C206" i="7" s="1"/>
  <c r="M207" i="2"/>
  <c r="M206" i="7" s="1"/>
  <c r="K206" i="9" s="1"/>
  <c r="N207" i="2"/>
  <c r="N206" i="7" s="1"/>
  <c r="L206" i="9" s="1"/>
  <c r="O207" i="2"/>
  <c r="O206" i="7" s="1"/>
  <c r="M206" i="9" s="1"/>
  <c r="P207" i="2"/>
  <c r="P206" i="7" s="1"/>
  <c r="N206" i="9" s="1"/>
  <c r="Q207" i="2"/>
  <c r="Q206" i="7" s="1"/>
  <c r="O206" i="9" s="1"/>
  <c r="R207" i="2"/>
  <c r="R206" i="7" s="1"/>
  <c r="P206" i="9" s="1"/>
  <c r="U205" i="7"/>
  <c r="R205" i="9" s="1"/>
  <c r="S205" i="23" s="1"/>
  <c r="H144" i="14"/>
  <c r="P144" i="14" s="1"/>
  <c r="AC204" i="11"/>
  <c r="AA203" i="7"/>
  <c r="X203" i="9" s="1"/>
  <c r="Y203" i="23" s="1"/>
  <c r="G143" i="14"/>
  <c r="O143" i="14" s="1"/>
  <c r="AB203" i="11"/>
  <c r="Z202" i="7"/>
  <c r="W202" i="9" s="1"/>
  <c r="X202" i="23" s="1"/>
  <c r="F142" i="14"/>
  <c r="N142" i="14" s="1"/>
  <c r="AA202" i="11"/>
  <c r="Y201" i="7"/>
  <c r="V201" i="9" s="1"/>
  <c r="W201" i="23" s="1"/>
  <c r="E141" i="14"/>
  <c r="M141" i="14" s="1"/>
  <c r="Z201" i="11"/>
  <c r="X200" i="7"/>
  <c r="U200" i="9" s="1"/>
  <c r="V200" i="23" s="1"/>
  <c r="D140" i="14"/>
  <c r="L140" i="14" s="1"/>
  <c r="Y200" i="11"/>
  <c r="W199" i="7"/>
  <c r="T199" i="9" s="1"/>
  <c r="U199" i="23" s="1"/>
  <c r="C139" i="14"/>
  <c r="X199" i="11"/>
  <c r="V198" i="7"/>
  <c r="S198" i="9" s="1"/>
  <c r="T198" i="23" s="1"/>
  <c r="S199" i="2"/>
  <c r="S198" i="7" s="1"/>
  <c r="Q198" i="9" s="1"/>
  <c r="I138" i="14"/>
  <c r="Q138" i="14" s="1"/>
  <c r="W198" i="11"/>
  <c r="P198" i="1"/>
  <c r="C198" i="7" s="1"/>
  <c r="M199" i="2"/>
  <c r="M198" i="7" s="1"/>
  <c r="K198" i="9" s="1"/>
  <c r="N199" i="2"/>
  <c r="N198" i="7" s="1"/>
  <c r="L198" i="9" s="1"/>
  <c r="O199" i="2"/>
  <c r="O198" i="7" s="1"/>
  <c r="M198" i="9" s="1"/>
  <c r="P199" i="2"/>
  <c r="P198" i="7" s="1"/>
  <c r="N198" i="9" s="1"/>
  <c r="Q199" i="2"/>
  <c r="Q198" i="7" s="1"/>
  <c r="O198" i="9" s="1"/>
  <c r="R199" i="2"/>
  <c r="R198" i="7" s="1"/>
  <c r="P198" i="9" s="1"/>
  <c r="U197" i="7"/>
  <c r="R197" i="9" s="1"/>
  <c r="S197" i="23" s="1"/>
  <c r="H136" i="14"/>
  <c r="P136" i="14" s="1"/>
  <c r="AC196" i="11"/>
  <c r="AA195" i="7"/>
  <c r="X195" i="9" s="1"/>
  <c r="Y195" i="23" s="1"/>
  <c r="G135" i="14"/>
  <c r="O135" i="14" s="1"/>
  <c r="AB195" i="11"/>
  <c r="Z194" i="7"/>
  <c r="W194" i="9" s="1"/>
  <c r="X194" i="23" s="1"/>
  <c r="F134" i="14"/>
  <c r="N134" i="14" s="1"/>
  <c r="AA194" i="11"/>
  <c r="Y193" i="7"/>
  <c r="V193" i="9" s="1"/>
  <c r="W193" i="23" s="1"/>
  <c r="E133" i="14"/>
  <c r="M133" i="14" s="1"/>
  <c r="Z193" i="11"/>
  <c r="X192" i="7"/>
  <c r="U192" i="9" s="1"/>
  <c r="V192" i="23" s="1"/>
  <c r="D132" i="14"/>
  <c r="L132" i="14" s="1"/>
  <c r="Y192" i="11"/>
  <c r="W191" i="7"/>
  <c r="T191" i="9" s="1"/>
  <c r="U191" i="23" s="1"/>
  <c r="C131" i="14"/>
  <c r="X191" i="11"/>
  <c r="V190" i="7"/>
  <c r="S190" i="9" s="1"/>
  <c r="T190" i="23" s="1"/>
  <c r="S191" i="2"/>
  <c r="S190" i="7" s="1"/>
  <c r="Q190" i="9" s="1"/>
  <c r="I130" i="14"/>
  <c r="Q130" i="14" s="1"/>
  <c r="W190" i="11"/>
  <c r="P190" i="1"/>
  <c r="C190" i="7" s="1"/>
  <c r="M191" i="2"/>
  <c r="M190" i="7" s="1"/>
  <c r="K190" i="9" s="1"/>
  <c r="N191" i="2"/>
  <c r="N190" i="7" s="1"/>
  <c r="L190" i="9" s="1"/>
  <c r="O191" i="2"/>
  <c r="O190" i="7" s="1"/>
  <c r="M190" i="9" s="1"/>
  <c r="P191" i="2"/>
  <c r="P190" i="7" s="1"/>
  <c r="N190" i="9" s="1"/>
  <c r="Q191" i="2"/>
  <c r="Q190" i="7" s="1"/>
  <c r="O190" i="9" s="1"/>
  <c r="R191" i="2"/>
  <c r="R190" i="7" s="1"/>
  <c r="P190" i="9" s="1"/>
  <c r="U189" i="7"/>
  <c r="R189" i="9" s="1"/>
  <c r="S189" i="23" s="1"/>
  <c r="H128" i="14"/>
  <c r="P128" i="14" s="1"/>
  <c r="AC188" i="11"/>
  <c r="AA187" i="7"/>
  <c r="X187" i="9" s="1"/>
  <c r="Y187" i="23" s="1"/>
  <c r="G127" i="14"/>
  <c r="O127" i="14" s="1"/>
  <c r="AB187" i="11"/>
  <c r="Z186" i="7"/>
  <c r="W186" i="9" s="1"/>
  <c r="X186" i="23" s="1"/>
  <c r="F126" i="14"/>
  <c r="N126" i="14" s="1"/>
  <c r="AA186" i="11"/>
  <c r="Y185" i="7"/>
  <c r="V185" i="9" s="1"/>
  <c r="W185" i="23" s="1"/>
  <c r="E125" i="14"/>
  <c r="M125" i="14" s="1"/>
  <c r="Z185" i="11"/>
  <c r="X184" i="7"/>
  <c r="U184" i="9" s="1"/>
  <c r="V184" i="23" s="1"/>
  <c r="D124" i="14"/>
  <c r="L124" i="14" s="1"/>
  <c r="Y184" i="11"/>
  <c r="W183" i="7"/>
  <c r="T183" i="9" s="1"/>
  <c r="U183" i="23" s="1"/>
  <c r="C123" i="14"/>
  <c r="X183" i="11"/>
  <c r="V182" i="7"/>
  <c r="S182" i="9" s="1"/>
  <c r="T182" i="23" s="1"/>
  <c r="S183" i="2"/>
  <c r="S182" i="7" s="1"/>
  <c r="Q182" i="9" s="1"/>
  <c r="I122" i="14"/>
  <c r="Q122" i="14" s="1"/>
  <c r="W182" i="11"/>
  <c r="P182" i="1"/>
  <c r="C182" i="7" s="1"/>
  <c r="M183" i="2"/>
  <c r="M182" i="7" s="1"/>
  <c r="K182" i="9" s="1"/>
  <c r="N183" i="2"/>
  <c r="N182" i="7" s="1"/>
  <c r="L182" i="9" s="1"/>
  <c r="O183" i="2"/>
  <c r="O182" i="7" s="1"/>
  <c r="M182" i="9" s="1"/>
  <c r="P183" i="2"/>
  <c r="P182" i="7" s="1"/>
  <c r="N182" i="9" s="1"/>
  <c r="Q183" i="2"/>
  <c r="Q182" i="7" s="1"/>
  <c r="O182" i="9" s="1"/>
  <c r="R183" i="2"/>
  <c r="R182" i="7" s="1"/>
  <c r="P182" i="9" s="1"/>
  <c r="U181" i="7"/>
  <c r="R181" i="9" s="1"/>
  <c r="S181" i="23" s="1"/>
  <c r="H120" i="14"/>
  <c r="P120" i="14" s="1"/>
  <c r="AC180" i="11"/>
  <c r="AA179" i="7"/>
  <c r="X179" i="9" s="1"/>
  <c r="Y179" i="23" s="1"/>
  <c r="G119" i="14"/>
  <c r="O119" i="14" s="1"/>
  <c r="AB179" i="11"/>
  <c r="Z178" i="7"/>
  <c r="W178" i="9" s="1"/>
  <c r="X178" i="23" s="1"/>
  <c r="F118" i="14"/>
  <c r="N118" i="14" s="1"/>
  <c r="AA178" i="11"/>
  <c r="Y177" i="7"/>
  <c r="V177" i="9" s="1"/>
  <c r="W177" i="23" s="1"/>
  <c r="E117" i="14"/>
  <c r="M117" i="14" s="1"/>
  <c r="Z177" i="11"/>
  <c r="X176" i="7"/>
  <c r="U176" i="9" s="1"/>
  <c r="V176" i="23" s="1"/>
  <c r="D116" i="14"/>
  <c r="L116" i="14" s="1"/>
  <c r="Y176" i="11"/>
  <c r="W175" i="7"/>
  <c r="T175" i="9" s="1"/>
  <c r="U175" i="23" s="1"/>
  <c r="C115" i="14"/>
  <c r="X175" i="11"/>
  <c r="V174" i="7"/>
  <c r="S174" i="9" s="1"/>
  <c r="T174" i="23" s="1"/>
  <c r="S175" i="2"/>
  <c r="S174" i="7" s="1"/>
  <c r="Q174" i="9" s="1"/>
  <c r="I114" i="14"/>
  <c r="Q114" i="14" s="1"/>
  <c r="W174" i="11"/>
  <c r="P174" i="1"/>
  <c r="C174" i="7" s="1"/>
  <c r="M175" i="2"/>
  <c r="M174" i="7" s="1"/>
  <c r="K174" i="9" s="1"/>
  <c r="N175" i="2"/>
  <c r="N174" i="7" s="1"/>
  <c r="L174" i="9" s="1"/>
  <c r="O175" i="2"/>
  <c r="O174" i="7" s="1"/>
  <c r="M174" i="9" s="1"/>
  <c r="P175" i="2"/>
  <c r="P174" i="7" s="1"/>
  <c r="N174" i="9" s="1"/>
  <c r="Q175" i="2"/>
  <c r="Q174" i="7" s="1"/>
  <c r="O174" i="9" s="1"/>
  <c r="R175" i="2"/>
  <c r="R174" i="7" s="1"/>
  <c r="P174" i="9" s="1"/>
  <c r="U173" i="7"/>
  <c r="R173" i="9" s="1"/>
  <c r="S173" i="23" s="1"/>
  <c r="H112" i="14"/>
  <c r="P112" i="14" s="1"/>
  <c r="AC172" i="11"/>
  <c r="AA171" i="7"/>
  <c r="X171" i="9" s="1"/>
  <c r="Y171" i="23" s="1"/>
  <c r="G111" i="14"/>
  <c r="O111" i="14" s="1"/>
  <c r="AB171" i="11"/>
  <c r="Z170" i="7"/>
  <c r="W170" i="9" s="1"/>
  <c r="X170" i="23" s="1"/>
  <c r="F110" i="14"/>
  <c r="N110" i="14" s="1"/>
  <c r="AA170" i="11"/>
  <c r="Y169" i="7"/>
  <c r="V169" i="9" s="1"/>
  <c r="W169" i="23" s="1"/>
  <c r="E109" i="14"/>
  <c r="M109" i="14" s="1"/>
  <c r="Z169" i="11"/>
  <c r="X168" i="7"/>
  <c r="U168" i="9" s="1"/>
  <c r="V168" i="23" s="1"/>
  <c r="D108" i="14"/>
  <c r="L108" i="14" s="1"/>
  <c r="Y168" i="11"/>
  <c r="W167" i="7"/>
  <c r="T167" i="9" s="1"/>
  <c r="U167" i="23" s="1"/>
  <c r="C107" i="14"/>
  <c r="X167" i="11"/>
  <c r="V166" i="7"/>
  <c r="S166" i="9" s="1"/>
  <c r="T166" i="23" s="1"/>
  <c r="S167" i="2"/>
  <c r="S166" i="7" s="1"/>
  <c r="Q166" i="9" s="1"/>
  <c r="I106" i="14"/>
  <c r="Q106" i="14" s="1"/>
  <c r="W166" i="11"/>
  <c r="P166" i="1"/>
  <c r="C166" i="7" s="1"/>
  <c r="M167" i="2"/>
  <c r="M166" i="7" s="1"/>
  <c r="K166" i="9" s="1"/>
  <c r="T105" i="13" s="1"/>
  <c r="N167" i="2"/>
  <c r="N166" i="7" s="1"/>
  <c r="L166" i="9" s="1"/>
  <c r="O167" i="2"/>
  <c r="O166" i="7" s="1"/>
  <c r="M166" i="9" s="1"/>
  <c r="P167" i="2"/>
  <c r="P166" i="7" s="1"/>
  <c r="N166" i="9" s="1"/>
  <c r="Q167" i="2"/>
  <c r="Q166" i="7" s="1"/>
  <c r="O166" i="9" s="1"/>
  <c r="R167" i="2"/>
  <c r="R166" i="7" s="1"/>
  <c r="P166" i="9" s="1"/>
  <c r="U165" i="7"/>
  <c r="R165" i="9" s="1"/>
  <c r="S165" i="23" s="1"/>
  <c r="H104" i="14"/>
  <c r="P104" i="14" s="1"/>
  <c r="AC164" i="11"/>
  <c r="AA163" i="7"/>
  <c r="X163" i="9" s="1"/>
  <c r="Y163" i="23" s="1"/>
  <c r="G103" i="14"/>
  <c r="O103" i="14" s="1"/>
  <c r="AB163" i="11"/>
  <c r="Z162" i="7"/>
  <c r="W162" i="9" s="1"/>
  <c r="X162" i="23" s="1"/>
  <c r="F102" i="14"/>
  <c r="N102" i="14" s="1"/>
  <c r="AA162" i="11"/>
  <c r="Y161" i="7"/>
  <c r="V161" i="9" s="1"/>
  <c r="W161" i="23" s="1"/>
  <c r="E101" i="14"/>
  <c r="M101" i="14" s="1"/>
  <c r="Z161" i="11"/>
  <c r="X160" i="7"/>
  <c r="U160" i="9" s="1"/>
  <c r="V160" i="23" s="1"/>
  <c r="D100" i="14"/>
  <c r="L100" i="14" s="1"/>
  <c r="Y160" i="11"/>
  <c r="W159" i="7"/>
  <c r="T159" i="9" s="1"/>
  <c r="U159" i="23" s="1"/>
  <c r="C99" i="14"/>
  <c r="X159" i="11"/>
  <c r="V158" i="7"/>
  <c r="S158" i="9" s="1"/>
  <c r="T158" i="23" s="1"/>
  <c r="S159" i="2"/>
  <c r="S158" i="7" s="1"/>
  <c r="Q158" i="9" s="1"/>
  <c r="I98" i="14"/>
  <c r="Q98" i="14" s="1"/>
  <c r="W158" i="11"/>
  <c r="P158" i="1"/>
  <c r="C158" i="7" s="1"/>
  <c r="M159" i="2"/>
  <c r="M158" i="7" s="1"/>
  <c r="K158" i="9" s="1"/>
  <c r="N159" i="2"/>
  <c r="N158" i="7" s="1"/>
  <c r="L158" i="9" s="1"/>
  <c r="O159" i="2"/>
  <c r="O158" i="7" s="1"/>
  <c r="M158" i="9" s="1"/>
  <c r="P159" i="2"/>
  <c r="P158" i="7" s="1"/>
  <c r="N158" i="9" s="1"/>
  <c r="Q159" i="2"/>
  <c r="Q158" i="7" s="1"/>
  <c r="O158" i="9" s="1"/>
  <c r="R159" i="2"/>
  <c r="R158" i="7" s="1"/>
  <c r="P158" i="9" s="1"/>
  <c r="U157" i="7"/>
  <c r="R157" i="9" s="1"/>
  <c r="S157" i="23" s="1"/>
  <c r="H96" i="14"/>
  <c r="P96" i="14" s="1"/>
  <c r="AC156" i="11"/>
  <c r="AA155" i="7"/>
  <c r="X155" i="9" s="1"/>
  <c r="Y155" i="23" s="1"/>
  <c r="G95" i="14"/>
  <c r="O95" i="14" s="1"/>
  <c r="AB155" i="11"/>
  <c r="Z154" i="7"/>
  <c r="W154" i="9" s="1"/>
  <c r="X154" i="23" s="1"/>
  <c r="F94" i="14"/>
  <c r="N94" i="14" s="1"/>
  <c r="AA154" i="11"/>
  <c r="Y153" i="7"/>
  <c r="V153" i="9" s="1"/>
  <c r="W153" i="23" s="1"/>
  <c r="E93" i="14"/>
  <c r="M93" i="14" s="1"/>
  <c r="Z153" i="11"/>
  <c r="X152" i="7"/>
  <c r="U152" i="9" s="1"/>
  <c r="V152" i="23" s="1"/>
  <c r="D92" i="14"/>
  <c r="L92" i="14" s="1"/>
  <c r="Y152" i="11"/>
  <c r="W151" i="7"/>
  <c r="T151" i="9" s="1"/>
  <c r="U151" i="23" s="1"/>
  <c r="C91" i="14"/>
  <c r="X151" i="11"/>
  <c r="V150" i="7"/>
  <c r="S150" i="9" s="1"/>
  <c r="T150" i="23" s="1"/>
  <c r="S151" i="2"/>
  <c r="S150" i="7" s="1"/>
  <c r="Q150" i="9" s="1"/>
  <c r="I90" i="14"/>
  <c r="Q90" i="14" s="1"/>
  <c r="W150" i="11"/>
  <c r="P150" i="1"/>
  <c r="C150" i="7" s="1"/>
  <c r="M151" i="2"/>
  <c r="M150" i="7" s="1"/>
  <c r="K150" i="9" s="1"/>
  <c r="T89" i="13" s="1"/>
  <c r="N151" i="2"/>
  <c r="N150" i="7" s="1"/>
  <c r="L150" i="9" s="1"/>
  <c r="O151" i="2"/>
  <c r="O150" i="7" s="1"/>
  <c r="M150" i="9" s="1"/>
  <c r="P151" i="2"/>
  <c r="P150" i="7" s="1"/>
  <c r="N150" i="9" s="1"/>
  <c r="Q151" i="2"/>
  <c r="Q150" i="7" s="1"/>
  <c r="O150" i="9" s="1"/>
  <c r="R151" i="2"/>
  <c r="R150" i="7" s="1"/>
  <c r="P150" i="9" s="1"/>
  <c r="U149" i="7"/>
  <c r="R149" i="9" s="1"/>
  <c r="S149" i="23" s="1"/>
  <c r="H88" i="14"/>
  <c r="P88" i="14" s="1"/>
  <c r="AC148" i="11"/>
  <c r="AA147" i="7"/>
  <c r="X147" i="9" s="1"/>
  <c r="Y147" i="23" s="1"/>
  <c r="G87" i="14"/>
  <c r="O87" i="14" s="1"/>
  <c r="AB147" i="11"/>
  <c r="Z146" i="7"/>
  <c r="W146" i="9" s="1"/>
  <c r="X146" i="23" s="1"/>
  <c r="F86" i="14"/>
  <c r="N86" i="14" s="1"/>
  <c r="AA146" i="11"/>
  <c r="Y145" i="7"/>
  <c r="V145" i="9" s="1"/>
  <c r="W145" i="23" s="1"/>
  <c r="E85" i="14"/>
  <c r="M85" i="14" s="1"/>
  <c r="Z145" i="11"/>
  <c r="X144" i="7"/>
  <c r="U144" i="9" s="1"/>
  <c r="V144" i="23" s="1"/>
  <c r="D84" i="14"/>
  <c r="L84" i="14" s="1"/>
  <c r="Y144" i="11"/>
  <c r="W143" i="7"/>
  <c r="T143" i="9" s="1"/>
  <c r="U143" i="23" s="1"/>
  <c r="C83" i="14"/>
  <c r="X143" i="11"/>
  <c r="V142" i="7"/>
  <c r="S142" i="9" s="1"/>
  <c r="T142" i="23" s="1"/>
  <c r="S143" i="2"/>
  <c r="S142" i="7" s="1"/>
  <c r="Q142" i="9" s="1"/>
  <c r="I82" i="14"/>
  <c r="Q82" i="14" s="1"/>
  <c r="W142" i="11"/>
  <c r="P142" i="1"/>
  <c r="C142" i="7" s="1"/>
  <c r="M143" i="2"/>
  <c r="M142" i="7" s="1"/>
  <c r="K142" i="9" s="1"/>
  <c r="N143" i="2"/>
  <c r="N142" i="7" s="1"/>
  <c r="L142" i="9" s="1"/>
  <c r="O143" i="2"/>
  <c r="O142" i="7" s="1"/>
  <c r="M142" i="9" s="1"/>
  <c r="P143" i="2"/>
  <c r="P142" i="7" s="1"/>
  <c r="N142" i="9" s="1"/>
  <c r="Q143" i="2"/>
  <c r="Q142" i="7" s="1"/>
  <c r="O142" i="9" s="1"/>
  <c r="R143" i="2"/>
  <c r="R142" i="7" s="1"/>
  <c r="P142" i="9" s="1"/>
  <c r="U141" i="7"/>
  <c r="R141" i="9" s="1"/>
  <c r="S141" i="23" s="1"/>
  <c r="H80" i="14"/>
  <c r="P80" i="14" s="1"/>
  <c r="AC140" i="11"/>
  <c r="AA139" i="7"/>
  <c r="X139" i="9" s="1"/>
  <c r="Y139" i="23" s="1"/>
  <c r="G79" i="14"/>
  <c r="O79" i="14" s="1"/>
  <c r="AB139" i="11"/>
  <c r="Z138" i="7"/>
  <c r="W138" i="9" s="1"/>
  <c r="X138" i="23" s="1"/>
  <c r="F78" i="14"/>
  <c r="N78" i="14" s="1"/>
  <c r="AA138" i="11"/>
  <c r="Y137" i="7"/>
  <c r="V137" i="9" s="1"/>
  <c r="W137" i="23" s="1"/>
  <c r="E77" i="14"/>
  <c r="M77" i="14" s="1"/>
  <c r="Z137" i="11"/>
  <c r="X136" i="7"/>
  <c r="U136" i="9" s="1"/>
  <c r="V136" i="23" s="1"/>
  <c r="D76" i="14"/>
  <c r="L76" i="14" s="1"/>
  <c r="Y136" i="11"/>
  <c r="W135" i="7"/>
  <c r="T135" i="9" s="1"/>
  <c r="U135" i="23" s="1"/>
  <c r="C75" i="14"/>
  <c r="X135" i="11"/>
  <c r="V134" i="7"/>
  <c r="S134" i="9" s="1"/>
  <c r="T134" i="23" s="1"/>
  <c r="S135" i="2"/>
  <c r="S134" i="7" s="1"/>
  <c r="Q134" i="9" s="1"/>
  <c r="I74" i="14"/>
  <c r="Q74" i="14" s="1"/>
  <c r="W134" i="11"/>
  <c r="P134" i="1"/>
  <c r="C134" i="7" s="1"/>
  <c r="M135" i="2"/>
  <c r="M134" i="7" s="1"/>
  <c r="K134" i="9" s="1"/>
  <c r="T73" i="13" s="1"/>
  <c r="N135" i="2"/>
  <c r="N134" i="7" s="1"/>
  <c r="L134" i="9" s="1"/>
  <c r="O135" i="2"/>
  <c r="O134" i="7" s="1"/>
  <c r="M134" i="9" s="1"/>
  <c r="P135" i="2"/>
  <c r="P134" i="7" s="1"/>
  <c r="N134" i="9" s="1"/>
  <c r="Q135" i="2"/>
  <c r="Q134" i="7" s="1"/>
  <c r="O134" i="9" s="1"/>
  <c r="R135" i="2"/>
  <c r="R134" i="7" s="1"/>
  <c r="P134" i="9" s="1"/>
  <c r="U133" i="7"/>
  <c r="R133" i="9" s="1"/>
  <c r="S133" i="23" s="1"/>
  <c r="H72" i="14"/>
  <c r="P72" i="14" s="1"/>
  <c r="AC132" i="11"/>
  <c r="AA131" i="7"/>
  <c r="X131" i="9" s="1"/>
  <c r="Y131" i="23" s="1"/>
  <c r="G71" i="14"/>
  <c r="O71" i="14" s="1"/>
  <c r="AB131" i="11"/>
  <c r="Z130" i="7"/>
  <c r="W130" i="9" s="1"/>
  <c r="X130" i="23" s="1"/>
  <c r="F70" i="14"/>
  <c r="N70" i="14" s="1"/>
  <c r="AA130" i="11"/>
  <c r="Y129" i="7"/>
  <c r="V129" i="9" s="1"/>
  <c r="W129" i="23" s="1"/>
  <c r="E69" i="14"/>
  <c r="M69" i="14" s="1"/>
  <c r="Z129" i="11"/>
  <c r="X128" i="7"/>
  <c r="U128" i="9" s="1"/>
  <c r="V128" i="23" s="1"/>
  <c r="D68" i="14"/>
  <c r="L68" i="14" s="1"/>
  <c r="Y128" i="11"/>
  <c r="W127" i="7"/>
  <c r="T127" i="9" s="1"/>
  <c r="U127" i="23" s="1"/>
  <c r="C67" i="14"/>
  <c r="X127" i="11"/>
  <c r="V126" i="7"/>
  <c r="S126" i="9" s="1"/>
  <c r="T126" i="23" s="1"/>
  <c r="S127" i="2"/>
  <c r="S126" i="7" s="1"/>
  <c r="Q126" i="9" s="1"/>
  <c r="I66" i="14"/>
  <c r="Q66" i="14" s="1"/>
  <c r="W126" i="11"/>
  <c r="P126" i="1"/>
  <c r="C126" i="7" s="1"/>
  <c r="M127" i="2"/>
  <c r="M126" i="7" s="1"/>
  <c r="K126" i="9" s="1"/>
  <c r="N127" i="2"/>
  <c r="N126" i="7" s="1"/>
  <c r="L126" i="9" s="1"/>
  <c r="O127" i="2"/>
  <c r="O126" i="7" s="1"/>
  <c r="M126" i="9" s="1"/>
  <c r="P127" i="2"/>
  <c r="P126" i="7" s="1"/>
  <c r="N126" i="9" s="1"/>
  <c r="Q127" i="2"/>
  <c r="Q126" i="7" s="1"/>
  <c r="O126" i="9" s="1"/>
  <c r="R127" i="2"/>
  <c r="R126" i="7" s="1"/>
  <c r="P126" i="9" s="1"/>
  <c r="U125" i="7"/>
  <c r="R125" i="9" s="1"/>
  <c r="S125" i="23" s="1"/>
  <c r="H64" i="14"/>
  <c r="P64" i="14" s="1"/>
  <c r="AC124" i="11"/>
  <c r="AA123" i="7"/>
  <c r="X123" i="9" s="1"/>
  <c r="Y123" i="23" s="1"/>
  <c r="G63" i="14"/>
  <c r="O63" i="14" s="1"/>
  <c r="AB123" i="11"/>
  <c r="Z122" i="7"/>
  <c r="W122" i="9" s="1"/>
  <c r="X122" i="23" s="1"/>
  <c r="F62" i="14"/>
  <c r="N62" i="14" s="1"/>
  <c r="AA122" i="11"/>
  <c r="Y121" i="7"/>
  <c r="V121" i="9" s="1"/>
  <c r="W121" i="23" s="1"/>
  <c r="E61" i="14"/>
  <c r="M61" i="14" s="1"/>
  <c r="Z121" i="11"/>
  <c r="X120" i="7"/>
  <c r="U120" i="9" s="1"/>
  <c r="V120" i="23" s="1"/>
  <c r="D60" i="14"/>
  <c r="L60" i="14" s="1"/>
  <c r="Y120" i="11"/>
  <c r="W119" i="7"/>
  <c r="T119" i="9" s="1"/>
  <c r="U119" i="23" s="1"/>
  <c r="C59" i="14"/>
  <c r="X119" i="11"/>
  <c r="V118" i="7"/>
  <c r="S118" i="9" s="1"/>
  <c r="T118" i="23" s="1"/>
  <c r="S119" i="2"/>
  <c r="S118" i="7" s="1"/>
  <c r="Q118" i="9" s="1"/>
  <c r="I58" i="14"/>
  <c r="Q58" i="14" s="1"/>
  <c r="W118" i="11"/>
  <c r="P118" i="1"/>
  <c r="C118" i="7" s="1"/>
  <c r="M119" i="2"/>
  <c r="M118" i="7" s="1"/>
  <c r="K118" i="9" s="1"/>
  <c r="T57" i="13" s="1"/>
  <c r="N119" i="2"/>
  <c r="N118" i="7" s="1"/>
  <c r="L118" i="9" s="1"/>
  <c r="O119" i="2"/>
  <c r="O118" i="7" s="1"/>
  <c r="M118" i="9" s="1"/>
  <c r="P119" i="2"/>
  <c r="P118" i="7" s="1"/>
  <c r="N118" i="9" s="1"/>
  <c r="Q119" i="2"/>
  <c r="Q118" i="7" s="1"/>
  <c r="O118" i="9" s="1"/>
  <c r="R119" i="2"/>
  <c r="R118" i="7" s="1"/>
  <c r="P118" i="9" s="1"/>
  <c r="U117" i="7"/>
  <c r="R117" i="9" s="1"/>
  <c r="S117" i="23" s="1"/>
  <c r="H56" i="14"/>
  <c r="P56" i="14" s="1"/>
  <c r="AC116" i="11"/>
  <c r="AA115" i="7"/>
  <c r="X115" i="9" s="1"/>
  <c r="Y115" i="23" s="1"/>
  <c r="G55" i="14"/>
  <c r="O55" i="14" s="1"/>
  <c r="AB115" i="11"/>
  <c r="Z114" i="7"/>
  <c r="W114" i="9" s="1"/>
  <c r="X114" i="23" s="1"/>
  <c r="F54" i="14"/>
  <c r="N54" i="14" s="1"/>
  <c r="AA114" i="11"/>
  <c r="Y113" i="7"/>
  <c r="V113" i="9" s="1"/>
  <c r="W113" i="23" s="1"/>
  <c r="E53" i="14"/>
  <c r="M53" i="14" s="1"/>
  <c r="Z113" i="11"/>
  <c r="X112" i="7"/>
  <c r="U112" i="9" s="1"/>
  <c r="V112" i="23" s="1"/>
  <c r="D52" i="14"/>
  <c r="L52" i="14" s="1"/>
  <c r="Y112" i="11"/>
  <c r="W111" i="7"/>
  <c r="T111" i="9" s="1"/>
  <c r="U111" i="23" s="1"/>
  <c r="C51" i="14"/>
  <c r="X111" i="11"/>
  <c r="V110" i="7"/>
  <c r="S110" i="9" s="1"/>
  <c r="T110" i="23" s="1"/>
  <c r="S111" i="2"/>
  <c r="S110" i="7" s="1"/>
  <c r="Q110" i="9" s="1"/>
  <c r="I50" i="14"/>
  <c r="Q50" i="14" s="1"/>
  <c r="W110" i="11"/>
  <c r="P110" i="1"/>
  <c r="C110" i="7" s="1"/>
  <c r="M111" i="2"/>
  <c r="M110" i="7" s="1"/>
  <c r="K110" i="9" s="1"/>
  <c r="N111" i="2"/>
  <c r="N110" i="7" s="1"/>
  <c r="L110" i="9" s="1"/>
  <c r="O111" i="2"/>
  <c r="O110" i="7" s="1"/>
  <c r="M110" i="9" s="1"/>
  <c r="P111" i="2"/>
  <c r="P110" i="7" s="1"/>
  <c r="N110" i="9" s="1"/>
  <c r="Q111" i="2"/>
  <c r="Q110" i="7" s="1"/>
  <c r="O110" i="9" s="1"/>
  <c r="R111" i="2"/>
  <c r="R110" i="7" s="1"/>
  <c r="P110" i="9" s="1"/>
  <c r="U109" i="7"/>
  <c r="R109" i="9" s="1"/>
  <c r="S109" i="23" s="1"/>
  <c r="H48" i="14"/>
  <c r="P48" i="14" s="1"/>
  <c r="AC108" i="11"/>
  <c r="AA107" i="7"/>
  <c r="X107" i="9" s="1"/>
  <c r="Y107" i="23" s="1"/>
  <c r="G47" i="14"/>
  <c r="O47" i="14" s="1"/>
  <c r="AB107" i="11"/>
  <c r="Z106" i="7"/>
  <c r="W106" i="9" s="1"/>
  <c r="X106" i="23" s="1"/>
  <c r="F46" i="14"/>
  <c r="N46" i="14" s="1"/>
  <c r="AA106" i="11"/>
  <c r="Y105" i="7"/>
  <c r="V105" i="9" s="1"/>
  <c r="W105" i="23" s="1"/>
  <c r="E45" i="14"/>
  <c r="M45" i="14" s="1"/>
  <c r="Z105" i="11"/>
  <c r="X104" i="7"/>
  <c r="U104" i="9" s="1"/>
  <c r="V104" i="23" s="1"/>
  <c r="D44" i="14"/>
  <c r="L44" i="14" s="1"/>
  <c r="Y104" i="11"/>
  <c r="W103" i="7"/>
  <c r="T103" i="9" s="1"/>
  <c r="U103" i="23" s="1"/>
  <c r="C43" i="14"/>
  <c r="X103" i="11"/>
  <c r="V102" i="7"/>
  <c r="S102" i="9" s="1"/>
  <c r="T102" i="23" s="1"/>
  <c r="S103" i="2"/>
  <c r="S102" i="7" s="1"/>
  <c r="Q102" i="9" s="1"/>
  <c r="I42" i="14"/>
  <c r="Q42" i="14" s="1"/>
  <c r="W102" i="11"/>
  <c r="P102" i="1"/>
  <c r="C102" i="7" s="1"/>
  <c r="M103" i="2"/>
  <c r="M102" i="7" s="1"/>
  <c r="K102" i="9" s="1"/>
  <c r="T41" i="13" s="1"/>
  <c r="N103" i="2"/>
  <c r="N102" i="7" s="1"/>
  <c r="L102" i="9" s="1"/>
  <c r="O103" i="2"/>
  <c r="O102" i="7" s="1"/>
  <c r="M102" i="9" s="1"/>
  <c r="P103" i="2"/>
  <c r="P102" i="7" s="1"/>
  <c r="N102" i="9" s="1"/>
  <c r="Q103" i="2"/>
  <c r="Q102" i="7" s="1"/>
  <c r="O102" i="9" s="1"/>
  <c r="R103" i="2"/>
  <c r="R102" i="7" s="1"/>
  <c r="P102" i="9" s="1"/>
  <c r="U101" i="7"/>
  <c r="R101" i="9" s="1"/>
  <c r="S101" i="23" s="1"/>
  <c r="H40" i="14"/>
  <c r="P40" i="14" s="1"/>
  <c r="AC100" i="11"/>
  <c r="AA99" i="7"/>
  <c r="X99" i="9" s="1"/>
  <c r="Y99" i="23" s="1"/>
  <c r="G39" i="14"/>
  <c r="O39" i="14" s="1"/>
  <c r="AB99" i="11"/>
  <c r="Z98" i="7"/>
  <c r="W98" i="9" s="1"/>
  <c r="X98" i="23" s="1"/>
  <c r="F38" i="14"/>
  <c r="N38" i="14" s="1"/>
  <c r="AA98" i="11"/>
  <c r="Y97" i="7"/>
  <c r="V97" i="9" s="1"/>
  <c r="W97" i="23" s="1"/>
  <c r="E37" i="14"/>
  <c r="M37" i="14" s="1"/>
  <c r="Z97" i="11"/>
  <c r="X96" i="7"/>
  <c r="U96" i="9" s="1"/>
  <c r="V96" i="23" s="1"/>
  <c r="D36" i="14"/>
  <c r="L36" i="14" s="1"/>
  <c r="Y96" i="11"/>
  <c r="W95" i="7"/>
  <c r="T95" i="9" s="1"/>
  <c r="U95" i="23" s="1"/>
  <c r="C35" i="14"/>
  <c r="X95" i="11"/>
  <c r="V94" i="7"/>
  <c r="S94" i="9" s="1"/>
  <c r="T94" i="23" s="1"/>
  <c r="S95" i="2"/>
  <c r="S94" i="7" s="1"/>
  <c r="Q94" i="9" s="1"/>
  <c r="I34" i="14"/>
  <c r="Q34" i="14" s="1"/>
  <c r="W94" i="11"/>
  <c r="P94" i="1"/>
  <c r="C94" i="7" s="1"/>
  <c r="M95" i="2"/>
  <c r="M94" i="7" s="1"/>
  <c r="K94" i="9" s="1"/>
  <c r="N95" i="2"/>
  <c r="N94" i="7" s="1"/>
  <c r="L94" i="9" s="1"/>
  <c r="O95" i="2"/>
  <c r="O94" i="7" s="1"/>
  <c r="M94" i="9" s="1"/>
  <c r="P95" i="2"/>
  <c r="P94" i="7" s="1"/>
  <c r="N94" i="9" s="1"/>
  <c r="Q95" i="2"/>
  <c r="Q94" i="7" s="1"/>
  <c r="O94" i="9" s="1"/>
  <c r="R95" i="2"/>
  <c r="R94" i="7" s="1"/>
  <c r="P94" i="9" s="1"/>
  <c r="U93" i="7"/>
  <c r="R93" i="9" s="1"/>
  <c r="S93" i="23" s="1"/>
  <c r="H32" i="14"/>
  <c r="P32" i="14" s="1"/>
  <c r="AC92" i="11"/>
  <c r="AA91" i="7"/>
  <c r="X91" i="9" s="1"/>
  <c r="Y91" i="23" s="1"/>
  <c r="G31" i="14"/>
  <c r="O31" i="14" s="1"/>
  <c r="AB91" i="11"/>
  <c r="Z90" i="7"/>
  <c r="W90" i="9" s="1"/>
  <c r="X90" i="23" s="1"/>
  <c r="F30" i="14"/>
  <c r="N30" i="14" s="1"/>
  <c r="AA90" i="11"/>
  <c r="Y89" i="7"/>
  <c r="V89" i="9" s="1"/>
  <c r="W89" i="23" s="1"/>
  <c r="E29" i="14"/>
  <c r="M29" i="14" s="1"/>
  <c r="Z89" i="11"/>
  <c r="X88" i="7"/>
  <c r="U88" i="9" s="1"/>
  <c r="V88" i="23" s="1"/>
  <c r="D28" i="14"/>
  <c r="L28" i="14" s="1"/>
  <c r="Y88" i="11"/>
  <c r="W87" i="7"/>
  <c r="T87" i="9" s="1"/>
  <c r="U87" i="23" s="1"/>
  <c r="C27" i="14"/>
  <c r="X87" i="11"/>
  <c r="V86" i="7"/>
  <c r="S86" i="9" s="1"/>
  <c r="T86" i="23" s="1"/>
  <c r="S87" i="2"/>
  <c r="S86" i="7" s="1"/>
  <c r="Q86" i="9" s="1"/>
  <c r="I26" i="14"/>
  <c r="Q26" i="14" s="1"/>
  <c r="W86" i="11"/>
  <c r="P86" i="1"/>
  <c r="C86" i="7" s="1"/>
  <c r="M87" i="2"/>
  <c r="M86" i="7" s="1"/>
  <c r="K86" i="9" s="1"/>
  <c r="T25" i="13" s="1"/>
  <c r="N87" i="2"/>
  <c r="N86" i="7" s="1"/>
  <c r="L86" i="9" s="1"/>
  <c r="O87" i="2"/>
  <c r="O86" i="7" s="1"/>
  <c r="M86" i="9" s="1"/>
  <c r="P87" i="2"/>
  <c r="P86" i="7" s="1"/>
  <c r="N86" i="9" s="1"/>
  <c r="Q87" i="2"/>
  <c r="Q86" i="7" s="1"/>
  <c r="O86" i="9" s="1"/>
  <c r="R87" i="2"/>
  <c r="R86" i="7" s="1"/>
  <c r="P86" i="9" s="1"/>
  <c r="U85" i="7"/>
  <c r="R85" i="9" s="1"/>
  <c r="S85" i="23" s="1"/>
  <c r="H24" i="14"/>
  <c r="P24" i="14" s="1"/>
  <c r="AC84" i="11"/>
  <c r="AA83" i="7"/>
  <c r="X83" i="9" s="1"/>
  <c r="Y83" i="23" s="1"/>
  <c r="G23" i="14"/>
  <c r="O23" i="14" s="1"/>
  <c r="AB83" i="11"/>
  <c r="Z82" i="7"/>
  <c r="W82" i="9" s="1"/>
  <c r="X82" i="23" s="1"/>
  <c r="F22" i="14"/>
  <c r="N22" i="14" s="1"/>
  <c r="AA82" i="11"/>
  <c r="Y81" i="7"/>
  <c r="V81" i="9" s="1"/>
  <c r="W81" i="23" s="1"/>
  <c r="E21" i="14"/>
  <c r="M21" i="14" s="1"/>
  <c r="Z81" i="11"/>
  <c r="X80" i="7"/>
  <c r="U80" i="9" s="1"/>
  <c r="V80" i="23" s="1"/>
  <c r="D20" i="14"/>
  <c r="L20" i="14" s="1"/>
  <c r="Y80" i="11"/>
  <c r="W79" i="7"/>
  <c r="T79" i="9" s="1"/>
  <c r="U79" i="23" s="1"/>
  <c r="C19" i="14"/>
  <c r="X79" i="11"/>
  <c r="V78" i="7"/>
  <c r="S78" i="9" s="1"/>
  <c r="T78" i="23" s="1"/>
  <c r="S79" i="2"/>
  <c r="S78" i="7" s="1"/>
  <c r="Q78" i="9" s="1"/>
  <c r="I18" i="14"/>
  <c r="Q18" i="14" s="1"/>
  <c r="W78" i="11"/>
  <c r="P78" i="1"/>
  <c r="C78" i="7" s="1"/>
  <c r="M79" i="2"/>
  <c r="M78" i="7" s="1"/>
  <c r="K78" i="9" s="1"/>
  <c r="N79" i="2"/>
  <c r="N78" i="7" s="1"/>
  <c r="L78" i="9" s="1"/>
  <c r="O79" i="2"/>
  <c r="O78" i="7" s="1"/>
  <c r="M78" i="9" s="1"/>
  <c r="P79" i="2"/>
  <c r="P78" i="7" s="1"/>
  <c r="N78" i="9" s="1"/>
  <c r="Q79" i="2"/>
  <c r="Q78" i="7" s="1"/>
  <c r="O78" i="9" s="1"/>
  <c r="R79" i="2"/>
  <c r="R78" i="7" s="1"/>
  <c r="P78" i="9" s="1"/>
  <c r="U77" i="7"/>
  <c r="R77" i="9" s="1"/>
  <c r="S77" i="23" s="1"/>
  <c r="H16" i="14"/>
  <c r="P16" i="14" s="1"/>
  <c r="AC76" i="11"/>
  <c r="AA75" i="7"/>
  <c r="X75" i="9" s="1"/>
  <c r="Y75" i="23" s="1"/>
  <c r="G15" i="14"/>
  <c r="O15" i="14" s="1"/>
  <c r="AB75" i="11"/>
  <c r="Z74" i="7"/>
  <c r="W74" i="9" s="1"/>
  <c r="X74" i="23" s="1"/>
  <c r="F14" i="14"/>
  <c r="N14" i="14" s="1"/>
  <c r="AA74" i="11"/>
  <c r="Y73" i="7"/>
  <c r="V73" i="9" s="1"/>
  <c r="W73" i="23" s="1"/>
  <c r="E13" i="14"/>
  <c r="M13" i="14" s="1"/>
  <c r="Z73" i="11"/>
  <c r="X72" i="7"/>
  <c r="U72" i="9" s="1"/>
  <c r="V72" i="23" s="1"/>
  <c r="D12" i="14"/>
  <c r="L12" i="14" s="1"/>
  <c r="Y72" i="11"/>
  <c r="W71" i="7"/>
  <c r="T71" i="9" s="1"/>
  <c r="U71" i="23" s="1"/>
  <c r="C11" i="14"/>
  <c r="X71" i="11"/>
  <c r="V70" i="7"/>
  <c r="S70" i="9" s="1"/>
  <c r="T70" i="23" s="1"/>
  <c r="S71" i="2"/>
  <c r="S70" i="7" s="1"/>
  <c r="Q70" i="9" s="1"/>
  <c r="I10" i="14"/>
  <c r="Q10" i="14" s="1"/>
  <c r="W70" i="11"/>
  <c r="P70" i="1"/>
  <c r="C70" i="7" s="1"/>
  <c r="M71" i="2"/>
  <c r="M70" i="7" s="1"/>
  <c r="K70" i="9" s="1"/>
  <c r="N71" i="2"/>
  <c r="N70" i="7" s="1"/>
  <c r="L70" i="9" s="1"/>
  <c r="O71" i="2"/>
  <c r="O70" i="7" s="1"/>
  <c r="M70" i="9" s="1"/>
  <c r="P71" i="2"/>
  <c r="P70" i="7" s="1"/>
  <c r="N70" i="9" s="1"/>
  <c r="Q71" i="2"/>
  <c r="Q70" i="7" s="1"/>
  <c r="O70" i="9" s="1"/>
  <c r="R71" i="2"/>
  <c r="R70" i="7" s="1"/>
  <c r="P70" i="9" s="1"/>
  <c r="U69" i="7"/>
  <c r="R69" i="9" s="1"/>
  <c r="S69" i="23" s="1"/>
  <c r="H8" i="14"/>
  <c r="P8" i="14" s="1"/>
  <c r="AC68" i="11"/>
  <c r="AA67" i="7"/>
  <c r="X67" i="9" s="1"/>
  <c r="Y67" i="23" s="1"/>
  <c r="G7" i="14"/>
  <c r="O7" i="14" s="1"/>
  <c r="AB67" i="11"/>
  <c r="Z66" i="7"/>
  <c r="W66" i="9" s="1"/>
  <c r="X66" i="23" s="1"/>
  <c r="F6" i="14"/>
  <c r="N6" i="14" s="1"/>
  <c r="AA66" i="11"/>
  <c r="Y65" i="7"/>
  <c r="V65" i="9" s="1"/>
  <c r="W65" i="23" s="1"/>
  <c r="E5" i="14"/>
  <c r="M5" i="14" s="1"/>
  <c r="Z65" i="11"/>
  <c r="X64" i="7"/>
  <c r="U64" i="9" s="1"/>
  <c r="V64" i="23" s="1"/>
  <c r="Y64" i="11"/>
  <c r="W63" i="7"/>
  <c r="T63" i="9" s="1"/>
  <c r="U63" i="23" s="1"/>
  <c r="X63" i="11"/>
  <c r="V62" i="7"/>
  <c r="S62" i="9" s="1"/>
  <c r="T62" i="23" s="1"/>
  <c r="S63" i="2"/>
  <c r="S62" i="7" s="1"/>
  <c r="Q62" i="9" s="1"/>
  <c r="W62" i="11"/>
  <c r="P62" i="1"/>
  <c r="C62" i="7" s="1"/>
  <c r="C62" i="9" s="1"/>
  <c r="M63" i="2"/>
  <c r="M62" i="7" s="1"/>
  <c r="K62" i="9" s="1"/>
  <c r="N63" i="2"/>
  <c r="N62" i="7" s="1"/>
  <c r="L62" i="9" s="1"/>
  <c r="O63" i="2"/>
  <c r="O62" i="7" s="1"/>
  <c r="M62" i="9" s="1"/>
  <c r="P63" i="2"/>
  <c r="P62" i="7" s="1"/>
  <c r="N62" i="9" s="1"/>
  <c r="Q63" i="2"/>
  <c r="Q62" i="7" s="1"/>
  <c r="O62" i="9" s="1"/>
  <c r="R63" i="2"/>
  <c r="R62" i="7" s="1"/>
  <c r="P62" i="9" s="1"/>
  <c r="U61" i="7"/>
  <c r="R61" i="9" s="1"/>
  <c r="S61" i="23" s="1"/>
  <c r="AC60" i="11"/>
  <c r="AA59" i="7"/>
  <c r="X59" i="9" s="1"/>
  <c r="Y59" i="23" s="1"/>
  <c r="AB59" i="11"/>
  <c r="Z58" i="7"/>
  <c r="W58" i="9" s="1"/>
  <c r="X58" i="23" s="1"/>
  <c r="AA58" i="11"/>
  <c r="Y57" i="7"/>
  <c r="V57" i="9" s="1"/>
  <c r="W57" i="23" s="1"/>
  <c r="Z57" i="11"/>
  <c r="X56" i="7"/>
  <c r="U56" i="9" s="1"/>
  <c r="V56" i="23" s="1"/>
  <c r="Y56" i="11"/>
  <c r="W55" i="7"/>
  <c r="T55" i="9" s="1"/>
  <c r="U55" i="23" s="1"/>
  <c r="X55" i="11"/>
  <c r="V54" i="7"/>
  <c r="S54" i="9" s="1"/>
  <c r="T54" i="23" s="1"/>
  <c r="S55" i="2"/>
  <c r="S54" i="7" s="1"/>
  <c r="Q54" i="9" s="1"/>
  <c r="W54" i="11"/>
  <c r="P54" i="1"/>
  <c r="C54" i="7" s="1"/>
  <c r="M55" i="2"/>
  <c r="M54" i="7" s="1"/>
  <c r="K54" i="9" s="1"/>
  <c r="N55" i="2"/>
  <c r="N54" i="7" s="1"/>
  <c r="L54" i="9" s="1"/>
  <c r="O55" i="2"/>
  <c r="O54" i="7" s="1"/>
  <c r="M54" i="9" s="1"/>
  <c r="P55" i="2"/>
  <c r="P54" i="7" s="1"/>
  <c r="N54" i="9" s="1"/>
  <c r="Q55" i="2"/>
  <c r="Q54" i="7" s="1"/>
  <c r="O54" i="9" s="1"/>
  <c r="R55" i="2"/>
  <c r="R54" i="7" s="1"/>
  <c r="P54" i="9" s="1"/>
  <c r="U53" i="7"/>
  <c r="R53" i="9" s="1"/>
  <c r="S53" i="23" s="1"/>
  <c r="AC52" i="11"/>
  <c r="AA51" i="7"/>
  <c r="X51" i="9" s="1"/>
  <c r="Y51" i="23" s="1"/>
  <c r="AB51" i="11"/>
  <c r="Z50" i="7"/>
  <c r="W50" i="9" s="1"/>
  <c r="X50" i="23" s="1"/>
  <c r="AA50" i="11"/>
  <c r="Y49" i="7"/>
  <c r="V49" i="9" s="1"/>
  <c r="W49" i="23" s="1"/>
  <c r="Z49" i="11"/>
  <c r="X48" i="7"/>
  <c r="U48" i="9" s="1"/>
  <c r="V48" i="23" s="1"/>
  <c r="Y48" i="11"/>
  <c r="W47" i="7"/>
  <c r="T47" i="9" s="1"/>
  <c r="U47" i="23" s="1"/>
  <c r="X47" i="11"/>
  <c r="V46" i="7"/>
  <c r="S46" i="9" s="1"/>
  <c r="T46" i="23" s="1"/>
  <c r="S47" i="2"/>
  <c r="S46" i="7" s="1"/>
  <c r="Q46" i="9" s="1"/>
  <c r="W46" i="11"/>
  <c r="P46" i="1"/>
  <c r="C46" i="7" s="1"/>
  <c r="M47" i="2"/>
  <c r="M46" i="7" s="1"/>
  <c r="K46" i="9" s="1"/>
  <c r="N47" i="2"/>
  <c r="N46" i="7" s="1"/>
  <c r="L46" i="9" s="1"/>
  <c r="O47" i="2"/>
  <c r="O46" i="7" s="1"/>
  <c r="M46" i="9" s="1"/>
  <c r="P47" i="2"/>
  <c r="P46" i="7" s="1"/>
  <c r="N46" i="9" s="1"/>
  <c r="Q47" i="2"/>
  <c r="Q46" i="7" s="1"/>
  <c r="O46" i="9" s="1"/>
  <c r="R47" i="2"/>
  <c r="R46" i="7" s="1"/>
  <c r="P46" i="9" s="1"/>
  <c r="U45" i="7"/>
  <c r="R45" i="9" s="1"/>
  <c r="S45" i="23" s="1"/>
  <c r="AC44" i="11"/>
  <c r="AA43" i="7"/>
  <c r="X43" i="9" s="1"/>
  <c r="Y43" i="23" s="1"/>
  <c r="AB43" i="11"/>
  <c r="Z42" i="7"/>
  <c r="W42" i="9" s="1"/>
  <c r="X42" i="23" s="1"/>
  <c r="AA42" i="11"/>
  <c r="Y41" i="7"/>
  <c r="V41" i="9" s="1"/>
  <c r="W41" i="23" s="1"/>
  <c r="Z41" i="11"/>
  <c r="X40" i="7"/>
  <c r="U40" i="9" s="1"/>
  <c r="V40" i="23" s="1"/>
  <c r="Y40" i="11"/>
  <c r="W39" i="7"/>
  <c r="T39" i="9" s="1"/>
  <c r="U39" i="23" s="1"/>
  <c r="X39" i="11"/>
  <c r="V38" i="7"/>
  <c r="S38" i="9" s="1"/>
  <c r="T38" i="23" s="1"/>
  <c r="S39" i="2"/>
  <c r="S38" i="7" s="1"/>
  <c r="Q38" i="9" s="1"/>
  <c r="W38" i="11"/>
  <c r="P38" i="1"/>
  <c r="C38" i="7" s="1"/>
  <c r="M39" i="2"/>
  <c r="M38" i="7" s="1"/>
  <c r="K38" i="9" s="1"/>
  <c r="N39" i="2"/>
  <c r="N38" i="7" s="1"/>
  <c r="L38" i="9" s="1"/>
  <c r="O39" i="2"/>
  <c r="O38" i="7" s="1"/>
  <c r="M38" i="9" s="1"/>
  <c r="P39" i="2"/>
  <c r="P38" i="7" s="1"/>
  <c r="N38" i="9" s="1"/>
  <c r="Q39" i="2"/>
  <c r="Q38" i="7" s="1"/>
  <c r="O38" i="9" s="1"/>
  <c r="R39" i="2"/>
  <c r="R38" i="7" s="1"/>
  <c r="P38" i="9" s="1"/>
  <c r="U37" i="7"/>
  <c r="R37" i="9" s="1"/>
  <c r="S37" i="23" s="1"/>
  <c r="AC36" i="11"/>
  <c r="AA35" i="7"/>
  <c r="X35" i="9" s="1"/>
  <c r="Y35" i="23" s="1"/>
  <c r="AB35" i="11"/>
  <c r="Z34" i="7"/>
  <c r="W34" i="9" s="1"/>
  <c r="X34" i="23" s="1"/>
  <c r="AA34" i="11"/>
  <c r="Y33" i="7"/>
  <c r="V33" i="9" s="1"/>
  <c r="W33" i="23" s="1"/>
  <c r="Z33" i="11"/>
  <c r="X32" i="7"/>
  <c r="U32" i="9" s="1"/>
  <c r="V32" i="23" s="1"/>
  <c r="Y32" i="11"/>
  <c r="W31" i="7"/>
  <c r="T31" i="9" s="1"/>
  <c r="U31" i="23" s="1"/>
  <c r="X31" i="11"/>
  <c r="V30" i="7"/>
  <c r="S30" i="9" s="1"/>
  <c r="T30" i="23" s="1"/>
  <c r="S31" i="2"/>
  <c r="S30" i="7" s="1"/>
  <c r="Q30" i="9" s="1"/>
  <c r="W30" i="11"/>
  <c r="P30" i="1"/>
  <c r="C30" i="7" s="1"/>
  <c r="M31" i="2"/>
  <c r="M30" i="7" s="1"/>
  <c r="K30" i="9" s="1"/>
  <c r="N31" i="2"/>
  <c r="N30" i="7" s="1"/>
  <c r="L30" i="9" s="1"/>
  <c r="O31" i="2"/>
  <c r="O30" i="7" s="1"/>
  <c r="M30" i="9" s="1"/>
  <c r="P31" i="2"/>
  <c r="P30" i="7" s="1"/>
  <c r="N30" i="9" s="1"/>
  <c r="Q31" i="2"/>
  <c r="Q30" i="7" s="1"/>
  <c r="O30" i="9" s="1"/>
  <c r="R31" i="2"/>
  <c r="R30" i="7" s="1"/>
  <c r="P30" i="9" s="1"/>
  <c r="U29" i="7"/>
  <c r="R29" i="9" s="1"/>
  <c r="S29" i="23" s="1"/>
  <c r="AC28" i="11"/>
  <c r="AA27" i="7"/>
  <c r="X27" i="9" s="1"/>
  <c r="Y27" i="23" s="1"/>
  <c r="AB27" i="11"/>
  <c r="Z26" i="7"/>
  <c r="W26" i="9" s="1"/>
  <c r="X26" i="23" s="1"/>
  <c r="AA26" i="11"/>
  <c r="Y25" i="7"/>
  <c r="V25" i="9" s="1"/>
  <c r="W25" i="23" s="1"/>
  <c r="Z25" i="11"/>
  <c r="X24" i="7"/>
  <c r="U24" i="9" s="1"/>
  <c r="V24" i="23" s="1"/>
  <c r="Y24" i="11"/>
  <c r="W23" i="7"/>
  <c r="T23" i="9" s="1"/>
  <c r="U23" i="23" s="1"/>
  <c r="X23" i="11"/>
  <c r="V22" i="7"/>
  <c r="S22" i="9" s="1"/>
  <c r="T22" i="23" s="1"/>
  <c r="S23" i="2"/>
  <c r="S22" i="7" s="1"/>
  <c r="Q22" i="9" s="1"/>
  <c r="W22" i="11"/>
  <c r="P22" i="1"/>
  <c r="C22" i="7" s="1"/>
  <c r="M23" i="2"/>
  <c r="M22" i="7" s="1"/>
  <c r="K22" i="9" s="1"/>
  <c r="N23" i="2"/>
  <c r="N22" i="7" s="1"/>
  <c r="L22" i="9" s="1"/>
  <c r="O23" i="2"/>
  <c r="O22" i="7" s="1"/>
  <c r="M22" i="9" s="1"/>
  <c r="P23" i="2"/>
  <c r="P22" i="7" s="1"/>
  <c r="N22" i="9" s="1"/>
  <c r="Q23" i="2"/>
  <c r="Q22" i="7" s="1"/>
  <c r="O22" i="9" s="1"/>
  <c r="R23" i="2"/>
  <c r="R22" i="7" s="1"/>
  <c r="P22" i="9" s="1"/>
  <c r="U21" i="7"/>
  <c r="R21" i="9" s="1"/>
  <c r="S21" i="23" s="1"/>
  <c r="AC20" i="11"/>
  <c r="AA19" i="7"/>
  <c r="X19" i="9" s="1"/>
  <c r="Y19" i="23" s="1"/>
  <c r="AB19" i="11"/>
  <c r="Z18" i="7"/>
  <c r="W18" i="9" s="1"/>
  <c r="X18" i="23" s="1"/>
  <c r="AA18" i="11"/>
  <c r="Y17" i="7"/>
  <c r="V17" i="9" s="1"/>
  <c r="W17" i="23" s="1"/>
  <c r="Z17" i="11"/>
  <c r="X16" i="7"/>
  <c r="U16" i="9" s="1"/>
  <c r="V16" i="23" s="1"/>
  <c r="Y16" i="11"/>
  <c r="W15" i="7"/>
  <c r="T15" i="9" s="1"/>
  <c r="U15" i="23" s="1"/>
  <c r="X15" i="11"/>
  <c r="V14" i="7"/>
  <c r="S14" i="9" s="1"/>
  <c r="T14" i="23" s="1"/>
  <c r="S15" i="2"/>
  <c r="S14" i="7" s="1"/>
  <c r="Q14" i="9" s="1"/>
  <c r="W14" i="11"/>
  <c r="P14" i="1"/>
  <c r="C14" i="7" s="1"/>
  <c r="M15" i="2"/>
  <c r="M14" i="7" s="1"/>
  <c r="K14" i="9" s="1"/>
  <c r="N15" i="2"/>
  <c r="N14" i="7" s="1"/>
  <c r="L14" i="9" s="1"/>
  <c r="O15" i="2"/>
  <c r="O14" i="7" s="1"/>
  <c r="M14" i="9" s="1"/>
  <c r="P15" i="2"/>
  <c r="P14" i="7" s="1"/>
  <c r="N14" i="9" s="1"/>
  <c r="Q15" i="2"/>
  <c r="Q14" i="7" s="1"/>
  <c r="O14" i="9" s="1"/>
  <c r="R15" i="2"/>
  <c r="R14" i="7" s="1"/>
  <c r="P14" i="9" s="1"/>
  <c r="U13" i="7"/>
  <c r="R13" i="9" s="1"/>
  <c r="S13" i="23" s="1"/>
  <c r="AC12" i="11"/>
  <c r="AA11" i="7"/>
  <c r="X11" i="9" s="1"/>
  <c r="Y11" i="23" s="1"/>
  <c r="AB11" i="11"/>
  <c r="Z10" i="7"/>
  <c r="W10" i="9" s="1"/>
  <c r="X10" i="23" s="1"/>
  <c r="AA10" i="11"/>
  <c r="Y9" i="7"/>
  <c r="V9" i="9" s="1"/>
  <c r="W9" i="23" s="1"/>
  <c r="Z9" i="11"/>
  <c r="X8" i="7"/>
  <c r="U8" i="9" s="1"/>
  <c r="V8" i="23" s="1"/>
  <c r="Y8" i="11"/>
  <c r="W7" i="7"/>
  <c r="T7" i="9" s="1"/>
  <c r="U7" i="23" s="1"/>
  <c r="X7" i="11"/>
  <c r="V6" i="7"/>
  <c r="S6" i="9" s="1"/>
  <c r="T6" i="23" s="1"/>
  <c r="S7" i="2"/>
  <c r="S6" i="7" s="1"/>
  <c r="Q6" i="9" s="1"/>
  <c r="W6" i="11"/>
  <c r="P6" i="1"/>
  <c r="C6" i="7" s="1"/>
  <c r="M7" i="2"/>
  <c r="M6" i="7" s="1"/>
  <c r="K6" i="9" s="1"/>
  <c r="N7" i="2"/>
  <c r="N6" i="7" s="1"/>
  <c r="L6" i="9" s="1"/>
  <c r="O7" i="2"/>
  <c r="O6" i="7" s="1"/>
  <c r="M6" i="9" s="1"/>
  <c r="P7" i="2"/>
  <c r="P6" i="7" s="1"/>
  <c r="N6" i="9" s="1"/>
  <c r="Q7" i="2"/>
  <c r="Q6" i="7" s="1"/>
  <c r="O6" i="9" s="1"/>
  <c r="R7" i="2"/>
  <c r="R6" i="7" s="1"/>
  <c r="P6" i="9" s="1"/>
  <c r="U5" i="7"/>
  <c r="R5" i="9" s="1"/>
  <c r="S5" i="23" s="1"/>
  <c r="AH215" i="7"/>
  <c r="AD215" i="9" s="1"/>
  <c r="AI215" i="7"/>
  <c r="AE215" i="9" s="1"/>
  <c r="AD215" i="7"/>
  <c r="Z215" i="9" s="1"/>
  <c r="AE215" i="7"/>
  <c r="AA215" i="9" s="1"/>
  <c r="AF215" i="7"/>
  <c r="AB215" i="9" s="1"/>
  <c r="AG215" i="7"/>
  <c r="AC215" i="9" s="1"/>
  <c r="AD213" i="7"/>
  <c r="Z213" i="9" s="1"/>
  <c r="AE213" i="7"/>
  <c r="AA213" i="9" s="1"/>
  <c r="AF213" i="7"/>
  <c r="AB213" i="9" s="1"/>
  <c r="AG213" i="7"/>
  <c r="AC213" i="9" s="1"/>
  <c r="AH213" i="7"/>
  <c r="AD213" i="9" s="1"/>
  <c r="AI213" i="7"/>
  <c r="AE213" i="9" s="1"/>
  <c r="AF214" i="7"/>
  <c r="AB214" i="9" s="1"/>
  <c r="AG214" i="7"/>
  <c r="AC214" i="9" s="1"/>
  <c r="AH214" i="7"/>
  <c r="AD214" i="9" s="1"/>
  <c r="AI214" i="7"/>
  <c r="AE214" i="9" s="1"/>
  <c r="AD214" i="7"/>
  <c r="Z214" i="9" s="1"/>
  <c r="AE214" i="7"/>
  <c r="AA214" i="9" s="1"/>
  <c r="AD216" i="7"/>
  <c r="Z216" i="9" s="1"/>
  <c r="AH216" i="7"/>
  <c r="AD216" i="9" s="1"/>
  <c r="AI216" i="7"/>
  <c r="AE216" i="9" s="1"/>
  <c r="AG216" i="7"/>
  <c r="AC216" i="9" s="1"/>
  <c r="AF216" i="7"/>
  <c r="AB216" i="9" s="1"/>
  <c r="AE216" i="7"/>
  <c r="AA216" i="9" s="1"/>
  <c r="AD212" i="7"/>
  <c r="Z212" i="9" s="1"/>
  <c r="AG212" i="7"/>
  <c r="AC212" i="9" s="1"/>
  <c r="AH212" i="7"/>
  <c r="AD212" i="9" s="1"/>
  <c r="AI212" i="7"/>
  <c r="AE212" i="9" s="1"/>
  <c r="AF212" i="7"/>
  <c r="AB212" i="9" s="1"/>
  <c r="AE212" i="7"/>
  <c r="AA212" i="9" s="1"/>
  <c r="AD217" i="7"/>
  <c r="Z217" i="9" s="1"/>
  <c r="AE217" i="7"/>
  <c r="AA217" i="9" s="1"/>
  <c r="AF217" i="7"/>
  <c r="AB217" i="9" s="1"/>
  <c r="AG217" i="7"/>
  <c r="AC217" i="9" s="1"/>
  <c r="AH217" i="7"/>
  <c r="AD217" i="9" s="1"/>
  <c r="AI217" i="7"/>
  <c r="AE217" i="9" s="1"/>
  <c r="C243" i="9"/>
  <c r="C242" i="9"/>
  <c r="C241" i="9"/>
  <c r="C239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8" i="9"/>
  <c r="C217" i="9"/>
  <c r="B217" i="7"/>
  <c r="C216" i="9"/>
  <c r="B216" i="7"/>
  <c r="C215" i="9"/>
  <c r="B215" i="7"/>
  <c r="C214" i="9"/>
  <c r="B214" i="7"/>
  <c r="C213" i="9"/>
  <c r="B213" i="7"/>
  <c r="C212" i="9"/>
  <c r="B212" i="7"/>
  <c r="C211" i="9"/>
  <c r="C210" i="9"/>
  <c r="C209" i="9"/>
  <c r="C208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5" i="9"/>
  <c r="C184" i="9"/>
  <c r="C183" i="9"/>
  <c r="C182" i="9"/>
  <c r="C180" i="9"/>
  <c r="C178" i="9"/>
  <c r="C177" i="9"/>
  <c r="C176" i="9"/>
  <c r="C175" i="9"/>
  <c r="C174" i="9"/>
  <c r="C173" i="9"/>
  <c r="C172" i="9"/>
  <c r="C171" i="9"/>
  <c r="C169" i="9"/>
  <c r="C168" i="9"/>
  <c r="C167" i="9"/>
  <c r="C166" i="9"/>
  <c r="C164" i="9"/>
  <c r="C162" i="9"/>
  <c r="C161" i="9"/>
  <c r="C160" i="9"/>
  <c r="C159" i="9"/>
  <c r="C158" i="9"/>
  <c r="C157" i="9"/>
  <c r="C156" i="9"/>
  <c r="C155" i="9"/>
  <c r="C153" i="9"/>
  <c r="C152" i="9"/>
  <c r="C151" i="9"/>
  <c r="C150" i="9"/>
  <c r="C148" i="9"/>
  <c r="C146" i="9"/>
  <c r="C145" i="9"/>
  <c r="C144" i="9"/>
  <c r="C143" i="9"/>
  <c r="C142" i="9"/>
  <c r="C141" i="9"/>
  <c r="C140" i="9"/>
  <c r="C139" i="9"/>
  <c r="C137" i="9"/>
  <c r="C136" i="9"/>
  <c r="C135" i="9"/>
  <c r="C134" i="9"/>
  <c r="C132" i="9"/>
  <c r="C130" i="9"/>
  <c r="C129" i="9"/>
  <c r="C128" i="9"/>
  <c r="C127" i="9"/>
  <c r="C126" i="9"/>
  <c r="C125" i="9"/>
  <c r="C124" i="9"/>
  <c r="C123" i="9"/>
  <c r="C121" i="9"/>
  <c r="C120" i="9"/>
  <c r="C119" i="9"/>
  <c r="C118" i="9"/>
  <c r="C116" i="9"/>
  <c r="C114" i="9"/>
  <c r="C113" i="9"/>
  <c r="C112" i="9"/>
  <c r="C111" i="9"/>
  <c r="C110" i="9"/>
  <c r="C109" i="9"/>
  <c r="C108" i="9"/>
  <c r="C107" i="9"/>
  <c r="C105" i="9"/>
  <c r="C104" i="9"/>
  <c r="C103" i="9"/>
  <c r="C102" i="9"/>
  <c r="C100" i="9"/>
  <c r="C98" i="9"/>
  <c r="C97" i="9"/>
  <c r="C96" i="9"/>
  <c r="C95" i="9"/>
  <c r="C94" i="9"/>
  <c r="C93" i="9"/>
  <c r="C92" i="9"/>
  <c r="C91" i="9"/>
  <c r="C89" i="9"/>
  <c r="C88" i="9"/>
  <c r="C87" i="9"/>
  <c r="C86" i="9"/>
  <c r="C84" i="9"/>
  <c r="C82" i="9"/>
  <c r="C81" i="9"/>
  <c r="C80" i="9"/>
  <c r="C79" i="9"/>
  <c r="C78" i="9"/>
  <c r="C77" i="9"/>
  <c r="C76" i="9"/>
  <c r="C75" i="9"/>
  <c r="C73" i="9"/>
  <c r="C72" i="9"/>
  <c r="C71" i="9"/>
  <c r="C70" i="9"/>
  <c r="C68" i="9"/>
  <c r="C66" i="9"/>
  <c r="C65" i="9"/>
  <c r="C64" i="9"/>
  <c r="C63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2" i="9"/>
  <c r="C41" i="9"/>
  <c r="C40" i="9"/>
  <c r="C39" i="9"/>
  <c r="C38" i="9"/>
  <c r="C37" i="9"/>
  <c r="C36" i="9"/>
  <c r="C35" i="9"/>
  <c r="C33" i="9"/>
  <c r="C32" i="9"/>
  <c r="C30" i="9"/>
  <c r="C29" i="9"/>
  <c r="C28" i="9"/>
  <c r="C27" i="9"/>
  <c r="C26" i="9"/>
  <c r="C24" i="9"/>
  <c r="C23" i="9"/>
  <c r="C22" i="9"/>
  <c r="C20" i="9"/>
  <c r="C19" i="9"/>
  <c r="C18" i="9"/>
  <c r="C17" i="9"/>
  <c r="C16" i="9"/>
  <c r="C15" i="9"/>
  <c r="C14" i="9"/>
  <c r="C13" i="9"/>
  <c r="C12" i="9"/>
  <c r="C11" i="9"/>
  <c r="C10" i="9"/>
  <c r="C8" i="9"/>
  <c r="C7" i="9"/>
  <c r="C6" i="9"/>
  <c r="J45" i="19" l="1"/>
  <c r="J60" i="19"/>
  <c r="J124" i="19"/>
  <c r="J188" i="19"/>
  <c r="J67" i="19"/>
  <c r="J195" i="19"/>
  <c r="T60" i="13"/>
  <c r="T124" i="13"/>
  <c r="T9" i="13"/>
  <c r="T106" i="13"/>
  <c r="T128" i="13"/>
  <c r="T58" i="13"/>
  <c r="T122" i="13"/>
  <c r="T175" i="13"/>
  <c r="T92" i="13"/>
  <c r="T142" i="13"/>
  <c r="T10" i="13"/>
  <c r="T74" i="13"/>
  <c r="T108" i="13"/>
  <c r="T121" i="13"/>
  <c r="T143" i="13"/>
  <c r="T148" i="13"/>
  <c r="T26" i="13"/>
  <c r="T90" i="13"/>
  <c r="J151" i="19"/>
  <c r="K84" i="19"/>
  <c r="I84" i="19"/>
  <c r="K212" i="19"/>
  <c r="I212" i="19"/>
  <c r="K183" i="19"/>
  <c r="I183" i="19"/>
  <c r="J146" i="19"/>
  <c r="K226" i="19"/>
  <c r="I226" i="19"/>
  <c r="J152" i="19"/>
  <c r="T129" i="13"/>
  <c r="T168" i="13"/>
  <c r="T127" i="13"/>
  <c r="T182" i="13"/>
  <c r="T141" i="13"/>
  <c r="T20" i="13"/>
  <c r="T36" i="13"/>
  <c r="T52" i="13"/>
  <c r="T68" i="13"/>
  <c r="T84" i="13"/>
  <c r="T100" i="13"/>
  <c r="T116" i="13"/>
  <c r="T180" i="13"/>
  <c r="T170" i="13"/>
  <c r="J54" i="19"/>
  <c r="K70" i="19"/>
  <c r="I70" i="19"/>
  <c r="J118" i="19"/>
  <c r="K134" i="19"/>
  <c r="I134" i="19"/>
  <c r="J182" i="19"/>
  <c r="K198" i="19"/>
  <c r="I198" i="19"/>
  <c r="J69" i="19"/>
  <c r="K85" i="19"/>
  <c r="I85" i="19"/>
  <c r="J133" i="19"/>
  <c r="K149" i="19"/>
  <c r="I149" i="19"/>
  <c r="J197" i="19"/>
  <c r="K213" i="19"/>
  <c r="I213" i="19"/>
  <c r="K47" i="19"/>
  <c r="I47" i="19"/>
  <c r="K44" i="19"/>
  <c r="I44" i="19"/>
  <c r="J84" i="19"/>
  <c r="K108" i="19"/>
  <c r="I108" i="19"/>
  <c r="J148" i="19"/>
  <c r="K172" i="19"/>
  <c r="I172" i="19"/>
  <c r="J212" i="19"/>
  <c r="K236" i="19"/>
  <c r="I236" i="19"/>
  <c r="J191" i="19"/>
  <c r="K43" i="19"/>
  <c r="I43" i="19"/>
  <c r="J91" i="19"/>
  <c r="K107" i="19"/>
  <c r="I107" i="19"/>
  <c r="J155" i="19"/>
  <c r="K171" i="19"/>
  <c r="I171" i="19"/>
  <c r="J219" i="19"/>
  <c r="K235" i="19"/>
  <c r="I235" i="19"/>
  <c r="J87" i="19"/>
  <c r="K127" i="19"/>
  <c r="I127" i="19"/>
  <c r="J42" i="19"/>
  <c r="K58" i="19"/>
  <c r="I58" i="19"/>
  <c r="J106" i="19"/>
  <c r="K122" i="19"/>
  <c r="I122" i="19"/>
  <c r="J170" i="19"/>
  <c r="K186" i="19"/>
  <c r="I186" i="19"/>
  <c r="J234" i="19"/>
  <c r="J49" i="19"/>
  <c r="K73" i="19"/>
  <c r="I73" i="19"/>
  <c r="J113" i="19"/>
  <c r="K137" i="19"/>
  <c r="I137" i="19"/>
  <c r="J177" i="19"/>
  <c r="K201" i="19"/>
  <c r="I201" i="19"/>
  <c r="J241" i="19"/>
  <c r="J103" i="19"/>
  <c r="K199" i="19"/>
  <c r="I199" i="19"/>
  <c r="J48" i="19"/>
  <c r="K64" i="19"/>
  <c r="I64" i="19"/>
  <c r="J112" i="19"/>
  <c r="K128" i="19"/>
  <c r="I128" i="19"/>
  <c r="J176" i="19"/>
  <c r="K192" i="19"/>
  <c r="I192" i="19"/>
  <c r="J240" i="19"/>
  <c r="K46" i="19"/>
  <c r="I46" i="19"/>
  <c r="K238" i="19"/>
  <c r="I238" i="19"/>
  <c r="K61" i="19"/>
  <c r="I61" i="19"/>
  <c r="K125" i="19"/>
  <c r="I125" i="19"/>
  <c r="I147" i="19"/>
  <c r="K147" i="19"/>
  <c r="K79" i="19"/>
  <c r="I79" i="19"/>
  <c r="K98" i="19"/>
  <c r="I98" i="19"/>
  <c r="K177" i="19"/>
  <c r="I177" i="19"/>
  <c r="K241" i="19"/>
  <c r="I241" i="19"/>
  <c r="K31" i="19"/>
  <c r="I31" i="19"/>
  <c r="K40" i="19"/>
  <c r="I40" i="19"/>
  <c r="K232" i="19"/>
  <c r="I232" i="19"/>
  <c r="T169" i="13"/>
  <c r="T16" i="13"/>
  <c r="T32" i="13"/>
  <c r="T48" i="13"/>
  <c r="T64" i="13"/>
  <c r="T80" i="13"/>
  <c r="T96" i="13"/>
  <c r="T112" i="13"/>
  <c r="T144" i="13"/>
  <c r="T15" i="13"/>
  <c r="T31" i="13"/>
  <c r="T47" i="13"/>
  <c r="T63" i="13"/>
  <c r="T79" i="13"/>
  <c r="T95" i="13"/>
  <c r="T111" i="13"/>
  <c r="T167" i="13"/>
  <c r="T6" i="13"/>
  <c r="T22" i="13"/>
  <c r="T38" i="13"/>
  <c r="T54" i="13"/>
  <c r="T70" i="13"/>
  <c r="T86" i="13"/>
  <c r="T102" i="13"/>
  <c r="T181" i="13"/>
  <c r="T156" i="13"/>
  <c r="T163" i="13"/>
  <c r="T146" i="13"/>
  <c r="K30" i="19"/>
  <c r="I30" i="19"/>
  <c r="J78" i="19"/>
  <c r="K94" i="19"/>
  <c r="I94" i="19"/>
  <c r="J142" i="19"/>
  <c r="K158" i="19"/>
  <c r="I158" i="19"/>
  <c r="J206" i="19"/>
  <c r="K222" i="19"/>
  <c r="I222" i="19"/>
  <c r="J29" i="19"/>
  <c r="K45" i="19"/>
  <c r="I45" i="19"/>
  <c r="J93" i="19"/>
  <c r="K109" i="19"/>
  <c r="I109" i="19"/>
  <c r="J157" i="19"/>
  <c r="K173" i="19"/>
  <c r="I173" i="19"/>
  <c r="J221" i="19"/>
  <c r="K237" i="19"/>
  <c r="I237" i="19"/>
  <c r="J55" i="19"/>
  <c r="K151" i="19"/>
  <c r="I151" i="19"/>
  <c r="J44" i="19"/>
  <c r="K68" i="19"/>
  <c r="I68" i="19"/>
  <c r="J108" i="19"/>
  <c r="K132" i="19"/>
  <c r="I132" i="19"/>
  <c r="J172" i="19"/>
  <c r="K196" i="19"/>
  <c r="I196" i="19"/>
  <c r="J236" i="19"/>
  <c r="K159" i="19"/>
  <c r="I159" i="19"/>
  <c r="J51" i="19"/>
  <c r="K67" i="19"/>
  <c r="I67" i="19"/>
  <c r="J115" i="19"/>
  <c r="K131" i="19"/>
  <c r="I131" i="19"/>
  <c r="J179" i="19"/>
  <c r="K195" i="19"/>
  <c r="I195" i="19"/>
  <c r="J243" i="19"/>
  <c r="J231" i="19"/>
  <c r="J66" i="19"/>
  <c r="K82" i="19"/>
  <c r="I82" i="19"/>
  <c r="J130" i="19"/>
  <c r="K146" i="19"/>
  <c r="I146" i="19"/>
  <c r="J194" i="19"/>
  <c r="K210" i="19"/>
  <c r="I210" i="19"/>
  <c r="K63" i="19"/>
  <c r="I63" i="19"/>
  <c r="K33" i="19"/>
  <c r="I33" i="19"/>
  <c r="J73" i="19"/>
  <c r="K97" i="19"/>
  <c r="I97" i="19"/>
  <c r="J137" i="19"/>
  <c r="K161" i="19"/>
  <c r="I161" i="19"/>
  <c r="J201" i="19"/>
  <c r="K225" i="19"/>
  <c r="I225" i="19"/>
  <c r="J207" i="19"/>
  <c r="K223" i="19"/>
  <c r="I223" i="19"/>
  <c r="J72" i="19"/>
  <c r="K88" i="19"/>
  <c r="I88" i="19"/>
  <c r="J136" i="19"/>
  <c r="K152" i="19"/>
  <c r="I152" i="19"/>
  <c r="J200" i="19"/>
  <c r="K216" i="19"/>
  <c r="I216" i="19"/>
  <c r="K174" i="19"/>
  <c r="I174" i="19"/>
  <c r="J159" i="19"/>
  <c r="J63" i="19"/>
  <c r="J153" i="19"/>
  <c r="J88" i="19"/>
  <c r="T145" i="13"/>
  <c r="T134" i="13"/>
  <c r="T5" i="13"/>
  <c r="T21" i="13"/>
  <c r="T37" i="13"/>
  <c r="T53" i="13"/>
  <c r="T69" i="13"/>
  <c r="T85" i="13"/>
  <c r="T101" i="13"/>
  <c r="T117" i="13"/>
  <c r="T157" i="13"/>
  <c r="T132" i="13"/>
  <c r="T19" i="13"/>
  <c r="T35" i="13"/>
  <c r="T51" i="13"/>
  <c r="T67" i="13"/>
  <c r="T83" i="13"/>
  <c r="T99" i="13"/>
  <c r="T115" i="13"/>
  <c r="T139" i="13"/>
  <c r="J38" i="19"/>
  <c r="K54" i="19"/>
  <c r="I54" i="19"/>
  <c r="J102" i="19"/>
  <c r="K118" i="19"/>
  <c r="I118" i="19"/>
  <c r="J166" i="19"/>
  <c r="K182" i="19"/>
  <c r="I182" i="19"/>
  <c r="J230" i="19"/>
  <c r="J53" i="19"/>
  <c r="K69" i="19"/>
  <c r="I69" i="19"/>
  <c r="J117" i="19"/>
  <c r="K133" i="19"/>
  <c r="I133" i="19"/>
  <c r="J181" i="19"/>
  <c r="K197" i="19"/>
  <c r="I197" i="19"/>
  <c r="K28" i="19"/>
  <c r="I28" i="19"/>
  <c r="J68" i="19"/>
  <c r="K92" i="19"/>
  <c r="I92" i="19"/>
  <c r="J132" i="19"/>
  <c r="K156" i="19"/>
  <c r="I156" i="19"/>
  <c r="J196" i="19"/>
  <c r="K220" i="19"/>
  <c r="I220" i="19"/>
  <c r="J175" i="19"/>
  <c r="K191" i="19"/>
  <c r="I191" i="19"/>
  <c r="J75" i="19"/>
  <c r="K91" i="19"/>
  <c r="I91" i="19"/>
  <c r="J139" i="19"/>
  <c r="K155" i="19"/>
  <c r="I155" i="19"/>
  <c r="J203" i="19"/>
  <c r="K219" i="19"/>
  <c r="I219" i="19"/>
  <c r="J71" i="19"/>
  <c r="K87" i="19"/>
  <c r="I87" i="19"/>
  <c r="K42" i="19"/>
  <c r="I42" i="19"/>
  <c r="J90" i="19"/>
  <c r="K106" i="19"/>
  <c r="I106" i="19"/>
  <c r="J154" i="19"/>
  <c r="K170" i="19"/>
  <c r="I170" i="19"/>
  <c r="J218" i="19"/>
  <c r="K234" i="19"/>
  <c r="I234" i="19"/>
  <c r="J119" i="19"/>
  <c r="J33" i="19"/>
  <c r="K57" i="19"/>
  <c r="I57" i="19"/>
  <c r="J97" i="19"/>
  <c r="K121" i="19"/>
  <c r="I121" i="19"/>
  <c r="J161" i="19"/>
  <c r="K185" i="19"/>
  <c r="I185" i="19"/>
  <c r="J225" i="19"/>
  <c r="E21" i="19"/>
  <c r="E85" i="19"/>
  <c r="E149" i="19"/>
  <c r="E213" i="19"/>
  <c r="E48" i="19"/>
  <c r="E112" i="19"/>
  <c r="E176" i="19"/>
  <c r="E59" i="19"/>
  <c r="E123" i="19"/>
  <c r="E187" i="19"/>
  <c r="E30" i="19"/>
  <c r="E9" i="19"/>
  <c r="E73" i="19"/>
  <c r="E137" i="19"/>
  <c r="E201" i="19"/>
  <c r="E92" i="19"/>
  <c r="E218" i="19"/>
  <c r="E50" i="19"/>
  <c r="E223" i="19"/>
  <c r="E98" i="19"/>
  <c r="E215" i="19"/>
  <c r="E204" i="19"/>
  <c r="E66" i="19"/>
  <c r="E207" i="19"/>
  <c r="E20" i="19"/>
  <c r="E74" i="19"/>
  <c r="E212" i="19"/>
  <c r="E18" i="19"/>
  <c r="E55" i="19"/>
  <c r="E63" i="19"/>
  <c r="E29" i="19"/>
  <c r="E93" i="19"/>
  <c r="E157" i="19"/>
  <c r="E221" i="19"/>
  <c r="E56" i="19"/>
  <c r="E120" i="19"/>
  <c r="E184" i="19"/>
  <c r="E67" i="19"/>
  <c r="E131" i="19"/>
  <c r="E195" i="19"/>
  <c r="E38" i="19"/>
  <c r="E17" i="19"/>
  <c r="E81" i="19"/>
  <c r="E145" i="19"/>
  <c r="E209" i="19"/>
  <c r="E108" i="19"/>
  <c r="E230" i="19"/>
  <c r="E119" i="19"/>
  <c r="E227" i="19"/>
  <c r="E114" i="19"/>
  <c r="E231" i="19"/>
  <c r="E26" i="19"/>
  <c r="E94" i="19"/>
  <c r="E220" i="19"/>
  <c r="E90" i="19"/>
  <c r="E100" i="19"/>
  <c r="E216" i="19"/>
  <c r="E47" i="19"/>
  <c r="E106" i="19"/>
  <c r="E102" i="19"/>
  <c r="E37" i="19"/>
  <c r="E101" i="19"/>
  <c r="E165" i="19"/>
  <c r="E229" i="19"/>
  <c r="E64" i="19"/>
  <c r="E128" i="19"/>
  <c r="E11" i="19"/>
  <c r="E75" i="19"/>
  <c r="E139" i="19"/>
  <c r="E203" i="19"/>
  <c r="E46" i="19"/>
  <c r="E25" i="19"/>
  <c r="E89" i="19"/>
  <c r="E153" i="19"/>
  <c r="E217" i="19"/>
  <c r="E124" i="19"/>
  <c r="E233" i="19"/>
  <c r="E135" i="19"/>
  <c r="E236" i="19"/>
  <c r="E130" i="19"/>
  <c r="E239" i="19"/>
  <c r="E84" i="19"/>
  <c r="E110" i="19"/>
  <c r="E228" i="19"/>
  <c r="E122" i="19"/>
  <c r="E116" i="19"/>
  <c r="E232" i="19"/>
  <c r="E76" i="19"/>
  <c r="E154" i="19"/>
  <c r="E150" i="19"/>
  <c r="E45" i="19"/>
  <c r="E109" i="19"/>
  <c r="E173" i="19"/>
  <c r="E8" i="19"/>
  <c r="E72" i="19"/>
  <c r="E136" i="19"/>
  <c r="E19" i="19"/>
  <c r="E83" i="19"/>
  <c r="E147" i="19"/>
  <c r="E211" i="19"/>
  <c r="E54" i="19"/>
  <c r="E33" i="19"/>
  <c r="E97" i="19"/>
  <c r="E161" i="19"/>
  <c r="E225" i="19"/>
  <c r="E140" i="19"/>
  <c r="E241" i="19"/>
  <c r="E151" i="19"/>
  <c r="E222" i="19"/>
  <c r="E146" i="19"/>
  <c r="E190" i="19"/>
  <c r="E138" i="19"/>
  <c r="E126" i="19"/>
  <c r="E234" i="19"/>
  <c r="E170" i="19"/>
  <c r="E132" i="19"/>
  <c r="E240" i="19"/>
  <c r="E82" i="19"/>
  <c r="E200" i="19"/>
  <c r="E182" i="19"/>
  <c r="E53" i="19"/>
  <c r="E117" i="19"/>
  <c r="E181" i="19"/>
  <c r="E16" i="19"/>
  <c r="E80" i="19"/>
  <c r="E144" i="19"/>
  <c r="E27" i="19"/>
  <c r="E91" i="19"/>
  <c r="E155" i="19"/>
  <c r="E219" i="19"/>
  <c r="E62" i="19"/>
  <c r="E41" i="19"/>
  <c r="E105" i="19"/>
  <c r="E169" i="19"/>
  <c r="E7" i="19"/>
  <c r="E156" i="19"/>
  <c r="E15" i="19"/>
  <c r="E167" i="19"/>
  <c r="E23" i="19"/>
  <c r="E162" i="19"/>
  <c r="E224" i="19"/>
  <c r="E186" i="19"/>
  <c r="E142" i="19"/>
  <c r="E4" i="19"/>
  <c r="E243" i="19"/>
  <c r="E148" i="19"/>
  <c r="E196" i="19"/>
  <c r="E95" i="19"/>
  <c r="E118" i="19"/>
  <c r="E192" i="19"/>
  <c r="E61" i="19"/>
  <c r="E125" i="19"/>
  <c r="E189" i="19"/>
  <c r="E24" i="19"/>
  <c r="E88" i="19"/>
  <c r="E152" i="19"/>
  <c r="E35" i="19"/>
  <c r="E99" i="19"/>
  <c r="E163" i="19"/>
  <c r="E6" i="19"/>
  <c r="E70" i="19"/>
  <c r="E49" i="19"/>
  <c r="E113" i="19"/>
  <c r="E177" i="19"/>
  <c r="E36" i="19"/>
  <c r="E172" i="19"/>
  <c r="E79" i="19"/>
  <c r="E183" i="19"/>
  <c r="E52" i="19"/>
  <c r="E178" i="19"/>
  <c r="E242" i="19"/>
  <c r="E134" i="19"/>
  <c r="E158" i="19"/>
  <c r="E159" i="19"/>
  <c r="E10" i="19"/>
  <c r="E164" i="19"/>
  <c r="E235" i="19"/>
  <c r="E111" i="19"/>
  <c r="E166" i="19"/>
  <c r="E238" i="19"/>
  <c r="E5" i="19"/>
  <c r="E69" i="19"/>
  <c r="E133" i="19"/>
  <c r="E197" i="19"/>
  <c r="E32" i="19"/>
  <c r="E96" i="19"/>
  <c r="E160" i="19"/>
  <c r="E43" i="19"/>
  <c r="E107" i="19"/>
  <c r="E171" i="19"/>
  <c r="E14" i="19"/>
  <c r="E78" i="19"/>
  <c r="E57" i="19"/>
  <c r="E121" i="19"/>
  <c r="E185" i="19"/>
  <c r="E42" i="19"/>
  <c r="E188" i="19"/>
  <c r="E103" i="19"/>
  <c r="E206" i="19"/>
  <c r="E58" i="19"/>
  <c r="E198" i="19"/>
  <c r="E237" i="19"/>
  <c r="E31" i="19"/>
  <c r="E174" i="19"/>
  <c r="E191" i="19"/>
  <c r="E39" i="19"/>
  <c r="E180" i="19"/>
  <c r="E226" i="19"/>
  <c r="E127" i="19"/>
  <c r="E28" i="19"/>
  <c r="I27" i="19"/>
  <c r="E13" i="19"/>
  <c r="E77" i="19"/>
  <c r="E141" i="19"/>
  <c r="E205" i="19"/>
  <c r="E40" i="19"/>
  <c r="E104" i="19"/>
  <c r="E168" i="19"/>
  <c r="E51" i="19"/>
  <c r="E115" i="19"/>
  <c r="E179" i="19"/>
  <c r="E22" i="19"/>
  <c r="E86" i="19"/>
  <c r="E65" i="19"/>
  <c r="E129" i="19"/>
  <c r="E193" i="19"/>
  <c r="E71" i="19"/>
  <c r="E214" i="19"/>
  <c r="E44" i="19"/>
  <c r="E210" i="19"/>
  <c r="E87" i="19"/>
  <c r="E202" i="19"/>
  <c r="E143" i="19"/>
  <c r="E60" i="19"/>
  <c r="E194" i="19"/>
  <c r="E208" i="19"/>
  <c r="E68" i="19"/>
  <c r="E199" i="19"/>
  <c r="E12" i="19"/>
  <c r="E175" i="19"/>
  <c r="E34" i="19"/>
  <c r="K103" i="19"/>
  <c r="I103" i="19"/>
  <c r="J32" i="19"/>
  <c r="K48" i="19"/>
  <c r="I48" i="19"/>
  <c r="J96" i="19"/>
  <c r="K112" i="19"/>
  <c r="I112" i="19"/>
  <c r="J160" i="19"/>
  <c r="K176" i="19"/>
  <c r="I176" i="19"/>
  <c r="J224" i="19"/>
  <c r="K240" i="19"/>
  <c r="I240" i="19"/>
  <c r="T17" i="13"/>
  <c r="T33" i="13"/>
  <c r="T49" i="13"/>
  <c r="T65" i="13"/>
  <c r="T81" i="13"/>
  <c r="T97" i="13"/>
  <c r="T113" i="13"/>
  <c r="T160" i="13"/>
  <c r="T183" i="13"/>
  <c r="T133" i="13"/>
  <c r="T179" i="13"/>
  <c r="T18" i="13"/>
  <c r="T34" i="13"/>
  <c r="T50" i="13"/>
  <c r="T66" i="13"/>
  <c r="T82" i="13"/>
  <c r="T98" i="13"/>
  <c r="T114" i="13"/>
  <c r="T162" i="13"/>
  <c r="J62" i="19"/>
  <c r="K78" i="19"/>
  <c r="I78" i="19"/>
  <c r="J126" i="19"/>
  <c r="K142" i="19"/>
  <c r="I142" i="19"/>
  <c r="J190" i="19"/>
  <c r="K206" i="19"/>
  <c r="I206" i="19"/>
  <c r="K29" i="19"/>
  <c r="I29" i="19"/>
  <c r="J77" i="19"/>
  <c r="K93" i="19"/>
  <c r="I93" i="19"/>
  <c r="J141" i="19"/>
  <c r="K157" i="19"/>
  <c r="I157" i="19"/>
  <c r="J205" i="19"/>
  <c r="K221" i="19"/>
  <c r="I221" i="19"/>
  <c r="J39" i="19"/>
  <c r="K55" i="19"/>
  <c r="I55" i="19"/>
  <c r="J28" i="19"/>
  <c r="K52" i="19"/>
  <c r="I52" i="19"/>
  <c r="J92" i="19"/>
  <c r="K116" i="19"/>
  <c r="I116" i="19"/>
  <c r="J156" i="19"/>
  <c r="K180" i="19"/>
  <c r="I180" i="19"/>
  <c r="J220" i="19"/>
  <c r="J35" i="19"/>
  <c r="K51" i="19"/>
  <c r="I51" i="19"/>
  <c r="J99" i="19"/>
  <c r="K115" i="19"/>
  <c r="I115" i="19"/>
  <c r="J163" i="19"/>
  <c r="K179" i="19"/>
  <c r="I179" i="19"/>
  <c r="J227" i="19"/>
  <c r="K243" i="19"/>
  <c r="I243" i="19"/>
  <c r="J95" i="19"/>
  <c r="K231" i="19"/>
  <c r="I231" i="19"/>
  <c r="J50" i="19"/>
  <c r="K66" i="19"/>
  <c r="I66" i="19"/>
  <c r="J114" i="19"/>
  <c r="K130" i="19"/>
  <c r="I130" i="19"/>
  <c r="J178" i="19"/>
  <c r="K194" i="19"/>
  <c r="I194" i="19"/>
  <c r="J242" i="19"/>
  <c r="J57" i="19"/>
  <c r="K81" i="19"/>
  <c r="I81" i="19"/>
  <c r="J121" i="19"/>
  <c r="K145" i="19"/>
  <c r="I145" i="19"/>
  <c r="J185" i="19"/>
  <c r="K209" i="19"/>
  <c r="I209" i="19"/>
  <c r="J111" i="19"/>
  <c r="K207" i="19"/>
  <c r="I207" i="19"/>
  <c r="J56" i="19"/>
  <c r="K72" i="19"/>
  <c r="I72" i="19"/>
  <c r="J120" i="19"/>
  <c r="K136" i="19"/>
  <c r="I136" i="19"/>
  <c r="J184" i="19"/>
  <c r="K200" i="19"/>
  <c r="I200" i="19"/>
  <c r="K110" i="19"/>
  <c r="I110" i="19"/>
  <c r="K148" i="19"/>
  <c r="I148" i="19"/>
  <c r="J82" i="19"/>
  <c r="K162" i="19"/>
  <c r="I162" i="19"/>
  <c r="J89" i="19"/>
  <c r="J216" i="19"/>
  <c r="T161" i="13"/>
  <c r="T136" i="13"/>
  <c r="T159" i="13"/>
  <c r="T150" i="13"/>
  <c r="T174" i="13"/>
  <c r="T173" i="13"/>
  <c r="T12" i="13"/>
  <c r="T28" i="13"/>
  <c r="T44" i="13"/>
  <c r="T172" i="13"/>
  <c r="T155" i="13"/>
  <c r="T138" i="13"/>
  <c r="K38" i="19"/>
  <c r="I38" i="19"/>
  <c r="J86" i="19"/>
  <c r="K102" i="19"/>
  <c r="I102" i="19"/>
  <c r="J150" i="19"/>
  <c r="K166" i="19"/>
  <c r="I166" i="19"/>
  <c r="J214" i="19"/>
  <c r="K230" i="19"/>
  <c r="I230" i="19"/>
  <c r="J37" i="19"/>
  <c r="K53" i="19"/>
  <c r="I53" i="19"/>
  <c r="J101" i="19"/>
  <c r="K117" i="19"/>
  <c r="I117" i="19"/>
  <c r="J165" i="19"/>
  <c r="K181" i="19"/>
  <c r="I181" i="19"/>
  <c r="J229" i="19"/>
  <c r="J135" i="19"/>
  <c r="J52" i="19"/>
  <c r="K76" i="19"/>
  <c r="I76" i="19"/>
  <c r="J116" i="19"/>
  <c r="K140" i="19"/>
  <c r="I140" i="19"/>
  <c r="J180" i="19"/>
  <c r="K204" i="19"/>
  <c r="I204" i="19"/>
  <c r="J143" i="19"/>
  <c r="K175" i="19"/>
  <c r="I175" i="19"/>
  <c r="J59" i="19"/>
  <c r="K75" i="19"/>
  <c r="I75" i="19"/>
  <c r="J123" i="19"/>
  <c r="K139" i="19"/>
  <c r="I139" i="19"/>
  <c r="J187" i="19"/>
  <c r="K203" i="19"/>
  <c r="I203" i="19"/>
  <c r="K71" i="19"/>
  <c r="I71" i="19"/>
  <c r="J74" i="19"/>
  <c r="K90" i="19"/>
  <c r="I90" i="19"/>
  <c r="J138" i="19"/>
  <c r="K154" i="19"/>
  <c r="I154" i="19"/>
  <c r="J202" i="19"/>
  <c r="K218" i="19"/>
  <c r="I218" i="19"/>
  <c r="K119" i="19"/>
  <c r="I119" i="19"/>
  <c r="K41" i="19"/>
  <c r="I41" i="19"/>
  <c r="J81" i="19"/>
  <c r="K105" i="19"/>
  <c r="I105" i="19"/>
  <c r="J145" i="19"/>
  <c r="K169" i="19"/>
  <c r="I169" i="19"/>
  <c r="J209" i="19"/>
  <c r="K233" i="19"/>
  <c r="I233" i="19"/>
  <c r="J27" i="19"/>
  <c r="F15" i="19"/>
  <c r="F79" i="19"/>
  <c r="F143" i="19"/>
  <c r="F207" i="19"/>
  <c r="F50" i="19"/>
  <c r="F114" i="19"/>
  <c r="F178" i="19"/>
  <c r="F53" i="19"/>
  <c r="F117" i="19"/>
  <c r="F181" i="19"/>
  <c r="F24" i="19"/>
  <c r="F88" i="19"/>
  <c r="F67" i="19"/>
  <c r="F131" i="19"/>
  <c r="F195" i="19"/>
  <c r="F49" i="19"/>
  <c r="F182" i="19"/>
  <c r="F113" i="19"/>
  <c r="F161" i="19"/>
  <c r="F240" i="19"/>
  <c r="F156" i="19"/>
  <c r="F4" i="19"/>
  <c r="F164" i="19"/>
  <c r="F120" i="19"/>
  <c r="F128" i="19"/>
  <c r="F110" i="19"/>
  <c r="F153" i="19"/>
  <c r="F25" i="19"/>
  <c r="F242" i="19"/>
  <c r="F41" i="19"/>
  <c r="F23" i="19"/>
  <c r="F87" i="19"/>
  <c r="F151" i="19"/>
  <c r="F215" i="19"/>
  <c r="F58" i="19"/>
  <c r="F122" i="19"/>
  <c r="F186" i="19"/>
  <c r="F61" i="19"/>
  <c r="F125" i="19"/>
  <c r="F189" i="19"/>
  <c r="F32" i="19"/>
  <c r="F11" i="19"/>
  <c r="F75" i="19"/>
  <c r="F139" i="19"/>
  <c r="F203" i="19"/>
  <c r="F78" i="19"/>
  <c r="F192" i="19"/>
  <c r="F129" i="19"/>
  <c r="F177" i="19"/>
  <c r="F30" i="19"/>
  <c r="F172" i="19"/>
  <c r="F168" i="19"/>
  <c r="F208" i="19"/>
  <c r="F136" i="19"/>
  <c r="F176" i="19"/>
  <c r="F126" i="19"/>
  <c r="F216" i="19"/>
  <c r="F54" i="19"/>
  <c r="F33" i="19"/>
  <c r="F70" i="19"/>
  <c r="F31" i="19"/>
  <c r="F95" i="19"/>
  <c r="F159" i="19"/>
  <c r="F223" i="19"/>
  <c r="F66" i="19"/>
  <c r="F130" i="19"/>
  <c r="F5" i="19"/>
  <c r="F69" i="19"/>
  <c r="F133" i="19"/>
  <c r="F197" i="19"/>
  <c r="F40" i="19"/>
  <c r="F19" i="19"/>
  <c r="F83" i="19"/>
  <c r="F147" i="19"/>
  <c r="F211" i="19"/>
  <c r="F84" i="19"/>
  <c r="F196" i="19"/>
  <c r="F22" i="19"/>
  <c r="F201" i="19"/>
  <c r="F36" i="19"/>
  <c r="F188" i="19"/>
  <c r="F198" i="19"/>
  <c r="F225" i="19"/>
  <c r="F152" i="19"/>
  <c r="F232" i="19"/>
  <c r="F142" i="19"/>
  <c r="F68" i="19"/>
  <c r="F60" i="19"/>
  <c r="F100" i="19"/>
  <c r="F76" i="19"/>
  <c r="F39" i="19"/>
  <c r="F103" i="19"/>
  <c r="F167" i="19"/>
  <c r="F10" i="19"/>
  <c r="F74" i="19"/>
  <c r="F138" i="19"/>
  <c r="F13" i="19"/>
  <c r="F77" i="19"/>
  <c r="F141" i="19"/>
  <c r="F205" i="19"/>
  <c r="F48" i="19"/>
  <c r="F27" i="19"/>
  <c r="F91" i="19"/>
  <c r="F155" i="19"/>
  <c r="F219" i="19"/>
  <c r="F102" i="19"/>
  <c r="F209" i="19"/>
  <c r="F28" i="19"/>
  <c r="F214" i="19"/>
  <c r="F65" i="19"/>
  <c r="F193" i="19"/>
  <c r="F236" i="19"/>
  <c r="F9" i="19"/>
  <c r="F184" i="19"/>
  <c r="F17" i="19"/>
  <c r="F158" i="19"/>
  <c r="F116" i="19"/>
  <c r="F89" i="19"/>
  <c r="F180" i="19"/>
  <c r="F96" i="19"/>
  <c r="F47" i="19"/>
  <c r="F111" i="19"/>
  <c r="F175" i="19"/>
  <c r="F18" i="19"/>
  <c r="F82" i="19"/>
  <c r="F146" i="19"/>
  <c r="F21" i="19"/>
  <c r="F85" i="19"/>
  <c r="F149" i="19"/>
  <c r="F213" i="19"/>
  <c r="F56" i="19"/>
  <c r="F35" i="19"/>
  <c r="F99" i="19"/>
  <c r="F163" i="19"/>
  <c r="F227" i="19"/>
  <c r="F118" i="19"/>
  <c r="F222" i="19"/>
  <c r="F57" i="19"/>
  <c r="F218" i="19"/>
  <c r="F92" i="19"/>
  <c r="F206" i="19"/>
  <c r="F231" i="19"/>
  <c r="F38" i="19"/>
  <c r="F202" i="19"/>
  <c r="F46" i="19"/>
  <c r="F174" i="19"/>
  <c r="F132" i="19"/>
  <c r="F105" i="19"/>
  <c r="F237" i="19"/>
  <c r="F112" i="19"/>
  <c r="F55" i="19"/>
  <c r="F119" i="19"/>
  <c r="F183" i="19"/>
  <c r="F26" i="19"/>
  <c r="F90" i="19"/>
  <c r="F154" i="19"/>
  <c r="F29" i="19"/>
  <c r="F93" i="19"/>
  <c r="F157" i="19"/>
  <c r="F221" i="19"/>
  <c r="F64" i="19"/>
  <c r="F43" i="19"/>
  <c r="F107" i="19"/>
  <c r="F171" i="19"/>
  <c r="F6" i="19"/>
  <c r="F134" i="19"/>
  <c r="F226" i="19"/>
  <c r="F86" i="19"/>
  <c r="F230" i="19"/>
  <c r="F108" i="19"/>
  <c r="F210" i="19"/>
  <c r="F185" i="19"/>
  <c r="F44" i="19"/>
  <c r="F239" i="19"/>
  <c r="F52" i="19"/>
  <c r="F190" i="19"/>
  <c r="F148" i="19"/>
  <c r="F121" i="19"/>
  <c r="F200" i="19"/>
  <c r="F144" i="19"/>
  <c r="F63" i="19"/>
  <c r="F127" i="19"/>
  <c r="F191" i="19"/>
  <c r="F34" i="19"/>
  <c r="F98" i="19"/>
  <c r="F162" i="19"/>
  <c r="F37" i="19"/>
  <c r="F101" i="19"/>
  <c r="F165" i="19"/>
  <c r="F8" i="19"/>
  <c r="F72" i="19"/>
  <c r="F51" i="19"/>
  <c r="F115" i="19"/>
  <c r="F179" i="19"/>
  <c r="F14" i="19"/>
  <c r="F150" i="19"/>
  <c r="F235" i="19"/>
  <c r="F97" i="19"/>
  <c r="F238" i="19"/>
  <c r="F124" i="19"/>
  <c r="F233" i="19"/>
  <c r="F220" i="19"/>
  <c r="F73" i="19"/>
  <c r="F169" i="19"/>
  <c r="F81" i="19"/>
  <c r="F194" i="19"/>
  <c r="F160" i="19"/>
  <c r="F137" i="19"/>
  <c r="F229" i="19"/>
  <c r="F217" i="19"/>
  <c r="F7" i="19"/>
  <c r="F71" i="19"/>
  <c r="F135" i="19"/>
  <c r="F199" i="19"/>
  <c r="F42" i="19"/>
  <c r="F106" i="19"/>
  <c r="F170" i="19"/>
  <c r="F45" i="19"/>
  <c r="F109" i="19"/>
  <c r="F173" i="19"/>
  <c r="F16" i="19"/>
  <c r="F80" i="19"/>
  <c r="F59" i="19"/>
  <c r="F123" i="19"/>
  <c r="F187" i="19"/>
  <c r="F20" i="19"/>
  <c r="F166" i="19"/>
  <c r="F243" i="19"/>
  <c r="F145" i="19"/>
  <c r="F62" i="19"/>
  <c r="F140" i="19"/>
  <c r="F241" i="19"/>
  <c r="F234" i="19"/>
  <c r="F104" i="19"/>
  <c r="F212" i="19"/>
  <c r="F94" i="19"/>
  <c r="F224" i="19"/>
  <c r="F204" i="19"/>
  <c r="F228" i="19"/>
  <c r="F12" i="19"/>
  <c r="J215" i="19"/>
  <c r="K32" i="19"/>
  <c r="I32" i="19"/>
  <c r="J80" i="19"/>
  <c r="K96" i="19"/>
  <c r="I96" i="19"/>
  <c r="J144" i="19"/>
  <c r="K160" i="19"/>
  <c r="I160" i="19"/>
  <c r="J208" i="19"/>
  <c r="K224" i="19"/>
  <c r="I224" i="19"/>
  <c r="J167" i="19"/>
  <c r="K83" i="19"/>
  <c r="I83" i="19"/>
  <c r="K34" i="19"/>
  <c r="I34" i="19"/>
  <c r="K49" i="19"/>
  <c r="I49" i="19"/>
  <c r="J217" i="19"/>
  <c r="K168" i="19"/>
  <c r="I168" i="19"/>
  <c r="T137" i="13"/>
  <c r="T8" i="13"/>
  <c r="T24" i="13"/>
  <c r="T40" i="13"/>
  <c r="T56" i="13"/>
  <c r="T72" i="13"/>
  <c r="T88" i="13"/>
  <c r="T104" i="13"/>
  <c r="T120" i="13"/>
  <c r="T176" i="13"/>
  <c r="T7" i="13"/>
  <c r="T23" i="13"/>
  <c r="T39" i="13"/>
  <c r="T55" i="13"/>
  <c r="T71" i="13"/>
  <c r="T87" i="13"/>
  <c r="T103" i="13"/>
  <c r="T119" i="13"/>
  <c r="AE119" i="17" s="1"/>
  <c r="T135" i="13"/>
  <c r="T14" i="13"/>
  <c r="T30" i="13"/>
  <c r="T46" i="13"/>
  <c r="T62" i="13"/>
  <c r="T78" i="13"/>
  <c r="T110" i="13"/>
  <c r="T126" i="13"/>
  <c r="T149" i="13"/>
  <c r="T131" i="13"/>
  <c r="T178" i="13"/>
  <c r="J46" i="19"/>
  <c r="K62" i="19"/>
  <c r="I62" i="19"/>
  <c r="J110" i="19"/>
  <c r="K126" i="19"/>
  <c r="I126" i="19"/>
  <c r="J174" i="19"/>
  <c r="K190" i="19"/>
  <c r="I190" i="19"/>
  <c r="J238" i="19"/>
  <c r="J61" i="19"/>
  <c r="K77" i="19"/>
  <c r="I77" i="19"/>
  <c r="J125" i="19"/>
  <c r="K141" i="19"/>
  <c r="I141" i="19"/>
  <c r="J189" i="19"/>
  <c r="K205" i="19"/>
  <c r="I205" i="19"/>
  <c r="K39" i="19"/>
  <c r="I39" i="19"/>
  <c r="K36" i="19"/>
  <c r="I36" i="19"/>
  <c r="J76" i="19"/>
  <c r="K100" i="19"/>
  <c r="I100" i="19"/>
  <c r="J140" i="19"/>
  <c r="K164" i="19"/>
  <c r="I164" i="19"/>
  <c r="J204" i="19"/>
  <c r="K228" i="19"/>
  <c r="I228" i="19"/>
  <c r="J183" i="19"/>
  <c r="I35" i="19"/>
  <c r="K35" i="19"/>
  <c r="J83" i="19"/>
  <c r="K99" i="19"/>
  <c r="I99" i="19"/>
  <c r="J147" i="19"/>
  <c r="K163" i="19"/>
  <c r="I163" i="19"/>
  <c r="J211" i="19"/>
  <c r="K227" i="19"/>
  <c r="I227" i="19"/>
  <c r="J79" i="19"/>
  <c r="K95" i="19"/>
  <c r="I95" i="19"/>
  <c r="J34" i="19"/>
  <c r="K50" i="19"/>
  <c r="I50" i="19"/>
  <c r="J98" i="19"/>
  <c r="K114" i="19"/>
  <c r="I114" i="19"/>
  <c r="J162" i="19"/>
  <c r="K178" i="19"/>
  <c r="I178" i="19"/>
  <c r="J226" i="19"/>
  <c r="K242" i="19"/>
  <c r="I242" i="19"/>
  <c r="J239" i="19"/>
  <c r="J41" i="19"/>
  <c r="K65" i="19"/>
  <c r="I65" i="19"/>
  <c r="J105" i="19"/>
  <c r="K129" i="19"/>
  <c r="I129" i="19"/>
  <c r="J169" i="19"/>
  <c r="K193" i="19"/>
  <c r="I193" i="19"/>
  <c r="J233" i="19"/>
  <c r="J31" i="19"/>
  <c r="K111" i="19"/>
  <c r="I111" i="19"/>
  <c r="J40" i="19"/>
  <c r="K56" i="19"/>
  <c r="I56" i="19"/>
  <c r="J104" i="19"/>
  <c r="K120" i="19"/>
  <c r="I120" i="19"/>
  <c r="J168" i="19"/>
  <c r="K184" i="19"/>
  <c r="I184" i="19"/>
  <c r="J232" i="19"/>
  <c r="K189" i="19"/>
  <c r="I189" i="19"/>
  <c r="J131" i="19"/>
  <c r="K211" i="19"/>
  <c r="I211" i="19"/>
  <c r="J210" i="19"/>
  <c r="K239" i="19"/>
  <c r="I239" i="19"/>
  <c r="K113" i="19"/>
  <c r="I113" i="19"/>
  <c r="J223" i="19"/>
  <c r="K104" i="19"/>
  <c r="I104" i="19"/>
  <c r="T152" i="13"/>
  <c r="Q155" i="9"/>
  <c r="AD16" i="12"/>
  <c r="AD15" i="12"/>
  <c r="T166" i="13"/>
  <c r="T13" i="13"/>
  <c r="T29" i="13"/>
  <c r="T45" i="13"/>
  <c r="T61" i="13"/>
  <c r="T77" i="13"/>
  <c r="AE77" i="17" s="1"/>
  <c r="T93" i="13"/>
  <c r="J93" i="16" s="1"/>
  <c r="T109" i="13"/>
  <c r="T125" i="13"/>
  <c r="M23" i="12"/>
  <c r="Q65" i="9"/>
  <c r="T15" i="12"/>
  <c r="S247" i="7"/>
  <c r="J16" i="12" s="1"/>
  <c r="T16" i="12"/>
  <c r="S246" i="7"/>
  <c r="J15" i="12" s="1"/>
  <c r="T164" i="13"/>
  <c r="T11" i="13"/>
  <c r="T27" i="13"/>
  <c r="T43" i="13"/>
  <c r="T59" i="13"/>
  <c r="T75" i="13"/>
  <c r="T91" i="13"/>
  <c r="T107" i="13"/>
  <c r="T123" i="13"/>
  <c r="T171" i="13"/>
  <c r="T154" i="13"/>
  <c r="J70" i="19"/>
  <c r="K86" i="19"/>
  <c r="I86" i="19"/>
  <c r="J134" i="19"/>
  <c r="K150" i="19"/>
  <c r="I150" i="19"/>
  <c r="J198" i="19"/>
  <c r="K214" i="19"/>
  <c r="I214" i="19"/>
  <c r="K37" i="19"/>
  <c r="I37" i="19"/>
  <c r="J85" i="19"/>
  <c r="K101" i="19"/>
  <c r="I101" i="19"/>
  <c r="J149" i="19"/>
  <c r="K165" i="19"/>
  <c r="I165" i="19"/>
  <c r="J213" i="19"/>
  <c r="K229" i="19"/>
  <c r="I229" i="19"/>
  <c r="J47" i="19"/>
  <c r="K135" i="19"/>
  <c r="I135" i="19"/>
  <c r="J36" i="19"/>
  <c r="K60" i="19"/>
  <c r="I60" i="19"/>
  <c r="J100" i="19"/>
  <c r="K124" i="19"/>
  <c r="I124" i="19"/>
  <c r="J164" i="19"/>
  <c r="K188" i="19"/>
  <c r="I188" i="19"/>
  <c r="J228" i="19"/>
  <c r="K143" i="19"/>
  <c r="I143" i="19"/>
  <c r="J43" i="19"/>
  <c r="K59" i="19"/>
  <c r="I59" i="19"/>
  <c r="J107" i="19"/>
  <c r="K123" i="19"/>
  <c r="I123" i="19"/>
  <c r="J171" i="19"/>
  <c r="K187" i="19"/>
  <c r="I187" i="19"/>
  <c r="J235" i="19"/>
  <c r="J127" i="19"/>
  <c r="J58" i="19"/>
  <c r="K74" i="19"/>
  <c r="I74" i="19"/>
  <c r="J122" i="19"/>
  <c r="K138" i="19"/>
  <c r="I138" i="19"/>
  <c r="J186" i="19"/>
  <c r="K202" i="19"/>
  <c r="I202" i="19"/>
  <c r="J65" i="19"/>
  <c r="K89" i="19"/>
  <c r="I89" i="19"/>
  <c r="J129" i="19"/>
  <c r="K153" i="19"/>
  <c r="I153" i="19"/>
  <c r="J193" i="19"/>
  <c r="K217" i="19"/>
  <c r="I217" i="19"/>
  <c r="J199" i="19"/>
  <c r="K215" i="19"/>
  <c r="I215" i="19"/>
  <c r="J64" i="19"/>
  <c r="K80" i="19"/>
  <c r="I80" i="19"/>
  <c r="J128" i="19"/>
  <c r="K144" i="19"/>
  <c r="I144" i="19"/>
  <c r="J192" i="19"/>
  <c r="K208" i="19"/>
  <c r="I208" i="19"/>
  <c r="K167" i="19"/>
  <c r="I167" i="19"/>
  <c r="AE159" i="17"/>
  <c r="AE107" i="17"/>
  <c r="AE157" i="17"/>
  <c r="J173" i="16"/>
  <c r="AZ214" i="4"/>
  <c r="AZ216" i="4"/>
  <c r="AZ211" i="4"/>
  <c r="AZ215" i="4"/>
  <c r="AZ213" i="4"/>
  <c r="AE93" i="17"/>
  <c r="AE109" i="17"/>
  <c r="J109" i="16"/>
  <c r="AE125" i="17"/>
  <c r="J125" i="16"/>
  <c r="AE141" i="17"/>
  <c r="J141" i="16"/>
  <c r="J157" i="16"/>
  <c r="K163" i="14"/>
  <c r="K131" i="14"/>
  <c r="K11" i="14"/>
  <c r="K27" i="14"/>
  <c r="K43" i="14"/>
  <c r="K59" i="14"/>
  <c r="K75" i="14"/>
  <c r="K91" i="14"/>
  <c r="X9" i="14"/>
  <c r="K107" i="14"/>
  <c r="K123" i="14"/>
  <c r="K171" i="14"/>
  <c r="K18" i="14"/>
  <c r="K34" i="14"/>
  <c r="K50" i="14"/>
  <c r="K66" i="14"/>
  <c r="K82" i="14"/>
  <c r="Y9" i="14"/>
  <c r="K98" i="14"/>
  <c r="K114" i="14"/>
  <c r="K162" i="14"/>
  <c r="K169" i="14"/>
  <c r="N155" i="9"/>
  <c r="AA16" i="12"/>
  <c r="AA15" i="12"/>
  <c r="K152" i="14"/>
  <c r="K7" i="14"/>
  <c r="K23" i="14"/>
  <c r="K39" i="14"/>
  <c r="K55" i="14"/>
  <c r="K71" i="14"/>
  <c r="K87" i="14"/>
  <c r="K103" i="14"/>
  <c r="K119" i="14"/>
  <c r="K175" i="14"/>
  <c r="K174" i="14"/>
  <c r="AE55" i="17"/>
  <c r="J55" i="16"/>
  <c r="AE71" i="17"/>
  <c r="J71" i="16"/>
  <c r="K21" i="14"/>
  <c r="AE87" i="17"/>
  <c r="J87" i="16"/>
  <c r="K37" i="14"/>
  <c r="AE103" i="17"/>
  <c r="J103" i="16"/>
  <c r="K53" i="14"/>
  <c r="K69" i="14"/>
  <c r="AE135" i="17"/>
  <c r="J135" i="16"/>
  <c r="K85" i="14"/>
  <c r="AE151" i="17"/>
  <c r="J151" i="16"/>
  <c r="K101" i="14"/>
  <c r="AE167" i="17"/>
  <c r="J167" i="16"/>
  <c r="K117" i="14"/>
  <c r="AE183" i="17"/>
  <c r="J183" i="16"/>
  <c r="K157" i="14"/>
  <c r="AE54" i="17"/>
  <c r="J54" i="16"/>
  <c r="K140" i="14"/>
  <c r="K147" i="14"/>
  <c r="K138" i="14"/>
  <c r="K145" i="14"/>
  <c r="Z16" i="12"/>
  <c r="Z15" i="12"/>
  <c r="M155" i="9"/>
  <c r="K128" i="14"/>
  <c r="K151" i="14"/>
  <c r="O65" i="9"/>
  <c r="R16" i="12"/>
  <c r="R15" i="12"/>
  <c r="Q246" i="7"/>
  <c r="H15" i="12" s="1"/>
  <c r="Q247" i="7"/>
  <c r="H16" i="12" s="1"/>
  <c r="K150" i="14"/>
  <c r="K133" i="14"/>
  <c r="K20" i="14"/>
  <c r="K36" i="14"/>
  <c r="K52" i="14"/>
  <c r="K68" i="14"/>
  <c r="K84" i="14"/>
  <c r="W9" i="14"/>
  <c r="K100" i="14"/>
  <c r="K116" i="14"/>
  <c r="K180" i="14"/>
  <c r="J164" i="16"/>
  <c r="AE164" i="17"/>
  <c r="AE180" i="17"/>
  <c r="J180" i="16"/>
  <c r="K178" i="14"/>
  <c r="AE19" i="17"/>
  <c r="J19" i="16"/>
  <c r="X7" i="14"/>
  <c r="X8" i="14"/>
  <c r="O185" i="14"/>
  <c r="O186" i="14" s="1"/>
  <c r="J67" i="16"/>
  <c r="AE67" i="17"/>
  <c r="K17" i="14"/>
  <c r="AE83" i="17"/>
  <c r="J83" i="16"/>
  <c r="K33" i="14"/>
  <c r="AE99" i="17"/>
  <c r="J99" i="16"/>
  <c r="K49" i="14"/>
  <c r="K65" i="14"/>
  <c r="K81" i="14"/>
  <c r="K97" i="14"/>
  <c r="K113" i="14"/>
  <c r="L155" i="9"/>
  <c r="Y16" i="12"/>
  <c r="Y15" i="12"/>
  <c r="K168" i="14"/>
  <c r="K127" i="14"/>
  <c r="Q16" i="12"/>
  <c r="P246" i="7"/>
  <c r="G15" i="12" s="1"/>
  <c r="P247" i="7"/>
  <c r="G16" i="12" s="1"/>
  <c r="Q15" i="12"/>
  <c r="N65" i="9"/>
  <c r="Z8" i="14"/>
  <c r="Z7" i="14"/>
  <c r="Q185" i="14"/>
  <c r="K126" i="14"/>
  <c r="K173" i="14"/>
  <c r="K156" i="14"/>
  <c r="AE36" i="17"/>
  <c r="J36" i="16"/>
  <c r="K154" i="14"/>
  <c r="K161" i="14"/>
  <c r="AE58" i="17"/>
  <c r="J58" i="16"/>
  <c r="K16" i="14"/>
  <c r="K32" i="14"/>
  <c r="K48" i="14"/>
  <c r="K64" i="14"/>
  <c r="K80" i="14"/>
  <c r="K96" i="14"/>
  <c r="K112" i="14"/>
  <c r="K144" i="14"/>
  <c r="AE33" i="17"/>
  <c r="J33" i="16"/>
  <c r="AE73" i="17"/>
  <c r="J73" i="16"/>
  <c r="AE89" i="17"/>
  <c r="J89" i="16"/>
  <c r="AE105" i="17"/>
  <c r="J105" i="16"/>
  <c r="AE121" i="17"/>
  <c r="J121" i="16"/>
  <c r="AE137" i="17"/>
  <c r="J137" i="16"/>
  <c r="AE153" i="17"/>
  <c r="J153" i="16"/>
  <c r="J169" i="16"/>
  <c r="AE169" i="17"/>
  <c r="K167" i="14"/>
  <c r="AE48" i="17"/>
  <c r="J48" i="16"/>
  <c r="P15" i="12"/>
  <c r="P16" i="12"/>
  <c r="O246" i="7"/>
  <c r="F15" i="12" s="1"/>
  <c r="O247" i="7"/>
  <c r="F16" i="12" s="1"/>
  <c r="M65" i="9"/>
  <c r="K14" i="14"/>
  <c r="K30" i="14"/>
  <c r="K46" i="14"/>
  <c r="K62" i="14"/>
  <c r="K78" i="14"/>
  <c r="K94" i="14"/>
  <c r="K110" i="14"/>
  <c r="K166" i="14"/>
  <c r="AE47" i="17"/>
  <c r="J47" i="16"/>
  <c r="K149" i="14"/>
  <c r="K132" i="14"/>
  <c r="V8" i="14"/>
  <c r="M185" i="14"/>
  <c r="M186" i="14" s="1"/>
  <c r="V7" i="14"/>
  <c r="K19" i="14"/>
  <c r="K35" i="14"/>
  <c r="K51" i="14"/>
  <c r="K67" i="14"/>
  <c r="K83" i="14"/>
  <c r="K99" i="14"/>
  <c r="K115" i="14"/>
  <c r="K139" i="14"/>
  <c r="W7" i="14"/>
  <c r="W8" i="14"/>
  <c r="N185" i="14"/>
  <c r="N186" i="14" s="1"/>
  <c r="K10" i="14"/>
  <c r="K26" i="14"/>
  <c r="K42" i="14"/>
  <c r="K58" i="14"/>
  <c r="K74" i="14"/>
  <c r="K90" i="14"/>
  <c r="K106" i="14"/>
  <c r="K122" i="14"/>
  <c r="K130" i="14"/>
  <c r="K137" i="14"/>
  <c r="K184" i="14"/>
  <c r="C5" i="7"/>
  <c r="C5" i="9" s="1"/>
  <c r="P246" i="1"/>
  <c r="K15" i="14"/>
  <c r="K31" i="14"/>
  <c r="K47" i="14"/>
  <c r="K63" i="14"/>
  <c r="K79" i="14"/>
  <c r="K95" i="14"/>
  <c r="K111" i="14"/>
  <c r="K143" i="14"/>
  <c r="N246" i="7"/>
  <c r="E15" i="12" s="1"/>
  <c r="N247" i="7"/>
  <c r="E16" i="12" s="1"/>
  <c r="L65" i="9"/>
  <c r="O15" i="12"/>
  <c r="O16" i="12"/>
  <c r="K142" i="14"/>
  <c r="K13" i="14"/>
  <c r="AE79" i="17"/>
  <c r="J79" i="16"/>
  <c r="K29" i="14"/>
  <c r="AE95" i="17"/>
  <c r="J95" i="16"/>
  <c r="K45" i="14"/>
  <c r="J111" i="16"/>
  <c r="AE111" i="17"/>
  <c r="K61" i="14"/>
  <c r="AE127" i="17"/>
  <c r="J127" i="16"/>
  <c r="K77" i="14"/>
  <c r="AE143" i="17"/>
  <c r="J143" i="16"/>
  <c r="K93" i="14"/>
  <c r="V9" i="14"/>
  <c r="K109" i="14"/>
  <c r="J175" i="16"/>
  <c r="AE175" i="17"/>
  <c r="K125" i="14"/>
  <c r="K172" i="14"/>
  <c r="K179" i="14"/>
  <c r="K170" i="14"/>
  <c r="K177" i="14"/>
  <c r="X16" i="12"/>
  <c r="K155" i="9"/>
  <c r="X15" i="12"/>
  <c r="K160" i="14"/>
  <c r="K183" i="14"/>
  <c r="M246" i="7"/>
  <c r="D15" i="12" s="1"/>
  <c r="K65" i="9"/>
  <c r="N15" i="12"/>
  <c r="N16" i="12"/>
  <c r="M247" i="7"/>
  <c r="D16" i="12" s="1"/>
  <c r="K182" i="14"/>
  <c r="K165" i="14"/>
  <c r="U7" i="14"/>
  <c r="U8" i="14"/>
  <c r="L185" i="14"/>
  <c r="L186" i="14" s="1"/>
  <c r="K12" i="14"/>
  <c r="K28" i="14"/>
  <c r="K44" i="14"/>
  <c r="K60" i="14"/>
  <c r="K76" i="14"/>
  <c r="K92" i="14"/>
  <c r="K108" i="14"/>
  <c r="K124" i="14"/>
  <c r="K148" i="14"/>
  <c r="K155" i="14"/>
  <c r="K146" i="14"/>
  <c r="AE51" i="17"/>
  <c r="J51" i="16"/>
  <c r="K9" i="14"/>
  <c r="AE75" i="17"/>
  <c r="J75" i="16"/>
  <c r="K25" i="14"/>
  <c r="AE91" i="17"/>
  <c r="J91" i="16"/>
  <c r="K41" i="14"/>
  <c r="K57" i="14"/>
  <c r="K73" i="14"/>
  <c r="K89" i="14"/>
  <c r="K105" i="14"/>
  <c r="K121" i="14"/>
  <c r="K153" i="14"/>
  <c r="AC16" i="12"/>
  <c r="AC15" i="12"/>
  <c r="P155" i="9"/>
  <c r="K136" i="14"/>
  <c r="K159" i="14"/>
  <c r="R246" i="7"/>
  <c r="I15" i="12" s="1"/>
  <c r="R247" i="7"/>
  <c r="I16" i="12" s="1"/>
  <c r="P65" i="9"/>
  <c r="S16" i="12"/>
  <c r="S15" i="12"/>
  <c r="K158" i="14"/>
  <c r="K141" i="14"/>
  <c r="K129" i="14"/>
  <c r="Y8" i="14"/>
  <c r="P185" i="14"/>
  <c r="P186" i="14" s="1"/>
  <c r="Y7" i="14"/>
  <c r="K8" i="14"/>
  <c r="K24" i="14"/>
  <c r="K40" i="14"/>
  <c r="K56" i="14"/>
  <c r="K72" i="14"/>
  <c r="K88" i="14"/>
  <c r="AB16" i="12"/>
  <c r="AB15" i="12"/>
  <c r="O155" i="9"/>
  <c r="Z9" i="14"/>
  <c r="K104" i="14"/>
  <c r="K120" i="14"/>
  <c r="K176" i="14"/>
  <c r="K135" i="14"/>
  <c r="K6" i="14"/>
  <c r="K22" i="14"/>
  <c r="K38" i="14"/>
  <c r="K54" i="14"/>
  <c r="K70" i="14"/>
  <c r="K86" i="14"/>
  <c r="U9" i="14"/>
  <c r="K102" i="14"/>
  <c r="K118" i="14"/>
  <c r="K134" i="14"/>
  <c r="K181" i="14"/>
  <c r="K164" i="14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15" i="2"/>
  <c r="L16" i="2"/>
  <c r="L17" i="2"/>
  <c r="L18" i="2"/>
  <c r="L19" i="2"/>
  <c r="L20" i="2"/>
  <c r="L21" i="2"/>
  <c r="L22" i="2"/>
  <c r="L23" i="2"/>
  <c r="L7" i="2"/>
  <c r="L8" i="2"/>
  <c r="L9" i="2"/>
  <c r="L10" i="2"/>
  <c r="L11" i="2"/>
  <c r="L12" i="2"/>
  <c r="L13" i="2"/>
  <c r="L14" i="2"/>
  <c r="L6" i="2"/>
  <c r="L4" i="2"/>
  <c r="T94" i="13" l="1"/>
  <c r="J77" i="16"/>
  <c r="I245" i="19"/>
  <c r="T4" i="13"/>
  <c r="J119" i="16"/>
  <c r="J245" i="19"/>
  <c r="AE173" i="17"/>
  <c r="J159" i="16"/>
  <c r="J107" i="16"/>
  <c r="AE94" i="17"/>
  <c r="AE14" i="17"/>
  <c r="J14" i="16"/>
  <c r="AE97" i="17"/>
  <c r="J97" i="16"/>
  <c r="AE38" i="17"/>
  <c r="J38" i="16"/>
  <c r="AE40" i="17"/>
  <c r="J40" i="16"/>
  <c r="AF51" i="17"/>
  <c r="AG51" i="17"/>
  <c r="AH51" i="17"/>
  <c r="AG159" i="17"/>
  <c r="AF159" i="17"/>
  <c r="AH159" i="17"/>
  <c r="AF111" i="17"/>
  <c r="AG111" i="17"/>
  <c r="AH111" i="17"/>
  <c r="AE23" i="17"/>
  <c r="J23" i="16"/>
  <c r="AE12" i="17"/>
  <c r="J12" i="16"/>
  <c r="AH137" i="17"/>
  <c r="AF137" i="17"/>
  <c r="AG137" i="17"/>
  <c r="AE31" i="17"/>
  <c r="J31" i="16"/>
  <c r="AE146" i="17"/>
  <c r="J146" i="16"/>
  <c r="J130" i="16"/>
  <c r="AE130" i="17"/>
  <c r="AF151" i="17"/>
  <c r="AG151" i="17"/>
  <c r="AH151" i="17"/>
  <c r="AF103" i="17"/>
  <c r="AH103" i="17"/>
  <c r="AG103" i="17"/>
  <c r="AE85" i="17"/>
  <c r="J85" i="16"/>
  <c r="AE177" i="17"/>
  <c r="J177" i="16"/>
  <c r="J123" i="16"/>
  <c r="AE123" i="17"/>
  <c r="AE172" i="17"/>
  <c r="J172" i="16"/>
  <c r="AE156" i="17"/>
  <c r="J156" i="16"/>
  <c r="AE140" i="17"/>
  <c r="J140" i="16"/>
  <c r="AE124" i="17"/>
  <c r="J124" i="16"/>
  <c r="J108" i="16"/>
  <c r="AE108" i="17"/>
  <c r="J92" i="16"/>
  <c r="AE92" i="17"/>
  <c r="AE76" i="17"/>
  <c r="J76" i="16"/>
  <c r="AE170" i="17"/>
  <c r="J170" i="16"/>
  <c r="AH175" i="17"/>
  <c r="AG175" i="17"/>
  <c r="AF175" i="17"/>
  <c r="AE35" i="17"/>
  <c r="J35" i="16"/>
  <c r="AH169" i="17"/>
  <c r="AG169" i="17"/>
  <c r="AF169" i="17"/>
  <c r="AE59" i="17"/>
  <c r="J59" i="16"/>
  <c r="AE8" i="17"/>
  <c r="J8" i="16"/>
  <c r="AE179" i="17"/>
  <c r="J179" i="16"/>
  <c r="AE147" i="17"/>
  <c r="J147" i="16"/>
  <c r="AE168" i="17"/>
  <c r="J168" i="16"/>
  <c r="J152" i="16"/>
  <c r="AE152" i="17"/>
  <c r="AE136" i="17"/>
  <c r="J136" i="16"/>
  <c r="AE120" i="17"/>
  <c r="J120" i="16"/>
  <c r="AE104" i="17"/>
  <c r="J104" i="16"/>
  <c r="AE88" i="17"/>
  <c r="J88" i="16"/>
  <c r="AE72" i="17"/>
  <c r="J72" i="16"/>
  <c r="AE17" i="17"/>
  <c r="J17" i="16"/>
  <c r="AE114" i="17"/>
  <c r="J114" i="16"/>
  <c r="AE20" i="17"/>
  <c r="J20" i="16"/>
  <c r="AG55" i="17"/>
  <c r="AH55" i="17"/>
  <c r="AF55" i="17"/>
  <c r="J56" i="16"/>
  <c r="AE56" i="17"/>
  <c r="AE165" i="17"/>
  <c r="J165" i="16"/>
  <c r="AF157" i="17"/>
  <c r="AG157" i="17"/>
  <c r="AH157" i="17"/>
  <c r="AF125" i="17"/>
  <c r="AG125" i="17"/>
  <c r="AH125" i="17"/>
  <c r="AG93" i="17"/>
  <c r="AH93" i="17"/>
  <c r="AF93" i="17"/>
  <c r="AE5" i="17"/>
  <c r="J5" i="16"/>
  <c r="AE16" i="17"/>
  <c r="J16" i="16"/>
  <c r="AE129" i="17"/>
  <c r="J129" i="16"/>
  <c r="AE176" i="17"/>
  <c r="J176" i="16"/>
  <c r="AE160" i="17"/>
  <c r="J160" i="16"/>
  <c r="AE144" i="17"/>
  <c r="J144" i="16"/>
  <c r="AE128" i="17"/>
  <c r="J128" i="16"/>
  <c r="AE112" i="17"/>
  <c r="J112" i="16"/>
  <c r="AE96" i="17"/>
  <c r="J96" i="16"/>
  <c r="AE80" i="17"/>
  <c r="J80" i="16"/>
  <c r="AE22" i="17"/>
  <c r="J22" i="16"/>
  <c r="AE9" i="17"/>
  <c r="J9" i="16"/>
  <c r="J45" i="16"/>
  <c r="AE45" i="17"/>
  <c r="AF121" i="17"/>
  <c r="AG121" i="17"/>
  <c r="AH121" i="17"/>
  <c r="AF89" i="17"/>
  <c r="AG89" i="17"/>
  <c r="AH89" i="17"/>
  <c r="Q186" i="14"/>
  <c r="AF67" i="17"/>
  <c r="AH67" i="17"/>
  <c r="AG67" i="17"/>
  <c r="AE98" i="17"/>
  <c r="J98" i="16"/>
  <c r="AE53" i="17"/>
  <c r="J53" i="16"/>
  <c r="AF54" i="17"/>
  <c r="AH54" i="17"/>
  <c r="AG54" i="17"/>
  <c r="AF119" i="17"/>
  <c r="AG119" i="17"/>
  <c r="AH119" i="17"/>
  <c r="AE44" i="17"/>
  <c r="J44" i="16"/>
  <c r="AE117" i="17"/>
  <c r="J117" i="16"/>
  <c r="AE81" i="17"/>
  <c r="J81" i="16"/>
  <c r="AE155" i="17"/>
  <c r="J155" i="16"/>
  <c r="AF75" i="17"/>
  <c r="AG75" i="17"/>
  <c r="AH75" i="17"/>
  <c r="AE10" i="17"/>
  <c r="J10" i="16"/>
  <c r="AE11" i="17"/>
  <c r="J11" i="16"/>
  <c r="AG127" i="17"/>
  <c r="AF127" i="17"/>
  <c r="AH127" i="17"/>
  <c r="AE174" i="17"/>
  <c r="J174" i="16"/>
  <c r="AE158" i="17"/>
  <c r="J158" i="16"/>
  <c r="AE142" i="17"/>
  <c r="J142" i="16"/>
  <c r="AE126" i="17"/>
  <c r="J126" i="16"/>
  <c r="AE110" i="17"/>
  <c r="J110" i="16"/>
  <c r="J94" i="16"/>
  <c r="AE78" i="17"/>
  <c r="J78" i="16"/>
  <c r="AG33" i="17"/>
  <c r="AH33" i="17"/>
  <c r="AF33" i="17"/>
  <c r="AF36" i="17"/>
  <c r="AH36" i="17"/>
  <c r="AG36" i="17"/>
  <c r="AE18" i="17"/>
  <c r="J18" i="16"/>
  <c r="AF83" i="17"/>
  <c r="AG83" i="17"/>
  <c r="AH83" i="17"/>
  <c r="AF180" i="17"/>
  <c r="AG180" i="17"/>
  <c r="AH180" i="17"/>
  <c r="AG164" i="17"/>
  <c r="AF164" i="17"/>
  <c r="AH164" i="17"/>
  <c r="AE82" i="17"/>
  <c r="J82" i="16"/>
  <c r="AE66" i="17"/>
  <c r="J66" i="16"/>
  <c r="AE43" i="17"/>
  <c r="J43" i="16"/>
  <c r="AF167" i="17"/>
  <c r="AH167" i="17"/>
  <c r="AG167" i="17"/>
  <c r="AE69" i="17"/>
  <c r="J69" i="16"/>
  <c r="AE161" i="17"/>
  <c r="J161" i="16"/>
  <c r="AE28" i="17"/>
  <c r="J28" i="16"/>
  <c r="AE63" i="17"/>
  <c r="J63" i="16"/>
  <c r="AE138" i="17"/>
  <c r="J138" i="16"/>
  <c r="AE122" i="17"/>
  <c r="J122" i="16"/>
  <c r="AE24" i="17"/>
  <c r="J24" i="16"/>
  <c r="T9" i="14"/>
  <c r="AA9" i="14" s="1"/>
  <c r="AG48" i="17"/>
  <c r="AF48" i="17"/>
  <c r="AH48" i="17"/>
  <c r="AF153" i="17"/>
  <c r="AG153" i="17"/>
  <c r="AH153" i="17"/>
  <c r="AH73" i="17"/>
  <c r="AF73" i="17"/>
  <c r="AG73" i="17"/>
  <c r="AE57" i="17"/>
  <c r="J57" i="16"/>
  <c r="AE131" i="17"/>
  <c r="J131" i="16"/>
  <c r="AE148" i="17"/>
  <c r="J148" i="16"/>
  <c r="AE132" i="17"/>
  <c r="J132" i="16"/>
  <c r="AE116" i="17"/>
  <c r="J116" i="16"/>
  <c r="AE100" i="17"/>
  <c r="J100" i="16"/>
  <c r="AE84" i="17"/>
  <c r="J84" i="16"/>
  <c r="AE68" i="17"/>
  <c r="J68" i="16"/>
  <c r="AE178" i="17"/>
  <c r="J178" i="16"/>
  <c r="AE162" i="17"/>
  <c r="J162" i="16"/>
  <c r="AH71" i="17"/>
  <c r="AF71" i="17"/>
  <c r="AG71" i="17"/>
  <c r="AE41" i="17"/>
  <c r="J41" i="16"/>
  <c r="AE149" i="17"/>
  <c r="J149" i="16"/>
  <c r="J61" i="16"/>
  <c r="AE61" i="17"/>
  <c r="AG173" i="17"/>
  <c r="AF173" i="17"/>
  <c r="AH173" i="17"/>
  <c r="AE15" i="17"/>
  <c r="J15" i="16"/>
  <c r="AE113" i="17"/>
  <c r="J113" i="16"/>
  <c r="J26" i="16"/>
  <c r="AE26" i="17"/>
  <c r="AE25" i="17"/>
  <c r="J25" i="16"/>
  <c r="AE50" i="17"/>
  <c r="J50" i="16"/>
  <c r="AG91" i="17"/>
  <c r="AH91" i="17"/>
  <c r="AF91" i="17"/>
  <c r="AE49" i="17"/>
  <c r="J49" i="16"/>
  <c r="J106" i="16"/>
  <c r="AE106" i="17"/>
  <c r="AE52" i="17"/>
  <c r="J52" i="16"/>
  <c r="AE21" i="17"/>
  <c r="J21" i="16"/>
  <c r="AE34" i="17"/>
  <c r="J34" i="16"/>
  <c r="AE46" i="17"/>
  <c r="J46" i="16"/>
  <c r="AF99" i="17"/>
  <c r="AH99" i="17"/>
  <c r="AG99" i="17"/>
  <c r="AF19" i="17"/>
  <c r="AG19" i="17"/>
  <c r="AH19" i="17"/>
  <c r="AE30" i="17"/>
  <c r="J30" i="16"/>
  <c r="AH183" i="17"/>
  <c r="AG183" i="17"/>
  <c r="AF183" i="17"/>
  <c r="AH135" i="17"/>
  <c r="AF135" i="17"/>
  <c r="AG135" i="17"/>
  <c r="T8" i="14"/>
  <c r="AA8" i="14" s="1"/>
  <c r="K185" i="14"/>
  <c r="T7" i="14"/>
  <c r="AA7" i="14" s="1"/>
  <c r="AE101" i="17"/>
  <c r="J101" i="16"/>
  <c r="AE37" i="17"/>
  <c r="J37" i="16"/>
  <c r="AG141" i="17"/>
  <c r="AH141" i="17"/>
  <c r="AF141" i="17"/>
  <c r="AF109" i="17"/>
  <c r="AH109" i="17"/>
  <c r="AG109" i="17"/>
  <c r="AH77" i="17"/>
  <c r="AF77" i="17"/>
  <c r="AG77" i="17"/>
  <c r="AE29" i="17"/>
  <c r="J29" i="16"/>
  <c r="AE182" i="17"/>
  <c r="J182" i="16"/>
  <c r="AE166" i="17"/>
  <c r="J166" i="16"/>
  <c r="AE150" i="17"/>
  <c r="J150" i="16"/>
  <c r="AE134" i="17"/>
  <c r="J134" i="16"/>
  <c r="AE118" i="17"/>
  <c r="J118" i="16"/>
  <c r="AE102" i="17"/>
  <c r="J102" i="16"/>
  <c r="AE86" i="17"/>
  <c r="J86" i="16"/>
  <c r="AE70" i="17"/>
  <c r="J70" i="16"/>
  <c r="AE65" i="17"/>
  <c r="J65" i="16"/>
  <c r="J27" i="16"/>
  <c r="AE27" i="17"/>
  <c r="J39" i="16"/>
  <c r="AE39" i="17"/>
  <c r="AE171" i="17"/>
  <c r="J171" i="16"/>
  <c r="AE139" i="17"/>
  <c r="J139" i="16"/>
  <c r="AE90" i="17"/>
  <c r="J90" i="16"/>
  <c r="AF143" i="17"/>
  <c r="AH143" i="17"/>
  <c r="AG143" i="17"/>
  <c r="AG105" i="17"/>
  <c r="AH105" i="17"/>
  <c r="AF105" i="17"/>
  <c r="J7" i="16"/>
  <c r="AE7" i="17"/>
  <c r="AE163" i="17"/>
  <c r="J163" i="16"/>
  <c r="AG87" i="17"/>
  <c r="AH87" i="17"/>
  <c r="AF87" i="17"/>
  <c r="AE181" i="17"/>
  <c r="J181" i="16"/>
  <c r="AE145" i="17"/>
  <c r="J145" i="16"/>
  <c r="AG107" i="17"/>
  <c r="AF107" i="17"/>
  <c r="AH107" i="17"/>
  <c r="AE62" i="17"/>
  <c r="J62" i="16"/>
  <c r="AE74" i="17"/>
  <c r="J74" i="16"/>
  <c r="AF95" i="17"/>
  <c r="AH95" i="17"/>
  <c r="AG95" i="17"/>
  <c r="AH79" i="17"/>
  <c r="AG79" i="17"/>
  <c r="AF79" i="17"/>
  <c r="AF47" i="17"/>
  <c r="AH47" i="17"/>
  <c r="AG47" i="17"/>
  <c r="AF58" i="17"/>
  <c r="AG58" i="17"/>
  <c r="AH58" i="17"/>
  <c r="AE6" i="17"/>
  <c r="J6" i="16"/>
  <c r="J115" i="16"/>
  <c r="AE115" i="17"/>
  <c r="AE60" i="17"/>
  <c r="J60" i="16"/>
  <c r="AE32" i="17"/>
  <c r="J32" i="16"/>
  <c r="AE42" i="17"/>
  <c r="J42" i="16"/>
  <c r="AE13" i="17"/>
  <c r="J13" i="16"/>
  <c r="AE133" i="17"/>
  <c r="J133" i="16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J25" i="15" l="1"/>
  <c r="J22" i="15"/>
  <c r="J23" i="15"/>
  <c r="J21" i="15"/>
  <c r="J37" i="15"/>
  <c r="J35" i="15"/>
  <c r="J39" i="15"/>
  <c r="J36" i="15"/>
  <c r="J4" i="16"/>
  <c r="BC7" i="16" s="1"/>
  <c r="AE4" i="17"/>
  <c r="AW43" i="16"/>
  <c r="AW37" i="16"/>
  <c r="AW56" i="16"/>
  <c r="AW115" i="16"/>
  <c r="AW113" i="16"/>
  <c r="AW183" i="16"/>
  <c r="AW143" i="16"/>
  <c r="AW151" i="16"/>
  <c r="AW135" i="16"/>
  <c r="AW98" i="16"/>
  <c r="AW111" i="16"/>
  <c r="AW149" i="16"/>
  <c r="AW103" i="16"/>
  <c r="AW91" i="16"/>
  <c r="AW57" i="16"/>
  <c r="AW145" i="16"/>
  <c r="AW139" i="16"/>
  <c r="AG133" i="17"/>
  <c r="AF133" i="17"/>
  <c r="AH133" i="17"/>
  <c r="AF42" i="17"/>
  <c r="AG42" i="17"/>
  <c r="AH42" i="17"/>
  <c r="AG7" i="17"/>
  <c r="AF7" i="17"/>
  <c r="AH7" i="17"/>
  <c r="AF90" i="17"/>
  <c r="AG90" i="17"/>
  <c r="AH90" i="17"/>
  <c r="AF86" i="17"/>
  <c r="AG86" i="17"/>
  <c r="AH86" i="17"/>
  <c r="AF150" i="17"/>
  <c r="AH150" i="17"/>
  <c r="AG150" i="17"/>
  <c r="AF52" i="17"/>
  <c r="AG52" i="17"/>
  <c r="AH52" i="17"/>
  <c r="AF25" i="17"/>
  <c r="AH25" i="17"/>
  <c r="AG25" i="17"/>
  <c r="AH113" i="17"/>
  <c r="AF113" i="17"/>
  <c r="AG113" i="17"/>
  <c r="AG68" i="17"/>
  <c r="AF68" i="17"/>
  <c r="AH68" i="17"/>
  <c r="AH132" i="17"/>
  <c r="AG132" i="17"/>
  <c r="AF132" i="17"/>
  <c r="AF24" i="17"/>
  <c r="AG24" i="17"/>
  <c r="AH24" i="17"/>
  <c r="AG82" i="17"/>
  <c r="AF82" i="17"/>
  <c r="AH82" i="17"/>
  <c r="AW118" i="16"/>
  <c r="AH142" i="17"/>
  <c r="AG142" i="17"/>
  <c r="AF142" i="17"/>
  <c r="AF10" i="17"/>
  <c r="AG10" i="17"/>
  <c r="AH10" i="17"/>
  <c r="AH81" i="17"/>
  <c r="AG81" i="17"/>
  <c r="AF81" i="17"/>
  <c r="AF53" i="17"/>
  <c r="AH53" i="17"/>
  <c r="AG53" i="17"/>
  <c r="AW152" i="16"/>
  <c r="AW153" i="16"/>
  <c r="AH114" i="17"/>
  <c r="AG114" i="17"/>
  <c r="AF114" i="17"/>
  <c r="AW128" i="16"/>
  <c r="AF147" i="17"/>
  <c r="AG147" i="17"/>
  <c r="AH147" i="17"/>
  <c r="AG35" i="17"/>
  <c r="AH35" i="17"/>
  <c r="AF35" i="17"/>
  <c r="AW132" i="16"/>
  <c r="AG172" i="17"/>
  <c r="AF172" i="17"/>
  <c r="AH172" i="17"/>
  <c r="AH130" i="17"/>
  <c r="AG130" i="17"/>
  <c r="AF130" i="17"/>
  <c r="AH12" i="17"/>
  <c r="AF12" i="17"/>
  <c r="AG12" i="17"/>
  <c r="AF97" i="17"/>
  <c r="AH97" i="17"/>
  <c r="AG97" i="17"/>
  <c r="AW127" i="16"/>
  <c r="AH115" i="17"/>
  <c r="AF115" i="17"/>
  <c r="AG115" i="17"/>
  <c r="AF62" i="17"/>
  <c r="AH62" i="17"/>
  <c r="AG62" i="17"/>
  <c r="AH145" i="17"/>
  <c r="AG145" i="17"/>
  <c r="AF145" i="17"/>
  <c r="AW31" i="16"/>
  <c r="AW89" i="16"/>
  <c r="AW126" i="16"/>
  <c r="AE64" i="17"/>
  <c r="J64" i="16"/>
  <c r="AW82" i="16" s="1"/>
  <c r="AF149" i="17"/>
  <c r="AG149" i="17"/>
  <c r="AH149" i="17"/>
  <c r="AW108" i="16"/>
  <c r="AH161" i="17"/>
  <c r="AF161" i="17"/>
  <c r="AG161" i="17"/>
  <c r="AW182" i="16"/>
  <c r="AH128" i="17"/>
  <c r="AG128" i="17"/>
  <c r="AF128" i="17"/>
  <c r="BC13" i="16"/>
  <c r="AM57" i="16"/>
  <c r="BC51" i="16"/>
  <c r="BC42" i="16"/>
  <c r="AM37" i="16"/>
  <c r="AM60" i="16"/>
  <c r="BC52" i="16"/>
  <c r="AM31" i="16"/>
  <c r="AM21" i="16"/>
  <c r="BC45" i="16"/>
  <c r="BC63" i="16"/>
  <c r="AM49" i="16"/>
  <c r="BC10" i="16"/>
  <c r="BC23" i="16"/>
  <c r="AM53" i="16"/>
  <c r="BC61" i="16"/>
  <c r="AM59" i="16"/>
  <c r="AW28" i="16"/>
  <c r="AM15" i="16"/>
  <c r="BC58" i="16"/>
  <c r="BC30" i="16"/>
  <c r="BC50" i="16"/>
  <c r="BC14" i="16"/>
  <c r="BC41" i="16"/>
  <c r="BC35" i="16"/>
  <c r="BC17" i="16"/>
  <c r="BC16" i="16"/>
  <c r="BC39" i="16"/>
  <c r="BC11" i="16"/>
  <c r="AM6" i="16"/>
  <c r="AM20" i="16"/>
  <c r="AM62" i="16"/>
  <c r="AG129" i="17"/>
  <c r="AH129" i="17"/>
  <c r="AF129" i="17"/>
  <c r="AW41" i="16"/>
  <c r="AH104" i="17"/>
  <c r="AG104" i="17"/>
  <c r="AF104" i="17"/>
  <c r="AG168" i="17"/>
  <c r="AH168" i="17"/>
  <c r="AF168" i="17"/>
  <c r="AW148" i="16"/>
  <c r="AW181" i="16"/>
  <c r="AW154" i="16"/>
  <c r="AW62" i="16"/>
  <c r="AW131" i="16"/>
  <c r="AF65" i="17"/>
  <c r="AH65" i="17"/>
  <c r="AG65" i="17"/>
  <c r="AH102" i="17"/>
  <c r="AF102" i="17"/>
  <c r="AG102" i="17"/>
  <c r="AF166" i="17"/>
  <c r="AG166" i="17"/>
  <c r="AH166" i="17"/>
  <c r="AW61" i="16"/>
  <c r="AW54" i="16"/>
  <c r="AG41" i="17"/>
  <c r="AF41" i="17"/>
  <c r="AH41" i="17"/>
  <c r="AF84" i="17"/>
  <c r="AH84" i="17"/>
  <c r="AG84" i="17"/>
  <c r="AG148" i="17"/>
  <c r="AF148" i="17"/>
  <c r="AH148" i="17"/>
  <c r="AW97" i="16"/>
  <c r="AF94" i="17"/>
  <c r="AG94" i="17"/>
  <c r="AH94" i="17"/>
  <c r="AF158" i="17"/>
  <c r="AH158" i="17"/>
  <c r="AG158" i="17"/>
  <c r="AW141" i="16"/>
  <c r="AW107" i="16"/>
  <c r="AH45" i="17"/>
  <c r="AG45" i="17"/>
  <c r="AF45" i="17"/>
  <c r="AW33" i="16"/>
  <c r="AW104" i="16"/>
  <c r="AG4" i="17"/>
  <c r="AH4" i="17"/>
  <c r="AW40" i="16"/>
  <c r="AG165" i="17"/>
  <c r="AH165" i="17"/>
  <c r="AF165" i="17"/>
  <c r="AG17" i="17"/>
  <c r="AH17" i="17"/>
  <c r="AF17" i="17"/>
  <c r="AW144" i="16"/>
  <c r="AH179" i="17"/>
  <c r="AG179" i="17"/>
  <c r="AF179" i="17"/>
  <c r="AG124" i="17"/>
  <c r="AF124" i="17"/>
  <c r="AH124" i="17"/>
  <c r="AW47" i="16"/>
  <c r="AF38" i="17"/>
  <c r="AH38" i="17"/>
  <c r="AG38" i="17"/>
  <c r="AW142" i="16"/>
  <c r="AF37" i="17"/>
  <c r="AG37" i="17"/>
  <c r="AH37" i="17"/>
  <c r="AG30" i="17"/>
  <c r="AF30" i="17"/>
  <c r="AH30" i="17"/>
  <c r="AF46" i="17"/>
  <c r="AH46" i="17"/>
  <c r="AG46" i="17"/>
  <c r="AG26" i="17"/>
  <c r="AF26" i="17"/>
  <c r="AH26" i="17"/>
  <c r="AW124" i="16"/>
  <c r="AW146" i="16"/>
  <c r="AG63" i="17"/>
  <c r="AF63" i="17"/>
  <c r="AH63" i="17"/>
  <c r="AW134" i="16"/>
  <c r="AE154" i="17"/>
  <c r="AE200" i="17" s="1"/>
  <c r="J154" i="16"/>
  <c r="AW167" i="16" s="1"/>
  <c r="AG117" i="17"/>
  <c r="AF117" i="17"/>
  <c r="AH117" i="17"/>
  <c r="AF9" i="17"/>
  <c r="AG9" i="17"/>
  <c r="AH9" i="17"/>
  <c r="AW46" i="16"/>
  <c r="AG80" i="17"/>
  <c r="AF80" i="17"/>
  <c r="AH80" i="17"/>
  <c r="AG144" i="17"/>
  <c r="AF144" i="17"/>
  <c r="AH144" i="17"/>
  <c r="T185" i="13"/>
  <c r="AH16" i="17"/>
  <c r="AG16" i="17"/>
  <c r="AF16" i="17"/>
  <c r="AG120" i="17"/>
  <c r="AF120" i="17"/>
  <c r="AH120" i="17"/>
  <c r="AW100" i="16"/>
  <c r="AG123" i="17"/>
  <c r="AF123" i="17"/>
  <c r="AH123" i="17"/>
  <c r="AW109" i="16"/>
  <c r="AG146" i="17"/>
  <c r="AH146" i="17"/>
  <c r="AF146" i="17"/>
  <c r="AF23" i="17"/>
  <c r="AH23" i="17"/>
  <c r="AG23" i="17"/>
  <c r="AF13" i="17"/>
  <c r="AG13" i="17"/>
  <c r="AH13" i="17"/>
  <c r="AH181" i="17"/>
  <c r="AG181" i="17"/>
  <c r="AF181" i="17"/>
  <c r="AW119" i="16"/>
  <c r="AG139" i="17"/>
  <c r="AF139" i="17"/>
  <c r="AH139" i="17"/>
  <c r="AF39" i="17"/>
  <c r="AH39" i="17"/>
  <c r="AG39" i="17"/>
  <c r="AF118" i="17"/>
  <c r="AH118" i="17"/>
  <c r="AG118" i="17"/>
  <c r="AF182" i="17"/>
  <c r="AG182" i="17"/>
  <c r="AH182" i="17"/>
  <c r="AW125" i="16"/>
  <c r="AW45" i="16"/>
  <c r="AF106" i="17"/>
  <c r="AG106" i="17"/>
  <c r="AH106" i="17"/>
  <c r="AH50" i="17"/>
  <c r="AG50" i="17"/>
  <c r="AF50" i="17"/>
  <c r="AW50" i="16"/>
  <c r="AW39" i="16"/>
  <c r="AG100" i="17"/>
  <c r="AF100" i="17"/>
  <c r="AH100" i="17"/>
  <c r="AW123" i="16"/>
  <c r="AF57" i="17"/>
  <c r="AG57" i="17"/>
  <c r="AH57" i="17"/>
  <c r="AH122" i="17"/>
  <c r="AF122" i="17"/>
  <c r="AG122" i="17"/>
  <c r="AW52" i="16"/>
  <c r="AW95" i="16"/>
  <c r="AF43" i="17"/>
  <c r="AG43" i="17"/>
  <c r="AH43" i="17"/>
  <c r="AW42" i="16"/>
  <c r="AG110" i="17"/>
  <c r="AF110" i="17"/>
  <c r="AH110" i="17"/>
  <c r="AF174" i="17"/>
  <c r="AG174" i="17"/>
  <c r="AH174" i="17"/>
  <c r="AW179" i="16"/>
  <c r="AF22" i="17"/>
  <c r="AH22" i="17"/>
  <c r="AG22" i="17"/>
  <c r="AW120" i="16"/>
  <c r="T190" i="13"/>
  <c r="AW96" i="16"/>
  <c r="AW32" i="16"/>
  <c r="AF59" i="17"/>
  <c r="AG59" i="17"/>
  <c r="AH59" i="17"/>
  <c r="AF170" i="17"/>
  <c r="AH170" i="17"/>
  <c r="AG170" i="17"/>
  <c r="AG76" i="17"/>
  <c r="AH76" i="17"/>
  <c r="AF76" i="17"/>
  <c r="AF140" i="17"/>
  <c r="AH140" i="17"/>
  <c r="AG140" i="17"/>
  <c r="AW147" i="16"/>
  <c r="AF85" i="17"/>
  <c r="AG85" i="17"/>
  <c r="AH85" i="17"/>
  <c r="AW30" i="16"/>
  <c r="AW63" i="16"/>
  <c r="AW94" i="16"/>
  <c r="AW53" i="16"/>
  <c r="AF101" i="17"/>
  <c r="AG101" i="17"/>
  <c r="AH101" i="17"/>
  <c r="AW129" i="16"/>
  <c r="AW58" i="16"/>
  <c r="AF21" i="17"/>
  <c r="AG21" i="17"/>
  <c r="AH21" i="17"/>
  <c r="AW130" i="16"/>
  <c r="AF15" i="17"/>
  <c r="AH15" i="17"/>
  <c r="AG15" i="17"/>
  <c r="AG162" i="17"/>
  <c r="AH162" i="17"/>
  <c r="AF162" i="17"/>
  <c r="AW140" i="16"/>
  <c r="AG28" i="17"/>
  <c r="AH28" i="17"/>
  <c r="AF28" i="17"/>
  <c r="AW90" i="16"/>
  <c r="AG18" i="17"/>
  <c r="AH18" i="17"/>
  <c r="AF18" i="17"/>
  <c r="AW102" i="16"/>
  <c r="AW150" i="16"/>
  <c r="AW35" i="16"/>
  <c r="AF155" i="17"/>
  <c r="AH155" i="17"/>
  <c r="AG155" i="17"/>
  <c r="AW60" i="16"/>
  <c r="AG96" i="17"/>
  <c r="AH96" i="17"/>
  <c r="AF96" i="17"/>
  <c r="AH160" i="17"/>
  <c r="AF160" i="17"/>
  <c r="AG160" i="17"/>
  <c r="AG72" i="17"/>
  <c r="AF72" i="17"/>
  <c r="AH72" i="17"/>
  <c r="AG136" i="17"/>
  <c r="AH136" i="17"/>
  <c r="AF136" i="17"/>
  <c r="AG8" i="17"/>
  <c r="AF8" i="17"/>
  <c r="AH8" i="17"/>
  <c r="AH92" i="17"/>
  <c r="AF92" i="17"/>
  <c r="AG92" i="17"/>
  <c r="AW180" i="16"/>
  <c r="AW38" i="16"/>
  <c r="AF6" i="17"/>
  <c r="AG6" i="17"/>
  <c r="AH6" i="17"/>
  <c r="AF163" i="17"/>
  <c r="AH163" i="17"/>
  <c r="AG163" i="17"/>
  <c r="AG171" i="17"/>
  <c r="AF171" i="17"/>
  <c r="AH171" i="17"/>
  <c r="AF27" i="17"/>
  <c r="AG27" i="17"/>
  <c r="AH27" i="17"/>
  <c r="AF70" i="17"/>
  <c r="AG70" i="17"/>
  <c r="AH70" i="17"/>
  <c r="AF134" i="17"/>
  <c r="AH134" i="17"/>
  <c r="AG134" i="17"/>
  <c r="AG29" i="17"/>
  <c r="AH29" i="17"/>
  <c r="AF29" i="17"/>
  <c r="K186" i="14"/>
  <c r="AG34" i="17"/>
  <c r="AH34" i="17"/>
  <c r="AF34" i="17"/>
  <c r="AW73" i="16"/>
  <c r="AW101" i="16"/>
  <c r="AF61" i="17"/>
  <c r="AG61" i="17"/>
  <c r="AH61" i="17"/>
  <c r="AF116" i="17"/>
  <c r="AG116" i="17"/>
  <c r="AH116" i="17"/>
  <c r="AF131" i="17"/>
  <c r="AG131" i="17"/>
  <c r="AH131" i="17"/>
  <c r="AH138" i="17"/>
  <c r="AG138" i="17"/>
  <c r="AF138" i="17"/>
  <c r="AW93" i="16"/>
  <c r="AH66" i="17"/>
  <c r="AG66" i="17"/>
  <c r="AF66" i="17"/>
  <c r="AF78" i="17"/>
  <c r="AH78" i="17"/>
  <c r="AG78" i="17"/>
  <c r="AF126" i="17"/>
  <c r="AH126" i="17"/>
  <c r="AG126" i="17"/>
  <c r="AF11" i="17"/>
  <c r="AH11" i="17"/>
  <c r="AG11" i="17"/>
  <c r="AW68" i="16"/>
  <c r="AW122" i="16"/>
  <c r="AW136" i="16"/>
  <c r="AW99" i="16"/>
  <c r="T189" i="13"/>
  <c r="AW29" i="16"/>
  <c r="AW44" i="16"/>
  <c r="AW112" i="16"/>
  <c r="AH152" i="17"/>
  <c r="AG152" i="17"/>
  <c r="AF152" i="17"/>
  <c r="AW116" i="16"/>
  <c r="AG156" i="17"/>
  <c r="AH156" i="17"/>
  <c r="AF156" i="17"/>
  <c r="AW55" i="16"/>
  <c r="AW64" i="16"/>
  <c r="AG14" i="17"/>
  <c r="AF14" i="17"/>
  <c r="AH14" i="17"/>
  <c r="AG32" i="17"/>
  <c r="AF32" i="17"/>
  <c r="AH32" i="17"/>
  <c r="AW66" i="16"/>
  <c r="AF60" i="17"/>
  <c r="AG60" i="17"/>
  <c r="AH60" i="17"/>
  <c r="AH74" i="17"/>
  <c r="AG74" i="17"/>
  <c r="AF74" i="17"/>
  <c r="AW114" i="16"/>
  <c r="AW51" i="16"/>
  <c r="AW110" i="16"/>
  <c r="AW76" i="16"/>
  <c r="AH49" i="17"/>
  <c r="AF49" i="17"/>
  <c r="AG49" i="17"/>
  <c r="AW49" i="16"/>
  <c r="AW137" i="16"/>
  <c r="AW133" i="16"/>
  <c r="AW85" i="16"/>
  <c r="AG178" i="17"/>
  <c r="AH178" i="17"/>
  <c r="AF178" i="17"/>
  <c r="AW92" i="16"/>
  <c r="AW48" i="16"/>
  <c r="AG69" i="17"/>
  <c r="AF69" i="17"/>
  <c r="AH69" i="17"/>
  <c r="AW106" i="16"/>
  <c r="AW34" i="16"/>
  <c r="AW105" i="16"/>
  <c r="AG44" i="17"/>
  <c r="AF44" i="17"/>
  <c r="AH44" i="17"/>
  <c r="AW77" i="16"/>
  <c r="AH98" i="17"/>
  <c r="AG98" i="17"/>
  <c r="AF98" i="17"/>
  <c r="AG112" i="17"/>
  <c r="AF112" i="17"/>
  <c r="AH112" i="17"/>
  <c r="AG176" i="17"/>
  <c r="AH176" i="17"/>
  <c r="AF176" i="17"/>
  <c r="T187" i="13"/>
  <c r="J9" i="15" s="1"/>
  <c r="AG5" i="17"/>
  <c r="AF5" i="17"/>
  <c r="AH5" i="17"/>
  <c r="AH56" i="17"/>
  <c r="AG56" i="17"/>
  <c r="AF56" i="17"/>
  <c r="AG20" i="17"/>
  <c r="AH20" i="17"/>
  <c r="AF20" i="17"/>
  <c r="AW138" i="16"/>
  <c r="AG88" i="17"/>
  <c r="AF88" i="17"/>
  <c r="AH88" i="17"/>
  <c r="AW59" i="16"/>
  <c r="AF108" i="17"/>
  <c r="AG108" i="17"/>
  <c r="AH108" i="17"/>
  <c r="AF177" i="17"/>
  <c r="AH177" i="17"/>
  <c r="AG177" i="17"/>
  <c r="AW117" i="16"/>
  <c r="AG31" i="17"/>
  <c r="AF31" i="17"/>
  <c r="AH31" i="17"/>
  <c r="AW36" i="16"/>
  <c r="AH40" i="17"/>
  <c r="AG40" i="17"/>
  <c r="AF40" i="17"/>
  <c r="AW121" i="16"/>
  <c r="Y38" i="4"/>
  <c r="AR38" i="4" s="1"/>
  <c r="B39" i="7"/>
  <c r="Y70" i="4"/>
  <c r="AR70" i="4" s="1"/>
  <c r="B71" i="7"/>
  <c r="Y110" i="4"/>
  <c r="AR110" i="4" s="1"/>
  <c r="B111" i="7"/>
  <c r="Y174" i="4"/>
  <c r="AR174" i="4" s="1"/>
  <c r="B175" i="7"/>
  <c r="Y111" i="4"/>
  <c r="AR111" i="4" s="1"/>
  <c r="B112" i="7"/>
  <c r="Y22" i="4"/>
  <c r="AR22" i="4" s="1"/>
  <c r="B23" i="7"/>
  <c r="Y46" i="4"/>
  <c r="AR46" i="4" s="1"/>
  <c r="B47" i="7"/>
  <c r="Y86" i="4"/>
  <c r="AR86" i="4" s="1"/>
  <c r="B87" i="7"/>
  <c r="Y102" i="4"/>
  <c r="AR102" i="4" s="1"/>
  <c r="B103" i="7"/>
  <c r="Y134" i="4"/>
  <c r="AR134" i="4" s="1"/>
  <c r="B135" i="7"/>
  <c r="Y158" i="4"/>
  <c r="AR158" i="4" s="1"/>
  <c r="B159" i="7"/>
  <c r="Y182" i="4"/>
  <c r="AR182" i="4" s="1"/>
  <c r="B183" i="7"/>
  <c r="Y198" i="4"/>
  <c r="AR198" i="4" s="1"/>
  <c r="B199" i="7"/>
  <c r="Y228" i="4"/>
  <c r="AR228" i="4" s="1"/>
  <c r="B229" i="7"/>
  <c r="Y15" i="4"/>
  <c r="AR15" i="4" s="1"/>
  <c r="B16" i="7"/>
  <c r="Y31" i="4"/>
  <c r="AR31" i="4" s="1"/>
  <c r="B32" i="7"/>
  <c r="Y55" i="4"/>
  <c r="AR55" i="4" s="1"/>
  <c r="B56" i="7"/>
  <c r="Y71" i="4"/>
  <c r="AR71" i="4" s="1"/>
  <c r="B72" i="7"/>
  <c r="Y95" i="4"/>
  <c r="AR95" i="4" s="1"/>
  <c r="B96" i="7"/>
  <c r="Y127" i="4"/>
  <c r="AR127" i="4" s="1"/>
  <c r="B128" i="7"/>
  <c r="Y159" i="4"/>
  <c r="AR159" i="4" s="1"/>
  <c r="B160" i="7"/>
  <c r="Y199" i="4"/>
  <c r="AR199" i="4" s="1"/>
  <c r="B200" i="7"/>
  <c r="Y237" i="4"/>
  <c r="AR237" i="4" s="1"/>
  <c r="B238" i="7"/>
  <c r="Y16" i="4"/>
  <c r="AR16" i="4" s="1"/>
  <c r="B17" i="7"/>
  <c r="Y40" i="4"/>
  <c r="AR40" i="4" s="1"/>
  <c r="B41" i="7"/>
  <c r="Y56" i="4"/>
  <c r="AR56" i="4" s="1"/>
  <c r="B57" i="7"/>
  <c r="Y72" i="4"/>
  <c r="AR72" i="4" s="1"/>
  <c r="B73" i="7"/>
  <c r="Y88" i="4"/>
  <c r="AR88" i="4" s="1"/>
  <c r="B89" i="7"/>
  <c r="Y112" i="4"/>
  <c r="AR112" i="4" s="1"/>
  <c r="B113" i="7"/>
  <c r="Y120" i="4"/>
  <c r="AR120" i="4" s="1"/>
  <c r="B121" i="7"/>
  <c r="Y136" i="4"/>
  <c r="AR136" i="4" s="1"/>
  <c r="B137" i="7"/>
  <c r="Y152" i="4"/>
  <c r="AR152" i="4" s="1"/>
  <c r="B153" i="7"/>
  <c r="Y176" i="4"/>
  <c r="AR176" i="4" s="1"/>
  <c r="B177" i="7"/>
  <c r="Y200" i="4"/>
  <c r="AR200" i="4" s="1"/>
  <c r="B201" i="7"/>
  <c r="Y230" i="4"/>
  <c r="AR230" i="4" s="1"/>
  <c r="B231" i="7"/>
  <c r="Y25" i="4"/>
  <c r="AR25" i="4" s="1"/>
  <c r="B26" i="7"/>
  <c r="Y49" i="4"/>
  <c r="AR49" i="4" s="1"/>
  <c r="B50" i="7"/>
  <c r="Y81" i="4"/>
  <c r="AR81" i="4" s="1"/>
  <c r="B82" i="7"/>
  <c r="Y50" i="4"/>
  <c r="AR50" i="4" s="1"/>
  <c r="B51" i="7"/>
  <c r="Y74" i="4"/>
  <c r="AR74" i="4" s="1"/>
  <c r="B75" i="7"/>
  <c r="Y106" i="4"/>
  <c r="AR106" i="4" s="1"/>
  <c r="B107" i="7"/>
  <c r="Y122" i="4"/>
  <c r="AR122" i="4" s="1"/>
  <c r="B123" i="7"/>
  <c r="Y154" i="4"/>
  <c r="AR154" i="4" s="1"/>
  <c r="B155" i="7"/>
  <c r="Y232" i="4"/>
  <c r="AR232" i="4" s="1"/>
  <c r="B233" i="7"/>
  <c r="Y30" i="4"/>
  <c r="AR30" i="4" s="1"/>
  <c r="B31" i="7"/>
  <c r="Y78" i="4"/>
  <c r="AR78" i="4" s="1"/>
  <c r="B79" i="7"/>
  <c r="Y126" i="4"/>
  <c r="AR126" i="4" s="1"/>
  <c r="B127" i="7"/>
  <c r="Y208" i="4"/>
  <c r="AR208" i="4" s="1"/>
  <c r="B209" i="7"/>
  <c r="Y9" i="4"/>
  <c r="AR9" i="4" s="1"/>
  <c r="B10" i="7"/>
  <c r="Y33" i="4"/>
  <c r="AR33" i="4" s="1"/>
  <c r="B34" i="7"/>
  <c r="Y65" i="4"/>
  <c r="AR65" i="4" s="1"/>
  <c r="B66" i="7"/>
  <c r="Y89" i="4"/>
  <c r="AR89" i="4" s="1"/>
  <c r="B90" i="7"/>
  <c r="Y113" i="4"/>
  <c r="AR113" i="4" s="1"/>
  <c r="B114" i="7"/>
  <c r="Y137" i="4"/>
  <c r="AR137" i="4" s="1"/>
  <c r="B138" i="7"/>
  <c r="Y161" i="4"/>
  <c r="AR161" i="4" s="1"/>
  <c r="B162" i="7"/>
  <c r="Y177" i="4"/>
  <c r="AR177" i="4" s="1"/>
  <c r="B178" i="7"/>
  <c r="Y193" i="4"/>
  <c r="AR193" i="4" s="1"/>
  <c r="B194" i="7"/>
  <c r="Y209" i="4"/>
  <c r="AR209" i="4" s="1"/>
  <c r="B210" i="7"/>
  <c r="Y239" i="4"/>
  <c r="AR239" i="4" s="1"/>
  <c r="B240" i="7"/>
  <c r="Y26" i="4"/>
  <c r="AR26" i="4" s="1"/>
  <c r="B27" i="7"/>
  <c r="Y42" i="4"/>
  <c r="AR42" i="4" s="1"/>
  <c r="B43" i="7"/>
  <c r="Y66" i="4"/>
  <c r="AR66" i="4" s="1"/>
  <c r="B67" i="7"/>
  <c r="Y90" i="4"/>
  <c r="AR90" i="4" s="1"/>
  <c r="B91" i="7"/>
  <c r="Y59" i="4"/>
  <c r="AR59" i="4" s="1"/>
  <c r="B60" i="7"/>
  <c r="Y75" i="4"/>
  <c r="AR75" i="4" s="1"/>
  <c r="B76" i="7"/>
  <c r="Y91" i="4"/>
  <c r="AR91" i="4" s="1"/>
  <c r="B92" i="7"/>
  <c r="Y99" i="4"/>
  <c r="AR99" i="4" s="1"/>
  <c r="B100" i="7"/>
  <c r="Y107" i="4"/>
  <c r="AR107" i="4" s="1"/>
  <c r="B108" i="7"/>
  <c r="Y115" i="4"/>
  <c r="AR115" i="4" s="1"/>
  <c r="B116" i="7"/>
  <c r="Y123" i="4"/>
  <c r="AR123" i="4" s="1"/>
  <c r="B124" i="7"/>
  <c r="Y131" i="4"/>
  <c r="AR131" i="4" s="1"/>
  <c r="B132" i="7"/>
  <c r="Y139" i="4"/>
  <c r="AR139" i="4" s="1"/>
  <c r="B140" i="7"/>
  <c r="Y147" i="4"/>
  <c r="AR147" i="4" s="1"/>
  <c r="B148" i="7"/>
  <c r="Y155" i="4"/>
  <c r="AR155" i="4" s="1"/>
  <c r="B156" i="7"/>
  <c r="Y163" i="4"/>
  <c r="AR163" i="4" s="1"/>
  <c r="B164" i="7"/>
  <c r="Y171" i="4"/>
  <c r="AR171" i="4" s="1"/>
  <c r="B172" i="7"/>
  <c r="Y179" i="4"/>
  <c r="AR179" i="4" s="1"/>
  <c r="B180" i="7"/>
  <c r="Y187" i="4"/>
  <c r="AR187" i="4" s="1"/>
  <c r="B188" i="7"/>
  <c r="Y195" i="4"/>
  <c r="AR195" i="4" s="1"/>
  <c r="B196" i="7"/>
  <c r="Y203" i="4"/>
  <c r="AR203" i="4" s="1"/>
  <c r="B204" i="7"/>
  <c r="Y217" i="4"/>
  <c r="AR217" i="4" s="1"/>
  <c r="B218" i="7"/>
  <c r="Y225" i="4"/>
  <c r="AR225" i="4" s="1"/>
  <c r="B226" i="7"/>
  <c r="Y233" i="4"/>
  <c r="AR233" i="4" s="1"/>
  <c r="B234" i="7"/>
  <c r="Y241" i="4"/>
  <c r="AR241" i="4" s="1"/>
  <c r="B242" i="7"/>
  <c r="Y54" i="4"/>
  <c r="AR54" i="4" s="1"/>
  <c r="B55" i="7"/>
  <c r="Y94" i="4"/>
  <c r="AR94" i="4" s="1"/>
  <c r="B95" i="7"/>
  <c r="Y118" i="4"/>
  <c r="AR118" i="4" s="1"/>
  <c r="B119" i="7"/>
  <c r="Y150" i="4"/>
  <c r="AR150" i="4" s="1"/>
  <c r="B151" i="7"/>
  <c r="Y166" i="4"/>
  <c r="AR166" i="4" s="1"/>
  <c r="B167" i="7"/>
  <c r="Y190" i="4"/>
  <c r="AR190" i="4" s="1"/>
  <c r="B191" i="7"/>
  <c r="Y206" i="4"/>
  <c r="AR206" i="4" s="1"/>
  <c r="B207" i="7"/>
  <c r="Y236" i="4"/>
  <c r="AR236" i="4" s="1"/>
  <c r="B237" i="7"/>
  <c r="Y23" i="4"/>
  <c r="AR23" i="4" s="1"/>
  <c r="B24" i="7"/>
  <c r="Y47" i="4"/>
  <c r="AR47" i="4" s="1"/>
  <c r="B48" i="7"/>
  <c r="Y79" i="4"/>
  <c r="AR79" i="4" s="1"/>
  <c r="B80" i="7"/>
  <c r="Y103" i="4"/>
  <c r="AR103" i="4" s="1"/>
  <c r="B104" i="7"/>
  <c r="Y135" i="4"/>
  <c r="AR135" i="4" s="1"/>
  <c r="B136" i="7"/>
  <c r="Y151" i="4"/>
  <c r="AR151" i="4" s="1"/>
  <c r="B152" i="7"/>
  <c r="Y175" i="4"/>
  <c r="AR175" i="4" s="1"/>
  <c r="B176" i="7"/>
  <c r="Y191" i="4"/>
  <c r="AR191" i="4" s="1"/>
  <c r="B192" i="7"/>
  <c r="Y207" i="4"/>
  <c r="AR207" i="4" s="1"/>
  <c r="B208" i="7"/>
  <c r="Y229" i="4"/>
  <c r="AR229" i="4" s="1"/>
  <c r="B230" i="7"/>
  <c r="Y24" i="4"/>
  <c r="AR24" i="4" s="1"/>
  <c r="B25" i="7"/>
  <c r="Y32" i="4"/>
  <c r="AR32" i="4" s="1"/>
  <c r="B33" i="7"/>
  <c r="Y48" i="4"/>
  <c r="AR48" i="4" s="1"/>
  <c r="B49" i="7"/>
  <c r="Y80" i="4"/>
  <c r="AR80" i="4" s="1"/>
  <c r="B81" i="7"/>
  <c r="Y96" i="4"/>
  <c r="AR96" i="4" s="1"/>
  <c r="B97" i="7"/>
  <c r="Y104" i="4"/>
  <c r="AR104" i="4" s="1"/>
  <c r="B105" i="7"/>
  <c r="Y128" i="4"/>
  <c r="AR128" i="4" s="1"/>
  <c r="B129" i="7"/>
  <c r="Y144" i="4"/>
  <c r="AR144" i="4" s="1"/>
  <c r="B145" i="7"/>
  <c r="Y160" i="4"/>
  <c r="AR160" i="4" s="1"/>
  <c r="B161" i="7"/>
  <c r="Y168" i="4"/>
  <c r="AR168" i="4" s="1"/>
  <c r="B169" i="7"/>
  <c r="Y192" i="4"/>
  <c r="AR192" i="4" s="1"/>
  <c r="B193" i="7"/>
  <c r="Y222" i="4"/>
  <c r="AR222" i="4" s="1"/>
  <c r="B223" i="7"/>
  <c r="Y17" i="4"/>
  <c r="AR17" i="4" s="1"/>
  <c r="B18" i="7"/>
  <c r="Y41" i="4"/>
  <c r="AR41" i="4" s="1"/>
  <c r="B42" i="7"/>
  <c r="Y73" i="4"/>
  <c r="AR73" i="4" s="1"/>
  <c r="B74" i="7"/>
  <c r="Y105" i="4"/>
  <c r="AR105" i="4" s="1"/>
  <c r="B106" i="7"/>
  <c r="Y129" i="4"/>
  <c r="AR129" i="4" s="1"/>
  <c r="B130" i="7"/>
  <c r="Y153" i="4"/>
  <c r="AR153" i="4" s="1"/>
  <c r="B154" i="7"/>
  <c r="Y201" i="4"/>
  <c r="AR201" i="4" s="1"/>
  <c r="B202" i="7"/>
  <c r="Y18" i="4"/>
  <c r="AR18" i="4" s="1"/>
  <c r="B19" i="7"/>
  <c r="Y60" i="4"/>
  <c r="AR60" i="4" s="1"/>
  <c r="B61" i="7"/>
  <c r="Y68" i="4"/>
  <c r="AR68" i="4" s="1"/>
  <c r="B69" i="7"/>
  <c r="Y76" i="4"/>
  <c r="AR76" i="4" s="1"/>
  <c r="B77" i="7"/>
  <c r="Y84" i="4"/>
  <c r="AR84" i="4" s="1"/>
  <c r="B85" i="7"/>
  <c r="Y92" i="4"/>
  <c r="AR92" i="4" s="1"/>
  <c r="B93" i="7"/>
  <c r="Y100" i="4"/>
  <c r="AR100" i="4" s="1"/>
  <c r="B101" i="7"/>
  <c r="Y108" i="4"/>
  <c r="AR108" i="4" s="1"/>
  <c r="B109" i="7"/>
  <c r="Y116" i="4"/>
  <c r="AR116" i="4" s="1"/>
  <c r="B117" i="7"/>
  <c r="Y124" i="4"/>
  <c r="AR124" i="4" s="1"/>
  <c r="B125" i="7"/>
  <c r="Y132" i="4"/>
  <c r="AR132" i="4" s="1"/>
  <c r="B133" i="7"/>
  <c r="Y140" i="4"/>
  <c r="AR140" i="4" s="1"/>
  <c r="B141" i="7"/>
  <c r="Y148" i="4"/>
  <c r="AR148" i="4" s="1"/>
  <c r="B149" i="7"/>
  <c r="Y156" i="4"/>
  <c r="AR156" i="4" s="1"/>
  <c r="B157" i="7"/>
  <c r="Y164" i="4"/>
  <c r="AR164" i="4" s="1"/>
  <c r="B165" i="7"/>
  <c r="Y172" i="4"/>
  <c r="AR172" i="4" s="1"/>
  <c r="B173" i="7"/>
  <c r="Y180" i="4"/>
  <c r="AR180" i="4" s="1"/>
  <c r="B181" i="7"/>
  <c r="Y188" i="4"/>
  <c r="AR188" i="4" s="1"/>
  <c r="B189" i="7"/>
  <c r="Y196" i="4"/>
  <c r="AR196" i="4" s="1"/>
  <c r="B197" i="7"/>
  <c r="Y204" i="4"/>
  <c r="AR204" i="4" s="1"/>
  <c r="B205" i="7"/>
  <c r="Y218" i="4"/>
  <c r="AR218" i="4" s="1"/>
  <c r="B219" i="7"/>
  <c r="Y226" i="4"/>
  <c r="AR226" i="4" s="1"/>
  <c r="B227" i="7"/>
  <c r="Y234" i="4"/>
  <c r="AR234" i="4" s="1"/>
  <c r="B235" i="7"/>
  <c r="Y242" i="4"/>
  <c r="AR242" i="4" s="1"/>
  <c r="B243" i="7"/>
  <c r="Y6" i="4"/>
  <c r="AR6" i="4" s="1"/>
  <c r="B7" i="7"/>
  <c r="Y14" i="4"/>
  <c r="AR14" i="4" s="1"/>
  <c r="B15" i="7"/>
  <c r="Y62" i="4"/>
  <c r="AR62" i="4" s="1"/>
  <c r="B63" i="7"/>
  <c r="Y142" i="4"/>
  <c r="AR142" i="4" s="1"/>
  <c r="B143" i="7"/>
  <c r="Y220" i="4"/>
  <c r="AR220" i="4" s="1"/>
  <c r="B221" i="7"/>
  <c r="Y7" i="4"/>
  <c r="AR7" i="4" s="1"/>
  <c r="B8" i="7"/>
  <c r="Y39" i="4"/>
  <c r="AR39" i="4" s="1"/>
  <c r="B40" i="7"/>
  <c r="Y63" i="4"/>
  <c r="AR63" i="4" s="1"/>
  <c r="B64" i="7"/>
  <c r="Y87" i="4"/>
  <c r="AR87" i="4" s="1"/>
  <c r="B88" i="7"/>
  <c r="Y119" i="4"/>
  <c r="AR119" i="4" s="1"/>
  <c r="B120" i="7"/>
  <c r="Y143" i="4"/>
  <c r="AR143" i="4" s="1"/>
  <c r="B144" i="7"/>
  <c r="Y167" i="4"/>
  <c r="AR167" i="4" s="1"/>
  <c r="B168" i="7"/>
  <c r="Y183" i="4"/>
  <c r="AR183" i="4" s="1"/>
  <c r="B184" i="7"/>
  <c r="Y221" i="4"/>
  <c r="AR221" i="4" s="1"/>
  <c r="B222" i="7"/>
  <c r="Y8" i="4"/>
  <c r="AR8" i="4" s="1"/>
  <c r="B9" i="7"/>
  <c r="Y64" i="4"/>
  <c r="AR64" i="4" s="1"/>
  <c r="B65" i="7"/>
  <c r="Y184" i="4"/>
  <c r="AR184" i="4" s="1"/>
  <c r="B185" i="7"/>
  <c r="Y238" i="4"/>
  <c r="AR238" i="4" s="1"/>
  <c r="B239" i="7"/>
  <c r="Y57" i="4"/>
  <c r="AR57" i="4" s="1"/>
  <c r="B58" i="7"/>
  <c r="Y97" i="4"/>
  <c r="AR97" i="4" s="1"/>
  <c r="B98" i="7"/>
  <c r="Y121" i="4"/>
  <c r="AR121" i="4" s="1"/>
  <c r="B122" i="7"/>
  <c r="Y145" i="4"/>
  <c r="AR145" i="4" s="1"/>
  <c r="B146" i="7"/>
  <c r="Y169" i="4"/>
  <c r="AR169" i="4" s="1"/>
  <c r="B170" i="7"/>
  <c r="Y185" i="4"/>
  <c r="AR185" i="4" s="1"/>
  <c r="B186" i="7"/>
  <c r="Y223" i="4"/>
  <c r="AR223" i="4" s="1"/>
  <c r="B224" i="7"/>
  <c r="Y231" i="4"/>
  <c r="AR231" i="4" s="1"/>
  <c r="B232" i="7"/>
  <c r="Y10" i="4"/>
  <c r="AR10" i="4" s="1"/>
  <c r="B11" i="7"/>
  <c r="Y34" i="4"/>
  <c r="AR34" i="4" s="1"/>
  <c r="B35" i="7"/>
  <c r="Y58" i="4"/>
  <c r="AR58" i="4" s="1"/>
  <c r="B59" i="7"/>
  <c r="Y82" i="4"/>
  <c r="AR82" i="4" s="1"/>
  <c r="B83" i="7"/>
  <c r="Y98" i="4"/>
  <c r="AR98" i="4" s="1"/>
  <c r="B99" i="7"/>
  <c r="Y114" i="4"/>
  <c r="AR114" i="4" s="1"/>
  <c r="B115" i="7"/>
  <c r="Y130" i="4"/>
  <c r="AR130" i="4" s="1"/>
  <c r="B131" i="7"/>
  <c r="Y138" i="4"/>
  <c r="AR138" i="4" s="1"/>
  <c r="B139" i="7"/>
  <c r="Y146" i="4"/>
  <c r="AR146" i="4" s="1"/>
  <c r="B147" i="7"/>
  <c r="Y162" i="4"/>
  <c r="AR162" i="4" s="1"/>
  <c r="B163" i="7"/>
  <c r="Y170" i="4"/>
  <c r="AR170" i="4" s="1"/>
  <c r="B171" i="7"/>
  <c r="Y178" i="4"/>
  <c r="AR178" i="4" s="1"/>
  <c r="B179" i="7"/>
  <c r="Y186" i="4"/>
  <c r="AR186" i="4" s="1"/>
  <c r="B187" i="7"/>
  <c r="Y194" i="4"/>
  <c r="AR194" i="4" s="1"/>
  <c r="B195" i="7"/>
  <c r="Y202" i="4"/>
  <c r="AR202" i="4" s="1"/>
  <c r="B203" i="7"/>
  <c r="Y210" i="4"/>
  <c r="AR210" i="4" s="1"/>
  <c r="B211" i="7"/>
  <c r="Y224" i="4"/>
  <c r="AR224" i="4" s="1"/>
  <c r="B225" i="7"/>
  <c r="Y240" i="4"/>
  <c r="AR240" i="4" s="1"/>
  <c r="B241" i="7"/>
  <c r="Y11" i="4"/>
  <c r="AR11" i="4" s="1"/>
  <c r="B12" i="7"/>
  <c r="Y19" i="4"/>
  <c r="AR19" i="4" s="1"/>
  <c r="B20" i="7"/>
  <c r="Y27" i="4"/>
  <c r="AR27" i="4" s="1"/>
  <c r="B28" i="7"/>
  <c r="Y35" i="4"/>
  <c r="AR35" i="4" s="1"/>
  <c r="B36" i="7"/>
  <c r="Y43" i="4"/>
  <c r="AR43" i="4" s="1"/>
  <c r="B44" i="7"/>
  <c r="Y51" i="4"/>
  <c r="AR51" i="4" s="1"/>
  <c r="B52" i="7"/>
  <c r="Y67" i="4"/>
  <c r="AR67" i="4" s="1"/>
  <c r="B68" i="7"/>
  <c r="Y83" i="4"/>
  <c r="AR83" i="4" s="1"/>
  <c r="B84" i="7"/>
  <c r="Y4" i="4"/>
  <c r="AR4" i="4" s="1"/>
  <c r="B5" i="7"/>
  <c r="Y12" i="4"/>
  <c r="AR12" i="4" s="1"/>
  <c r="B13" i="7"/>
  <c r="Y20" i="4"/>
  <c r="AR20" i="4" s="1"/>
  <c r="B21" i="7"/>
  <c r="Y28" i="4"/>
  <c r="AR28" i="4" s="1"/>
  <c r="B29" i="7"/>
  <c r="Y36" i="4"/>
  <c r="AR36" i="4" s="1"/>
  <c r="B37" i="7"/>
  <c r="Y44" i="4"/>
  <c r="AR44" i="4" s="1"/>
  <c r="B45" i="7"/>
  <c r="Y52" i="4"/>
  <c r="AR52" i="4" s="1"/>
  <c r="B53" i="7"/>
  <c r="Y5" i="4"/>
  <c r="AR5" i="4" s="1"/>
  <c r="B6" i="7"/>
  <c r="Y13" i="4"/>
  <c r="AR13" i="4" s="1"/>
  <c r="B14" i="7"/>
  <c r="Y21" i="4"/>
  <c r="AR21" i="4" s="1"/>
  <c r="B22" i="7"/>
  <c r="Y29" i="4"/>
  <c r="AR29" i="4" s="1"/>
  <c r="B30" i="7"/>
  <c r="Y37" i="4"/>
  <c r="AR37" i="4" s="1"/>
  <c r="B38" i="7"/>
  <c r="Y45" i="4"/>
  <c r="AR45" i="4" s="1"/>
  <c r="B46" i="7"/>
  <c r="Y53" i="4"/>
  <c r="AR53" i="4" s="1"/>
  <c r="B54" i="7"/>
  <c r="Y61" i="4"/>
  <c r="AR61" i="4" s="1"/>
  <c r="B62" i="7"/>
  <c r="Y69" i="4"/>
  <c r="AR69" i="4" s="1"/>
  <c r="B70" i="7"/>
  <c r="Y77" i="4"/>
  <c r="AR77" i="4" s="1"/>
  <c r="B78" i="7"/>
  <c r="Y85" i="4"/>
  <c r="AR85" i="4" s="1"/>
  <c r="B86" i="7"/>
  <c r="Y93" i="4"/>
  <c r="AR93" i="4" s="1"/>
  <c r="B94" i="7"/>
  <c r="Y101" i="4"/>
  <c r="AR101" i="4" s="1"/>
  <c r="B102" i="7"/>
  <c r="Y109" i="4"/>
  <c r="AR109" i="4" s="1"/>
  <c r="B110" i="7"/>
  <c r="Y117" i="4"/>
  <c r="AR117" i="4" s="1"/>
  <c r="B118" i="7"/>
  <c r="Y125" i="4"/>
  <c r="AR125" i="4" s="1"/>
  <c r="B126" i="7"/>
  <c r="Y133" i="4"/>
  <c r="AR133" i="4" s="1"/>
  <c r="B134" i="7"/>
  <c r="Y141" i="4"/>
  <c r="AR141" i="4" s="1"/>
  <c r="B142" i="7"/>
  <c r="Y149" i="4"/>
  <c r="AR149" i="4" s="1"/>
  <c r="B150" i="7"/>
  <c r="Y157" i="4"/>
  <c r="AR157" i="4" s="1"/>
  <c r="B158" i="7"/>
  <c r="Y165" i="4"/>
  <c r="AR165" i="4" s="1"/>
  <c r="B166" i="7"/>
  <c r="Y173" i="4"/>
  <c r="AR173" i="4" s="1"/>
  <c r="B174" i="7"/>
  <c r="Y181" i="4"/>
  <c r="AR181" i="4" s="1"/>
  <c r="B182" i="7"/>
  <c r="Y189" i="4"/>
  <c r="AR189" i="4" s="1"/>
  <c r="B190" i="7"/>
  <c r="Y197" i="4"/>
  <c r="AR197" i="4" s="1"/>
  <c r="B198" i="7"/>
  <c r="Y205" i="4"/>
  <c r="AR205" i="4" s="1"/>
  <c r="B206" i="7"/>
  <c r="Y219" i="4"/>
  <c r="AR219" i="4" s="1"/>
  <c r="B220" i="7"/>
  <c r="Y227" i="4"/>
  <c r="AR227" i="4" s="1"/>
  <c r="B228" i="7"/>
  <c r="Y235" i="4"/>
  <c r="AR235" i="4" s="1"/>
  <c r="B236" i="7"/>
  <c r="Y243" i="4"/>
  <c r="AR243" i="4" s="1"/>
  <c r="B244" i="7"/>
  <c r="BC48" i="16" l="1"/>
  <c r="AM10" i="16"/>
  <c r="AM29" i="16"/>
  <c r="BC4" i="16"/>
  <c r="AN47" i="22"/>
  <c r="AM41" i="16"/>
  <c r="BC57" i="16"/>
  <c r="BC33" i="16"/>
  <c r="BC5" i="16"/>
  <c r="AM9" i="16"/>
  <c r="BC24" i="16"/>
  <c r="AM58" i="16"/>
  <c r="AM13" i="16"/>
  <c r="AM28" i="16"/>
  <c r="AM4" i="16"/>
  <c r="AK47" i="22"/>
  <c r="AK47" i="18" s="1"/>
  <c r="AM43" i="16"/>
  <c r="AM11" i="16"/>
  <c r="AM55" i="16"/>
  <c r="AM34" i="16"/>
  <c r="BC32" i="16"/>
  <c r="BC46" i="16"/>
  <c r="AM52" i="16"/>
  <c r="AM33" i="16"/>
  <c r="AM38" i="16"/>
  <c r="BC40" i="16"/>
  <c r="AM14" i="16"/>
  <c r="AM25" i="16"/>
  <c r="BC29" i="16"/>
  <c r="AM8" i="16"/>
  <c r="BC37" i="16"/>
  <c r="Z47" i="22"/>
  <c r="Z47" i="18" s="1"/>
  <c r="AE193" i="17"/>
  <c r="AC47" i="22"/>
  <c r="AB47" i="22"/>
  <c r="R47" i="22"/>
  <c r="O50" i="22" s="1"/>
  <c r="Q47" i="22"/>
  <c r="O49" i="22" s="1"/>
  <c r="O47" i="22"/>
  <c r="O59" i="20"/>
  <c r="M71" i="21"/>
  <c r="S59" i="20"/>
  <c r="O63" i="20" s="1"/>
  <c r="T59" i="20"/>
  <c r="O64" i="20" s="1"/>
  <c r="T71" i="21"/>
  <c r="M78" i="21" s="1"/>
  <c r="S71" i="21"/>
  <c r="M77" i="21" s="1"/>
  <c r="R59" i="20"/>
  <c r="O62" i="20" s="1"/>
  <c r="R71" i="21"/>
  <c r="M76" i="21" s="1"/>
  <c r="Q71" i="21"/>
  <c r="M75" i="21" s="1"/>
  <c r="AM47" i="22"/>
  <c r="AM51" i="16"/>
  <c r="AM32" i="16"/>
  <c r="BC56" i="16"/>
  <c r="BC62" i="16"/>
  <c r="BC12" i="16"/>
  <c r="BC43" i="16"/>
  <c r="BC21" i="16"/>
  <c r="AM24" i="16"/>
  <c r="AM48" i="16"/>
  <c r="BC25" i="16"/>
  <c r="AM63" i="16"/>
  <c r="BC18" i="16"/>
  <c r="AM35" i="16"/>
  <c r="BC55" i="16"/>
  <c r="BC6" i="16"/>
  <c r="BC38" i="16"/>
  <c r="AM46" i="16"/>
  <c r="AM18" i="16"/>
  <c r="BC59" i="16"/>
  <c r="BC47" i="16"/>
  <c r="AM45" i="16"/>
  <c r="AM16" i="16"/>
  <c r="BC27" i="16"/>
  <c r="AM47" i="16"/>
  <c r="BC31" i="16"/>
  <c r="BC20" i="16"/>
  <c r="BC19" i="16"/>
  <c r="BC22" i="16"/>
  <c r="AM36" i="16"/>
  <c r="AM17" i="16"/>
  <c r="T186" i="13"/>
  <c r="J5" i="15" s="1"/>
  <c r="J6" i="15"/>
  <c r="J7" i="15"/>
  <c r="AF4" i="17"/>
  <c r="BC28" i="16"/>
  <c r="BC26" i="16"/>
  <c r="AM22" i="16"/>
  <c r="AM42" i="16"/>
  <c r="AM19" i="16"/>
  <c r="BC54" i="16"/>
  <c r="AM61" i="16"/>
  <c r="AM27" i="16"/>
  <c r="BC44" i="16"/>
  <c r="BC15" i="16"/>
  <c r="AM40" i="16"/>
  <c r="AM7" i="16"/>
  <c r="BC9" i="16"/>
  <c r="BC49" i="16"/>
  <c r="AM5" i="16"/>
  <c r="AM44" i="16"/>
  <c r="BC34" i="16"/>
  <c r="AM50" i="16"/>
  <c r="BC36" i="16"/>
  <c r="BC60" i="16"/>
  <c r="AM56" i="16"/>
  <c r="AM23" i="16"/>
  <c r="BC8" i="16"/>
  <c r="AM39" i="16"/>
  <c r="AM26" i="16"/>
  <c r="AM54" i="16"/>
  <c r="AM30" i="16"/>
  <c r="AM12" i="16"/>
  <c r="BC53" i="16"/>
  <c r="AW84" i="16"/>
  <c r="AW79" i="16"/>
  <c r="BC71" i="16"/>
  <c r="AM134" i="16"/>
  <c r="AM90" i="16"/>
  <c r="AM110" i="16"/>
  <c r="AW83" i="16"/>
  <c r="BC117" i="16"/>
  <c r="BC111" i="16"/>
  <c r="AM151" i="16"/>
  <c r="BC104" i="16"/>
  <c r="BC86" i="16"/>
  <c r="AW69" i="16"/>
  <c r="AW67" i="16"/>
  <c r="BC150" i="16"/>
  <c r="AM133" i="16"/>
  <c r="AW78" i="16"/>
  <c r="AM115" i="16"/>
  <c r="BC100" i="16"/>
  <c r="AM97" i="16"/>
  <c r="BC114" i="16"/>
  <c r="BC115" i="16"/>
  <c r="BC91" i="16"/>
  <c r="BC126" i="16"/>
  <c r="AW87" i="16"/>
  <c r="BC147" i="16"/>
  <c r="BC84" i="16"/>
  <c r="AM120" i="16"/>
  <c r="BC74" i="16"/>
  <c r="BC76" i="16"/>
  <c r="AW74" i="16"/>
  <c r="AM141" i="16"/>
  <c r="BC143" i="16"/>
  <c r="AM106" i="16"/>
  <c r="AW70" i="16"/>
  <c r="BC141" i="16"/>
  <c r="AM113" i="16"/>
  <c r="AM128" i="16"/>
  <c r="BC90" i="16"/>
  <c r="BC103" i="16"/>
  <c r="BC88" i="16"/>
  <c r="BC113" i="16"/>
  <c r="AM68" i="16"/>
  <c r="BC131" i="16"/>
  <c r="BC99" i="16"/>
  <c r="BC75" i="16"/>
  <c r="AM140" i="16"/>
  <c r="AM143" i="16"/>
  <c r="AW81" i="16"/>
  <c r="AM93" i="16"/>
  <c r="AM91" i="16"/>
  <c r="BC121" i="16"/>
  <c r="AM111" i="16"/>
  <c r="BC73" i="16"/>
  <c r="BC98" i="16"/>
  <c r="BC65" i="16"/>
  <c r="AM79" i="16"/>
  <c r="AM125" i="16"/>
  <c r="AM144" i="16"/>
  <c r="BC110" i="16"/>
  <c r="AM84" i="16"/>
  <c r="AM123" i="16"/>
  <c r="AM99" i="16"/>
  <c r="AM81" i="16"/>
  <c r="AM135" i="16"/>
  <c r="AM152" i="16"/>
  <c r="AM131" i="16"/>
  <c r="BC95" i="16"/>
  <c r="BC72" i="16"/>
  <c r="AM139" i="16"/>
  <c r="BC80" i="16"/>
  <c r="BC142" i="16"/>
  <c r="BC85" i="16"/>
  <c r="AM103" i="16"/>
  <c r="BC153" i="16"/>
  <c r="BC101" i="16"/>
  <c r="AM130" i="16"/>
  <c r="BC130" i="16"/>
  <c r="BC68" i="16"/>
  <c r="AM80" i="16"/>
  <c r="AM94" i="16"/>
  <c r="AM148" i="16"/>
  <c r="BC132" i="16"/>
  <c r="AM66" i="16"/>
  <c r="AM129" i="16"/>
  <c r="BC105" i="16"/>
  <c r="BC140" i="16"/>
  <c r="AM126" i="16"/>
  <c r="AM142" i="16"/>
  <c r="AM137" i="16"/>
  <c r="BC87" i="16"/>
  <c r="AM153" i="16"/>
  <c r="BC138" i="16"/>
  <c r="BC92" i="16"/>
  <c r="BC119" i="16"/>
  <c r="BC64" i="16"/>
  <c r="AM78" i="16"/>
  <c r="AM69" i="16"/>
  <c r="BC122" i="16"/>
  <c r="AM74" i="16"/>
  <c r="BC149" i="16"/>
  <c r="BC146" i="16"/>
  <c r="BC93" i="16"/>
  <c r="AM92" i="16"/>
  <c r="BC83" i="16"/>
  <c r="AM112" i="16"/>
  <c r="AM70" i="16"/>
  <c r="BC127" i="16"/>
  <c r="BC124" i="16"/>
  <c r="BC144" i="16"/>
  <c r="AM118" i="16"/>
  <c r="BC129" i="16"/>
  <c r="AM101" i="16"/>
  <c r="BC77" i="16"/>
  <c r="BC134" i="16"/>
  <c r="AM64" i="16"/>
  <c r="AM146" i="16"/>
  <c r="BC151" i="16"/>
  <c r="BC139" i="16"/>
  <c r="BC152" i="16"/>
  <c r="BC94" i="16"/>
  <c r="AM73" i="16"/>
  <c r="BC70" i="16"/>
  <c r="BC67" i="16"/>
  <c r="BC135" i="16"/>
  <c r="BC120" i="16"/>
  <c r="AW174" i="16"/>
  <c r="AW171" i="16"/>
  <c r="AW176" i="16"/>
  <c r="AW156" i="16"/>
  <c r="AW157" i="16"/>
  <c r="AW166" i="16"/>
  <c r="AW161" i="16"/>
  <c r="AW162" i="16"/>
  <c r="AW155" i="16"/>
  <c r="AW158" i="16"/>
  <c r="BC118" i="16"/>
  <c r="AM149" i="16"/>
  <c r="AM98" i="16"/>
  <c r="AW160" i="16"/>
  <c r="O47" i="18"/>
  <c r="AW170" i="16"/>
  <c r="AM107" i="16"/>
  <c r="AM77" i="16"/>
  <c r="AM117" i="16"/>
  <c r="AM65" i="16"/>
  <c r="BC69" i="16"/>
  <c r="BC107" i="16"/>
  <c r="BC148" i="16"/>
  <c r="AM109" i="16"/>
  <c r="AM114" i="16"/>
  <c r="AM105" i="16"/>
  <c r="BC137" i="16"/>
  <c r="AW65" i="16"/>
  <c r="BC96" i="16"/>
  <c r="AM116" i="16"/>
  <c r="AM76" i="16"/>
  <c r="AM67" i="16"/>
  <c r="BC136" i="16"/>
  <c r="BC81" i="16"/>
  <c r="AM89" i="16"/>
  <c r="AM108" i="16"/>
  <c r="BC102" i="16"/>
  <c r="BC128" i="16"/>
  <c r="BC112" i="16"/>
  <c r="AM83" i="16"/>
  <c r="AW80" i="16"/>
  <c r="BC97" i="16"/>
  <c r="AM102" i="16"/>
  <c r="Q47" i="18"/>
  <c r="O49" i="18" s="1"/>
  <c r="R47" i="18"/>
  <c r="O50" i="18" s="1"/>
  <c r="AM100" i="16"/>
  <c r="AM71" i="16"/>
  <c r="AM138" i="16"/>
  <c r="AM127" i="16"/>
  <c r="AM88" i="16"/>
  <c r="BC133" i="16"/>
  <c r="AM145" i="16"/>
  <c r="AM121" i="16"/>
  <c r="AM104" i="16"/>
  <c r="BC125" i="16"/>
  <c r="AM150" i="16"/>
  <c r="AM75" i="16"/>
  <c r="AM85" i="16"/>
  <c r="BC108" i="16"/>
  <c r="AM82" i="16"/>
  <c r="AM132" i="16"/>
  <c r="AM136" i="16"/>
  <c r="AM87" i="16"/>
  <c r="AM122" i="16"/>
  <c r="AM147" i="16"/>
  <c r="AW164" i="16"/>
  <c r="AM96" i="16"/>
  <c r="AM119" i="16"/>
  <c r="BC145" i="16"/>
  <c r="BC123" i="16"/>
  <c r="BC109" i="16"/>
  <c r="AM95" i="16"/>
  <c r="BC106" i="16"/>
  <c r="BC116" i="16"/>
  <c r="BC78" i="16"/>
  <c r="AM86" i="16"/>
  <c r="BC66" i="16"/>
  <c r="AM72" i="16"/>
  <c r="BC89" i="16"/>
  <c r="BC79" i="16"/>
  <c r="BC82" i="16"/>
  <c r="AM124" i="16"/>
  <c r="AP197" i="4"/>
  <c r="AG197" i="4"/>
  <c r="AP227" i="4"/>
  <c r="AG227" i="4"/>
  <c r="AP29" i="4"/>
  <c r="AG29" i="4"/>
  <c r="AG169" i="4"/>
  <c r="AP169" i="4"/>
  <c r="AM156" i="16"/>
  <c r="BC182" i="16"/>
  <c r="AM155" i="16"/>
  <c r="BC177" i="16"/>
  <c r="AM166" i="16"/>
  <c r="AM162" i="16"/>
  <c r="BC163" i="16"/>
  <c r="AM183" i="16"/>
  <c r="AM161" i="16"/>
  <c r="AM173" i="16"/>
  <c r="BC157" i="16"/>
  <c r="AW165" i="16"/>
  <c r="AP69" i="4"/>
  <c r="AG69" i="4"/>
  <c r="AP189" i="4"/>
  <c r="AG189" i="4"/>
  <c r="AP52" i="4"/>
  <c r="AG52" i="4"/>
  <c r="AP10" i="4"/>
  <c r="AG10" i="4"/>
  <c r="AP219" i="4"/>
  <c r="AG219" i="4"/>
  <c r="AP181" i="4"/>
  <c r="AG181" i="4"/>
  <c r="AP149" i="4"/>
  <c r="AG149" i="4"/>
  <c r="AP117" i="4"/>
  <c r="AG117" i="4"/>
  <c r="AP85" i="4"/>
  <c r="AG85" i="4"/>
  <c r="AP53" i="4"/>
  <c r="AG53" i="4"/>
  <c r="AP21" i="4"/>
  <c r="AG21" i="4"/>
  <c r="AP44" i="4"/>
  <c r="AG44" i="4"/>
  <c r="AP12" i="4"/>
  <c r="AG12" i="4"/>
  <c r="AP51" i="4"/>
  <c r="AG51" i="4"/>
  <c r="AP19" i="4"/>
  <c r="AG19" i="4"/>
  <c r="AP210" i="4"/>
  <c r="AG210" i="4"/>
  <c r="AP178" i="4"/>
  <c r="AG178" i="4"/>
  <c r="AP138" i="4"/>
  <c r="AG138" i="4"/>
  <c r="AP82" i="4"/>
  <c r="AG82" i="4"/>
  <c r="AP231" i="4"/>
  <c r="AG231" i="4"/>
  <c r="AP145" i="4"/>
  <c r="AG145" i="4"/>
  <c r="AP238" i="4"/>
  <c r="AG238" i="4"/>
  <c r="AP221" i="4"/>
  <c r="AG221" i="4"/>
  <c r="AG119" i="4"/>
  <c r="AP119" i="4"/>
  <c r="AP7" i="4"/>
  <c r="AG7" i="4"/>
  <c r="AP14" i="4"/>
  <c r="AG14" i="4"/>
  <c r="AP226" i="4"/>
  <c r="AG226" i="4"/>
  <c r="AP188" i="4"/>
  <c r="AG188" i="4"/>
  <c r="AP156" i="4"/>
  <c r="AG156" i="4"/>
  <c r="AP124" i="4"/>
  <c r="AG124" i="4"/>
  <c r="AP92" i="4"/>
  <c r="AG92" i="4"/>
  <c r="AP60" i="4"/>
  <c r="AG60" i="4"/>
  <c r="AG129" i="4"/>
  <c r="AP129" i="4"/>
  <c r="AP17" i="4"/>
  <c r="AG17" i="4"/>
  <c r="AP160" i="4"/>
  <c r="AG160" i="4"/>
  <c r="AP96" i="4"/>
  <c r="AG96" i="4"/>
  <c r="AP24" i="4"/>
  <c r="AG24" i="4"/>
  <c r="AP175" i="4"/>
  <c r="AG175" i="4"/>
  <c r="AP79" i="4"/>
  <c r="AG79" i="4"/>
  <c r="AP206" i="4"/>
  <c r="AG206" i="4"/>
  <c r="AP118" i="4"/>
  <c r="AG118" i="4"/>
  <c r="AG233" i="4"/>
  <c r="AP233" i="4"/>
  <c r="AP195" i="4"/>
  <c r="AG195" i="4"/>
  <c r="AP163" i="4"/>
  <c r="AG163" i="4"/>
  <c r="AP131" i="4"/>
  <c r="AG131" i="4"/>
  <c r="AP99" i="4"/>
  <c r="AG99" i="4"/>
  <c r="AP90" i="4"/>
  <c r="AG90" i="4"/>
  <c r="AP239" i="4"/>
  <c r="AG239" i="4"/>
  <c r="AG161" i="4"/>
  <c r="AP161" i="4"/>
  <c r="AP65" i="4"/>
  <c r="AG65" i="4"/>
  <c r="AG126" i="4"/>
  <c r="AP126" i="4"/>
  <c r="AP154" i="4"/>
  <c r="AG154" i="4"/>
  <c r="AP50" i="4"/>
  <c r="AG50" i="4"/>
  <c r="AP230" i="4"/>
  <c r="AG230" i="4"/>
  <c r="AG136" i="4"/>
  <c r="AP136" i="4"/>
  <c r="AG72" i="4"/>
  <c r="AP72" i="4"/>
  <c r="AP237" i="4"/>
  <c r="AG237" i="4"/>
  <c r="AG95" i="4"/>
  <c r="AP95" i="4"/>
  <c r="AG15" i="4"/>
  <c r="AP15" i="4"/>
  <c r="AG158" i="4"/>
  <c r="AP158" i="4"/>
  <c r="AP46" i="4"/>
  <c r="AG46" i="4"/>
  <c r="AP110" i="4"/>
  <c r="AG110" i="4"/>
  <c r="BC172" i="16"/>
  <c r="AM182" i="16"/>
  <c r="BC183" i="16"/>
  <c r="AM171" i="16"/>
  <c r="BC165" i="16"/>
  <c r="BC167" i="16"/>
  <c r="AM181" i="16"/>
  <c r="AM176" i="16"/>
  <c r="AW169" i="16"/>
  <c r="AW71" i="16"/>
  <c r="AP101" i="4"/>
  <c r="AG101" i="4"/>
  <c r="AP125" i="4"/>
  <c r="AG125" i="4"/>
  <c r="AP20" i="4"/>
  <c r="AG20" i="4"/>
  <c r="AP186" i="4"/>
  <c r="AG186" i="4"/>
  <c r="AM174" i="16"/>
  <c r="AM157" i="16"/>
  <c r="BC159" i="16"/>
  <c r="AM178" i="16"/>
  <c r="BC174" i="16"/>
  <c r="AM164" i="16"/>
  <c r="BC166" i="16"/>
  <c r="AM172" i="16"/>
  <c r="AW172" i="16"/>
  <c r="AW86" i="16"/>
  <c r="AP235" i="4"/>
  <c r="AG235" i="4"/>
  <c r="AP157" i="4"/>
  <c r="AG157" i="4"/>
  <c r="AP61" i="4"/>
  <c r="AG61" i="4"/>
  <c r="AP27" i="4"/>
  <c r="AG27" i="4"/>
  <c r="AP146" i="4"/>
  <c r="AG146" i="4"/>
  <c r="AP243" i="4"/>
  <c r="AG243" i="4"/>
  <c r="AP205" i="4"/>
  <c r="AG205" i="4"/>
  <c r="AP173" i="4"/>
  <c r="AG173" i="4"/>
  <c r="AP141" i="4"/>
  <c r="AG141" i="4"/>
  <c r="AP109" i="4"/>
  <c r="AG109" i="4"/>
  <c r="AP77" i="4"/>
  <c r="AG77" i="4"/>
  <c r="AP45" i="4"/>
  <c r="AG45" i="4"/>
  <c r="AP13" i="4"/>
  <c r="AG13" i="4"/>
  <c r="AP36" i="4"/>
  <c r="AG36" i="4"/>
  <c r="AP4" i="4"/>
  <c r="AG4" i="4"/>
  <c r="AP43" i="4"/>
  <c r="AG43" i="4"/>
  <c r="AP11" i="4"/>
  <c r="AG11" i="4"/>
  <c r="AP202" i="4"/>
  <c r="AG202" i="4"/>
  <c r="AP170" i="4"/>
  <c r="AG170" i="4"/>
  <c r="AP130" i="4"/>
  <c r="AG130" i="4"/>
  <c r="AP58" i="4"/>
  <c r="AG58" i="4"/>
  <c r="AP223" i="4"/>
  <c r="AG223" i="4"/>
  <c r="AP121" i="4"/>
  <c r="AG121" i="4"/>
  <c r="AP184" i="4"/>
  <c r="AG184" i="4"/>
  <c r="AG183" i="4"/>
  <c r="AP183" i="4"/>
  <c r="AP87" i="4"/>
  <c r="AG87" i="4"/>
  <c r="AP220" i="4"/>
  <c r="AG220" i="4"/>
  <c r="AP6" i="4"/>
  <c r="AG6" i="4"/>
  <c r="AP218" i="4"/>
  <c r="AG218" i="4"/>
  <c r="AP180" i="4"/>
  <c r="AG180" i="4"/>
  <c r="AP148" i="4"/>
  <c r="AG148" i="4"/>
  <c r="AP116" i="4"/>
  <c r="AG116" i="4"/>
  <c r="AP84" i="4"/>
  <c r="AG84" i="4"/>
  <c r="AP18" i="4"/>
  <c r="AG18" i="4"/>
  <c r="AG105" i="4"/>
  <c r="AP105" i="4"/>
  <c r="AP222" i="4"/>
  <c r="AG222" i="4"/>
  <c r="AG144" i="4"/>
  <c r="AP144" i="4"/>
  <c r="AG80" i="4"/>
  <c r="AP80" i="4"/>
  <c r="AP229" i="4"/>
  <c r="AG229" i="4"/>
  <c r="AP151" i="4"/>
  <c r="AG151" i="4"/>
  <c r="AP47" i="4"/>
  <c r="AG47" i="4"/>
  <c r="AG190" i="4"/>
  <c r="AP190" i="4"/>
  <c r="AP94" i="4"/>
  <c r="AG94" i="4"/>
  <c r="AG225" i="4"/>
  <c r="AP225" i="4"/>
  <c r="AP187" i="4"/>
  <c r="AG187" i="4"/>
  <c r="AP155" i="4"/>
  <c r="AG155" i="4"/>
  <c r="AP123" i="4"/>
  <c r="AG123" i="4"/>
  <c r="AP91" i="4"/>
  <c r="AG91" i="4"/>
  <c r="AP66" i="4"/>
  <c r="AG66" i="4"/>
  <c r="AG209" i="4"/>
  <c r="AP209" i="4"/>
  <c r="AG137" i="4"/>
  <c r="AP137" i="4"/>
  <c r="AP33" i="4"/>
  <c r="AG33" i="4"/>
  <c r="AP78" i="4"/>
  <c r="AG78" i="4"/>
  <c r="AP122" i="4"/>
  <c r="AG122" i="4"/>
  <c r="AP81" i="4"/>
  <c r="AG81" i="4"/>
  <c r="AG200" i="4"/>
  <c r="AP200" i="4"/>
  <c r="AP120" i="4"/>
  <c r="AG120" i="4"/>
  <c r="AP56" i="4"/>
  <c r="AG56" i="4"/>
  <c r="AP199" i="4"/>
  <c r="AG199" i="4"/>
  <c r="AP71" i="4"/>
  <c r="AG71" i="4"/>
  <c r="AP228" i="4"/>
  <c r="AG228" i="4"/>
  <c r="AP134" i="4"/>
  <c r="AG134" i="4"/>
  <c r="AP22" i="4"/>
  <c r="AG22" i="4"/>
  <c r="AP70" i="4"/>
  <c r="AG70" i="4"/>
  <c r="AW178" i="16"/>
  <c r="AW175" i="16"/>
  <c r="AW177" i="16"/>
  <c r="AW163" i="16"/>
  <c r="AW168" i="16"/>
  <c r="BC178" i="16"/>
  <c r="BC180" i="16"/>
  <c r="AM179" i="16"/>
  <c r="AM180" i="16"/>
  <c r="AW159" i="16"/>
  <c r="S156" i="17"/>
  <c r="G156" i="16"/>
  <c r="AH154" i="17"/>
  <c r="AH200" i="17" s="1"/>
  <c r="AF154" i="17"/>
  <c r="AL47" i="22" s="1"/>
  <c r="AG154" i="17"/>
  <c r="AG200" i="17" s="1"/>
  <c r="AM177" i="16"/>
  <c r="AM165" i="16"/>
  <c r="BC169" i="16"/>
  <c r="AM169" i="16"/>
  <c r="AM167" i="16"/>
  <c r="AP133" i="4"/>
  <c r="AG133" i="4"/>
  <c r="AP5" i="4"/>
  <c r="AG5" i="4"/>
  <c r="AP28" i="4"/>
  <c r="AG28" i="4"/>
  <c r="AP35" i="4"/>
  <c r="AG35" i="4"/>
  <c r="AP194" i="4"/>
  <c r="AG194" i="4"/>
  <c r="AP162" i="4"/>
  <c r="AG162" i="4"/>
  <c r="AP114" i="4"/>
  <c r="AG114" i="4"/>
  <c r="AP185" i="4"/>
  <c r="AG185" i="4"/>
  <c r="AG97" i="4"/>
  <c r="AP97" i="4"/>
  <c r="AP64" i="4"/>
  <c r="AG64" i="4"/>
  <c r="AP167" i="4"/>
  <c r="AG167" i="4"/>
  <c r="AP63" i="4"/>
  <c r="AG63" i="4"/>
  <c r="AG142" i="4"/>
  <c r="AP142" i="4"/>
  <c r="AP242" i="4"/>
  <c r="AG242" i="4"/>
  <c r="AP204" i="4"/>
  <c r="AG204" i="4"/>
  <c r="AP172" i="4"/>
  <c r="AG172" i="4"/>
  <c r="AP140" i="4"/>
  <c r="AG140" i="4"/>
  <c r="AP108" i="4"/>
  <c r="AG108" i="4"/>
  <c r="AP76" i="4"/>
  <c r="AG76" i="4"/>
  <c r="AG201" i="4"/>
  <c r="AP201" i="4"/>
  <c r="AG73" i="4"/>
  <c r="AP73" i="4"/>
  <c r="AP192" i="4"/>
  <c r="AG192" i="4"/>
  <c r="AP128" i="4"/>
  <c r="AG128" i="4"/>
  <c r="AG48" i="4"/>
  <c r="AP48" i="4"/>
  <c r="AG207" i="4"/>
  <c r="AP207" i="4"/>
  <c r="AP135" i="4"/>
  <c r="AG135" i="4"/>
  <c r="AP23" i="4"/>
  <c r="AG23" i="4"/>
  <c r="AP166" i="4"/>
  <c r="AG166" i="4"/>
  <c r="AP54" i="4"/>
  <c r="AG54" i="4"/>
  <c r="AP217" i="4"/>
  <c r="AG217" i="4"/>
  <c r="AP179" i="4"/>
  <c r="AG179" i="4"/>
  <c r="AP147" i="4"/>
  <c r="AG147" i="4"/>
  <c r="AP115" i="4"/>
  <c r="AG115" i="4"/>
  <c r="AP75" i="4"/>
  <c r="AG75" i="4"/>
  <c r="AP42" i="4"/>
  <c r="AG42" i="4"/>
  <c r="AP193" i="4"/>
  <c r="AG193" i="4"/>
  <c r="AG113" i="4"/>
  <c r="AP113" i="4"/>
  <c r="AG9" i="4"/>
  <c r="AP9" i="4"/>
  <c r="AP30" i="4"/>
  <c r="AG30" i="4"/>
  <c r="AP106" i="4"/>
  <c r="AG106" i="4"/>
  <c r="AP49" i="4"/>
  <c r="AG49" i="4"/>
  <c r="AG176" i="4"/>
  <c r="AP176" i="4"/>
  <c r="AP112" i="4"/>
  <c r="AG112" i="4"/>
  <c r="AG40" i="4"/>
  <c r="AP40" i="4"/>
  <c r="AG159" i="4"/>
  <c r="AP159" i="4"/>
  <c r="AP55" i="4"/>
  <c r="AG55" i="4"/>
  <c r="AP198" i="4"/>
  <c r="AG198" i="4"/>
  <c r="AP102" i="4"/>
  <c r="AG102" i="4"/>
  <c r="AP111" i="4"/>
  <c r="AG111" i="4"/>
  <c r="AP38" i="4"/>
  <c r="AG38" i="4"/>
  <c r="O156" i="17"/>
  <c r="F156" i="16"/>
  <c r="AM160" i="16"/>
  <c r="AM158" i="16"/>
  <c r="BC164" i="16"/>
  <c r="BC171" i="16"/>
  <c r="BC181" i="16"/>
  <c r="BC175" i="16"/>
  <c r="BC173" i="16"/>
  <c r="BC154" i="16"/>
  <c r="BC162" i="16"/>
  <c r="BC176" i="16"/>
  <c r="AP165" i="4"/>
  <c r="AG165" i="4"/>
  <c r="AP37" i="4"/>
  <c r="AG37" i="4"/>
  <c r="AP83" i="4"/>
  <c r="AG83" i="4"/>
  <c r="AG240" i="4"/>
  <c r="AP240" i="4"/>
  <c r="AP34" i="4"/>
  <c r="AG34" i="4"/>
  <c r="AM154" i="16"/>
  <c r="BC155" i="16"/>
  <c r="AM170" i="16"/>
  <c r="BC170" i="16"/>
  <c r="AM163" i="16"/>
  <c r="BC160" i="16"/>
  <c r="BC156" i="16"/>
  <c r="AW88" i="16"/>
  <c r="AW75" i="16"/>
  <c r="AW72" i="16"/>
  <c r="AP93" i="4"/>
  <c r="AG93" i="4"/>
  <c r="AP67" i="4"/>
  <c r="AG67" i="4"/>
  <c r="AP224" i="4"/>
  <c r="AG224" i="4"/>
  <c r="AP98" i="4"/>
  <c r="AG98" i="4"/>
  <c r="AP57" i="4"/>
  <c r="AG57" i="4"/>
  <c r="AG8" i="4"/>
  <c r="AP8" i="4"/>
  <c r="AG143" i="4"/>
  <c r="AP143" i="4"/>
  <c r="AP39" i="4"/>
  <c r="AG39" i="4"/>
  <c r="AP62" i="4"/>
  <c r="AG62" i="4"/>
  <c r="AP234" i="4"/>
  <c r="AG234" i="4"/>
  <c r="AP196" i="4"/>
  <c r="AG196" i="4"/>
  <c r="AP164" i="4"/>
  <c r="AG164" i="4"/>
  <c r="AP132" i="4"/>
  <c r="AG132" i="4"/>
  <c r="AP100" i="4"/>
  <c r="AG100" i="4"/>
  <c r="AP68" i="4"/>
  <c r="AG68" i="4"/>
  <c r="AP153" i="4"/>
  <c r="AG153" i="4"/>
  <c r="AG41" i="4"/>
  <c r="AP41" i="4"/>
  <c r="AG168" i="4"/>
  <c r="AP168" i="4"/>
  <c r="AG104" i="4"/>
  <c r="AP104" i="4"/>
  <c r="AG32" i="4"/>
  <c r="AP32" i="4"/>
  <c r="AG191" i="4"/>
  <c r="AP191" i="4"/>
  <c r="AP103" i="4"/>
  <c r="AG103" i="4"/>
  <c r="AP236" i="4"/>
  <c r="AG236" i="4"/>
  <c r="AP150" i="4"/>
  <c r="AG150" i="4"/>
  <c r="AP241" i="4"/>
  <c r="AG241" i="4"/>
  <c r="AP203" i="4"/>
  <c r="AG203" i="4"/>
  <c r="AP171" i="4"/>
  <c r="AG171" i="4"/>
  <c r="AP139" i="4"/>
  <c r="AG139" i="4"/>
  <c r="AP107" i="4"/>
  <c r="AG107" i="4"/>
  <c r="AP59" i="4"/>
  <c r="AG59" i="4"/>
  <c r="AP26" i="4"/>
  <c r="AG26" i="4"/>
  <c r="AP177" i="4"/>
  <c r="AG177" i="4"/>
  <c r="AP89" i="4"/>
  <c r="AG89" i="4"/>
  <c r="AG208" i="4"/>
  <c r="AP208" i="4"/>
  <c r="AG232" i="4"/>
  <c r="AP232" i="4"/>
  <c r="AP74" i="4"/>
  <c r="AG74" i="4"/>
  <c r="AP25" i="4"/>
  <c r="AG25" i="4"/>
  <c r="AP152" i="4"/>
  <c r="AG152" i="4"/>
  <c r="AP88" i="4"/>
  <c r="AG88" i="4"/>
  <c r="AP16" i="4"/>
  <c r="AG16" i="4"/>
  <c r="AP127" i="4"/>
  <c r="AG127" i="4"/>
  <c r="AP31" i="4"/>
  <c r="AG31" i="4"/>
  <c r="AP182" i="4"/>
  <c r="AG182" i="4"/>
  <c r="AP86" i="4"/>
  <c r="AG86" i="4"/>
  <c r="AG174" i="4"/>
  <c r="AP174" i="4"/>
  <c r="AE186" i="17"/>
  <c r="AM159" i="16"/>
  <c r="BC168" i="16"/>
  <c r="AM168" i="16"/>
  <c r="BC161" i="16"/>
  <c r="BC158" i="16"/>
  <c r="AM175" i="16"/>
  <c r="BC179" i="16"/>
  <c r="AF64" i="17"/>
  <c r="AG64" i="17"/>
  <c r="AH64" i="17"/>
  <c r="R74" i="21" s="1"/>
  <c r="P76" i="21" s="1"/>
  <c r="AW173" i="16"/>
  <c r="AB227" i="4"/>
  <c r="AF227" i="4"/>
  <c r="AJ227" i="4"/>
  <c r="Z227" i="4"/>
  <c r="AK227" i="4"/>
  <c r="AA227" i="4"/>
  <c r="AC227" i="4"/>
  <c r="AD227" i="4"/>
  <c r="AM227" i="4"/>
  <c r="AN227" i="4"/>
  <c r="AO227" i="4"/>
  <c r="AE227" i="4"/>
  <c r="AL227" i="4"/>
  <c r="AI227" i="4"/>
  <c r="AD189" i="4"/>
  <c r="AE189" i="4"/>
  <c r="Z189" i="4"/>
  <c r="AA189" i="4"/>
  <c r="AB189" i="4"/>
  <c r="AC189" i="4"/>
  <c r="AF189" i="4"/>
  <c r="AL189" i="4"/>
  <c r="AM189" i="4"/>
  <c r="AN189" i="4"/>
  <c r="AI189" i="4"/>
  <c r="AJ189" i="4"/>
  <c r="AK189" i="4"/>
  <c r="AO189" i="4"/>
  <c r="AE157" i="4"/>
  <c r="AF157" i="4"/>
  <c r="Z157" i="4"/>
  <c r="AA157" i="4"/>
  <c r="AL157" i="4"/>
  <c r="AB157" i="4"/>
  <c r="AM157" i="4"/>
  <c r="AC157" i="4"/>
  <c r="AN157" i="4"/>
  <c r="AD157" i="4"/>
  <c r="AO157" i="4"/>
  <c r="AI157" i="4"/>
  <c r="AJ157" i="4"/>
  <c r="AK157" i="4"/>
  <c r="AE125" i="4"/>
  <c r="AF125" i="4"/>
  <c r="AC125" i="4"/>
  <c r="AD125" i="4"/>
  <c r="AN125" i="4"/>
  <c r="AO125" i="4"/>
  <c r="AI125" i="4"/>
  <c r="Z125" i="4"/>
  <c r="AJ125" i="4"/>
  <c r="AA125" i="4"/>
  <c r="AK125" i="4"/>
  <c r="AB125" i="4"/>
  <c r="AL125" i="4"/>
  <c r="AM125" i="4"/>
  <c r="AE93" i="4"/>
  <c r="AF93" i="4"/>
  <c r="AC93" i="4"/>
  <c r="AD93" i="4"/>
  <c r="AN93" i="4"/>
  <c r="AO93" i="4"/>
  <c r="Z93" i="4"/>
  <c r="AA93" i="4"/>
  <c r="AB93" i="4"/>
  <c r="AI93" i="4"/>
  <c r="AJ93" i="4"/>
  <c r="AK93" i="4"/>
  <c r="AL93" i="4"/>
  <c r="AM93" i="4"/>
  <c r="AB61" i="4"/>
  <c r="AC61" i="4"/>
  <c r="AD61" i="4"/>
  <c r="Z61" i="4"/>
  <c r="AA61" i="4"/>
  <c r="AE61" i="4"/>
  <c r="AF61" i="4"/>
  <c r="AN61" i="4"/>
  <c r="AO61" i="4"/>
  <c r="AI61" i="4"/>
  <c r="AJ61" i="4"/>
  <c r="AK61" i="4"/>
  <c r="AL61" i="4"/>
  <c r="AM61" i="4"/>
  <c r="AB29" i="4"/>
  <c r="Z29" i="4"/>
  <c r="AA29" i="4"/>
  <c r="AN29" i="4"/>
  <c r="AC29" i="4"/>
  <c r="AO29" i="4"/>
  <c r="AD29" i="4"/>
  <c r="AE29" i="4"/>
  <c r="AF29" i="4"/>
  <c r="AK29" i="4"/>
  <c r="AL29" i="4"/>
  <c r="AM29" i="4"/>
  <c r="AI29" i="4"/>
  <c r="AJ29" i="4"/>
  <c r="AA52" i="4"/>
  <c r="AB52" i="4"/>
  <c r="AC52" i="4"/>
  <c r="AD52" i="4"/>
  <c r="AM52" i="4"/>
  <c r="AN52" i="4"/>
  <c r="AO52" i="4"/>
  <c r="Z52" i="4"/>
  <c r="AE52" i="4"/>
  <c r="AF52" i="4"/>
  <c r="AI52" i="4"/>
  <c r="AJ52" i="4"/>
  <c r="AK52" i="4"/>
  <c r="AL52" i="4"/>
  <c r="AA20" i="4"/>
  <c r="AF20" i="4"/>
  <c r="Z20" i="4"/>
  <c r="AB20" i="4"/>
  <c r="AC20" i="4"/>
  <c r="AD20" i="4"/>
  <c r="AM20" i="4"/>
  <c r="AE20" i="4"/>
  <c r="AN20" i="4"/>
  <c r="AO20" i="4"/>
  <c r="AJ20" i="4"/>
  <c r="AK20" i="4"/>
  <c r="AL20" i="4"/>
  <c r="AI20" i="4"/>
  <c r="AC67" i="4"/>
  <c r="AD67" i="4"/>
  <c r="AE67" i="4"/>
  <c r="AF67" i="4"/>
  <c r="AB67" i="4"/>
  <c r="AL67" i="4"/>
  <c r="AM67" i="4"/>
  <c r="AI67" i="4"/>
  <c r="AJ67" i="4"/>
  <c r="AK67" i="4"/>
  <c r="AN67" i="4"/>
  <c r="Z67" i="4"/>
  <c r="AO67" i="4"/>
  <c r="AA67" i="4"/>
  <c r="Z27" i="4"/>
  <c r="AC27" i="4"/>
  <c r="AD27" i="4"/>
  <c r="AE27" i="4"/>
  <c r="AL27" i="4"/>
  <c r="AM27" i="4"/>
  <c r="AN27" i="4"/>
  <c r="AF27" i="4"/>
  <c r="AK27" i="4"/>
  <c r="AO27" i="4"/>
  <c r="AI27" i="4"/>
  <c r="AA27" i="4"/>
  <c r="AJ27" i="4"/>
  <c r="AB27" i="4"/>
  <c r="Z224" i="4"/>
  <c r="AA224" i="4"/>
  <c r="AB224" i="4"/>
  <c r="AD224" i="4"/>
  <c r="AO224" i="4"/>
  <c r="AE224" i="4"/>
  <c r="AF224" i="4"/>
  <c r="AL224" i="4"/>
  <c r="AC224" i="4"/>
  <c r="AM224" i="4"/>
  <c r="AN224" i="4"/>
  <c r="AI224" i="4"/>
  <c r="AJ224" i="4"/>
  <c r="AK224" i="4"/>
  <c r="AA186" i="4"/>
  <c r="AB186" i="4"/>
  <c r="Z186" i="4"/>
  <c r="AC186" i="4"/>
  <c r="AD186" i="4"/>
  <c r="AE186" i="4"/>
  <c r="AI186" i="4"/>
  <c r="AF186" i="4"/>
  <c r="AJ186" i="4"/>
  <c r="AK186" i="4"/>
  <c r="AN186" i="4"/>
  <c r="AO186" i="4"/>
  <c r="AL186" i="4"/>
  <c r="AM186" i="4"/>
  <c r="AB146" i="4"/>
  <c r="Z146" i="4"/>
  <c r="AA146" i="4"/>
  <c r="AC146" i="4"/>
  <c r="AD146" i="4"/>
  <c r="AE146" i="4"/>
  <c r="AI146" i="4"/>
  <c r="AF146" i="4"/>
  <c r="AJ146" i="4"/>
  <c r="AK146" i="4"/>
  <c r="AL146" i="4"/>
  <c r="AM146" i="4"/>
  <c r="AN146" i="4"/>
  <c r="AO146" i="4"/>
  <c r="AB98" i="4"/>
  <c r="AC98" i="4"/>
  <c r="Z98" i="4"/>
  <c r="AA98" i="4"/>
  <c r="AD98" i="4"/>
  <c r="AE98" i="4"/>
  <c r="AK98" i="4"/>
  <c r="AF98" i="4"/>
  <c r="AL98" i="4"/>
  <c r="AI98" i="4"/>
  <c r="AJ98" i="4"/>
  <c r="AM98" i="4"/>
  <c r="AN98" i="4"/>
  <c r="AO98" i="4"/>
  <c r="Z10" i="4"/>
  <c r="AD10" i="4"/>
  <c r="AE10" i="4"/>
  <c r="AF10" i="4"/>
  <c r="AB10" i="4"/>
  <c r="AI10" i="4"/>
  <c r="AC10" i="4"/>
  <c r="AA10" i="4"/>
  <c r="AJ10" i="4"/>
  <c r="AM10" i="4"/>
  <c r="AN10" i="4"/>
  <c r="AO10" i="4"/>
  <c r="AK10" i="4"/>
  <c r="AL10" i="4"/>
  <c r="AA169" i="4"/>
  <c r="AD169" i="4"/>
  <c r="AE169" i="4"/>
  <c r="Z169" i="4"/>
  <c r="AI169" i="4"/>
  <c r="AJ169" i="4"/>
  <c r="AB169" i="4"/>
  <c r="AK169" i="4"/>
  <c r="AL169" i="4"/>
  <c r="AC169" i="4"/>
  <c r="AM169" i="4"/>
  <c r="AF169" i="4"/>
  <c r="AN169" i="4"/>
  <c r="AO169" i="4"/>
  <c r="AF57" i="4"/>
  <c r="AC57" i="4"/>
  <c r="AD57" i="4"/>
  <c r="AE57" i="4"/>
  <c r="AB57" i="4"/>
  <c r="AA57" i="4"/>
  <c r="AJ57" i="4"/>
  <c r="AK57" i="4"/>
  <c r="AO57" i="4"/>
  <c r="Z57" i="4"/>
  <c r="AI57" i="4"/>
  <c r="AL57" i="4"/>
  <c r="AM57" i="4"/>
  <c r="AN57" i="4"/>
  <c r="AE8" i="4"/>
  <c r="AF8" i="4"/>
  <c r="Z8" i="4"/>
  <c r="AA8" i="4"/>
  <c r="AO8" i="4"/>
  <c r="AB8" i="4"/>
  <c r="AC8" i="4"/>
  <c r="AD8" i="4"/>
  <c r="AL8" i="4"/>
  <c r="AM8" i="4"/>
  <c r="AN8" i="4"/>
  <c r="AK8" i="4"/>
  <c r="AI8" i="4"/>
  <c r="AJ8" i="4"/>
  <c r="AC143" i="4"/>
  <c r="AD143" i="4"/>
  <c r="Z143" i="4"/>
  <c r="AA143" i="4"/>
  <c r="AM143" i="4"/>
  <c r="AB143" i="4"/>
  <c r="AN143" i="4"/>
  <c r="AE143" i="4"/>
  <c r="AO143" i="4"/>
  <c r="AF143" i="4"/>
  <c r="AI143" i="4"/>
  <c r="AK143" i="4"/>
  <c r="AJ143" i="4"/>
  <c r="AL143" i="4"/>
  <c r="AD39" i="4"/>
  <c r="AA39" i="4"/>
  <c r="AB39" i="4"/>
  <c r="AC39" i="4"/>
  <c r="Z39" i="4"/>
  <c r="AE39" i="4"/>
  <c r="AI39" i="4"/>
  <c r="AJ39" i="4"/>
  <c r="AK39" i="4"/>
  <c r="AL39" i="4"/>
  <c r="AM39" i="4"/>
  <c r="AF39" i="4"/>
  <c r="AN39" i="4"/>
  <c r="AO39" i="4"/>
  <c r="AC62" i="4"/>
  <c r="AE62" i="4"/>
  <c r="AF62" i="4"/>
  <c r="AO62" i="4"/>
  <c r="Z62" i="4"/>
  <c r="AA62" i="4"/>
  <c r="AB62" i="4"/>
  <c r="AD62" i="4"/>
  <c r="AL62" i="4"/>
  <c r="AM62" i="4"/>
  <c r="AN62" i="4"/>
  <c r="AI62" i="4"/>
  <c r="AJ62" i="4"/>
  <c r="AK62" i="4"/>
  <c r="AA234" i="4"/>
  <c r="AC234" i="4"/>
  <c r="AD234" i="4"/>
  <c r="AE234" i="4"/>
  <c r="AI234" i="4"/>
  <c r="AJ234" i="4"/>
  <c r="Z234" i="4"/>
  <c r="AB234" i="4"/>
  <c r="AF234" i="4"/>
  <c r="AK234" i="4"/>
  <c r="AL234" i="4"/>
  <c r="AM234" i="4"/>
  <c r="AO234" i="4"/>
  <c r="AN234" i="4"/>
  <c r="AC196" i="4"/>
  <c r="AD196" i="4"/>
  <c r="AE196" i="4"/>
  <c r="AF196" i="4"/>
  <c r="AK196" i="4"/>
  <c r="Z196" i="4"/>
  <c r="AL196" i="4"/>
  <c r="AA196" i="4"/>
  <c r="AM196" i="4"/>
  <c r="AB196" i="4"/>
  <c r="AJ196" i="4"/>
  <c r="AN196" i="4"/>
  <c r="AO196" i="4"/>
  <c r="AI196" i="4"/>
  <c r="AD164" i="4"/>
  <c r="AB164" i="4"/>
  <c r="AC164" i="4"/>
  <c r="Z164" i="4"/>
  <c r="AK164" i="4"/>
  <c r="AA164" i="4"/>
  <c r="AL164" i="4"/>
  <c r="AE164" i="4"/>
  <c r="AM164" i="4"/>
  <c r="AF164" i="4"/>
  <c r="AN164" i="4"/>
  <c r="AO164" i="4"/>
  <c r="AI164" i="4"/>
  <c r="AJ164" i="4"/>
  <c r="AD132" i="4"/>
  <c r="Z132" i="4"/>
  <c r="AM132" i="4"/>
  <c r="AA132" i="4"/>
  <c r="AB132" i="4"/>
  <c r="AC132" i="4"/>
  <c r="AE132" i="4"/>
  <c r="AF132" i="4"/>
  <c r="AI132" i="4"/>
  <c r="AJ132" i="4"/>
  <c r="AK132" i="4"/>
  <c r="AL132" i="4"/>
  <c r="AN132" i="4"/>
  <c r="AO132" i="4"/>
  <c r="AD100" i="4"/>
  <c r="AE100" i="4"/>
  <c r="Z100" i="4"/>
  <c r="AA100" i="4"/>
  <c r="AM100" i="4"/>
  <c r="AN100" i="4"/>
  <c r="AL100" i="4"/>
  <c r="AB100" i="4"/>
  <c r="AO100" i="4"/>
  <c r="AC100" i="4"/>
  <c r="AF100" i="4"/>
  <c r="AI100" i="4"/>
  <c r="AJ100" i="4"/>
  <c r="AK100" i="4"/>
  <c r="AD68" i="4"/>
  <c r="AE68" i="4"/>
  <c r="Z68" i="4"/>
  <c r="AA68" i="4"/>
  <c r="AM68" i="4"/>
  <c r="AB68" i="4"/>
  <c r="AN68" i="4"/>
  <c r="AC68" i="4"/>
  <c r="AF68" i="4"/>
  <c r="AL68" i="4"/>
  <c r="AO68" i="4"/>
  <c r="AI68" i="4"/>
  <c r="AJ68" i="4"/>
  <c r="AK68" i="4"/>
  <c r="AA153" i="4"/>
  <c r="AF153" i="4"/>
  <c r="Z153" i="4"/>
  <c r="AB153" i="4"/>
  <c r="AC153" i="4"/>
  <c r="AD153" i="4"/>
  <c r="AE153" i="4"/>
  <c r="AI153" i="4"/>
  <c r="AJ153" i="4"/>
  <c r="AK153" i="4"/>
  <c r="AL153" i="4"/>
  <c r="AM153" i="4"/>
  <c r="AN153" i="4"/>
  <c r="AO153" i="4"/>
  <c r="AF41" i="4"/>
  <c r="AE41" i="4"/>
  <c r="Z41" i="4"/>
  <c r="AA41" i="4"/>
  <c r="AB41" i="4"/>
  <c r="AC41" i="4"/>
  <c r="AJ41" i="4"/>
  <c r="AD41" i="4"/>
  <c r="AK41" i="4"/>
  <c r="AL41" i="4"/>
  <c r="AI41" i="4"/>
  <c r="AM41" i="4"/>
  <c r="AN41" i="4"/>
  <c r="AO41" i="4"/>
  <c r="Z168" i="4"/>
  <c r="AB168" i="4"/>
  <c r="AC168" i="4"/>
  <c r="AD168" i="4"/>
  <c r="AE168" i="4"/>
  <c r="AF168" i="4"/>
  <c r="AO168" i="4"/>
  <c r="AI168" i="4"/>
  <c r="AA168" i="4"/>
  <c r="AN168" i="4"/>
  <c r="AJ168" i="4"/>
  <c r="AK168" i="4"/>
  <c r="AL168" i="4"/>
  <c r="AM168" i="4"/>
  <c r="Z104" i="4"/>
  <c r="AA104" i="4"/>
  <c r="AB104" i="4"/>
  <c r="AC104" i="4"/>
  <c r="AD104" i="4"/>
  <c r="AI104" i="4"/>
  <c r="AJ104" i="4"/>
  <c r="AE104" i="4"/>
  <c r="AF104" i="4"/>
  <c r="AK104" i="4"/>
  <c r="AL104" i="4"/>
  <c r="AM104" i="4"/>
  <c r="AN104" i="4"/>
  <c r="AO104" i="4"/>
  <c r="AE32" i="4"/>
  <c r="AD32" i="4"/>
  <c r="AF32" i="4"/>
  <c r="AB32" i="4"/>
  <c r="AC32" i="4"/>
  <c r="AA32" i="4"/>
  <c r="AI32" i="4"/>
  <c r="AJ32" i="4"/>
  <c r="AK32" i="4"/>
  <c r="AO32" i="4"/>
  <c r="Z32" i="4"/>
  <c r="AL32" i="4"/>
  <c r="AM32" i="4"/>
  <c r="AN32" i="4"/>
  <c r="AF191" i="4"/>
  <c r="Z191" i="4"/>
  <c r="AA191" i="4"/>
  <c r="AN191" i="4"/>
  <c r="AO191" i="4"/>
  <c r="AB191" i="4"/>
  <c r="AC191" i="4"/>
  <c r="AI191" i="4"/>
  <c r="AD191" i="4"/>
  <c r="AJ191" i="4"/>
  <c r="AE191" i="4"/>
  <c r="AK191" i="4"/>
  <c r="AL191" i="4"/>
  <c r="AM191" i="4"/>
  <c r="Z103" i="4"/>
  <c r="AA103" i="4"/>
  <c r="AE103" i="4"/>
  <c r="AF103" i="4"/>
  <c r="AI103" i="4"/>
  <c r="AM103" i="4"/>
  <c r="AN103" i="4"/>
  <c r="AO103" i="4"/>
  <c r="AB103" i="4"/>
  <c r="AC103" i="4"/>
  <c r="AD103" i="4"/>
  <c r="AK103" i="4"/>
  <c r="AJ103" i="4"/>
  <c r="AL103" i="4"/>
  <c r="AC236" i="4"/>
  <c r="Z236" i="4"/>
  <c r="AF236" i="4"/>
  <c r="AK236" i="4"/>
  <c r="AL236" i="4"/>
  <c r="AN236" i="4"/>
  <c r="AO236" i="4"/>
  <c r="AA236" i="4"/>
  <c r="AB236" i="4"/>
  <c r="AI236" i="4"/>
  <c r="AJ236" i="4"/>
  <c r="AM236" i="4"/>
  <c r="AD236" i="4"/>
  <c r="AE236" i="4"/>
  <c r="AF150" i="4"/>
  <c r="Z150" i="4"/>
  <c r="AA150" i="4"/>
  <c r="AB150" i="4"/>
  <c r="AM150" i="4"/>
  <c r="AC150" i="4"/>
  <c r="AN150" i="4"/>
  <c r="AD150" i="4"/>
  <c r="AO150" i="4"/>
  <c r="AE150" i="4"/>
  <c r="AI150" i="4"/>
  <c r="AJ150" i="4"/>
  <c r="AK150" i="4"/>
  <c r="AL150" i="4"/>
  <c r="Z241" i="4"/>
  <c r="AA241" i="4"/>
  <c r="AB241" i="4"/>
  <c r="AC241" i="4"/>
  <c r="AD241" i="4"/>
  <c r="AI241" i="4"/>
  <c r="AE241" i="4"/>
  <c r="AF241" i="4"/>
  <c r="AK241" i="4"/>
  <c r="AL241" i="4"/>
  <c r="AM241" i="4"/>
  <c r="AJ241" i="4"/>
  <c r="AN241" i="4"/>
  <c r="AO241" i="4"/>
  <c r="AB203" i="4"/>
  <c r="AC203" i="4"/>
  <c r="Z203" i="4"/>
  <c r="AJ203" i="4"/>
  <c r="AK203" i="4"/>
  <c r="AA203" i="4"/>
  <c r="AI203" i="4"/>
  <c r="AL203" i="4"/>
  <c r="AM203" i="4"/>
  <c r="AN203" i="4"/>
  <c r="AD203" i="4"/>
  <c r="AE203" i="4"/>
  <c r="AF203" i="4"/>
  <c r="AO203" i="4"/>
  <c r="AC171" i="4"/>
  <c r="Z171" i="4"/>
  <c r="AF171" i="4"/>
  <c r="AA171" i="4"/>
  <c r="AJ171" i="4"/>
  <c r="AB171" i="4"/>
  <c r="AK171" i="4"/>
  <c r="AD171" i="4"/>
  <c r="AL171" i="4"/>
  <c r="AE171" i="4"/>
  <c r="AI171" i="4"/>
  <c r="AM171" i="4"/>
  <c r="AN171" i="4"/>
  <c r="AO171" i="4"/>
  <c r="AC139" i="4"/>
  <c r="AD139" i="4"/>
  <c r="AE139" i="4"/>
  <c r="AL139" i="4"/>
  <c r="Z139" i="4"/>
  <c r="AA139" i="4"/>
  <c r="AB139" i="4"/>
  <c r="AF139" i="4"/>
  <c r="AN139" i="4"/>
  <c r="AO139" i="4"/>
  <c r="AI139" i="4"/>
  <c r="AJ139" i="4"/>
  <c r="AK139" i="4"/>
  <c r="AM139" i="4"/>
  <c r="AC107" i="4"/>
  <c r="AD107" i="4"/>
  <c r="AA107" i="4"/>
  <c r="AB107" i="4"/>
  <c r="AE107" i="4"/>
  <c r="AL107" i="4"/>
  <c r="AM107" i="4"/>
  <c r="Z107" i="4"/>
  <c r="AI107" i="4"/>
  <c r="AJ107" i="4"/>
  <c r="AF107" i="4"/>
  <c r="AK107" i="4"/>
  <c r="AN107" i="4"/>
  <c r="AO107" i="4"/>
  <c r="Z59" i="4"/>
  <c r="AC59" i="4"/>
  <c r="AD59" i="4"/>
  <c r="AE59" i="4"/>
  <c r="AF59" i="4"/>
  <c r="AL59" i="4"/>
  <c r="AM59" i="4"/>
  <c r="AA59" i="4"/>
  <c r="AB59" i="4"/>
  <c r="AK59" i="4"/>
  <c r="AN59" i="4"/>
  <c r="AO59" i="4"/>
  <c r="AI59" i="4"/>
  <c r="AJ59" i="4"/>
  <c r="AA26" i="4"/>
  <c r="AB26" i="4"/>
  <c r="AC26" i="4"/>
  <c r="Z26" i="4"/>
  <c r="AD26" i="4"/>
  <c r="AE26" i="4"/>
  <c r="AF26" i="4"/>
  <c r="AK26" i="4"/>
  <c r="AL26" i="4"/>
  <c r="AM26" i="4"/>
  <c r="AI26" i="4"/>
  <c r="AJ26" i="4"/>
  <c r="AN26" i="4"/>
  <c r="AO26" i="4"/>
  <c r="Z177" i="4"/>
  <c r="AA177" i="4"/>
  <c r="AB177" i="4"/>
  <c r="AC177" i="4"/>
  <c r="AD177" i="4"/>
  <c r="AE177" i="4"/>
  <c r="AI177" i="4"/>
  <c r="AF177" i="4"/>
  <c r="AJ177" i="4"/>
  <c r="AO177" i="4"/>
  <c r="AK177" i="4"/>
  <c r="AM177" i="4"/>
  <c r="AL177" i="4"/>
  <c r="AN177" i="4"/>
  <c r="AA89" i="4"/>
  <c r="AB89" i="4"/>
  <c r="Z89" i="4"/>
  <c r="AC89" i="4"/>
  <c r="AD89" i="4"/>
  <c r="AJ89" i="4"/>
  <c r="AE89" i="4"/>
  <c r="AK89" i="4"/>
  <c r="AF89" i="4"/>
  <c r="AO89" i="4"/>
  <c r="AI89" i="4"/>
  <c r="AL89" i="4"/>
  <c r="AM89" i="4"/>
  <c r="AN89" i="4"/>
  <c r="Z208" i="4"/>
  <c r="AE208" i="4"/>
  <c r="AF208" i="4"/>
  <c r="AO208" i="4"/>
  <c r="AA208" i="4"/>
  <c r="AI208" i="4"/>
  <c r="AB208" i="4"/>
  <c r="AJ208" i="4"/>
  <c r="AC208" i="4"/>
  <c r="AK208" i="4"/>
  <c r="AD208" i="4"/>
  <c r="AL208" i="4"/>
  <c r="AM208" i="4"/>
  <c r="AN208" i="4"/>
  <c r="Z232" i="4"/>
  <c r="AA232" i="4"/>
  <c r="AE232" i="4"/>
  <c r="AO232" i="4"/>
  <c r="AF232" i="4"/>
  <c r="AJ232" i="4"/>
  <c r="AK232" i="4"/>
  <c r="AL232" i="4"/>
  <c r="AB232" i="4"/>
  <c r="AN232" i="4"/>
  <c r="AM232" i="4"/>
  <c r="AD232" i="4"/>
  <c r="AC232" i="4"/>
  <c r="AI232" i="4"/>
  <c r="AB74" i="4"/>
  <c r="AC74" i="4"/>
  <c r="Z74" i="4"/>
  <c r="AA74" i="4"/>
  <c r="AK74" i="4"/>
  <c r="AD74" i="4"/>
  <c r="AL74" i="4"/>
  <c r="AE74" i="4"/>
  <c r="AF74" i="4"/>
  <c r="AN74" i="4"/>
  <c r="AO74" i="4"/>
  <c r="AI74" i="4"/>
  <c r="AJ74" i="4"/>
  <c r="AM74" i="4"/>
  <c r="AF25" i="4"/>
  <c r="Z25" i="4"/>
  <c r="AA25" i="4"/>
  <c r="AJ25" i="4"/>
  <c r="AB25" i="4"/>
  <c r="AK25" i="4"/>
  <c r="AC25" i="4"/>
  <c r="AL25" i="4"/>
  <c r="AD25" i="4"/>
  <c r="AE25" i="4"/>
  <c r="AN25" i="4"/>
  <c r="AO25" i="4"/>
  <c r="AI25" i="4"/>
  <c r="AM25" i="4"/>
  <c r="Z152" i="4"/>
  <c r="AD152" i="4"/>
  <c r="AE152" i="4"/>
  <c r="AF152" i="4"/>
  <c r="AO152" i="4"/>
  <c r="AI152" i="4"/>
  <c r="AJ152" i="4"/>
  <c r="AA152" i="4"/>
  <c r="AK152" i="4"/>
  <c r="AB152" i="4"/>
  <c r="AC152" i="4"/>
  <c r="AL152" i="4"/>
  <c r="AM152" i="4"/>
  <c r="AN152" i="4"/>
  <c r="Z88" i="4"/>
  <c r="AA88" i="4"/>
  <c r="AF88" i="4"/>
  <c r="AE88" i="4"/>
  <c r="AI88" i="4"/>
  <c r="AJ88" i="4"/>
  <c r="AL88" i="4"/>
  <c r="AB88" i="4"/>
  <c r="AM88" i="4"/>
  <c r="AC88" i="4"/>
  <c r="AN88" i="4"/>
  <c r="AD88" i="4"/>
  <c r="AO88" i="4"/>
  <c r="AK88" i="4"/>
  <c r="AE16" i="4"/>
  <c r="AF16" i="4"/>
  <c r="AD16" i="4"/>
  <c r="Z16" i="4"/>
  <c r="AA16" i="4"/>
  <c r="AI16" i="4"/>
  <c r="AB16" i="4"/>
  <c r="AJ16" i="4"/>
  <c r="AC16" i="4"/>
  <c r="AK16" i="4"/>
  <c r="AM16" i="4"/>
  <c r="AN16" i="4"/>
  <c r="AO16" i="4"/>
  <c r="AL16" i="4"/>
  <c r="Z127" i="4"/>
  <c r="AA127" i="4"/>
  <c r="AB127" i="4"/>
  <c r="AE127" i="4"/>
  <c r="AF127" i="4"/>
  <c r="AI127" i="4"/>
  <c r="AO127" i="4"/>
  <c r="AJ127" i="4"/>
  <c r="AC127" i="4"/>
  <c r="AD127" i="4"/>
  <c r="AK127" i="4"/>
  <c r="AN127" i="4"/>
  <c r="AL127" i="4"/>
  <c r="AM127" i="4"/>
  <c r="AD31" i="4"/>
  <c r="AB31" i="4"/>
  <c r="AC31" i="4"/>
  <c r="AE31" i="4"/>
  <c r="Z31" i="4"/>
  <c r="AI31" i="4"/>
  <c r="AJ31" i="4"/>
  <c r="AK31" i="4"/>
  <c r="AA31" i="4"/>
  <c r="AL31" i="4"/>
  <c r="AF31" i="4"/>
  <c r="AM31" i="4"/>
  <c r="AN31" i="4"/>
  <c r="AO31" i="4"/>
  <c r="AE182" i="4"/>
  <c r="AF182" i="4"/>
  <c r="Z182" i="4"/>
  <c r="AM182" i="4"/>
  <c r="AN182" i="4"/>
  <c r="AO182" i="4"/>
  <c r="AA182" i="4"/>
  <c r="AC182" i="4"/>
  <c r="AD182" i="4"/>
  <c r="AI182" i="4"/>
  <c r="AJ182" i="4"/>
  <c r="AK182" i="4"/>
  <c r="AL182" i="4"/>
  <c r="AB182" i="4"/>
  <c r="AF86" i="4"/>
  <c r="Z86" i="4"/>
  <c r="AA86" i="4"/>
  <c r="AB86" i="4"/>
  <c r="AC86" i="4"/>
  <c r="AO86" i="4"/>
  <c r="AD86" i="4"/>
  <c r="AE86" i="4"/>
  <c r="AN86" i="4"/>
  <c r="AI86" i="4"/>
  <c r="AJ86" i="4"/>
  <c r="AK86" i="4"/>
  <c r="AL86" i="4"/>
  <c r="AM86" i="4"/>
  <c r="AE174" i="4"/>
  <c r="AF174" i="4"/>
  <c r="Z174" i="4"/>
  <c r="AA174" i="4"/>
  <c r="AB174" i="4"/>
  <c r="AC174" i="4"/>
  <c r="AM174" i="4"/>
  <c r="AD174" i="4"/>
  <c r="AN174" i="4"/>
  <c r="AO174" i="4"/>
  <c r="AK174" i="4"/>
  <c r="AL174" i="4"/>
  <c r="AI174" i="4"/>
  <c r="AJ174" i="4"/>
  <c r="AB219" i="4"/>
  <c r="Z219" i="4"/>
  <c r="AJ219" i="4"/>
  <c r="AK219" i="4"/>
  <c r="AA219" i="4"/>
  <c r="AC219" i="4"/>
  <c r="AO219" i="4"/>
  <c r="AD219" i="4"/>
  <c r="AE219" i="4"/>
  <c r="AF219" i="4"/>
  <c r="AI219" i="4"/>
  <c r="AL219" i="4"/>
  <c r="AM219" i="4"/>
  <c r="AN219" i="4"/>
  <c r="AD181" i="4"/>
  <c r="AE181" i="4"/>
  <c r="AB181" i="4"/>
  <c r="AC181" i="4"/>
  <c r="AF181" i="4"/>
  <c r="AL181" i="4"/>
  <c r="AM181" i="4"/>
  <c r="Z181" i="4"/>
  <c r="AN181" i="4"/>
  <c r="AA181" i="4"/>
  <c r="AO181" i="4"/>
  <c r="AJ181" i="4"/>
  <c r="AK181" i="4"/>
  <c r="AI181" i="4"/>
  <c r="AE149" i="4"/>
  <c r="AB149" i="4"/>
  <c r="AC149" i="4"/>
  <c r="AD149" i="4"/>
  <c r="AF149" i="4"/>
  <c r="AL149" i="4"/>
  <c r="AM149" i="4"/>
  <c r="AN149" i="4"/>
  <c r="AO149" i="4"/>
  <c r="AI149" i="4"/>
  <c r="Z149" i="4"/>
  <c r="AJ149" i="4"/>
  <c r="AA149" i="4"/>
  <c r="AK149" i="4"/>
  <c r="AE117" i="4"/>
  <c r="AF117" i="4"/>
  <c r="AN117" i="4"/>
  <c r="AO117" i="4"/>
  <c r="Z117" i="4"/>
  <c r="AA117" i="4"/>
  <c r="AK117" i="4"/>
  <c r="AL117" i="4"/>
  <c r="AM117" i="4"/>
  <c r="AB117" i="4"/>
  <c r="AC117" i="4"/>
  <c r="AI117" i="4"/>
  <c r="AD117" i="4"/>
  <c r="AJ117" i="4"/>
  <c r="AE85" i="4"/>
  <c r="AF85" i="4"/>
  <c r="Z85" i="4"/>
  <c r="AD85" i="4"/>
  <c r="AN85" i="4"/>
  <c r="AO85" i="4"/>
  <c r="AC85" i="4"/>
  <c r="AK85" i="4"/>
  <c r="AL85" i="4"/>
  <c r="AM85" i="4"/>
  <c r="AB85" i="4"/>
  <c r="AI85" i="4"/>
  <c r="AA85" i="4"/>
  <c r="AJ85" i="4"/>
  <c r="AB53" i="4"/>
  <c r="AD53" i="4"/>
  <c r="AE53" i="4"/>
  <c r="AF53" i="4"/>
  <c r="AA53" i="4"/>
  <c r="AC53" i="4"/>
  <c r="Z53" i="4"/>
  <c r="AN53" i="4"/>
  <c r="AO53" i="4"/>
  <c r="AJ53" i="4"/>
  <c r="AK53" i="4"/>
  <c r="AL53" i="4"/>
  <c r="AM53" i="4"/>
  <c r="AI53" i="4"/>
  <c r="AB21" i="4"/>
  <c r="Z21" i="4"/>
  <c r="AA21" i="4"/>
  <c r="AF21" i="4"/>
  <c r="AN21" i="4"/>
  <c r="AO21" i="4"/>
  <c r="AC21" i="4"/>
  <c r="AD21" i="4"/>
  <c r="AE21" i="4"/>
  <c r="AI21" i="4"/>
  <c r="AJ21" i="4"/>
  <c r="AK21" i="4"/>
  <c r="AL21" i="4"/>
  <c r="AM21" i="4"/>
  <c r="AA44" i="4"/>
  <c r="AC44" i="4"/>
  <c r="AD44" i="4"/>
  <c r="AE44" i="4"/>
  <c r="AF44" i="4"/>
  <c r="AM44" i="4"/>
  <c r="AN44" i="4"/>
  <c r="AO44" i="4"/>
  <c r="AI44" i="4"/>
  <c r="AJ44" i="4"/>
  <c r="AK44" i="4"/>
  <c r="Z44" i="4"/>
  <c r="AL44" i="4"/>
  <c r="AB44" i="4"/>
  <c r="AA12" i="4"/>
  <c r="AB12" i="4"/>
  <c r="Z12" i="4"/>
  <c r="AC12" i="4"/>
  <c r="AD12" i="4"/>
  <c r="AF12" i="4"/>
  <c r="AK12" i="4"/>
  <c r="AL12" i="4"/>
  <c r="AM12" i="4"/>
  <c r="AN12" i="4"/>
  <c r="AE12" i="4"/>
  <c r="AO12" i="4"/>
  <c r="AI12" i="4"/>
  <c r="AJ12" i="4"/>
  <c r="Z51" i="4"/>
  <c r="AA51" i="4"/>
  <c r="AB51" i="4"/>
  <c r="AC51" i="4"/>
  <c r="AD51" i="4"/>
  <c r="AE51" i="4"/>
  <c r="AF51" i="4"/>
  <c r="AL51" i="4"/>
  <c r="AM51" i="4"/>
  <c r="AN51" i="4"/>
  <c r="AJ51" i="4"/>
  <c r="AK51" i="4"/>
  <c r="AO51" i="4"/>
  <c r="AI51" i="4"/>
  <c r="Z19" i="4"/>
  <c r="AD19" i="4"/>
  <c r="AE19" i="4"/>
  <c r="AF19" i="4"/>
  <c r="AC19" i="4"/>
  <c r="AL19" i="4"/>
  <c r="AM19" i="4"/>
  <c r="AN19" i="4"/>
  <c r="AA19" i="4"/>
  <c r="AB19" i="4"/>
  <c r="AI19" i="4"/>
  <c r="AJ19" i="4"/>
  <c r="AK19" i="4"/>
  <c r="AO19" i="4"/>
  <c r="AA210" i="4"/>
  <c r="AB210" i="4"/>
  <c r="AC210" i="4"/>
  <c r="AD210" i="4"/>
  <c r="AE210" i="4"/>
  <c r="AI210" i="4"/>
  <c r="AJ210" i="4"/>
  <c r="Z210" i="4"/>
  <c r="AN210" i="4"/>
  <c r="AO210" i="4"/>
  <c r="AF210" i="4"/>
  <c r="AL210" i="4"/>
  <c r="AM210" i="4"/>
  <c r="AK210" i="4"/>
  <c r="AA178" i="4"/>
  <c r="AB178" i="4"/>
  <c r="AC178" i="4"/>
  <c r="AD178" i="4"/>
  <c r="AE178" i="4"/>
  <c r="AF178" i="4"/>
  <c r="AI178" i="4"/>
  <c r="AJ178" i="4"/>
  <c r="AK178" i="4"/>
  <c r="Z178" i="4"/>
  <c r="AL178" i="4"/>
  <c r="AM178" i="4"/>
  <c r="AN178" i="4"/>
  <c r="AO178" i="4"/>
  <c r="AB138" i="4"/>
  <c r="AA138" i="4"/>
  <c r="AC138" i="4"/>
  <c r="AF138" i="4"/>
  <c r="AK138" i="4"/>
  <c r="AL138" i="4"/>
  <c r="AM138" i="4"/>
  <c r="AN138" i="4"/>
  <c r="AO138" i="4"/>
  <c r="Z138" i="4"/>
  <c r="AD138" i="4"/>
  <c r="AE138" i="4"/>
  <c r="AI138" i="4"/>
  <c r="AJ138" i="4"/>
  <c r="AB82" i="4"/>
  <c r="AC82" i="4"/>
  <c r="AF82" i="4"/>
  <c r="AE82" i="4"/>
  <c r="AK82" i="4"/>
  <c r="AL82" i="4"/>
  <c r="AJ82" i="4"/>
  <c r="AM82" i="4"/>
  <c r="AN82" i="4"/>
  <c r="Z82" i="4"/>
  <c r="AO82" i="4"/>
  <c r="AA82" i="4"/>
  <c r="AD82" i="4"/>
  <c r="AI82" i="4"/>
  <c r="AF231" i="4"/>
  <c r="AE231" i="4"/>
  <c r="Z231" i="4"/>
  <c r="AN231" i="4"/>
  <c r="AA231" i="4"/>
  <c r="AO231" i="4"/>
  <c r="AB231" i="4"/>
  <c r="AC231" i="4"/>
  <c r="AI231" i="4"/>
  <c r="AD231" i="4"/>
  <c r="AJ231" i="4"/>
  <c r="AK231" i="4"/>
  <c r="AL231" i="4"/>
  <c r="AM231" i="4"/>
  <c r="AA145" i="4"/>
  <c r="AE145" i="4"/>
  <c r="AF145" i="4"/>
  <c r="AI145" i="4"/>
  <c r="AJ145" i="4"/>
  <c r="AK145" i="4"/>
  <c r="Z145" i="4"/>
  <c r="AD145" i="4"/>
  <c r="AL145" i="4"/>
  <c r="AM145" i="4"/>
  <c r="AN145" i="4"/>
  <c r="AB145" i="4"/>
  <c r="AO145" i="4"/>
  <c r="AC145" i="4"/>
  <c r="AE238" i="4"/>
  <c r="AB238" i="4"/>
  <c r="AC238" i="4"/>
  <c r="AD238" i="4"/>
  <c r="AM238" i="4"/>
  <c r="AN238" i="4"/>
  <c r="Z238" i="4"/>
  <c r="AJ238" i="4"/>
  <c r="AA238" i="4"/>
  <c r="AK238" i="4"/>
  <c r="AF238" i="4"/>
  <c r="AL238" i="4"/>
  <c r="AI238" i="4"/>
  <c r="AO238" i="4"/>
  <c r="AD221" i="4"/>
  <c r="AB221" i="4"/>
  <c r="AC221" i="4"/>
  <c r="AE221" i="4"/>
  <c r="AL221" i="4"/>
  <c r="AM221" i="4"/>
  <c r="Z221" i="4"/>
  <c r="AA221" i="4"/>
  <c r="AK221" i="4"/>
  <c r="AN221" i="4"/>
  <c r="AO221" i="4"/>
  <c r="AF221" i="4"/>
  <c r="AI221" i="4"/>
  <c r="AJ221" i="4"/>
  <c r="Z119" i="4"/>
  <c r="AC119" i="4"/>
  <c r="AD119" i="4"/>
  <c r="AE119" i="4"/>
  <c r="AI119" i="4"/>
  <c r="AA119" i="4"/>
  <c r="AB119" i="4"/>
  <c r="AF119" i="4"/>
  <c r="AJ119" i="4"/>
  <c r="AK119" i="4"/>
  <c r="AL119" i="4"/>
  <c r="AM119" i="4"/>
  <c r="AN119" i="4"/>
  <c r="AO119" i="4"/>
  <c r="AD7" i="4"/>
  <c r="AE7" i="4"/>
  <c r="AC7" i="4"/>
  <c r="AF7" i="4"/>
  <c r="AN7" i="4"/>
  <c r="AJ7" i="4"/>
  <c r="AK7" i="4"/>
  <c r="Z7" i="4"/>
  <c r="AL7" i="4"/>
  <c r="AA7" i="4"/>
  <c r="AB7" i="4"/>
  <c r="AI7" i="4"/>
  <c r="AM7" i="4"/>
  <c r="AO7" i="4"/>
  <c r="AC14" i="4"/>
  <c r="AD14" i="4"/>
  <c r="Z14" i="4"/>
  <c r="AF14" i="4"/>
  <c r="AO14" i="4"/>
  <c r="AI14" i="4"/>
  <c r="AM14" i="4"/>
  <c r="AN14" i="4"/>
  <c r="AA14" i="4"/>
  <c r="AB14" i="4"/>
  <c r="AE14" i="4"/>
  <c r="AJ14" i="4"/>
  <c r="AL14" i="4"/>
  <c r="AK14" i="4"/>
  <c r="AA226" i="4"/>
  <c r="AD226" i="4"/>
  <c r="AE226" i="4"/>
  <c r="AF226" i="4"/>
  <c r="AC226" i="4"/>
  <c r="AI226" i="4"/>
  <c r="AJ226" i="4"/>
  <c r="AK226" i="4"/>
  <c r="AL226" i="4"/>
  <c r="Z226" i="4"/>
  <c r="AB226" i="4"/>
  <c r="AM226" i="4"/>
  <c r="AN226" i="4"/>
  <c r="AO226" i="4"/>
  <c r="AC188" i="4"/>
  <c r="AD188" i="4"/>
  <c r="Z188" i="4"/>
  <c r="AK188" i="4"/>
  <c r="AL188" i="4"/>
  <c r="AM188" i="4"/>
  <c r="AA188" i="4"/>
  <c r="AB188" i="4"/>
  <c r="AI188" i="4"/>
  <c r="AJ188" i="4"/>
  <c r="AN188" i="4"/>
  <c r="AO188" i="4"/>
  <c r="AE188" i="4"/>
  <c r="AF188" i="4"/>
  <c r="AD156" i="4"/>
  <c r="AC156" i="4"/>
  <c r="AE156" i="4"/>
  <c r="AA156" i="4"/>
  <c r="AB156" i="4"/>
  <c r="AF156" i="4"/>
  <c r="AK156" i="4"/>
  <c r="AL156" i="4"/>
  <c r="AM156" i="4"/>
  <c r="AN156" i="4"/>
  <c r="Z156" i="4"/>
  <c r="AI156" i="4"/>
  <c r="AJ156" i="4"/>
  <c r="AO156" i="4"/>
  <c r="AD124" i="4"/>
  <c r="AE124" i="4"/>
  <c r="Z124" i="4"/>
  <c r="AA124" i="4"/>
  <c r="AB124" i="4"/>
  <c r="AM124" i="4"/>
  <c r="AN124" i="4"/>
  <c r="AC124" i="4"/>
  <c r="AF124" i="4"/>
  <c r="AI124" i="4"/>
  <c r="AJ124" i="4"/>
  <c r="AK124" i="4"/>
  <c r="AL124" i="4"/>
  <c r="AO124" i="4"/>
  <c r="AD92" i="4"/>
  <c r="AE92" i="4"/>
  <c r="Z92" i="4"/>
  <c r="AA92" i="4"/>
  <c r="AB92" i="4"/>
  <c r="AC92" i="4"/>
  <c r="AM92" i="4"/>
  <c r="AF92" i="4"/>
  <c r="AN92" i="4"/>
  <c r="AI92" i="4"/>
  <c r="AJ92" i="4"/>
  <c r="AK92" i="4"/>
  <c r="AL92" i="4"/>
  <c r="AO92" i="4"/>
  <c r="AA60" i="4"/>
  <c r="Z60" i="4"/>
  <c r="AB60" i="4"/>
  <c r="AF60" i="4"/>
  <c r="AM60" i="4"/>
  <c r="AN60" i="4"/>
  <c r="AE60" i="4"/>
  <c r="AI60" i="4"/>
  <c r="AC60" i="4"/>
  <c r="AD60" i="4"/>
  <c r="AJ60" i="4"/>
  <c r="AK60" i="4"/>
  <c r="AL60" i="4"/>
  <c r="AO60" i="4"/>
  <c r="AA129" i="4"/>
  <c r="AB129" i="4"/>
  <c r="AE129" i="4"/>
  <c r="AJ129" i="4"/>
  <c r="AF129" i="4"/>
  <c r="AK129" i="4"/>
  <c r="Z129" i="4"/>
  <c r="AL129" i="4"/>
  <c r="AC129" i="4"/>
  <c r="AM129" i="4"/>
  <c r="AD129" i="4"/>
  <c r="AN129" i="4"/>
  <c r="AI129" i="4"/>
  <c r="AO129" i="4"/>
  <c r="AF17" i="4"/>
  <c r="Z17" i="4"/>
  <c r="AA17" i="4"/>
  <c r="AD17" i="4"/>
  <c r="AE17" i="4"/>
  <c r="AJ17" i="4"/>
  <c r="AK17" i="4"/>
  <c r="AL17" i="4"/>
  <c r="AB17" i="4"/>
  <c r="AC17" i="4"/>
  <c r="AI17" i="4"/>
  <c r="AM17" i="4"/>
  <c r="AN17" i="4"/>
  <c r="AO17" i="4"/>
  <c r="Z160" i="4"/>
  <c r="AC160" i="4"/>
  <c r="AD160" i="4"/>
  <c r="AA160" i="4"/>
  <c r="AB160" i="4"/>
  <c r="AE160" i="4"/>
  <c r="AO160" i="4"/>
  <c r="AF160" i="4"/>
  <c r="AI160" i="4"/>
  <c r="AJ160" i="4"/>
  <c r="AK160" i="4"/>
  <c r="AL160" i="4"/>
  <c r="AM160" i="4"/>
  <c r="AN160" i="4"/>
  <c r="Z96" i="4"/>
  <c r="AA96" i="4"/>
  <c r="AD96" i="4"/>
  <c r="AE96" i="4"/>
  <c r="AF96" i="4"/>
  <c r="AI96" i="4"/>
  <c r="AJ96" i="4"/>
  <c r="AB96" i="4"/>
  <c r="AK96" i="4"/>
  <c r="AL96" i="4"/>
  <c r="AM96" i="4"/>
  <c r="AC96" i="4"/>
  <c r="AN96" i="4"/>
  <c r="AO96" i="4"/>
  <c r="AE24" i="4"/>
  <c r="AF24" i="4"/>
  <c r="AA24" i="4"/>
  <c r="AB24" i="4"/>
  <c r="AC24" i="4"/>
  <c r="AD24" i="4"/>
  <c r="Z24" i="4"/>
  <c r="AI24" i="4"/>
  <c r="AJ24" i="4"/>
  <c r="AK24" i="4"/>
  <c r="AL24" i="4"/>
  <c r="AM24" i="4"/>
  <c r="AN24" i="4"/>
  <c r="AO24" i="4"/>
  <c r="AF175" i="4"/>
  <c r="AB175" i="4"/>
  <c r="AC175" i="4"/>
  <c r="AD175" i="4"/>
  <c r="AE175" i="4"/>
  <c r="AN175" i="4"/>
  <c r="AO175" i="4"/>
  <c r="Z175" i="4"/>
  <c r="AA175" i="4"/>
  <c r="AI175" i="4"/>
  <c r="AJ175" i="4"/>
  <c r="AK175" i="4"/>
  <c r="AL175" i="4"/>
  <c r="AM175" i="4"/>
  <c r="Z79" i="4"/>
  <c r="AE79" i="4"/>
  <c r="AF79" i="4"/>
  <c r="AD79" i="4"/>
  <c r="AI79" i="4"/>
  <c r="AA79" i="4"/>
  <c r="AK79" i="4"/>
  <c r="AB79" i="4"/>
  <c r="AL79" i="4"/>
  <c r="AC79" i="4"/>
  <c r="AM79" i="4"/>
  <c r="AN79" i="4"/>
  <c r="AO79" i="4"/>
  <c r="AJ79" i="4"/>
  <c r="AE206" i="4"/>
  <c r="AF206" i="4"/>
  <c r="Z206" i="4"/>
  <c r="AA206" i="4"/>
  <c r="AD206" i="4"/>
  <c r="AM206" i="4"/>
  <c r="AN206" i="4"/>
  <c r="AB206" i="4"/>
  <c r="AJ206" i="4"/>
  <c r="AC206" i="4"/>
  <c r="AK206" i="4"/>
  <c r="AL206" i="4"/>
  <c r="AO206" i="4"/>
  <c r="AI206" i="4"/>
  <c r="AF118" i="4"/>
  <c r="Z118" i="4"/>
  <c r="AA118" i="4"/>
  <c r="AB118" i="4"/>
  <c r="AD118" i="4"/>
  <c r="AO118" i="4"/>
  <c r="AE118" i="4"/>
  <c r="AN118" i="4"/>
  <c r="AI118" i="4"/>
  <c r="AC118" i="4"/>
  <c r="AJ118" i="4"/>
  <c r="AM118" i="4"/>
  <c r="AK118" i="4"/>
  <c r="AL118" i="4"/>
  <c r="Z233" i="4"/>
  <c r="AA233" i="4"/>
  <c r="AB233" i="4"/>
  <c r="AC233" i="4"/>
  <c r="AI233" i="4"/>
  <c r="AD233" i="4"/>
  <c r="AE233" i="4"/>
  <c r="AF233" i="4"/>
  <c r="AM233" i="4"/>
  <c r="AN233" i="4"/>
  <c r="AO233" i="4"/>
  <c r="AK233" i="4"/>
  <c r="AJ233" i="4"/>
  <c r="AL233" i="4"/>
  <c r="AB195" i="4"/>
  <c r="AC195" i="4"/>
  <c r="Z195" i="4"/>
  <c r="AA195" i="4"/>
  <c r="AD195" i="4"/>
  <c r="AE195" i="4"/>
  <c r="AF195" i="4"/>
  <c r="AJ195" i="4"/>
  <c r="AK195" i="4"/>
  <c r="AL195" i="4"/>
  <c r="AI195" i="4"/>
  <c r="AM195" i="4"/>
  <c r="AN195" i="4"/>
  <c r="AO195" i="4"/>
  <c r="AC163" i="4"/>
  <c r="Z163" i="4"/>
  <c r="AA163" i="4"/>
  <c r="AB163" i="4"/>
  <c r="AD163" i="4"/>
  <c r="AE163" i="4"/>
  <c r="AF163" i="4"/>
  <c r="AJ163" i="4"/>
  <c r="AK163" i="4"/>
  <c r="AL163" i="4"/>
  <c r="AM163" i="4"/>
  <c r="AI163" i="4"/>
  <c r="AN163" i="4"/>
  <c r="AO163" i="4"/>
  <c r="AC131" i="4"/>
  <c r="AD131" i="4"/>
  <c r="AE131" i="4"/>
  <c r="AF131" i="4"/>
  <c r="AL131" i="4"/>
  <c r="AO131" i="4"/>
  <c r="AI131" i="4"/>
  <c r="AJ131" i="4"/>
  <c r="AK131" i="4"/>
  <c r="Z131" i="4"/>
  <c r="AM131" i="4"/>
  <c r="AA131" i="4"/>
  <c r="AN131" i="4"/>
  <c r="AB131" i="4"/>
  <c r="AC99" i="4"/>
  <c r="AD99" i="4"/>
  <c r="AE99" i="4"/>
  <c r="AF99" i="4"/>
  <c r="AL99" i="4"/>
  <c r="AM99" i="4"/>
  <c r="Z99" i="4"/>
  <c r="AA99" i="4"/>
  <c r="AB99" i="4"/>
  <c r="AI99" i="4"/>
  <c r="AJ99" i="4"/>
  <c r="AK99" i="4"/>
  <c r="AN99" i="4"/>
  <c r="AO99" i="4"/>
  <c r="AB90" i="4"/>
  <c r="AC90" i="4"/>
  <c r="AD90" i="4"/>
  <c r="AE90" i="4"/>
  <c r="AF90" i="4"/>
  <c r="AK90" i="4"/>
  <c r="AL90" i="4"/>
  <c r="Z90" i="4"/>
  <c r="AI90" i="4"/>
  <c r="AJ90" i="4"/>
  <c r="AM90" i="4"/>
  <c r="AA90" i="4"/>
  <c r="AN90" i="4"/>
  <c r="AO90" i="4"/>
  <c r="AF239" i="4"/>
  <c r="AD239" i="4"/>
  <c r="AE239" i="4"/>
  <c r="AA239" i="4"/>
  <c r="AN239" i="4"/>
  <c r="AB239" i="4"/>
  <c r="AO239" i="4"/>
  <c r="AC239" i="4"/>
  <c r="AM239" i="4"/>
  <c r="Z239" i="4"/>
  <c r="AI239" i="4"/>
  <c r="AJ239" i="4"/>
  <c r="AK239" i="4"/>
  <c r="AL239" i="4"/>
  <c r="AA161" i="4"/>
  <c r="AE161" i="4"/>
  <c r="AF161" i="4"/>
  <c r="AC161" i="4"/>
  <c r="AD161" i="4"/>
  <c r="AI161" i="4"/>
  <c r="Z161" i="4"/>
  <c r="AJ161" i="4"/>
  <c r="AB161" i="4"/>
  <c r="AK161" i="4"/>
  <c r="AL161" i="4"/>
  <c r="AN161" i="4"/>
  <c r="AO161" i="4"/>
  <c r="AM161" i="4"/>
  <c r="AA65" i="4"/>
  <c r="AB65" i="4"/>
  <c r="Z65" i="4"/>
  <c r="AJ65" i="4"/>
  <c r="AC65" i="4"/>
  <c r="AK65" i="4"/>
  <c r="AD65" i="4"/>
  <c r="AE65" i="4"/>
  <c r="AF65" i="4"/>
  <c r="AM65" i="4"/>
  <c r="AN65" i="4"/>
  <c r="AO65" i="4"/>
  <c r="AI65" i="4"/>
  <c r="AL65" i="4"/>
  <c r="AF126" i="4"/>
  <c r="Z126" i="4"/>
  <c r="AO126" i="4"/>
  <c r="AA126" i="4"/>
  <c r="AB126" i="4"/>
  <c r="AC126" i="4"/>
  <c r="AL126" i="4"/>
  <c r="AM126" i="4"/>
  <c r="AN126" i="4"/>
  <c r="AD126" i="4"/>
  <c r="AI126" i="4"/>
  <c r="AJ126" i="4"/>
  <c r="AK126" i="4"/>
  <c r="AE126" i="4"/>
  <c r="AB154" i="4"/>
  <c r="Z154" i="4"/>
  <c r="AD154" i="4"/>
  <c r="AE154" i="4"/>
  <c r="AF154" i="4"/>
  <c r="AI154" i="4"/>
  <c r="AJ154" i="4"/>
  <c r="AA154" i="4"/>
  <c r="AK154" i="4"/>
  <c r="AC154" i="4"/>
  <c r="AL154" i="4"/>
  <c r="AM154" i="4"/>
  <c r="AN154" i="4"/>
  <c r="AO154" i="4"/>
  <c r="AF50" i="4"/>
  <c r="Z50" i="4"/>
  <c r="AA50" i="4"/>
  <c r="AK50" i="4"/>
  <c r="AB50" i="4"/>
  <c r="AL50" i="4"/>
  <c r="AC50" i="4"/>
  <c r="AM50" i="4"/>
  <c r="AD50" i="4"/>
  <c r="AE50" i="4"/>
  <c r="AI50" i="4"/>
  <c r="AJ50" i="4"/>
  <c r="AN50" i="4"/>
  <c r="AO50" i="4"/>
  <c r="AE230" i="4"/>
  <c r="AC230" i="4"/>
  <c r="AD230" i="4"/>
  <c r="AF230" i="4"/>
  <c r="AM230" i="4"/>
  <c r="AN230" i="4"/>
  <c r="AL230" i="4"/>
  <c r="Z230" i="4"/>
  <c r="AO230" i="4"/>
  <c r="AA230" i="4"/>
  <c r="AB230" i="4"/>
  <c r="AJ230" i="4"/>
  <c r="AI230" i="4"/>
  <c r="AK230" i="4"/>
  <c r="Z136" i="4"/>
  <c r="AF136" i="4"/>
  <c r="AI136" i="4"/>
  <c r="AA136" i="4"/>
  <c r="AB136" i="4"/>
  <c r="AC136" i="4"/>
  <c r="AD136" i="4"/>
  <c r="AJ136" i="4"/>
  <c r="AE136" i="4"/>
  <c r="AK136" i="4"/>
  <c r="AL136" i="4"/>
  <c r="AM136" i="4"/>
  <c r="AN136" i="4"/>
  <c r="AO136" i="4"/>
  <c r="Z72" i="4"/>
  <c r="AA72" i="4"/>
  <c r="AB72" i="4"/>
  <c r="AC72" i="4"/>
  <c r="AD72" i="4"/>
  <c r="AE72" i="4"/>
  <c r="AI72" i="4"/>
  <c r="AJ72" i="4"/>
  <c r="AF72" i="4"/>
  <c r="AK72" i="4"/>
  <c r="AL72" i="4"/>
  <c r="AM72" i="4"/>
  <c r="AN72" i="4"/>
  <c r="AO72" i="4"/>
  <c r="AD237" i="4"/>
  <c r="Z237" i="4"/>
  <c r="AA237" i="4"/>
  <c r="AB237" i="4"/>
  <c r="AL237" i="4"/>
  <c r="AC237" i="4"/>
  <c r="AM237" i="4"/>
  <c r="AE237" i="4"/>
  <c r="AF237" i="4"/>
  <c r="AI237" i="4"/>
  <c r="AN237" i="4"/>
  <c r="AK237" i="4"/>
  <c r="AO237" i="4"/>
  <c r="AJ237" i="4"/>
  <c r="Z95" i="4"/>
  <c r="AA95" i="4"/>
  <c r="AB95" i="4"/>
  <c r="AC95" i="4"/>
  <c r="AD95" i="4"/>
  <c r="AE95" i="4"/>
  <c r="AI95" i="4"/>
  <c r="AF95" i="4"/>
  <c r="AO95" i="4"/>
  <c r="AJ95" i="4"/>
  <c r="AK95" i="4"/>
  <c r="AL95" i="4"/>
  <c r="AM95" i="4"/>
  <c r="AN95" i="4"/>
  <c r="AD15" i="4"/>
  <c r="AE15" i="4"/>
  <c r="AA15" i="4"/>
  <c r="AB15" i="4"/>
  <c r="AC15" i="4"/>
  <c r="Z15" i="4"/>
  <c r="AF15" i="4"/>
  <c r="AI15" i="4"/>
  <c r="AJ15" i="4"/>
  <c r="AK15" i="4"/>
  <c r="AL15" i="4"/>
  <c r="AM15" i="4"/>
  <c r="AN15" i="4"/>
  <c r="AO15" i="4"/>
  <c r="AF158" i="4"/>
  <c r="Z158" i="4"/>
  <c r="AA158" i="4"/>
  <c r="AB158" i="4"/>
  <c r="AC158" i="4"/>
  <c r="AD158" i="4"/>
  <c r="AM158" i="4"/>
  <c r="AN158" i="4"/>
  <c r="AO158" i="4"/>
  <c r="AE158" i="4"/>
  <c r="AI158" i="4"/>
  <c r="AJ158" i="4"/>
  <c r="AK158" i="4"/>
  <c r="AL158" i="4"/>
  <c r="AC46" i="4"/>
  <c r="Z46" i="4"/>
  <c r="AF46" i="4"/>
  <c r="AO46" i="4"/>
  <c r="AA46" i="4"/>
  <c r="AB46" i="4"/>
  <c r="AI46" i="4"/>
  <c r="AD46" i="4"/>
  <c r="AE46" i="4"/>
  <c r="AJ46" i="4"/>
  <c r="AK46" i="4"/>
  <c r="AL46" i="4"/>
  <c r="AM46" i="4"/>
  <c r="AN46" i="4"/>
  <c r="AF110" i="4"/>
  <c r="AB110" i="4"/>
  <c r="AC110" i="4"/>
  <c r="AD110" i="4"/>
  <c r="AO110" i="4"/>
  <c r="Z110" i="4"/>
  <c r="AA110" i="4"/>
  <c r="AI110" i="4"/>
  <c r="AE110" i="4"/>
  <c r="AJ110" i="4"/>
  <c r="AK110" i="4"/>
  <c r="AL110" i="4"/>
  <c r="AM110" i="4"/>
  <c r="AN110" i="4"/>
  <c r="AB243" i="4"/>
  <c r="AD243" i="4"/>
  <c r="AE243" i="4"/>
  <c r="AF243" i="4"/>
  <c r="AA243" i="4"/>
  <c r="AJ243" i="4"/>
  <c r="AC243" i="4"/>
  <c r="AK243" i="4"/>
  <c r="AI243" i="4"/>
  <c r="Z243" i="4"/>
  <c r="AL243" i="4"/>
  <c r="AM243" i="4"/>
  <c r="AN243" i="4"/>
  <c r="AO243" i="4"/>
  <c r="AD205" i="4"/>
  <c r="AE205" i="4"/>
  <c r="AF205" i="4"/>
  <c r="AL205" i="4"/>
  <c r="AM205" i="4"/>
  <c r="Z205" i="4"/>
  <c r="AA205" i="4"/>
  <c r="AB205" i="4"/>
  <c r="AI205" i="4"/>
  <c r="AJ205" i="4"/>
  <c r="AK205" i="4"/>
  <c r="AC205" i="4"/>
  <c r="AN205" i="4"/>
  <c r="AO205" i="4"/>
  <c r="AE173" i="4"/>
  <c r="AC173" i="4"/>
  <c r="AD173" i="4"/>
  <c r="AF173" i="4"/>
  <c r="AL173" i="4"/>
  <c r="AM173" i="4"/>
  <c r="AN173" i="4"/>
  <c r="AB173" i="4"/>
  <c r="AI173" i="4"/>
  <c r="AJ173" i="4"/>
  <c r="AK173" i="4"/>
  <c r="AO173" i="4"/>
  <c r="Z173" i="4"/>
  <c r="AA173" i="4"/>
  <c r="AE141" i="4"/>
  <c r="Z141" i="4"/>
  <c r="AN141" i="4"/>
  <c r="AA141" i="4"/>
  <c r="AB141" i="4"/>
  <c r="AI141" i="4"/>
  <c r="AJ141" i="4"/>
  <c r="AK141" i="4"/>
  <c r="AL141" i="4"/>
  <c r="AC141" i="4"/>
  <c r="AM141" i="4"/>
  <c r="AO141" i="4"/>
  <c r="AD141" i="4"/>
  <c r="AF141" i="4"/>
  <c r="AE109" i="4"/>
  <c r="AF109" i="4"/>
  <c r="Z109" i="4"/>
  <c r="AA109" i="4"/>
  <c r="AN109" i="4"/>
  <c r="AB109" i="4"/>
  <c r="AO109" i="4"/>
  <c r="AC109" i="4"/>
  <c r="AD109" i="4"/>
  <c r="AM109" i="4"/>
  <c r="AI109" i="4"/>
  <c r="AJ109" i="4"/>
  <c r="AK109" i="4"/>
  <c r="AL109" i="4"/>
  <c r="AE77" i="4"/>
  <c r="AF77" i="4"/>
  <c r="Z77" i="4"/>
  <c r="AA77" i="4"/>
  <c r="AB77" i="4"/>
  <c r="AN77" i="4"/>
  <c r="AC77" i="4"/>
  <c r="AO77" i="4"/>
  <c r="AD77" i="4"/>
  <c r="AM77" i="4"/>
  <c r="AI77" i="4"/>
  <c r="AJ77" i="4"/>
  <c r="AK77" i="4"/>
  <c r="AL77" i="4"/>
  <c r="AB45" i="4"/>
  <c r="AE45" i="4"/>
  <c r="AF45" i="4"/>
  <c r="Z45" i="4"/>
  <c r="AA45" i="4"/>
  <c r="AC45" i="4"/>
  <c r="AD45" i="4"/>
  <c r="AN45" i="4"/>
  <c r="AO45" i="4"/>
  <c r="AM45" i="4"/>
  <c r="AI45" i="4"/>
  <c r="AJ45" i="4"/>
  <c r="AK45" i="4"/>
  <c r="AL45" i="4"/>
  <c r="AB13" i="4"/>
  <c r="AC13" i="4"/>
  <c r="AE13" i="4"/>
  <c r="AF13" i="4"/>
  <c r="AL13" i="4"/>
  <c r="Z13" i="4"/>
  <c r="AA13" i="4"/>
  <c r="AD13" i="4"/>
  <c r="AN13" i="4"/>
  <c r="AO13" i="4"/>
  <c r="AI13" i="4"/>
  <c r="AJ13" i="4"/>
  <c r="AK13" i="4"/>
  <c r="AM13" i="4"/>
  <c r="AA36" i="4"/>
  <c r="AD36" i="4"/>
  <c r="AE36" i="4"/>
  <c r="AF36" i="4"/>
  <c r="AC36" i="4"/>
  <c r="AB36" i="4"/>
  <c r="AM36" i="4"/>
  <c r="AN36" i="4"/>
  <c r="AO36" i="4"/>
  <c r="AL36" i="4"/>
  <c r="Z36" i="4"/>
  <c r="AI36" i="4"/>
  <c r="AJ36" i="4"/>
  <c r="AK36" i="4"/>
  <c r="AM4" i="4"/>
  <c r="AB4" i="4"/>
  <c r="AL4" i="4"/>
  <c r="AA4" i="4"/>
  <c r="AN4" i="4"/>
  <c r="Z4" i="4"/>
  <c r="AK4" i="4"/>
  <c r="AJ4" i="4"/>
  <c r="AC4" i="4"/>
  <c r="AD4" i="4"/>
  <c r="AI4" i="4"/>
  <c r="AE4" i="4"/>
  <c r="AO4" i="4"/>
  <c r="AF4" i="4"/>
  <c r="Z43" i="4"/>
  <c r="AA43" i="4"/>
  <c r="AB43" i="4"/>
  <c r="AC43" i="4"/>
  <c r="AD43" i="4"/>
  <c r="AE43" i="4"/>
  <c r="AL43" i="4"/>
  <c r="AM43" i="4"/>
  <c r="AN43" i="4"/>
  <c r="AF43" i="4"/>
  <c r="AI43" i="4"/>
  <c r="AJ43" i="4"/>
  <c r="AK43" i="4"/>
  <c r="AO43" i="4"/>
  <c r="Z11" i="4"/>
  <c r="AA11" i="4"/>
  <c r="AJ11" i="4"/>
  <c r="AB11" i="4"/>
  <c r="AC11" i="4"/>
  <c r="AI11" i="4"/>
  <c r="AD11" i="4"/>
  <c r="AK11" i="4"/>
  <c r="AE11" i="4"/>
  <c r="AL11" i="4"/>
  <c r="AF11" i="4"/>
  <c r="AM11" i="4"/>
  <c r="AN11" i="4"/>
  <c r="AO11" i="4"/>
  <c r="AA202" i="4"/>
  <c r="AB202" i="4"/>
  <c r="AE202" i="4"/>
  <c r="AF202" i="4"/>
  <c r="AI202" i="4"/>
  <c r="Z202" i="4"/>
  <c r="AJ202" i="4"/>
  <c r="AC202" i="4"/>
  <c r="AD202" i="4"/>
  <c r="AK202" i="4"/>
  <c r="AL202" i="4"/>
  <c r="AM202" i="4"/>
  <c r="AN202" i="4"/>
  <c r="AO202" i="4"/>
  <c r="AB170" i="4"/>
  <c r="AF170" i="4"/>
  <c r="AA170" i="4"/>
  <c r="AC170" i="4"/>
  <c r="AD170" i="4"/>
  <c r="AE170" i="4"/>
  <c r="AI170" i="4"/>
  <c r="AJ170" i="4"/>
  <c r="AK170" i="4"/>
  <c r="AN170" i="4"/>
  <c r="AO170" i="4"/>
  <c r="Z170" i="4"/>
  <c r="AL170" i="4"/>
  <c r="AM170" i="4"/>
  <c r="AB130" i="4"/>
  <c r="AC130" i="4"/>
  <c r="Z130" i="4"/>
  <c r="AA130" i="4"/>
  <c r="AK130" i="4"/>
  <c r="AD130" i="4"/>
  <c r="AE130" i="4"/>
  <c r="AM130" i="4"/>
  <c r="AN130" i="4"/>
  <c r="AO130" i="4"/>
  <c r="AF130" i="4"/>
  <c r="AI130" i="4"/>
  <c r="AJ130" i="4"/>
  <c r="AL130" i="4"/>
  <c r="AE58" i="4"/>
  <c r="AF58" i="4"/>
  <c r="Z58" i="4"/>
  <c r="AA58" i="4"/>
  <c r="AB58" i="4"/>
  <c r="AK58" i="4"/>
  <c r="AC58" i="4"/>
  <c r="AL58" i="4"/>
  <c r="AD58" i="4"/>
  <c r="AI58" i="4"/>
  <c r="AJ58" i="4"/>
  <c r="AM58" i="4"/>
  <c r="AN58" i="4"/>
  <c r="AO58" i="4"/>
  <c r="AF223" i="4"/>
  <c r="Z223" i="4"/>
  <c r="AN223" i="4"/>
  <c r="AO223" i="4"/>
  <c r="AA223" i="4"/>
  <c r="AB223" i="4"/>
  <c r="AC223" i="4"/>
  <c r="AE223" i="4"/>
  <c r="AI223" i="4"/>
  <c r="AJ223" i="4"/>
  <c r="AK223" i="4"/>
  <c r="AM223" i="4"/>
  <c r="AL223" i="4"/>
  <c r="AD223" i="4"/>
  <c r="AA121" i="4"/>
  <c r="AB121" i="4"/>
  <c r="Z121" i="4"/>
  <c r="AC121" i="4"/>
  <c r="AJ121" i="4"/>
  <c r="AD121" i="4"/>
  <c r="AK121" i="4"/>
  <c r="AE121" i="4"/>
  <c r="AF121" i="4"/>
  <c r="AO121" i="4"/>
  <c r="AI121" i="4"/>
  <c r="AM121" i="4"/>
  <c r="AN121" i="4"/>
  <c r="AL121" i="4"/>
  <c r="Z184" i="4"/>
  <c r="AC184" i="4"/>
  <c r="AD184" i="4"/>
  <c r="AE184" i="4"/>
  <c r="AF184" i="4"/>
  <c r="AO184" i="4"/>
  <c r="AA184" i="4"/>
  <c r="AI184" i="4"/>
  <c r="AB184" i="4"/>
  <c r="AJ184" i="4"/>
  <c r="AK184" i="4"/>
  <c r="AL184" i="4"/>
  <c r="AM184" i="4"/>
  <c r="AN184" i="4"/>
  <c r="AF183" i="4"/>
  <c r="Z183" i="4"/>
  <c r="AA183" i="4"/>
  <c r="AB183" i="4"/>
  <c r="AC183" i="4"/>
  <c r="AD183" i="4"/>
  <c r="AN183" i="4"/>
  <c r="AE183" i="4"/>
  <c r="AO183" i="4"/>
  <c r="AL183" i="4"/>
  <c r="AM183" i="4"/>
  <c r="AI183" i="4"/>
  <c r="AJ183" i="4"/>
  <c r="AK183" i="4"/>
  <c r="Z87" i="4"/>
  <c r="AC87" i="4"/>
  <c r="AD87" i="4"/>
  <c r="AE87" i="4"/>
  <c r="AF87" i="4"/>
  <c r="AI87" i="4"/>
  <c r="AA87" i="4"/>
  <c r="AB87" i="4"/>
  <c r="AJ87" i="4"/>
  <c r="AK87" i="4"/>
  <c r="AL87" i="4"/>
  <c r="AM87" i="4"/>
  <c r="AO87" i="4"/>
  <c r="AN87" i="4"/>
  <c r="AC220" i="4"/>
  <c r="Z220" i="4"/>
  <c r="AA220" i="4"/>
  <c r="AB220" i="4"/>
  <c r="AD220" i="4"/>
  <c r="AK220" i="4"/>
  <c r="AE220" i="4"/>
  <c r="AL220" i="4"/>
  <c r="AF220" i="4"/>
  <c r="AI220" i="4"/>
  <c r="AJ220" i="4"/>
  <c r="AN220" i="4"/>
  <c r="AM220" i="4"/>
  <c r="AO220" i="4"/>
  <c r="AC6" i="4"/>
  <c r="AD6" i="4"/>
  <c r="Z6" i="4"/>
  <c r="AA6" i="4"/>
  <c r="AB6" i="4"/>
  <c r="AM6" i="4"/>
  <c r="AE6" i="4"/>
  <c r="AF6" i="4"/>
  <c r="AI6" i="4"/>
  <c r="AJ6" i="4"/>
  <c r="AL6" i="4"/>
  <c r="AN6" i="4"/>
  <c r="AO6" i="4"/>
  <c r="AK6" i="4"/>
  <c r="AA218" i="4"/>
  <c r="AE218" i="4"/>
  <c r="AF218" i="4"/>
  <c r="AB218" i="4"/>
  <c r="AI218" i="4"/>
  <c r="AC218" i="4"/>
  <c r="AJ218" i="4"/>
  <c r="AD218" i="4"/>
  <c r="Z218" i="4"/>
  <c r="AL218" i="4"/>
  <c r="AM218" i="4"/>
  <c r="AN218" i="4"/>
  <c r="AO218" i="4"/>
  <c r="AK218" i="4"/>
  <c r="AC180" i="4"/>
  <c r="AD180" i="4"/>
  <c r="Z180" i="4"/>
  <c r="AA180" i="4"/>
  <c r="AB180" i="4"/>
  <c r="AE180" i="4"/>
  <c r="AK180" i="4"/>
  <c r="AF180" i="4"/>
  <c r="AL180" i="4"/>
  <c r="AM180" i="4"/>
  <c r="AI180" i="4"/>
  <c r="AJ180" i="4"/>
  <c r="AN180" i="4"/>
  <c r="AO180" i="4"/>
  <c r="AD148" i="4"/>
  <c r="AE148" i="4"/>
  <c r="AF148" i="4"/>
  <c r="Z148" i="4"/>
  <c r="AA148" i="4"/>
  <c r="AK148" i="4"/>
  <c r="AL148" i="4"/>
  <c r="AM148" i="4"/>
  <c r="AN148" i="4"/>
  <c r="AB148" i="4"/>
  <c r="AO148" i="4"/>
  <c r="AC148" i="4"/>
  <c r="AI148" i="4"/>
  <c r="AJ148" i="4"/>
  <c r="AD116" i="4"/>
  <c r="AE116" i="4"/>
  <c r="AB116" i="4"/>
  <c r="AC116" i="4"/>
  <c r="AF116" i="4"/>
  <c r="Z116" i="4"/>
  <c r="AM116" i="4"/>
  <c r="AA116" i="4"/>
  <c r="AN116" i="4"/>
  <c r="AI116" i="4"/>
  <c r="AJ116" i="4"/>
  <c r="AK116" i="4"/>
  <c r="AL116" i="4"/>
  <c r="AO116" i="4"/>
  <c r="AD84" i="4"/>
  <c r="AE84" i="4"/>
  <c r="AB84" i="4"/>
  <c r="AC84" i="4"/>
  <c r="AF84" i="4"/>
  <c r="AM84" i="4"/>
  <c r="AN84" i="4"/>
  <c r="Z84" i="4"/>
  <c r="AA84" i="4"/>
  <c r="AI84" i="4"/>
  <c r="AJ84" i="4"/>
  <c r="AK84" i="4"/>
  <c r="AL84" i="4"/>
  <c r="AO84" i="4"/>
  <c r="Z18" i="4"/>
  <c r="AB18" i="4"/>
  <c r="AC18" i="4"/>
  <c r="AD18" i="4"/>
  <c r="AA18" i="4"/>
  <c r="AE18" i="4"/>
  <c r="AK18" i="4"/>
  <c r="AL18" i="4"/>
  <c r="AM18" i="4"/>
  <c r="AF18" i="4"/>
  <c r="AJ18" i="4"/>
  <c r="AN18" i="4"/>
  <c r="AO18" i="4"/>
  <c r="AI18" i="4"/>
  <c r="AA105" i="4"/>
  <c r="AB105" i="4"/>
  <c r="AE105" i="4"/>
  <c r="AF105" i="4"/>
  <c r="AJ105" i="4"/>
  <c r="AK105" i="4"/>
  <c r="Z105" i="4"/>
  <c r="AI105" i="4"/>
  <c r="AC105" i="4"/>
  <c r="AL105" i="4"/>
  <c r="AD105" i="4"/>
  <c r="AM105" i="4"/>
  <c r="AN105" i="4"/>
  <c r="AO105" i="4"/>
  <c r="AE222" i="4"/>
  <c r="AD222" i="4"/>
  <c r="AF222" i="4"/>
  <c r="AB222" i="4"/>
  <c r="AM222" i="4"/>
  <c r="AC222" i="4"/>
  <c r="AN222" i="4"/>
  <c r="Z222" i="4"/>
  <c r="AA222" i="4"/>
  <c r="AO222" i="4"/>
  <c r="AI222" i="4"/>
  <c r="AJ222" i="4"/>
  <c r="AK222" i="4"/>
  <c r="AL222" i="4"/>
  <c r="Z144" i="4"/>
  <c r="AE144" i="4"/>
  <c r="AF144" i="4"/>
  <c r="AA144" i="4"/>
  <c r="AI144" i="4"/>
  <c r="AB144" i="4"/>
  <c r="AC144" i="4"/>
  <c r="AD144" i="4"/>
  <c r="AO144" i="4"/>
  <c r="AJ144" i="4"/>
  <c r="AK144" i="4"/>
  <c r="AL144" i="4"/>
  <c r="AM144" i="4"/>
  <c r="AN144" i="4"/>
  <c r="Z80" i="4"/>
  <c r="AA80" i="4"/>
  <c r="AB80" i="4"/>
  <c r="AC80" i="4"/>
  <c r="AI80" i="4"/>
  <c r="AD80" i="4"/>
  <c r="AJ80" i="4"/>
  <c r="AE80" i="4"/>
  <c r="AF80" i="4"/>
  <c r="AN80" i="4"/>
  <c r="AO80" i="4"/>
  <c r="AK80" i="4"/>
  <c r="AL80" i="4"/>
  <c r="AM80" i="4"/>
  <c r="AD229" i="4"/>
  <c r="AA229" i="4"/>
  <c r="AB229" i="4"/>
  <c r="AC229" i="4"/>
  <c r="AL229" i="4"/>
  <c r="AM229" i="4"/>
  <c r="Z229" i="4"/>
  <c r="AE229" i="4"/>
  <c r="AF229" i="4"/>
  <c r="AI229" i="4"/>
  <c r="AJ229" i="4"/>
  <c r="AK229" i="4"/>
  <c r="AN229" i="4"/>
  <c r="AO229" i="4"/>
  <c r="AB151" i="4"/>
  <c r="AC151" i="4"/>
  <c r="Z151" i="4"/>
  <c r="AA151" i="4"/>
  <c r="AD151" i="4"/>
  <c r="AE151" i="4"/>
  <c r="AN151" i="4"/>
  <c r="AO151" i="4"/>
  <c r="AI151" i="4"/>
  <c r="AF151" i="4"/>
  <c r="AJ151" i="4"/>
  <c r="AK151" i="4"/>
  <c r="AL151" i="4"/>
  <c r="AM151" i="4"/>
  <c r="AD47" i="4"/>
  <c r="Z47" i="4"/>
  <c r="AA47" i="4"/>
  <c r="AB47" i="4"/>
  <c r="AC47" i="4"/>
  <c r="AE47" i="4"/>
  <c r="AF47" i="4"/>
  <c r="AI47" i="4"/>
  <c r="AJ47" i="4"/>
  <c r="AM47" i="4"/>
  <c r="AN47" i="4"/>
  <c r="AO47" i="4"/>
  <c r="AK47" i="4"/>
  <c r="AL47" i="4"/>
  <c r="AE190" i="4"/>
  <c r="AF190" i="4"/>
  <c r="AC190" i="4"/>
  <c r="AD190" i="4"/>
  <c r="AM190" i="4"/>
  <c r="Z190" i="4"/>
  <c r="AN190" i="4"/>
  <c r="AA190" i="4"/>
  <c r="AO190" i="4"/>
  <c r="AB190" i="4"/>
  <c r="AK190" i="4"/>
  <c r="AL190" i="4"/>
  <c r="AI190" i="4"/>
  <c r="AJ190" i="4"/>
  <c r="AF94" i="4"/>
  <c r="Z94" i="4"/>
  <c r="AA94" i="4"/>
  <c r="AE94" i="4"/>
  <c r="AO94" i="4"/>
  <c r="AL94" i="4"/>
  <c r="AB94" i="4"/>
  <c r="AM94" i="4"/>
  <c r="AC94" i="4"/>
  <c r="AN94" i="4"/>
  <c r="AD94" i="4"/>
  <c r="AK94" i="4"/>
  <c r="AJ94" i="4"/>
  <c r="AI94" i="4"/>
  <c r="Z225" i="4"/>
  <c r="AB225" i="4"/>
  <c r="AC225" i="4"/>
  <c r="AD225" i="4"/>
  <c r="AI225" i="4"/>
  <c r="AA225" i="4"/>
  <c r="AE225" i="4"/>
  <c r="AO225" i="4"/>
  <c r="AF225" i="4"/>
  <c r="AN225" i="4"/>
  <c r="AJ225" i="4"/>
  <c r="AL225" i="4"/>
  <c r="AM225" i="4"/>
  <c r="AK225" i="4"/>
  <c r="AB187" i="4"/>
  <c r="AC187" i="4"/>
  <c r="AD187" i="4"/>
  <c r="AE187" i="4"/>
  <c r="AF187" i="4"/>
  <c r="AJ187" i="4"/>
  <c r="AK187" i="4"/>
  <c r="Z187" i="4"/>
  <c r="AL187" i="4"/>
  <c r="AA187" i="4"/>
  <c r="AI187" i="4"/>
  <c r="AM187" i="4"/>
  <c r="AN187" i="4"/>
  <c r="AO187" i="4"/>
  <c r="AC155" i="4"/>
  <c r="AA155" i="4"/>
  <c r="AB155" i="4"/>
  <c r="Z155" i="4"/>
  <c r="AJ155" i="4"/>
  <c r="AK155" i="4"/>
  <c r="AL155" i="4"/>
  <c r="AM155" i="4"/>
  <c r="AD155" i="4"/>
  <c r="AF155" i="4"/>
  <c r="AN155" i="4"/>
  <c r="AO155" i="4"/>
  <c r="AI155" i="4"/>
  <c r="AE155" i="4"/>
  <c r="AC123" i="4"/>
  <c r="AD123" i="4"/>
  <c r="AB123" i="4"/>
  <c r="AL123" i="4"/>
  <c r="AE123" i="4"/>
  <c r="AM123" i="4"/>
  <c r="AF123" i="4"/>
  <c r="AK123" i="4"/>
  <c r="AN123" i="4"/>
  <c r="AO123" i="4"/>
  <c r="AI123" i="4"/>
  <c r="AJ123" i="4"/>
  <c r="Z123" i="4"/>
  <c r="AA123" i="4"/>
  <c r="AC91" i="4"/>
  <c r="AD91" i="4"/>
  <c r="Z91" i="4"/>
  <c r="AF91" i="4"/>
  <c r="AL91" i="4"/>
  <c r="AM91" i="4"/>
  <c r="AK91" i="4"/>
  <c r="AN91" i="4"/>
  <c r="AO91" i="4"/>
  <c r="AA91" i="4"/>
  <c r="AB91" i="4"/>
  <c r="AE91" i="4"/>
  <c r="AI91" i="4"/>
  <c r="AJ91" i="4"/>
  <c r="AB66" i="4"/>
  <c r="AC66" i="4"/>
  <c r="Z66" i="4"/>
  <c r="AA66" i="4"/>
  <c r="AD66" i="4"/>
  <c r="AE66" i="4"/>
  <c r="AK66" i="4"/>
  <c r="AL66" i="4"/>
  <c r="AI66" i="4"/>
  <c r="AF66" i="4"/>
  <c r="AJ66" i="4"/>
  <c r="AM66" i="4"/>
  <c r="AN66" i="4"/>
  <c r="AO66" i="4"/>
  <c r="Z209" i="4"/>
  <c r="AA209" i="4"/>
  <c r="AB209" i="4"/>
  <c r="AC209" i="4"/>
  <c r="AD209" i="4"/>
  <c r="AI209" i="4"/>
  <c r="AE209" i="4"/>
  <c r="AF209" i="4"/>
  <c r="AK209" i="4"/>
  <c r="AL209" i="4"/>
  <c r="AM209" i="4"/>
  <c r="AN209" i="4"/>
  <c r="AO209" i="4"/>
  <c r="AJ209" i="4"/>
  <c r="AA137" i="4"/>
  <c r="Z137" i="4"/>
  <c r="AB137" i="4"/>
  <c r="AJ137" i="4"/>
  <c r="AC137" i="4"/>
  <c r="AD137" i="4"/>
  <c r="AE137" i="4"/>
  <c r="AI137" i="4"/>
  <c r="AK137" i="4"/>
  <c r="AL137" i="4"/>
  <c r="AM137" i="4"/>
  <c r="AF137" i="4"/>
  <c r="AN137" i="4"/>
  <c r="AO137" i="4"/>
  <c r="AF33" i="4"/>
  <c r="Z33" i="4"/>
  <c r="AA33" i="4"/>
  <c r="AB33" i="4"/>
  <c r="AJ33" i="4"/>
  <c r="AC33" i="4"/>
  <c r="AK33" i="4"/>
  <c r="AD33" i="4"/>
  <c r="AL33" i="4"/>
  <c r="AE33" i="4"/>
  <c r="AI33" i="4"/>
  <c r="AM33" i="4"/>
  <c r="AN33" i="4"/>
  <c r="AO33" i="4"/>
  <c r="AF78" i="4"/>
  <c r="AB78" i="4"/>
  <c r="AC78" i="4"/>
  <c r="AD78" i="4"/>
  <c r="AE78" i="4"/>
  <c r="AO78" i="4"/>
  <c r="Z78" i="4"/>
  <c r="AA78" i="4"/>
  <c r="AI78" i="4"/>
  <c r="AJ78" i="4"/>
  <c r="AK78" i="4"/>
  <c r="AL78" i="4"/>
  <c r="AN78" i="4"/>
  <c r="AM78" i="4"/>
  <c r="AB122" i="4"/>
  <c r="AC122" i="4"/>
  <c r="AD122" i="4"/>
  <c r="AE122" i="4"/>
  <c r="AF122" i="4"/>
  <c r="AK122" i="4"/>
  <c r="AL122" i="4"/>
  <c r="AI122" i="4"/>
  <c r="AJ122" i="4"/>
  <c r="AM122" i="4"/>
  <c r="Z122" i="4"/>
  <c r="AA122" i="4"/>
  <c r="AN122" i="4"/>
  <c r="AO122" i="4"/>
  <c r="AA81" i="4"/>
  <c r="AB81" i="4"/>
  <c r="AC81" i="4"/>
  <c r="AD81" i="4"/>
  <c r="AE81" i="4"/>
  <c r="AF81" i="4"/>
  <c r="AJ81" i="4"/>
  <c r="AK81" i="4"/>
  <c r="Z81" i="4"/>
  <c r="AI81" i="4"/>
  <c r="AL81" i="4"/>
  <c r="AM81" i="4"/>
  <c r="AN81" i="4"/>
  <c r="AO81" i="4"/>
  <c r="Z200" i="4"/>
  <c r="AA200" i="4"/>
  <c r="AB200" i="4"/>
  <c r="AO200" i="4"/>
  <c r="AI200" i="4"/>
  <c r="AC200" i="4"/>
  <c r="AJ200" i="4"/>
  <c r="AD200" i="4"/>
  <c r="AK200" i="4"/>
  <c r="AE200" i="4"/>
  <c r="AL200" i="4"/>
  <c r="AF200" i="4"/>
  <c r="AM200" i="4"/>
  <c r="AN200" i="4"/>
  <c r="Z120" i="4"/>
  <c r="AA120" i="4"/>
  <c r="AF120" i="4"/>
  <c r="AE120" i="4"/>
  <c r="AI120" i="4"/>
  <c r="AJ120" i="4"/>
  <c r="AL120" i="4"/>
  <c r="AB120" i="4"/>
  <c r="AM120" i="4"/>
  <c r="AC120" i="4"/>
  <c r="AN120" i="4"/>
  <c r="AD120" i="4"/>
  <c r="AO120" i="4"/>
  <c r="AK120" i="4"/>
  <c r="AE56" i="4"/>
  <c r="AA56" i="4"/>
  <c r="AB56" i="4"/>
  <c r="AC56" i="4"/>
  <c r="Z56" i="4"/>
  <c r="AI56" i="4"/>
  <c r="AJ56" i="4"/>
  <c r="AL56" i="4"/>
  <c r="AM56" i="4"/>
  <c r="AN56" i="4"/>
  <c r="AD56" i="4"/>
  <c r="AO56" i="4"/>
  <c r="AF56" i="4"/>
  <c r="AK56" i="4"/>
  <c r="AF199" i="4"/>
  <c r="AD199" i="4"/>
  <c r="AE199" i="4"/>
  <c r="Z199" i="4"/>
  <c r="AN199" i="4"/>
  <c r="AA199" i="4"/>
  <c r="AO199" i="4"/>
  <c r="AB199" i="4"/>
  <c r="AC199" i="4"/>
  <c r="AI199" i="4"/>
  <c r="AJ199" i="4"/>
  <c r="AK199" i="4"/>
  <c r="AL199" i="4"/>
  <c r="AM199" i="4"/>
  <c r="Z71" i="4"/>
  <c r="AA71" i="4"/>
  <c r="AB71" i="4"/>
  <c r="AC71" i="4"/>
  <c r="AI71" i="4"/>
  <c r="AD71" i="4"/>
  <c r="AE71" i="4"/>
  <c r="AF71" i="4"/>
  <c r="AM71" i="4"/>
  <c r="AN71" i="4"/>
  <c r="AO71" i="4"/>
  <c r="AJ71" i="4"/>
  <c r="AK71" i="4"/>
  <c r="AL71" i="4"/>
  <c r="AC228" i="4"/>
  <c r="Z228" i="4"/>
  <c r="AA228" i="4"/>
  <c r="AE228" i="4"/>
  <c r="AK228" i="4"/>
  <c r="AF228" i="4"/>
  <c r="AL228" i="4"/>
  <c r="AM228" i="4"/>
  <c r="AN228" i="4"/>
  <c r="AB228" i="4"/>
  <c r="AO228" i="4"/>
  <c r="AD228" i="4"/>
  <c r="AI228" i="4"/>
  <c r="AJ228" i="4"/>
  <c r="AF134" i="4"/>
  <c r="AB134" i="4"/>
  <c r="AC134" i="4"/>
  <c r="AO134" i="4"/>
  <c r="Z134" i="4"/>
  <c r="AA134" i="4"/>
  <c r="AL134" i="4"/>
  <c r="AM134" i="4"/>
  <c r="AN134" i="4"/>
  <c r="AD134" i="4"/>
  <c r="AI134" i="4"/>
  <c r="AJ134" i="4"/>
  <c r="AK134" i="4"/>
  <c r="AE134" i="4"/>
  <c r="AC22" i="4"/>
  <c r="AA22" i="4"/>
  <c r="AB22" i="4"/>
  <c r="AD22" i="4"/>
  <c r="Z22" i="4"/>
  <c r="AE22" i="4"/>
  <c r="AF22" i="4"/>
  <c r="AO22" i="4"/>
  <c r="AI22" i="4"/>
  <c r="AJ22" i="4"/>
  <c r="AK22" i="4"/>
  <c r="AL22" i="4"/>
  <c r="AM22" i="4"/>
  <c r="AN22" i="4"/>
  <c r="AF70" i="4"/>
  <c r="AD70" i="4"/>
  <c r="AE70" i="4"/>
  <c r="AC70" i="4"/>
  <c r="AO70" i="4"/>
  <c r="AA70" i="4"/>
  <c r="AJ70" i="4"/>
  <c r="AB70" i="4"/>
  <c r="AK70" i="4"/>
  <c r="AL70" i="4"/>
  <c r="AM70" i="4"/>
  <c r="AN70" i="4"/>
  <c r="Z70" i="4"/>
  <c r="AI70" i="4"/>
  <c r="AB235" i="4"/>
  <c r="AE235" i="4"/>
  <c r="AF235" i="4"/>
  <c r="Z235" i="4"/>
  <c r="AJ235" i="4"/>
  <c r="AA235" i="4"/>
  <c r="AK235" i="4"/>
  <c r="AC235" i="4"/>
  <c r="AD235" i="4"/>
  <c r="AI235" i="4"/>
  <c r="AL235" i="4"/>
  <c r="AM235" i="4"/>
  <c r="AO235" i="4"/>
  <c r="AN235" i="4"/>
  <c r="AD197" i="4"/>
  <c r="AE197" i="4"/>
  <c r="Z197" i="4"/>
  <c r="AA197" i="4"/>
  <c r="AL197" i="4"/>
  <c r="AM197" i="4"/>
  <c r="AN197" i="4"/>
  <c r="AB197" i="4"/>
  <c r="AI197" i="4"/>
  <c r="AC197" i="4"/>
  <c r="AO197" i="4"/>
  <c r="AF197" i="4"/>
  <c r="AK197" i="4"/>
  <c r="AJ197" i="4"/>
  <c r="AE165" i="4"/>
  <c r="AD165" i="4"/>
  <c r="AF165" i="4"/>
  <c r="Z165" i="4"/>
  <c r="AA165" i="4"/>
  <c r="AB165" i="4"/>
  <c r="AC165" i="4"/>
  <c r="AL165" i="4"/>
  <c r="AM165" i="4"/>
  <c r="AN165" i="4"/>
  <c r="AO165" i="4"/>
  <c r="AI165" i="4"/>
  <c r="AJ165" i="4"/>
  <c r="AK165" i="4"/>
  <c r="AE133" i="4"/>
  <c r="Z133" i="4"/>
  <c r="AA133" i="4"/>
  <c r="AD133" i="4"/>
  <c r="AN133" i="4"/>
  <c r="AF133" i="4"/>
  <c r="AJ133" i="4"/>
  <c r="AK133" i="4"/>
  <c r="AB133" i="4"/>
  <c r="AL133" i="4"/>
  <c r="AC133" i="4"/>
  <c r="AM133" i="4"/>
  <c r="AO133" i="4"/>
  <c r="AI133" i="4"/>
  <c r="AE101" i="4"/>
  <c r="AF101" i="4"/>
  <c r="AA101" i="4"/>
  <c r="AB101" i="4"/>
  <c r="AC101" i="4"/>
  <c r="AD101" i="4"/>
  <c r="Z101" i="4"/>
  <c r="AN101" i="4"/>
  <c r="AO101" i="4"/>
  <c r="AI101" i="4"/>
  <c r="AJ101" i="4"/>
  <c r="AK101" i="4"/>
  <c r="AL101" i="4"/>
  <c r="AM101" i="4"/>
  <c r="AE69" i="4"/>
  <c r="AF69" i="4"/>
  <c r="AA69" i="4"/>
  <c r="AB69" i="4"/>
  <c r="AC69" i="4"/>
  <c r="AD69" i="4"/>
  <c r="AN69" i="4"/>
  <c r="AO69" i="4"/>
  <c r="Z69" i="4"/>
  <c r="AI69" i="4"/>
  <c r="AJ69" i="4"/>
  <c r="AK69" i="4"/>
  <c r="AL69" i="4"/>
  <c r="AM69" i="4"/>
  <c r="AB37" i="4"/>
  <c r="AF37" i="4"/>
  <c r="Z37" i="4"/>
  <c r="AA37" i="4"/>
  <c r="AC37" i="4"/>
  <c r="AN37" i="4"/>
  <c r="AD37" i="4"/>
  <c r="AO37" i="4"/>
  <c r="AE37" i="4"/>
  <c r="AI37" i="4"/>
  <c r="AJ37" i="4"/>
  <c r="AK37" i="4"/>
  <c r="AL37" i="4"/>
  <c r="AM37" i="4"/>
  <c r="AB5" i="4"/>
  <c r="AC5" i="4"/>
  <c r="AD5" i="4"/>
  <c r="AL5" i="4"/>
  <c r="AE5" i="4"/>
  <c r="AF5" i="4"/>
  <c r="AA5" i="4"/>
  <c r="AO5" i="4"/>
  <c r="Z5" i="4"/>
  <c r="AI5" i="4"/>
  <c r="AJ5" i="4"/>
  <c r="AK5" i="4"/>
  <c r="AM5" i="4"/>
  <c r="AN5" i="4"/>
  <c r="AA28" i="4"/>
  <c r="AE28" i="4"/>
  <c r="AF28" i="4"/>
  <c r="AB28" i="4"/>
  <c r="AC28" i="4"/>
  <c r="AD28" i="4"/>
  <c r="Z28" i="4"/>
  <c r="AM28" i="4"/>
  <c r="AN28" i="4"/>
  <c r="AO28" i="4"/>
  <c r="AI28" i="4"/>
  <c r="AJ28" i="4"/>
  <c r="AK28" i="4"/>
  <c r="AL28" i="4"/>
  <c r="AC83" i="4"/>
  <c r="AD83" i="4"/>
  <c r="Z83" i="4"/>
  <c r="AA83" i="4"/>
  <c r="AB83" i="4"/>
  <c r="AL83" i="4"/>
  <c r="AE83" i="4"/>
  <c r="AM83" i="4"/>
  <c r="AF83" i="4"/>
  <c r="AO83" i="4"/>
  <c r="AI83" i="4"/>
  <c r="AJ83" i="4"/>
  <c r="AK83" i="4"/>
  <c r="AN83" i="4"/>
  <c r="Z35" i="4"/>
  <c r="AB35" i="4"/>
  <c r="AC35" i="4"/>
  <c r="AD35" i="4"/>
  <c r="AA35" i="4"/>
  <c r="AL35" i="4"/>
  <c r="AM35" i="4"/>
  <c r="AN35" i="4"/>
  <c r="AI35" i="4"/>
  <c r="AJ35" i="4"/>
  <c r="AK35" i="4"/>
  <c r="AE35" i="4"/>
  <c r="AF35" i="4"/>
  <c r="AO35" i="4"/>
  <c r="AF240" i="4"/>
  <c r="Z240" i="4"/>
  <c r="AO240" i="4"/>
  <c r="AA240" i="4"/>
  <c r="AI240" i="4"/>
  <c r="AJ240" i="4"/>
  <c r="AB240" i="4"/>
  <c r="AC240" i="4"/>
  <c r="AD240" i="4"/>
  <c r="AM240" i="4"/>
  <c r="AE240" i="4"/>
  <c r="AN240" i="4"/>
  <c r="AK240" i="4"/>
  <c r="AL240" i="4"/>
  <c r="AA194" i="4"/>
  <c r="AB194" i="4"/>
  <c r="Z194" i="4"/>
  <c r="AI194" i="4"/>
  <c r="AJ194" i="4"/>
  <c r="AK194" i="4"/>
  <c r="AC194" i="4"/>
  <c r="AM194" i="4"/>
  <c r="AN194" i="4"/>
  <c r="AO194" i="4"/>
  <c r="AD194" i="4"/>
  <c r="AE194" i="4"/>
  <c r="AF194" i="4"/>
  <c r="AL194" i="4"/>
  <c r="AB162" i="4"/>
  <c r="Z162" i="4"/>
  <c r="AA162" i="4"/>
  <c r="AI162" i="4"/>
  <c r="AJ162" i="4"/>
  <c r="AK162" i="4"/>
  <c r="AL162" i="4"/>
  <c r="AC162" i="4"/>
  <c r="AM162" i="4"/>
  <c r="AN162" i="4"/>
  <c r="AO162" i="4"/>
  <c r="AD162" i="4"/>
  <c r="AE162" i="4"/>
  <c r="AF162" i="4"/>
  <c r="AB114" i="4"/>
  <c r="AC114" i="4"/>
  <c r="AF114" i="4"/>
  <c r="AK114" i="4"/>
  <c r="Z114" i="4"/>
  <c r="AL114" i="4"/>
  <c r="AA114" i="4"/>
  <c r="AD114" i="4"/>
  <c r="AE114" i="4"/>
  <c r="AJ114" i="4"/>
  <c r="AM114" i="4"/>
  <c r="AN114" i="4"/>
  <c r="AO114" i="4"/>
  <c r="AI114" i="4"/>
  <c r="Z34" i="4"/>
  <c r="AA34" i="4"/>
  <c r="AB34" i="4"/>
  <c r="AD34" i="4"/>
  <c r="AE34" i="4"/>
  <c r="AF34" i="4"/>
  <c r="AK34" i="4"/>
  <c r="AL34" i="4"/>
  <c r="AM34" i="4"/>
  <c r="AC34" i="4"/>
  <c r="AO34" i="4"/>
  <c r="AI34" i="4"/>
  <c r="AJ34" i="4"/>
  <c r="AN34" i="4"/>
  <c r="Z185" i="4"/>
  <c r="AA185" i="4"/>
  <c r="AF185" i="4"/>
  <c r="AI185" i="4"/>
  <c r="AJ185" i="4"/>
  <c r="AB185" i="4"/>
  <c r="AL185" i="4"/>
  <c r="AM185" i="4"/>
  <c r="AC185" i="4"/>
  <c r="AN185" i="4"/>
  <c r="AD185" i="4"/>
  <c r="AO185" i="4"/>
  <c r="AE185" i="4"/>
  <c r="AK185" i="4"/>
  <c r="AA97" i="4"/>
  <c r="AB97" i="4"/>
  <c r="Z97" i="4"/>
  <c r="AF97" i="4"/>
  <c r="AJ97" i="4"/>
  <c r="AK97" i="4"/>
  <c r="AM97" i="4"/>
  <c r="AN97" i="4"/>
  <c r="AO97" i="4"/>
  <c r="AC97" i="4"/>
  <c r="AD97" i="4"/>
  <c r="AE97" i="4"/>
  <c r="AI97" i="4"/>
  <c r="AL97" i="4"/>
  <c r="Z64" i="4"/>
  <c r="AA64" i="4"/>
  <c r="AD64" i="4"/>
  <c r="AE64" i="4"/>
  <c r="AF64" i="4"/>
  <c r="AC64" i="4"/>
  <c r="AI64" i="4"/>
  <c r="AJ64" i="4"/>
  <c r="AK64" i="4"/>
  <c r="AL64" i="4"/>
  <c r="AB64" i="4"/>
  <c r="AM64" i="4"/>
  <c r="AN64" i="4"/>
  <c r="AO64" i="4"/>
  <c r="Z167" i="4"/>
  <c r="AA167" i="4"/>
  <c r="AB167" i="4"/>
  <c r="AC167" i="4"/>
  <c r="AD167" i="4"/>
  <c r="AN167" i="4"/>
  <c r="AE167" i="4"/>
  <c r="AO167" i="4"/>
  <c r="AF167" i="4"/>
  <c r="AI167" i="4"/>
  <c r="AJ167" i="4"/>
  <c r="AK167" i="4"/>
  <c r="AL167" i="4"/>
  <c r="AM167" i="4"/>
  <c r="AD63" i="4"/>
  <c r="Z63" i="4"/>
  <c r="AA63" i="4"/>
  <c r="AB63" i="4"/>
  <c r="AC63" i="4"/>
  <c r="AI63" i="4"/>
  <c r="AO63" i="4"/>
  <c r="AE63" i="4"/>
  <c r="AF63" i="4"/>
  <c r="AJ63" i="4"/>
  <c r="AK63" i="4"/>
  <c r="AL63" i="4"/>
  <c r="AM63" i="4"/>
  <c r="AN63" i="4"/>
  <c r="AF142" i="4"/>
  <c r="AA142" i="4"/>
  <c r="AB142" i="4"/>
  <c r="AC142" i="4"/>
  <c r="AO142" i="4"/>
  <c r="AD142" i="4"/>
  <c r="AE142" i="4"/>
  <c r="AK142" i="4"/>
  <c r="AL142" i="4"/>
  <c r="AM142" i="4"/>
  <c r="AN142" i="4"/>
  <c r="AI142" i="4"/>
  <c r="AJ142" i="4"/>
  <c r="Z142" i="4"/>
  <c r="AA242" i="4"/>
  <c r="AB242" i="4"/>
  <c r="AC242" i="4"/>
  <c r="AD242" i="4"/>
  <c r="AI242" i="4"/>
  <c r="AJ242" i="4"/>
  <c r="Z242" i="4"/>
  <c r="AN242" i="4"/>
  <c r="AE242" i="4"/>
  <c r="AO242" i="4"/>
  <c r="AF242" i="4"/>
  <c r="AK242" i="4"/>
  <c r="AL242" i="4"/>
  <c r="AM242" i="4"/>
  <c r="AC204" i="4"/>
  <c r="AD204" i="4"/>
  <c r="AA204" i="4"/>
  <c r="AB204" i="4"/>
  <c r="AE204" i="4"/>
  <c r="Z204" i="4"/>
  <c r="AK204" i="4"/>
  <c r="AF204" i="4"/>
  <c r="AL204" i="4"/>
  <c r="AN204" i="4"/>
  <c r="AO204" i="4"/>
  <c r="AJ204" i="4"/>
  <c r="AM204" i="4"/>
  <c r="AI204" i="4"/>
  <c r="AD172" i="4"/>
  <c r="AA172" i="4"/>
  <c r="AB172" i="4"/>
  <c r="Z172" i="4"/>
  <c r="AC172" i="4"/>
  <c r="AE172" i="4"/>
  <c r="AK172" i="4"/>
  <c r="AL172" i="4"/>
  <c r="AM172" i="4"/>
  <c r="AF172" i="4"/>
  <c r="AN172" i="4"/>
  <c r="AO172" i="4"/>
  <c r="AJ172" i="4"/>
  <c r="AI172" i="4"/>
  <c r="AD140" i="4"/>
  <c r="AF140" i="4"/>
  <c r="AC140" i="4"/>
  <c r="AM140" i="4"/>
  <c r="AE140" i="4"/>
  <c r="Z140" i="4"/>
  <c r="AA140" i="4"/>
  <c r="AI140" i="4"/>
  <c r="AB140" i="4"/>
  <c r="AJ140" i="4"/>
  <c r="AK140" i="4"/>
  <c r="AO140" i="4"/>
  <c r="AL140" i="4"/>
  <c r="AN140" i="4"/>
  <c r="AD108" i="4"/>
  <c r="AE108" i="4"/>
  <c r="AF108" i="4"/>
  <c r="AC108" i="4"/>
  <c r="AM108" i="4"/>
  <c r="AN108" i="4"/>
  <c r="AJ108" i="4"/>
  <c r="AK108" i="4"/>
  <c r="AL108" i="4"/>
  <c r="AO108" i="4"/>
  <c r="Z108" i="4"/>
  <c r="AB108" i="4"/>
  <c r="AI108" i="4"/>
  <c r="AA108" i="4"/>
  <c r="AD76" i="4"/>
  <c r="AE76" i="4"/>
  <c r="AF76" i="4"/>
  <c r="AC76" i="4"/>
  <c r="AM76" i="4"/>
  <c r="AN76" i="4"/>
  <c r="AJ76" i="4"/>
  <c r="AK76" i="4"/>
  <c r="AL76" i="4"/>
  <c r="AO76" i="4"/>
  <c r="Z76" i="4"/>
  <c r="AA76" i="4"/>
  <c r="AB76" i="4"/>
  <c r="AI76" i="4"/>
  <c r="Z201" i="4"/>
  <c r="AA201" i="4"/>
  <c r="AB201" i="4"/>
  <c r="AC201" i="4"/>
  <c r="AD201" i="4"/>
  <c r="AE201" i="4"/>
  <c r="AF201" i="4"/>
  <c r="AI201" i="4"/>
  <c r="AM201" i="4"/>
  <c r="AN201" i="4"/>
  <c r="AO201" i="4"/>
  <c r="AK201" i="4"/>
  <c r="AJ201" i="4"/>
  <c r="AL201" i="4"/>
  <c r="AA73" i="4"/>
  <c r="AB73" i="4"/>
  <c r="AE73" i="4"/>
  <c r="AF73" i="4"/>
  <c r="AD73" i="4"/>
  <c r="AJ73" i="4"/>
  <c r="AK73" i="4"/>
  <c r="AI73" i="4"/>
  <c r="AL73" i="4"/>
  <c r="AM73" i="4"/>
  <c r="Z73" i="4"/>
  <c r="AN73" i="4"/>
  <c r="AC73" i="4"/>
  <c r="AO73" i="4"/>
  <c r="Z192" i="4"/>
  <c r="AA192" i="4"/>
  <c r="AB192" i="4"/>
  <c r="AC192" i="4"/>
  <c r="AD192" i="4"/>
  <c r="AE192" i="4"/>
  <c r="AO192" i="4"/>
  <c r="AF192" i="4"/>
  <c r="AI192" i="4"/>
  <c r="AM192" i="4"/>
  <c r="AN192" i="4"/>
  <c r="AJ192" i="4"/>
  <c r="AK192" i="4"/>
  <c r="AL192" i="4"/>
  <c r="Z128" i="4"/>
  <c r="AA128" i="4"/>
  <c r="AD128" i="4"/>
  <c r="AE128" i="4"/>
  <c r="AI128" i="4"/>
  <c r="AB128" i="4"/>
  <c r="AC128" i="4"/>
  <c r="AF128" i="4"/>
  <c r="AJ128" i="4"/>
  <c r="AK128" i="4"/>
  <c r="AL128" i="4"/>
  <c r="AM128" i="4"/>
  <c r="AN128" i="4"/>
  <c r="AO128" i="4"/>
  <c r="AE48" i="4"/>
  <c r="AB48" i="4"/>
  <c r="AC48" i="4"/>
  <c r="AD48" i="4"/>
  <c r="AI48" i="4"/>
  <c r="AJ48" i="4"/>
  <c r="AK48" i="4"/>
  <c r="AL48" i="4"/>
  <c r="Z48" i="4"/>
  <c r="AF48" i="4"/>
  <c r="AM48" i="4"/>
  <c r="AN48" i="4"/>
  <c r="AO48" i="4"/>
  <c r="AA48" i="4"/>
  <c r="AF207" i="4"/>
  <c r="AB207" i="4"/>
  <c r="AC207" i="4"/>
  <c r="AD207" i="4"/>
  <c r="AN207" i="4"/>
  <c r="Z207" i="4"/>
  <c r="AO207" i="4"/>
  <c r="AA207" i="4"/>
  <c r="AE207" i="4"/>
  <c r="AM207" i="4"/>
  <c r="AK207" i="4"/>
  <c r="AL207" i="4"/>
  <c r="AI207" i="4"/>
  <c r="AJ207" i="4"/>
  <c r="AD135" i="4"/>
  <c r="AE135" i="4"/>
  <c r="AB135" i="4"/>
  <c r="AC135" i="4"/>
  <c r="AF135" i="4"/>
  <c r="AN135" i="4"/>
  <c r="AO135" i="4"/>
  <c r="AI135" i="4"/>
  <c r="AJ135" i="4"/>
  <c r="AM135" i="4"/>
  <c r="AL135" i="4"/>
  <c r="Z135" i="4"/>
  <c r="AA135" i="4"/>
  <c r="AK135" i="4"/>
  <c r="AD23" i="4"/>
  <c r="AC23" i="4"/>
  <c r="AE23" i="4"/>
  <c r="AF23" i="4"/>
  <c r="AI23" i="4"/>
  <c r="AJ23" i="4"/>
  <c r="AN23" i="4"/>
  <c r="AO23" i="4"/>
  <c r="Z23" i="4"/>
  <c r="AA23" i="4"/>
  <c r="AB23" i="4"/>
  <c r="AK23" i="4"/>
  <c r="AL23" i="4"/>
  <c r="AM23" i="4"/>
  <c r="AF166" i="4"/>
  <c r="AD166" i="4"/>
  <c r="AE166" i="4"/>
  <c r="AM166" i="4"/>
  <c r="AN166" i="4"/>
  <c r="AO166" i="4"/>
  <c r="Z166" i="4"/>
  <c r="AA166" i="4"/>
  <c r="AB166" i="4"/>
  <c r="AC166" i="4"/>
  <c r="AI166" i="4"/>
  <c r="AL166" i="4"/>
  <c r="AK166" i="4"/>
  <c r="AJ166" i="4"/>
  <c r="AC54" i="4"/>
  <c r="AF54" i="4"/>
  <c r="Z54" i="4"/>
  <c r="AA54" i="4"/>
  <c r="AO54" i="4"/>
  <c r="AB54" i="4"/>
  <c r="AD54" i="4"/>
  <c r="AI54" i="4"/>
  <c r="AE54" i="4"/>
  <c r="AN54" i="4"/>
  <c r="AJ54" i="4"/>
  <c r="AK54" i="4"/>
  <c r="AL54" i="4"/>
  <c r="AM54" i="4"/>
  <c r="Z217" i="4"/>
  <c r="AC217" i="4"/>
  <c r="AD217" i="4"/>
  <c r="AE217" i="4"/>
  <c r="AI217" i="4"/>
  <c r="AA217" i="4"/>
  <c r="AJ217" i="4"/>
  <c r="AK217" i="4"/>
  <c r="AN217" i="4"/>
  <c r="AB217" i="4"/>
  <c r="AO217" i="4"/>
  <c r="AF217" i="4"/>
  <c r="AL217" i="4"/>
  <c r="AM217" i="4"/>
  <c r="AB179" i="4"/>
  <c r="AC179" i="4"/>
  <c r="AF179" i="4"/>
  <c r="AJ179" i="4"/>
  <c r="AK179" i="4"/>
  <c r="AL179" i="4"/>
  <c r="Z179" i="4"/>
  <c r="AO179" i="4"/>
  <c r="AA179" i="4"/>
  <c r="AD179" i="4"/>
  <c r="AI179" i="4"/>
  <c r="AM179" i="4"/>
  <c r="AE179" i="4"/>
  <c r="AN179" i="4"/>
  <c r="AC147" i="4"/>
  <c r="AB147" i="4"/>
  <c r="AD147" i="4"/>
  <c r="AE147" i="4"/>
  <c r="AF147" i="4"/>
  <c r="AJ147" i="4"/>
  <c r="AK147" i="4"/>
  <c r="Z147" i="4"/>
  <c r="AL147" i="4"/>
  <c r="AA147" i="4"/>
  <c r="AM147" i="4"/>
  <c r="AI147" i="4"/>
  <c r="AN147" i="4"/>
  <c r="AO147" i="4"/>
  <c r="AC115" i="4"/>
  <c r="AD115" i="4"/>
  <c r="Z115" i="4"/>
  <c r="AA115" i="4"/>
  <c r="AL115" i="4"/>
  <c r="AM115" i="4"/>
  <c r="AO115" i="4"/>
  <c r="AB115" i="4"/>
  <c r="AE115" i="4"/>
  <c r="AF115" i="4"/>
  <c r="AI115" i="4"/>
  <c r="AJ115" i="4"/>
  <c r="AK115" i="4"/>
  <c r="AN115" i="4"/>
  <c r="AC75" i="4"/>
  <c r="AD75" i="4"/>
  <c r="AA75" i="4"/>
  <c r="AB75" i="4"/>
  <c r="AE75" i="4"/>
  <c r="AF75" i="4"/>
  <c r="AL75" i="4"/>
  <c r="AM75" i="4"/>
  <c r="Z75" i="4"/>
  <c r="AI75" i="4"/>
  <c r="AJ75" i="4"/>
  <c r="AK75" i="4"/>
  <c r="AN75" i="4"/>
  <c r="AO75" i="4"/>
  <c r="Z42" i="4"/>
  <c r="AA42" i="4"/>
  <c r="AE42" i="4"/>
  <c r="AF42" i="4"/>
  <c r="AK42" i="4"/>
  <c r="AL42" i="4"/>
  <c r="AB42" i="4"/>
  <c r="AM42" i="4"/>
  <c r="AC42" i="4"/>
  <c r="AD42" i="4"/>
  <c r="AI42" i="4"/>
  <c r="AJ42" i="4"/>
  <c r="AN42" i="4"/>
  <c r="AO42" i="4"/>
  <c r="Z193" i="4"/>
  <c r="AA193" i="4"/>
  <c r="AD193" i="4"/>
  <c r="AE193" i="4"/>
  <c r="AF193" i="4"/>
  <c r="AI193" i="4"/>
  <c r="AB193" i="4"/>
  <c r="AJ193" i="4"/>
  <c r="AC193" i="4"/>
  <c r="AK193" i="4"/>
  <c r="AL193" i="4"/>
  <c r="AO193" i="4"/>
  <c r="AM193" i="4"/>
  <c r="AN193" i="4"/>
  <c r="AA113" i="4"/>
  <c r="AB113" i="4"/>
  <c r="AC113" i="4"/>
  <c r="AD113" i="4"/>
  <c r="AE113" i="4"/>
  <c r="AF113" i="4"/>
  <c r="AJ113" i="4"/>
  <c r="AK113" i="4"/>
  <c r="AI113" i="4"/>
  <c r="AL113" i="4"/>
  <c r="AM113" i="4"/>
  <c r="AN113" i="4"/>
  <c r="Z113" i="4"/>
  <c r="AO113" i="4"/>
  <c r="AF9" i="4"/>
  <c r="AA9" i="4"/>
  <c r="AB9" i="4"/>
  <c r="AC9" i="4"/>
  <c r="AN9" i="4"/>
  <c r="AO9" i="4"/>
  <c r="AI9" i="4"/>
  <c r="Z9" i="4"/>
  <c r="AJ9" i="4"/>
  <c r="AD9" i="4"/>
  <c r="AK9" i="4"/>
  <c r="AE9" i="4"/>
  <c r="AL9" i="4"/>
  <c r="AM9" i="4"/>
  <c r="AC30" i="4"/>
  <c r="Z30" i="4"/>
  <c r="AA30" i="4"/>
  <c r="AB30" i="4"/>
  <c r="AD30" i="4"/>
  <c r="AE30" i="4"/>
  <c r="AF30" i="4"/>
  <c r="AO30" i="4"/>
  <c r="AI30" i="4"/>
  <c r="AJ30" i="4"/>
  <c r="AK30" i="4"/>
  <c r="AL30" i="4"/>
  <c r="AM30" i="4"/>
  <c r="AN30" i="4"/>
  <c r="AB106" i="4"/>
  <c r="AC106" i="4"/>
  <c r="Z106" i="4"/>
  <c r="AD106" i="4"/>
  <c r="AK106" i="4"/>
  <c r="AE106" i="4"/>
  <c r="AL106" i="4"/>
  <c r="AF106" i="4"/>
  <c r="AN106" i="4"/>
  <c r="AO106" i="4"/>
  <c r="AA106" i="4"/>
  <c r="AI106" i="4"/>
  <c r="AJ106" i="4"/>
  <c r="AM106" i="4"/>
  <c r="AF49" i="4"/>
  <c r="AD49" i="4"/>
  <c r="AE49" i="4"/>
  <c r="AA49" i="4"/>
  <c r="AB49" i="4"/>
  <c r="AC49" i="4"/>
  <c r="Z49" i="4"/>
  <c r="AJ49" i="4"/>
  <c r="AK49" i="4"/>
  <c r="AL49" i="4"/>
  <c r="AM49" i="4"/>
  <c r="AN49" i="4"/>
  <c r="AO49" i="4"/>
  <c r="AI49" i="4"/>
  <c r="Z176" i="4"/>
  <c r="AE176" i="4"/>
  <c r="AF176" i="4"/>
  <c r="AO176" i="4"/>
  <c r="AI176" i="4"/>
  <c r="AA176" i="4"/>
  <c r="AK176" i="4"/>
  <c r="AB176" i="4"/>
  <c r="AL176" i="4"/>
  <c r="AC176" i="4"/>
  <c r="AM176" i="4"/>
  <c r="AD176" i="4"/>
  <c r="AN176" i="4"/>
  <c r="AJ176" i="4"/>
  <c r="Z112" i="4"/>
  <c r="AA112" i="4"/>
  <c r="AB112" i="4"/>
  <c r="AI112" i="4"/>
  <c r="AJ112" i="4"/>
  <c r="AC112" i="4"/>
  <c r="AN112" i="4"/>
  <c r="AO112" i="4"/>
  <c r="AD112" i="4"/>
  <c r="AE112" i="4"/>
  <c r="AF112" i="4"/>
  <c r="AM112" i="4"/>
  <c r="AL112" i="4"/>
  <c r="AK112" i="4"/>
  <c r="AE40" i="4"/>
  <c r="AC40" i="4"/>
  <c r="AD40" i="4"/>
  <c r="AF40" i="4"/>
  <c r="AB40" i="4"/>
  <c r="AI40" i="4"/>
  <c r="AJ40" i="4"/>
  <c r="AK40" i="4"/>
  <c r="Z40" i="4"/>
  <c r="AL40" i="4"/>
  <c r="AA40" i="4"/>
  <c r="AM40" i="4"/>
  <c r="AN40" i="4"/>
  <c r="AO40" i="4"/>
  <c r="AA159" i="4"/>
  <c r="AB159" i="4"/>
  <c r="AE159" i="4"/>
  <c r="AF159" i="4"/>
  <c r="AN159" i="4"/>
  <c r="AO159" i="4"/>
  <c r="AI159" i="4"/>
  <c r="Z159" i="4"/>
  <c r="AC159" i="4"/>
  <c r="AD159" i="4"/>
  <c r="AJ159" i="4"/>
  <c r="AM159" i="4"/>
  <c r="AK159" i="4"/>
  <c r="AL159" i="4"/>
  <c r="AD55" i="4"/>
  <c r="Z55" i="4"/>
  <c r="AA55" i="4"/>
  <c r="AC55" i="4"/>
  <c r="AE55" i="4"/>
  <c r="AF55" i="4"/>
  <c r="AI55" i="4"/>
  <c r="AB55" i="4"/>
  <c r="AJ55" i="4"/>
  <c r="AK55" i="4"/>
  <c r="AL55" i="4"/>
  <c r="AM55" i="4"/>
  <c r="AN55" i="4"/>
  <c r="AO55" i="4"/>
  <c r="AE198" i="4"/>
  <c r="AF198" i="4"/>
  <c r="AA198" i="4"/>
  <c r="AB198" i="4"/>
  <c r="AC198" i="4"/>
  <c r="AD198" i="4"/>
  <c r="AM198" i="4"/>
  <c r="AN198" i="4"/>
  <c r="AO198" i="4"/>
  <c r="Z198" i="4"/>
  <c r="AJ198" i="4"/>
  <c r="AK198" i="4"/>
  <c r="AL198" i="4"/>
  <c r="AI198" i="4"/>
  <c r="AF102" i="4"/>
  <c r="AD102" i="4"/>
  <c r="AE102" i="4"/>
  <c r="AO102" i="4"/>
  <c r="Z102" i="4"/>
  <c r="AA102" i="4"/>
  <c r="AB102" i="4"/>
  <c r="AJ102" i="4"/>
  <c r="AK102" i="4"/>
  <c r="AL102" i="4"/>
  <c r="AM102" i="4"/>
  <c r="AC102" i="4"/>
  <c r="AI102" i="4"/>
  <c r="AN102" i="4"/>
  <c r="Z111" i="4"/>
  <c r="AE111" i="4"/>
  <c r="AF111" i="4"/>
  <c r="AB111" i="4"/>
  <c r="AC111" i="4"/>
  <c r="AI111" i="4"/>
  <c r="AD111" i="4"/>
  <c r="AK111" i="4"/>
  <c r="AL111" i="4"/>
  <c r="AM111" i="4"/>
  <c r="AA111" i="4"/>
  <c r="AN111" i="4"/>
  <c r="AJ111" i="4"/>
  <c r="AO111" i="4"/>
  <c r="AC38" i="4"/>
  <c r="Z38" i="4"/>
  <c r="AA38" i="4"/>
  <c r="AE38" i="4"/>
  <c r="AF38" i="4"/>
  <c r="AO38" i="4"/>
  <c r="AI38" i="4"/>
  <c r="AB38" i="4"/>
  <c r="AD38" i="4"/>
  <c r="AL38" i="4"/>
  <c r="AM38" i="4"/>
  <c r="AN38" i="4"/>
  <c r="AJ38" i="4"/>
  <c r="AK38" i="4"/>
  <c r="P73" i="21" l="1"/>
  <c r="O74" i="21" s="1"/>
  <c r="AK48" i="22"/>
  <c r="AK48" i="18" s="1"/>
  <c r="AL47" i="18"/>
  <c r="Q73" i="21"/>
  <c r="O75" i="21" s="1"/>
  <c r="AG193" i="17"/>
  <c r="AF200" i="17"/>
  <c r="T74" i="21"/>
  <c r="P78" i="21" s="1"/>
  <c r="O71" i="21"/>
  <c r="M73" i="21" s="1"/>
  <c r="Z50" i="22"/>
  <c r="Z50" i="18" s="1"/>
  <c r="AC47" i="18"/>
  <c r="Q61" i="20"/>
  <c r="AL48" i="22"/>
  <c r="AL48" i="18" s="1"/>
  <c r="AH193" i="17"/>
  <c r="P71" i="21"/>
  <c r="M74" i="21" s="1"/>
  <c r="R73" i="21"/>
  <c r="O76" i="21" s="1"/>
  <c r="AM48" i="22"/>
  <c r="AK49" i="22"/>
  <c r="AK49" i="18" s="1"/>
  <c r="AM47" i="18"/>
  <c r="AC48" i="22"/>
  <c r="AB48" i="22"/>
  <c r="AA48" i="22"/>
  <c r="AA48" i="18" s="1"/>
  <c r="AF193" i="17"/>
  <c r="P48" i="22"/>
  <c r="R48" i="22"/>
  <c r="P50" i="22" s="1"/>
  <c r="Q48" i="22"/>
  <c r="P49" i="22" s="1"/>
  <c r="S72" i="21"/>
  <c r="N77" i="21" s="1"/>
  <c r="R60" i="20"/>
  <c r="P62" i="20" s="1"/>
  <c r="P72" i="21"/>
  <c r="N74" i="21" s="1"/>
  <c r="R72" i="21"/>
  <c r="N76" i="21" s="1"/>
  <c r="Q60" i="20"/>
  <c r="P61" i="20" s="1"/>
  <c r="Q72" i="21"/>
  <c r="N75" i="21" s="1"/>
  <c r="P60" i="20"/>
  <c r="O72" i="21"/>
  <c r="N73" i="21" s="1"/>
  <c r="N72" i="21"/>
  <c r="T72" i="21"/>
  <c r="N78" i="21" s="1"/>
  <c r="S60" i="20"/>
  <c r="P63" i="20" s="1"/>
  <c r="T60" i="20"/>
  <c r="P64" i="20" s="1"/>
  <c r="R61" i="20"/>
  <c r="Q62" i="20" s="1"/>
  <c r="AN48" i="22"/>
  <c r="P47" i="22"/>
  <c r="O48" i="22" s="1"/>
  <c r="AS4" i="4"/>
  <c r="S73" i="21"/>
  <c r="O77" i="21" s="1"/>
  <c r="P74" i="21"/>
  <c r="Q59" i="20"/>
  <c r="O61" i="20" s="1"/>
  <c r="T61" i="20"/>
  <c r="Q64" i="20" s="1"/>
  <c r="Q74" i="21"/>
  <c r="P75" i="21" s="1"/>
  <c r="AT243" i="4"/>
  <c r="O73" i="21"/>
  <c r="S61" i="20"/>
  <c r="Q63" i="20" s="1"/>
  <c r="S74" i="21"/>
  <c r="P77" i="21" s="1"/>
  <c r="P59" i="20"/>
  <c r="O60" i="20" s="1"/>
  <c r="N71" i="21"/>
  <c r="M72" i="21" s="1"/>
  <c r="AA47" i="22"/>
  <c r="AK50" i="22"/>
  <c r="AK50" i="18" s="1"/>
  <c r="AN47" i="18"/>
  <c r="T73" i="21"/>
  <c r="O78" i="21" s="1"/>
  <c r="Z49" i="22"/>
  <c r="Z49" i="18" s="1"/>
  <c r="AB47" i="18"/>
  <c r="AT4" i="4"/>
  <c r="AF186" i="17"/>
  <c r="AE190" i="17" s="1"/>
  <c r="J13" i="15" s="1"/>
  <c r="AG186" i="17"/>
  <c r="AH186" i="17"/>
  <c r="P48" i="18"/>
  <c r="Q48" i="18"/>
  <c r="P49" i="18" s="1"/>
  <c r="R48" i="18"/>
  <c r="P50" i="18" s="1"/>
  <c r="P47" i="18"/>
  <c r="O48" i="18" s="1"/>
  <c r="AS40" i="4"/>
  <c r="AT40" i="4"/>
  <c r="AU40" i="4"/>
  <c r="AV40" i="4"/>
  <c r="AW40" i="4"/>
  <c r="AX40" i="4"/>
  <c r="AY40" i="4"/>
  <c r="AV193" i="4"/>
  <c r="AW193" i="4"/>
  <c r="AX193" i="4"/>
  <c r="AY193" i="4"/>
  <c r="AS193" i="4"/>
  <c r="AT193" i="4"/>
  <c r="AU193" i="4"/>
  <c r="AU115" i="4"/>
  <c r="AV115" i="4"/>
  <c r="AX115" i="4"/>
  <c r="AS115" i="4"/>
  <c r="AW115" i="4"/>
  <c r="AT115" i="4"/>
  <c r="AY115" i="4"/>
  <c r="AX179" i="4"/>
  <c r="AT179" i="4"/>
  <c r="AU179" i="4"/>
  <c r="AV179" i="4"/>
  <c r="AW179" i="4"/>
  <c r="AY179" i="4"/>
  <c r="AS179" i="4"/>
  <c r="AS54" i="4"/>
  <c r="AT54" i="4"/>
  <c r="AU54" i="4"/>
  <c r="AV54" i="4"/>
  <c r="AW54" i="4"/>
  <c r="AX54" i="4"/>
  <c r="AY54" i="4"/>
  <c r="AS48" i="4"/>
  <c r="AT48" i="4"/>
  <c r="AU48" i="4"/>
  <c r="AV48" i="4"/>
  <c r="AW48" i="4"/>
  <c r="AX48" i="4"/>
  <c r="AY48" i="4"/>
  <c r="AS73" i="4"/>
  <c r="AT73" i="4"/>
  <c r="AU73" i="4"/>
  <c r="AV73" i="4"/>
  <c r="AW73" i="4"/>
  <c r="AY73" i="4"/>
  <c r="AX73" i="4"/>
  <c r="AV201" i="4"/>
  <c r="AW201" i="4"/>
  <c r="AX201" i="4"/>
  <c r="AY201" i="4"/>
  <c r="AS201" i="4"/>
  <c r="AT201" i="4"/>
  <c r="AU201" i="4"/>
  <c r="AU97" i="4"/>
  <c r="AV97" i="4"/>
  <c r="AX97" i="4"/>
  <c r="AS97" i="4"/>
  <c r="AT97" i="4"/>
  <c r="AW97" i="4"/>
  <c r="AY97" i="4"/>
  <c r="AX185" i="4"/>
  <c r="AS185" i="4"/>
  <c r="AT185" i="4"/>
  <c r="AU185" i="4"/>
  <c r="AV185" i="4"/>
  <c r="AW185" i="4"/>
  <c r="AY185" i="4"/>
  <c r="AJ115" i="7"/>
  <c r="AF115" i="9" s="1"/>
  <c r="AU114" i="4"/>
  <c r="AV114" i="4"/>
  <c r="AX114" i="4"/>
  <c r="AT114" i="4"/>
  <c r="AS114" i="4"/>
  <c r="AW114" i="4"/>
  <c r="AY114" i="4"/>
  <c r="AS83" i="4"/>
  <c r="AT83" i="4"/>
  <c r="AU83" i="4"/>
  <c r="AV83" i="4"/>
  <c r="AW83" i="4"/>
  <c r="AY83" i="4"/>
  <c r="AX83" i="4"/>
  <c r="AV197" i="4"/>
  <c r="AW197" i="4"/>
  <c r="AX197" i="4"/>
  <c r="AY197" i="4"/>
  <c r="AS197" i="4"/>
  <c r="AT197" i="4"/>
  <c r="AU197" i="4"/>
  <c r="AS22" i="4"/>
  <c r="AT22" i="4"/>
  <c r="AU22" i="4"/>
  <c r="AV22" i="4"/>
  <c r="AW22" i="4"/>
  <c r="AX22" i="4"/>
  <c r="AY22" i="4"/>
  <c r="AU120" i="4"/>
  <c r="AV120" i="4"/>
  <c r="AY120" i="4"/>
  <c r="AT120" i="4"/>
  <c r="AS120" i="4"/>
  <c r="AW120" i="4"/>
  <c r="AX120" i="4"/>
  <c r="AU122" i="4"/>
  <c r="AV122" i="4"/>
  <c r="AS122" i="4"/>
  <c r="AT122" i="4"/>
  <c r="AX122" i="4"/>
  <c r="AW122" i="4"/>
  <c r="AY122" i="4"/>
  <c r="AU123" i="4"/>
  <c r="AV123" i="4"/>
  <c r="AW123" i="4"/>
  <c r="AX123" i="4"/>
  <c r="AS123" i="4"/>
  <c r="AT123" i="4"/>
  <c r="AY123" i="4"/>
  <c r="AJ145" i="7"/>
  <c r="AF145" i="9" s="1"/>
  <c r="AU144" i="4"/>
  <c r="AV144" i="4"/>
  <c r="AY144" i="4"/>
  <c r="AS144" i="4"/>
  <c r="AT144" i="4"/>
  <c r="AW144" i="4"/>
  <c r="AX144" i="4"/>
  <c r="AX180" i="4"/>
  <c r="AU180" i="4"/>
  <c r="AV180" i="4"/>
  <c r="AW180" i="4"/>
  <c r="AY180" i="4"/>
  <c r="AS180" i="4"/>
  <c r="AT180" i="4"/>
  <c r="AJ219" i="7"/>
  <c r="AF219" i="9" s="1"/>
  <c r="AV218" i="4"/>
  <c r="AW218" i="4"/>
  <c r="AX218" i="4"/>
  <c r="AY218" i="4"/>
  <c r="AS218" i="4"/>
  <c r="AT218" i="4"/>
  <c r="AU218" i="4"/>
  <c r="AS11" i="4"/>
  <c r="AT11" i="4"/>
  <c r="AU11" i="4"/>
  <c r="AV11" i="4"/>
  <c r="AW11" i="4"/>
  <c r="AX11" i="4"/>
  <c r="AY11" i="4"/>
  <c r="AJ37" i="7"/>
  <c r="AF37" i="9" s="1"/>
  <c r="AS36" i="4"/>
  <c r="AT36" i="4"/>
  <c r="AU36" i="4"/>
  <c r="AV36" i="4"/>
  <c r="AW36" i="4"/>
  <c r="AX36" i="4"/>
  <c r="AY36" i="4"/>
  <c r="AU109" i="4"/>
  <c r="AV109" i="4"/>
  <c r="AX109" i="4"/>
  <c r="AS109" i="4"/>
  <c r="AW109" i="4"/>
  <c r="AT109" i="4"/>
  <c r="AY109" i="4"/>
  <c r="AU95" i="4"/>
  <c r="AV95" i="4"/>
  <c r="AX95" i="4"/>
  <c r="AS95" i="4"/>
  <c r="AT95" i="4"/>
  <c r="AW95" i="4"/>
  <c r="AY95" i="4"/>
  <c r="AJ162" i="7"/>
  <c r="AF162" i="9" s="1"/>
  <c r="AX161" i="4"/>
  <c r="AY161" i="4"/>
  <c r="AS161" i="4"/>
  <c r="AT161" i="4"/>
  <c r="AU161" i="4"/>
  <c r="AV161" i="4"/>
  <c r="AW161" i="4"/>
  <c r="AV195" i="4"/>
  <c r="AW195" i="4"/>
  <c r="AX195" i="4"/>
  <c r="AY195" i="4"/>
  <c r="AS195" i="4"/>
  <c r="AT195" i="4"/>
  <c r="AU195" i="4"/>
  <c r="AJ234" i="7"/>
  <c r="AF234" i="9" s="1"/>
  <c r="AV233" i="4"/>
  <c r="AW233" i="4"/>
  <c r="AX233" i="4"/>
  <c r="AT233" i="4"/>
  <c r="AU233" i="4"/>
  <c r="AY233" i="4"/>
  <c r="AS233" i="4"/>
  <c r="AJ25" i="7"/>
  <c r="AF25" i="9" s="1"/>
  <c r="AS24" i="4"/>
  <c r="AT24" i="4"/>
  <c r="AU24" i="4"/>
  <c r="AV24" i="4"/>
  <c r="AW24" i="4"/>
  <c r="AX24" i="4"/>
  <c r="AY24" i="4"/>
  <c r="AU129" i="4"/>
  <c r="AV129" i="4"/>
  <c r="AT129" i="4"/>
  <c r="AX129" i="4"/>
  <c r="AY129" i="4"/>
  <c r="AS129" i="4"/>
  <c r="AW129" i="4"/>
  <c r="AU92" i="4"/>
  <c r="AV92" i="4"/>
  <c r="AX92" i="4"/>
  <c r="AY92" i="4"/>
  <c r="AS92" i="4"/>
  <c r="AT92" i="4"/>
  <c r="AW92" i="4"/>
  <c r="AJ146" i="7"/>
  <c r="AF146" i="9" s="1"/>
  <c r="AU145" i="4"/>
  <c r="AV145" i="4"/>
  <c r="AX145" i="4"/>
  <c r="AY145" i="4"/>
  <c r="AS145" i="4"/>
  <c r="AT145" i="4"/>
  <c r="AW145" i="4"/>
  <c r="AJ52" i="7"/>
  <c r="AF52" i="9" s="1"/>
  <c r="AS51" i="4"/>
  <c r="AT51" i="4"/>
  <c r="AU51" i="4"/>
  <c r="AV51" i="4"/>
  <c r="AW51" i="4"/>
  <c r="AX51" i="4"/>
  <c r="AY51" i="4"/>
  <c r="AJ118" i="7"/>
  <c r="AF118" i="9" s="1"/>
  <c r="AU117" i="4"/>
  <c r="AV117" i="4"/>
  <c r="AX117" i="4"/>
  <c r="AS117" i="4"/>
  <c r="AW117" i="4"/>
  <c r="AT117" i="4"/>
  <c r="AY117" i="4"/>
  <c r="AJ150" i="7"/>
  <c r="AF150" i="9" s="1"/>
  <c r="AU149" i="4"/>
  <c r="AV149" i="4"/>
  <c r="AT149" i="4"/>
  <c r="AW149" i="4"/>
  <c r="AX149" i="4"/>
  <c r="AY149" i="4"/>
  <c r="AS149" i="4"/>
  <c r="AJ89" i="7"/>
  <c r="AF89" i="9" s="1"/>
  <c r="AT88" i="4"/>
  <c r="AU88" i="4"/>
  <c r="AV88" i="4"/>
  <c r="AW88" i="4"/>
  <c r="AY88" i="4"/>
  <c r="AS88" i="4"/>
  <c r="AX88" i="4"/>
  <c r="AS74" i="4"/>
  <c r="AT74" i="4"/>
  <c r="AU74" i="4"/>
  <c r="AV74" i="4"/>
  <c r="AW74" i="4"/>
  <c r="AY74" i="4"/>
  <c r="AX74" i="4"/>
  <c r="AV232" i="4"/>
  <c r="AW232" i="4"/>
  <c r="AX232" i="4"/>
  <c r="AS232" i="4"/>
  <c r="AT232" i="4"/>
  <c r="AU232" i="4"/>
  <c r="AY232" i="4"/>
  <c r="AJ33" i="7"/>
  <c r="AF33" i="9" s="1"/>
  <c r="AS32" i="4"/>
  <c r="AT32" i="4"/>
  <c r="AU32" i="4"/>
  <c r="AV32" i="4"/>
  <c r="AW32" i="4"/>
  <c r="AX32" i="4"/>
  <c r="AY32" i="4"/>
  <c r="AU104" i="4"/>
  <c r="AV104" i="4"/>
  <c r="AX104" i="4"/>
  <c r="AS104" i="4"/>
  <c r="AT104" i="4"/>
  <c r="AY104" i="4"/>
  <c r="AW104" i="4"/>
  <c r="AX153" i="4"/>
  <c r="AY153" i="4"/>
  <c r="AS153" i="4"/>
  <c r="AT153" i="4"/>
  <c r="AU153" i="4"/>
  <c r="AV153" i="4"/>
  <c r="AW153" i="4"/>
  <c r="AJ235" i="7"/>
  <c r="AF235" i="9" s="1"/>
  <c r="AV234" i="4"/>
  <c r="AW234" i="4"/>
  <c r="AX234" i="4"/>
  <c r="AS234" i="4"/>
  <c r="AT234" i="4"/>
  <c r="AU234" i="4"/>
  <c r="AY234" i="4"/>
  <c r="AS62" i="4"/>
  <c r="AT62" i="4"/>
  <c r="AU62" i="4"/>
  <c r="AV62" i="4"/>
  <c r="AW62" i="4"/>
  <c r="AY62" i="4"/>
  <c r="AX62" i="4"/>
  <c r="AS10" i="4"/>
  <c r="AT10" i="4"/>
  <c r="AU10" i="4"/>
  <c r="AV10" i="4"/>
  <c r="AW10" i="4"/>
  <c r="AX10" i="4"/>
  <c r="AY10" i="4"/>
  <c r="AX186" i="4"/>
  <c r="AS186" i="4"/>
  <c r="AT186" i="4"/>
  <c r="AU186" i="4"/>
  <c r="AV186" i="4"/>
  <c r="AW186" i="4"/>
  <c r="AY186" i="4"/>
  <c r="AV224" i="4"/>
  <c r="AW224" i="4"/>
  <c r="AX224" i="4"/>
  <c r="AS224" i="4"/>
  <c r="AT224" i="4"/>
  <c r="AU224" i="4"/>
  <c r="AY224" i="4"/>
  <c r="AS20" i="4"/>
  <c r="AT20" i="4"/>
  <c r="AU20" i="4"/>
  <c r="AV20" i="4"/>
  <c r="AW20" i="4"/>
  <c r="AX20" i="4"/>
  <c r="AY20" i="4"/>
  <c r="AU147" i="4"/>
  <c r="AV147" i="4"/>
  <c r="AW147" i="4"/>
  <c r="AX147" i="4"/>
  <c r="AT147" i="4"/>
  <c r="AY147" i="4"/>
  <c r="AS147" i="4"/>
  <c r="AU135" i="4"/>
  <c r="AV135" i="4"/>
  <c r="AW135" i="4"/>
  <c r="AX135" i="4"/>
  <c r="AS135" i="4"/>
  <c r="AT135" i="4"/>
  <c r="AY135" i="4"/>
  <c r="AV204" i="4"/>
  <c r="AW204" i="4"/>
  <c r="AX204" i="4"/>
  <c r="AY204" i="4"/>
  <c r="AS204" i="4"/>
  <c r="AT204" i="4"/>
  <c r="AU204" i="4"/>
  <c r="AJ163" i="7"/>
  <c r="AF163" i="9" s="1"/>
  <c r="AX162" i="4"/>
  <c r="AY162" i="4"/>
  <c r="AS162" i="4"/>
  <c r="AT162" i="4"/>
  <c r="AU162" i="4"/>
  <c r="AV162" i="4"/>
  <c r="AW162" i="4"/>
  <c r="AX165" i="4"/>
  <c r="AY165" i="4"/>
  <c r="AS165" i="4"/>
  <c r="AT165" i="4"/>
  <c r="AU165" i="4"/>
  <c r="AV165" i="4"/>
  <c r="AW165" i="4"/>
  <c r="AV199" i="4"/>
  <c r="AW199" i="4"/>
  <c r="AX199" i="4"/>
  <c r="AY199" i="4"/>
  <c r="AS199" i="4"/>
  <c r="AT199" i="4"/>
  <c r="AU199" i="4"/>
  <c r="AX187" i="4"/>
  <c r="AT187" i="4"/>
  <c r="AU187" i="4"/>
  <c r="AV187" i="4"/>
  <c r="AW187" i="4"/>
  <c r="AY187" i="4"/>
  <c r="AS187" i="4"/>
  <c r="AJ85" i="7"/>
  <c r="AF85" i="9" s="1"/>
  <c r="AS84" i="4"/>
  <c r="AT84" i="4"/>
  <c r="AU84" i="4"/>
  <c r="AV84" i="4"/>
  <c r="AW84" i="4"/>
  <c r="AY84" i="4"/>
  <c r="AX84" i="4"/>
  <c r="AU116" i="4"/>
  <c r="AV116" i="4"/>
  <c r="AX116" i="4"/>
  <c r="AW116" i="4"/>
  <c r="AY116" i="4"/>
  <c r="AS116" i="4"/>
  <c r="AT116" i="4"/>
  <c r="AU148" i="4"/>
  <c r="AV148" i="4"/>
  <c r="AY148" i="4"/>
  <c r="AS148" i="4"/>
  <c r="AT148" i="4"/>
  <c r="AW148" i="4"/>
  <c r="AX148" i="4"/>
  <c r="AV223" i="4"/>
  <c r="AW223" i="4"/>
  <c r="AX223" i="4"/>
  <c r="AY223" i="4"/>
  <c r="AS223" i="4"/>
  <c r="AT223" i="4"/>
  <c r="AU223" i="4"/>
  <c r="AX170" i="4"/>
  <c r="AY170" i="4"/>
  <c r="AS170" i="4"/>
  <c r="AT170" i="4"/>
  <c r="AU170" i="4"/>
  <c r="AV170" i="4"/>
  <c r="AW170" i="4"/>
  <c r="AW243" i="4"/>
  <c r="AX243" i="4"/>
  <c r="AY243" i="4"/>
  <c r="AS243" i="4"/>
  <c r="AU243" i="4"/>
  <c r="AV243" i="4"/>
  <c r="AV230" i="4"/>
  <c r="AW230" i="4"/>
  <c r="AX230" i="4"/>
  <c r="AS230" i="4"/>
  <c r="AT230" i="4"/>
  <c r="AU230" i="4"/>
  <c r="AY230" i="4"/>
  <c r="AU126" i="4"/>
  <c r="AV126" i="4"/>
  <c r="AS126" i="4"/>
  <c r="AT126" i="4"/>
  <c r="AX126" i="4"/>
  <c r="AW126" i="4"/>
  <c r="AY126" i="4"/>
  <c r="AJ176" i="7"/>
  <c r="AF176" i="9" s="1"/>
  <c r="AX175" i="4"/>
  <c r="AY175" i="4"/>
  <c r="AU175" i="4"/>
  <c r="AV175" i="4"/>
  <c r="AW175" i="4"/>
  <c r="AS175" i="4"/>
  <c r="AT175" i="4"/>
  <c r="AJ227" i="7"/>
  <c r="AF227" i="9" s="1"/>
  <c r="AV226" i="4"/>
  <c r="AW226" i="4"/>
  <c r="AX226" i="4"/>
  <c r="AS226" i="4"/>
  <c r="AT226" i="4"/>
  <c r="AU226" i="4"/>
  <c r="AY226" i="4"/>
  <c r="AS82" i="4"/>
  <c r="AT82" i="4"/>
  <c r="AU82" i="4"/>
  <c r="AV82" i="4"/>
  <c r="AW82" i="4"/>
  <c r="AX82" i="4"/>
  <c r="AY82" i="4"/>
  <c r="AJ45" i="7"/>
  <c r="AF45" i="9" s="1"/>
  <c r="AS44" i="4"/>
  <c r="AT44" i="4"/>
  <c r="AU44" i="4"/>
  <c r="AV44" i="4"/>
  <c r="AW44" i="4"/>
  <c r="AX44" i="4"/>
  <c r="AY44" i="4"/>
  <c r="AS21" i="4"/>
  <c r="AT21" i="4"/>
  <c r="AU21" i="4"/>
  <c r="AV21" i="4"/>
  <c r="AW21" i="4"/>
  <c r="AX21" i="4"/>
  <c r="AY21" i="4"/>
  <c r="AX181" i="4"/>
  <c r="AV181" i="4"/>
  <c r="AW181" i="4"/>
  <c r="AY181" i="4"/>
  <c r="AS181" i="4"/>
  <c r="AT181" i="4"/>
  <c r="AU181" i="4"/>
  <c r="AT86" i="4"/>
  <c r="AU86" i="4"/>
  <c r="AV86" i="4"/>
  <c r="AW86" i="4"/>
  <c r="AY86" i="4"/>
  <c r="AS86" i="4"/>
  <c r="AX86" i="4"/>
  <c r="AU150" i="4"/>
  <c r="AV150" i="4"/>
  <c r="AS150" i="4"/>
  <c r="AT150" i="4"/>
  <c r="AW150" i="4"/>
  <c r="AX150" i="4"/>
  <c r="AY150" i="4"/>
  <c r="AJ68" i="7"/>
  <c r="AF68" i="9" s="1"/>
  <c r="AS67" i="4"/>
  <c r="AT67" i="4"/>
  <c r="AU67" i="4"/>
  <c r="AV67" i="4"/>
  <c r="AW67" i="4"/>
  <c r="AX67" i="4"/>
  <c r="AY67" i="4"/>
  <c r="AJ53" i="7"/>
  <c r="AF53" i="9" s="1"/>
  <c r="AS52" i="4"/>
  <c r="AT52" i="4"/>
  <c r="AU52" i="4"/>
  <c r="AV52" i="4"/>
  <c r="AW52" i="4"/>
  <c r="AX52" i="4"/>
  <c r="AY52" i="4"/>
  <c r="AJ62" i="7"/>
  <c r="AF62" i="9" s="1"/>
  <c r="AS61" i="4"/>
  <c r="AT61" i="4"/>
  <c r="AU61" i="4"/>
  <c r="AV61" i="4"/>
  <c r="AW61" i="4"/>
  <c r="AY61" i="4"/>
  <c r="AX61" i="4"/>
  <c r="AJ126" i="7"/>
  <c r="AF126" i="9" s="1"/>
  <c r="AU125" i="4"/>
  <c r="AV125" i="4"/>
  <c r="AT125" i="4"/>
  <c r="AX125" i="4"/>
  <c r="AS125" i="4"/>
  <c r="AW125" i="4"/>
  <c r="AY125" i="4"/>
  <c r="AJ112" i="7"/>
  <c r="AF112" i="9" s="1"/>
  <c r="AU111" i="4"/>
  <c r="AV111" i="4"/>
  <c r="AX111" i="4"/>
  <c r="AY111" i="4"/>
  <c r="AS111" i="4"/>
  <c r="AT111" i="4"/>
  <c r="AW111" i="4"/>
  <c r="AJ167" i="7"/>
  <c r="AF167" i="9" s="1"/>
  <c r="AX166" i="4"/>
  <c r="AY166" i="4"/>
  <c r="AS166" i="4"/>
  <c r="AT166" i="4"/>
  <c r="AU166" i="4"/>
  <c r="AV166" i="4"/>
  <c r="AW166" i="4"/>
  <c r="AJ109" i="7"/>
  <c r="AF109" i="9" s="1"/>
  <c r="AU108" i="4"/>
  <c r="AV108" i="4"/>
  <c r="AX108" i="4"/>
  <c r="AW108" i="4"/>
  <c r="AY108" i="4"/>
  <c r="AS108" i="4"/>
  <c r="AT108" i="4"/>
  <c r="AJ29" i="7"/>
  <c r="AF29" i="9" s="1"/>
  <c r="AS28" i="4"/>
  <c r="AT28" i="4"/>
  <c r="AU28" i="4"/>
  <c r="AV28" i="4"/>
  <c r="AW28" i="4"/>
  <c r="AX28" i="4"/>
  <c r="AY28" i="4"/>
  <c r="AJ38" i="7"/>
  <c r="AF38" i="9" s="1"/>
  <c r="AS37" i="4"/>
  <c r="AT37" i="4"/>
  <c r="AU37" i="4"/>
  <c r="AV37" i="4"/>
  <c r="AW37" i="4"/>
  <c r="AX37" i="4"/>
  <c r="AY37" i="4"/>
  <c r="AJ70" i="7"/>
  <c r="AF70" i="9" s="1"/>
  <c r="AS69" i="4"/>
  <c r="AT69" i="4"/>
  <c r="AU69" i="4"/>
  <c r="AV69" i="4"/>
  <c r="AW69" i="4"/>
  <c r="AY69" i="4"/>
  <c r="AX69" i="4"/>
  <c r="AJ102" i="7"/>
  <c r="AF102" i="9" s="1"/>
  <c r="AU101" i="4"/>
  <c r="AV101" i="4"/>
  <c r="AX101" i="4"/>
  <c r="AS101" i="4"/>
  <c r="AW101" i="4"/>
  <c r="AT101" i="4"/>
  <c r="AY101" i="4"/>
  <c r="AJ71" i="7"/>
  <c r="AF71" i="9" s="1"/>
  <c r="AS70" i="4"/>
  <c r="AT70" i="4"/>
  <c r="AU70" i="4"/>
  <c r="AV70" i="4"/>
  <c r="AW70" i="4"/>
  <c r="AY70" i="4"/>
  <c r="AX70" i="4"/>
  <c r="AJ79" i="7"/>
  <c r="AF79" i="9" s="1"/>
  <c r="AS78" i="4"/>
  <c r="AT78" i="4"/>
  <c r="AU78" i="4"/>
  <c r="AV78" i="4"/>
  <c r="AW78" i="4"/>
  <c r="AX78" i="4"/>
  <c r="AY78" i="4"/>
  <c r="AJ210" i="7"/>
  <c r="AF210" i="9" s="1"/>
  <c r="AV209" i="4"/>
  <c r="AW209" i="4"/>
  <c r="AX209" i="4"/>
  <c r="AY209" i="4"/>
  <c r="AS209" i="4"/>
  <c r="AT209" i="4"/>
  <c r="AU209" i="4"/>
  <c r="AJ81" i="7"/>
  <c r="AF81" i="9" s="1"/>
  <c r="AS80" i="4"/>
  <c r="AT80" i="4"/>
  <c r="AU80" i="4"/>
  <c r="AV80" i="4"/>
  <c r="AW80" i="4"/>
  <c r="AX80" i="4"/>
  <c r="AY80" i="4"/>
  <c r="AJ19" i="7"/>
  <c r="AF19" i="9" s="1"/>
  <c r="AS18" i="4"/>
  <c r="AT18" i="4"/>
  <c r="AU18" i="4"/>
  <c r="AV18" i="4"/>
  <c r="AW18" i="4"/>
  <c r="AX18" i="4"/>
  <c r="AY18" i="4"/>
  <c r="AJ88" i="7"/>
  <c r="AF88" i="9" s="1"/>
  <c r="AT87" i="4"/>
  <c r="AU87" i="4"/>
  <c r="AV87" i="4"/>
  <c r="AW87" i="4"/>
  <c r="AX87" i="4"/>
  <c r="AY87" i="4"/>
  <c r="AS87" i="4"/>
  <c r="AU121" i="4"/>
  <c r="AV121" i="4"/>
  <c r="AT121" i="4"/>
  <c r="AX121" i="4"/>
  <c r="AS121" i="4"/>
  <c r="AW121" i="4"/>
  <c r="AY121" i="4"/>
  <c r="AS77" i="4"/>
  <c r="AT77" i="4"/>
  <c r="AU77" i="4"/>
  <c r="AV77" i="4"/>
  <c r="AW77" i="4"/>
  <c r="AY77" i="4"/>
  <c r="AX77" i="4"/>
  <c r="AJ174" i="7"/>
  <c r="AF174" i="9" s="1"/>
  <c r="AX173" i="4"/>
  <c r="AY173" i="4"/>
  <c r="AS173" i="4"/>
  <c r="AT173" i="4"/>
  <c r="AU173" i="4"/>
  <c r="AV173" i="4"/>
  <c r="AW173" i="4"/>
  <c r="AJ137" i="7"/>
  <c r="AF137" i="9" s="1"/>
  <c r="AU136" i="4"/>
  <c r="AV136" i="4"/>
  <c r="AY136" i="4"/>
  <c r="AS136" i="4"/>
  <c r="AT136" i="4"/>
  <c r="AW136" i="4"/>
  <c r="AX136" i="4"/>
  <c r="AJ100" i="7"/>
  <c r="AF100" i="9" s="1"/>
  <c r="AU99" i="4"/>
  <c r="AV99" i="4"/>
  <c r="AX99" i="4"/>
  <c r="AS99" i="4"/>
  <c r="AT99" i="4"/>
  <c r="AW99" i="4"/>
  <c r="AY99" i="4"/>
  <c r="AJ207" i="7"/>
  <c r="AF207" i="9" s="1"/>
  <c r="AV206" i="4"/>
  <c r="AW206" i="4"/>
  <c r="AX206" i="4"/>
  <c r="AY206" i="4"/>
  <c r="AS206" i="4"/>
  <c r="AT206" i="4"/>
  <c r="AU206" i="4"/>
  <c r="AS79" i="4"/>
  <c r="AT79" i="4"/>
  <c r="AU79" i="4"/>
  <c r="AV79" i="4"/>
  <c r="AW79" i="4"/>
  <c r="AX79" i="4"/>
  <c r="AY79" i="4"/>
  <c r="AX160" i="4"/>
  <c r="AY160" i="4"/>
  <c r="AW160" i="4"/>
  <c r="AS160" i="4"/>
  <c r="AT160" i="4"/>
  <c r="AU160" i="4"/>
  <c r="AV160" i="4"/>
  <c r="AJ189" i="7"/>
  <c r="AF189" i="9" s="1"/>
  <c r="AX188" i="4"/>
  <c r="AU188" i="4"/>
  <c r="AV188" i="4"/>
  <c r="AW188" i="4"/>
  <c r="AY188" i="4"/>
  <c r="AS188" i="4"/>
  <c r="AT188" i="4"/>
  <c r="AJ239" i="7"/>
  <c r="AF239" i="9" s="1"/>
  <c r="AW238" i="4"/>
  <c r="AX238" i="4"/>
  <c r="AY238" i="4"/>
  <c r="AT238" i="4"/>
  <c r="AU238" i="4"/>
  <c r="AV238" i="4"/>
  <c r="AS238" i="4"/>
  <c r="AJ232" i="7"/>
  <c r="AF232" i="9" s="1"/>
  <c r="AV231" i="4"/>
  <c r="AW231" i="4"/>
  <c r="AX231" i="4"/>
  <c r="AY231" i="4"/>
  <c r="AS231" i="4"/>
  <c r="AT231" i="4"/>
  <c r="AU231" i="4"/>
  <c r="AS19" i="4"/>
  <c r="AT19" i="4"/>
  <c r="AU19" i="4"/>
  <c r="AV19" i="4"/>
  <c r="AW19" i="4"/>
  <c r="AX19" i="4"/>
  <c r="AY19" i="4"/>
  <c r="AJ54" i="7"/>
  <c r="AF54" i="9" s="1"/>
  <c r="AS53" i="4"/>
  <c r="AT53" i="4"/>
  <c r="AU53" i="4"/>
  <c r="AV53" i="4"/>
  <c r="AW53" i="4"/>
  <c r="AX53" i="4"/>
  <c r="AY53" i="4"/>
  <c r="AX174" i="4"/>
  <c r="AY174" i="4"/>
  <c r="AS174" i="4"/>
  <c r="AT174" i="4"/>
  <c r="AU174" i="4"/>
  <c r="AV174" i="4"/>
  <c r="AW174" i="4"/>
  <c r="AJ32" i="7"/>
  <c r="AF32" i="9" s="1"/>
  <c r="AS31" i="4"/>
  <c r="AT31" i="4"/>
  <c r="AU31" i="4"/>
  <c r="AV31" i="4"/>
  <c r="AW31" i="4"/>
  <c r="AX31" i="4"/>
  <c r="AY31" i="4"/>
  <c r="AT89" i="4"/>
  <c r="AU89" i="4"/>
  <c r="AV89" i="4"/>
  <c r="AW89" i="4"/>
  <c r="AX89" i="4"/>
  <c r="AS89" i="4"/>
  <c r="AY89" i="4"/>
  <c r="AX177" i="4"/>
  <c r="AY177" i="4"/>
  <c r="AS177" i="4"/>
  <c r="AT177" i="4"/>
  <c r="AU177" i="4"/>
  <c r="AV177" i="4"/>
  <c r="AW177" i="4"/>
  <c r="AS41" i="4"/>
  <c r="AT41" i="4"/>
  <c r="AU41" i="4"/>
  <c r="AV41" i="4"/>
  <c r="AW41" i="4"/>
  <c r="AX41" i="4"/>
  <c r="AY41" i="4"/>
  <c r="AV189" i="4"/>
  <c r="AW189" i="4"/>
  <c r="AX189" i="4"/>
  <c r="AY189" i="4"/>
  <c r="AS189" i="4"/>
  <c r="AT189" i="4"/>
  <c r="AU189" i="4"/>
  <c r="AS38" i="4"/>
  <c r="AT38" i="4"/>
  <c r="AU38" i="4"/>
  <c r="AV38" i="4"/>
  <c r="AW38" i="4"/>
  <c r="AX38" i="4"/>
  <c r="AY38" i="4"/>
  <c r="AS55" i="4"/>
  <c r="AT55" i="4"/>
  <c r="AU55" i="4"/>
  <c r="AV55" i="4"/>
  <c r="AW55" i="4"/>
  <c r="AX55" i="4"/>
  <c r="AY55" i="4"/>
  <c r="AJ160" i="7"/>
  <c r="AF160" i="9" s="1"/>
  <c r="AX159" i="4"/>
  <c r="AY159" i="4"/>
  <c r="AU159" i="4"/>
  <c r="AV159" i="4"/>
  <c r="AW159" i="4"/>
  <c r="AS159" i="4"/>
  <c r="AT159" i="4"/>
  <c r="AU137" i="4"/>
  <c r="AV137" i="4"/>
  <c r="AT137" i="4"/>
  <c r="AS137" i="4"/>
  <c r="AW137" i="4"/>
  <c r="AX137" i="4"/>
  <c r="AY137" i="4"/>
  <c r="AJ95" i="7"/>
  <c r="AF95" i="9" s="1"/>
  <c r="AU94" i="4"/>
  <c r="AV94" i="4"/>
  <c r="AX94" i="4"/>
  <c r="AY94" i="4"/>
  <c r="AS94" i="4"/>
  <c r="AT94" i="4"/>
  <c r="AW94" i="4"/>
  <c r="AV220" i="4"/>
  <c r="AW220" i="4"/>
  <c r="AX220" i="4"/>
  <c r="AU220" i="4"/>
  <c r="AY220" i="4"/>
  <c r="AS220" i="4"/>
  <c r="AT220" i="4"/>
  <c r="AJ14" i="7"/>
  <c r="AF14" i="9" s="1"/>
  <c r="AS13" i="4"/>
  <c r="AT13" i="4"/>
  <c r="AU13" i="4"/>
  <c r="AV13" i="4"/>
  <c r="AW13" i="4"/>
  <c r="AX13" i="4"/>
  <c r="AY13" i="4"/>
  <c r="AJ46" i="7"/>
  <c r="AF46" i="9" s="1"/>
  <c r="AS45" i="4"/>
  <c r="AT45" i="4"/>
  <c r="AU45" i="4"/>
  <c r="AV45" i="4"/>
  <c r="AW45" i="4"/>
  <c r="AX45" i="4"/>
  <c r="AY45" i="4"/>
  <c r="AJ111" i="7"/>
  <c r="AF111" i="9" s="1"/>
  <c r="AU110" i="4"/>
  <c r="AV110" i="4"/>
  <c r="AX110" i="4"/>
  <c r="AS110" i="4"/>
  <c r="AT110" i="4"/>
  <c r="AY110" i="4"/>
  <c r="AW110" i="4"/>
  <c r="AX158" i="4"/>
  <c r="AY158" i="4"/>
  <c r="AS158" i="4"/>
  <c r="AT158" i="4"/>
  <c r="AU158" i="4"/>
  <c r="AV158" i="4"/>
  <c r="AW158" i="4"/>
  <c r="AJ155" i="7"/>
  <c r="AF155" i="9" s="1"/>
  <c r="AX154" i="4"/>
  <c r="AY154" i="4"/>
  <c r="AS154" i="4"/>
  <c r="AT154" i="4"/>
  <c r="AU154" i="4"/>
  <c r="AV154" i="4"/>
  <c r="AW154" i="4"/>
  <c r="AW239" i="4"/>
  <c r="AX239" i="4"/>
  <c r="AY239" i="4"/>
  <c r="AS239" i="4"/>
  <c r="AT239" i="4"/>
  <c r="AU239" i="4"/>
  <c r="AV239" i="4"/>
  <c r="AU90" i="4"/>
  <c r="AV90" i="4"/>
  <c r="AX90" i="4"/>
  <c r="AY90" i="4"/>
  <c r="AS90" i="4"/>
  <c r="AT90" i="4"/>
  <c r="AW90" i="4"/>
  <c r="AX163" i="4"/>
  <c r="AY163" i="4"/>
  <c r="AU163" i="4"/>
  <c r="AV163" i="4"/>
  <c r="AW163" i="4"/>
  <c r="AS163" i="4"/>
  <c r="AT163" i="4"/>
  <c r="AS60" i="4"/>
  <c r="AT60" i="4"/>
  <c r="AU60" i="4"/>
  <c r="AV60" i="4"/>
  <c r="AW60" i="4"/>
  <c r="AX60" i="4"/>
  <c r="AY60" i="4"/>
  <c r="AS25" i="4"/>
  <c r="AT25" i="4"/>
  <c r="AU25" i="4"/>
  <c r="AV25" i="4"/>
  <c r="AW25" i="4"/>
  <c r="AX25" i="4"/>
  <c r="AY25" i="4"/>
  <c r="AV191" i="4"/>
  <c r="AW191" i="4"/>
  <c r="AX191" i="4"/>
  <c r="AY191" i="4"/>
  <c r="AS191" i="4"/>
  <c r="AT191" i="4"/>
  <c r="AU191" i="4"/>
  <c r="AJ133" i="7"/>
  <c r="AF133" i="9" s="1"/>
  <c r="AU132" i="4"/>
  <c r="AV132" i="4"/>
  <c r="AY132" i="4"/>
  <c r="AS132" i="4"/>
  <c r="AT132" i="4"/>
  <c r="AW132" i="4"/>
  <c r="AX132" i="4"/>
  <c r="AV196" i="4"/>
  <c r="AW196" i="4"/>
  <c r="AX196" i="4"/>
  <c r="AY196" i="4"/>
  <c r="AS196" i="4"/>
  <c r="AT196" i="4"/>
  <c r="AU196" i="4"/>
  <c r="AJ58" i="7"/>
  <c r="AF58" i="9" s="1"/>
  <c r="AS57" i="4"/>
  <c r="AT57" i="4"/>
  <c r="AU57" i="4"/>
  <c r="AV57" i="4"/>
  <c r="AW57" i="4"/>
  <c r="AY57" i="4"/>
  <c r="AX57" i="4"/>
  <c r="AU146" i="4"/>
  <c r="AV146" i="4"/>
  <c r="AS146" i="4"/>
  <c r="AT146" i="4"/>
  <c r="AW146" i="4"/>
  <c r="AX146" i="4"/>
  <c r="AY146" i="4"/>
  <c r="AJ103" i="7"/>
  <c r="AF103" i="9" s="1"/>
  <c r="AU102" i="4"/>
  <c r="AV102" i="4"/>
  <c r="AX102" i="4"/>
  <c r="AS102" i="4"/>
  <c r="AT102" i="4"/>
  <c r="AW102" i="4"/>
  <c r="AY102" i="4"/>
  <c r="AJ177" i="7"/>
  <c r="AF177" i="9" s="1"/>
  <c r="AX176" i="4"/>
  <c r="AY176" i="4"/>
  <c r="AW176" i="4"/>
  <c r="AS176" i="4"/>
  <c r="AT176" i="4"/>
  <c r="AU176" i="4"/>
  <c r="AV176" i="4"/>
  <c r="AJ50" i="7"/>
  <c r="AF50" i="9" s="1"/>
  <c r="AS49" i="4"/>
  <c r="AT49" i="4"/>
  <c r="AU49" i="4"/>
  <c r="AV49" i="4"/>
  <c r="AW49" i="4"/>
  <c r="AX49" i="4"/>
  <c r="AY49" i="4"/>
  <c r="AS75" i="4"/>
  <c r="AT75" i="4"/>
  <c r="AU75" i="4"/>
  <c r="AV75" i="4"/>
  <c r="AW75" i="4"/>
  <c r="AX75" i="4"/>
  <c r="AY75" i="4"/>
  <c r="AJ218" i="7"/>
  <c r="AF218" i="9" s="1"/>
  <c r="AV217" i="4"/>
  <c r="AW217" i="4"/>
  <c r="AX217" i="4"/>
  <c r="AS217" i="4"/>
  <c r="AT217" i="4"/>
  <c r="AU217" i="4"/>
  <c r="AY217" i="4"/>
  <c r="AV192" i="4"/>
  <c r="AW192" i="4"/>
  <c r="AX192" i="4"/>
  <c r="AY192" i="4"/>
  <c r="AS192" i="4"/>
  <c r="AT192" i="4"/>
  <c r="AU192" i="4"/>
  <c r="AJ77" i="7"/>
  <c r="AF77" i="9" s="1"/>
  <c r="AS76" i="4"/>
  <c r="AT76" i="4"/>
  <c r="AU76" i="4"/>
  <c r="AV76" i="4"/>
  <c r="AW76" i="4"/>
  <c r="AX76" i="4"/>
  <c r="AY76" i="4"/>
  <c r="AS64" i="4"/>
  <c r="AT64" i="4"/>
  <c r="AU64" i="4"/>
  <c r="AV64" i="4"/>
  <c r="AW64" i="4"/>
  <c r="AX64" i="4"/>
  <c r="AY64" i="4"/>
  <c r="AS35" i="4"/>
  <c r="AT35" i="4"/>
  <c r="AU35" i="4"/>
  <c r="AV35" i="4"/>
  <c r="AW35" i="4"/>
  <c r="AX35" i="4"/>
  <c r="AY35" i="4"/>
  <c r="AJ82" i="7"/>
  <c r="AF82" i="9" s="1"/>
  <c r="AS81" i="4"/>
  <c r="AT81" i="4"/>
  <c r="AU81" i="4"/>
  <c r="AV81" i="4"/>
  <c r="AW81" i="4"/>
  <c r="AX81" i="4"/>
  <c r="AY81" i="4"/>
  <c r="AU91" i="4"/>
  <c r="AV91" i="4"/>
  <c r="AX91" i="4"/>
  <c r="AS91" i="4"/>
  <c r="AT91" i="4"/>
  <c r="AW91" i="4"/>
  <c r="AY91" i="4"/>
  <c r="AU151" i="4"/>
  <c r="AV151" i="4"/>
  <c r="AW151" i="4"/>
  <c r="AX151" i="4"/>
  <c r="AS151" i="4"/>
  <c r="AT151" i="4"/>
  <c r="AY151" i="4"/>
  <c r="AS6" i="4"/>
  <c r="AT6" i="4"/>
  <c r="AU6" i="4"/>
  <c r="AV6" i="4"/>
  <c r="AW6" i="4"/>
  <c r="AX6" i="4"/>
  <c r="AY6" i="4"/>
  <c r="AU130" i="4"/>
  <c r="AV130" i="4"/>
  <c r="AS130" i="4"/>
  <c r="AT130" i="4"/>
  <c r="AX130" i="4"/>
  <c r="AW130" i="4"/>
  <c r="AY130" i="4"/>
  <c r="AS72" i="4"/>
  <c r="AT72" i="4"/>
  <c r="AU72" i="4"/>
  <c r="AV72" i="4"/>
  <c r="AW72" i="4"/>
  <c r="AX72" i="4"/>
  <c r="AY72" i="4"/>
  <c r="AU96" i="4"/>
  <c r="AV96" i="4"/>
  <c r="AX96" i="4"/>
  <c r="AY96" i="4"/>
  <c r="AS96" i="4"/>
  <c r="AT96" i="4"/>
  <c r="AW96" i="4"/>
  <c r="AJ157" i="7"/>
  <c r="AF157" i="9" s="1"/>
  <c r="AX156" i="4"/>
  <c r="AY156" i="4"/>
  <c r="AW156" i="4"/>
  <c r="AS156" i="4"/>
  <c r="AT156" i="4"/>
  <c r="AU156" i="4"/>
  <c r="AV156" i="4"/>
  <c r="AU119" i="4"/>
  <c r="AV119" i="4"/>
  <c r="AW119" i="4"/>
  <c r="AX119" i="4"/>
  <c r="AY119" i="4"/>
  <c r="AS119" i="4"/>
  <c r="AT119" i="4"/>
  <c r="AV221" i="4"/>
  <c r="AW221" i="4"/>
  <c r="AX221" i="4"/>
  <c r="AS221" i="4"/>
  <c r="AT221" i="4"/>
  <c r="AU221" i="4"/>
  <c r="AY221" i="4"/>
  <c r="AS12" i="4"/>
  <c r="AT12" i="4"/>
  <c r="AU12" i="4"/>
  <c r="AV12" i="4"/>
  <c r="AW12" i="4"/>
  <c r="AX12" i="4"/>
  <c r="AY12" i="4"/>
  <c r="AT85" i="4"/>
  <c r="AU85" i="4"/>
  <c r="AV85" i="4"/>
  <c r="AW85" i="4"/>
  <c r="AX85" i="4"/>
  <c r="AS85" i="4"/>
  <c r="AY85" i="4"/>
  <c r="AU127" i="4"/>
  <c r="AV127" i="4"/>
  <c r="AW127" i="4"/>
  <c r="AX127" i="4"/>
  <c r="AT127" i="4"/>
  <c r="AY127" i="4"/>
  <c r="AS127" i="4"/>
  <c r="AV203" i="4"/>
  <c r="AW203" i="4"/>
  <c r="AX203" i="4"/>
  <c r="AY203" i="4"/>
  <c r="AS203" i="4"/>
  <c r="AT203" i="4"/>
  <c r="AU203" i="4"/>
  <c r="AW241" i="4"/>
  <c r="AX241" i="4"/>
  <c r="AY241" i="4"/>
  <c r="AU241" i="4"/>
  <c r="AV241" i="4"/>
  <c r="AS241" i="4"/>
  <c r="AT241" i="4"/>
  <c r="AU100" i="4"/>
  <c r="AV100" i="4"/>
  <c r="AX100" i="4"/>
  <c r="AW100" i="4"/>
  <c r="AY100" i="4"/>
  <c r="AS100" i="4"/>
  <c r="AT100" i="4"/>
  <c r="AS8" i="4"/>
  <c r="AT8" i="4"/>
  <c r="AU8" i="4"/>
  <c r="AV8" i="4"/>
  <c r="AW8" i="4"/>
  <c r="AX8" i="4"/>
  <c r="AY8" i="4"/>
  <c r="AU98" i="4"/>
  <c r="AV98" i="4"/>
  <c r="AX98" i="4"/>
  <c r="AY98" i="4"/>
  <c r="AS98" i="4"/>
  <c r="AT98" i="4"/>
  <c r="AW98" i="4"/>
  <c r="AU93" i="4"/>
  <c r="AV93" i="4"/>
  <c r="AX93" i="4"/>
  <c r="AS93" i="4"/>
  <c r="AT93" i="4"/>
  <c r="AW93" i="4"/>
  <c r="AY93" i="4"/>
  <c r="AJ158" i="7"/>
  <c r="AF158" i="9" s="1"/>
  <c r="AX157" i="4"/>
  <c r="AY157" i="4"/>
  <c r="AS157" i="4"/>
  <c r="AT157" i="4"/>
  <c r="AU157" i="4"/>
  <c r="AV157" i="4"/>
  <c r="AW157" i="4"/>
  <c r="AJ199" i="7"/>
  <c r="AF199" i="9" s="1"/>
  <c r="AV198" i="4"/>
  <c r="AW198" i="4"/>
  <c r="AX198" i="4"/>
  <c r="AY198" i="4"/>
  <c r="AS198" i="4"/>
  <c r="AT198" i="4"/>
  <c r="AU198" i="4"/>
  <c r="AS30" i="4"/>
  <c r="AT30" i="4"/>
  <c r="AU30" i="4"/>
  <c r="AV30" i="4"/>
  <c r="AW30" i="4"/>
  <c r="AX30" i="4"/>
  <c r="AY30" i="4"/>
  <c r="AS9" i="4"/>
  <c r="AT9" i="4"/>
  <c r="AU9" i="4"/>
  <c r="AV9" i="4"/>
  <c r="AW9" i="4"/>
  <c r="AX9" i="4"/>
  <c r="AY9" i="4"/>
  <c r="AV207" i="4"/>
  <c r="AW207" i="4"/>
  <c r="AX207" i="4"/>
  <c r="AY207" i="4"/>
  <c r="AS207" i="4"/>
  <c r="AT207" i="4"/>
  <c r="AU207" i="4"/>
  <c r="AU140" i="4"/>
  <c r="AV140" i="4"/>
  <c r="AY140" i="4"/>
  <c r="AT140" i="4"/>
  <c r="AW140" i="4"/>
  <c r="AX140" i="4"/>
  <c r="AS140" i="4"/>
  <c r="AX172" i="4"/>
  <c r="AY172" i="4"/>
  <c r="AW172" i="4"/>
  <c r="AS172" i="4"/>
  <c r="AT172" i="4"/>
  <c r="AU172" i="4"/>
  <c r="AV172" i="4"/>
  <c r="AU142" i="4"/>
  <c r="AV142" i="4"/>
  <c r="AS142" i="4"/>
  <c r="AT142" i="4"/>
  <c r="AW142" i="4"/>
  <c r="AX142" i="4"/>
  <c r="AY142" i="4"/>
  <c r="AW240" i="4"/>
  <c r="AX240" i="4"/>
  <c r="AY240" i="4"/>
  <c r="AS240" i="4"/>
  <c r="AT240" i="4"/>
  <c r="AU240" i="4"/>
  <c r="AV240" i="4"/>
  <c r="AU133" i="4"/>
  <c r="AV133" i="4"/>
  <c r="AT133" i="4"/>
  <c r="AY133" i="4"/>
  <c r="AS133" i="4"/>
  <c r="AW133" i="4"/>
  <c r="AX133" i="4"/>
  <c r="AJ236" i="7"/>
  <c r="AF236" i="9" s="1"/>
  <c r="AV235" i="4"/>
  <c r="AW235" i="4"/>
  <c r="AX235" i="4"/>
  <c r="AS235" i="4"/>
  <c r="AT235" i="4"/>
  <c r="AU235" i="4"/>
  <c r="AY235" i="4"/>
  <c r="AS33" i="4"/>
  <c r="AT33" i="4"/>
  <c r="AU33" i="4"/>
  <c r="AV33" i="4"/>
  <c r="AW33" i="4"/>
  <c r="AX33" i="4"/>
  <c r="AY33" i="4"/>
  <c r="AV190" i="4"/>
  <c r="AW190" i="4"/>
  <c r="AX190" i="4"/>
  <c r="AY190" i="4"/>
  <c r="AS190" i="4"/>
  <c r="AT190" i="4"/>
  <c r="AU190" i="4"/>
  <c r="AV202" i="4"/>
  <c r="AW202" i="4"/>
  <c r="AX202" i="4"/>
  <c r="AY202" i="4"/>
  <c r="AS202" i="4"/>
  <c r="AT202" i="4"/>
  <c r="AU202" i="4"/>
  <c r="AS46" i="4"/>
  <c r="AT46" i="4"/>
  <c r="AU46" i="4"/>
  <c r="AV46" i="4"/>
  <c r="AW46" i="4"/>
  <c r="AX46" i="4"/>
  <c r="AY46" i="4"/>
  <c r="AS15" i="4"/>
  <c r="AT15" i="4"/>
  <c r="AU15" i="4"/>
  <c r="AV15" i="4"/>
  <c r="AW15" i="4"/>
  <c r="AX15" i="4"/>
  <c r="AY15" i="4"/>
  <c r="AV237" i="4"/>
  <c r="AW237" i="4"/>
  <c r="AX237" i="4"/>
  <c r="AS237" i="4"/>
  <c r="AT237" i="4"/>
  <c r="AU237" i="4"/>
  <c r="AY237" i="4"/>
  <c r="AS50" i="4"/>
  <c r="AT50" i="4"/>
  <c r="AU50" i="4"/>
  <c r="AV50" i="4"/>
  <c r="AW50" i="4"/>
  <c r="AX50" i="4"/>
  <c r="AY50" i="4"/>
  <c r="AU131" i="4"/>
  <c r="AV131" i="4"/>
  <c r="AW131" i="4"/>
  <c r="AX131" i="4"/>
  <c r="AY131" i="4"/>
  <c r="AS131" i="4"/>
  <c r="AT131" i="4"/>
  <c r="AU118" i="4"/>
  <c r="AV118" i="4"/>
  <c r="AS118" i="4"/>
  <c r="AT118" i="4"/>
  <c r="AX118" i="4"/>
  <c r="AW118" i="4"/>
  <c r="AY118" i="4"/>
  <c r="AX178" i="4"/>
  <c r="AS178" i="4"/>
  <c r="AT178" i="4"/>
  <c r="AU178" i="4"/>
  <c r="AV178" i="4"/>
  <c r="AW178" i="4"/>
  <c r="AY178" i="4"/>
  <c r="AJ211" i="7"/>
  <c r="AF211" i="9" s="1"/>
  <c r="AV210" i="4"/>
  <c r="AW210" i="4"/>
  <c r="AX210" i="4"/>
  <c r="AY210" i="4"/>
  <c r="AS210" i="4"/>
  <c r="AT210" i="4"/>
  <c r="AU210" i="4"/>
  <c r="AV219" i="4"/>
  <c r="AW219" i="4"/>
  <c r="AX219" i="4"/>
  <c r="AS219" i="4"/>
  <c r="AT219" i="4"/>
  <c r="AU219" i="4"/>
  <c r="AY219" i="4"/>
  <c r="AS26" i="4"/>
  <c r="AT26" i="4"/>
  <c r="AU26" i="4"/>
  <c r="AV26" i="4"/>
  <c r="AW26" i="4"/>
  <c r="AX26" i="4"/>
  <c r="AY26" i="4"/>
  <c r="AU107" i="4"/>
  <c r="AV107" i="4"/>
  <c r="AX107" i="4"/>
  <c r="AS107" i="4"/>
  <c r="AW107" i="4"/>
  <c r="AT107" i="4"/>
  <c r="AY107" i="4"/>
  <c r="AJ30" i="7"/>
  <c r="AF30" i="9" s="1"/>
  <c r="AS29" i="4"/>
  <c r="AT29" i="4"/>
  <c r="AU29" i="4"/>
  <c r="AV29" i="4"/>
  <c r="AW29" i="4"/>
  <c r="AX29" i="4"/>
  <c r="AY29" i="4"/>
  <c r="AJ113" i="7"/>
  <c r="AF113" i="9" s="1"/>
  <c r="AU112" i="4"/>
  <c r="AV112" i="4"/>
  <c r="AX112" i="4"/>
  <c r="AT112" i="4"/>
  <c r="AY112" i="4"/>
  <c r="AS112" i="4"/>
  <c r="AW112" i="4"/>
  <c r="AJ107" i="7"/>
  <c r="AF107" i="9" s="1"/>
  <c r="AU106" i="4"/>
  <c r="AV106" i="4"/>
  <c r="AX106" i="4"/>
  <c r="AT106" i="4"/>
  <c r="AS106" i="4"/>
  <c r="AW106" i="4"/>
  <c r="AY106" i="4"/>
  <c r="AU113" i="4"/>
  <c r="AV113" i="4"/>
  <c r="AX113" i="4"/>
  <c r="AT113" i="4"/>
  <c r="AW113" i="4"/>
  <c r="AY113" i="4"/>
  <c r="AS113" i="4"/>
  <c r="AJ43" i="7"/>
  <c r="AF43" i="9" s="1"/>
  <c r="AS42" i="4"/>
  <c r="AT42" i="4"/>
  <c r="AU42" i="4"/>
  <c r="AV42" i="4"/>
  <c r="AW42" i="4"/>
  <c r="AX42" i="4"/>
  <c r="AY42" i="4"/>
  <c r="AS23" i="4"/>
  <c r="AT23" i="4"/>
  <c r="AU23" i="4"/>
  <c r="AV23" i="4"/>
  <c r="AW23" i="4"/>
  <c r="AX23" i="4"/>
  <c r="AY23" i="4"/>
  <c r="AU128" i="4"/>
  <c r="AV128" i="4"/>
  <c r="AY128" i="4"/>
  <c r="AS128" i="4"/>
  <c r="AT128" i="4"/>
  <c r="AW128" i="4"/>
  <c r="AX128" i="4"/>
  <c r="AJ243" i="7"/>
  <c r="AF243" i="9" s="1"/>
  <c r="AW242" i="4"/>
  <c r="AX242" i="4"/>
  <c r="AY242" i="4"/>
  <c r="AS242" i="4"/>
  <c r="AT242" i="4"/>
  <c r="AU242" i="4"/>
  <c r="AV242" i="4"/>
  <c r="AJ168" i="7"/>
  <c r="AF168" i="9" s="1"/>
  <c r="AX167" i="4"/>
  <c r="AY167" i="4"/>
  <c r="AU167" i="4"/>
  <c r="AV167" i="4"/>
  <c r="AW167" i="4"/>
  <c r="AS167" i="4"/>
  <c r="AT167" i="4"/>
  <c r="AJ35" i="7"/>
  <c r="AF35" i="9" s="1"/>
  <c r="AS34" i="4"/>
  <c r="AT34" i="4"/>
  <c r="AU34" i="4"/>
  <c r="AV34" i="4"/>
  <c r="AW34" i="4"/>
  <c r="AX34" i="4"/>
  <c r="AY34" i="4"/>
  <c r="AJ195" i="7"/>
  <c r="AF195" i="9" s="1"/>
  <c r="AV194" i="4"/>
  <c r="AW194" i="4"/>
  <c r="AX194" i="4"/>
  <c r="AY194" i="4"/>
  <c r="AS194" i="4"/>
  <c r="AT194" i="4"/>
  <c r="AU194" i="4"/>
  <c r="AJ6" i="7"/>
  <c r="AF6" i="9" s="1"/>
  <c r="AS5" i="4"/>
  <c r="AT5" i="4"/>
  <c r="AU5" i="4"/>
  <c r="AV5" i="4"/>
  <c r="AW5" i="4"/>
  <c r="AX5" i="4"/>
  <c r="AY5" i="4"/>
  <c r="AJ135" i="7"/>
  <c r="AF135" i="9" s="1"/>
  <c r="AU134" i="4"/>
  <c r="AV134" i="4"/>
  <c r="AS134" i="4"/>
  <c r="AT134" i="4"/>
  <c r="AX134" i="4"/>
  <c r="AW134" i="4"/>
  <c r="AY134" i="4"/>
  <c r="AS71" i="4"/>
  <c r="AT71" i="4"/>
  <c r="AU71" i="4"/>
  <c r="AV71" i="4"/>
  <c r="AW71" i="4"/>
  <c r="AX71" i="4"/>
  <c r="AY71" i="4"/>
  <c r="AJ57" i="7"/>
  <c r="AF57" i="9" s="1"/>
  <c r="AS56" i="4"/>
  <c r="AT56" i="4"/>
  <c r="AU56" i="4"/>
  <c r="AV56" i="4"/>
  <c r="AW56" i="4"/>
  <c r="AX56" i="4"/>
  <c r="AY56" i="4"/>
  <c r="AV200" i="4"/>
  <c r="AW200" i="4"/>
  <c r="AX200" i="4"/>
  <c r="AY200" i="4"/>
  <c r="AS200" i="4"/>
  <c r="AT200" i="4"/>
  <c r="AU200" i="4"/>
  <c r="AJ67" i="7"/>
  <c r="AF67" i="9" s="1"/>
  <c r="AS66" i="4"/>
  <c r="AT66" i="4"/>
  <c r="AU66" i="4"/>
  <c r="AV66" i="4"/>
  <c r="AW66" i="4"/>
  <c r="AY66" i="4"/>
  <c r="AX66" i="4"/>
  <c r="AV225" i="4"/>
  <c r="AW225" i="4"/>
  <c r="AX225" i="4"/>
  <c r="AT225" i="4"/>
  <c r="AU225" i="4"/>
  <c r="AY225" i="4"/>
  <c r="AS225" i="4"/>
  <c r="AJ230" i="7"/>
  <c r="AF230" i="9" s="1"/>
  <c r="AV229" i="4"/>
  <c r="AW229" i="4"/>
  <c r="AX229" i="4"/>
  <c r="AS229" i="4"/>
  <c r="AT229" i="4"/>
  <c r="AU229" i="4"/>
  <c r="AY229" i="4"/>
  <c r="AJ106" i="7"/>
  <c r="AF106" i="9" s="1"/>
  <c r="AU105" i="4"/>
  <c r="AV105" i="4"/>
  <c r="AX105" i="4"/>
  <c r="AT105" i="4"/>
  <c r="AW105" i="4"/>
  <c r="AS105" i="4"/>
  <c r="AY105" i="4"/>
  <c r="AJ185" i="7"/>
  <c r="AF185" i="9" s="1"/>
  <c r="AX184" i="4"/>
  <c r="AS184" i="4"/>
  <c r="AT184" i="4"/>
  <c r="AU184" i="4"/>
  <c r="AV184" i="4"/>
  <c r="AW184" i="4"/>
  <c r="AY184" i="4"/>
  <c r="AJ59" i="7"/>
  <c r="AF59" i="9" s="1"/>
  <c r="AS58" i="4"/>
  <c r="AT58" i="4"/>
  <c r="AU58" i="4"/>
  <c r="AV58" i="4"/>
  <c r="AW58" i="4"/>
  <c r="AX58" i="4"/>
  <c r="AY58" i="4"/>
  <c r="AJ44" i="7"/>
  <c r="AF44" i="9" s="1"/>
  <c r="AS43" i="4"/>
  <c r="AT43" i="4"/>
  <c r="AU43" i="4"/>
  <c r="AV43" i="4"/>
  <c r="AW43" i="4"/>
  <c r="AX43" i="4"/>
  <c r="AY43" i="4"/>
  <c r="AJ66" i="7"/>
  <c r="AF66" i="9" s="1"/>
  <c r="AS65" i="4"/>
  <c r="AT65" i="4"/>
  <c r="AU65" i="4"/>
  <c r="AV65" i="4"/>
  <c r="AW65" i="4"/>
  <c r="AY65" i="4"/>
  <c r="AX65" i="4"/>
  <c r="AJ125" i="7"/>
  <c r="AF125" i="9" s="1"/>
  <c r="AU124" i="4"/>
  <c r="AV124" i="4"/>
  <c r="AY124" i="4"/>
  <c r="AT124" i="4"/>
  <c r="AS124" i="4"/>
  <c r="AW124" i="4"/>
  <c r="AX124" i="4"/>
  <c r="AJ15" i="7"/>
  <c r="AF15" i="9" s="1"/>
  <c r="AS14" i="4"/>
  <c r="AT14" i="4"/>
  <c r="AU14" i="4"/>
  <c r="AV14" i="4"/>
  <c r="AW14" i="4"/>
  <c r="AX14" i="4"/>
  <c r="AY14" i="4"/>
  <c r="AJ183" i="7"/>
  <c r="AF183" i="9" s="1"/>
  <c r="AX182" i="4"/>
  <c r="AW182" i="4"/>
  <c r="AY182" i="4"/>
  <c r="AS182" i="4"/>
  <c r="AT182" i="4"/>
  <c r="AU182" i="4"/>
  <c r="AV182" i="4"/>
  <c r="AJ153" i="7"/>
  <c r="AF153" i="9" s="1"/>
  <c r="AU152" i="4"/>
  <c r="AX152" i="4"/>
  <c r="AY152" i="4"/>
  <c r="AW152" i="4"/>
  <c r="AS152" i="4"/>
  <c r="AT152" i="4"/>
  <c r="AV152" i="4"/>
  <c r="AJ209" i="7"/>
  <c r="AF209" i="9" s="1"/>
  <c r="AV208" i="4"/>
  <c r="AW208" i="4"/>
  <c r="AX208" i="4"/>
  <c r="AY208" i="4"/>
  <c r="AS208" i="4"/>
  <c r="AT208" i="4"/>
  <c r="AU208" i="4"/>
  <c r="AJ60" i="7"/>
  <c r="AF60" i="9" s="1"/>
  <c r="AS59" i="4"/>
  <c r="AT59" i="4"/>
  <c r="AU59" i="4"/>
  <c r="AV59" i="4"/>
  <c r="AW59" i="4"/>
  <c r="AX59" i="4"/>
  <c r="AY59" i="4"/>
  <c r="AJ140" i="7"/>
  <c r="AF140" i="9" s="1"/>
  <c r="AU139" i="4"/>
  <c r="AV139" i="4"/>
  <c r="AW139" i="4"/>
  <c r="AX139" i="4"/>
  <c r="AS139" i="4"/>
  <c r="AT139" i="4"/>
  <c r="AY139" i="4"/>
  <c r="AJ104" i="7"/>
  <c r="AF104" i="9" s="1"/>
  <c r="AU103" i="4"/>
  <c r="AV103" i="4"/>
  <c r="AX103" i="4"/>
  <c r="AY103" i="4"/>
  <c r="AS103" i="4"/>
  <c r="AW103" i="4"/>
  <c r="AT103" i="4"/>
  <c r="AJ169" i="7"/>
  <c r="AF169" i="9" s="1"/>
  <c r="AX168" i="4"/>
  <c r="AY168" i="4"/>
  <c r="AW168" i="4"/>
  <c r="AS168" i="4"/>
  <c r="AT168" i="4"/>
  <c r="AU168" i="4"/>
  <c r="AV168" i="4"/>
  <c r="AJ69" i="7"/>
  <c r="AF69" i="9" s="1"/>
  <c r="AS68" i="4"/>
  <c r="AT68" i="4"/>
  <c r="AU68" i="4"/>
  <c r="AV68" i="4"/>
  <c r="AW68" i="4"/>
  <c r="AX68" i="4"/>
  <c r="AY68" i="4"/>
  <c r="AJ40" i="7"/>
  <c r="AF40" i="9" s="1"/>
  <c r="AS39" i="4"/>
  <c r="AT39" i="4"/>
  <c r="AU39" i="4"/>
  <c r="AV39" i="4"/>
  <c r="AW39" i="4"/>
  <c r="AX39" i="4"/>
  <c r="AY39" i="4"/>
  <c r="AU143" i="4"/>
  <c r="AV143" i="4"/>
  <c r="AW143" i="4"/>
  <c r="AX143" i="4"/>
  <c r="AS143" i="4"/>
  <c r="AT143" i="4"/>
  <c r="AY143" i="4"/>
  <c r="AJ28" i="7"/>
  <c r="AF28" i="9" s="1"/>
  <c r="AS27" i="4"/>
  <c r="AT27" i="4"/>
  <c r="AU27" i="4"/>
  <c r="AV27" i="4"/>
  <c r="AW27" i="4"/>
  <c r="AX27" i="4"/>
  <c r="AY27" i="4"/>
  <c r="AS63" i="4"/>
  <c r="AT63" i="4"/>
  <c r="AU63" i="4"/>
  <c r="AV63" i="4"/>
  <c r="AW63" i="4"/>
  <c r="AX63" i="4"/>
  <c r="AY63" i="4"/>
  <c r="AV228" i="4"/>
  <c r="AW228" i="4"/>
  <c r="AX228" i="4"/>
  <c r="AU228" i="4"/>
  <c r="AY228" i="4"/>
  <c r="AS228" i="4"/>
  <c r="AT228" i="4"/>
  <c r="AX155" i="4"/>
  <c r="AY155" i="4"/>
  <c r="AU155" i="4"/>
  <c r="AV155" i="4"/>
  <c r="AW155" i="4"/>
  <c r="AS155" i="4"/>
  <c r="AT155" i="4"/>
  <c r="AS47" i="4"/>
  <c r="AT47" i="4"/>
  <c r="AU47" i="4"/>
  <c r="AV47" i="4"/>
  <c r="AW47" i="4"/>
  <c r="AX47" i="4"/>
  <c r="AY47" i="4"/>
  <c r="AV222" i="4"/>
  <c r="AW222" i="4"/>
  <c r="AX222" i="4"/>
  <c r="AS222" i="4"/>
  <c r="AT222" i="4"/>
  <c r="AU222" i="4"/>
  <c r="AY222" i="4"/>
  <c r="AX183" i="4"/>
  <c r="AY183" i="4"/>
  <c r="AS183" i="4"/>
  <c r="AT183" i="4"/>
  <c r="AU183" i="4"/>
  <c r="AV183" i="4"/>
  <c r="AW183" i="4"/>
  <c r="AX4" i="4"/>
  <c r="AY4" i="4"/>
  <c r="AW4" i="4"/>
  <c r="AU4" i="4"/>
  <c r="AV4" i="4"/>
  <c r="AU141" i="4"/>
  <c r="AV141" i="4"/>
  <c r="AS141" i="4"/>
  <c r="AT141" i="4"/>
  <c r="AW141" i="4"/>
  <c r="AX141" i="4"/>
  <c r="AY141" i="4"/>
  <c r="AV205" i="4"/>
  <c r="AW205" i="4"/>
  <c r="AX205" i="4"/>
  <c r="AY205" i="4"/>
  <c r="AS205" i="4"/>
  <c r="AT205" i="4"/>
  <c r="AU205" i="4"/>
  <c r="AS17" i="4"/>
  <c r="AT17" i="4"/>
  <c r="AU17" i="4"/>
  <c r="AV17" i="4"/>
  <c r="AW17" i="4"/>
  <c r="AX17" i="4"/>
  <c r="AY17" i="4"/>
  <c r="AJ8" i="7"/>
  <c r="AF8" i="9" s="1"/>
  <c r="AS7" i="4"/>
  <c r="AT7" i="4"/>
  <c r="AU7" i="4"/>
  <c r="AV7" i="4"/>
  <c r="AW7" i="4"/>
  <c r="AX7" i="4"/>
  <c r="AY7" i="4"/>
  <c r="AJ139" i="7"/>
  <c r="AF139" i="9" s="1"/>
  <c r="AU138" i="4"/>
  <c r="AV138" i="4"/>
  <c r="AS138" i="4"/>
  <c r="AT138" i="4"/>
  <c r="AX138" i="4"/>
  <c r="AW138" i="4"/>
  <c r="AY138" i="4"/>
  <c r="AJ17" i="7"/>
  <c r="AF17" i="9" s="1"/>
  <c r="AS16" i="4"/>
  <c r="AT16" i="4"/>
  <c r="AU16" i="4"/>
  <c r="AV16" i="4"/>
  <c r="AW16" i="4"/>
  <c r="AX16" i="4"/>
  <c r="AY16" i="4"/>
  <c r="AX171" i="4"/>
  <c r="AY171" i="4"/>
  <c r="AU171" i="4"/>
  <c r="AV171" i="4"/>
  <c r="AW171" i="4"/>
  <c r="AS171" i="4"/>
  <c r="AT171" i="4"/>
  <c r="AV236" i="4"/>
  <c r="AW236" i="4"/>
  <c r="AX236" i="4"/>
  <c r="AU236" i="4"/>
  <c r="AY236" i="4"/>
  <c r="AS236" i="4"/>
  <c r="AT236" i="4"/>
  <c r="AX164" i="4"/>
  <c r="AY164" i="4"/>
  <c r="AW164" i="4"/>
  <c r="AS164" i="4"/>
  <c r="AT164" i="4"/>
  <c r="AU164" i="4"/>
  <c r="AV164" i="4"/>
  <c r="AX169" i="4"/>
  <c r="AY169" i="4"/>
  <c r="AS169" i="4"/>
  <c r="AT169" i="4"/>
  <c r="AU169" i="4"/>
  <c r="AV169" i="4"/>
  <c r="AW169" i="4"/>
  <c r="AV227" i="4"/>
  <c r="AW227" i="4"/>
  <c r="AX227" i="4"/>
  <c r="AS227" i="4"/>
  <c r="AT227" i="4"/>
  <c r="AU227" i="4"/>
  <c r="AY227" i="4"/>
  <c r="AJ39" i="7"/>
  <c r="AF39" i="9" s="1"/>
  <c r="AJ31" i="7"/>
  <c r="AF31" i="9" s="1"/>
  <c r="AJ10" i="7"/>
  <c r="AF10" i="9" s="1"/>
  <c r="AJ208" i="7"/>
  <c r="AF208" i="9" s="1"/>
  <c r="AJ141" i="7"/>
  <c r="AF141" i="9" s="1"/>
  <c r="AJ173" i="7"/>
  <c r="AF173" i="9" s="1"/>
  <c r="AJ143" i="7"/>
  <c r="AF143" i="9" s="1"/>
  <c r="AJ241" i="7"/>
  <c r="AF241" i="9" s="1"/>
  <c r="AJ134" i="7"/>
  <c r="AF134" i="9" s="1"/>
  <c r="AJ34" i="7"/>
  <c r="AF34" i="9" s="1"/>
  <c r="AJ191" i="7"/>
  <c r="AF191" i="9" s="1"/>
  <c r="AJ203" i="7"/>
  <c r="AF203" i="9" s="1"/>
  <c r="AJ47" i="7"/>
  <c r="AF47" i="9" s="1"/>
  <c r="AJ16" i="7"/>
  <c r="AF16" i="9" s="1"/>
  <c r="AJ238" i="7"/>
  <c r="AF238" i="9" s="1"/>
  <c r="AJ51" i="7"/>
  <c r="AF51" i="9" s="1"/>
  <c r="AJ132" i="7"/>
  <c r="AF132" i="9" s="1"/>
  <c r="AJ119" i="7"/>
  <c r="AF119" i="9" s="1"/>
  <c r="AJ179" i="7"/>
  <c r="AF179" i="9" s="1"/>
  <c r="AJ220" i="7"/>
  <c r="AF220" i="9" s="1"/>
  <c r="AJ27" i="7"/>
  <c r="AF27" i="9" s="1"/>
  <c r="AJ108" i="7"/>
  <c r="AF108" i="9" s="1"/>
  <c r="AJ24" i="7"/>
  <c r="AF24" i="9" s="1"/>
  <c r="AJ72" i="7"/>
  <c r="AF72" i="9" s="1"/>
  <c r="AJ201" i="7"/>
  <c r="AF201" i="9" s="1"/>
  <c r="AJ226" i="7"/>
  <c r="AF226" i="9" s="1"/>
  <c r="AJ144" i="7"/>
  <c r="AF144" i="9" s="1"/>
  <c r="AJ114" i="7"/>
  <c r="AF114" i="9" s="1"/>
  <c r="AJ64" i="7"/>
  <c r="AF64" i="9" s="1"/>
  <c r="AJ229" i="7"/>
  <c r="AF229" i="9" s="1"/>
  <c r="AJ156" i="7"/>
  <c r="AF156" i="9" s="1"/>
  <c r="AJ48" i="7"/>
  <c r="AF48" i="9" s="1"/>
  <c r="AJ223" i="7"/>
  <c r="AF223" i="9" s="1"/>
  <c r="AJ184" i="7"/>
  <c r="AF184" i="9" s="1"/>
  <c r="AJ5" i="7"/>
  <c r="AF5" i="9" s="1"/>
  <c r="AJ142" i="7"/>
  <c r="AF142" i="9" s="1"/>
  <c r="AJ206" i="7"/>
  <c r="AF206" i="9" s="1"/>
  <c r="AJ18" i="7"/>
  <c r="AF18" i="9" s="1"/>
  <c r="AJ172" i="7"/>
  <c r="AF172" i="9" s="1"/>
  <c r="AJ237" i="7"/>
  <c r="AF237" i="9" s="1"/>
  <c r="AJ165" i="7"/>
  <c r="AF165" i="9" s="1"/>
  <c r="AJ170" i="7"/>
  <c r="AF170" i="9" s="1"/>
  <c r="AJ228" i="7"/>
  <c r="AF228" i="9" s="1"/>
  <c r="T156" i="17"/>
  <c r="U156" i="17"/>
  <c r="V156" i="17"/>
  <c r="AJ41" i="7"/>
  <c r="AF41" i="9" s="1"/>
  <c r="AJ194" i="7"/>
  <c r="AF194" i="9" s="1"/>
  <c r="AJ116" i="7"/>
  <c r="AF116" i="9" s="1"/>
  <c r="AJ180" i="7"/>
  <c r="AF180" i="9" s="1"/>
  <c r="AJ55" i="7"/>
  <c r="AF55" i="9" s="1"/>
  <c r="AJ49" i="7"/>
  <c r="AF49" i="9" s="1"/>
  <c r="AJ74" i="7"/>
  <c r="AF74" i="9" s="1"/>
  <c r="AJ202" i="7"/>
  <c r="AF202" i="9" s="1"/>
  <c r="AJ98" i="7"/>
  <c r="AF98" i="9" s="1"/>
  <c r="AJ186" i="7"/>
  <c r="AF186" i="9" s="1"/>
  <c r="AJ84" i="7"/>
  <c r="AF84" i="9" s="1"/>
  <c r="AJ198" i="7"/>
  <c r="AF198" i="9" s="1"/>
  <c r="AJ23" i="7"/>
  <c r="AF23" i="9" s="1"/>
  <c r="AJ121" i="7"/>
  <c r="AF121" i="9" s="1"/>
  <c r="AJ123" i="7"/>
  <c r="AF123" i="9" s="1"/>
  <c r="AJ124" i="7"/>
  <c r="AF124" i="9" s="1"/>
  <c r="AJ181" i="7"/>
  <c r="AF181" i="9" s="1"/>
  <c r="AJ12" i="7"/>
  <c r="AF12" i="9" s="1"/>
  <c r="AJ110" i="7"/>
  <c r="AF110" i="9" s="1"/>
  <c r="AJ96" i="7"/>
  <c r="AF96" i="9" s="1"/>
  <c r="AJ196" i="7"/>
  <c r="AF196" i="9" s="1"/>
  <c r="AJ130" i="7"/>
  <c r="AF130" i="9" s="1"/>
  <c r="AJ93" i="7"/>
  <c r="AF93" i="9" s="1"/>
  <c r="AJ75" i="7"/>
  <c r="AF75" i="9" s="1"/>
  <c r="AJ233" i="7"/>
  <c r="AF233" i="9" s="1"/>
  <c r="AJ105" i="7"/>
  <c r="AF105" i="9" s="1"/>
  <c r="AJ154" i="7"/>
  <c r="AF154" i="9" s="1"/>
  <c r="AJ63" i="7"/>
  <c r="AF63" i="9" s="1"/>
  <c r="AJ11" i="7"/>
  <c r="AF11" i="9" s="1"/>
  <c r="AJ187" i="7"/>
  <c r="AF187" i="9" s="1"/>
  <c r="AJ225" i="7"/>
  <c r="AF225" i="9" s="1"/>
  <c r="AJ21" i="7"/>
  <c r="AF21" i="9" s="1"/>
  <c r="AJ129" i="7"/>
  <c r="AF129" i="9" s="1"/>
  <c r="AJ148" i="7"/>
  <c r="AF148" i="9" s="1"/>
  <c r="AJ136" i="7"/>
  <c r="AF136" i="9" s="1"/>
  <c r="AJ205" i="7"/>
  <c r="AF205" i="9" s="1"/>
  <c r="AJ166" i="7"/>
  <c r="AF166" i="9" s="1"/>
  <c r="AJ200" i="7"/>
  <c r="AF200" i="9" s="1"/>
  <c r="AJ188" i="7"/>
  <c r="AF188" i="9" s="1"/>
  <c r="AJ117" i="7"/>
  <c r="AF117" i="9" s="1"/>
  <c r="AJ149" i="7"/>
  <c r="AF149" i="9" s="1"/>
  <c r="AJ224" i="7"/>
  <c r="AF224" i="9" s="1"/>
  <c r="AJ171" i="7"/>
  <c r="AF171" i="9" s="1"/>
  <c r="AJ244" i="7"/>
  <c r="AF244" i="9" s="1"/>
  <c r="AJ231" i="7"/>
  <c r="AF231" i="9" s="1"/>
  <c r="AJ127" i="7"/>
  <c r="AF127" i="9" s="1"/>
  <c r="AJ83" i="7"/>
  <c r="AF83" i="9" s="1"/>
  <c r="AJ22" i="7"/>
  <c r="AF22" i="9" s="1"/>
  <c r="AJ182" i="7"/>
  <c r="AF182" i="9" s="1"/>
  <c r="AJ87" i="7"/>
  <c r="AF87" i="9" s="1"/>
  <c r="AJ151" i="7"/>
  <c r="AF151" i="9" s="1"/>
  <c r="Q156" i="17"/>
  <c r="R156" i="17"/>
  <c r="P156" i="17"/>
  <c r="AJ122" i="7"/>
  <c r="AF122" i="9" s="1"/>
  <c r="AJ78" i="7"/>
  <c r="AF78" i="9" s="1"/>
  <c r="AJ80" i="7"/>
  <c r="AF80" i="9" s="1"/>
  <c r="AJ161" i="7"/>
  <c r="AF161" i="9" s="1"/>
  <c r="AJ20" i="7"/>
  <c r="AF20" i="9" s="1"/>
  <c r="AJ175" i="7"/>
  <c r="AF175" i="9" s="1"/>
  <c r="AJ90" i="7"/>
  <c r="AF90" i="9" s="1"/>
  <c r="AJ178" i="7"/>
  <c r="AF178" i="9" s="1"/>
  <c r="AJ42" i="7"/>
  <c r="AF42" i="9" s="1"/>
  <c r="AJ190" i="7"/>
  <c r="AF190" i="9" s="1"/>
  <c r="AJ138" i="7"/>
  <c r="AF138" i="9" s="1"/>
  <c r="AJ221" i="7"/>
  <c r="AF221" i="9" s="1"/>
  <c r="AJ159" i="7"/>
  <c r="AF159" i="9" s="1"/>
  <c r="AJ240" i="7"/>
  <c r="AF240" i="9" s="1"/>
  <c r="AJ91" i="7"/>
  <c r="AF91" i="9" s="1"/>
  <c r="AJ164" i="7"/>
  <c r="AF164" i="9" s="1"/>
  <c r="AJ61" i="7"/>
  <c r="AF61" i="9" s="1"/>
  <c r="AJ26" i="7"/>
  <c r="AF26" i="9" s="1"/>
  <c r="AJ192" i="7"/>
  <c r="AF192" i="9" s="1"/>
  <c r="AJ197" i="7"/>
  <c r="AF197" i="9" s="1"/>
  <c r="AJ147" i="7"/>
  <c r="AF147" i="9" s="1"/>
  <c r="AJ56" i="7"/>
  <c r="AF56" i="9" s="1"/>
  <c r="AJ76" i="7"/>
  <c r="AF76" i="9" s="1"/>
  <c r="AJ193" i="7"/>
  <c r="AF193" i="9" s="1"/>
  <c r="AJ65" i="7"/>
  <c r="AF65" i="9" s="1"/>
  <c r="AJ36" i="7"/>
  <c r="AF36" i="9" s="1"/>
  <c r="AJ92" i="7"/>
  <c r="AF92" i="9" s="1"/>
  <c r="AJ152" i="7"/>
  <c r="AF152" i="9" s="1"/>
  <c r="AJ7" i="7"/>
  <c r="AF7" i="9" s="1"/>
  <c r="AJ131" i="7"/>
  <c r="AF131" i="9" s="1"/>
  <c r="AJ73" i="7"/>
  <c r="AF73" i="9" s="1"/>
  <c r="AJ97" i="7"/>
  <c r="AF97" i="9" s="1"/>
  <c r="AJ120" i="7"/>
  <c r="AF120" i="9" s="1"/>
  <c r="AJ222" i="7"/>
  <c r="AF222" i="9" s="1"/>
  <c r="AJ13" i="7"/>
  <c r="AF13" i="9" s="1"/>
  <c r="AJ86" i="7"/>
  <c r="AF86" i="9" s="1"/>
  <c r="AJ128" i="7"/>
  <c r="AF128" i="9" s="1"/>
  <c r="AJ204" i="7"/>
  <c r="AF204" i="9" s="1"/>
  <c r="AJ242" i="7"/>
  <c r="AF242" i="9" s="1"/>
  <c r="AJ101" i="7"/>
  <c r="AF101" i="9" s="1"/>
  <c r="AJ9" i="7"/>
  <c r="AF9" i="9" s="1"/>
  <c r="AJ99" i="7"/>
  <c r="AF99" i="9" s="1"/>
  <c r="AJ94" i="7"/>
  <c r="AF94" i="9" s="1"/>
  <c r="AH64" i="7"/>
  <c r="AD64" i="9" s="1"/>
  <c r="AI64" i="7"/>
  <c r="AE64" i="9" s="1"/>
  <c r="AF64" i="7"/>
  <c r="AB64" i="9" s="1"/>
  <c r="AG64" i="7"/>
  <c r="AC64" i="9" s="1"/>
  <c r="AD64" i="7"/>
  <c r="Z64" i="9" s="1"/>
  <c r="AE64" i="7"/>
  <c r="AA64" i="9" s="1"/>
  <c r="AD34" i="7"/>
  <c r="Z34" i="9" s="1"/>
  <c r="AE34" i="7"/>
  <c r="AA34" i="9" s="1"/>
  <c r="AF34" i="7"/>
  <c r="AB34" i="9" s="1"/>
  <c r="AG34" i="7"/>
  <c r="AC34" i="9" s="1"/>
  <c r="AH34" i="7"/>
  <c r="AD34" i="9" s="1"/>
  <c r="AI34" i="7"/>
  <c r="AE34" i="9" s="1"/>
  <c r="AH191" i="7"/>
  <c r="AD191" i="9" s="1"/>
  <c r="AI191" i="7"/>
  <c r="AE191" i="9" s="1"/>
  <c r="AE191" i="7"/>
  <c r="AA191" i="9" s="1"/>
  <c r="AF191" i="7"/>
  <c r="AB191" i="9" s="1"/>
  <c r="AG191" i="7"/>
  <c r="AC191" i="9" s="1"/>
  <c r="AD191" i="7"/>
  <c r="Z191" i="9" s="1"/>
  <c r="AH203" i="7"/>
  <c r="AD203" i="9" s="1"/>
  <c r="AI203" i="7"/>
  <c r="AE203" i="9" s="1"/>
  <c r="AG203" i="7"/>
  <c r="AC203" i="9" s="1"/>
  <c r="AD203" i="7"/>
  <c r="Z203" i="9" s="1"/>
  <c r="AE203" i="7"/>
  <c r="AA203" i="9" s="1"/>
  <c r="AF203" i="7"/>
  <c r="AB203" i="9" s="1"/>
  <c r="AF47" i="7"/>
  <c r="AB47" i="9" s="1"/>
  <c r="AG47" i="7"/>
  <c r="AC47" i="9" s="1"/>
  <c r="AD47" i="7"/>
  <c r="Z47" i="9" s="1"/>
  <c r="AI47" i="7"/>
  <c r="AE47" i="9" s="1"/>
  <c r="AE47" i="7"/>
  <c r="AA47" i="9" s="1"/>
  <c r="AH47" i="7"/>
  <c r="AD47" i="9" s="1"/>
  <c r="AH16" i="7"/>
  <c r="AD16" i="9" s="1"/>
  <c r="AI16" i="7"/>
  <c r="AE16" i="9" s="1"/>
  <c r="AE16" i="7"/>
  <c r="AA16" i="9" s="1"/>
  <c r="AF16" i="7"/>
  <c r="AB16" i="9" s="1"/>
  <c r="AG16" i="7"/>
  <c r="AC16" i="9" s="1"/>
  <c r="AD16" i="7"/>
  <c r="Z16" i="9" s="1"/>
  <c r="AF238" i="7"/>
  <c r="AB238" i="9" s="1"/>
  <c r="AG238" i="7"/>
  <c r="AC238" i="9" s="1"/>
  <c r="AE238" i="7"/>
  <c r="AA238" i="9" s="1"/>
  <c r="AH238" i="7"/>
  <c r="AD238" i="9" s="1"/>
  <c r="AI238" i="7"/>
  <c r="AE238" i="9" s="1"/>
  <c r="AD238" i="7"/>
  <c r="Z238" i="9" s="1"/>
  <c r="AF51" i="7"/>
  <c r="AB51" i="9" s="1"/>
  <c r="AG51" i="7"/>
  <c r="AC51" i="9" s="1"/>
  <c r="AD51" i="7"/>
  <c r="Z51" i="9" s="1"/>
  <c r="AE51" i="7"/>
  <c r="AA51" i="9" s="1"/>
  <c r="AH51" i="7"/>
  <c r="AD51" i="9" s="1"/>
  <c r="AI51" i="7"/>
  <c r="AE51" i="9" s="1"/>
  <c r="AH132" i="7"/>
  <c r="AD132" i="9" s="1"/>
  <c r="AI132" i="7"/>
  <c r="AE132" i="9" s="1"/>
  <c r="AD132" i="7"/>
  <c r="Z132" i="9" s="1"/>
  <c r="AE132" i="7"/>
  <c r="AA132" i="9" s="1"/>
  <c r="AF132" i="7"/>
  <c r="AB132" i="9" s="1"/>
  <c r="AG132" i="7"/>
  <c r="AC132" i="9" s="1"/>
  <c r="AF119" i="7"/>
  <c r="AB119" i="9" s="1"/>
  <c r="AG119" i="7"/>
  <c r="AC119" i="9" s="1"/>
  <c r="AH119" i="7"/>
  <c r="AD119" i="9" s="1"/>
  <c r="AD119" i="7"/>
  <c r="Z119" i="9" s="1"/>
  <c r="AE119" i="7"/>
  <c r="AA119" i="9" s="1"/>
  <c r="AI119" i="7"/>
  <c r="AE119" i="9" s="1"/>
  <c r="AF179" i="7"/>
  <c r="AB179" i="9" s="1"/>
  <c r="AG179" i="7"/>
  <c r="AC179" i="9" s="1"/>
  <c r="AH179" i="7"/>
  <c r="AD179" i="9" s="1"/>
  <c r="AI179" i="7"/>
  <c r="AE179" i="9" s="1"/>
  <c r="AD179" i="7"/>
  <c r="Z179" i="9" s="1"/>
  <c r="AE179" i="7"/>
  <c r="AA179" i="9" s="1"/>
  <c r="AH211" i="7"/>
  <c r="AD211" i="9" s="1"/>
  <c r="AI211" i="7"/>
  <c r="AE211" i="9" s="1"/>
  <c r="AD211" i="7"/>
  <c r="Z211" i="9" s="1"/>
  <c r="AE211" i="7"/>
  <c r="AA211" i="9" s="1"/>
  <c r="AF211" i="7"/>
  <c r="AB211" i="9" s="1"/>
  <c r="AG211" i="7"/>
  <c r="AC211" i="9" s="1"/>
  <c r="AD220" i="7"/>
  <c r="Z220" i="9" s="1"/>
  <c r="AI220" i="7"/>
  <c r="AE220" i="9" s="1"/>
  <c r="AH220" i="7"/>
  <c r="AD220" i="9" s="1"/>
  <c r="AE220" i="7"/>
  <c r="AA220" i="9" s="1"/>
  <c r="AF220" i="7"/>
  <c r="AB220" i="9" s="1"/>
  <c r="AG220" i="7"/>
  <c r="AC220" i="9" s="1"/>
  <c r="AF87" i="7"/>
  <c r="AB87" i="9" s="1"/>
  <c r="AG87" i="7"/>
  <c r="AC87" i="9" s="1"/>
  <c r="AH87" i="7"/>
  <c r="AD87" i="9" s="1"/>
  <c r="AI87" i="7"/>
  <c r="AE87" i="9" s="1"/>
  <c r="AE87" i="7"/>
  <c r="AA87" i="9" s="1"/>
  <c r="AD87" i="7"/>
  <c r="Z87" i="9" s="1"/>
  <c r="AF151" i="7"/>
  <c r="AB151" i="9" s="1"/>
  <c r="AG151" i="7"/>
  <c r="AC151" i="9" s="1"/>
  <c r="AH151" i="7"/>
  <c r="AD151" i="9" s="1"/>
  <c r="AD151" i="7"/>
  <c r="Z151" i="9" s="1"/>
  <c r="AE151" i="7"/>
  <c r="AA151" i="9" s="1"/>
  <c r="AI151" i="7"/>
  <c r="AE151" i="9" s="1"/>
  <c r="AH68" i="7"/>
  <c r="AD68" i="9" s="1"/>
  <c r="AI68" i="7"/>
  <c r="AE68" i="9" s="1"/>
  <c r="AD68" i="7"/>
  <c r="Z68" i="9" s="1"/>
  <c r="AE68" i="7"/>
  <c r="AA68" i="9" s="1"/>
  <c r="AF68" i="7"/>
  <c r="AB68" i="9" s="1"/>
  <c r="AG68" i="7"/>
  <c r="AC68" i="9" s="1"/>
  <c r="AH53" i="7"/>
  <c r="AD53" i="9" s="1"/>
  <c r="AI53" i="7"/>
  <c r="AE53" i="9" s="1"/>
  <c r="AF53" i="7"/>
  <c r="AB53" i="9" s="1"/>
  <c r="AG53" i="7"/>
  <c r="AC53" i="9" s="1"/>
  <c r="AD53" i="7"/>
  <c r="Z53" i="9" s="1"/>
  <c r="AE53" i="7"/>
  <c r="AA53" i="9" s="1"/>
  <c r="AD62" i="7"/>
  <c r="Z62" i="9" s="1"/>
  <c r="AE62" i="7"/>
  <c r="AA62" i="9" s="1"/>
  <c r="AH62" i="7"/>
  <c r="AD62" i="9" s="1"/>
  <c r="AI62" i="7"/>
  <c r="AE62" i="9" s="1"/>
  <c r="AF62" i="7"/>
  <c r="AB62" i="9" s="1"/>
  <c r="AG62" i="7"/>
  <c r="AC62" i="9" s="1"/>
  <c r="AD126" i="7"/>
  <c r="Z126" i="9" s="1"/>
  <c r="AE126" i="7"/>
  <c r="AA126" i="9" s="1"/>
  <c r="AF126" i="7"/>
  <c r="AB126" i="9" s="1"/>
  <c r="AG126" i="7"/>
  <c r="AC126" i="9" s="1"/>
  <c r="AH126" i="7"/>
  <c r="AD126" i="9" s="1"/>
  <c r="AI126" i="7"/>
  <c r="AE126" i="9" s="1"/>
  <c r="AD74" i="7"/>
  <c r="Z74" i="9" s="1"/>
  <c r="AE74" i="7"/>
  <c r="AA74" i="9" s="1"/>
  <c r="AF74" i="7"/>
  <c r="AB74" i="9" s="1"/>
  <c r="AG74" i="7"/>
  <c r="AC74" i="9" s="1"/>
  <c r="AH74" i="7"/>
  <c r="AD74" i="9" s="1"/>
  <c r="AI74" i="7"/>
  <c r="AE74" i="9" s="1"/>
  <c r="AH72" i="7"/>
  <c r="AD72" i="9" s="1"/>
  <c r="AI72" i="7"/>
  <c r="AE72" i="9" s="1"/>
  <c r="AD72" i="7"/>
  <c r="Z72" i="9" s="1"/>
  <c r="AE72" i="7"/>
  <c r="AA72" i="9" s="1"/>
  <c r="AF72" i="7"/>
  <c r="AB72" i="9" s="1"/>
  <c r="AG72" i="7"/>
  <c r="AC72" i="9" s="1"/>
  <c r="AF57" i="7"/>
  <c r="AB57" i="9" s="1"/>
  <c r="AG57" i="7"/>
  <c r="AC57" i="9" s="1"/>
  <c r="AH57" i="7"/>
  <c r="AD57" i="9" s="1"/>
  <c r="AD57" i="7"/>
  <c r="Z57" i="9" s="1"/>
  <c r="AE57" i="7"/>
  <c r="AA57" i="9" s="1"/>
  <c r="AI57" i="7"/>
  <c r="AE57" i="9" s="1"/>
  <c r="AD201" i="7"/>
  <c r="Z201" i="9" s="1"/>
  <c r="AE201" i="7"/>
  <c r="AA201" i="9" s="1"/>
  <c r="AF201" i="7"/>
  <c r="AB201" i="9" s="1"/>
  <c r="AI201" i="7"/>
  <c r="AE201" i="9" s="1"/>
  <c r="AG201" i="7"/>
  <c r="AC201" i="9" s="1"/>
  <c r="AH201" i="7"/>
  <c r="AD201" i="9" s="1"/>
  <c r="AF67" i="7"/>
  <c r="AB67" i="9" s="1"/>
  <c r="AG67" i="7"/>
  <c r="AC67" i="9" s="1"/>
  <c r="AH67" i="7"/>
  <c r="AD67" i="9" s="1"/>
  <c r="AI67" i="7"/>
  <c r="AE67" i="9" s="1"/>
  <c r="AD67" i="7"/>
  <c r="Z67" i="9" s="1"/>
  <c r="AE67" i="7"/>
  <c r="AA67" i="9" s="1"/>
  <c r="AF226" i="7"/>
  <c r="AB226" i="9" s="1"/>
  <c r="AG226" i="7"/>
  <c r="AC226" i="9" s="1"/>
  <c r="AH226" i="7"/>
  <c r="AD226" i="9" s="1"/>
  <c r="AD226" i="7"/>
  <c r="Z226" i="9" s="1"/>
  <c r="AE226" i="7"/>
  <c r="AA226" i="9" s="1"/>
  <c r="AI226" i="7"/>
  <c r="AE226" i="9" s="1"/>
  <c r="AF230" i="7"/>
  <c r="AB230" i="9" s="1"/>
  <c r="AG230" i="7"/>
  <c r="AC230" i="9" s="1"/>
  <c r="AD230" i="7"/>
  <c r="Z230" i="9" s="1"/>
  <c r="AE230" i="7"/>
  <c r="AA230" i="9" s="1"/>
  <c r="AH230" i="7"/>
  <c r="AD230" i="9" s="1"/>
  <c r="AI230" i="7"/>
  <c r="AE230" i="9" s="1"/>
  <c r="AD106" i="7"/>
  <c r="Z106" i="9" s="1"/>
  <c r="AE106" i="7"/>
  <c r="AA106" i="9" s="1"/>
  <c r="AF106" i="7"/>
  <c r="AB106" i="9" s="1"/>
  <c r="AG106" i="7"/>
  <c r="AC106" i="9" s="1"/>
  <c r="AH106" i="7"/>
  <c r="AD106" i="9" s="1"/>
  <c r="AI106" i="7"/>
  <c r="AE106" i="9" s="1"/>
  <c r="AD185" i="7"/>
  <c r="Z185" i="9" s="1"/>
  <c r="AE185" i="7"/>
  <c r="AA185" i="9" s="1"/>
  <c r="AF185" i="7"/>
  <c r="AB185" i="9" s="1"/>
  <c r="AG185" i="7"/>
  <c r="AC185" i="9" s="1"/>
  <c r="AH185" i="7"/>
  <c r="AD185" i="9" s="1"/>
  <c r="AI185" i="7"/>
  <c r="AE185" i="9" s="1"/>
  <c r="AF59" i="7"/>
  <c r="AB59" i="9" s="1"/>
  <c r="AG59" i="7"/>
  <c r="AC59" i="9" s="1"/>
  <c r="AD59" i="7"/>
  <c r="Z59" i="9" s="1"/>
  <c r="AE59" i="7"/>
  <c r="AA59" i="9" s="1"/>
  <c r="AH59" i="7"/>
  <c r="AD59" i="9" s="1"/>
  <c r="AI59" i="7"/>
  <c r="AE59" i="9" s="1"/>
  <c r="AH44" i="7"/>
  <c r="AD44" i="9" s="1"/>
  <c r="AI44" i="7"/>
  <c r="AE44" i="9" s="1"/>
  <c r="AG44" i="7"/>
  <c r="AC44" i="9" s="1"/>
  <c r="AD44" i="7"/>
  <c r="Z44" i="9" s="1"/>
  <c r="AE44" i="7"/>
  <c r="AA44" i="9" s="1"/>
  <c r="AF44" i="7"/>
  <c r="AB44" i="9" s="1"/>
  <c r="AD66" i="7"/>
  <c r="Z66" i="9" s="1"/>
  <c r="AE66" i="7"/>
  <c r="AA66" i="9" s="1"/>
  <c r="AF66" i="7"/>
  <c r="AB66" i="9" s="1"/>
  <c r="AG66" i="7"/>
  <c r="AC66" i="9" s="1"/>
  <c r="AH66" i="7"/>
  <c r="AD66" i="9" s="1"/>
  <c r="AI66" i="7"/>
  <c r="AE66" i="9" s="1"/>
  <c r="AD125" i="7"/>
  <c r="Z125" i="9" s="1"/>
  <c r="AF125" i="7"/>
  <c r="AB125" i="9" s="1"/>
  <c r="AG125" i="7"/>
  <c r="AC125" i="9" s="1"/>
  <c r="AH125" i="7"/>
  <c r="AD125" i="9" s="1"/>
  <c r="AI125" i="7"/>
  <c r="AE125" i="9" s="1"/>
  <c r="AE125" i="7"/>
  <c r="AA125" i="9" s="1"/>
  <c r="AF15" i="7"/>
  <c r="AB15" i="9" s="1"/>
  <c r="AG15" i="7"/>
  <c r="AC15" i="9" s="1"/>
  <c r="AH15" i="7"/>
  <c r="AD15" i="9" s="1"/>
  <c r="AI15" i="7"/>
  <c r="AE15" i="9" s="1"/>
  <c r="AD15" i="7"/>
  <c r="Z15" i="9" s="1"/>
  <c r="AE15" i="7"/>
  <c r="AA15" i="9" s="1"/>
  <c r="AF175" i="7"/>
  <c r="AB175" i="9" s="1"/>
  <c r="AG175" i="7"/>
  <c r="AC175" i="9" s="1"/>
  <c r="AD175" i="7"/>
  <c r="Z175" i="9" s="1"/>
  <c r="AE175" i="7"/>
  <c r="AA175" i="9" s="1"/>
  <c r="AH175" i="7"/>
  <c r="AD175" i="9" s="1"/>
  <c r="AI175" i="7"/>
  <c r="AE175" i="9" s="1"/>
  <c r="AH32" i="7"/>
  <c r="AD32" i="9" s="1"/>
  <c r="AI32" i="7"/>
  <c r="AE32" i="9" s="1"/>
  <c r="AE32" i="7"/>
  <c r="AA32" i="9" s="1"/>
  <c r="AF32" i="7"/>
  <c r="AB32" i="9" s="1"/>
  <c r="AG32" i="7"/>
  <c r="AC32" i="9" s="1"/>
  <c r="AD32" i="7"/>
  <c r="Z32" i="9" s="1"/>
  <c r="AD90" i="7"/>
  <c r="Z90" i="9" s="1"/>
  <c r="AE90" i="7"/>
  <c r="AA90" i="9" s="1"/>
  <c r="AG90" i="7"/>
  <c r="AC90" i="9" s="1"/>
  <c r="AH90" i="7"/>
  <c r="AD90" i="9" s="1"/>
  <c r="AI90" i="7"/>
  <c r="AE90" i="9" s="1"/>
  <c r="AF90" i="7"/>
  <c r="AB90" i="9" s="1"/>
  <c r="AD178" i="7"/>
  <c r="Z178" i="9" s="1"/>
  <c r="AE178" i="7"/>
  <c r="AA178" i="9" s="1"/>
  <c r="AF178" i="7"/>
  <c r="AB178" i="9" s="1"/>
  <c r="AG178" i="7"/>
  <c r="AC178" i="9" s="1"/>
  <c r="AH178" i="7"/>
  <c r="AD178" i="9" s="1"/>
  <c r="AI178" i="7"/>
  <c r="AE178" i="9" s="1"/>
  <c r="AD42" i="7"/>
  <c r="Z42" i="9" s="1"/>
  <c r="AE42" i="7"/>
  <c r="AA42" i="9" s="1"/>
  <c r="AF42" i="7"/>
  <c r="AB42" i="9" s="1"/>
  <c r="AG42" i="7"/>
  <c r="AC42" i="9" s="1"/>
  <c r="AH42" i="7"/>
  <c r="AD42" i="9" s="1"/>
  <c r="AI42" i="7"/>
  <c r="AE42" i="9" s="1"/>
  <c r="AF190" i="7"/>
  <c r="AB190" i="9" s="1"/>
  <c r="AG190" i="7"/>
  <c r="AC190" i="9" s="1"/>
  <c r="AH190" i="7"/>
  <c r="AD190" i="9" s="1"/>
  <c r="AI190" i="7"/>
  <c r="AE190" i="9" s="1"/>
  <c r="AD190" i="7"/>
  <c r="Z190" i="9" s="1"/>
  <c r="AE190" i="7"/>
  <c r="AA190" i="9" s="1"/>
  <c r="AD18" i="7"/>
  <c r="Z18" i="9" s="1"/>
  <c r="AE18" i="7"/>
  <c r="AA18" i="9" s="1"/>
  <c r="AF18" i="7"/>
  <c r="AB18" i="9" s="1"/>
  <c r="AG18" i="7"/>
  <c r="AC18" i="9" s="1"/>
  <c r="AH18" i="7"/>
  <c r="AD18" i="9" s="1"/>
  <c r="AI18" i="7"/>
  <c r="AE18" i="9" s="1"/>
  <c r="AH8" i="7"/>
  <c r="AD8" i="9" s="1"/>
  <c r="AI8" i="7"/>
  <c r="AE8" i="9" s="1"/>
  <c r="AD8" i="7"/>
  <c r="Z8" i="9" s="1"/>
  <c r="AE8" i="7"/>
  <c r="AA8" i="9" s="1"/>
  <c r="AF8" i="7"/>
  <c r="AB8" i="9" s="1"/>
  <c r="AG8" i="7"/>
  <c r="AC8" i="9" s="1"/>
  <c r="AF139" i="7"/>
  <c r="AB139" i="9" s="1"/>
  <c r="AG139" i="7"/>
  <c r="AC139" i="9" s="1"/>
  <c r="AH139" i="7"/>
  <c r="AD139" i="9" s="1"/>
  <c r="AD139" i="7"/>
  <c r="Z139" i="9" s="1"/>
  <c r="AE139" i="7"/>
  <c r="AA139" i="9" s="1"/>
  <c r="AI139" i="7"/>
  <c r="AE139" i="9" s="1"/>
  <c r="AD26" i="7"/>
  <c r="Z26" i="9" s="1"/>
  <c r="AE26" i="7"/>
  <c r="AA26" i="9" s="1"/>
  <c r="AF26" i="7"/>
  <c r="AB26" i="9" s="1"/>
  <c r="AG26" i="7"/>
  <c r="AC26" i="9" s="1"/>
  <c r="AI26" i="7"/>
  <c r="AE26" i="9" s="1"/>
  <c r="AH26" i="7"/>
  <c r="AD26" i="9" s="1"/>
  <c r="AD192" i="7"/>
  <c r="Z192" i="9" s="1"/>
  <c r="AE192" i="7"/>
  <c r="AA192" i="9" s="1"/>
  <c r="AF192" i="7"/>
  <c r="AB192" i="9" s="1"/>
  <c r="AG192" i="7"/>
  <c r="AC192" i="9" s="1"/>
  <c r="AH192" i="7"/>
  <c r="AD192" i="9" s="1"/>
  <c r="AI192" i="7"/>
  <c r="AE192" i="9" s="1"/>
  <c r="AD133" i="7"/>
  <c r="Z133" i="9" s="1"/>
  <c r="AH133" i="7"/>
  <c r="AD133" i="9" s="1"/>
  <c r="AI133" i="7"/>
  <c r="AE133" i="9" s="1"/>
  <c r="AF133" i="7"/>
  <c r="AB133" i="9" s="1"/>
  <c r="AG133" i="7"/>
  <c r="AC133" i="9" s="1"/>
  <c r="AE133" i="7"/>
  <c r="AA133" i="9" s="1"/>
  <c r="AD197" i="7"/>
  <c r="Z197" i="9" s="1"/>
  <c r="AE197" i="7"/>
  <c r="AA197" i="9" s="1"/>
  <c r="AF197" i="7"/>
  <c r="AB197" i="9" s="1"/>
  <c r="AH197" i="7"/>
  <c r="AD197" i="9" s="1"/>
  <c r="AI197" i="7"/>
  <c r="AE197" i="9" s="1"/>
  <c r="AG197" i="7"/>
  <c r="AC197" i="9" s="1"/>
  <c r="AD58" i="7"/>
  <c r="Z58" i="9" s="1"/>
  <c r="AE58" i="7"/>
  <c r="AA58" i="9" s="1"/>
  <c r="AI58" i="7"/>
  <c r="AE58" i="9" s="1"/>
  <c r="AG58" i="7"/>
  <c r="AC58" i="9" s="1"/>
  <c r="AH58" i="7"/>
  <c r="AD58" i="9" s="1"/>
  <c r="AF58" i="7"/>
  <c r="AB58" i="9" s="1"/>
  <c r="AF147" i="7"/>
  <c r="AB147" i="9" s="1"/>
  <c r="AG147" i="7"/>
  <c r="AC147" i="9" s="1"/>
  <c r="AH147" i="7"/>
  <c r="AD147" i="9" s="1"/>
  <c r="AD147" i="7"/>
  <c r="Z147" i="9" s="1"/>
  <c r="AE147" i="7"/>
  <c r="AA147" i="9" s="1"/>
  <c r="AI147" i="7"/>
  <c r="AE147" i="9" s="1"/>
  <c r="AH116" i="7"/>
  <c r="AD116" i="9" s="1"/>
  <c r="AI116" i="7"/>
  <c r="AE116" i="9" s="1"/>
  <c r="AD116" i="7"/>
  <c r="Z116" i="9" s="1"/>
  <c r="AE116" i="7"/>
  <c r="AA116" i="9" s="1"/>
  <c r="AF116" i="7"/>
  <c r="AB116" i="9" s="1"/>
  <c r="AG116" i="7"/>
  <c r="AC116" i="9" s="1"/>
  <c r="AF115" i="7"/>
  <c r="AB115" i="9" s="1"/>
  <c r="AG115" i="7"/>
  <c r="AC115" i="9" s="1"/>
  <c r="AI115" i="7"/>
  <c r="AE115" i="9" s="1"/>
  <c r="AE115" i="7"/>
  <c r="AA115" i="9" s="1"/>
  <c r="AH115" i="7"/>
  <c r="AD115" i="9" s="1"/>
  <c r="AD115" i="7"/>
  <c r="Z115" i="9" s="1"/>
  <c r="AF198" i="7"/>
  <c r="AB198" i="9" s="1"/>
  <c r="AG198" i="7"/>
  <c r="AC198" i="9" s="1"/>
  <c r="AH198" i="7"/>
  <c r="AD198" i="9" s="1"/>
  <c r="AD198" i="7"/>
  <c r="Z198" i="9" s="1"/>
  <c r="AE198" i="7"/>
  <c r="AA198" i="9" s="1"/>
  <c r="AI198" i="7"/>
  <c r="AE198" i="9" s="1"/>
  <c r="AH156" i="7"/>
  <c r="AD156" i="9" s="1"/>
  <c r="AI156" i="7"/>
  <c r="AE156" i="9" s="1"/>
  <c r="AF156" i="7"/>
  <c r="AB156" i="9" s="1"/>
  <c r="AG156" i="7"/>
  <c r="AC156" i="9" s="1"/>
  <c r="AD156" i="7"/>
  <c r="Z156" i="9" s="1"/>
  <c r="AE156" i="7"/>
  <c r="AA156" i="9" s="1"/>
  <c r="AH112" i="7"/>
  <c r="AD112" i="9" s="1"/>
  <c r="AI112" i="7"/>
  <c r="AE112" i="9" s="1"/>
  <c r="AF112" i="7"/>
  <c r="AB112" i="9" s="1"/>
  <c r="AG112" i="7"/>
  <c r="AC112" i="9" s="1"/>
  <c r="AD112" i="7"/>
  <c r="Z112" i="9" s="1"/>
  <c r="AE112" i="7"/>
  <c r="AA112" i="9" s="1"/>
  <c r="AF167" i="7"/>
  <c r="AB167" i="9" s="1"/>
  <c r="AG167" i="7"/>
  <c r="AC167" i="9" s="1"/>
  <c r="AD167" i="7"/>
  <c r="Z167" i="9" s="1"/>
  <c r="AE167" i="7"/>
  <c r="AA167" i="9" s="1"/>
  <c r="AH167" i="7"/>
  <c r="AD167" i="9" s="1"/>
  <c r="AI167" i="7"/>
  <c r="AE167" i="9" s="1"/>
  <c r="AD109" i="7"/>
  <c r="Z109" i="9" s="1"/>
  <c r="AE109" i="7"/>
  <c r="AA109" i="9" s="1"/>
  <c r="AF109" i="7"/>
  <c r="AB109" i="9" s="1"/>
  <c r="AH109" i="7"/>
  <c r="AD109" i="9" s="1"/>
  <c r="AI109" i="7"/>
  <c r="AE109" i="9" s="1"/>
  <c r="AG109" i="7"/>
  <c r="AC109" i="9" s="1"/>
  <c r="AD29" i="7"/>
  <c r="Z29" i="9" s="1"/>
  <c r="AI29" i="7"/>
  <c r="AE29" i="9" s="1"/>
  <c r="AH29" i="7"/>
  <c r="AD29" i="9" s="1"/>
  <c r="AF29" i="7"/>
  <c r="AB29" i="9" s="1"/>
  <c r="AG29" i="7"/>
  <c r="AC29" i="9" s="1"/>
  <c r="AE29" i="7"/>
  <c r="AA29" i="9" s="1"/>
  <c r="AD38" i="7"/>
  <c r="Z38" i="9" s="1"/>
  <c r="AE38" i="7"/>
  <c r="AA38" i="9" s="1"/>
  <c r="AF38" i="7"/>
  <c r="AB38" i="9" s="1"/>
  <c r="AG38" i="7"/>
  <c r="AC38" i="9" s="1"/>
  <c r="AH38" i="7"/>
  <c r="AD38" i="9" s="1"/>
  <c r="AI38" i="7"/>
  <c r="AE38" i="9" s="1"/>
  <c r="AD70" i="7"/>
  <c r="Z70" i="9" s="1"/>
  <c r="AE70" i="7"/>
  <c r="AA70" i="9" s="1"/>
  <c r="AF70" i="7"/>
  <c r="AB70" i="9" s="1"/>
  <c r="AH70" i="7"/>
  <c r="AD70" i="9" s="1"/>
  <c r="AI70" i="7"/>
  <c r="AE70" i="9" s="1"/>
  <c r="AG70" i="7"/>
  <c r="AC70" i="9" s="1"/>
  <c r="AD102" i="7"/>
  <c r="Z102" i="9" s="1"/>
  <c r="AE102" i="7"/>
  <c r="AA102" i="9" s="1"/>
  <c r="AF102" i="7"/>
  <c r="AB102" i="9" s="1"/>
  <c r="AG102" i="7"/>
  <c r="AC102" i="9" s="1"/>
  <c r="AH102" i="7"/>
  <c r="AD102" i="9" s="1"/>
  <c r="AI102" i="7"/>
  <c r="AE102" i="9" s="1"/>
  <c r="AF23" i="7"/>
  <c r="AB23" i="9" s="1"/>
  <c r="AG23" i="7"/>
  <c r="AC23" i="9" s="1"/>
  <c r="AH23" i="7"/>
  <c r="AD23" i="9" s="1"/>
  <c r="AI23" i="7"/>
  <c r="AE23" i="9" s="1"/>
  <c r="AD23" i="7"/>
  <c r="Z23" i="9" s="1"/>
  <c r="AE23" i="7"/>
  <c r="AA23" i="9" s="1"/>
  <c r="AD121" i="7"/>
  <c r="Z121" i="9" s="1"/>
  <c r="AE121" i="7"/>
  <c r="AA121" i="9" s="1"/>
  <c r="AF121" i="7"/>
  <c r="AB121" i="9" s="1"/>
  <c r="AG121" i="7"/>
  <c r="AC121" i="9" s="1"/>
  <c r="AH121" i="7"/>
  <c r="AD121" i="9" s="1"/>
  <c r="AI121" i="7"/>
  <c r="AE121" i="9" s="1"/>
  <c r="AF123" i="7"/>
  <c r="AB123" i="9" s="1"/>
  <c r="AG123" i="7"/>
  <c r="AC123" i="9" s="1"/>
  <c r="AH123" i="7"/>
  <c r="AD123" i="9" s="1"/>
  <c r="AD123" i="7"/>
  <c r="Z123" i="9" s="1"/>
  <c r="AE123" i="7"/>
  <c r="AA123" i="9" s="1"/>
  <c r="AI123" i="7"/>
  <c r="AE123" i="9" s="1"/>
  <c r="AH124" i="7"/>
  <c r="AD124" i="9" s="1"/>
  <c r="AI124" i="7"/>
  <c r="AE124" i="9" s="1"/>
  <c r="AD124" i="7"/>
  <c r="Z124" i="9" s="1"/>
  <c r="AG124" i="7"/>
  <c r="AC124" i="9" s="1"/>
  <c r="AF124" i="7"/>
  <c r="AB124" i="9" s="1"/>
  <c r="AE124" i="7"/>
  <c r="AA124" i="9" s="1"/>
  <c r="AD145" i="7"/>
  <c r="Z145" i="9" s="1"/>
  <c r="AE145" i="7"/>
  <c r="AA145" i="9" s="1"/>
  <c r="AF145" i="7"/>
  <c r="AB145" i="9" s="1"/>
  <c r="AI145" i="7"/>
  <c r="AE145" i="9" s="1"/>
  <c r="AG145" i="7"/>
  <c r="AC145" i="9" s="1"/>
  <c r="AH145" i="7"/>
  <c r="AD145" i="9" s="1"/>
  <c r="AD181" i="7"/>
  <c r="Z181" i="9" s="1"/>
  <c r="AE181" i="7"/>
  <c r="AA181" i="9" s="1"/>
  <c r="AF181" i="7"/>
  <c r="AB181" i="9" s="1"/>
  <c r="AG181" i="7"/>
  <c r="AC181" i="9" s="1"/>
  <c r="AH181" i="7"/>
  <c r="AD181" i="9" s="1"/>
  <c r="AI181" i="7"/>
  <c r="AE181" i="9" s="1"/>
  <c r="AH219" i="7"/>
  <c r="AD219" i="9" s="1"/>
  <c r="AI219" i="7"/>
  <c r="AE219" i="9" s="1"/>
  <c r="AD219" i="7"/>
  <c r="Z219" i="9" s="1"/>
  <c r="AE219" i="7"/>
  <c r="AA219" i="9" s="1"/>
  <c r="AF219" i="7"/>
  <c r="AB219" i="9" s="1"/>
  <c r="AG219" i="7"/>
  <c r="AC219" i="9" s="1"/>
  <c r="AH12" i="7"/>
  <c r="AD12" i="9" s="1"/>
  <c r="AI12" i="7"/>
  <c r="AE12" i="9" s="1"/>
  <c r="AD12" i="7"/>
  <c r="Z12" i="9" s="1"/>
  <c r="AE12" i="7"/>
  <c r="AA12" i="9" s="1"/>
  <c r="AF12" i="7"/>
  <c r="AB12" i="9" s="1"/>
  <c r="AG12" i="7"/>
  <c r="AC12" i="9" s="1"/>
  <c r="AH37" i="7"/>
  <c r="AD37" i="9" s="1"/>
  <c r="AI37" i="7"/>
  <c r="AE37" i="9" s="1"/>
  <c r="AD37" i="7"/>
  <c r="Z37" i="9" s="1"/>
  <c r="AE37" i="7"/>
  <c r="AA37" i="9" s="1"/>
  <c r="AF37" i="7"/>
  <c r="AB37" i="9" s="1"/>
  <c r="AG37" i="7"/>
  <c r="AC37" i="9" s="1"/>
  <c r="AD110" i="7"/>
  <c r="Z110" i="9" s="1"/>
  <c r="AE110" i="7"/>
  <c r="AA110" i="9" s="1"/>
  <c r="AH110" i="7"/>
  <c r="AD110" i="9" s="1"/>
  <c r="AI110" i="7"/>
  <c r="AE110" i="9" s="1"/>
  <c r="AF110" i="7"/>
  <c r="AB110" i="9" s="1"/>
  <c r="AG110" i="7"/>
  <c r="AC110" i="9" s="1"/>
  <c r="AH96" i="7"/>
  <c r="AD96" i="9" s="1"/>
  <c r="AI96" i="7"/>
  <c r="AE96" i="9" s="1"/>
  <c r="AF96" i="7"/>
  <c r="AB96" i="9" s="1"/>
  <c r="AG96" i="7"/>
  <c r="AC96" i="9" s="1"/>
  <c r="AD96" i="7"/>
  <c r="Z96" i="9" s="1"/>
  <c r="AE96" i="7"/>
  <c r="AA96" i="9" s="1"/>
  <c r="AD162" i="7"/>
  <c r="Z162" i="9" s="1"/>
  <c r="AE162" i="7"/>
  <c r="AA162" i="9" s="1"/>
  <c r="AF162" i="7"/>
  <c r="AB162" i="9" s="1"/>
  <c r="AG162" i="7"/>
  <c r="AC162" i="9" s="1"/>
  <c r="AH162" i="7"/>
  <c r="AD162" i="9" s="1"/>
  <c r="AI162" i="7"/>
  <c r="AE162" i="9" s="1"/>
  <c r="AD196" i="7"/>
  <c r="Z196" i="9" s="1"/>
  <c r="AE196" i="7"/>
  <c r="AA196" i="9" s="1"/>
  <c r="AF196" i="7"/>
  <c r="AB196" i="9" s="1"/>
  <c r="AG196" i="7"/>
  <c r="AC196" i="9" s="1"/>
  <c r="AH196" i="7"/>
  <c r="AD196" i="9" s="1"/>
  <c r="AI196" i="7"/>
  <c r="AE196" i="9" s="1"/>
  <c r="AF234" i="7"/>
  <c r="AB234" i="9" s="1"/>
  <c r="AG234" i="7"/>
  <c r="AC234" i="9" s="1"/>
  <c r="AI234" i="7"/>
  <c r="AE234" i="9" s="1"/>
  <c r="AD234" i="7"/>
  <c r="Z234" i="9" s="1"/>
  <c r="AE234" i="7"/>
  <c r="AA234" i="9" s="1"/>
  <c r="AH234" i="7"/>
  <c r="AD234" i="9" s="1"/>
  <c r="AD25" i="7"/>
  <c r="Z25" i="9" s="1"/>
  <c r="AH25" i="7"/>
  <c r="AD25" i="9" s="1"/>
  <c r="AI25" i="7"/>
  <c r="AE25" i="9" s="1"/>
  <c r="AE25" i="7"/>
  <c r="AA25" i="9" s="1"/>
  <c r="AF25" i="7"/>
  <c r="AB25" i="9" s="1"/>
  <c r="AG25" i="7"/>
  <c r="AC25" i="9" s="1"/>
  <c r="AD130" i="7"/>
  <c r="Z130" i="9" s="1"/>
  <c r="AE130" i="7"/>
  <c r="AA130" i="9" s="1"/>
  <c r="AF130" i="7"/>
  <c r="AB130" i="9" s="1"/>
  <c r="AG130" i="7"/>
  <c r="AC130" i="9" s="1"/>
  <c r="AH130" i="7"/>
  <c r="AD130" i="9" s="1"/>
  <c r="AI130" i="7"/>
  <c r="AE130" i="9" s="1"/>
  <c r="AD93" i="7"/>
  <c r="Z93" i="9" s="1"/>
  <c r="AE93" i="7"/>
  <c r="AA93" i="9" s="1"/>
  <c r="AF93" i="7"/>
  <c r="AB93" i="9" s="1"/>
  <c r="AG93" i="7"/>
  <c r="AC93" i="9" s="1"/>
  <c r="AH93" i="7"/>
  <c r="AD93" i="9" s="1"/>
  <c r="AI93" i="7"/>
  <c r="AE93" i="9" s="1"/>
  <c r="AD146" i="7"/>
  <c r="Z146" i="9" s="1"/>
  <c r="AE146" i="7"/>
  <c r="AA146" i="9" s="1"/>
  <c r="AF146" i="7"/>
  <c r="AB146" i="9" s="1"/>
  <c r="AH146" i="7"/>
  <c r="AD146" i="9" s="1"/>
  <c r="AI146" i="7"/>
  <c r="AE146" i="9" s="1"/>
  <c r="AG146" i="7"/>
  <c r="AC146" i="9" s="1"/>
  <c r="AH52" i="7"/>
  <c r="AD52" i="9" s="1"/>
  <c r="AI52" i="7"/>
  <c r="AE52" i="9" s="1"/>
  <c r="AD52" i="7"/>
  <c r="Z52" i="9" s="1"/>
  <c r="AE52" i="7"/>
  <c r="AA52" i="9" s="1"/>
  <c r="AF52" i="7"/>
  <c r="AB52" i="9" s="1"/>
  <c r="AG52" i="7"/>
  <c r="AC52" i="9" s="1"/>
  <c r="AD118" i="7"/>
  <c r="Z118" i="9" s="1"/>
  <c r="AE118" i="7"/>
  <c r="AA118" i="9" s="1"/>
  <c r="AF118" i="7"/>
  <c r="AB118" i="9" s="1"/>
  <c r="AI118" i="7"/>
  <c r="AE118" i="9" s="1"/>
  <c r="AG118" i="7"/>
  <c r="AC118" i="9" s="1"/>
  <c r="AH118" i="7"/>
  <c r="AD118" i="9" s="1"/>
  <c r="AD150" i="7"/>
  <c r="Z150" i="9" s="1"/>
  <c r="AE150" i="7"/>
  <c r="AA150" i="9" s="1"/>
  <c r="AF150" i="7"/>
  <c r="AB150" i="9" s="1"/>
  <c r="AI150" i="7"/>
  <c r="AE150" i="9" s="1"/>
  <c r="AG150" i="7"/>
  <c r="AC150" i="9" s="1"/>
  <c r="AH150" i="7"/>
  <c r="AD150" i="9" s="1"/>
  <c r="AH128" i="7"/>
  <c r="AD128" i="9" s="1"/>
  <c r="AI128" i="7"/>
  <c r="AE128" i="9" s="1"/>
  <c r="AD128" i="7"/>
  <c r="Z128" i="9" s="1"/>
  <c r="AE128" i="7"/>
  <c r="AA128" i="9" s="1"/>
  <c r="AF128" i="7"/>
  <c r="AB128" i="9" s="1"/>
  <c r="AG128" i="7"/>
  <c r="AC128" i="9" s="1"/>
  <c r="AD204" i="7"/>
  <c r="Z204" i="9" s="1"/>
  <c r="AE204" i="7"/>
  <c r="AA204" i="9" s="1"/>
  <c r="AF204" i="7"/>
  <c r="AB204" i="9" s="1"/>
  <c r="AG204" i="7"/>
  <c r="AC204" i="9" s="1"/>
  <c r="AH204" i="7"/>
  <c r="AD204" i="9" s="1"/>
  <c r="AI204" i="7"/>
  <c r="AE204" i="9" s="1"/>
  <c r="AF242" i="7"/>
  <c r="AB242" i="9" s="1"/>
  <c r="AG242" i="7"/>
  <c r="AC242" i="9" s="1"/>
  <c r="AD242" i="7"/>
  <c r="Z242" i="9" s="1"/>
  <c r="AE242" i="7"/>
  <c r="AA242" i="9" s="1"/>
  <c r="AH242" i="7"/>
  <c r="AD242" i="9" s="1"/>
  <c r="AI242" i="7"/>
  <c r="AE242" i="9" s="1"/>
  <c r="AH101" i="7"/>
  <c r="AD101" i="9" s="1"/>
  <c r="AI101" i="7"/>
  <c r="AE101" i="9" s="1"/>
  <c r="AG101" i="7"/>
  <c r="AC101" i="9" s="1"/>
  <c r="AD101" i="7"/>
  <c r="Z101" i="9" s="1"/>
  <c r="AF101" i="7"/>
  <c r="AB101" i="9" s="1"/>
  <c r="AE101" i="7"/>
  <c r="AA101" i="9" s="1"/>
  <c r="AD9" i="7"/>
  <c r="Z9" i="9" s="1"/>
  <c r="AE9" i="7"/>
  <c r="AA9" i="9" s="1"/>
  <c r="AF9" i="7"/>
  <c r="AB9" i="9" s="1"/>
  <c r="AG9" i="7"/>
  <c r="AC9" i="9" s="1"/>
  <c r="AH9" i="7"/>
  <c r="AD9" i="9" s="1"/>
  <c r="AI9" i="7"/>
  <c r="AE9" i="9" s="1"/>
  <c r="AF99" i="7"/>
  <c r="AB99" i="9" s="1"/>
  <c r="AG99" i="7"/>
  <c r="AC99" i="9" s="1"/>
  <c r="AD99" i="7"/>
  <c r="Z99" i="9" s="1"/>
  <c r="AE99" i="7"/>
  <c r="AA99" i="9" s="1"/>
  <c r="AH99" i="7"/>
  <c r="AD99" i="9" s="1"/>
  <c r="AI99" i="7"/>
  <c r="AE99" i="9" s="1"/>
  <c r="AD94" i="7"/>
  <c r="Z94" i="9" s="1"/>
  <c r="AE94" i="7"/>
  <c r="AA94" i="9" s="1"/>
  <c r="AH94" i="7"/>
  <c r="AD94" i="9" s="1"/>
  <c r="AI94" i="7"/>
  <c r="AE94" i="9" s="1"/>
  <c r="AF94" i="7"/>
  <c r="AB94" i="9" s="1"/>
  <c r="AG94" i="7"/>
  <c r="AC94" i="9" s="1"/>
  <c r="AD158" i="7"/>
  <c r="Z158" i="9" s="1"/>
  <c r="AE158" i="7"/>
  <c r="AA158" i="9" s="1"/>
  <c r="AF158" i="7"/>
  <c r="AB158" i="9" s="1"/>
  <c r="AG158" i="7"/>
  <c r="AC158" i="9" s="1"/>
  <c r="AH158" i="7"/>
  <c r="AD158" i="9" s="1"/>
  <c r="AI158" i="7"/>
  <c r="AE158" i="9" s="1"/>
  <c r="AF194" i="7"/>
  <c r="AB194" i="9" s="1"/>
  <c r="AG194" i="7"/>
  <c r="AC194" i="9" s="1"/>
  <c r="AH194" i="7"/>
  <c r="AD194" i="9" s="1"/>
  <c r="AD194" i="7"/>
  <c r="Z194" i="9" s="1"/>
  <c r="AE194" i="7"/>
  <c r="AA194" i="9" s="1"/>
  <c r="AI194" i="7"/>
  <c r="AE194" i="9" s="1"/>
  <c r="AF186" i="7"/>
  <c r="AB186" i="9" s="1"/>
  <c r="AG186" i="7"/>
  <c r="AC186" i="9" s="1"/>
  <c r="AH186" i="7"/>
  <c r="AD186" i="9" s="1"/>
  <c r="AI186" i="7"/>
  <c r="AE186" i="9" s="1"/>
  <c r="AD186" i="7"/>
  <c r="Z186" i="9" s="1"/>
  <c r="AE186" i="7"/>
  <c r="AA186" i="9" s="1"/>
  <c r="AH84" i="7"/>
  <c r="AD84" i="9" s="1"/>
  <c r="AI84" i="7"/>
  <c r="AE84" i="9" s="1"/>
  <c r="AD84" i="7"/>
  <c r="Z84" i="9" s="1"/>
  <c r="AE84" i="7"/>
  <c r="AA84" i="9" s="1"/>
  <c r="AF84" i="7"/>
  <c r="AB84" i="9" s="1"/>
  <c r="AG84" i="7"/>
  <c r="AC84" i="9" s="1"/>
  <c r="AF135" i="7"/>
  <c r="AB135" i="9" s="1"/>
  <c r="AG135" i="7"/>
  <c r="AC135" i="9" s="1"/>
  <c r="AH135" i="7"/>
  <c r="AD135" i="9" s="1"/>
  <c r="AD135" i="7"/>
  <c r="Z135" i="9" s="1"/>
  <c r="AE135" i="7"/>
  <c r="AA135" i="9" s="1"/>
  <c r="AI135" i="7"/>
  <c r="AE135" i="9" s="1"/>
  <c r="AF163" i="7"/>
  <c r="AB163" i="9" s="1"/>
  <c r="AG163" i="7"/>
  <c r="AC163" i="9" s="1"/>
  <c r="AH163" i="7"/>
  <c r="AD163" i="9" s="1"/>
  <c r="AI163" i="7"/>
  <c r="AE163" i="9" s="1"/>
  <c r="AD163" i="7"/>
  <c r="Z163" i="9" s="1"/>
  <c r="AE163" i="7"/>
  <c r="AA163" i="9" s="1"/>
  <c r="AD184" i="7"/>
  <c r="Z184" i="9" s="1"/>
  <c r="AH184" i="7"/>
  <c r="AD184" i="9" s="1"/>
  <c r="AI184" i="7"/>
  <c r="AE184" i="9" s="1"/>
  <c r="AE184" i="7"/>
  <c r="AA184" i="9" s="1"/>
  <c r="AF184" i="7"/>
  <c r="AB184" i="9" s="1"/>
  <c r="AG184" i="7"/>
  <c r="AC184" i="9" s="1"/>
  <c r="AF206" i="7"/>
  <c r="AB206" i="9" s="1"/>
  <c r="AG206" i="7"/>
  <c r="AC206" i="9" s="1"/>
  <c r="AH206" i="7"/>
  <c r="AD206" i="9" s="1"/>
  <c r="AD206" i="7"/>
  <c r="Z206" i="9" s="1"/>
  <c r="AE206" i="7"/>
  <c r="AA206" i="9" s="1"/>
  <c r="AI206" i="7"/>
  <c r="AE206" i="9" s="1"/>
  <c r="AF39" i="7"/>
  <c r="AB39" i="9" s="1"/>
  <c r="AG39" i="7"/>
  <c r="AC39" i="9" s="1"/>
  <c r="AH39" i="7"/>
  <c r="AD39" i="9" s="1"/>
  <c r="AI39" i="7"/>
  <c r="AE39" i="9" s="1"/>
  <c r="AD39" i="7"/>
  <c r="Z39" i="9" s="1"/>
  <c r="AE39" i="7"/>
  <c r="AA39" i="9" s="1"/>
  <c r="AH56" i="7"/>
  <c r="AD56" i="9" s="1"/>
  <c r="AI56" i="7"/>
  <c r="AE56" i="9" s="1"/>
  <c r="AD56" i="7"/>
  <c r="Z56" i="9" s="1"/>
  <c r="AF56" i="7"/>
  <c r="AB56" i="9" s="1"/>
  <c r="AG56" i="7"/>
  <c r="AC56" i="9" s="1"/>
  <c r="AE56" i="7"/>
  <c r="AA56" i="9" s="1"/>
  <c r="AH160" i="7"/>
  <c r="AD160" i="9" s="1"/>
  <c r="AI160" i="7"/>
  <c r="AE160" i="9" s="1"/>
  <c r="AD160" i="7"/>
  <c r="Z160" i="9" s="1"/>
  <c r="AE160" i="7"/>
  <c r="AA160" i="9" s="1"/>
  <c r="AF160" i="7"/>
  <c r="AB160" i="9" s="1"/>
  <c r="AG160" i="7"/>
  <c r="AC160" i="9" s="1"/>
  <c r="AD200" i="7"/>
  <c r="Z200" i="9" s="1"/>
  <c r="AE200" i="7"/>
  <c r="AA200" i="9" s="1"/>
  <c r="AF200" i="7"/>
  <c r="AB200" i="9" s="1"/>
  <c r="AG200" i="7"/>
  <c r="AC200" i="9" s="1"/>
  <c r="AH200" i="7"/>
  <c r="AD200" i="9" s="1"/>
  <c r="AI200" i="7"/>
  <c r="AE200" i="9" s="1"/>
  <c r="AD188" i="7"/>
  <c r="Z188" i="9" s="1"/>
  <c r="AI188" i="7"/>
  <c r="AE188" i="9" s="1"/>
  <c r="AE188" i="7"/>
  <c r="AA188" i="9" s="1"/>
  <c r="AF188" i="7"/>
  <c r="AB188" i="9" s="1"/>
  <c r="AG188" i="7"/>
  <c r="AC188" i="9" s="1"/>
  <c r="AH188" i="7"/>
  <c r="AD188" i="9" s="1"/>
  <c r="AH85" i="7"/>
  <c r="AD85" i="9" s="1"/>
  <c r="AI85" i="7"/>
  <c r="AE85" i="9" s="1"/>
  <c r="AD85" i="7"/>
  <c r="Z85" i="9" s="1"/>
  <c r="AE85" i="7"/>
  <c r="AA85" i="9" s="1"/>
  <c r="AF85" i="7"/>
  <c r="AB85" i="9" s="1"/>
  <c r="AG85" i="7"/>
  <c r="AC85" i="9" s="1"/>
  <c r="AH117" i="7"/>
  <c r="AD117" i="9" s="1"/>
  <c r="AI117" i="7"/>
  <c r="AE117" i="9" s="1"/>
  <c r="AD117" i="7"/>
  <c r="Z117" i="9" s="1"/>
  <c r="AE117" i="7"/>
  <c r="AA117" i="9" s="1"/>
  <c r="AF117" i="7"/>
  <c r="AB117" i="9" s="1"/>
  <c r="AG117" i="7"/>
  <c r="AC117" i="9" s="1"/>
  <c r="AD149" i="7"/>
  <c r="Z149" i="9" s="1"/>
  <c r="AE149" i="7"/>
  <c r="AA149" i="9" s="1"/>
  <c r="AF149" i="7"/>
  <c r="AB149" i="9" s="1"/>
  <c r="AG149" i="7"/>
  <c r="AC149" i="9" s="1"/>
  <c r="AI149" i="7"/>
  <c r="AE149" i="9" s="1"/>
  <c r="AH149" i="7"/>
  <c r="AD149" i="9" s="1"/>
  <c r="AD224" i="7"/>
  <c r="Z224" i="9" s="1"/>
  <c r="AE224" i="7"/>
  <c r="AA224" i="9" s="1"/>
  <c r="AI224" i="7"/>
  <c r="AE224" i="9" s="1"/>
  <c r="AH224" i="7"/>
  <c r="AD224" i="9" s="1"/>
  <c r="AG224" i="7"/>
  <c r="AC224" i="9" s="1"/>
  <c r="AF224" i="7"/>
  <c r="AB224" i="9" s="1"/>
  <c r="AF171" i="7"/>
  <c r="AB171" i="9" s="1"/>
  <c r="AG171" i="7"/>
  <c r="AC171" i="9" s="1"/>
  <c r="AD171" i="7"/>
  <c r="Z171" i="9" s="1"/>
  <c r="AE171" i="7"/>
  <c r="AA171" i="9" s="1"/>
  <c r="AI171" i="7"/>
  <c r="AE171" i="9" s="1"/>
  <c r="AH171" i="7"/>
  <c r="AD171" i="9" s="1"/>
  <c r="AD244" i="7"/>
  <c r="Z244" i="9" s="1"/>
  <c r="AE244" i="7"/>
  <c r="AA244" i="9" s="1"/>
  <c r="AF244" i="7"/>
  <c r="AB244" i="9" s="1"/>
  <c r="AG244" i="7"/>
  <c r="AC244" i="9" s="1"/>
  <c r="AH244" i="7"/>
  <c r="AD244" i="9" s="1"/>
  <c r="AI244" i="7"/>
  <c r="AE244" i="9" s="1"/>
  <c r="AH231" i="7"/>
  <c r="AD231" i="9" s="1"/>
  <c r="AI231" i="7"/>
  <c r="AE231" i="9" s="1"/>
  <c r="AE231" i="7"/>
  <c r="AA231" i="9" s="1"/>
  <c r="AF231" i="7"/>
  <c r="AB231" i="9" s="1"/>
  <c r="AG231" i="7"/>
  <c r="AC231" i="9" s="1"/>
  <c r="AD231" i="7"/>
  <c r="Z231" i="9" s="1"/>
  <c r="AF127" i="7"/>
  <c r="AB127" i="9" s="1"/>
  <c r="AG127" i="7"/>
  <c r="AC127" i="9" s="1"/>
  <c r="AH127" i="7"/>
  <c r="AD127" i="9" s="1"/>
  <c r="AE127" i="7"/>
  <c r="AA127" i="9" s="1"/>
  <c r="AI127" i="7"/>
  <c r="AE127" i="9" s="1"/>
  <c r="AD127" i="7"/>
  <c r="Z127" i="9" s="1"/>
  <c r="AH176" i="7"/>
  <c r="AD176" i="9" s="1"/>
  <c r="AI176" i="7"/>
  <c r="AE176" i="9" s="1"/>
  <c r="AD176" i="7"/>
  <c r="Z176" i="9" s="1"/>
  <c r="AE176" i="7"/>
  <c r="AA176" i="9" s="1"/>
  <c r="AF176" i="7"/>
  <c r="AB176" i="9" s="1"/>
  <c r="AG176" i="7"/>
  <c r="AC176" i="9" s="1"/>
  <c r="AH227" i="7"/>
  <c r="AD227" i="9" s="1"/>
  <c r="AI227" i="7"/>
  <c r="AE227" i="9" s="1"/>
  <c r="AF227" i="7"/>
  <c r="AB227" i="9" s="1"/>
  <c r="AG227" i="7"/>
  <c r="AC227" i="9" s="1"/>
  <c r="AD227" i="7"/>
  <c r="Z227" i="9" s="1"/>
  <c r="AE227" i="7"/>
  <c r="AA227" i="9" s="1"/>
  <c r="AF83" i="7"/>
  <c r="AB83" i="9" s="1"/>
  <c r="AG83" i="7"/>
  <c r="AC83" i="9" s="1"/>
  <c r="AD83" i="7"/>
  <c r="Z83" i="9" s="1"/>
  <c r="AE83" i="7"/>
  <c r="AA83" i="9" s="1"/>
  <c r="AH83" i="7"/>
  <c r="AD83" i="9" s="1"/>
  <c r="AI83" i="7"/>
  <c r="AE83" i="9" s="1"/>
  <c r="AD45" i="7"/>
  <c r="Z45" i="9" s="1"/>
  <c r="AE45" i="7"/>
  <c r="AA45" i="9" s="1"/>
  <c r="AF45" i="7"/>
  <c r="AB45" i="9" s="1"/>
  <c r="AG45" i="7"/>
  <c r="AC45" i="9" s="1"/>
  <c r="AH45" i="7"/>
  <c r="AD45" i="9" s="1"/>
  <c r="AI45" i="7"/>
  <c r="AE45" i="9" s="1"/>
  <c r="AD22" i="7"/>
  <c r="Z22" i="9" s="1"/>
  <c r="AE22" i="7"/>
  <c r="AA22" i="9" s="1"/>
  <c r="AF22" i="7"/>
  <c r="AB22" i="9" s="1"/>
  <c r="AG22" i="7"/>
  <c r="AC22" i="9" s="1"/>
  <c r="AH22" i="7"/>
  <c r="AD22" i="9" s="1"/>
  <c r="AI22" i="7"/>
  <c r="AE22" i="9" s="1"/>
  <c r="AF182" i="7"/>
  <c r="AB182" i="9" s="1"/>
  <c r="AG182" i="7"/>
  <c r="AC182" i="9" s="1"/>
  <c r="AH182" i="7"/>
  <c r="AD182" i="9" s="1"/>
  <c r="AI182" i="7"/>
  <c r="AE182" i="9" s="1"/>
  <c r="AE182" i="7"/>
  <c r="AA182" i="9" s="1"/>
  <c r="AD182" i="7"/>
  <c r="Z182" i="9" s="1"/>
  <c r="AF27" i="7"/>
  <c r="AB27" i="9" s="1"/>
  <c r="AG27" i="7"/>
  <c r="AC27" i="9" s="1"/>
  <c r="AH27" i="7"/>
  <c r="AD27" i="9" s="1"/>
  <c r="AD27" i="7"/>
  <c r="Z27" i="9" s="1"/>
  <c r="AE27" i="7"/>
  <c r="AA27" i="9" s="1"/>
  <c r="AI27" i="7"/>
  <c r="AE27" i="9" s="1"/>
  <c r="AH108" i="7"/>
  <c r="AD108" i="9" s="1"/>
  <c r="AI108" i="7"/>
  <c r="AE108" i="9" s="1"/>
  <c r="AD108" i="7"/>
  <c r="Z108" i="9" s="1"/>
  <c r="AE108" i="7"/>
  <c r="AA108" i="9" s="1"/>
  <c r="AF108" i="7"/>
  <c r="AB108" i="9" s="1"/>
  <c r="AG108" i="7"/>
  <c r="AC108" i="9" s="1"/>
  <c r="AD30" i="7"/>
  <c r="Z30" i="9" s="1"/>
  <c r="AE30" i="7"/>
  <c r="AA30" i="9" s="1"/>
  <c r="AF30" i="7"/>
  <c r="AB30" i="9" s="1"/>
  <c r="AG30" i="7"/>
  <c r="AC30" i="9" s="1"/>
  <c r="AH30" i="7"/>
  <c r="AD30" i="9" s="1"/>
  <c r="AI30" i="7"/>
  <c r="AE30" i="9" s="1"/>
  <c r="AF202" i="7"/>
  <c r="AB202" i="9" s="1"/>
  <c r="AG202" i="7"/>
  <c r="AC202" i="9" s="1"/>
  <c r="AH202" i="7"/>
  <c r="AD202" i="9" s="1"/>
  <c r="AD202" i="7"/>
  <c r="Z202" i="9" s="1"/>
  <c r="AE202" i="7"/>
  <c r="AA202" i="9" s="1"/>
  <c r="AI202" i="7"/>
  <c r="AE202" i="9" s="1"/>
  <c r="AD166" i="7"/>
  <c r="Z166" i="9" s="1"/>
  <c r="AE166" i="7"/>
  <c r="AA166" i="9" s="1"/>
  <c r="AF166" i="7"/>
  <c r="AB166" i="9" s="1"/>
  <c r="AG166" i="7"/>
  <c r="AC166" i="9" s="1"/>
  <c r="AH166" i="7"/>
  <c r="AD166" i="9" s="1"/>
  <c r="AI166" i="7"/>
  <c r="AE166" i="9" s="1"/>
  <c r="AD142" i="7"/>
  <c r="Z142" i="9" s="1"/>
  <c r="AE142" i="7"/>
  <c r="AA142" i="9" s="1"/>
  <c r="AF142" i="7"/>
  <c r="AB142" i="9" s="1"/>
  <c r="AG142" i="7"/>
  <c r="AC142" i="9" s="1"/>
  <c r="AH142" i="7"/>
  <c r="AD142" i="9" s="1"/>
  <c r="AI142" i="7"/>
  <c r="AE142" i="9" s="1"/>
  <c r="AF103" i="7"/>
  <c r="AB103" i="9" s="1"/>
  <c r="AG103" i="7"/>
  <c r="AC103" i="9" s="1"/>
  <c r="AH103" i="7"/>
  <c r="AD103" i="9" s="1"/>
  <c r="AI103" i="7"/>
  <c r="AE103" i="9" s="1"/>
  <c r="AE103" i="7"/>
  <c r="AA103" i="9" s="1"/>
  <c r="AD103" i="7"/>
  <c r="Z103" i="9" s="1"/>
  <c r="AH177" i="7"/>
  <c r="AD177" i="9" s="1"/>
  <c r="AI177" i="7"/>
  <c r="AE177" i="9" s="1"/>
  <c r="AG177" i="7"/>
  <c r="AC177" i="9" s="1"/>
  <c r="AF177" i="7"/>
  <c r="AB177" i="9" s="1"/>
  <c r="AD177" i="7"/>
  <c r="Z177" i="9" s="1"/>
  <c r="AE177" i="7"/>
  <c r="AA177" i="9" s="1"/>
  <c r="AD50" i="7"/>
  <c r="Z50" i="9" s="1"/>
  <c r="AE50" i="7"/>
  <c r="AA50" i="9" s="1"/>
  <c r="AF50" i="7"/>
  <c r="AB50" i="9" s="1"/>
  <c r="AG50" i="7"/>
  <c r="AC50" i="9" s="1"/>
  <c r="AH50" i="7"/>
  <c r="AD50" i="9" s="1"/>
  <c r="AI50" i="7"/>
  <c r="AE50" i="9" s="1"/>
  <c r="AH76" i="7"/>
  <c r="AD76" i="9" s="1"/>
  <c r="AI76" i="7"/>
  <c r="AE76" i="9" s="1"/>
  <c r="AE76" i="7"/>
  <c r="AA76" i="9" s="1"/>
  <c r="AF76" i="7"/>
  <c r="AB76" i="9" s="1"/>
  <c r="AG76" i="7"/>
  <c r="AC76" i="9" s="1"/>
  <c r="AD76" i="7"/>
  <c r="Z76" i="9" s="1"/>
  <c r="AF218" i="7"/>
  <c r="AB218" i="9" s="1"/>
  <c r="AG218" i="7"/>
  <c r="AC218" i="9" s="1"/>
  <c r="AH218" i="7"/>
  <c r="AD218" i="9" s="1"/>
  <c r="AD218" i="7"/>
  <c r="Z218" i="9" s="1"/>
  <c r="AE218" i="7"/>
  <c r="AA218" i="9" s="1"/>
  <c r="AI218" i="7"/>
  <c r="AE218" i="9" s="1"/>
  <c r="AD193" i="7"/>
  <c r="Z193" i="9" s="1"/>
  <c r="AE193" i="7"/>
  <c r="AA193" i="9" s="1"/>
  <c r="AF193" i="7"/>
  <c r="AB193" i="9" s="1"/>
  <c r="AG193" i="7"/>
  <c r="AC193" i="9" s="1"/>
  <c r="AH193" i="7"/>
  <c r="AD193" i="9" s="1"/>
  <c r="AI193" i="7"/>
  <c r="AE193" i="9" s="1"/>
  <c r="AD77" i="7"/>
  <c r="Z77" i="9" s="1"/>
  <c r="AE77" i="7"/>
  <c r="AA77" i="9" s="1"/>
  <c r="AF77" i="7"/>
  <c r="AB77" i="9" s="1"/>
  <c r="AG77" i="7"/>
  <c r="AC77" i="9" s="1"/>
  <c r="AH77" i="7"/>
  <c r="AD77" i="9" s="1"/>
  <c r="AI77" i="7"/>
  <c r="AE77" i="9" s="1"/>
  <c r="AD65" i="7"/>
  <c r="Z65" i="9" s="1"/>
  <c r="AE65" i="7"/>
  <c r="AA65" i="9" s="1"/>
  <c r="AF65" i="7"/>
  <c r="AB65" i="9" s="1"/>
  <c r="AG65" i="7"/>
  <c r="AC65" i="9" s="1"/>
  <c r="AH65" i="7"/>
  <c r="AD65" i="9" s="1"/>
  <c r="AI65" i="7"/>
  <c r="AE65" i="9" s="1"/>
  <c r="AH36" i="7"/>
  <c r="AD36" i="9" s="1"/>
  <c r="AI36" i="7"/>
  <c r="AE36" i="9" s="1"/>
  <c r="AD36" i="7"/>
  <c r="Z36" i="9" s="1"/>
  <c r="AE36" i="7"/>
  <c r="AA36" i="9" s="1"/>
  <c r="AF36" i="7"/>
  <c r="AB36" i="9" s="1"/>
  <c r="AG36" i="7"/>
  <c r="AC36" i="9" s="1"/>
  <c r="AF71" i="7"/>
  <c r="AB71" i="9" s="1"/>
  <c r="AG71" i="7"/>
  <c r="AC71" i="9" s="1"/>
  <c r="AH71" i="7"/>
  <c r="AD71" i="9" s="1"/>
  <c r="AI71" i="7"/>
  <c r="AE71" i="9" s="1"/>
  <c r="AD71" i="7"/>
  <c r="Z71" i="9" s="1"/>
  <c r="AE71" i="7"/>
  <c r="AA71" i="9" s="1"/>
  <c r="AF79" i="7"/>
  <c r="AB79" i="9" s="1"/>
  <c r="AG79" i="7"/>
  <c r="AC79" i="9" s="1"/>
  <c r="AD79" i="7"/>
  <c r="Z79" i="9" s="1"/>
  <c r="AE79" i="7"/>
  <c r="AA79" i="9" s="1"/>
  <c r="AH79" i="7"/>
  <c r="AD79" i="9" s="1"/>
  <c r="AI79" i="7"/>
  <c r="AE79" i="9" s="1"/>
  <c r="AF210" i="7"/>
  <c r="AB210" i="9" s="1"/>
  <c r="AG210" i="7"/>
  <c r="AC210" i="9" s="1"/>
  <c r="AH210" i="7"/>
  <c r="AD210" i="9" s="1"/>
  <c r="AE210" i="7"/>
  <c r="AA210" i="9" s="1"/>
  <c r="AI210" i="7"/>
  <c r="AE210" i="9" s="1"/>
  <c r="AD210" i="7"/>
  <c r="Z210" i="9" s="1"/>
  <c r="AD81" i="7"/>
  <c r="Z81" i="9" s="1"/>
  <c r="AH81" i="7"/>
  <c r="AD81" i="9" s="1"/>
  <c r="AI81" i="7"/>
  <c r="AE81" i="9" s="1"/>
  <c r="AF81" i="7"/>
  <c r="AB81" i="9" s="1"/>
  <c r="AG81" i="7"/>
  <c r="AC81" i="9" s="1"/>
  <c r="AE81" i="7"/>
  <c r="AA81" i="9" s="1"/>
  <c r="AF19" i="7"/>
  <c r="AB19" i="9" s="1"/>
  <c r="AG19" i="7"/>
  <c r="AC19" i="9" s="1"/>
  <c r="AH19" i="7"/>
  <c r="AD19" i="9" s="1"/>
  <c r="AE19" i="7"/>
  <c r="AA19" i="9" s="1"/>
  <c r="AI19" i="7"/>
  <c r="AE19" i="9" s="1"/>
  <c r="AD19" i="7"/>
  <c r="Z19" i="9" s="1"/>
  <c r="AH88" i="7"/>
  <c r="AD88" i="9" s="1"/>
  <c r="AI88" i="7"/>
  <c r="AE88" i="9" s="1"/>
  <c r="AD88" i="7"/>
  <c r="Z88" i="9" s="1"/>
  <c r="AE88" i="7"/>
  <c r="AA88" i="9" s="1"/>
  <c r="AF88" i="7"/>
  <c r="AB88" i="9" s="1"/>
  <c r="AG88" i="7"/>
  <c r="AC88" i="9" s="1"/>
  <c r="AD122" i="7"/>
  <c r="Z122" i="9" s="1"/>
  <c r="AE122" i="7"/>
  <c r="AA122" i="9" s="1"/>
  <c r="AF122" i="7"/>
  <c r="AB122" i="9" s="1"/>
  <c r="AG122" i="7"/>
  <c r="AC122" i="9" s="1"/>
  <c r="AH122" i="7"/>
  <c r="AD122" i="9" s="1"/>
  <c r="AI122" i="7"/>
  <c r="AE122" i="9" s="1"/>
  <c r="AD78" i="7"/>
  <c r="Z78" i="9" s="1"/>
  <c r="AE78" i="7"/>
  <c r="AA78" i="9" s="1"/>
  <c r="AH78" i="7"/>
  <c r="AD78" i="9" s="1"/>
  <c r="AI78" i="7"/>
  <c r="AE78" i="9" s="1"/>
  <c r="AF78" i="7"/>
  <c r="AB78" i="9" s="1"/>
  <c r="AG78" i="7"/>
  <c r="AC78" i="9" s="1"/>
  <c r="AD174" i="7"/>
  <c r="Z174" i="9" s="1"/>
  <c r="AE174" i="7"/>
  <c r="AA174" i="9" s="1"/>
  <c r="AF174" i="7"/>
  <c r="AB174" i="9" s="1"/>
  <c r="AG174" i="7"/>
  <c r="AC174" i="9" s="1"/>
  <c r="AH174" i="7"/>
  <c r="AD174" i="9" s="1"/>
  <c r="AI174" i="7"/>
  <c r="AE174" i="9" s="1"/>
  <c r="AD137" i="7"/>
  <c r="Z137" i="9" s="1"/>
  <c r="AI137" i="7"/>
  <c r="AE137" i="9" s="1"/>
  <c r="AG137" i="7"/>
  <c r="AC137" i="9" s="1"/>
  <c r="AH137" i="7"/>
  <c r="AD137" i="9" s="1"/>
  <c r="AE137" i="7"/>
  <c r="AA137" i="9" s="1"/>
  <c r="AF137" i="7"/>
  <c r="AB137" i="9" s="1"/>
  <c r="AH100" i="7"/>
  <c r="AD100" i="9" s="1"/>
  <c r="AI100" i="7"/>
  <c r="AE100" i="9" s="1"/>
  <c r="AD100" i="7"/>
  <c r="Z100" i="9" s="1"/>
  <c r="AE100" i="7"/>
  <c r="AA100" i="9" s="1"/>
  <c r="AF100" i="7"/>
  <c r="AB100" i="9" s="1"/>
  <c r="AG100" i="7"/>
  <c r="AC100" i="9" s="1"/>
  <c r="AH207" i="7"/>
  <c r="AD207" i="9" s="1"/>
  <c r="AI207" i="7"/>
  <c r="AE207" i="9" s="1"/>
  <c r="AD207" i="7"/>
  <c r="Z207" i="9" s="1"/>
  <c r="AG207" i="7"/>
  <c r="AC207" i="9" s="1"/>
  <c r="AE207" i="7"/>
  <c r="AA207" i="9" s="1"/>
  <c r="AF207" i="7"/>
  <c r="AB207" i="9" s="1"/>
  <c r="AH80" i="7"/>
  <c r="AD80" i="9" s="1"/>
  <c r="AI80" i="7"/>
  <c r="AE80" i="9" s="1"/>
  <c r="AF80" i="7"/>
  <c r="AB80" i="9" s="1"/>
  <c r="AG80" i="7"/>
  <c r="AC80" i="9" s="1"/>
  <c r="AD80" i="7"/>
  <c r="Z80" i="9" s="1"/>
  <c r="AE80" i="7"/>
  <c r="AA80" i="9" s="1"/>
  <c r="AH161" i="7"/>
  <c r="AD161" i="9" s="1"/>
  <c r="AI161" i="7"/>
  <c r="AE161" i="9" s="1"/>
  <c r="AF161" i="7"/>
  <c r="AB161" i="9" s="1"/>
  <c r="AG161" i="7"/>
  <c r="AC161" i="9" s="1"/>
  <c r="AD161" i="7"/>
  <c r="Z161" i="9" s="1"/>
  <c r="AE161" i="7"/>
  <c r="AA161" i="9" s="1"/>
  <c r="AD189" i="7"/>
  <c r="Z189" i="9" s="1"/>
  <c r="AE189" i="7"/>
  <c r="AA189" i="9" s="1"/>
  <c r="AF189" i="7"/>
  <c r="AB189" i="9" s="1"/>
  <c r="AG189" i="7"/>
  <c r="AC189" i="9" s="1"/>
  <c r="AH189" i="7"/>
  <c r="AD189" i="9" s="1"/>
  <c r="AI189" i="7"/>
  <c r="AE189" i="9" s="1"/>
  <c r="AH239" i="7"/>
  <c r="AD239" i="9" s="1"/>
  <c r="AI239" i="7"/>
  <c r="AE239" i="9" s="1"/>
  <c r="AD239" i="7"/>
  <c r="Z239" i="9" s="1"/>
  <c r="AG239" i="7"/>
  <c r="AC239" i="9" s="1"/>
  <c r="AE239" i="7"/>
  <c r="AA239" i="9" s="1"/>
  <c r="AF239" i="7"/>
  <c r="AB239" i="9" s="1"/>
  <c r="AI232" i="7"/>
  <c r="AE232" i="9" s="1"/>
  <c r="AD232" i="7"/>
  <c r="Z232" i="9" s="1"/>
  <c r="AH232" i="7"/>
  <c r="AD232" i="9" s="1"/>
  <c r="AG232" i="7"/>
  <c r="AC232" i="9" s="1"/>
  <c r="AE232" i="7"/>
  <c r="AA232" i="9" s="1"/>
  <c r="AF232" i="7"/>
  <c r="AB232" i="9" s="1"/>
  <c r="AH20" i="7"/>
  <c r="AD20" i="9" s="1"/>
  <c r="AI20" i="7"/>
  <c r="AE20" i="9" s="1"/>
  <c r="AD20" i="7"/>
  <c r="Z20" i="9" s="1"/>
  <c r="AE20" i="7"/>
  <c r="AA20" i="9" s="1"/>
  <c r="AF20" i="7"/>
  <c r="AB20" i="9" s="1"/>
  <c r="AG20" i="7"/>
  <c r="AC20" i="9" s="1"/>
  <c r="AD54" i="7"/>
  <c r="Z54" i="9" s="1"/>
  <c r="AE54" i="7"/>
  <c r="AA54" i="9" s="1"/>
  <c r="AF54" i="7"/>
  <c r="AB54" i="9" s="1"/>
  <c r="AG54" i="7"/>
  <c r="AC54" i="9" s="1"/>
  <c r="AH54" i="7"/>
  <c r="AD54" i="9" s="1"/>
  <c r="AI54" i="7"/>
  <c r="AE54" i="9" s="1"/>
  <c r="AH183" i="7"/>
  <c r="AD183" i="9" s="1"/>
  <c r="AI183" i="7"/>
  <c r="AE183" i="9" s="1"/>
  <c r="AD183" i="7"/>
  <c r="Z183" i="9" s="1"/>
  <c r="AE183" i="7"/>
  <c r="AA183" i="9" s="1"/>
  <c r="AF183" i="7"/>
  <c r="AB183" i="9" s="1"/>
  <c r="AG183" i="7"/>
  <c r="AC183" i="9" s="1"/>
  <c r="AD153" i="7"/>
  <c r="Z153" i="9" s="1"/>
  <c r="AE153" i="7"/>
  <c r="AA153" i="9" s="1"/>
  <c r="AF153" i="7"/>
  <c r="AB153" i="9" s="1"/>
  <c r="AG153" i="7"/>
  <c r="AC153" i="9" s="1"/>
  <c r="AH153" i="7"/>
  <c r="AD153" i="9" s="1"/>
  <c r="AI153" i="7"/>
  <c r="AE153" i="9" s="1"/>
  <c r="AD209" i="7"/>
  <c r="Z209" i="9" s="1"/>
  <c r="AE209" i="7"/>
  <c r="AA209" i="9" s="1"/>
  <c r="AF209" i="7"/>
  <c r="AB209" i="9" s="1"/>
  <c r="AG209" i="7"/>
  <c r="AC209" i="9" s="1"/>
  <c r="AH209" i="7"/>
  <c r="AD209" i="9" s="1"/>
  <c r="AI209" i="7"/>
  <c r="AE209" i="9" s="1"/>
  <c r="AH60" i="7"/>
  <c r="AD60" i="9" s="1"/>
  <c r="AI60" i="7"/>
  <c r="AE60" i="9" s="1"/>
  <c r="AD60" i="7"/>
  <c r="Z60" i="9" s="1"/>
  <c r="AE60" i="7"/>
  <c r="AA60" i="9" s="1"/>
  <c r="AF60" i="7"/>
  <c r="AB60" i="9" s="1"/>
  <c r="AG60" i="7"/>
  <c r="AC60" i="9" s="1"/>
  <c r="AH140" i="7"/>
  <c r="AD140" i="9" s="1"/>
  <c r="AI140" i="7"/>
  <c r="AE140" i="9" s="1"/>
  <c r="AE140" i="7"/>
  <c r="AA140" i="9" s="1"/>
  <c r="AF140" i="7"/>
  <c r="AB140" i="9" s="1"/>
  <c r="AG140" i="7"/>
  <c r="AC140" i="9" s="1"/>
  <c r="AD140" i="7"/>
  <c r="Z140" i="9" s="1"/>
  <c r="AH104" i="7"/>
  <c r="AD104" i="9" s="1"/>
  <c r="AI104" i="7"/>
  <c r="AE104" i="9" s="1"/>
  <c r="AD104" i="7"/>
  <c r="Z104" i="9" s="1"/>
  <c r="AG104" i="7"/>
  <c r="AC104" i="9" s="1"/>
  <c r="AE104" i="7"/>
  <c r="AA104" i="9" s="1"/>
  <c r="AF104" i="7"/>
  <c r="AB104" i="9" s="1"/>
  <c r="AD169" i="7"/>
  <c r="Z169" i="9" s="1"/>
  <c r="AE169" i="7"/>
  <c r="AA169" i="9" s="1"/>
  <c r="AF169" i="7"/>
  <c r="AB169" i="9" s="1"/>
  <c r="AG169" i="7"/>
  <c r="AC169" i="9" s="1"/>
  <c r="AH169" i="7"/>
  <c r="AD169" i="9" s="1"/>
  <c r="AI169" i="7"/>
  <c r="AE169" i="9" s="1"/>
  <c r="AH69" i="7"/>
  <c r="AD69" i="9" s="1"/>
  <c r="AI69" i="7"/>
  <c r="AE69" i="9" s="1"/>
  <c r="AD69" i="7"/>
  <c r="Z69" i="9" s="1"/>
  <c r="AG69" i="7"/>
  <c r="AC69" i="9" s="1"/>
  <c r="AE69" i="7"/>
  <c r="AA69" i="9" s="1"/>
  <c r="AF69" i="7"/>
  <c r="AB69" i="9" s="1"/>
  <c r="AH40" i="7"/>
  <c r="AD40" i="9" s="1"/>
  <c r="AI40" i="7"/>
  <c r="AE40" i="9" s="1"/>
  <c r="AD40" i="7"/>
  <c r="Z40" i="9" s="1"/>
  <c r="AE40" i="7"/>
  <c r="AA40" i="9" s="1"/>
  <c r="AF40" i="7"/>
  <c r="AB40" i="9" s="1"/>
  <c r="AG40" i="7"/>
  <c r="AC40" i="9" s="1"/>
  <c r="AH144" i="7"/>
  <c r="AD144" i="9" s="1"/>
  <c r="AI144" i="7"/>
  <c r="AE144" i="9" s="1"/>
  <c r="AF144" i="7"/>
  <c r="AB144" i="9" s="1"/>
  <c r="AG144" i="7"/>
  <c r="AC144" i="9" s="1"/>
  <c r="AD144" i="7"/>
  <c r="Z144" i="9" s="1"/>
  <c r="AE144" i="7"/>
  <c r="AA144" i="9" s="1"/>
  <c r="AH28" i="7"/>
  <c r="AD28" i="9" s="1"/>
  <c r="AI28" i="7"/>
  <c r="AE28" i="9" s="1"/>
  <c r="AD28" i="7"/>
  <c r="Z28" i="9" s="1"/>
  <c r="AE28" i="7"/>
  <c r="AA28" i="9" s="1"/>
  <c r="AF28" i="7"/>
  <c r="AB28" i="9" s="1"/>
  <c r="AG28" i="7"/>
  <c r="AC28" i="9" s="1"/>
  <c r="AF41" i="7"/>
  <c r="AB41" i="9" s="1"/>
  <c r="AG41" i="7"/>
  <c r="AC41" i="9" s="1"/>
  <c r="AH41" i="7"/>
  <c r="AD41" i="9" s="1"/>
  <c r="AE41" i="7"/>
  <c r="AA41" i="9" s="1"/>
  <c r="AI41" i="7"/>
  <c r="AE41" i="9" s="1"/>
  <c r="AD41" i="7"/>
  <c r="Z41" i="9" s="1"/>
  <c r="AD180" i="7"/>
  <c r="Z180" i="9" s="1"/>
  <c r="AG180" i="7"/>
  <c r="AC180" i="9" s="1"/>
  <c r="AH180" i="7"/>
  <c r="AD180" i="9" s="1"/>
  <c r="AI180" i="7"/>
  <c r="AE180" i="9" s="1"/>
  <c r="AE180" i="7"/>
  <c r="AA180" i="9" s="1"/>
  <c r="AF180" i="7"/>
  <c r="AB180" i="9" s="1"/>
  <c r="AD98" i="7"/>
  <c r="Z98" i="9" s="1"/>
  <c r="AE98" i="7"/>
  <c r="AA98" i="9" s="1"/>
  <c r="AF98" i="7"/>
  <c r="AB98" i="9" s="1"/>
  <c r="AG98" i="7"/>
  <c r="AC98" i="9" s="1"/>
  <c r="AH98" i="7"/>
  <c r="AD98" i="9" s="1"/>
  <c r="AI98" i="7"/>
  <c r="AE98" i="9" s="1"/>
  <c r="AH148" i="7"/>
  <c r="AD148" i="9" s="1"/>
  <c r="AI148" i="7"/>
  <c r="AE148" i="9" s="1"/>
  <c r="AG148" i="7"/>
  <c r="AC148" i="9" s="1"/>
  <c r="AD148" i="7"/>
  <c r="Z148" i="9" s="1"/>
  <c r="AE148" i="7"/>
  <c r="AA148" i="9" s="1"/>
  <c r="AF148" i="7"/>
  <c r="AB148" i="9" s="1"/>
  <c r="AH136" i="7"/>
  <c r="AD136" i="9" s="1"/>
  <c r="AI136" i="7"/>
  <c r="AE136" i="9" s="1"/>
  <c r="AD136" i="7"/>
  <c r="Z136" i="9" s="1"/>
  <c r="AE136" i="7"/>
  <c r="AA136" i="9" s="1"/>
  <c r="AF136" i="7"/>
  <c r="AB136" i="9" s="1"/>
  <c r="AG136" i="7"/>
  <c r="AC136" i="9" s="1"/>
  <c r="AD229" i="7"/>
  <c r="Z229" i="9" s="1"/>
  <c r="AE229" i="7"/>
  <c r="AA229" i="9" s="1"/>
  <c r="AG229" i="7"/>
  <c r="AC229" i="9" s="1"/>
  <c r="AH229" i="7"/>
  <c r="AD229" i="9" s="1"/>
  <c r="AI229" i="7"/>
  <c r="AE229" i="9" s="1"/>
  <c r="AF229" i="7"/>
  <c r="AB229" i="9" s="1"/>
  <c r="AH223" i="7"/>
  <c r="AD223" i="9" s="1"/>
  <c r="AI223" i="7"/>
  <c r="AE223" i="9" s="1"/>
  <c r="AE223" i="7"/>
  <c r="AA223" i="9" s="1"/>
  <c r="AF223" i="7"/>
  <c r="AB223" i="9" s="1"/>
  <c r="AG223" i="7"/>
  <c r="AC223" i="9" s="1"/>
  <c r="AD223" i="7"/>
  <c r="Z223" i="9" s="1"/>
  <c r="AE5" i="7"/>
  <c r="AA5" i="9" s="1"/>
  <c r="AF5" i="7"/>
  <c r="AB5" i="9" s="1"/>
  <c r="AH5" i="7"/>
  <c r="AD5" i="9" s="1"/>
  <c r="AI5" i="7"/>
  <c r="AE5" i="9" s="1"/>
  <c r="AD5" i="7"/>
  <c r="Z5" i="9" s="1"/>
  <c r="AG5" i="7"/>
  <c r="AC5" i="9" s="1"/>
  <c r="AH199" i="7"/>
  <c r="AD199" i="9" s="1"/>
  <c r="AI199" i="7"/>
  <c r="AE199" i="9" s="1"/>
  <c r="AG199" i="7"/>
  <c r="AC199" i="9" s="1"/>
  <c r="AF199" i="7"/>
  <c r="AB199" i="9" s="1"/>
  <c r="AE199" i="7"/>
  <c r="AA199" i="9" s="1"/>
  <c r="AD199" i="7"/>
  <c r="Z199" i="9" s="1"/>
  <c r="AF31" i="7"/>
  <c r="AB31" i="9" s="1"/>
  <c r="AG31" i="7"/>
  <c r="AC31" i="9" s="1"/>
  <c r="AH31" i="7"/>
  <c r="AD31" i="9" s="1"/>
  <c r="AD31" i="7"/>
  <c r="Z31" i="9" s="1"/>
  <c r="AE31" i="7"/>
  <c r="AA31" i="9" s="1"/>
  <c r="AI31" i="7"/>
  <c r="AE31" i="9" s="1"/>
  <c r="AD10" i="7"/>
  <c r="Z10" i="9" s="1"/>
  <c r="AE10" i="7"/>
  <c r="AA10" i="9" s="1"/>
  <c r="AF10" i="7"/>
  <c r="AB10" i="9" s="1"/>
  <c r="AG10" i="7"/>
  <c r="AC10" i="9" s="1"/>
  <c r="AH10" i="7"/>
  <c r="AD10" i="9" s="1"/>
  <c r="AI10" i="7"/>
  <c r="AE10" i="9" s="1"/>
  <c r="AD208" i="7"/>
  <c r="Z208" i="9" s="1"/>
  <c r="AF208" i="7"/>
  <c r="AB208" i="9" s="1"/>
  <c r="AG208" i="7"/>
  <c r="AC208" i="9" s="1"/>
  <c r="AH208" i="7"/>
  <c r="AD208" i="9" s="1"/>
  <c r="AI208" i="7"/>
  <c r="AE208" i="9" s="1"/>
  <c r="AE208" i="7"/>
  <c r="AA208" i="9" s="1"/>
  <c r="AD141" i="7"/>
  <c r="Z141" i="9" s="1"/>
  <c r="AE141" i="7"/>
  <c r="AA141" i="9" s="1"/>
  <c r="AH141" i="7"/>
  <c r="AD141" i="9" s="1"/>
  <c r="AI141" i="7"/>
  <c r="AE141" i="9" s="1"/>
  <c r="AG141" i="7"/>
  <c r="AC141" i="9" s="1"/>
  <c r="AF141" i="7"/>
  <c r="AB141" i="9" s="1"/>
  <c r="AD173" i="7"/>
  <c r="Z173" i="9" s="1"/>
  <c r="AE173" i="7"/>
  <c r="AA173" i="9" s="1"/>
  <c r="AF173" i="7"/>
  <c r="AB173" i="9" s="1"/>
  <c r="AG173" i="7"/>
  <c r="AC173" i="9" s="1"/>
  <c r="AH173" i="7"/>
  <c r="AD173" i="9" s="1"/>
  <c r="AI173" i="7"/>
  <c r="AE173" i="9" s="1"/>
  <c r="AF143" i="7"/>
  <c r="AB143" i="9" s="1"/>
  <c r="AG143" i="7"/>
  <c r="AC143" i="9" s="1"/>
  <c r="AH143" i="7"/>
  <c r="AD143" i="9" s="1"/>
  <c r="AD143" i="7"/>
  <c r="Z143" i="9" s="1"/>
  <c r="AE143" i="7"/>
  <c r="AA143" i="9" s="1"/>
  <c r="AI143" i="7"/>
  <c r="AE143" i="9" s="1"/>
  <c r="AD241" i="7"/>
  <c r="Z241" i="9" s="1"/>
  <c r="AE241" i="7"/>
  <c r="AA241" i="9" s="1"/>
  <c r="AI241" i="7"/>
  <c r="AE241" i="9" s="1"/>
  <c r="AF241" i="7"/>
  <c r="AB241" i="9" s="1"/>
  <c r="AG241" i="7"/>
  <c r="AC241" i="9" s="1"/>
  <c r="AH241" i="7"/>
  <c r="AD241" i="9" s="1"/>
  <c r="AD134" i="7"/>
  <c r="Z134" i="9" s="1"/>
  <c r="AE134" i="7"/>
  <c r="AA134" i="9" s="1"/>
  <c r="AF134" i="7"/>
  <c r="AB134" i="9" s="1"/>
  <c r="AG134" i="7"/>
  <c r="AC134" i="9" s="1"/>
  <c r="AH134" i="7"/>
  <c r="AD134" i="9" s="1"/>
  <c r="AI134" i="7"/>
  <c r="AE134" i="9" s="1"/>
  <c r="AG236" i="7"/>
  <c r="AC236" i="9" s="1"/>
  <c r="AH236" i="7"/>
  <c r="AD236" i="9" s="1"/>
  <c r="AI236" i="7"/>
  <c r="AE236" i="9" s="1"/>
  <c r="AF236" i="7"/>
  <c r="AB236" i="9" s="1"/>
  <c r="AD236" i="7"/>
  <c r="Z236" i="9" s="1"/>
  <c r="AE236" i="7"/>
  <c r="AA236" i="9" s="1"/>
  <c r="AD138" i="7"/>
  <c r="Z138" i="9" s="1"/>
  <c r="AE138" i="7"/>
  <c r="AA138" i="9" s="1"/>
  <c r="AF138" i="7"/>
  <c r="AB138" i="9" s="1"/>
  <c r="AG138" i="7"/>
  <c r="AC138" i="9" s="1"/>
  <c r="AH138" i="7"/>
  <c r="AD138" i="9" s="1"/>
  <c r="AI138" i="7"/>
  <c r="AE138" i="9" s="1"/>
  <c r="AF95" i="7"/>
  <c r="AB95" i="9" s="1"/>
  <c r="AG95" i="7"/>
  <c r="AC95" i="9" s="1"/>
  <c r="AD95" i="7"/>
  <c r="Z95" i="9" s="1"/>
  <c r="AE95" i="7"/>
  <c r="AA95" i="9" s="1"/>
  <c r="AH95" i="7"/>
  <c r="AD95" i="9" s="1"/>
  <c r="AI95" i="7"/>
  <c r="AE95" i="9" s="1"/>
  <c r="AD221" i="7"/>
  <c r="Z221" i="9" s="1"/>
  <c r="AE221" i="7"/>
  <c r="AA221" i="9" s="1"/>
  <c r="AF221" i="7"/>
  <c r="AB221" i="9" s="1"/>
  <c r="AG221" i="7"/>
  <c r="AC221" i="9" s="1"/>
  <c r="AH221" i="7"/>
  <c r="AD221" i="9" s="1"/>
  <c r="AI221" i="7"/>
  <c r="AE221" i="9" s="1"/>
  <c r="AD14" i="7"/>
  <c r="Z14" i="9" s="1"/>
  <c r="AE14" i="7"/>
  <c r="AA14" i="9" s="1"/>
  <c r="AF14" i="7"/>
  <c r="AB14" i="9" s="1"/>
  <c r="AG14" i="7"/>
  <c r="AC14" i="9" s="1"/>
  <c r="AH14" i="7"/>
  <c r="AD14" i="9" s="1"/>
  <c r="AI14" i="7"/>
  <c r="AE14" i="9" s="1"/>
  <c r="AD46" i="7"/>
  <c r="Z46" i="9" s="1"/>
  <c r="AE46" i="7"/>
  <c r="AA46" i="9" s="1"/>
  <c r="AH46" i="7"/>
  <c r="AD46" i="9" s="1"/>
  <c r="AI46" i="7"/>
  <c r="AE46" i="9" s="1"/>
  <c r="AF46" i="7"/>
  <c r="AB46" i="9" s="1"/>
  <c r="AG46" i="7"/>
  <c r="AC46" i="9" s="1"/>
  <c r="AF111" i="7"/>
  <c r="AB111" i="9" s="1"/>
  <c r="AG111" i="7"/>
  <c r="AC111" i="9" s="1"/>
  <c r="AD111" i="7"/>
  <c r="Z111" i="9" s="1"/>
  <c r="AE111" i="7"/>
  <c r="AA111" i="9" s="1"/>
  <c r="AH111" i="7"/>
  <c r="AD111" i="9" s="1"/>
  <c r="AI111" i="7"/>
  <c r="AE111" i="9" s="1"/>
  <c r="AF159" i="7"/>
  <c r="AB159" i="9" s="1"/>
  <c r="AG159" i="7"/>
  <c r="AC159" i="9" s="1"/>
  <c r="AD159" i="7"/>
  <c r="Z159" i="9" s="1"/>
  <c r="AE159" i="7"/>
  <c r="AA159" i="9" s="1"/>
  <c r="AH159" i="7"/>
  <c r="AD159" i="9" s="1"/>
  <c r="AI159" i="7"/>
  <c r="AE159" i="9" s="1"/>
  <c r="AF155" i="7"/>
  <c r="AB155" i="9" s="1"/>
  <c r="AG155" i="7"/>
  <c r="AC155" i="9" s="1"/>
  <c r="AD155" i="7"/>
  <c r="Z155" i="9" s="1"/>
  <c r="AE155" i="7"/>
  <c r="AA155" i="9" s="1"/>
  <c r="AH155" i="7"/>
  <c r="AD155" i="9" s="1"/>
  <c r="AI155" i="7"/>
  <c r="AE155" i="9" s="1"/>
  <c r="AE240" i="7"/>
  <c r="AA240" i="9" s="1"/>
  <c r="AF240" i="7"/>
  <c r="AB240" i="9" s="1"/>
  <c r="AG240" i="7"/>
  <c r="AC240" i="9" s="1"/>
  <c r="AH240" i="7"/>
  <c r="AD240" i="9" s="1"/>
  <c r="AD240" i="7"/>
  <c r="Z240" i="9" s="1"/>
  <c r="AI240" i="7"/>
  <c r="AE240" i="9" s="1"/>
  <c r="AF91" i="7"/>
  <c r="AB91" i="9" s="1"/>
  <c r="AG91" i="7"/>
  <c r="AC91" i="9" s="1"/>
  <c r="AD91" i="7"/>
  <c r="Z91" i="9" s="1"/>
  <c r="AE91" i="7"/>
  <c r="AA91" i="9" s="1"/>
  <c r="AH91" i="7"/>
  <c r="AD91" i="9" s="1"/>
  <c r="AI91" i="7"/>
  <c r="AE91" i="9" s="1"/>
  <c r="AH164" i="7"/>
  <c r="AD164" i="9" s="1"/>
  <c r="AI164" i="7"/>
  <c r="AE164" i="9" s="1"/>
  <c r="AD164" i="7"/>
  <c r="Z164" i="9" s="1"/>
  <c r="AE164" i="7"/>
  <c r="AA164" i="9" s="1"/>
  <c r="AG164" i="7"/>
  <c r="AC164" i="9" s="1"/>
  <c r="AF164" i="7"/>
  <c r="AB164" i="9" s="1"/>
  <c r="AD61" i="7"/>
  <c r="Z61" i="9" s="1"/>
  <c r="AE61" i="7"/>
  <c r="AA61" i="9" s="1"/>
  <c r="AF61" i="7"/>
  <c r="AB61" i="9" s="1"/>
  <c r="AI61" i="7"/>
  <c r="AE61" i="9" s="1"/>
  <c r="AG61" i="7"/>
  <c r="AC61" i="9" s="1"/>
  <c r="AH61" i="7"/>
  <c r="AD61" i="9" s="1"/>
  <c r="AD17" i="7"/>
  <c r="Z17" i="9" s="1"/>
  <c r="AE17" i="7"/>
  <c r="AA17" i="9" s="1"/>
  <c r="AF17" i="7"/>
  <c r="AB17" i="9" s="1"/>
  <c r="AG17" i="7"/>
  <c r="AC17" i="9" s="1"/>
  <c r="AH17" i="7"/>
  <c r="AD17" i="9" s="1"/>
  <c r="AI17" i="7"/>
  <c r="AE17" i="9" s="1"/>
  <c r="AH172" i="7"/>
  <c r="AD172" i="9" s="1"/>
  <c r="AI172" i="7"/>
  <c r="AE172" i="9" s="1"/>
  <c r="AF172" i="7"/>
  <c r="AB172" i="9" s="1"/>
  <c r="AG172" i="7"/>
  <c r="AC172" i="9" s="1"/>
  <c r="AD172" i="7"/>
  <c r="Z172" i="9" s="1"/>
  <c r="AE172" i="7"/>
  <c r="AA172" i="9" s="1"/>
  <c r="AD237" i="7"/>
  <c r="Z237" i="9" s="1"/>
  <c r="AE237" i="7"/>
  <c r="AA237" i="9" s="1"/>
  <c r="AF237" i="7"/>
  <c r="AB237" i="9" s="1"/>
  <c r="AG237" i="7"/>
  <c r="AC237" i="9" s="1"/>
  <c r="AH237" i="7"/>
  <c r="AD237" i="9" s="1"/>
  <c r="AI237" i="7"/>
  <c r="AE237" i="9" s="1"/>
  <c r="AF165" i="7"/>
  <c r="AB165" i="9" s="1"/>
  <c r="AG165" i="7"/>
  <c r="AC165" i="9" s="1"/>
  <c r="AH165" i="7"/>
  <c r="AD165" i="9" s="1"/>
  <c r="AI165" i="7"/>
  <c r="AE165" i="9" s="1"/>
  <c r="AD165" i="7"/>
  <c r="Z165" i="9" s="1"/>
  <c r="AE165" i="7"/>
  <c r="AA165" i="9" s="1"/>
  <c r="AD170" i="7"/>
  <c r="Z170" i="9" s="1"/>
  <c r="AE170" i="7"/>
  <c r="AA170" i="9" s="1"/>
  <c r="AH170" i="7"/>
  <c r="AD170" i="9" s="1"/>
  <c r="AI170" i="7"/>
  <c r="AE170" i="9" s="1"/>
  <c r="AF170" i="7"/>
  <c r="AB170" i="9" s="1"/>
  <c r="AG170" i="7"/>
  <c r="AC170" i="9" s="1"/>
  <c r="AD228" i="7"/>
  <c r="Z228" i="9" s="1"/>
  <c r="AE228" i="7"/>
  <c r="AA228" i="9" s="1"/>
  <c r="AF228" i="7"/>
  <c r="AB228" i="9" s="1"/>
  <c r="AG228" i="7"/>
  <c r="AC228" i="9" s="1"/>
  <c r="AH228" i="7"/>
  <c r="AD228" i="9" s="1"/>
  <c r="AI228" i="7"/>
  <c r="AE228" i="9" s="1"/>
  <c r="AF55" i="7"/>
  <c r="AB55" i="9" s="1"/>
  <c r="AG55" i="7"/>
  <c r="AC55" i="9" s="1"/>
  <c r="AH55" i="7"/>
  <c r="AD55" i="9" s="1"/>
  <c r="AI55" i="7"/>
  <c r="AE55" i="9" s="1"/>
  <c r="AD55" i="7"/>
  <c r="Z55" i="9" s="1"/>
  <c r="AE55" i="7"/>
  <c r="AA55" i="9" s="1"/>
  <c r="AD49" i="7"/>
  <c r="Z49" i="9" s="1"/>
  <c r="AE49" i="7"/>
  <c r="AA49" i="9" s="1"/>
  <c r="AF49" i="7"/>
  <c r="AB49" i="9" s="1"/>
  <c r="AG49" i="7"/>
  <c r="AC49" i="9" s="1"/>
  <c r="AH49" i="7"/>
  <c r="AD49" i="9" s="1"/>
  <c r="AI49" i="7"/>
  <c r="AE49" i="9" s="1"/>
  <c r="AD205" i="7"/>
  <c r="Z205" i="9" s="1"/>
  <c r="AE205" i="7"/>
  <c r="AA205" i="9" s="1"/>
  <c r="AF205" i="7"/>
  <c r="AB205" i="9" s="1"/>
  <c r="AG205" i="7"/>
  <c r="AC205" i="9" s="1"/>
  <c r="AH205" i="7"/>
  <c r="AD205" i="9" s="1"/>
  <c r="AI205" i="7"/>
  <c r="AE205" i="9" s="1"/>
  <c r="AH48" i="7"/>
  <c r="AD48" i="9" s="1"/>
  <c r="AI48" i="7"/>
  <c r="AE48" i="9" s="1"/>
  <c r="AF48" i="7"/>
  <c r="AB48" i="9" s="1"/>
  <c r="AG48" i="7"/>
  <c r="AC48" i="9" s="1"/>
  <c r="AD48" i="7"/>
  <c r="Z48" i="9" s="1"/>
  <c r="AE48" i="7"/>
  <c r="AA48" i="9" s="1"/>
  <c r="AD113" i="7"/>
  <c r="Z113" i="9" s="1"/>
  <c r="AF113" i="7"/>
  <c r="AB113" i="9" s="1"/>
  <c r="AG113" i="7"/>
  <c r="AC113" i="9" s="1"/>
  <c r="AH113" i="7"/>
  <c r="AD113" i="9" s="1"/>
  <c r="AI113" i="7"/>
  <c r="AE113" i="9" s="1"/>
  <c r="AE113" i="7"/>
  <c r="AA113" i="9" s="1"/>
  <c r="AF107" i="7"/>
  <c r="AB107" i="9" s="1"/>
  <c r="AG107" i="7"/>
  <c r="AC107" i="9" s="1"/>
  <c r="AD107" i="7"/>
  <c r="Z107" i="9" s="1"/>
  <c r="AE107" i="7"/>
  <c r="AA107" i="9" s="1"/>
  <c r="AH107" i="7"/>
  <c r="AD107" i="9" s="1"/>
  <c r="AI107" i="7"/>
  <c r="AE107" i="9" s="1"/>
  <c r="AD114" i="7"/>
  <c r="Z114" i="9" s="1"/>
  <c r="AE114" i="7"/>
  <c r="AA114" i="9" s="1"/>
  <c r="AF114" i="7"/>
  <c r="AB114" i="9" s="1"/>
  <c r="AG114" i="7"/>
  <c r="AC114" i="9" s="1"/>
  <c r="AH114" i="7"/>
  <c r="AD114" i="9" s="1"/>
  <c r="AI114" i="7"/>
  <c r="AE114" i="9" s="1"/>
  <c r="AF43" i="7"/>
  <c r="AB43" i="9" s="1"/>
  <c r="AG43" i="7"/>
  <c r="AC43" i="9" s="1"/>
  <c r="AD43" i="7"/>
  <c r="Z43" i="9" s="1"/>
  <c r="AE43" i="7"/>
  <c r="AA43" i="9" s="1"/>
  <c r="AH43" i="7"/>
  <c r="AD43" i="9" s="1"/>
  <c r="AI43" i="7"/>
  <c r="AE43" i="9" s="1"/>
  <c r="AH24" i="7"/>
  <c r="AD24" i="9" s="1"/>
  <c r="AI24" i="7"/>
  <c r="AE24" i="9" s="1"/>
  <c r="AD24" i="7"/>
  <c r="Z24" i="9" s="1"/>
  <c r="AE24" i="7"/>
  <c r="AA24" i="9" s="1"/>
  <c r="AF24" i="7"/>
  <c r="AB24" i="9" s="1"/>
  <c r="AG24" i="7"/>
  <c r="AC24" i="9" s="1"/>
  <c r="AD129" i="7"/>
  <c r="Z129" i="9" s="1"/>
  <c r="AG129" i="7"/>
  <c r="AC129" i="9" s="1"/>
  <c r="AH129" i="7"/>
  <c r="AD129" i="9" s="1"/>
  <c r="AI129" i="7"/>
  <c r="AE129" i="9" s="1"/>
  <c r="AE129" i="7"/>
  <c r="AA129" i="9" s="1"/>
  <c r="AF129" i="7"/>
  <c r="AB129" i="9" s="1"/>
  <c r="AH243" i="7"/>
  <c r="AD243" i="9" s="1"/>
  <c r="AI243" i="7"/>
  <c r="AE243" i="9" s="1"/>
  <c r="AG243" i="7"/>
  <c r="AC243" i="9" s="1"/>
  <c r="AF243" i="7"/>
  <c r="AB243" i="9" s="1"/>
  <c r="AD243" i="7"/>
  <c r="Z243" i="9" s="1"/>
  <c r="AE243" i="7"/>
  <c r="AA243" i="9" s="1"/>
  <c r="AH168" i="7"/>
  <c r="AD168" i="9" s="1"/>
  <c r="AI168" i="7"/>
  <c r="AE168" i="9" s="1"/>
  <c r="AF168" i="7"/>
  <c r="AB168" i="9" s="1"/>
  <c r="AG168" i="7"/>
  <c r="AC168" i="9" s="1"/>
  <c r="AD168" i="7"/>
  <c r="Z168" i="9" s="1"/>
  <c r="AE168" i="7"/>
  <c r="AA168" i="9" s="1"/>
  <c r="AF35" i="7"/>
  <c r="AB35" i="9" s="1"/>
  <c r="AG35" i="7"/>
  <c r="AC35" i="9" s="1"/>
  <c r="AH35" i="7"/>
  <c r="AD35" i="9" s="1"/>
  <c r="AI35" i="7"/>
  <c r="AE35" i="9" s="1"/>
  <c r="AD35" i="7"/>
  <c r="Z35" i="9" s="1"/>
  <c r="AE35" i="7"/>
  <c r="AA35" i="9" s="1"/>
  <c r="AH195" i="7"/>
  <c r="AD195" i="9" s="1"/>
  <c r="AI195" i="7"/>
  <c r="AE195" i="9" s="1"/>
  <c r="AF195" i="7"/>
  <c r="AB195" i="9" s="1"/>
  <c r="AG195" i="7"/>
  <c r="AC195" i="9" s="1"/>
  <c r="AE195" i="7"/>
  <c r="AA195" i="9" s="1"/>
  <c r="AD195" i="7"/>
  <c r="Z195" i="9" s="1"/>
  <c r="AD6" i="7"/>
  <c r="Z6" i="9" s="1"/>
  <c r="AE6" i="7"/>
  <c r="AA6" i="9" s="1"/>
  <c r="AF6" i="7"/>
  <c r="AB6" i="9" s="1"/>
  <c r="AG6" i="7"/>
  <c r="AC6" i="9" s="1"/>
  <c r="AH6" i="7"/>
  <c r="AD6" i="9" s="1"/>
  <c r="AI6" i="7"/>
  <c r="AE6" i="9" s="1"/>
  <c r="AD82" i="7"/>
  <c r="Z82" i="9" s="1"/>
  <c r="AE82" i="7"/>
  <c r="AA82" i="9" s="1"/>
  <c r="AF82" i="7"/>
  <c r="AB82" i="9" s="1"/>
  <c r="AG82" i="7"/>
  <c r="AC82" i="9" s="1"/>
  <c r="AH82" i="7"/>
  <c r="AD82" i="9" s="1"/>
  <c r="AI82" i="7"/>
  <c r="AE82" i="9" s="1"/>
  <c r="AH92" i="7"/>
  <c r="AD92" i="9" s="1"/>
  <c r="AI92" i="7"/>
  <c r="AE92" i="9" s="1"/>
  <c r="AF92" i="7"/>
  <c r="AB92" i="9" s="1"/>
  <c r="AG92" i="7"/>
  <c r="AC92" i="9" s="1"/>
  <c r="AE92" i="7"/>
  <c r="AA92" i="9" s="1"/>
  <c r="AD92" i="7"/>
  <c r="Z92" i="9" s="1"/>
  <c r="AH152" i="7"/>
  <c r="AD152" i="9" s="1"/>
  <c r="AI152" i="7"/>
  <c r="AE152" i="9" s="1"/>
  <c r="AD152" i="7"/>
  <c r="Z152" i="9" s="1"/>
  <c r="AE152" i="7"/>
  <c r="AA152" i="9" s="1"/>
  <c r="AF152" i="7"/>
  <c r="AB152" i="9" s="1"/>
  <c r="AG152" i="7"/>
  <c r="AC152" i="9" s="1"/>
  <c r="AF7" i="7"/>
  <c r="AB7" i="9" s="1"/>
  <c r="AG7" i="7"/>
  <c r="AC7" i="9" s="1"/>
  <c r="AH7" i="7"/>
  <c r="AD7" i="9" s="1"/>
  <c r="AI7" i="7"/>
  <c r="AE7" i="9" s="1"/>
  <c r="AD7" i="7"/>
  <c r="Z7" i="9" s="1"/>
  <c r="AE7" i="7"/>
  <c r="AA7" i="9" s="1"/>
  <c r="AF131" i="7"/>
  <c r="AB131" i="9" s="1"/>
  <c r="AG131" i="7"/>
  <c r="AC131" i="9" s="1"/>
  <c r="AH131" i="7"/>
  <c r="AD131" i="9" s="1"/>
  <c r="AI131" i="7"/>
  <c r="AE131" i="9" s="1"/>
  <c r="AD131" i="7"/>
  <c r="Z131" i="9" s="1"/>
  <c r="AE131" i="7"/>
  <c r="AA131" i="9" s="1"/>
  <c r="AF73" i="7"/>
  <c r="AB73" i="9" s="1"/>
  <c r="AG73" i="7"/>
  <c r="AC73" i="9" s="1"/>
  <c r="AH73" i="7"/>
  <c r="AD73" i="9" s="1"/>
  <c r="AE73" i="7"/>
  <c r="AA73" i="9" s="1"/>
  <c r="AI73" i="7"/>
  <c r="AE73" i="9" s="1"/>
  <c r="AD73" i="7"/>
  <c r="Z73" i="9" s="1"/>
  <c r="AD97" i="7"/>
  <c r="Z97" i="9" s="1"/>
  <c r="AE97" i="7"/>
  <c r="AA97" i="9" s="1"/>
  <c r="AF97" i="7"/>
  <c r="AB97" i="9" s="1"/>
  <c r="AI97" i="7"/>
  <c r="AE97" i="9" s="1"/>
  <c r="AG97" i="7"/>
  <c r="AC97" i="9" s="1"/>
  <c r="AH97" i="7"/>
  <c r="AD97" i="9" s="1"/>
  <c r="AD157" i="7"/>
  <c r="Z157" i="9" s="1"/>
  <c r="AE157" i="7"/>
  <c r="AA157" i="9" s="1"/>
  <c r="AH157" i="7"/>
  <c r="AD157" i="9" s="1"/>
  <c r="AI157" i="7"/>
  <c r="AE157" i="9" s="1"/>
  <c r="AG157" i="7"/>
  <c r="AC157" i="9" s="1"/>
  <c r="AF157" i="7"/>
  <c r="AB157" i="9" s="1"/>
  <c r="AH120" i="7"/>
  <c r="AD120" i="9" s="1"/>
  <c r="AI120" i="7"/>
  <c r="AE120" i="9" s="1"/>
  <c r="AF120" i="7"/>
  <c r="AB120" i="9" s="1"/>
  <c r="AG120" i="7"/>
  <c r="AC120" i="9" s="1"/>
  <c r="AD120" i="7"/>
  <c r="Z120" i="9" s="1"/>
  <c r="AE120" i="7"/>
  <c r="AA120" i="9" s="1"/>
  <c r="AF222" i="7"/>
  <c r="AB222" i="9" s="1"/>
  <c r="AG222" i="7"/>
  <c r="AC222" i="9" s="1"/>
  <c r="AH222" i="7"/>
  <c r="AD222" i="9" s="1"/>
  <c r="AD222" i="7"/>
  <c r="Z222" i="9" s="1"/>
  <c r="AE222" i="7"/>
  <c r="AA222" i="9" s="1"/>
  <c r="AI222" i="7"/>
  <c r="AE222" i="9" s="1"/>
  <c r="AD13" i="7"/>
  <c r="Z13" i="9" s="1"/>
  <c r="AE13" i="7"/>
  <c r="AA13" i="9" s="1"/>
  <c r="AF13" i="7"/>
  <c r="AB13" i="9" s="1"/>
  <c r="AG13" i="7"/>
  <c r="AC13" i="9" s="1"/>
  <c r="AH13" i="7"/>
  <c r="AD13" i="9" s="1"/>
  <c r="AI13" i="7"/>
  <c r="AE13" i="9" s="1"/>
  <c r="AD86" i="7"/>
  <c r="Z86" i="9" s="1"/>
  <c r="AE86" i="7"/>
  <c r="AA86" i="9" s="1"/>
  <c r="AF86" i="7"/>
  <c r="AB86" i="9" s="1"/>
  <c r="AI86" i="7"/>
  <c r="AE86" i="9" s="1"/>
  <c r="AG86" i="7"/>
  <c r="AC86" i="9" s="1"/>
  <c r="AH86" i="7"/>
  <c r="AD86" i="9" s="1"/>
  <c r="AF89" i="7"/>
  <c r="AB89" i="9" s="1"/>
  <c r="AG89" i="7"/>
  <c r="AC89" i="9" s="1"/>
  <c r="AH89" i="7"/>
  <c r="AD89" i="9" s="1"/>
  <c r="AD89" i="7"/>
  <c r="Z89" i="9" s="1"/>
  <c r="AE89" i="7"/>
  <c r="AA89" i="9" s="1"/>
  <c r="AI89" i="7"/>
  <c r="AE89" i="9" s="1"/>
  <c r="AF75" i="7"/>
  <c r="AB75" i="9" s="1"/>
  <c r="AG75" i="7"/>
  <c r="AC75" i="9" s="1"/>
  <c r="AD75" i="7"/>
  <c r="Z75" i="9" s="1"/>
  <c r="AE75" i="7"/>
  <c r="AA75" i="9" s="1"/>
  <c r="AH75" i="7"/>
  <c r="AD75" i="9" s="1"/>
  <c r="AI75" i="7"/>
  <c r="AE75" i="9" s="1"/>
  <c r="AD233" i="7"/>
  <c r="Z233" i="9" s="1"/>
  <c r="AE233" i="7"/>
  <c r="AA233" i="9" s="1"/>
  <c r="AF233" i="7"/>
  <c r="AB233" i="9" s="1"/>
  <c r="AG233" i="7"/>
  <c r="AC233" i="9" s="1"/>
  <c r="AH233" i="7"/>
  <c r="AD233" i="9" s="1"/>
  <c r="AI233" i="7"/>
  <c r="AE233" i="9" s="1"/>
  <c r="AD33" i="7"/>
  <c r="Z33" i="9" s="1"/>
  <c r="AG33" i="7"/>
  <c r="AC33" i="9" s="1"/>
  <c r="AH33" i="7"/>
  <c r="AD33" i="9" s="1"/>
  <c r="AI33" i="7"/>
  <c r="AE33" i="9" s="1"/>
  <c r="AE33" i="7"/>
  <c r="AA33" i="9" s="1"/>
  <c r="AF33" i="7"/>
  <c r="AB33" i="9" s="1"/>
  <c r="AF105" i="7"/>
  <c r="AB105" i="9" s="1"/>
  <c r="AG105" i="7"/>
  <c r="AC105" i="9" s="1"/>
  <c r="AH105" i="7"/>
  <c r="AD105" i="9" s="1"/>
  <c r="AD105" i="7"/>
  <c r="Z105" i="9" s="1"/>
  <c r="AE105" i="7"/>
  <c r="AA105" i="9" s="1"/>
  <c r="AI105" i="7"/>
  <c r="AE105" i="9" s="1"/>
  <c r="AD154" i="7"/>
  <c r="Z154" i="9" s="1"/>
  <c r="AE154" i="7"/>
  <c r="AA154" i="9" s="1"/>
  <c r="AH154" i="7"/>
  <c r="AD154" i="9" s="1"/>
  <c r="AI154" i="7"/>
  <c r="AE154" i="9" s="1"/>
  <c r="AF154" i="7"/>
  <c r="AB154" i="9" s="1"/>
  <c r="AG154" i="7"/>
  <c r="AC154" i="9" s="1"/>
  <c r="AH235" i="7"/>
  <c r="AD235" i="9" s="1"/>
  <c r="AI235" i="7"/>
  <c r="AE235" i="9" s="1"/>
  <c r="AD235" i="7"/>
  <c r="Z235" i="9" s="1"/>
  <c r="AE235" i="7"/>
  <c r="AA235" i="9" s="1"/>
  <c r="AF235" i="7"/>
  <c r="AB235" i="9" s="1"/>
  <c r="AG235" i="7"/>
  <c r="AC235" i="9" s="1"/>
  <c r="AF63" i="7"/>
  <c r="AB63" i="9" s="1"/>
  <c r="AG63" i="7"/>
  <c r="AC63" i="9" s="1"/>
  <c r="AD63" i="7"/>
  <c r="Z63" i="9" s="1"/>
  <c r="AE63" i="7"/>
  <c r="AA63" i="9" s="1"/>
  <c r="AH63" i="7"/>
  <c r="AD63" i="9" s="1"/>
  <c r="AI63" i="7"/>
  <c r="AE63" i="9" s="1"/>
  <c r="AF11" i="7"/>
  <c r="AB11" i="9" s="1"/>
  <c r="AG11" i="7"/>
  <c r="AC11" i="9" s="1"/>
  <c r="AH11" i="7"/>
  <c r="AD11" i="9" s="1"/>
  <c r="AI11" i="7"/>
  <c r="AE11" i="9" s="1"/>
  <c r="AE11" i="7"/>
  <c r="AA11" i="9" s="1"/>
  <c r="AD11" i="7"/>
  <c r="Z11" i="9" s="1"/>
  <c r="AH187" i="7"/>
  <c r="AD187" i="9" s="1"/>
  <c r="AI187" i="7"/>
  <c r="AE187" i="9" s="1"/>
  <c r="AD187" i="7"/>
  <c r="Z187" i="9" s="1"/>
  <c r="AE187" i="7"/>
  <c r="AA187" i="9" s="1"/>
  <c r="AF187" i="7"/>
  <c r="AB187" i="9" s="1"/>
  <c r="AG187" i="7"/>
  <c r="AC187" i="9" s="1"/>
  <c r="AD225" i="7"/>
  <c r="Z225" i="9" s="1"/>
  <c r="AE225" i="7"/>
  <c r="AA225" i="9" s="1"/>
  <c r="AF225" i="7"/>
  <c r="AB225" i="9" s="1"/>
  <c r="AG225" i="7"/>
  <c r="AC225" i="9" s="1"/>
  <c r="AH225" i="7"/>
  <c r="AD225" i="9" s="1"/>
  <c r="AI225" i="7"/>
  <c r="AE225" i="9" s="1"/>
  <c r="AD21" i="7"/>
  <c r="Z21" i="9" s="1"/>
  <c r="AG21" i="7"/>
  <c r="AC21" i="9" s="1"/>
  <c r="AH21" i="7"/>
  <c r="AD21" i="9" s="1"/>
  <c r="AI21" i="7"/>
  <c r="AE21" i="9" s="1"/>
  <c r="AE21" i="7"/>
  <c r="AA21" i="9" s="1"/>
  <c r="AF21" i="7"/>
  <c r="AB21" i="9" s="1"/>
  <c r="Z48" i="22" l="1"/>
  <c r="Z48" i="18" s="1"/>
  <c r="AA47" i="18"/>
  <c r="I77" i="18"/>
  <c r="AQ47" i="18" s="1"/>
  <c r="AQ49" i="18" s="1"/>
  <c r="I75" i="18"/>
  <c r="AP47" i="18" s="1"/>
  <c r="I62" i="22"/>
  <c r="AE203" i="17"/>
  <c r="I80" i="18" s="1"/>
  <c r="AE204" i="17"/>
  <c r="J43" i="15" s="1"/>
  <c r="AE189" i="17"/>
  <c r="I10" i="18" s="1"/>
  <c r="I5" i="22"/>
  <c r="I7" i="21"/>
  <c r="I5" i="20"/>
  <c r="I7" i="20"/>
  <c r="I5" i="21"/>
  <c r="I9" i="20"/>
  <c r="I11" i="21"/>
  <c r="I9" i="21"/>
  <c r="AA49" i="22"/>
  <c r="AA49" i="18" s="1"/>
  <c r="AB48" i="18"/>
  <c r="AE195" i="17"/>
  <c r="AE194" i="17"/>
  <c r="AA50" i="22"/>
  <c r="AA50" i="18" s="1"/>
  <c r="AC48" i="18"/>
  <c r="AL49" i="22"/>
  <c r="AL49" i="18" s="1"/>
  <c r="AM48" i="18"/>
  <c r="AE202" i="17"/>
  <c r="I40" i="18"/>
  <c r="I42" i="18"/>
  <c r="AF47" i="18" s="1"/>
  <c r="AF49" i="18" s="1"/>
  <c r="I34" i="22"/>
  <c r="AZ27" i="4"/>
  <c r="AZ75" i="4"/>
  <c r="AE196" i="17"/>
  <c r="I45" i="18" s="1"/>
  <c r="AE197" i="17"/>
  <c r="J29" i="15" s="1"/>
  <c r="AL50" i="22"/>
  <c r="AL50" i="18" s="1"/>
  <c r="AN48" i="18"/>
  <c r="AE201" i="17"/>
  <c r="I5" i="18"/>
  <c r="T47" i="18" s="1"/>
  <c r="T49" i="18" s="1"/>
  <c r="I32" i="18" s="1" a="1"/>
  <c r="I32" i="18" s="1"/>
  <c r="I33" i="18" s="1"/>
  <c r="I7" i="18"/>
  <c r="U47" i="18" s="1"/>
  <c r="U49" i="18" s="1"/>
  <c r="AE187" i="17"/>
  <c r="AZ138" i="4"/>
  <c r="AZ18" i="4"/>
  <c r="AZ226" i="4"/>
  <c r="AE188" i="17"/>
  <c r="I12" i="18"/>
  <c r="AZ72" i="4"/>
  <c r="AZ80" i="4"/>
  <c r="AZ225" i="4"/>
  <c r="AZ29" i="4"/>
  <c r="AZ235" i="4"/>
  <c r="AZ160" i="4"/>
  <c r="AZ151" i="4"/>
  <c r="AZ191" i="4"/>
  <c r="AZ242" i="4"/>
  <c r="AZ44" i="4"/>
  <c r="AZ232" i="4"/>
  <c r="AZ114" i="4"/>
  <c r="AZ76" i="4"/>
  <c r="AZ41" i="4"/>
  <c r="AZ93" i="4"/>
  <c r="AZ91" i="4"/>
  <c r="AZ220" i="4"/>
  <c r="AZ128" i="4"/>
  <c r="AZ15" i="4"/>
  <c r="AZ94" i="4"/>
  <c r="AZ26" i="4"/>
  <c r="AZ46" i="4"/>
  <c r="AZ78" i="4"/>
  <c r="AZ70" i="4"/>
  <c r="AZ69" i="4"/>
  <c r="AZ37" i="4"/>
  <c r="AZ28" i="4"/>
  <c r="AZ61" i="4"/>
  <c r="AZ52" i="4"/>
  <c r="AZ116" i="4"/>
  <c r="AZ165" i="4"/>
  <c r="AZ161" i="4"/>
  <c r="AZ147" i="4"/>
  <c r="AZ97" i="4"/>
  <c r="AZ194" i="4"/>
  <c r="AZ133" i="4"/>
  <c r="AZ240" i="4"/>
  <c r="AZ142" i="4"/>
  <c r="AZ198" i="4"/>
  <c r="AZ127" i="4"/>
  <c r="AZ85" i="4"/>
  <c r="AZ221" i="4"/>
  <c r="AZ231" i="4"/>
  <c r="AZ173" i="4"/>
  <c r="AZ67" i="4"/>
  <c r="AZ88" i="4"/>
  <c r="AZ36" i="4"/>
  <c r="AZ11" i="4"/>
  <c r="AZ120" i="4"/>
  <c r="AZ63" i="4"/>
  <c r="AZ126" i="4"/>
  <c r="AZ145" i="4"/>
  <c r="AZ92" i="4"/>
  <c r="AZ83" i="4"/>
  <c r="AZ164" i="4"/>
  <c r="AZ16" i="4"/>
  <c r="AZ7" i="4"/>
  <c r="AZ17" i="4"/>
  <c r="AZ222" i="4"/>
  <c r="AZ105" i="4"/>
  <c r="AZ200" i="4"/>
  <c r="AZ134" i="4"/>
  <c r="AZ42" i="4"/>
  <c r="AZ210" i="4"/>
  <c r="AZ190" i="4"/>
  <c r="AZ140" i="4"/>
  <c r="AZ157" i="4"/>
  <c r="AZ8" i="4"/>
  <c r="AZ64" i="4"/>
  <c r="AZ196" i="4"/>
  <c r="AZ132" i="4"/>
  <c r="AZ137" i="4"/>
  <c r="AZ89" i="4"/>
  <c r="AZ77" i="4"/>
  <c r="AZ87" i="4"/>
  <c r="AZ86" i="4"/>
  <c r="AZ181" i="4"/>
  <c r="AZ224" i="4"/>
  <c r="AZ62" i="4"/>
  <c r="AZ117" i="4"/>
  <c r="AZ180" i="4"/>
  <c r="AZ123" i="4"/>
  <c r="AZ201" i="4"/>
  <c r="AZ4" i="4"/>
  <c r="AZ103" i="4"/>
  <c r="AZ139" i="4"/>
  <c r="AZ208" i="4"/>
  <c r="AZ152" i="4"/>
  <c r="AZ124" i="4"/>
  <c r="AZ23" i="4"/>
  <c r="AZ118" i="4"/>
  <c r="AZ50" i="4"/>
  <c r="AZ202" i="4"/>
  <c r="AZ207" i="4"/>
  <c r="AZ241" i="4"/>
  <c r="AZ203" i="4"/>
  <c r="AZ81" i="4"/>
  <c r="AZ35" i="4"/>
  <c r="AZ60" i="4"/>
  <c r="AZ110" i="4"/>
  <c r="AZ38" i="4"/>
  <c r="AZ79" i="4"/>
  <c r="AZ108" i="4"/>
  <c r="AZ223" i="4"/>
  <c r="AZ148" i="4"/>
  <c r="AZ186" i="4"/>
  <c r="AZ10" i="4"/>
  <c r="AZ24" i="4"/>
  <c r="AZ218" i="4"/>
  <c r="AZ144" i="4"/>
  <c r="AZ122" i="4"/>
  <c r="AZ22" i="4"/>
  <c r="AZ54" i="4"/>
  <c r="AZ227" i="4"/>
  <c r="AZ169" i="4"/>
  <c r="AZ183" i="4"/>
  <c r="AZ47" i="4"/>
  <c r="AZ143" i="4"/>
  <c r="AZ168" i="4"/>
  <c r="AZ182" i="4"/>
  <c r="AZ229" i="4"/>
  <c r="AZ5" i="4"/>
  <c r="AZ34" i="4"/>
  <c r="AZ113" i="4"/>
  <c r="AZ112" i="4"/>
  <c r="AZ219" i="4"/>
  <c r="AZ100" i="4"/>
  <c r="AZ12" i="4"/>
  <c r="AZ176" i="4"/>
  <c r="AZ102" i="4"/>
  <c r="AZ25" i="4"/>
  <c r="AZ55" i="4"/>
  <c r="AZ174" i="4"/>
  <c r="AZ209" i="4"/>
  <c r="AZ111" i="4"/>
  <c r="AZ125" i="4"/>
  <c r="AZ82" i="4"/>
  <c r="AZ84" i="4"/>
  <c r="AZ135" i="4"/>
  <c r="AZ48" i="4"/>
  <c r="AZ179" i="4"/>
  <c r="AZ193" i="4"/>
  <c r="AZ205" i="4"/>
  <c r="AZ228" i="4"/>
  <c r="AZ56" i="4"/>
  <c r="AZ71" i="4"/>
  <c r="AZ106" i="4"/>
  <c r="AZ178" i="4"/>
  <c r="AZ33" i="4"/>
  <c r="AZ30" i="4"/>
  <c r="AZ119" i="4"/>
  <c r="AZ96" i="4"/>
  <c r="AZ130" i="4"/>
  <c r="AZ192" i="4"/>
  <c r="AZ217" i="4"/>
  <c r="AZ146" i="4"/>
  <c r="AZ163" i="4"/>
  <c r="AZ90" i="4"/>
  <c r="AZ239" i="4"/>
  <c r="AZ154" i="4"/>
  <c r="AZ158" i="4"/>
  <c r="AZ53" i="4"/>
  <c r="AZ19" i="4"/>
  <c r="AZ121" i="4"/>
  <c r="AZ101" i="4"/>
  <c r="AZ21" i="4"/>
  <c r="AZ204" i="4"/>
  <c r="AZ104" i="4"/>
  <c r="AZ51" i="4"/>
  <c r="AZ233" i="4"/>
  <c r="AZ73" i="4"/>
  <c r="AZ171" i="4"/>
  <c r="AZ141" i="4"/>
  <c r="AZ155" i="4"/>
  <c r="AZ184" i="4"/>
  <c r="AZ66" i="4"/>
  <c r="AZ107" i="4"/>
  <c r="AZ237" i="4"/>
  <c r="AZ172" i="4"/>
  <c r="AZ9" i="4"/>
  <c r="AZ156" i="4"/>
  <c r="AZ6" i="4"/>
  <c r="AZ57" i="4"/>
  <c r="AZ45" i="4"/>
  <c r="AZ13" i="4"/>
  <c r="AZ189" i="4"/>
  <c r="AZ177" i="4"/>
  <c r="AZ31" i="4"/>
  <c r="AZ238" i="4"/>
  <c r="AZ206" i="4"/>
  <c r="AZ166" i="4"/>
  <c r="AZ150" i="4"/>
  <c r="AZ175" i="4"/>
  <c r="AZ243" i="4"/>
  <c r="AZ170" i="4"/>
  <c r="AZ187" i="4"/>
  <c r="AZ20" i="4"/>
  <c r="AZ234" i="4"/>
  <c r="AZ74" i="4"/>
  <c r="AZ109" i="4"/>
  <c r="AZ197" i="4"/>
  <c r="AZ115" i="4"/>
  <c r="AZ236" i="4"/>
  <c r="AZ39" i="4"/>
  <c r="AZ68" i="4"/>
  <c r="AZ59" i="4"/>
  <c r="AZ14" i="4"/>
  <c r="AZ65" i="4"/>
  <c r="AZ43" i="4"/>
  <c r="AZ58" i="4"/>
  <c r="AZ167" i="4"/>
  <c r="AZ131" i="4"/>
  <c r="AZ98" i="4"/>
  <c r="AZ49" i="4"/>
  <c r="AZ159" i="4"/>
  <c r="AZ188" i="4"/>
  <c r="AZ99" i="4"/>
  <c r="AZ136" i="4"/>
  <c r="AZ230" i="4"/>
  <c r="AZ199" i="4"/>
  <c r="AZ162" i="4"/>
  <c r="AZ153" i="4"/>
  <c r="AZ32" i="4"/>
  <c r="AZ149" i="4"/>
  <c r="AZ129" i="4"/>
  <c r="AZ195" i="4"/>
  <c r="AZ95" i="4"/>
  <c r="AZ185" i="4"/>
  <c r="AZ40" i="4"/>
  <c r="AE47" i="18" l="1"/>
  <c r="I47" i="18"/>
  <c r="I82" i="18"/>
  <c r="AQ47" i="22"/>
  <c r="AQ49" i="22" s="1"/>
  <c r="I64" i="22"/>
  <c r="AP47" i="22"/>
  <c r="AP49" i="18"/>
  <c r="I102" i="18" s="1" a="1"/>
  <c r="I102" i="18" s="1"/>
  <c r="I103" i="18" s="1"/>
  <c r="I86" i="18" a="1"/>
  <c r="I86" i="18" s="1"/>
  <c r="I87" i="18" s="1"/>
  <c r="I90" i="18" s="1"/>
  <c r="J44" i="15" s="1"/>
  <c r="T5" i="15"/>
  <c r="I12" i="20"/>
  <c r="W59" i="20" s="1"/>
  <c r="W61" i="20" s="1"/>
  <c r="I7" i="22"/>
  <c r="U47" i="22"/>
  <c r="U49" i="22" s="1"/>
  <c r="T47" i="22"/>
  <c r="AF47" i="22"/>
  <c r="AF49" i="22" s="1"/>
  <c r="I36" i="22"/>
  <c r="AE47" i="22"/>
  <c r="I36" i="18"/>
  <c r="J15" i="15" s="1"/>
  <c r="Y71" i="21"/>
  <c r="Y73" i="21" s="1"/>
  <c r="X71" i="21"/>
  <c r="X73" i="21" s="1"/>
  <c r="AE49" i="18"/>
  <c r="I67" i="18" s="1" a="1"/>
  <c r="I67" i="18" s="1"/>
  <c r="I68" i="18" s="1"/>
  <c r="I51" i="18" a="1"/>
  <c r="I51" i="18" s="1"/>
  <c r="X59" i="20"/>
  <c r="X61" i="20" s="1"/>
  <c r="V59" i="20"/>
  <c r="T9" i="15"/>
  <c r="I14" i="21"/>
  <c r="G39" i="15"/>
  <c r="G36" i="15"/>
  <c r="G35" i="15"/>
  <c r="G37" i="15"/>
  <c r="F25" i="15"/>
  <c r="F36" i="15"/>
  <c r="F37" i="15"/>
  <c r="F39" i="15"/>
  <c r="F35" i="15"/>
  <c r="G23" i="15"/>
  <c r="G22" i="15"/>
  <c r="G25" i="15"/>
  <c r="G21" i="15"/>
  <c r="F23" i="15"/>
  <c r="F21" i="15"/>
  <c r="F22" i="15"/>
  <c r="I16" i="18" a="1"/>
  <c r="I16" i="18" s="1"/>
  <c r="I17" i="18" s="1"/>
  <c r="I18" i="18" s="1"/>
  <c r="I34" i="18"/>
  <c r="I35" i="18"/>
  <c r="S56" i="17"/>
  <c r="G56" i="16"/>
  <c r="O43" i="17"/>
  <c r="F43" i="16"/>
  <c r="S111" i="17"/>
  <c r="G111" i="16"/>
  <c r="S36" i="17"/>
  <c r="G36" i="16"/>
  <c r="O130" i="17"/>
  <c r="F130" i="16"/>
  <c r="S62" i="17"/>
  <c r="G62" i="16"/>
  <c r="O71" i="17"/>
  <c r="F71" i="16"/>
  <c r="S64" i="17"/>
  <c r="G64" i="16"/>
  <c r="O84" i="17"/>
  <c r="F84" i="16"/>
  <c r="S89" i="17"/>
  <c r="G89" i="16"/>
  <c r="S127" i="17"/>
  <c r="G127" i="16"/>
  <c r="S115" i="17"/>
  <c r="G115" i="16"/>
  <c r="S4" i="17"/>
  <c r="G4" i="16"/>
  <c r="S146" i="17"/>
  <c r="G146" i="16"/>
  <c r="S122" i="17"/>
  <c r="G122" i="16"/>
  <c r="S160" i="17"/>
  <c r="G160" i="16"/>
  <c r="O52" i="17"/>
  <c r="F52" i="16"/>
  <c r="S93" i="17"/>
  <c r="G93" i="16"/>
  <c r="O54" i="17"/>
  <c r="F54" i="16"/>
  <c r="O157" i="17"/>
  <c r="F157" i="16"/>
  <c r="S65" i="17"/>
  <c r="G65" i="16"/>
  <c r="S51" i="17"/>
  <c r="G51" i="16"/>
  <c r="S69" i="17"/>
  <c r="G69" i="16"/>
  <c r="O139" i="17"/>
  <c r="F139" i="16"/>
  <c r="S16" i="17"/>
  <c r="G16" i="16"/>
  <c r="S108" i="17"/>
  <c r="G108" i="16"/>
  <c r="S180" i="17"/>
  <c r="G180" i="16"/>
  <c r="S104" i="17"/>
  <c r="G104" i="16"/>
  <c r="O126" i="17"/>
  <c r="F126" i="16"/>
  <c r="S74" i="17"/>
  <c r="G74" i="16"/>
  <c r="S152" i="17"/>
  <c r="G152" i="16"/>
  <c r="O6" i="17"/>
  <c r="F6" i="16"/>
  <c r="S63" i="17"/>
  <c r="G63" i="16"/>
  <c r="S123" i="17"/>
  <c r="G123" i="16"/>
  <c r="O18" i="17"/>
  <c r="F18" i="16"/>
  <c r="S153" i="17"/>
  <c r="G153" i="16"/>
  <c r="S50" i="17"/>
  <c r="G50" i="16"/>
  <c r="S53" i="17"/>
  <c r="G53" i="16"/>
  <c r="O137" i="17"/>
  <c r="F137" i="16"/>
  <c r="S149" i="17"/>
  <c r="G149" i="16"/>
  <c r="O31" i="17"/>
  <c r="F31" i="16"/>
  <c r="O114" i="17"/>
  <c r="F114" i="16"/>
  <c r="S114" i="17"/>
  <c r="G114" i="16"/>
  <c r="O106" i="17"/>
  <c r="F106" i="16"/>
  <c r="O49" i="17"/>
  <c r="F49" i="16"/>
  <c r="O56" i="17"/>
  <c r="F56" i="16"/>
  <c r="S43" i="17"/>
  <c r="G43" i="16"/>
  <c r="O111" i="17"/>
  <c r="F111" i="16"/>
  <c r="O36" i="17"/>
  <c r="F36" i="16"/>
  <c r="S130" i="17"/>
  <c r="G130" i="16"/>
  <c r="O62" i="17"/>
  <c r="F62" i="16"/>
  <c r="S71" i="17"/>
  <c r="G71" i="16"/>
  <c r="O64" i="17"/>
  <c r="F64" i="16"/>
  <c r="S84" i="17"/>
  <c r="G84" i="16"/>
  <c r="O89" i="17"/>
  <c r="F89" i="16"/>
  <c r="O127" i="17"/>
  <c r="F127" i="16"/>
  <c r="O115" i="17"/>
  <c r="F115" i="16"/>
  <c r="O4" i="17"/>
  <c r="F4" i="16"/>
  <c r="O146" i="17"/>
  <c r="F146" i="16"/>
  <c r="O122" i="17"/>
  <c r="F122" i="16"/>
  <c r="O160" i="17"/>
  <c r="F160" i="16"/>
  <c r="S52" i="17"/>
  <c r="G52" i="16"/>
  <c r="O93" i="17"/>
  <c r="F93" i="16"/>
  <c r="S54" i="17"/>
  <c r="G54" i="16"/>
  <c r="S157" i="17"/>
  <c r="G157" i="16"/>
  <c r="O65" i="17"/>
  <c r="F65" i="16"/>
  <c r="O51" i="17"/>
  <c r="F51" i="16"/>
  <c r="O69" i="17"/>
  <c r="F69" i="16"/>
  <c r="S139" i="17"/>
  <c r="G139" i="16"/>
  <c r="O16" i="17"/>
  <c r="F16" i="16"/>
  <c r="O108" i="17"/>
  <c r="F108" i="16"/>
  <c r="O180" i="17"/>
  <c r="F180" i="16"/>
  <c r="O104" i="17"/>
  <c r="F104" i="16"/>
  <c r="S126" i="17"/>
  <c r="G126" i="16"/>
  <c r="O74" i="17"/>
  <c r="F74" i="16"/>
  <c r="O152" i="17"/>
  <c r="F152" i="16"/>
  <c r="S6" i="17"/>
  <c r="G6" i="16"/>
  <c r="O63" i="17"/>
  <c r="F63" i="16"/>
  <c r="O123" i="17"/>
  <c r="F123" i="16"/>
  <c r="S18" i="17"/>
  <c r="G18" i="16"/>
  <c r="O153" i="17"/>
  <c r="F153" i="16"/>
  <c r="O50" i="17"/>
  <c r="F50" i="16"/>
  <c r="O53" i="17"/>
  <c r="F53" i="16"/>
  <c r="S137" i="17"/>
  <c r="G137" i="16"/>
  <c r="O149" i="17"/>
  <c r="F149" i="16"/>
  <c r="S31" i="17"/>
  <c r="G31" i="16"/>
  <c r="S60" i="17"/>
  <c r="G60" i="16"/>
  <c r="S119" i="17"/>
  <c r="G119" i="16"/>
  <c r="S68" i="17"/>
  <c r="G68" i="16"/>
  <c r="S59" i="17"/>
  <c r="G59" i="16"/>
  <c r="O177" i="17"/>
  <c r="F177" i="16"/>
  <c r="S170" i="17"/>
  <c r="G170" i="16"/>
  <c r="S13" i="17"/>
  <c r="G13" i="16"/>
  <c r="S29" i="17"/>
  <c r="G29" i="16"/>
  <c r="S35" i="17"/>
  <c r="G35" i="16"/>
  <c r="S67" i="17"/>
  <c r="G67" i="16"/>
  <c r="S24" i="17"/>
  <c r="G24" i="16"/>
  <c r="S166" i="17"/>
  <c r="G166" i="16"/>
  <c r="S10" i="17"/>
  <c r="G10" i="16"/>
  <c r="S19" i="17"/>
  <c r="G19" i="16"/>
  <c r="S83" i="17"/>
  <c r="G83" i="16"/>
  <c r="S94" i="17"/>
  <c r="G94" i="16"/>
  <c r="O46" i="17"/>
  <c r="F46" i="16"/>
  <c r="S174" i="17"/>
  <c r="G174" i="16"/>
  <c r="O173" i="17"/>
  <c r="F173" i="16"/>
  <c r="O162" i="17"/>
  <c r="F162" i="16"/>
  <c r="S140" i="17"/>
  <c r="G140" i="16"/>
  <c r="S48" i="17"/>
  <c r="G48" i="16"/>
  <c r="S57" i="17"/>
  <c r="G57" i="16"/>
  <c r="S88" i="17"/>
  <c r="G88" i="16"/>
  <c r="S76" i="17"/>
  <c r="G76" i="16"/>
  <c r="S8" i="17"/>
  <c r="G8" i="16"/>
  <c r="S175" i="17"/>
  <c r="G175" i="16"/>
  <c r="S167" i="17"/>
  <c r="G167" i="16"/>
  <c r="O142" i="17"/>
  <c r="F142" i="16"/>
  <c r="O42" i="17"/>
  <c r="F42" i="16"/>
  <c r="S134" i="17"/>
  <c r="G134" i="16"/>
  <c r="S136" i="17"/>
  <c r="G136" i="16"/>
  <c r="S143" i="17"/>
  <c r="G143" i="16"/>
  <c r="O183" i="17"/>
  <c r="F183" i="16"/>
  <c r="S27" i="17"/>
  <c r="G27" i="16"/>
  <c r="S37" i="17"/>
  <c r="G37" i="16"/>
  <c r="O30" i="17"/>
  <c r="F30" i="16"/>
  <c r="O96" i="17"/>
  <c r="F96" i="16"/>
  <c r="O145" i="17"/>
  <c r="F145" i="16"/>
  <c r="S171" i="17"/>
  <c r="G171" i="16"/>
  <c r="S12" i="17"/>
  <c r="G12" i="16"/>
  <c r="S106" i="17"/>
  <c r="G106" i="16"/>
  <c r="S85" i="17"/>
  <c r="G85" i="16"/>
  <c r="O20" i="17"/>
  <c r="F20" i="16"/>
  <c r="O118" i="17"/>
  <c r="F118" i="16"/>
  <c r="O117" i="17"/>
  <c r="F117" i="16"/>
  <c r="O60" i="17"/>
  <c r="F60" i="16"/>
  <c r="O85" i="17"/>
  <c r="F85" i="16"/>
  <c r="S20" i="17"/>
  <c r="G20" i="16"/>
  <c r="O119" i="17"/>
  <c r="F119" i="16"/>
  <c r="O68" i="17"/>
  <c r="F68" i="16"/>
  <c r="O59" i="17"/>
  <c r="F59" i="16"/>
  <c r="S177" i="17"/>
  <c r="G177" i="16"/>
  <c r="O170" i="17"/>
  <c r="F170" i="16"/>
  <c r="O13" i="17"/>
  <c r="F13" i="16"/>
  <c r="O29" i="17"/>
  <c r="F29" i="16"/>
  <c r="O35" i="17"/>
  <c r="F35" i="16"/>
  <c r="O67" i="17"/>
  <c r="F67" i="16"/>
  <c r="O24" i="17"/>
  <c r="F24" i="16"/>
  <c r="O166" i="17"/>
  <c r="F166" i="16"/>
  <c r="O10" i="17"/>
  <c r="F10" i="16"/>
  <c r="O19" i="17"/>
  <c r="F19" i="16"/>
  <c r="O83" i="17"/>
  <c r="F83" i="16"/>
  <c r="O94" i="17"/>
  <c r="F94" i="16"/>
  <c r="S46" i="17"/>
  <c r="G46" i="16"/>
  <c r="O174" i="17"/>
  <c r="F174" i="16"/>
  <c r="S173" i="17"/>
  <c r="G173" i="16"/>
  <c r="S162" i="17"/>
  <c r="G162" i="16"/>
  <c r="O140" i="17"/>
  <c r="F140" i="16"/>
  <c r="O48" i="17"/>
  <c r="F48" i="16"/>
  <c r="O57" i="17"/>
  <c r="F57" i="16"/>
  <c r="O88" i="17"/>
  <c r="F88" i="16"/>
  <c r="O76" i="17"/>
  <c r="F76" i="16"/>
  <c r="O8" i="17"/>
  <c r="F8" i="16"/>
  <c r="O175" i="17"/>
  <c r="F175" i="16"/>
  <c r="O167" i="17"/>
  <c r="F167" i="16"/>
  <c r="S142" i="17"/>
  <c r="G142" i="16"/>
  <c r="S42" i="17"/>
  <c r="G42" i="16"/>
  <c r="O134" i="17"/>
  <c r="F134" i="16"/>
  <c r="O136" i="17"/>
  <c r="F136" i="16"/>
  <c r="O143" i="17"/>
  <c r="F143" i="16"/>
  <c r="S183" i="17"/>
  <c r="G183" i="16"/>
  <c r="O27" i="17"/>
  <c r="F27" i="16"/>
  <c r="O37" i="17"/>
  <c r="F37" i="16"/>
  <c r="S30" i="17"/>
  <c r="G30" i="16"/>
  <c r="S96" i="17"/>
  <c r="G96" i="16"/>
  <c r="S145" i="17"/>
  <c r="G145" i="16"/>
  <c r="O171" i="17"/>
  <c r="F171" i="16"/>
  <c r="O12" i="17"/>
  <c r="F12" i="16"/>
  <c r="S49" i="17"/>
  <c r="G49" i="16"/>
  <c r="O129" i="17"/>
  <c r="F129" i="16"/>
  <c r="S168" i="17"/>
  <c r="G168" i="16"/>
  <c r="S107" i="17"/>
  <c r="G107" i="16"/>
  <c r="S172" i="17"/>
  <c r="G172" i="16"/>
  <c r="S58" i="17"/>
  <c r="G58" i="16"/>
  <c r="O141" i="17"/>
  <c r="F141" i="16"/>
  <c r="O11" i="17"/>
  <c r="F11" i="16"/>
  <c r="O131" i="17"/>
  <c r="F131" i="16"/>
  <c r="S135" i="17"/>
  <c r="G135" i="16"/>
  <c r="O97" i="17"/>
  <c r="F97" i="16"/>
  <c r="S163" i="17"/>
  <c r="G163" i="16"/>
  <c r="O81" i="17"/>
  <c r="F81" i="16"/>
  <c r="O154" i="17"/>
  <c r="F154" i="16"/>
  <c r="S128" i="17"/>
  <c r="G128" i="16"/>
  <c r="O80" i="17"/>
  <c r="F80" i="16"/>
  <c r="S179" i="17"/>
  <c r="G179" i="16"/>
  <c r="S182" i="17"/>
  <c r="G182" i="16"/>
  <c r="S26" i="17"/>
  <c r="G26" i="16"/>
  <c r="O133" i="17"/>
  <c r="F133" i="16"/>
  <c r="S150" i="17"/>
  <c r="G150" i="16"/>
  <c r="S45" i="17"/>
  <c r="G45" i="16"/>
  <c r="S41" i="17"/>
  <c r="G41" i="16"/>
  <c r="S33" i="17"/>
  <c r="G33" i="16"/>
  <c r="S47" i="17"/>
  <c r="G47" i="16"/>
  <c r="O39" i="17"/>
  <c r="F39" i="16"/>
  <c r="S75" i="17"/>
  <c r="G75" i="16"/>
  <c r="O98" i="17"/>
  <c r="F98" i="16"/>
  <c r="S21" i="17"/>
  <c r="G21" i="16"/>
  <c r="S86" i="17"/>
  <c r="G86" i="16"/>
  <c r="S151" i="17"/>
  <c r="G151" i="16"/>
  <c r="S161" i="17"/>
  <c r="G161" i="16"/>
  <c r="O95" i="17"/>
  <c r="F95" i="16"/>
  <c r="S181" i="17"/>
  <c r="G181" i="16"/>
  <c r="S22" i="17"/>
  <c r="G22" i="16"/>
  <c r="S113" i="17"/>
  <c r="G113" i="16"/>
  <c r="S77" i="17"/>
  <c r="G77" i="16"/>
  <c r="S109" i="17"/>
  <c r="G109" i="16"/>
  <c r="S25" i="17"/>
  <c r="G25" i="16"/>
  <c r="O66" i="17"/>
  <c r="F66" i="16"/>
  <c r="S87" i="17"/>
  <c r="G87" i="16"/>
  <c r="S28" i="17"/>
  <c r="G28" i="16"/>
  <c r="S159" i="17"/>
  <c r="G159" i="16"/>
  <c r="S38" i="17"/>
  <c r="G38" i="16"/>
  <c r="S129" i="17"/>
  <c r="G129" i="16"/>
  <c r="O120" i="17"/>
  <c r="F120" i="16"/>
  <c r="O38" i="17"/>
  <c r="F38" i="16"/>
  <c r="O17" i="17"/>
  <c r="F17" i="16"/>
  <c r="O168" i="17"/>
  <c r="F168" i="16"/>
  <c r="O107" i="17"/>
  <c r="F107" i="16"/>
  <c r="O172" i="17"/>
  <c r="F172" i="16"/>
  <c r="O58" i="17"/>
  <c r="F58" i="16"/>
  <c r="S141" i="17"/>
  <c r="G141" i="16"/>
  <c r="S11" i="17"/>
  <c r="G11" i="16"/>
  <c r="S131" i="17"/>
  <c r="G131" i="16"/>
  <c r="O135" i="17"/>
  <c r="F135" i="16"/>
  <c r="S97" i="17"/>
  <c r="G97" i="16"/>
  <c r="O163" i="17"/>
  <c r="F163" i="16"/>
  <c r="S81" i="17"/>
  <c r="G81" i="16"/>
  <c r="S154" i="17"/>
  <c r="G154" i="16"/>
  <c r="O128" i="17"/>
  <c r="F128" i="16"/>
  <c r="S80" i="17"/>
  <c r="G80" i="16"/>
  <c r="O179" i="17"/>
  <c r="F179" i="16"/>
  <c r="O182" i="17"/>
  <c r="F182" i="16"/>
  <c r="O26" i="17"/>
  <c r="F26" i="16"/>
  <c r="S133" i="17"/>
  <c r="G133" i="16"/>
  <c r="O150" i="17"/>
  <c r="F150" i="16"/>
  <c r="O45" i="17"/>
  <c r="F45" i="16"/>
  <c r="O41" i="17"/>
  <c r="F41" i="16"/>
  <c r="O33" i="17"/>
  <c r="F33" i="16"/>
  <c r="O47" i="17"/>
  <c r="F47" i="16"/>
  <c r="S39" i="17"/>
  <c r="G39" i="16"/>
  <c r="O75" i="17"/>
  <c r="F75" i="16"/>
  <c r="S98" i="17"/>
  <c r="G98" i="16"/>
  <c r="O21" i="17"/>
  <c r="F21" i="16"/>
  <c r="O86" i="17"/>
  <c r="F86" i="16"/>
  <c r="O151" i="17"/>
  <c r="F151" i="16"/>
  <c r="O161" i="17"/>
  <c r="F161" i="16"/>
  <c r="S95" i="17"/>
  <c r="G95" i="16"/>
  <c r="O181" i="17"/>
  <c r="F181" i="16"/>
  <c r="O22" i="17"/>
  <c r="F22" i="16"/>
  <c r="O113" i="17"/>
  <c r="F113" i="16"/>
  <c r="O77" i="17"/>
  <c r="F77" i="16"/>
  <c r="O109" i="17"/>
  <c r="F109" i="16"/>
  <c r="O25" i="17"/>
  <c r="F25" i="16"/>
  <c r="S66" i="17"/>
  <c r="G66" i="16"/>
  <c r="O87" i="17"/>
  <c r="F87" i="16"/>
  <c r="O28" i="17"/>
  <c r="F28" i="16"/>
  <c r="S117" i="17"/>
  <c r="G117" i="16"/>
  <c r="S17" i="17"/>
  <c r="G17" i="16"/>
  <c r="S169" i="17"/>
  <c r="G169" i="16"/>
  <c r="S99" i="17"/>
  <c r="G99" i="16"/>
  <c r="S100" i="17"/>
  <c r="G100" i="16"/>
  <c r="S112" i="17"/>
  <c r="G112" i="16"/>
  <c r="O70" i="17"/>
  <c r="F70" i="16"/>
  <c r="S164" i="17"/>
  <c r="G164" i="16"/>
  <c r="O78" i="17"/>
  <c r="F78" i="16"/>
  <c r="S82" i="17"/>
  <c r="G82" i="16"/>
  <c r="S124" i="17"/>
  <c r="G124" i="16"/>
  <c r="S55" i="17"/>
  <c r="G55" i="16"/>
  <c r="S32" i="17"/>
  <c r="G32" i="16"/>
  <c r="S125" i="17"/>
  <c r="G125" i="16"/>
  <c r="S110" i="17"/>
  <c r="G110" i="16"/>
  <c r="O116" i="17"/>
  <c r="F116" i="16"/>
  <c r="S61" i="17"/>
  <c r="G61" i="16"/>
  <c r="O178" i="17"/>
  <c r="F178" i="16"/>
  <c r="S73" i="17"/>
  <c r="G73" i="16"/>
  <c r="S176" i="17"/>
  <c r="G176" i="16"/>
  <c r="S91" i="17"/>
  <c r="G91" i="16"/>
  <c r="S165" i="17"/>
  <c r="G165" i="16"/>
  <c r="S121" i="17"/>
  <c r="G121" i="16"/>
  <c r="O7" i="17"/>
  <c r="F7" i="16"/>
  <c r="S5" i="17"/>
  <c r="G5" i="16"/>
  <c r="S101" i="17"/>
  <c r="G101" i="16"/>
  <c r="O102" i="17"/>
  <c r="F102" i="16"/>
  <c r="S105" i="17"/>
  <c r="G105" i="16"/>
  <c r="O148" i="17"/>
  <c r="F148" i="16"/>
  <c r="S147" i="17"/>
  <c r="G147" i="16"/>
  <c r="S103" i="17"/>
  <c r="G103" i="16"/>
  <c r="O14" i="17"/>
  <c r="F14" i="16"/>
  <c r="S40" i="17"/>
  <c r="G40" i="16"/>
  <c r="S79" i="17"/>
  <c r="G79" i="16"/>
  <c r="O155" i="17"/>
  <c r="F155" i="16"/>
  <c r="S9" i="17"/>
  <c r="G9" i="16"/>
  <c r="S23" i="17"/>
  <c r="G23" i="16"/>
  <c r="S132" i="17"/>
  <c r="G132" i="16"/>
  <c r="O92" i="17"/>
  <c r="F92" i="16"/>
  <c r="O34" i="17"/>
  <c r="F34" i="16"/>
  <c r="S144" i="17"/>
  <c r="G144" i="16"/>
  <c r="S90" i="17"/>
  <c r="G90" i="16"/>
  <c r="S15" i="17"/>
  <c r="G15" i="16"/>
  <c r="O138" i="17"/>
  <c r="F138" i="16"/>
  <c r="S44" i="17"/>
  <c r="G44" i="16"/>
  <c r="S118" i="17"/>
  <c r="G118" i="16"/>
  <c r="S120" i="17"/>
  <c r="G120" i="16"/>
  <c r="O159" i="17"/>
  <c r="F159" i="16"/>
  <c r="O72" i="17"/>
  <c r="F72" i="16"/>
  <c r="S158" i="17"/>
  <c r="G158" i="16"/>
  <c r="O169" i="17"/>
  <c r="F169" i="16"/>
  <c r="S72" i="17"/>
  <c r="G72" i="16"/>
  <c r="O158" i="17"/>
  <c r="F158" i="16"/>
  <c r="O99" i="17"/>
  <c r="F99" i="16"/>
  <c r="O100" i="17"/>
  <c r="F100" i="16"/>
  <c r="O112" i="17"/>
  <c r="F112" i="16"/>
  <c r="S70" i="17"/>
  <c r="G70" i="16"/>
  <c r="O164" i="17"/>
  <c r="F164" i="16"/>
  <c r="S78" i="17"/>
  <c r="G78" i="16"/>
  <c r="O82" i="17"/>
  <c r="F82" i="16"/>
  <c r="O124" i="17"/>
  <c r="F124" i="16"/>
  <c r="O55" i="17"/>
  <c r="F55" i="16"/>
  <c r="O32" i="17"/>
  <c r="F32" i="16"/>
  <c r="O125" i="17"/>
  <c r="F125" i="16"/>
  <c r="O110" i="17"/>
  <c r="F110" i="16"/>
  <c r="S116" i="17"/>
  <c r="G116" i="16"/>
  <c r="O61" i="17"/>
  <c r="F61" i="16"/>
  <c r="S178" i="17"/>
  <c r="G178" i="16"/>
  <c r="O73" i="17"/>
  <c r="F73" i="16"/>
  <c r="O176" i="17"/>
  <c r="F176" i="16"/>
  <c r="O91" i="17"/>
  <c r="F91" i="16"/>
  <c r="O165" i="17"/>
  <c r="F165" i="16"/>
  <c r="O121" i="17"/>
  <c r="F121" i="16"/>
  <c r="S7" i="17"/>
  <c r="G7" i="16"/>
  <c r="O5" i="17"/>
  <c r="F5" i="16"/>
  <c r="O101" i="17"/>
  <c r="F101" i="16"/>
  <c r="S102" i="17"/>
  <c r="G102" i="16"/>
  <c r="O105" i="17"/>
  <c r="F105" i="16"/>
  <c r="S148" i="17"/>
  <c r="G148" i="16"/>
  <c r="O147" i="17"/>
  <c r="F147" i="16"/>
  <c r="O103" i="17"/>
  <c r="F103" i="16"/>
  <c r="S14" i="17"/>
  <c r="G14" i="16"/>
  <c r="O40" i="17"/>
  <c r="F40" i="16"/>
  <c r="O79" i="17"/>
  <c r="F79" i="16"/>
  <c r="S155" i="17"/>
  <c r="G155" i="16"/>
  <c r="O9" i="17"/>
  <c r="F9" i="16"/>
  <c r="O23" i="17"/>
  <c r="F23" i="16"/>
  <c r="O132" i="17"/>
  <c r="F132" i="16"/>
  <c r="S92" i="17"/>
  <c r="G92" i="16"/>
  <c r="S34" i="17"/>
  <c r="G34" i="16"/>
  <c r="O144" i="17"/>
  <c r="F144" i="16"/>
  <c r="O90" i="17"/>
  <c r="F90" i="16"/>
  <c r="O15" i="17"/>
  <c r="F15" i="16"/>
  <c r="S138" i="17"/>
  <c r="G138" i="16"/>
  <c r="O44" i="17"/>
  <c r="F44" i="16"/>
  <c r="I16" i="21" l="1"/>
  <c r="I89" i="18"/>
  <c r="I88" i="18"/>
  <c r="W71" i="21"/>
  <c r="W73" i="21" s="1"/>
  <c r="I13" i="22" a="1"/>
  <c r="I13" i="22" s="1"/>
  <c r="I14" i="22" s="1"/>
  <c r="I15" i="22" s="1"/>
  <c r="J10" i="15" s="1"/>
  <c r="T49" i="22"/>
  <c r="I23" i="22" s="1" a="1"/>
  <c r="I23" i="22" s="1"/>
  <c r="I24" i="22" s="1"/>
  <c r="I27" i="22" s="1"/>
  <c r="J11" i="15" s="1"/>
  <c r="AP49" i="22"/>
  <c r="I80" i="22" s="1" a="1"/>
  <c r="I80" i="22" s="1"/>
  <c r="I81" i="22" s="1"/>
  <c r="I83" i="22" s="1"/>
  <c r="I69" i="22" a="1"/>
  <c r="I69" i="22" s="1"/>
  <c r="I70" i="22" s="1"/>
  <c r="I71" i="22" s="1"/>
  <c r="J40" i="15" s="1"/>
  <c r="AM19" i="22"/>
  <c r="AK19" i="22"/>
  <c r="AK19" i="18" s="1"/>
  <c r="AN19" i="22"/>
  <c r="O200" i="17"/>
  <c r="AK26" i="22"/>
  <c r="AK26" i="18" s="1"/>
  <c r="AN26" i="22"/>
  <c r="AM26" i="22"/>
  <c r="S200" i="17"/>
  <c r="Z19" i="22"/>
  <c r="Z19" i="18" s="1"/>
  <c r="O193" i="17"/>
  <c r="AC19" i="22"/>
  <c r="AB19" i="22"/>
  <c r="I19" i="20" a="1"/>
  <c r="I19" i="20" s="1"/>
  <c r="I20" i="20" s="1"/>
  <c r="V61" i="20"/>
  <c r="I29" i="20" s="1" a="1"/>
  <c r="I29" i="20" s="1"/>
  <c r="I30" i="20" s="1"/>
  <c r="I33" i="20" s="1"/>
  <c r="T7" i="15" s="1"/>
  <c r="I69" i="18"/>
  <c r="I70" i="18"/>
  <c r="I71" i="18"/>
  <c r="J31" i="15" s="1"/>
  <c r="I26" i="22"/>
  <c r="S193" i="17"/>
  <c r="AC26" i="22"/>
  <c r="AB26" i="22"/>
  <c r="Z26" i="22"/>
  <c r="Z26" i="18" s="1"/>
  <c r="I20" i="18"/>
  <c r="J14" i="15" s="1"/>
  <c r="I52" i="18"/>
  <c r="I53" i="18" s="1"/>
  <c r="AE49" i="22"/>
  <c r="I52" i="22" s="1" a="1"/>
  <c r="I52" i="22" s="1"/>
  <c r="I53" i="22" s="1"/>
  <c r="I55" i="22" s="1"/>
  <c r="I41" i="22" a="1"/>
  <c r="I41" i="22" s="1"/>
  <c r="I42" i="22" s="1"/>
  <c r="I43" i="22" s="1"/>
  <c r="J26" i="15" s="1"/>
  <c r="I21" i="20"/>
  <c r="T6" i="15" s="1"/>
  <c r="I14" i="20"/>
  <c r="I106" i="18"/>
  <c r="J45" i="15" s="1"/>
  <c r="I105" i="18"/>
  <c r="I104" i="18"/>
  <c r="V71" i="21"/>
  <c r="F9" i="15"/>
  <c r="G7" i="15"/>
  <c r="G6" i="15"/>
  <c r="F6" i="15"/>
  <c r="F7" i="15"/>
  <c r="G9" i="15"/>
  <c r="Q19" i="22"/>
  <c r="O21" i="22" s="1"/>
  <c r="O19" i="22"/>
  <c r="R19" i="22"/>
  <c r="O22" i="22" s="1"/>
  <c r="T27" i="21"/>
  <c r="M34" i="21" s="1"/>
  <c r="S23" i="20"/>
  <c r="O27" i="20" s="1"/>
  <c r="R27" i="21"/>
  <c r="M32" i="21" s="1"/>
  <c r="Q27" i="21"/>
  <c r="M31" i="21" s="1"/>
  <c r="T23" i="20"/>
  <c r="O28" i="20" s="1"/>
  <c r="S27" i="21"/>
  <c r="M33" i="21" s="1"/>
  <c r="R23" i="20"/>
  <c r="O26" i="20" s="1"/>
  <c r="O23" i="20"/>
  <c r="M27" i="21"/>
  <c r="O26" i="22"/>
  <c r="R26" i="22"/>
  <c r="O29" i="22" s="1"/>
  <c r="Q26" i="22"/>
  <c r="O28" i="22" s="1"/>
  <c r="T32" i="20"/>
  <c r="O37" i="20" s="1"/>
  <c r="R32" i="20"/>
  <c r="O35" i="20" s="1"/>
  <c r="S38" i="21"/>
  <c r="M44" i="21" s="1"/>
  <c r="R38" i="21"/>
  <c r="M43" i="21" s="1"/>
  <c r="Q38" i="21"/>
  <c r="M42" i="21" s="1"/>
  <c r="O32" i="20"/>
  <c r="M38" i="21"/>
  <c r="T38" i="21"/>
  <c r="M45" i="21" s="1"/>
  <c r="S32" i="20"/>
  <c r="O36" i="20" s="1"/>
  <c r="Q19" i="18"/>
  <c r="O21" i="18" s="1"/>
  <c r="O19" i="18"/>
  <c r="R19" i="18"/>
  <c r="O22" i="18" s="1"/>
  <c r="Q26" i="18"/>
  <c r="O28" i="18" s="1"/>
  <c r="O26" i="18"/>
  <c r="R26" i="18"/>
  <c r="O29" i="18" s="1"/>
  <c r="I19" i="18"/>
  <c r="T92" i="17"/>
  <c r="U92" i="17"/>
  <c r="V92" i="17"/>
  <c r="T102" i="17"/>
  <c r="U102" i="17"/>
  <c r="V102" i="17"/>
  <c r="Q158" i="17"/>
  <c r="P158" i="17"/>
  <c r="R158" i="17"/>
  <c r="P78" i="17"/>
  <c r="Q78" i="17"/>
  <c r="R78" i="17"/>
  <c r="P166" i="17"/>
  <c r="R166" i="17"/>
  <c r="Q166" i="17"/>
  <c r="Q29" i="17"/>
  <c r="R29" i="17"/>
  <c r="P29" i="17"/>
  <c r="Q59" i="17"/>
  <c r="P59" i="17"/>
  <c r="R59" i="17"/>
  <c r="Q85" i="17"/>
  <c r="R85" i="17"/>
  <c r="P85" i="17"/>
  <c r="Q20" i="17"/>
  <c r="R20" i="17"/>
  <c r="P20" i="17"/>
  <c r="T171" i="17"/>
  <c r="V171" i="17"/>
  <c r="U171" i="17"/>
  <c r="U37" i="17"/>
  <c r="T37" i="17"/>
  <c r="V37" i="17"/>
  <c r="V136" i="17"/>
  <c r="T136" i="17"/>
  <c r="U136" i="17"/>
  <c r="T167" i="17"/>
  <c r="U167" i="17"/>
  <c r="V167" i="17"/>
  <c r="T88" i="17"/>
  <c r="U88" i="17"/>
  <c r="V88" i="17"/>
  <c r="Q162" i="17"/>
  <c r="P162" i="17"/>
  <c r="R162" i="17"/>
  <c r="T10" i="17"/>
  <c r="U10" i="17"/>
  <c r="V10" i="17"/>
  <c r="U35" i="17"/>
  <c r="V35" i="17"/>
  <c r="T35" i="17"/>
  <c r="P177" i="17"/>
  <c r="Q177" i="17"/>
  <c r="R177" i="17"/>
  <c r="T60" i="17"/>
  <c r="U60" i="17"/>
  <c r="V60" i="17"/>
  <c r="Q53" i="17"/>
  <c r="R53" i="17"/>
  <c r="P53" i="17"/>
  <c r="P123" i="17"/>
  <c r="R123" i="17"/>
  <c r="Q123" i="17"/>
  <c r="Q74" i="17"/>
  <c r="P74" i="17"/>
  <c r="R74" i="17"/>
  <c r="R108" i="17"/>
  <c r="P108" i="17"/>
  <c r="Q108" i="17"/>
  <c r="Q51" i="17"/>
  <c r="P51" i="17"/>
  <c r="R51" i="17"/>
  <c r="Q93" i="17"/>
  <c r="R93" i="17"/>
  <c r="P93" i="17"/>
  <c r="P146" i="17"/>
  <c r="Q146" i="17"/>
  <c r="R146" i="17"/>
  <c r="Q15" i="17"/>
  <c r="P15" i="17"/>
  <c r="R15" i="17"/>
  <c r="Q73" i="17"/>
  <c r="P73" i="17"/>
  <c r="R73" i="17"/>
  <c r="T40" i="17"/>
  <c r="V40" i="17"/>
  <c r="U40" i="17"/>
  <c r="V97" i="17"/>
  <c r="U97" i="17"/>
  <c r="T97" i="17"/>
  <c r="Q49" i="17"/>
  <c r="P49" i="17"/>
  <c r="R49" i="17"/>
  <c r="R126" i="17"/>
  <c r="Q126" i="17"/>
  <c r="P126" i="17"/>
  <c r="U36" i="17"/>
  <c r="T36" i="17"/>
  <c r="V36" i="17"/>
  <c r="P24" i="17"/>
  <c r="Q24" i="17"/>
  <c r="R24" i="17"/>
  <c r="Q13" i="17"/>
  <c r="R13" i="17"/>
  <c r="P13" i="17"/>
  <c r="P68" i="17"/>
  <c r="R68" i="17"/>
  <c r="Q68" i="17"/>
  <c r="Q60" i="17"/>
  <c r="R60" i="17"/>
  <c r="P60" i="17"/>
  <c r="V85" i="17"/>
  <c r="U85" i="17"/>
  <c r="T85" i="17"/>
  <c r="P145" i="17"/>
  <c r="R145" i="17"/>
  <c r="Q145" i="17"/>
  <c r="U27" i="17"/>
  <c r="T27" i="17"/>
  <c r="V27" i="17"/>
  <c r="T134" i="17"/>
  <c r="V134" i="17"/>
  <c r="U134" i="17"/>
  <c r="T175" i="17"/>
  <c r="V175" i="17"/>
  <c r="U175" i="17"/>
  <c r="V57" i="17"/>
  <c r="U57" i="17"/>
  <c r="T57" i="17"/>
  <c r="Q173" i="17"/>
  <c r="R173" i="17"/>
  <c r="P173" i="17"/>
  <c r="T94" i="17"/>
  <c r="U94" i="17"/>
  <c r="V94" i="17"/>
  <c r="V166" i="17"/>
  <c r="U166" i="17"/>
  <c r="T166" i="17"/>
  <c r="U29" i="17"/>
  <c r="V29" i="17"/>
  <c r="T29" i="17"/>
  <c r="V59" i="17"/>
  <c r="U59" i="17"/>
  <c r="T59" i="17"/>
  <c r="U31" i="17"/>
  <c r="T31" i="17"/>
  <c r="V31" i="17"/>
  <c r="Q50" i="17"/>
  <c r="P50" i="17"/>
  <c r="R50" i="17"/>
  <c r="Q63" i="17"/>
  <c r="R63" i="17"/>
  <c r="P63" i="17"/>
  <c r="T126" i="17"/>
  <c r="U126" i="17"/>
  <c r="V126" i="17"/>
  <c r="P16" i="17"/>
  <c r="R16" i="17"/>
  <c r="Q16" i="17"/>
  <c r="Q65" i="17"/>
  <c r="P65" i="17"/>
  <c r="R65" i="17"/>
  <c r="U52" i="17"/>
  <c r="V52" i="17"/>
  <c r="T52" i="17"/>
  <c r="T155" i="17"/>
  <c r="U155" i="17"/>
  <c r="V155" i="17"/>
  <c r="P110" i="17"/>
  <c r="R110" i="17"/>
  <c r="Q110" i="17"/>
  <c r="P72" i="17"/>
  <c r="Q72" i="17"/>
  <c r="R72" i="17"/>
  <c r="R148" i="17"/>
  <c r="Q148" i="17"/>
  <c r="P148" i="17"/>
  <c r="V61" i="17"/>
  <c r="U61" i="17"/>
  <c r="T61" i="17"/>
  <c r="V117" i="17"/>
  <c r="T117" i="17"/>
  <c r="U117" i="17"/>
  <c r="P22" i="17"/>
  <c r="Q22" i="17"/>
  <c r="R22" i="17"/>
  <c r="Q41" i="17"/>
  <c r="P41" i="17"/>
  <c r="R41" i="17"/>
  <c r="T141" i="17"/>
  <c r="U141" i="17"/>
  <c r="V141" i="17"/>
  <c r="V87" i="17"/>
  <c r="U87" i="17"/>
  <c r="T87" i="17"/>
  <c r="U150" i="17"/>
  <c r="T150" i="17"/>
  <c r="V150" i="17"/>
  <c r="P131" i="17"/>
  <c r="Q131" i="17"/>
  <c r="R131" i="17"/>
  <c r="T96" i="17"/>
  <c r="V96" i="17"/>
  <c r="U96" i="17"/>
  <c r="R8" i="17"/>
  <c r="Q8" i="17"/>
  <c r="P8" i="17"/>
  <c r="Q83" i="17"/>
  <c r="P83" i="17"/>
  <c r="R83" i="17"/>
  <c r="P64" i="17"/>
  <c r="R64" i="17"/>
  <c r="Q64" i="17"/>
  <c r="V50" i="17"/>
  <c r="T50" i="17"/>
  <c r="U50" i="17"/>
  <c r="Q52" i="17"/>
  <c r="P52" i="17"/>
  <c r="R52" i="17"/>
  <c r="R132" i="17"/>
  <c r="P132" i="17"/>
  <c r="Q132" i="17"/>
  <c r="V178" i="17"/>
  <c r="T178" i="17"/>
  <c r="U178" i="17"/>
  <c r="T72" i="17"/>
  <c r="U72" i="17"/>
  <c r="V72" i="17"/>
  <c r="U9" i="17"/>
  <c r="T9" i="17"/>
  <c r="V9" i="17"/>
  <c r="V105" i="17"/>
  <c r="U105" i="17"/>
  <c r="T105" i="17"/>
  <c r="V176" i="17"/>
  <c r="U176" i="17"/>
  <c r="T176" i="17"/>
  <c r="V55" i="17"/>
  <c r="T55" i="17"/>
  <c r="U55" i="17"/>
  <c r="V99" i="17"/>
  <c r="T99" i="17"/>
  <c r="U99" i="17"/>
  <c r="Q109" i="17"/>
  <c r="R109" i="17"/>
  <c r="P109" i="17"/>
  <c r="P181" i="17"/>
  <c r="R181" i="17"/>
  <c r="Q181" i="17"/>
  <c r="Q86" i="17"/>
  <c r="R86" i="17"/>
  <c r="P86" i="17"/>
  <c r="V39" i="17"/>
  <c r="U39" i="17"/>
  <c r="T39" i="17"/>
  <c r="Q182" i="17"/>
  <c r="R182" i="17"/>
  <c r="P182" i="17"/>
  <c r="U154" i="17"/>
  <c r="T154" i="17"/>
  <c r="V154" i="17"/>
  <c r="P135" i="17"/>
  <c r="Q135" i="17"/>
  <c r="R135" i="17"/>
  <c r="Q58" i="17"/>
  <c r="R58" i="17"/>
  <c r="P58" i="17"/>
  <c r="Q17" i="17"/>
  <c r="P17" i="17"/>
  <c r="R17" i="17"/>
  <c r="U38" i="17"/>
  <c r="T38" i="17"/>
  <c r="V38" i="17"/>
  <c r="Q66" i="17"/>
  <c r="R66" i="17"/>
  <c r="P66" i="17"/>
  <c r="V113" i="17"/>
  <c r="U113" i="17"/>
  <c r="T113" i="17"/>
  <c r="T161" i="17"/>
  <c r="V161" i="17"/>
  <c r="U161" i="17"/>
  <c r="Q98" i="17"/>
  <c r="R98" i="17"/>
  <c r="P98" i="17"/>
  <c r="U33" i="17"/>
  <c r="T33" i="17"/>
  <c r="V33" i="17"/>
  <c r="P133" i="17"/>
  <c r="R133" i="17"/>
  <c r="Q133" i="17"/>
  <c r="P80" i="17"/>
  <c r="R80" i="17"/>
  <c r="Q80" i="17"/>
  <c r="T163" i="17"/>
  <c r="U163" i="17"/>
  <c r="V163" i="17"/>
  <c r="Q11" i="17"/>
  <c r="P11" i="17"/>
  <c r="R11" i="17"/>
  <c r="T107" i="17"/>
  <c r="U107" i="17"/>
  <c r="V107" i="17"/>
  <c r="Q12" i="17"/>
  <c r="P12" i="17"/>
  <c r="R12" i="17"/>
  <c r="T30" i="17"/>
  <c r="V30" i="17"/>
  <c r="U30" i="17"/>
  <c r="P143" i="17"/>
  <c r="R143" i="17"/>
  <c r="Q143" i="17"/>
  <c r="T142" i="17"/>
  <c r="V142" i="17"/>
  <c r="U142" i="17"/>
  <c r="P76" i="17"/>
  <c r="Q76" i="17"/>
  <c r="R76" i="17"/>
  <c r="P140" i="17"/>
  <c r="R140" i="17"/>
  <c r="Q140" i="17"/>
  <c r="T46" i="17"/>
  <c r="V46" i="17"/>
  <c r="U46" i="17"/>
  <c r="P127" i="17"/>
  <c r="R127" i="17"/>
  <c r="Q127" i="17"/>
  <c r="V71" i="17"/>
  <c r="U71" i="17"/>
  <c r="T71" i="17"/>
  <c r="Q111" i="17"/>
  <c r="R111" i="17"/>
  <c r="P111" i="17"/>
  <c r="Q106" i="17"/>
  <c r="P106" i="17"/>
  <c r="R106" i="17"/>
  <c r="T149" i="17"/>
  <c r="U149" i="17"/>
  <c r="V149" i="17"/>
  <c r="T153" i="17"/>
  <c r="V153" i="17"/>
  <c r="U153" i="17"/>
  <c r="P6" i="17"/>
  <c r="Q6" i="17"/>
  <c r="R6" i="17"/>
  <c r="T104" i="17"/>
  <c r="V104" i="17"/>
  <c r="U104" i="17"/>
  <c r="P139" i="17"/>
  <c r="R139" i="17"/>
  <c r="Q139" i="17"/>
  <c r="P157" i="17"/>
  <c r="Q157" i="17"/>
  <c r="R157" i="17"/>
  <c r="T160" i="17"/>
  <c r="U160" i="17"/>
  <c r="V160" i="17"/>
  <c r="T127" i="17"/>
  <c r="U127" i="17"/>
  <c r="V127" i="17"/>
  <c r="Q71" i="17"/>
  <c r="P71" i="17"/>
  <c r="R71" i="17"/>
  <c r="T111" i="17"/>
  <c r="U111" i="17"/>
  <c r="V111" i="17"/>
  <c r="U23" i="17"/>
  <c r="V23" i="17"/>
  <c r="T23" i="17"/>
  <c r="U21" i="17"/>
  <c r="V21" i="17"/>
  <c r="T21" i="17"/>
  <c r="V115" i="17"/>
  <c r="U115" i="17"/>
  <c r="T115" i="17"/>
  <c r="Q79" i="17"/>
  <c r="R79" i="17"/>
  <c r="P79" i="17"/>
  <c r="P125" i="17"/>
  <c r="Q125" i="17"/>
  <c r="R125" i="17"/>
  <c r="P159" i="17"/>
  <c r="R159" i="17"/>
  <c r="Q159" i="17"/>
  <c r="Q14" i="17"/>
  <c r="P14" i="17"/>
  <c r="R14" i="17"/>
  <c r="Q7" i="17"/>
  <c r="P7" i="17"/>
  <c r="R7" i="17"/>
  <c r="R116" i="17"/>
  <c r="P116" i="17"/>
  <c r="Q116" i="17"/>
  <c r="V164" i="17"/>
  <c r="U164" i="17"/>
  <c r="T164" i="17"/>
  <c r="Q28" i="17"/>
  <c r="R28" i="17"/>
  <c r="P28" i="17"/>
  <c r="Q45" i="17"/>
  <c r="P45" i="17"/>
  <c r="R45" i="17"/>
  <c r="Q19" i="17"/>
  <c r="P19" i="17"/>
  <c r="R19" i="17"/>
  <c r="Q67" i="17"/>
  <c r="R67" i="17"/>
  <c r="P67" i="17"/>
  <c r="Q170" i="17"/>
  <c r="R170" i="17"/>
  <c r="P170" i="17"/>
  <c r="P119" i="17"/>
  <c r="Q119" i="17"/>
  <c r="R119" i="17"/>
  <c r="P117" i="17"/>
  <c r="R117" i="17"/>
  <c r="Q117" i="17"/>
  <c r="U106" i="17"/>
  <c r="T106" i="17"/>
  <c r="V106" i="17"/>
  <c r="P96" i="17"/>
  <c r="R96" i="17"/>
  <c r="Q96" i="17"/>
  <c r="P183" i="17"/>
  <c r="Q183" i="17"/>
  <c r="R183" i="17"/>
  <c r="Q42" i="17"/>
  <c r="P42" i="17"/>
  <c r="R42" i="17"/>
  <c r="T8" i="17"/>
  <c r="V8" i="17"/>
  <c r="U8" i="17"/>
  <c r="T48" i="17"/>
  <c r="U48" i="17"/>
  <c r="V48" i="17"/>
  <c r="V174" i="17"/>
  <c r="T174" i="17"/>
  <c r="U174" i="17"/>
  <c r="V83" i="17"/>
  <c r="U83" i="17"/>
  <c r="T83" i="17"/>
  <c r="U24" i="17"/>
  <c r="V24" i="17"/>
  <c r="T24" i="17"/>
  <c r="U13" i="17"/>
  <c r="V13" i="17"/>
  <c r="T13" i="17"/>
  <c r="T68" i="17"/>
  <c r="V68" i="17"/>
  <c r="U68" i="17"/>
  <c r="P149" i="17"/>
  <c r="R149" i="17"/>
  <c r="Q149" i="17"/>
  <c r="P153" i="17"/>
  <c r="Q153" i="17"/>
  <c r="R153" i="17"/>
  <c r="T6" i="17"/>
  <c r="V6" i="17"/>
  <c r="U6" i="17"/>
  <c r="P104" i="17"/>
  <c r="R104" i="17"/>
  <c r="Q104" i="17"/>
  <c r="T139" i="17"/>
  <c r="U139" i="17"/>
  <c r="V139" i="17"/>
  <c r="T157" i="17"/>
  <c r="V157" i="17"/>
  <c r="U157" i="17"/>
  <c r="P160" i="17"/>
  <c r="R160" i="17"/>
  <c r="Q160" i="17"/>
  <c r="AJ45" i="16"/>
  <c r="AJ12" i="16"/>
  <c r="AJ76" i="16"/>
  <c r="AJ43" i="16"/>
  <c r="AJ10" i="16"/>
  <c r="AJ17" i="16"/>
  <c r="AJ81" i="16"/>
  <c r="AJ56" i="16"/>
  <c r="AJ47" i="16"/>
  <c r="AJ38" i="16"/>
  <c r="AJ114" i="16"/>
  <c r="AJ178" i="16"/>
  <c r="AJ153" i="16"/>
  <c r="AJ120" i="16"/>
  <c r="AJ88" i="16"/>
  <c r="AJ98" i="16"/>
  <c r="AJ109" i="16"/>
  <c r="AJ116" i="16"/>
  <c r="AJ140" i="16"/>
  <c r="AJ155" i="16"/>
  <c r="AJ174" i="16"/>
  <c r="AJ4" i="16"/>
  <c r="AJ53" i="16"/>
  <c r="AJ20" i="16"/>
  <c r="AJ84" i="16"/>
  <c r="AJ51" i="16"/>
  <c r="AJ18" i="16"/>
  <c r="AJ25" i="16"/>
  <c r="AJ89" i="16"/>
  <c r="AJ64" i="16"/>
  <c r="AJ55" i="16"/>
  <c r="AJ46" i="16"/>
  <c r="AJ122" i="16"/>
  <c r="AJ66" i="16"/>
  <c r="AJ161" i="16"/>
  <c r="AJ128" i="16"/>
  <c r="AJ103" i="16"/>
  <c r="AJ110" i="16"/>
  <c r="AJ117" i="16"/>
  <c r="AJ124" i="16"/>
  <c r="AJ143" i="16"/>
  <c r="AJ157" i="16"/>
  <c r="AJ181" i="16"/>
  <c r="AJ139" i="16"/>
  <c r="AJ61" i="16"/>
  <c r="AJ28" i="16"/>
  <c r="AJ92" i="16"/>
  <c r="AJ59" i="16"/>
  <c r="AJ26" i="16"/>
  <c r="AJ33" i="16"/>
  <c r="AJ8" i="16"/>
  <c r="AJ72" i="16"/>
  <c r="AJ63" i="16"/>
  <c r="AJ54" i="16"/>
  <c r="AJ130" i="16"/>
  <c r="AJ105" i="16"/>
  <c r="AJ169" i="16"/>
  <c r="AJ136" i="16"/>
  <c r="AJ111" i="16"/>
  <c r="AJ118" i="16"/>
  <c r="AJ125" i="16"/>
  <c r="AJ74" i="16"/>
  <c r="AJ151" i="16"/>
  <c r="AJ159" i="16"/>
  <c r="AJ5" i="16"/>
  <c r="AJ148" i="16"/>
  <c r="AJ69" i="16"/>
  <c r="AJ36" i="16"/>
  <c r="AJ100" i="16"/>
  <c r="AJ67" i="16"/>
  <c r="AJ34" i="16"/>
  <c r="AJ41" i="16"/>
  <c r="AJ16" i="16"/>
  <c r="AJ7" i="16"/>
  <c r="AJ71" i="16"/>
  <c r="AJ62" i="16"/>
  <c r="AJ138" i="16"/>
  <c r="AJ113" i="16"/>
  <c r="AJ177" i="16"/>
  <c r="AJ144" i="16"/>
  <c r="AJ119" i="16"/>
  <c r="AJ126" i="16"/>
  <c r="AJ133" i="16"/>
  <c r="AJ80" i="16"/>
  <c r="AJ164" i="16"/>
  <c r="AJ179" i="16"/>
  <c r="AJ163" i="16"/>
  <c r="AJ180" i="16"/>
  <c r="AJ13" i="16"/>
  <c r="AJ77" i="16"/>
  <c r="AJ44" i="16"/>
  <c r="AJ11" i="16"/>
  <c r="AJ75" i="16"/>
  <c r="AJ42" i="16"/>
  <c r="AJ49" i="16"/>
  <c r="AJ24" i="16"/>
  <c r="AJ15" i="16"/>
  <c r="AJ6" i="16"/>
  <c r="AJ87" i="16"/>
  <c r="AJ146" i="16"/>
  <c r="AJ121" i="16"/>
  <c r="AJ78" i="16"/>
  <c r="AJ152" i="16"/>
  <c r="AJ127" i="16"/>
  <c r="AJ134" i="16"/>
  <c r="AJ141" i="16"/>
  <c r="AJ102" i="16"/>
  <c r="AJ166" i="16"/>
  <c r="AJ132" i="16"/>
  <c r="AJ165" i="16"/>
  <c r="AJ171" i="16"/>
  <c r="AJ21" i="16"/>
  <c r="AJ85" i="16"/>
  <c r="AJ52" i="16"/>
  <c r="AJ19" i="16"/>
  <c r="AJ83" i="16"/>
  <c r="AJ50" i="16"/>
  <c r="AJ57" i="16"/>
  <c r="AJ32" i="16"/>
  <c r="AJ23" i="16"/>
  <c r="AJ14" i="16"/>
  <c r="AJ95" i="16"/>
  <c r="AJ154" i="16"/>
  <c r="AJ129" i="16"/>
  <c r="AJ90" i="16"/>
  <c r="AJ160" i="16"/>
  <c r="AJ79" i="16"/>
  <c r="AJ142" i="16"/>
  <c r="AJ70" i="16"/>
  <c r="AJ107" i="16"/>
  <c r="AJ182" i="16"/>
  <c r="AJ135" i="16"/>
  <c r="AJ167" i="16"/>
  <c r="AJ173" i="16"/>
  <c r="AJ29" i="16"/>
  <c r="AJ93" i="16"/>
  <c r="AJ60" i="16"/>
  <c r="AJ27" i="16"/>
  <c r="AJ91" i="16"/>
  <c r="AJ58" i="16"/>
  <c r="AJ65" i="16"/>
  <c r="AJ40" i="16"/>
  <c r="AJ31" i="16"/>
  <c r="AJ22" i="16"/>
  <c r="AJ97" i="16"/>
  <c r="AJ162" i="16"/>
  <c r="AJ137" i="16"/>
  <c r="AJ104" i="16"/>
  <c r="AJ168" i="16"/>
  <c r="AJ94" i="16"/>
  <c r="AJ150" i="16"/>
  <c r="AJ82" i="16"/>
  <c r="AJ115" i="16"/>
  <c r="AJ131" i="16"/>
  <c r="AJ147" i="16"/>
  <c r="AJ156" i="16"/>
  <c r="AJ175" i="16"/>
  <c r="AJ37" i="16"/>
  <c r="AJ101" i="16"/>
  <c r="AJ68" i="16"/>
  <c r="AJ35" i="16"/>
  <c r="AJ99" i="16"/>
  <c r="AJ9" i="16"/>
  <c r="AJ73" i="16"/>
  <c r="AJ48" i="16"/>
  <c r="AJ39" i="16"/>
  <c r="AJ30" i="16"/>
  <c r="AJ106" i="16"/>
  <c r="AJ170" i="16"/>
  <c r="AJ145" i="16"/>
  <c r="AJ112" i="16"/>
  <c r="AJ176" i="16"/>
  <c r="AJ96" i="16"/>
  <c r="AJ86" i="16"/>
  <c r="AJ108" i="16"/>
  <c r="AJ123" i="16"/>
  <c r="AJ149" i="16"/>
  <c r="AJ172" i="16"/>
  <c r="AJ158" i="16"/>
  <c r="AJ183" i="16"/>
  <c r="Q103" i="17"/>
  <c r="P103" i="17"/>
  <c r="R103" i="17"/>
  <c r="P124" i="17"/>
  <c r="Q124" i="17"/>
  <c r="R124" i="17"/>
  <c r="V144" i="17"/>
  <c r="T144" i="17"/>
  <c r="U144" i="17"/>
  <c r="U5" i="17"/>
  <c r="V5" i="17"/>
  <c r="T5" i="17"/>
  <c r="U32" i="17"/>
  <c r="T32" i="17"/>
  <c r="V32" i="17"/>
  <c r="Q25" i="17"/>
  <c r="P25" i="17"/>
  <c r="R25" i="17"/>
  <c r="Q75" i="17"/>
  <c r="P75" i="17"/>
  <c r="R75" i="17"/>
  <c r="Q26" i="17"/>
  <c r="R26" i="17"/>
  <c r="P26" i="17"/>
  <c r="T129" i="17"/>
  <c r="U129" i="17"/>
  <c r="V129" i="17"/>
  <c r="V77" i="17"/>
  <c r="U77" i="17"/>
  <c r="T77" i="17"/>
  <c r="V47" i="17"/>
  <c r="T47" i="17"/>
  <c r="U47" i="17"/>
  <c r="Q81" i="17"/>
  <c r="P81" i="17"/>
  <c r="R81" i="17"/>
  <c r="V49" i="17"/>
  <c r="T49" i="17"/>
  <c r="U49" i="17"/>
  <c r="T42" i="17"/>
  <c r="V42" i="17"/>
  <c r="U42" i="17"/>
  <c r="P174" i="17"/>
  <c r="Q174" i="17"/>
  <c r="R174" i="17"/>
  <c r="Q115" i="17"/>
  <c r="P115" i="17"/>
  <c r="R115" i="17"/>
  <c r="Q31" i="17"/>
  <c r="R31" i="17"/>
  <c r="P31" i="17"/>
  <c r="V63" i="17"/>
  <c r="T63" i="17"/>
  <c r="U63" i="17"/>
  <c r="V65" i="17"/>
  <c r="U65" i="17"/>
  <c r="T65" i="17"/>
  <c r="Q90" i="17"/>
  <c r="R90" i="17"/>
  <c r="P90" i="17"/>
  <c r="Q101" i="17"/>
  <c r="P101" i="17"/>
  <c r="R101" i="17"/>
  <c r="P112" i="17"/>
  <c r="R112" i="17"/>
  <c r="Q112" i="17"/>
  <c r="P144" i="17"/>
  <c r="Q144" i="17"/>
  <c r="R144" i="17"/>
  <c r="Q91" i="17"/>
  <c r="P91" i="17"/>
  <c r="R91" i="17"/>
  <c r="P100" i="17"/>
  <c r="R100" i="17"/>
  <c r="Q100" i="17"/>
  <c r="P155" i="17"/>
  <c r="Q155" i="17"/>
  <c r="R155" i="17"/>
  <c r="T121" i="17"/>
  <c r="V121" i="17"/>
  <c r="U121" i="17"/>
  <c r="V73" i="17"/>
  <c r="U73" i="17"/>
  <c r="T73" i="17"/>
  <c r="U110" i="17"/>
  <c r="V110" i="17"/>
  <c r="T110" i="17"/>
  <c r="Q70" i="17"/>
  <c r="P70" i="17"/>
  <c r="R70" i="17"/>
  <c r="Q87" i="17"/>
  <c r="R87" i="17"/>
  <c r="P87" i="17"/>
  <c r="Q77" i="17"/>
  <c r="P77" i="17"/>
  <c r="R77" i="17"/>
  <c r="V95" i="17"/>
  <c r="U95" i="17"/>
  <c r="T95" i="17"/>
  <c r="Q21" i="17"/>
  <c r="R21" i="17"/>
  <c r="P21" i="17"/>
  <c r="Q47" i="17"/>
  <c r="P47" i="17"/>
  <c r="R47" i="17"/>
  <c r="P150" i="17"/>
  <c r="Q150" i="17"/>
  <c r="R150" i="17"/>
  <c r="P179" i="17"/>
  <c r="Q179" i="17"/>
  <c r="R179" i="17"/>
  <c r="V81" i="17"/>
  <c r="U81" i="17"/>
  <c r="T81" i="17"/>
  <c r="T131" i="17"/>
  <c r="V131" i="17"/>
  <c r="U131" i="17"/>
  <c r="Q172" i="17"/>
  <c r="R172" i="17"/>
  <c r="P172" i="17"/>
  <c r="Q38" i="17"/>
  <c r="R38" i="17"/>
  <c r="P38" i="17"/>
  <c r="T159" i="17"/>
  <c r="U159" i="17"/>
  <c r="V159" i="17"/>
  <c r="U25" i="17"/>
  <c r="V25" i="17"/>
  <c r="T25" i="17"/>
  <c r="U22" i="17"/>
  <c r="V22" i="17"/>
  <c r="T22" i="17"/>
  <c r="T151" i="17"/>
  <c r="V151" i="17"/>
  <c r="U151" i="17"/>
  <c r="V75" i="17"/>
  <c r="U75" i="17"/>
  <c r="T75" i="17"/>
  <c r="V41" i="17"/>
  <c r="U41" i="17"/>
  <c r="T41" i="17"/>
  <c r="U26" i="17"/>
  <c r="V26" i="17"/>
  <c r="T26" i="17"/>
  <c r="V128" i="17"/>
  <c r="T128" i="17"/>
  <c r="U128" i="17"/>
  <c r="Q97" i="17"/>
  <c r="R97" i="17"/>
  <c r="P97" i="17"/>
  <c r="P141" i="17"/>
  <c r="Q141" i="17"/>
  <c r="R141" i="17"/>
  <c r="V168" i="17"/>
  <c r="T168" i="17"/>
  <c r="U168" i="17"/>
  <c r="P171" i="17"/>
  <c r="Q171" i="17"/>
  <c r="R171" i="17"/>
  <c r="Q37" i="17"/>
  <c r="R37" i="17"/>
  <c r="P37" i="17"/>
  <c r="R136" i="17"/>
  <c r="P136" i="17"/>
  <c r="Q136" i="17"/>
  <c r="P167" i="17"/>
  <c r="Q167" i="17"/>
  <c r="R167" i="17"/>
  <c r="P88" i="17"/>
  <c r="Q88" i="17"/>
  <c r="R88" i="17"/>
  <c r="T162" i="17"/>
  <c r="U162" i="17"/>
  <c r="V162" i="17"/>
  <c r="AI12" i="16"/>
  <c r="AI76" i="16"/>
  <c r="AI43" i="16"/>
  <c r="AI10" i="16"/>
  <c r="AI74" i="16"/>
  <c r="AI41" i="16"/>
  <c r="AI48" i="16"/>
  <c r="AI23" i="16"/>
  <c r="AI6" i="16"/>
  <c r="AI70" i="16"/>
  <c r="AI65" i="16"/>
  <c r="AI161" i="16"/>
  <c r="AI128" i="16"/>
  <c r="AI101" i="16"/>
  <c r="AI159" i="16"/>
  <c r="AI69" i="16"/>
  <c r="AI149" i="16"/>
  <c r="AI107" i="16"/>
  <c r="AI106" i="16"/>
  <c r="AI179" i="16"/>
  <c r="AI163" i="16"/>
  <c r="AI142" i="16"/>
  <c r="AI162" i="16"/>
  <c r="AI20" i="16"/>
  <c r="AI84" i="16"/>
  <c r="AI51" i="16"/>
  <c r="AI18" i="16"/>
  <c r="AI82" i="16"/>
  <c r="AI49" i="16"/>
  <c r="AI56" i="16"/>
  <c r="AI31" i="16"/>
  <c r="AI14" i="16"/>
  <c r="AI13" i="16"/>
  <c r="AI105" i="16"/>
  <c r="AI169" i="16"/>
  <c r="AI136" i="16"/>
  <c r="AI103" i="16"/>
  <c r="AI167" i="16"/>
  <c r="AI73" i="16"/>
  <c r="AI108" i="16"/>
  <c r="AI115" i="16"/>
  <c r="AI114" i="16"/>
  <c r="AI147" i="16"/>
  <c r="AI165" i="16"/>
  <c r="AI148" i="16"/>
  <c r="AI164" i="16"/>
  <c r="AI28" i="16"/>
  <c r="AI92" i="16"/>
  <c r="AI59" i="16"/>
  <c r="AI26" i="16"/>
  <c r="AI90" i="16"/>
  <c r="AI57" i="16"/>
  <c r="AI64" i="16"/>
  <c r="AI39" i="16"/>
  <c r="AI22" i="16"/>
  <c r="AI21" i="16"/>
  <c r="AI113" i="16"/>
  <c r="AI177" i="16"/>
  <c r="AI144" i="16"/>
  <c r="AI111" i="16"/>
  <c r="AI175" i="16"/>
  <c r="AI86" i="16"/>
  <c r="AI116" i="16"/>
  <c r="AI123" i="16"/>
  <c r="AI122" i="16"/>
  <c r="AI170" i="16"/>
  <c r="AI150" i="16"/>
  <c r="AI178" i="16"/>
  <c r="AI166" i="16"/>
  <c r="AI36" i="16"/>
  <c r="AI100" i="16"/>
  <c r="AI67" i="16"/>
  <c r="AI34" i="16"/>
  <c r="AI98" i="16"/>
  <c r="AI8" i="16"/>
  <c r="AI72" i="16"/>
  <c r="AI47" i="16"/>
  <c r="AI30" i="16"/>
  <c r="AI29" i="16"/>
  <c r="AI121" i="16"/>
  <c r="AI78" i="16"/>
  <c r="AI152" i="16"/>
  <c r="AI119" i="16"/>
  <c r="AI94" i="16"/>
  <c r="AI109" i="16"/>
  <c r="AI124" i="16"/>
  <c r="AI77" i="16"/>
  <c r="AI131" i="16"/>
  <c r="AI172" i="16"/>
  <c r="AI154" i="16"/>
  <c r="AI180" i="16"/>
  <c r="AI182" i="16"/>
  <c r="AI44" i="16"/>
  <c r="AI11" i="16"/>
  <c r="AI75" i="16"/>
  <c r="AI42" i="16"/>
  <c r="AI9" i="16"/>
  <c r="AI16" i="16"/>
  <c r="AI80" i="16"/>
  <c r="AI55" i="16"/>
  <c r="AI38" i="16"/>
  <c r="AI37" i="16"/>
  <c r="AI129" i="16"/>
  <c r="AI85" i="16"/>
  <c r="AI160" i="16"/>
  <c r="AI127" i="16"/>
  <c r="AI96" i="16"/>
  <c r="AI117" i="16"/>
  <c r="AI132" i="16"/>
  <c r="AI87" i="16"/>
  <c r="AI134" i="16"/>
  <c r="AI174" i="16"/>
  <c r="AI156" i="16"/>
  <c r="AI130" i="16"/>
  <c r="AI52" i="16"/>
  <c r="AI19" i="16"/>
  <c r="AI83" i="16"/>
  <c r="AI50" i="16"/>
  <c r="AI17" i="16"/>
  <c r="AI24" i="16"/>
  <c r="AI88" i="16"/>
  <c r="AI63" i="16"/>
  <c r="AI46" i="16"/>
  <c r="AI45" i="16"/>
  <c r="AI137" i="16"/>
  <c r="AI104" i="16"/>
  <c r="AI168" i="16"/>
  <c r="AI135" i="16"/>
  <c r="AI110" i="16"/>
  <c r="AI125" i="16"/>
  <c r="AI140" i="16"/>
  <c r="AI93" i="16"/>
  <c r="AI146" i="16"/>
  <c r="AI181" i="16"/>
  <c r="AI158" i="16"/>
  <c r="AI171" i="16"/>
  <c r="AI60" i="16"/>
  <c r="AI27" i="16"/>
  <c r="AI91" i="16"/>
  <c r="AI58" i="16"/>
  <c r="AI25" i="16"/>
  <c r="AI32" i="16"/>
  <c r="AI7" i="16"/>
  <c r="AI71" i="16"/>
  <c r="AI54" i="16"/>
  <c r="AI53" i="16"/>
  <c r="AI145" i="16"/>
  <c r="AI112" i="16"/>
  <c r="AI176" i="16"/>
  <c r="AI143" i="16"/>
  <c r="AI118" i="16"/>
  <c r="AI133" i="16"/>
  <c r="AI89" i="16"/>
  <c r="AI95" i="16"/>
  <c r="AI155" i="16"/>
  <c r="AI5" i="16"/>
  <c r="AI4" i="16"/>
  <c r="AI173" i="16"/>
  <c r="AI68" i="16"/>
  <c r="AI35" i="16"/>
  <c r="AI99" i="16"/>
  <c r="AI66" i="16"/>
  <c r="AI33" i="16"/>
  <c r="AI40" i="16"/>
  <c r="AI15" i="16"/>
  <c r="AI79" i="16"/>
  <c r="AI62" i="16"/>
  <c r="AI61" i="16"/>
  <c r="AI153" i="16"/>
  <c r="AI120" i="16"/>
  <c r="AI81" i="16"/>
  <c r="AI151" i="16"/>
  <c r="AI126" i="16"/>
  <c r="AI141" i="16"/>
  <c r="AI102" i="16"/>
  <c r="AI97" i="16"/>
  <c r="AI157" i="16"/>
  <c r="AI138" i="16"/>
  <c r="AI139" i="16"/>
  <c r="AI183" i="16"/>
  <c r="Q89" i="17"/>
  <c r="R89" i="17"/>
  <c r="P89" i="17"/>
  <c r="P62" i="17"/>
  <c r="R62" i="17"/>
  <c r="Q62" i="17"/>
  <c r="V43" i="17"/>
  <c r="T43" i="17"/>
  <c r="U43" i="17"/>
  <c r="U114" i="17"/>
  <c r="V114" i="17"/>
  <c r="T114" i="17"/>
  <c r="P137" i="17"/>
  <c r="Q137" i="17"/>
  <c r="R137" i="17"/>
  <c r="Q18" i="17"/>
  <c r="P18" i="17"/>
  <c r="R18" i="17"/>
  <c r="V152" i="17"/>
  <c r="U152" i="17"/>
  <c r="T152" i="17"/>
  <c r="V180" i="17"/>
  <c r="U180" i="17"/>
  <c r="T180" i="17"/>
  <c r="V69" i="17"/>
  <c r="U69" i="17"/>
  <c r="T69" i="17"/>
  <c r="P54" i="17"/>
  <c r="Q54" i="17"/>
  <c r="R54" i="17"/>
  <c r="U122" i="17"/>
  <c r="V122" i="17"/>
  <c r="T122" i="17"/>
  <c r="V89" i="17"/>
  <c r="U89" i="17"/>
  <c r="T89" i="17"/>
  <c r="T62" i="17"/>
  <c r="V62" i="17"/>
  <c r="U62" i="17"/>
  <c r="Q43" i="17"/>
  <c r="P43" i="17"/>
  <c r="R43" i="17"/>
  <c r="T70" i="17"/>
  <c r="V70" i="17"/>
  <c r="U70" i="17"/>
  <c r="Q168" i="17"/>
  <c r="R168" i="17"/>
  <c r="P168" i="17"/>
  <c r="P147" i="17"/>
  <c r="R147" i="17"/>
  <c r="Q147" i="17"/>
  <c r="Q82" i="17"/>
  <c r="P82" i="17"/>
  <c r="R82" i="17"/>
  <c r="Q34" i="17"/>
  <c r="P34" i="17"/>
  <c r="R34" i="17"/>
  <c r="Q23" i="17"/>
  <c r="P23" i="17"/>
  <c r="R23" i="17"/>
  <c r="T148" i="17"/>
  <c r="U148" i="17"/>
  <c r="V148" i="17"/>
  <c r="Q61" i="17"/>
  <c r="R61" i="17"/>
  <c r="P61" i="17"/>
  <c r="T78" i="17"/>
  <c r="V78" i="17"/>
  <c r="U78" i="17"/>
  <c r="U120" i="17"/>
  <c r="T120" i="17"/>
  <c r="V120" i="17"/>
  <c r="P92" i="17"/>
  <c r="Q92" i="17"/>
  <c r="R92" i="17"/>
  <c r="P102" i="17"/>
  <c r="Q102" i="17"/>
  <c r="R102" i="17"/>
  <c r="V124" i="17"/>
  <c r="U124" i="17"/>
  <c r="T124" i="17"/>
  <c r="Q10" i="17"/>
  <c r="R10" i="17"/>
  <c r="P10" i="17"/>
  <c r="Q35" i="17"/>
  <c r="P35" i="17"/>
  <c r="R35" i="17"/>
  <c r="T177" i="17"/>
  <c r="V177" i="17"/>
  <c r="U177" i="17"/>
  <c r="T20" i="17"/>
  <c r="V20" i="17"/>
  <c r="U20" i="17"/>
  <c r="P118" i="17"/>
  <c r="R118" i="17"/>
  <c r="Q118" i="17"/>
  <c r="T12" i="17"/>
  <c r="V12" i="17"/>
  <c r="U12" i="17"/>
  <c r="P30" i="17"/>
  <c r="Q30" i="17"/>
  <c r="R30" i="17"/>
  <c r="V143" i="17"/>
  <c r="T143" i="17"/>
  <c r="U143" i="17"/>
  <c r="R142" i="17"/>
  <c r="Q142" i="17"/>
  <c r="P142" i="17"/>
  <c r="T76" i="17"/>
  <c r="U76" i="17"/>
  <c r="V76" i="17"/>
  <c r="U140" i="17"/>
  <c r="V140" i="17"/>
  <c r="T140" i="17"/>
  <c r="P46" i="17"/>
  <c r="R46" i="17"/>
  <c r="Q46" i="17"/>
  <c r="U19" i="17"/>
  <c r="T19" i="17"/>
  <c r="V19" i="17"/>
  <c r="V67" i="17"/>
  <c r="T67" i="17"/>
  <c r="U67" i="17"/>
  <c r="V170" i="17"/>
  <c r="U170" i="17"/>
  <c r="T170" i="17"/>
  <c r="T119" i="17"/>
  <c r="V119" i="17"/>
  <c r="U119" i="17"/>
  <c r="T137" i="17"/>
  <c r="U137" i="17"/>
  <c r="V137" i="17"/>
  <c r="T18" i="17"/>
  <c r="U18" i="17"/>
  <c r="V18" i="17"/>
  <c r="Q152" i="17"/>
  <c r="R152" i="17"/>
  <c r="P152" i="17"/>
  <c r="Q180" i="17"/>
  <c r="P180" i="17"/>
  <c r="R180" i="17"/>
  <c r="Q69" i="17"/>
  <c r="R69" i="17"/>
  <c r="P69" i="17"/>
  <c r="T54" i="17"/>
  <c r="U54" i="17"/>
  <c r="V54" i="17"/>
  <c r="P122" i="17"/>
  <c r="Q122" i="17"/>
  <c r="R122" i="17"/>
  <c r="P121" i="17"/>
  <c r="Q121" i="17"/>
  <c r="R121" i="17"/>
  <c r="T44" i="17"/>
  <c r="U44" i="17"/>
  <c r="V44" i="17"/>
  <c r="V91" i="17"/>
  <c r="U91" i="17"/>
  <c r="T91" i="17"/>
  <c r="T100" i="17"/>
  <c r="V100" i="17"/>
  <c r="U100" i="17"/>
  <c r="P151" i="17"/>
  <c r="Q151" i="17"/>
  <c r="R151" i="17"/>
  <c r="P128" i="17"/>
  <c r="Q128" i="17"/>
  <c r="R128" i="17"/>
  <c r="Q95" i="17"/>
  <c r="R95" i="17"/>
  <c r="P95" i="17"/>
  <c r="V179" i="17"/>
  <c r="T179" i="17"/>
  <c r="U179" i="17"/>
  <c r="V172" i="17"/>
  <c r="U172" i="17"/>
  <c r="T172" i="17"/>
  <c r="T183" i="17"/>
  <c r="V183" i="17"/>
  <c r="U183" i="17"/>
  <c r="P48" i="17"/>
  <c r="R48" i="17"/>
  <c r="Q48" i="17"/>
  <c r="Q36" i="17"/>
  <c r="R36" i="17"/>
  <c r="P36" i="17"/>
  <c r="T16" i="17"/>
  <c r="V16" i="17"/>
  <c r="U16" i="17"/>
  <c r="T64" i="17"/>
  <c r="V64" i="17"/>
  <c r="U64" i="17"/>
  <c r="P165" i="17"/>
  <c r="R165" i="17"/>
  <c r="Q165" i="17"/>
  <c r="P138" i="17"/>
  <c r="R138" i="17"/>
  <c r="Q138" i="17"/>
  <c r="Q44" i="17"/>
  <c r="R44" i="17"/>
  <c r="P44" i="17"/>
  <c r="P40" i="17"/>
  <c r="R40" i="17"/>
  <c r="Q40" i="17"/>
  <c r="Q5" i="17"/>
  <c r="R5" i="17"/>
  <c r="P5" i="17"/>
  <c r="P32" i="17"/>
  <c r="Q32" i="17"/>
  <c r="R32" i="17"/>
  <c r="P169" i="17"/>
  <c r="Q169" i="17"/>
  <c r="R169" i="17"/>
  <c r="U15" i="17"/>
  <c r="V15" i="17"/>
  <c r="T15" i="17"/>
  <c r="V103" i="17"/>
  <c r="T103" i="17"/>
  <c r="U103" i="17"/>
  <c r="T169" i="17"/>
  <c r="V169" i="17"/>
  <c r="U169" i="17"/>
  <c r="T138" i="17"/>
  <c r="V138" i="17"/>
  <c r="U138" i="17"/>
  <c r="U34" i="17"/>
  <c r="T34" i="17"/>
  <c r="V34" i="17"/>
  <c r="Q9" i="17"/>
  <c r="P9" i="17"/>
  <c r="R9" i="17"/>
  <c r="T14" i="17"/>
  <c r="U14" i="17"/>
  <c r="V14" i="17"/>
  <c r="Q105" i="17"/>
  <c r="P105" i="17"/>
  <c r="R105" i="17"/>
  <c r="U7" i="17"/>
  <c r="T7" i="17"/>
  <c r="V7" i="17"/>
  <c r="P176" i="17"/>
  <c r="R176" i="17"/>
  <c r="Q176" i="17"/>
  <c r="T116" i="17"/>
  <c r="V116" i="17"/>
  <c r="U116" i="17"/>
  <c r="Q55" i="17"/>
  <c r="P55" i="17"/>
  <c r="R55" i="17"/>
  <c r="R164" i="17"/>
  <c r="P164" i="17"/>
  <c r="Q164" i="17"/>
  <c r="Q99" i="17"/>
  <c r="R99" i="17"/>
  <c r="P99" i="17"/>
  <c r="T158" i="17"/>
  <c r="U158" i="17"/>
  <c r="V158" i="17"/>
  <c r="U118" i="17"/>
  <c r="V118" i="17"/>
  <c r="T118" i="17"/>
  <c r="T90" i="17"/>
  <c r="V90" i="17"/>
  <c r="U90" i="17"/>
  <c r="U132" i="17"/>
  <c r="T132" i="17"/>
  <c r="V132" i="17"/>
  <c r="V79" i="17"/>
  <c r="U79" i="17"/>
  <c r="T79" i="17"/>
  <c r="V147" i="17"/>
  <c r="T147" i="17"/>
  <c r="U147" i="17"/>
  <c r="V101" i="17"/>
  <c r="T101" i="17"/>
  <c r="U101" i="17"/>
  <c r="T165" i="17"/>
  <c r="V165" i="17"/>
  <c r="U165" i="17"/>
  <c r="Q178" i="17"/>
  <c r="R178" i="17"/>
  <c r="P178" i="17"/>
  <c r="T125" i="17"/>
  <c r="V125" i="17"/>
  <c r="U125" i="17"/>
  <c r="U82" i="17"/>
  <c r="T82" i="17"/>
  <c r="V82" i="17"/>
  <c r="T112" i="17"/>
  <c r="U112" i="17"/>
  <c r="V112" i="17"/>
  <c r="U17" i="17"/>
  <c r="T17" i="17"/>
  <c r="V17" i="17"/>
  <c r="U66" i="17"/>
  <c r="V66" i="17"/>
  <c r="T66" i="17"/>
  <c r="P113" i="17"/>
  <c r="R113" i="17"/>
  <c r="Q113" i="17"/>
  <c r="P161" i="17"/>
  <c r="R161" i="17"/>
  <c r="Q161" i="17"/>
  <c r="U98" i="17"/>
  <c r="V98" i="17"/>
  <c r="T98" i="17"/>
  <c r="Q33" i="17"/>
  <c r="P33" i="17"/>
  <c r="R33" i="17"/>
  <c r="T133" i="17"/>
  <c r="U133" i="17"/>
  <c r="V133" i="17"/>
  <c r="T80" i="17"/>
  <c r="V80" i="17"/>
  <c r="U80" i="17"/>
  <c r="P163" i="17"/>
  <c r="R163" i="17"/>
  <c r="Q163" i="17"/>
  <c r="U11" i="17"/>
  <c r="T11" i="17"/>
  <c r="V11" i="17"/>
  <c r="Q107" i="17"/>
  <c r="P107" i="17"/>
  <c r="R107" i="17"/>
  <c r="R120" i="17"/>
  <c r="Q120" i="17"/>
  <c r="P120" i="17"/>
  <c r="U28" i="17"/>
  <c r="T28" i="17"/>
  <c r="V28" i="17"/>
  <c r="T109" i="17"/>
  <c r="V109" i="17"/>
  <c r="U109" i="17"/>
  <c r="T181" i="17"/>
  <c r="U181" i="17"/>
  <c r="V181" i="17"/>
  <c r="T86" i="17"/>
  <c r="V86" i="17"/>
  <c r="U86" i="17"/>
  <c r="Q39" i="17"/>
  <c r="P39" i="17"/>
  <c r="R39" i="17"/>
  <c r="V45" i="17"/>
  <c r="U45" i="17"/>
  <c r="T45" i="17"/>
  <c r="V182" i="17"/>
  <c r="U182" i="17"/>
  <c r="T182" i="17"/>
  <c r="P154" i="17"/>
  <c r="Q154" i="17"/>
  <c r="R154" i="17"/>
  <c r="T135" i="17"/>
  <c r="U135" i="17"/>
  <c r="V135" i="17"/>
  <c r="U58" i="17"/>
  <c r="V58" i="17"/>
  <c r="T58" i="17"/>
  <c r="P129" i="17"/>
  <c r="R129" i="17"/>
  <c r="Q129" i="17"/>
  <c r="V145" i="17"/>
  <c r="U145" i="17"/>
  <c r="T145" i="17"/>
  <c r="Q27" i="17"/>
  <c r="P27" i="17"/>
  <c r="R27" i="17"/>
  <c r="P134" i="17"/>
  <c r="R134" i="17"/>
  <c r="Q134" i="17"/>
  <c r="P175" i="17"/>
  <c r="Q175" i="17"/>
  <c r="R175" i="17"/>
  <c r="Q57" i="17"/>
  <c r="P57" i="17"/>
  <c r="R57" i="17"/>
  <c r="T173" i="17"/>
  <c r="U173" i="17"/>
  <c r="V173" i="17"/>
  <c r="P94" i="17"/>
  <c r="AL19" i="22" s="1"/>
  <c r="Q94" i="17"/>
  <c r="R94" i="17"/>
  <c r="Q4" i="17"/>
  <c r="P4" i="17"/>
  <c r="O186" i="17"/>
  <c r="R4" i="17"/>
  <c r="T84" i="17"/>
  <c r="U84" i="17"/>
  <c r="V84" i="17"/>
  <c r="U130" i="17"/>
  <c r="V130" i="17"/>
  <c r="T130" i="17"/>
  <c r="P56" i="17"/>
  <c r="R56" i="17"/>
  <c r="Q56" i="17"/>
  <c r="R114" i="17"/>
  <c r="P114" i="17"/>
  <c r="Q114" i="17"/>
  <c r="V53" i="17"/>
  <c r="U53" i="17"/>
  <c r="T53" i="17"/>
  <c r="T123" i="17"/>
  <c r="V123" i="17"/>
  <c r="U123" i="17"/>
  <c r="T74" i="17"/>
  <c r="V74" i="17"/>
  <c r="U74" i="17"/>
  <c r="U108" i="17"/>
  <c r="V108" i="17"/>
  <c r="T108" i="17"/>
  <c r="V51" i="17"/>
  <c r="T51" i="17"/>
  <c r="U51" i="17"/>
  <c r="V93" i="17"/>
  <c r="U93" i="17"/>
  <c r="T93" i="17"/>
  <c r="V146" i="17"/>
  <c r="T146" i="17"/>
  <c r="U146" i="17"/>
  <c r="S186" i="17"/>
  <c r="V4" i="17"/>
  <c r="U4" i="17"/>
  <c r="T4" i="17"/>
  <c r="AA26" i="22" s="1"/>
  <c r="P84" i="17"/>
  <c r="Q84" i="17"/>
  <c r="R84" i="17"/>
  <c r="P130" i="17"/>
  <c r="Q130" i="17"/>
  <c r="R130" i="17"/>
  <c r="T56" i="17"/>
  <c r="U56" i="17"/>
  <c r="V56" i="17"/>
  <c r="I25" i="22" l="1"/>
  <c r="I84" i="22"/>
  <c r="J41" i="15" s="1"/>
  <c r="I82" i="22"/>
  <c r="AK20" i="22"/>
  <c r="AK20" i="18" s="1"/>
  <c r="AL19" i="18"/>
  <c r="Z27" i="22"/>
  <c r="Z27" i="18" s="1"/>
  <c r="AA26" i="18"/>
  <c r="Z22" i="22"/>
  <c r="Z22" i="18" s="1"/>
  <c r="AC19" i="18"/>
  <c r="AQ21" i="18"/>
  <c r="V200" i="17"/>
  <c r="I31" i="20"/>
  <c r="I32" i="20"/>
  <c r="AK22" i="22"/>
  <c r="AK22" i="18" s="1"/>
  <c r="AN19" i="18"/>
  <c r="R193" i="17"/>
  <c r="U200" i="17"/>
  <c r="Z28" i="22"/>
  <c r="Z28" i="18" s="1"/>
  <c r="AB26" i="18"/>
  <c r="AN27" i="22"/>
  <c r="AM27" i="22"/>
  <c r="AL27" i="22"/>
  <c r="AL27" i="18" s="1"/>
  <c r="T200" i="17"/>
  <c r="Z29" i="22"/>
  <c r="Z29" i="18" s="1"/>
  <c r="AC26" i="18"/>
  <c r="S203" i="17"/>
  <c r="F80" i="18" s="1"/>
  <c r="S204" i="17"/>
  <c r="G43" i="15" s="1"/>
  <c r="AC20" i="22"/>
  <c r="AB20" i="22"/>
  <c r="AA20" i="22"/>
  <c r="AA20" i="18" s="1"/>
  <c r="P193" i="17"/>
  <c r="O197" i="17" s="1"/>
  <c r="F29" i="15" s="1"/>
  <c r="AL26" i="22"/>
  <c r="AK21" i="22"/>
  <c r="AK21" i="18" s="1"/>
  <c r="AM19" i="18"/>
  <c r="AC27" i="22"/>
  <c r="AB27" i="22"/>
  <c r="AA27" i="22"/>
  <c r="AA27" i="18" s="1"/>
  <c r="T193" i="17"/>
  <c r="Q193" i="17"/>
  <c r="O194" i="17" s="1"/>
  <c r="I21" i="21" a="1"/>
  <c r="I21" i="21" s="1"/>
  <c r="I22" i="21" s="1"/>
  <c r="V73" i="21"/>
  <c r="I31" i="21" s="1" a="1"/>
  <c r="I31" i="21" s="1"/>
  <c r="I32" i="21" s="1"/>
  <c r="I55" i="18"/>
  <c r="J30" i="15" s="1"/>
  <c r="I54" i="18"/>
  <c r="AK28" i="22"/>
  <c r="AK28" i="18" s="1"/>
  <c r="AM26" i="18"/>
  <c r="U193" i="17"/>
  <c r="S194" i="17" s="1"/>
  <c r="R200" i="17"/>
  <c r="AA19" i="22"/>
  <c r="AK29" i="22"/>
  <c r="AK29" i="18" s="1"/>
  <c r="AN26" i="18"/>
  <c r="I54" i="22"/>
  <c r="AN20" i="22"/>
  <c r="AM20" i="22"/>
  <c r="AL20" i="22"/>
  <c r="AL20" i="18" s="1"/>
  <c r="P200" i="17"/>
  <c r="O203" i="17" s="1"/>
  <c r="E80" i="18" s="1"/>
  <c r="V193" i="17"/>
  <c r="S195" i="17" s="1"/>
  <c r="Q200" i="17"/>
  <c r="O201" i="17" s="1"/>
  <c r="Z21" i="22"/>
  <c r="Z21" i="18" s="1"/>
  <c r="AB19" i="18"/>
  <c r="I56" i="22"/>
  <c r="J27" i="15" s="1"/>
  <c r="F5" i="15"/>
  <c r="G5" i="15"/>
  <c r="Q23" i="20"/>
  <c r="O25" i="20" s="1"/>
  <c r="O27" i="21"/>
  <c r="M29" i="21" s="1"/>
  <c r="S30" i="21"/>
  <c r="P33" i="21" s="1"/>
  <c r="Q30" i="21"/>
  <c r="P31" i="21" s="1"/>
  <c r="P30" i="21"/>
  <c r="T30" i="21"/>
  <c r="P34" i="21" s="1"/>
  <c r="R30" i="21"/>
  <c r="P32" i="21" s="1"/>
  <c r="P27" i="21"/>
  <c r="M30" i="21" s="1"/>
  <c r="R20" i="22"/>
  <c r="P22" i="22" s="1"/>
  <c r="Q20" i="22"/>
  <c r="P21" i="22" s="1"/>
  <c r="P20" i="22"/>
  <c r="O28" i="21"/>
  <c r="N29" i="21" s="1"/>
  <c r="T28" i="21"/>
  <c r="N34" i="21" s="1"/>
  <c r="N28" i="21"/>
  <c r="S24" i="20"/>
  <c r="P27" i="20" s="1"/>
  <c r="T24" i="20"/>
  <c r="P28" i="20" s="1"/>
  <c r="S28" i="21"/>
  <c r="N33" i="21" s="1"/>
  <c r="R24" i="20"/>
  <c r="P26" i="20" s="1"/>
  <c r="P24" i="20"/>
  <c r="R28" i="21"/>
  <c r="N32" i="21" s="1"/>
  <c r="Q24" i="20"/>
  <c r="P25" i="20" s="1"/>
  <c r="P28" i="21"/>
  <c r="N30" i="21" s="1"/>
  <c r="Q28" i="21"/>
  <c r="N31" i="21" s="1"/>
  <c r="P23" i="20"/>
  <c r="O24" i="20" s="1"/>
  <c r="T25" i="20"/>
  <c r="Q28" i="20" s="1"/>
  <c r="S29" i="21"/>
  <c r="O33" i="21" s="1"/>
  <c r="R25" i="20"/>
  <c r="Q26" i="20" s="1"/>
  <c r="T29" i="21"/>
  <c r="O34" i="21" s="1"/>
  <c r="R29" i="21"/>
  <c r="O32" i="21" s="1"/>
  <c r="Q25" i="20"/>
  <c r="Q29" i="21"/>
  <c r="O31" i="21" s="1"/>
  <c r="O29" i="21"/>
  <c r="P29" i="21"/>
  <c r="O30" i="21" s="1"/>
  <c r="S25" i="20"/>
  <c r="Q27" i="20" s="1"/>
  <c r="P19" i="22"/>
  <c r="O20" i="22" s="1"/>
  <c r="N27" i="21"/>
  <c r="M28" i="21" s="1"/>
  <c r="P38" i="21"/>
  <c r="M41" i="21" s="1"/>
  <c r="Q32" i="20"/>
  <c r="O34" i="20" s="1"/>
  <c r="O38" i="21"/>
  <c r="M40" i="21" s="1"/>
  <c r="Q27" i="22"/>
  <c r="P28" i="22" s="1"/>
  <c r="R27" i="22"/>
  <c r="P29" i="22" s="1"/>
  <c r="P27" i="22"/>
  <c r="O39" i="21"/>
  <c r="N40" i="21" s="1"/>
  <c r="P39" i="21"/>
  <c r="N41" i="21" s="1"/>
  <c r="N39" i="21"/>
  <c r="T33" i="20"/>
  <c r="P37" i="20" s="1"/>
  <c r="Q39" i="21"/>
  <c r="N42" i="21" s="1"/>
  <c r="S33" i="20"/>
  <c r="P36" i="20" s="1"/>
  <c r="R33" i="20"/>
  <c r="P35" i="20" s="1"/>
  <c r="Q33" i="20"/>
  <c r="P34" i="20" s="1"/>
  <c r="S39" i="21"/>
  <c r="N44" i="21" s="1"/>
  <c r="P33" i="20"/>
  <c r="T39" i="21"/>
  <c r="N45" i="21" s="1"/>
  <c r="R39" i="21"/>
  <c r="N43" i="21" s="1"/>
  <c r="R34" i="20"/>
  <c r="Q35" i="20" s="1"/>
  <c r="S40" i="21"/>
  <c r="O44" i="21" s="1"/>
  <c r="Q34" i="20"/>
  <c r="P40" i="21"/>
  <c r="O41" i="21" s="1"/>
  <c r="R40" i="21"/>
  <c r="O43" i="21" s="1"/>
  <c r="T34" i="20"/>
  <c r="Q37" i="20" s="1"/>
  <c r="Q40" i="21"/>
  <c r="O42" i="21" s="1"/>
  <c r="O40" i="21"/>
  <c r="S34" i="20"/>
  <c r="Q36" i="20" s="1"/>
  <c r="T40" i="21"/>
  <c r="O45" i="21" s="1"/>
  <c r="P26" i="22"/>
  <c r="O27" i="22" s="1"/>
  <c r="T41" i="21"/>
  <c r="P45" i="21" s="1"/>
  <c r="P41" i="21"/>
  <c r="R41" i="21"/>
  <c r="P43" i="21" s="1"/>
  <c r="S41" i="21"/>
  <c r="P44" i="21" s="1"/>
  <c r="Q41" i="21"/>
  <c r="P42" i="21" s="1"/>
  <c r="P32" i="20"/>
  <c r="O33" i="20" s="1"/>
  <c r="N38" i="21"/>
  <c r="M39" i="21" s="1"/>
  <c r="P20" i="18"/>
  <c r="P19" i="18"/>
  <c r="O20" i="18" s="1"/>
  <c r="R20" i="18"/>
  <c r="P22" i="18" s="1"/>
  <c r="Q20" i="18"/>
  <c r="P21" i="18" s="1"/>
  <c r="Q27" i="18"/>
  <c r="P28" i="18" s="1"/>
  <c r="P27" i="18"/>
  <c r="P26" i="18"/>
  <c r="O27" i="18" s="1"/>
  <c r="R27" i="18"/>
  <c r="P29" i="18" s="1"/>
  <c r="U186" i="17"/>
  <c r="T186" i="17"/>
  <c r="Q186" i="17"/>
  <c r="P186" i="17"/>
  <c r="V186" i="17"/>
  <c r="R186" i="17"/>
  <c r="I23" i="21" l="1"/>
  <c r="T10" i="15" s="1"/>
  <c r="E82" i="18"/>
  <c r="F40" i="18"/>
  <c r="F42" i="18"/>
  <c r="AF26" i="18" s="1"/>
  <c r="AF28" i="18" s="1"/>
  <c r="F34" i="22"/>
  <c r="S196" i="17"/>
  <c r="F45" i="18" s="1"/>
  <c r="F82" i="18"/>
  <c r="AL29" i="22"/>
  <c r="AL29" i="18" s="1"/>
  <c r="AN27" i="18"/>
  <c r="AL21" i="22"/>
  <c r="AL21" i="18" s="1"/>
  <c r="AM20" i="18"/>
  <c r="AL22" i="22"/>
  <c r="AL22" i="18" s="1"/>
  <c r="AN20" i="18"/>
  <c r="AA28" i="22"/>
  <c r="AA28" i="18" s="1"/>
  <c r="AB27" i="18"/>
  <c r="AA29" i="22"/>
  <c r="AA29" i="18" s="1"/>
  <c r="AC27" i="18"/>
  <c r="E42" i="18"/>
  <c r="AF19" i="18" s="1"/>
  <c r="AF21" i="18" s="1"/>
  <c r="E40" i="18"/>
  <c r="AE19" i="18" s="1"/>
  <c r="E34" i="22"/>
  <c r="S201" i="17"/>
  <c r="O195" i="17"/>
  <c r="I35" i="21"/>
  <c r="T11" i="15" s="1"/>
  <c r="I33" i="21"/>
  <c r="I34" i="21"/>
  <c r="AA21" i="22"/>
  <c r="AA21" i="18" s="1"/>
  <c r="AB20" i="18"/>
  <c r="F77" i="18"/>
  <c r="AQ26" i="18" s="1"/>
  <c r="AQ28" i="18" s="1"/>
  <c r="F75" i="18"/>
  <c r="AP26" i="18" s="1"/>
  <c r="F62" i="22"/>
  <c r="S202" i="17"/>
  <c r="Z20" i="22"/>
  <c r="Z20" i="18" s="1"/>
  <c r="AA19" i="18"/>
  <c r="AK27" i="22"/>
  <c r="AK27" i="18" s="1"/>
  <c r="AL26" i="18"/>
  <c r="AA22" i="22"/>
  <c r="AA22" i="18" s="1"/>
  <c r="AC20" i="18"/>
  <c r="E75" i="18"/>
  <c r="E77" i="18"/>
  <c r="E62" i="22"/>
  <c r="O202" i="17"/>
  <c r="S197" i="17"/>
  <c r="G29" i="15" s="1"/>
  <c r="AL28" i="22"/>
  <c r="AL28" i="18" s="1"/>
  <c r="AM27" i="18"/>
  <c r="O196" i="17"/>
  <c r="E45" i="18" s="1"/>
  <c r="O204" i="17"/>
  <c r="F43" i="15" s="1"/>
  <c r="E5" i="22"/>
  <c r="E5" i="21"/>
  <c r="E7" i="21"/>
  <c r="E7" i="20"/>
  <c r="E5" i="20"/>
  <c r="E9" i="20"/>
  <c r="E11" i="21"/>
  <c r="E9" i="21"/>
  <c r="S190" i="17"/>
  <c r="F5" i="22"/>
  <c r="F5" i="21"/>
  <c r="F7" i="20"/>
  <c r="F7" i="21"/>
  <c r="F9" i="21"/>
  <c r="F11" i="21"/>
  <c r="F9" i="20"/>
  <c r="F5" i="20"/>
  <c r="S188" i="17"/>
  <c r="E5" i="18"/>
  <c r="E7" i="18"/>
  <c r="U19" i="18" s="1"/>
  <c r="U21" i="18" s="1"/>
  <c r="S189" i="17"/>
  <c r="F10" i="18" s="1"/>
  <c r="F5" i="18"/>
  <c r="F7" i="18"/>
  <c r="U26" i="18" s="1"/>
  <c r="U28" i="18" s="1"/>
  <c r="O187" i="17"/>
  <c r="P5" i="15" s="1"/>
  <c r="O188" i="17"/>
  <c r="O189" i="17"/>
  <c r="E10" i="18" s="1"/>
  <c r="O190" i="17"/>
  <c r="S187" i="17"/>
  <c r="Q5" i="15" s="1"/>
  <c r="E51" i="18" l="1" a="1"/>
  <c r="E51" i="18" s="1"/>
  <c r="E52" i="18" s="1"/>
  <c r="AE21" i="18"/>
  <c r="E67" i="18" s="1" a="1"/>
  <c r="E67" i="18" s="1"/>
  <c r="E68" i="18" s="1"/>
  <c r="F47" i="18"/>
  <c r="AF26" i="22"/>
  <c r="AF28" i="22" s="1"/>
  <c r="F36" i="22"/>
  <c r="AE26" i="22"/>
  <c r="AQ19" i="22"/>
  <c r="AQ21" i="22" s="1"/>
  <c r="E64" i="22"/>
  <c r="AP19" i="22"/>
  <c r="AE26" i="18"/>
  <c r="AQ26" i="22"/>
  <c r="AQ28" i="22" s="1"/>
  <c r="F64" i="22"/>
  <c r="AP26" i="22"/>
  <c r="E54" i="18"/>
  <c r="E53" i="18"/>
  <c r="E55" i="18"/>
  <c r="F30" i="15" s="1"/>
  <c r="E47" i="18"/>
  <c r="F86" i="18" a="1"/>
  <c r="F86" i="18" s="1"/>
  <c r="F87" i="18" s="1"/>
  <c r="AP28" i="18"/>
  <c r="F102" i="18" s="1" a="1"/>
  <c r="F102" i="18" s="1"/>
  <c r="F103" i="18" s="1"/>
  <c r="F106" i="18" s="1"/>
  <c r="G45" i="15" s="1"/>
  <c r="AP19" i="18"/>
  <c r="AF19" i="22"/>
  <c r="AF21" i="22" s="1"/>
  <c r="E36" i="22"/>
  <c r="AE19" i="22"/>
  <c r="F13" i="15"/>
  <c r="Q9" i="15"/>
  <c r="F14" i="21"/>
  <c r="W38" i="21" s="1"/>
  <c r="W40" i="21" s="1"/>
  <c r="P9" i="15"/>
  <c r="E14" i="21"/>
  <c r="G13" i="15"/>
  <c r="Y27" i="21"/>
  <c r="Y29" i="21" s="1"/>
  <c r="X27" i="21"/>
  <c r="X29" i="21" s="1"/>
  <c r="X23" i="20"/>
  <c r="X25" i="20" s="1"/>
  <c r="E7" i="22"/>
  <c r="U26" i="22"/>
  <c r="U28" i="22" s="1"/>
  <c r="T19" i="22"/>
  <c r="E12" i="20"/>
  <c r="W23" i="20" s="1"/>
  <c r="W25" i="20" s="1"/>
  <c r="Y38" i="21"/>
  <c r="Y40" i="21" s="1"/>
  <c r="X38" i="21"/>
  <c r="X40" i="21" s="1"/>
  <c r="X32" i="20"/>
  <c r="X34" i="20" s="1"/>
  <c r="F12" i="20"/>
  <c r="F7" i="22"/>
  <c r="T26" i="22"/>
  <c r="T26" i="18"/>
  <c r="T19" i="18"/>
  <c r="F12" i="18"/>
  <c r="E12" i="18"/>
  <c r="F90" i="18" l="1"/>
  <c r="G44" i="15" s="1"/>
  <c r="F89" i="18"/>
  <c r="F88" i="18"/>
  <c r="E69" i="18"/>
  <c r="E70" i="18"/>
  <c r="E71" i="18"/>
  <c r="F31" i="15" s="1"/>
  <c r="AE28" i="18"/>
  <c r="F67" i="18" s="1" a="1"/>
  <c r="F67" i="18" s="1"/>
  <c r="F68" i="18" s="1"/>
  <c r="F71" i="18" s="1"/>
  <c r="G31" i="15" s="1"/>
  <c r="F51" i="18" a="1"/>
  <c r="F51" i="18" s="1"/>
  <c r="F52" i="18" s="1"/>
  <c r="AP21" i="18"/>
  <c r="E102" i="18" s="1" a="1"/>
  <c r="E102" i="18" s="1"/>
  <c r="E103" i="18" s="1"/>
  <c r="E86" i="18" a="1"/>
  <c r="E86" i="18" s="1"/>
  <c r="E87" i="18" s="1"/>
  <c r="AP21" i="22"/>
  <c r="E80" i="22" s="1" a="1"/>
  <c r="E80" i="22" s="1"/>
  <c r="E81" i="22" s="1"/>
  <c r="E82" i="22" s="1"/>
  <c r="E69" i="22" a="1"/>
  <c r="E69" i="22" s="1"/>
  <c r="E70" i="22" s="1"/>
  <c r="E71" i="22" s="1"/>
  <c r="F40" i="15" s="1"/>
  <c r="E83" i="22"/>
  <c r="F104" i="18"/>
  <c r="F105" i="18"/>
  <c r="AP28" i="22"/>
  <c r="F80" i="22" s="1" a="1"/>
  <c r="F80" i="22" s="1"/>
  <c r="F81" i="22" s="1"/>
  <c r="F82" i="22" s="1"/>
  <c r="F69" i="22" a="1"/>
  <c r="F69" i="22" s="1"/>
  <c r="F70" i="22" s="1"/>
  <c r="F71" i="22" s="1"/>
  <c r="G40" i="15" s="1"/>
  <c r="AE21" i="22"/>
  <c r="E52" i="22" s="1" a="1"/>
  <c r="E52" i="22" s="1"/>
  <c r="E53" i="22" s="1"/>
  <c r="E54" i="22" s="1"/>
  <c r="E41" i="22" a="1"/>
  <c r="E41" i="22" s="1"/>
  <c r="E42" i="22" s="1"/>
  <c r="E43" i="22" s="1"/>
  <c r="F26" i="15" s="1"/>
  <c r="F83" i="22"/>
  <c r="AE28" i="22"/>
  <c r="F52" i="22" s="1" a="1"/>
  <c r="F52" i="22" s="1"/>
  <c r="F53" i="22" s="1"/>
  <c r="F54" i="22" s="1"/>
  <c r="F41" i="22" a="1"/>
  <c r="F41" i="22" s="1"/>
  <c r="F42" i="22" s="1"/>
  <c r="F43" i="22" s="1"/>
  <c r="G26" i="15" s="1"/>
  <c r="U35" i="22"/>
  <c r="G23" i="22" s="1" a="1"/>
  <c r="G23" i="22" s="1"/>
  <c r="G24" i="22" s="1"/>
  <c r="G27" i="22" s="1"/>
  <c r="H11" i="15" s="1"/>
  <c r="G13" i="22" a="1"/>
  <c r="G13" i="22" s="1"/>
  <c r="G14" i="22" s="1"/>
  <c r="G15" i="22" s="1"/>
  <c r="H10" i="15" s="1"/>
  <c r="T28" i="22"/>
  <c r="F23" i="22" s="1" a="1"/>
  <c r="F23" i="22" s="1"/>
  <c r="F24" i="22" s="1"/>
  <c r="F26" i="22" s="1"/>
  <c r="F13" i="22" a="1"/>
  <c r="F13" i="22" s="1"/>
  <c r="F14" i="22" s="1"/>
  <c r="F15" i="22" s="1"/>
  <c r="G10" i="15" s="1"/>
  <c r="E14" i="20"/>
  <c r="T21" i="22"/>
  <c r="E23" i="22" s="1" a="1"/>
  <c r="E23" i="22" s="1"/>
  <c r="E24" i="22" s="1"/>
  <c r="E27" i="22" s="1"/>
  <c r="F11" i="15" s="1"/>
  <c r="E13" i="22" a="1"/>
  <c r="E13" i="22" s="1"/>
  <c r="E14" i="22" s="1"/>
  <c r="E15" i="22" s="1"/>
  <c r="F10" i="15" s="1"/>
  <c r="F14" i="20"/>
  <c r="V23" i="20"/>
  <c r="E16" i="21"/>
  <c r="W27" i="21"/>
  <c r="W29" i="21" s="1"/>
  <c r="V27" i="21"/>
  <c r="V32" i="20"/>
  <c r="W32" i="20"/>
  <c r="W34" i="20" s="1"/>
  <c r="F16" i="21"/>
  <c r="V38" i="21"/>
  <c r="E16" i="18" a="1"/>
  <c r="E16" i="18" s="1"/>
  <c r="E17" i="18" s="1"/>
  <c r="E20" i="18" s="1"/>
  <c r="F14" i="15" s="1"/>
  <c r="T21" i="18"/>
  <c r="E32" i="18" s="1" a="1"/>
  <c r="E32" i="18" s="1"/>
  <c r="E33" i="18" s="1"/>
  <c r="E35" i="18" s="1"/>
  <c r="F16" i="18" a="1"/>
  <c r="F16" i="18" s="1"/>
  <c r="F17" i="18" s="1"/>
  <c r="F20" i="18" s="1"/>
  <c r="G14" i="15" s="1"/>
  <c r="T28" i="18"/>
  <c r="F32" i="18" s="1" a="1"/>
  <c r="F32" i="18" s="1"/>
  <c r="F33" i="18" s="1"/>
  <c r="F35" i="18" s="1"/>
  <c r="F56" i="22" l="1"/>
  <c r="G27" i="15" s="1"/>
  <c r="E56" i="22"/>
  <c r="F27" i="15" s="1"/>
  <c r="G26" i="22"/>
  <c r="F69" i="18"/>
  <c r="F53" i="18"/>
  <c r="F54" i="18"/>
  <c r="F55" i="18"/>
  <c r="G30" i="15" s="1"/>
  <c r="E55" i="22"/>
  <c r="E84" i="22"/>
  <c r="F41" i="15" s="1"/>
  <c r="F84" i="22"/>
  <c r="G41" i="15" s="1"/>
  <c r="F70" i="18"/>
  <c r="E90" i="18"/>
  <c r="F44" i="15" s="1"/>
  <c r="E88" i="18"/>
  <c r="E89" i="18"/>
  <c r="G25" i="22"/>
  <c r="F55" i="22"/>
  <c r="E106" i="18"/>
  <c r="F45" i="15" s="1"/>
  <c r="E105" i="18"/>
  <c r="E104" i="18"/>
  <c r="E25" i="22"/>
  <c r="E26" i="22"/>
  <c r="V34" i="20"/>
  <c r="F19" i="20" a="1"/>
  <c r="F19" i="20" s="1"/>
  <c r="F20" i="20" s="1"/>
  <c r="F21" i="20" s="1"/>
  <c r="Q6" i="15" s="1"/>
  <c r="V25" i="20"/>
  <c r="E29" i="20" s="1" a="1"/>
  <c r="E29" i="20" s="1"/>
  <c r="E30" i="20" s="1"/>
  <c r="E32" i="20" s="1"/>
  <c r="E19" i="20" a="1"/>
  <c r="E19" i="20" s="1"/>
  <c r="E20" i="20" s="1"/>
  <c r="E21" i="20" s="1"/>
  <c r="P6" i="15" s="1"/>
  <c r="F36" i="18"/>
  <c r="G15" i="15" s="1"/>
  <c r="E36" i="18"/>
  <c r="F15" i="15" s="1"/>
  <c r="V40" i="21"/>
  <c r="F31" i="21" s="1" a="1"/>
  <c r="F31" i="21" s="1"/>
  <c r="F32" i="21" s="1"/>
  <c r="F35" i="21" s="1"/>
  <c r="Q11" i="15" s="1"/>
  <c r="F21" i="21" a="1"/>
  <c r="F21" i="21" s="1"/>
  <c r="F22" i="21" s="1"/>
  <c r="Q10" i="15" s="1"/>
  <c r="V29" i="21"/>
  <c r="E21" i="21" a="1"/>
  <c r="E21" i="21" s="1"/>
  <c r="E22" i="21" s="1"/>
  <c r="P10" i="15" s="1"/>
  <c r="E31" i="21" a="1"/>
  <c r="E31" i="21" s="1"/>
  <c r="E32" i="21" s="1"/>
  <c r="E34" i="21" s="1"/>
  <c r="F27" i="22"/>
  <c r="G11" i="15" s="1"/>
  <c r="F25" i="22"/>
  <c r="F29" i="20" a="1"/>
  <c r="F29" i="20" s="1"/>
  <c r="F30" i="20" s="1"/>
  <c r="F33" i="20" s="1"/>
  <c r="Q7" i="15" s="1"/>
  <c r="F18" i="18"/>
  <c r="F19" i="18"/>
  <c r="E19" i="18"/>
  <c r="E18" i="18"/>
  <c r="F34" i="18"/>
  <c r="E34" i="18"/>
  <c r="E33" i="20" l="1"/>
  <c r="P7" i="15" s="1"/>
  <c r="E31" i="20"/>
  <c r="F34" i="21"/>
  <c r="F33" i="21"/>
  <c r="E33" i="21"/>
  <c r="E35" i="21"/>
  <c r="P11" i="15" s="1"/>
  <c r="F31" i="20"/>
  <c r="F32" i="20"/>
</calcChain>
</file>

<file path=xl/sharedStrings.xml><?xml version="1.0" encoding="utf-8"?>
<sst xmlns="http://schemas.openxmlformats.org/spreadsheetml/2006/main" count="1692" uniqueCount="529">
  <si>
    <t>Dato</t>
  </si>
  <si>
    <t>Aksjeavk. NOK</t>
  </si>
  <si>
    <t>Renteavk. NOK</t>
  </si>
  <si>
    <t>Fondet (eksl eiendom) NOK</t>
  </si>
  <si>
    <t>Return in percent, in NOK terms</t>
  </si>
  <si>
    <t>Europeiske Union</t>
  </si>
  <si>
    <t>USA</t>
  </si>
  <si>
    <t>Japan</t>
  </si>
  <si>
    <t>Storbritannia</t>
  </si>
  <si>
    <t>Canada</t>
  </si>
  <si>
    <t>1 EUR</t>
  </si>
  <si>
    <t>1 USD</t>
  </si>
  <si>
    <t>1 GBP</t>
  </si>
  <si>
    <t>1 CAD</t>
  </si>
  <si>
    <t>Fondet (eksl eiendom) USD</t>
  </si>
  <si>
    <t>Aksjeavk. USD</t>
  </si>
  <si>
    <t>Renteavk. USD</t>
  </si>
  <si>
    <t>Return in percent, in USD terms</t>
  </si>
  <si>
    <t>Return in percent, Currency basket</t>
  </si>
  <si>
    <t>Fondet (eksl eiendom) Basket</t>
  </si>
  <si>
    <t>Aksjeavk. Basket</t>
  </si>
  <si>
    <t>Renteavk. Basket</t>
  </si>
  <si>
    <t>(All returns in the following dataset is reuturns exclu. Realestate)</t>
  </si>
  <si>
    <t>Sveits</t>
  </si>
  <si>
    <t>USD</t>
  </si>
  <si>
    <t>EUR</t>
  </si>
  <si>
    <t>GBP</t>
  </si>
  <si>
    <t>JPY</t>
  </si>
  <si>
    <t>Fixed-Income</t>
  </si>
  <si>
    <t>CHF</t>
  </si>
  <si>
    <t>Currency</t>
  </si>
  <si>
    <t>Stocks</t>
  </si>
  <si>
    <t>CAD</t>
  </si>
  <si>
    <t>AUD</t>
  </si>
  <si>
    <t>Stocks (NOK)</t>
  </si>
  <si>
    <t>FI (NOK)</t>
  </si>
  <si>
    <t>Total (NOK)</t>
  </si>
  <si>
    <t>Weight Stocks</t>
  </si>
  <si>
    <t>Weight FI</t>
  </si>
  <si>
    <t>Equity weight</t>
  </si>
  <si>
    <t>Fixed income weight</t>
  </si>
  <si>
    <t>FI Weight</t>
  </si>
  <si>
    <t>Month</t>
  </si>
  <si>
    <t>Date</t>
  </si>
  <si>
    <t>Foreign Exchange rate</t>
  </si>
  <si>
    <t>Short-term Interest rates</t>
  </si>
  <si>
    <t>Norway</t>
  </si>
  <si>
    <t>EU (19)</t>
  </si>
  <si>
    <t>Great Britain</t>
  </si>
  <si>
    <t>Monthly interest rate per month</t>
  </si>
  <si>
    <t>F(NOK/USD)</t>
  </si>
  <si>
    <t>F(NOK/EURO)</t>
  </si>
  <si>
    <t>1-month Forward</t>
  </si>
  <si>
    <t>F(NOK/GBP)</t>
  </si>
  <si>
    <t>F(NOK/JPY)</t>
  </si>
  <si>
    <t>F(NOK/CHF)</t>
  </si>
  <si>
    <t>F(NOK/CAD)</t>
  </si>
  <si>
    <t>1 JPY</t>
  </si>
  <si>
    <t>1 CHF</t>
  </si>
  <si>
    <t>Ret_fund_nok</t>
  </si>
  <si>
    <t>s_nokusd</t>
  </si>
  <si>
    <t>s_nokeur</t>
  </si>
  <si>
    <t>s_nokgbp</t>
  </si>
  <si>
    <t>s_nokjpy</t>
  </si>
  <si>
    <t>s_nokchf</t>
  </si>
  <si>
    <t>s_nokcad</t>
  </si>
  <si>
    <t>f_nokusd</t>
  </si>
  <si>
    <t>f_nokeur</t>
  </si>
  <si>
    <t>f_nokgbp</t>
  </si>
  <si>
    <t>f_nokjpy</t>
  </si>
  <si>
    <t>f_nokchf</t>
  </si>
  <si>
    <t>f_nokcad</t>
  </si>
  <si>
    <t>EU</t>
  </si>
  <si>
    <t>Switzerland</t>
  </si>
  <si>
    <t>i_nok</t>
  </si>
  <si>
    <t>i_usd</t>
  </si>
  <si>
    <t>i_eur</t>
  </si>
  <si>
    <t>i_gbp</t>
  </si>
  <si>
    <t>i_chf</t>
  </si>
  <si>
    <t>i_jpy</t>
  </si>
  <si>
    <t>i_cad</t>
  </si>
  <si>
    <t>1-Month Interest rate, per month</t>
  </si>
  <si>
    <t>w_usd</t>
  </si>
  <si>
    <t>w_eur</t>
  </si>
  <si>
    <t>w_gbp</t>
  </si>
  <si>
    <t>w_jpy</t>
  </si>
  <si>
    <t>w_chf</t>
  </si>
  <si>
    <t>w_cad</t>
  </si>
  <si>
    <t>Data for import to Stata:</t>
  </si>
  <si>
    <t>ret_s_nokusd</t>
  </si>
  <si>
    <t>ret_s_nokeur</t>
  </si>
  <si>
    <t>ret_s_nokgbp</t>
  </si>
  <si>
    <t>ret_s_nokjpy</t>
  </si>
  <si>
    <t>ret_s_nokchf</t>
  </si>
  <si>
    <t>ret_s_nokcad</t>
  </si>
  <si>
    <t>ret_f_nokusd</t>
  </si>
  <si>
    <t>ret_f_nokeur</t>
  </si>
  <si>
    <t>ret_f_nokgbp</t>
  </si>
  <si>
    <t>ret_f_nokjpy</t>
  </si>
  <si>
    <t>ret_f_nokchf</t>
  </si>
  <si>
    <t>ret_f_nokcad</t>
  </si>
  <si>
    <t>NOK</t>
  </si>
  <si>
    <t>Last Price</t>
  </si>
  <si>
    <t>Excess return  fund (NOK)</t>
  </si>
  <si>
    <t>(Excess) Ret_fund_nok</t>
  </si>
  <si>
    <t>(Log normal excess return on ret variables)</t>
  </si>
  <si>
    <t>Average</t>
  </si>
  <si>
    <t>Std.deviation</t>
  </si>
  <si>
    <t>Average(2003)</t>
  </si>
  <si>
    <t>Std.dev. (2003)</t>
  </si>
  <si>
    <t>1-month interest rate per annual</t>
  </si>
  <si>
    <t>Table I: Summary Statistics (Full sample: 2003m1 - 2017m12)</t>
  </si>
  <si>
    <t>NOK/USD</t>
  </si>
  <si>
    <t>NOK/EUR</t>
  </si>
  <si>
    <t>NOK/GBP</t>
  </si>
  <si>
    <t>NOK/JPY</t>
  </si>
  <si>
    <t>NOK/CHF</t>
  </si>
  <si>
    <t>NOK/CAD</t>
  </si>
  <si>
    <t>UK</t>
  </si>
  <si>
    <t>Eurozone</t>
  </si>
  <si>
    <t>beta_usd</t>
  </si>
  <si>
    <t>beta_gbp</t>
  </si>
  <si>
    <t>beta_eur</t>
  </si>
  <si>
    <t>beta_jpy</t>
  </si>
  <si>
    <t>beta_chf</t>
  </si>
  <si>
    <t>beta_cad</t>
  </si>
  <si>
    <t>i</t>
  </si>
  <si>
    <t>GPFG return on fund in NOK</t>
  </si>
  <si>
    <t>Unhedged</t>
  </si>
  <si>
    <t>Unitary</t>
  </si>
  <si>
    <t>Unconditional</t>
  </si>
  <si>
    <t>Conditional</t>
  </si>
  <si>
    <t>Universal</t>
  </si>
  <si>
    <t>Min.-variance hedge</t>
  </si>
  <si>
    <t>FTSE World index</t>
  </si>
  <si>
    <t>Return per month FTSE World Index</t>
  </si>
  <si>
    <t>ftse_nok</t>
  </si>
  <si>
    <t>ftse_usd</t>
  </si>
  <si>
    <t>ftse_eur</t>
  </si>
  <si>
    <t>ftse_gbp</t>
  </si>
  <si>
    <t>ftse_jpy</t>
  </si>
  <si>
    <t>ftse_chf</t>
  </si>
  <si>
    <t>ftse_cad</t>
  </si>
  <si>
    <t>nok/usd</t>
  </si>
  <si>
    <t>nok/eur</t>
  </si>
  <si>
    <t>nok/gbp</t>
  </si>
  <si>
    <t>nok/jpy</t>
  </si>
  <si>
    <t>nok/chf</t>
  </si>
  <si>
    <t>nok/cad</t>
  </si>
  <si>
    <t>usd/nok</t>
  </si>
  <si>
    <t>usd/eur</t>
  </si>
  <si>
    <t>usd/gbp</t>
  </si>
  <si>
    <t>usd/jpy</t>
  </si>
  <si>
    <t>usd/chf</t>
  </si>
  <si>
    <t>usd/cad</t>
  </si>
  <si>
    <t>eur/nok</t>
  </si>
  <si>
    <t>eur/usd</t>
  </si>
  <si>
    <t>eur/gbp</t>
  </si>
  <si>
    <t>eur/jpy</t>
  </si>
  <si>
    <t>eur/chf</t>
  </si>
  <si>
    <t>eur/cad</t>
  </si>
  <si>
    <t>gbp/nok</t>
  </si>
  <si>
    <t>gbp/usd</t>
  </si>
  <si>
    <t>gbp/eur</t>
  </si>
  <si>
    <t>gbp/jpy</t>
  </si>
  <si>
    <t>gbp/chf</t>
  </si>
  <si>
    <t>gbp/cad</t>
  </si>
  <si>
    <t>jpy/nok</t>
  </si>
  <si>
    <t>jpy/usd</t>
  </si>
  <si>
    <t>jpy/eur</t>
  </si>
  <si>
    <t>jpy/gbp</t>
  </si>
  <si>
    <t>jpy/chf</t>
  </si>
  <si>
    <t>jpy/cad</t>
  </si>
  <si>
    <t>chf/nok</t>
  </si>
  <si>
    <t>chf/usd</t>
  </si>
  <si>
    <t>chf/eur</t>
  </si>
  <si>
    <t>chf/gbp</t>
  </si>
  <si>
    <t>chf/jpy</t>
  </si>
  <si>
    <t>chf/cad</t>
  </si>
  <si>
    <t>cad/nok</t>
  </si>
  <si>
    <t>cad/usd</t>
  </si>
  <si>
    <t>cad/eur</t>
  </si>
  <si>
    <t>cad/gbp</t>
  </si>
  <si>
    <t>cad/jpy</t>
  </si>
  <si>
    <t>cad/chf</t>
  </si>
  <si>
    <t>Conditional hedging strategy</t>
  </si>
  <si>
    <t>con_eur</t>
  </si>
  <si>
    <t>con_usd</t>
  </si>
  <si>
    <t>con_gbp</t>
  </si>
  <si>
    <t>con_jpy</t>
  </si>
  <si>
    <t>con_cad</t>
  </si>
  <si>
    <t>con_chf</t>
  </si>
  <si>
    <t>dum_con_usd</t>
  </si>
  <si>
    <t>dum_con_eur</t>
  </si>
  <si>
    <t>dum_con_gbp</t>
  </si>
  <si>
    <t>dum_con_jpy</t>
  </si>
  <si>
    <t>dum_con_chf</t>
  </si>
  <si>
    <t>dum_con_cad</t>
  </si>
  <si>
    <t>For USD</t>
  </si>
  <si>
    <t>For EUR</t>
  </si>
  <si>
    <t>For GBP</t>
  </si>
  <si>
    <t>For JPY</t>
  </si>
  <si>
    <t>For CHF</t>
  </si>
  <si>
    <t>For CAD</t>
  </si>
  <si>
    <t>If it predicts right = 1, if it predicts wrong = 0</t>
  </si>
  <si>
    <t>Full Sample</t>
  </si>
  <si>
    <t>Sub-sample 1</t>
  </si>
  <si>
    <t>Sub-sample 2</t>
  </si>
  <si>
    <t>Avg.</t>
  </si>
  <si>
    <t>Avg. Annual</t>
  </si>
  <si>
    <t>Std.dev. p.a.</t>
  </si>
  <si>
    <t>Min</t>
  </si>
  <si>
    <t>Max</t>
  </si>
  <si>
    <t>Monthly return on Forwards long position p.a.</t>
  </si>
  <si>
    <t>Continously compounded excess return during the period</t>
  </si>
  <si>
    <t>UH</t>
  </si>
  <si>
    <t>FH</t>
  </si>
  <si>
    <t>CFH</t>
  </si>
  <si>
    <t>MV</t>
  </si>
  <si>
    <t>CMV</t>
  </si>
  <si>
    <t>COH</t>
  </si>
  <si>
    <t xml:space="preserve">Avg. on all </t>
  </si>
  <si>
    <t>Excess return FTSE World Index, per month (of average interest rate)</t>
  </si>
  <si>
    <t>In thesis:</t>
  </si>
  <si>
    <t>Moving averages 24 months</t>
  </si>
  <si>
    <t>Volatility</t>
  </si>
  <si>
    <t>Compounded excess return</t>
  </si>
  <si>
    <t>UNIH</t>
  </si>
  <si>
    <t>CUNIH</t>
  </si>
  <si>
    <t>Sharpe ratio</t>
  </si>
  <si>
    <t>Skewness:</t>
  </si>
  <si>
    <t>Kurtosis:</t>
  </si>
  <si>
    <t>Skewness</t>
  </si>
  <si>
    <t>Kurtosis</t>
  </si>
  <si>
    <t>Panel A</t>
  </si>
  <si>
    <t>Panel B</t>
  </si>
  <si>
    <t>SR p.a.:</t>
  </si>
  <si>
    <t>SR p.m.</t>
  </si>
  <si>
    <t>Unhedged vs.</t>
  </si>
  <si>
    <t>Periods (T)</t>
  </si>
  <si>
    <t>sigma(1) A</t>
  </si>
  <si>
    <t>sigma(1) B</t>
  </si>
  <si>
    <t>sigma(3) A</t>
  </si>
  <si>
    <t>sigma(3) B</t>
  </si>
  <si>
    <t>SR A</t>
  </si>
  <si>
    <t>SR B</t>
  </si>
  <si>
    <t>Sharpe ratio difference:</t>
  </si>
  <si>
    <t>Sharpe ratio A:</t>
  </si>
  <si>
    <t>Sharpe ratio B:</t>
  </si>
  <si>
    <t>m1a</t>
  </si>
  <si>
    <t>m2a</t>
  </si>
  <si>
    <t>m1b</t>
  </si>
  <si>
    <t>m2b</t>
  </si>
  <si>
    <t>If i(FC , t-1) &lt; i(DC , t-1) =&gt; Hedge in time t</t>
  </si>
  <si>
    <t>SR a/d m1</t>
  </si>
  <si>
    <t>SR a/d m2</t>
  </si>
  <si>
    <t>SR b/d m1</t>
  </si>
  <si>
    <t>SR b/d m2</t>
  </si>
  <si>
    <t>a=FH</t>
  </si>
  <si>
    <t>b=unhedged</t>
  </si>
  <si>
    <t>Var(SR A)</t>
  </si>
  <si>
    <t>Var(SR B)</t>
  </si>
  <si>
    <t>VAR(SRa-SRb)</t>
  </si>
  <si>
    <t>S.E.(SR B)</t>
  </si>
  <si>
    <t>S.E.(SR A)</t>
  </si>
  <si>
    <t>S.E.(Sra-SRb)</t>
  </si>
  <si>
    <t>SR Diff. (A-B)</t>
  </si>
  <si>
    <t>Australia</t>
  </si>
  <si>
    <t>1 AUD</t>
  </si>
  <si>
    <t>F(NOK/AUD)</t>
  </si>
  <si>
    <t>s_nokaud</t>
  </si>
  <si>
    <t>f_nokaud</t>
  </si>
  <si>
    <t>i_aud</t>
  </si>
  <si>
    <t>w_aud</t>
  </si>
  <si>
    <t>ftse_aud</t>
  </si>
  <si>
    <t>ret_s_nokaud</t>
  </si>
  <si>
    <t>ret_f_nokaud</t>
  </si>
  <si>
    <t>NOK/AUD</t>
  </si>
  <si>
    <t>aud/nok</t>
  </si>
  <si>
    <t>aud/usd</t>
  </si>
  <si>
    <t>aud/eur</t>
  </si>
  <si>
    <t>aud/gbp</t>
  </si>
  <si>
    <t>aud/jpy</t>
  </si>
  <si>
    <t>aud/chf</t>
  </si>
  <si>
    <t>aud/cad</t>
  </si>
  <si>
    <t>nok/aud</t>
  </si>
  <si>
    <t>usd/aud</t>
  </si>
  <si>
    <t>eur/aud</t>
  </si>
  <si>
    <t>gbp/aud</t>
  </si>
  <si>
    <t>jpy/aud</t>
  </si>
  <si>
    <t>chf/aud</t>
  </si>
  <si>
    <t>cad/aud</t>
  </si>
  <si>
    <t>beta__aud</t>
  </si>
  <si>
    <t>con_aud</t>
  </si>
  <si>
    <t>For AUD</t>
  </si>
  <si>
    <t>Monthly currency return, p.a.</t>
  </si>
  <si>
    <t>Excess ret. NOK</t>
  </si>
  <si>
    <t>Excess ret. Basket</t>
  </si>
  <si>
    <t>24 month moving average</t>
  </si>
  <si>
    <t>GPFG portfolio weights</t>
  </si>
  <si>
    <t>Other</t>
  </si>
  <si>
    <t>CC. Excess ret. NOK</t>
  </si>
  <si>
    <t>CC. Excess ret. Basket</t>
  </si>
  <si>
    <t>a=CFH</t>
  </si>
  <si>
    <t>a=UNIH</t>
  </si>
  <si>
    <t>a=MV</t>
  </si>
  <si>
    <t>a=CUNIH</t>
  </si>
  <si>
    <t>a=CMV</t>
  </si>
  <si>
    <t>a=COH</t>
  </si>
  <si>
    <t>UH - Unhedged</t>
  </si>
  <si>
    <t>FH - Full Hedge</t>
  </si>
  <si>
    <t>CFH - Conditional Full Hedge</t>
  </si>
  <si>
    <t>UNIH - Universal Hedge</t>
  </si>
  <si>
    <t>CUNIH - Conditional Universal Hedge</t>
  </si>
  <si>
    <t>MV - Minimum Variance Hedge</t>
  </si>
  <si>
    <t>CMV - Conditional Min. Variance Hedge</t>
  </si>
  <si>
    <t>COH - Conditional Optimal Hedge</t>
  </si>
  <si>
    <t>Across all currency pairs</t>
  </si>
  <si>
    <t>Average (from 2003)</t>
  </si>
  <si>
    <t>St. Deviation (from 2003)</t>
  </si>
  <si>
    <t>Moments:</t>
  </si>
  <si>
    <t>Cov. Mat.</t>
  </si>
  <si>
    <t>Significance level (%)</t>
  </si>
  <si>
    <r>
      <t>Figure I</t>
    </r>
    <r>
      <rPr>
        <sz val="10"/>
        <color rgb="FF000000"/>
        <rFont val="Times New Roman"/>
        <family val="1"/>
      </rPr>
      <t xml:space="preserve"> – Historical portfolio weights per annum in the currencies with the overall largest exposure to the portfolio in the period between 1998m1-2017m12.</t>
    </r>
  </si>
  <si>
    <t>Curr. Exposure  R(nok)</t>
  </si>
  <si>
    <r>
      <t>Figure III</t>
    </r>
    <r>
      <rPr>
        <sz val="10"/>
        <color rgb="FF000000"/>
        <rFont val="Times New Roman"/>
        <family val="1"/>
      </rPr>
      <t xml:space="preserve"> – </t>
    </r>
    <r>
      <rPr>
        <b/>
        <sz val="10"/>
        <color rgb="FF000000"/>
        <rFont val="Times New Roman"/>
        <family val="1"/>
      </rPr>
      <t>Panel A</t>
    </r>
    <r>
      <rPr>
        <sz val="10"/>
        <color rgb="FF000000"/>
        <rFont val="Times New Roman"/>
        <family val="1"/>
      </rPr>
      <t xml:space="preserve"> - Comparison of the volatility of return expressed in NOK and in the currency basket in the period between 1998m1-2017m12.</t>
    </r>
  </si>
  <si>
    <t>Lower Confidence Bound</t>
  </si>
  <si>
    <t>Upper Confidence Bound</t>
  </si>
  <si>
    <t>Test for changes in Sharpe Ratio</t>
  </si>
  <si>
    <t>Skew a/d m1</t>
  </si>
  <si>
    <t>Skew a/d m2</t>
  </si>
  <si>
    <t>Skew a/d m3</t>
  </si>
  <si>
    <t>Skew b/d m1</t>
  </si>
  <si>
    <t>Skew b/d m2</t>
  </si>
  <si>
    <t>Skew b/d m3</t>
  </si>
  <si>
    <t>m3a</t>
  </si>
  <si>
    <t>m3b</t>
  </si>
  <si>
    <t>sigma^2 A</t>
  </si>
  <si>
    <t>sigma^2 B</t>
  </si>
  <si>
    <t>sigma^1 A</t>
  </si>
  <si>
    <t>sigma^1 B</t>
  </si>
  <si>
    <t>sigma^3 A</t>
  </si>
  <si>
    <t>sigma^3 B</t>
  </si>
  <si>
    <t>Skewness difference:</t>
  </si>
  <si>
    <t>Skewness A</t>
  </si>
  <si>
    <t>Skewness B</t>
  </si>
  <si>
    <t>Skewness Diff. (A-B)</t>
  </si>
  <si>
    <t>VAR(Skew a - Skew b)</t>
  </si>
  <si>
    <t>S.E.(Skew a - Skew b)</t>
  </si>
  <si>
    <t xml:space="preserve">        1-tailed p-value - Ho: (SkewA - SkewB) ≤ 0</t>
  </si>
  <si>
    <t>Test for changes in Kurtosis</t>
  </si>
  <si>
    <t>Test for changes in Skewness</t>
  </si>
  <si>
    <t>Kurtosis A</t>
  </si>
  <si>
    <t>Kurtosis Diff. (A-B)</t>
  </si>
  <si>
    <t>Kurtosis B</t>
  </si>
  <si>
    <t>VAR(Kurt.a - Kurt.b)</t>
  </si>
  <si>
    <t>S.E.(Kurt.a - Kurt.b)</t>
  </si>
  <si>
    <t xml:space="preserve">        1-tailed p-value - Ho: (Kurt.A - Kurt.B) ≤ 0</t>
  </si>
  <si>
    <t>m4a</t>
  </si>
  <si>
    <t>K a/d m1</t>
  </si>
  <si>
    <t>K a/d m2</t>
  </si>
  <si>
    <t>K a/d m3</t>
  </si>
  <si>
    <t>K a/d m4</t>
  </si>
  <si>
    <t>K b/d m1</t>
  </si>
  <si>
    <t>K b/d m2</t>
  </si>
  <si>
    <t>K b/d m3</t>
  </si>
  <si>
    <t>K b /d m4</t>
  </si>
  <si>
    <t>sigma^4 A</t>
  </si>
  <si>
    <t>sigma^4 B</t>
  </si>
  <si>
    <t>Test for changes in Standard Deviation</t>
  </si>
  <si>
    <t>Standard dev. A</t>
  </si>
  <si>
    <t>Standard dev. B</t>
  </si>
  <si>
    <t>SD Diff. (A-B)</t>
  </si>
  <si>
    <t>VAR(SDa-SDb)</t>
  </si>
  <si>
    <t>S.E.(SDa-SDb)</t>
  </si>
  <si>
    <t>Standard deviation difference:</t>
  </si>
  <si>
    <t>Unitary incorrect ret</t>
  </si>
  <si>
    <t>Unitary correct ret</t>
  </si>
  <si>
    <t>t-test (SD a-  SD b)</t>
  </si>
  <si>
    <t>t-test(SRa-SRb)</t>
  </si>
  <si>
    <t>t-test(SR unhedged)</t>
  </si>
  <si>
    <t>t-test (SR a)</t>
  </si>
  <si>
    <t>t-test (Skew a - Skew b)</t>
  </si>
  <si>
    <t>VAR(Skew a)</t>
  </si>
  <si>
    <t>S.E.(Skew a)</t>
  </si>
  <si>
    <t>t-test (Skew a)</t>
  </si>
  <si>
    <t>Skewness B (Unhedged)</t>
  </si>
  <si>
    <t>Kurtosis difference:</t>
  </si>
  <si>
    <t>Kurtosis A:</t>
  </si>
  <si>
    <t>VAR(Kurt.A)</t>
  </si>
  <si>
    <t>S.E.(Kurt.A)</t>
  </si>
  <si>
    <t>t-test (Kurt A)</t>
  </si>
  <si>
    <t>Kurtosis B (Unhedged):</t>
  </si>
  <si>
    <t>VAR(Kurt.B)</t>
  </si>
  <si>
    <t>S.E.(Kurt.B)</t>
  </si>
  <si>
    <t>t-test (Kurt B)</t>
  </si>
  <si>
    <t>t-test(Kurt A-Kurt B)</t>
  </si>
  <si>
    <t>Standard deviation A:</t>
  </si>
  <si>
    <t>t-test (SD A)</t>
  </si>
  <si>
    <t>VAR(SD A)</t>
  </si>
  <si>
    <t>S.E.(SD A)</t>
  </si>
  <si>
    <t>Standard deviation B (Unhedged):</t>
  </si>
  <si>
    <t>S.E.(SD B)</t>
  </si>
  <si>
    <t>t-test (SD B)</t>
  </si>
  <si>
    <t>VAR(SD B)</t>
  </si>
  <si>
    <t>t-stat</t>
  </si>
  <si>
    <t>VAR(Skew B)</t>
  </si>
  <si>
    <t>S.E.(Skew B)</t>
  </si>
  <si>
    <t>t-test (Skew B)</t>
  </si>
  <si>
    <t>Mean</t>
  </si>
  <si>
    <t>t-stat (hedged - unh)</t>
  </si>
  <si>
    <t>Standard deviation</t>
  </si>
  <si>
    <t>Data for import to Stata part 2:</t>
  </si>
  <si>
    <t>ftse_nok_ret</t>
  </si>
  <si>
    <t>ftse_usd_ret</t>
  </si>
  <si>
    <t>ftse_eur_ret</t>
  </si>
  <si>
    <t>ftse_gbp_ret</t>
  </si>
  <si>
    <t>ftse_jpy_ret</t>
  </si>
  <si>
    <t>ftse_chf_ret</t>
  </si>
  <si>
    <t>ftse_cad_ret</t>
  </si>
  <si>
    <t>ftse_aud_ret</t>
  </si>
  <si>
    <t>ftse_w_nok</t>
  </si>
  <si>
    <t>ftse_w_usd</t>
  </si>
  <si>
    <t>ftse_w_eur</t>
  </si>
  <si>
    <t>ftse_w_gbp</t>
  </si>
  <si>
    <t>ftse_w_jpy</t>
  </si>
  <si>
    <t>ftse_w_chf</t>
  </si>
  <si>
    <t>ftse_w_cad</t>
  </si>
  <si>
    <t>ftse_w_aud</t>
  </si>
  <si>
    <t>r_nokusd</t>
  </si>
  <si>
    <t>r_nokeur</t>
  </si>
  <si>
    <t>r_nokgbp</t>
  </si>
  <si>
    <t>r_nokjpy</t>
  </si>
  <si>
    <t>r_nokchf</t>
  </si>
  <si>
    <t>r_nokcad</t>
  </si>
  <si>
    <t>r_nokaud</t>
  </si>
  <si>
    <t>r_usdnok</t>
  </si>
  <si>
    <t>r_usdeur</t>
  </si>
  <si>
    <t>r_usdgbp</t>
  </si>
  <si>
    <t>r_usdjpy</t>
  </si>
  <si>
    <t>r_usdchf</t>
  </si>
  <si>
    <t>r_usdcad</t>
  </si>
  <si>
    <t>r_usdaud</t>
  </si>
  <si>
    <t>r_eurnok</t>
  </si>
  <si>
    <t>r_eurusd</t>
  </si>
  <si>
    <t>r_eurgbp</t>
  </si>
  <si>
    <t>r_eurjpy</t>
  </si>
  <si>
    <t>r_eurchf</t>
  </si>
  <si>
    <t>r_eurcad</t>
  </si>
  <si>
    <t>r_euraud</t>
  </si>
  <si>
    <t>r_gbpnok</t>
  </si>
  <si>
    <t>r_gbpusd</t>
  </si>
  <si>
    <t>r_gbpeur</t>
  </si>
  <si>
    <t>r_gbpjpy</t>
  </si>
  <si>
    <t>r_gbpchf</t>
  </si>
  <si>
    <t>r_gbpcad</t>
  </si>
  <si>
    <t>r_gbpaud</t>
  </si>
  <si>
    <t>r_jpynok</t>
  </si>
  <si>
    <t>r_jpyusd</t>
  </si>
  <si>
    <t>r_jpyeur</t>
  </si>
  <si>
    <t>r_jpygbp</t>
  </si>
  <si>
    <t>r_jpychf</t>
  </si>
  <si>
    <t>r_jpycad</t>
  </si>
  <si>
    <t>r_jpyaud</t>
  </si>
  <si>
    <t>r_chfnok</t>
  </si>
  <si>
    <t>r_chfusd</t>
  </si>
  <si>
    <t>r_chfeur</t>
  </si>
  <si>
    <t>r_chfgbp</t>
  </si>
  <si>
    <t>r_chfjpy</t>
  </si>
  <si>
    <t>r_chfcad</t>
  </si>
  <si>
    <t>r_chfaud</t>
  </si>
  <si>
    <t>r_cadnok</t>
  </si>
  <si>
    <t>r_cadusd</t>
  </si>
  <si>
    <t>r_cadeur</t>
  </si>
  <si>
    <t>r_cadgbp</t>
  </si>
  <si>
    <t>r_cadjpy</t>
  </si>
  <si>
    <t>r_cadchf</t>
  </si>
  <si>
    <t>r_cadaud</t>
  </si>
  <si>
    <t>r_audnok</t>
  </si>
  <si>
    <t>r_audusd</t>
  </si>
  <si>
    <t>r_audeur</t>
  </si>
  <si>
    <t>r_audgbp</t>
  </si>
  <si>
    <t>r_audjpy</t>
  </si>
  <si>
    <t>r_audchf</t>
  </si>
  <si>
    <t>r_audcad</t>
  </si>
  <si>
    <t>Sub-sample Period 1 (2003m1-2010m6)</t>
  </si>
  <si>
    <t>Sub-sample Period 1 (2010m7 - 2017m12)</t>
  </si>
  <si>
    <t>Full Sample Period (2003m1 - 2017m12)</t>
  </si>
  <si>
    <t>Sub-sample period 1 (2003m1 - 2010m6)</t>
  </si>
  <si>
    <t>Sub-sample period 2 (2010m7 - 2017m12)</t>
  </si>
  <si>
    <t>Full sample period</t>
  </si>
  <si>
    <t>Sub-sample period 1</t>
  </si>
  <si>
    <t>SD a/d m1</t>
  </si>
  <si>
    <t>SD a/d m2</t>
  </si>
  <si>
    <t>SD b/d m1</t>
  </si>
  <si>
    <t>SD b/d m2</t>
  </si>
  <si>
    <t>Sub-sample period 2</t>
  </si>
  <si>
    <t>Con.Optimal H.</t>
  </si>
  <si>
    <t>Conditional Optimal Hedge</t>
  </si>
  <si>
    <r>
      <t>Figure II</t>
    </r>
    <r>
      <rPr>
        <sz val="10"/>
        <color rgb="FF000000"/>
        <rFont val="Times New Roman"/>
        <family val="1"/>
      </rPr>
      <t xml:space="preserve"> – Comparison of the continuously compounded return of the portfolio expressed in NOK and in the currency basket for the period between 1998m1-2017m12.</t>
    </r>
  </si>
  <si>
    <r>
      <t>Figure III</t>
    </r>
    <r>
      <rPr>
        <sz val="10"/>
        <color rgb="FF000000"/>
        <rFont val="Times New Roman"/>
        <family val="1"/>
      </rPr>
      <t xml:space="preserve"> – </t>
    </r>
    <r>
      <rPr>
        <b/>
        <sz val="10"/>
        <color rgb="FF000000"/>
        <rFont val="Times New Roman"/>
        <family val="1"/>
      </rPr>
      <t xml:space="preserve">Panel B </t>
    </r>
    <r>
      <rPr>
        <sz val="10"/>
        <color rgb="FF000000"/>
        <rFont val="Times New Roman"/>
        <family val="1"/>
      </rPr>
      <t>- Currency exposure of the return in NOK against the return in currency basket, expressed in percentage difference in variance.</t>
    </r>
  </si>
  <si>
    <t>Table II: Correlation between currency returns (2003m1 - 2017m12)</t>
  </si>
  <si>
    <t>Table III: Results Full Sample (2003m1:2017m12)</t>
  </si>
  <si>
    <t>Exhibit A - Table I: Summary Statistics (Sub-sample 1: 2003m1 - 2010m6)</t>
  </si>
  <si>
    <t>Exhibit B - Table I: Summary Statistics (Sub-sample 2: 2010m7 - 2017m12)</t>
  </si>
  <si>
    <t>Exhibit B - Table II: Correlation between currency returns (2010m7 - 2017m12)</t>
  </si>
  <si>
    <t>Exhibit A - Table II: Correlation between currency returns (2003m1 - 2010m6)</t>
  </si>
  <si>
    <t>End of month</t>
  </si>
  <si>
    <t>/Users/thomasgulbrandsen/Documents/Handelshøyskolen BI/MSC/Master Oppgave/DATA/MSc_Currency_weight_data.xlsx</t>
  </si>
  <si>
    <t>Normalized payoff on a long position in Forward contract</t>
  </si>
  <si>
    <r>
      <t>Figure IV</t>
    </r>
    <r>
      <rPr>
        <sz val="10"/>
        <color rgb="FF000000"/>
        <rFont val="Times New Roman"/>
        <family val="1"/>
      </rPr>
      <t xml:space="preserve"> </t>
    </r>
    <r>
      <rPr>
        <b/>
        <sz val="10"/>
        <color rgb="FF000000"/>
        <rFont val="Times New Roman"/>
        <family val="1"/>
      </rPr>
      <t>– Panel A -</t>
    </r>
    <r>
      <rPr>
        <sz val="10"/>
        <color rgb="FF000000"/>
        <rFont val="Times New Roman"/>
        <family val="1"/>
      </rPr>
      <t xml:space="preserve"> Continuously compounded excess return for the unhedged position and the hedged positions for the unconditional and conditional hedges of the MV strategy from 2003m1-2017m12.</t>
    </r>
  </si>
  <si>
    <r>
      <t>Figure IV</t>
    </r>
    <r>
      <rPr>
        <sz val="10"/>
        <color rgb="FF000000"/>
        <rFont val="Times New Roman"/>
        <family val="1"/>
      </rPr>
      <t xml:space="preserve"> – </t>
    </r>
    <r>
      <rPr>
        <b/>
        <sz val="10"/>
        <color rgb="FF000000"/>
        <rFont val="Times New Roman"/>
        <family val="1"/>
      </rPr>
      <t xml:space="preserve">Panel B - </t>
    </r>
    <r>
      <rPr>
        <sz val="10"/>
        <color rgb="FF000000"/>
        <rFont val="Times New Roman"/>
        <family val="1"/>
      </rPr>
      <t>Volatility measured in standard deviation, based on the 24-month moving standard deviation.</t>
    </r>
  </si>
  <si>
    <t>Currency Holding in the FTSE World Index (weighted up to 100%)</t>
  </si>
  <si>
    <t>Currency  weights in GPFG</t>
  </si>
  <si>
    <r>
      <rPr>
        <b/>
        <sz val="12"/>
        <color theme="1"/>
        <rFont val="Calibri"/>
        <family val="2"/>
        <scheme val="minor"/>
      </rPr>
      <t>Exhibit D</t>
    </r>
    <r>
      <rPr>
        <sz val="12"/>
        <color theme="1"/>
        <rFont val="Calibri"/>
        <family val="2"/>
        <scheme val="minor"/>
      </rPr>
      <t xml:space="preserve"> -  Full sample continously compounded excess return comparison.</t>
    </r>
  </si>
  <si>
    <r>
      <rPr>
        <b/>
        <sz val="12"/>
        <color theme="1"/>
        <rFont val="Calibri"/>
        <family val="2"/>
        <scheme val="minor"/>
      </rPr>
      <t>Exhibit D</t>
    </r>
    <r>
      <rPr>
        <sz val="12"/>
        <color theme="1"/>
        <rFont val="Calibri"/>
        <family val="2"/>
        <scheme val="minor"/>
      </rPr>
      <t xml:space="preserve"> -  Volatility measured in standard deviation, based on the 24-month moving standard deviation.</t>
    </r>
  </si>
  <si>
    <t>End of:</t>
  </si>
  <si>
    <t>NB: Exchange rates are quoted with direct method</t>
  </si>
  <si>
    <t>Return from each currency pair</t>
  </si>
  <si>
    <t>Data for Universal Hedging Strategy</t>
  </si>
  <si>
    <t>Log Normal return of portfolio in NOK- and Basket term.</t>
  </si>
  <si>
    <t>Currency return (monthly)</t>
  </si>
  <si>
    <t>Conditional Optimal Hedge betas/hedging ratios</t>
  </si>
  <si>
    <t>dum_con_aud</t>
  </si>
  <si>
    <t>Table V: Interest rate differentials prediction accuracy</t>
  </si>
  <si>
    <t>Table VI: Higher order moments and tests</t>
  </si>
  <si>
    <t>Panel B: Results Sub-sample (2010m7:2017m12)</t>
  </si>
  <si>
    <t>Panel A: Results Sub-sample (2003m1:2010m6)</t>
  </si>
  <si>
    <t>Table IV: Hedging performance for the sub-samples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</si>
</sst>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0.0000"/>
    <numFmt numFmtId="165" formatCode="0.000"/>
    <numFmt numFmtId="166" formatCode="#0.00"/>
    <numFmt numFmtId="167" formatCode="_-* #,##0_-;\-* #,##0_-;_-* &quot;-&quot;??_-;_-@_-"/>
    <numFmt numFmtId="168" formatCode="0.000\ %"/>
    <numFmt numFmtId="169" formatCode="0.0000\ %"/>
    <numFmt numFmtId="170" formatCode="0.00000"/>
    <numFmt numFmtId="171" formatCode="0.000000000"/>
    <numFmt numFmtId="172" formatCode="0.0000000000"/>
    <numFmt numFmtId="173" formatCode="0.0000"/>
    <numFmt numFmtId="174" formatCode="0.00000\ %"/>
    <numFmt numFmtId="175" formatCode="0.000000"/>
    <numFmt numFmtId="176" formatCode="0.00000000"/>
    <numFmt numFmtId="177" formatCode="0.0000000"/>
  </numFmts>
  <fonts count="2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i/>
      <sz val="10"/>
      <color theme="0"/>
      <name val="Arial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2"/>
      <name val="Calibri"/>
      <family val="2"/>
      <scheme val="minor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rgb="FF003C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4ACB1" tint="0.6999725333414715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3E7E8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/>
      <top style="thin">
        <color theme="1"/>
      </top>
      <bottom style="medium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</cellStyleXfs>
  <cellXfs count="308">
    <xf numFmtId="0" fontId="0" fillId="0" borderId="0" xfId="0"/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wrapText="1"/>
    </xf>
    <xf numFmtId="14" fontId="3" fillId="3" borderId="0" xfId="0" applyNumberFormat="1" applyFont="1" applyFill="1" applyBorder="1" applyAlignment="1">
      <alignment horizontal="left"/>
    </xf>
    <xf numFmtId="17" fontId="3" fillId="3" borderId="0" xfId="0" applyNumberFormat="1" applyFont="1" applyFill="1" applyBorder="1" applyAlignment="1">
      <alignment horizontal="left"/>
    </xf>
    <xf numFmtId="10" fontId="3" fillId="3" borderId="0" xfId="1" applyNumberFormat="1" applyFont="1" applyFill="1" applyBorder="1" applyAlignment="1">
      <alignment horizontal="center"/>
    </xf>
    <xf numFmtId="14" fontId="3" fillId="4" borderId="0" xfId="0" applyNumberFormat="1" applyFont="1" applyFill="1" applyBorder="1" applyAlignment="1">
      <alignment horizontal="left"/>
    </xf>
    <xf numFmtId="17" fontId="3" fillId="4" borderId="0" xfId="0" applyNumberFormat="1" applyFont="1" applyFill="1" applyBorder="1" applyAlignment="1">
      <alignment horizontal="left"/>
    </xf>
    <xf numFmtId="10" fontId="3" fillId="4" borderId="0" xfId="1" applyNumberFormat="1" applyFont="1" applyFill="1" applyBorder="1" applyAlignment="1">
      <alignment horizontal="center"/>
    </xf>
    <xf numFmtId="14" fontId="3" fillId="4" borderId="1" xfId="0" applyNumberFormat="1" applyFont="1" applyFill="1" applyBorder="1" applyAlignment="1">
      <alignment horizontal="left"/>
    </xf>
    <xf numFmtId="17" fontId="3" fillId="4" borderId="1" xfId="0" applyNumberFormat="1" applyFont="1" applyFill="1" applyBorder="1" applyAlignment="1">
      <alignment horizontal="left"/>
    </xf>
    <xf numFmtId="10" fontId="3" fillId="4" borderId="1" xfId="1" applyNumberFormat="1" applyFont="1" applyFill="1" applyBorder="1" applyAlignment="1">
      <alignment horizontal="center"/>
    </xf>
    <xf numFmtId="10" fontId="0" fillId="4" borderId="0" xfId="1" applyNumberFormat="1" applyFont="1" applyFill="1" applyAlignment="1">
      <alignment horizontal="center"/>
    </xf>
    <xf numFmtId="10" fontId="0" fillId="3" borderId="0" xfId="1" applyNumberFormat="1" applyFont="1" applyFill="1" applyAlignment="1">
      <alignment horizontal="center"/>
    </xf>
    <xf numFmtId="0" fontId="0" fillId="3" borderId="0" xfId="0" applyFill="1"/>
    <xf numFmtId="0" fontId="2" fillId="2" borderId="0" xfId="0" applyFont="1" applyFill="1" applyBorder="1" applyAlignment="1"/>
    <xf numFmtId="165" fontId="3" fillId="3" borderId="0" xfId="1" applyNumberFormat="1" applyFont="1" applyFill="1" applyBorder="1" applyAlignment="1">
      <alignment horizontal="center"/>
    </xf>
    <xf numFmtId="165" fontId="0" fillId="3" borderId="0" xfId="0" applyNumberFormat="1" applyFill="1"/>
    <xf numFmtId="165" fontId="3" fillId="4" borderId="0" xfId="1" applyNumberFormat="1" applyFont="1" applyFill="1" applyBorder="1" applyAlignment="1">
      <alignment horizontal="center"/>
    </xf>
    <xf numFmtId="165" fontId="3" fillId="4" borderId="1" xfId="1" applyNumberFormat="1" applyFont="1" applyFill="1" applyBorder="1" applyAlignment="1">
      <alignment horizontal="center"/>
    </xf>
    <xf numFmtId="165" fontId="0" fillId="4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164" fontId="2" fillId="2" borderId="0" xfId="0" applyNumberFormat="1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center" wrapText="1"/>
    </xf>
    <xf numFmtId="10" fontId="3" fillId="5" borderId="0" xfId="0" applyNumberFormat="1" applyFont="1" applyFill="1" applyAlignment="1">
      <alignment horizontal="center"/>
    </xf>
    <xf numFmtId="10" fontId="3" fillId="6" borderId="0" xfId="0" applyNumberFormat="1" applyFont="1" applyFill="1" applyAlignment="1">
      <alignment horizontal="center"/>
    </xf>
    <xf numFmtId="10" fontId="3" fillId="6" borderId="1" xfId="0" applyNumberFormat="1" applyFont="1" applyFill="1" applyBorder="1" applyAlignment="1">
      <alignment horizontal="center"/>
    </xf>
    <xf numFmtId="10" fontId="4" fillId="6" borderId="0" xfId="0" applyNumberFormat="1" applyFont="1" applyFill="1" applyAlignment="1">
      <alignment horizontal="center"/>
    </xf>
    <xf numFmtId="10" fontId="4" fillId="5" borderId="0" xfId="0" applyNumberFormat="1" applyFont="1" applyFill="1" applyAlignment="1">
      <alignment horizontal="center"/>
    </xf>
    <xf numFmtId="0" fontId="5" fillId="2" borderId="0" xfId="0" applyFont="1" applyFill="1" applyBorder="1" applyAlignment="1">
      <alignment horizontal="left"/>
    </xf>
    <xf numFmtId="10" fontId="3" fillId="3" borderId="1" xfId="1" applyNumberFormat="1" applyFont="1" applyFill="1" applyBorder="1" applyAlignment="1">
      <alignment horizontal="center"/>
    </xf>
    <xf numFmtId="10" fontId="0" fillId="3" borderId="0" xfId="0" applyNumberFormat="1" applyFill="1"/>
    <xf numFmtId="10" fontId="0" fillId="3" borderId="0" xfId="1" applyNumberFormat="1" applyFont="1" applyFill="1"/>
    <xf numFmtId="166" fontId="2" fillId="2" borderId="0" xfId="0" applyNumberFormat="1" applyFont="1" applyFill="1" applyBorder="1" applyAlignment="1">
      <alignment horizontal="left"/>
    </xf>
    <xf numFmtId="166" fontId="2" fillId="2" borderId="0" xfId="0" applyNumberFormat="1" applyFont="1" applyFill="1" applyBorder="1" applyAlignment="1">
      <alignment horizontal="center" wrapText="1"/>
    </xf>
    <xf numFmtId="166" fontId="3" fillId="3" borderId="0" xfId="1" applyNumberFormat="1" applyFont="1" applyFill="1" applyBorder="1" applyAlignment="1">
      <alignment horizontal="center"/>
    </xf>
    <xf numFmtId="0" fontId="7" fillId="7" borderId="0" xfId="0" applyFont="1" applyFill="1"/>
    <xf numFmtId="0" fontId="6" fillId="7" borderId="0" xfId="0" applyFont="1" applyFill="1"/>
    <xf numFmtId="0" fontId="0" fillId="8" borderId="0" xfId="0" applyFill="1"/>
    <xf numFmtId="10" fontId="0" fillId="8" borderId="0" xfId="1" applyNumberFormat="1" applyFont="1" applyFill="1"/>
    <xf numFmtId="0" fontId="0" fillId="9" borderId="0" xfId="0" applyFill="1"/>
    <xf numFmtId="10" fontId="0" fillId="9" borderId="0" xfId="1" applyNumberFormat="1" applyFont="1" applyFill="1"/>
    <xf numFmtId="0" fontId="0" fillId="10" borderId="0" xfId="0" applyFill="1"/>
    <xf numFmtId="167" fontId="0" fillId="10" borderId="0" xfId="2" applyNumberFormat="1" applyFont="1" applyFill="1"/>
    <xf numFmtId="167" fontId="0" fillId="3" borderId="0" xfId="2" applyNumberFormat="1" applyFont="1" applyFill="1"/>
    <xf numFmtId="10" fontId="0" fillId="10" borderId="0" xfId="1" applyNumberFormat="1" applyFont="1" applyFill="1"/>
    <xf numFmtId="0" fontId="8" fillId="3" borderId="0" xfId="0" applyFont="1" applyFill="1"/>
    <xf numFmtId="0" fontId="8" fillId="8" borderId="0" xfId="0" applyFont="1" applyFill="1"/>
    <xf numFmtId="0" fontId="8" fillId="9" borderId="0" xfId="0" applyFont="1" applyFill="1"/>
    <xf numFmtId="10" fontId="10" fillId="3" borderId="0" xfId="1" applyNumberFormat="1" applyFont="1" applyFill="1" applyBorder="1" applyAlignment="1">
      <alignment horizontal="center"/>
    </xf>
    <xf numFmtId="10" fontId="10" fillId="11" borderId="0" xfId="1" applyNumberFormat="1" applyFont="1" applyFill="1" applyBorder="1" applyAlignment="1">
      <alignment horizontal="center"/>
    </xf>
    <xf numFmtId="17" fontId="0" fillId="3" borderId="0" xfId="0" applyNumberFormat="1" applyFill="1" applyBorder="1"/>
    <xf numFmtId="17" fontId="0" fillId="11" borderId="0" xfId="0" applyNumberFormat="1" applyFill="1" applyBorder="1"/>
    <xf numFmtId="17" fontId="0" fillId="11" borderId="1" xfId="0" applyNumberFormat="1" applyFill="1" applyBorder="1"/>
    <xf numFmtId="10" fontId="10" fillId="11" borderId="1" xfId="1" applyNumberFormat="1" applyFont="1" applyFill="1" applyBorder="1" applyAlignment="1">
      <alignment horizontal="center"/>
    </xf>
    <xf numFmtId="10" fontId="0" fillId="11" borderId="0" xfId="1" applyNumberFormat="1" applyFont="1" applyFill="1"/>
    <xf numFmtId="10" fontId="0" fillId="11" borderId="1" xfId="1" applyNumberFormat="1" applyFont="1" applyFill="1" applyBorder="1"/>
    <xf numFmtId="168" fontId="0" fillId="3" borderId="0" xfId="1" applyNumberFormat="1" applyFont="1" applyFill="1"/>
    <xf numFmtId="168" fontId="0" fillId="11" borderId="0" xfId="1" applyNumberFormat="1" applyFont="1" applyFill="1"/>
    <xf numFmtId="168" fontId="0" fillId="11" borderId="1" xfId="1" applyNumberFormat="1" applyFont="1" applyFill="1" applyBorder="1"/>
    <xf numFmtId="0" fontId="2" fillId="2" borderId="3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center" wrapText="1"/>
    </xf>
    <xf numFmtId="10" fontId="0" fillId="3" borderId="0" xfId="1" applyNumberFormat="1" applyFont="1" applyFill="1" applyBorder="1"/>
    <xf numFmtId="0" fontId="0" fillId="3" borderId="0" xfId="0" applyFill="1" applyBorder="1"/>
    <xf numFmtId="10" fontId="9" fillId="3" borderId="0" xfId="1" applyNumberFormat="1" applyFont="1" applyFill="1"/>
    <xf numFmtId="10" fontId="9" fillId="11" borderId="0" xfId="1" applyNumberFormat="1" applyFont="1" applyFill="1"/>
    <xf numFmtId="10" fontId="9" fillId="11" borderId="1" xfId="1" applyNumberFormat="1" applyFont="1" applyFill="1" applyBorder="1"/>
    <xf numFmtId="0" fontId="2" fillId="12" borderId="0" xfId="0" applyFont="1" applyFill="1" applyBorder="1" applyAlignment="1">
      <alignment horizontal="left"/>
    </xf>
    <xf numFmtId="168" fontId="3" fillId="3" borderId="0" xfId="1" applyNumberFormat="1" applyFont="1" applyFill="1" applyBorder="1" applyAlignment="1">
      <alignment horizontal="center"/>
    </xf>
    <xf numFmtId="166" fontId="0" fillId="3" borderId="0" xfId="1" applyNumberFormat="1" applyFont="1" applyFill="1" applyBorder="1" applyAlignment="1">
      <alignment horizontal="center"/>
    </xf>
    <xf numFmtId="165" fontId="0" fillId="3" borderId="0" xfId="0" applyNumberFormat="1" applyFill="1" applyBorder="1"/>
    <xf numFmtId="169" fontId="3" fillId="3" borderId="0" xfId="1" applyNumberFormat="1" applyFont="1" applyFill="1" applyBorder="1" applyAlignment="1">
      <alignment horizontal="center"/>
    </xf>
    <xf numFmtId="169" fontId="0" fillId="3" borderId="0" xfId="1" applyNumberFormat="1" applyFont="1" applyFill="1" applyBorder="1" applyAlignment="1">
      <alignment horizontal="center"/>
    </xf>
    <xf numFmtId="169" fontId="0" fillId="3" borderId="0" xfId="1" applyNumberFormat="1" applyFont="1" applyFill="1" applyBorder="1"/>
    <xf numFmtId="164" fontId="2" fillId="3" borderId="0" xfId="0" applyNumberFormat="1" applyFont="1" applyFill="1" applyBorder="1" applyAlignment="1">
      <alignment horizontal="left"/>
    </xf>
    <xf numFmtId="164" fontId="2" fillId="3" borderId="0" xfId="0" applyNumberFormat="1" applyFont="1" applyFill="1" applyBorder="1" applyAlignment="1">
      <alignment horizontal="center" wrapText="1"/>
    </xf>
    <xf numFmtId="0" fontId="0" fillId="13" borderId="0" xfId="0" applyFill="1"/>
    <xf numFmtId="168" fontId="0" fillId="3" borderId="0" xfId="0" applyNumberFormat="1" applyFill="1"/>
    <xf numFmtId="14" fontId="0" fillId="3" borderId="0" xfId="0" applyNumberFormat="1" applyFill="1"/>
    <xf numFmtId="168" fontId="3" fillId="4" borderId="1" xfId="1" applyNumberFormat="1" applyFont="1" applyFill="1" applyBorder="1" applyAlignment="1">
      <alignment horizontal="center"/>
    </xf>
    <xf numFmtId="168" fontId="3" fillId="4" borderId="0" xfId="1" applyNumberFormat="1" applyFont="1" applyFill="1" applyBorder="1" applyAlignment="1">
      <alignment horizontal="center"/>
    </xf>
    <xf numFmtId="10" fontId="11" fillId="4" borderId="0" xfId="1" applyNumberFormat="1" applyFont="1" applyFill="1" applyAlignment="1">
      <alignment horizontal="center"/>
    </xf>
    <xf numFmtId="10" fontId="11" fillId="3" borderId="0" xfId="1" applyNumberFormat="1" applyFont="1" applyFill="1" applyAlignment="1">
      <alignment horizontal="center"/>
    </xf>
    <xf numFmtId="0" fontId="2" fillId="2" borderId="2" xfId="0" applyFont="1" applyFill="1" applyBorder="1" applyAlignment="1"/>
    <xf numFmtId="0" fontId="10" fillId="3" borderId="0" xfId="0" applyFont="1" applyFill="1" applyBorder="1" applyAlignment="1">
      <alignment horizontal="left"/>
    </xf>
    <xf numFmtId="0" fontId="10" fillId="3" borderId="0" xfId="0" applyFont="1" applyFill="1" applyBorder="1" applyAlignment="1">
      <alignment horizontal="center" wrapText="1"/>
    </xf>
    <xf numFmtId="0" fontId="11" fillId="3" borderId="0" xfId="0" applyFont="1" applyFill="1"/>
    <xf numFmtId="0" fontId="10" fillId="14" borderId="1" xfId="0" applyFont="1" applyFill="1" applyBorder="1" applyAlignment="1">
      <alignment horizontal="left"/>
    </xf>
    <xf numFmtId="0" fontId="10" fillId="14" borderId="1" xfId="0" applyFont="1" applyFill="1" applyBorder="1" applyAlignment="1">
      <alignment horizontal="center" wrapText="1"/>
    </xf>
    <xf numFmtId="17" fontId="0" fillId="14" borderId="1" xfId="0" applyNumberFormat="1" applyFill="1" applyBorder="1"/>
    <xf numFmtId="17" fontId="0" fillId="3" borderId="0" xfId="0" applyNumberFormat="1" applyFill="1"/>
    <xf numFmtId="17" fontId="0" fillId="14" borderId="0" xfId="0" applyNumberFormat="1" applyFill="1"/>
    <xf numFmtId="10" fontId="10" fillId="3" borderId="0" xfId="1" applyNumberFormat="1" applyFont="1" applyFill="1" applyBorder="1" applyAlignment="1">
      <alignment horizontal="center" wrapText="1"/>
    </xf>
    <xf numFmtId="10" fontId="10" fillId="3" borderId="0" xfId="0" applyNumberFormat="1" applyFont="1" applyFill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left"/>
    </xf>
    <xf numFmtId="0" fontId="2" fillId="15" borderId="0" xfId="0" applyFont="1" applyFill="1" applyBorder="1" applyAlignment="1">
      <alignment horizontal="left"/>
    </xf>
    <xf numFmtId="0" fontId="12" fillId="15" borderId="0" xfId="0" applyFont="1" applyFill="1" applyBorder="1" applyAlignment="1">
      <alignment horizontal="left"/>
    </xf>
    <xf numFmtId="0" fontId="13" fillId="15" borderId="0" xfId="0" applyFont="1" applyFill="1" applyBorder="1" applyAlignment="1">
      <alignment horizontal="left"/>
    </xf>
    <xf numFmtId="170" fontId="0" fillId="3" borderId="0" xfId="0" applyNumberFormat="1" applyFill="1"/>
    <xf numFmtId="172" fontId="0" fillId="3" borderId="0" xfId="0" applyNumberFormat="1" applyFill="1"/>
    <xf numFmtId="0" fontId="0" fillId="3" borderId="1" xfId="0" applyFill="1" applyBorder="1"/>
    <xf numFmtId="0" fontId="9" fillId="3" borderId="0" xfId="0" applyFont="1" applyFill="1" applyBorder="1"/>
    <xf numFmtId="0" fontId="0" fillId="3" borderId="0" xfId="0" quotePrefix="1" applyFill="1" applyBorder="1"/>
    <xf numFmtId="170" fontId="0" fillId="3" borderId="0" xfId="0" applyNumberFormat="1" applyFill="1" applyBorder="1"/>
    <xf numFmtId="171" fontId="0" fillId="3" borderId="0" xfId="0" applyNumberFormat="1" applyFill="1" applyBorder="1"/>
    <xf numFmtId="0" fontId="14" fillId="3" borderId="0" xfId="0" applyFont="1" applyFill="1" applyBorder="1" applyAlignment="1">
      <alignment horizontal="center"/>
    </xf>
    <xf numFmtId="0" fontId="0" fillId="3" borderId="0" xfId="0" applyFill="1" applyBorder="1" applyAlignment="1"/>
    <xf numFmtId="0" fontId="14" fillId="3" borderId="0" xfId="0" applyFont="1" applyFill="1" applyBorder="1" applyAlignment="1">
      <alignment horizontal="centerContinuous"/>
    </xf>
    <xf numFmtId="0" fontId="0" fillId="3" borderId="5" xfId="0" applyFill="1" applyBorder="1"/>
    <xf numFmtId="0" fontId="0" fillId="3" borderId="1" xfId="0" applyFill="1" applyBorder="1" applyAlignment="1">
      <alignment horizontal="center" vertical="center"/>
    </xf>
    <xf numFmtId="165" fontId="1" fillId="3" borderId="0" xfId="1" applyNumberFormat="1" applyFont="1" applyFill="1"/>
    <xf numFmtId="165" fontId="1" fillId="11" borderId="0" xfId="1" applyNumberFormat="1" applyFont="1" applyFill="1"/>
    <xf numFmtId="165" fontId="1" fillId="11" borderId="1" xfId="1" applyNumberFormat="1" applyFont="1" applyFill="1" applyBorder="1"/>
    <xf numFmtId="165" fontId="11" fillId="14" borderId="1" xfId="1" applyNumberFormat="1" applyFont="1" applyFill="1" applyBorder="1" applyAlignment="1">
      <alignment horizontal="right" wrapText="1"/>
    </xf>
    <xf numFmtId="14" fontId="0" fillId="14" borderId="0" xfId="0" applyNumberFormat="1" applyFill="1"/>
    <xf numFmtId="14" fontId="0" fillId="14" borderId="1" xfId="0" applyNumberFormat="1" applyFill="1" applyBorder="1"/>
    <xf numFmtId="14" fontId="0" fillId="14" borderId="4" xfId="0" applyNumberFormat="1" applyFill="1" applyBorder="1"/>
    <xf numFmtId="10" fontId="1" fillId="3" borderId="0" xfId="1" applyNumberFormat="1" applyFont="1" applyFill="1"/>
    <xf numFmtId="10" fontId="1" fillId="11" borderId="0" xfId="1" applyNumberFormat="1" applyFont="1" applyFill="1"/>
    <xf numFmtId="10" fontId="1" fillId="11" borderId="1" xfId="1" applyNumberFormat="1" applyFont="1" applyFill="1" applyBorder="1"/>
    <xf numFmtId="14" fontId="0" fillId="3" borderId="0" xfId="0" applyNumberFormat="1" applyFill="1" applyBorder="1"/>
    <xf numFmtId="170" fontId="0" fillId="3" borderId="0" xfId="0" quotePrefix="1" applyNumberFormat="1" applyFill="1" applyBorder="1"/>
    <xf numFmtId="0" fontId="3" fillId="3" borderId="0" xfId="0" applyNumberFormat="1" applyFont="1" applyFill="1" applyBorder="1" applyAlignment="1">
      <alignment horizontal="left"/>
    </xf>
    <xf numFmtId="0" fontId="0" fillId="3" borderId="0" xfId="0" applyNumberFormat="1" applyFill="1"/>
    <xf numFmtId="14" fontId="3" fillId="3" borderId="1" xfId="0" applyNumberFormat="1" applyFont="1" applyFill="1" applyBorder="1" applyAlignment="1">
      <alignment horizontal="left"/>
    </xf>
    <xf numFmtId="0" fontId="3" fillId="3" borderId="1" xfId="0" applyNumberFormat="1" applyFont="1" applyFill="1" applyBorder="1" applyAlignment="1">
      <alignment horizontal="left"/>
    </xf>
    <xf numFmtId="14" fontId="3" fillId="14" borderId="0" xfId="0" applyNumberFormat="1" applyFont="1" applyFill="1" applyBorder="1" applyAlignment="1">
      <alignment horizontal="left"/>
    </xf>
    <xf numFmtId="0" fontId="3" fillId="14" borderId="0" xfId="0" applyNumberFormat="1" applyFont="1" applyFill="1" applyBorder="1" applyAlignment="1">
      <alignment horizontal="left"/>
    </xf>
    <xf numFmtId="0" fontId="0" fillId="14" borderId="0" xfId="0" applyFill="1"/>
    <xf numFmtId="0" fontId="7" fillId="13" borderId="0" xfId="0" applyFont="1" applyFill="1"/>
    <xf numFmtId="0" fontId="6" fillId="13" borderId="0" xfId="0" applyFont="1" applyFill="1"/>
    <xf numFmtId="173" fontId="0" fillId="3" borderId="0" xfId="1" applyNumberFormat="1" applyFont="1" applyFill="1"/>
    <xf numFmtId="10" fontId="1" fillId="3" borderId="0" xfId="1" applyNumberFormat="1" applyFont="1" applyFill="1" applyBorder="1"/>
    <xf numFmtId="165" fontId="11" fillId="3" borderId="0" xfId="1" applyNumberFormat="1" applyFont="1" applyFill="1" applyBorder="1" applyAlignment="1">
      <alignment horizontal="right" wrapText="1"/>
    </xf>
    <xf numFmtId="165" fontId="0" fillId="4" borderId="0" xfId="1" applyNumberFormat="1" applyFont="1" applyFill="1" applyBorder="1" applyAlignment="1">
      <alignment horizontal="center"/>
    </xf>
    <xf numFmtId="165" fontId="0" fillId="3" borderId="0" xfId="1" applyNumberFormat="1" applyFont="1" applyFill="1" applyBorder="1" applyAlignment="1">
      <alignment horizontal="center"/>
    </xf>
    <xf numFmtId="14" fontId="0" fillId="3" borderId="7" xfId="0" applyNumberFormat="1" applyFill="1" applyBorder="1"/>
    <xf numFmtId="0" fontId="0" fillId="3" borderId="0" xfId="0" quotePrefix="1" applyFill="1"/>
    <xf numFmtId="10" fontId="0" fillId="3" borderId="0" xfId="1" applyNumberFormat="1" applyFont="1" applyFill="1" applyBorder="1" applyAlignment="1">
      <alignment horizontal="center"/>
    </xf>
    <xf numFmtId="0" fontId="3" fillId="3" borderId="0" xfId="1" applyNumberFormat="1" applyFont="1" applyFill="1" applyBorder="1" applyAlignment="1">
      <alignment horizontal="center"/>
    </xf>
    <xf numFmtId="0" fontId="3" fillId="4" borderId="0" xfId="1" applyNumberFormat="1" applyFont="1" applyFill="1" applyBorder="1" applyAlignment="1">
      <alignment horizontal="center"/>
    </xf>
    <xf numFmtId="0" fontId="3" fillId="4" borderId="1" xfId="1" applyNumberFormat="1" applyFont="1" applyFill="1" applyBorder="1" applyAlignment="1">
      <alignment horizontal="center"/>
    </xf>
    <xf numFmtId="0" fontId="0" fillId="3" borderId="0" xfId="1" applyNumberFormat="1" applyFont="1" applyFill="1" applyAlignment="1">
      <alignment horizontal="center"/>
    </xf>
    <xf numFmtId="0" fontId="11" fillId="3" borderId="0" xfId="1" applyNumberFormat="1" applyFont="1" applyFill="1" applyAlignment="1">
      <alignment horizontal="center"/>
    </xf>
    <xf numFmtId="0" fontId="3" fillId="4" borderId="1" xfId="0" applyNumberFormat="1" applyFont="1" applyFill="1" applyBorder="1" applyAlignment="1">
      <alignment horizontal="left"/>
    </xf>
    <xf numFmtId="17" fontId="2" fillId="2" borderId="0" xfId="0" applyNumberFormat="1" applyFont="1" applyFill="1" applyBorder="1" applyAlignment="1">
      <alignment horizontal="left"/>
    </xf>
    <xf numFmtId="10" fontId="2" fillId="2" borderId="0" xfId="0" applyNumberFormat="1" applyFont="1" applyFill="1" applyBorder="1" applyAlignment="1">
      <alignment horizontal="left"/>
    </xf>
    <xf numFmtId="168" fontId="2" fillId="2" borderId="0" xfId="0" applyNumberFormat="1" applyFont="1" applyFill="1" applyBorder="1" applyAlignment="1">
      <alignment horizontal="left"/>
    </xf>
    <xf numFmtId="0" fontId="3" fillId="3" borderId="0" xfId="0" applyNumberFormat="1" applyFont="1" applyFill="1" applyBorder="1" applyAlignment="1">
      <alignment horizontal="center"/>
    </xf>
    <xf numFmtId="0" fontId="3" fillId="4" borderId="0" xfId="0" applyNumberFormat="1" applyFont="1" applyFill="1" applyBorder="1" applyAlignment="1">
      <alignment horizontal="center"/>
    </xf>
    <xf numFmtId="0" fontId="3" fillId="4" borderId="1" xfId="0" applyNumberFormat="1" applyFont="1" applyFill="1" applyBorder="1" applyAlignment="1">
      <alignment horizontal="center"/>
    </xf>
    <xf numFmtId="164" fontId="2" fillId="2" borderId="9" xfId="0" applyNumberFormat="1" applyFont="1" applyFill="1" applyBorder="1" applyAlignment="1">
      <alignment horizontal="left"/>
    </xf>
    <xf numFmtId="164" fontId="2" fillId="2" borderId="10" xfId="0" applyNumberFormat="1" applyFont="1" applyFill="1" applyBorder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2" fillId="2" borderId="12" xfId="0" applyNumberFormat="1" applyFont="1" applyFill="1" applyBorder="1" applyAlignment="1">
      <alignment horizontal="left"/>
    </xf>
    <xf numFmtId="166" fontId="2" fillId="2" borderId="13" xfId="0" applyNumberFormat="1" applyFont="1" applyFill="1" applyBorder="1" applyAlignment="1">
      <alignment horizontal="left"/>
    </xf>
    <xf numFmtId="166" fontId="2" fillId="2" borderId="14" xfId="0" applyNumberFormat="1" applyFont="1" applyFill="1" applyBorder="1" applyAlignment="1">
      <alignment horizontal="left"/>
    </xf>
    <xf numFmtId="164" fontId="2" fillId="2" borderId="14" xfId="0" applyNumberFormat="1" applyFont="1" applyFill="1" applyBorder="1" applyAlignment="1">
      <alignment horizontal="left"/>
    </xf>
    <xf numFmtId="0" fontId="2" fillId="2" borderId="12" xfId="0" applyFont="1" applyFill="1" applyBorder="1" applyAlignment="1">
      <alignment horizontal="left"/>
    </xf>
    <xf numFmtId="164" fontId="2" fillId="2" borderId="13" xfId="0" applyNumberFormat="1" applyFont="1" applyFill="1" applyBorder="1" applyAlignment="1">
      <alignment horizontal="left"/>
    </xf>
    <xf numFmtId="174" fontId="0" fillId="3" borderId="0" xfId="1" quotePrefix="1" applyNumberFormat="1" applyFont="1" applyFill="1"/>
    <xf numFmtId="14" fontId="0" fillId="3" borderId="15" xfId="0" applyNumberFormat="1" applyFill="1" applyBorder="1"/>
    <xf numFmtId="0" fontId="0" fillId="11" borderId="0" xfId="0" applyFill="1"/>
    <xf numFmtId="174" fontId="0" fillId="3" borderId="0" xfId="0" applyNumberFormat="1" applyFill="1"/>
    <xf numFmtId="10" fontId="0" fillId="14" borderId="0" xfId="0" applyNumberFormat="1" applyFill="1"/>
    <xf numFmtId="10" fontId="0" fillId="3" borderId="1" xfId="0" applyNumberFormat="1" applyFill="1" applyBorder="1"/>
    <xf numFmtId="0" fontId="17" fillId="3" borderId="0" xfId="0" applyFont="1" applyFill="1"/>
    <xf numFmtId="10" fontId="3" fillId="3" borderId="0" xfId="1" applyNumberFormat="1" applyFont="1" applyFill="1" applyBorder="1" applyAlignment="1">
      <alignment horizontal="left"/>
    </xf>
    <xf numFmtId="165" fontId="3" fillId="3" borderId="0" xfId="1" quotePrefix="1" applyNumberFormat="1" applyFont="1" applyFill="1" applyBorder="1" applyAlignment="1">
      <alignment horizontal="center"/>
    </xf>
    <xf numFmtId="14" fontId="0" fillId="3" borderId="0" xfId="0" quotePrefix="1" applyNumberFormat="1" applyFill="1"/>
    <xf numFmtId="0" fontId="0" fillId="3" borderId="2" xfId="0" applyFill="1" applyBorder="1"/>
    <xf numFmtId="0" fontId="0" fillId="3" borderId="17" xfId="0" applyFill="1" applyBorder="1"/>
    <xf numFmtId="164" fontId="2" fillId="2" borderId="0" xfId="0" applyNumberFormat="1" applyFont="1" applyFill="1" applyBorder="1" applyAlignment="1"/>
    <xf numFmtId="0" fontId="0" fillId="13" borderId="0" xfId="0" applyFill="1" applyAlignment="1">
      <alignment horizontal="center"/>
    </xf>
    <xf numFmtId="0" fontId="2" fillId="2" borderId="0" xfId="0" applyNumberFormat="1" applyFont="1" applyFill="1" applyBorder="1" applyAlignment="1">
      <alignment horizontal="center"/>
    </xf>
    <xf numFmtId="0" fontId="15" fillId="3" borderId="0" xfId="0" applyFont="1" applyFill="1"/>
    <xf numFmtId="0" fontId="2" fillId="2" borderId="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9" fontId="0" fillId="3" borderId="0" xfId="0" applyNumberFormat="1" applyFill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0" fontId="2" fillId="3" borderId="0" xfId="0" applyFont="1" applyFill="1" applyBorder="1" applyAlignment="1"/>
    <xf numFmtId="0" fontId="2" fillId="3" borderId="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left"/>
    </xf>
    <xf numFmtId="10" fontId="0" fillId="9" borderId="0" xfId="0" applyNumberFormat="1" applyFill="1"/>
    <xf numFmtId="175" fontId="0" fillId="3" borderId="0" xfId="0" applyNumberFormat="1" applyFill="1"/>
    <xf numFmtId="166" fontId="2" fillId="3" borderId="0" xfId="0" applyNumberFormat="1" applyFont="1" applyFill="1" applyBorder="1" applyAlignment="1">
      <alignment horizontal="left"/>
    </xf>
    <xf numFmtId="0" fontId="18" fillId="0" borderId="0" xfId="0" applyFont="1"/>
    <xf numFmtId="10" fontId="3" fillId="4" borderId="18" xfId="1" applyNumberFormat="1" applyFont="1" applyFill="1" applyBorder="1" applyAlignment="1">
      <alignment horizontal="center"/>
    </xf>
    <xf numFmtId="10" fontId="1" fillId="11" borderId="18" xfId="1" applyNumberFormat="1" applyFont="1" applyFill="1" applyBorder="1"/>
    <xf numFmtId="0" fontId="9" fillId="3" borderId="19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9" fillId="3" borderId="20" xfId="0" applyFont="1" applyFill="1" applyBorder="1"/>
    <xf numFmtId="0" fontId="9" fillId="3" borderId="21" xfId="0" applyFont="1" applyFill="1" applyBorder="1"/>
    <xf numFmtId="0" fontId="0" fillId="3" borderId="6" xfId="0" applyFill="1" applyBorder="1"/>
    <xf numFmtId="0" fontId="0" fillId="3" borderId="19" xfId="0" applyFill="1" applyBorder="1"/>
    <xf numFmtId="0" fontId="0" fillId="3" borderId="20" xfId="0" applyFill="1" applyBorder="1"/>
    <xf numFmtId="0" fontId="0" fillId="3" borderId="21" xfId="0" applyFill="1" applyBorder="1"/>
    <xf numFmtId="0" fontId="0" fillId="3" borderId="0" xfId="0" applyFill="1" applyAlignment="1">
      <alignment horizontal="right"/>
    </xf>
    <xf numFmtId="0" fontId="0" fillId="3" borderId="22" xfId="0" applyFill="1" applyBorder="1"/>
    <xf numFmtId="0" fontId="0" fillId="3" borderId="4" xfId="0" applyFill="1" applyBorder="1"/>
    <xf numFmtId="0" fontId="0" fillId="3" borderId="23" xfId="0" applyFill="1" applyBorder="1"/>
    <xf numFmtId="0" fontId="14" fillId="3" borderId="0" xfId="0" applyFont="1" applyFill="1"/>
    <xf numFmtId="169" fontId="0" fillId="3" borderId="0" xfId="1" applyNumberFormat="1" applyFont="1" applyFill="1"/>
    <xf numFmtId="169" fontId="0" fillId="3" borderId="0" xfId="1" quotePrefix="1" applyNumberFormat="1" applyFont="1" applyFill="1"/>
    <xf numFmtId="10" fontId="16" fillId="3" borderId="0" xfId="1" applyNumberFormat="1" applyFont="1" applyFill="1" applyBorder="1"/>
    <xf numFmtId="0" fontId="16" fillId="3" borderId="0" xfId="0" applyFont="1" applyFill="1" applyBorder="1" applyAlignment="1">
      <alignment horizontal="left"/>
    </xf>
    <xf numFmtId="0" fontId="9" fillId="11" borderId="0" xfId="0" applyFont="1" applyFill="1"/>
    <xf numFmtId="164" fontId="2" fillId="2" borderId="16" xfId="0" applyNumberFormat="1" applyFont="1" applyFill="1" applyBorder="1" applyAlignment="1">
      <alignment horizontal="left"/>
    </xf>
    <xf numFmtId="165" fontId="11" fillId="3" borderId="0" xfId="1" applyNumberFormat="1" applyFont="1" applyFill="1"/>
    <xf numFmtId="165" fontId="11" fillId="11" borderId="0" xfId="1" applyNumberFormat="1" applyFont="1" applyFill="1"/>
    <xf numFmtId="165" fontId="11" fillId="11" borderId="1" xfId="1" applyNumberFormat="1" applyFont="1" applyFill="1" applyBorder="1"/>
    <xf numFmtId="0" fontId="0" fillId="3" borderId="24" xfId="0" applyFill="1" applyBorder="1"/>
    <xf numFmtId="0" fontId="0" fillId="3" borderId="4" xfId="0" quotePrefix="1" applyFill="1" applyBorder="1"/>
    <xf numFmtId="0" fontId="0" fillId="3" borderId="0" xfId="0" applyFill="1" applyBorder="1" applyAlignment="1">
      <alignment horizontal="right"/>
    </xf>
    <xf numFmtId="0" fontId="0" fillId="3" borderId="22" xfId="0" quotePrefix="1" applyFill="1" applyBorder="1"/>
    <xf numFmtId="176" fontId="0" fillId="3" borderId="0" xfId="0" applyNumberFormat="1" applyFill="1"/>
    <xf numFmtId="0" fontId="9" fillId="3" borderId="0" xfId="0" applyFont="1" applyFill="1"/>
    <xf numFmtId="0" fontId="2" fillId="15" borderId="1" xfId="0" applyFont="1" applyFill="1" applyBorder="1" applyAlignment="1">
      <alignment horizontal="left"/>
    </xf>
    <xf numFmtId="0" fontId="12" fillId="3" borderId="1" xfId="0" applyFont="1" applyFill="1" applyBorder="1" applyAlignment="1">
      <alignment horizontal="left"/>
    </xf>
    <xf numFmtId="0" fontId="15" fillId="3" borderId="1" xfId="0" applyFont="1" applyFill="1" applyBorder="1"/>
    <xf numFmtId="164" fontId="2" fillId="2" borderId="0" xfId="0" applyNumberFormat="1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left"/>
    </xf>
    <xf numFmtId="164" fontId="2" fillId="2" borderId="26" xfId="0" applyNumberFormat="1" applyFont="1" applyFill="1" applyBorder="1" applyAlignment="1">
      <alignment horizontal="left" wrapText="1"/>
    </xf>
    <xf numFmtId="177" fontId="0" fillId="14" borderId="0" xfId="0" applyNumberFormat="1" applyFill="1"/>
    <xf numFmtId="177" fontId="0" fillId="3" borderId="0" xfId="0" applyNumberFormat="1" applyFill="1"/>
    <xf numFmtId="177" fontId="0" fillId="3" borderId="1" xfId="0" applyNumberFormat="1" applyFill="1" applyBorder="1"/>
    <xf numFmtId="0" fontId="20" fillId="3" borderId="0" xfId="0" applyFont="1" applyFill="1" applyBorder="1"/>
    <xf numFmtId="0" fontId="20" fillId="3" borderId="1" xfId="0" applyFont="1" applyFill="1" applyBorder="1"/>
    <xf numFmtId="0" fontId="20" fillId="3" borderId="0" xfId="0" applyFont="1" applyFill="1"/>
    <xf numFmtId="0" fontId="20" fillId="3" borderId="0" xfId="0" applyFont="1" applyFill="1" applyBorder="1" applyAlignment="1"/>
    <xf numFmtId="0" fontId="21" fillId="3" borderId="25" xfId="0" applyFont="1" applyFill="1" applyBorder="1" applyAlignment="1">
      <alignment horizontal="left"/>
    </xf>
    <xf numFmtId="0" fontId="22" fillId="3" borderId="25" xfId="0" applyFont="1" applyFill="1" applyBorder="1" applyAlignment="1">
      <alignment wrapText="1"/>
    </xf>
    <xf numFmtId="0" fontId="23" fillId="3" borderId="0" xfId="0" applyFont="1" applyFill="1" applyBorder="1" applyAlignment="1">
      <alignment wrapText="1"/>
    </xf>
    <xf numFmtId="0" fontId="20" fillId="3" borderId="0" xfId="0" applyFont="1" applyFill="1" applyBorder="1" applyAlignment="1">
      <alignment horizontal="center" vertical="center"/>
    </xf>
    <xf numFmtId="0" fontId="20" fillId="3" borderId="25" xfId="0" applyFont="1" applyFill="1" applyBorder="1"/>
    <xf numFmtId="0" fontId="20" fillId="3" borderId="25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4" fillId="3" borderId="0" xfId="0" applyFont="1" applyFill="1" applyBorder="1"/>
    <xf numFmtId="10" fontId="20" fillId="3" borderId="0" xfId="1" applyNumberFormat="1" applyFont="1" applyFill="1" applyBorder="1" applyAlignment="1">
      <alignment horizontal="center"/>
    </xf>
    <xf numFmtId="10" fontId="20" fillId="3" borderId="0" xfId="1" applyNumberFormat="1" applyFont="1" applyFill="1" applyAlignment="1">
      <alignment horizontal="center"/>
    </xf>
    <xf numFmtId="10" fontId="25" fillId="3" borderId="0" xfId="1" applyNumberFormat="1" applyFont="1" applyFill="1" applyBorder="1"/>
    <xf numFmtId="173" fontId="20" fillId="3" borderId="0" xfId="1" applyNumberFormat="1" applyFont="1" applyFill="1" applyBorder="1" applyAlignment="1">
      <alignment horizontal="center"/>
    </xf>
    <xf numFmtId="173" fontId="20" fillId="3" borderId="0" xfId="0" applyNumberFormat="1" applyFont="1" applyFill="1" applyBorder="1" applyAlignment="1">
      <alignment horizontal="center"/>
    </xf>
    <xf numFmtId="173" fontId="20" fillId="3" borderId="0" xfId="0" applyNumberFormat="1" applyFont="1" applyFill="1" applyAlignment="1">
      <alignment horizontal="center"/>
    </xf>
    <xf numFmtId="10" fontId="20" fillId="3" borderId="0" xfId="1" applyNumberFormat="1" applyFont="1" applyFill="1" applyBorder="1" applyAlignment="1">
      <alignment horizontal="center" vertical="center"/>
    </xf>
    <xf numFmtId="165" fontId="20" fillId="3" borderId="0" xfId="1" applyNumberFormat="1" applyFont="1" applyFill="1" applyBorder="1" applyAlignment="1">
      <alignment horizontal="center"/>
    </xf>
    <xf numFmtId="2" fontId="26" fillId="3" borderId="0" xfId="0" applyNumberFormat="1" applyFont="1" applyFill="1" applyBorder="1" applyAlignment="1">
      <alignment horizontal="center" vertical="center"/>
    </xf>
    <xf numFmtId="173" fontId="20" fillId="3" borderId="1" xfId="1" applyNumberFormat="1" applyFont="1" applyFill="1" applyBorder="1" applyAlignment="1">
      <alignment horizontal="center"/>
    </xf>
    <xf numFmtId="173" fontId="20" fillId="3" borderId="1" xfId="0" applyNumberFormat="1" applyFont="1" applyFill="1" applyBorder="1" applyAlignment="1">
      <alignment horizontal="center"/>
    </xf>
    <xf numFmtId="173" fontId="25" fillId="3" borderId="0" xfId="1" applyNumberFormat="1" applyFont="1" applyFill="1" applyBorder="1" applyAlignment="1">
      <alignment horizontal="center"/>
    </xf>
    <xf numFmtId="0" fontId="24" fillId="3" borderId="0" xfId="0" applyFont="1" applyFill="1" applyBorder="1" applyAlignment="1">
      <alignment horizontal="center"/>
    </xf>
    <xf numFmtId="0" fontId="27" fillId="3" borderId="0" xfId="0" applyFont="1" applyFill="1" applyBorder="1"/>
    <xf numFmtId="2" fontId="20" fillId="3" borderId="0" xfId="1" applyNumberFormat="1" applyFont="1" applyFill="1" applyBorder="1" applyAlignment="1">
      <alignment horizontal="center"/>
    </xf>
    <xf numFmtId="2" fontId="20" fillId="3" borderId="0" xfId="0" applyNumberFormat="1" applyFont="1" applyFill="1" applyBorder="1" applyAlignment="1">
      <alignment horizontal="center"/>
    </xf>
    <xf numFmtId="2" fontId="20" fillId="3" borderId="0" xfId="0" applyNumberFormat="1" applyFont="1" applyFill="1" applyAlignment="1">
      <alignment horizontal="center"/>
    </xf>
    <xf numFmtId="2" fontId="20" fillId="3" borderId="0" xfId="0" applyNumberFormat="1" applyFont="1" applyFill="1" applyBorder="1" applyAlignment="1">
      <alignment horizontal="center" vertical="center"/>
    </xf>
    <xf numFmtId="0" fontId="25" fillId="3" borderId="0" xfId="0" applyFont="1" applyFill="1" applyBorder="1"/>
    <xf numFmtId="10" fontId="24" fillId="3" borderId="0" xfId="1" applyNumberFormat="1" applyFont="1" applyFill="1" applyBorder="1" applyAlignment="1">
      <alignment horizontal="center"/>
    </xf>
    <xf numFmtId="173" fontId="20" fillId="3" borderId="0" xfId="1" applyNumberFormat="1" applyFont="1" applyFill="1" applyAlignment="1">
      <alignment horizontal="center"/>
    </xf>
    <xf numFmtId="0" fontId="28" fillId="5" borderId="0" xfId="0" applyFont="1" applyFill="1"/>
    <xf numFmtId="166" fontId="2" fillId="2" borderId="26" xfId="0" applyNumberFormat="1" applyFont="1" applyFill="1" applyBorder="1" applyAlignment="1">
      <alignment horizontal="left"/>
    </xf>
    <xf numFmtId="169" fontId="20" fillId="3" borderId="0" xfId="1" applyNumberFormat="1" applyFont="1" applyFill="1" applyBorder="1" applyAlignment="1">
      <alignment horizontal="center"/>
    </xf>
    <xf numFmtId="0" fontId="20" fillId="3" borderId="0" xfId="1" applyNumberFormat="1" applyFont="1" applyFill="1" applyBorder="1" applyAlignment="1">
      <alignment horizontal="center"/>
    </xf>
    <xf numFmtId="0" fontId="20" fillId="3" borderId="0" xfId="1" applyNumberFormat="1" applyFont="1" applyFill="1" applyAlignment="1">
      <alignment horizontal="center"/>
    </xf>
    <xf numFmtId="0" fontId="20" fillId="3" borderId="5" xfId="0" applyFont="1" applyFill="1" applyBorder="1"/>
    <xf numFmtId="0" fontId="20" fillId="3" borderId="23" xfId="0" applyFont="1" applyFill="1" applyBorder="1"/>
    <xf numFmtId="0" fontId="20" fillId="3" borderId="4" xfId="0" applyFont="1" applyFill="1" applyBorder="1" applyAlignment="1">
      <alignment horizontal="center"/>
    </xf>
    <xf numFmtId="0" fontId="21" fillId="3" borderId="4" xfId="0" applyFont="1" applyFill="1" applyBorder="1" applyAlignment="1">
      <alignment horizontal="left"/>
    </xf>
    <xf numFmtId="0" fontId="22" fillId="3" borderId="4" xfId="0" applyFont="1" applyFill="1" applyBorder="1" applyAlignment="1">
      <alignment wrapText="1"/>
    </xf>
    <xf numFmtId="164" fontId="2" fillId="2" borderId="29" xfId="0" applyNumberFormat="1" applyFont="1" applyFill="1" applyBorder="1" applyAlignment="1">
      <alignment horizontal="left"/>
    </xf>
    <xf numFmtId="166" fontId="2" fillId="2" borderId="28" xfId="0" applyNumberFormat="1" applyFont="1" applyFill="1" applyBorder="1" applyAlignment="1">
      <alignment horizontal="left"/>
    </xf>
    <xf numFmtId="164" fontId="2" fillId="2" borderId="30" xfId="0" applyNumberFormat="1" applyFont="1" applyFill="1" applyBorder="1" applyAlignment="1">
      <alignment horizontal="left"/>
    </xf>
    <xf numFmtId="0" fontId="2" fillId="2" borderId="30" xfId="0" applyFont="1" applyFill="1" applyBorder="1" applyAlignment="1">
      <alignment horizontal="left"/>
    </xf>
    <xf numFmtId="0" fontId="6" fillId="13" borderId="0" xfId="0" applyFont="1" applyFill="1" applyBorder="1"/>
    <xf numFmtId="168" fontId="0" fillId="3" borderId="0" xfId="1" applyNumberFormat="1" applyFont="1" applyFill="1" applyBorder="1"/>
    <xf numFmtId="10" fontId="0" fillId="3" borderId="0" xfId="0" applyNumberFormat="1" applyFill="1" applyBorder="1"/>
    <xf numFmtId="0" fontId="2" fillId="2" borderId="0" xfId="0" applyFont="1" applyFill="1" applyBorder="1" applyAlignment="1">
      <alignment horizontal="left" wrapText="1"/>
    </xf>
    <xf numFmtId="0" fontId="2" fillId="12" borderId="0" xfId="0" applyFont="1" applyFill="1" applyBorder="1" applyAlignment="1">
      <alignment horizontal="left" wrapText="1"/>
    </xf>
    <xf numFmtId="164" fontId="2" fillId="2" borderId="0" xfId="0" applyNumberFormat="1" applyFont="1" applyFill="1" applyBorder="1" applyAlignment="1">
      <alignment horizontal="left" wrapText="1"/>
    </xf>
    <xf numFmtId="0" fontId="0" fillId="11" borderId="2" xfId="0" applyFill="1" applyBorder="1"/>
    <xf numFmtId="0" fontId="9" fillId="3" borderId="18" xfId="0" applyFont="1" applyFill="1" applyBorder="1"/>
    <xf numFmtId="0" fontId="0" fillId="3" borderId="18" xfId="0" applyFill="1" applyBorder="1"/>
    <xf numFmtId="0" fontId="0" fillId="3" borderId="0" xfId="0" applyNumberFormat="1" applyFill="1" applyBorder="1"/>
    <xf numFmtId="0" fontId="0" fillId="3" borderId="31" xfId="0" applyFill="1" applyBorder="1"/>
    <xf numFmtId="0" fontId="0" fillId="3" borderId="32" xfId="0" applyFill="1" applyBorder="1"/>
    <xf numFmtId="0" fontId="0" fillId="3" borderId="33" xfId="0" applyFill="1" applyBorder="1"/>
    <xf numFmtId="0" fontId="14" fillId="3" borderId="18" xfId="0" applyFont="1" applyFill="1" applyBorder="1"/>
    <xf numFmtId="164" fontId="2" fillId="3" borderId="0" xfId="0" applyNumberFormat="1" applyFont="1" applyFill="1" applyBorder="1" applyAlignment="1"/>
    <xf numFmtId="0" fontId="27" fillId="3" borderId="25" xfId="0" applyFont="1" applyFill="1" applyBorder="1"/>
    <xf numFmtId="0" fontId="21" fillId="3" borderId="34" xfId="0" applyFont="1" applyFill="1" applyBorder="1" applyAlignment="1">
      <alignment horizontal="left"/>
    </xf>
    <xf numFmtId="10" fontId="20" fillId="3" borderId="35" xfId="1" applyNumberFormat="1" applyFont="1" applyFill="1" applyBorder="1" applyAlignment="1">
      <alignment horizontal="center" vertical="center"/>
    </xf>
    <xf numFmtId="0" fontId="20" fillId="3" borderId="35" xfId="0" applyFont="1" applyFill="1" applyBorder="1"/>
    <xf numFmtId="173" fontId="20" fillId="3" borderId="35" xfId="1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1" xfId="0" applyNumberFormat="1" applyFont="1" applyFill="1" applyBorder="1" applyAlignment="1">
      <alignment horizontal="center"/>
    </xf>
    <xf numFmtId="164" fontId="2" fillId="2" borderId="12" xfId="0" applyNumberFormat="1" applyFont="1" applyFill="1" applyBorder="1" applyAlignment="1">
      <alignment horizontal="center"/>
    </xf>
    <xf numFmtId="166" fontId="2" fillId="2" borderId="11" xfId="0" applyNumberFormat="1" applyFont="1" applyFill="1" applyBorder="1" applyAlignment="1">
      <alignment horizontal="center"/>
    </xf>
    <xf numFmtId="166" fontId="2" fillId="2" borderId="12" xfId="0" applyNumberFormat="1" applyFont="1" applyFill="1" applyBorder="1" applyAlignment="1">
      <alignment horizontal="center"/>
    </xf>
    <xf numFmtId="164" fontId="2" fillId="2" borderId="27" xfId="0" applyNumberFormat="1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4" fontId="2" fillId="2" borderId="16" xfId="0" applyNumberFormat="1" applyFont="1" applyFill="1" applyBorder="1" applyAlignment="1">
      <alignment horizontal="center"/>
    </xf>
    <xf numFmtId="0" fontId="21" fillId="3" borderId="34" xfId="0" applyFont="1" applyFill="1" applyBorder="1" applyAlignment="1">
      <alignment horizontal="center"/>
    </xf>
    <xf numFmtId="0" fontId="21" fillId="3" borderId="25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</cellXfs>
  <cellStyles count="4">
    <cellStyle name="Komma" xfId="2" builtinId="3"/>
    <cellStyle name="Normal" xfId="0" builtinId="0"/>
    <cellStyle name="Normal 2" xfId="3" xr:uid="{A3903029-6F74-7746-80F9-BF8E0743F684}"/>
    <cellStyle name="Pros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Weights!$AS$3</c:f>
              <c:strCache>
                <c:ptCount val="1"/>
                <c:pt idx="0">
                  <c:v>USD</c:v>
                </c:pt>
              </c:strCache>
            </c:strRef>
          </c:tx>
          <c:spPr>
            <a:pattFill prst="pct5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 w="0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cat>
            <c:numRef>
              <c:f>Weights!$AR$4:$AR$243</c:f>
              <c:numCache>
                <c:formatCode>mmm\-yy</c:formatCode>
                <c:ptCount val="240"/>
                <c:pt idx="0">
                  <c:v>35826</c:v>
                </c:pt>
                <c:pt idx="1">
                  <c:v>35854</c:v>
                </c:pt>
                <c:pt idx="2">
                  <c:v>35885</c:v>
                </c:pt>
                <c:pt idx="3">
                  <c:v>35915</c:v>
                </c:pt>
                <c:pt idx="4">
                  <c:v>35946</c:v>
                </c:pt>
                <c:pt idx="5">
                  <c:v>35976</c:v>
                </c:pt>
                <c:pt idx="6">
                  <c:v>36007</c:v>
                </c:pt>
                <c:pt idx="7">
                  <c:v>36038</c:v>
                </c:pt>
                <c:pt idx="8">
                  <c:v>36068</c:v>
                </c:pt>
                <c:pt idx="9">
                  <c:v>36099</c:v>
                </c:pt>
                <c:pt idx="10">
                  <c:v>36129</c:v>
                </c:pt>
                <c:pt idx="11">
                  <c:v>36160</c:v>
                </c:pt>
                <c:pt idx="12">
                  <c:v>36191</c:v>
                </c:pt>
                <c:pt idx="13">
                  <c:v>36219</c:v>
                </c:pt>
                <c:pt idx="14">
                  <c:v>36250</c:v>
                </c:pt>
                <c:pt idx="15">
                  <c:v>36280</c:v>
                </c:pt>
                <c:pt idx="16">
                  <c:v>36311</c:v>
                </c:pt>
                <c:pt idx="17">
                  <c:v>36341</c:v>
                </c:pt>
                <c:pt idx="18">
                  <c:v>36372</c:v>
                </c:pt>
                <c:pt idx="19">
                  <c:v>36403</c:v>
                </c:pt>
                <c:pt idx="20">
                  <c:v>36433</c:v>
                </c:pt>
                <c:pt idx="21">
                  <c:v>36464</c:v>
                </c:pt>
                <c:pt idx="22">
                  <c:v>36494</c:v>
                </c:pt>
                <c:pt idx="23">
                  <c:v>36525</c:v>
                </c:pt>
                <c:pt idx="24">
                  <c:v>36556</c:v>
                </c:pt>
                <c:pt idx="25">
                  <c:v>36585</c:v>
                </c:pt>
                <c:pt idx="26">
                  <c:v>36616</c:v>
                </c:pt>
                <c:pt idx="27">
                  <c:v>36646</c:v>
                </c:pt>
                <c:pt idx="28">
                  <c:v>36677</c:v>
                </c:pt>
                <c:pt idx="29">
                  <c:v>36707</c:v>
                </c:pt>
                <c:pt idx="30">
                  <c:v>36738</c:v>
                </c:pt>
                <c:pt idx="31">
                  <c:v>36769</c:v>
                </c:pt>
                <c:pt idx="32">
                  <c:v>36799</c:v>
                </c:pt>
                <c:pt idx="33">
                  <c:v>36830</c:v>
                </c:pt>
                <c:pt idx="34">
                  <c:v>36860</c:v>
                </c:pt>
                <c:pt idx="35">
                  <c:v>36891</c:v>
                </c:pt>
                <c:pt idx="36">
                  <c:v>36922</c:v>
                </c:pt>
                <c:pt idx="37">
                  <c:v>36950</c:v>
                </c:pt>
                <c:pt idx="38">
                  <c:v>36981</c:v>
                </c:pt>
                <c:pt idx="39">
                  <c:v>37011</c:v>
                </c:pt>
                <c:pt idx="40">
                  <c:v>37042</c:v>
                </c:pt>
                <c:pt idx="41">
                  <c:v>37072</c:v>
                </c:pt>
                <c:pt idx="42">
                  <c:v>37103</c:v>
                </c:pt>
                <c:pt idx="43">
                  <c:v>37134</c:v>
                </c:pt>
                <c:pt idx="44">
                  <c:v>37164</c:v>
                </c:pt>
                <c:pt idx="45">
                  <c:v>37195</c:v>
                </c:pt>
                <c:pt idx="46">
                  <c:v>37225</c:v>
                </c:pt>
                <c:pt idx="47">
                  <c:v>37256</c:v>
                </c:pt>
                <c:pt idx="48">
                  <c:v>37287</c:v>
                </c:pt>
                <c:pt idx="49">
                  <c:v>37315</c:v>
                </c:pt>
                <c:pt idx="50">
                  <c:v>37346</c:v>
                </c:pt>
                <c:pt idx="51">
                  <c:v>37376</c:v>
                </c:pt>
                <c:pt idx="52">
                  <c:v>37407</c:v>
                </c:pt>
                <c:pt idx="53">
                  <c:v>37437</c:v>
                </c:pt>
                <c:pt idx="54">
                  <c:v>37468</c:v>
                </c:pt>
                <c:pt idx="55">
                  <c:v>37499</c:v>
                </c:pt>
                <c:pt idx="56">
                  <c:v>37529</c:v>
                </c:pt>
                <c:pt idx="57">
                  <c:v>37560</c:v>
                </c:pt>
                <c:pt idx="58">
                  <c:v>37590</c:v>
                </c:pt>
                <c:pt idx="59">
                  <c:v>37621</c:v>
                </c:pt>
                <c:pt idx="60">
                  <c:v>37652</c:v>
                </c:pt>
                <c:pt idx="61">
                  <c:v>37680</c:v>
                </c:pt>
                <c:pt idx="62">
                  <c:v>37711</c:v>
                </c:pt>
                <c:pt idx="63">
                  <c:v>37741</c:v>
                </c:pt>
                <c:pt idx="64">
                  <c:v>37772</c:v>
                </c:pt>
                <c:pt idx="65">
                  <c:v>37802</c:v>
                </c:pt>
                <c:pt idx="66">
                  <c:v>37833</c:v>
                </c:pt>
                <c:pt idx="67">
                  <c:v>37864</c:v>
                </c:pt>
                <c:pt idx="68">
                  <c:v>37894</c:v>
                </c:pt>
                <c:pt idx="69">
                  <c:v>37925</c:v>
                </c:pt>
                <c:pt idx="70">
                  <c:v>37955</c:v>
                </c:pt>
                <c:pt idx="71">
                  <c:v>37986</c:v>
                </c:pt>
                <c:pt idx="72">
                  <c:v>38017</c:v>
                </c:pt>
                <c:pt idx="73">
                  <c:v>38046</c:v>
                </c:pt>
                <c:pt idx="74">
                  <c:v>38077</c:v>
                </c:pt>
                <c:pt idx="75">
                  <c:v>38107</c:v>
                </c:pt>
                <c:pt idx="76">
                  <c:v>38138</c:v>
                </c:pt>
                <c:pt idx="77">
                  <c:v>38168</c:v>
                </c:pt>
                <c:pt idx="78">
                  <c:v>38199</c:v>
                </c:pt>
                <c:pt idx="79">
                  <c:v>38230</c:v>
                </c:pt>
                <c:pt idx="80">
                  <c:v>38260</c:v>
                </c:pt>
                <c:pt idx="81">
                  <c:v>38291</c:v>
                </c:pt>
                <c:pt idx="82">
                  <c:v>38321</c:v>
                </c:pt>
                <c:pt idx="83">
                  <c:v>38352</c:v>
                </c:pt>
                <c:pt idx="84">
                  <c:v>38383</c:v>
                </c:pt>
                <c:pt idx="85">
                  <c:v>38411</c:v>
                </c:pt>
                <c:pt idx="86">
                  <c:v>38442</c:v>
                </c:pt>
                <c:pt idx="87">
                  <c:v>38472</c:v>
                </c:pt>
                <c:pt idx="88">
                  <c:v>38503</c:v>
                </c:pt>
                <c:pt idx="89">
                  <c:v>38533</c:v>
                </c:pt>
                <c:pt idx="90">
                  <c:v>38564</c:v>
                </c:pt>
                <c:pt idx="91">
                  <c:v>38595</c:v>
                </c:pt>
                <c:pt idx="92">
                  <c:v>38625</c:v>
                </c:pt>
                <c:pt idx="93">
                  <c:v>38656</c:v>
                </c:pt>
                <c:pt idx="94">
                  <c:v>38686</c:v>
                </c:pt>
                <c:pt idx="95">
                  <c:v>38717</c:v>
                </c:pt>
                <c:pt idx="96">
                  <c:v>38748</c:v>
                </c:pt>
                <c:pt idx="97">
                  <c:v>38776</c:v>
                </c:pt>
                <c:pt idx="98">
                  <c:v>38807</c:v>
                </c:pt>
                <c:pt idx="99">
                  <c:v>38837</c:v>
                </c:pt>
                <c:pt idx="100">
                  <c:v>38868</c:v>
                </c:pt>
                <c:pt idx="101">
                  <c:v>38898</c:v>
                </c:pt>
                <c:pt idx="102">
                  <c:v>38929</c:v>
                </c:pt>
                <c:pt idx="103">
                  <c:v>38960</c:v>
                </c:pt>
                <c:pt idx="104">
                  <c:v>38990</c:v>
                </c:pt>
                <c:pt idx="105">
                  <c:v>39021</c:v>
                </c:pt>
                <c:pt idx="106">
                  <c:v>39051</c:v>
                </c:pt>
                <c:pt idx="107">
                  <c:v>39082</c:v>
                </c:pt>
                <c:pt idx="108">
                  <c:v>39113</c:v>
                </c:pt>
                <c:pt idx="109">
                  <c:v>39141</c:v>
                </c:pt>
                <c:pt idx="110">
                  <c:v>39172</c:v>
                </c:pt>
                <c:pt idx="111">
                  <c:v>39202</c:v>
                </c:pt>
                <c:pt idx="112">
                  <c:v>39233</c:v>
                </c:pt>
                <c:pt idx="113">
                  <c:v>39263</c:v>
                </c:pt>
                <c:pt idx="114">
                  <c:v>39294</c:v>
                </c:pt>
                <c:pt idx="115">
                  <c:v>39325</c:v>
                </c:pt>
                <c:pt idx="116">
                  <c:v>39355</c:v>
                </c:pt>
                <c:pt idx="117">
                  <c:v>39386</c:v>
                </c:pt>
                <c:pt idx="118">
                  <c:v>39416</c:v>
                </c:pt>
                <c:pt idx="119">
                  <c:v>39447</c:v>
                </c:pt>
                <c:pt idx="120">
                  <c:v>39478</c:v>
                </c:pt>
                <c:pt idx="121">
                  <c:v>39507</c:v>
                </c:pt>
                <c:pt idx="122">
                  <c:v>39538</c:v>
                </c:pt>
                <c:pt idx="123">
                  <c:v>39568</c:v>
                </c:pt>
                <c:pt idx="124">
                  <c:v>39599</c:v>
                </c:pt>
                <c:pt idx="125">
                  <c:v>39629</c:v>
                </c:pt>
                <c:pt idx="126">
                  <c:v>39660</c:v>
                </c:pt>
                <c:pt idx="127">
                  <c:v>39691</c:v>
                </c:pt>
                <c:pt idx="128">
                  <c:v>39721</c:v>
                </c:pt>
                <c:pt idx="129">
                  <c:v>39752</c:v>
                </c:pt>
                <c:pt idx="130">
                  <c:v>39782</c:v>
                </c:pt>
                <c:pt idx="131">
                  <c:v>39813</c:v>
                </c:pt>
                <c:pt idx="132">
                  <c:v>39844</c:v>
                </c:pt>
                <c:pt idx="133">
                  <c:v>39872</c:v>
                </c:pt>
                <c:pt idx="134">
                  <c:v>39903</c:v>
                </c:pt>
                <c:pt idx="135">
                  <c:v>39933</c:v>
                </c:pt>
                <c:pt idx="136">
                  <c:v>39964</c:v>
                </c:pt>
                <c:pt idx="137">
                  <c:v>39994</c:v>
                </c:pt>
                <c:pt idx="138">
                  <c:v>40025</c:v>
                </c:pt>
                <c:pt idx="139">
                  <c:v>40056</c:v>
                </c:pt>
                <c:pt idx="140">
                  <c:v>40086</c:v>
                </c:pt>
                <c:pt idx="141">
                  <c:v>40117</c:v>
                </c:pt>
                <c:pt idx="142">
                  <c:v>40147</c:v>
                </c:pt>
                <c:pt idx="143">
                  <c:v>40178</c:v>
                </c:pt>
                <c:pt idx="144">
                  <c:v>40209</c:v>
                </c:pt>
                <c:pt idx="145">
                  <c:v>40237</c:v>
                </c:pt>
                <c:pt idx="146">
                  <c:v>40268</c:v>
                </c:pt>
                <c:pt idx="147">
                  <c:v>40298</c:v>
                </c:pt>
                <c:pt idx="148">
                  <c:v>40329</c:v>
                </c:pt>
                <c:pt idx="149">
                  <c:v>40359</c:v>
                </c:pt>
                <c:pt idx="150">
                  <c:v>40390</c:v>
                </c:pt>
                <c:pt idx="151">
                  <c:v>40421</c:v>
                </c:pt>
                <c:pt idx="152">
                  <c:v>40451</c:v>
                </c:pt>
                <c:pt idx="153">
                  <c:v>40482</c:v>
                </c:pt>
                <c:pt idx="154">
                  <c:v>40512</c:v>
                </c:pt>
                <c:pt idx="155">
                  <c:v>40543</c:v>
                </c:pt>
                <c:pt idx="156">
                  <c:v>40574</c:v>
                </c:pt>
                <c:pt idx="157">
                  <c:v>40602</c:v>
                </c:pt>
                <c:pt idx="158">
                  <c:v>40633</c:v>
                </c:pt>
                <c:pt idx="159">
                  <c:v>40663</c:v>
                </c:pt>
                <c:pt idx="160">
                  <c:v>40694</c:v>
                </c:pt>
                <c:pt idx="161">
                  <c:v>40724</c:v>
                </c:pt>
                <c:pt idx="162">
                  <c:v>40755</c:v>
                </c:pt>
                <c:pt idx="163">
                  <c:v>40786</c:v>
                </c:pt>
                <c:pt idx="164">
                  <c:v>40816</c:v>
                </c:pt>
                <c:pt idx="165">
                  <c:v>40847</c:v>
                </c:pt>
                <c:pt idx="166">
                  <c:v>40877</c:v>
                </c:pt>
                <c:pt idx="167">
                  <c:v>40908</c:v>
                </c:pt>
                <c:pt idx="168">
                  <c:v>40939</c:v>
                </c:pt>
                <c:pt idx="169">
                  <c:v>40968</c:v>
                </c:pt>
                <c:pt idx="170">
                  <c:v>40999</c:v>
                </c:pt>
                <c:pt idx="171">
                  <c:v>41029</c:v>
                </c:pt>
                <c:pt idx="172">
                  <c:v>41060</c:v>
                </c:pt>
                <c:pt idx="173">
                  <c:v>41090</c:v>
                </c:pt>
                <c:pt idx="174">
                  <c:v>41121</c:v>
                </c:pt>
                <c:pt idx="175">
                  <c:v>41152</c:v>
                </c:pt>
                <c:pt idx="176">
                  <c:v>41182</c:v>
                </c:pt>
                <c:pt idx="177">
                  <c:v>41213</c:v>
                </c:pt>
                <c:pt idx="178">
                  <c:v>41243</c:v>
                </c:pt>
                <c:pt idx="179">
                  <c:v>41274</c:v>
                </c:pt>
                <c:pt idx="180">
                  <c:v>41305</c:v>
                </c:pt>
                <c:pt idx="181">
                  <c:v>41333</c:v>
                </c:pt>
                <c:pt idx="182">
                  <c:v>41364</c:v>
                </c:pt>
                <c:pt idx="183">
                  <c:v>41394</c:v>
                </c:pt>
                <c:pt idx="184">
                  <c:v>41425</c:v>
                </c:pt>
                <c:pt idx="185">
                  <c:v>41455</c:v>
                </c:pt>
                <c:pt idx="186">
                  <c:v>41486</c:v>
                </c:pt>
                <c:pt idx="187">
                  <c:v>41517</c:v>
                </c:pt>
                <c:pt idx="188">
                  <c:v>41547</c:v>
                </c:pt>
                <c:pt idx="189">
                  <c:v>41578</c:v>
                </c:pt>
                <c:pt idx="190">
                  <c:v>41608</c:v>
                </c:pt>
                <c:pt idx="191">
                  <c:v>41639</c:v>
                </c:pt>
                <c:pt idx="192">
                  <c:v>41670</c:v>
                </c:pt>
                <c:pt idx="193">
                  <c:v>41698</c:v>
                </c:pt>
                <c:pt idx="194">
                  <c:v>41729</c:v>
                </c:pt>
                <c:pt idx="195">
                  <c:v>41759</c:v>
                </c:pt>
                <c:pt idx="196">
                  <c:v>41790</c:v>
                </c:pt>
                <c:pt idx="197">
                  <c:v>41820</c:v>
                </c:pt>
                <c:pt idx="198">
                  <c:v>41851</c:v>
                </c:pt>
                <c:pt idx="199">
                  <c:v>41882</c:v>
                </c:pt>
                <c:pt idx="200">
                  <c:v>41912</c:v>
                </c:pt>
                <c:pt idx="201">
                  <c:v>41943</c:v>
                </c:pt>
                <c:pt idx="202">
                  <c:v>41973</c:v>
                </c:pt>
                <c:pt idx="203">
                  <c:v>42004</c:v>
                </c:pt>
                <c:pt idx="204">
                  <c:v>42035</c:v>
                </c:pt>
                <c:pt idx="205">
                  <c:v>42063</c:v>
                </c:pt>
                <c:pt idx="206">
                  <c:v>42094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42308</c:v>
                </c:pt>
                <c:pt idx="214">
                  <c:v>42338</c:v>
                </c:pt>
                <c:pt idx="215">
                  <c:v>42369</c:v>
                </c:pt>
                <c:pt idx="216">
                  <c:v>42400</c:v>
                </c:pt>
                <c:pt idx="217">
                  <c:v>42429</c:v>
                </c:pt>
                <c:pt idx="218">
                  <c:v>42460</c:v>
                </c:pt>
                <c:pt idx="219">
                  <c:v>42490</c:v>
                </c:pt>
                <c:pt idx="220">
                  <c:v>42521</c:v>
                </c:pt>
                <c:pt idx="221">
                  <c:v>42551</c:v>
                </c:pt>
                <c:pt idx="222">
                  <c:v>42582</c:v>
                </c:pt>
                <c:pt idx="223">
                  <c:v>42613</c:v>
                </c:pt>
                <c:pt idx="224">
                  <c:v>42643</c:v>
                </c:pt>
                <c:pt idx="225">
                  <c:v>42674</c:v>
                </c:pt>
                <c:pt idx="226">
                  <c:v>42704</c:v>
                </c:pt>
                <c:pt idx="227">
                  <c:v>42735</c:v>
                </c:pt>
                <c:pt idx="228">
                  <c:v>42766</c:v>
                </c:pt>
                <c:pt idx="229">
                  <c:v>42794</c:v>
                </c:pt>
                <c:pt idx="230">
                  <c:v>42825</c:v>
                </c:pt>
                <c:pt idx="231">
                  <c:v>42855</c:v>
                </c:pt>
                <c:pt idx="232">
                  <c:v>42886</c:v>
                </c:pt>
                <c:pt idx="233">
                  <c:v>42916</c:v>
                </c:pt>
                <c:pt idx="234">
                  <c:v>42947</c:v>
                </c:pt>
                <c:pt idx="235">
                  <c:v>42978</c:v>
                </c:pt>
                <c:pt idx="236">
                  <c:v>43008</c:v>
                </c:pt>
                <c:pt idx="237">
                  <c:v>43039</c:v>
                </c:pt>
                <c:pt idx="238">
                  <c:v>43069</c:v>
                </c:pt>
                <c:pt idx="239">
                  <c:v>43100</c:v>
                </c:pt>
              </c:numCache>
            </c:numRef>
          </c:cat>
          <c:val>
            <c:numRef>
              <c:f>Weights!$AS$4:$AS$243</c:f>
              <c:numCache>
                <c:formatCode>0.00%</c:formatCode>
                <c:ptCount val="240"/>
                <c:pt idx="0">
                  <c:v>0.24336558564043675</c:v>
                </c:pt>
                <c:pt idx="1">
                  <c:v>0.24336558564043675</c:v>
                </c:pt>
                <c:pt idx="2">
                  <c:v>0.24336558564043675</c:v>
                </c:pt>
                <c:pt idx="3">
                  <c:v>0.24336558564043675</c:v>
                </c:pt>
                <c:pt idx="4">
                  <c:v>0.24336558564043675</c:v>
                </c:pt>
                <c:pt idx="5">
                  <c:v>0.24336558564043675</c:v>
                </c:pt>
                <c:pt idx="6">
                  <c:v>0.24336558564043675</c:v>
                </c:pt>
                <c:pt idx="7">
                  <c:v>0.24336558564043675</c:v>
                </c:pt>
                <c:pt idx="8">
                  <c:v>0.24336558564043675</c:v>
                </c:pt>
                <c:pt idx="9">
                  <c:v>0.24336558564043675</c:v>
                </c:pt>
                <c:pt idx="10">
                  <c:v>0.24336558564043675</c:v>
                </c:pt>
                <c:pt idx="11">
                  <c:v>0.24336558564043675</c:v>
                </c:pt>
                <c:pt idx="12">
                  <c:v>0.24277902013029395</c:v>
                </c:pt>
                <c:pt idx="13">
                  <c:v>0.24277902013029395</c:v>
                </c:pt>
                <c:pt idx="14">
                  <c:v>0.24277902013029395</c:v>
                </c:pt>
                <c:pt idx="15">
                  <c:v>0.24277902013029395</c:v>
                </c:pt>
                <c:pt idx="16">
                  <c:v>0.24277902013029395</c:v>
                </c:pt>
                <c:pt idx="17">
                  <c:v>0.24277902013029395</c:v>
                </c:pt>
                <c:pt idx="18">
                  <c:v>0.24277902013029395</c:v>
                </c:pt>
                <c:pt idx="19">
                  <c:v>0.24277902013029395</c:v>
                </c:pt>
                <c:pt idx="20">
                  <c:v>0.24277902013029395</c:v>
                </c:pt>
                <c:pt idx="21">
                  <c:v>0.24277902013029395</c:v>
                </c:pt>
                <c:pt idx="22">
                  <c:v>0.24277902013029395</c:v>
                </c:pt>
                <c:pt idx="23">
                  <c:v>0.24277902013029395</c:v>
                </c:pt>
                <c:pt idx="24">
                  <c:v>0.24151862991037276</c:v>
                </c:pt>
                <c:pt idx="25">
                  <c:v>0.24151862991037276</c:v>
                </c:pt>
                <c:pt idx="26">
                  <c:v>0.24151862991037276</c:v>
                </c:pt>
                <c:pt idx="27">
                  <c:v>0.24151862991037276</c:v>
                </c:pt>
                <c:pt idx="28">
                  <c:v>0.24151862991037276</c:v>
                </c:pt>
                <c:pt idx="29">
                  <c:v>0.24151862991037276</c:v>
                </c:pt>
                <c:pt idx="30">
                  <c:v>0.24151862991037276</c:v>
                </c:pt>
                <c:pt idx="31">
                  <c:v>0.24151862991037276</c:v>
                </c:pt>
                <c:pt idx="32">
                  <c:v>0.24151862991037276</c:v>
                </c:pt>
                <c:pt idx="33">
                  <c:v>0.24151862991037276</c:v>
                </c:pt>
                <c:pt idx="34">
                  <c:v>0.24151862991037276</c:v>
                </c:pt>
                <c:pt idx="35">
                  <c:v>0.24151862991037276</c:v>
                </c:pt>
                <c:pt idx="36">
                  <c:v>0.27368842591870801</c:v>
                </c:pt>
                <c:pt idx="37">
                  <c:v>0.27368842591870801</c:v>
                </c:pt>
                <c:pt idx="38">
                  <c:v>0.27368842591870801</c:v>
                </c:pt>
                <c:pt idx="39">
                  <c:v>0.27368842591870801</c:v>
                </c:pt>
                <c:pt idx="40">
                  <c:v>0.27368842591870801</c:v>
                </c:pt>
                <c:pt idx="41">
                  <c:v>0.27368842591870801</c:v>
                </c:pt>
                <c:pt idx="42">
                  <c:v>0.27368842591870801</c:v>
                </c:pt>
                <c:pt idx="43">
                  <c:v>0.27368842591870801</c:v>
                </c:pt>
                <c:pt idx="44">
                  <c:v>0.27368842591870801</c:v>
                </c:pt>
                <c:pt idx="45">
                  <c:v>0.27368842591870801</c:v>
                </c:pt>
                <c:pt idx="46">
                  <c:v>0.27368842591870801</c:v>
                </c:pt>
                <c:pt idx="47">
                  <c:v>0.27368842591870801</c:v>
                </c:pt>
                <c:pt idx="48">
                  <c:v>0.25064494325410386</c:v>
                </c:pt>
                <c:pt idx="49">
                  <c:v>0.25064494325410386</c:v>
                </c:pt>
                <c:pt idx="50">
                  <c:v>0.25064494325410386</c:v>
                </c:pt>
                <c:pt idx="51">
                  <c:v>0.25064494325410386</c:v>
                </c:pt>
                <c:pt idx="52">
                  <c:v>0.25064494325410386</c:v>
                </c:pt>
                <c:pt idx="53">
                  <c:v>0.25064494325410386</c:v>
                </c:pt>
                <c:pt idx="54">
                  <c:v>0.25064494325410386</c:v>
                </c:pt>
                <c:pt idx="55">
                  <c:v>0.25064494325410386</c:v>
                </c:pt>
                <c:pt idx="56">
                  <c:v>0.25064494325410386</c:v>
                </c:pt>
                <c:pt idx="57">
                  <c:v>0.25064494325410386</c:v>
                </c:pt>
                <c:pt idx="58">
                  <c:v>0.25064494325410386</c:v>
                </c:pt>
                <c:pt idx="59">
                  <c:v>0.25064494325410386</c:v>
                </c:pt>
                <c:pt idx="60">
                  <c:v>0.26297476760512745</c:v>
                </c:pt>
                <c:pt idx="61">
                  <c:v>0.26297476760512745</c:v>
                </c:pt>
                <c:pt idx="62">
                  <c:v>0.26297476760512745</c:v>
                </c:pt>
                <c:pt idx="63">
                  <c:v>0.26297476760512745</c:v>
                </c:pt>
                <c:pt idx="64">
                  <c:v>0.26297476760512745</c:v>
                </c:pt>
                <c:pt idx="65">
                  <c:v>0.26297476760512745</c:v>
                </c:pt>
                <c:pt idx="66">
                  <c:v>0.26297476760512745</c:v>
                </c:pt>
                <c:pt idx="67">
                  <c:v>0.26297476760512745</c:v>
                </c:pt>
                <c:pt idx="68">
                  <c:v>0.26297476760512745</c:v>
                </c:pt>
                <c:pt idx="69">
                  <c:v>0.26297476760512745</c:v>
                </c:pt>
                <c:pt idx="70">
                  <c:v>0.26297476760512745</c:v>
                </c:pt>
                <c:pt idx="71">
                  <c:v>0.26297476760512745</c:v>
                </c:pt>
                <c:pt idx="72">
                  <c:v>0.27096246298480042</c:v>
                </c:pt>
                <c:pt idx="73">
                  <c:v>0.27096246298480042</c:v>
                </c:pt>
                <c:pt idx="74">
                  <c:v>0.27096246298480042</c:v>
                </c:pt>
                <c:pt idx="75">
                  <c:v>0.27096246298480042</c:v>
                </c:pt>
                <c:pt idx="76">
                  <c:v>0.27096246298480042</c:v>
                </c:pt>
                <c:pt idx="77">
                  <c:v>0.27096246298480042</c:v>
                </c:pt>
                <c:pt idx="78">
                  <c:v>0.27096246298480042</c:v>
                </c:pt>
                <c:pt idx="79">
                  <c:v>0.27096246298480042</c:v>
                </c:pt>
                <c:pt idx="80">
                  <c:v>0.27096246298480042</c:v>
                </c:pt>
                <c:pt idx="81">
                  <c:v>0.27096246298480042</c:v>
                </c:pt>
                <c:pt idx="82">
                  <c:v>0.27096246298480042</c:v>
                </c:pt>
                <c:pt idx="83">
                  <c:v>0.27096246298480042</c:v>
                </c:pt>
                <c:pt idx="84">
                  <c:v>0.25919249965920127</c:v>
                </c:pt>
                <c:pt idx="85">
                  <c:v>0.25919249965920127</c:v>
                </c:pt>
                <c:pt idx="86">
                  <c:v>0.25919249965920127</c:v>
                </c:pt>
                <c:pt idx="87">
                  <c:v>0.25919249965920127</c:v>
                </c:pt>
                <c:pt idx="88">
                  <c:v>0.25919249965920127</c:v>
                </c:pt>
                <c:pt idx="89">
                  <c:v>0.25919249965920127</c:v>
                </c:pt>
                <c:pt idx="90">
                  <c:v>0.25919249965920127</c:v>
                </c:pt>
                <c:pt idx="91">
                  <c:v>0.25919249965920127</c:v>
                </c:pt>
                <c:pt idx="92">
                  <c:v>0.25919249965920127</c:v>
                </c:pt>
                <c:pt idx="93">
                  <c:v>0.25919249965920127</c:v>
                </c:pt>
                <c:pt idx="94">
                  <c:v>0.25919249965920127</c:v>
                </c:pt>
                <c:pt idx="95">
                  <c:v>0.25919249965920127</c:v>
                </c:pt>
                <c:pt idx="96">
                  <c:v>0.24502603304340287</c:v>
                </c:pt>
                <c:pt idx="97">
                  <c:v>0.24502603304340287</c:v>
                </c:pt>
                <c:pt idx="98">
                  <c:v>0.24502603304340287</c:v>
                </c:pt>
                <c:pt idx="99">
                  <c:v>0.24502603304340287</c:v>
                </c:pt>
                <c:pt idx="100">
                  <c:v>0.24502603304340287</c:v>
                </c:pt>
                <c:pt idx="101">
                  <c:v>0.24502603304340287</c:v>
                </c:pt>
                <c:pt idx="102">
                  <c:v>0.24502603304340287</c:v>
                </c:pt>
                <c:pt idx="103">
                  <c:v>0.24502603304340287</c:v>
                </c:pt>
                <c:pt idx="104">
                  <c:v>0.24502603304340287</c:v>
                </c:pt>
                <c:pt idx="105">
                  <c:v>0.24502603304340287</c:v>
                </c:pt>
                <c:pt idx="106">
                  <c:v>0.24502603304340287</c:v>
                </c:pt>
                <c:pt idx="107">
                  <c:v>0.24502603304340287</c:v>
                </c:pt>
                <c:pt idx="108">
                  <c:v>0.2315782699773522</c:v>
                </c:pt>
                <c:pt idx="109">
                  <c:v>0.2315782699773522</c:v>
                </c:pt>
                <c:pt idx="110">
                  <c:v>0.2315782699773522</c:v>
                </c:pt>
                <c:pt idx="111">
                  <c:v>0.2315782699773522</c:v>
                </c:pt>
                <c:pt idx="112">
                  <c:v>0.2315782699773522</c:v>
                </c:pt>
                <c:pt idx="113">
                  <c:v>0.2315782699773522</c:v>
                </c:pt>
                <c:pt idx="114">
                  <c:v>0.2315782699773522</c:v>
                </c:pt>
                <c:pt idx="115">
                  <c:v>0.2315782699773522</c:v>
                </c:pt>
                <c:pt idx="116">
                  <c:v>0.2315782699773522</c:v>
                </c:pt>
                <c:pt idx="117">
                  <c:v>0.2315782699773522</c:v>
                </c:pt>
                <c:pt idx="118">
                  <c:v>0.2315782699773522</c:v>
                </c:pt>
                <c:pt idx="119">
                  <c:v>0.2315782699773522</c:v>
                </c:pt>
                <c:pt idx="120">
                  <c:v>0.26303231376959724</c:v>
                </c:pt>
                <c:pt idx="121">
                  <c:v>0.26303231376959724</c:v>
                </c:pt>
                <c:pt idx="122">
                  <c:v>0.26303231376959724</c:v>
                </c:pt>
                <c:pt idx="123">
                  <c:v>0.26303231376959724</c:v>
                </c:pt>
                <c:pt idx="124">
                  <c:v>0.26303231376959724</c:v>
                </c:pt>
                <c:pt idx="125">
                  <c:v>0.26303231376959724</c:v>
                </c:pt>
                <c:pt idx="126">
                  <c:v>0.26303231376959724</c:v>
                </c:pt>
                <c:pt idx="127">
                  <c:v>0.26303231376959724</c:v>
                </c:pt>
                <c:pt idx="128">
                  <c:v>0.26303231376959724</c:v>
                </c:pt>
                <c:pt idx="129">
                  <c:v>0.26303231376959724</c:v>
                </c:pt>
                <c:pt idx="130">
                  <c:v>0.26303231376959724</c:v>
                </c:pt>
                <c:pt idx="131">
                  <c:v>0.26303231376959724</c:v>
                </c:pt>
                <c:pt idx="132">
                  <c:v>0.27938417919810793</c:v>
                </c:pt>
                <c:pt idx="133">
                  <c:v>0.27938417919810793</c:v>
                </c:pt>
                <c:pt idx="134">
                  <c:v>0.27938417919810793</c:v>
                </c:pt>
                <c:pt idx="135">
                  <c:v>0.27938417919810793</c:v>
                </c:pt>
                <c:pt idx="136">
                  <c:v>0.27938417919810793</c:v>
                </c:pt>
                <c:pt idx="137">
                  <c:v>0.27938417919810793</c:v>
                </c:pt>
                <c:pt idx="138">
                  <c:v>0.27938417919810793</c:v>
                </c:pt>
                <c:pt idx="139">
                  <c:v>0.27938417919810793</c:v>
                </c:pt>
                <c:pt idx="140">
                  <c:v>0.27938417919810793</c:v>
                </c:pt>
                <c:pt idx="141">
                  <c:v>0.27938417919810793</c:v>
                </c:pt>
                <c:pt idx="142">
                  <c:v>0.27938417919810793</c:v>
                </c:pt>
                <c:pt idx="143">
                  <c:v>0.27938417919810793</c:v>
                </c:pt>
                <c:pt idx="144">
                  <c:v>0.28714366902987803</c:v>
                </c:pt>
                <c:pt idx="145">
                  <c:v>0.28714366902987803</c:v>
                </c:pt>
                <c:pt idx="146">
                  <c:v>0.28714366902987803</c:v>
                </c:pt>
                <c:pt idx="147">
                  <c:v>0.28714366902987803</c:v>
                </c:pt>
                <c:pt idx="148">
                  <c:v>0.28714366902987803</c:v>
                </c:pt>
                <c:pt idx="149">
                  <c:v>0.28714366902987803</c:v>
                </c:pt>
                <c:pt idx="150">
                  <c:v>0.28714366902987803</c:v>
                </c:pt>
                <c:pt idx="151">
                  <c:v>0.28714366902987803</c:v>
                </c:pt>
                <c:pt idx="152">
                  <c:v>0.28714366902987803</c:v>
                </c:pt>
                <c:pt idx="153">
                  <c:v>0.28714366902987803</c:v>
                </c:pt>
                <c:pt idx="154">
                  <c:v>0.28714366902987803</c:v>
                </c:pt>
                <c:pt idx="155">
                  <c:v>0.28714366902987803</c:v>
                </c:pt>
                <c:pt idx="156">
                  <c:v>0.29206295224422563</c:v>
                </c:pt>
                <c:pt idx="157">
                  <c:v>0.29206295224422563</c:v>
                </c:pt>
                <c:pt idx="158">
                  <c:v>0.29206295224422563</c:v>
                </c:pt>
                <c:pt idx="159">
                  <c:v>0.29206295224422563</c:v>
                </c:pt>
                <c:pt idx="160">
                  <c:v>0.29206295224422563</c:v>
                </c:pt>
                <c:pt idx="161">
                  <c:v>0.29206295224422563</c:v>
                </c:pt>
                <c:pt idx="162">
                  <c:v>0.29206295224422563</c:v>
                </c:pt>
                <c:pt idx="163">
                  <c:v>0.29206295224422563</c:v>
                </c:pt>
                <c:pt idx="164">
                  <c:v>0.29206295224422563</c:v>
                </c:pt>
                <c:pt idx="165">
                  <c:v>0.29206295224422563</c:v>
                </c:pt>
                <c:pt idx="166">
                  <c:v>0.29206295224422563</c:v>
                </c:pt>
                <c:pt idx="167">
                  <c:v>0.29206295224422563</c:v>
                </c:pt>
                <c:pt idx="168">
                  <c:v>0.28953170731793887</c:v>
                </c:pt>
                <c:pt idx="169">
                  <c:v>0.28953170731793887</c:v>
                </c:pt>
                <c:pt idx="170">
                  <c:v>0.28953170731793887</c:v>
                </c:pt>
                <c:pt idx="171">
                  <c:v>0.28953170731793887</c:v>
                </c:pt>
                <c:pt idx="172">
                  <c:v>0.28953170731793887</c:v>
                </c:pt>
                <c:pt idx="173">
                  <c:v>0.28953170731793887</c:v>
                </c:pt>
                <c:pt idx="174">
                  <c:v>0.28953170731793887</c:v>
                </c:pt>
                <c:pt idx="175">
                  <c:v>0.28953170731793887</c:v>
                </c:pt>
                <c:pt idx="176">
                  <c:v>0.28953170731793887</c:v>
                </c:pt>
                <c:pt idx="177">
                  <c:v>0.28953170731793887</c:v>
                </c:pt>
                <c:pt idx="178">
                  <c:v>0.28953170731793887</c:v>
                </c:pt>
                <c:pt idx="179">
                  <c:v>0.28953170731793887</c:v>
                </c:pt>
                <c:pt idx="180">
                  <c:v>0.29791145327490443</c:v>
                </c:pt>
                <c:pt idx="181">
                  <c:v>0.29791145327490443</c:v>
                </c:pt>
                <c:pt idx="182">
                  <c:v>0.29791145327490443</c:v>
                </c:pt>
                <c:pt idx="183">
                  <c:v>0.29791145327490443</c:v>
                </c:pt>
                <c:pt idx="184">
                  <c:v>0.29791145327490443</c:v>
                </c:pt>
                <c:pt idx="185">
                  <c:v>0.29791145327490443</c:v>
                </c:pt>
                <c:pt idx="186">
                  <c:v>0.29791145327490443</c:v>
                </c:pt>
                <c:pt idx="187">
                  <c:v>0.29791145327490443</c:v>
                </c:pt>
                <c:pt idx="188">
                  <c:v>0.29791145327490443</c:v>
                </c:pt>
                <c:pt idx="189">
                  <c:v>0.29791145327490443</c:v>
                </c:pt>
                <c:pt idx="190">
                  <c:v>0.29791145327490443</c:v>
                </c:pt>
                <c:pt idx="191">
                  <c:v>0.29791145327490443</c:v>
                </c:pt>
                <c:pt idx="192">
                  <c:v>0.32087911776113026</c:v>
                </c:pt>
                <c:pt idx="193">
                  <c:v>0.32087911776113026</c:v>
                </c:pt>
                <c:pt idx="194">
                  <c:v>0.32087911776113026</c:v>
                </c:pt>
                <c:pt idx="195">
                  <c:v>0.32087911776113026</c:v>
                </c:pt>
                <c:pt idx="196">
                  <c:v>0.32087911776113026</c:v>
                </c:pt>
                <c:pt idx="197">
                  <c:v>0.32087911776113026</c:v>
                </c:pt>
                <c:pt idx="198">
                  <c:v>0.32087911776113026</c:v>
                </c:pt>
                <c:pt idx="199">
                  <c:v>0.32087911776113026</c:v>
                </c:pt>
                <c:pt idx="200">
                  <c:v>0.32087911776113026</c:v>
                </c:pt>
                <c:pt idx="201">
                  <c:v>0.32087911776113026</c:v>
                </c:pt>
                <c:pt idx="202">
                  <c:v>0.32087911776113026</c:v>
                </c:pt>
                <c:pt idx="203">
                  <c:v>0.32087911776113026</c:v>
                </c:pt>
                <c:pt idx="204">
                  <c:v>0.34093515626776622</c:v>
                </c:pt>
                <c:pt idx="205">
                  <c:v>0.34093515626776622</c:v>
                </c:pt>
                <c:pt idx="206">
                  <c:v>0.34093515626776622</c:v>
                </c:pt>
                <c:pt idx="207">
                  <c:v>0.34093515626776622</c:v>
                </c:pt>
                <c:pt idx="208">
                  <c:v>0.34093515626776622</c:v>
                </c:pt>
                <c:pt idx="209">
                  <c:v>0.34093515626776622</c:v>
                </c:pt>
                <c:pt idx="210">
                  <c:v>0.34093515626776622</c:v>
                </c:pt>
                <c:pt idx="211">
                  <c:v>0.34093515626776622</c:v>
                </c:pt>
                <c:pt idx="212">
                  <c:v>0.34093515626776622</c:v>
                </c:pt>
                <c:pt idx="213">
                  <c:v>0.34093515626776622</c:v>
                </c:pt>
                <c:pt idx="214">
                  <c:v>0.34093515626776622</c:v>
                </c:pt>
                <c:pt idx="215">
                  <c:v>0.34093515626776622</c:v>
                </c:pt>
                <c:pt idx="216">
                  <c:v>0.36801363644754459</c:v>
                </c:pt>
                <c:pt idx="217">
                  <c:v>0.36801363644754459</c:v>
                </c:pt>
                <c:pt idx="218">
                  <c:v>0.36801363644754459</c:v>
                </c:pt>
                <c:pt idx="219">
                  <c:v>0.36801363644754459</c:v>
                </c:pt>
                <c:pt idx="220">
                  <c:v>0.36801363644754459</c:v>
                </c:pt>
                <c:pt idx="221">
                  <c:v>0.36801363644754459</c:v>
                </c:pt>
                <c:pt idx="222">
                  <c:v>0.36801363644754459</c:v>
                </c:pt>
                <c:pt idx="223">
                  <c:v>0.36801363644754459</c:v>
                </c:pt>
                <c:pt idx="224">
                  <c:v>0.36801363644754459</c:v>
                </c:pt>
                <c:pt idx="225">
                  <c:v>0.36801363644754459</c:v>
                </c:pt>
                <c:pt idx="226">
                  <c:v>0.36801363644754459</c:v>
                </c:pt>
                <c:pt idx="227">
                  <c:v>0.36801363644754459</c:v>
                </c:pt>
                <c:pt idx="228">
                  <c:v>0.36320751186472661</c:v>
                </c:pt>
                <c:pt idx="229">
                  <c:v>0.36320751186472661</c:v>
                </c:pt>
                <c:pt idx="230">
                  <c:v>0.36320751186472661</c:v>
                </c:pt>
                <c:pt idx="231">
                  <c:v>0.36320751186472661</c:v>
                </c:pt>
                <c:pt idx="232">
                  <c:v>0.36320751186472661</c:v>
                </c:pt>
                <c:pt idx="233">
                  <c:v>0.36320751186472661</c:v>
                </c:pt>
                <c:pt idx="234">
                  <c:v>0.36320751186472661</c:v>
                </c:pt>
                <c:pt idx="235">
                  <c:v>0.36320751186472661</c:v>
                </c:pt>
                <c:pt idx="236">
                  <c:v>0.36320751186472661</c:v>
                </c:pt>
                <c:pt idx="237">
                  <c:v>0.36320751186472661</c:v>
                </c:pt>
                <c:pt idx="238">
                  <c:v>0.36320751186472661</c:v>
                </c:pt>
                <c:pt idx="239">
                  <c:v>0.36320751186472661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9-4EE7-A57B-C1C966E24EFA}"/>
            </c:ext>
          </c:extLst>
        </c:ser>
        <c:ser>
          <c:idx val="1"/>
          <c:order val="1"/>
          <c:tx>
            <c:strRef>
              <c:f>Weights!$AT$3</c:f>
              <c:strCache>
                <c:ptCount val="1"/>
                <c:pt idx="0">
                  <c:v>EUR</c:v>
                </c:pt>
              </c:strCache>
            </c:strRef>
          </c:tx>
          <c:spPr>
            <a:pattFill prst="weave">
              <a:fgClr>
                <a:schemeClr val="dk1">
                  <a:lumMod val="65000"/>
                  <a:lumOff val="35000"/>
                </a:schemeClr>
              </a:fgClr>
              <a:bgClr>
                <a:schemeClr val="bg1"/>
              </a:bgClr>
            </a:pattFill>
            <a:ln w="0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cat>
            <c:numRef>
              <c:f>Weights!$AR$4:$AR$243</c:f>
              <c:numCache>
                <c:formatCode>mmm\-yy</c:formatCode>
                <c:ptCount val="240"/>
                <c:pt idx="0">
                  <c:v>35826</c:v>
                </c:pt>
                <c:pt idx="1">
                  <c:v>35854</c:v>
                </c:pt>
                <c:pt idx="2">
                  <c:v>35885</c:v>
                </c:pt>
                <c:pt idx="3">
                  <c:v>35915</c:v>
                </c:pt>
                <c:pt idx="4">
                  <c:v>35946</c:v>
                </c:pt>
                <c:pt idx="5">
                  <c:v>35976</c:v>
                </c:pt>
                <c:pt idx="6">
                  <c:v>36007</c:v>
                </c:pt>
                <c:pt idx="7">
                  <c:v>36038</c:v>
                </c:pt>
                <c:pt idx="8">
                  <c:v>36068</c:v>
                </c:pt>
                <c:pt idx="9">
                  <c:v>36099</c:v>
                </c:pt>
                <c:pt idx="10">
                  <c:v>36129</c:v>
                </c:pt>
                <c:pt idx="11">
                  <c:v>36160</c:v>
                </c:pt>
                <c:pt idx="12">
                  <c:v>36191</c:v>
                </c:pt>
                <c:pt idx="13">
                  <c:v>36219</c:v>
                </c:pt>
                <c:pt idx="14">
                  <c:v>36250</c:v>
                </c:pt>
                <c:pt idx="15">
                  <c:v>36280</c:v>
                </c:pt>
                <c:pt idx="16">
                  <c:v>36311</c:v>
                </c:pt>
                <c:pt idx="17">
                  <c:v>36341</c:v>
                </c:pt>
                <c:pt idx="18">
                  <c:v>36372</c:v>
                </c:pt>
                <c:pt idx="19">
                  <c:v>36403</c:v>
                </c:pt>
                <c:pt idx="20">
                  <c:v>36433</c:v>
                </c:pt>
                <c:pt idx="21">
                  <c:v>36464</c:v>
                </c:pt>
                <c:pt idx="22">
                  <c:v>36494</c:v>
                </c:pt>
                <c:pt idx="23">
                  <c:v>36525</c:v>
                </c:pt>
                <c:pt idx="24">
                  <c:v>36556</c:v>
                </c:pt>
                <c:pt idx="25">
                  <c:v>36585</c:v>
                </c:pt>
                <c:pt idx="26">
                  <c:v>36616</c:v>
                </c:pt>
                <c:pt idx="27">
                  <c:v>36646</c:v>
                </c:pt>
                <c:pt idx="28">
                  <c:v>36677</c:v>
                </c:pt>
                <c:pt idx="29">
                  <c:v>36707</c:v>
                </c:pt>
                <c:pt idx="30">
                  <c:v>36738</c:v>
                </c:pt>
                <c:pt idx="31">
                  <c:v>36769</c:v>
                </c:pt>
                <c:pt idx="32">
                  <c:v>36799</c:v>
                </c:pt>
                <c:pt idx="33">
                  <c:v>36830</c:v>
                </c:pt>
                <c:pt idx="34">
                  <c:v>36860</c:v>
                </c:pt>
                <c:pt idx="35">
                  <c:v>36891</c:v>
                </c:pt>
                <c:pt idx="36">
                  <c:v>36922</c:v>
                </c:pt>
                <c:pt idx="37">
                  <c:v>36950</c:v>
                </c:pt>
                <c:pt idx="38">
                  <c:v>36981</c:v>
                </c:pt>
                <c:pt idx="39">
                  <c:v>37011</c:v>
                </c:pt>
                <c:pt idx="40">
                  <c:v>37042</c:v>
                </c:pt>
                <c:pt idx="41">
                  <c:v>37072</c:v>
                </c:pt>
                <c:pt idx="42">
                  <c:v>37103</c:v>
                </c:pt>
                <c:pt idx="43">
                  <c:v>37134</c:v>
                </c:pt>
                <c:pt idx="44">
                  <c:v>37164</c:v>
                </c:pt>
                <c:pt idx="45">
                  <c:v>37195</c:v>
                </c:pt>
                <c:pt idx="46">
                  <c:v>37225</c:v>
                </c:pt>
                <c:pt idx="47">
                  <c:v>37256</c:v>
                </c:pt>
                <c:pt idx="48">
                  <c:v>37287</c:v>
                </c:pt>
                <c:pt idx="49">
                  <c:v>37315</c:v>
                </c:pt>
                <c:pt idx="50">
                  <c:v>37346</c:v>
                </c:pt>
                <c:pt idx="51">
                  <c:v>37376</c:v>
                </c:pt>
                <c:pt idx="52">
                  <c:v>37407</c:v>
                </c:pt>
                <c:pt idx="53">
                  <c:v>37437</c:v>
                </c:pt>
                <c:pt idx="54">
                  <c:v>37468</c:v>
                </c:pt>
                <c:pt idx="55">
                  <c:v>37499</c:v>
                </c:pt>
                <c:pt idx="56">
                  <c:v>37529</c:v>
                </c:pt>
                <c:pt idx="57">
                  <c:v>37560</c:v>
                </c:pt>
                <c:pt idx="58">
                  <c:v>37590</c:v>
                </c:pt>
                <c:pt idx="59">
                  <c:v>37621</c:v>
                </c:pt>
                <c:pt idx="60">
                  <c:v>37652</c:v>
                </c:pt>
                <c:pt idx="61">
                  <c:v>37680</c:v>
                </c:pt>
                <c:pt idx="62">
                  <c:v>37711</c:v>
                </c:pt>
                <c:pt idx="63">
                  <c:v>37741</c:v>
                </c:pt>
                <c:pt idx="64">
                  <c:v>37772</c:v>
                </c:pt>
                <c:pt idx="65">
                  <c:v>37802</c:v>
                </c:pt>
                <c:pt idx="66">
                  <c:v>37833</c:v>
                </c:pt>
                <c:pt idx="67">
                  <c:v>37864</c:v>
                </c:pt>
                <c:pt idx="68">
                  <c:v>37894</c:v>
                </c:pt>
                <c:pt idx="69">
                  <c:v>37925</c:v>
                </c:pt>
                <c:pt idx="70">
                  <c:v>37955</c:v>
                </c:pt>
                <c:pt idx="71">
                  <c:v>37986</c:v>
                </c:pt>
                <c:pt idx="72">
                  <c:v>38017</c:v>
                </c:pt>
                <c:pt idx="73">
                  <c:v>38046</c:v>
                </c:pt>
                <c:pt idx="74">
                  <c:v>38077</c:v>
                </c:pt>
                <c:pt idx="75">
                  <c:v>38107</c:v>
                </c:pt>
                <c:pt idx="76">
                  <c:v>38138</c:v>
                </c:pt>
                <c:pt idx="77">
                  <c:v>38168</c:v>
                </c:pt>
                <c:pt idx="78">
                  <c:v>38199</c:v>
                </c:pt>
                <c:pt idx="79">
                  <c:v>38230</c:v>
                </c:pt>
                <c:pt idx="80">
                  <c:v>38260</c:v>
                </c:pt>
                <c:pt idx="81">
                  <c:v>38291</c:v>
                </c:pt>
                <c:pt idx="82">
                  <c:v>38321</c:v>
                </c:pt>
                <c:pt idx="83">
                  <c:v>38352</c:v>
                </c:pt>
                <c:pt idx="84">
                  <c:v>38383</c:v>
                </c:pt>
                <c:pt idx="85">
                  <c:v>38411</c:v>
                </c:pt>
                <c:pt idx="86">
                  <c:v>38442</c:v>
                </c:pt>
                <c:pt idx="87">
                  <c:v>38472</c:v>
                </c:pt>
                <c:pt idx="88">
                  <c:v>38503</c:v>
                </c:pt>
                <c:pt idx="89">
                  <c:v>38533</c:v>
                </c:pt>
                <c:pt idx="90">
                  <c:v>38564</c:v>
                </c:pt>
                <c:pt idx="91">
                  <c:v>38595</c:v>
                </c:pt>
                <c:pt idx="92">
                  <c:v>38625</c:v>
                </c:pt>
                <c:pt idx="93">
                  <c:v>38656</c:v>
                </c:pt>
                <c:pt idx="94">
                  <c:v>38686</c:v>
                </c:pt>
                <c:pt idx="95">
                  <c:v>38717</c:v>
                </c:pt>
                <c:pt idx="96">
                  <c:v>38748</c:v>
                </c:pt>
                <c:pt idx="97">
                  <c:v>38776</c:v>
                </c:pt>
                <c:pt idx="98">
                  <c:v>38807</c:v>
                </c:pt>
                <c:pt idx="99">
                  <c:v>38837</c:v>
                </c:pt>
                <c:pt idx="100">
                  <c:v>38868</c:v>
                </c:pt>
                <c:pt idx="101">
                  <c:v>38898</c:v>
                </c:pt>
                <c:pt idx="102">
                  <c:v>38929</c:v>
                </c:pt>
                <c:pt idx="103">
                  <c:v>38960</c:v>
                </c:pt>
                <c:pt idx="104">
                  <c:v>38990</c:v>
                </c:pt>
                <c:pt idx="105">
                  <c:v>39021</c:v>
                </c:pt>
                <c:pt idx="106">
                  <c:v>39051</c:v>
                </c:pt>
                <c:pt idx="107">
                  <c:v>39082</c:v>
                </c:pt>
                <c:pt idx="108">
                  <c:v>39113</c:v>
                </c:pt>
                <c:pt idx="109">
                  <c:v>39141</c:v>
                </c:pt>
                <c:pt idx="110">
                  <c:v>39172</c:v>
                </c:pt>
                <c:pt idx="111">
                  <c:v>39202</c:v>
                </c:pt>
                <c:pt idx="112">
                  <c:v>39233</c:v>
                </c:pt>
                <c:pt idx="113">
                  <c:v>39263</c:v>
                </c:pt>
                <c:pt idx="114">
                  <c:v>39294</c:v>
                </c:pt>
                <c:pt idx="115">
                  <c:v>39325</c:v>
                </c:pt>
                <c:pt idx="116">
                  <c:v>39355</c:v>
                </c:pt>
                <c:pt idx="117">
                  <c:v>39386</c:v>
                </c:pt>
                <c:pt idx="118">
                  <c:v>39416</c:v>
                </c:pt>
                <c:pt idx="119">
                  <c:v>39447</c:v>
                </c:pt>
                <c:pt idx="120">
                  <c:v>39478</c:v>
                </c:pt>
                <c:pt idx="121">
                  <c:v>39507</c:v>
                </c:pt>
                <c:pt idx="122">
                  <c:v>39538</c:v>
                </c:pt>
                <c:pt idx="123">
                  <c:v>39568</c:v>
                </c:pt>
                <c:pt idx="124">
                  <c:v>39599</c:v>
                </c:pt>
                <c:pt idx="125">
                  <c:v>39629</c:v>
                </c:pt>
                <c:pt idx="126">
                  <c:v>39660</c:v>
                </c:pt>
                <c:pt idx="127">
                  <c:v>39691</c:v>
                </c:pt>
                <c:pt idx="128">
                  <c:v>39721</c:v>
                </c:pt>
                <c:pt idx="129">
                  <c:v>39752</c:v>
                </c:pt>
                <c:pt idx="130">
                  <c:v>39782</c:v>
                </c:pt>
                <c:pt idx="131">
                  <c:v>39813</c:v>
                </c:pt>
                <c:pt idx="132">
                  <c:v>39844</c:v>
                </c:pt>
                <c:pt idx="133">
                  <c:v>39872</c:v>
                </c:pt>
                <c:pt idx="134">
                  <c:v>39903</c:v>
                </c:pt>
                <c:pt idx="135">
                  <c:v>39933</c:v>
                </c:pt>
                <c:pt idx="136">
                  <c:v>39964</c:v>
                </c:pt>
                <c:pt idx="137">
                  <c:v>39994</c:v>
                </c:pt>
                <c:pt idx="138">
                  <c:v>40025</c:v>
                </c:pt>
                <c:pt idx="139">
                  <c:v>40056</c:v>
                </c:pt>
                <c:pt idx="140">
                  <c:v>40086</c:v>
                </c:pt>
                <c:pt idx="141">
                  <c:v>40117</c:v>
                </c:pt>
                <c:pt idx="142">
                  <c:v>40147</c:v>
                </c:pt>
                <c:pt idx="143">
                  <c:v>40178</c:v>
                </c:pt>
                <c:pt idx="144">
                  <c:v>40209</c:v>
                </c:pt>
                <c:pt idx="145">
                  <c:v>40237</c:v>
                </c:pt>
                <c:pt idx="146">
                  <c:v>40268</c:v>
                </c:pt>
                <c:pt idx="147">
                  <c:v>40298</c:v>
                </c:pt>
                <c:pt idx="148">
                  <c:v>40329</c:v>
                </c:pt>
                <c:pt idx="149">
                  <c:v>40359</c:v>
                </c:pt>
                <c:pt idx="150">
                  <c:v>40390</c:v>
                </c:pt>
                <c:pt idx="151">
                  <c:v>40421</c:v>
                </c:pt>
                <c:pt idx="152">
                  <c:v>40451</c:v>
                </c:pt>
                <c:pt idx="153">
                  <c:v>40482</c:v>
                </c:pt>
                <c:pt idx="154">
                  <c:v>40512</c:v>
                </c:pt>
                <c:pt idx="155">
                  <c:v>40543</c:v>
                </c:pt>
                <c:pt idx="156">
                  <c:v>40574</c:v>
                </c:pt>
                <c:pt idx="157">
                  <c:v>40602</c:v>
                </c:pt>
                <c:pt idx="158">
                  <c:v>40633</c:v>
                </c:pt>
                <c:pt idx="159">
                  <c:v>40663</c:v>
                </c:pt>
                <c:pt idx="160">
                  <c:v>40694</c:v>
                </c:pt>
                <c:pt idx="161">
                  <c:v>40724</c:v>
                </c:pt>
                <c:pt idx="162">
                  <c:v>40755</c:v>
                </c:pt>
                <c:pt idx="163">
                  <c:v>40786</c:v>
                </c:pt>
                <c:pt idx="164">
                  <c:v>40816</c:v>
                </c:pt>
                <c:pt idx="165">
                  <c:v>40847</c:v>
                </c:pt>
                <c:pt idx="166">
                  <c:v>40877</c:v>
                </c:pt>
                <c:pt idx="167">
                  <c:v>40908</c:v>
                </c:pt>
                <c:pt idx="168">
                  <c:v>40939</c:v>
                </c:pt>
                <c:pt idx="169">
                  <c:v>40968</c:v>
                </c:pt>
                <c:pt idx="170">
                  <c:v>40999</c:v>
                </c:pt>
                <c:pt idx="171">
                  <c:v>41029</c:v>
                </c:pt>
                <c:pt idx="172">
                  <c:v>41060</c:v>
                </c:pt>
                <c:pt idx="173">
                  <c:v>41090</c:v>
                </c:pt>
                <c:pt idx="174">
                  <c:v>41121</c:v>
                </c:pt>
                <c:pt idx="175">
                  <c:v>41152</c:v>
                </c:pt>
                <c:pt idx="176">
                  <c:v>41182</c:v>
                </c:pt>
                <c:pt idx="177">
                  <c:v>41213</c:v>
                </c:pt>
                <c:pt idx="178">
                  <c:v>41243</c:v>
                </c:pt>
                <c:pt idx="179">
                  <c:v>41274</c:v>
                </c:pt>
                <c:pt idx="180">
                  <c:v>41305</c:v>
                </c:pt>
                <c:pt idx="181">
                  <c:v>41333</c:v>
                </c:pt>
                <c:pt idx="182">
                  <c:v>41364</c:v>
                </c:pt>
                <c:pt idx="183">
                  <c:v>41394</c:v>
                </c:pt>
                <c:pt idx="184">
                  <c:v>41425</c:v>
                </c:pt>
                <c:pt idx="185">
                  <c:v>41455</c:v>
                </c:pt>
                <c:pt idx="186">
                  <c:v>41486</c:v>
                </c:pt>
                <c:pt idx="187">
                  <c:v>41517</c:v>
                </c:pt>
                <c:pt idx="188">
                  <c:v>41547</c:v>
                </c:pt>
                <c:pt idx="189">
                  <c:v>41578</c:v>
                </c:pt>
                <c:pt idx="190">
                  <c:v>41608</c:v>
                </c:pt>
                <c:pt idx="191">
                  <c:v>41639</c:v>
                </c:pt>
                <c:pt idx="192">
                  <c:v>41670</c:v>
                </c:pt>
                <c:pt idx="193">
                  <c:v>41698</c:v>
                </c:pt>
                <c:pt idx="194">
                  <c:v>41729</c:v>
                </c:pt>
                <c:pt idx="195">
                  <c:v>41759</c:v>
                </c:pt>
                <c:pt idx="196">
                  <c:v>41790</c:v>
                </c:pt>
                <c:pt idx="197">
                  <c:v>41820</c:v>
                </c:pt>
                <c:pt idx="198">
                  <c:v>41851</c:v>
                </c:pt>
                <c:pt idx="199">
                  <c:v>41882</c:v>
                </c:pt>
                <c:pt idx="200">
                  <c:v>41912</c:v>
                </c:pt>
                <c:pt idx="201">
                  <c:v>41943</c:v>
                </c:pt>
                <c:pt idx="202">
                  <c:v>41973</c:v>
                </c:pt>
                <c:pt idx="203">
                  <c:v>42004</c:v>
                </c:pt>
                <c:pt idx="204">
                  <c:v>42035</c:v>
                </c:pt>
                <c:pt idx="205">
                  <c:v>42063</c:v>
                </c:pt>
                <c:pt idx="206">
                  <c:v>42094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42308</c:v>
                </c:pt>
                <c:pt idx="214">
                  <c:v>42338</c:v>
                </c:pt>
                <c:pt idx="215">
                  <c:v>42369</c:v>
                </c:pt>
                <c:pt idx="216">
                  <c:v>42400</c:v>
                </c:pt>
                <c:pt idx="217">
                  <c:v>42429</c:v>
                </c:pt>
                <c:pt idx="218">
                  <c:v>42460</c:v>
                </c:pt>
                <c:pt idx="219">
                  <c:v>42490</c:v>
                </c:pt>
                <c:pt idx="220">
                  <c:v>42521</c:v>
                </c:pt>
                <c:pt idx="221">
                  <c:v>42551</c:v>
                </c:pt>
                <c:pt idx="222">
                  <c:v>42582</c:v>
                </c:pt>
                <c:pt idx="223">
                  <c:v>42613</c:v>
                </c:pt>
                <c:pt idx="224">
                  <c:v>42643</c:v>
                </c:pt>
                <c:pt idx="225">
                  <c:v>42674</c:v>
                </c:pt>
                <c:pt idx="226">
                  <c:v>42704</c:v>
                </c:pt>
                <c:pt idx="227">
                  <c:v>42735</c:v>
                </c:pt>
                <c:pt idx="228">
                  <c:v>42766</c:v>
                </c:pt>
                <c:pt idx="229">
                  <c:v>42794</c:v>
                </c:pt>
                <c:pt idx="230">
                  <c:v>42825</c:v>
                </c:pt>
                <c:pt idx="231">
                  <c:v>42855</c:v>
                </c:pt>
                <c:pt idx="232">
                  <c:v>42886</c:v>
                </c:pt>
                <c:pt idx="233">
                  <c:v>42916</c:v>
                </c:pt>
                <c:pt idx="234">
                  <c:v>42947</c:v>
                </c:pt>
                <c:pt idx="235">
                  <c:v>42978</c:v>
                </c:pt>
                <c:pt idx="236">
                  <c:v>43008</c:v>
                </c:pt>
                <c:pt idx="237">
                  <c:v>43039</c:v>
                </c:pt>
                <c:pt idx="238">
                  <c:v>43069</c:v>
                </c:pt>
                <c:pt idx="239">
                  <c:v>43100</c:v>
                </c:pt>
              </c:numCache>
            </c:numRef>
          </c:cat>
          <c:val>
            <c:numRef>
              <c:f>Weights!$AT$4:$AT$243</c:f>
              <c:numCache>
                <c:formatCode>0.00%</c:formatCode>
                <c:ptCount val="240"/>
                <c:pt idx="0">
                  <c:v>0.36016083037480673</c:v>
                </c:pt>
                <c:pt idx="1">
                  <c:v>0.36016083037480673</c:v>
                </c:pt>
                <c:pt idx="2">
                  <c:v>0.36016083037480673</c:v>
                </c:pt>
                <c:pt idx="3">
                  <c:v>0.36016083037480673</c:v>
                </c:pt>
                <c:pt idx="4">
                  <c:v>0.36016083037480673</c:v>
                </c:pt>
                <c:pt idx="5">
                  <c:v>0.36016083037480673</c:v>
                </c:pt>
                <c:pt idx="6">
                  <c:v>0.36016083037480673</c:v>
                </c:pt>
                <c:pt idx="7">
                  <c:v>0.36016083037480673</c:v>
                </c:pt>
                <c:pt idx="8">
                  <c:v>0.36016083037480673</c:v>
                </c:pt>
                <c:pt idx="9">
                  <c:v>0.36016083037480673</c:v>
                </c:pt>
                <c:pt idx="10">
                  <c:v>0.36016083037480673</c:v>
                </c:pt>
                <c:pt idx="11">
                  <c:v>0.36016083037480673</c:v>
                </c:pt>
                <c:pt idx="12">
                  <c:v>0.35137390607951902</c:v>
                </c:pt>
                <c:pt idx="13">
                  <c:v>0.35137390607951902</c:v>
                </c:pt>
                <c:pt idx="14">
                  <c:v>0.35137390607951902</c:v>
                </c:pt>
                <c:pt idx="15">
                  <c:v>0.35137390607951902</c:v>
                </c:pt>
                <c:pt idx="16">
                  <c:v>0.35137390607951902</c:v>
                </c:pt>
                <c:pt idx="17">
                  <c:v>0.35137390607951902</c:v>
                </c:pt>
                <c:pt idx="18">
                  <c:v>0.35137390607951902</c:v>
                </c:pt>
                <c:pt idx="19">
                  <c:v>0.35137390607951902</c:v>
                </c:pt>
                <c:pt idx="20">
                  <c:v>0.35137390607951902</c:v>
                </c:pt>
                <c:pt idx="21">
                  <c:v>0.35137390607951902</c:v>
                </c:pt>
                <c:pt idx="22">
                  <c:v>0.35137390607951902</c:v>
                </c:pt>
                <c:pt idx="23">
                  <c:v>0.35137390607951902</c:v>
                </c:pt>
                <c:pt idx="24">
                  <c:v>0.36254870330943306</c:v>
                </c:pt>
                <c:pt idx="25">
                  <c:v>0.36254870330943306</c:v>
                </c:pt>
                <c:pt idx="26">
                  <c:v>0.36254870330943306</c:v>
                </c:pt>
                <c:pt idx="27">
                  <c:v>0.36254870330943306</c:v>
                </c:pt>
                <c:pt idx="28">
                  <c:v>0.36254870330943306</c:v>
                </c:pt>
                <c:pt idx="29">
                  <c:v>0.36254870330943306</c:v>
                </c:pt>
                <c:pt idx="30">
                  <c:v>0.36254870330943306</c:v>
                </c:pt>
                <c:pt idx="31">
                  <c:v>0.36254870330943306</c:v>
                </c:pt>
                <c:pt idx="32">
                  <c:v>0.36254870330943306</c:v>
                </c:pt>
                <c:pt idx="33">
                  <c:v>0.36254870330943306</c:v>
                </c:pt>
                <c:pt idx="34">
                  <c:v>0.36254870330943306</c:v>
                </c:pt>
                <c:pt idx="35">
                  <c:v>0.36254870330943306</c:v>
                </c:pt>
                <c:pt idx="36">
                  <c:v>0.32936899930236541</c:v>
                </c:pt>
                <c:pt idx="37">
                  <c:v>0.32936899930236541</c:v>
                </c:pt>
                <c:pt idx="38">
                  <c:v>0.32936899930236541</c:v>
                </c:pt>
                <c:pt idx="39">
                  <c:v>0.32936899930236541</c:v>
                </c:pt>
                <c:pt idx="40">
                  <c:v>0.32936899930236541</c:v>
                </c:pt>
                <c:pt idx="41">
                  <c:v>0.32936899930236541</c:v>
                </c:pt>
                <c:pt idx="42">
                  <c:v>0.32936899930236541</c:v>
                </c:pt>
                <c:pt idx="43">
                  <c:v>0.32936899930236541</c:v>
                </c:pt>
                <c:pt idx="44">
                  <c:v>0.32936899930236541</c:v>
                </c:pt>
                <c:pt idx="45">
                  <c:v>0.32936899930236541</c:v>
                </c:pt>
                <c:pt idx="46">
                  <c:v>0.32936899930236541</c:v>
                </c:pt>
                <c:pt idx="47">
                  <c:v>0.32936899930236541</c:v>
                </c:pt>
                <c:pt idx="48">
                  <c:v>0.38078570616975166</c:v>
                </c:pt>
                <c:pt idx="49">
                  <c:v>0.38078570616975166</c:v>
                </c:pt>
                <c:pt idx="50">
                  <c:v>0.38078570616975166</c:v>
                </c:pt>
                <c:pt idx="51">
                  <c:v>0.38078570616975166</c:v>
                </c:pt>
                <c:pt idx="52">
                  <c:v>0.38078570616975166</c:v>
                </c:pt>
                <c:pt idx="53">
                  <c:v>0.38078570616975166</c:v>
                </c:pt>
                <c:pt idx="54">
                  <c:v>0.38078570616975166</c:v>
                </c:pt>
                <c:pt idx="55">
                  <c:v>0.38078570616975166</c:v>
                </c:pt>
                <c:pt idx="56">
                  <c:v>0.38078570616975166</c:v>
                </c:pt>
                <c:pt idx="57">
                  <c:v>0.38078570616975166</c:v>
                </c:pt>
                <c:pt idx="58">
                  <c:v>0.38078570616975166</c:v>
                </c:pt>
                <c:pt idx="59">
                  <c:v>0.38078570616975166</c:v>
                </c:pt>
                <c:pt idx="60">
                  <c:v>0.41947491864340958</c:v>
                </c:pt>
                <c:pt idx="61">
                  <c:v>0.41947491864340958</c:v>
                </c:pt>
                <c:pt idx="62">
                  <c:v>0.41947491864340958</c:v>
                </c:pt>
                <c:pt idx="63">
                  <c:v>0.41947491864340958</c:v>
                </c:pt>
                <c:pt idx="64">
                  <c:v>0.41947491864340958</c:v>
                </c:pt>
                <c:pt idx="65">
                  <c:v>0.41947491864340958</c:v>
                </c:pt>
                <c:pt idx="66">
                  <c:v>0.41947491864340958</c:v>
                </c:pt>
                <c:pt idx="67">
                  <c:v>0.41947491864340958</c:v>
                </c:pt>
                <c:pt idx="68">
                  <c:v>0.41947491864340958</c:v>
                </c:pt>
                <c:pt idx="69">
                  <c:v>0.41947491864340958</c:v>
                </c:pt>
                <c:pt idx="70">
                  <c:v>0.41947491864340958</c:v>
                </c:pt>
                <c:pt idx="71">
                  <c:v>0.41947491864340958</c:v>
                </c:pt>
                <c:pt idx="72">
                  <c:v>0.43887375495356445</c:v>
                </c:pt>
                <c:pt idx="73">
                  <c:v>0.43887375495356445</c:v>
                </c:pt>
                <c:pt idx="74">
                  <c:v>0.43887375495356445</c:v>
                </c:pt>
                <c:pt idx="75">
                  <c:v>0.43887375495356445</c:v>
                </c:pt>
                <c:pt idx="76">
                  <c:v>0.43887375495356445</c:v>
                </c:pt>
                <c:pt idx="77">
                  <c:v>0.43887375495356445</c:v>
                </c:pt>
                <c:pt idx="78">
                  <c:v>0.43887375495356445</c:v>
                </c:pt>
                <c:pt idx="79">
                  <c:v>0.43887375495356445</c:v>
                </c:pt>
                <c:pt idx="80">
                  <c:v>0.43887375495356445</c:v>
                </c:pt>
                <c:pt idx="81">
                  <c:v>0.43887375495356445</c:v>
                </c:pt>
                <c:pt idx="82">
                  <c:v>0.43887375495356445</c:v>
                </c:pt>
                <c:pt idx="83">
                  <c:v>0.43887375495356445</c:v>
                </c:pt>
                <c:pt idx="84">
                  <c:v>0.4368789148962392</c:v>
                </c:pt>
                <c:pt idx="85">
                  <c:v>0.4368789148962392</c:v>
                </c:pt>
                <c:pt idx="86">
                  <c:v>0.4368789148962392</c:v>
                </c:pt>
                <c:pt idx="87">
                  <c:v>0.4368789148962392</c:v>
                </c:pt>
                <c:pt idx="88">
                  <c:v>0.4368789148962392</c:v>
                </c:pt>
                <c:pt idx="89">
                  <c:v>0.4368789148962392</c:v>
                </c:pt>
                <c:pt idx="90">
                  <c:v>0.4368789148962392</c:v>
                </c:pt>
                <c:pt idx="91">
                  <c:v>0.4368789148962392</c:v>
                </c:pt>
                <c:pt idx="92">
                  <c:v>0.4368789148962392</c:v>
                </c:pt>
                <c:pt idx="93">
                  <c:v>0.4368789148962392</c:v>
                </c:pt>
                <c:pt idx="94">
                  <c:v>0.4368789148962392</c:v>
                </c:pt>
                <c:pt idx="95">
                  <c:v>0.4368789148962392</c:v>
                </c:pt>
                <c:pt idx="96">
                  <c:v>0.46101066002798841</c:v>
                </c:pt>
                <c:pt idx="97">
                  <c:v>0.46101066002798841</c:v>
                </c:pt>
                <c:pt idx="98">
                  <c:v>0.46101066002798841</c:v>
                </c:pt>
                <c:pt idx="99">
                  <c:v>0.46101066002798841</c:v>
                </c:pt>
                <c:pt idx="100">
                  <c:v>0.46101066002798841</c:v>
                </c:pt>
                <c:pt idx="101">
                  <c:v>0.46101066002798841</c:v>
                </c:pt>
                <c:pt idx="102">
                  <c:v>0.46101066002798841</c:v>
                </c:pt>
                <c:pt idx="103">
                  <c:v>0.46101066002798841</c:v>
                </c:pt>
                <c:pt idx="104">
                  <c:v>0.46101066002798841</c:v>
                </c:pt>
                <c:pt idx="105">
                  <c:v>0.46101066002798841</c:v>
                </c:pt>
                <c:pt idx="106">
                  <c:v>0.46101066002798841</c:v>
                </c:pt>
                <c:pt idx="107">
                  <c:v>0.46101066002798841</c:v>
                </c:pt>
                <c:pt idx="108">
                  <c:v>0.46206448042033588</c:v>
                </c:pt>
                <c:pt idx="109">
                  <c:v>0.46206448042033588</c:v>
                </c:pt>
                <c:pt idx="110">
                  <c:v>0.46206448042033588</c:v>
                </c:pt>
                <c:pt idx="111">
                  <c:v>0.46206448042033588</c:v>
                </c:pt>
                <c:pt idx="112">
                  <c:v>0.46206448042033588</c:v>
                </c:pt>
                <c:pt idx="113">
                  <c:v>0.46206448042033588</c:v>
                </c:pt>
                <c:pt idx="114">
                  <c:v>0.46206448042033588</c:v>
                </c:pt>
                <c:pt idx="115">
                  <c:v>0.46206448042033588</c:v>
                </c:pt>
                <c:pt idx="116">
                  <c:v>0.46206448042033588</c:v>
                </c:pt>
                <c:pt idx="117">
                  <c:v>0.46206448042033588</c:v>
                </c:pt>
                <c:pt idx="118">
                  <c:v>0.46206448042033588</c:v>
                </c:pt>
                <c:pt idx="119">
                  <c:v>0.46206448042033588</c:v>
                </c:pt>
                <c:pt idx="120">
                  <c:v>0.39777752639126901</c:v>
                </c:pt>
                <c:pt idx="121">
                  <c:v>0.39777752639126901</c:v>
                </c:pt>
                <c:pt idx="122">
                  <c:v>0.39777752639126901</c:v>
                </c:pt>
                <c:pt idx="123">
                  <c:v>0.39777752639126901</c:v>
                </c:pt>
                <c:pt idx="124">
                  <c:v>0.39777752639126901</c:v>
                </c:pt>
                <c:pt idx="125">
                  <c:v>0.39777752639126901</c:v>
                </c:pt>
                <c:pt idx="126">
                  <c:v>0.39777752639126901</c:v>
                </c:pt>
                <c:pt idx="127">
                  <c:v>0.39777752639126901</c:v>
                </c:pt>
                <c:pt idx="128">
                  <c:v>0.39777752639126901</c:v>
                </c:pt>
                <c:pt idx="129">
                  <c:v>0.39777752639126901</c:v>
                </c:pt>
                <c:pt idx="130">
                  <c:v>0.39777752639126901</c:v>
                </c:pt>
                <c:pt idx="131">
                  <c:v>0.39777752639126901</c:v>
                </c:pt>
                <c:pt idx="132">
                  <c:v>0.32987365430380128</c:v>
                </c:pt>
                <c:pt idx="133">
                  <c:v>0.32987365430380128</c:v>
                </c:pt>
                <c:pt idx="134">
                  <c:v>0.32987365430380128</c:v>
                </c:pt>
                <c:pt idx="135">
                  <c:v>0.32987365430380128</c:v>
                </c:pt>
                <c:pt idx="136">
                  <c:v>0.32987365430380128</c:v>
                </c:pt>
                <c:pt idx="137">
                  <c:v>0.32987365430380128</c:v>
                </c:pt>
                <c:pt idx="138">
                  <c:v>0.32987365430380128</c:v>
                </c:pt>
                <c:pt idx="139">
                  <c:v>0.32987365430380128</c:v>
                </c:pt>
                <c:pt idx="140">
                  <c:v>0.32987365430380128</c:v>
                </c:pt>
                <c:pt idx="141">
                  <c:v>0.32987365430380128</c:v>
                </c:pt>
                <c:pt idx="142">
                  <c:v>0.32987365430380128</c:v>
                </c:pt>
                <c:pt idx="143">
                  <c:v>0.32987365430380128</c:v>
                </c:pt>
                <c:pt idx="144">
                  <c:v>0.30917055884288114</c:v>
                </c:pt>
                <c:pt idx="145">
                  <c:v>0.30917055884288114</c:v>
                </c:pt>
                <c:pt idx="146">
                  <c:v>0.30917055884288114</c:v>
                </c:pt>
                <c:pt idx="147">
                  <c:v>0.30917055884288114</c:v>
                </c:pt>
                <c:pt idx="148">
                  <c:v>0.30917055884288114</c:v>
                </c:pt>
                <c:pt idx="149">
                  <c:v>0.30917055884288114</c:v>
                </c:pt>
                <c:pt idx="150">
                  <c:v>0.30917055884288114</c:v>
                </c:pt>
                <c:pt idx="151">
                  <c:v>0.30917055884288114</c:v>
                </c:pt>
                <c:pt idx="152">
                  <c:v>0.30917055884288114</c:v>
                </c:pt>
                <c:pt idx="153">
                  <c:v>0.30917055884288114</c:v>
                </c:pt>
                <c:pt idx="154">
                  <c:v>0.30917055884288114</c:v>
                </c:pt>
                <c:pt idx="155">
                  <c:v>0.30917055884288114</c:v>
                </c:pt>
                <c:pt idx="156">
                  <c:v>0.29654309318172667</c:v>
                </c:pt>
                <c:pt idx="157">
                  <c:v>0.29654309318172667</c:v>
                </c:pt>
                <c:pt idx="158">
                  <c:v>0.29654309318172667</c:v>
                </c:pt>
                <c:pt idx="159">
                  <c:v>0.29654309318172667</c:v>
                </c:pt>
                <c:pt idx="160">
                  <c:v>0.29654309318172667</c:v>
                </c:pt>
                <c:pt idx="161">
                  <c:v>0.29654309318172667</c:v>
                </c:pt>
                <c:pt idx="162">
                  <c:v>0.29654309318172667</c:v>
                </c:pt>
                <c:pt idx="163">
                  <c:v>0.29654309318172667</c:v>
                </c:pt>
                <c:pt idx="164">
                  <c:v>0.29654309318172667</c:v>
                </c:pt>
                <c:pt idx="165">
                  <c:v>0.29654309318172667</c:v>
                </c:pt>
                <c:pt idx="166">
                  <c:v>0.29654309318172667</c:v>
                </c:pt>
                <c:pt idx="167">
                  <c:v>0.29654309318172667</c:v>
                </c:pt>
                <c:pt idx="168">
                  <c:v>0.25295701393146586</c:v>
                </c:pt>
                <c:pt idx="169">
                  <c:v>0.25295701393146586</c:v>
                </c:pt>
                <c:pt idx="170">
                  <c:v>0.25295701393146586</c:v>
                </c:pt>
                <c:pt idx="171">
                  <c:v>0.25295701393146586</c:v>
                </c:pt>
                <c:pt idx="172">
                  <c:v>0.25295701393146586</c:v>
                </c:pt>
                <c:pt idx="173">
                  <c:v>0.25295701393146586</c:v>
                </c:pt>
                <c:pt idx="174">
                  <c:v>0.25295701393146586</c:v>
                </c:pt>
                <c:pt idx="175">
                  <c:v>0.25295701393146586</c:v>
                </c:pt>
                <c:pt idx="176">
                  <c:v>0.25295701393146586</c:v>
                </c:pt>
                <c:pt idx="177">
                  <c:v>0.25295701393146586</c:v>
                </c:pt>
                <c:pt idx="178">
                  <c:v>0.25295701393146586</c:v>
                </c:pt>
                <c:pt idx="179">
                  <c:v>0.25295701393146586</c:v>
                </c:pt>
                <c:pt idx="180">
                  <c:v>0.24357931131668509</c:v>
                </c:pt>
                <c:pt idx="181">
                  <c:v>0.24357931131668509</c:v>
                </c:pt>
                <c:pt idx="182">
                  <c:v>0.24357931131668509</c:v>
                </c:pt>
                <c:pt idx="183">
                  <c:v>0.24357931131668509</c:v>
                </c:pt>
                <c:pt idx="184">
                  <c:v>0.24357931131668509</c:v>
                </c:pt>
                <c:pt idx="185">
                  <c:v>0.24357931131668509</c:v>
                </c:pt>
                <c:pt idx="186">
                  <c:v>0.24357931131668509</c:v>
                </c:pt>
                <c:pt idx="187">
                  <c:v>0.24357931131668509</c:v>
                </c:pt>
                <c:pt idx="188">
                  <c:v>0.24357931131668509</c:v>
                </c:pt>
                <c:pt idx="189">
                  <c:v>0.24357931131668509</c:v>
                </c:pt>
                <c:pt idx="190">
                  <c:v>0.24357931131668509</c:v>
                </c:pt>
                <c:pt idx="191">
                  <c:v>0.24357931131668509</c:v>
                </c:pt>
                <c:pt idx="192">
                  <c:v>0.21879816542824437</c:v>
                </c:pt>
                <c:pt idx="193">
                  <c:v>0.21879816542824437</c:v>
                </c:pt>
                <c:pt idx="194">
                  <c:v>0.21879816542824437</c:v>
                </c:pt>
                <c:pt idx="195">
                  <c:v>0.21879816542824437</c:v>
                </c:pt>
                <c:pt idx="196">
                  <c:v>0.21879816542824437</c:v>
                </c:pt>
                <c:pt idx="197">
                  <c:v>0.21879816542824437</c:v>
                </c:pt>
                <c:pt idx="198">
                  <c:v>0.21879816542824437</c:v>
                </c:pt>
                <c:pt idx="199">
                  <c:v>0.21879816542824437</c:v>
                </c:pt>
                <c:pt idx="200">
                  <c:v>0.21879816542824437</c:v>
                </c:pt>
                <c:pt idx="201">
                  <c:v>0.21879816542824437</c:v>
                </c:pt>
                <c:pt idx="202">
                  <c:v>0.21879816542824437</c:v>
                </c:pt>
                <c:pt idx="203">
                  <c:v>0.21879816542824437</c:v>
                </c:pt>
                <c:pt idx="204">
                  <c:v>0.17203550980588189</c:v>
                </c:pt>
                <c:pt idx="205">
                  <c:v>0.17203550980588189</c:v>
                </c:pt>
                <c:pt idx="206">
                  <c:v>0.17203550980588189</c:v>
                </c:pt>
                <c:pt idx="207">
                  <c:v>0.17203550980588189</c:v>
                </c:pt>
                <c:pt idx="208">
                  <c:v>0.17203550980588189</c:v>
                </c:pt>
                <c:pt idx="209">
                  <c:v>0.17203550980588189</c:v>
                </c:pt>
                <c:pt idx="210">
                  <c:v>0.17203550980588189</c:v>
                </c:pt>
                <c:pt idx="211">
                  <c:v>0.17203550980588189</c:v>
                </c:pt>
                <c:pt idx="212">
                  <c:v>0.17203550980588189</c:v>
                </c:pt>
                <c:pt idx="213">
                  <c:v>0.17203550980588189</c:v>
                </c:pt>
                <c:pt idx="214">
                  <c:v>0.17203550980588189</c:v>
                </c:pt>
                <c:pt idx="215">
                  <c:v>0.17203550980588189</c:v>
                </c:pt>
                <c:pt idx="216">
                  <c:v>0.20069057671878759</c:v>
                </c:pt>
                <c:pt idx="217">
                  <c:v>0.20069057671878759</c:v>
                </c:pt>
                <c:pt idx="218">
                  <c:v>0.20069057671878759</c:v>
                </c:pt>
                <c:pt idx="219">
                  <c:v>0.20069057671878759</c:v>
                </c:pt>
                <c:pt idx="220">
                  <c:v>0.20069057671878759</c:v>
                </c:pt>
                <c:pt idx="221">
                  <c:v>0.20069057671878759</c:v>
                </c:pt>
                <c:pt idx="222">
                  <c:v>0.20069057671878759</c:v>
                </c:pt>
                <c:pt idx="223">
                  <c:v>0.20069057671878759</c:v>
                </c:pt>
                <c:pt idx="224">
                  <c:v>0.20069057671878759</c:v>
                </c:pt>
                <c:pt idx="225">
                  <c:v>0.20069057671878759</c:v>
                </c:pt>
                <c:pt idx="226">
                  <c:v>0.20069057671878759</c:v>
                </c:pt>
                <c:pt idx="227">
                  <c:v>0.20069057671878759</c:v>
                </c:pt>
                <c:pt idx="228">
                  <c:v>0.20129922415042456</c:v>
                </c:pt>
                <c:pt idx="229">
                  <c:v>0.20129922415042456</c:v>
                </c:pt>
                <c:pt idx="230">
                  <c:v>0.20129922415042456</c:v>
                </c:pt>
                <c:pt idx="231">
                  <c:v>0.20129922415042456</c:v>
                </c:pt>
                <c:pt idx="232">
                  <c:v>0.20129922415042456</c:v>
                </c:pt>
                <c:pt idx="233">
                  <c:v>0.20129922415042456</c:v>
                </c:pt>
                <c:pt idx="234">
                  <c:v>0.20129922415042456</c:v>
                </c:pt>
                <c:pt idx="235">
                  <c:v>0.20129922415042456</c:v>
                </c:pt>
                <c:pt idx="236">
                  <c:v>0.20129922415042456</c:v>
                </c:pt>
                <c:pt idx="237">
                  <c:v>0.20129922415042456</c:v>
                </c:pt>
                <c:pt idx="238">
                  <c:v>0.20129922415042456</c:v>
                </c:pt>
                <c:pt idx="239">
                  <c:v>0.20129922415042456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9-4EE7-A57B-C1C966E24EFA}"/>
            </c:ext>
          </c:extLst>
        </c:ser>
        <c:ser>
          <c:idx val="2"/>
          <c:order val="2"/>
          <c:tx>
            <c:strRef>
              <c:f>Weights!$AU$3</c:f>
              <c:strCache>
                <c:ptCount val="1"/>
                <c:pt idx="0">
                  <c:v>GBP</c:v>
                </c:pt>
              </c:strCache>
            </c:strRef>
          </c:tx>
          <c:spPr>
            <a:pattFill prst="dashHorz">
              <a:fgClr>
                <a:schemeClr val="dk1">
                  <a:lumMod val="65000"/>
                  <a:lumOff val="35000"/>
                </a:schemeClr>
              </a:fgClr>
              <a:bgClr>
                <a:schemeClr val="bg1"/>
              </a:bgClr>
            </a:pattFill>
            <a:ln w="0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cat>
            <c:numRef>
              <c:f>Weights!$AR$4:$AR$243</c:f>
              <c:numCache>
                <c:formatCode>mmm\-yy</c:formatCode>
                <c:ptCount val="240"/>
                <c:pt idx="0">
                  <c:v>35826</c:v>
                </c:pt>
                <c:pt idx="1">
                  <c:v>35854</c:v>
                </c:pt>
                <c:pt idx="2">
                  <c:v>35885</c:v>
                </c:pt>
                <c:pt idx="3">
                  <c:v>35915</c:v>
                </c:pt>
                <c:pt idx="4">
                  <c:v>35946</c:v>
                </c:pt>
                <c:pt idx="5">
                  <c:v>35976</c:v>
                </c:pt>
                <c:pt idx="6">
                  <c:v>36007</c:v>
                </c:pt>
                <c:pt idx="7">
                  <c:v>36038</c:v>
                </c:pt>
                <c:pt idx="8">
                  <c:v>36068</c:v>
                </c:pt>
                <c:pt idx="9">
                  <c:v>36099</c:v>
                </c:pt>
                <c:pt idx="10">
                  <c:v>36129</c:v>
                </c:pt>
                <c:pt idx="11">
                  <c:v>36160</c:v>
                </c:pt>
                <c:pt idx="12">
                  <c:v>36191</c:v>
                </c:pt>
                <c:pt idx="13">
                  <c:v>36219</c:v>
                </c:pt>
                <c:pt idx="14">
                  <c:v>36250</c:v>
                </c:pt>
                <c:pt idx="15">
                  <c:v>36280</c:v>
                </c:pt>
                <c:pt idx="16">
                  <c:v>36311</c:v>
                </c:pt>
                <c:pt idx="17">
                  <c:v>36341</c:v>
                </c:pt>
                <c:pt idx="18">
                  <c:v>36372</c:v>
                </c:pt>
                <c:pt idx="19">
                  <c:v>36403</c:v>
                </c:pt>
                <c:pt idx="20">
                  <c:v>36433</c:v>
                </c:pt>
                <c:pt idx="21">
                  <c:v>36464</c:v>
                </c:pt>
                <c:pt idx="22">
                  <c:v>36494</c:v>
                </c:pt>
                <c:pt idx="23">
                  <c:v>36525</c:v>
                </c:pt>
                <c:pt idx="24">
                  <c:v>36556</c:v>
                </c:pt>
                <c:pt idx="25">
                  <c:v>36585</c:v>
                </c:pt>
                <c:pt idx="26">
                  <c:v>36616</c:v>
                </c:pt>
                <c:pt idx="27">
                  <c:v>36646</c:v>
                </c:pt>
                <c:pt idx="28">
                  <c:v>36677</c:v>
                </c:pt>
                <c:pt idx="29">
                  <c:v>36707</c:v>
                </c:pt>
                <c:pt idx="30">
                  <c:v>36738</c:v>
                </c:pt>
                <c:pt idx="31">
                  <c:v>36769</c:v>
                </c:pt>
                <c:pt idx="32">
                  <c:v>36799</c:v>
                </c:pt>
                <c:pt idx="33">
                  <c:v>36830</c:v>
                </c:pt>
                <c:pt idx="34">
                  <c:v>36860</c:v>
                </c:pt>
                <c:pt idx="35">
                  <c:v>36891</c:v>
                </c:pt>
                <c:pt idx="36">
                  <c:v>36922</c:v>
                </c:pt>
                <c:pt idx="37">
                  <c:v>36950</c:v>
                </c:pt>
                <c:pt idx="38">
                  <c:v>36981</c:v>
                </c:pt>
                <c:pt idx="39">
                  <c:v>37011</c:v>
                </c:pt>
                <c:pt idx="40">
                  <c:v>37042</c:v>
                </c:pt>
                <c:pt idx="41">
                  <c:v>37072</c:v>
                </c:pt>
                <c:pt idx="42">
                  <c:v>37103</c:v>
                </c:pt>
                <c:pt idx="43">
                  <c:v>37134</c:v>
                </c:pt>
                <c:pt idx="44">
                  <c:v>37164</c:v>
                </c:pt>
                <c:pt idx="45">
                  <c:v>37195</c:v>
                </c:pt>
                <c:pt idx="46">
                  <c:v>37225</c:v>
                </c:pt>
                <c:pt idx="47">
                  <c:v>37256</c:v>
                </c:pt>
                <c:pt idx="48">
                  <c:v>37287</c:v>
                </c:pt>
                <c:pt idx="49">
                  <c:v>37315</c:v>
                </c:pt>
                <c:pt idx="50">
                  <c:v>37346</c:v>
                </c:pt>
                <c:pt idx="51">
                  <c:v>37376</c:v>
                </c:pt>
                <c:pt idx="52">
                  <c:v>37407</c:v>
                </c:pt>
                <c:pt idx="53">
                  <c:v>37437</c:v>
                </c:pt>
                <c:pt idx="54">
                  <c:v>37468</c:v>
                </c:pt>
                <c:pt idx="55">
                  <c:v>37499</c:v>
                </c:pt>
                <c:pt idx="56">
                  <c:v>37529</c:v>
                </c:pt>
                <c:pt idx="57">
                  <c:v>37560</c:v>
                </c:pt>
                <c:pt idx="58">
                  <c:v>37590</c:v>
                </c:pt>
                <c:pt idx="59">
                  <c:v>37621</c:v>
                </c:pt>
                <c:pt idx="60">
                  <c:v>37652</c:v>
                </c:pt>
                <c:pt idx="61">
                  <c:v>37680</c:v>
                </c:pt>
                <c:pt idx="62">
                  <c:v>37711</c:v>
                </c:pt>
                <c:pt idx="63">
                  <c:v>37741</c:v>
                </c:pt>
                <c:pt idx="64">
                  <c:v>37772</c:v>
                </c:pt>
                <c:pt idx="65">
                  <c:v>37802</c:v>
                </c:pt>
                <c:pt idx="66">
                  <c:v>37833</c:v>
                </c:pt>
                <c:pt idx="67">
                  <c:v>37864</c:v>
                </c:pt>
                <c:pt idx="68">
                  <c:v>37894</c:v>
                </c:pt>
                <c:pt idx="69">
                  <c:v>37925</c:v>
                </c:pt>
                <c:pt idx="70">
                  <c:v>37955</c:v>
                </c:pt>
                <c:pt idx="71">
                  <c:v>37986</c:v>
                </c:pt>
                <c:pt idx="72">
                  <c:v>38017</c:v>
                </c:pt>
                <c:pt idx="73">
                  <c:v>38046</c:v>
                </c:pt>
                <c:pt idx="74">
                  <c:v>38077</c:v>
                </c:pt>
                <c:pt idx="75">
                  <c:v>38107</c:v>
                </c:pt>
                <c:pt idx="76">
                  <c:v>38138</c:v>
                </c:pt>
                <c:pt idx="77">
                  <c:v>38168</c:v>
                </c:pt>
                <c:pt idx="78">
                  <c:v>38199</c:v>
                </c:pt>
                <c:pt idx="79">
                  <c:v>38230</c:v>
                </c:pt>
                <c:pt idx="80">
                  <c:v>38260</c:v>
                </c:pt>
                <c:pt idx="81">
                  <c:v>38291</c:v>
                </c:pt>
                <c:pt idx="82">
                  <c:v>38321</c:v>
                </c:pt>
                <c:pt idx="83">
                  <c:v>38352</c:v>
                </c:pt>
                <c:pt idx="84">
                  <c:v>38383</c:v>
                </c:pt>
                <c:pt idx="85">
                  <c:v>38411</c:v>
                </c:pt>
                <c:pt idx="86">
                  <c:v>38442</c:v>
                </c:pt>
                <c:pt idx="87">
                  <c:v>38472</c:v>
                </c:pt>
                <c:pt idx="88">
                  <c:v>38503</c:v>
                </c:pt>
                <c:pt idx="89">
                  <c:v>38533</c:v>
                </c:pt>
                <c:pt idx="90">
                  <c:v>38564</c:v>
                </c:pt>
                <c:pt idx="91">
                  <c:v>38595</c:v>
                </c:pt>
                <c:pt idx="92">
                  <c:v>38625</c:v>
                </c:pt>
                <c:pt idx="93">
                  <c:v>38656</c:v>
                </c:pt>
                <c:pt idx="94">
                  <c:v>38686</c:v>
                </c:pt>
                <c:pt idx="95">
                  <c:v>38717</c:v>
                </c:pt>
                <c:pt idx="96">
                  <c:v>38748</c:v>
                </c:pt>
                <c:pt idx="97">
                  <c:v>38776</c:v>
                </c:pt>
                <c:pt idx="98">
                  <c:v>38807</c:v>
                </c:pt>
                <c:pt idx="99">
                  <c:v>38837</c:v>
                </c:pt>
                <c:pt idx="100">
                  <c:v>38868</c:v>
                </c:pt>
                <c:pt idx="101">
                  <c:v>38898</c:v>
                </c:pt>
                <c:pt idx="102">
                  <c:v>38929</c:v>
                </c:pt>
                <c:pt idx="103">
                  <c:v>38960</c:v>
                </c:pt>
                <c:pt idx="104">
                  <c:v>38990</c:v>
                </c:pt>
                <c:pt idx="105">
                  <c:v>39021</c:v>
                </c:pt>
                <c:pt idx="106">
                  <c:v>39051</c:v>
                </c:pt>
                <c:pt idx="107">
                  <c:v>39082</c:v>
                </c:pt>
                <c:pt idx="108">
                  <c:v>39113</c:v>
                </c:pt>
                <c:pt idx="109">
                  <c:v>39141</c:v>
                </c:pt>
                <c:pt idx="110">
                  <c:v>39172</c:v>
                </c:pt>
                <c:pt idx="111">
                  <c:v>39202</c:v>
                </c:pt>
                <c:pt idx="112">
                  <c:v>39233</c:v>
                </c:pt>
                <c:pt idx="113">
                  <c:v>39263</c:v>
                </c:pt>
                <c:pt idx="114">
                  <c:v>39294</c:v>
                </c:pt>
                <c:pt idx="115">
                  <c:v>39325</c:v>
                </c:pt>
                <c:pt idx="116">
                  <c:v>39355</c:v>
                </c:pt>
                <c:pt idx="117">
                  <c:v>39386</c:v>
                </c:pt>
                <c:pt idx="118">
                  <c:v>39416</c:v>
                </c:pt>
                <c:pt idx="119">
                  <c:v>39447</c:v>
                </c:pt>
                <c:pt idx="120">
                  <c:v>39478</c:v>
                </c:pt>
                <c:pt idx="121">
                  <c:v>39507</c:v>
                </c:pt>
                <c:pt idx="122">
                  <c:v>39538</c:v>
                </c:pt>
                <c:pt idx="123">
                  <c:v>39568</c:v>
                </c:pt>
                <c:pt idx="124">
                  <c:v>39599</c:v>
                </c:pt>
                <c:pt idx="125">
                  <c:v>39629</c:v>
                </c:pt>
                <c:pt idx="126">
                  <c:v>39660</c:v>
                </c:pt>
                <c:pt idx="127">
                  <c:v>39691</c:v>
                </c:pt>
                <c:pt idx="128">
                  <c:v>39721</c:v>
                </c:pt>
                <c:pt idx="129">
                  <c:v>39752</c:v>
                </c:pt>
                <c:pt idx="130">
                  <c:v>39782</c:v>
                </c:pt>
                <c:pt idx="131">
                  <c:v>39813</c:v>
                </c:pt>
                <c:pt idx="132">
                  <c:v>39844</c:v>
                </c:pt>
                <c:pt idx="133">
                  <c:v>39872</c:v>
                </c:pt>
                <c:pt idx="134">
                  <c:v>39903</c:v>
                </c:pt>
                <c:pt idx="135">
                  <c:v>39933</c:v>
                </c:pt>
                <c:pt idx="136">
                  <c:v>39964</c:v>
                </c:pt>
                <c:pt idx="137">
                  <c:v>39994</c:v>
                </c:pt>
                <c:pt idx="138">
                  <c:v>40025</c:v>
                </c:pt>
                <c:pt idx="139">
                  <c:v>40056</c:v>
                </c:pt>
                <c:pt idx="140">
                  <c:v>40086</c:v>
                </c:pt>
                <c:pt idx="141">
                  <c:v>40117</c:v>
                </c:pt>
                <c:pt idx="142">
                  <c:v>40147</c:v>
                </c:pt>
                <c:pt idx="143">
                  <c:v>40178</c:v>
                </c:pt>
                <c:pt idx="144">
                  <c:v>40209</c:v>
                </c:pt>
                <c:pt idx="145">
                  <c:v>40237</c:v>
                </c:pt>
                <c:pt idx="146">
                  <c:v>40268</c:v>
                </c:pt>
                <c:pt idx="147">
                  <c:v>40298</c:v>
                </c:pt>
                <c:pt idx="148">
                  <c:v>40329</c:v>
                </c:pt>
                <c:pt idx="149">
                  <c:v>40359</c:v>
                </c:pt>
                <c:pt idx="150">
                  <c:v>40390</c:v>
                </c:pt>
                <c:pt idx="151">
                  <c:v>40421</c:v>
                </c:pt>
                <c:pt idx="152">
                  <c:v>40451</c:v>
                </c:pt>
                <c:pt idx="153">
                  <c:v>40482</c:v>
                </c:pt>
                <c:pt idx="154">
                  <c:v>40512</c:v>
                </c:pt>
                <c:pt idx="155">
                  <c:v>40543</c:v>
                </c:pt>
                <c:pt idx="156">
                  <c:v>40574</c:v>
                </c:pt>
                <c:pt idx="157">
                  <c:v>40602</c:v>
                </c:pt>
                <c:pt idx="158">
                  <c:v>40633</c:v>
                </c:pt>
                <c:pt idx="159">
                  <c:v>40663</c:v>
                </c:pt>
                <c:pt idx="160">
                  <c:v>40694</c:v>
                </c:pt>
                <c:pt idx="161">
                  <c:v>40724</c:v>
                </c:pt>
                <c:pt idx="162">
                  <c:v>40755</c:v>
                </c:pt>
                <c:pt idx="163">
                  <c:v>40786</c:v>
                </c:pt>
                <c:pt idx="164">
                  <c:v>40816</c:v>
                </c:pt>
                <c:pt idx="165">
                  <c:v>40847</c:v>
                </c:pt>
                <c:pt idx="166">
                  <c:v>40877</c:v>
                </c:pt>
                <c:pt idx="167">
                  <c:v>40908</c:v>
                </c:pt>
                <c:pt idx="168">
                  <c:v>40939</c:v>
                </c:pt>
                <c:pt idx="169">
                  <c:v>40968</c:v>
                </c:pt>
                <c:pt idx="170">
                  <c:v>40999</c:v>
                </c:pt>
                <c:pt idx="171">
                  <c:v>41029</c:v>
                </c:pt>
                <c:pt idx="172">
                  <c:v>41060</c:v>
                </c:pt>
                <c:pt idx="173">
                  <c:v>41090</c:v>
                </c:pt>
                <c:pt idx="174">
                  <c:v>41121</c:v>
                </c:pt>
                <c:pt idx="175">
                  <c:v>41152</c:v>
                </c:pt>
                <c:pt idx="176">
                  <c:v>41182</c:v>
                </c:pt>
                <c:pt idx="177">
                  <c:v>41213</c:v>
                </c:pt>
                <c:pt idx="178">
                  <c:v>41243</c:v>
                </c:pt>
                <c:pt idx="179">
                  <c:v>41274</c:v>
                </c:pt>
                <c:pt idx="180">
                  <c:v>41305</c:v>
                </c:pt>
                <c:pt idx="181">
                  <c:v>41333</c:v>
                </c:pt>
                <c:pt idx="182">
                  <c:v>41364</c:v>
                </c:pt>
                <c:pt idx="183">
                  <c:v>41394</c:v>
                </c:pt>
                <c:pt idx="184">
                  <c:v>41425</c:v>
                </c:pt>
                <c:pt idx="185">
                  <c:v>41455</c:v>
                </c:pt>
                <c:pt idx="186">
                  <c:v>41486</c:v>
                </c:pt>
                <c:pt idx="187">
                  <c:v>41517</c:v>
                </c:pt>
                <c:pt idx="188">
                  <c:v>41547</c:v>
                </c:pt>
                <c:pt idx="189">
                  <c:v>41578</c:v>
                </c:pt>
                <c:pt idx="190">
                  <c:v>41608</c:v>
                </c:pt>
                <c:pt idx="191">
                  <c:v>41639</c:v>
                </c:pt>
                <c:pt idx="192">
                  <c:v>41670</c:v>
                </c:pt>
                <c:pt idx="193">
                  <c:v>41698</c:v>
                </c:pt>
                <c:pt idx="194">
                  <c:v>41729</c:v>
                </c:pt>
                <c:pt idx="195">
                  <c:v>41759</c:v>
                </c:pt>
                <c:pt idx="196">
                  <c:v>41790</c:v>
                </c:pt>
                <c:pt idx="197">
                  <c:v>41820</c:v>
                </c:pt>
                <c:pt idx="198">
                  <c:v>41851</c:v>
                </c:pt>
                <c:pt idx="199">
                  <c:v>41882</c:v>
                </c:pt>
                <c:pt idx="200">
                  <c:v>41912</c:v>
                </c:pt>
                <c:pt idx="201">
                  <c:v>41943</c:v>
                </c:pt>
                <c:pt idx="202">
                  <c:v>41973</c:v>
                </c:pt>
                <c:pt idx="203">
                  <c:v>42004</c:v>
                </c:pt>
                <c:pt idx="204">
                  <c:v>42035</c:v>
                </c:pt>
                <c:pt idx="205">
                  <c:v>42063</c:v>
                </c:pt>
                <c:pt idx="206">
                  <c:v>42094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42308</c:v>
                </c:pt>
                <c:pt idx="214">
                  <c:v>42338</c:v>
                </c:pt>
                <c:pt idx="215">
                  <c:v>42369</c:v>
                </c:pt>
                <c:pt idx="216">
                  <c:v>42400</c:v>
                </c:pt>
                <c:pt idx="217">
                  <c:v>42429</c:v>
                </c:pt>
                <c:pt idx="218">
                  <c:v>42460</c:v>
                </c:pt>
                <c:pt idx="219">
                  <c:v>42490</c:v>
                </c:pt>
                <c:pt idx="220">
                  <c:v>42521</c:v>
                </c:pt>
                <c:pt idx="221">
                  <c:v>42551</c:v>
                </c:pt>
                <c:pt idx="222">
                  <c:v>42582</c:v>
                </c:pt>
                <c:pt idx="223">
                  <c:v>42613</c:v>
                </c:pt>
                <c:pt idx="224">
                  <c:v>42643</c:v>
                </c:pt>
                <c:pt idx="225">
                  <c:v>42674</c:v>
                </c:pt>
                <c:pt idx="226">
                  <c:v>42704</c:v>
                </c:pt>
                <c:pt idx="227">
                  <c:v>42735</c:v>
                </c:pt>
                <c:pt idx="228">
                  <c:v>42766</c:v>
                </c:pt>
                <c:pt idx="229">
                  <c:v>42794</c:v>
                </c:pt>
                <c:pt idx="230">
                  <c:v>42825</c:v>
                </c:pt>
                <c:pt idx="231">
                  <c:v>42855</c:v>
                </c:pt>
                <c:pt idx="232">
                  <c:v>42886</c:v>
                </c:pt>
                <c:pt idx="233">
                  <c:v>42916</c:v>
                </c:pt>
                <c:pt idx="234">
                  <c:v>42947</c:v>
                </c:pt>
                <c:pt idx="235">
                  <c:v>42978</c:v>
                </c:pt>
                <c:pt idx="236">
                  <c:v>43008</c:v>
                </c:pt>
                <c:pt idx="237">
                  <c:v>43039</c:v>
                </c:pt>
                <c:pt idx="238">
                  <c:v>43069</c:v>
                </c:pt>
                <c:pt idx="239">
                  <c:v>43100</c:v>
                </c:pt>
              </c:numCache>
            </c:numRef>
          </c:cat>
          <c:val>
            <c:numRef>
              <c:f>Weights!$AU$4:$AU$243</c:f>
              <c:numCache>
                <c:formatCode>0.00%</c:formatCode>
                <c:ptCount val="240"/>
                <c:pt idx="0">
                  <c:v>8.3198094320082405E-2</c:v>
                </c:pt>
                <c:pt idx="1">
                  <c:v>8.3198094320082405E-2</c:v>
                </c:pt>
                <c:pt idx="2">
                  <c:v>8.3198094320082405E-2</c:v>
                </c:pt>
                <c:pt idx="3">
                  <c:v>8.3198094320082405E-2</c:v>
                </c:pt>
                <c:pt idx="4">
                  <c:v>8.3198094320082405E-2</c:v>
                </c:pt>
                <c:pt idx="5">
                  <c:v>8.3198094320082405E-2</c:v>
                </c:pt>
                <c:pt idx="6">
                  <c:v>8.3198094320082405E-2</c:v>
                </c:pt>
                <c:pt idx="7">
                  <c:v>8.3198094320082405E-2</c:v>
                </c:pt>
                <c:pt idx="8">
                  <c:v>8.3198094320082405E-2</c:v>
                </c:pt>
                <c:pt idx="9">
                  <c:v>8.3198094320082405E-2</c:v>
                </c:pt>
                <c:pt idx="10">
                  <c:v>8.3198094320082405E-2</c:v>
                </c:pt>
                <c:pt idx="11">
                  <c:v>8.3198094320082405E-2</c:v>
                </c:pt>
                <c:pt idx="12">
                  <c:v>9.5183618329213043E-2</c:v>
                </c:pt>
                <c:pt idx="13">
                  <c:v>9.5183618329213043E-2</c:v>
                </c:pt>
                <c:pt idx="14">
                  <c:v>9.5183618329213043E-2</c:v>
                </c:pt>
                <c:pt idx="15">
                  <c:v>9.5183618329213043E-2</c:v>
                </c:pt>
                <c:pt idx="16">
                  <c:v>9.5183618329213043E-2</c:v>
                </c:pt>
                <c:pt idx="17">
                  <c:v>9.5183618329213043E-2</c:v>
                </c:pt>
                <c:pt idx="18">
                  <c:v>9.5183618329213043E-2</c:v>
                </c:pt>
                <c:pt idx="19">
                  <c:v>9.5183618329213043E-2</c:v>
                </c:pt>
                <c:pt idx="20">
                  <c:v>9.5183618329213043E-2</c:v>
                </c:pt>
                <c:pt idx="21">
                  <c:v>9.5183618329213043E-2</c:v>
                </c:pt>
                <c:pt idx="22">
                  <c:v>9.5183618329213043E-2</c:v>
                </c:pt>
                <c:pt idx="23">
                  <c:v>9.5183618329213043E-2</c:v>
                </c:pt>
                <c:pt idx="24">
                  <c:v>0.10982462843442092</c:v>
                </c:pt>
                <c:pt idx="25">
                  <c:v>0.10982462843442092</c:v>
                </c:pt>
                <c:pt idx="26">
                  <c:v>0.10982462843442092</c:v>
                </c:pt>
                <c:pt idx="27">
                  <c:v>0.10982462843442092</c:v>
                </c:pt>
                <c:pt idx="28">
                  <c:v>0.10982462843442092</c:v>
                </c:pt>
                <c:pt idx="29">
                  <c:v>0.10982462843442092</c:v>
                </c:pt>
                <c:pt idx="30">
                  <c:v>0.10982462843442092</c:v>
                </c:pt>
                <c:pt idx="31">
                  <c:v>0.10982462843442092</c:v>
                </c:pt>
                <c:pt idx="32">
                  <c:v>0.10982462843442092</c:v>
                </c:pt>
                <c:pt idx="33">
                  <c:v>0.10982462843442092</c:v>
                </c:pt>
                <c:pt idx="34">
                  <c:v>0.10982462843442092</c:v>
                </c:pt>
                <c:pt idx="35">
                  <c:v>0.10982462843442092</c:v>
                </c:pt>
                <c:pt idx="36">
                  <c:v>0.12895787636846145</c:v>
                </c:pt>
                <c:pt idx="37">
                  <c:v>0.12895787636846145</c:v>
                </c:pt>
                <c:pt idx="38">
                  <c:v>0.12895787636846145</c:v>
                </c:pt>
                <c:pt idx="39">
                  <c:v>0.12895787636846145</c:v>
                </c:pt>
                <c:pt idx="40">
                  <c:v>0.12895787636846145</c:v>
                </c:pt>
                <c:pt idx="41">
                  <c:v>0.12895787636846145</c:v>
                </c:pt>
                <c:pt idx="42">
                  <c:v>0.12895787636846145</c:v>
                </c:pt>
                <c:pt idx="43">
                  <c:v>0.12895787636846145</c:v>
                </c:pt>
                <c:pt idx="44">
                  <c:v>0.12895787636846145</c:v>
                </c:pt>
                <c:pt idx="45">
                  <c:v>0.12895787636846145</c:v>
                </c:pt>
                <c:pt idx="46">
                  <c:v>0.12895787636846145</c:v>
                </c:pt>
                <c:pt idx="47">
                  <c:v>0.12895787636846145</c:v>
                </c:pt>
                <c:pt idx="48">
                  <c:v>0.10512645350646813</c:v>
                </c:pt>
                <c:pt idx="49">
                  <c:v>0.10512645350646813</c:v>
                </c:pt>
                <c:pt idx="50">
                  <c:v>0.10512645350646813</c:v>
                </c:pt>
                <c:pt idx="51">
                  <c:v>0.10512645350646813</c:v>
                </c:pt>
                <c:pt idx="52">
                  <c:v>0.10512645350646813</c:v>
                </c:pt>
                <c:pt idx="53">
                  <c:v>0.10512645350646813</c:v>
                </c:pt>
                <c:pt idx="54">
                  <c:v>0.10512645350646813</c:v>
                </c:pt>
                <c:pt idx="55">
                  <c:v>0.10512645350646813</c:v>
                </c:pt>
                <c:pt idx="56">
                  <c:v>0.10512645350646813</c:v>
                </c:pt>
                <c:pt idx="57">
                  <c:v>0.10512645350646813</c:v>
                </c:pt>
                <c:pt idx="58">
                  <c:v>0.10512645350646813</c:v>
                </c:pt>
                <c:pt idx="59">
                  <c:v>0.10512645350646813</c:v>
                </c:pt>
                <c:pt idx="60">
                  <c:v>0.11349716954257463</c:v>
                </c:pt>
                <c:pt idx="61">
                  <c:v>0.11349716954257463</c:v>
                </c:pt>
                <c:pt idx="62">
                  <c:v>0.11349716954257463</c:v>
                </c:pt>
                <c:pt idx="63">
                  <c:v>0.11349716954257463</c:v>
                </c:pt>
                <c:pt idx="64">
                  <c:v>0.11349716954257463</c:v>
                </c:pt>
                <c:pt idx="65">
                  <c:v>0.11349716954257463</c:v>
                </c:pt>
                <c:pt idx="66">
                  <c:v>0.11349716954257463</c:v>
                </c:pt>
                <c:pt idx="67">
                  <c:v>0.11349716954257463</c:v>
                </c:pt>
                <c:pt idx="68">
                  <c:v>0.11349716954257463</c:v>
                </c:pt>
                <c:pt idx="69">
                  <c:v>0.11349716954257463</c:v>
                </c:pt>
                <c:pt idx="70">
                  <c:v>0.11349716954257463</c:v>
                </c:pt>
                <c:pt idx="71">
                  <c:v>0.11349716954257463</c:v>
                </c:pt>
                <c:pt idx="72">
                  <c:v>8.9773380413511975E-2</c:v>
                </c:pt>
                <c:pt idx="73">
                  <c:v>8.9773380413511975E-2</c:v>
                </c:pt>
                <c:pt idx="74">
                  <c:v>8.9773380413511975E-2</c:v>
                </c:pt>
                <c:pt idx="75">
                  <c:v>8.9773380413511975E-2</c:v>
                </c:pt>
                <c:pt idx="76">
                  <c:v>8.9773380413511975E-2</c:v>
                </c:pt>
                <c:pt idx="77">
                  <c:v>8.9773380413511975E-2</c:v>
                </c:pt>
                <c:pt idx="78">
                  <c:v>8.9773380413511975E-2</c:v>
                </c:pt>
                <c:pt idx="79">
                  <c:v>8.9773380413511975E-2</c:v>
                </c:pt>
                <c:pt idx="80">
                  <c:v>8.9773380413511975E-2</c:v>
                </c:pt>
                <c:pt idx="81">
                  <c:v>8.9773380413511975E-2</c:v>
                </c:pt>
                <c:pt idx="82">
                  <c:v>8.9773380413511975E-2</c:v>
                </c:pt>
                <c:pt idx="83">
                  <c:v>8.9773380413511975E-2</c:v>
                </c:pt>
                <c:pt idx="84">
                  <c:v>6.49418440821284E-2</c:v>
                </c:pt>
                <c:pt idx="85">
                  <c:v>6.49418440821284E-2</c:v>
                </c:pt>
                <c:pt idx="86">
                  <c:v>6.49418440821284E-2</c:v>
                </c:pt>
                <c:pt idx="87">
                  <c:v>6.49418440821284E-2</c:v>
                </c:pt>
                <c:pt idx="88">
                  <c:v>6.49418440821284E-2</c:v>
                </c:pt>
                <c:pt idx="89">
                  <c:v>6.49418440821284E-2</c:v>
                </c:pt>
                <c:pt idx="90">
                  <c:v>6.49418440821284E-2</c:v>
                </c:pt>
                <c:pt idx="91">
                  <c:v>6.49418440821284E-2</c:v>
                </c:pt>
                <c:pt idx="92">
                  <c:v>6.49418440821284E-2</c:v>
                </c:pt>
                <c:pt idx="93">
                  <c:v>6.49418440821284E-2</c:v>
                </c:pt>
                <c:pt idx="94">
                  <c:v>6.49418440821284E-2</c:v>
                </c:pt>
                <c:pt idx="95">
                  <c:v>6.49418440821284E-2</c:v>
                </c:pt>
                <c:pt idx="96">
                  <c:v>9.2110661390387871E-2</c:v>
                </c:pt>
                <c:pt idx="97">
                  <c:v>9.2110661390387871E-2</c:v>
                </c:pt>
                <c:pt idx="98">
                  <c:v>9.2110661390387871E-2</c:v>
                </c:pt>
                <c:pt idx="99">
                  <c:v>9.2110661390387871E-2</c:v>
                </c:pt>
                <c:pt idx="100">
                  <c:v>9.2110661390387871E-2</c:v>
                </c:pt>
                <c:pt idx="101">
                  <c:v>9.2110661390387871E-2</c:v>
                </c:pt>
                <c:pt idx="102">
                  <c:v>9.2110661390387871E-2</c:v>
                </c:pt>
                <c:pt idx="103">
                  <c:v>9.2110661390387871E-2</c:v>
                </c:pt>
                <c:pt idx="104">
                  <c:v>9.2110661390387871E-2</c:v>
                </c:pt>
                <c:pt idx="105">
                  <c:v>9.2110661390387871E-2</c:v>
                </c:pt>
                <c:pt idx="106">
                  <c:v>9.2110661390387871E-2</c:v>
                </c:pt>
                <c:pt idx="107">
                  <c:v>9.2110661390387871E-2</c:v>
                </c:pt>
                <c:pt idx="108">
                  <c:v>9.0663350844802343E-2</c:v>
                </c:pt>
                <c:pt idx="109">
                  <c:v>9.0663350844802343E-2</c:v>
                </c:pt>
                <c:pt idx="110">
                  <c:v>9.0663350844802343E-2</c:v>
                </c:pt>
                <c:pt idx="111">
                  <c:v>9.0663350844802343E-2</c:v>
                </c:pt>
                <c:pt idx="112">
                  <c:v>9.0663350844802343E-2</c:v>
                </c:pt>
                <c:pt idx="113">
                  <c:v>9.0663350844802343E-2</c:v>
                </c:pt>
                <c:pt idx="114">
                  <c:v>9.0663350844802343E-2</c:v>
                </c:pt>
                <c:pt idx="115">
                  <c:v>9.0663350844802343E-2</c:v>
                </c:pt>
                <c:pt idx="116">
                  <c:v>9.0663350844802343E-2</c:v>
                </c:pt>
                <c:pt idx="117">
                  <c:v>9.0663350844802343E-2</c:v>
                </c:pt>
                <c:pt idx="118">
                  <c:v>9.0663350844802343E-2</c:v>
                </c:pt>
                <c:pt idx="119">
                  <c:v>9.0663350844802343E-2</c:v>
                </c:pt>
                <c:pt idx="120">
                  <c:v>0.13277210648052393</c:v>
                </c:pt>
                <c:pt idx="121">
                  <c:v>0.13277210648052393</c:v>
                </c:pt>
                <c:pt idx="122">
                  <c:v>0.13277210648052393</c:v>
                </c:pt>
                <c:pt idx="123">
                  <c:v>0.13277210648052393</c:v>
                </c:pt>
                <c:pt idx="124">
                  <c:v>0.13277210648052393</c:v>
                </c:pt>
                <c:pt idx="125">
                  <c:v>0.13277210648052393</c:v>
                </c:pt>
                <c:pt idx="126">
                  <c:v>0.13277210648052393</c:v>
                </c:pt>
                <c:pt idx="127">
                  <c:v>0.13277210648052393</c:v>
                </c:pt>
                <c:pt idx="128">
                  <c:v>0.13277210648052393</c:v>
                </c:pt>
                <c:pt idx="129">
                  <c:v>0.13277210648052393</c:v>
                </c:pt>
                <c:pt idx="130">
                  <c:v>0.13277210648052393</c:v>
                </c:pt>
                <c:pt idx="131">
                  <c:v>0.13277210648052393</c:v>
                </c:pt>
                <c:pt idx="132">
                  <c:v>0.15266681405976307</c:v>
                </c:pt>
                <c:pt idx="133">
                  <c:v>0.15266681405976307</c:v>
                </c:pt>
                <c:pt idx="134">
                  <c:v>0.15266681405976307</c:v>
                </c:pt>
                <c:pt idx="135">
                  <c:v>0.15266681405976307</c:v>
                </c:pt>
                <c:pt idx="136">
                  <c:v>0.15266681405976307</c:v>
                </c:pt>
                <c:pt idx="137">
                  <c:v>0.15266681405976307</c:v>
                </c:pt>
                <c:pt idx="138">
                  <c:v>0.15266681405976307</c:v>
                </c:pt>
                <c:pt idx="139">
                  <c:v>0.15266681405976307</c:v>
                </c:pt>
                <c:pt idx="140">
                  <c:v>0.15266681405976307</c:v>
                </c:pt>
                <c:pt idx="141">
                  <c:v>0.15266681405976307</c:v>
                </c:pt>
                <c:pt idx="142">
                  <c:v>0.15266681405976307</c:v>
                </c:pt>
                <c:pt idx="143">
                  <c:v>0.15266681405976307</c:v>
                </c:pt>
                <c:pt idx="144">
                  <c:v>0.14674909062238337</c:v>
                </c:pt>
                <c:pt idx="145">
                  <c:v>0.14674909062238337</c:v>
                </c:pt>
                <c:pt idx="146">
                  <c:v>0.14674909062238337</c:v>
                </c:pt>
                <c:pt idx="147">
                  <c:v>0.14674909062238337</c:v>
                </c:pt>
                <c:pt idx="148">
                  <c:v>0.14674909062238337</c:v>
                </c:pt>
                <c:pt idx="149">
                  <c:v>0.14674909062238337</c:v>
                </c:pt>
                <c:pt idx="150">
                  <c:v>0.14674909062238337</c:v>
                </c:pt>
                <c:pt idx="151">
                  <c:v>0.14674909062238337</c:v>
                </c:pt>
                <c:pt idx="152">
                  <c:v>0.14674909062238337</c:v>
                </c:pt>
                <c:pt idx="153">
                  <c:v>0.14674909062238337</c:v>
                </c:pt>
                <c:pt idx="154">
                  <c:v>0.14674909062238337</c:v>
                </c:pt>
                <c:pt idx="155">
                  <c:v>0.14674909062238337</c:v>
                </c:pt>
                <c:pt idx="156">
                  <c:v>0.15563563983799569</c:v>
                </c:pt>
                <c:pt idx="157">
                  <c:v>0.15563563983799569</c:v>
                </c:pt>
                <c:pt idx="158">
                  <c:v>0.15563563983799569</c:v>
                </c:pt>
                <c:pt idx="159">
                  <c:v>0.15563563983799569</c:v>
                </c:pt>
                <c:pt idx="160">
                  <c:v>0.15563563983799569</c:v>
                </c:pt>
                <c:pt idx="161">
                  <c:v>0.15563563983799569</c:v>
                </c:pt>
                <c:pt idx="162">
                  <c:v>0.15563563983799569</c:v>
                </c:pt>
                <c:pt idx="163">
                  <c:v>0.15563563983799569</c:v>
                </c:pt>
                <c:pt idx="164">
                  <c:v>0.15563563983799569</c:v>
                </c:pt>
                <c:pt idx="165">
                  <c:v>0.15563563983799569</c:v>
                </c:pt>
                <c:pt idx="166">
                  <c:v>0.15563563983799569</c:v>
                </c:pt>
                <c:pt idx="167">
                  <c:v>0.15563563983799569</c:v>
                </c:pt>
                <c:pt idx="168">
                  <c:v>0.13102168889019628</c:v>
                </c:pt>
                <c:pt idx="169">
                  <c:v>0.13102168889019628</c:v>
                </c:pt>
                <c:pt idx="170">
                  <c:v>0.13102168889019628</c:v>
                </c:pt>
                <c:pt idx="171">
                  <c:v>0.13102168889019628</c:v>
                </c:pt>
                <c:pt idx="172">
                  <c:v>0.13102168889019628</c:v>
                </c:pt>
                <c:pt idx="173">
                  <c:v>0.13102168889019628</c:v>
                </c:pt>
                <c:pt idx="174">
                  <c:v>0.13102168889019628</c:v>
                </c:pt>
                <c:pt idx="175">
                  <c:v>0.13102168889019628</c:v>
                </c:pt>
                <c:pt idx="176">
                  <c:v>0.13102168889019628</c:v>
                </c:pt>
                <c:pt idx="177">
                  <c:v>0.13102168889019628</c:v>
                </c:pt>
                <c:pt idx="178">
                  <c:v>0.13102168889019628</c:v>
                </c:pt>
                <c:pt idx="179">
                  <c:v>0.13102168889019628</c:v>
                </c:pt>
                <c:pt idx="180">
                  <c:v>0.11873744623821771</c:v>
                </c:pt>
                <c:pt idx="181">
                  <c:v>0.11873744623821771</c:v>
                </c:pt>
                <c:pt idx="182">
                  <c:v>0.11873744623821771</c:v>
                </c:pt>
                <c:pt idx="183">
                  <c:v>0.11873744623821771</c:v>
                </c:pt>
                <c:pt idx="184">
                  <c:v>0.11873744623821771</c:v>
                </c:pt>
                <c:pt idx="185">
                  <c:v>0.11873744623821771</c:v>
                </c:pt>
                <c:pt idx="186">
                  <c:v>0.11873744623821771</c:v>
                </c:pt>
                <c:pt idx="187">
                  <c:v>0.11873744623821771</c:v>
                </c:pt>
                <c:pt idx="188">
                  <c:v>0.11873744623821771</c:v>
                </c:pt>
                <c:pt idx="189">
                  <c:v>0.11873744623821771</c:v>
                </c:pt>
                <c:pt idx="190">
                  <c:v>0.11873744623821771</c:v>
                </c:pt>
                <c:pt idx="191">
                  <c:v>0.11873744623821771</c:v>
                </c:pt>
                <c:pt idx="192">
                  <c:v>0.10489705837925153</c:v>
                </c:pt>
                <c:pt idx="193">
                  <c:v>0.10489705837925153</c:v>
                </c:pt>
                <c:pt idx="194">
                  <c:v>0.10489705837925153</c:v>
                </c:pt>
                <c:pt idx="195">
                  <c:v>0.10489705837925153</c:v>
                </c:pt>
                <c:pt idx="196">
                  <c:v>0.10489705837925153</c:v>
                </c:pt>
                <c:pt idx="197">
                  <c:v>0.10489705837925153</c:v>
                </c:pt>
                <c:pt idx="198">
                  <c:v>0.10489705837925153</c:v>
                </c:pt>
                <c:pt idx="199">
                  <c:v>0.10489705837925153</c:v>
                </c:pt>
                <c:pt idx="200">
                  <c:v>0.10489705837925153</c:v>
                </c:pt>
                <c:pt idx="201">
                  <c:v>0.10489705837925153</c:v>
                </c:pt>
                <c:pt idx="202">
                  <c:v>0.10489705837925153</c:v>
                </c:pt>
                <c:pt idx="203">
                  <c:v>0.10489705837925153</c:v>
                </c:pt>
                <c:pt idx="204">
                  <c:v>8.8902569305829848E-2</c:v>
                </c:pt>
                <c:pt idx="205">
                  <c:v>8.8902569305829848E-2</c:v>
                </c:pt>
                <c:pt idx="206">
                  <c:v>8.8902569305829848E-2</c:v>
                </c:pt>
                <c:pt idx="207">
                  <c:v>8.8902569305829848E-2</c:v>
                </c:pt>
                <c:pt idx="208">
                  <c:v>8.8902569305829848E-2</c:v>
                </c:pt>
                <c:pt idx="209">
                  <c:v>8.8902569305829848E-2</c:v>
                </c:pt>
                <c:pt idx="210">
                  <c:v>8.8902569305829848E-2</c:v>
                </c:pt>
                <c:pt idx="211">
                  <c:v>8.8902569305829848E-2</c:v>
                </c:pt>
                <c:pt idx="212">
                  <c:v>8.8902569305829848E-2</c:v>
                </c:pt>
                <c:pt idx="213">
                  <c:v>8.8902569305829848E-2</c:v>
                </c:pt>
                <c:pt idx="214">
                  <c:v>8.8902569305829848E-2</c:v>
                </c:pt>
                <c:pt idx="215">
                  <c:v>8.8902569305829848E-2</c:v>
                </c:pt>
                <c:pt idx="216">
                  <c:v>8.8060937240452566E-2</c:v>
                </c:pt>
                <c:pt idx="217">
                  <c:v>8.8060937240452566E-2</c:v>
                </c:pt>
                <c:pt idx="218">
                  <c:v>8.8060937240452566E-2</c:v>
                </c:pt>
                <c:pt idx="219">
                  <c:v>8.8060937240452566E-2</c:v>
                </c:pt>
                <c:pt idx="220">
                  <c:v>8.8060937240452566E-2</c:v>
                </c:pt>
                <c:pt idx="221">
                  <c:v>8.8060937240452566E-2</c:v>
                </c:pt>
                <c:pt idx="222">
                  <c:v>8.8060937240452566E-2</c:v>
                </c:pt>
                <c:pt idx="223">
                  <c:v>8.8060937240452566E-2</c:v>
                </c:pt>
                <c:pt idx="224">
                  <c:v>8.8060937240452566E-2</c:v>
                </c:pt>
                <c:pt idx="225">
                  <c:v>8.8060937240452566E-2</c:v>
                </c:pt>
                <c:pt idx="226">
                  <c:v>8.8060937240452566E-2</c:v>
                </c:pt>
                <c:pt idx="227">
                  <c:v>8.8060937240452566E-2</c:v>
                </c:pt>
                <c:pt idx="228">
                  <c:v>8.381626670428538E-2</c:v>
                </c:pt>
                <c:pt idx="229">
                  <c:v>8.381626670428538E-2</c:v>
                </c:pt>
                <c:pt idx="230">
                  <c:v>8.381626670428538E-2</c:v>
                </c:pt>
                <c:pt idx="231">
                  <c:v>8.381626670428538E-2</c:v>
                </c:pt>
                <c:pt idx="232">
                  <c:v>8.381626670428538E-2</c:v>
                </c:pt>
                <c:pt idx="233">
                  <c:v>8.381626670428538E-2</c:v>
                </c:pt>
                <c:pt idx="234">
                  <c:v>8.381626670428538E-2</c:v>
                </c:pt>
                <c:pt idx="235">
                  <c:v>8.381626670428538E-2</c:v>
                </c:pt>
                <c:pt idx="236">
                  <c:v>8.381626670428538E-2</c:v>
                </c:pt>
                <c:pt idx="237">
                  <c:v>8.381626670428538E-2</c:v>
                </c:pt>
                <c:pt idx="238">
                  <c:v>8.381626670428538E-2</c:v>
                </c:pt>
                <c:pt idx="239">
                  <c:v>8.381626670428538E-2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9-4EE7-A57B-C1C966E24EFA}"/>
            </c:ext>
          </c:extLst>
        </c:ser>
        <c:ser>
          <c:idx val="3"/>
          <c:order val="3"/>
          <c:tx>
            <c:strRef>
              <c:f>Weights!$AV$3</c:f>
              <c:strCache>
                <c:ptCount val="1"/>
                <c:pt idx="0">
                  <c:v>JPY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98500"/>
                    <a:lumMod val="110000"/>
                    <a:satMod val="105000"/>
                    <a:tint val="67000"/>
                  </a:schemeClr>
                </a:gs>
                <a:gs pos="50000">
                  <a:schemeClr val="dk1">
                    <a:tint val="98500"/>
                    <a:lumMod val="105000"/>
                    <a:satMod val="103000"/>
                    <a:tint val="73000"/>
                  </a:schemeClr>
                </a:gs>
                <a:gs pos="100000">
                  <a:schemeClr val="dk1">
                    <a:tint val="985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0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cat>
            <c:numRef>
              <c:f>Weights!$AR$4:$AR$243</c:f>
              <c:numCache>
                <c:formatCode>mmm\-yy</c:formatCode>
                <c:ptCount val="240"/>
                <c:pt idx="0">
                  <c:v>35826</c:v>
                </c:pt>
                <c:pt idx="1">
                  <c:v>35854</c:v>
                </c:pt>
                <c:pt idx="2">
                  <c:v>35885</c:v>
                </c:pt>
                <c:pt idx="3">
                  <c:v>35915</c:v>
                </c:pt>
                <c:pt idx="4">
                  <c:v>35946</c:v>
                </c:pt>
                <c:pt idx="5">
                  <c:v>35976</c:v>
                </c:pt>
                <c:pt idx="6">
                  <c:v>36007</c:v>
                </c:pt>
                <c:pt idx="7">
                  <c:v>36038</c:v>
                </c:pt>
                <c:pt idx="8">
                  <c:v>36068</c:v>
                </c:pt>
                <c:pt idx="9">
                  <c:v>36099</c:v>
                </c:pt>
                <c:pt idx="10">
                  <c:v>36129</c:v>
                </c:pt>
                <c:pt idx="11">
                  <c:v>36160</c:v>
                </c:pt>
                <c:pt idx="12">
                  <c:v>36191</c:v>
                </c:pt>
                <c:pt idx="13">
                  <c:v>36219</c:v>
                </c:pt>
                <c:pt idx="14">
                  <c:v>36250</c:v>
                </c:pt>
                <c:pt idx="15">
                  <c:v>36280</c:v>
                </c:pt>
                <c:pt idx="16">
                  <c:v>36311</c:v>
                </c:pt>
                <c:pt idx="17">
                  <c:v>36341</c:v>
                </c:pt>
                <c:pt idx="18">
                  <c:v>36372</c:v>
                </c:pt>
                <c:pt idx="19">
                  <c:v>36403</c:v>
                </c:pt>
                <c:pt idx="20">
                  <c:v>36433</c:v>
                </c:pt>
                <c:pt idx="21">
                  <c:v>36464</c:v>
                </c:pt>
                <c:pt idx="22">
                  <c:v>36494</c:v>
                </c:pt>
                <c:pt idx="23">
                  <c:v>36525</c:v>
                </c:pt>
                <c:pt idx="24">
                  <c:v>36556</c:v>
                </c:pt>
                <c:pt idx="25">
                  <c:v>36585</c:v>
                </c:pt>
                <c:pt idx="26">
                  <c:v>36616</c:v>
                </c:pt>
                <c:pt idx="27">
                  <c:v>36646</c:v>
                </c:pt>
                <c:pt idx="28">
                  <c:v>36677</c:v>
                </c:pt>
                <c:pt idx="29">
                  <c:v>36707</c:v>
                </c:pt>
                <c:pt idx="30">
                  <c:v>36738</c:v>
                </c:pt>
                <c:pt idx="31">
                  <c:v>36769</c:v>
                </c:pt>
                <c:pt idx="32">
                  <c:v>36799</c:v>
                </c:pt>
                <c:pt idx="33">
                  <c:v>36830</c:v>
                </c:pt>
                <c:pt idx="34">
                  <c:v>36860</c:v>
                </c:pt>
                <c:pt idx="35">
                  <c:v>36891</c:v>
                </c:pt>
                <c:pt idx="36">
                  <c:v>36922</c:v>
                </c:pt>
                <c:pt idx="37">
                  <c:v>36950</c:v>
                </c:pt>
                <c:pt idx="38">
                  <c:v>36981</c:v>
                </c:pt>
                <c:pt idx="39">
                  <c:v>37011</c:v>
                </c:pt>
                <c:pt idx="40">
                  <c:v>37042</c:v>
                </c:pt>
                <c:pt idx="41">
                  <c:v>37072</c:v>
                </c:pt>
                <c:pt idx="42">
                  <c:v>37103</c:v>
                </c:pt>
                <c:pt idx="43">
                  <c:v>37134</c:v>
                </c:pt>
                <c:pt idx="44">
                  <c:v>37164</c:v>
                </c:pt>
                <c:pt idx="45">
                  <c:v>37195</c:v>
                </c:pt>
                <c:pt idx="46">
                  <c:v>37225</c:v>
                </c:pt>
                <c:pt idx="47">
                  <c:v>37256</c:v>
                </c:pt>
                <c:pt idx="48">
                  <c:v>37287</c:v>
                </c:pt>
                <c:pt idx="49">
                  <c:v>37315</c:v>
                </c:pt>
                <c:pt idx="50">
                  <c:v>37346</c:v>
                </c:pt>
                <c:pt idx="51">
                  <c:v>37376</c:v>
                </c:pt>
                <c:pt idx="52">
                  <c:v>37407</c:v>
                </c:pt>
                <c:pt idx="53">
                  <c:v>37437</c:v>
                </c:pt>
                <c:pt idx="54">
                  <c:v>37468</c:v>
                </c:pt>
                <c:pt idx="55">
                  <c:v>37499</c:v>
                </c:pt>
                <c:pt idx="56">
                  <c:v>37529</c:v>
                </c:pt>
                <c:pt idx="57">
                  <c:v>37560</c:v>
                </c:pt>
                <c:pt idx="58">
                  <c:v>37590</c:v>
                </c:pt>
                <c:pt idx="59">
                  <c:v>37621</c:v>
                </c:pt>
                <c:pt idx="60">
                  <c:v>37652</c:v>
                </c:pt>
                <c:pt idx="61">
                  <c:v>37680</c:v>
                </c:pt>
                <c:pt idx="62">
                  <c:v>37711</c:v>
                </c:pt>
                <c:pt idx="63">
                  <c:v>37741</c:v>
                </c:pt>
                <c:pt idx="64">
                  <c:v>37772</c:v>
                </c:pt>
                <c:pt idx="65">
                  <c:v>37802</c:v>
                </c:pt>
                <c:pt idx="66">
                  <c:v>37833</c:v>
                </c:pt>
                <c:pt idx="67">
                  <c:v>37864</c:v>
                </c:pt>
                <c:pt idx="68">
                  <c:v>37894</c:v>
                </c:pt>
                <c:pt idx="69">
                  <c:v>37925</c:v>
                </c:pt>
                <c:pt idx="70">
                  <c:v>37955</c:v>
                </c:pt>
                <c:pt idx="71">
                  <c:v>37986</c:v>
                </c:pt>
                <c:pt idx="72">
                  <c:v>38017</c:v>
                </c:pt>
                <c:pt idx="73">
                  <c:v>38046</c:v>
                </c:pt>
                <c:pt idx="74">
                  <c:v>38077</c:v>
                </c:pt>
                <c:pt idx="75">
                  <c:v>38107</c:v>
                </c:pt>
                <c:pt idx="76">
                  <c:v>38138</c:v>
                </c:pt>
                <c:pt idx="77">
                  <c:v>38168</c:v>
                </c:pt>
                <c:pt idx="78">
                  <c:v>38199</c:v>
                </c:pt>
                <c:pt idx="79">
                  <c:v>38230</c:v>
                </c:pt>
                <c:pt idx="80">
                  <c:v>38260</c:v>
                </c:pt>
                <c:pt idx="81">
                  <c:v>38291</c:v>
                </c:pt>
                <c:pt idx="82">
                  <c:v>38321</c:v>
                </c:pt>
                <c:pt idx="83">
                  <c:v>38352</c:v>
                </c:pt>
                <c:pt idx="84">
                  <c:v>38383</c:v>
                </c:pt>
                <c:pt idx="85">
                  <c:v>38411</c:v>
                </c:pt>
                <c:pt idx="86">
                  <c:v>38442</c:v>
                </c:pt>
                <c:pt idx="87">
                  <c:v>38472</c:v>
                </c:pt>
                <c:pt idx="88">
                  <c:v>38503</c:v>
                </c:pt>
                <c:pt idx="89">
                  <c:v>38533</c:v>
                </c:pt>
                <c:pt idx="90">
                  <c:v>38564</c:v>
                </c:pt>
                <c:pt idx="91">
                  <c:v>38595</c:v>
                </c:pt>
                <c:pt idx="92">
                  <c:v>38625</c:v>
                </c:pt>
                <c:pt idx="93">
                  <c:v>38656</c:v>
                </c:pt>
                <c:pt idx="94">
                  <c:v>38686</c:v>
                </c:pt>
                <c:pt idx="95">
                  <c:v>38717</c:v>
                </c:pt>
                <c:pt idx="96">
                  <c:v>38748</c:v>
                </c:pt>
                <c:pt idx="97">
                  <c:v>38776</c:v>
                </c:pt>
                <c:pt idx="98">
                  <c:v>38807</c:v>
                </c:pt>
                <c:pt idx="99">
                  <c:v>38837</c:v>
                </c:pt>
                <c:pt idx="100">
                  <c:v>38868</c:v>
                </c:pt>
                <c:pt idx="101">
                  <c:v>38898</c:v>
                </c:pt>
                <c:pt idx="102">
                  <c:v>38929</c:v>
                </c:pt>
                <c:pt idx="103">
                  <c:v>38960</c:v>
                </c:pt>
                <c:pt idx="104">
                  <c:v>38990</c:v>
                </c:pt>
                <c:pt idx="105">
                  <c:v>39021</c:v>
                </c:pt>
                <c:pt idx="106">
                  <c:v>39051</c:v>
                </c:pt>
                <c:pt idx="107">
                  <c:v>39082</c:v>
                </c:pt>
                <c:pt idx="108">
                  <c:v>39113</c:v>
                </c:pt>
                <c:pt idx="109">
                  <c:v>39141</c:v>
                </c:pt>
                <c:pt idx="110">
                  <c:v>39172</c:v>
                </c:pt>
                <c:pt idx="111">
                  <c:v>39202</c:v>
                </c:pt>
                <c:pt idx="112">
                  <c:v>39233</c:v>
                </c:pt>
                <c:pt idx="113">
                  <c:v>39263</c:v>
                </c:pt>
                <c:pt idx="114">
                  <c:v>39294</c:v>
                </c:pt>
                <c:pt idx="115">
                  <c:v>39325</c:v>
                </c:pt>
                <c:pt idx="116">
                  <c:v>39355</c:v>
                </c:pt>
                <c:pt idx="117">
                  <c:v>39386</c:v>
                </c:pt>
                <c:pt idx="118">
                  <c:v>39416</c:v>
                </c:pt>
                <c:pt idx="119">
                  <c:v>39447</c:v>
                </c:pt>
                <c:pt idx="120">
                  <c:v>39478</c:v>
                </c:pt>
                <c:pt idx="121">
                  <c:v>39507</c:v>
                </c:pt>
                <c:pt idx="122">
                  <c:v>39538</c:v>
                </c:pt>
                <c:pt idx="123">
                  <c:v>39568</c:v>
                </c:pt>
                <c:pt idx="124">
                  <c:v>39599</c:v>
                </c:pt>
                <c:pt idx="125">
                  <c:v>39629</c:v>
                </c:pt>
                <c:pt idx="126">
                  <c:v>39660</c:v>
                </c:pt>
                <c:pt idx="127">
                  <c:v>39691</c:v>
                </c:pt>
                <c:pt idx="128">
                  <c:v>39721</c:v>
                </c:pt>
                <c:pt idx="129">
                  <c:v>39752</c:v>
                </c:pt>
                <c:pt idx="130">
                  <c:v>39782</c:v>
                </c:pt>
                <c:pt idx="131">
                  <c:v>39813</c:v>
                </c:pt>
                <c:pt idx="132">
                  <c:v>39844</c:v>
                </c:pt>
                <c:pt idx="133">
                  <c:v>39872</c:v>
                </c:pt>
                <c:pt idx="134">
                  <c:v>39903</c:v>
                </c:pt>
                <c:pt idx="135">
                  <c:v>39933</c:v>
                </c:pt>
                <c:pt idx="136">
                  <c:v>39964</c:v>
                </c:pt>
                <c:pt idx="137">
                  <c:v>39994</c:v>
                </c:pt>
                <c:pt idx="138">
                  <c:v>40025</c:v>
                </c:pt>
                <c:pt idx="139">
                  <c:v>40056</c:v>
                </c:pt>
                <c:pt idx="140">
                  <c:v>40086</c:v>
                </c:pt>
                <c:pt idx="141">
                  <c:v>40117</c:v>
                </c:pt>
                <c:pt idx="142">
                  <c:v>40147</c:v>
                </c:pt>
                <c:pt idx="143">
                  <c:v>40178</c:v>
                </c:pt>
                <c:pt idx="144">
                  <c:v>40209</c:v>
                </c:pt>
                <c:pt idx="145">
                  <c:v>40237</c:v>
                </c:pt>
                <c:pt idx="146">
                  <c:v>40268</c:v>
                </c:pt>
                <c:pt idx="147">
                  <c:v>40298</c:v>
                </c:pt>
                <c:pt idx="148">
                  <c:v>40329</c:v>
                </c:pt>
                <c:pt idx="149">
                  <c:v>40359</c:v>
                </c:pt>
                <c:pt idx="150">
                  <c:v>40390</c:v>
                </c:pt>
                <c:pt idx="151">
                  <c:v>40421</c:v>
                </c:pt>
                <c:pt idx="152">
                  <c:v>40451</c:v>
                </c:pt>
                <c:pt idx="153">
                  <c:v>40482</c:v>
                </c:pt>
                <c:pt idx="154">
                  <c:v>40512</c:v>
                </c:pt>
                <c:pt idx="155">
                  <c:v>40543</c:v>
                </c:pt>
                <c:pt idx="156">
                  <c:v>40574</c:v>
                </c:pt>
                <c:pt idx="157">
                  <c:v>40602</c:v>
                </c:pt>
                <c:pt idx="158">
                  <c:v>40633</c:v>
                </c:pt>
                <c:pt idx="159">
                  <c:v>40663</c:v>
                </c:pt>
                <c:pt idx="160">
                  <c:v>40694</c:v>
                </c:pt>
                <c:pt idx="161">
                  <c:v>40724</c:v>
                </c:pt>
                <c:pt idx="162">
                  <c:v>40755</c:v>
                </c:pt>
                <c:pt idx="163">
                  <c:v>40786</c:v>
                </c:pt>
                <c:pt idx="164">
                  <c:v>40816</c:v>
                </c:pt>
                <c:pt idx="165">
                  <c:v>40847</c:v>
                </c:pt>
                <c:pt idx="166">
                  <c:v>40877</c:v>
                </c:pt>
                <c:pt idx="167">
                  <c:v>40908</c:v>
                </c:pt>
                <c:pt idx="168">
                  <c:v>40939</c:v>
                </c:pt>
                <c:pt idx="169">
                  <c:v>40968</c:v>
                </c:pt>
                <c:pt idx="170">
                  <c:v>40999</c:v>
                </c:pt>
                <c:pt idx="171">
                  <c:v>41029</c:v>
                </c:pt>
                <c:pt idx="172">
                  <c:v>41060</c:v>
                </c:pt>
                <c:pt idx="173">
                  <c:v>41090</c:v>
                </c:pt>
                <c:pt idx="174">
                  <c:v>41121</c:v>
                </c:pt>
                <c:pt idx="175">
                  <c:v>41152</c:v>
                </c:pt>
                <c:pt idx="176">
                  <c:v>41182</c:v>
                </c:pt>
                <c:pt idx="177">
                  <c:v>41213</c:v>
                </c:pt>
                <c:pt idx="178">
                  <c:v>41243</c:v>
                </c:pt>
                <c:pt idx="179">
                  <c:v>41274</c:v>
                </c:pt>
                <c:pt idx="180">
                  <c:v>41305</c:v>
                </c:pt>
                <c:pt idx="181">
                  <c:v>41333</c:v>
                </c:pt>
                <c:pt idx="182">
                  <c:v>41364</c:v>
                </c:pt>
                <c:pt idx="183">
                  <c:v>41394</c:v>
                </c:pt>
                <c:pt idx="184">
                  <c:v>41425</c:v>
                </c:pt>
                <c:pt idx="185">
                  <c:v>41455</c:v>
                </c:pt>
                <c:pt idx="186">
                  <c:v>41486</c:v>
                </c:pt>
                <c:pt idx="187">
                  <c:v>41517</c:v>
                </c:pt>
                <c:pt idx="188">
                  <c:v>41547</c:v>
                </c:pt>
                <c:pt idx="189">
                  <c:v>41578</c:v>
                </c:pt>
                <c:pt idx="190">
                  <c:v>41608</c:v>
                </c:pt>
                <c:pt idx="191">
                  <c:v>41639</c:v>
                </c:pt>
                <c:pt idx="192">
                  <c:v>41670</c:v>
                </c:pt>
                <c:pt idx="193">
                  <c:v>41698</c:v>
                </c:pt>
                <c:pt idx="194">
                  <c:v>41729</c:v>
                </c:pt>
                <c:pt idx="195">
                  <c:v>41759</c:v>
                </c:pt>
                <c:pt idx="196">
                  <c:v>41790</c:v>
                </c:pt>
                <c:pt idx="197">
                  <c:v>41820</c:v>
                </c:pt>
                <c:pt idx="198">
                  <c:v>41851</c:v>
                </c:pt>
                <c:pt idx="199">
                  <c:v>41882</c:v>
                </c:pt>
                <c:pt idx="200">
                  <c:v>41912</c:v>
                </c:pt>
                <c:pt idx="201">
                  <c:v>41943</c:v>
                </c:pt>
                <c:pt idx="202">
                  <c:v>41973</c:v>
                </c:pt>
                <c:pt idx="203">
                  <c:v>42004</c:v>
                </c:pt>
                <c:pt idx="204">
                  <c:v>42035</c:v>
                </c:pt>
                <c:pt idx="205">
                  <c:v>42063</c:v>
                </c:pt>
                <c:pt idx="206">
                  <c:v>42094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42308</c:v>
                </c:pt>
                <c:pt idx="214">
                  <c:v>42338</c:v>
                </c:pt>
                <c:pt idx="215">
                  <c:v>42369</c:v>
                </c:pt>
                <c:pt idx="216">
                  <c:v>42400</c:v>
                </c:pt>
                <c:pt idx="217">
                  <c:v>42429</c:v>
                </c:pt>
                <c:pt idx="218">
                  <c:v>42460</c:v>
                </c:pt>
                <c:pt idx="219">
                  <c:v>42490</c:v>
                </c:pt>
                <c:pt idx="220">
                  <c:v>42521</c:v>
                </c:pt>
                <c:pt idx="221">
                  <c:v>42551</c:v>
                </c:pt>
                <c:pt idx="222">
                  <c:v>42582</c:v>
                </c:pt>
                <c:pt idx="223">
                  <c:v>42613</c:v>
                </c:pt>
                <c:pt idx="224">
                  <c:v>42643</c:v>
                </c:pt>
                <c:pt idx="225">
                  <c:v>42674</c:v>
                </c:pt>
                <c:pt idx="226">
                  <c:v>42704</c:v>
                </c:pt>
                <c:pt idx="227">
                  <c:v>42735</c:v>
                </c:pt>
                <c:pt idx="228">
                  <c:v>42766</c:v>
                </c:pt>
                <c:pt idx="229">
                  <c:v>42794</c:v>
                </c:pt>
                <c:pt idx="230">
                  <c:v>42825</c:v>
                </c:pt>
                <c:pt idx="231">
                  <c:v>42855</c:v>
                </c:pt>
                <c:pt idx="232">
                  <c:v>42886</c:v>
                </c:pt>
                <c:pt idx="233">
                  <c:v>42916</c:v>
                </c:pt>
                <c:pt idx="234">
                  <c:v>42947</c:v>
                </c:pt>
                <c:pt idx="235">
                  <c:v>42978</c:v>
                </c:pt>
                <c:pt idx="236">
                  <c:v>43008</c:v>
                </c:pt>
                <c:pt idx="237">
                  <c:v>43039</c:v>
                </c:pt>
                <c:pt idx="238">
                  <c:v>43069</c:v>
                </c:pt>
                <c:pt idx="239">
                  <c:v>43100</c:v>
                </c:pt>
              </c:numCache>
            </c:numRef>
          </c:cat>
          <c:val>
            <c:numRef>
              <c:f>Weights!$AV$4:$AV$243</c:f>
              <c:numCache>
                <c:formatCode>0.00%</c:formatCode>
                <c:ptCount val="240"/>
                <c:pt idx="0">
                  <c:v>0.18099958069356653</c:v>
                </c:pt>
                <c:pt idx="1">
                  <c:v>0.18099958069356653</c:v>
                </c:pt>
                <c:pt idx="2">
                  <c:v>0.18099958069356653</c:v>
                </c:pt>
                <c:pt idx="3">
                  <c:v>0.18099958069356653</c:v>
                </c:pt>
                <c:pt idx="4">
                  <c:v>0.18099958069356653</c:v>
                </c:pt>
                <c:pt idx="5">
                  <c:v>0.18099958069356653</c:v>
                </c:pt>
                <c:pt idx="6">
                  <c:v>0.18099958069356653</c:v>
                </c:pt>
                <c:pt idx="7">
                  <c:v>0.18099958069356653</c:v>
                </c:pt>
                <c:pt idx="8">
                  <c:v>0.18099958069356653</c:v>
                </c:pt>
                <c:pt idx="9">
                  <c:v>0.18099958069356653</c:v>
                </c:pt>
                <c:pt idx="10">
                  <c:v>0.18099958069356653</c:v>
                </c:pt>
                <c:pt idx="11">
                  <c:v>0.18099958069356653</c:v>
                </c:pt>
                <c:pt idx="12">
                  <c:v>0.18686049947573313</c:v>
                </c:pt>
                <c:pt idx="13">
                  <c:v>0.18686049947573313</c:v>
                </c:pt>
                <c:pt idx="14">
                  <c:v>0.18686049947573313</c:v>
                </c:pt>
                <c:pt idx="15">
                  <c:v>0.18686049947573313</c:v>
                </c:pt>
                <c:pt idx="16">
                  <c:v>0.18686049947573313</c:v>
                </c:pt>
                <c:pt idx="17">
                  <c:v>0.18686049947573313</c:v>
                </c:pt>
                <c:pt idx="18">
                  <c:v>0.18686049947573313</c:v>
                </c:pt>
                <c:pt idx="19">
                  <c:v>0.18686049947573313</c:v>
                </c:pt>
                <c:pt idx="20">
                  <c:v>0.18686049947573313</c:v>
                </c:pt>
                <c:pt idx="21">
                  <c:v>0.18686049947573313</c:v>
                </c:pt>
                <c:pt idx="22">
                  <c:v>0.18686049947573313</c:v>
                </c:pt>
                <c:pt idx="23">
                  <c:v>0.18686049947573313</c:v>
                </c:pt>
                <c:pt idx="24">
                  <c:v>0.16909689174571774</c:v>
                </c:pt>
                <c:pt idx="25">
                  <c:v>0.16909689174571774</c:v>
                </c:pt>
                <c:pt idx="26">
                  <c:v>0.16909689174571774</c:v>
                </c:pt>
                <c:pt idx="27">
                  <c:v>0.16909689174571774</c:v>
                </c:pt>
                <c:pt idx="28">
                  <c:v>0.16909689174571774</c:v>
                </c:pt>
                <c:pt idx="29">
                  <c:v>0.16909689174571774</c:v>
                </c:pt>
                <c:pt idx="30">
                  <c:v>0.16909689174571774</c:v>
                </c:pt>
                <c:pt idx="31">
                  <c:v>0.16909689174571774</c:v>
                </c:pt>
                <c:pt idx="32">
                  <c:v>0.16909689174571774</c:v>
                </c:pt>
                <c:pt idx="33">
                  <c:v>0.16909689174571774</c:v>
                </c:pt>
                <c:pt idx="34">
                  <c:v>0.16909689174571774</c:v>
                </c:pt>
                <c:pt idx="35">
                  <c:v>0.16909689174571774</c:v>
                </c:pt>
                <c:pt idx="36">
                  <c:v>0.14118921739539239</c:v>
                </c:pt>
                <c:pt idx="37">
                  <c:v>0.14118921739539239</c:v>
                </c:pt>
                <c:pt idx="38">
                  <c:v>0.14118921739539239</c:v>
                </c:pt>
                <c:pt idx="39">
                  <c:v>0.14118921739539239</c:v>
                </c:pt>
                <c:pt idx="40">
                  <c:v>0.14118921739539239</c:v>
                </c:pt>
                <c:pt idx="41">
                  <c:v>0.14118921739539239</c:v>
                </c:pt>
                <c:pt idx="42">
                  <c:v>0.14118921739539239</c:v>
                </c:pt>
                <c:pt idx="43">
                  <c:v>0.14118921739539239</c:v>
                </c:pt>
                <c:pt idx="44">
                  <c:v>0.14118921739539239</c:v>
                </c:pt>
                <c:pt idx="45">
                  <c:v>0.14118921739539239</c:v>
                </c:pt>
                <c:pt idx="46">
                  <c:v>0.14118921739539239</c:v>
                </c:pt>
                <c:pt idx="47">
                  <c:v>0.14118921739539239</c:v>
                </c:pt>
                <c:pt idx="48">
                  <c:v>8.8261943291441103E-2</c:v>
                </c:pt>
                <c:pt idx="49">
                  <c:v>8.8261943291441103E-2</c:v>
                </c:pt>
                <c:pt idx="50">
                  <c:v>8.8261943291441103E-2</c:v>
                </c:pt>
                <c:pt idx="51">
                  <c:v>8.8261943291441103E-2</c:v>
                </c:pt>
                <c:pt idx="52">
                  <c:v>8.8261943291441103E-2</c:v>
                </c:pt>
                <c:pt idx="53">
                  <c:v>8.8261943291441103E-2</c:v>
                </c:pt>
                <c:pt idx="54">
                  <c:v>8.8261943291441103E-2</c:v>
                </c:pt>
                <c:pt idx="55">
                  <c:v>8.8261943291441103E-2</c:v>
                </c:pt>
                <c:pt idx="56">
                  <c:v>8.8261943291441103E-2</c:v>
                </c:pt>
                <c:pt idx="57">
                  <c:v>8.8261943291441103E-2</c:v>
                </c:pt>
                <c:pt idx="58">
                  <c:v>8.8261943291441103E-2</c:v>
                </c:pt>
                <c:pt idx="59">
                  <c:v>8.8261943291441103E-2</c:v>
                </c:pt>
                <c:pt idx="60">
                  <c:v>8.4953218912911493E-2</c:v>
                </c:pt>
                <c:pt idx="61">
                  <c:v>8.4953218912911493E-2</c:v>
                </c:pt>
                <c:pt idx="62">
                  <c:v>8.4953218912911493E-2</c:v>
                </c:pt>
                <c:pt idx="63">
                  <c:v>8.4953218912911493E-2</c:v>
                </c:pt>
                <c:pt idx="64">
                  <c:v>8.4953218912911493E-2</c:v>
                </c:pt>
                <c:pt idx="65">
                  <c:v>8.4953218912911493E-2</c:v>
                </c:pt>
                <c:pt idx="66">
                  <c:v>8.4953218912911493E-2</c:v>
                </c:pt>
                <c:pt idx="67">
                  <c:v>8.4953218912911493E-2</c:v>
                </c:pt>
                <c:pt idx="68">
                  <c:v>8.4953218912911493E-2</c:v>
                </c:pt>
                <c:pt idx="69">
                  <c:v>8.4953218912911493E-2</c:v>
                </c:pt>
                <c:pt idx="70">
                  <c:v>8.4953218912911493E-2</c:v>
                </c:pt>
                <c:pt idx="71">
                  <c:v>8.4953218912911493E-2</c:v>
                </c:pt>
                <c:pt idx="72">
                  <c:v>7.7068029869531818E-2</c:v>
                </c:pt>
                <c:pt idx="73">
                  <c:v>7.7068029869531818E-2</c:v>
                </c:pt>
                <c:pt idx="74">
                  <c:v>7.7068029869531818E-2</c:v>
                </c:pt>
                <c:pt idx="75">
                  <c:v>7.7068029869531818E-2</c:v>
                </c:pt>
                <c:pt idx="76">
                  <c:v>7.7068029869531818E-2</c:v>
                </c:pt>
                <c:pt idx="77">
                  <c:v>7.7068029869531818E-2</c:v>
                </c:pt>
                <c:pt idx="78">
                  <c:v>7.7068029869531818E-2</c:v>
                </c:pt>
                <c:pt idx="79">
                  <c:v>7.7068029869531818E-2</c:v>
                </c:pt>
                <c:pt idx="80">
                  <c:v>7.7068029869531818E-2</c:v>
                </c:pt>
                <c:pt idx="81">
                  <c:v>7.7068029869531818E-2</c:v>
                </c:pt>
                <c:pt idx="82">
                  <c:v>7.7068029869531818E-2</c:v>
                </c:pt>
                <c:pt idx="83">
                  <c:v>7.7068029869531818E-2</c:v>
                </c:pt>
                <c:pt idx="84">
                  <c:v>9.961768243098254E-2</c:v>
                </c:pt>
                <c:pt idx="85">
                  <c:v>9.961768243098254E-2</c:v>
                </c:pt>
                <c:pt idx="86">
                  <c:v>9.961768243098254E-2</c:v>
                </c:pt>
                <c:pt idx="87">
                  <c:v>9.961768243098254E-2</c:v>
                </c:pt>
                <c:pt idx="88">
                  <c:v>9.961768243098254E-2</c:v>
                </c:pt>
                <c:pt idx="89">
                  <c:v>9.961768243098254E-2</c:v>
                </c:pt>
                <c:pt idx="90">
                  <c:v>9.961768243098254E-2</c:v>
                </c:pt>
                <c:pt idx="91">
                  <c:v>9.961768243098254E-2</c:v>
                </c:pt>
                <c:pt idx="92">
                  <c:v>9.961768243098254E-2</c:v>
                </c:pt>
                <c:pt idx="93">
                  <c:v>9.961768243098254E-2</c:v>
                </c:pt>
                <c:pt idx="94">
                  <c:v>9.961768243098254E-2</c:v>
                </c:pt>
                <c:pt idx="95">
                  <c:v>9.961768243098254E-2</c:v>
                </c:pt>
                <c:pt idx="96">
                  <c:v>6.5189004294910841E-2</c:v>
                </c:pt>
                <c:pt idx="97">
                  <c:v>6.5189004294910841E-2</c:v>
                </c:pt>
                <c:pt idx="98">
                  <c:v>6.5189004294910841E-2</c:v>
                </c:pt>
                <c:pt idx="99">
                  <c:v>6.5189004294910841E-2</c:v>
                </c:pt>
                <c:pt idx="100">
                  <c:v>6.5189004294910841E-2</c:v>
                </c:pt>
                <c:pt idx="101">
                  <c:v>6.5189004294910841E-2</c:v>
                </c:pt>
                <c:pt idx="102">
                  <c:v>6.5189004294910841E-2</c:v>
                </c:pt>
                <c:pt idx="103">
                  <c:v>6.5189004294910841E-2</c:v>
                </c:pt>
                <c:pt idx="104">
                  <c:v>6.5189004294910841E-2</c:v>
                </c:pt>
                <c:pt idx="105">
                  <c:v>6.5189004294910841E-2</c:v>
                </c:pt>
                <c:pt idx="106">
                  <c:v>6.5189004294910841E-2</c:v>
                </c:pt>
                <c:pt idx="107">
                  <c:v>6.5189004294910841E-2</c:v>
                </c:pt>
                <c:pt idx="108">
                  <c:v>6.4628523410853858E-2</c:v>
                </c:pt>
                <c:pt idx="109">
                  <c:v>6.4628523410853858E-2</c:v>
                </c:pt>
                <c:pt idx="110">
                  <c:v>6.4628523410853858E-2</c:v>
                </c:pt>
                <c:pt idx="111">
                  <c:v>6.4628523410853858E-2</c:v>
                </c:pt>
                <c:pt idx="112">
                  <c:v>6.4628523410853858E-2</c:v>
                </c:pt>
                <c:pt idx="113">
                  <c:v>6.4628523410853858E-2</c:v>
                </c:pt>
                <c:pt idx="114">
                  <c:v>6.4628523410853858E-2</c:v>
                </c:pt>
                <c:pt idx="115">
                  <c:v>6.4628523410853858E-2</c:v>
                </c:pt>
                <c:pt idx="116">
                  <c:v>6.4628523410853858E-2</c:v>
                </c:pt>
                <c:pt idx="117">
                  <c:v>6.4628523410853858E-2</c:v>
                </c:pt>
                <c:pt idx="118">
                  <c:v>6.4628523410853858E-2</c:v>
                </c:pt>
                <c:pt idx="119">
                  <c:v>6.4628523410853858E-2</c:v>
                </c:pt>
                <c:pt idx="120">
                  <c:v>5.9922223717935125E-2</c:v>
                </c:pt>
                <c:pt idx="121">
                  <c:v>5.9922223717935125E-2</c:v>
                </c:pt>
                <c:pt idx="122">
                  <c:v>5.9922223717935125E-2</c:v>
                </c:pt>
                <c:pt idx="123">
                  <c:v>5.9922223717935125E-2</c:v>
                </c:pt>
                <c:pt idx="124">
                  <c:v>5.9922223717935125E-2</c:v>
                </c:pt>
                <c:pt idx="125">
                  <c:v>5.9922223717935125E-2</c:v>
                </c:pt>
                <c:pt idx="126">
                  <c:v>5.9922223717935125E-2</c:v>
                </c:pt>
                <c:pt idx="127">
                  <c:v>5.9922223717935125E-2</c:v>
                </c:pt>
                <c:pt idx="128">
                  <c:v>5.9922223717935125E-2</c:v>
                </c:pt>
                <c:pt idx="129">
                  <c:v>5.9922223717935125E-2</c:v>
                </c:pt>
                <c:pt idx="130">
                  <c:v>5.9922223717935125E-2</c:v>
                </c:pt>
                <c:pt idx="131">
                  <c:v>5.9922223717935125E-2</c:v>
                </c:pt>
                <c:pt idx="132">
                  <c:v>5.1080541959319395E-2</c:v>
                </c:pt>
                <c:pt idx="133">
                  <c:v>5.1080541959319395E-2</c:v>
                </c:pt>
                <c:pt idx="134">
                  <c:v>5.1080541959319395E-2</c:v>
                </c:pt>
                <c:pt idx="135">
                  <c:v>5.1080541959319395E-2</c:v>
                </c:pt>
                <c:pt idx="136">
                  <c:v>5.1080541959319395E-2</c:v>
                </c:pt>
                <c:pt idx="137">
                  <c:v>5.1080541959319395E-2</c:v>
                </c:pt>
                <c:pt idx="138">
                  <c:v>5.1080541959319395E-2</c:v>
                </c:pt>
                <c:pt idx="139">
                  <c:v>5.1080541959319395E-2</c:v>
                </c:pt>
                <c:pt idx="140">
                  <c:v>5.1080541959319395E-2</c:v>
                </c:pt>
                <c:pt idx="141">
                  <c:v>5.1080541959319395E-2</c:v>
                </c:pt>
                <c:pt idx="142">
                  <c:v>5.1080541959319395E-2</c:v>
                </c:pt>
                <c:pt idx="143">
                  <c:v>5.1080541959319395E-2</c:v>
                </c:pt>
                <c:pt idx="144">
                  <c:v>5.15918076290931E-2</c:v>
                </c:pt>
                <c:pt idx="145">
                  <c:v>5.15918076290931E-2</c:v>
                </c:pt>
                <c:pt idx="146">
                  <c:v>5.15918076290931E-2</c:v>
                </c:pt>
                <c:pt idx="147">
                  <c:v>5.15918076290931E-2</c:v>
                </c:pt>
                <c:pt idx="148">
                  <c:v>5.15918076290931E-2</c:v>
                </c:pt>
                <c:pt idx="149">
                  <c:v>5.15918076290931E-2</c:v>
                </c:pt>
                <c:pt idx="150">
                  <c:v>5.15918076290931E-2</c:v>
                </c:pt>
                <c:pt idx="151">
                  <c:v>5.15918076290931E-2</c:v>
                </c:pt>
                <c:pt idx="152">
                  <c:v>5.15918076290931E-2</c:v>
                </c:pt>
                <c:pt idx="153">
                  <c:v>5.15918076290931E-2</c:v>
                </c:pt>
                <c:pt idx="154">
                  <c:v>5.15918076290931E-2</c:v>
                </c:pt>
                <c:pt idx="155">
                  <c:v>5.15918076290931E-2</c:v>
                </c:pt>
                <c:pt idx="156">
                  <c:v>5.4536828655894987E-2</c:v>
                </c:pt>
                <c:pt idx="157">
                  <c:v>5.4536828655894987E-2</c:v>
                </c:pt>
                <c:pt idx="158">
                  <c:v>5.4536828655894987E-2</c:v>
                </c:pt>
                <c:pt idx="159">
                  <c:v>5.4536828655894987E-2</c:v>
                </c:pt>
                <c:pt idx="160">
                  <c:v>5.4536828655894987E-2</c:v>
                </c:pt>
                <c:pt idx="161">
                  <c:v>5.4536828655894987E-2</c:v>
                </c:pt>
                <c:pt idx="162">
                  <c:v>5.4536828655894987E-2</c:v>
                </c:pt>
                <c:pt idx="163">
                  <c:v>5.4536828655894987E-2</c:v>
                </c:pt>
                <c:pt idx="164">
                  <c:v>5.4536828655894987E-2</c:v>
                </c:pt>
                <c:pt idx="165">
                  <c:v>5.4536828655894987E-2</c:v>
                </c:pt>
                <c:pt idx="166">
                  <c:v>5.4536828655894987E-2</c:v>
                </c:pt>
                <c:pt idx="167">
                  <c:v>5.4536828655894987E-2</c:v>
                </c:pt>
                <c:pt idx="168">
                  <c:v>6.0956590901277016E-2</c:v>
                </c:pt>
                <c:pt idx="169">
                  <c:v>6.0956590901277016E-2</c:v>
                </c:pt>
                <c:pt idx="170">
                  <c:v>6.0956590901277016E-2</c:v>
                </c:pt>
                <c:pt idx="171">
                  <c:v>6.0956590901277016E-2</c:v>
                </c:pt>
                <c:pt idx="172">
                  <c:v>6.0956590901277016E-2</c:v>
                </c:pt>
                <c:pt idx="173">
                  <c:v>6.0956590901277016E-2</c:v>
                </c:pt>
                <c:pt idx="174">
                  <c:v>6.0956590901277016E-2</c:v>
                </c:pt>
                <c:pt idx="175">
                  <c:v>6.0956590901277016E-2</c:v>
                </c:pt>
                <c:pt idx="176">
                  <c:v>6.0956590901277016E-2</c:v>
                </c:pt>
                <c:pt idx="177">
                  <c:v>6.0956590901277016E-2</c:v>
                </c:pt>
                <c:pt idx="178">
                  <c:v>6.0956590901277016E-2</c:v>
                </c:pt>
                <c:pt idx="179">
                  <c:v>6.0956590901277016E-2</c:v>
                </c:pt>
                <c:pt idx="180">
                  <c:v>7.2232988316284774E-2</c:v>
                </c:pt>
                <c:pt idx="181">
                  <c:v>7.2232988316284774E-2</c:v>
                </c:pt>
                <c:pt idx="182">
                  <c:v>7.2232988316284774E-2</c:v>
                </c:pt>
                <c:pt idx="183">
                  <c:v>7.2232988316284774E-2</c:v>
                </c:pt>
                <c:pt idx="184">
                  <c:v>7.2232988316284774E-2</c:v>
                </c:pt>
                <c:pt idx="185">
                  <c:v>7.2232988316284774E-2</c:v>
                </c:pt>
                <c:pt idx="186">
                  <c:v>7.2232988316284774E-2</c:v>
                </c:pt>
                <c:pt idx="187">
                  <c:v>7.2232988316284774E-2</c:v>
                </c:pt>
                <c:pt idx="188">
                  <c:v>7.2232988316284774E-2</c:v>
                </c:pt>
                <c:pt idx="189">
                  <c:v>7.2232988316284774E-2</c:v>
                </c:pt>
                <c:pt idx="190">
                  <c:v>7.2232988316284774E-2</c:v>
                </c:pt>
                <c:pt idx="191">
                  <c:v>7.2232988316284774E-2</c:v>
                </c:pt>
                <c:pt idx="192">
                  <c:v>8.0128485672769839E-2</c:v>
                </c:pt>
                <c:pt idx="193">
                  <c:v>8.0128485672769839E-2</c:v>
                </c:pt>
                <c:pt idx="194">
                  <c:v>8.0128485672769839E-2</c:v>
                </c:pt>
                <c:pt idx="195">
                  <c:v>8.0128485672769839E-2</c:v>
                </c:pt>
                <c:pt idx="196">
                  <c:v>8.0128485672769839E-2</c:v>
                </c:pt>
                <c:pt idx="197">
                  <c:v>8.0128485672769839E-2</c:v>
                </c:pt>
                <c:pt idx="198">
                  <c:v>8.0128485672769839E-2</c:v>
                </c:pt>
                <c:pt idx="199">
                  <c:v>8.0128485672769839E-2</c:v>
                </c:pt>
                <c:pt idx="200">
                  <c:v>8.0128485672769839E-2</c:v>
                </c:pt>
                <c:pt idx="201">
                  <c:v>8.0128485672769839E-2</c:v>
                </c:pt>
                <c:pt idx="202">
                  <c:v>8.0128485672769839E-2</c:v>
                </c:pt>
                <c:pt idx="203">
                  <c:v>8.0128485672769839E-2</c:v>
                </c:pt>
                <c:pt idx="204">
                  <c:v>7.8428277629512197E-2</c:v>
                </c:pt>
                <c:pt idx="205">
                  <c:v>7.8428277629512197E-2</c:v>
                </c:pt>
                <c:pt idx="206">
                  <c:v>7.8428277629512197E-2</c:v>
                </c:pt>
                <c:pt idx="207">
                  <c:v>7.8428277629512197E-2</c:v>
                </c:pt>
                <c:pt idx="208">
                  <c:v>7.8428277629512197E-2</c:v>
                </c:pt>
                <c:pt idx="209">
                  <c:v>7.8428277629512197E-2</c:v>
                </c:pt>
                <c:pt idx="210">
                  <c:v>7.8428277629512197E-2</c:v>
                </c:pt>
                <c:pt idx="211">
                  <c:v>7.8428277629512197E-2</c:v>
                </c:pt>
                <c:pt idx="212">
                  <c:v>7.8428277629512197E-2</c:v>
                </c:pt>
                <c:pt idx="213">
                  <c:v>7.8428277629512197E-2</c:v>
                </c:pt>
                <c:pt idx="214">
                  <c:v>7.8428277629512197E-2</c:v>
                </c:pt>
                <c:pt idx="215">
                  <c:v>7.8428277629512197E-2</c:v>
                </c:pt>
                <c:pt idx="216">
                  <c:v>8.5050338205672399E-2</c:v>
                </c:pt>
                <c:pt idx="217">
                  <c:v>8.5050338205672399E-2</c:v>
                </c:pt>
                <c:pt idx="218">
                  <c:v>8.5050338205672399E-2</c:v>
                </c:pt>
                <c:pt idx="219">
                  <c:v>8.5050338205672399E-2</c:v>
                </c:pt>
                <c:pt idx="220">
                  <c:v>8.5050338205672399E-2</c:v>
                </c:pt>
                <c:pt idx="221">
                  <c:v>8.5050338205672399E-2</c:v>
                </c:pt>
                <c:pt idx="222">
                  <c:v>8.5050338205672399E-2</c:v>
                </c:pt>
                <c:pt idx="223">
                  <c:v>8.5050338205672399E-2</c:v>
                </c:pt>
                <c:pt idx="224">
                  <c:v>8.5050338205672399E-2</c:v>
                </c:pt>
                <c:pt idx="225">
                  <c:v>8.5050338205672399E-2</c:v>
                </c:pt>
                <c:pt idx="226">
                  <c:v>8.5050338205672399E-2</c:v>
                </c:pt>
                <c:pt idx="227">
                  <c:v>8.5050338205672399E-2</c:v>
                </c:pt>
                <c:pt idx="228">
                  <c:v>8.8783307350433133E-2</c:v>
                </c:pt>
                <c:pt idx="229">
                  <c:v>8.8783307350433133E-2</c:v>
                </c:pt>
                <c:pt idx="230">
                  <c:v>8.8783307350433133E-2</c:v>
                </c:pt>
                <c:pt idx="231">
                  <c:v>8.8783307350433133E-2</c:v>
                </c:pt>
                <c:pt idx="232">
                  <c:v>8.8783307350433133E-2</c:v>
                </c:pt>
                <c:pt idx="233">
                  <c:v>8.8783307350433133E-2</c:v>
                </c:pt>
                <c:pt idx="234">
                  <c:v>8.8783307350433133E-2</c:v>
                </c:pt>
                <c:pt idx="235">
                  <c:v>8.8783307350433133E-2</c:v>
                </c:pt>
                <c:pt idx="236">
                  <c:v>8.8783307350433133E-2</c:v>
                </c:pt>
                <c:pt idx="237">
                  <c:v>8.8783307350433133E-2</c:v>
                </c:pt>
                <c:pt idx="238">
                  <c:v>8.8783307350433133E-2</c:v>
                </c:pt>
                <c:pt idx="239">
                  <c:v>8.8783307350433133E-2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49-4EE7-A57B-C1C966E24EFA}"/>
            </c:ext>
          </c:extLst>
        </c:ser>
        <c:ser>
          <c:idx val="4"/>
          <c:order val="4"/>
          <c:tx>
            <c:strRef>
              <c:f>Weights!$AW$3</c:f>
              <c:strCache>
                <c:ptCount val="1"/>
                <c:pt idx="0">
                  <c:v>CHF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30000"/>
                    <a:lumMod val="110000"/>
                    <a:satMod val="105000"/>
                    <a:tint val="67000"/>
                  </a:schemeClr>
                </a:gs>
                <a:gs pos="50000">
                  <a:schemeClr val="dk1">
                    <a:tint val="30000"/>
                    <a:lumMod val="105000"/>
                    <a:satMod val="103000"/>
                    <a:tint val="73000"/>
                  </a:schemeClr>
                </a:gs>
                <a:gs pos="100000">
                  <a:schemeClr val="dk1">
                    <a:tint val="3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0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cat>
            <c:numRef>
              <c:f>Weights!$AR$4:$AR$243</c:f>
              <c:numCache>
                <c:formatCode>mmm\-yy</c:formatCode>
                <c:ptCount val="240"/>
                <c:pt idx="0">
                  <c:v>35826</c:v>
                </c:pt>
                <c:pt idx="1">
                  <c:v>35854</c:v>
                </c:pt>
                <c:pt idx="2">
                  <c:v>35885</c:v>
                </c:pt>
                <c:pt idx="3">
                  <c:v>35915</c:v>
                </c:pt>
                <c:pt idx="4">
                  <c:v>35946</c:v>
                </c:pt>
                <c:pt idx="5">
                  <c:v>35976</c:v>
                </c:pt>
                <c:pt idx="6">
                  <c:v>36007</c:v>
                </c:pt>
                <c:pt idx="7">
                  <c:v>36038</c:v>
                </c:pt>
                <c:pt idx="8">
                  <c:v>36068</c:v>
                </c:pt>
                <c:pt idx="9">
                  <c:v>36099</c:v>
                </c:pt>
                <c:pt idx="10">
                  <c:v>36129</c:v>
                </c:pt>
                <c:pt idx="11">
                  <c:v>36160</c:v>
                </c:pt>
                <c:pt idx="12">
                  <c:v>36191</c:v>
                </c:pt>
                <c:pt idx="13">
                  <c:v>36219</c:v>
                </c:pt>
                <c:pt idx="14">
                  <c:v>36250</c:v>
                </c:pt>
                <c:pt idx="15">
                  <c:v>36280</c:v>
                </c:pt>
                <c:pt idx="16">
                  <c:v>36311</c:v>
                </c:pt>
                <c:pt idx="17">
                  <c:v>36341</c:v>
                </c:pt>
                <c:pt idx="18">
                  <c:v>36372</c:v>
                </c:pt>
                <c:pt idx="19">
                  <c:v>36403</c:v>
                </c:pt>
                <c:pt idx="20">
                  <c:v>36433</c:v>
                </c:pt>
                <c:pt idx="21">
                  <c:v>36464</c:v>
                </c:pt>
                <c:pt idx="22">
                  <c:v>36494</c:v>
                </c:pt>
                <c:pt idx="23">
                  <c:v>36525</c:v>
                </c:pt>
                <c:pt idx="24">
                  <c:v>36556</c:v>
                </c:pt>
                <c:pt idx="25">
                  <c:v>36585</c:v>
                </c:pt>
                <c:pt idx="26">
                  <c:v>36616</c:v>
                </c:pt>
                <c:pt idx="27">
                  <c:v>36646</c:v>
                </c:pt>
                <c:pt idx="28">
                  <c:v>36677</c:v>
                </c:pt>
                <c:pt idx="29">
                  <c:v>36707</c:v>
                </c:pt>
                <c:pt idx="30">
                  <c:v>36738</c:v>
                </c:pt>
                <c:pt idx="31">
                  <c:v>36769</c:v>
                </c:pt>
                <c:pt idx="32">
                  <c:v>36799</c:v>
                </c:pt>
                <c:pt idx="33">
                  <c:v>36830</c:v>
                </c:pt>
                <c:pt idx="34">
                  <c:v>36860</c:v>
                </c:pt>
                <c:pt idx="35">
                  <c:v>36891</c:v>
                </c:pt>
                <c:pt idx="36">
                  <c:v>36922</c:v>
                </c:pt>
                <c:pt idx="37">
                  <c:v>36950</c:v>
                </c:pt>
                <c:pt idx="38">
                  <c:v>36981</c:v>
                </c:pt>
                <c:pt idx="39">
                  <c:v>37011</c:v>
                </c:pt>
                <c:pt idx="40">
                  <c:v>37042</c:v>
                </c:pt>
                <c:pt idx="41">
                  <c:v>37072</c:v>
                </c:pt>
                <c:pt idx="42">
                  <c:v>37103</c:v>
                </c:pt>
                <c:pt idx="43">
                  <c:v>37134</c:v>
                </c:pt>
                <c:pt idx="44">
                  <c:v>37164</c:v>
                </c:pt>
                <c:pt idx="45">
                  <c:v>37195</c:v>
                </c:pt>
                <c:pt idx="46">
                  <c:v>37225</c:v>
                </c:pt>
                <c:pt idx="47">
                  <c:v>37256</c:v>
                </c:pt>
                <c:pt idx="48">
                  <c:v>37287</c:v>
                </c:pt>
                <c:pt idx="49">
                  <c:v>37315</c:v>
                </c:pt>
                <c:pt idx="50">
                  <c:v>37346</c:v>
                </c:pt>
                <c:pt idx="51">
                  <c:v>37376</c:v>
                </c:pt>
                <c:pt idx="52">
                  <c:v>37407</c:v>
                </c:pt>
                <c:pt idx="53">
                  <c:v>37437</c:v>
                </c:pt>
                <c:pt idx="54">
                  <c:v>37468</c:v>
                </c:pt>
                <c:pt idx="55">
                  <c:v>37499</c:v>
                </c:pt>
                <c:pt idx="56">
                  <c:v>37529</c:v>
                </c:pt>
                <c:pt idx="57">
                  <c:v>37560</c:v>
                </c:pt>
                <c:pt idx="58">
                  <c:v>37590</c:v>
                </c:pt>
                <c:pt idx="59">
                  <c:v>37621</c:v>
                </c:pt>
                <c:pt idx="60">
                  <c:v>37652</c:v>
                </c:pt>
                <c:pt idx="61">
                  <c:v>37680</c:v>
                </c:pt>
                <c:pt idx="62">
                  <c:v>37711</c:v>
                </c:pt>
                <c:pt idx="63">
                  <c:v>37741</c:v>
                </c:pt>
                <c:pt idx="64">
                  <c:v>37772</c:v>
                </c:pt>
                <c:pt idx="65">
                  <c:v>37802</c:v>
                </c:pt>
                <c:pt idx="66">
                  <c:v>37833</c:v>
                </c:pt>
                <c:pt idx="67">
                  <c:v>37864</c:v>
                </c:pt>
                <c:pt idx="68">
                  <c:v>37894</c:v>
                </c:pt>
                <c:pt idx="69">
                  <c:v>37925</c:v>
                </c:pt>
                <c:pt idx="70">
                  <c:v>37955</c:v>
                </c:pt>
                <c:pt idx="71">
                  <c:v>37986</c:v>
                </c:pt>
                <c:pt idx="72">
                  <c:v>38017</c:v>
                </c:pt>
                <c:pt idx="73">
                  <c:v>38046</c:v>
                </c:pt>
                <c:pt idx="74">
                  <c:v>38077</c:v>
                </c:pt>
                <c:pt idx="75">
                  <c:v>38107</c:v>
                </c:pt>
                <c:pt idx="76">
                  <c:v>38138</c:v>
                </c:pt>
                <c:pt idx="77">
                  <c:v>38168</c:v>
                </c:pt>
                <c:pt idx="78">
                  <c:v>38199</c:v>
                </c:pt>
                <c:pt idx="79">
                  <c:v>38230</c:v>
                </c:pt>
                <c:pt idx="80">
                  <c:v>38260</c:v>
                </c:pt>
                <c:pt idx="81">
                  <c:v>38291</c:v>
                </c:pt>
                <c:pt idx="82">
                  <c:v>38321</c:v>
                </c:pt>
                <c:pt idx="83">
                  <c:v>38352</c:v>
                </c:pt>
                <c:pt idx="84">
                  <c:v>38383</c:v>
                </c:pt>
                <c:pt idx="85">
                  <c:v>38411</c:v>
                </c:pt>
                <c:pt idx="86">
                  <c:v>38442</c:v>
                </c:pt>
                <c:pt idx="87">
                  <c:v>38472</c:v>
                </c:pt>
                <c:pt idx="88">
                  <c:v>38503</c:v>
                </c:pt>
                <c:pt idx="89">
                  <c:v>38533</c:v>
                </c:pt>
                <c:pt idx="90">
                  <c:v>38564</c:v>
                </c:pt>
                <c:pt idx="91">
                  <c:v>38595</c:v>
                </c:pt>
                <c:pt idx="92">
                  <c:v>38625</c:v>
                </c:pt>
                <c:pt idx="93">
                  <c:v>38656</c:v>
                </c:pt>
                <c:pt idx="94">
                  <c:v>38686</c:v>
                </c:pt>
                <c:pt idx="95">
                  <c:v>38717</c:v>
                </c:pt>
                <c:pt idx="96">
                  <c:v>38748</c:v>
                </c:pt>
                <c:pt idx="97">
                  <c:v>38776</c:v>
                </c:pt>
                <c:pt idx="98">
                  <c:v>38807</c:v>
                </c:pt>
                <c:pt idx="99">
                  <c:v>38837</c:v>
                </c:pt>
                <c:pt idx="100">
                  <c:v>38868</c:v>
                </c:pt>
                <c:pt idx="101">
                  <c:v>38898</c:v>
                </c:pt>
                <c:pt idx="102">
                  <c:v>38929</c:v>
                </c:pt>
                <c:pt idx="103">
                  <c:v>38960</c:v>
                </c:pt>
                <c:pt idx="104">
                  <c:v>38990</c:v>
                </c:pt>
                <c:pt idx="105">
                  <c:v>39021</c:v>
                </c:pt>
                <c:pt idx="106">
                  <c:v>39051</c:v>
                </c:pt>
                <c:pt idx="107">
                  <c:v>39082</c:v>
                </c:pt>
                <c:pt idx="108">
                  <c:v>39113</c:v>
                </c:pt>
                <c:pt idx="109">
                  <c:v>39141</c:v>
                </c:pt>
                <c:pt idx="110">
                  <c:v>39172</c:v>
                </c:pt>
                <c:pt idx="111">
                  <c:v>39202</c:v>
                </c:pt>
                <c:pt idx="112">
                  <c:v>39233</c:v>
                </c:pt>
                <c:pt idx="113">
                  <c:v>39263</c:v>
                </c:pt>
                <c:pt idx="114">
                  <c:v>39294</c:v>
                </c:pt>
                <c:pt idx="115">
                  <c:v>39325</c:v>
                </c:pt>
                <c:pt idx="116">
                  <c:v>39355</c:v>
                </c:pt>
                <c:pt idx="117">
                  <c:v>39386</c:v>
                </c:pt>
                <c:pt idx="118">
                  <c:v>39416</c:v>
                </c:pt>
                <c:pt idx="119">
                  <c:v>39447</c:v>
                </c:pt>
                <c:pt idx="120">
                  <c:v>39478</c:v>
                </c:pt>
                <c:pt idx="121">
                  <c:v>39507</c:v>
                </c:pt>
                <c:pt idx="122">
                  <c:v>39538</c:v>
                </c:pt>
                <c:pt idx="123">
                  <c:v>39568</c:v>
                </c:pt>
                <c:pt idx="124">
                  <c:v>39599</c:v>
                </c:pt>
                <c:pt idx="125">
                  <c:v>39629</c:v>
                </c:pt>
                <c:pt idx="126">
                  <c:v>39660</c:v>
                </c:pt>
                <c:pt idx="127">
                  <c:v>39691</c:v>
                </c:pt>
                <c:pt idx="128">
                  <c:v>39721</c:v>
                </c:pt>
                <c:pt idx="129">
                  <c:v>39752</c:v>
                </c:pt>
                <c:pt idx="130">
                  <c:v>39782</c:v>
                </c:pt>
                <c:pt idx="131">
                  <c:v>39813</c:v>
                </c:pt>
                <c:pt idx="132">
                  <c:v>39844</c:v>
                </c:pt>
                <c:pt idx="133">
                  <c:v>39872</c:v>
                </c:pt>
                <c:pt idx="134">
                  <c:v>39903</c:v>
                </c:pt>
                <c:pt idx="135">
                  <c:v>39933</c:v>
                </c:pt>
                <c:pt idx="136">
                  <c:v>39964</c:v>
                </c:pt>
                <c:pt idx="137">
                  <c:v>39994</c:v>
                </c:pt>
                <c:pt idx="138">
                  <c:v>40025</c:v>
                </c:pt>
                <c:pt idx="139">
                  <c:v>40056</c:v>
                </c:pt>
                <c:pt idx="140">
                  <c:v>40086</c:v>
                </c:pt>
                <c:pt idx="141">
                  <c:v>40117</c:v>
                </c:pt>
                <c:pt idx="142">
                  <c:v>40147</c:v>
                </c:pt>
                <c:pt idx="143">
                  <c:v>40178</c:v>
                </c:pt>
                <c:pt idx="144">
                  <c:v>40209</c:v>
                </c:pt>
                <c:pt idx="145">
                  <c:v>40237</c:v>
                </c:pt>
                <c:pt idx="146">
                  <c:v>40268</c:v>
                </c:pt>
                <c:pt idx="147">
                  <c:v>40298</c:v>
                </c:pt>
                <c:pt idx="148">
                  <c:v>40329</c:v>
                </c:pt>
                <c:pt idx="149">
                  <c:v>40359</c:v>
                </c:pt>
                <c:pt idx="150">
                  <c:v>40390</c:v>
                </c:pt>
                <c:pt idx="151">
                  <c:v>40421</c:v>
                </c:pt>
                <c:pt idx="152">
                  <c:v>40451</c:v>
                </c:pt>
                <c:pt idx="153">
                  <c:v>40482</c:v>
                </c:pt>
                <c:pt idx="154">
                  <c:v>40512</c:v>
                </c:pt>
                <c:pt idx="155">
                  <c:v>40543</c:v>
                </c:pt>
                <c:pt idx="156">
                  <c:v>40574</c:v>
                </c:pt>
                <c:pt idx="157">
                  <c:v>40602</c:v>
                </c:pt>
                <c:pt idx="158">
                  <c:v>40633</c:v>
                </c:pt>
                <c:pt idx="159">
                  <c:v>40663</c:v>
                </c:pt>
                <c:pt idx="160">
                  <c:v>40694</c:v>
                </c:pt>
                <c:pt idx="161">
                  <c:v>40724</c:v>
                </c:pt>
                <c:pt idx="162">
                  <c:v>40755</c:v>
                </c:pt>
                <c:pt idx="163">
                  <c:v>40786</c:v>
                </c:pt>
                <c:pt idx="164">
                  <c:v>40816</c:v>
                </c:pt>
                <c:pt idx="165">
                  <c:v>40847</c:v>
                </c:pt>
                <c:pt idx="166">
                  <c:v>40877</c:v>
                </c:pt>
                <c:pt idx="167">
                  <c:v>40908</c:v>
                </c:pt>
                <c:pt idx="168">
                  <c:v>40939</c:v>
                </c:pt>
                <c:pt idx="169">
                  <c:v>40968</c:v>
                </c:pt>
                <c:pt idx="170">
                  <c:v>40999</c:v>
                </c:pt>
                <c:pt idx="171">
                  <c:v>41029</c:v>
                </c:pt>
                <c:pt idx="172">
                  <c:v>41060</c:v>
                </c:pt>
                <c:pt idx="173">
                  <c:v>41090</c:v>
                </c:pt>
                <c:pt idx="174">
                  <c:v>41121</c:v>
                </c:pt>
                <c:pt idx="175">
                  <c:v>41152</c:v>
                </c:pt>
                <c:pt idx="176">
                  <c:v>41182</c:v>
                </c:pt>
                <c:pt idx="177">
                  <c:v>41213</c:v>
                </c:pt>
                <c:pt idx="178">
                  <c:v>41243</c:v>
                </c:pt>
                <c:pt idx="179">
                  <c:v>41274</c:v>
                </c:pt>
                <c:pt idx="180">
                  <c:v>41305</c:v>
                </c:pt>
                <c:pt idx="181">
                  <c:v>41333</c:v>
                </c:pt>
                <c:pt idx="182">
                  <c:v>41364</c:v>
                </c:pt>
                <c:pt idx="183">
                  <c:v>41394</c:v>
                </c:pt>
                <c:pt idx="184">
                  <c:v>41425</c:v>
                </c:pt>
                <c:pt idx="185">
                  <c:v>41455</c:v>
                </c:pt>
                <c:pt idx="186">
                  <c:v>41486</c:v>
                </c:pt>
                <c:pt idx="187">
                  <c:v>41517</c:v>
                </c:pt>
                <c:pt idx="188">
                  <c:v>41547</c:v>
                </c:pt>
                <c:pt idx="189">
                  <c:v>41578</c:v>
                </c:pt>
                <c:pt idx="190">
                  <c:v>41608</c:v>
                </c:pt>
                <c:pt idx="191">
                  <c:v>41639</c:v>
                </c:pt>
                <c:pt idx="192">
                  <c:v>41670</c:v>
                </c:pt>
                <c:pt idx="193">
                  <c:v>41698</c:v>
                </c:pt>
                <c:pt idx="194">
                  <c:v>41729</c:v>
                </c:pt>
                <c:pt idx="195">
                  <c:v>41759</c:v>
                </c:pt>
                <c:pt idx="196">
                  <c:v>41790</c:v>
                </c:pt>
                <c:pt idx="197">
                  <c:v>41820</c:v>
                </c:pt>
                <c:pt idx="198">
                  <c:v>41851</c:v>
                </c:pt>
                <c:pt idx="199">
                  <c:v>41882</c:v>
                </c:pt>
                <c:pt idx="200">
                  <c:v>41912</c:v>
                </c:pt>
                <c:pt idx="201">
                  <c:v>41943</c:v>
                </c:pt>
                <c:pt idx="202">
                  <c:v>41973</c:v>
                </c:pt>
                <c:pt idx="203">
                  <c:v>42004</c:v>
                </c:pt>
                <c:pt idx="204">
                  <c:v>42035</c:v>
                </c:pt>
                <c:pt idx="205">
                  <c:v>42063</c:v>
                </c:pt>
                <c:pt idx="206">
                  <c:v>42094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42308</c:v>
                </c:pt>
                <c:pt idx="214">
                  <c:v>42338</c:v>
                </c:pt>
                <c:pt idx="215">
                  <c:v>42369</c:v>
                </c:pt>
                <c:pt idx="216">
                  <c:v>42400</c:v>
                </c:pt>
                <c:pt idx="217">
                  <c:v>42429</c:v>
                </c:pt>
                <c:pt idx="218">
                  <c:v>42460</c:v>
                </c:pt>
                <c:pt idx="219">
                  <c:v>42490</c:v>
                </c:pt>
                <c:pt idx="220">
                  <c:v>42521</c:v>
                </c:pt>
                <c:pt idx="221">
                  <c:v>42551</c:v>
                </c:pt>
                <c:pt idx="222">
                  <c:v>42582</c:v>
                </c:pt>
                <c:pt idx="223">
                  <c:v>42613</c:v>
                </c:pt>
                <c:pt idx="224">
                  <c:v>42643</c:v>
                </c:pt>
                <c:pt idx="225">
                  <c:v>42674</c:v>
                </c:pt>
                <c:pt idx="226">
                  <c:v>42704</c:v>
                </c:pt>
                <c:pt idx="227">
                  <c:v>42735</c:v>
                </c:pt>
                <c:pt idx="228">
                  <c:v>42766</c:v>
                </c:pt>
                <c:pt idx="229">
                  <c:v>42794</c:v>
                </c:pt>
                <c:pt idx="230">
                  <c:v>42825</c:v>
                </c:pt>
                <c:pt idx="231">
                  <c:v>42855</c:v>
                </c:pt>
                <c:pt idx="232">
                  <c:v>42886</c:v>
                </c:pt>
                <c:pt idx="233">
                  <c:v>42916</c:v>
                </c:pt>
                <c:pt idx="234">
                  <c:v>42947</c:v>
                </c:pt>
                <c:pt idx="235">
                  <c:v>42978</c:v>
                </c:pt>
                <c:pt idx="236">
                  <c:v>43008</c:v>
                </c:pt>
                <c:pt idx="237">
                  <c:v>43039</c:v>
                </c:pt>
                <c:pt idx="238">
                  <c:v>43069</c:v>
                </c:pt>
                <c:pt idx="239">
                  <c:v>43100</c:v>
                </c:pt>
              </c:numCache>
            </c:numRef>
          </c:cat>
          <c:val>
            <c:numRef>
              <c:f>Weights!$AW$4:$AW$243</c:f>
              <c:numCache>
                <c:formatCode>0.00%</c:formatCode>
                <c:ptCount val="240"/>
                <c:pt idx="0">
                  <c:v>2.7352778577735055E-2</c:v>
                </c:pt>
                <c:pt idx="1">
                  <c:v>2.7352778577735055E-2</c:v>
                </c:pt>
                <c:pt idx="2">
                  <c:v>2.7352778577735055E-2</c:v>
                </c:pt>
                <c:pt idx="3">
                  <c:v>2.7352778577735055E-2</c:v>
                </c:pt>
                <c:pt idx="4">
                  <c:v>2.7352778577735055E-2</c:v>
                </c:pt>
                <c:pt idx="5">
                  <c:v>2.7352778577735055E-2</c:v>
                </c:pt>
                <c:pt idx="6">
                  <c:v>2.7352778577735055E-2</c:v>
                </c:pt>
                <c:pt idx="7">
                  <c:v>2.7352778577735055E-2</c:v>
                </c:pt>
                <c:pt idx="8">
                  <c:v>2.7352778577735055E-2</c:v>
                </c:pt>
                <c:pt idx="9">
                  <c:v>2.7352778577735055E-2</c:v>
                </c:pt>
                <c:pt idx="10">
                  <c:v>2.7352778577735055E-2</c:v>
                </c:pt>
                <c:pt idx="11">
                  <c:v>2.7352778577735055E-2</c:v>
                </c:pt>
                <c:pt idx="12">
                  <c:v>2.2780596643082591E-2</c:v>
                </c:pt>
                <c:pt idx="13">
                  <c:v>2.2780596643082591E-2</c:v>
                </c:pt>
                <c:pt idx="14">
                  <c:v>2.2780596643082591E-2</c:v>
                </c:pt>
                <c:pt idx="15">
                  <c:v>2.2780596643082591E-2</c:v>
                </c:pt>
                <c:pt idx="16">
                  <c:v>2.2780596643082591E-2</c:v>
                </c:pt>
                <c:pt idx="17">
                  <c:v>2.2780596643082591E-2</c:v>
                </c:pt>
                <c:pt idx="18">
                  <c:v>2.2780596643082591E-2</c:v>
                </c:pt>
                <c:pt idx="19">
                  <c:v>2.2780596643082591E-2</c:v>
                </c:pt>
                <c:pt idx="20">
                  <c:v>2.2780596643082591E-2</c:v>
                </c:pt>
                <c:pt idx="21">
                  <c:v>2.2780596643082591E-2</c:v>
                </c:pt>
                <c:pt idx="22">
                  <c:v>2.2780596643082591E-2</c:v>
                </c:pt>
                <c:pt idx="23">
                  <c:v>2.2780596643082591E-2</c:v>
                </c:pt>
                <c:pt idx="24">
                  <c:v>2.6638517939889059E-2</c:v>
                </c:pt>
                <c:pt idx="25">
                  <c:v>2.6638517939889059E-2</c:v>
                </c:pt>
                <c:pt idx="26">
                  <c:v>2.6638517939889059E-2</c:v>
                </c:pt>
                <c:pt idx="27">
                  <c:v>2.6638517939889059E-2</c:v>
                </c:pt>
                <c:pt idx="28">
                  <c:v>2.6638517939889059E-2</c:v>
                </c:pt>
                <c:pt idx="29">
                  <c:v>2.6638517939889059E-2</c:v>
                </c:pt>
                <c:pt idx="30">
                  <c:v>2.6638517939889059E-2</c:v>
                </c:pt>
                <c:pt idx="31">
                  <c:v>2.6638517939889059E-2</c:v>
                </c:pt>
                <c:pt idx="32">
                  <c:v>2.6638517939889059E-2</c:v>
                </c:pt>
                <c:pt idx="33">
                  <c:v>2.6638517939889059E-2</c:v>
                </c:pt>
                <c:pt idx="34">
                  <c:v>2.6638517939889059E-2</c:v>
                </c:pt>
                <c:pt idx="35">
                  <c:v>2.6638517939889059E-2</c:v>
                </c:pt>
                <c:pt idx="36">
                  <c:v>2.8207625795371633E-2</c:v>
                </c:pt>
                <c:pt idx="37">
                  <c:v>2.8207625795371633E-2</c:v>
                </c:pt>
                <c:pt idx="38">
                  <c:v>2.8207625795371633E-2</c:v>
                </c:pt>
                <c:pt idx="39">
                  <c:v>2.8207625795371633E-2</c:v>
                </c:pt>
                <c:pt idx="40">
                  <c:v>2.8207625795371633E-2</c:v>
                </c:pt>
                <c:pt idx="41">
                  <c:v>2.8207625795371633E-2</c:v>
                </c:pt>
                <c:pt idx="42">
                  <c:v>2.8207625795371633E-2</c:v>
                </c:pt>
                <c:pt idx="43">
                  <c:v>2.8207625795371633E-2</c:v>
                </c:pt>
                <c:pt idx="44">
                  <c:v>2.8207625795371633E-2</c:v>
                </c:pt>
                <c:pt idx="45">
                  <c:v>2.8207625795371633E-2</c:v>
                </c:pt>
                <c:pt idx="46">
                  <c:v>2.8207625795371633E-2</c:v>
                </c:pt>
                <c:pt idx="47">
                  <c:v>2.8207625795371633E-2</c:v>
                </c:pt>
                <c:pt idx="48">
                  <c:v>2.3528814076044961E-2</c:v>
                </c:pt>
                <c:pt idx="49">
                  <c:v>2.3528814076044961E-2</c:v>
                </c:pt>
                <c:pt idx="50">
                  <c:v>2.3528814076044961E-2</c:v>
                </c:pt>
                <c:pt idx="51">
                  <c:v>2.3528814076044961E-2</c:v>
                </c:pt>
                <c:pt idx="52">
                  <c:v>2.3528814076044961E-2</c:v>
                </c:pt>
                <c:pt idx="53">
                  <c:v>2.3528814076044961E-2</c:v>
                </c:pt>
                <c:pt idx="54">
                  <c:v>2.3528814076044961E-2</c:v>
                </c:pt>
                <c:pt idx="55">
                  <c:v>2.3528814076044961E-2</c:v>
                </c:pt>
                <c:pt idx="56">
                  <c:v>2.3528814076044961E-2</c:v>
                </c:pt>
                <c:pt idx="57">
                  <c:v>2.3528814076044961E-2</c:v>
                </c:pt>
                <c:pt idx="58">
                  <c:v>2.3528814076044961E-2</c:v>
                </c:pt>
                <c:pt idx="59">
                  <c:v>2.3528814076044961E-2</c:v>
                </c:pt>
                <c:pt idx="60">
                  <c:v>2.8056824226504809E-2</c:v>
                </c:pt>
                <c:pt idx="61">
                  <c:v>2.8056824226504809E-2</c:v>
                </c:pt>
                <c:pt idx="62">
                  <c:v>2.8056824226504809E-2</c:v>
                </c:pt>
                <c:pt idx="63">
                  <c:v>2.8056824226504809E-2</c:v>
                </c:pt>
                <c:pt idx="64">
                  <c:v>2.8056824226504809E-2</c:v>
                </c:pt>
                <c:pt idx="65">
                  <c:v>2.8056824226504809E-2</c:v>
                </c:pt>
                <c:pt idx="66">
                  <c:v>2.8056824226504809E-2</c:v>
                </c:pt>
                <c:pt idx="67">
                  <c:v>2.8056824226504809E-2</c:v>
                </c:pt>
                <c:pt idx="68">
                  <c:v>2.8056824226504809E-2</c:v>
                </c:pt>
                <c:pt idx="69">
                  <c:v>2.8056824226504809E-2</c:v>
                </c:pt>
                <c:pt idx="70">
                  <c:v>2.8056824226504809E-2</c:v>
                </c:pt>
                <c:pt idx="71">
                  <c:v>2.8056824226504809E-2</c:v>
                </c:pt>
                <c:pt idx="72">
                  <c:v>2.6341849736877847E-2</c:v>
                </c:pt>
                <c:pt idx="73">
                  <c:v>2.6341849736877847E-2</c:v>
                </c:pt>
                <c:pt idx="74">
                  <c:v>2.6341849736877847E-2</c:v>
                </c:pt>
                <c:pt idx="75">
                  <c:v>2.6341849736877847E-2</c:v>
                </c:pt>
                <c:pt idx="76">
                  <c:v>2.6341849736877847E-2</c:v>
                </c:pt>
                <c:pt idx="77">
                  <c:v>2.6341849736877847E-2</c:v>
                </c:pt>
                <c:pt idx="78">
                  <c:v>2.6341849736877847E-2</c:v>
                </c:pt>
                <c:pt idx="79">
                  <c:v>2.6341849736877847E-2</c:v>
                </c:pt>
                <c:pt idx="80">
                  <c:v>2.6341849736877847E-2</c:v>
                </c:pt>
                <c:pt idx="81">
                  <c:v>2.6341849736877847E-2</c:v>
                </c:pt>
                <c:pt idx="82">
                  <c:v>2.6341849736877847E-2</c:v>
                </c:pt>
                <c:pt idx="83">
                  <c:v>2.6341849736877847E-2</c:v>
                </c:pt>
                <c:pt idx="84">
                  <c:v>2.7958277015025648E-2</c:v>
                </c:pt>
                <c:pt idx="85">
                  <c:v>2.7958277015025648E-2</c:v>
                </c:pt>
                <c:pt idx="86">
                  <c:v>2.7958277015025648E-2</c:v>
                </c:pt>
                <c:pt idx="87">
                  <c:v>2.7958277015025648E-2</c:v>
                </c:pt>
                <c:pt idx="88">
                  <c:v>2.7958277015025648E-2</c:v>
                </c:pt>
                <c:pt idx="89">
                  <c:v>2.7958277015025648E-2</c:v>
                </c:pt>
                <c:pt idx="90">
                  <c:v>2.7958277015025648E-2</c:v>
                </c:pt>
                <c:pt idx="91">
                  <c:v>2.7958277015025648E-2</c:v>
                </c:pt>
                <c:pt idx="92">
                  <c:v>2.7958277015025648E-2</c:v>
                </c:pt>
                <c:pt idx="93">
                  <c:v>2.7958277015025648E-2</c:v>
                </c:pt>
                <c:pt idx="94">
                  <c:v>2.7958277015025648E-2</c:v>
                </c:pt>
                <c:pt idx="95">
                  <c:v>2.7958277015025648E-2</c:v>
                </c:pt>
                <c:pt idx="96">
                  <c:v>2.3897498266185483E-2</c:v>
                </c:pt>
                <c:pt idx="97">
                  <c:v>2.3897498266185483E-2</c:v>
                </c:pt>
                <c:pt idx="98">
                  <c:v>2.3897498266185483E-2</c:v>
                </c:pt>
                <c:pt idx="99">
                  <c:v>2.3897498266185483E-2</c:v>
                </c:pt>
                <c:pt idx="100">
                  <c:v>2.3897498266185483E-2</c:v>
                </c:pt>
                <c:pt idx="101">
                  <c:v>2.3897498266185483E-2</c:v>
                </c:pt>
                <c:pt idx="102">
                  <c:v>2.3897498266185483E-2</c:v>
                </c:pt>
                <c:pt idx="103">
                  <c:v>2.3897498266185483E-2</c:v>
                </c:pt>
                <c:pt idx="104">
                  <c:v>2.3897498266185483E-2</c:v>
                </c:pt>
                <c:pt idx="105">
                  <c:v>2.3897498266185483E-2</c:v>
                </c:pt>
                <c:pt idx="106">
                  <c:v>2.3897498266185483E-2</c:v>
                </c:pt>
                <c:pt idx="107">
                  <c:v>2.3897498266185483E-2</c:v>
                </c:pt>
                <c:pt idx="108">
                  <c:v>2.9935446511993313E-2</c:v>
                </c:pt>
                <c:pt idx="109">
                  <c:v>2.9935446511993313E-2</c:v>
                </c:pt>
                <c:pt idx="110">
                  <c:v>2.9935446511993313E-2</c:v>
                </c:pt>
                <c:pt idx="111">
                  <c:v>2.9935446511993313E-2</c:v>
                </c:pt>
                <c:pt idx="112">
                  <c:v>2.9935446511993313E-2</c:v>
                </c:pt>
                <c:pt idx="113">
                  <c:v>2.9935446511993313E-2</c:v>
                </c:pt>
                <c:pt idx="114">
                  <c:v>2.9935446511993313E-2</c:v>
                </c:pt>
                <c:pt idx="115">
                  <c:v>2.9935446511993313E-2</c:v>
                </c:pt>
                <c:pt idx="116">
                  <c:v>2.9935446511993313E-2</c:v>
                </c:pt>
                <c:pt idx="117">
                  <c:v>2.9935446511993313E-2</c:v>
                </c:pt>
                <c:pt idx="118">
                  <c:v>2.9935446511993313E-2</c:v>
                </c:pt>
                <c:pt idx="119">
                  <c:v>2.9935446511993313E-2</c:v>
                </c:pt>
                <c:pt idx="120">
                  <c:v>2.8548569122741615E-2</c:v>
                </c:pt>
                <c:pt idx="121">
                  <c:v>2.8548569122741615E-2</c:v>
                </c:pt>
                <c:pt idx="122">
                  <c:v>2.8548569122741615E-2</c:v>
                </c:pt>
                <c:pt idx="123">
                  <c:v>2.8548569122741615E-2</c:v>
                </c:pt>
                <c:pt idx="124">
                  <c:v>2.8548569122741615E-2</c:v>
                </c:pt>
                <c:pt idx="125">
                  <c:v>2.8548569122741615E-2</c:v>
                </c:pt>
                <c:pt idx="126">
                  <c:v>2.8548569122741615E-2</c:v>
                </c:pt>
                <c:pt idx="127">
                  <c:v>2.8548569122741615E-2</c:v>
                </c:pt>
                <c:pt idx="128">
                  <c:v>2.8548569122741615E-2</c:v>
                </c:pt>
                <c:pt idx="129">
                  <c:v>2.8548569122741615E-2</c:v>
                </c:pt>
                <c:pt idx="130">
                  <c:v>2.8548569122741615E-2</c:v>
                </c:pt>
                <c:pt idx="131">
                  <c:v>2.8548569122741615E-2</c:v>
                </c:pt>
                <c:pt idx="132">
                  <c:v>3.5987208845201978E-2</c:v>
                </c:pt>
                <c:pt idx="133">
                  <c:v>3.5987208845201978E-2</c:v>
                </c:pt>
                <c:pt idx="134">
                  <c:v>3.5987208845201978E-2</c:v>
                </c:pt>
                <c:pt idx="135">
                  <c:v>3.5987208845201978E-2</c:v>
                </c:pt>
                <c:pt idx="136">
                  <c:v>3.5987208845201978E-2</c:v>
                </c:pt>
                <c:pt idx="137">
                  <c:v>3.5987208845201978E-2</c:v>
                </c:pt>
                <c:pt idx="138">
                  <c:v>3.5987208845201978E-2</c:v>
                </c:pt>
                <c:pt idx="139">
                  <c:v>3.5987208845201978E-2</c:v>
                </c:pt>
                <c:pt idx="140">
                  <c:v>3.5987208845201978E-2</c:v>
                </c:pt>
                <c:pt idx="141">
                  <c:v>3.5987208845201978E-2</c:v>
                </c:pt>
                <c:pt idx="142">
                  <c:v>3.5987208845201978E-2</c:v>
                </c:pt>
                <c:pt idx="143">
                  <c:v>3.5987208845201978E-2</c:v>
                </c:pt>
                <c:pt idx="144">
                  <c:v>3.7875965371319806E-2</c:v>
                </c:pt>
                <c:pt idx="145">
                  <c:v>3.7875965371319806E-2</c:v>
                </c:pt>
                <c:pt idx="146">
                  <c:v>3.7875965371319806E-2</c:v>
                </c:pt>
                <c:pt idx="147">
                  <c:v>3.7875965371319806E-2</c:v>
                </c:pt>
                <c:pt idx="148">
                  <c:v>3.7875965371319806E-2</c:v>
                </c:pt>
                <c:pt idx="149">
                  <c:v>3.7875965371319806E-2</c:v>
                </c:pt>
                <c:pt idx="150">
                  <c:v>3.7875965371319806E-2</c:v>
                </c:pt>
                <c:pt idx="151">
                  <c:v>3.7875965371319806E-2</c:v>
                </c:pt>
                <c:pt idx="152">
                  <c:v>3.7875965371319806E-2</c:v>
                </c:pt>
                <c:pt idx="153">
                  <c:v>3.7875965371319806E-2</c:v>
                </c:pt>
                <c:pt idx="154">
                  <c:v>3.7875965371319806E-2</c:v>
                </c:pt>
                <c:pt idx="155">
                  <c:v>3.7875965371319806E-2</c:v>
                </c:pt>
                <c:pt idx="156">
                  <c:v>4.1421323624081588E-2</c:v>
                </c:pt>
                <c:pt idx="157">
                  <c:v>4.1421323624081588E-2</c:v>
                </c:pt>
                <c:pt idx="158">
                  <c:v>4.1421323624081588E-2</c:v>
                </c:pt>
                <c:pt idx="159">
                  <c:v>4.1421323624081588E-2</c:v>
                </c:pt>
                <c:pt idx="160">
                  <c:v>4.1421323624081588E-2</c:v>
                </c:pt>
                <c:pt idx="161">
                  <c:v>4.1421323624081588E-2</c:v>
                </c:pt>
                <c:pt idx="162">
                  <c:v>4.1421323624081588E-2</c:v>
                </c:pt>
                <c:pt idx="163">
                  <c:v>4.1421323624081588E-2</c:v>
                </c:pt>
                <c:pt idx="164">
                  <c:v>4.1421323624081588E-2</c:v>
                </c:pt>
                <c:pt idx="165">
                  <c:v>4.1421323624081588E-2</c:v>
                </c:pt>
                <c:pt idx="166">
                  <c:v>4.1421323624081588E-2</c:v>
                </c:pt>
                <c:pt idx="167">
                  <c:v>4.1421323624081588E-2</c:v>
                </c:pt>
                <c:pt idx="168">
                  <c:v>4.6845676995583008E-2</c:v>
                </c:pt>
                <c:pt idx="169">
                  <c:v>4.6845676995583008E-2</c:v>
                </c:pt>
                <c:pt idx="170">
                  <c:v>4.6845676995583008E-2</c:v>
                </c:pt>
                <c:pt idx="171">
                  <c:v>4.6845676995583008E-2</c:v>
                </c:pt>
                <c:pt idx="172">
                  <c:v>4.6845676995583008E-2</c:v>
                </c:pt>
                <c:pt idx="173">
                  <c:v>4.6845676995583008E-2</c:v>
                </c:pt>
                <c:pt idx="174">
                  <c:v>4.6845676995583008E-2</c:v>
                </c:pt>
                <c:pt idx="175">
                  <c:v>4.6845676995583008E-2</c:v>
                </c:pt>
                <c:pt idx="176">
                  <c:v>4.6845676995583008E-2</c:v>
                </c:pt>
                <c:pt idx="177">
                  <c:v>4.6845676995583008E-2</c:v>
                </c:pt>
                <c:pt idx="178">
                  <c:v>4.6845676995583008E-2</c:v>
                </c:pt>
                <c:pt idx="179">
                  <c:v>4.6845676995583008E-2</c:v>
                </c:pt>
                <c:pt idx="180">
                  <c:v>4.4669701057499692E-2</c:v>
                </c:pt>
                <c:pt idx="181">
                  <c:v>4.4669701057499692E-2</c:v>
                </c:pt>
                <c:pt idx="182">
                  <c:v>4.4669701057499692E-2</c:v>
                </c:pt>
                <c:pt idx="183">
                  <c:v>4.4669701057499692E-2</c:v>
                </c:pt>
                <c:pt idx="184">
                  <c:v>4.4669701057499692E-2</c:v>
                </c:pt>
                <c:pt idx="185">
                  <c:v>4.4669701057499692E-2</c:v>
                </c:pt>
                <c:pt idx="186">
                  <c:v>4.4669701057499692E-2</c:v>
                </c:pt>
                <c:pt idx="187">
                  <c:v>4.4669701057499692E-2</c:v>
                </c:pt>
                <c:pt idx="188">
                  <c:v>4.4669701057499692E-2</c:v>
                </c:pt>
                <c:pt idx="189">
                  <c:v>4.4669701057499692E-2</c:v>
                </c:pt>
                <c:pt idx="190">
                  <c:v>4.4669701057499692E-2</c:v>
                </c:pt>
                <c:pt idx="191">
                  <c:v>4.4669701057499692E-2</c:v>
                </c:pt>
                <c:pt idx="192">
                  <c:v>4.3252579865437624E-2</c:v>
                </c:pt>
                <c:pt idx="193">
                  <c:v>4.3252579865437624E-2</c:v>
                </c:pt>
                <c:pt idx="194">
                  <c:v>4.3252579865437624E-2</c:v>
                </c:pt>
                <c:pt idx="195">
                  <c:v>4.3252579865437624E-2</c:v>
                </c:pt>
                <c:pt idx="196">
                  <c:v>4.3252579865437624E-2</c:v>
                </c:pt>
                <c:pt idx="197">
                  <c:v>4.3252579865437624E-2</c:v>
                </c:pt>
                <c:pt idx="198">
                  <c:v>4.3252579865437624E-2</c:v>
                </c:pt>
                <c:pt idx="199">
                  <c:v>4.3252579865437624E-2</c:v>
                </c:pt>
                <c:pt idx="200">
                  <c:v>4.3252579865437624E-2</c:v>
                </c:pt>
                <c:pt idx="201">
                  <c:v>4.3252579865437624E-2</c:v>
                </c:pt>
                <c:pt idx="202">
                  <c:v>4.3252579865437624E-2</c:v>
                </c:pt>
                <c:pt idx="203">
                  <c:v>4.3252579865437624E-2</c:v>
                </c:pt>
                <c:pt idx="204">
                  <c:v>3.7407296600842528E-2</c:v>
                </c:pt>
                <c:pt idx="205">
                  <c:v>3.7407296600842528E-2</c:v>
                </c:pt>
                <c:pt idx="206">
                  <c:v>3.7407296600842528E-2</c:v>
                </c:pt>
                <c:pt idx="207">
                  <c:v>3.7407296600842528E-2</c:v>
                </c:pt>
                <c:pt idx="208">
                  <c:v>3.7407296600842528E-2</c:v>
                </c:pt>
                <c:pt idx="209">
                  <c:v>3.7407296600842528E-2</c:v>
                </c:pt>
                <c:pt idx="210">
                  <c:v>3.7407296600842528E-2</c:v>
                </c:pt>
                <c:pt idx="211">
                  <c:v>3.7407296600842528E-2</c:v>
                </c:pt>
                <c:pt idx="212">
                  <c:v>3.7407296600842528E-2</c:v>
                </c:pt>
                <c:pt idx="213">
                  <c:v>3.7407296600842528E-2</c:v>
                </c:pt>
                <c:pt idx="214">
                  <c:v>3.7407296600842528E-2</c:v>
                </c:pt>
                <c:pt idx="215">
                  <c:v>3.7407296600842528E-2</c:v>
                </c:pt>
                <c:pt idx="216">
                  <c:v>3.6626201664198998E-2</c:v>
                </c:pt>
                <c:pt idx="217">
                  <c:v>3.6626201664198998E-2</c:v>
                </c:pt>
                <c:pt idx="218">
                  <c:v>3.6626201664198998E-2</c:v>
                </c:pt>
                <c:pt idx="219">
                  <c:v>3.6626201664198998E-2</c:v>
                </c:pt>
                <c:pt idx="220">
                  <c:v>3.6626201664198998E-2</c:v>
                </c:pt>
                <c:pt idx="221">
                  <c:v>3.6626201664198998E-2</c:v>
                </c:pt>
                <c:pt idx="222">
                  <c:v>3.6626201664198998E-2</c:v>
                </c:pt>
                <c:pt idx="223">
                  <c:v>3.6626201664198998E-2</c:v>
                </c:pt>
                <c:pt idx="224">
                  <c:v>3.6626201664198998E-2</c:v>
                </c:pt>
                <c:pt idx="225">
                  <c:v>3.6626201664198998E-2</c:v>
                </c:pt>
                <c:pt idx="226">
                  <c:v>3.6626201664198998E-2</c:v>
                </c:pt>
                <c:pt idx="227">
                  <c:v>3.6626201664198998E-2</c:v>
                </c:pt>
                <c:pt idx="228">
                  <c:v>3.6435331500737828E-2</c:v>
                </c:pt>
                <c:pt idx="229">
                  <c:v>3.6435331500737828E-2</c:v>
                </c:pt>
                <c:pt idx="230">
                  <c:v>3.6435331500737828E-2</c:v>
                </c:pt>
                <c:pt idx="231">
                  <c:v>3.6435331500737828E-2</c:v>
                </c:pt>
                <c:pt idx="232">
                  <c:v>3.6435331500737828E-2</c:v>
                </c:pt>
                <c:pt idx="233">
                  <c:v>3.6435331500737828E-2</c:v>
                </c:pt>
                <c:pt idx="234">
                  <c:v>3.6435331500737828E-2</c:v>
                </c:pt>
                <c:pt idx="235">
                  <c:v>3.6435331500737828E-2</c:v>
                </c:pt>
                <c:pt idx="236">
                  <c:v>3.6435331500737828E-2</c:v>
                </c:pt>
                <c:pt idx="237">
                  <c:v>3.6435331500737828E-2</c:v>
                </c:pt>
                <c:pt idx="238">
                  <c:v>3.6435331500737828E-2</c:v>
                </c:pt>
                <c:pt idx="239">
                  <c:v>3.6435331500737828E-2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49-4EE7-A57B-C1C966E24EFA}"/>
            </c:ext>
          </c:extLst>
        </c:ser>
        <c:ser>
          <c:idx val="5"/>
          <c:order val="5"/>
          <c:tx>
            <c:strRef>
              <c:f>Weights!$AX$3</c:f>
              <c:strCache>
                <c:ptCount val="1"/>
                <c:pt idx="0">
                  <c:v>CAD</c:v>
                </c:pt>
              </c:strCache>
            </c:strRef>
          </c:tx>
          <c:spPr>
            <a:pattFill prst="pct75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 w="0" cap="flat" cmpd="sng" algn="ctr">
              <a:solidFill>
                <a:schemeClr val="tx1">
                  <a:lumMod val="75000"/>
                  <a:lumOff val="25000"/>
                </a:schemeClr>
              </a:solidFill>
              <a:prstDash val="solid"/>
              <a:round/>
            </a:ln>
            <a:effectLst/>
          </c:spPr>
          <c:cat>
            <c:numRef>
              <c:f>Weights!$AR$4:$AR$243</c:f>
              <c:numCache>
                <c:formatCode>mmm\-yy</c:formatCode>
                <c:ptCount val="240"/>
                <c:pt idx="0">
                  <c:v>35826</c:v>
                </c:pt>
                <c:pt idx="1">
                  <c:v>35854</c:v>
                </c:pt>
                <c:pt idx="2">
                  <c:v>35885</c:v>
                </c:pt>
                <c:pt idx="3">
                  <c:v>35915</c:v>
                </c:pt>
                <c:pt idx="4">
                  <c:v>35946</c:v>
                </c:pt>
                <c:pt idx="5">
                  <c:v>35976</c:v>
                </c:pt>
                <c:pt idx="6">
                  <c:v>36007</c:v>
                </c:pt>
                <c:pt idx="7">
                  <c:v>36038</c:v>
                </c:pt>
                <c:pt idx="8">
                  <c:v>36068</c:v>
                </c:pt>
                <c:pt idx="9">
                  <c:v>36099</c:v>
                </c:pt>
                <c:pt idx="10">
                  <c:v>36129</c:v>
                </c:pt>
                <c:pt idx="11">
                  <c:v>36160</c:v>
                </c:pt>
                <c:pt idx="12">
                  <c:v>36191</c:v>
                </c:pt>
                <c:pt idx="13">
                  <c:v>36219</c:v>
                </c:pt>
                <c:pt idx="14">
                  <c:v>36250</c:v>
                </c:pt>
                <c:pt idx="15">
                  <c:v>36280</c:v>
                </c:pt>
                <c:pt idx="16">
                  <c:v>36311</c:v>
                </c:pt>
                <c:pt idx="17">
                  <c:v>36341</c:v>
                </c:pt>
                <c:pt idx="18">
                  <c:v>36372</c:v>
                </c:pt>
                <c:pt idx="19">
                  <c:v>36403</c:v>
                </c:pt>
                <c:pt idx="20">
                  <c:v>36433</c:v>
                </c:pt>
                <c:pt idx="21">
                  <c:v>36464</c:v>
                </c:pt>
                <c:pt idx="22">
                  <c:v>36494</c:v>
                </c:pt>
                <c:pt idx="23">
                  <c:v>36525</c:v>
                </c:pt>
                <c:pt idx="24">
                  <c:v>36556</c:v>
                </c:pt>
                <c:pt idx="25">
                  <c:v>36585</c:v>
                </c:pt>
                <c:pt idx="26">
                  <c:v>36616</c:v>
                </c:pt>
                <c:pt idx="27">
                  <c:v>36646</c:v>
                </c:pt>
                <c:pt idx="28">
                  <c:v>36677</c:v>
                </c:pt>
                <c:pt idx="29">
                  <c:v>36707</c:v>
                </c:pt>
                <c:pt idx="30">
                  <c:v>36738</c:v>
                </c:pt>
                <c:pt idx="31">
                  <c:v>36769</c:v>
                </c:pt>
                <c:pt idx="32">
                  <c:v>36799</c:v>
                </c:pt>
                <c:pt idx="33">
                  <c:v>36830</c:v>
                </c:pt>
                <c:pt idx="34">
                  <c:v>36860</c:v>
                </c:pt>
                <c:pt idx="35">
                  <c:v>36891</c:v>
                </c:pt>
                <c:pt idx="36">
                  <c:v>36922</c:v>
                </c:pt>
                <c:pt idx="37">
                  <c:v>36950</c:v>
                </c:pt>
                <c:pt idx="38">
                  <c:v>36981</c:v>
                </c:pt>
                <c:pt idx="39">
                  <c:v>37011</c:v>
                </c:pt>
                <c:pt idx="40">
                  <c:v>37042</c:v>
                </c:pt>
                <c:pt idx="41">
                  <c:v>37072</c:v>
                </c:pt>
                <c:pt idx="42">
                  <c:v>37103</c:v>
                </c:pt>
                <c:pt idx="43">
                  <c:v>37134</c:v>
                </c:pt>
                <c:pt idx="44">
                  <c:v>37164</c:v>
                </c:pt>
                <c:pt idx="45">
                  <c:v>37195</c:v>
                </c:pt>
                <c:pt idx="46">
                  <c:v>37225</c:v>
                </c:pt>
                <c:pt idx="47">
                  <c:v>37256</c:v>
                </c:pt>
                <c:pt idx="48">
                  <c:v>37287</c:v>
                </c:pt>
                <c:pt idx="49">
                  <c:v>37315</c:v>
                </c:pt>
                <c:pt idx="50">
                  <c:v>37346</c:v>
                </c:pt>
                <c:pt idx="51">
                  <c:v>37376</c:v>
                </c:pt>
                <c:pt idx="52">
                  <c:v>37407</c:v>
                </c:pt>
                <c:pt idx="53">
                  <c:v>37437</c:v>
                </c:pt>
                <c:pt idx="54">
                  <c:v>37468</c:v>
                </c:pt>
                <c:pt idx="55">
                  <c:v>37499</c:v>
                </c:pt>
                <c:pt idx="56">
                  <c:v>37529</c:v>
                </c:pt>
                <c:pt idx="57">
                  <c:v>37560</c:v>
                </c:pt>
                <c:pt idx="58">
                  <c:v>37590</c:v>
                </c:pt>
                <c:pt idx="59">
                  <c:v>37621</c:v>
                </c:pt>
                <c:pt idx="60">
                  <c:v>37652</c:v>
                </c:pt>
                <c:pt idx="61">
                  <c:v>37680</c:v>
                </c:pt>
                <c:pt idx="62">
                  <c:v>37711</c:v>
                </c:pt>
                <c:pt idx="63">
                  <c:v>37741</c:v>
                </c:pt>
                <c:pt idx="64">
                  <c:v>37772</c:v>
                </c:pt>
                <c:pt idx="65">
                  <c:v>37802</c:v>
                </c:pt>
                <c:pt idx="66">
                  <c:v>37833</c:v>
                </c:pt>
                <c:pt idx="67">
                  <c:v>37864</c:v>
                </c:pt>
                <c:pt idx="68">
                  <c:v>37894</c:v>
                </c:pt>
                <c:pt idx="69">
                  <c:v>37925</c:v>
                </c:pt>
                <c:pt idx="70">
                  <c:v>37955</c:v>
                </c:pt>
                <c:pt idx="71">
                  <c:v>37986</c:v>
                </c:pt>
                <c:pt idx="72">
                  <c:v>38017</c:v>
                </c:pt>
                <c:pt idx="73">
                  <c:v>38046</c:v>
                </c:pt>
                <c:pt idx="74">
                  <c:v>38077</c:v>
                </c:pt>
                <c:pt idx="75">
                  <c:v>38107</c:v>
                </c:pt>
                <c:pt idx="76">
                  <c:v>38138</c:v>
                </c:pt>
                <c:pt idx="77">
                  <c:v>38168</c:v>
                </c:pt>
                <c:pt idx="78">
                  <c:v>38199</c:v>
                </c:pt>
                <c:pt idx="79">
                  <c:v>38230</c:v>
                </c:pt>
                <c:pt idx="80">
                  <c:v>38260</c:v>
                </c:pt>
                <c:pt idx="81">
                  <c:v>38291</c:v>
                </c:pt>
                <c:pt idx="82">
                  <c:v>38321</c:v>
                </c:pt>
                <c:pt idx="83">
                  <c:v>38352</c:v>
                </c:pt>
                <c:pt idx="84">
                  <c:v>38383</c:v>
                </c:pt>
                <c:pt idx="85">
                  <c:v>38411</c:v>
                </c:pt>
                <c:pt idx="86">
                  <c:v>38442</c:v>
                </c:pt>
                <c:pt idx="87">
                  <c:v>38472</c:v>
                </c:pt>
                <c:pt idx="88">
                  <c:v>38503</c:v>
                </c:pt>
                <c:pt idx="89">
                  <c:v>38533</c:v>
                </c:pt>
                <c:pt idx="90">
                  <c:v>38564</c:v>
                </c:pt>
                <c:pt idx="91">
                  <c:v>38595</c:v>
                </c:pt>
                <c:pt idx="92">
                  <c:v>38625</c:v>
                </c:pt>
                <c:pt idx="93">
                  <c:v>38656</c:v>
                </c:pt>
                <c:pt idx="94">
                  <c:v>38686</c:v>
                </c:pt>
                <c:pt idx="95">
                  <c:v>38717</c:v>
                </c:pt>
                <c:pt idx="96">
                  <c:v>38748</c:v>
                </c:pt>
                <c:pt idx="97">
                  <c:v>38776</c:v>
                </c:pt>
                <c:pt idx="98">
                  <c:v>38807</c:v>
                </c:pt>
                <c:pt idx="99">
                  <c:v>38837</c:v>
                </c:pt>
                <c:pt idx="100">
                  <c:v>38868</c:v>
                </c:pt>
                <c:pt idx="101">
                  <c:v>38898</c:v>
                </c:pt>
                <c:pt idx="102">
                  <c:v>38929</c:v>
                </c:pt>
                <c:pt idx="103">
                  <c:v>38960</c:v>
                </c:pt>
                <c:pt idx="104">
                  <c:v>38990</c:v>
                </c:pt>
                <c:pt idx="105">
                  <c:v>39021</c:v>
                </c:pt>
                <c:pt idx="106">
                  <c:v>39051</c:v>
                </c:pt>
                <c:pt idx="107">
                  <c:v>39082</c:v>
                </c:pt>
                <c:pt idx="108">
                  <c:v>39113</c:v>
                </c:pt>
                <c:pt idx="109">
                  <c:v>39141</c:v>
                </c:pt>
                <c:pt idx="110">
                  <c:v>39172</c:v>
                </c:pt>
                <c:pt idx="111">
                  <c:v>39202</c:v>
                </c:pt>
                <c:pt idx="112">
                  <c:v>39233</c:v>
                </c:pt>
                <c:pt idx="113">
                  <c:v>39263</c:v>
                </c:pt>
                <c:pt idx="114">
                  <c:v>39294</c:v>
                </c:pt>
                <c:pt idx="115">
                  <c:v>39325</c:v>
                </c:pt>
                <c:pt idx="116">
                  <c:v>39355</c:v>
                </c:pt>
                <c:pt idx="117">
                  <c:v>39386</c:v>
                </c:pt>
                <c:pt idx="118">
                  <c:v>39416</c:v>
                </c:pt>
                <c:pt idx="119">
                  <c:v>39447</c:v>
                </c:pt>
                <c:pt idx="120">
                  <c:v>39478</c:v>
                </c:pt>
                <c:pt idx="121">
                  <c:v>39507</c:v>
                </c:pt>
                <c:pt idx="122">
                  <c:v>39538</c:v>
                </c:pt>
                <c:pt idx="123">
                  <c:v>39568</c:v>
                </c:pt>
                <c:pt idx="124">
                  <c:v>39599</c:v>
                </c:pt>
                <c:pt idx="125">
                  <c:v>39629</c:v>
                </c:pt>
                <c:pt idx="126">
                  <c:v>39660</c:v>
                </c:pt>
                <c:pt idx="127">
                  <c:v>39691</c:v>
                </c:pt>
                <c:pt idx="128">
                  <c:v>39721</c:v>
                </c:pt>
                <c:pt idx="129">
                  <c:v>39752</c:v>
                </c:pt>
                <c:pt idx="130">
                  <c:v>39782</c:v>
                </c:pt>
                <c:pt idx="131">
                  <c:v>39813</c:v>
                </c:pt>
                <c:pt idx="132">
                  <c:v>39844</c:v>
                </c:pt>
                <c:pt idx="133">
                  <c:v>39872</c:v>
                </c:pt>
                <c:pt idx="134">
                  <c:v>39903</c:v>
                </c:pt>
                <c:pt idx="135">
                  <c:v>39933</c:v>
                </c:pt>
                <c:pt idx="136">
                  <c:v>39964</c:v>
                </c:pt>
                <c:pt idx="137">
                  <c:v>39994</c:v>
                </c:pt>
                <c:pt idx="138">
                  <c:v>40025</c:v>
                </c:pt>
                <c:pt idx="139">
                  <c:v>40056</c:v>
                </c:pt>
                <c:pt idx="140">
                  <c:v>40086</c:v>
                </c:pt>
                <c:pt idx="141">
                  <c:v>40117</c:v>
                </c:pt>
                <c:pt idx="142">
                  <c:v>40147</c:v>
                </c:pt>
                <c:pt idx="143">
                  <c:v>40178</c:v>
                </c:pt>
                <c:pt idx="144">
                  <c:v>40209</c:v>
                </c:pt>
                <c:pt idx="145">
                  <c:v>40237</c:v>
                </c:pt>
                <c:pt idx="146">
                  <c:v>40268</c:v>
                </c:pt>
                <c:pt idx="147">
                  <c:v>40298</c:v>
                </c:pt>
                <c:pt idx="148">
                  <c:v>40329</c:v>
                </c:pt>
                <c:pt idx="149">
                  <c:v>40359</c:v>
                </c:pt>
                <c:pt idx="150">
                  <c:v>40390</c:v>
                </c:pt>
                <c:pt idx="151">
                  <c:v>40421</c:v>
                </c:pt>
                <c:pt idx="152">
                  <c:v>40451</c:v>
                </c:pt>
                <c:pt idx="153">
                  <c:v>40482</c:v>
                </c:pt>
                <c:pt idx="154">
                  <c:v>40512</c:v>
                </c:pt>
                <c:pt idx="155">
                  <c:v>40543</c:v>
                </c:pt>
                <c:pt idx="156">
                  <c:v>40574</c:v>
                </c:pt>
                <c:pt idx="157">
                  <c:v>40602</c:v>
                </c:pt>
                <c:pt idx="158">
                  <c:v>40633</c:v>
                </c:pt>
                <c:pt idx="159">
                  <c:v>40663</c:v>
                </c:pt>
                <c:pt idx="160">
                  <c:v>40694</c:v>
                </c:pt>
                <c:pt idx="161">
                  <c:v>40724</c:v>
                </c:pt>
                <c:pt idx="162">
                  <c:v>40755</c:v>
                </c:pt>
                <c:pt idx="163">
                  <c:v>40786</c:v>
                </c:pt>
                <c:pt idx="164">
                  <c:v>40816</c:v>
                </c:pt>
                <c:pt idx="165">
                  <c:v>40847</c:v>
                </c:pt>
                <c:pt idx="166">
                  <c:v>40877</c:v>
                </c:pt>
                <c:pt idx="167">
                  <c:v>40908</c:v>
                </c:pt>
                <c:pt idx="168">
                  <c:v>40939</c:v>
                </c:pt>
                <c:pt idx="169">
                  <c:v>40968</c:v>
                </c:pt>
                <c:pt idx="170">
                  <c:v>40999</c:v>
                </c:pt>
                <c:pt idx="171">
                  <c:v>41029</c:v>
                </c:pt>
                <c:pt idx="172">
                  <c:v>41060</c:v>
                </c:pt>
                <c:pt idx="173">
                  <c:v>41090</c:v>
                </c:pt>
                <c:pt idx="174">
                  <c:v>41121</c:v>
                </c:pt>
                <c:pt idx="175">
                  <c:v>41152</c:v>
                </c:pt>
                <c:pt idx="176">
                  <c:v>41182</c:v>
                </c:pt>
                <c:pt idx="177">
                  <c:v>41213</c:v>
                </c:pt>
                <c:pt idx="178">
                  <c:v>41243</c:v>
                </c:pt>
                <c:pt idx="179">
                  <c:v>41274</c:v>
                </c:pt>
                <c:pt idx="180">
                  <c:v>41305</c:v>
                </c:pt>
                <c:pt idx="181">
                  <c:v>41333</c:v>
                </c:pt>
                <c:pt idx="182">
                  <c:v>41364</c:v>
                </c:pt>
                <c:pt idx="183">
                  <c:v>41394</c:v>
                </c:pt>
                <c:pt idx="184">
                  <c:v>41425</c:v>
                </c:pt>
                <c:pt idx="185">
                  <c:v>41455</c:v>
                </c:pt>
                <c:pt idx="186">
                  <c:v>41486</c:v>
                </c:pt>
                <c:pt idx="187">
                  <c:v>41517</c:v>
                </c:pt>
                <c:pt idx="188">
                  <c:v>41547</c:v>
                </c:pt>
                <c:pt idx="189">
                  <c:v>41578</c:v>
                </c:pt>
                <c:pt idx="190">
                  <c:v>41608</c:v>
                </c:pt>
                <c:pt idx="191">
                  <c:v>41639</c:v>
                </c:pt>
                <c:pt idx="192">
                  <c:v>41670</c:v>
                </c:pt>
                <c:pt idx="193">
                  <c:v>41698</c:v>
                </c:pt>
                <c:pt idx="194">
                  <c:v>41729</c:v>
                </c:pt>
                <c:pt idx="195">
                  <c:v>41759</c:v>
                </c:pt>
                <c:pt idx="196">
                  <c:v>41790</c:v>
                </c:pt>
                <c:pt idx="197">
                  <c:v>41820</c:v>
                </c:pt>
                <c:pt idx="198">
                  <c:v>41851</c:v>
                </c:pt>
                <c:pt idx="199">
                  <c:v>41882</c:v>
                </c:pt>
                <c:pt idx="200">
                  <c:v>41912</c:v>
                </c:pt>
                <c:pt idx="201">
                  <c:v>41943</c:v>
                </c:pt>
                <c:pt idx="202">
                  <c:v>41973</c:v>
                </c:pt>
                <c:pt idx="203">
                  <c:v>42004</c:v>
                </c:pt>
                <c:pt idx="204">
                  <c:v>42035</c:v>
                </c:pt>
                <c:pt idx="205">
                  <c:v>42063</c:v>
                </c:pt>
                <c:pt idx="206">
                  <c:v>42094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42308</c:v>
                </c:pt>
                <c:pt idx="214">
                  <c:v>42338</c:v>
                </c:pt>
                <c:pt idx="215">
                  <c:v>42369</c:v>
                </c:pt>
                <c:pt idx="216">
                  <c:v>42400</c:v>
                </c:pt>
                <c:pt idx="217">
                  <c:v>42429</c:v>
                </c:pt>
                <c:pt idx="218">
                  <c:v>42460</c:v>
                </c:pt>
                <c:pt idx="219">
                  <c:v>42490</c:v>
                </c:pt>
                <c:pt idx="220">
                  <c:v>42521</c:v>
                </c:pt>
                <c:pt idx="221">
                  <c:v>42551</c:v>
                </c:pt>
                <c:pt idx="222">
                  <c:v>42582</c:v>
                </c:pt>
                <c:pt idx="223">
                  <c:v>42613</c:v>
                </c:pt>
                <c:pt idx="224">
                  <c:v>42643</c:v>
                </c:pt>
                <c:pt idx="225">
                  <c:v>42674</c:v>
                </c:pt>
                <c:pt idx="226">
                  <c:v>42704</c:v>
                </c:pt>
                <c:pt idx="227">
                  <c:v>42735</c:v>
                </c:pt>
                <c:pt idx="228">
                  <c:v>42766</c:v>
                </c:pt>
                <c:pt idx="229">
                  <c:v>42794</c:v>
                </c:pt>
                <c:pt idx="230">
                  <c:v>42825</c:v>
                </c:pt>
                <c:pt idx="231">
                  <c:v>42855</c:v>
                </c:pt>
                <c:pt idx="232">
                  <c:v>42886</c:v>
                </c:pt>
                <c:pt idx="233">
                  <c:v>42916</c:v>
                </c:pt>
                <c:pt idx="234">
                  <c:v>42947</c:v>
                </c:pt>
                <c:pt idx="235">
                  <c:v>42978</c:v>
                </c:pt>
                <c:pt idx="236">
                  <c:v>43008</c:v>
                </c:pt>
                <c:pt idx="237">
                  <c:v>43039</c:v>
                </c:pt>
                <c:pt idx="238">
                  <c:v>43069</c:v>
                </c:pt>
                <c:pt idx="239">
                  <c:v>43100</c:v>
                </c:pt>
              </c:numCache>
            </c:numRef>
          </c:cat>
          <c:val>
            <c:numRef>
              <c:f>Weights!$AX$4:$AX$243</c:f>
              <c:numCache>
                <c:formatCode>0.00%</c:formatCode>
                <c:ptCount val="240"/>
                <c:pt idx="0">
                  <c:v>1.5966889166410217E-2</c:v>
                </c:pt>
                <c:pt idx="1">
                  <c:v>1.5966889166410217E-2</c:v>
                </c:pt>
                <c:pt idx="2">
                  <c:v>1.5966889166410217E-2</c:v>
                </c:pt>
                <c:pt idx="3">
                  <c:v>1.5966889166410217E-2</c:v>
                </c:pt>
                <c:pt idx="4">
                  <c:v>1.5966889166410217E-2</c:v>
                </c:pt>
                <c:pt idx="5">
                  <c:v>1.5966889166410217E-2</c:v>
                </c:pt>
                <c:pt idx="6">
                  <c:v>1.5966889166410217E-2</c:v>
                </c:pt>
                <c:pt idx="7">
                  <c:v>1.5966889166410217E-2</c:v>
                </c:pt>
                <c:pt idx="8">
                  <c:v>1.5966889166410217E-2</c:v>
                </c:pt>
                <c:pt idx="9">
                  <c:v>1.5966889166410217E-2</c:v>
                </c:pt>
                <c:pt idx="10">
                  <c:v>1.5966889166410217E-2</c:v>
                </c:pt>
                <c:pt idx="11">
                  <c:v>1.5966889166410217E-2</c:v>
                </c:pt>
                <c:pt idx="12">
                  <c:v>1.907903515221928E-2</c:v>
                </c:pt>
                <c:pt idx="13">
                  <c:v>1.907903515221928E-2</c:v>
                </c:pt>
                <c:pt idx="14">
                  <c:v>1.907903515221928E-2</c:v>
                </c:pt>
                <c:pt idx="15">
                  <c:v>1.907903515221928E-2</c:v>
                </c:pt>
                <c:pt idx="16">
                  <c:v>1.907903515221928E-2</c:v>
                </c:pt>
                <c:pt idx="17">
                  <c:v>1.907903515221928E-2</c:v>
                </c:pt>
                <c:pt idx="18">
                  <c:v>1.907903515221928E-2</c:v>
                </c:pt>
                <c:pt idx="19">
                  <c:v>1.907903515221928E-2</c:v>
                </c:pt>
                <c:pt idx="20">
                  <c:v>1.907903515221928E-2</c:v>
                </c:pt>
                <c:pt idx="21">
                  <c:v>1.907903515221928E-2</c:v>
                </c:pt>
                <c:pt idx="22">
                  <c:v>1.907903515221928E-2</c:v>
                </c:pt>
                <c:pt idx="23">
                  <c:v>1.907903515221928E-2</c:v>
                </c:pt>
                <c:pt idx="24">
                  <c:v>2.5268685945086473E-2</c:v>
                </c:pt>
                <c:pt idx="25">
                  <c:v>2.5268685945086473E-2</c:v>
                </c:pt>
                <c:pt idx="26">
                  <c:v>2.5268685945086473E-2</c:v>
                </c:pt>
                <c:pt idx="27">
                  <c:v>2.5268685945086473E-2</c:v>
                </c:pt>
                <c:pt idx="28">
                  <c:v>2.5268685945086473E-2</c:v>
                </c:pt>
                <c:pt idx="29">
                  <c:v>2.5268685945086473E-2</c:v>
                </c:pt>
                <c:pt idx="30">
                  <c:v>2.5268685945086473E-2</c:v>
                </c:pt>
                <c:pt idx="31">
                  <c:v>2.5268685945086473E-2</c:v>
                </c:pt>
                <c:pt idx="32">
                  <c:v>2.5268685945086473E-2</c:v>
                </c:pt>
                <c:pt idx="33">
                  <c:v>2.5268685945086473E-2</c:v>
                </c:pt>
                <c:pt idx="34">
                  <c:v>2.5268685945086473E-2</c:v>
                </c:pt>
                <c:pt idx="35">
                  <c:v>2.5268685945086473E-2</c:v>
                </c:pt>
                <c:pt idx="36">
                  <c:v>1.1256818753834361E-2</c:v>
                </c:pt>
                <c:pt idx="37">
                  <c:v>1.1256818753834361E-2</c:v>
                </c:pt>
                <c:pt idx="38">
                  <c:v>1.1256818753834361E-2</c:v>
                </c:pt>
                <c:pt idx="39">
                  <c:v>1.1256818753834361E-2</c:v>
                </c:pt>
                <c:pt idx="40">
                  <c:v>1.1256818753834361E-2</c:v>
                </c:pt>
                <c:pt idx="41">
                  <c:v>1.1256818753834361E-2</c:v>
                </c:pt>
                <c:pt idx="42">
                  <c:v>1.1256818753834361E-2</c:v>
                </c:pt>
                <c:pt idx="43">
                  <c:v>1.1256818753834361E-2</c:v>
                </c:pt>
                <c:pt idx="44">
                  <c:v>1.1256818753834361E-2</c:v>
                </c:pt>
                <c:pt idx="45">
                  <c:v>1.1256818753834361E-2</c:v>
                </c:pt>
                <c:pt idx="46">
                  <c:v>1.1256818753834361E-2</c:v>
                </c:pt>
                <c:pt idx="47">
                  <c:v>1.1256818753834361E-2</c:v>
                </c:pt>
                <c:pt idx="48">
                  <c:v>5.4465288914334747E-2</c:v>
                </c:pt>
                <c:pt idx="49">
                  <c:v>5.4465288914334747E-2</c:v>
                </c:pt>
                <c:pt idx="50">
                  <c:v>5.4465288914334747E-2</c:v>
                </c:pt>
                <c:pt idx="51">
                  <c:v>5.4465288914334747E-2</c:v>
                </c:pt>
                <c:pt idx="52">
                  <c:v>5.4465288914334747E-2</c:v>
                </c:pt>
                <c:pt idx="53">
                  <c:v>5.4465288914334747E-2</c:v>
                </c:pt>
                <c:pt idx="54">
                  <c:v>5.4465288914334747E-2</c:v>
                </c:pt>
                <c:pt idx="55">
                  <c:v>5.4465288914334747E-2</c:v>
                </c:pt>
                <c:pt idx="56">
                  <c:v>5.4465288914334747E-2</c:v>
                </c:pt>
                <c:pt idx="57">
                  <c:v>5.4465288914334747E-2</c:v>
                </c:pt>
                <c:pt idx="58">
                  <c:v>5.4465288914334747E-2</c:v>
                </c:pt>
                <c:pt idx="59">
                  <c:v>5.4465288914334747E-2</c:v>
                </c:pt>
                <c:pt idx="60">
                  <c:v>1.9201068367517019E-2</c:v>
                </c:pt>
                <c:pt idx="61">
                  <c:v>1.9201068367517019E-2</c:v>
                </c:pt>
                <c:pt idx="62">
                  <c:v>1.9201068367517019E-2</c:v>
                </c:pt>
                <c:pt idx="63">
                  <c:v>1.9201068367517019E-2</c:v>
                </c:pt>
                <c:pt idx="64">
                  <c:v>1.9201068367517019E-2</c:v>
                </c:pt>
                <c:pt idx="65">
                  <c:v>1.9201068367517019E-2</c:v>
                </c:pt>
                <c:pt idx="66">
                  <c:v>1.9201068367517019E-2</c:v>
                </c:pt>
                <c:pt idx="67">
                  <c:v>1.9201068367517019E-2</c:v>
                </c:pt>
                <c:pt idx="68">
                  <c:v>1.9201068367517019E-2</c:v>
                </c:pt>
                <c:pt idx="69">
                  <c:v>1.9201068367517019E-2</c:v>
                </c:pt>
                <c:pt idx="70">
                  <c:v>1.9201068367517019E-2</c:v>
                </c:pt>
                <c:pt idx="71">
                  <c:v>1.9201068367517019E-2</c:v>
                </c:pt>
                <c:pt idx="72">
                  <c:v>2.5526729528289289E-2</c:v>
                </c:pt>
                <c:pt idx="73">
                  <c:v>2.5526729528289289E-2</c:v>
                </c:pt>
                <c:pt idx="74">
                  <c:v>2.5526729528289289E-2</c:v>
                </c:pt>
                <c:pt idx="75">
                  <c:v>2.5526729528289289E-2</c:v>
                </c:pt>
                <c:pt idx="76">
                  <c:v>2.5526729528289289E-2</c:v>
                </c:pt>
                <c:pt idx="77">
                  <c:v>2.5526729528289289E-2</c:v>
                </c:pt>
                <c:pt idx="78">
                  <c:v>2.5526729528289289E-2</c:v>
                </c:pt>
                <c:pt idx="79">
                  <c:v>2.5526729528289289E-2</c:v>
                </c:pt>
                <c:pt idx="80">
                  <c:v>2.5526729528289289E-2</c:v>
                </c:pt>
                <c:pt idx="81">
                  <c:v>2.5526729528289289E-2</c:v>
                </c:pt>
                <c:pt idx="82">
                  <c:v>2.5526729528289289E-2</c:v>
                </c:pt>
                <c:pt idx="83">
                  <c:v>2.5526729528289289E-2</c:v>
                </c:pt>
                <c:pt idx="84">
                  <c:v>1.8790889346773278E-2</c:v>
                </c:pt>
                <c:pt idx="85">
                  <c:v>1.8790889346773278E-2</c:v>
                </c:pt>
                <c:pt idx="86">
                  <c:v>1.8790889346773278E-2</c:v>
                </c:pt>
                <c:pt idx="87">
                  <c:v>1.8790889346773278E-2</c:v>
                </c:pt>
                <c:pt idx="88">
                  <c:v>1.8790889346773278E-2</c:v>
                </c:pt>
                <c:pt idx="89">
                  <c:v>1.8790889346773278E-2</c:v>
                </c:pt>
                <c:pt idx="90">
                  <c:v>1.8790889346773278E-2</c:v>
                </c:pt>
                <c:pt idx="91">
                  <c:v>1.8790889346773278E-2</c:v>
                </c:pt>
                <c:pt idx="92">
                  <c:v>1.8790889346773278E-2</c:v>
                </c:pt>
                <c:pt idx="93">
                  <c:v>1.8790889346773278E-2</c:v>
                </c:pt>
                <c:pt idx="94">
                  <c:v>1.8790889346773278E-2</c:v>
                </c:pt>
                <c:pt idx="95">
                  <c:v>1.8790889346773278E-2</c:v>
                </c:pt>
                <c:pt idx="96">
                  <c:v>2.1090871356669878E-2</c:v>
                </c:pt>
                <c:pt idx="97">
                  <c:v>2.1090871356669878E-2</c:v>
                </c:pt>
                <c:pt idx="98">
                  <c:v>2.1090871356669878E-2</c:v>
                </c:pt>
                <c:pt idx="99">
                  <c:v>2.1090871356669878E-2</c:v>
                </c:pt>
                <c:pt idx="100">
                  <c:v>2.1090871356669878E-2</c:v>
                </c:pt>
                <c:pt idx="101">
                  <c:v>2.1090871356669878E-2</c:v>
                </c:pt>
                <c:pt idx="102">
                  <c:v>2.1090871356669878E-2</c:v>
                </c:pt>
                <c:pt idx="103">
                  <c:v>2.1090871356669878E-2</c:v>
                </c:pt>
                <c:pt idx="104">
                  <c:v>2.1090871356669878E-2</c:v>
                </c:pt>
                <c:pt idx="105">
                  <c:v>2.1090871356669878E-2</c:v>
                </c:pt>
                <c:pt idx="106">
                  <c:v>2.1090871356669878E-2</c:v>
                </c:pt>
                <c:pt idx="107">
                  <c:v>2.1090871356669878E-2</c:v>
                </c:pt>
                <c:pt idx="108">
                  <c:v>1.6327376023304283E-2</c:v>
                </c:pt>
                <c:pt idx="109">
                  <c:v>1.6327376023304283E-2</c:v>
                </c:pt>
                <c:pt idx="110">
                  <c:v>1.6327376023304283E-2</c:v>
                </c:pt>
                <c:pt idx="111">
                  <c:v>1.6327376023304283E-2</c:v>
                </c:pt>
                <c:pt idx="112">
                  <c:v>1.6327376023304283E-2</c:v>
                </c:pt>
                <c:pt idx="113">
                  <c:v>1.6327376023304283E-2</c:v>
                </c:pt>
                <c:pt idx="114">
                  <c:v>1.6327376023304283E-2</c:v>
                </c:pt>
                <c:pt idx="115">
                  <c:v>1.6327376023304283E-2</c:v>
                </c:pt>
                <c:pt idx="116">
                  <c:v>1.6327376023304283E-2</c:v>
                </c:pt>
                <c:pt idx="117">
                  <c:v>1.6327376023304283E-2</c:v>
                </c:pt>
                <c:pt idx="118">
                  <c:v>1.6327376023304283E-2</c:v>
                </c:pt>
                <c:pt idx="119">
                  <c:v>1.6327376023304283E-2</c:v>
                </c:pt>
                <c:pt idx="120">
                  <c:v>2.2117523252795535E-2</c:v>
                </c:pt>
                <c:pt idx="121">
                  <c:v>2.2117523252795535E-2</c:v>
                </c:pt>
                <c:pt idx="122">
                  <c:v>2.2117523252795535E-2</c:v>
                </c:pt>
                <c:pt idx="123">
                  <c:v>2.2117523252795535E-2</c:v>
                </c:pt>
                <c:pt idx="124">
                  <c:v>2.2117523252795535E-2</c:v>
                </c:pt>
                <c:pt idx="125">
                  <c:v>2.2117523252795535E-2</c:v>
                </c:pt>
                <c:pt idx="126">
                  <c:v>2.2117523252795535E-2</c:v>
                </c:pt>
                <c:pt idx="127">
                  <c:v>2.2117523252795535E-2</c:v>
                </c:pt>
                <c:pt idx="128">
                  <c:v>2.2117523252795535E-2</c:v>
                </c:pt>
                <c:pt idx="129">
                  <c:v>2.2117523252795535E-2</c:v>
                </c:pt>
                <c:pt idx="130">
                  <c:v>2.2117523252795535E-2</c:v>
                </c:pt>
                <c:pt idx="131">
                  <c:v>2.2117523252795535E-2</c:v>
                </c:pt>
                <c:pt idx="132">
                  <c:v>2.6215652103979907E-2</c:v>
                </c:pt>
                <c:pt idx="133">
                  <c:v>2.6215652103979907E-2</c:v>
                </c:pt>
                <c:pt idx="134">
                  <c:v>2.6215652103979907E-2</c:v>
                </c:pt>
                <c:pt idx="135">
                  <c:v>2.6215652103979907E-2</c:v>
                </c:pt>
                <c:pt idx="136">
                  <c:v>2.6215652103979907E-2</c:v>
                </c:pt>
                <c:pt idx="137">
                  <c:v>2.6215652103979907E-2</c:v>
                </c:pt>
                <c:pt idx="138">
                  <c:v>2.6215652103979907E-2</c:v>
                </c:pt>
                <c:pt idx="139">
                  <c:v>2.6215652103979907E-2</c:v>
                </c:pt>
                <c:pt idx="140">
                  <c:v>2.6215652103979907E-2</c:v>
                </c:pt>
                <c:pt idx="141">
                  <c:v>2.6215652103979907E-2</c:v>
                </c:pt>
                <c:pt idx="142">
                  <c:v>2.6215652103979907E-2</c:v>
                </c:pt>
                <c:pt idx="143">
                  <c:v>2.6215652103979907E-2</c:v>
                </c:pt>
                <c:pt idx="144">
                  <c:v>2.7907454349392461E-2</c:v>
                </c:pt>
                <c:pt idx="145">
                  <c:v>2.7907454349392461E-2</c:v>
                </c:pt>
                <c:pt idx="146">
                  <c:v>2.7907454349392461E-2</c:v>
                </c:pt>
                <c:pt idx="147">
                  <c:v>2.7907454349392461E-2</c:v>
                </c:pt>
                <c:pt idx="148">
                  <c:v>2.7907454349392461E-2</c:v>
                </c:pt>
                <c:pt idx="149">
                  <c:v>2.7907454349392461E-2</c:v>
                </c:pt>
                <c:pt idx="150">
                  <c:v>2.7907454349392461E-2</c:v>
                </c:pt>
                <c:pt idx="151">
                  <c:v>2.7907454349392461E-2</c:v>
                </c:pt>
                <c:pt idx="152">
                  <c:v>2.7907454349392461E-2</c:v>
                </c:pt>
                <c:pt idx="153">
                  <c:v>2.7907454349392461E-2</c:v>
                </c:pt>
                <c:pt idx="154">
                  <c:v>2.7907454349392461E-2</c:v>
                </c:pt>
                <c:pt idx="155">
                  <c:v>2.7907454349392461E-2</c:v>
                </c:pt>
                <c:pt idx="156">
                  <c:v>2.8239798060672922E-2</c:v>
                </c:pt>
                <c:pt idx="157">
                  <c:v>2.8239798060672922E-2</c:v>
                </c:pt>
                <c:pt idx="158">
                  <c:v>2.8239798060672922E-2</c:v>
                </c:pt>
                <c:pt idx="159">
                  <c:v>2.8239798060672922E-2</c:v>
                </c:pt>
                <c:pt idx="160">
                  <c:v>2.8239798060672922E-2</c:v>
                </c:pt>
                <c:pt idx="161">
                  <c:v>2.8239798060672922E-2</c:v>
                </c:pt>
                <c:pt idx="162">
                  <c:v>2.8239798060672922E-2</c:v>
                </c:pt>
                <c:pt idx="163">
                  <c:v>2.8239798060672922E-2</c:v>
                </c:pt>
                <c:pt idx="164">
                  <c:v>2.8239798060672922E-2</c:v>
                </c:pt>
                <c:pt idx="165">
                  <c:v>2.8239798060672922E-2</c:v>
                </c:pt>
                <c:pt idx="166">
                  <c:v>2.8239798060672922E-2</c:v>
                </c:pt>
                <c:pt idx="167">
                  <c:v>2.8239798060672922E-2</c:v>
                </c:pt>
                <c:pt idx="168">
                  <c:v>3.0983895588548124E-2</c:v>
                </c:pt>
                <c:pt idx="169">
                  <c:v>3.0983895588548124E-2</c:v>
                </c:pt>
                <c:pt idx="170">
                  <c:v>3.0983895588548124E-2</c:v>
                </c:pt>
                <c:pt idx="171">
                  <c:v>3.0983895588548124E-2</c:v>
                </c:pt>
                <c:pt idx="172">
                  <c:v>3.0983895588548124E-2</c:v>
                </c:pt>
                <c:pt idx="173">
                  <c:v>3.0983895588548124E-2</c:v>
                </c:pt>
                <c:pt idx="174">
                  <c:v>3.0983895588548124E-2</c:v>
                </c:pt>
                <c:pt idx="175">
                  <c:v>3.0983895588548124E-2</c:v>
                </c:pt>
                <c:pt idx="176">
                  <c:v>3.0983895588548124E-2</c:v>
                </c:pt>
                <c:pt idx="177">
                  <c:v>3.0983895588548124E-2</c:v>
                </c:pt>
                <c:pt idx="178">
                  <c:v>3.0983895588548124E-2</c:v>
                </c:pt>
                <c:pt idx="179">
                  <c:v>3.0983895588548124E-2</c:v>
                </c:pt>
                <c:pt idx="180">
                  <c:v>2.9812828363938979E-2</c:v>
                </c:pt>
                <c:pt idx="181">
                  <c:v>2.9812828363938979E-2</c:v>
                </c:pt>
                <c:pt idx="182">
                  <c:v>2.9812828363938979E-2</c:v>
                </c:pt>
                <c:pt idx="183">
                  <c:v>2.9812828363938979E-2</c:v>
                </c:pt>
                <c:pt idx="184">
                  <c:v>2.9812828363938979E-2</c:v>
                </c:pt>
                <c:pt idx="185">
                  <c:v>2.9812828363938979E-2</c:v>
                </c:pt>
                <c:pt idx="186">
                  <c:v>2.9812828363938979E-2</c:v>
                </c:pt>
                <c:pt idx="187">
                  <c:v>2.9812828363938979E-2</c:v>
                </c:pt>
                <c:pt idx="188">
                  <c:v>2.9812828363938979E-2</c:v>
                </c:pt>
                <c:pt idx="189">
                  <c:v>2.9812828363938979E-2</c:v>
                </c:pt>
                <c:pt idx="190">
                  <c:v>2.9812828363938979E-2</c:v>
                </c:pt>
                <c:pt idx="191">
                  <c:v>2.9812828363938979E-2</c:v>
                </c:pt>
                <c:pt idx="192">
                  <c:v>3.0162350970405205E-2</c:v>
                </c:pt>
                <c:pt idx="193">
                  <c:v>3.0162350970405205E-2</c:v>
                </c:pt>
                <c:pt idx="194">
                  <c:v>3.0162350970405205E-2</c:v>
                </c:pt>
                <c:pt idx="195">
                  <c:v>3.0162350970405205E-2</c:v>
                </c:pt>
                <c:pt idx="196">
                  <c:v>3.0162350970405205E-2</c:v>
                </c:pt>
                <c:pt idx="197">
                  <c:v>3.0162350970405205E-2</c:v>
                </c:pt>
                <c:pt idx="198">
                  <c:v>3.0162350970405205E-2</c:v>
                </c:pt>
                <c:pt idx="199">
                  <c:v>3.0162350970405205E-2</c:v>
                </c:pt>
                <c:pt idx="200">
                  <c:v>3.0162350970405205E-2</c:v>
                </c:pt>
                <c:pt idx="201">
                  <c:v>3.0162350970405205E-2</c:v>
                </c:pt>
                <c:pt idx="202">
                  <c:v>3.0162350970405205E-2</c:v>
                </c:pt>
                <c:pt idx="203">
                  <c:v>3.0162350970405205E-2</c:v>
                </c:pt>
                <c:pt idx="204">
                  <c:v>2.0000030740349735E-2</c:v>
                </c:pt>
                <c:pt idx="205">
                  <c:v>2.0000030740349735E-2</c:v>
                </c:pt>
                <c:pt idx="206">
                  <c:v>2.0000030740349735E-2</c:v>
                </c:pt>
                <c:pt idx="207">
                  <c:v>2.0000030740349735E-2</c:v>
                </c:pt>
                <c:pt idx="208">
                  <c:v>2.0000030740349735E-2</c:v>
                </c:pt>
                <c:pt idx="209">
                  <c:v>2.0000030740349735E-2</c:v>
                </c:pt>
                <c:pt idx="210">
                  <c:v>2.0000030740349735E-2</c:v>
                </c:pt>
                <c:pt idx="211">
                  <c:v>2.0000030740349735E-2</c:v>
                </c:pt>
                <c:pt idx="212">
                  <c:v>2.0000030740349735E-2</c:v>
                </c:pt>
                <c:pt idx="213">
                  <c:v>2.0000030740349735E-2</c:v>
                </c:pt>
                <c:pt idx="214">
                  <c:v>2.0000030740349735E-2</c:v>
                </c:pt>
                <c:pt idx="215">
                  <c:v>2.0000030740349735E-2</c:v>
                </c:pt>
                <c:pt idx="216">
                  <c:v>2.8680086388864674E-2</c:v>
                </c:pt>
                <c:pt idx="217">
                  <c:v>2.8680086388864674E-2</c:v>
                </c:pt>
                <c:pt idx="218">
                  <c:v>2.8680086388864674E-2</c:v>
                </c:pt>
                <c:pt idx="219">
                  <c:v>2.8680086388864674E-2</c:v>
                </c:pt>
                <c:pt idx="220">
                  <c:v>2.8680086388864674E-2</c:v>
                </c:pt>
                <c:pt idx="221">
                  <c:v>2.8680086388864674E-2</c:v>
                </c:pt>
                <c:pt idx="222">
                  <c:v>2.8680086388864674E-2</c:v>
                </c:pt>
                <c:pt idx="223">
                  <c:v>2.8680086388864674E-2</c:v>
                </c:pt>
                <c:pt idx="224">
                  <c:v>2.8680086388864674E-2</c:v>
                </c:pt>
                <c:pt idx="225">
                  <c:v>2.8680086388864674E-2</c:v>
                </c:pt>
                <c:pt idx="226">
                  <c:v>2.8680086388864674E-2</c:v>
                </c:pt>
                <c:pt idx="227">
                  <c:v>2.8680086388864674E-2</c:v>
                </c:pt>
                <c:pt idx="228">
                  <c:v>3.0424097824790997E-2</c:v>
                </c:pt>
                <c:pt idx="229">
                  <c:v>3.0424097824790997E-2</c:v>
                </c:pt>
                <c:pt idx="230">
                  <c:v>3.0424097824790997E-2</c:v>
                </c:pt>
                <c:pt idx="231">
                  <c:v>3.0424097824790997E-2</c:v>
                </c:pt>
                <c:pt idx="232">
                  <c:v>3.0424097824790997E-2</c:v>
                </c:pt>
                <c:pt idx="233">
                  <c:v>3.0424097824790997E-2</c:v>
                </c:pt>
                <c:pt idx="234">
                  <c:v>3.0424097824790997E-2</c:v>
                </c:pt>
                <c:pt idx="235">
                  <c:v>3.0424097824790997E-2</c:v>
                </c:pt>
                <c:pt idx="236">
                  <c:v>3.0424097824790997E-2</c:v>
                </c:pt>
                <c:pt idx="237">
                  <c:v>3.0424097824790997E-2</c:v>
                </c:pt>
                <c:pt idx="238">
                  <c:v>3.0424097824790997E-2</c:v>
                </c:pt>
                <c:pt idx="239">
                  <c:v>3.0424097824790997E-2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49-4EE7-A57B-C1C966E24EFA}"/>
            </c:ext>
          </c:extLst>
        </c:ser>
        <c:ser>
          <c:idx val="6"/>
          <c:order val="6"/>
          <c:tx>
            <c:strRef>
              <c:f>Weights!$AY$3</c:f>
              <c:strCache>
                <c:ptCount val="1"/>
                <c:pt idx="0">
                  <c:v>AUD</c:v>
                </c:pt>
              </c:strCache>
            </c:strRef>
          </c:tx>
          <c:spPr>
            <a:pattFill prst="pct5">
              <a:fgClr>
                <a:schemeClr val="dk1">
                  <a:lumMod val="65000"/>
                  <a:lumOff val="35000"/>
                </a:schemeClr>
              </a:fgClr>
              <a:bgClr>
                <a:schemeClr val="bg1"/>
              </a:bgClr>
            </a:pattFill>
            <a:ln w="317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cat>
            <c:numRef>
              <c:f>Weights!$AR$4:$AR$243</c:f>
              <c:numCache>
                <c:formatCode>mmm\-yy</c:formatCode>
                <c:ptCount val="240"/>
                <c:pt idx="0">
                  <c:v>35826</c:v>
                </c:pt>
                <c:pt idx="1">
                  <c:v>35854</c:v>
                </c:pt>
                <c:pt idx="2">
                  <c:v>35885</c:v>
                </c:pt>
                <c:pt idx="3">
                  <c:v>35915</c:v>
                </c:pt>
                <c:pt idx="4">
                  <c:v>35946</c:v>
                </c:pt>
                <c:pt idx="5">
                  <c:v>35976</c:v>
                </c:pt>
                <c:pt idx="6">
                  <c:v>36007</c:v>
                </c:pt>
                <c:pt idx="7">
                  <c:v>36038</c:v>
                </c:pt>
                <c:pt idx="8">
                  <c:v>36068</c:v>
                </c:pt>
                <c:pt idx="9">
                  <c:v>36099</c:v>
                </c:pt>
                <c:pt idx="10">
                  <c:v>36129</c:v>
                </c:pt>
                <c:pt idx="11">
                  <c:v>36160</c:v>
                </c:pt>
                <c:pt idx="12">
                  <c:v>36191</c:v>
                </c:pt>
                <c:pt idx="13">
                  <c:v>36219</c:v>
                </c:pt>
                <c:pt idx="14">
                  <c:v>36250</c:v>
                </c:pt>
                <c:pt idx="15">
                  <c:v>36280</c:v>
                </c:pt>
                <c:pt idx="16">
                  <c:v>36311</c:v>
                </c:pt>
                <c:pt idx="17">
                  <c:v>36341</c:v>
                </c:pt>
                <c:pt idx="18">
                  <c:v>36372</c:v>
                </c:pt>
                <c:pt idx="19">
                  <c:v>36403</c:v>
                </c:pt>
                <c:pt idx="20">
                  <c:v>36433</c:v>
                </c:pt>
                <c:pt idx="21">
                  <c:v>36464</c:v>
                </c:pt>
                <c:pt idx="22">
                  <c:v>36494</c:v>
                </c:pt>
                <c:pt idx="23">
                  <c:v>36525</c:v>
                </c:pt>
                <c:pt idx="24">
                  <c:v>36556</c:v>
                </c:pt>
                <c:pt idx="25">
                  <c:v>36585</c:v>
                </c:pt>
                <c:pt idx="26">
                  <c:v>36616</c:v>
                </c:pt>
                <c:pt idx="27">
                  <c:v>36646</c:v>
                </c:pt>
                <c:pt idx="28">
                  <c:v>36677</c:v>
                </c:pt>
                <c:pt idx="29">
                  <c:v>36707</c:v>
                </c:pt>
                <c:pt idx="30">
                  <c:v>36738</c:v>
                </c:pt>
                <c:pt idx="31">
                  <c:v>36769</c:v>
                </c:pt>
                <c:pt idx="32">
                  <c:v>36799</c:v>
                </c:pt>
                <c:pt idx="33">
                  <c:v>36830</c:v>
                </c:pt>
                <c:pt idx="34">
                  <c:v>36860</c:v>
                </c:pt>
                <c:pt idx="35">
                  <c:v>36891</c:v>
                </c:pt>
                <c:pt idx="36">
                  <c:v>36922</c:v>
                </c:pt>
                <c:pt idx="37">
                  <c:v>36950</c:v>
                </c:pt>
                <c:pt idx="38">
                  <c:v>36981</c:v>
                </c:pt>
                <c:pt idx="39">
                  <c:v>37011</c:v>
                </c:pt>
                <c:pt idx="40">
                  <c:v>37042</c:v>
                </c:pt>
                <c:pt idx="41">
                  <c:v>37072</c:v>
                </c:pt>
                <c:pt idx="42">
                  <c:v>37103</c:v>
                </c:pt>
                <c:pt idx="43">
                  <c:v>37134</c:v>
                </c:pt>
                <c:pt idx="44">
                  <c:v>37164</c:v>
                </c:pt>
                <c:pt idx="45">
                  <c:v>37195</c:v>
                </c:pt>
                <c:pt idx="46">
                  <c:v>37225</c:v>
                </c:pt>
                <c:pt idx="47">
                  <c:v>37256</c:v>
                </c:pt>
                <c:pt idx="48">
                  <c:v>37287</c:v>
                </c:pt>
                <c:pt idx="49">
                  <c:v>37315</c:v>
                </c:pt>
                <c:pt idx="50">
                  <c:v>37346</c:v>
                </c:pt>
                <c:pt idx="51">
                  <c:v>37376</c:v>
                </c:pt>
                <c:pt idx="52">
                  <c:v>37407</c:v>
                </c:pt>
                <c:pt idx="53">
                  <c:v>37437</c:v>
                </c:pt>
                <c:pt idx="54">
                  <c:v>37468</c:v>
                </c:pt>
                <c:pt idx="55">
                  <c:v>37499</c:v>
                </c:pt>
                <c:pt idx="56">
                  <c:v>37529</c:v>
                </c:pt>
                <c:pt idx="57">
                  <c:v>37560</c:v>
                </c:pt>
                <c:pt idx="58">
                  <c:v>37590</c:v>
                </c:pt>
                <c:pt idx="59">
                  <c:v>37621</c:v>
                </c:pt>
                <c:pt idx="60">
                  <c:v>37652</c:v>
                </c:pt>
                <c:pt idx="61">
                  <c:v>37680</c:v>
                </c:pt>
                <c:pt idx="62">
                  <c:v>37711</c:v>
                </c:pt>
                <c:pt idx="63">
                  <c:v>37741</c:v>
                </c:pt>
                <c:pt idx="64">
                  <c:v>37772</c:v>
                </c:pt>
                <c:pt idx="65">
                  <c:v>37802</c:v>
                </c:pt>
                <c:pt idx="66">
                  <c:v>37833</c:v>
                </c:pt>
                <c:pt idx="67">
                  <c:v>37864</c:v>
                </c:pt>
                <c:pt idx="68">
                  <c:v>37894</c:v>
                </c:pt>
                <c:pt idx="69">
                  <c:v>37925</c:v>
                </c:pt>
                <c:pt idx="70">
                  <c:v>37955</c:v>
                </c:pt>
                <c:pt idx="71">
                  <c:v>37986</c:v>
                </c:pt>
                <c:pt idx="72">
                  <c:v>38017</c:v>
                </c:pt>
                <c:pt idx="73">
                  <c:v>38046</c:v>
                </c:pt>
                <c:pt idx="74">
                  <c:v>38077</c:v>
                </c:pt>
                <c:pt idx="75">
                  <c:v>38107</c:v>
                </c:pt>
                <c:pt idx="76">
                  <c:v>38138</c:v>
                </c:pt>
                <c:pt idx="77">
                  <c:v>38168</c:v>
                </c:pt>
                <c:pt idx="78">
                  <c:v>38199</c:v>
                </c:pt>
                <c:pt idx="79">
                  <c:v>38230</c:v>
                </c:pt>
                <c:pt idx="80">
                  <c:v>38260</c:v>
                </c:pt>
                <c:pt idx="81">
                  <c:v>38291</c:v>
                </c:pt>
                <c:pt idx="82">
                  <c:v>38321</c:v>
                </c:pt>
                <c:pt idx="83">
                  <c:v>38352</c:v>
                </c:pt>
                <c:pt idx="84">
                  <c:v>38383</c:v>
                </c:pt>
                <c:pt idx="85">
                  <c:v>38411</c:v>
                </c:pt>
                <c:pt idx="86">
                  <c:v>38442</c:v>
                </c:pt>
                <c:pt idx="87">
                  <c:v>38472</c:v>
                </c:pt>
                <c:pt idx="88">
                  <c:v>38503</c:v>
                </c:pt>
                <c:pt idx="89">
                  <c:v>38533</c:v>
                </c:pt>
                <c:pt idx="90">
                  <c:v>38564</c:v>
                </c:pt>
                <c:pt idx="91">
                  <c:v>38595</c:v>
                </c:pt>
                <c:pt idx="92">
                  <c:v>38625</c:v>
                </c:pt>
                <c:pt idx="93">
                  <c:v>38656</c:v>
                </c:pt>
                <c:pt idx="94">
                  <c:v>38686</c:v>
                </c:pt>
                <c:pt idx="95">
                  <c:v>38717</c:v>
                </c:pt>
                <c:pt idx="96">
                  <c:v>38748</c:v>
                </c:pt>
                <c:pt idx="97">
                  <c:v>38776</c:v>
                </c:pt>
                <c:pt idx="98">
                  <c:v>38807</c:v>
                </c:pt>
                <c:pt idx="99">
                  <c:v>38837</c:v>
                </c:pt>
                <c:pt idx="100">
                  <c:v>38868</c:v>
                </c:pt>
                <c:pt idx="101">
                  <c:v>38898</c:v>
                </c:pt>
                <c:pt idx="102">
                  <c:v>38929</c:v>
                </c:pt>
                <c:pt idx="103">
                  <c:v>38960</c:v>
                </c:pt>
                <c:pt idx="104">
                  <c:v>38990</c:v>
                </c:pt>
                <c:pt idx="105">
                  <c:v>39021</c:v>
                </c:pt>
                <c:pt idx="106">
                  <c:v>39051</c:v>
                </c:pt>
                <c:pt idx="107">
                  <c:v>39082</c:v>
                </c:pt>
                <c:pt idx="108">
                  <c:v>39113</c:v>
                </c:pt>
                <c:pt idx="109">
                  <c:v>39141</c:v>
                </c:pt>
                <c:pt idx="110">
                  <c:v>39172</c:v>
                </c:pt>
                <c:pt idx="111">
                  <c:v>39202</c:v>
                </c:pt>
                <c:pt idx="112">
                  <c:v>39233</c:v>
                </c:pt>
                <c:pt idx="113">
                  <c:v>39263</c:v>
                </c:pt>
                <c:pt idx="114">
                  <c:v>39294</c:v>
                </c:pt>
                <c:pt idx="115">
                  <c:v>39325</c:v>
                </c:pt>
                <c:pt idx="116">
                  <c:v>39355</c:v>
                </c:pt>
                <c:pt idx="117">
                  <c:v>39386</c:v>
                </c:pt>
                <c:pt idx="118">
                  <c:v>39416</c:v>
                </c:pt>
                <c:pt idx="119">
                  <c:v>39447</c:v>
                </c:pt>
                <c:pt idx="120">
                  <c:v>39478</c:v>
                </c:pt>
                <c:pt idx="121">
                  <c:v>39507</c:v>
                </c:pt>
                <c:pt idx="122">
                  <c:v>39538</c:v>
                </c:pt>
                <c:pt idx="123">
                  <c:v>39568</c:v>
                </c:pt>
                <c:pt idx="124">
                  <c:v>39599</c:v>
                </c:pt>
                <c:pt idx="125">
                  <c:v>39629</c:v>
                </c:pt>
                <c:pt idx="126">
                  <c:v>39660</c:v>
                </c:pt>
                <c:pt idx="127">
                  <c:v>39691</c:v>
                </c:pt>
                <c:pt idx="128">
                  <c:v>39721</c:v>
                </c:pt>
                <c:pt idx="129">
                  <c:v>39752</c:v>
                </c:pt>
                <c:pt idx="130">
                  <c:v>39782</c:v>
                </c:pt>
                <c:pt idx="131">
                  <c:v>39813</c:v>
                </c:pt>
                <c:pt idx="132">
                  <c:v>39844</c:v>
                </c:pt>
                <c:pt idx="133">
                  <c:v>39872</c:v>
                </c:pt>
                <c:pt idx="134">
                  <c:v>39903</c:v>
                </c:pt>
                <c:pt idx="135">
                  <c:v>39933</c:v>
                </c:pt>
                <c:pt idx="136">
                  <c:v>39964</c:v>
                </c:pt>
                <c:pt idx="137">
                  <c:v>39994</c:v>
                </c:pt>
                <c:pt idx="138">
                  <c:v>40025</c:v>
                </c:pt>
                <c:pt idx="139">
                  <c:v>40056</c:v>
                </c:pt>
                <c:pt idx="140">
                  <c:v>40086</c:v>
                </c:pt>
                <c:pt idx="141">
                  <c:v>40117</c:v>
                </c:pt>
                <c:pt idx="142">
                  <c:v>40147</c:v>
                </c:pt>
                <c:pt idx="143">
                  <c:v>40178</c:v>
                </c:pt>
                <c:pt idx="144">
                  <c:v>40209</c:v>
                </c:pt>
                <c:pt idx="145">
                  <c:v>40237</c:v>
                </c:pt>
                <c:pt idx="146">
                  <c:v>40268</c:v>
                </c:pt>
                <c:pt idx="147">
                  <c:v>40298</c:v>
                </c:pt>
                <c:pt idx="148">
                  <c:v>40329</c:v>
                </c:pt>
                <c:pt idx="149">
                  <c:v>40359</c:v>
                </c:pt>
                <c:pt idx="150">
                  <c:v>40390</c:v>
                </c:pt>
                <c:pt idx="151">
                  <c:v>40421</c:v>
                </c:pt>
                <c:pt idx="152">
                  <c:v>40451</c:v>
                </c:pt>
                <c:pt idx="153">
                  <c:v>40482</c:v>
                </c:pt>
                <c:pt idx="154">
                  <c:v>40512</c:v>
                </c:pt>
                <c:pt idx="155">
                  <c:v>40543</c:v>
                </c:pt>
                <c:pt idx="156">
                  <c:v>40574</c:v>
                </c:pt>
                <c:pt idx="157">
                  <c:v>40602</c:v>
                </c:pt>
                <c:pt idx="158">
                  <c:v>40633</c:v>
                </c:pt>
                <c:pt idx="159">
                  <c:v>40663</c:v>
                </c:pt>
                <c:pt idx="160">
                  <c:v>40694</c:v>
                </c:pt>
                <c:pt idx="161">
                  <c:v>40724</c:v>
                </c:pt>
                <c:pt idx="162">
                  <c:v>40755</c:v>
                </c:pt>
                <c:pt idx="163">
                  <c:v>40786</c:v>
                </c:pt>
                <c:pt idx="164">
                  <c:v>40816</c:v>
                </c:pt>
                <c:pt idx="165">
                  <c:v>40847</c:v>
                </c:pt>
                <c:pt idx="166">
                  <c:v>40877</c:v>
                </c:pt>
                <c:pt idx="167">
                  <c:v>40908</c:v>
                </c:pt>
                <c:pt idx="168">
                  <c:v>40939</c:v>
                </c:pt>
                <c:pt idx="169">
                  <c:v>40968</c:v>
                </c:pt>
                <c:pt idx="170">
                  <c:v>40999</c:v>
                </c:pt>
                <c:pt idx="171">
                  <c:v>41029</c:v>
                </c:pt>
                <c:pt idx="172">
                  <c:v>41060</c:v>
                </c:pt>
                <c:pt idx="173">
                  <c:v>41090</c:v>
                </c:pt>
                <c:pt idx="174">
                  <c:v>41121</c:v>
                </c:pt>
                <c:pt idx="175">
                  <c:v>41152</c:v>
                </c:pt>
                <c:pt idx="176">
                  <c:v>41182</c:v>
                </c:pt>
                <c:pt idx="177">
                  <c:v>41213</c:v>
                </c:pt>
                <c:pt idx="178">
                  <c:v>41243</c:v>
                </c:pt>
                <c:pt idx="179">
                  <c:v>41274</c:v>
                </c:pt>
                <c:pt idx="180">
                  <c:v>41305</c:v>
                </c:pt>
                <c:pt idx="181">
                  <c:v>41333</c:v>
                </c:pt>
                <c:pt idx="182">
                  <c:v>41364</c:v>
                </c:pt>
                <c:pt idx="183">
                  <c:v>41394</c:v>
                </c:pt>
                <c:pt idx="184">
                  <c:v>41425</c:v>
                </c:pt>
                <c:pt idx="185">
                  <c:v>41455</c:v>
                </c:pt>
                <c:pt idx="186">
                  <c:v>41486</c:v>
                </c:pt>
                <c:pt idx="187">
                  <c:v>41517</c:v>
                </c:pt>
                <c:pt idx="188">
                  <c:v>41547</c:v>
                </c:pt>
                <c:pt idx="189">
                  <c:v>41578</c:v>
                </c:pt>
                <c:pt idx="190">
                  <c:v>41608</c:v>
                </c:pt>
                <c:pt idx="191">
                  <c:v>41639</c:v>
                </c:pt>
                <c:pt idx="192">
                  <c:v>41670</c:v>
                </c:pt>
                <c:pt idx="193">
                  <c:v>41698</c:v>
                </c:pt>
                <c:pt idx="194">
                  <c:v>41729</c:v>
                </c:pt>
                <c:pt idx="195">
                  <c:v>41759</c:v>
                </c:pt>
                <c:pt idx="196">
                  <c:v>41790</c:v>
                </c:pt>
                <c:pt idx="197">
                  <c:v>41820</c:v>
                </c:pt>
                <c:pt idx="198">
                  <c:v>41851</c:v>
                </c:pt>
                <c:pt idx="199">
                  <c:v>41882</c:v>
                </c:pt>
                <c:pt idx="200">
                  <c:v>41912</c:v>
                </c:pt>
                <c:pt idx="201">
                  <c:v>41943</c:v>
                </c:pt>
                <c:pt idx="202">
                  <c:v>41973</c:v>
                </c:pt>
                <c:pt idx="203">
                  <c:v>42004</c:v>
                </c:pt>
                <c:pt idx="204">
                  <c:v>42035</c:v>
                </c:pt>
                <c:pt idx="205">
                  <c:v>42063</c:v>
                </c:pt>
                <c:pt idx="206">
                  <c:v>42094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42308</c:v>
                </c:pt>
                <c:pt idx="214">
                  <c:v>42338</c:v>
                </c:pt>
                <c:pt idx="215">
                  <c:v>42369</c:v>
                </c:pt>
                <c:pt idx="216">
                  <c:v>42400</c:v>
                </c:pt>
                <c:pt idx="217">
                  <c:v>42429</c:v>
                </c:pt>
                <c:pt idx="218">
                  <c:v>42460</c:v>
                </c:pt>
                <c:pt idx="219">
                  <c:v>42490</c:v>
                </c:pt>
                <c:pt idx="220">
                  <c:v>42521</c:v>
                </c:pt>
                <c:pt idx="221">
                  <c:v>42551</c:v>
                </c:pt>
                <c:pt idx="222">
                  <c:v>42582</c:v>
                </c:pt>
                <c:pt idx="223">
                  <c:v>42613</c:v>
                </c:pt>
                <c:pt idx="224">
                  <c:v>42643</c:v>
                </c:pt>
                <c:pt idx="225">
                  <c:v>42674</c:v>
                </c:pt>
                <c:pt idx="226">
                  <c:v>42704</c:v>
                </c:pt>
                <c:pt idx="227">
                  <c:v>42735</c:v>
                </c:pt>
                <c:pt idx="228">
                  <c:v>42766</c:v>
                </c:pt>
                <c:pt idx="229">
                  <c:v>42794</c:v>
                </c:pt>
                <c:pt idx="230">
                  <c:v>42825</c:v>
                </c:pt>
                <c:pt idx="231">
                  <c:v>42855</c:v>
                </c:pt>
                <c:pt idx="232">
                  <c:v>42886</c:v>
                </c:pt>
                <c:pt idx="233">
                  <c:v>42916</c:v>
                </c:pt>
                <c:pt idx="234">
                  <c:v>42947</c:v>
                </c:pt>
                <c:pt idx="235">
                  <c:v>42978</c:v>
                </c:pt>
                <c:pt idx="236">
                  <c:v>43008</c:v>
                </c:pt>
                <c:pt idx="237">
                  <c:v>43039</c:v>
                </c:pt>
                <c:pt idx="238">
                  <c:v>43069</c:v>
                </c:pt>
                <c:pt idx="239">
                  <c:v>43100</c:v>
                </c:pt>
              </c:numCache>
            </c:numRef>
          </c:cat>
          <c:val>
            <c:numRef>
              <c:f>Weights!$AY$4:$AY$243</c:f>
              <c:numCache>
                <c:formatCode>0.00%</c:formatCode>
                <c:ptCount val="240"/>
                <c:pt idx="0">
                  <c:v>1.6199087815841361E-2</c:v>
                </c:pt>
                <c:pt idx="1">
                  <c:v>1.6199087815841361E-2</c:v>
                </c:pt>
                <c:pt idx="2">
                  <c:v>1.6199087815841361E-2</c:v>
                </c:pt>
                <c:pt idx="3">
                  <c:v>1.6199087815841361E-2</c:v>
                </c:pt>
                <c:pt idx="4">
                  <c:v>1.6199087815841361E-2</c:v>
                </c:pt>
                <c:pt idx="5">
                  <c:v>1.6199087815841361E-2</c:v>
                </c:pt>
                <c:pt idx="6">
                  <c:v>1.6199087815841361E-2</c:v>
                </c:pt>
                <c:pt idx="7">
                  <c:v>1.6199087815841361E-2</c:v>
                </c:pt>
                <c:pt idx="8">
                  <c:v>1.6199087815841361E-2</c:v>
                </c:pt>
                <c:pt idx="9">
                  <c:v>1.6199087815841361E-2</c:v>
                </c:pt>
                <c:pt idx="10">
                  <c:v>1.6199087815841361E-2</c:v>
                </c:pt>
                <c:pt idx="11">
                  <c:v>1.6199087815841361E-2</c:v>
                </c:pt>
                <c:pt idx="12">
                  <c:v>1.5686581899098689E-2</c:v>
                </c:pt>
                <c:pt idx="13">
                  <c:v>1.5686581899098689E-2</c:v>
                </c:pt>
                <c:pt idx="14">
                  <c:v>1.5686581899098689E-2</c:v>
                </c:pt>
                <c:pt idx="15">
                  <c:v>1.5686581899098689E-2</c:v>
                </c:pt>
                <c:pt idx="16">
                  <c:v>1.5686581899098689E-2</c:v>
                </c:pt>
                <c:pt idx="17">
                  <c:v>1.5686581899098689E-2</c:v>
                </c:pt>
                <c:pt idx="18">
                  <c:v>1.5686581899098689E-2</c:v>
                </c:pt>
                <c:pt idx="19">
                  <c:v>1.5686581899098689E-2</c:v>
                </c:pt>
                <c:pt idx="20">
                  <c:v>1.5686581899098689E-2</c:v>
                </c:pt>
                <c:pt idx="21">
                  <c:v>1.5686581899098689E-2</c:v>
                </c:pt>
                <c:pt idx="22">
                  <c:v>1.5686581899098689E-2</c:v>
                </c:pt>
                <c:pt idx="23">
                  <c:v>1.5686581899098689E-2</c:v>
                </c:pt>
                <c:pt idx="24">
                  <c:v>1.4425354375334194E-2</c:v>
                </c:pt>
                <c:pt idx="25">
                  <c:v>1.4425354375334194E-2</c:v>
                </c:pt>
                <c:pt idx="26">
                  <c:v>1.4425354375334194E-2</c:v>
                </c:pt>
                <c:pt idx="27">
                  <c:v>1.4425354375334194E-2</c:v>
                </c:pt>
                <c:pt idx="28">
                  <c:v>1.4425354375334194E-2</c:v>
                </c:pt>
                <c:pt idx="29">
                  <c:v>1.4425354375334194E-2</c:v>
                </c:pt>
                <c:pt idx="30">
                  <c:v>1.4425354375334194E-2</c:v>
                </c:pt>
                <c:pt idx="31">
                  <c:v>1.4425354375334194E-2</c:v>
                </c:pt>
                <c:pt idx="32">
                  <c:v>1.4425354375334194E-2</c:v>
                </c:pt>
                <c:pt idx="33">
                  <c:v>1.4425354375334194E-2</c:v>
                </c:pt>
                <c:pt idx="34">
                  <c:v>1.4425354375334194E-2</c:v>
                </c:pt>
                <c:pt idx="35">
                  <c:v>1.4425354375334194E-2</c:v>
                </c:pt>
                <c:pt idx="36">
                  <c:v>1.7333917019163456E-2</c:v>
                </c:pt>
                <c:pt idx="37">
                  <c:v>1.7333917019163456E-2</c:v>
                </c:pt>
                <c:pt idx="38">
                  <c:v>1.7333917019163456E-2</c:v>
                </c:pt>
                <c:pt idx="39">
                  <c:v>1.7333917019163456E-2</c:v>
                </c:pt>
                <c:pt idx="40">
                  <c:v>1.7333917019163456E-2</c:v>
                </c:pt>
                <c:pt idx="41">
                  <c:v>1.7333917019163456E-2</c:v>
                </c:pt>
                <c:pt idx="42">
                  <c:v>1.7333917019163456E-2</c:v>
                </c:pt>
                <c:pt idx="43">
                  <c:v>1.7333917019163456E-2</c:v>
                </c:pt>
                <c:pt idx="44">
                  <c:v>1.7333917019163456E-2</c:v>
                </c:pt>
                <c:pt idx="45">
                  <c:v>1.7333917019163456E-2</c:v>
                </c:pt>
                <c:pt idx="46">
                  <c:v>1.7333917019163456E-2</c:v>
                </c:pt>
                <c:pt idx="47">
                  <c:v>1.7333917019163456E-2</c:v>
                </c:pt>
                <c:pt idx="48">
                  <c:v>8.9700199879778359E-3</c:v>
                </c:pt>
                <c:pt idx="49">
                  <c:v>8.9700199879778359E-3</c:v>
                </c:pt>
                <c:pt idx="50">
                  <c:v>8.9700199879778359E-3</c:v>
                </c:pt>
                <c:pt idx="51">
                  <c:v>8.9700199879778359E-3</c:v>
                </c:pt>
                <c:pt idx="52">
                  <c:v>8.9700199879778359E-3</c:v>
                </c:pt>
                <c:pt idx="53">
                  <c:v>8.9700199879778359E-3</c:v>
                </c:pt>
                <c:pt idx="54">
                  <c:v>8.9700199879778359E-3</c:v>
                </c:pt>
                <c:pt idx="55">
                  <c:v>8.9700199879778359E-3</c:v>
                </c:pt>
                <c:pt idx="56">
                  <c:v>8.9700199879778359E-3</c:v>
                </c:pt>
                <c:pt idx="57">
                  <c:v>8.9700199879778359E-3</c:v>
                </c:pt>
                <c:pt idx="58">
                  <c:v>8.9700199879778359E-3</c:v>
                </c:pt>
                <c:pt idx="59">
                  <c:v>8.9700199879778359E-3</c:v>
                </c:pt>
                <c:pt idx="60">
                  <c:v>1.0158807329306269E-2</c:v>
                </c:pt>
                <c:pt idx="61">
                  <c:v>1.0158807329306269E-2</c:v>
                </c:pt>
                <c:pt idx="62">
                  <c:v>1.0158807329306269E-2</c:v>
                </c:pt>
                <c:pt idx="63">
                  <c:v>1.0158807329306269E-2</c:v>
                </c:pt>
                <c:pt idx="64">
                  <c:v>1.0158807329306269E-2</c:v>
                </c:pt>
                <c:pt idx="65">
                  <c:v>1.0158807329306269E-2</c:v>
                </c:pt>
                <c:pt idx="66">
                  <c:v>1.0158807329306269E-2</c:v>
                </c:pt>
                <c:pt idx="67">
                  <c:v>1.0158807329306269E-2</c:v>
                </c:pt>
                <c:pt idx="68">
                  <c:v>1.0158807329306269E-2</c:v>
                </c:pt>
                <c:pt idx="69">
                  <c:v>1.0158807329306269E-2</c:v>
                </c:pt>
                <c:pt idx="70">
                  <c:v>1.0158807329306269E-2</c:v>
                </c:pt>
                <c:pt idx="71">
                  <c:v>1.0158807329306269E-2</c:v>
                </c:pt>
                <c:pt idx="72">
                  <c:v>9.3761054062332667E-3</c:v>
                </c:pt>
                <c:pt idx="73">
                  <c:v>9.3761054062332667E-3</c:v>
                </c:pt>
                <c:pt idx="74">
                  <c:v>9.3761054062332667E-3</c:v>
                </c:pt>
                <c:pt idx="75">
                  <c:v>9.3761054062332667E-3</c:v>
                </c:pt>
                <c:pt idx="76">
                  <c:v>9.3761054062332667E-3</c:v>
                </c:pt>
                <c:pt idx="77">
                  <c:v>9.3761054062332667E-3</c:v>
                </c:pt>
                <c:pt idx="78">
                  <c:v>9.3761054062332667E-3</c:v>
                </c:pt>
                <c:pt idx="79">
                  <c:v>9.3761054062332667E-3</c:v>
                </c:pt>
                <c:pt idx="80">
                  <c:v>9.3761054062332667E-3</c:v>
                </c:pt>
                <c:pt idx="81">
                  <c:v>9.3761054062332667E-3</c:v>
                </c:pt>
                <c:pt idx="82">
                  <c:v>9.3761054062332667E-3</c:v>
                </c:pt>
                <c:pt idx="83">
                  <c:v>9.3761054062332667E-3</c:v>
                </c:pt>
                <c:pt idx="84">
                  <c:v>1.0403294867760874E-2</c:v>
                </c:pt>
                <c:pt idx="85">
                  <c:v>1.0403294867760874E-2</c:v>
                </c:pt>
                <c:pt idx="86">
                  <c:v>1.0403294867760874E-2</c:v>
                </c:pt>
                <c:pt idx="87">
                  <c:v>1.0403294867760874E-2</c:v>
                </c:pt>
                <c:pt idx="88">
                  <c:v>1.0403294867760874E-2</c:v>
                </c:pt>
                <c:pt idx="89">
                  <c:v>1.0403294867760874E-2</c:v>
                </c:pt>
                <c:pt idx="90">
                  <c:v>1.0403294867760874E-2</c:v>
                </c:pt>
                <c:pt idx="91">
                  <c:v>1.0403294867760874E-2</c:v>
                </c:pt>
                <c:pt idx="92">
                  <c:v>1.0403294867760874E-2</c:v>
                </c:pt>
                <c:pt idx="93">
                  <c:v>1.0403294867760874E-2</c:v>
                </c:pt>
                <c:pt idx="94">
                  <c:v>1.0403294867760874E-2</c:v>
                </c:pt>
                <c:pt idx="95">
                  <c:v>1.0403294867760874E-2</c:v>
                </c:pt>
                <c:pt idx="96">
                  <c:v>9.0674795825464189E-3</c:v>
                </c:pt>
                <c:pt idx="97">
                  <c:v>9.0674795825464189E-3</c:v>
                </c:pt>
                <c:pt idx="98">
                  <c:v>9.0674795825464189E-3</c:v>
                </c:pt>
                <c:pt idx="99">
                  <c:v>9.0674795825464189E-3</c:v>
                </c:pt>
                <c:pt idx="100">
                  <c:v>9.0674795825464189E-3</c:v>
                </c:pt>
                <c:pt idx="101">
                  <c:v>9.0674795825464189E-3</c:v>
                </c:pt>
                <c:pt idx="102">
                  <c:v>9.0674795825464189E-3</c:v>
                </c:pt>
                <c:pt idx="103">
                  <c:v>9.0674795825464189E-3</c:v>
                </c:pt>
                <c:pt idx="104">
                  <c:v>9.0674795825464189E-3</c:v>
                </c:pt>
                <c:pt idx="105">
                  <c:v>9.0674795825464189E-3</c:v>
                </c:pt>
                <c:pt idx="106">
                  <c:v>9.0674795825464189E-3</c:v>
                </c:pt>
                <c:pt idx="107">
                  <c:v>9.0674795825464189E-3</c:v>
                </c:pt>
                <c:pt idx="108">
                  <c:v>8.8158584060460676E-3</c:v>
                </c:pt>
                <c:pt idx="109">
                  <c:v>8.8158584060460676E-3</c:v>
                </c:pt>
                <c:pt idx="110">
                  <c:v>8.8158584060460676E-3</c:v>
                </c:pt>
                <c:pt idx="111">
                  <c:v>8.8158584060460676E-3</c:v>
                </c:pt>
                <c:pt idx="112">
                  <c:v>8.8158584060460676E-3</c:v>
                </c:pt>
                <c:pt idx="113">
                  <c:v>8.8158584060460676E-3</c:v>
                </c:pt>
                <c:pt idx="114">
                  <c:v>8.8158584060460676E-3</c:v>
                </c:pt>
                <c:pt idx="115">
                  <c:v>8.8158584060460676E-3</c:v>
                </c:pt>
                <c:pt idx="116">
                  <c:v>8.8158584060460676E-3</c:v>
                </c:pt>
                <c:pt idx="117">
                  <c:v>8.8158584060460676E-3</c:v>
                </c:pt>
                <c:pt idx="118">
                  <c:v>8.8158584060460676E-3</c:v>
                </c:pt>
                <c:pt idx="119">
                  <c:v>8.8158584060460676E-3</c:v>
                </c:pt>
                <c:pt idx="120">
                  <c:v>1.0669144584660027E-2</c:v>
                </c:pt>
                <c:pt idx="121">
                  <c:v>1.0669144584660027E-2</c:v>
                </c:pt>
                <c:pt idx="122">
                  <c:v>1.0669144584660027E-2</c:v>
                </c:pt>
                <c:pt idx="123">
                  <c:v>1.0669144584660027E-2</c:v>
                </c:pt>
                <c:pt idx="124">
                  <c:v>1.0669144584660027E-2</c:v>
                </c:pt>
                <c:pt idx="125">
                  <c:v>1.0669144584660027E-2</c:v>
                </c:pt>
                <c:pt idx="126">
                  <c:v>1.0669144584660027E-2</c:v>
                </c:pt>
                <c:pt idx="127">
                  <c:v>1.0669144584660027E-2</c:v>
                </c:pt>
                <c:pt idx="128">
                  <c:v>1.0669144584660027E-2</c:v>
                </c:pt>
                <c:pt idx="129">
                  <c:v>1.0669144584660027E-2</c:v>
                </c:pt>
                <c:pt idx="130">
                  <c:v>1.0669144584660027E-2</c:v>
                </c:pt>
                <c:pt idx="131">
                  <c:v>1.0669144584660027E-2</c:v>
                </c:pt>
                <c:pt idx="132">
                  <c:v>1.5528377107864791E-2</c:v>
                </c:pt>
                <c:pt idx="133">
                  <c:v>1.5528377107864791E-2</c:v>
                </c:pt>
                <c:pt idx="134">
                  <c:v>1.5528377107864791E-2</c:v>
                </c:pt>
                <c:pt idx="135">
                  <c:v>1.5528377107864791E-2</c:v>
                </c:pt>
                <c:pt idx="136">
                  <c:v>1.5528377107864791E-2</c:v>
                </c:pt>
                <c:pt idx="137">
                  <c:v>1.5528377107864791E-2</c:v>
                </c:pt>
                <c:pt idx="138">
                  <c:v>1.5528377107864791E-2</c:v>
                </c:pt>
                <c:pt idx="139">
                  <c:v>1.5528377107864791E-2</c:v>
                </c:pt>
                <c:pt idx="140">
                  <c:v>1.5528377107864791E-2</c:v>
                </c:pt>
                <c:pt idx="141">
                  <c:v>1.5528377107864791E-2</c:v>
                </c:pt>
                <c:pt idx="142">
                  <c:v>1.5528377107864791E-2</c:v>
                </c:pt>
                <c:pt idx="143">
                  <c:v>1.5528377107864791E-2</c:v>
                </c:pt>
                <c:pt idx="144">
                  <c:v>1.5302897029943346E-2</c:v>
                </c:pt>
                <c:pt idx="145">
                  <c:v>1.5302897029943346E-2</c:v>
                </c:pt>
                <c:pt idx="146">
                  <c:v>1.5302897029943346E-2</c:v>
                </c:pt>
                <c:pt idx="147">
                  <c:v>1.5302897029943346E-2</c:v>
                </c:pt>
                <c:pt idx="148">
                  <c:v>1.5302897029943346E-2</c:v>
                </c:pt>
                <c:pt idx="149">
                  <c:v>1.5302897029943346E-2</c:v>
                </c:pt>
                <c:pt idx="150">
                  <c:v>1.5302897029943346E-2</c:v>
                </c:pt>
                <c:pt idx="151">
                  <c:v>1.5302897029943346E-2</c:v>
                </c:pt>
                <c:pt idx="152">
                  <c:v>1.5302897029943346E-2</c:v>
                </c:pt>
                <c:pt idx="153">
                  <c:v>1.5302897029943346E-2</c:v>
                </c:pt>
                <c:pt idx="154">
                  <c:v>1.5302897029943346E-2</c:v>
                </c:pt>
                <c:pt idx="155">
                  <c:v>1.5302897029943346E-2</c:v>
                </c:pt>
                <c:pt idx="156">
                  <c:v>1.3191141504117421E-2</c:v>
                </c:pt>
                <c:pt idx="157">
                  <c:v>1.3191141504117421E-2</c:v>
                </c:pt>
                <c:pt idx="158">
                  <c:v>1.3191141504117421E-2</c:v>
                </c:pt>
                <c:pt idx="159">
                  <c:v>1.3191141504117421E-2</c:v>
                </c:pt>
                <c:pt idx="160">
                  <c:v>1.3191141504117421E-2</c:v>
                </c:pt>
                <c:pt idx="161">
                  <c:v>1.3191141504117421E-2</c:v>
                </c:pt>
                <c:pt idx="162">
                  <c:v>1.3191141504117421E-2</c:v>
                </c:pt>
                <c:pt idx="163">
                  <c:v>1.3191141504117421E-2</c:v>
                </c:pt>
                <c:pt idx="164">
                  <c:v>1.3191141504117421E-2</c:v>
                </c:pt>
                <c:pt idx="165">
                  <c:v>1.3191141504117421E-2</c:v>
                </c:pt>
                <c:pt idx="166">
                  <c:v>1.3191141504117421E-2</c:v>
                </c:pt>
                <c:pt idx="167">
                  <c:v>1.3191141504117421E-2</c:v>
                </c:pt>
                <c:pt idx="168">
                  <c:v>2.2011737265210322E-2</c:v>
                </c:pt>
                <c:pt idx="169">
                  <c:v>2.2011737265210322E-2</c:v>
                </c:pt>
                <c:pt idx="170">
                  <c:v>2.2011737265210322E-2</c:v>
                </c:pt>
                <c:pt idx="171">
                  <c:v>2.2011737265210322E-2</c:v>
                </c:pt>
                <c:pt idx="172">
                  <c:v>2.2011737265210322E-2</c:v>
                </c:pt>
                <c:pt idx="173">
                  <c:v>2.2011737265210322E-2</c:v>
                </c:pt>
                <c:pt idx="174">
                  <c:v>2.2011737265210322E-2</c:v>
                </c:pt>
                <c:pt idx="175">
                  <c:v>2.2011737265210322E-2</c:v>
                </c:pt>
                <c:pt idx="176">
                  <c:v>2.2011737265210322E-2</c:v>
                </c:pt>
                <c:pt idx="177">
                  <c:v>2.2011737265210322E-2</c:v>
                </c:pt>
                <c:pt idx="178">
                  <c:v>2.2011737265210322E-2</c:v>
                </c:pt>
                <c:pt idx="179">
                  <c:v>2.2011737265210322E-2</c:v>
                </c:pt>
                <c:pt idx="180">
                  <c:v>2.1188075631879674E-2</c:v>
                </c:pt>
                <c:pt idx="181">
                  <c:v>2.1188075631879674E-2</c:v>
                </c:pt>
                <c:pt idx="182">
                  <c:v>2.1188075631879674E-2</c:v>
                </c:pt>
                <c:pt idx="183">
                  <c:v>2.1188075631879674E-2</c:v>
                </c:pt>
                <c:pt idx="184">
                  <c:v>2.1188075631879674E-2</c:v>
                </c:pt>
                <c:pt idx="185">
                  <c:v>2.1188075631879674E-2</c:v>
                </c:pt>
                <c:pt idx="186">
                  <c:v>2.1188075631879674E-2</c:v>
                </c:pt>
                <c:pt idx="187">
                  <c:v>2.1188075631879674E-2</c:v>
                </c:pt>
                <c:pt idx="188">
                  <c:v>2.1188075631879674E-2</c:v>
                </c:pt>
                <c:pt idx="189">
                  <c:v>2.1188075631879674E-2</c:v>
                </c:pt>
                <c:pt idx="190">
                  <c:v>2.1188075631879674E-2</c:v>
                </c:pt>
                <c:pt idx="191">
                  <c:v>2.1188075631879674E-2</c:v>
                </c:pt>
                <c:pt idx="192">
                  <c:v>2.2161506878507709E-2</c:v>
                </c:pt>
                <c:pt idx="193">
                  <c:v>2.2161506878507709E-2</c:v>
                </c:pt>
                <c:pt idx="194">
                  <c:v>2.2161506878507709E-2</c:v>
                </c:pt>
                <c:pt idx="195">
                  <c:v>2.2161506878507709E-2</c:v>
                </c:pt>
                <c:pt idx="196">
                  <c:v>2.2161506878507709E-2</c:v>
                </c:pt>
                <c:pt idx="197">
                  <c:v>2.2161506878507709E-2</c:v>
                </c:pt>
                <c:pt idx="198">
                  <c:v>2.2161506878507709E-2</c:v>
                </c:pt>
                <c:pt idx="199">
                  <c:v>2.2161506878507709E-2</c:v>
                </c:pt>
                <c:pt idx="200">
                  <c:v>2.2161506878507709E-2</c:v>
                </c:pt>
                <c:pt idx="201">
                  <c:v>2.2161506878507709E-2</c:v>
                </c:pt>
                <c:pt idx="202">
                  <c:v>2.2161506878507709E-2</c:v>
                </c:pt>
                <c:pt idx="203">
                  <c:v>2.2161506878507709E-2</c:v>
                </c:pt>
                <c:pt idx="204">
                  <c:v>1.7811368725130325E-2</c:v>
                </c:pt>
                <c:pt idx="205">
                  <c:v>1.7811368725130325E-2</c:v>
                </c:pt>
                <c:pt idx="206">
                  <c:v>1.7811368725130325E-2</c:v>
                </c:pt>
                <c:pt idx="207">
                  <c:v>1.7811368725130325E-2</c:v>
                </c:pt>
                <c:pt idx="208">
                  <c:v>1.7811368725130325E-2</c:v>
                </c:pt>
                <c:pt idx="209">
                  <c:v>1.7811368725130325E-2</c:v>
                </c:pt>
                <c:pt idx="210">
                  <c:v>1.7811368725130325E-2</c:v>
                </c:pt>
                <c:pt idx="211">
                  <c:v>1.7811368725130325E-2</c:v>
                </c:pt>
                <c:pt idx="212">
                  <c:v>1.7811368725130325E-2</c:v>
                </c:pt>
                <c:pt idx="213">
                  <c:v>1.7811368725130325E-2</c:v>
                </c:pt>
                <c:pt idx="214">
                  <c:v>1.7811368725130325E-2</c:v>
                </c:pt>
                <c:pt idx="215">
                  <c:v>1.7811368725130325E-2</c:v>
                </c:pt>
                <c:pt idx="216">
                  <c:v>2.213590826394481E-2</c:v>
                </c:pt>
                <c:pt idx="217">
                  <c:v>2.213590826394481E-2</c:v>
                </c:pt>
                <c:pt idx="218">
                  <c:v>2.213590826394481E-2</c:v>
                </c:pt>
                <c:pt idx="219">
                  <c:v>2.213590826394481E-2</c:v>
                </c:pt>
                <c:pt idx="220">
                  <c:v>2.213590826394481E-2</c:v>
                </c:pt>
                <c:pt idx="221">
                  <c:v>2.213590826394481E-2</c:v>
                </c:pt>
                <c:pt idx="222">
                  <c:v>2.213590826394481E-2</c:v>
                </c:pt>
                <c:pt idx="223">
                  <c:v>2.213590826394481E-2</c:v>
                </c:pt>
                <c:pt idx="224">
                  <c:v>2.213590826394481E-2</c:v>
                </c:pt>
                <c:pt idx="225">
                  <c:v>2.213590826394481E-2</c:v>
                </c:pt>
                <c:pt idx="226">
                  <c:v>2.213590826394481E-2</c:v>
                </c:pt>
                <c:pt idx="227">
                  <c:v>2.213590826394481E-2</c:v>
                </c:pt>
                <c:pt idx="228">
                  <c:v>2.3398424640391581E-2</c:v>
                </c:pt>
                <c:pt idx="229">
                  <c:v>2.3398424640391581E-2</c:v>
                </c:pt>
                <c:pt idx="230">
                  <c:v>2.3398424640391581E-2</c:v>
                </c:pt>
                <c:pt idx="231">
                  <c:v>2.3398424640391581E-2</c:v>
                </c:pt>
                <c:pt idx="232">
                  <c:v>2.3398424640391581E-2</c:v>
                </c:pt>
                <c:pt idx="233">
                  <c:v>2.3398424640391581E-2</c:v>
                </c:pt>
                <c:pt idx="234">
                  <c:v>2.3398424640391581E-2</c:v>
                </c:pt>
                <c:pt idx="235">
                  <c:v>2.3398424640391581E-2</c:v>
                </c:pt>
                <c:pt idx="236">
                  <c:v>2.3398424640391581E-2</c:v>
                </c:pt>
                <c:pt idx="237">
                  <c:v>2.3398424640391581E-2</c:v>
                </c:pt>
                <c:pt idx="238">
                  <c:v>2.3398424640391581E-2</c:v>
                </c:pt>
                <c:pt idx="239">
                  <c:v>2.3398424640391581E-2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49-4EE7-A57B-C1C966E24EFA}"/>
            </c:ext>
          </c:extLst>
        </c:ser>
        <c:ser>
          <c:idx val="7"/>
          <c:order val="7"/>
          <c:tx>
            <c:strRef>
              <c:f>Weights!$AZ$3</c:f>
              <c:strCache>
                <c:ptCount val="1"/>
                <c:pt idx="0">
                  <c:v>Other</c:v>
                </c:pt>
              </c:strCache>
            </c:strRef>
          </c:tx>
          <c:spPr>
            <a:pattFill prst="openDmnd">
              <a:fgClr>
                <a:schemeClr val="dk1">
                  <a:lumMod val="65000"/>
                  <a:lumOff val="35000"/>
                </a:schemeClr>
              </a:fgClr>
              <a:bgClr>
                <a:schemeClr val="bg1"/>
              </a:bgClr>
            </a:pattFill>
            <a:ln w="0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cat>
            <c:numRef>
              <c:f>Weights!$AR$4:$AR$243</c:f>
              <c:numCache>
                <c:formatCode>mmm\-yy</c:formatCode>
                <c:ptCount val="240"/>
                <c:pt idx="0">
                  <c:v>35826</c:v>
                </c:pt>
                <c:pt idx="1">
                  <c:v>35854</c:v>
                </c:pt>
                <c:pt idx="2">
                  <c:v>35885</c:v>
                </c:pt>
                <c:pt idx="3">
                  <c:v>35915</c:v>
                </c:pt>
                <c:pt idx="4">
                  <c:v>35946</c:v>
                </c:pt>
                <c:pt idx="5">
                  <c:v>35976</c:v>
                </c:pt>
                <c:pt idx="6">
                  <c:v>36007</c:v>
                </c:pt>
                <c:pt idx="7">
                  <c:v>36038</c:v>
                </c:pt>
                <c:pt idx="8">
                  <c:v>36068</c:v>
                </c:pt>
                <c:pt idx="9">
                  <c:v>36099</c:v>
                </c:pt>
                <c:pt idx="10">
                  <c:v>36129</c:v>
                </c:pt>
                <c:pt idx="11">
                  <c:v>36160</c:v>
                </c:pt>
                <c:pt idx="12">
                  <c:v>36191</c:v>
                </c:pt>
                <c:pt idx="13">
                  <c:v>36219</c:v>
                </c:pt>
                <c:pt idx="14">
                  <c:v>36250</c:v>
                </c:pt>
                <c:pt idx="15">
                  <c:v>36280</c:v>
                </c:pt>
                <c:pt idx="16">
                  <c:v>36311</c:v>
                </c:pt>
                <c:pt idx="17">
                  <c:v>36341</c:v>
                </c:pt>
                <c:pt idx="18">
                  <c:v>36372</c:v>
                </c:pt>
                <c:pt idx="19">
                  <c:v>36403</c:v>
                </c:pt>
                <c:pt idx="20">
                  <c:v>36433</c:v>
                </c:pt>
                <c:pt idx="21">
                  <c:v>36464</c:v>
                </c:pt>
                <c:pt idx="22">
                  <c:v>36494</c:v>
                </c:pt>
                <c:pt idx="23">
                  <c:v>36525</c:v>
                </c:pt>
                <c:pt idx="24">
                  <c:v>36556</c:v>
                </c:pt>
                <c:pt idx="25">
                  <c:v>36585</c:v>
                </c:pt>
                <c:pt idx="26">
                  <c:v>36616</c:v>
                </c:pt>
                <c:pt idx="27">
                  <c:v>36646</c:v>
                </c:pt>
                <c:pt idx="28">
                  <c:v>36677</c:v>
                </c:pt>
                <c:pt idx="29">
                  <c:v>36707</c:v>
                </c:pt>
                <c:pt idx="30">
                  <c:v>36738</c:v>
                </c:pt>
                <c:pt idx="31">
                  <c:v>36769</c:v>
                </c:pt>
                <c:pt idx="32">
                  <c:v>36799</c:v>
                </c:pt>
                <c:pt idx="33">
                  <c:v>36830</c:v>
                </c:pt>
                <c:pt idx="34">
                  <c:v>36860</c:v>
                </c:pt>
                <c:pt idx="35">
                  <c:v>36891</c:v>
                </c:pt>
                <c:pt idx="36">
                  <c:v>36922</c:v>
                </c:pt>
                <c:pt idx="37">
                  <c:v>36950</c:v>
                </c:pt>
                <c:pt idx="38">
                  <c:v>36981</c:v>
                </c:pt>
                <c:pt idx="39">
                  <c:v>37011</c:v>
                </c:pt>
                <c:pt idx="40">
                  <c:v>37042</c:v>
                </c:pt>
                <c:pt idx="41">
                  <c:v>37072</c:v>
                </c:pt>
                <c:pt idx="42">
                  <c:v>37103</c:v>
                </c:pt>
                <c:pt idx="43">
                  <c:v>37134</c:v>
                </c:pt>
                <c:pt idx="44">
                  <c:v>37164</c:v>
                </c:pt>
                <c:pt idx="45">
                  <c:v>37195</c:v>
                </c:pt>
                <c:pt idx="46">
                  <c:v>37225</c:v>
                </c:pt>
                <c:pt idx="47">
                  <c:v>37256</c:v>
                </c:pt>
                <c:pt idx="48">
                  <c:v>37287</c:v>
                </c:pt>
                <c:pt idx="49">
                  <c:v>37315</c:v>
                </c:pt>
                <c:pt idx="50">
                  <c:v>37346</c:v>
                </c:pt>
                <c:pt idx="51">
                  <c:v>37376</c:v>
                </c:pt>
                <c:pt idx="52">
                  <c:v>37407</c:v>
                </c:pt>
                <c:pt idx="53">
                  <c:v>37437</c:v>
                </c:pt>
                <c:pt idx="54">
                  <c:v>37468</c:v>
                </c:pt>
                <c:pt idx="55">
                  <c:v>37499</c:v>
                </c:pt>
                <c:pt idx="56">
                  <c:v>37529</c:v>
                </c:pt>
                <c:pt idx="57">
                  <c:v>37560</c:v>
                </c:pt>
                <c:pt idx="58">
                  <c:v>37590</c:v>
                </c:pt>
                <c:pt idx="59">
                  <c:v>37621</c:v>
                </c:pt>
                <c:pt idx="60">
                  <c:v>37652</c:v>
                </c:pt>
                <c:pt idx="61">
                  <c:v>37680</c:v>
                </c:pt>
                <c:pt idx="62">
                  <c:v>37711</c:v>
                </c:pt>
                <c:pt idx="63">
                  <c:v>37741</c:v>
                </c:pt>
                <c:pt idx="64">
                  <c:v>37772</c:v>
                </c:pt>
                <c:pt idx="65">
                  <c:v>37802</c:v>
                </c:pt>
                <c:pt idx="66">
                  <c:v>37833</c:v>
                </c:pt>
                <c:pt idx="67">
                  <c:v>37864</c:v>
                </c:pt>
                <c:pt idx="68">
                  <c:v>37894</c:v>
                </c:pt>
                <c:pt idx="69">
                  <c:v>37925</c:v>
                </c:pt>
                <c:pt idx="70">
                  <c:v>37955</c:v>
                </c:pt>
                <c:pt idx="71">
                  <c:v>37986</c:v>
                </c:pt>
                <c:pt idx="72">
                  <c:v>38017</c:v>
                </c:pt>
                <c:pt idx="73">
                  <c:v>38046</c:v>
                </c:pt>
                <c:pt idx="74">
                  <c:v>38077</c:v>
                </c:pt>
                <c:pt idx="75">
                  <c:v>38107</c:v>
                </c:pt>
                <c:pt idx="76">
                  <c:v>38138</c:v>
                </c:pt>
                <c:pt idx="77">
                  <c:v>38168</c:v>
                </c:pt>
                <c:pt idx="78">
                  <c:v>38199</c:v>
                </c:pt>
                <c:pt idx="79">
                  <c:v>38230</c:v>
                </c:pt>
                <c:pt idx="80">
                  <c:v>38260</c:v>
                </c:pt>
                <c:pt idx="81">
                  <c:v>38291</c:v>
                </c:pt>
                <c:pt idx="82">
                  <c:v>38321</c:v>
                </c:pt>
                <c:pt idx="83">
                  <c:v>38352</c:v>
                </c:pt>
                <c:pt idx="84">
                  <c:v>38383</c:v>
                </c:pt>
                <c:pt idx="85">
                  <c:v>38411</c:v>
                </c:pt>
                <c:pt idx="86">
                  <c:v>38442</c:v>
                </c:pt>
                <c:pt idx="87">
                  <c:v>38472</c:v>
                </c:pt>
                <c:pt idx="88">
                  <c:v>38503</c:v>
                </c:pt>
                <c:pt idx="89">
                  <c:v>38533</c:v>
                </c:pt>
                <c:pt idx="90">
                  <c:v>38564</c:v>
                </c:pt>
                <c:pt idx="91">
                  <c:v>38595</c:v>
                </c:pt>
                <c:pt idx="92">
                  <c:v>38625</c:v>
                </c:pt>
                <c:pt idx="93">
                  <c:v>38656</c:v>
                </c:pt>
                <c:pt idx="94">
                  <c:v>38686</c:v>
                </c:pt>
                <c:pt idx="95">
                  <c:v>38717</c:v>
                </c:pt>
                <c:pt idx="96">
                  <c:v>38748</c:v>
                </c:pt>
                <c:pt idx="97">
                  <c:v>38776</c:v>
                </c:pt>
                <c:pt idx="98">
                  <c:v>38807</c:v>
                </c:pt>
                <c:pt idx="99">
                  <c:v>38837</c:v>
                </c:pt>
                <c:pt idx="100">
                  <c:v>38868</c:v>
                </c:pt>
                <c:pt idx="101">
                  <c:v>38898</c:v>
                </c:pt>
                <c:pt idx="102">
                  <c:v>38929</c:v>
                </c:pt>
                <c:pt idx="103">
                  <c:v>38960</c:v>
                </c:pt>
                <c:pt idx="104">
                  <c:v>38990</c:v>
                </c:pt>
                <c:pt idx="105">
                  <c:v>39021</c:v>
                </c:pt>
                <c:pt idx="106">
                  <c:v>39051</c:v>
                </c:pt>
                <c:pt idx="107">
                  <c:v>39082</c:v>
                </c:pt>
                <c:pt idx="108">
                  <c:v>39113</c:v>
                </c:pt>
                <c:pt idx="109">
                  <c:v>39141</c:v>
                </c:pt>
                <c:pt idx="110">
                  <c:v>39172</c:v>
                </c:pt>
                <c:pt idx="111">
                  <c:v>39202</c:v>
                </c:pt>
                <c:pt idx="112">
                  <c:v>39233</c:v>
                </c:pt>
                <c:pt idx="113">
                  <c:v>39263</c:v>
                </c:pt>
                <c:pt idx="114">
                  <c:v>39294</c:v>
                </c:pt>
                <c:pt idx="115">
                  <c:v>39325</c:v>
                </c:pt>
                <c:pt idx="116">
                  <c:v>39355</c:v>
                </c:pt>
                <c:pt idx="117">
                  <c:v>39386</c:v>
                </c:pt>
                <c:pt idx="118">
                  <c:v>39416</c:v>
                </c:pt>
                <c:pt idx="119">
                  <c:v>39447</c:v>
                </c:pt>
                <c:pt idx="120">
                  <c:v>39478</c:v>
                </c:pt>
                <c:pt idx="121">
                  <c:v>39507</c:v>
                </c:pt>
                <c:pt idx="122">
                  <c:v>39538</c:v>
                </c:pt>
                <c:pt idx="123">
                  <c:v>39568</c:v>
                </c:pt>
                <c:pt idx="124">
                  <c:v>39599</c:v>
                </c:pt>
                <c:pt idx="125">
                  <c:v>39629</c:v>
                </c:pt>
                <c:pt idx="126">
                  <c:v>39660</c:v>
                </c:pt>
                <c:pt idx="127">
                  <c:v>39691</c:v>
                </c:pt>
                <c:pt idx="128">
                  <c:v>39721</c:v>
                </c:pt>
                <c:pt idx="129">
                  <c:v>39752</c:v>
                </c:pt>
                <c:pt idx="130">
                  <c:v>39782</c:v>
                </c:pt>
                <c:pt idx="131">
                  <c:v>39813</c:v>
                </c:pt>
                <c:pt idx="132">
                  <c:v>39844</c:v>
                </c:pt>
                <c:pt idx="133">
                  <c:v>39872</c:v>
                </c:pt>
                <c:pt idx="134">
                  <c:v>39903</c:v>
                </c:pt>
                <c:pt idx="135">
                  <c:v>39933</c:v>
                </c:pt>
                <c:pt idx="136">
                  <c:v>39964</c:v>
                </c:pt>
                <c:pt idx="137">
                  <c:v>39994</c:v>
                </c:pt>
                <c:pt idx="138">
                  <c:v>40025</c:v>
                </c:pt>
                <c:pt idx="139">
                  <c:v>40056</c:v>
                </c:pt>
                <c:pt idx="140">
                  <c:v>40086</c:v>
                </c:pt>
                <c:pt idx="141">
                  <c:v>40117</c:v>
                </c:pt>
                <c:pt idx="142">
                  <c:v>40147</c:v>
                </c:pt>
                <c:pt idx="143">
                  <c:v>40178</c:v>
                </c:pt>
                <c:pt idx="144">
                  <c:v>40209</c:v>
                </c:pt>
                <c:pt idx="145">
                  <c:v>40237</c:v>
                </c:pt>
                <c:pt idx="146">
                  <c:v>40268</c:v>
                </c:pt>
                <c:pt idx="147">
                  <c:v>40298</c:v>
                </c:pt>
                <c:pt idx="148">
                  <c:v>40329</c:v>
                </c:pt>
                <c:pt idx="149">
                  <c:v>40359</c:v>
                </c:pt>
                <c:pt idx="150">
                  <c:v>40390</c:v>
                </c:pt>
                <c:pt idx="151">
                  <c:v>40421</c:v>
                </c:pt>
                <c:pt idx="152">
                  <c:v>40451</c:v>
                </c:pt>
                <c:pt idx="153">
                  <c:v>40482</c:v>
                </c:pt>
                <c:pt idx="154">
                  <c:v>40512</c:v>
                </c:pt>
                <c:pt idx="155">
                  <c:v>40543</c:v>
                </c:pt>
                <c:pt idx="156">
                  <c:v>40574</c:v>
                </c:pt>
                <c:pt idx="157">
                  <c:v>40602</c:v>
                </c:pt>
                <c:pt idx="158">
                  <c:v>40633</c:v>
                </c:pt>
                <c:pt idx="159">
                  <c:v>40663</c:v>
                </c:pt>
                <c:pt idx="160">
                  <c:v>40694</c:v>
                </c:pt>
                <c:pt idx="161">
                  <c:v>40724</c:v>
                </c:pt>
                <c:pt idx="162">
                  <c:v>40755</c:v>
                </c:pt>
                <c:pt idx="163">
                  <c:v>40786</c:v>
                </c:pt>
                <c:pt idx="164">
                  <c:v>40816</c:v>
                </c:pt>
                <c:pt idx="165">
                  <c:v>40847</c:v>
                </c:pt>
                <c:pt idx="166">
                  <c:v>40877</c:v>
                </c:pt>
                <c:pt idx="167">
                  <c:v>40908</c:v>
                </c:pt>
                <c:pt idx="168">
                  <c:v>40939</c:v>
                </c:pt>
                <c:pt idx="169">
                  <c:v>40968</c:v>
                </c:pt>
                <c:pt idx="170">
                  <c:v>40999</c:v>
                </c:pt>
                <c:pt idx="171">
                  <c:v>41029</c:v>
                </c:pt>
                <c:pt idx="172">
                  <c:v>41060</c:v>
                </c:pt>
                <c:pt idx="173">
                  <c:v>41090</c:v>
                </c:pt>
                <c:pt idx="174">
                  <c:v>41121</c:v>
                </c:pt>
                <c:pt idx="175">
                  <c:v>41152</c:v>
                </c:pt>
                <c:pt idx="176">
                  <c:v>41182</c:v>
                </c:pt>
                <c:pt idx="177">
                  <c:v>41213</c:v>
                </c:pt>
                <c:pt idx="178">
                  <c:v>41243</c:v>
                </c:pt>
                <c:pt idx="179">
                  <c:v>41274</c:v>
                </c:pt>
                <c:pt idx="180">
                  <c:v>41305</c:v>
                </c:pt>
                <c:pt idx="181">
                  <c:v>41333</c:v>
                </c:pt>
                <c:pt idx="182">
                  <c:v>41364</c:v>
                </c:pt>
                <c:pt idx="183">
                  <c:v>41394</c:v>
                </c:pt>
                <c:pt idx="184">
                  <c:v>41425</c:v>
                </c:pt>
                <c:pt idx="185">
                  <c:v>41455</c:v>
                </c:pt>
                <c:pt idx="186">
                  <c:v>41486</c:v>
                </c:pt>
                <c:pt idx="187">
                  <c:v>41517</c:v>
                </c:pt>
                <c:pt idx="188">
                  <c:v>41547</c:v>
                </c:pt>
                <c:pt idx="189">
                  <c:v>41578</c:v>
                </c:pt>
                <c:pt idx="190">
                  <c:v>41608</c:v>
                </c:pt>
                <c:pt idx="191">
                  <c:v>41639</c:v>
                </c:pt>
                <c:pt idx="192">
                  <c:v>41670</c:v>
                </c:pt>
                <c:pt idx="193">
                  <c:v>41698</c:v>
                </c:pt>
                <c:pt idx="194">
                  <c:v>41729</c:v>
                </c:pt>
                <c:pt idx="195">
                  <c:v>41759</c:v>
                </c:pt>
                <c:pt idx="196">
                  <c:v>41790</c:v>
                </c:pt>
                <c:pt idx="197">
                  <c:v>41820</c:v>
                </c:pt>
                <c:pt idx="198">
                  <c:v>41851</c:v>
                </c:pt>
                <c:pt idx="199">
                  <c:v>41882</c:v>
                </c:pt>
                <c:pt idx="200">
                  <c:v>41912</c:v>
                </c:pt>
                <c:pt idx="201">
                  <c:v>41943</c:v>
                </c:pt>
                <c:pt idx="202">
                  <c:v>41973</c:v>
                </c:pt>
                <c:pt idx="203">
                  <c:v>42004</c:v>
                </c:pt>
                <c:pt idx="204">
                  <c:v>42035</c:v>
                </c:pt>
                <c:pt idx="205">
                  <c:v>42063</c:v>
                </c:pt>
                <c:pt idx="206">
                  <c:v>42094</c:v>
                </c:pt>
                <c:pt idx="207">
                  <c:v>42095</c:v>
                </c:pt>
                <c:pt idx="208">
                  <c:v>42125</c:v>
                </c:pt>
                <c:pt idx="209">
                  <c:v>42156</c:v>
                </c:pt>
                <c:pt idx="210">
                  <c:v>42186</c:v>
                </c:pt>
                <c:pt idx="211">
                  <c:v>42217</c:v>
                </c:pt>
                <c:pt idx="212">
                  <c:v>42248</c:v>
                </c:pt>
                <c:pt idx="213">
                  <c:v>42308</c:v>
                </c:pt>
                <c:pt idx="214">
                  <c:v>42338</c:v>
                </c:pt>
                <c:pt idx="215">
                  <c:v>42369</c:v>
                </c:pt>
                <c:pt idx="216">
                  <c:v>42400</c:v>
                </c:pt>
                <c:pt idx="217">
                  <c:v>42429</c:v>
                </c:pt>
                <c:pt idx="218">
                  <c:v>42460</c:v>
                </c:pt>
                <c:pt idx="219">
                  <c:v>42490</c:v>
                </c:pt>
                <c:pt idx="220">
                  <c:v>42521</c:v>
                </c:pt>
                <c:pt idx="221">
                  <c:v>42551</c:v>
                </c:pt>
                <c:pt idx="222">
                  <c:v>42582</c:v>
                </c:pt>
                <c:pt idx="223">
                  <c:v>42613</c:v>
                </c:pt>
                <c:pt idx="224">
                  <c:v>42643</c:v>
                </c:pt>
                <c:pt idx="225">
                  <c:v>42674</c:v>
                </c:pt>
                <c:pt idx="226">
                  <c:v>42704</c:v>
                </c:pt>
                <c:pt idx="227">
                  <c:v>42735</c:v>
                </c:pt>
                <c:pt idx="228">
                  <c:v>42766</c:v>
                </c:pt>
                <c:pt idx="229">
                  <c:v>42794</c:v>
                </c:pt>
                <c:pt idx="230">
                  <c:v>42825</c:v>
                </c:pt>
                <c:pt idx="231">
                  <c:v>42855</c:v>
                </c:pt>
                <c:pt idx="232">
                  <c:v>42886</c:v>
                </c:pt>
                <c:pt idx="233">
                  <c:v>42916</c:v>
                </c:pt>
                <c:pt idx="234">
                  <c:v>42947</c:v>
                </c:pt>
                <c:pt idx="235">
                  <c:v>42978</c:v>
                </c:pt>
                <c:pt idx="236">
                  <c:v>43008</c:v>
                </c:pt>
                <c:pt idx="237">
                  <c:v>43039</c:v>
                </c:pt>
                <c:pt idx="238">
                  <c:v>43069</c:v>
                </c:pt>
                <c:pt idx="239">
                  <c:v>43100</c:v>
                </c:pt>
              </c:numCache>
            </c:numRef>
          </c:cat>
          <c:val>
            <c:numRef>
              <c:f>Weights!$AZ$4:$AZ$243</c:f>
              <c:numCache>
                <c:formatCode>0.00%</c:formatCode>
                <c:ptCount val="240"/>
                <c:pt idx="0">
                  <c:v>7.2757153411120989E-2</c:v>
                </c:pt>
                <c:pt idx="1">
                  <c:v>7.2757153411120989E-2</c:v>
                </c:pt>
                <c:pt idx="2">
                  <c:v>7.2757153411120989E-2</c:v>
                </c:pt>
                <c:pt idx="3">
                  <c:v>7.2757153411120989E-2</c:v>
                </c:pt>
                <c:pt idx="4">
                  <c:v>7.2757153411120989E-2</c:v>
                </c:pt>
                <c:pt idx="5">
                  <c:v>7.2757153411120989E-2</c:v>
                </c:pt>
                <c:pt idx="6">
                  <c:v>7.2757153411120989E-2</c:v>
                </c:pt>
                <c:pt idx="7">
                  <c:v>7.2757153411120989E-2</c:v>
                </c:pt>
                <c:pt idx="8">
                  <c:v>7.2757153411120989E-2</c:v>
                </c:pt>
                <c:pt idx="9">
                  <c:v>7.2757153411120989E-2</c:v>
                </c:pt>
                <c:pt idx="10">
                  <c:v>7.2757153411120989E-2</c:v>
                </c:pt>
                <c:pt idx="11">
                  <c:v>7.2757153411120989E-2</c:v>
                </c:pt>
                <c:pt idx="12">
                  <c:v>6.625674229084022E-2</c:v>
                </c:pt>
                <c:pt idx="13">
                  <c:v>6.625674229084022E-2</c:v>
                </c:pt>
                <c:pt idx="14">
                  <c:v>6.625674229084022E-2</c:v>
                </c:pt>
                <c:pt idx="15">
                  <c:v>6.625674229084022E-2</c:v>
                </c:pt>
                <c:pt idx="16">
                  <c:v>6.625674229084022E-2</c:v>
                </c:pt>
                <c:pt idx="17">
                  <c:v>6.625674229084022E-2</c:v>
                </c:pt>
                <c:pt idx="18">
                  <c:v>6.625674229084022E-2</c:v>
                </c:pt>
                <c:pt idx="19">
                  <c:v>6.625674229084022E-2</c:v>
                </c:pt>
                <c:pt idx="20">
                  <c:v>6.625674229084022E-2</c:v>
                </c:pt>
                <c:pt idx="21">
                  <c:v>6.625674229084022E-2</c:v>
                </c:pt>
                <c:pt idx="22">
                  <c:v>6.625674229084022E-2</c:v>
                </c:pt>
                <c:pt idx="23">
                  <c:v>6.625674229084022E-2</c:v>
                </c:pt>
                <c:pt idx="24">
                  <c:v>5.0678588339745811E-2</c:v>
                </c:pt>
                <c:pt idx="25">
                  <c:v>5.0678588339745811E-2</c:v>
                </c:pt>
                <c:pt idx="26">
                  <c:v>5.0678588339745811E-2</c:v>
                </c:pt>
                <c:pt idx="27">
                  <c:v>5.0678588339745811E-2</c:v>
                </c:pt>
                <c:pt idx="28">
                  <c:v>5.0678588339745811E-2</c:v>
                </c:pt>
                <c:pt idx="29">
                  <c:v>5.0678588339745811E-2</c:v>
                </c:pt>
                <c:pt idx="30">
                  <c:v>5.0678588339745811E-2</c:v>
                </c:pt>
                <c:pt idx="31">
                  <c:v>5.0678588339745811E-2</c:v>
                </c:pt>
                <c:pt idx="32">
                  <c:v>5.0678588339745811E-2</c:v>
                </c:pt>
                <c:pt idx="33">
                  <c:v>5.0678588339745811E-2</c:v>
                </c:pt>
                <c:pt idx="34">
                  <c:v>5.0678588339745811E-2</c:v>
                </c:pt>
                <c:pt idx="35">
                  <c:v>5.0678588339745811E-2</c:v>
                </c:pt>
                <c:pt idx="36">
                  <c:v>6.9997119446703393E-2</c:v>
                </c:pt>
                <c:pt idx="37">
                  <c:v>6.9997119446703393E-2</c:v>
                </c:pt>
                <c:pt idx="38">
                  <c:v>6.9997119446703393E-2</c:v>
                </c:pt>
                <c:pt idx="39">
                  <c:v>6.9997119446703393E-2</c:v>
                </c:pt>
                <c:pt idx="40">
                  <c:v>6.9997119446703393E-2</c:v>
                </c:pt>
                <c:pt idx="41">
                  <c:v>6.9997119446703393E-2</c:v>
                </c:pt>
                <c:pt idx="42">
                  <c:v>6.9997119446703393E-2</c:v>
                </c:pt>
                <c:pt idx="43">
                  <c:v>6.9997119446703393E-2</c:v>
                </c:pt>
                <c:pt idx="44">
                  <c:v>6.9997119446703393E-2</c:v>
                </c:pt>
                <c:pt idx="45">
                  <c:v>6.9997119446703393E-2</c:v>
                </c:pt>
                <c:pt idx="46">
                  <c:v>6.9997119446703393E-2</c:v>
                </c:pt>
                <c:pt idx="47">
                  <c:v>6.9997119446703393E-2</c:v>
                </c:pt>
                <c:pt idx="48">
                  <c:v>8.8216830799877632E-2</c:v>
                </c:pt>
                <c:pt idx="49">
                  <c:v>8.8216830799877632E-2</c:v>
                </c:pt>
                <c:pt idx="50">
                  <c:v>8.8216830799877632E-2</c:v>
                </c:pt>
                <c:pt idx="51">
                  <c:v>8.8216830799877632E-2</c:v>
                </c:pt>
                <c:pt idx="52">
                  <c:v>8.8216830799877632E-2</c:v>
                </c:pt>
                <c:pt idx="53">
                  <c:v>8.8216830799877632E-2</c:v>
                </c:pt>
                <c:pt idx="54">
                  <c:v>8.8216830799877632E-2</c:v>
                </c:pt>
                <c:pt idx="55">
                  <c:v>8.8216830799877632E-2</c:v>
                </c:pt>
                <c:pt idx="56">
                  <c:v>8.8216830799877632E-2</c:v>
                </c:pt>
                <c:pt idx="57">
                  <c:v>8.8216830799877632E-2</c:v>
                </c:pt>
                <c:pt idx="58">
                  <c:v>8.8216830799877632E-2</c:v>
                </c:pt>
                <c:pt idx="59">
                  <c:v>8.8216830799877632E-2</c:v>
                </c:pt>
                <c:pt idx="60">
                  <c:v>6.1683225372648809E-2</c:v>
                </c:pt>
                <c:pt idx="61">
                  <c:v>6.1683225372648809E-2</c:v>
                </c:pt>
                <c:pt idx="62">
                  <c:v>6.1683225372648809E-2</c:v>
                </c:pt>
                <c:pt idx="63">
                  <c:v>6.1683225372648809E-2</c:v>
                </c:pt>
                <c:pt idx="64">
                  <c:v>6.1683225372648809E-2</c:v>
                </c:pt>
                <c:pt idx="65">
                  <c:v>6.1683225372648809E-2</c:v>
                </c:pt>
                <c:pt idx="66">
                  <c:v>6.1683225372648809E-2</c:v>
                </c:pt>
                <c:pt idx="67">
                  <c:v>6.1683225372648809E-2</c:v>
                </c:pt>
                <c:pt idx="68">
                  <c:v>6.1683225372648809E-2</c:v>
                </c:pt>
                <c:pt idx="69">
                  <c:v>6.1683225372648809E-2</c:v>
                </c:pt>
                <c:pt idx="70">
                  <c:v>6.1683225372648809E-2</c:v>
                </c:pt>
                <c:pt idx="71">
                  <c:v>6.1683225372648809E-2</c:v>
                </c:pt>
                <c:pt idx="72">
                  <c:v>6.2077687107191082E-2</c:v>
                </c:pt>
                <c:pt idx="73">
                  <c:v>6.2077687107191082E-2</c:v>
                </c:pt>
                <c:pt idx="74">
                  <c:v>6.2077687107191082E-2</c:v>
                </c:pt>
                <c:pt idx="75">
                  <c:v>6.2077687107191082E-2</c:v>
                </c:pt>
                <c:pt idx="76">
                  <c:v>6.2077687107191082E-2</c:v>
                </c:pt>
                <c:pt idx="77">
                  <c:v>6.2077687107191082E-2</c:v>
                </c:pt>
                <c:pt idx="78">
                  <c:v>6.2077687107191082E-2</c:v>
                </c:pt>
                <c:pt idx="79">
                  <c:v>6.2077687107191082E-2</c:v>
                </c:pt>
                <c:pt idx="80">
                  <c:v>6.2077687107191082E-2</c:v>
                </c:pt>
                <c:pt idx="81">
                  <c:v>6.2077687107191082E-2</c:v>
                </c:pt>
                <c:pt idx="82">
                  <c:v>6.2077687107191082E-2</c:v>
                </c:pt>
                <c:pt idx="83">
                  <c:v>6.2077687107191082E-2</c:v>
                </c:pt>
                <c:pt idx="84">
                  <c:v>8.2216597701888605E-2</c:v>
                </c:pt>
                <c:pt idx="85">
                  <c:v>8.2216597701888605E-2</c:v>
                </c:pt>
                <c:pt idx="86">
                  <c:v>8.2216597701888605E-2</c:v>
                </c:pt>
                <c:pt idx="87">
                  <c:v>8.2216597701888605E-2</c:v>
                </c:pt>
                <c:pt idx="88">
                  <c:v>8.2216597701888605E-2</c:v>
                </c:pt>
                <c:pt idx="89">
                  <c:v>8.2216597701888605E-2</c:v>
                </c:pt>
                <c:pt idx="90">
                  <c:v>8.2216597701888605E-2</c:v>
                </c:pt>
                <c:pt idx="91">
                  <c:v>8.2216597701888605E-2</c:v>
                </c:pt>
                <c:pt idx="92">
                  <c:v>8.2216597701888605E-2</c:v>
                </c:pt>
                <c:pt idx="93">
                  <c:v>8.2216597701888605E-2</c:v>
                </c:pt>
                <c:pt idx="94">
                  <c:v>8.2216597701888605E-2</c:v>
                </c:pt>
                <c:pt idx="95">
                  <c:v>8.2216597701888605E-2</c:v>
                </c:pt>
                <c:pt idx="96">
                  <c:v>8.2607792037908245E-2</c:v>
                </c:pt>
                <c:pt idx="97">
                  <c:v>8.2607792037908245E-2</c:v>
                </c:pt>
                <c:pt idx="98">
                  <c:v>8.2607792037908245E-2</c:v>
                </c:pt>
                <c:pt idx="99">
                  <c:v>8.2607792037908245E-2</c:v>
                </c:pt>
                <c:pt idx="100">
                  <c:v>8.2607792037908245E-2</c:v>
                </c:pt>
                <c:pt idx="101">
                  <c:v>8.2607792037908245E-2</c:v>
                </c:pt>
                <c:pt idx="102">
                  <c:v>8.2607792037908245E-2</c:v>
                </c:pt>
                <c:pt idx="103">
                  <c:v>8.2607792037908245E-2</c:v>
                </c:pt>
                <c:pt idx="104">
                  <c:v>8.2607792037908245E-2</c:v>
                </c:pt>
                <c:pt idx="105">
                  <c:v>8.2607792037908245E-2</c:v>
                </c:pt>
                <c:pt idx="106">
                  <c:v>8.2607792037908245E-2</c:v>
                </c:pt>
                <c:pt idx="107">
                  <c:v>8.2607792037908245E-2</c:v>
                </c:pt>
                <c:pt idx="108">
                  <c:v>9.5986694405312045E-2</c:v>
                </c:pt>
                <c:pt idx="109">
                  <c:v>9.5986694405312045E-2</c:v>
                </c:pt>
                <c:pt idx="110">
                  <c:v>9.5986694405312045E-2</c:v>
                </c:pt>
                <c:pt idx="111">
                  <c:v>9.5986694405312045E-2</c:v>
                </c:pt>
                <c:pt idx="112">
                  <c:v>9.5986694405312045E-2</c:v>
                </c:pt>
                <c:pt idx="113">
                  <c:v>9.5986694405312045E-2</c:v>
                </c:pt>
                <c:pt idx="114">
                  <c:v>9.5986694405312045E-2</c:v>
                </c:pt>
                <c:pt idx="115">
                  <c:v>9.5986694405312045E-2</c:v>
                </c:pt>
                <c:pt idx="116">
                  <c:v>9.5986694405312045E-2</c:v>
                </c:pt>
                <c:pt idx="117">
                  <c:v>9.5986694405312045E-2</c:v>
                </c:pt>
                <c:pt idx="118">
                  <c:v>9.5986694405312045E-2</c:v>
                </c:pt>
                <c:pt idx="119">
                  <c:v>9.5986694405312045E-2</c:v>
                </c:pt>
                <c:pt idx="120">
                  <c:v>8.5160592680477487E-2</c:v>
                </c:pt>
                <c:pt idx="121">
                  <c:v>8.5160592680477487E-2</c:v>
                </c:pt>
                <c:pt idx="122">
                  <c:v>8.5160592680477487E-2</c:v>
                </c:pt>
                <c:pt idx="123">
                  <c:v>8.5160592680477487E-2</c:v>
                </c:pt>
                <c:pt idx="124">
                  <c:v>8.5160592680477487E-2</c:v>
                </c:pt>
                <c:pt idx="125">
                  <c:v>8.5160592680477487E-2</c:v>
                </c:pt>
                <c:pt idx="126">
                  <c:v>8.5160592680477487E-2</c:v>
                </c:pt>
                <c:pt idx="127">
                  <c:v>8.5160592680477487E-2</c:v>
                </c:pt>
                <c:pt idx="128">
                  <c:v>8.5160592680477487E-2</c:v>
                </c:pt>
                <c:pt idx="129">
                  <c:v>8.5160592680477487E-2</c:v>
                </c:pt>
                <c:pt idx="130">
                  <c:v>8.5160592680477487E-2</c:v>
                </c:pt>
                <c:pt idx="131">
                  <c:v>8.5160592680477487E-2</c:v>
                </c:pt>
                <c:pt idx="132">
                  <c:v>0.1092635724219615</c:v>
                </c:pt>
                <c:pt idx="133">
                  <c:v>0.1092635724219615</c:v>
                </c:pt>
                <c:pt idx="134">
                  <c:v>0.1092635724219615</c:v>
                </c:pt>
                <c:pt idx="135">
                  <c:v>0.1092635724219615</c:v>
                </c:pt>
                <c:pt idx="136">
                  <c:v>0.1092635724219615</c:v>
                </c:pt>
                <c:pt idx="137">
                  <c:v>0.1092635724219615</c:v>
                </c:pt>
                <c:pt idx="138">
                  <c:v>0.1092635724219615</c:v>
                </c:pt>
                <c:pt idx="139">
                  <c:v>0.1092635724219615</c:v>
                </c:pt>
                <c:pt idx="140">
                  <c:v>0.1092635724219615</c:v>
                </c:pt>
                <c:pt idx="141">
                  <c:v>0.1092635724219615</c:v>
                </c:pt>
                <c:pt idx="142">
                  <c:v>0.1092635724219615</c:v>
                </c:pt>
                <c:pt idx="143">
                  <c:v>0.1092635724219615</c:v>
                </c:pt>
                <c:pt idx="144">
                  <c:v>0.1242585571251088</c:v>
                </c:pt>
                <c:pt idx="145">
                  <c:v>0.1242585571251088</c:v>
                </c:pt>
                <c:pt idx="146">
                  <c:v>0.1242585571251088</c:v>
                </c:pt>
                <c:pt idx="147">
                  <c:v>0.1242585571251088</c:v>
                </c:pt>
                <c:pt idx="148">
                  <c:v>0.1242585571251088</c:v>
                </c:pt>
                <c:pt idx="149">
                  <c:v>0.1242585571251088</c:v>
                </c:pt>
                <c:pt idx="150">
                  <c:v>0.1242585571251088</c:v>
                </c:pt>
                <c:pt idx="151">
                  <c:v>0.1242585571251088</c:v>
                </c:pt>
                <c:pt idx="152">
                  <c:v>0.1242585571251088</c:v>
                </c:pt>
                <c:pt idx="153">
                  <c:v>0.1242585571251088</c:v>
                </c:pt>
                <c:pt idx="154">
                  <c:v>0.1242585571251088</c:v>
                </c:pt>
                <c:pt idx="155">
                  <c:v>0.1242585571251088</c:v>
                </c:pt>
                <c:pt idx="156">
                  <c:v>0.11836922289128526</c:v>
                </c:pt>
                <c:pt idx="157">
                  <c:v>0.11836922289128526</c:v>
                </c:pt>
                <c:pt idx="158">
                  <c:v>0.11836922289128526</c:v>
                </c:pt>
                <c:pt idx="159">
                  <c:v>0.11836922289128526</c:v>
                </c:pt>
                <c:pt idx="160">
                  <c:v>0.11836922289128526</c:v>
                </c:pt>
                <c:pt idx="161">
                  <c:v>0.11836922289128526</c:v>
                </c:pt>
                <c:pt idx="162">
                  <c:v>0.11836922289128526</c:v>
                </c:pt>
                <c:pt idx="163">
                  <c:v>0.11836922289128526</c:v>
                </c:pt>
                <c:pt idx="164">
                  <c:v>0.11836922289128526</c:v>
                </c:pt>
                <c:pt idx="165">
                  <c:v>0.11836922289128526</c:v>
                </c:pt>
                <c:pt idx="166">
                  <c:v>0.11836922289128526</c:v>
                </c:pt>
                <c:pt idx="167">
                  <c:v>0.11836922289128526</c:v>
                </c:pt>
                <c:pt idx="168">
                  <c:v>0.1656916891097806</c:v>
                </c:pt>
                <c:pt idx="169">
                  <c:v>0.1656916891097806</c:v>
                </c:pt>
                <c:pt idx="170">
                  <c:v>0.1656916891097806</c:v>
                </c:pt>
                <c:pt idx="171">
                  <c:v>0.1656916891097806</c:v>
                </c:pt>
                <c:pt idx="172">
                  <c:v>0.1656916891097806</c:v>
                </c:pt>
                <c:pt idx="173">
                  <c:v>0.1656916891097806</c:v>
                </c:pt>
                <c:pt idx="174">
                  <c:v>0.1656916891097806</c:v>
                </c:pt>
                <c:pt idx="175">
                  <c:v>0.1656916891097806</c:v>
                </c:pt>
                <c:pt idx="176">
                  <c:v>0.1656916891097806</c:v>
                </c:pt>
                <c:pt idx="177">
                  <c:v>0.1656916891097806</c:v>
                </c:pt>
                <c:pt idx="178">
                  <c:v>0.1656916891097806</c:v>
                </c:pt>
                <c:pt idx="179">
                  <c:v>0.1656916891097806</c:v>
                </c:pt>
                <c:pt idx="180">
                  <c:v>0.17186819580058976</c:v>
                </c:pt>
                <c:pt idx="181">
                  <c:v>0.17186819580058976</c:v>
                </c:pt>
                <c:pt idx="182">
                  <c:v>0.17186819580058976</c:v>
                </c:pt>
                <c:pt idx="183">
                  <c:v>0.17186819580058976</c:v>
                </c:pt>
                <c:pt idx="184">
                  <c:v>0.17186819580058976</c:v>
                </c:pt>
                <c:pt idx="185">
                  <c:v>0.17186819580058976</c:v>
                </c:pt>
                <c:pt idx="186">
                  <c:v>0.17186819580058976</c:v>
                </c:pt>
                <c:pt idx="187">
                  <c:v>0.17186819580058976</c:v>
                </c:pt>
                <c:pt idx="188">
                  <c:v>0.17186819580058976</c:v>
                </c:pt>
                <c:pt idx="189">
                  <c:v>0.17186819580058976</c:v>
                </c:pt>
                <c:pt idx="190">
                  <c:v>0.17186819580058976</c:v>
                </c:pt>
                <c:pt idx="191">
                  <c:v>0.17186819580058976</c:v>
                </c:pt>
                <c:pt idx="192">
                  <c:v>0.17972073504425345</c:v>
                </c:pt>
                <c:pt idx="193">
                  <c:v>0.17972073504425345</c:v>
                </c:pt>
                <c:pt idx="194">
                  <c:v>0.17972073504425345</c:v>
                </c:pt>
                <c:pt idx="195">
                  <c:v>0.17972073504425345</c:v>
                </c:pt>
                <c:pt idx="196">
                  <c:v>0.17972073504425345</c:v>
                </c:pt>
                <c:pt idx="197">
                  <c:v>0.17972073504425345</c:v>
                </c:pt>
                <c:pt idx="198">
                  <c:v>0.17972073504425345</c:v>
                </c:pt>
                <c:pt idx="199">
                  <c:v>0.17972073504425345</c:v>
                </c:pt>
                <c:pt idx="200">
                  <c:v>0.17972073504425345</c:v>
                </c:pt>
                <c:pt idx="201">
                  <c:v>0.17972073504425345</c:v>
                </c:pt>
                <c:pt idx="202">
                  <c:v>0.17972073504425345</c:v>
                </c:pt>
                <c:pt idx="203">
                  <c:v>0.17972073504425345</c:v>
                </c:pt>
                <c:pt idx="204">
                  <c:v>0.24447979092468719</c:v>
                </c:pt>
                <c:pt idx="205">
                  <c:v>0.24447979092468719</c:v>
                </c:pt>
                <c:pt idx="206">
                  <c:v>0.24447979092468719</c:v>
                </c:pt>
                <c:pt idx="207">
                  <c:v>0.24447979092468719</c:v>
                </c:pt>
                <c:pt idx="208">
                  <c:v>0.24447979092468719</c:v>
                </c:pt>
                <c:pt idx="209">
                  <c:v>0.24447979092468719</c:v>
                </c:pt>
                <c:pt idx="210">
                  <c:v>0.24447979092468719</c:v>
                </c:pt>
                <c:pt idx="211">
                  <c:v>0.24447979092468719</c:v>
                </c:pt>
                <c:pt idx="212">
                  <c:v>0.24447979092468719</c:v>
                </c:pt>
                <c:pt idx="213">
                  <c:v>0.24447979092468719</c:v>
                </c:pt>
                <c:pt idx="214">
                  <c:v>0.24447979092468719</c:v>
                </c:pt>
                <c:pt idx="215">
                  <c:v>0.24447979092468719</c:v>
                </c:pt>
                <c:pt idx="216">
                  <c:v>0.17074231507053428</c:v>
                </c:pt>
                <c:pt idx="217">
                  <c:v>0.17074231507053428</c:v>
                </c:pt>
                <c:pt idx="218">
                  <c:v>0.17074231507053428</c:v>
                </c:pt>
                <c:pt idx="219">
                  <c:v>0.17074231507053428</c:v>
                </c:pt>
                <c:pt idx="220">
                  <c:v>0.17074231507053428</c:v>
                </c:pt>
                <c:pt idx="221">
                  <c:v>0.17074231507053428</c:v>
                </c:pt>
                <c:pt idx="222">
                  <c:v>0.17074231507053428</c:v>
                </c:pt>
                <c:pt idx="223">
                  <c:v>0.17074231507053428</c:v>
                </c:pt>
                <c:pt idx="224">
                  <c:v>0.17074231507053428</c:v>
                </c:pt>
                <c:pt idx="225">
                  <c:v>0.17074231507053428</c:v>
                </c:pt>
                <c:pt idx="226">
                  <c:v>0.17074231507053428</c:v>
                </c:pt>
                <c:pt idx="227">
                  <c:v>0.17074231507053428</c:v>
                </c:pt>
                <c:pt idx="228">
                  <c:v>0.17263583596420973</c:v>
                </c:pt>
                <c:pt idx="229">
                  <c:v>0.17263583596420973</c:v>
                </c:pt>
                <c:pt idx="230">
                  <c:v>0.17263583596420973</c:v>
                </c:pt>
                <c:pt idx="231">
                  <c:v>0.17263583596420973</c:v>
                </c:pt>
                <c:pt idx="232">
                  <c:v>0.17263583596420973</c:v>
                </c:pt>
                <c:pt idx="233">
                  <c:v>0.17263583596420973</c:v>
                </c:pt>
                <c:pt idx="234">
                  <c:v>0.17263583596420973</c:v>
                </c:pt>
                <c:pt idx="235">
                  <c:v>0.17263583596420973</c:v>
                </c:pt>
                <c:pt idx="236">
                  <c:v>0.17263583596420973</c:v>
                </c:pt>
                <c:pt idx="237">
                  <c:v>0.17263583596420973</c:v>
                </c:pt>
                <c:pt idx="238">
                  <c:v>0.17263583596420973</c:v>
                </c:pt>
                <c:pt idx="239">
                  <c:v>0.17263583596420973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49-4EE7-A57B-C1C966E24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0129056"/>
        <c:axId val="1599303968"/>
      </c:areaChart>
      <c:dateAx>
        <c:axId val="1580129056"/>
        <c:scaling>
          <c:orientation val="minMax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599303968"/>
        <c:crosses val="autoZero"/>
        <c:auto val="1"/>
        <c:lblOffset val="100"/>
        <c:baseTimeUnit val="days"/>
        <c:majorUnit val="2"/>
        <c:majorTimeUnit val="years"/>
      </c:dateAx>
      <c:valAx>
        <c:axId val="159930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%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58012905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ln>
                  <a:noFill/>
                </a:ln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</c:legendEntry>
      <c:layout>
        <c:manualLayout>
          <c:xMode val="edge"/>
          <c:yMode val="edge"/>
          <c:x val="0.94583692537637654"/>
          <c:y val="0.12172155349905317"/>
          <c:w val="4.782588736007249E-2"/>
          <c:h val="0.732709873245638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ln>
                <a:noFill/>
              </a:ln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nb-NO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Return in NOK</c:v>
          </c:tx>
          <c:spPr>
            <a:ln w="9525" cap="rnd" cmpd="sng" algn="ctr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'Figures 1'!$H$28:$H$243</c:f>
              <c:numCache>
                <c:formatCode>m/d/yyyy</c:formatCode>
                <c:ptCount val="216"/>
                <c:pt idx="0">
                  <c:v>36556</c:v>
                </c:pt>
                <c:pt idx="1">
                  <c:v>36585</c:v>
                </c:pt>
                <c:pt idx="2">
                  <c:v>36616</c:v>
                </c:pt>
                <c:pt idx="3">
                  <c:v>36646</c:v>
                </c:pt>
                <c:pt idx="4">
                  <c:v>36677</c:v>
                </c:pt>
                <c:pt idx="5">
                  <c:v>36707</c:v>
                </c:pt>
                <c:pt idx="6">
                  <c:v>36738</c:v>
                </c:pt>
                <c:pt idx="7">
                  <c:v>36769</c:v>
                </c:pt>
                <c:pt idx="8">
                  <c:v>36799</c:v>
                </c:pt>
                <c:pt idx="9">
                  <c:v>36830</c:v>
                </c:pt>
                <c:pt idx="10">
                  <c:v>36860</c:v>
                </c:pt>
                <c:pt idx="11">
                  <c:v>36891</c:v>
                </c:pt>
                <c:pt idx="12">
                  <c:v>36922</c:v>
                </c:pt>
                <c:pt idx="13">
                  <c:v>36950</c:v>
                </c:pt>
                <c:pt idx="14">
                  <c:v>36981</c:v>
                </c:pt>
                <c:pt idx="15">
                  <c:v>37011</c:v>
                </c:pt>
                <c:pt idx="16">
                  <c:v>37042</c:v>
                </c:pt>
                <c:pt idx="17">
                  <c:v>37072</c:v>
                </c:pt>
                <c:pt idx="18">
                  <c:v>37103</c:v>
                </c:pt>
                <c:pt idx="19">
                  <c:v>37134</c:v>
                </c:pt>
                <c:pt idx="20">
                  <c:v>37164</c:v>
                </c:pt>
                <c:pt idx="21">
                  <c:v>37195</c:v>
                </c:pt>
                <c:pt idx="22">
                  <c:v>37225</c:v>
                </c:pt>
                <c:pt idx="23">
                  <c:v>37256</c:v>
                </c:pt>
                <c:pt idx="24">
                  <c:v>37287</c:v>
                </c:pt>
                <c:pt idx="25">
                  <c:v>37315</c:v>
                </c:pt>
                <c:pt idx="26">
                  <c:v>37346</c:v>
                </c:pt>
                <c:pt idx="27">
                  <c:v>37376</c:v>
                </c:pt>
                <c:pt idx="28">
                  <c:v>37407</c:v>
                </c:pt>
                <c:pt idx="29">
                  <c:v>37437</c:v>
                </c:pt>
                <c:pt idx="30">
                  <c:v>37468</c:v>
                </c:pt>
                <c:pt idx="31">
                  <c:v>37499</c:v>
                </c:pt>
                <c:pt idx="32">
                  <c:v>37529</c:v>
                </c:pt>
                <c:pt idx="33">
                  <c:v>37560</c:v>
                </c:pt>
                <c:pt idx="34">
                  <c:v>37590</c:v>
                </c:pt>
                <c:pt idx="35">
                  <c:v>37621</c:v>
                </c:pt>
                <c:pt idx="36">
                  <c:v>37652</c:v>
                </c:pt>
                <c:pt idx="37">
                  <c:v>37680</c:v>
                </c:pt>
                <c:pt idx="38">
                  <c:v>37711</c:v>
                </c:pt>
                <c:pt idx="39">
                  <c:v>37741</c:v>
                </c:pt>
                <c:pt idx="40">
                  <c:v>37772</c:v>
                </c:pt>
                <c:pt idx="41">
                  <c:v>37802</c:v>
                </c:pt>
                <c:pt idx="42">
                  <c:v>37833</c:v>
                </c:pt>
                <c:pt idx="43">
                  <c:v>37864</c:v>
                </c:pt>
                <c:pt idx="44">
                  <c:v>37894</c:v>
                </c:pt>
                <c:pt idx="45">
                  <c:v>37925</c:v>
                </c:pt>
                <c:pt idx="46">
                  <c:v>37955</c:v>
                </c:pt>
                <c:pt idx="47">
                  <c:v>37986</c:v>
                </c:pt>
                <c:pt idx="48">
                  <c:v>38017</c:v>
                </c:pt>
                <c:pt idx="49">
                  <c:v>38046</c:v>
                </c:pt>
                <c:pt idx="50">
                  <c:v>38077</c:v>
                </c:pt>
                <c:pt idx="51">
                  <c:v>38107</c:v>
                </c:pt>
                <c:pt idx="52">
                  <c:v>38138</c:v>
                </c:pt>
                <c:pt idx="53">
                  <c:v>38168</c:v>
                </c:pt>
                <c:pt idx="54">
                  <c:v>38199</c:v>
                </c:pt>
                <c:pt idx="55">
                  <c:v>38230</c:v>
                </c:pt>
                <c:pt idx="56">
                  <c:v>38260</c:v>
                </c:pt>
                <c:pt idx="57">
                  <c:v>38291</c:v>
                </c:pt>
                <c:pt idx="58">
                  <c:v>38321</c:v>
                </c:pt>
                <c:pt idx="59">
                  <c:v>38352</c:v>
                </c:pt>
                <c:pt idx="60">
                  <c:v>38383</c:v>
                </c:pt>
                <c:pt idx="61">
                  <c:v>38411</c:v>
                </c:pt>
                <c:pt idx="62">
                  <c:v>38442</c:v>
                </c:pt>
                <c:pt idx="63">
                  <c:v>38472</c:v>
                </c:pt>
                <c:pt idx="64">
                  <c:v>38503</c:v>
                </c:pt>
                <c:pt idx="65">
                  <c:v>38533</c:v>
                </c:pt>
                <c:pt idx="66">
                  <c:v>38564</c:v>
                </c:pt>
                <c:pt idx="67">
                  <c:v>38595</c:v>
                </c:pt>
                <c:pt idx="68">
                  <c:v>38625</c:v>
                </c:pt>
                <c:pt idx="69">
                  <c:v>38656</c:v>
                </c:pt>
                <c:pt idx="70">
                  <c:v>38686</c:v>
                </c:pt>
                <c:pt idx="71">
                  <c:v>38717</c:v>
                </c:pt>
                <c:pt idx="72">
                  <c:v>38748</c:v>
                </c:pt>
                <c:pt idx="73">
                  <c:v>38776</c:v>
                </c:pt>
                <c:pt idx="74">
                  <c:v>38807</c:v>
                </c:pt>
                <c:pt idx="75">
                  <c:v>38837</c:v>
                </c:pt>
                <c:pt idx="76">
                  <c:v>38868</c:v>
                </c:pt>
                <c:pt idx="77">
                  <c:v>38898</c:v>
                </c:pt>
                <c:pt idx="78">
                  <c:v>38929</c:v>
                </c:pt>
                <c:pt idx="79">
                  <c:v>38960</c:v>
                </c:pt>
                <c:pt idx="80">
                  <c:v>38990</c:v>
                </c:pt>
                <c:pt idx="81">
                  <c:v>39021</c:v>
                </c:pt>
                <c:pt idx="82">
                  <c:v>39051</c:v>
                </c:pt>
                <c:pt idx="83">
                  <c:v>39082</c:v>
                </c:pt>
                <c:pt idx="84">
                  <c:v>39113</c:v>
                </c:pt>
                <c:pt idx="85">
                  <c:v>39141</c:v>
                </c:pt>
                <c:pt idx="86">
                  <c:v>39172</c:v>
                </c:pt>
                <c:pt idx="87">
                  <c:v>39202</c:v>
                </c:pt>
                <c:pt idx="88">
                  <c:v>39233</c:v>
                </c:pt>
                <c:pt idx="89">
                  <c:v>39263</c:v>
                </c:pt>
                <c:pt idx="90">
                  <c:v>39294</c:v>
                </c:pt>
                <c:pt idx="91">
                  <c:v>39325</c:v>
                </c:pt>
                <c:pt idx="92">
                  <c:v>39355</c:v>
                </c:pt>
                <c:pt idx="93">
                  <c:v>39386</c:v>
                </c:pt>
                <c:pt idx="94">
                  <c:v>39416</c:v>
                </c:pt>
                <c:pt idx="95">
                  <c:v>39447</c:v>
                </c:pt>
                <c:pt idx="96">
                  <c:v>39478</c:v>
                </c:pt>
                <c:pt idx="97">
                  <c:v>39507</c:v>
                </c:pt>
                <c:pt idx="98">
                  <c:v>39538</c:v>
                </c:pt>
                <c:pt idx="99">
                  <c:v>39568</c:v>
                </c:pt>
                <c:pt idx="100">
                  <c:v>39599</c:v>
                </c:pt>
                <c:pt idx="101">
                  <c:v>39629</c:v>
                </c:pt>
                <c:pt idx="102">
                  <c:v>39660</c:v>
                </c:pt>
                <c:pt idx="103">
                  <c:v>39691</c:v>
                </c:pt>
                <c:pt idx="104">
                  <c:v>39721</c:v>
                </c:pt>
                <c:pt idx="105">
                  <c:v>39752</c:v>
                </c:pt>
                <c:pt idx="106">
                  <c:v>39782</c:v>
                </c:pt>
                <c:pt idx="107">
                  <c:v>39813</c:v>
                </c:pt>
                <c:pt idx="108">
                  <c:v>39844</c:v>
                </c:pt>
                <c:pt idx="109">
                  <c:v>39872</c:v>
                </c:pt>
                <c:pt idx="110">
                  <c:v>39903</c:v>
                </c:pt>
                <c:pt idx="111">
                  <c:v>39933</c:v>
                </c:pt>
                <c:pt idx="112">
                  <c:v>39964</c:v>
                </c:pt>
                <c:pt idx="113">
                  <c:v>39994</c:v>
                </c:pt>
                <c:pt idx="114">
                  <c:v>40025</c:v>
                </c:pt>
                <c:pt idx="115">
                  <c:v>40056</c:v>
                </c:pt>
                <c:pt idx="116">
                  <c:v>40086</c:v>
                </c:pt>
                <c:pt idx="117">
                  <c:v>40117</c:v>
                </c:pt>
                <c:pt idx="118">
                  <c:v>40147</c:v>
                </c:pt>
                <c:pt idx="119">
                  <c:v>40178</c:v>
                </c:pt>
                <c:pt idx="120">
                  <c:v>40209</c:v>
                </c:pt>
                <c:pt idx="121">
                  <c:v>40237</c:v>
                </c:pt>
                <c:pt idx="122">
                  <c:v>40268</c:v>
                </c:pt>
                <c:pt idx="123">
                  <c:v>40298</c:v>
                </c:pt>
                <c:pt idx="124">
                  <c:v>40329</c:v>
                </c:pt>
                <c:pt idx="125">
                  <c:v>40359</c:v>
                </c:pt>
                <c:pt idx="126">
                  <c:v>40390</c:v>
                </c:pt>
                <c:pt idx="127">
                  <c:v>40421</c:v>
                </c:pt>
                <c:pt idx="128">
                  <c:v>40451</c:v>
                </c:pt>
                <c:pt idx="129">
                  <c:v>40482</c:v>
                </c:pt>
                <c:pt idx="130">
                  <c:v>40512</c:v>
                </c:pt>
                <c:pt idx="131">
                  <c:v>40543</c:v>
                </c:pt>
                <c:pt idx="132">
                  <c:v>40574</c:v>
                </c:pt>
                <c:pt idx="133">
                  <c:v>40602</c:v>
                </c:pt>
                <c:pt idx="134">
                  <c:v>40633</c:v>
                </c:pt>
                <c:pt idx="135">
                  <c:v>40663</c:v>
                </c:pt>
                <c:pt idx="136">
                  <c:v>40694</c:v>
                </c:pt>
                <c:pt idx="137">
                  <c:v>40724</c:v>
                </c:pt>
                <c:pt idx="138">
                  <c:v>40755</c:v>
                </c:pt>
                <c:pt idx="139">
                  <c:v>40786</c:v>
                </c:pt>
                <c:pt idx="140">
                  <c:v>40816</c:v>
                </c:pt>
                <c:pt idx="141">
                  <c:v>40847</c:v>
                </c:pt>
                <c:pt idx="142">
                  <c:v>40877</c:v>
                </c:pt>
                <c:pt idx="143">
                  <c:v>40908</c:v>
                </c:pt>
                <c:pt idx="144">
                  <c:v>40939</c:v>
                </c:pt>
                <c:pt idx="145">
                  <c:v>40968</c:v>
                </c:pt>
                <c:pt idx="146">
                  <c:v>40999</c:v>
                </c:pt>
                <c:pt idx="147">
                  <c:v>41029</c:v>
                </c:pt>
                <c:pt idx="148">
                  <c:v>41060</c:v>
                </c:pt>
                <c:pt idx="149">
                  <c:v>41090</c:v>
                </c:pt>
                <c:pt idx="150">
                  <c:v>41121</c:v>
                </c:pt>
                <c:pt idx="151">
                  <c:v>41152</c:v>
                </c:pt>
                <c:pt idx="152">
                  <c:v>41182</c:v>
                </c:pt>
                <c:pt idx="153">
                  <c:v>41213</c:v>
                </c:pt>
                <c:pt idx="154">
                  <c:v>41243</c:v>
                </c:pt>
                <c:pt idx="155">
                  <c:v>41274</c:v>
                </c:pt>
                <c:pt idx="156">
                  <c:v>41305</c:v>
                </c:pt>
                <c:pt idx="157">
                  <c:v>41333</c:v>
                </c:pt>
                <c:pt idx="158">
                  <c:v>41364</c:v>
                </c:pt>
                <c:pt idx="159">
                  <c:v>41394</c:v>
                </c:pt>
                <c:pt idx="160">
                  <c:v>41425</c:v>
                </c:pt>
                <c:pt idx="161">
                  <c:v>41455</c:v>
                </c:pt>
                <c:pt idx="162">
                  <c:v>41486</c:v>
                </c:pt>
                <c:pt idx="163">
                  <c:v>41517</c:v>
                </c:pt>
                <c:pt idx="164">
                  <c:v>41547</c:v>
                </c:pt>
                <c:pt idx="165">
                  <c:v>41578</c:v>
                </c:pt>
                <c:pt idx="166">
                  <c:v>41608</c:v>
                </c:pt>
                <c:pt idx="167">
                  <c:v>41639</c:v>
                </c:pt>
                <c:pt idx="168">
                  <c:v>41670</c:v>
                </c:pt>
                <c:pt idx="169">
                  <c:v>41698</c:v>
                </c:pt>
                <c:pt idx="170">
                  <c:v>41729</c:v>
                </c:pt>
                <c:pt idx="171">
                  <c:v>41759</c:v>
                </c:pt>
                <c:pt idx="172">
                  <c:v>41790</c:v>
                </c:pt>
                <c:pt idx="173">
                  <c:v>41820</c:v>
                </c:pt>
                <c:pt idx="174">
                  <c:v>41851</c:v>
                </c:pt>
                <c:pt idx="175">
                  <c:v>41882</c:v>
                </c:pt>
                <c:pt idx="176">
                  <c:v>41912</c:v>
                </c:pt>
                <c:pt idx="177">
                  <c:v>41943</c:v>
                </c:pt>
                <c:pt idx="178">
                  <c:v>41973</c:v>
                </c:pt>
                <c:pt idx="179">
                  <c:v>42004</c:v>
                </c:pt>
                <c:pt idx="180">
                  <c:v>42035</c:v>
                </c:pt>
                <c:pt idx="181">
                  <c:v>42063</c:v>
                </c:pt>
                <c:pt idx="182">
                  <c:v>42094</c:v>
                </c:pt>
                <c:pt idx="183">
                  <c:v>42124</c:v>
                </c:pt>
                <c:pt idx="184">
                  <c:v>42155</c:v>
                </c:pt>
                <c:pt idx="185">
                  <c:v>42185</c:v>
                </c:pt>
                <c:pt idx="186">
                  <c:v>42216</c:v>
                </c:pt>
                <c:pt idx="187">
                  <c:v>42247</c:v>
                </c:pt>
                <c:pt idx="188">
                  <c:v>42277</c:v>
                </c:pt>
                <c:pt idx="189">
                  <c:v>42308</c:v>
                </c:pt>
                <c:pt idx="190">
                  <c:v>42338</c:v>
                </c:pt>
                <c:pt idx="191">
                  <c:v>42369</c:v>
                </c:pt>
                <c:pt idx="192">
                  <c:v>42400</c:v>
                </c:pt>
                <c:pt idx="193">
                  <c:v>42429</c:v>
                </c:pt>
                <c:pt idx="194">
                  <c:v>42460</c:v>
                </c:pt>
                <c:pt idx="195">
                  <c:v>42490</c:v>
                </c:pt>
                <c:pt idx="196">
                  <c:v>42521</c:v>
                </c:pt>
                <c:pt idx="197">
                  <c:v>42551</c:v>
                </c:pt>
                <c:pt idx="198">
                  <c:v>42582</c:v>
                </c:pt>
                <c:pt idx="199">
                  <c:v>42613</c:v>
                </c:pt>
                <c:pt idx="200">
                  <c:v>42643</c:v>
                </c:pt>
                <c:pt idx="201">
                  <c:v>42674</c:v>
                </c:pt>
                <c:pt idx="202">
                  <c:v>42704</c:v>
                </c:pt>
                <c:pt idx="203">
                  <c:v>42735</c:v>
                </c:pt>
                <c:pt idx="204">
                  <c:v>42766</c:v>
                </c:pt>
                <c:pt idx="205">
                  <c:v>42794</c:v>
                </c:pt>
                <c:pt idx="206">
                  <c:v>42825</c:v>
                </c:pt>
                <c:pt idx="207">
                  <c:v>42855</c:v>
                </c:pt>
                <c:pt idx="208">
                  <c:v>42886</c:v>
                </c:pt>
                <c:pt idx="209">
                  <c:v>42916</c:v>
                </c:pt>
                <c:pt idx="210">
                  <c:v>42947</c:v>
                </c:pt>
                <c:pt idx="211">
                  <c:v>42978</c:v>
                </c:pt>
                <c:pt idx="212">
                  <c:v>43008</c:v>
                </c:pt>
                <c:pt idx="213">
                  <c:v>43039</c:v>
                </c:pt>
                <c:pt idx="214">
                  <c:v>43069</c:v>
                </c:pt>
                <c:pt idx="215">
                  <c:v>43100</c:v>
                </c:pt>
              </c:numCache>
            </c:numRef>
          </c:cat>
          <c:val>
            <c:numRef>
              <c:f>'Figures 1'!$I$28:$I$243</c:f>
              <c:numCache>
                <c:formatCode>0.00%</c:formatCode>
                <c:ptCount val="216"/>
                <c:pt idx="0">
                  <c:v>2.0697344331480981E-2</c:v>
                </c:pt>
                <c:pt idx="1">
                  <c:v>2.0736024135258848E-2</c:v>
                </c:pt>
                <c:pt idx="2">
                  <c:v>2.1612045293837461E-2</c:v>
                </c:pt>
                <c:pt idx="3">
                  <c:v>2.1376479529136232E-2</c:v>
                </c:pt>
                <c:pt idx="4">
                  <c:v>2.1662454521762672E-2</c:v>
                </c:pt>
                <c:pt idx="5">
                  <c:v>2.229924832432972E-2</c:v>
                </c:pt>
                <c:pt idx="6">
                  <c:v>2.1660161201814614E-2</c:v>
                </c:pt>
                <c:pt idx="7">
                  <c:v>2.184798755665673E-2</c:v>
                </c:pt>
                <c:pt idx="8">
                  <c:v>2.1232040057077288E-2</c:v>
                </c:pt>
                <c:pt idx="9">
                  <c:v>1.9580212722102856E-2</c:v>
                </c:pt>
                <c:pt idx="10">
                  <c:v>1.9834143200775242E-2</c:v>
                </c:pt>
                <c:pt idx="11">
                  <c:v>1.8594961644825079E-2</c:v>
                </c:pt>
                <c:pt idx="12">
                  <c:v>1.7994820764786843E-2</c:v>
                </c:pt>
                <c:pt idx="13">
                  <c:v>1.9074596149425738E-2</c:v>
                </c:pt>
                <c:pt idx="14">
                  <c:v>2.0049530714365431E-2</c:v>
                </c:pt>
                <c:pt idx="15">
                  <c:v>2.0178120963601217E-2</c:v>
                </c:pt>
                <c:pt idx="16">
                  <c:v>1.9772034167655501E-2</c:v>
                </c:pt>
                <c:pt idx="17">
                  <c:v>2.0662183901559619E-2</c:v>
                </c:pt>
                <c:pt idx="18">
                  <c:v>2.0989074674568838E-2</c:v>
                </c:pt>
                <c:pt idx="19">
                  <c:v>2.1680031672270096E-2</c:v>
                </c:pt>
                <c:pt idx="20">
                  <c:v>2.2911548965787825E-2</c:v>
                </c:pt>
                <c:pt idx="21">
                  <c:v>2.2494390757994597E-2</c:v>
                </c:pt>
                <c:pt idx="22">
                  <c:v>2.1494745137872383E-2</c:v>
                </c:pt>
                <c:pt idx="23">
                  <c:v>2.0656028443234935E-2</c:v>
                </c:pt>
                <c:pt idx="24">
                  <c:v>2.0727651592392569E-2</c:v>
                </c:pt>
                <c:pt idx="25">
                  <c:v>2.0608518796119378E-2</c:v>
                </c:pt>
                <c:pt idx="26">
                  <c:v>1.8616054345927242E-2</c:v>
                </c:pt>
                <c:pt idx="27">
                  <c:v>1.8873472741315872E-2</c:v>
                </c:pt>
                <c:pt idx="28">
                  <c:v>1.9471676617164039E-2</c:v>
                </c:pt>
                <c:pt idx="29">
                  <c:v>2.1872585177088663E-2</c:v>
                </c:pt>
                <c:pt idx="30">
                  <c:v>2.1383835255323759E-2</c:v>
                </c:pt>
                <c:pt idx="31">
                  <c:v>1.9828222081009355E-2</c:v>
                </c:pt>
                <c:pt idx="32">
                  <c:v>2.1230382525371214E-2</c:v>
                </c:pt>
                <c:pt idx="33">
                  <c:v>2.2314666441044174E-2</c:v>
                </c:pt>
                <c:pt idx="34">
                  <c:v>2.2608506359440436E-2</c:v>
                </c:pt>
                <c:pt idx="35">
                  <c:v>2.3472993218430185E-2</c:v>
                </c:pt>
                <c:pt idx="36">
                  <c:v>2.3407391500389309E-2</c:v>
                </c:pt>
                <c:pt idx="37">
                  <c:v>2.4792624192045785E-2</c:v>
                </c:pt>
                <c:pt idx="38">
                  <c:v>2.4962220440740247E-2</c:v>
                </c:pt>
                <c:pt idx="39">
                  <c:v>2.4210665650845661E-2</c:v>
                </c:pt>
                <c:pt idx="40">
                  <c:v>2.4150208122932046E-2</c:v>
                </c:pt>
                <c:pt idx="41">
                  <c:v>2.9544160615078811E-2</c:v>
                </c:pt>
                <c:pt idx="42">
                  <c:v>2.9496296338930503E-2</c:v>
                </c:pt>
                <c:pt idx="43">
                  <c:v>3.0569800163271241E-2</c:v>
                </c:pt>
                <c:pt idx="44">
                  <c:v>3.0108469625699481E-2</c:v>
                </c:pt>
                <c:pt idx="45">
                  <c:v>3.0309065464437797E-2</c:v>
                </c:pt>
                <c:pt idx="46">
                  <c:v>3.0195858437447591E-2</c:v>
                </c:pt>
                <c:pt idx="47">
                  <c:v>3.0842357356775679E-2</c:v>
                </c:pt>
                <c:pt idx="48">
                  <c:v>3.3471264883026722E-2</c:v>
                </c:pt>
                <c:pt idx="49">
                  <c:v>3.3397847155275627E-2</c:v>
                </c:pt>
                <c:pt idx="50">
                  <c:v>3.3775127252228962E-2</c:v>
                </c:pt>
                <c:pt idx="51">
                  <c:v>3.3422600411694758E-2</c:v>
                </c:pt>
                <c:pt idx="52">
                  <c:v>3.2828873275960686E-2</c:v>
                </c:pt>
                <c:pt idx="53">
                  <c:v>3.1191034457270315E-2</c:v>
                </c:pt>
                <c:pt idx="54">
                  <c:v>3.0783447163016987E-2</c:v>
                </c:pt>
                <c:pt idx="55">
                  <c:v>3.0717853091156905E-2</c:v>
                </c:pt>
                <c:pt idx="56">
                  <c:v>2.8235223859905251E-2</c:v>
                </c:pt>
                <c:pt idx="57">
                  <c:v>2.8848706563156835E-2</c:v>
                </c:pt>
                <c:pt idx="58">
                  <c:v>2.8866184268033255E-2</c:v>
                </c:pt>
                <c:pt idx="59">
                  <c:v>2.6855432178096651E-2</c:v>
                </c:pt>
                <c:pt idx="60">
                  <c:v>2.7208928692753719E-2</c:v>
                </c:pt>
                <c:pt idx="61">
                  <c:v>2.7133452625339196E-2</c:v>
                </c:pt>
                <c:pt idx="62">
                  <c:v>2.7158060404722434E-2</c:v>
                </c:pt>
                <c:pt idx="63">
                  <c:v>2.7294855628468517E-2</c:v>
                </c:pt>
                <c:pt idx="64">
                  <c:v>2.7351388788596911E-2</c:v>
                </c:pt>
                <c:pt idx="65">
                  <c:v>2.3844664487698765E-2</c:v>
                </c:pt>
                <c:pt idx="66">
                  <c:v>2.3650649746559772E-2</c:v>
                </c:pt>
                <c:pt idx="67">
                  <c:v>2.2731394670456109E-2</c:v>
                </c:pt>
                <c:pt idx="68">
                  <c:v>2.2142151140914518E-2</c:v>
                </c:pt>
                <c:pt idx="69">
                  <c:v>2.266389271974616E-2</c:v>
                </c:pt>
                <c:pt idx="70">
                  <c:v>2.3524237637723659E-2</c:v>
                </c:pt>
                <c:pt idx="71">
                  <c:v>2.3503968193254381E-2</c:v>
                </c:pt>
                <c:pt idx="72">
                  <c:v>2.0647159710585044E-2</c:v>
                </c:pt>
                <c:pt idx="73">
                  <c:v>2.0453581221264484E-2</c:v>
                </c:pt>
                <c:pt idx="74">
                  <c:v>2.0274813557985542E-2</c:v>
                </c:pt>
                <c:pt idx="75">
                  <c:v>2.0486550609760911E-2</c:v>
                </c:pt>
                <c:pt idx="76">
                  <c:v>2.0954364016338142E-2</c:v>
                </c:pt>
                <c:pt idx="77">
                  <c:v>1.9780807923042504E-2</c:v>
                </c:pt>
                <c:pt idx="78">
                  <c:v>1.9758156223607486E-2</c:v>
                </c:pt>
                <c:pt idx="79">
                  <c:v>2.1225980237290051E-2</c:v>
                </c:pt>
                <c:pt idx="80">
                  <c:v>2.2020367106052804E-2</c:v>
                </c:pt>
                <c:pt idx="81">
                  <c:v>2.1148100278215613E-2</c:v>
                </c:pt>
                <c:pt idx="82">
                  <c:v>2.2594290437363627E-2</c:v>
                </c:pt>
                <c:pt idx="83">
                  <c:v>2.2510065067621345E-2</c:v>
                </c:pt>
                <c:pt idx="84">
                  <c:v>2.1917742469128507E-2</c:v>
                </c:pt>
                <c:pt idx="85">
                  <c:v>2.1970245617369186E-2</c:v>
                </c:pt>
                <c:pt idx="86">
                  <c:v>2.1970380541627078E-2</c:v>
                </c:pt>
                <c:pt idx="87">
                  <c:v>2.1842972781154883E-2</c:v>
                </c:pt>
                <c:pt idx="88">
                  <c:v>2.1824858380363205E-2</c:v>
                </c:pt>
                <c:pt idx="89">
                  <c:v>2.243575585068526E-2</c:v>
                </c:pt>
                <c:pt idx="90">
                  <c:v>2.2675050782579826E-2</c:v>
                </c:pt>
                <c:pt idx="91">
                  <c:v>2.2719645025243068E-2</c:v>
                </c:pt>
                <c:pt idx="92">
                  <c:v>2.3678332157717523E-2</c:v>
                </c:pt>
                <c:pt idx="93">
                  <c:v>2.3404286122917908E-2</c:v>
                </c:pt>
                <c:pt idx="94">
                  <c:v>2.17994981712329E-2</c:v>
                </c:pt>
                <c:pt idx="95">
                  <c:v>2.2483445318338388E-2</c:v>
                </c:pt>
                <c:pt idx="96">
                  <c:v>2.2884178679879408E-2</c:v>
                </c:pt>
                <c:pt idx="97">
                  <c:v>2.3623787591905594E-2</c:v>
                </c:pt>
                <c:pt idx="98">
                  <c:v>2.3910985640075492E-2</c:v>
                </c:pt>
                <c:pt idx="99">
                  <c:v>2.3592717185089127E-2</c:v>
                </c:pt>
                <c:pt idx="100">
                  <c:v>2.3183164664712035E-2</c:v>
                </c:pt>
                <c:pt idx="101">
                  <c:v>2.4766881334385649E-2</c:v>
                </c:pt>
                <c:pt idx="102">
                  <c:v>2.4774217653923663E-2</c:v>
                </c:pt>
                <c:pt idx="103">
                  <c:v>2.347519563512826E-2</c:v>
                </c:pt>
                <c:pt idx="104">
                  <c:v>2.1919948491319903E-2</c:v>
                </c:pt>
                <c:pt idx="105">
                  <c:v>2.1756177125873747E-2</c:v>
                </c:pt>
                <c:pt idx="106">
                  <c:v>2.1699413786709223E-2</c:v>
                </c:pt>
                <c:pt idx="107">
                  <c:v>2.4961315577180367E-2</c:v>
                </c:pt>
                <c:pt idx="108">
                  <c:v>2.9925514384902971E-2</c:v>
                </c:pt>
                <c:pt idx="109">
                  <c:v>3.0538047216592205E-2</c:v>
                </c:pt>
                <c:pt idx="110">
                  <c:v>3.0849938684295378E-2</c:v>
                </c:pt>
                <c:pt idx="111">
                  <c:v>3.3225811808147918E-2</c:v>
                </c:pt>
                <c:pt idx="112">
                  <c:v>3.4652667742827714E-2</c:v>
                </c:pt>
                <c:pt idx="113">
                  <c:v>3.5194185352465511E-2</c:v>
                </c:pt>
                <c:pt idx="114">
                  <c:v>3.5787562834078822E-2</c:v>
                </c:pt>
                <c:pt idx="115">
                  <c:v>3.6017758511544207E-2</c:v>
                </c:pt>
                <c:pt idx="116">
                  <c:v>3.5481781595560806E-2</c:v>
                </c:pt>
                <c:pt idx="117">
                  <c:v>3.5342496387363635E-2</c:v>
                </c:pt>
                <c:pt idx="118">
                  <c:v>3.5777307264680501E-2</c:v>
                </c:pt>
                <c:pt idx="119">
                  <c:v>3.5382874061986563E-2</c:v>
                </c:pt>
                <c:pt idx="120">
                  <c:v>3.4970171833544762E-2</c:v>
                </c:pt>
                <c:pt idx="121">
                  <c:v>3.4258403168857289E-2</c:v>
                </c:pt>
                <c:pt idx="122">
                  <c:v>3.4849858876021794E-2</c:v>
                </c:pt>
                <c:pt idx="123">
                  <c:v>3.4736517390736701E-2</c:v>
                </c:pt>
                <c:pt idx="124">
                  <c:v>3.4777293938327923E-2</c:v>
                </c:pt>
                <c:pt idx="125">
                  <c:v>3.2951876511633463E-2</c:v>
                </c:pt>
                <c:pt idx="126">
                  <c:v>3.2811678982732503E-2</c:v>
                </c:pt>
                <c:pt idx="127">
                  <c:v>3.270815782941399E-2</c:v>
                </c:pt>
                <c:pt idx="128">
                  <c:v>3.2177189963525081E-2</c:v>
                </c:pt>
                <c:pt idx="129">
                  <c:v>3.0989457024582133E-2</c:v>
                </c:pt>
                <c:pt idx="130">
                  <c:v>3.0991105770831858E-2</c:v>
                </c:pt>
                <c:pt idx="131">
                  <c:v>2.9821080125102612E-2</c:v>
                </c:pt>
                <c:pt idx="132">
                  <c:v>2.1759931933415785E-2</c:v>
                </c:pt>
                <c:pt idx="133">
                  <c:v>1.9255558562330456E-2</c:v>
                </c:pt>
                <c:pt idx="134">
                  <c:v>1.9683324407777744E-2</c:v>
                </c:pt>
                <c:pt idx="135">
                  <c:v>1.8293700310711515E-2</c:v>
                </c:pt>
                <c:pt idx="136">
                  <c:v>1.6746688119278409E-2</c:v>
                </c:pt>
                <c:pt idx="137">
                  <c:v>1.6987798120746911E-2</c:v>
                </c:pt>
                <c:pt idx="138">
                  <c:v>1.6528848341378754E-2</c:v>
                </c:pt>
                <c:pt idx="139">
                  <c:v>2.0525076346857157E-2</c:v>
                </c:pt>
                <c:pt idx="140">
                  <c:v>2.0661805412128049E-2</c:v>
                </c:pt>
                <c:pt idx="141">
                  <c:v>2.0021736427314984E-2</c:v>
                </c:pt>
                <c:pt idx="142">
                  <c:v>1.9470521795046131E-2</c:v>
                </c:pt>
                <c:pt idx="143">
                  <c:v>1.9857649039514268E-2</c:v>
                </c:pt>
                <c:pt idx="144">
                  <c:v>2.0230349271697201E-2</c:v>
                </c:pt>
                <c:pt idx="145">
                  <c:v>2.0573280276650924E-2</c:v>
                </c:pt>
                <c:pt idx="146">
                  <c:v>1.904689885411957E-2</c:v>
                </c:pt>
                <c:pt idx="147">
                  <c:v>1.8999972163537542E-2</c:v>
                </c:pt>
                <c:pt idx="148">
                  <c:v>1.9025023989135952E-2</c:v>
                </c:pt>
                <c:pt idx="149">
                  <c:v>1.8912075215275992E-2</c:v>
                </c:pt>
                <c:pt idx="150">
                  <c:v>1.9309682947310763E-2</c:v>
                </c:pt>
                <c:pt idx="151">
                  <c:v>1.9392946169034635E-2</c:v>
                </c:pt>
                <c:pt idx="152">
                  <c:v>1.9556915659348844E-2</c:v>
                </c:pt>
                <c:pt idx="153">
                  <c:v>1.8478473007061128E-2</c:v>
                </c:pt>
                <c:pt idx="154">
                  <c:v>1.8382931678639129E-2</c:v>
                </c:pt>
                <c:pt idx="155">
                  <c:v>1.8106077315907007E-2</c:v>
                </c:pt>
                <c:pt idx="156">
                  <c:v>1.8238107721594107E-2</c:v>
                </c:pt>
                <c:pt idx="157">
                  <c:v>1.9306645185724936E-2</c:v>
                </c:pt>
                <c:pt idx="158">
                  <c:v>1.9653030326963278E-2</c:v>
                </c:pt>
                <c:pt idx="159">
                  <c:v>1.9529783099255817E-2</c:v>
                </c:pt>
                <c:pt idx="160">
                  <c:v>1.9551137157410112E-2</c:v>
                </c:pt>
                <c:pt idx="161">
                  <c:v>1.8866863468122837E-2</c:v>
                </c:pt>
                <c:pt idx="162">
                  <c:v>1.8716820390164E-2</c:v>
                </c:pt>
                <c:pt idx="163">
                  <c:v>1.2884779094910554E-2</c:v>
                </c:pt>
                <c:pt idx="164">
                  <c:v>1.3381206538221734E-2</c:v>
                </c:pt>
                <c:pt idx="165">
                  <c:v>1.342283324151633E-2</c:v>
                </c:pt>
                <c:pt idx="166">
                  <c:v>1.4129104457385619E-2</c:v>
                </c:pt>
                <c:pt idx="167">
                  <c:v>1.397761834576965E-2</c:v>
                </c:pt>
                <c:pt idx="168">
                  <c:v>1.3678143374164245E-2</c:v>
                </c:pt>
                <c:pt idx="169">
                  <c:v>1.3250338484549231E-2</c:v>
                </c:pt>
                <c:pt idx="170">
                  <c:v>1.3132289780872252E-2</c:v>
                </c:pt>
                <c:pt idx="171">
                  <c:v>1.2886625635442581E-2</c:v>
                </c:pt>
                <c:pt idx="172">
                  <c:v>1.2259023233321363E-2</c:v>
                </c:pt>
                <c:pt idx="173">
                  <c:v>1.3375381010994709E-2</c:v>
                </c:pt>
                <c:pt idx="174">
                  <c:v>1.329263585311957E-2</c:v>
                </c:pt>
                <c:pt idx="175">
                  <c:v>1.28381297185948E-2</c:v>
                </c:pt>
                <c:pt idx="176">
                  <c:v>1.299129675377033E-2</c:v>
                </c:pt>
                <c:pt idx="177">
                  <c:v>1.4791730246965581E-2</c:v>
                </c:pt>
                <c:pt idx="178">
                  <c:v>1.596019788228201E-2</c:v>
                </c:pt>
                <c:pt idx="179">
                  <c:v>1.704694950063838E-2</c:v>
                </c:pt>
                <c:pt idx="180">
                  <c:v>1.7108973222939122E-2</c:v>
                </c:pt>
                <c:pt idx="181">
                  <c:v>1.6747819260168859E-2</c:v>
                </c:pt>
                <c:pt idx="182">
                  <c:v>1.7434994309427871E-2</c:v>
                </c:pt>
                <c:pt idx="183">
                  <c:v>2.1137354206671028E-2</c:v>
                </c:pt>
                <c:pt idx="184">
                  <c:v>2.1275120920168665E-2</c:v>
                </c:pt>
                <c:pt idx="185">
                  <c:v>2.1821791312028677E-2</c:v>
                </c:pt>
                <c:pt idx="186">
                  <c:v>2.2105146904665581E-2</c:v>
                </c:pt>
                <c:pt idx="187">
                  <c:v>2.3084972475460742E-2</c:v>
                </c:pt>
                <c:pt idx="188">
                  <c:v>2.3390964093699285E-2</c:v>
                </c:pt>
                <c:pt idx="189">
                  <c:v>2.3956047592315538E-2</c:v>
                </c:pt>
                <c:pt idx="190">
                  <c:v>2.3648786183098784E-2</c:v>
                </c:pt>
                <c:pt idx="191">
                  <c:v>2.3537643581397611E-2</c:v>
                </c:pt>
                <c:pt idx="192">
                  <c:v>2.7646820464979752E-2</c:v>
                </c:pt>
                <c:pt idx="193">
                  <c:v>2.7412727062133824E-2</c:v>
                </c:pt>
                <c:pt idx="194">
                  <c:v>2.7339201738282828E-2</c:v>
                </c:pt>
                <c:pt idx="195">
                  <c:v>2.7732236421538017E-2</c:v>
                </c:pt>
                <c:pt idx="196">
                  <c:v>2.804327477701709E-2</c:v>
                </c:pt>
                <c:pt idx="197">
                  <c:v>2.7634021614863388E-2</c:v>
                </c:pt>
                <c:pt idx="198">
                  <c:v>2.8245830634756285E-2</c:v>
                </c:pt>
                <c:pt idx="199">
                  <c:v>2.8193326228432288E-2</c:v>
                </c:pt>
                <c:pt idx="200">
                  <c:v>2.9793168950330844E-2</c:v>
                </c:pt>
                <c:pt idx="201">
                  <c:v>2.8601692605377486E-2</c:v>
                </c:pt>
                <c:pt idx="202">
                  <c:v>2.7613343418121484E-2</c:v>
                </c:pt>
                <c:pt idx="203">
                  <c:v>2.6521317966890216E-2</c:v>
                </c:pt>
                <c:pt idx="204">
                  <c:v>2.6896984389257254E-2</c:v>
                </c:pt>
                <c:pt idx="205">
                  <c:v>2.7417897499510752E-2</c:v>
                </c:pt>
                <c:pt idx="206">
                  <c:v>2.7335413959962255E-2</c:v>
                </c:pt>
                <c:pt idx="207">
                  <c:v>2.5624406808350139E-2</c:v>
                </c:pt>
                <c:pt idx="208">
                  <c:v>2.5230158058657925E-2</c:v>
                </c:pt>
                <c:pt idx="209">
                  <c:v>2.507272865922669E-2</c:v>
                </c:pt>
                <c:pt idx="210">
                  <c:v>2.5572616716869861E-2</c:v>
                </c:pt>
                <c:pt idx="211">
                  <c:v>2.5389795927085214E-2</c:v>
                </c:pt>
                <c:pt idx="212">
                  <c:v>2.6069976178246874E-2</c:v>
                </c:pt>
                <c:pt idx="213">
                  <c:v>2.6009583308871057E-2</c:v>
                </c:pt>
                <c:pt idx="214">
                  <c:v>2.6367188261198802E-2</c:v>
                </c:pt>
                <c:pt idx="215">
                  <c:v>2.6389386991566524E-2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3A1-A8AF-AE3F58E49638}"/>
            </c:ext>
          </c:extLst>
        </c:ser>
        <c:ser>
          <c:idx val="2"/>
          <c:order val="1"/>
          <c:tx>
            <c:v>Return in currency basket</c:v>
          </c:tx>
          <c:spPr>
            <a:ln w="9525" cap="rnd" cmpd="sng" algn="ctr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'Figures 1'!$H$28:$H$243</c:f>
              <c:numCache>
                <c:formatCode>m/d/yyyy</c:formatCode>
                <c:ptCount val="216"/>
                <c:pt idx="0">
                  <c:v>36556</c:v>
                </c:pt>
                <c:pt idx="1">
                  <c:v>36585</c:v>
                </c:pt>
                <c:pt idx="2">
                  <c:v>36616</c:v>
                </c:pt>
                <c:pt idx="3">
                  <c:v>36646</c:v>
                </c:pt>
                <c:pt idx="4">
                  <c:v>36677</c:v>
                </c:pt>
                <c:pt idx="5">
                  <c:v>36707</c:v>
                </c:pt>
                <c:pt idx="6">
                  <c:v>36738</c:v>
                </c:pt>
                <c:pt idx="7">
                  <c:v>36769</c:v>
                </c:pt>
                <c:pt idx="8">
                  <c:v>36799</c:v>
                </c:pt>
                <c:pt idx="9">
                  <c:v>36830</c:v>
                </c:pt>
                <c:pt idx="10">
                  <c:v>36860</c:v>
                </c:pt>
                <c:pt idx="11">
                  <c:v>36891</c:v>
                </c:pt>
                <c:pt idx="12">
                  <c:v>36922</c:v>
                </c:pt>
                <c:pt idx="13">
                  <c:v>36950</c:v>
                </c:pt>
                <c:pt idx="14">
                  <c:v>36981</c:v>
                </c:pt>
                <c:pt idx="15">
                  <c:v>37011</c:v>
                </c:pt>
                <c:pt idx="16">
                  <c:v>37042</c:v>
                </c:pt>
                <c:pt idx="17">
                  <c:v>37072</c:v>
                </c:pt>
                <c:pt idx="18">
                  <c:v>37103</c:v>
                </c:pt>
                <c:pt idx="19">
                  <c:v>37134</c:v>
                </c:pt>
                <c:pt idx="20">
                  <c:v>37164</c:v>
                </c:pt>
                <c:pt idx="21">
                  <c:v>37195</c:v>
                </c:pt>
                <c:pt idx="22">
                  <c:v>37225</c:v>
                </c:pt>
                <c:pt idx="23">
                  <c:v>37256</c:v>
                </c:pt>
                <c:pt idx="24">
                  <c:v>37287</c:v>
                </c:pt>
                <c:pt idx="25">
                  <c:v>37315</c:v>
                </c:pt>
                <c:pt idx="26">
                  <c:v>37346</c:v>
                </c:pt>
                <c:pt idx="27">
                  <c:v>37376</c:v>
                </c:pt>
                <c:pt idx="28">
                  <c:v>37407</c:v>
                </c:pt>
                <c:pt idx="29">
                  <c:v>37437</c:v>
                </c:pt>
                <c:pt idx="30">
                  <c:v>37468</c:v>
                </c:pt>
                <c:pt idx="31">
                  <c:v>37499</c:v>
                </c:pt>
                <c:pt idx="32">
                  <c:v>37529</c:v>
                </c:pt>
                <c:pt idx="33">
                  <c:v>37560</c:v>
                </c:pt>
                <c:pt idx="34">
                  <c:v>37590</c:v>
                </c:pt>
                <c:pt idx="35">
                  <c:v>37621</c:v>
                </c:pt>
                <c:pt idx="36">
                  <c:v>37652</c:v>
                </c:pt>
                <c:pt idx="37">
                  <c:v>37680</c:v>
                </c:pt>
                <c:pt idx="38">
                  <c:v>37711</c:v>
                </c:pt>
                <c:pt idx="39">
                  <c:v>37741</c:v>
                </c:pt>
                <c:pt idx="40">
                  <c:v>37772</c:v>
                </c:pt>
                <c:pt idx="41">
                  <c:v>37802</c:v>
                </c:pt>
                <c:pt idx="42">
                  <c:v>37833</c:v>
                </c:pt>
                <c:pt idx="43">
                  <c:v>37864</c:v>
                </c:pt>
                <c:pt idx="44">
                  <c:v>37894</c:v>
                </c:pt>
                <c:pt idx="45">
                  <c:v>37925</c:v>
                </c:pt>
                <c:pt idx="46">
                  <c:v>37955</c:v>
                </c:pt>
                <c:pt idx="47">
                  <c:v>37986</c:v>
                </c:pt>
                <c:pt idx="48">
                  <c:v>38017</c:v>
                </c:pt>
                <c:pt idx="49">
                  <c:v>38046</c:v>
                </c:pt>
                <c:pt idx="50">
                  <c:v>38077</c:v>
                </c:pt>
                <c:pt idx="51">
                  <c:v>38107</c:v>
                </c:pt>
                <c:pt idx="52">
                  <c:v>38138</c:v>
                </c:pt>
                <c:pt idx="53">
                  <c:v>38168</c:v>
                </c:pt>
                <c:pt idx="54">
                  <c:v>38199</c:v>
                </c:pt>
                <c:pt idx="55">
                  <c:v>38230</c:v>
                </c:pt>
                <c:pt idx="56">
                  <c:v>38260</c:v>
                </c:pt>
                <c:pt idx="57">
                  <c:v>38291</c:v>
                </c:pt>
                <c:pt idx="58">
                  <c:v>38321</c:v>
                </c:pt>
                <c:pt idx="59">
                  <c:v>38352</c:v>
                </c:pt>
                <c:pt idx="60">
                  <c:v>38383</c:v>
                </c:pt>
                <c:pt idx="61">
                  <c:v>38411</c:v>
                </c:pt>
                <c:pt idx="62">
                  <c:v>38442</c:v>
                </c:pt>
                <c:pt idx="63">
                  <c:v>38472</c:v>
                </c:pt>
                <c:pt idx="64">
                  <c:v>38503</c:v>
                </c:pt>
                <c:pt idx="65">
                  <c:v>38533</c:v>
                </c:pt>
                <c:pt idx="66">
                  <c:v>38564</c:v>
                </c:pt>
                <c:pt idx="67">
                  <c:v>38595</c:v>
                </c:pt>
                <c:pt idx="68">
                  <c:v>38625</c:v>
                </c:pt>
                <c:pt idx="69">
                  <c:v>38656</c:v>
                </c:pt>
                <c:pt idx="70">
                  <c:v>38686</c:v>
                </c:pt>
                <c:pt idx="71">
                  <c:v>38717</c:v>
                </c:pt>
                <c:pt idx="72">
                  <c:v>38748</c:v>
                </c:pt>
                <c:pt idx="73">
                  <c:v>38776</c:v>
                </c:pt>
                <c:pt idx="74">
                  <c:v>38807</c:v>
                </c:pt>
                <c:pt idx="75">
                  <c:v>38837</c:v>
                </c:pt>
                <c:pt idx="76">
                  <c:v>38868</c:v>
                </c:pt>
                <c:pt idx="77">
                  <c:v>38898</c:v>
                </c:pt>
                <c:pt idx="78">
                  <c:v>38929</c:v>
                </c:pt>
                <c:pt idx="79">
                  <c:v>38960</c:v>
                </c:pt>
                <c:pt idx="80">
                  <c:v>38990</c:v>
                </c:pt>
                <c:pt idx="81">
                  <c:v>39021</c:v>
                </c:pt>
                <c:pt idx="82">
                  <c:v>39051</c:v>
                </c:pt>
                <c:pt idx="83">
                  <c:v>39082</c:v>
                </c:pt>
                <c:pt idx="84">
                  <c:v>39113</c:v>
                </c:pt>
                <c:pt idx="85">
                  <c:v>39141</c:v>
                </c:pt>
                <c:pt idx="86">
                  <c:v>39172</c:v>
                </c:pt>
                <c:pt idx="87">
                  <c:v>39202</c:v>
                </c:pt>
                <c:pt idx="88">
                  <c:v>39233</c:v>
                </c:pt>
                <c:pt idx="89">
                  <c:v>39263</c:v>
                </c:pt>
                <c:pt idx="90">
                  <c:v>39294</c:v>
                </c:pt>
                <c:pt idx="91">
                  <c:v>39325</c:v>
                </c:pt>
                <c:pt idx="92">
                  <c:v>39355</c:v>
                </c:pt>
                <c:pt idx="93">
                  <c:v>39386</c:v>
                </c:pt>
                <c:pt idx="94">
                  <c:v>39416</c:v>
                </c:pt>
                <c:pt idx="95">
                  <c:v>39447</c:v>
                </c:pt>
                <c:pt idx="96">
                  <c:v>39478</c:v>
                </c:pt>
                <c:pt idx="97">
                  <c:v>39507</c:v>
                </c:pt>
                <c:pt idx="98">
                  <c:v>39538</c:v>
                </c:pt>
                <c:pt idx="99">
                  <c:v>39568</c:v>
                </c:pt>
                <c:pt idx="100">
                  <c:v>39599</c:v>
                </c:pt>
                <c:pt idx="101">
                  <c:v>39629</c:v>
                </c:pt>
                <c:pt idx="102">
                  <c:v>39660</c:v>
                </c:pt>
                <c:pt idx="103">
                  <c:v>39691</c:v>
                </c:pt>
                <c:pt idx="104">
                  <c:v>39721</c:v>
                </c:pt>
                <c:pt idx="105">
                  <c:v>39752</c:v>
                </c:pt>
                <c:pt idx="106">
                  <c:v>39782</c:v>
                </c:pt>
                <c:pt idx="107">
                  <c:v>39813</c:v>
                </c:pt>
                <c:pt idx="108">
                  <c:v>39844</c:v>
                </c:pt>
                <c:pt idx="109">
                  <c:v>39872</c:v>
                </c:pt>
                <c:pt idx="110">
                  <c:v>39903</c:v>
                </c:pt>
                <c:pt idx="111">
                  <c:v>39933</c:v>
                </c:pt>
                <c:pt idx="112">
                  <c:v>39964</c:v>
                </c:pt>
                <c:pt idx="113">
                  <c:v>39994</c:v>
                </c:pt>
                <c:pt idx="114">
                  <c:v>40025</c:v>
                </c:pt>
                <c:pt idx="115">
                  <c:v>40056</c:v>
                </c:pt>
                <c:pt idx="116">
                  <c:v>40086</c:v>
                </c:pt>
                <c:pt idx="117">
                  <c:v>40117</c:v>
                </c:pt>
                <c:pt idx="118">
                  <c:v>40147</c:v>
                </c:pt>
                <c:pt idx="119">
                  <c:v>40178</c:v>
                </c:pt>
                <c:pt idx="120">
                  <c:v>40209</c:v>
                </c:pt>
                <c:pt idx="121">
                  <c:v>40237</c:v>
                </c:pt>
                <c:pt idx="122">
                  <c:v>40268</c:v>
                </c:pt>
                <c:pt idx="123">
                  <c:v>40298</c:v>
                </c:pt>
                <c:pt idx="124">
                  <c:v>40329</c:v>
                </c:pt>
                <c:pt idx="125">
                  <c:v>40359</c:v>
                </c:pt>
                <c:pt idx="126">
                  <c:v>40390</c:v>
                </c:pt>
                <c:pt idx="127">
                  <c:v>40421</c:v>
                </c:pt>
                <c:pt idx="128">
                  <c:v>40451</c:v>
                </c:pt>
                <c:pt idx="129">
                  <c:v>40482</c:v>
                </c:pt>
                <c:pt idx="130">
                  <c:v>40512</c:v>
                </c:pt>
                <c:pt idx="131">
                  <c:v>40543</c:v>
                </c:pt>
                <c:pt idx="132">
                  <c:v>40574</c:v>
                </c:pt>
                <c:pt idx="133">
                  <c:v>40602</c:v>
                </c:pt>
                <c:pt idx="134">
                  <c:v>40633</c:v>
                </c:pt>
                <c:pt idx="135">
                  <c:v>40663</c:v>
                </c:pt>
                <c:pt idx="136">
                  <c:v>40694</c:v>
                </c:pt>
                <c:pt idx="137">
                  <c:v>40724</c:v>
                </c:pt>
                <c:pt idx="138">
                  <c:v>40755</c:v>
                </c:pt>
                <c:pt idx="139">
                  <c:v>40786</c:v>
                </c:pt>
                <c:pt idx="140">
                  <c:v>40816</c:v>
                </c:pt>
                <c:pt idx="141">
                  <c:v>40847</c:v>
                </c:pt>
                <c:pt idx="142">
                  <c:v>40877</c:v>
                </c:pt>
                <c:pt idx="143">
                  <c:v>40908</c:v>
                </c:pt>
                <c:pt idx="144">
                  <c:v>40939</c:v>
                </c:pt>
                <c:pt idx="145">
                  <c:v>40968</c:v>
                </c:pt>
                <c:pt idx="146">
                  <c:v>40999</c:v>
                </c:pt>
                <c:pt idx="147">
                  <c:v>41029</c:v>
                </c:pt>
                <c:pt idx="148">
                  <c:v>41060</c:v>
                </c:pt>
                <c:pt idx="149">
                  <c:v>41090</c:v>
                </c:pt>
                <c:pt idx="150">
                  <c:v>41121</c:v>
                </c:pt>
                <c:pt idx="151">
                  <c:v>41152</c:v>
                </c:pt>
                <c:pt idx="152">
                  <c:v>41182</c:v>
                </c:pt>
                <c:pt idx="153">
                  <c:v>41213</c:v>
                </c:pt>
                <c:pt idx="154">
                  <c:v>41243</c:v>
                </c:pt>
                <c:pt idx="155">
                  <c:v>41274</c:v>
                </c:pt>
                <c:pt idx="156">
                  <c:v>41305</c:v>
                </c:pt>
                <c:pt idx="157">
                  <c:v>41333</c:v>
                </c:pt>
                <c:pt idx="158">
                  <c:v>41364</c:v>
                </c:pt>
                <c:pt idx="159">
                  <c:v>41394</c:v>
                </c:pt>
                <c:pt idx="160">
                  <c:v>41425</c:v>
                </c:pt>
                <c:pt idx="161">
                  <c:v>41455</c:v>
                </c:pt>
                <c:pt idx="162">
                  <c:v>41486</c:v>
                </c:pt>
                <c:pt idx="163">
                  <c:v>41517</c:v>
                </c:pt>
                <c:pt idx="164">
                  <c:v>41547</c:v>
                </c:pt>
                <c:pt idx="165">
                  <c:v>41578</c:v>
                </c:pt>
                <c:pt idx="166">
                  <c:v>41608</c:v>
                </c:pt>
                <c:pt idx="167">
                  <c:v>41639</c:v>
                </c:pt>
                <c:pt idx="168">
                  <c:v>41670</c:v>
                </c:pt>
                <c:pt idx="169">
                  <c:v>41698</c:v>
                </c:pt>
                <c:pt idx="170">
                  <c:v>41729</c:v>
                </c:pt>
                <c:pt idx="171">
                  <c:v>41759</c:v>
                </c:pt>
                <c:pt idx="172">
                  <c:v>41790</c:v>
                </c:pt>
                <c:pt idx="173">
                  <c:v>41820</c:v>
                </c:pt>
                <c:pt idx="174">
                  <c:v>41851</c:v>
                </c:pt>
                <c:pt idx="175">
                  <c:v>41882</c:v>
                </c:pt>
                <c:pt idx="176">
                  <c:v>41912</c:v>
                </c:pt>
                <c:pt idx="177">
                  <c:v>41943</c:v>
                </c:pt>
                <c:pt idx="178">
                  <c:v>41973</c:v>
                </c:pt>
                <c:pt idx="179">
                  <c:v>42004</c:v>
                </c:pt>
                <c:pt idx="180">
                  <c:v>42035</c:v>
                </c:pt>
                <c:pt idx="181">
                  <c:v>42063</c:v>
                </c:pt>
                <c:pt idx="182">
                  <c:v>42094</c:v>
                </c:pt>
                <c:pt idx="183">
                  <c:v>42124</c:v>
                </c:pt>
                <c:pt idx="184">
                  <c:v>42155</c:v>
                </c:pt>
                <c:pt idx="185">
                  <c:v>42185</c:v>
                </c:pt>
                <c:pt idx="186">
                  <c:v>42216</c:v>
                </c:pt>
                <c:pt idx="187">
                  <c:v>42247</c:v>
                </c:pt>
                <c:pt idx="188">
                  <c:v>42277</c:v>
                </c:pt>
                <c:pt idx="189">
                  <c:v>42308</c:v>
                </c:pt>
                <c:pt idx="190">
                  <c:v>42338</c:v>
                </c:pt>
                <c:pt idx="191">
                  <c:v>42369</c:v>
                </c:pt>
                <c:pt idx="192">
                  <c:v>42400</c:v>
                </c:pt>
                <c:pt idx="193">
                  <c:v>42429</c:v>
                </c:pt>
                <c:pt idx="194">
                  <c:v>42460</c:v>
                </c:pt>
                <c:pt idx="195">
                  <c:v>42490</c:v>
                </c:pt>
                <c:pt idx="196">
                  <c:v>42521</c:v>
                </c:pt>
                <c:pt idx="197">
                  <c:v>42551</c:v>
                </c:pt>
                <c:pt idx="198">
                  <c:v>42582</c:v>
                </c:pt>
                <c:pt idx="199">
                  <c:v>42613</c:v>
                </c:pt>
                <c:pt idx="200">
                  <c:v>42643</c:v>
                </c:pt>
                <c:pt idx="201">
                  <c:v>42674</c:v>
                </c:pt>
                <c:pt idx="202">
                  <c:v>42704</c:v>
                </c:pt>
                <c:pt idx="203">
                  <c:v>42735</c:v>
                </c:pt>
                <c:pt idx="204">
                  <c:v>42766</c:v>
                </c:pt>
                <c:pt idx="205">
                  <c:v>42794</c:v>
                </c:pt>
                <c:pt idx="206">
                  <c:v>42825</c:v>
                </c:pt>
                <c:pt idx="207">
                  <c:v>42855</c:v>
                </c:pt>
                <c:pt idx="208">
                  <c:v>42886</c:v>
                </c:pt>
                <c:pt idx="209">
                  <c:v>42916</c:v>
                </c:pt>
                <c:pt idx="210">
                  <c:v>42947</c:v>
                </c:pt>
                <c:pt idx="211">
                  <c:v>42978</c:v>
                </c:pt>
                <c:pt idx="212">
                  <c:v>43008</c:v>
                </c:pt>
                <c:pt idx="213">
                  <c:v>43039</c:v>
                </c:pt>
                <c:pt idx="214">
                  <c:v>43069</c:v>
                </c:pt>
                <c:pt idx="215">
                  <c:v>43100</c:v>
                </c:pt>
              </c:numCache>
            </c:numRef>
          </c:cat>
          <c:val>
            <c:numRef>
              <c:f>'Figures 1'!$J$28:$J$243</c:f>
              <c:numCache>
                <c:formatCode>0.00%</c:formatCode>
                <c:ptCount val="216"/>
                <c:pt idx="0">
                  <c:v>1.8053319464144263E-2</c:v>
                </c:pt>
                <c:pt idx="1">
                  <c:v>1.8179050577370116E-2</c:v>
                </c:pt>
                <c:pt idx="2">
                  <c:v>1.841499009159565E-2</c:v>
                </c:pt>
                <c:pt idx="3">
                  <c:v>1.8618928025334953E-2</c:v>
                </c:pt>
                <c:pt idx="4">
                  <c:v>1.8808448298426671E-2</c:v>
                </c:pt>
                <c:pt idx="5">
                  <c:v>1.8830870887052504E-2</c:v>
                </c:pt>
                <c:pt idx="6">
                  <c:v>1.8889115087599846E-2</c:v>
                </c:pt>
                <c:pt idx="7">
                  <c:v>1.5611881036040436E-2</c:v>
                </c:pt>
                <c:pt idx="8">
                  <c:v>1.6416145814341008E-2</c:v>
                </c:pt>
                <c:pt idx="9">
                  <c:v>1.6087495175518236E-2</c:v>
                </c:pt>
                <c:pt idx="10">
                  <c:v>1.5640940037970241E-2</c:v>
                </c:pt>
                <c:pt idx="11">
                  <c:v>1.5639102628483677E-2</c:v>
                </c:pt>
                <c:pt idx="12">
                  <c:v>1.5564253243769413E-2</c:v>
                </c:pt>
                <c:pt idx="13">
                  <c:v>1.6601641938692485E-2</c:v>
                </c:pt>
                <c:pt idx="14">
                  <c:v>1.6626615402155459E-2</c:v>
                </c:pt>
                <c:pt idx="15">
                  <c:v>1.6455675992259732E-2</c:v>
                </c:pt>
                <c:pt idx="16">
                  <c:v>1.5898583242906592E-2</c:v>
                </c:pt>
                <c:pt idx="17">
                  <c:v>1.6000216612428283E-2</c:v>
                </c:pt>
                <c:pt idx="18">
                  <c:v>1.5983886958634931E-2</c:v>
                </c:pt>
                <c:pt idx="19">
                  <c:v>1.6502055090193216E-2</c:v>
                </c:pt>
                <c:pt idx="20">
                  <c:v>1.8115808634456283E-2</c:v>
                </c:pt>
                <c:pt idx="21">
                  <c:v>1.8565594315305571E-2</c:v>
                </c:pt>
                <c:pt idx="22">
                  <c:v>1.8124295479834133E-2</c:v>
                </c:pt>
                <c:pt idx="23">
                  <c:v>1.6820880855434071E-2</c:v>
                </c:pt>
                <c:pt idx="24">
                  <c:v>1.6434168843666361E-2</c:v>
                </c:pt>
                <c:pt idx="25">
                  <c:v>1.5930787987090328E-2</c:v>
                </c:pt>
                <c:pt idx="26">
                  <c:v>1.5244890235819817E-2</c:v>
                </c:pt>
                <c:pt idx="27">
                  <c:v>1.5238717894424008E-2</c:v>
                </c:pt>
                <c:pt idx="28">
                  <c:v>1.5206536254783133E-2</c:v>
                </c:pt>
                <c:pt idx="29">
                  <c:v>1.5522188092723051E-2</c:v>
                </c:pt>
                <c:pt idx="30">
                  <c:v>1.6484865106886664E-2</c:v>
                </c:pt>
                <c:pt idx="31">
                  <c:v>1.603055205011274E-2</c:v>
                </c:pt>
                <c:pt idx="32">
                  <c:v>1.7018710971763464E-2</c:v>
                </c:pt>
                <c:pt idx="33">
                  <c:v>1.7830926814369763E-2</c:v>
                </c:pt>
                <c:pt idx="34">
                  <c:v>1.8451042171947742E-2</c:v>
                </c:pt>
                <c:pt idx="35">
                  <c:v>1.8562793706139436E-2</c:v>
                </c:pt>
                <c:pt idx="36">
                  <c:v>1.8378189866579804E-2</c:v>
                </c:pt>
                <c:pt idx="37">
                  <c:v>1.7745612436501551E-2</c:v>
                </c:pt>
                <c:pt idx="38">
                  <c:v>1.7592015139385356E-2</c:v>
                </c:pt>
                <c:pt idx="39">
                  <c:v>1.8825303726695497E-2</c:v>
                </c:pt>
                <c:pt idx="40">
                  <c:v>1.9916125481099417E-2</c:v>
                </c:pt>
                <c:pt idx="41">
                  <c:v>1.9972062754779245E-2</c:v>
                </c:pt>
                <c:pt idx="42">
                  <c:v>1.995542279926469E-2</c:v>
                </c:pt>
                <c:pt idx="43">
                  <c:v>1.9817371452425462E-2</c:v>
                </c:pt>
                <c:pt idx="44">
                  <c:v>1.826067784600182E-2</c:v>
                </c:pt>
                <c:pt idx="45">
                  <c:v>1.7849971919380758E-2</c:v>
                </c:pt>
                <c:pt idx="46">
                  <c:v>1.76634541402544E-2</c:v>
                </c:pt>
                <c:pt idx="47">
                  <c:v>1.8309239790428488E-2</c:v>
                </c:pt>
                <c:pt idx="48">
                  <c:v>1.8345489143017674E-2</c:v>
                </c:pt>
                <c:pt idx="49">
                  <c:v>1.8566073473972062E-2</c:v>
                </c:pt>
                <c:pt idx="50">
                  <c:v>1.8527961566900793E-2</c:v>
                </c:pt>
                <c:pt idx="51">
                  <c:v>1.8519564915791722E-2</c:v>
                </c:pt>
                <c:pt idx="52">
                  <c:v>1.8472289097911977E-2</c:v>
                </c:pt>
                <c:pt idx="53">
                  <c:v>1.7582801617718049E-2</c:v>
                </c:pt>
                <c:pt idx="54">
                  <c:v>1.5943406663061221E-2</c:v>
                </c:pt>
                <c:pt idx="55">
                  <c:v>1.5989293255934903E-2</c:v>
                </c:pt>
                <c:pt idx="56">
                  <c:v>1.3242930170367904E-2</c:v>
                </c:pt>
                <c:pt idx="57">
                  <c:v>1.3026704118098436E-2</c:v>
                </c:pt>
                <c:pt idx="58">
                  <c:v>1.2981117583933161E-2</c:v>
                </c:pt>
                <c:pt idx="59">
                  <c:v>1.2004705625520036E-2</c:v>
                </c:pt>
                <c:pt idx="60">
                  <c:v>1.0904632731797599E-2</c:v>
                </c:pt>
                <c:pt idx="61">
                  <c:v>1.0623151381060668E-2</c:v>
                </c:pt>
                <c:pt idx="62">
                  <c:v>1.0371862915832374E-2</c:v>
                </c:pt>
                <c:pt idx="63">
                  <c:v>9.1454737585980588E-3</c:v>
                </c:pt>
                <c:pt idx="64">
                  <c:v>8.9478918448580216E-3</c:v>
                </c:pt>
                <c:pt idx="65">
                  <c:v>9.1117391371700104E-3</c:v>
                </c:pt>
                <c:pt idx="66">
                  <c:v>8.9945460068373111E-3</c:v>
                </c:pt>
                <c:pt idx="67">
                  <c:v>8.9805419357667816E-3</c:v>
                </c:pt>
                <c:pt idx="68">
                  <c:v>8.8983808497938664E-3</c:v>
                </c:pt>
                <c:pt idx="69">
                  <c:v>9.8359129384827694E-3</c:v>
                </c:pt>
                <c:pt idx="70">
                  <c:v>1.0130665702526381E-2</c:v>
                </c:pt>
                <c:pt idx="71">
                  <c:v>9.9110456108810838E-3</c:v>
                </c:pt>
                <c:pt idx="72">
                  <c:v>9.9500409412289579E-3</c:v>
                </c:pt>
                <c:pt idx="73">
                  <c:v>9.8673299420986346E-3</c:v>
                </c:pt>
                <c:pt idx="74">
                  <c:v>9.7981615745694299E-3</c:v>
                </c:pt>
                <c:pt idx="75">
                  <c:v>9.322453238513332E-3</c:v>
                </c:pt>
                <c:pt idx="76">
                  <c:v>1.059919387283169E-2</c:v>
                </c:pt>
                <c:pt idx="77">
                  <c:v>1.0659863825731163E-2</c:v>
                </c:pt>
                <c:pt idx="78">
                  <c:v>1.0257648633460877E-2</c:v>
                </c:pt>
                <c:pt idx="79">
                  <c:v>1.0440181230741259E-2</c:v>
                </c:pt>
                <c:pt idx="80">
                  <c:v>1.0444950926622842E-2</c:v>
                </c:pt>
                <c:pt idx="81">
                  <c:v>1.0505979845748983E-2</c:v>
                </c:pt>
                <c:pt idx="82">
                  <c:v>1.0374577382483596E-2</c:v>
                </c:pt>
                <c:pt idx="83">
                  <c:v>1.0125899324806214E-2</c:v>
                </c:pt>
                <c:pt idx="84">
                  <c:v>1.0148059328261877E-2</c:v>
                </c:pt>
                <c:pt idx="85">
                  <c:v>1.0193014978000086E-2</c:v>
                </c:pt>
                <c:pt idx="86">
                  <c:v>9.9564318272871953E-3</c:v>
                </c:pt>
                <c:pt idx="87">
                  <c:v>9.8772278500887795E-3</c:v>
                </c:pt>
                <c:pt idx="88">
                  <c:v>9.2815047267473527E-3</c:v>
                </c:pt>
                <c:pt idx="89">
                  <c:v>9.4915635509913721E-3</c:v>
                </c:pt>
                <c:pt idx="90">
                  <c:v>9.7712785037075232E-3</c:v>
                </c:pt>
                <c:pt idx="91">
                  <c:v>9.8544938780680599E-3</c:v>
                </c:pt>
                <c:pt idx="92">
                  <c:v>9.9076049633656689E-3</c:v>
                </c:pt>
                <c:pt idx="93">
                  <c:v>9.2084969492295041E-3</c:v>
                </c:pt>
                <c:pt idx="94">
                  <c:v>1.0355567899603204E-2</c:v>
                </c:pt>
                <c:pt idx="95">
                  <c:v>1.0212334744984375E-2</c:v>
                </c:pt>
                <c:pt idx="96">
                  <c:v>1.3117964816613622E-2</c:v>
                </c:pt>
                <c:pt idx="97">
                  <c:v>1.3193029403813413E-2</c:v>
                </c:pt>
                <c:pt idx="98">
                  <c:v>1.3999244844116876E-2</c:v>
                </c:pt>
                <c:pt idx="99">
                  <c:v>1.4865133226931459E-2</c:v>
                </c:pt>
                <c:pt idx="100">
                  <c:v>1.4268746378998045E-2</c:v>
                </c:pt>
                <c:pt idx="101">
                  <c:v>1.839384852799476E-2</c:v>
                </c:pt>
                <c:pt idx="102">
                  <c:v>1.8408664696771524E-2</c:v>
                </c:pt>
                <c:pt idx="103">
                  <c:v>1.8085490538867637E-2</c:v>
                </c:pt>
                <c:pt idx="104">
                  <c:v>2.4931220735849042E-2</c:v>
                </c:pt>
                <c:pt idx="105">
                  <c:v>3.3137979714634801E-2</c:v>
                </c:pt>
                <c:pt idx="106">
                  <c:v>3.2953345929052073E-2</c:v>
                </c:pt>
                <c:pt idx="107">
                  <c:v>3.3357210221359998E-2</c:v>
                </c:pt>
                <c:pt idx="108">
                  <c:v>3.3638735176358868E-2</c:v>
                </c:pt>
                <c:pt idx="109">
                  <c:v>3.4157931588804091E-2</c:v>
                </c:pt>
                <c:pt idx="110">
                  <c:v>3.5480147279445678E-2</c:v>
                </c:pt>
                <c:pt idx="111">
                  <c:v>3.8935266402712415E-2</c:v>
                </c:pt>
                <c:pt idx="112">
                  <c:v>4.0360582797694201E-2</c:v>
                </c:pt>
                <c:pt idx="113">
                  <c:v>4.0524292635987065E-2</c:v>
                </c:pt>
                <c:pt idx="114">
                  <c:v>4.3072562073344811E-2</c:v>
                </c:pt>
                <c:pt idx="115">
                  <c:v>4.3966296103328445E-2</c:v>
                </c:pt>
                <c:pt idx="116">
                  <c:v>4.4452675411558625E-2</c:v>
                </c:pt>
                <c:pt idx="117">
                  <c:v>4.4264364829682275E-2</c:v>
                </c:pt>
                <c:pt idx="118">
                  <c:v>4.4454505318560385E-2</c:v>
                </c:pt>
                <c:pt idx="119">
                  <c:v>4.4844365717110916E-2</c:v>
                </c:pt>
                <c:pt idx="120">
                  <c:v>4.4301338782426591E-2</c:v>
                </c:pt>
                <c:pt idx="121">
                  <c:v>4.4358210931771412E-2</c:v>
                </c:pt>
                <c:pt idx="122">
                  <c:v>4.5108357697154502E-2</c:v>
                </c:pt>
                <c:pt idx="123">
                  <c:v>4.48452055534765E-2</c:v>
                </c:pt>
                <c:pt idx="124">
                  <c:v>4.5653792701208881E-2</c:v>
                </c:pt>
                <c:pt idx="125">
                  <c:v>4.4383205963267378E-2</c:v>
                </c:pt>
                <c:pt idx="126">
                  <c:v>4.5002682772535253E-2</c:v>
                </c:pt>
                <c:pt idx="127">
                  <c:v>4.5036686947941378E-2</c:v>
                </c:pt>
                <c:pt idx="128">
                  <c:v>4.1478690229036691E-2</c:v>
                </c:pt>
                <c:pt idx="129">
                  <c:v>3.2308015402125426E-2</c:v>
                </c:pt>
                <c:pt idx="130">
                  <c:v>3.1840893302628431E-2</c:v>
                </c:pt>
                <c:pt idx="131">
                  <c:v>3.2099223663210073E-2</c:v>
                </c:pt>
                <c:pt idx="132">
                  <c:v>3.010280631989708E-2</c:v>
                </c:pt>
                <c:pt idx="133">
                  <c:v>2.6928760939263316E-2</c:v>
                </c:pt>
                <c:pt idx="134">
                  <c:v>2.7035668191483984E-2</c:v>
                </c:pt>
                <c:pt idx="135">
                  <c:v>2.4658261500803698E-2</c:v>
                </c:pt>
                <c:pt idx="136">
                  <c:v>2.412357715500241E-2</c:v>
                </c:pt>
                <c:pt idx="137">
                  <c:v>2.4629032781081882E-2</c:v>
                </c:pt>
                <c:pt idx="138">
                  <c:v>2.2778225260985649E-2</c:v>
                </c:pt>
                <c:pt idx="139">
                  <c:v>2.4374602921518995E-2</c:v>
                </c:pt>
                <c:pt idx="140">
                  <c:v>2.499468585518258E-2</c:v>
                </c:pt>
                <c:pt idx="141">
                  <c:v>2.6360192504599853E-2</c:v>
                </c:pt>
                <c:pt idx="142">
                  <c:v>2.6384835419089182E-2</c:v>
                </c:pt>
                <c:pt idx="143">
                  <c:v>2.6016197056813455E-2</c:v>
                </c:pt>
                <c:pt idx="144">
                  <c:v>2.6521628844517108E-2</c:v>
                </c:pt>
                <c:pt idx="145">
                  <c:v>2.7009031361428265E-2</c:v>
                </c:pt>
                <c:pt idx="146">
                  <c:v>2.568240706067592E-2</c:v>
                </c:pt>
                <c:pt idx="147">
                  <c:v>2.5797949828900251E-2</c:v>
                </c:pt>
                <c:pt idx="148">
                  <c:v>2.5344232546911746E-2</c:v>
                </c:pt>
                <c:pt idx="149">
                  <c:v>2.5165624108520971E-2</c:v>
                </c:pt>
                <c:pt idx="150">
                  <c:v>2.4287386856752302E-2</c:v>
                </c:pt>
                <c:pt idx="151">
                  <c:v>2.4213816232558635E-2</c:v>
                </c:pt>
                <c:pt idx="152">
                  <c:v>2.3206697944898633E-2</c:v>
                </c:pt>
                <c:pt idx="153">
                  <c:v>2.3051369769302228E-2</c:v>
                </c:pt>
                <c:pt idx="154">
                  <c:v>2.2914586674100526E-2</c:v>
                </c:pt>
                <c:pt idx="155">
                  <c:v>2.2242172788099882E-2</c:v>
                </c:pt>
                <c:pt idx="156">
                  <c:v>2.2868166015352222E-2</c:v>
                </c:pt>
                <c:pt idx="157">
                  <c:v>2.2785403349856747E-2</c:v>
                </c:pt>
                <c:pt idx="158">
                  <c:v>2.2775180959354307E-2</c:v>
                </c:pt>
                <c:pt idx="159">
                  <c:v>2.2819147343507734E-2</c:v>
                </c:pt>
                <c:pt idx="160">
                  <c:v>2.2740160851552935E-2</c:v>
                </c:pt>
                <c:pt idx="161">
                  <c:v>2.3511384975405739E-2</c:v>
                </c:pt>
                <c:pt idx="162">
                  <c:v>2.3700509248050082E-2</c:v>
                </c:pt>
                <c:pt idx="163">
                  <c:v>2.1435535323541449E-2</c:v>
                </c:pt>
                <c:pt idx="164">
                  <c:v>1.972594083271649E-2</c:v>
                </c:pt>
                <c:pt idx="165">
                  <c:v>1.8674862415743294E-2</c:v>
                </c:pt>
                <c:pt idx="166">
                  <c:v>1.7980871248462989E-2</c:v>
                </c:pt>
                <c:pt idx="167">
                  <c:v>1.7977432506331846E-2</c:v>
                </c:pt>
                <c:pt idx="168">
                  <c:v>1.7962610542961836E-2</c:v>
                </c:pt>
                <c:pt idx="169">
                  <c:v>1.7909056339366975E-2</c:v>
                </c:pt>
                <c:pt idx="170">
                  <c:v>1.7926111642053402E-2</c:v>
                </c:pt>
                <c:pt idx="171">
                  <c:v>1.7536464135377555E-2</c:v>
                </c:pt>
                <c:pt idx="172">
                  <c:v>1.4670688107862659E-2</c:v>
                </c:pt>
                <c:pt idx="173">
                  <c:v>1.455664276724585E-2</c:v>
                </c:pt>
                <c:pt idx="174">
                  <c:v>1.4934739563967353E-2</c:v>
                </c:pt>
                <c:pt idx="175">
                  <c:v>1.49818332314607E-2</c:v>
                </c:pt>
                <c:pt idx="176">
                  <c:v>1.5582373555559198E-2</c:v>
                </c:pt>
                <c:pt idx="177">
                  <c:v>1.5543535481840988E-2</c:v>
                </c:pt>
                <c:pt idx="178">
                  <c:v>1.5688229269903542E-2</c:v>
                </c:pt>
                <c:pt idx="179">
                  <c:v>1.58942224604561E-2</c:v>
                </c:pt>
                <c:pt idx="180">
                  <c:v>1.5301508665727012E-2</c:v>
                </c:pt>
                <c:pt idx="181">
                  <c:v>1.6164962204443408E-2</c:v>
                </c:pt>
                <c:pt idx="182">
                  <c:v>1.6161456583153138E-2</c:v>
                </c:pt>
                <c:pt idx="183">
                  <c:v>1.6006098094289614E-2</c:v>
                </c:pt>
                <c:pt idx="184">
                  <c:v>1.600791870076148E-2</c:v>
                </c:pt>
                <c:pt idx="185">
                  <c:v>1.5667649951568312E-2</c:v>
                </c:pt>
                <c:pt idx="186">
                  <c:v>1.4949347782300547E-2</c:v>
                </c:pt>
                <c:pt idx="187">
                  <c:v>1.8079556373468964E-2</c:v>
                </c:pt>
                <c:pt idx="188">
                  <c:v>1.8241231402163265E-2</c:v>
                </c:pt>
                <c:pt idx="189">
                  <c:v>1.9626872910231529E-2</c:v>
                </c:pt>
                <c:pt idx="190">
                  <c:v>1.9610933820235883E-2</c:v>
                </c:pt>
                <c:pt idx="191">
                  <c:v>2.0073471647192035E-2</c:v>
                </c:pt>
                <c:pt idx="192">
                  <c:v>2.1167908314461564E-2</c:v>
                </c:pt>
                <c:pt idx="193">
                  <c:v>2.0563840325631275E-2</c:v>
                </c:pt>
                <c:pt idx="194">
                  <c:v>2.1611086224567453E-2</c:v>
                </c:pt>
                <c:pt idx="195">
                  <c:v>2.1621318098951327E-2</c:v>
                </c:pt>
                <c:pt idx="196">
                  <c:v>2.1473715767562036E-2</c:v>
                </c:pt>
                <c:pt idx="197">
                  <c:v>2.1520523395876071E-2</c:v>
                </c:pt>
                <c:pt idx="198">
                  <c:v>2.2205055080949634E-2</c:v>
                </c:pt>
                <c:pt idx="199">
                  <c:v>2.2038426283732464E-2</c:v>
                </c:pt>
                <c:pt idx="200">
                  <c:v>2.1814967542157376E-2</c:v>
                </c:pt>
                <c:pt idx="201">
                  <c:v>2.1883201109649145E-2</c:v>
                </c:pt>
                <c:pt idx="202">
                  <c:v>2.1596621786010253E-2</c:v>
                </c:pt>
                <c:pt idx="203">
                  <c:v>2.1839225845728571E-2</c:v>
                </c:pt>
                <c:pt idx="204">
                  <c:v>2.1771756344893506E-2</c:v>
                </c:pt>
                <c:pt idx="205">
                  <c:v>2.1171870554825917E-2</c:v>
                </c:pt>
                <c:pt idx="206">
                  <c:v>2.1224928097067542E-2</c:v>
                </c:pt>
                <c:pt idx="207">
                  <c:v>2.1298303368043017E-2</c:v>
                </c:pt>
                <c:pt idx="208">
                  <c:v>2.1381522996943108E-2</c:v>
                </c:pt>
                <c:pt idx="209">
                  <c:v>2.047134787562158E-2</c:v>
                </c:pt>
                <c:pt idx="210">
                  <c:v>2.0429853201280077E-2</c:v>
                </c:pt>
                <c:pt idx="211">
                  <c:v>1.7372972717397569E-2</c:v>
                </c:pt>
                <c:pt idx="212">
                  <c:v>1.6347163883421622E-2</c:v>
                </c:pt>
                <c:pt idx="213">
                  <c:v>1.4437937586488141E-2</c:v>
                </c:pt>
                <c:pt idx="214">
                  <c:v>1.4439462508324192E-2</c:v>
                </c:pt>
                <c:pt idx="215">
                  <c:v>1.3524021835837436E-2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3A1-A8AF-AE3F58E49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832848"/>
        <c:axId val="1631834528"/>
      </c:lineChart>
      <c:dateAx>
        <c:axId val="1631832848"/>
        <c:scaling>
          <c:orientation val="minMax"/>
          <c:max val="42675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4528"/>
        <c:crosses val="autoZero"/>
        <c:auto val="0"/>
        <c:lblOffset val="100"/>
        <c:baseTimeUnit val="months"/>
        <c:majorUnit val="2"/>
        <c:majorTimeUnit val="years"/>
        <c:minorUnit val="1"/>
        <c:minorTimeUnit val="years"/>
      </c:dateAx>
      <c:valAx>
        <c:axId val="1631834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cap="none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/>
                  <a:t>Standard</a:t>
                </a:r>
                <a:r>
                  <a:rPr lang="en-US" sz="1200" baseline="0"/>
                  <a:t> deviation</a:t>
                </a:r>
                <a:endParaRPr lang="en-US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cap="none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nb-NO"/>
            </a:p>
          </c:txPr>
        </c:title>
        <c:numFmt formatCode="0%" sourceLinked="0"/>
        <c:majorTickMark val="cross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2848"/>
        <c:crosses val="autoZero"/>
        <c:crossBetween val="between"/>
      </c:valAx>
      <c:spPr>
        <a:noFill/>
        <a:ln w="9525">
          <a:solidFill>
            <a:sysClr val="windowText" lastClr="000000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Return in NOK</c:v>
          </c:tx>
          <c:spPr>
            <a:ln w="9525" cap="rnd" cmpd="sng" algn="ctr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'Figures 1'!$H$4:$H$243</c:f>
              <c:numCache>
                <c:formatCode>m/d/yyyy</c:formatCode>
                <c:ptCount val="240"/>
                <c:pt idx="0">
                  <c:v>35826</c:v>
                </c:pt>
                <c:pt idx="1">
                  <c:v>35854</c:v>
                </c:pt>
                <c:pt idx="2">
                  <c:v>35885</c:v>
                </c:pt>
                <c:pt idx="3">
                  <c:v>35915</c:v>
                </c:pt>
                <c:pt idx="4">
                  <c:v>35946</c:v>
                </c:pt>
                <c:pt idx="5">
                  <c:v>35976</c:v>
                </c:pt>
                <c:pt idx="6">
                  <c:v>36007</c:v>
                </c:pt>
                <c:pt idx="7">
                  <c:v>36038</c:v>
                </c:pt>
                <c:pt idx="8">
                  <c:v>36068</c:v>
                </c:pt>
                <c:pt idx="9">
                  <c:v>36099</c:v>
                </c:pt>
                <c:pt idx="10">
                  <c:v>36129</c:v>
                </c:pt>
                <c:pt idx="11">
                  <c:v>36160</c:v>
                </c:pt>
                <c:pt idx="12">
                  <c:v>36191</c:v>
                </c:pt>
                <c:pt idx="13">
                  <c:v>36219</c:v>
                </c:pt>
                <c:pt idx="14">
                  <c:v>36250</c:v>
                </c:pt>
                <c:pt idx="15">
                  <c:v>36280</c:v>
                </c:pt>
                <c:pt idx="16">
                  <c:v>36311</c:v>
                </c:pt>
                <c:pt idx="17">
                  <c:v>36341</c:v>
                </c:pt>
                <c:pt idx="18">
                  <c:v>36372</c:v>
                </c:pt>
                <c:pt idx="19">
                  <c:v>36403</c:v>
                </c:pt>
                <c:pt idx="20">
                  <c:v>36433</c:v>
                </c:pt>
                <c:pt idx="21">
                  <c:v>36464</c:v>
                </c:pt>
                <c:pt idx="22">
                  <c:v>36494</c:v>
                </c:pt>
                <c:pt idx="23">
                  <c:v>36525</c:v>
                </c:pt>
                <c:pt idx="24">
                  <c:v>36556</c:v>
                </c:pt>
                <c:pt idx="25">
                  <c:v>36585</c:v>
                </c:pt>
                <c:pt idx="26">
                  <c:v>36616</c:v>
                </c:pt>
                <c:pt idx="27">
                  <c:v>36646</c:v>
                </c:pt>
                <c:pt idx="28">
                  <c:v>36677</c:v>
                </c:pt>
                <c:pt idx="29">
                  <c:v>36707</c:v>
                </c:pt>
                <c:pt idx="30">
                  <c:v>36738</c:v>
                </c:pt>
                <c:pt idx="31">
                  <c:v>36769</c:v>
                </c:pt>
                <c:pt idx="32">
                  <c:v>36799</c:v>
                </c:pt>
                <c:pt idx="33">
                  <c:v>36830</c:v>
                </c:pt>
                <c:pt idx="34">
                  <c:v>36860</c:v>
                </c:pt>
                <c:pt idx="35">
                  <c:v>36891</c:v>
                </c:pt>
                <c:pt idx="36">
                  <c:v>36922</c:v>
                </c:pt>
                <c:pt idx="37">
                  <c:v>36950</c:v>
                </c:pt>
                <c:pt idx="38">
                  <c:v>36981</c:v>
                </c:pt>
                <c:pt idx="39">
                  <c:v>37011</c:v>
                </c:pt>
                <c:pt idx="40">
                  <c:v>37042</c:v>
                </c:pt>
                <c:pt idx="41">
                  <c:v>37072</c:v>
                </c:pt>
                <c:pt idx="42">
                  <c:v>37103</c:v>
                </c:pt>
                <c:pt idx="43">
                  <c:v>37134</c:v>
                </c:pt>
                <c:pt idx="44">
                  <c:v>37164</c:v>
                </c:pt>
                <c:pt idx="45">
                  <c:v>37195</c:v>
                </c:pt>
                <c:pt idx="46">
                  <c:v>37225</c:v>
                </c:pt>
                <c:pt idx="47">
                  <c:v>37256</c:v>
                </c:pt>
                <c:pt idx="48">
                  <c:v>37287</c:v>
                </c:pt>
                <c:pt idx="49">
                  <c:v>37315</c:v>
                </c:pt>
                <c:pt idx="50">
                  <c:v>37346</c:v>
                </c:pt>
                <c:pt idx="51">
                  <c:v>37376</c:v>
                </c:pt>
                <c:pt idx="52">
                  <c:v>37407</c:v>
                </c:pt>
                <c:pt idx="53">
                  <c:v>37437</c:v>
                </c:pt>
                <c:pt idx="54">
                  <c:v>37468</c:v>
                </c:pt>
                <c:pt idx="55">
                  <c:v>37499</c:v>
                </c:pt>
                <c:pt idx="56">
                  <c:v>37529</c:v>
                </c:pt>
                <c:pt idx="57">
                  <c:v>37560</c:v>
                </c:pt>
                <c:pt idx="58">
                  <c:v>37590</c:v>
                </c:pt>
                <c:pt idx="59">
                  <c:v>37621</c:v>
                </c:pt>
                <c:pt idx="60">
                  <c:v>37652</c:v>
                </c:pt>
                <c:pt idx="61">
                  <c:v>37680</c:v>
                </c:pt>
                <c:pt idx="62">
                  <c:v>37711</c:v>
                </c:pt>
                <c:pt idx="63">
                  <c:v>37741</c:v>
                </c:pt>
                <c:pt idx="64">
                  <c:v>37772</c:v>
                </c:pt>
                <c:pt idx="65">
                  <c:v>37802</c:v>
                </c:pt>
                <c:pt idx="66">
                  <c:v>37833</c:v>
                </c:pt>
                <c:pt idx="67">
                  <c:v>37864</c:v>
                </c:pt>
                <c:pt idx="68">
                  <c:v>37894</c:v>
                </c:pt>
                <c:pt idx="69">
                  <c:v>37925</c:v>
                </c:pt>
                <c:pt idx="70">
                  <c:v>37955</c:v>
                </c:pt>
                <c:pt idx="71">
                  <c:v>37986</c:v>
                </c:pt>
                <c:pt idx="72">
                  <c:v>38017</c:v>
                </c:pt>
                <c:pt idx="73">
                  <c:v>38046</c:v>
                </c:pt>
                <c:pt idx="74">
                  <c:v>38077</c:v>
                </c:pt>
                <c:pt idx="75">
                  <c:v>38107</c:v>
                </c:pt>
                <c:pt idx="76">
                  <c:v>38138</c:v>
                </c:pt>
                <c:pt idx="77">
                  <c:v>38168</c:v>
                </c:pt>
                <c:pt idx="78">
                  <c:v>38199</c:v>
                </c:pt>
                <c:pt idx="79">
                  <c:v>38230</c:v>
                </c:pt>
                <c:pt idx="80">
                  <c:v>38260</c:v>
                </c:pt>
                <c:pt idx="81">
                  <c:v>38291</c:v>
                </c:pt>
                <c:pt idx="82">
                  <c:v>38321</c:v>
                </c:pt>
                <c:pt idx="83">
                  <c:v>38352</c:v>
                </c:pt>
                <c:pt idx="84">
                  <c:v>38383</c:v>
                </c:pt>
                <c:pt idx="85">
                  <c:v>38411</c:v>
                </c:pt>
                <c:pt idx="86">
                  <c:v>38442</c:v>
                </c:pt>
                <c:pt idx="87">
                  <c:v>38472</c:v>
                </c:pt>
                <c:pt idx="88">
                  <c:v>38503</c:v>
                </c:pt>
                <c:pt idx="89">
                  <c:v>38533</c:v>
                </c:pt>
                <c:pt idx="90">
                  <c:v>38564</c:v>
                </c:pt>
                <c:pt idx="91">
                  <c:v>38595</c:v>
                </c:pt>
                <c:pt idx="92">
                  <c:v>38625</c:v>
                </c:pt>
                <c:pt idx="93">
                  <c:v>38656</c:v>
                </c:pt>
                <c:pt idx="94">
                  <c:v>38686</c:v>
                </c:pt>
                <c:pt idx="95">
                  <c:v>38717</c:v>
                </c:pt>
                <c:pt idx="96">
                  <c:v>38748</c:v>
                </c:pt>
                <c:pt idx="97">
                  <c:v>38776</c:v>
                </c:pt>
                <c:pt idx="98">
                  <c:v>38807</c:v>
                </c:pt>
                <c:pt idx="99">
                  <c:v>38837</c:v>
                </c:pt>
                <c:pt idx="100">
                  <c:v>38868</c:v>
                </c:pt>
                <c:pt idx="101">
                  <c:v>38898</c:v>
                </c:pt>
                <c:pt idx="102">
                  <c:v>38929</c:v>
                </c:pt>
                <c:pt idx="103">
                  <c:v>38960</c:v>
                </c:pt>
                <c:pt idx="104">
                  <c:v>38990</c:v>
                </c:pt>
                <c:pt idx="105">
                  <c:v>39021</c:v>
                </c:pt>
                <c:pt idx="106">
                  <c:v>39051</c:v>
                </c:pt>
                <c:pt idx="107">
                  <c:v>39082</c:v>
                </c:pt>
                <c:pt idx="108">
                  <c:v>39113</c:v>
                </c:pt>
                <c:pt idx="109">
                  <c:v>39141</c:v>
                </c:pt>
                <c:pt idx="110">
                  <c:v>39172</c:v>
                </c:pt>
                <c:pt idx="111">
                  <c:v>39202</c:v>
                </c:pt>
                <c:pt idx="112">
                  <c:v>39233</c:v>
                </c:pt>
                <c:pt idx="113">
                  <c:v>39263</c:v>
                </c:pt>
                <c:pt idx="114">
                  <c:v>39294</c:v>
                </c:pt>
                <c:pt idx="115">
                  <c:v>39325</c:v>
                </c:pt>
                <c:pt idx="116">
                  <c:v>39355</c:v>
                </c:pt>
                <c:pt idx="117">
                  <c:v>39386</c:v>
                </c:pt>
                <c:pt idx="118">
                  <c:v>39416</c:v>
                </c:pt>
                <c:pt idx="119">
                  <c:v>39447</c:v>
                </c:pt>
                <c:pt idx="120">
                  <c:v>39478</c:v>
                </c:pt>
                <c:pt idx="121">
                  <c:v>39507</c:v>
                </c:pt>
                <c:pt idx="122">
                  <c:v>39538</c:v>
                </c:pt>
                <c:pt idx="123">
                  <c:v>39568</c:v>
                </c:pt>
                <c:pt idx="124">
                  <c:v>39599</c:v>
                </c:pt>
                <c:pt idx="125">
                  <c:v>39629</c:v>
                </c:pt>
                <c:pt idx="126">
                  <c:v>39660</c:v>
                </c:pt>
                <c:pt idx="127">
                  <c:v>39691</c:v>
                </c:pt>
                <c:pt idx="128">
                  <c:v>39721</c:v>
                </c:pt>
                <c:pt idx="129">
                  <c:v>39752</c:v>
                </c:pt>
                <c:pt idx="130">
                  <c:v>39782</c:v>
                </c:pt>
                <c:pt idx="131">
                  <c:v>39813</c:v>
                </c:pt>
                <c:pt idx="132">
                  <c:v>39844</c:v>
                </c:pt>
                <c:pt idx="133">
                  <c:v>39872</c:v>
                </c:pt>
                <c:pt idx="134">
                  <c:v>39903</c:v>
                </c:pt>
                <c:pt idx="135">
                  <c:v>39933</c:v>
                </c:pt>
                <c:pt idx="136">
                  <c:v>39964</c:v>
                </c:pt>
                <c:pt idx="137">
                  <c:v>39994</c:v>
                </c:pt>
                <c:pt idx="138">
                  <c:v>40025</c:v>
                </c:pt>
                <c:pt idx="139">
                  <c:v>40056</c:v>
                </c:pt>
                <c:pt idx="140">
                  <c:v>40086</c:v>
                </c:pt>
                <c:pt idx="141">
                  <c:v>40117</c:v>
                </c:pt>
                <c:pt idx="142">
                  <c:v>40147</c:v>
                </c:pt>
                <c:pt idx="143">
                  <c:v>40178</c:v>
                </c:pt>
                <c:pt idx="144">
                  <c:v>40209</c:v>
                </c:pt>
                <c:pt idx="145">
                  <c:v>40237</c:v>
                </c:pt>
                <c:pt idx="146">
                  <c:v>40268</c:v>
                </c:pt>
                <c:pt idx="147">
                  <c:v>40298</c:v>
                </c:pt>
                <c:pt idx="148">
                  <c:v>40329</c:v>
                </c:pt>
                <c:pt idx="149">
                  <c:v>40359</c:v>
                </c:pt>
                <c:pt idx="150">
                  <c:v>40390</c:v>
                </c:pt>
                <c:pt idx="151">
                  <c:v>40421</c:v>
                </c:pt>
                <c:pt idx="152">
                  <c:v>40451</c:v>
                </c:pt>
                <c:pt idx="153">
                  <c:v>40482</c:v>
                </c:pt>
                <c:pt idx="154">
                  <c:v>40512</c:v>
                </c:pt>
                <c:pt idx="155">
                  <c:v>40543</c:v>
                </c:pt>
                <c:pt idx="156">
                  <c:v>40574</c:v>
                </c:pt>
                <c:pt idx="157">
                  <c:v>40602</c:v>
                </c:pt>
                <c:pt idx="158">
                  <c:v>40633</c:v>
                </c:pt>
                <c:pt idx="159">
                  <c:v>40663</c:v>
                </c:pt>
                <c:pt idx="160">
                  <c:v>40694</c:v>
                </c:pt>
                <c:pt idx="161">
                  <c:v>40724</c:v>
                </c:pt>
                <c:pt idx="162">
                  <c:v>40755</c:v>
                </c:pt>
                <c:pt idx="163">
                  <c:v>40786</c:v>
                </c:pt>
                <c:pt idx="164">
                  <c:v>40816</c:v>
                </c:pt>
                <c:pt idx="165">
                  <c:v>40847</c:v>
                </c:pt>
                <c:pt idx="166">
                  <c:v>40877</c:v>
                </c:pt>
                <c:pt idx="167">
                  <c:v>40908</c:v>
                </c:pt>
                <c:pt idx="168">
                  <c:v>40939</c:v>
                </c:pt>
                <c:pt idx="169">
                  <c:v>40968</c:v>
                </c:pt>
                <c:pt idx="170">
                  <c:v>40999</c:v>
                </c:pt>
                <c:pt idx="171">
                  <c:v>41029</c:v>
                </c:pt>
                <c:pt idx="172">
                  <c:v>41060</c:v>
                </c:pt>
                <c:pt idx="173">
                  <c:v>41090</c:v>
                </c:pt>
                <c:pt idx="174">
                  <c:v>41121</c:v>
                </c:pt>
                <c:pt idx="175">
                  <c:v>41152</c:v>
                </c:pt>
                <c:pt idx="176">
                  <c:v>41182</c:v>
                </c:pt>
                <c:pt idx="177">
                  <c:v>41213</c:v>
                </c:pt>
                <c:pt idx="178">
                  <c:v>41243</c:v>
                </c:pt>
                <c:pt idx="179">
                  <c:v>41274</c:v>
                </c:pt>
                <c:pt idx="180">
                  <c:v>41305</c:v>
                </c:pt>
                <c:pt idx="181">
                  <c:v>41333</c:v>
                </c:pt>
                <c:pt idx="182">
                  <c:v>41364</c:v>
                </c:pt>
                <c:pt idx="183">
                  <c:v>41394</c:v>
                </c:pt>
                <c:pt idx="184">
                  <c:v>41425</c:v>
                </c:pt>
                <c:pt idx="185">
                  <c:v>41455</c:v>
                </c:pt>
                <c:pt idx="186">
                  <c:v>41486</c:v>
                </c:pt>
                <c:pt idx="187">
                  <c:v>41517</c:v>
                </c:pt>
                <c:pt idx="188">
                  <c:v>41547</c:v>
                </c:pt>
                <c:pt idx="189">
                  <c:v>41578</c:v>
                </c:pt>
                <c:pt idx="190">
                  <c:v>41608</c:v>
                </c:pt>
                <c:pt idx="191">
                  <c:v>41639</c:v>
                </c:pt>
                <c:pt idx="192">
                  <c:v>41670</c:v>
                </c:pt>
                <c:pt idx="193">
                  <c:v>41698</c:v>
                </c:pt>
                <c:pt idx="194">
                  <c:v>41729</c:v>
                </c:pt>
                <c:pt idx="195">
                  <c:v>41759</c:v>
                </c:pt>
                <c:pt idx="196">
                  <c:v>41790</c:v>
                </c:pt>
                <c:pt idx="197">
                  <c:v>41820</c:v>
                </c:pt>
                <c:pt idx="198">
                  <c:v>41851</c:v>
                </c:pt>
                <c:pt idx="199">
                  <c:v>41882</c:v>
                </c:pt>
                <c:pt idx="200">
                  <c:v>41912</c:v>
                </c:pt>
                <c:pt idx="201">
                  <c:v>41943</c:v>
                </c:pt>
                <c:pt idx="202">
                  <c:v>41973</c:v>
                </c:pt>
                <c:pt idx="203">
                  <c:v>42004</c:v>
                </c:pt>
                <c:pt idx="204">
                  <c:v>42035</c:v>
                </c:pt>
                <c:pt idx="205">
                  <c:v>42063</c:v>
                </c:pt>
                <c:pt idx="206">
                  <c:v>42094</c:v>
                </c:pt>
                <c:pt idx="207">
                  <c:v>42124</c:v>
                </c:pt>
                <c:pt idx="208">
                  <c:v>42155</c:v>
                </c:pt>
                <c:pt idx="209">
                  <c:v>42185</c:v>
                </c:pt>
                <c:pt idx="210">
                  <c:v>42216</c:v>
                </c:pt>
                <c:pt idx="211">
                  <c:v>42247</c:v>
                </c:pt>
                <c:pt idx="212">
                  <c:v>42277</c:v>
                </c:pt>
                <c:pt idx="213">
                  <c:v>42308</c:v>
                </c:pt>
                <c:pt idx="214">
                  <c:v>42338</c:v>
                </c:pt>
                <c:pt idx="215">
                  <c:v>42369</c:v>
                </c:pt>
                <c:pt idx="216">
                  <c:v>42400</c:v>
                </c:pt>
                <c:pt idx="217">
                  <c:v>42429</c:v>
                </c:pt>
                <c:pt idx="218">
                  <c:v>42460</c:v>
                </c:pt>
                <c:pt idx="219">
                  <c:v>42490</c:v>
                </c:pt>
                <c:pt idx="220">
                  <c:v>42521</c:v>
                </c:pt>
                <c:pt idx="221">
                  <c:v>42551</c:v>
                </c:pt>
                <c:pt idx="222">
                  <c:v>42582</c:v>
                </c:pt>
                <c:pt idx="223">
                  <c:v>42613</c:v>
                </c:pt>
                <c:pt idx="224">
                  <c:v>42643</c:v>
                </c:pt>
                <c:pt idx="225">
                  <c:v>42674</c:v>
                </c:pt>
                <c:pt idx="226">
                  <c:v>42704</c:v>
                </c:pt>
                <c:pt idx="227">
                  <c:v>42735</c:v>
                </c:pt>
                <c:pt idx="228">
                  <c:v>42766</c:v>
                </c:pt>
                <c:pt idx="229">
                  <c:v>42794</c:v>
                </c:pt>
                <c:pt idx="230">
                  <c:v>42825</c:v>
                </c:pt>
                <c:pt idx="231">
                  <c:v>42855</c:v>
                </c:pt>
                <c:pt idx="232">
                  <c:v>42886</c:v>
                </c:pt>
                <c:pt idx="233">
                  <c:v>42916</c:v>
                </c:pt>
                <c:pt idx="234">
                  <c:v>42947</c:v>
                </c:pt>
                <c:pt idx="235">
                  <c:v>42978</c:v>
                </c:pt>
                <c:pt idx="236">
                  <c:v>43008</c:v>
                </c:pt>
                <c:pt idx="237">
                  <c:v>43039</c:v>
                </c:pt>
                <c:pt idx="238">
                  <c:v>43069</c:v>
                </c:pt>
                <c:pt idx="239">
                  <c:v>43100</c:v>
                </c:pt>
              </c:numCache>
            </c:numRef>
          </c:cat>
          <c:val>
            <c:numRef>
              <c:f>'Figures 1'!$E$4:$E$243</c:f>
              <c:numCache>
                <c:formatCode>0.00%</c:formatCode>
                <c:ptCount val="240"/>
                <c:pt idx="0">
                  <c:v>3.5604131007103482E-2</c:v>
                </c:pt>
                <c:pt idx="1">
                  <c:v>4.7287551844883653E-2</c:v>
                </c:pt>
                <c:pt idx="2">
                  <c:v>5.1779193574192653E-2</c:v>
                </c:pt>
                <c:pt idx="3">
                  <c:v>4.1930809599227126E-2</c:v>
                </c:pt>
                <c:pt idx="4">
                  <c:v>4.8669788767460365E-2</c:v>
                </c:pt>
                <c:pt idx="5">
                  <c:v>6.9034800761402698E-2</c:v>
                </c:pt>
                <c:pt idx="6">
                  <c:v>5.0137356324261709E-2</c:v>
                </c:pt>
                <c:pt idx="7">
                  <c:v>4.9220879139010264E-2</c:v>
                </c:pt>
                <c:pt idx="8">
                  <c:v>1.5461266214156444E-2</c:v>
                </c:pt>
                <c:pt idx="9">
                  <c:v>6.3111495507195109E-2</c:v>
                </c:pt>
                <c:pt idx="10">
                  <c:v>8.2600503731526123E-2</c:v>
                </c:pt>
                <c:pt idx="11">
                  <c:v>0.12642074278068899</c:v>
                </c:pt>
                <c:pt idx="12">
                  <c:v>0.10672238099745891</c:v>
                </c:pt>
                <c:pt idx="13">
                  <c:v>0.11990943734240772</c:v>
                </c:pt>
                <c:pt idx="14">
                  <c:v>0.10821090194070335</c:v>
                </c:pt>
                <c:pt idx="15">
                  <c:v>0.12712745431912945</c:v>
                </c:pt>
                <c:pt idx="16">
                  <c:v>0.10845544088305589</c:v>
                </c:pt>
                <c:pt idx="17">
                  <c:v>0.10696816515958564</c:v>
                </c:pt>
                <c:pt idx="18">
                  <c:v>0.11183283708020647</c:v>
                </c:pt>
                <c:pt idx="19">
                  <c:v>0.11847458446146142</c:v>
                </c:pt>
                <c:pt idx="20">
                  <c:v>0.1092643394175814</c:v>
                </c:pt>
                <c:pt idx="21">
                  <c:v>0.1339675149932745</c:v>
                </c:pt>
                <c:pt idx="22">
                  <c:v>0.16561670276962795</c:v>
                </c:pt>
                <c:pt idx="23">
                  <c:v>0.19002166534764298</c:v>
                </c:pt>
                <c:pt idx="24">
                  <c:v>0.17790497372539543</c:v>
                </c:pt>
                <c:pt idx="25">
                  <c:v>0.19221626168935677</c:v>
                </c:pt>
                <c:pt idx="26">
                  <c:v>0.22820454601670304</c:v>
                </c:pt>
                <c:pt idx="27">
                  <c:v>0.24519522648404402</c:v>
                </c:pt>
                <c:pt idx="28">
                  <c:v>0.23645821294608452</c:v>
                </c:pt>
                <c:pt idx="29">
                  <c:v>0.21470121491595068</c:v>
                </c:pt>
                <c:pt idx="30">
                  <c:v>0.22397131407281906</c:v>
                </c:pt>
                <c:pt idx="31">
                  <c:v>0.24795882440877071</c:v>
                </c:pt>
                <c:pt idx="32">
                  <c:v>0.22218457209260364</c:v>
                </c:pt>
                <c:pt idx="33">
                  <c:v>0.22267394440118715</c:v>
                </c:pt>
                <c:pt idx="34">
                  <c:v>0.2082766938927226</c:v>
                </c:pt>
                <c:pt idx="35">
                  <c:v>0.18997070531077295</c:v>
                </c:pt>
                <c:pt idx="36">
                  <c:v>0.18950293199264898</c:v>
                </c:pt>
                <c:pt idx="37">
                  <c:v>0.15991140174957572</c:v>
                </c:pt>
                <c:pt idx="38">
                  <c:v>0.12884341652408454</c:v>
                </c:pt>
                <c:pt idx="39">
                  <c:v>0.1508079325255747</c:v>
                </c:pt>
                <c:pt idx="40">
                  <c:v>0.1582567616472578</c:v>
                </c:pt>
                <c:pt idx="41">
                  <c:v>0.13086174681821411</c:v>
                </c:pt>
                <c:pt idx="42">
                  <c:v>0.11316694429352267</c:v>
                </c:pt>
                <c:pt idx="43">
                  <c:v>8.5462337477805767E-2</c:v>
                </c:pt>
                <c:pt idx="44">
                  <c:v>4.7214512723024744E-2</c:v>
                </c:pt>
                <c:pt idx="45">
                  <c:v>6.2316782797856143E-2</c:v>
                </c:pt>
                <c:pt idx="46">
                  <c:v>7.3661194440381939E-2</c:v>
                </c:pt>
                <c:pt idx="47">
                  <c:v>6.4166662633208318E-2</c:v>
                </c:pt>
                <c:pt idx="48">
                  <c:v>4.8150484232595991E-2</c:v>
                </c:pt>
                <c:pt idx="49">
                  <c:v>2.4418397780193481E-2</c:v>
                </c:pt>
                <c:pt idx="50">
                  <c:v>2.720746362052694E-2</c:v>
                </c:pt>
                <c:pt idx="51">
                  <c:v>-1.2802028069963733E-2</c:v>
                </c:pt>
                <c:pt idx="52">
                  <c:v>-4.719635745366961E-2</c:v>
                </c:pt>
                <c:pt idx="53">
                  <c:v>-0.10848181521131242</c:v>
                </c:pt>
                <c:pt idx="54">
                  <c:v>-0.1303833192967887</c:v>
                </c:pt>
                <c:pt idx="55">
                  <c:v>-0.13700830707973494</c:v>
                </c:pt>
                <c:pt idx="56">
                  <c:v>-0.19115934972094462</c:v>
                </c:pt>
                <c:pt idx="57">
                  <c:v>-0.1707495805661271</c:v>
                </c:pt>
                <c:pt idx="58">
                  <c:v>-0.16930858552939354</c:v>
                </c:pt>
                <c:pt idx="59">
                  <c:v>-0.21596640944986853</c:v>
                </c:pt>
                <c:pt idx="60">
                  <c:v>-0.21873950961577965</c:v>
                </c:pt>
                <c:pt idx="61">
                  <c:v>-0.19307429078599814</c:v>
                </c:pt>
                <c:pt idx="62">
                  <c:v>-0.18484559396553818</c:v>
                </c:pt>
                <c:pt idx="63">
                  <c:v>-0.17823660021304569</c:v>
                </c:pt>
                <c:pt idx="64">
                  <c:v>-0.17243856837087096</c:v>
                </c:pt>
                <c:pt idx="65">
                  <c:v>-0.10105092355685999</c:v>
                </c:pt>
                <c:pt idx="66">
                  <c:v>-0.11191991999892245</c:v>
                </c:pt>
                <c:pt idx="67">
                  <c:v>-7.6761287026359148E-2</c:v>
                </c:pt>
                <c:pt idx="68">
                  <c:v>-0.10234545770280394</c:v>
                </c:pt>
                <c:pt idx="69">
                  <c:v>-8.1461104524271508E-2</c:v>
                </c:pt>
                <c:pt idx="70">
                  <c:v>-0.10096552307215373</c:v>
                </c:pt>
                <c:pt idx="71">
                  <c:v>-7.7283783424817398E-2</c:v>
                </c:pt>
                <c:pt idx="72">
                  <c:v>-1.8166894446273056E-2</c:v>
                </c:pt>
                <c:pt idx="73">
                  <c:v>-1.0201795541125228E-3</c:v>
                </c:pt>
                <c:pt idx="74">
                  <c:v>-2.7234739867448687E-2</c:v>
                </c:pt>
                <c:pt idx="75">
                  <c:v>-5.9205581400764734E-2</c:v>
                </c:pt>
                <c:pt idx="76">
                  <c:v>-7.3985282968431348E-2</c:v>
                </c:pt>
                <c:pt idx="77">
                  <c:v>-3.4729747917438492E-2</c:v>
                </c:pt>
                <c:pt idx="78">
                  <c:v>-3.9109154004163614E-2</c:v>
                </c:pt>
                <c:pt idx="79">
                  <c:v>-3.949890962233342E-2</c:v>
                </c:pt>
                <c:pt idx="80">
                  <c:v>-4.6222064030482422E-2</c:v>
                </c:pt>
                <c:pt idx="81">
                  <c:v>-7.3447462566148924E-2</c:v>
                </c:pt>
                <c:pt idx="82">
                  <c:v>-7.4904998372619935E-2</c:v>
                </c:pt>
                <c:pt idx="83">
                  <c:v>-5.8879189316808828E-2</c:v>
                </c:pt>
                <c:pt idx="84">
                  <c:v>-2.8408006819515649E-2</c:v>
                </c:pt>
                <c:pt idx="85">
                  <c:v>-3.6869999194179943E-2</c:v>
                </c:pt>
                <c:pt idx="86">
                  <c:v>-3.6376461362987236E-2</c:v>
                </c:pt>
                <c:pt idx="87">
                  <c:v>-4.3586528758795082E-2</c:v>
                </c:pt>
                <c:pt idx="88">
                  <c:v>-2.9371361728597646E-2</c:v>
                </c:pt>
                <c:pt idx="89">
                  <c:v>-7.4873821735771291E-3</c:v>
                </c:pt>
                <c:pt idx="90">
                  <c:v>-6.9840371851233587E-3</c:v>
                </c:pt>
                <c:pt idx="91">
                  <c:v>-6.9030387436337789E-3</c:v>
                </c:pt>
                <c:pt idx="92">
                  <c:v>1.3042409187063831E-2</c:v>
                </c:pt>
                <c:pt idx="93">
                  <c:v>-1.187407245584074E-2</c:v>
                </c:pt>
                <c:pt idx="94">
                  <c:v>3.0732327864535121E-2</c:v>
                </c:pt>
                <c:pt idx="95">
                  <c:v>5.3801684211879183E-2</c:v>
                </c:pt>
                <c:pt idx="96">
                  <c:v>6.7298222424725496E-2</c:v>
                </c:pt>
                <c:pt idx="97">
                  <c:v>7.3433966617469329E-2</c:v>
                </c:pt>
                <c:pt idx="98">
                  <c:v>5.0222909703895861E-2</c:v>
                </c:pt>
                <c:pt idx="99">
                  <c:v>1.5532897222135786E-2</c:v>
                </c:pt>
                <c:pt idx="100">
                  <c:v>-9.1041991757409395E-3</c:v>
                </c:pt>
                <c:pt idx="101">
                  <c:v>9.5440563015120536E-3</c:v>
                </c:pt>
                <c:pt idx="102">
                  <c:v>7.1111219881242046E-3</c:v>
                </c:pt>
                <c:pt idx="103">
                  <c:v>4.7211499584265376E-2</c:v>
                </c:pt>
                <c:pt idx="104">
                  <c:v>8.1946790146192383E-2</c:v>
                </c:pt>
                <c:pt idx="105">
                  <c:v>0.10454754975423004</c:v>
                </c:pt>
                <c:pt idx="106">
                  <c:v>7.2300117407643472E-2</c:v>
                </c:pt>
                <c:pt idx="107">
                  <c:v>8.1924890666352779E-2</c:v>
                </c:pt>
                <c:pt idx="108">
                  <c:v>8.1469816944681375E-2</c:v>
                </c:pt>
                <c:pt idx="109">
                  <c:v>7.1108314210437853E-2</c:v>
                </c:pt>
                <c:pt idx="110">
                  <c:v>7.1584865325680952E-2</c:v>
                </c:pt>
                <c:pt idx="111">
                  <c:v>7.2681318810190979E-2</c:v>
                </c:pt>
                <c:pt idx="112">
                  <c:v>8.5872061008738051E-2</c:v>
                </c:pt>
                <c:pt idx="113">
                  <c:v>5.8840093858125761E-2</c:v>
                </c:pt>
                <c:pt idx="114">
                  <c:v>4.5434321682148983E-2</c:v>
                </c:pt>
                <c:pt idx="115">
                  <c:v>4.0402314277530549E-2</c:v>
                </c:pt>
                <c:pt idx="116">
                  <c:v>3.9178692116123015E-3</c:v>
                </c:pt>
                <c:pt idx="117">
                  <c:v>2.3201539350854089E-2</c:v>
                </c:pt>
                <c:pt idx="118">
                  <c:v>3.2988147842368143E-2</c:v>
                </c:pt>
                <c:pt idx="119">
                  <c:v>-3.9953048403390812E-3</c:v>
                </c:pt>
                <c:pt idx="120">
                  <c:v>-3.3773918272460443E-2</c:v>
                </c:pt>
                <c:pt idx="121">
                  <c:v>-6.9129091358281103E-2</c:v>
                </c:pt>
                <c:pt idx="122">
                  <c:v>-9.9861060337447807E-2</c:v>
                </c:pt>
                <c:pt idx="123">
                  <c:v>-8.2126799607271289E-2</c:v>
                </c:pt>
                <c:pt idx="124">
                  <c:v>-8.4377718689349526E-2</c:v>
                </c:pt>
                <c:pt idx="125">
                  <c:v>-0.13682735851323008</c:v>
                </c:pt>
                <c:pt idx="126">
                  <c:v>-0.14791829599677589</c:v>
                </c:pt>
                <c:pt idx="127">
                  <c:v>-0.12714159135519212</c:v>
                </c:pt>
                <c:pt idx="128">
                  <c:v>-0.15127599735095107</c:v>
                </c:pt>
                <c:pt idx="129">
                  <c:v>-0.19347296825565707</c:v>
                </c:pt>
                <c:pt idx="130">
                  <c:v>-0.18581994192118331</c:v>
                </c:pt>
                <c:pt idx="131">
                  <c:v>-0.1333899540186281</c:v>
                </c:pt>
                <c:pt idx="132">
                  <c:v>-0.22408419947456948</c:v>
                </c:pt>
                <c:pt idx="133">
                  <c:v>-0.26683483117665041</c:v>
                </c:pt>
                <c:pt idx="134">
                  <c:v>-0.25527587170185173</c:v>
                </c:pt>
                <c:pt idx="135">
                  <c:v>-0.20716941927351504</c:v>
                </c:pt>
                <c:pt idx="136">
                  <c:v>-0.16516622748823634</c:v>
                </c:pt>
                <c:pt idx="137">
                  <c:v>-0.14016672203738789</c:v>
                </c:pt>
                <c:pt idx="138">
                  <c:v>-0.11599769240343204</c:v>
                </c:pt>
                <c:pt idx="139">
                  <c:v>-0.10280198342739216</c:v>
                </c:pt>
                <c:pt idx="140">
                  <c:v>-9.7729170135102211E-2</c:v>
                </c:pt>
                <c:pt idx="141">
                  <c:v>-0.12210591740822217</c:v>
                </c:pt>
                <c:pt idx="142">
                  <c:v>-9.6983746083930761E-2</c:v>
                </c:pt>
                <c:pt idx="143">
                  <c:v>-8.0742626887074079E-2</c:v>
                </c:pt>
                <c:pt idx="144">
                  <c:v>-9.129806246649648E-2</c:v>
                </c:pt>
                <c:pt idx="145">
                  <c:v>-9.1851668732092134E-2</c:v>
                </c:pt>
                <c:pt idx="146">
                  <c:v>-4.7378991347402491E-2</c:v>
                </c:pt>
                <c:pt idx="147">
                  <c:v>-5.4465481468797351E-2</c:v>
                </c:pt>
                <c:pt idx="148">
                  <c:v>-4.4184882443425007E-2</c:v>
                </c:pt>
                <c:pt idx="149">
                  <c:v>-5.5073386716754172E-2</c:v>
                </c:pt>
                <c:pt idx="150">
                  <c:v>-5.3787863821702718E-2</c:v>
                </c:pt>
                <c:pt idx="151">
                  <c:v>-3.8493509236230503E-2</c:v>
                </c:pt>
                <c:pt idx="152">
                  <c:v>-3.7634199394818692E-2</c:v>
                </c:pt>
                <c:pt idx="153">
                  <c:v>-6.4104925617155979E-3</c:v>
                </c:pt>
                <c:pt idx="154">
                  <c:v>2.9629050835467789E-3</c:v>
                </c:pt>
                <c:pt idx="155">
                  <c:v>-1.2433705546138603E-2</c:v>
                </c:pt>
                <c:pt idx="156">
                  <c:v>-3.0158173580687349E-3</c:v>
                </c:pt>
                <c:pt idx="157">
                  <c:v>-1.3332691188367473E-2</c:v>
                </c:pt>
                <c:pt idx="158">
                  <c:v>-2.2834469834036326E-2</c:v>
                </c:pt>
                <c:pt idx="159">
                  <c:v>-3.3280369105814576E-2</c:v>
                </c:pt>
                <c:pt idx="160">
                  <c:v>-2.3744581984038581E-2</c:v>
                </c:pt>
                <c:pt idx="161">
                  <c:v>-4.302859430435714E-2</c:v>
                </c:pt>
                <c:pt idx="162">
                  <c:v>-4.8321977745938577E-2</c:v>
                </c:pt>
                <c:pt idx="163">
                  <c:v>-0.10654244399159213</c:v>
                </c:pt>
                <c:pt idx="164">
                  <c:v>-9.4083411211231205E-2</c:v>
                </c:pt>
                <c:pt idx="165">
                  <c:v>-8.7374735375087526E-2</c:v>
                </c:pt>
                <c:pt idx="166">
                  <c:v>-7.7583706088174595E-2</c:v>
                </c:pt>
                <c:pt idx="167">
                  <c:v>-5.2451727941677961E-2</c:v>
                </c:pt>
                <c:pt idx="168">
                  <c:v>-2.821270488462492E-2</c:v>
                </c:pt>
                <c:pt idx="169">
                  <c:v>-4.4069803467917237E-2</c:v>
                </c:pt>
                <c:pt idx="170">
                  <c:v>-2.1262511399488711E-2</c:v>
                </c:pt>
                <c:pt idx="171">
                  <c:v>-2.5288148356534763E-2</c:v>
                </c:pt>
                <c:pt idx="172">
                  <c:v>-3.5065372407005503E-2</c:v>
                </c:pt>
                <c:pt idx="173">
                  <c:v>-2.8243852210948051E-2</c:v>
                </c:pt>
                <c:pt idx="174">
                  <c:v>-8.0344212494833679E-3</c:v>
                </c:pt>
                <c:pt idx="175">
                  <c:v>-2.3217757696233316E-2</c:v>
                </c:pt>
                <c:pt idx="176">
                  <c:v>-1.0208218068587779E-2</c:v>
                </c:pt>
                <c:pt idx="177">
                  <c:v>-1.1269274842473772E-2</c:v>
                </c:pt>
                <c:pt idx="178">
                  <c:v>-7.9738704839752064E-3</c:v>
                </c:pt>
                <c:pt idx="179">
                  <c:v>-6.9971409841904936E-3</c:v>
                </c:pt>
                <c:pt idx="180">
                  <c:v>7.2225330512596664E-3</c:v>
                </c:pt>
                <c:pt idx="181">
                  <c:v>4.110879046445267E-2</c:v>
                </c:pt>
                <c:pt idx="182">
                  <c:v>6.5677159165508217E-2</c:v>
                </c:pt>
                <c:pt idx="183">
                  <c:v>8.0060095020814986E-2</c:v>
                </c:pt>
                <c:pt idx="184">
                  <c:v>9.1300509220749559E-2</c:v>
                </c:pt>
                <c:pt idx="185">
                  <c:v>9.7700936378766229E-2</c:v>
                </c:pt>
                <c:pt idx="186">
                  <c:v>0.10360161009811839</c:v>
                </c:pt>
                <c:pt idx="187">
                  <c:v>0.12340337158561046</c:v>
                </c:pt>
                <c:pt idx="188">
                  <c:v>0.15080251430967956</c:v>
                </c:pt>
                <c:pt idx="189">
                  <c:v>0.16748875742432889</c:v>
                </c:pt>
                <c:pt idx="190">
                  <c:v>0.19977198933941692</c:v>
                </c:pt>
                <c:pt idx="191">
                  <c:v>0.20081446753063426</c:v>
                </c:pt>
                <c:pt idx="192">
                  <c:v>0.21304881193137659</c:v>
                </c:pt>
                <c:pt idx="193">
                  <c:v>0.20290955307259528</c:v>
                </c:pt>
                <c:pt idx="194">
                  <c:v>0.20286663264434637</c:v>
                </c:pt>
                <c:pt idx="195">
                  <c:v>0.20637793396357212</c:v>
                </c:pt>
                <c:pt idx="196">
                  <c:v>0.22255970914657527</c:v>
                </c:pt>
                <c:pt idx="197">
                  <c:v>0.25998746092076341</c:v>
                </c:pt>
                <c:pt idx="198">
                  <c:v>0.26714049912268656</c:v>
                </c:pt>
                <c:pt idx="199">
                  <c:v>0.25766896043644222</c:v>
                </c:pt>
                <c:pt idx="200">
                  <c:v>0.25947678177330918</c:v>
                </c:pt>
                <c:pt idx="201">
                  <c:v>0.30819685506283279</c:v>
                </c:pt>
                <c:pt idx="202">
                  <c:v>0.35311406281123359</c:v>
                </c:pt>
                <c:pt idx="203">
                  <c:v>0.40157967271143091</c:v>
                </c:pt>
                <c:pt idx="204">
                  <c:v>0.42643320456613787</c:v>
                </c:pt>
                <c:pt idx="205">
                  <c:v>0.44290344009636634</c:v>
                </c:pt>
                <c:pt idx="206">
                  <c:v>0.48441341425451961</c:v>
                </c:pt>
                <c:pt idx="207">
                  <c:v>0.44336265264356811</c:v>
                </c:pt>
                <c:pt idx="208">
                  <c:v>0.47119049226212456</c:v>
                </c:pt>
                <c:pt idx="209">
                  <c:v>0.46169540695658223</c:v>
                </c:pt>
                <c:pt idx="210">
                  <c:v>0.49706896701557801</c:v>
                </c:pt>
                <c:pt idx="211">
                  <c:v>0.48052317137111283</c:v>
                </c:pt>
                <c:pt idx="212">
                  <c:v>0.47223223133293624</c:v>
                </c:pt>
                <c:pt idx="213">
                  <c:v>0.51105400415838864</c:v>
                </c:pt>
                <c:pt idx="214">
                  <c:v>0.52389331510746051</c:v>
                </c:pt>
                <c:pt idx="215">
                  <c:v>0.53136382343620336</c:v>
                </c:pt>
                <c:pt idx="216">
                  <c:v>0.47413742732858122</c:v>
                </c:pt>
                <c:pt idx="217">
                  <c:v>0.47282784772883441</c:v>
                </c:pt>
                <c:pt idx="218">
                  <c:v>0.47807211774656294</c:v>
                </c:pt>
                <c:pt idx="219">
                  <c:v>0.46562806662329481</c:v>
                </c:pt>
                <c:pt idx="220">
                  <c:v>0.49735924507896212</c:v>
                </c:pt>
                <c:pt idx="221">
                  <c:v>0.49397078962642005</c:v>
                </c:pt>
                <c:pt idx="222">
                  <c:v>0.5326053001640626</c:v>
                </c:pt>
                <c:pt idx="223">
                  <c:v>0.52486327136264022</c:v>
                </c:pt>
                <c:pt idx="224">
                  <c:v>0.48822350516816276</c:v>
                </c:pt>
                <c:pt idx="225">
                  <c:v>0.49759898942170305</c:v>
                </c:pt>
                <c:pt idx="226">
                  <c:v>0.51650000927656292</c:v>
                </c:pt>
                <c:pt idx="227">
                  <c:v>0.54319369017850694</c:v>
                </c:pt>
                <c:pt idx="228">
                  <c:v>0.51872791770512494</c:v>
                </c:pt>
                <c:pt idx="229">
                  <c:v>0.55122363450290601</c:v>
                </c:pt>
                <c:pt idx="230">
                  <c:v>0.59130328578424707</c:v>
                </c:pt>
                <c:pt idx="231">
                  <c:v>0.60667308255046326</c:v>
                </c:pt>
                <c:pt idx="232">
                  <c:v>0.61231781914332029</c:v>
                </c:pt>
                <c:pt idx="233">
                  <c:v>0.6106601225639563</c:v>
                </c:pt>
                <c:pt idx="234">
                  <c:v>0.57643401184862286</c:v>
                </c:pt>
                <c:pt idx="235">
                  <c:v>0.56626745261301259</c:v>
                </c:pt>
                <c:pt idx="236">
                  <c:v>0.60187254457565675</c:v>
                </c:pt>
                <c:pt idx="237">
                  <c:v>0.63959469184740969</c:v>
                </c:pt>
                <c:pt idx="238">
                  <c:v>0.66721948315236435</c:v>
                </c:pt>
                <c:pt idx="239">
                  <c:v>0.66759883021696431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3A1-A8AF-AE3F58E49638}"/>
            </c:ext>
          </c:extLst>
        </c:ser>
        <c:ser>
          <c:idx val="2"/>
          <c:order val="1"/>
          <c:tx>
            <c:v>Return in Currency Basket</c:v>
          </c:tx>
          <c:spPr>
            <a:ln w="9525" cap="rnd" cmpd="sng" algn="ctr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'Figures 1'!$H$4:$H$243</c:f>
              <c:numCache>
                <c:formatCode>m/d/yyyy</c:formatCode>
                <c:ptCount val="240"/>
                <c:pt idx="0">
                  <c:v>35826</c:v>
                </c:pt>
                <c:pt idx="1">
                  <c:v>35854</c:v>
                </c:pt>
                <c:pt idx="2">
                  <c:v>35885</c:v>
                </c:pt>
                <c:pt idx="3">
                  <c:v>35915</c:v>
                </c:pt>
                <c:pt idx="4">
                  <c:v>35946</c:v>
                </c:pt>
                <c:pt idx="5">
                  <c:v>35976</c:v>
                </c:pt>
                <c:pt idx="6">
                  <c:v>36007</c:v>
                </c:pt>
                <c:pt idx="7">
                  <c:v>36038</c:v>
                </c:pt>
                <c:pt idx="8">
                  <c:v>36068</c:v>
                </c:pt>
                <c:pt idx="9">
                  <c:v>36099</c:v>
                </c:pt>
                <c:pt idx="10">
                  <c:v>36129</c:v>
                </c:pt>
                <c:pt idx="11">
                  <c:v>36160</c:v>
                </c:pt>
                <c:pt idx="12">
                  <c:v>36191</c:v>
                </c:pt>
                <c:pt idx="13">
                  <c:v>36219</c:v>
                </c:pt>
                <c:pt idx="14">
                  <c:v>36250</c:v>
                </c:pt>
                <c:pt idx="15">
                  <c:v>36280</c:v>
                </c:pt>
                <c:pt idx="16">
                  <c:v>36311</c:v>
                </c:pt>
                <c:pt idx="17">
                  <c:v>36341</c:v>
                </c:pt>
                <c:pt idx="18">
                  <c:v>36372</c:v>
                </c:pt>
                <c:pt idx="19">
                  <c:v>36403</c:v>
                </c:pt>
                <c:pt idx="20">
                  <c:v>36433</c:v>
                </c:pt>
                <c:pt idx="21">
                  <c:v>36464</c:v>
                </c:pt>
                <c:pt idx="22">
                  <c:v>36494</c:v>
                </c:pt>
                <c:pt idx="23">
                  <c:v>36525</c:v>
                </c:pt>
                <c:pt idx="24">
                  <c:v>36556</c:v>
                </c:pt>
                <c:pt idx="25">
                  <c:v>36585</c:v>
                </c:pt>
                <c:pt idx="26">
                  <c:v>36616</c:v>
                </c:pt>
                <c:pt idx="27">
                  <c:v>36646</c:v>
                </c:pt>
                <c:pt idx="28">
                  <c:v>36677</c:v>
                </c:pt>
                <c:pt idx="29">
                  <c:v>36707</c:v>
                </c:pt>
                <c:pt idx="30">
                  <c:v>36738</c:v>
                </c:pt>
                <c:pt idx="31">
                  <c:v>36769</c:v>
                </c:pt>
                <c:pt idx="32">
                  <c:v>36799</c:v>
                </c:pt>
                <c:pt idx="33">
                  <c:v>36830</c:v>
                </c:pt>
                <c:pt idx="34">
                  <c:v>36860</c:v>
                </c:pt>
                <c:pt idx="35">
                  <c:v>36891</c:v>
                </c:pt>
                <c:pt idx="36">
                  <c:v>36922</c:v>
                </c:pt>
                <c:pt idx="37">
                  <c:v>36950</c:v>
                </c:pt>
                <c:pt idx="38">
                  <c:v>36981</c:v>
                </c:pt>
                <c:pt idx="39">
                  <c:v>37011</c:v>
                </c:pt>
                <c:pt idx="40">
                  <c:v>37042</c:v>
                </c:pt>
                <c:pt idx="41">
                  <c:v>37072</c:v>
                </c:pt>
                <c:pt idx="42">
                  <c:v>37103</c:v>
                </c:pt>
                <c:pt idx="43">
                  <c:v>37134</c:v>
                </c:pt>
                <c:pt idx="44">
                  <c:v>37164</c:v>
                </c:pt>
                <c:pt idx="45">
                  <c:v>37195</c:v>
                </c:pt>
                <c:pt idx="46">
                  <c:v>37225</c:v>
                </c:pt>
                <c:pt idx="47">
                  <c:v>37256</c:v>
                </c:pt>
                <c:pt idx="48">
                  <c:v>37287</c:v>
                </c:pt>
                <c:pt idx="49">
                  <c:v>37315</c:v>
                </c:pt>
                <c:pt idx="50">
                  <c:v>37346</c:v>
                </c:pt>
                <c:pt idx="51">
                  <c:v>37376</c:v>
                </c:pt>
                <c:pt idx="52">
                  <c:v>37407</c:v>
                </c:pt>
                <c:pt idx="53">
                  <c:v>37437</c:v>
                </c:pt>
                <c:pt idx="54">
                  <c:v>37468</c:v>
                </c:pt>
                <c:pt idx="55">
                  <c:v>37499</c:v>
                </c:pt>
                <c:pt idx="56">
                  <c:v>37529</c:v>
                </c:pt>
                <c:pt idx="57">
                  <c:v>37560</c:v>
                </c:pt>
                <c:pt idx="58">
                  <c:v>37590</c:v>
                </c:pt>
                <c:pt idx="59">
                  <c:v>37621</c:v>
                </c:pt>
                <c:pt idx="60">
                  <c:v>37652</c:v>
                </c:pt>
                <c:pt idx="61">
                  <c:v>37680</c:v>
                </c:pt>
                <c:pt idx="62">
                  <c:v>37711</c:v>
                </c:pt>
                <c:pt idx="63">
                  <c:v>37741</c:v>
                </c:pt>
                <c:pt idx="64">
                  <c:v>37772</c:v>
                </c:pt>
                <c:pt idx="65">
                  <c:v>37802</c:v>
                </c:pt>
                <c:pt idx="66">
                  <c:v>37833</c:v>
                </c:pt>
                <c:pt idx="67">
                  <c:v>37864</c:v>
                </c:pt>
                <c:pt idx="68">
                  <c:v>37894</c:v>
                </c:pt>
                <c:pt idx="69">
                  <c:v>37925</c:v>
                </c:pt>
                <c:pt idx="70">
                  <c:v>37955</c:v>
                </c:pt>
                <c:pt idx="71">
                  <c:v>37986</c:v>
                </c:pt>
                <c:pt idx="72">
                  <c:v>38017</c:v>
                </c:pt>
                <c:pt idx="73">
                  <c:v>38046</c:v>
                </c:pt>
                <c:pt idx="74">
                  <c:v>38077</c:v>
                </c:pt>
                <c:pt idx="75">
                  <c:v>38107</c:v>
                </c:pt>
                <c:pt idx="76">
                  <c:v>38138</c:v>
                </c:pt>
                <c:pt idx="77">
                  <c:v>38168</c:v>
                </c:pt>
                <c:pt idx="78">
                  <c:v>38199</c:v>
                </c:pt>
                <c:pt idx="79">
                  <c:v>38230</c:v>
                </c:pt>
                <c:pt idx="80">
                  <c:v>38260</c:v>
                </c:pt>
                <c:pt idx="81">
                  <c:v>38291</c:v>
                </c:pt>
                <c:pt idx="82">
                  <c:v>38321</c:v>
                </c:pt>
                <c:pt idx="83">
                  <c:v>38352</c:v>
                </c:pt>
                <c:pt idx="84">
                  <c:v>38383</c:v>
                </c:pt>
                <c:pt idx="85">
                  <c:v>38411</c:v>
                </c:pt>
                <c:pt idx="86">
                  <c:v>38442</c:v>
                </c:pt>
                <c:pt idx="87">
                  <c:v>38472</c:v>
                </c:pt>
                <c:pt idx="88">
                  <c:v>38503</c:v>
                </c:pt>
                <c:pt idx="89">
                  <c:v>38533</c:v>
                </c:pt>
                <c:pt idx="90">
                  <c:v>38564</c:v>
                </c:pt>
                <c:pt idx="91">
                  <c:v>38595</c:v>
                </c:pt>
                <c:pt idx="92">
                  <c:v>38625</c:v>
                </c:pt>
                <c:pt idx="93">
                  <c:v>38656</c:v>
                </c:pt>
                <c:pt idx="94">
                  <c:v>38686</c:v>
                </c:pt>
                <c:pt idx="95">
                  <c:v>38717</c:v>
                </c:pt>
                <c:pt idx="96">
                  <c:v>38748</c:v>
                </c:pt>
                <c:pt idx="97">
                  <c:v>38776</c:v>
                </c:pt>
                <c:pt idx="98">
                  <c:v>38807</c:v>
                </c:pt>
                <c:pt idx="99">
                  <c:v>38837</c:v>
                </c:pt>
                <c:pt idx="100">
                  <c:v>38868</c:v>
                </c:pt>
                <c:pt idx="101">
                  <c:v>38898</c:v>
                </c:pt>
                <c:pt idx="102">
                  <c:v>38929</c:v>
                </c:pt>
                <c:pt idx="103">
                  <c:v>38960</c:v>
                </c:pt>
                <c:pt idx="104">
                  <c:v>38990</c:v>
                </c:pt>
                <c:pt idx="105">
                  <c:v>39021</c:v>
                </c:pt>
                <c:pt idx="106">
                  <c:v>39051</c:v>
                </c:pt>
                <c:pt idx="107">
                  <c:v>39082</c:v>
                </c:pt>
                <c:pt idx="108">
                  <c:v>39113</c:v>
                </c:pt>
                <c:pt idx="109">
                  <c:v>39141</c:v>
                </c:pt>
                <c:pt idx="110">
                  <c:v>39172</c:v>
                </c:pt>
                <c:pt idx="111">
                  <c:v>39202</c:v>
                </c:pt>
                <c:pt idx="112">
                  <c:v>39233</c:v>
                </c:pt>
                <c:pt idx="113">
                  <c:v>39263</c:v>
                </c:pt>
                <c:pt idx="114">
                  <c:v>39294</c:v>
                </c:pt>
                <c:pt idx="115">
                  <c:v>39325</c:v>
                </c:pt>
                <c:pt idx="116">
                  <c:v>39355</c:v>
                </c:pt>
                <c:pt idx="117">
                  <c:v>39386</c:v>
                </c:pt>
                <c:pt idx="118">
                  <c:v>39416</c:v>
                </c:pt>
                <c:pt idx="119">
                  <c:v>39447</c:v>
                </c:pt>
                <c:pt idx="120">
                  <c:v>39478</c:v>
                </c:pt>
                <c:pt idx="121">
                  <c:v>39507</c:v>
                </c:pt>
                <c:pt idx="122">
                  <c:v>39538</c:v>
                </c:pt>
                <c:pt idx="123">
                  <c:v>39568</c:v>
                </c:pt>
                <c:pt idx="124">
                  <c:v>39599</c:v>
                </c:pt>
                <c:pt idx="125">
                  <c:v>39629</c:v>
                </c:pt>
                <c:pt idx="126">
                  <c:v>39660</c:v>
                </c:pt>
                <c:pt idx="127">
                  <c:v>39691</c:v>
                </c:pt>
                <c:pt idx="128">
                  <c:v>39721</c:v>
                </c:pt>
                <c:pt idx="129">
                  <c:v>39752</c:v>
                </c:pt>
                <c:pt idx="130">
                  <c:v>39782</c:v>
                </c:pt>
                <c:pt idx="131">
                  <c:v>39813</c:v>
                </c:pt>
                <c:pt idx="132">
                  <c:v>39844</c:v>
                </c:pt>
                <c:pt idx="133">
                  <c:v>39872</c:v>
                </c:pt>
                <c:pt idx="134">
                  <c:v>39903</c:v>
                </c:pt>
                <c:pt idx="135">
                  <c:v>39933</c:v>
                </c:pt>
                <c:pt idx="136">
                  <c:v>39964</c:v>
                </c:pt>
                <c:pt idx="137">
                  <c:v>39994</c:v>
                </c:pt>
                <c:pt idx="138">
                  <c:v>40025</c:v>
                </c:pt>
                <c:pt idx="139">
                  <c:v>40056</c:v>
                </c:pt>
                <c:pt idx="140">
                  <c:v>40086</c:v>
                </c:pt>
                <c:pt idx="141">
                  <c:v>40117</c:v>
                </c:pt>
                <c:pt idx="142">
                  <c:v>40147</c:v>
                </c:pt>
                <c:pt idx="143">
                  <c:v>40178</c:v>
                </c:pt>
                <c:pt idx="144">
                  <c:v>40209</c:v>
                </c:pt>
                <c:pt idx="145">
                  <c:v>40237</c:v>
                </c:pt>
                <c:pt idx="146">
                  <c:v>40268</c:v>
                </c:pt>
                <c:pt idx="147">
                  <c:v>40298</c:v>
                </c:pt>
                <c:pt idx="148">
                  <c:v>40329</c:v>
                </c:pt>
                <c:pt idx="149">
                  <c:v>40359</c:v>
                </c:pt>
                <c:pt idx="150">
                  <c:v>40390</c:v>
                </c:pt>
                <c:pt idx="151">
                  <c:v>40421</c:v>
                </c:pt>
                <c:pt idx="152">
                  <c:v>40451</c:v>
                </c:pt>
                <c:pt idx="153">
                  <c:v>40482</c:v>
                </c:pt>
                <c:pt idx="154">
                  <c:v>40512</c:v>
                </c:pt>
                <c:pt idx="155">
                  <c:v>40543</c:v>
                </c:pt>
                <c:pt idx="156">
                  <c:v>40574</c:v>
                </c:pt>
                <c:pt idx="157">
                  <c:v>40602</c:v>
                </c:pt>
                <c:pt idx="158">
                  <c:v>40633</c:v>
                </c:pt>
                <c:pt idx="159">
                  <c:v>40663</c:v>
                </c:pt>
                <c:pt idx="160">
                  <c:v>40694</c:v>
                </c:pt>
                <c:pt idx="161">
                  <c:v>40724</c:v>
                </c:pt>
                <c:pt idx="162">
                  <c:v>40755</c:v>
                </c:pt>
                <c:pt idx="163">
                  <c:v>40786</c:v>
                </c:pt>
                <c:pt idx="164">
                  <c:v>40816</c:v>
                </c:pt>
                <c:pt idx="165">
                  <c:v>40847</c:v>
                </c:pt>
                <c:pt idx="166">
                  <c:v>40877</c:v>
                </c:pt>
                <c:pt idx="167">
                  <c:v>40908</c:v>
                </c:pt>
                <c:pt idx="168">
                  <c:v>40939</c:v>
                </c:pt>
                <c:pt idx="169">
                  <c:v>40968</c:v>
                </c:pt>
                <c:pt idx="170">
                  <c:v>40999</c:v>
                </c:pt>
                <c:pt idx="171">
                  <c:v>41029</c:v>
                </c:pt>
                <c:pt idx="172">
                  <c:v>41060</c:v>
                </c:pt>
                <c:pt idx="173">
                  <c:v>41090</c:v>
                </c:pt>
                <c:pt idx="174">
                  <c:v>41121</c:v>
                </c:pt>
                <c:pt idx="175">
                  <c:v>41152</c:v>
                </c:pt>
                <c:pt idx="176">
                  <c:v>41182</c:v>
                </c:pt>
                <c:pt idx="177">
                  <c:v>41213</c:v>
                </c:pt>
                <c:pt idx="178">
                  <c:v>41243</c:v>
                </c:pt>
                <c:pt idx="179">
                  <c:v>41274</c:v>
                </c:pt>
                <c:pt idx="180">
                  <c:v>41305</c:v>
                </c:pt>
                <c:pt idx="181">
                  <c:v>41333</c:v>
                </c:pt>
                <c:pt idx="182">
                  <c:v>41364</c:v>
                </c:pt>
                <c:pt idx="183">
                  <c:v>41394</c:v>
                </c:pt>
                <c:pt idx="184">
                  <c:v>41425</c:v>
                </c:pt>
                <c:pt idx="185">
                  <c:v>41455</c:v>
                </c:pt>
                <c:pt idx="186">
                  <c:v>41486</c:v>
                </c:pt>
                <c:pt idx="187">
                  <c:v>41517</c:v>
                </c:pt>
                <c:pt idx="188">
                  <c:v>41547</c:v>
                </c:pt>
                <c:pt idx="189">
                  <c:v>41578</c:v>
                </c:pt>
                <c:pt idx="190">
                  <c:v>41608</c:v>
                </c:pt>
                <c:pt idx="191">
                  <c:v>41639</c:v>
                </c:pt>
                <c:pt idx="192">
                  <c:v>41670</c:v>
                </c:pt>
                <c:pt idx="193">
                  <c:v>41698</c:v>
                </c:pt>
                <c:pt idx="194">
                  <c:v>41729</c:v>
                </c:pt>
                <c:pt idx="195">
                  <c:v>41759</c:v>
                </c:pt>
                <c:pt idx="196">
                  <c:v>41790</c:v>
                </c:pt>
                <c:pt idx="197">
                  <c:v>41820</c:v>
                </c:pt>
                <c:pt idx="198">
                  <c:v>41851</c:v>
                </c:pt>
                <c:pt idx="199">
                  <c:v>41882</c:v>
                </c:pt>
                <c:pt idx="200">
                  <c:v>41912</c:v>
                </c:pt>
                <c:pt idx="201">
                  <c:v>41943</c:v>
                </c:pt>
                <c:pt idx="202">
                  <c:v>41973</c:v>
                </c:pt>
                <c:pt idx="203">
                  <c:v>42004</c:v>
                </c:pt>
                <c:pt idx="204">
                  <c:v>42035</c:v>
                </c:pt>
                <c:pt idx="205">
                  <c:v>42063</c:v>
                </c:pt>
                <c:pt idx="206">
                  <c:v>42094</c:v>
                </c:pt>
                <c:pt idx="207">
                  <c:v>42124</c:v>
                </c:pt>
                <c:pt idx="208">
                  <c:v>42155</c:v>
                </c:pt>
                <c:pt idx="209">
                  <c:v>42185</c:v>
                </c:pt>
                <c:pt idx="210">
                  <c:v>42216</c:v>
                </c:pt>
                <c:pt idx="211">
                  <c:v>42247</c:v>
                </c:pt>
                <c:pt idx="212">
                  <c:v>42277</c:v>
                </c:pt>
                <c:pt idx="213">
                  <c:v>42308</c:v>
                </c:pt>
                <c:pt idx="214">
                  <c:v>42338</c:v>
                </c:pt>
                <c:pt idx="215">
                  <c:v>42369</c:v>
                </c:pt>
                <c:pt idx="216">
                  <c:v>42400</c:v>
                </c:pt>
                <c:pt idx="217">
                  <c:v>42429</c:v>
                </c:pt>
                <c:pt idx="218">
                  <c:v>42460</c:v>
                </c:pt>
                <c:pt idx="219">
                  <c:v>42490</c:v>
                </c:pt>
                <c:pt idx="220">
                  <c:v>42521</c:v>
                </c:pt>
                <c:pt idx="221">
                  <c:v>42551</c:v>
                </c:pt>
                <c:pt idx="222">
                  <c:v>42582</c:v>
                </c:pt>
                <c:pt idx="223">
                  <c:v>42613</c:v>
                </c:pt>
                <c:pt idx="224">
                  <c:v>42643</c:v>
                </c:pt>
                <c:pt idx="225">
                  <c:v>42674</c:v>
                </c:pt>
                <c:pt idx="226">
                  <c:v>42704</c:v>
                </c:pt>
                <c:pt idx="227">
                  <c:v>42735</c:v>
                </c:pt>
                <c:pt idx="228">
                  <c:v>42766</c:v>
                </c:pt>
                <c:pt idx="229">
                  <c:v>42794</c:v>
                </c:pt>
                <c:pt idx="230">
                  <c:v>42825</c:v>
                </c:pt>
                <c:pt idx="231">
                  <c:v>42855</c:v>
                </c:pt>
                <c:pt idx="232">
                  <c:v>42886</c:v>
                </c:pt>
                <c:pt idx="233">
                  <c:v>42916</c:v>
                </c:pt>
                <c:pt idx="234">
                  <c:v>42947</c:v>
                </c:pt>
                <c:pt idx="235">
                  <c:v>42978</c:v>
                </c:pt>
                <c:pt idx="236">
                  <c:v>43008</c:v>
                </c:pt>
                <c:pt idx="237">
                  <c:v>43039</c:v>
                </c:pt>
                <c:pt idx="238">
                  <c:v>43069</c:v>
                </c:pt>
                <c:pt idx="239">
                  <c:v>43100</c:v>
                </c:pt>
              </c:numCache>
            </c:numRef>
          </c:cat>
          <c:val>
            <c:numRef>
              <c:f>'Figures 1'!$F$4:$F$243</c:f>
              <c:numCache>
                <c:formatCode>0.00%</c:formatCode>
                <c:ptCount val="240"/>
                <c:pt idx="0">
                  <c:v>8.8938950490595765E-3</c:v>
                </c:pt>
                <c:pt idx="1">
                  <c:v>1.662858483176775E-2</c:v>
                </c:pt>
                <c:pt idx="2">
                  <c:v>2.7430887835181141E-2</c:v>
                </c:pt>
                <c:pt idx="3">
                  <c:v>2.6432256591995509E-2</c:v>
                </c:pt>
                <c:pt idx="4">
                  <c:v>3.242069617844183E-2</c:v>
                </c:pt>
                <c:pt idx="5">
                  <c:v>3.7617438780078387E-2</c:v>
                </c:pt>
                <c:pt idx="6">
                  <c:v>3.9076152808881673E-2</c:v>
                </c:pt>
                <c:pt idx="7">
                  <c:v>-1.0310675461696707E-2</c:v>
                </c:pt>
                <c:pt idx="8">
                  <c:v>-1.4022396984092363E-2</c:v>
                </c:pt>
                <c:pt idx="9">
                  <c:v>5.7433221722255866E-3</c:v>
                </c:pt>
                <c:pt idx="10">
                  <c:v>3.2522330157874146E-2</c:v>
                </c:pt>
                <c:pt idx="11">
                  <c:v>3.4283383061381775E-2</c:v>
                </c:pt>
                <c:pt idx="12">
                  <c:v>4.3835144940481657E-2</c:v>
                </c:pt>
                <c:pt idx="13">
                  <c:v>2.6647366475337757E-2</c:v>
                </c:pt>
                <c:pt idx="14">
                  <c:v>4.370979829289344E-2</c:v>
                </c:pt>
                <c:pt idx="15">
                  <c:v>6.3285125217202962E-2</c:v>
                </c:pt>
                <c:pt idx="16">
                  <c:v>3.9869889137858036E-2</c:v>
                </c:pt>
                <c:pt idx="17">
                  <c:v>4.6610306101830368E-2</c:v>
                </c:pt>
                <c:pt idx="18">
                  <c:v>3.5672069220148525E-2</c:v>
                </c:pt>
                <c:pt idx="19">
                  <c:v>3.2297778810424879E-2</c:v>
                </c:pt>
                <c:pt idx="20">
                  <c:v>2.2998205535013118E-2</c:v>
                </c:pt>
                <c:pt idx="21">
                  <c:v>3.8000701950782118E-2</c:v>
                </c:pt>
                <c:pt idx="22">
                  <c:v>5.8057469749795823E-2</c:v>
                </c:pt>
                <c:pt idx="23">
                  <c:v>8.5491954048403651E-2</c:v>
                </c:pt>
                <c:pt idx="24">
                  <c:v>6.1933674964261692E-2</c:v>
                </c:pt>
                <c:pt idx="25">
                  <c:v>7.5843602982759356E-2</c:v>
                </c:pt>
                <c:pt idx="26">
                  <c:v>9.4766955765233724E-2</c:v>
                </c:pt>
                <c:pt idx="27">
                  <c:v>8.3701596460112188E-2</c:v>
                </c:pt>
                <c:pt idx="28">
                  <c:v>7.2353028622621302E-2</c:v>
                </c:pt>
                <c:pt idx="29">
                  <c:v>7.9680967279414178E-2</c:v>
                </c:pt>
                <c:pt idx="30">
                  <c:v>7.4178563305519807E-2</c:v>
                </c:pt>
                <c:pt idx="31">
                  <c:v>8.7939846370043512E-2</c:v>
                </c:pt>
                <c:pt idx="32">
                  <c:v>6.6208983110464331E-2</c:v>
                </c:pt>
                <c:pt idx="33">
                  <c:v>6.2731131800810427E-2</c:v>
                </c:pt>
                <c:pt idx="34">
                  <c:v>4.6481757505448203E-2</c:v>
                </c:pt>
                <c:pt idx="35">
                  <c:v>4.6644408429447892E-2</c:v>
                </c:pt>
                <c:pt idx="36">
                  <c:v>5.2499305801703748E-2</c:v>
                </c:pt>
                <c:pt idx="37">
                  <c:v>1.9916241610849914E-2</c:v>
                </c:pt>
                <c:pt idx="38">
                  <c:v>2.4267204255562849E-4</c:v>
                </c:pt>
                <c:pt idx="39">
                  <c:v>1.653576446818172E-2</c:v>
                </c:pt>
                <c:pt idx="40">
                  <c:v>7.202102583500956E-3</c:v>
                </c:pt>
                <c:pt idx="41">
                  <c:v>-6.729096232020294E-3</c:v>
                </c:pt>
                <c:pt idx="42">
                  <c:v>-1.6949902082688297E-2</c:v>
                </c:pt>
                <c:pt idx="43">
                  <c:v>-3.9228553817596393E-2</c:v>
                </c:pt>
                <c:pt idx="44">
                  <c:v>-7.913936660286533E-2</c:v>
                </c:pt>
                <c:pt idx="45">
                  <c:v>-5.59516542559131E-2</c:v>
                </c:pt>
                <c:pt idx="46">
                  <c:v>-4.5510664922317229E-2</c:v>
                </c:pt>
                <c:pt idx="47">
                  <c:v>-4.9094513745054254E-2</c:v>
                </c:pt>
                <c:pt idx="48">
                  <c:v>-6.041844504223795E-2</c:v>
                </c:pt>
                <c:pt idx="49">
                  <c:v>-6.4794838652632109E-2</c:v>
                </c:pt>
                <c:pt idx="50">
                  <c:v>-5.9259046258672093E-2</c:v>
                </c:pt>
                <c:pt idx="51">
                  <c:v>-6.9834045422721952E-2</c:v>
                </c:pt>
                <c:pt idx="52">
                  <c:v>-7.7798860737240683E-2</c:v>
                </c:pt>
                <c:pt idx="53">
                  <c:v>-0.10547169081836374</c:v>
                </c:pt>
                <c:pt idx="54">
                  <c:v>-0.14057410803541692</c:v>
                </c:pt>
                <c:pt idx="55">
                  <c:v>-0.13612200290102239</c:v>
                </c:pt>
                <c:pt idx="56">
                  <c:v>-0.17575850639336743</c:v>
                </c:pt>
                <c:pt idx="57">
                  <c:v>-0.15916802575132821</c:v>
                </c:pt>
                <c:pt idx="58">
                  <c:v>-0.14374984259793544</c:v>
                </c:pt>
                <c:pt idx="59">
                  <c:v>-0.16508607861989821</c:v>
                </c:pt>
                <c:pt idx="60">
                  <c:v>-0.18296572567759631</c:v>
                </c:pt>
                <c:pt idx="61">
                  <c:v>-0.18776034499171818</c:v>
                </c:pt>
                <c:pt idx="62">
                  <c:v>-0.19733893372398079</c:v>
                </c:pt>
                <c:pt idx="63">
                  <c:v>-0.16501015532912566</c:v>
                </c:pt>
                <c:pt idx="64">
                  <c:v>-0.14059704601287937</c:v>
                </c:pt>
                <c:pt idx="65">
                  <c:v>-0.13549330747246602</c:v>
                </c:pt>
                <c:pt idx="66">
                  <c:v>-0.13752863416532859</c:v>
                </c:pt>
                <c:pt idx="67">
                  <c:v>-0.1279319349258132</c:v>
                </c:pt>
                <c:pt idx="68">
                  <c:v>-0.12772569825472771</c:v>
                </c:pt>
                <c:pt idx="69">
                  <c:v>-0.11251089864736535</c:v>
                </c:pt>
                <c:pt idx="70">
                  <c:v>-0.11102426875816612</c:v>
                </c:pt>
                <c:pt idx="71">
                  <c:v>-9.0087860964569513E-2</c:v>
                </c:pt>
                <c:pt idx="72">
                  <c:v>-7.9863959961289394E-2</c:v>
                </c:pt>
                <c:pt idx="73">
                  <c:v>-6.6053381890642526E-2</c:v>
                </c:pt>
                <c:pt idx="74">
                  <c:v>-6.6619873596900872E-2</c:v>
                </c:pt>
                <c:pt idx="75">
                  <c:v>-7.684062761632654E-2</c:v>
                </c:pt>
                <c:pt idx="76">
                  <c:v>-8.150343129813116E-2</c:v>
                </c:pt>
                <c:pt idx="77">
                  <c:v>-7.3054993506331975E-2</c:v>
                </c:pt>
                <c:pt idx="78">
                  <c:v>-8.1423674291911205E-2</c:v>
                </c:pt>
                <c:pt idx="79">
                  <c:v>-7.2763136319169003E-2</c:v>
                </c:pt>
                <c:pt idx="80">
                  <c:v>-6.3889682548244495E-2</c:v>
                </c:pt>
                <c:pt idx="81">
                  <c:v>-5.5431244387807041E-2</c:v>
                </c:pt>
                <c:pt idx="82">
                  <c:v>-4.1315061780508214E-2</c:v>
                </c:pt>
                <c:pt idx="83">
                  <c:v>-2.4606120006597579E-2</c:v>
                </c:pt>
                <c:pt idx="84">
                  <c:v>-2.0627988841332909E-2</c:v>
                </c:pt>
                <c:pt idx="85">
                  <c:v>-1.3565130762919023E-2</c:v>
                </c:pt>
                <c:pt idx="86">
                  <c:v>-1.9067252168276545E-2</c:v>
                </c:pt>
                <c:pt idx="87">
                  <c:v>-2.275577526031591E-2</c:v>
                </c:pt>
                <c:pt idx="88">
                  <c:v>-7.1214684709574108E-4</c:v>
                </c:pt>
                <c:pt idx="89">
                  <c:v>1.3608903969451318E-2</c:v>
                </c:pt>
                <c:pt idx="90">
                  <c:v>2.4991117989470402E-2</c:v>
                </c:pt>
                <c:pt idx="91">
                  <c:v>3.0012507670929195E-2</c:v>
                </c:pt>
                <c:pt idx="92">
                  <c:v>3.9869614860142719E-2</c:v>
                </c:pt>
                <c:pt idx="93">
                  <c:v>2.4239145711409605E-2</c:v>
                </c:pt>
                <c:pt idx="94">
                  <c:v>4.2791215340833785E-2</c:v>
                </c:pt>
                <c:pt idx="95">
                  <c:v>5.971125462993071E-2</c:v>
                </c:pt>
                <c:pt idx="96">
                  <c:v>7.1767664379299809E-2</c:v>
                </c:pt>
                <c:pt idx="97">
                  <c:v>7.3092123810596446E-2</c:v>
                </c:pt>
                <c:pt idx="98">
                  <c:v>7.5781830358965449E-2</c:v>
                </c:pt>
                <c:pt idx="99">
                  <c:v>7.4303282774601798E-2</c:v>
                </c:pt>
                <c:pt idx="100">
                  <c:v>5.385176828491206E-2</c:v>
                </c:pt>
                <c:pt idx="101">
                  <c:v>5.3081037651023108E-2</c:v>
                </c:pt>
                <c:pt idx="102">
                  <c:v>5.937031863994624E-2</c:v>
                </c:pt>
                <c:pt idx="103">
                  <c:v>7.5073837750365399E-2</c:v>
                </c:pt>
                <c:pt idx="104">
                  <c:v>8.4341953503017597E-2</c:v>
                </c:pt>
                <c:pt idx="105">
                  <c:v>9.6448766835640104E-2</c:v>
                </c:pt>
                <c:pt idx="106">
                  <c:v>0.10287329155871067</c:v>
                </c:pt>
                <c:pt idx="107">
                  <c:v>0.10688776594371302</c:v>
                </c:pt>
                <c:pt idx="108">
                  <c:v>0.10879394069241263</c:v>
                </c:pt>
                <c:pt idx="109">
                  <c:v>0.10911546015519297</c:v>
                </c:pt>
                <c:pt idx="110">
                  <c:v>0.11181574518139724</c:v>
                </c:pt>
                <c:pt idx="111">
                  <c:v>0.12496733561838462</c:v>
                </c:pt>
                <c:pt idx="112">
                  <c:v>0.13140843659086984</c:v>
                </c:pt>
                <c:pt idx="113">
                  <c:v>0.12314096285686166</c:v>
                </c:pt>
                <c:pt idx="114">
                  <c:v>0.11399435035499098</c:v>
                </c:pt>
                <c:pt idx="115">
                  <c:v>0.11123692071742397</c:v>
                </c:pt>
                <c:pt idx="116">
                  <c:v>0.12275465753435794</c:v>
                </c:pt>
                <c:pt idx="117">
                  <c:v>0.13574519329051149</c:v>
                </c:pt>
                <c:pt idx="118">
                  <c:v>0.1124160626214951</c:v>
                </c:pt>
                <c:pt idx="119">
                  <c:v>0.10273721110400719</c:v>
                </c:pt>
                <c:pt idx="120">
                  <c:v>6.2350711769735841E-2</c:v>
                </c:pt>
                <c:pt idx="121">
                  <c:v>5.476962573878226E-2</c:v>
                </c:pt>
                <c:pt idx="122">
                  <c:v>3.0636844401814713E-2</c:v>
                </c:pt>
                <c:pt idx="123">
                  <c:v>5.3233533870817737E-2</c:v>
                </c:pt>
                <c:pt idx="124">
                  <c:v>5.3611871250852546E-2</c:v>
                </c:pt>
                <c:pt idx="125">
                  <c:v>-3.2360179439391568E-3</c:v>
                </c:pt>
                <c:pt idx="126">
                  <c:v>-1.566833549510481E-2</c:v>
                </c:pt>
                <c:pt idx="127">
                  <c:v>-9.463705010047594E-3</c:v>
                </c:pt>
                <c:pt idx="128">
                  <c:v>-9.8663722229046694E-2</c:v>
                </c:pt>
                <c:pt idx="129">
                  <c:v>-0.21605685984474221</c:v>
                </c:pt>
                <c:pt idx="130">
                  <c:v>-0.24082578396419754</c:v>
                </c:pt>
                <c:pt idx="131">
                  <c:v>-0.22418243559324882</c:v>
                </c:pt>
                <c:pt idx="132">
                  <c:v>-0.2655126171606883</c:v>
                </c:pt>
                <c:pt idx="133">
                  <c:v>-0.31527730700086631</c:v>
                </c:pt>
                <c:pt idx="134">
                  <c:v>-0.28224975694090532</c:v>
                </c:pt>
                <c:pt idx="135">
                  <c:v>-0.21555772924333222</c:v>
                </c:pt>
                <c:pt idx="136">
                  <c:v>-0.17428796564231208</c:v>
                </c:pt>
                <c:pt idx="137">
                  <c:v>-0.16879265261880572</c:v>
                </c:pt>
                <c:pt idx="138">
                  <c:v>-0.109515619922082</c:v>
                </c:pt>
                <c:pt idx="139">
                  <c:v>-7.536721168243575E-2</c:v>
                </c:pt>
                <c:pt idx="140">
                  <c:v>-4.606801046859485E-2</c:v>
                </c:pt>
                <c:pt idx="141">
                  <c:v>-5.9945165745983166E-2</c:v>
                </c:pt>
                <c:pt idx="142">
                  <c:v>-4.1834257464693582E-2</c:v>
                </c:pt>
                <c:pt idx="143">
                  <c:v>-1.9015822388208228E-2</c:v>
                </c:pt>
                <c:pt idx="144">
                  <c:v>-3.6554618375885375E-2</c:v>
                </c:pt>
                <c:pt idx="145">
                  <c:v>-2.8947254717512617E-2</c:v>
                </c:pt>
                <c:pt idx="146">
                  <c:v>1.4011867578842395E-2</c:v>
                </c:pt>
                <c:pt idx="147">
                  <c:v>1.7046920159643902E-2</c:v>
                </c:pt>
                <c:pt idx="148">
                  <c:v>-2.6496469617054673E-2</c:v>
                </c:pt>
                <c:pt idx="149">
                  <c:v>-4.6798372134549564E-2</c:v>
                </c:pt>
                <c:pt idx="150">
                  <c:v>-1.0050929581419565E-2</c:v>
                </c:pt>
                <c:pt idx="151">
                  <c:v>-2.0673444943767993E-2</c:v>
                </c:pt>
                <c:pt idx="152">
                  <c:v>1.7146498135429698E-2</c:v>
                </c:pt>
                <c:pt idx="153">
                  <c:v>3.2219679706753601E-2</c:v>
                </c:pt>
                <c:pt idx="154">
                  <c:v>1.9124147285903732E-2</c:v>
                </c:pt>
                <c:pt idx="155">
                  <c:v>5.0516295161127128E-2</c:v>
                </c:pt>
                <c:pt idx="156">
                  <c:v>5.7016620373459032E-2</c:v>
                </c:pt>
                <c:pt idx="157">
                  <c:v>7.0948085775702899E-2</c:v>
                </c:pt>
                <c:pt idx="158">
                  <c:v>6.507413244931054E-2</c:v>
                </c:pt>
                <c:pt idx="159">
                  <c:v>8.1712887034222442E-2</c:v>
                </c:pt>
                <c:pt idx="160">
                  <c:v>7.603896496451612E-2</c:v>
                </c:pt>
                <c:pt idx="161">
                  <c:v>6.1825569677972467E-2</c:v>
                </c:pt>
                <c:pt idx="162">
                  <c:v>4.5186185153438335E-2</c:v>
                </c:pt>
                <c:pt idx="163">
                  <c:v>-9.7451679170290628E-4</c:v>
                </c:pt>
                <c:pt idx="164">
                  <c:v>-3.7512152491960195E-2</c:v>
                </c:pt>
                <c:pt idx="165">
                  <c:v>7.0935423986272575E-3</c:v>
                </c:pt>
                <c:pt idx="166">
                  <c:v>-7.7105193129037349E-3</c:v>
                </c:pt>
                <c:pt idx="167">
                  <c:v>-1.3129085658226576E-3</c:v>
                </c:pt>
                <c:pt idx="168">
                  <c:v>3.1858044193010138E-2</c:v>
                </c:pt>
                <c:pt idx="169">
                  <c:v>6.0012953429471397E-2</c:v>
                </c:pt>
                <c:pt idx="170">
                  <c:v>6.1949690297113662E-2</c:v>
                </c:pt>
                <c:pt idx="171">
                  <c:v>5.1904953516553019E-2</c:v>
                </c:pt>
                <c:pt idx="172">
                  <c:v>1.4722998696331882E-2</c:v>
                </c:pt>
                <c:pt idx="173">
                  <c:v>3.5044798700295435E-2</c:v>
                </c:pt>
                <c:pt idx="174">
                  <c:v>4.9957823920692791E-2</c:v>
                </c:pt>
                <c:pt idx="175">
                  <c:v>6.3121913212244654E-2</c:v>
                </c:pt>
                <c:pt idx="176">
                  <c:v>7.6823463282428908E-2</c:v>
                </c:pt>
                <c:pt idx="177">
                  <c:v>7.89964840068548E-2</c:v>
                </c:pt>
                <c:pt idx="178">
                  <c:v>9.1374683864314465E-2</c:v>
                </c:pt>
                <c:pt idx="179">
                  <c:v>0.10533114746597443</c:v>
                </c:pt>
                <c:pt idx="180">
                  <c:v>0.13383419755600157</c:v>
                </c:pt>
                <c:pt idx="181">
                  <c:v>0.14245882297553955</c:v>
                </c:pt>
                <c:pt idx="182">
                  <c:v>0.1544357067239838</c:v>
                </c:pt>
                <c:pt idx="183">
                  <c:v>0.17275466141699206</c:v>
                </c:pt>
                <c:pt idx="184">
                  <c:v>0.18031051565789391</c:v>
                </c:pt>
                <c:pt idx="185">
                  <c:v>0.15037518123923976</c:v>
                </c:pt>
                <c:pt idx="186">
                  <c:v>0.18072220038043357</c:v>
                </c:pt>
                <c:pt idx="187">
                  <c:v>0.16696618255141349</c:v>
                </c:pt>
                <c:pt idx="188">
                  <c:v>0.19521724281103375</c:v>
                </c:pt>
                <c:pt idx="189">
                  <c:v>0.2223224091510741</c:v>
                </c:pt>
                <c:pt idx="190">
                  <c:v>0.23013697718288761</c:v>
                </c:pt>
                <c:pt idx="191">
                  <c:v>0.23696462875037091</c:v>
                </c:pt>
                <c:pt idx="192">
                  <c:v>0.22189404862060497</c:v>
                </c:pt>
                <c:pt idx="193">
                  <c:v>0.24892748006239146</c:v>
                </c:pt>
                <c:pt idx="194">
                  <c:v>0.24977558639574918</c:v>
                </c:pt>
                <c:pt idx="195">
                  <c:v>0.25436480222901608</c:v>
                </c:pt>
                <c:pt idx="196">
                  <c:v>0.27190490618847907</c:v>
                </c:pt>
                <c:pt idx="197">
                  <c:v>0.27767841081273092</c:v>
                </c:pt>
                <c:pt idx="198">
                  <c:v>0.27046978278389244</c:v>
                </c:pt>
                <c:pt idx="199">
                  <c:v>0.28662822987109982</c:v>
                </c:pt>
                <c:pt idx="200">
                  <c:v>0.27426777187229079</c:v>
                </c:pt>
                <c:pt idx="201">
                  <c:v>0.27945751784991901</c:v>
                </c:pt>
                <c:pt idx="202">
                  <c:v>0.29886458150224837</c:v>
                </c:pt>
                <c:pt idx="203">
                  <c:v>0.29360970146159726</c:v>
                </c:pt>
                <c:pt idx="204">
                  <c:v>0.30512923337121567</c:v>
                </c:pt>
                <c:pt idx="205">
                  <c:v>0.33778475957958043</c:v>
                </c:pt>
                <c:pt idx="206">
                  <c:v>0.34210656261194572</c:v>
                </c:pt>
                <c:pt idx="207">
                  <c:v>0.34916949737216874</c:v>
                </c:pt>
                <c:pt idx="208">
                  <c:v>0.35530923446396689</c:v>
                </c:pt>
                <c:pt idx="209">
                  <c:v>0.32885987519747789</c:v>
                </c:pt>
                <c:pt idx="210">
                  <c:v>0.34191083880941275</c:v>
                </c:pt>
                <c:pt idx="211">
                  <c:v>0.29531708393758715</c:v>
                </c:pt>
                <c:pt idx="212">
                  <c:v>0.27298425432492357</c:v>
                </c:pt>
                <c:pt idx="213">
                  <c:v>0.3185395924568063</c:v>
                </c:pt>
                <c:pt idx="214">
                  <c:v>0.32325421399473897</c:v>
                </c:pt>
                <c:pt idx="215">
                  <c:v>0.30579286656580817</c:v>
                </c:pt>
                <c:pt idx="216">
                  <c:v>0.2715771669096082</c:v>
                </c:pt>
                <c:pt idx="217">
                  <c:v>0.26398748011622314</c:v>
                </c:pt>
                <c:pt idx="218">
                  <c:v>0.29716415761726245</c:v>
                </c:pt>
                <c:pt idx="219">
                  <c:v>0.30327475103335905</c:v>
                </c:pt>
                <c:pt idx="220">
                  <c:v>0.3150793044141465</c:v>
                </c:pt>
                <c:pt idx="221">
                  <c:v>0.30861223852660841</c:v>
                </c:pt>
                <c:pt idx="222">
                  <c:v>0.33850145217302241</c:v>
                </c:pt>
                <c:pt idx="223">
                  <c:v>0.34480182960026401</c:v>
                </c:pt>
                <c:pt idx="224">
                  <c:v>0.34619193405560056</c:v>
                </c:pt>
                <c:pt idx="225">
                  <c:v>0.34033007187316544</c:v>
                </c:pt>
                <c:pt idx="226">
                  <c:v>0.34542812669441619</c:v>
                </c:pt>
                <c:pt idx="227">
                  <c:v>0.36526726100126461</c:v>
                </c:pt>
                <c:pt idx="228">
                  <c:v>0.37082783948732045</c:v>
                </c:pt>
                <c:pt idx="229">
                  <c:v>0.39114166022529762</c:v>
                </c:pt>
                <c:pt idx="230">
                  <c:v>0.40094060785697871</c:v>
                </c:pt>
                <c:pt idx="231">
                  <c:v>0.41309300003515576</c:v>
                </c:pt>
                <c:pt idx="232">
                  <c:v>0.42552507608804901</c:v>
                </c:pt>
                <c:pt idx="233">
                  <c:v>0.42469656927725857</c:v>
                </c:pt>
                <c:pt idx="234">
                  <c:v>0.43526732406108015</c:v>
                </c:pt>
                <c:pt idx="235">
                  <c:v>0.44007928084523074</c:v>
                </c:pt>
                <c:pt idx="236">
                  <c:v>0.45411640499217371</c:v>
                </c:pt>
                <c:pt idx="237">
                  <c:v>0.47275284050854893</c:v>
                </c:pt>
                <c:pt idx="238">
                  <c:v>0.47719262990078298</c:v>
                </c:pt>
                <c:pt idx="239">
                  <c:v>0.48715659985284426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3A1-A8AF-AE3F58E49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832848"/>
        <c:axId val="1631834528"/>
      </c:lineChart>
      <c:dateAx>
        <c:axId val="1631832848"/>
        <c:scaling>
          <c:orientation val="minMax"/>
          <c:max val="42675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4528"/>
        <c:crosses val="autoZero"/>
        <c:auto val="0"/>
        <c:lblOffset val="100"/>
        <c:baseTimeUnit val="months"/>
        <c:majorUnit val="2"/>
        <c:majorTimeUnit val="years"/>
        <c:minorUnit val="1"/>
        <c:minorTimeUnit val="years"/>
      </c:dateAx>
      <c:valAx>
        <c:axId val="1631834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cap="none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nb-NO" sz="1200"/>
                  <a:t>Compounded excess return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cap="none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nb-NO"/>
            </a:p>
          </c:txPr>
        </c:title>
        <c:numFmt formatCode="0%" sourceLinked="0"/>
        <c:majorTickMark val="cross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2848"/>
        <c:crosses val="autoZero"/>
        <c:crossBetween val="between"/>
      </c:valAx>
      <c:spPr>
        <a:noFill/>
        <a:ln w="9525">
          <a:solidFill>
            <a:sysClr val="windowText" lastClr="000000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Currency exposure of the return in NOK</c:v>
          </c:tx>
          <c:spPr>
            <a:ln w="9525" cap="rnd" cmpd="sng" algn="ctr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'Figures 1'!$H$28:$H$243</c:f>
              <c:numCache>
                <c:formatCode>m/d/yyyy</c:formatCode>
                <c:ptCount val="216"/>
                <c:pt idx="0">
                  <c:v>36556</c:v>
                </c:pt>
                <c:pt idx="1">
                  <c:v>36585</c:v>
                </c:pt>
                <c:pt idx="2">
                  <c:v>36616</c:v>
                </c:pt>
                <c:pt idx="3">
                  <c:v>36646</c:v>
                </c:pt>
                <c:pt idx="4">
                  <c:v>36677</c:v>
                </c:pt>
                <c:pt idx="5">
                  <c:v>36707</c:v>
                </c:pt>
                <c:pt idx="6">
                  <c:v>36738</c:v>
                </c:pt>
                <c:pt idx="7">
                  <c:v>36769</c:v>
                </c:pt>
                <c:pt idx="8">
                  <c:v>36799</c:v>
                </c:pt>
                <c:pt idx="9">
                  <c:v>36830</c:v>
                </c:pt>
                <c:pt idx="10">
                  <c:v>36860</c:v>
                </c:pt>
                <c:pt idx="11">
                  <c:v>36891</c:v>
                </c:pt>
                <c:pt idx="12">
                  <c:v>36922</c:v>
                </c:pt>
                <c:pt idx="13">
                  <c:v>36950</c:v>
                </c:pt>
                <c:pt idx="14">
                  <c:v>36981</c:v>
                </c:pt>
                <c:pt idx="15">
                  <c:v>37011</c:v>
                </c:pt>
                <c:pt idx="16">
                  <c:v>37042</c:v>
                </c:pt>
                <c:pt idx="17">
                  <c:v>37072</c:v>
                </c:pt>
                <c:pt idx="18">
                  <c:v>37103</c:v>
                </c:pt>
                <c:pt idx="19">
                  <c:v>37134</c:v>
                </c:pt>
                <c:pt idx="20">
                  <c:v>37164</c:v>
                </c:pt>
                <c:pt idx="21">
                  <c:v>37195</c:v>
                </c:pt>
                <c:pt idx="22">
                  <c:v>37225</c:v>
                </c:pt>
                <c:pt idx="23">
                  <c:v>37256</c:v>
                </c:pt>
                <c:pt idx="24">
                  <c:v>37287</c:v>
                </c:pt>
                <c:pt idx="25">
                  <c:v>37315</c:v>
                </c:pt>
                <c:pt idx="26">
                  <c:v>37346</c:v>
                </c:pt>
                <c:pt idx="27">
                  <c:v>37376</c:v>
                </c:pt>
                <c:pt idx="28">
                  <c:v>37407</c:v>
                </c:pt>
                <c:pt idx="29">
                  <c:v>37437</c:v>
                </c:pt>
                <c:pt idx="30">
                  <c:v>37468</c:v>
                </c:pt>
                <c:pt idx="31">
                  <c:v>37499</c:v>
                </c:pt>
                <c:pt idx="32">
                  <c:v>37529</c:v>
                </c:pt>
                <c:pt idx="33">
                  <c:v>37560</c:v>
                </c:pt>
                <c:pt idx="34">
                  <c:v>37590</c:v>
                </c:pt>
                <c:pt idx="35">
                  <c:v>37621</c:v>
                </c:pt>
                <c:pt idx="36">
                  <c:v>37652</c:v>
                </c:pt>
                <c:pt idx="37">
                  <c:v>37680</c:v>
                </c:pt>
                <c:pt idx="38">
                  <c:v>37711</c:v>
                </c:pt>
                <c:pt idx="39">
                  <c:v>37741</c:v>
                </c:pt>
                <c:pt idx="40">
                  <c:v>37772</c:v>
                </c:pt>
                <c:pt idx="41">
                  <c:v>37802</c:v>
                </c:pt>
                <c:pt idx="42">
                  <c:v>37833</c:v>
                </c:pt>
                <c:pt idx="43">
                  <c:v>37864</c:v>
                </c:pt>
                <c:pt idx="44">
                  <c:v>37894</c:v>
                </c:pt>
                <c:pt idx="45">
                  <c:v>37925</c:v>
                </c:pt>
                <c:pt idx="46">
                  <c:v>37955</c:v>
                </c:pt>
                <c:pt idx="47">
                  <c:v>37986</c:v>
                </c:pt>
                <c:pt idx="48">
                  <c:v>38017</c:v>
                </c:pt>
                <c:pt idx="49">
                  <c:v>38046</c:v>
                </c:pt>
                <c:pt idx="50">
                  <c:v>38077</c:v>
                </c:pt>
                <c:pt idx="51">
                  <c:v>38107</c:v>
                </c:pt>
                <c:pt idx="52">
                  <c:v>38138</c:v>
                </c:pt>
                <c:pt idx="53">
                  <c:v>38168</c:v>
                </c:pt>
                <c:pt idx="54">
                  <c:v>38199</c:v>
                </c:pt>
                <c:pt idx="55">
                  <c:v>38230</c:v>
                </c:pt>
                <c:pt idx="56">
                  <c:v>38260</c:v>
                </c:pt>
                <c:pt idx="57">
                  <c:v>38291</c:v>
                </c:pt>
                <c:pt idx="58">
                  <c:v>38321</c:v>
                </c:pt>
                <c:pt idx="59">
                  <c:v>38352</c:v>
                </c:pt>
                <c:pt idx="60">
                  <c:v>38383</c:v>
                </c:pt>
                <c:pt idx="61">
                  <c:v>38411</c:v>
                </c:pt>
                <c:pt idx="62">
                  <c:v>38442</c:v>
                </c:pt>
                <c:pt idx="63">
                  <c:v>38472</c:v>
                </c:pt>
                <c:pt idx="64">
                  <c:v>38503</c:v>
                </c:pt>
                <c:pt idx="65">
                  <c:v>38533</c:v>
                </c:pt>
                <c:pt idx="66">
                  <c:v>38564</c:v>
                </c:pt>
                <c:pt idx="67">
                  <c:v>38595</c:v>
                </c:pt>
                <c:pt idx="68">
                  <c:v>38625</c:v>
                </c:pt>
                <c:pt idx="69">
                  <c:v>38656</c:v>
                </c:pt>
                <c:pt idx="70">
                  <c:v>38686</c:v>
                </c:pt>
                <c:pt idx="71">
                  <c:v>38717</c:v>
                </c:pt>
                <c:pt idx="72">
                  <c:v>38748</c:v>
                </c:pt>
                <c:pt idx="73">
                  <c:v>38776</c:v>
                </c:pt>
                <c:pt idx="74">
                  <c:v>38807</c:v>
                </c:pt>
                <c:pt idx="75">
                  <c:v>38837</c:v>
                </c:pt>
                <c:pt idx="76">
                  <c:v>38868</c:v>
                </c:pt>
                <c:pt idx="77">
                  <c:v>38898</c:v>
                </c:pt>
                <c:pt idx="78">
                  <c:v>38929</c:v>
                </c:pt>
                <c:pt idx="79">
                  <c:v>38960</c:v>
                </c:pt>
                <c:pt idx="80">
                  <c:v>38990</c:v>
                </c:pt>
                <c:pt idx="81">
                  <c:v>39021</c:v>
                </c:pt>
                <c:pt idx="82">
                  <c:v>39051</c:v>
                </c:pt>
                <c:pt idx="83">
                  <c:v>39082</c:v>
                </c:pt>
                <c:pt idx="84">
                  <c:v>39113</c:v>
                </c:pt>
                <c:pt idx="85">
                  <c:v>39141</c:v>
                </c:pt>
                <c:pt idx="86">
                  <c:v>39172</c:v>
                </c:pt>
                <c:pt idx="87">
                  <c:v>39202</c:v>
                </c:pt>
                <c:pt idx="88">
                  <c:v>39233</c:v>
                </c:pt>
                <c:pt idx="89">
                  <c:v>39263</c:v>
                </c:pt>
                <c:pt idx="90">
                  <c:v>39294</c:v>
                </c:pt>
                <c:pt idx="91">
                  <c:v>39325</c:v>
                </c:pt>
                <c:pt idx="92">
                  <c:v>39355</c:v>
                </c:pt>
                <c:pt idx="93">
                  <c:v>39386</c:v>
                </c:pt>
                <c:pt idx="94">
                  <c:v>39416</c:v>
                </c:pt>
                <c:pt idx="95">
                  <c:v>39447</c:v>
                </c:pt>
                <c:pt idx="96">
                  <c:v>39478</c:v>
                </c:pt>
                <c:pt idx="97">
                  <c:v>39507</c:v>
                </c:pt>
                <c:pt idx="98">
                  <c:v>39538</c:v>
                </c:pt>
                <c:pt idx="99">
                  <c:v>39568</c:v>
                </c:pt>
                <c:pt idx="100">
                  <c:v>39599</c:v>
                </c:pt>
                <c:pt idx="101">
                  <c:v>39629</c:v>
                </c:pt>
                <c:pt idx="102">
                  <c:v>39660</c:v>
                </c:pt>
                <c:pt idx="103">
                  <c:v>39691</c:v>
                </c:pt>
                <c:pt idx="104">
                  <c:v>39721</c:v>
                </c:pt>
                <c:pt idx="105">
                  <c:v>39752</c:v>
                </c:pt>
                <c:pt idx="106">
                  <c:v>39782</c:v>
                </c:pt>
                <c:pt idx="107">
                  <c:v>39813</c:v>
                </c:pt>
                <c:pt idx="108">
                  <c:v>39844</c:v>
                </c:pt>
                <c:pt idx="109">
                  <c:v>39872</c:v>
                </c:pt>
                <c:pt idx="110">
                  <c:v>39903</c:v>
                </c:pt>
                <c:pt idx="111">
                  <c:v>39933</c:v>
                </c:pt>
                <c:pt idx="112">
                  <c:v>39964</c:v>
                </c:pt>
                <c:pt idx="113">
                  <c:v>39994</c:v>
                </c:pt>
                <c:pt idx="114">
                  <c:v>40025</c:v>
                </c:pt>
                <c:pt idx="115">
                  <c:v>40056</c:v>
                </c:pt>
                <c:pt idx="116">
                  <c:v>40086</c:v>
                </c:pt>
                <c:pt idx="117">
                  <c:v>40117</c:v>
                </c:pt>
                <c:pt idx="118">
                  <c:v>40147</c:v>
                </c:pt>
                <c:pt idx="119">
                  <c:v>40178</c:v>
                </c:pt>
                <c:pt idx="120">
                  <c:v>40209</c:v>
                </c:pt>
                <c:pt idx="121">
                  <c:v>40237</c:v>
                </c:pt>
                <c:pt idx="122">
                  <c:v>40268</c:v>
                </c:pt>
                <c:pt idx="123">
                  <c:v>40298</c:v>
                </c:pt>
                <c:pt idx="124">
                  <c:v>40329</c:v>
                </c:pt>
                <c:pt idx="125">
                  <c:v>40359</c:v>
                </c:pt>
                <c:pt idx="126">
                  <c:v>40390</c:v>
                </c:pt>
                <c:pt idx="127">
                  <c:v>40421</c:v>
                </c:pt>
                <c:pt idx="128">
                  <c:v>40451</c:v>
                </c:pt>
                <c:pt idx="129">
                  <c:v>40482</c:v>
                </c:pt>
                <c:pt idx="130">
                  <c:v>40512</c:v>
                </c:pt>
                <c:pt idx="131">
                  <c:v>40543</c:v>
                </c:pt>
                <c:pt idx="132">
                  <c:v>40574</c:v>
                </c:pt>
                <c:pt idx="133">
                  <c:v>40602</c:v>
                </c:pt>
                <c:pt idx="134">
                  <c:v>40633</c:v>
                </c:pt>
                <c:pt idx="135">
                  <c:v>40663</c:v>
                </c:pt>
                <c:pt idx="136">
                  <c:v>40694</c:v>
                </c:pt>
                <c:pt idx="137">
                  <c:v>40724</c:v>
                </c:pt>
                <c:pt idx="138">
                  <c:v>40755</c:v>
                </c:pt>
                <c:pt idx="139">
                  <c:v>40786</c:v>
                </c:pt>
                <c:pt idx="140">
                  <c:v>40816</c:v>
                </c:pt>
                <c:pt idx="141">
                  <c:v>40847</c:v>
                </c:pt>
                <c:pt idx="142">
                  <c:v>40877</c:v>
                </c:pt>
                <c:pt idx="143">
                  <c:v>40908</c:v>
                </c:pt>
                <c:pt idx="144">
                  <c:v>40939</c:v>
                </c:pt>
                <c:pt idx="145">
                  <c:v>40968</c:v>
                </c:pt>
                <c:pt idx="146">
                  <c:v>40999</c:v>
                </c:pt>
                <c:pt idx="147">
                  <c:v>41029</c:v>
                </c:pt>
                <c:pt idx="148">
                  <c:v>41060</c:v>
                </c:pt>
                <c:pt idx="149">
                  <c:v>41090</c:v>
                </c:pt>
                <c:pt idx="150">
                  <c:v>41121</c:v>
                </c:pt>
                <c:pt idx="151">
                  <c:v>41152</c:v>
                </c:pt>
                <c:pt idx="152">
                  <c:v>41182</c:v>
                </c:pt>
                <c:pt idx="153">
                  <c:v>41213</c:v>
                </c:pt>
                <c:pt idx="154">
                  <c:v>41243</c:v>
                </c:pt>
                <c:pt idx="155">
                  <c:v>41274</c:v>
                </c:pt>
                <c:pt idx="156">
                  <c:v>41305</c:v>
                </c:pt>
                <c:pt idx="157">
                  <c:v>41333</c:v>
                </c:pt>
                <c:pt idx="158">
                  <c:v>41364</c:v>
                </c:pt>
                <c:pt idx="159">
                  <c:v>41394</c:v>
                </c:pt>
                <c:pt idx="160">
                  <c:v>41425</c:v>
                </c:pt>
                <c:pt idx="161">
                  <c:v>41455</c:v>
                </c:pt>
                <c:pt idx="162">
                  <c:v>41486</c:v>
                </c:pt>
                <c:pt idx="163">
                  <c:v>41517</c:v>
                </c:pt>
                <c:pt idx="164">
                  <c:v>41547</c:v>
                </c:pt>
                <c:pt idx="165">
                  <c:v>41578</c:v>
                </c:pt>
                <c:pt idx="166">
                  <c:v>41608</c:v>
                </c:pt>
                <c:pt idx="167">
                  <c:v>41639</c:v>
                </c:pt>
                <c:pt idx="168">
                  <c:v>41670</c:v>
                </c:pt>
                <c:pt idx="169">
                  <c:v>41698</c:v>
                </c:pt>
                <c:pt idx="170">
                  <c:v>41729</c:v>
                </c:pt>
                <c:pt idx="171">
                  <c:v>41759</c:v>
                </c:pt>
                <c:pt idx="172">
                  <c:v>41790</c:v>
                </c:pt>
                <c:pt idx="173">
                  <c:v>41820</c:v>
                </c:pt>
                <c:pt idx="174">
                  <c:v>41851</c:v>
                </c:pt>
                <c:pt idx="175">
                  <c:v>41882</c:v>
                </c:pt>
                <c:pt idx="176">
                  <c:v>41912</c:v>
                </c:pt>
                <c:pt idx="177">
                  <c:v>41943</c:v>
                </c:pt>
                <c:pt idx="178">
                  <c:v>41973</c:v>
                </c:pt>
                <c:pt idx="179">
                  <c:v>42004</c:v>
                </c:pt>
                <c:pt idx="180">
                  <c:v>42035</c:v>
                </c:pt>
                <c:pt idx="181">
                  <c:v>42063</c:v>
                </c:pt>
                <c:pt idx="182">
                  <c:v>42094</c:v>
                </c:pt>
                <c:pt idx="183">
                  <c:v>42124</c:v>
                </c:pt>
                <c:pt idx="184">
                  <c:v>42155</c:v>
                </c:pt>
                <c:pt idx="185">
                  <c:v>42185</c:v>
                </c:pt>
                <c:pt idx="186">
                  <c:v>42216</c:v>
                </c:pt>
                <c:pt idx="187">
                  <c:v>42247</c:v>
                </c:pt>
                <c:pt idx="188">
                  <c:v>42277</c:v>
                </c:pt>
                <c:pt idx="189">
                  <c:v>42308</c:v>
                </c:pt>
                <c:pt idx="190">
                  <c:v>42338</c:v>
                </c:pt>
                <c:pt idx="191">
                  <c:v>42369</c:v>
                </c:pt>
                <c:pt idx="192">
                  <c:v>42400</c:v>
                </c:pt>
                <c:pt idx="193">
                  <c:v>42429</c:v>
                </c:pt>
                <c:pt idx="194">
                  <c:v>42460</c:v>
                </c:pt>
                <c:pt idx="195">
                  <c:v>42490</c:v>
                </c:pt>
                <c:pt idx="196">
                  <c:v>42521</c:v>
                </c:pt>
                <c:pt idx="197">
                  <c:v>42551</c:v>
                </c:pt>
                <c:pt idx="198">
                  <c:v>42582</c:v>
                </c:pt>
                <c:pt idx="199">
                  <c:v>42613</c:v>
                </c:pt>
                <c:pt idx="200">
                  <c:v>42643</c:v>
                </c:pt>
                <c:pt idx="201">
                  <c:v>42674</c:v>
                </c:pt>
                <c:pt idx="202">
                  <c:v>42704</c:v>
                </c:pt>
                <c:pt idx="203">
                  <c:v>42735</c:v>
                </c:pt>
                <c:pt idx="204">
                  <c:v>42766</c:v>
                </c:pt>
                <c:pt idx="205">
                  <c:v>42794</c:v>
                </c:pt>
                <c:pt idx="206">
                  <c:v>42825</c:v>
                </c:pt>
                <c:pt idx="207">
                  <c:v>42855</c:v>
                </c:pt>
                <c:pt idx="208">
                  <c:v>42886</c:v>
                </c:pt>
                <c:pt idx="209">
                  <c:v>42916</c:v>
                </c:pt>
                <c:pt idx="210">
                  <c:v>42947</c:v>
                </c:pt>
                <c:pt idx="211">
                  <c:v>42978</c:v>
                </c:pt>
                <c:pt idx="212">
                  <c:v>43008</c:v>
                </c:pt>
                <c:pt idx="213">
                  <c:v>43039</c:v>
                </c:pt>
                <c:pt idx="214">
                  <c:v>43069</c:v>
                </c:pt>
                <c:pt idx="215">
                  <c:v>43100</c:v>
                </c:pt>
              </c:numCache>
            </c:numRef>
          </c:cat>
          <c:val>
            <c:numRef>
              <c:f>'Figures 1'!$K$28:$K$243</c:f>
              <c:numCache>
                <c:formatCode>0.00%</c:formatCode>
                <c:ptCount val="216"/>
                <c:pt idx="0">
                  <c:v>0.23917480690671078</c:v>
                </c:pt>
                <c:pt idx="1">
                  <c:v>0.23141586336390593</c:v>
                </c:pt>
                <c:pt idx="2">
                  <c:v>0.27397555928977946</c:v>
                </c:pt>
                <c:pt idx="3">
                  <c:v>0.24135783015272883</c:v>
                </c:pt>
                <c:pt idx="4">
                  <c:v>0.24614016112236017</c:v>
                </c:pt>
                <c:pt idx="5">
                  <c:v>0.28688369965847466</c:v>
                </c:pt>
                <c:pt idx="6">
                  <c:v>0.23949888268665445</c:v>
                </c:pt>
                <c:pt idx="7">
                  <c:v>0.48939203282779409</c:v>
                </c:pt>
                <c:pt idx="8">
                  <c:v>0.402195813301993</c:v>
                </c:pt>
                <c:pt idx="9">
                  <c:v>0.3249405085632413</c:v>
                </c:pt>
                <c:pt idx="10">
                  <c:v>0.3781311355466796</c:v>
                </c:pt>
                <c:pt idx="11">
                  <c:v>0.29265207239100766</c:v>
                </c:pt>
                <c:pt idx="12">
                  <c:v>0.25189677573781788</c:v>
                </c:pt>
                <c:pt idx="13">
                  <c:v>0.24248474680496657</c:v>
                </c:pt>
                <c:pt idx="14">
                  <c:v>0.31229959771563442</c:v>
                </c:pt>
                <c:pt idx="15">
                  <c:v>0.33492593457570424</c:v>
                </c:pt>
                <c:pt idx="16">
                  <c:v>0.3534320907948228</c:v>
                </c:pt>
                <c:pt idx="17">
                  <c:v>0.40034801009760662</c:v>
                </c:pt>
                <c:pt idx="18">
                  <c:v>0.42006647730736973</c:v>
                </c:pt>
                <c:pt idx="19">
                  <c:v>0.42062968372495629</c:v>
                </c:pt>
                <c:pt idx="20">
                  <c:v>0.37481788367964736</c:v>
                </c:pt>
                <c:pt idx="21">
                  <c:v>0.31880846535226548</c:v>
                </c:pt>
                <c:pt idx="22">
                  <c:v>0.28901953598027358</c:v>
                </c:pt>
                <c:pt idx="23">
                  <c:v>0.33686214001511722</c:v>
                </c:pt>
                <c:pt idx="24">
                  <c:v>0.37136973061997891</c:v>
                </c:pt>
                <c:pt idx="25">
                  <c:v>0.40244077073054135</c:v>
                </c:pt>
                <c:pt idx="26">
                  <c:v>0.32938490117855518</c:v>
                </c:pt>
                <c:pt idx="27">
                  <c:v>0.34808162517166813</c:v>
                </c:pt>
                <c:pt idx="28">
                  <c:v>0.39010663750786401</c:v>
                </c:pt>
                <c:pt idx="29">
                  <c:v>0.49637688993666962</c:v>
                </c:pt>
                <c:pt idx="30">
                  <c:v>0.40570839464408232</c:v>
                </c:pt>
                <c:pt idx="31">
                  <c:v>0.34637386614808063</c:v>
                </c:pt>
                <c:pt idx="32">
                  <c:v>0.35740448965938937</c:v>
                </c:pt>
                <c:pt idx="33">
                  <c:v>0.36149098090572229</c:v>
                </c:pt>
                <c:pt idx="34">
                  <c:v>0.33396345378112752</c:v>
                </c:pt>
                <c:pt idx="35">
                  <c:v>0.37461173185289331</c:v>
                </c:pt>
                <c:pt idx="36">
                  <c:v>0.38354776724221656</c:v>
                </c:pt>
                <c:pt idx="37">
                  <c:v>0.48768509658276948</c:v>
                </c:pt>
                <c:pt idx="38">
                  <c:v>0.50333363264354303</c:v>
                </c:pt>
                <c:pt idx="39">
                  <c:v>0.39539668599616407</c:v>
                </c:pt>
                <c:pt idx="40">
                  <c:v>0.31990755221113265</c:v>
                </c:pt>
                <c:pt idx="41">
                  <c:v>0.54301438173776684</c:v>
                </c:pt>
                <c:pt idx="42">
                  <c:v>0.54229369839629105</c:v>
                </c:pt>
                <c:pt idx="43">
                  <c:v>0.57975079542685126</c:v>
                </c:pt>
                <c:pt idx="44">
                  <c:v>0.63216214061682208</c:v>
                </c:pt>
                <c:pt idx="45">
                  <c:v>0.65315935674664782</c:v>
                </c:pt>
                <c:pt idx="46">
                  <c:v>0.65781851330655872</c:v>
                </c:pt>
                <c:pt idx="47">
                  <c:v>0.64759221370310438</c:v>
                </c:pt>
                <c:pt idx="48">
                  <c:v>0.69959002985669483</c:v>
                </c:pt>
                <c:pt idx="49">
                  <c:v>0.69096819114919561</c:v>
                </c:pt>
                <c:pt idx="50">
                  <c:v>0.69907290378732445</c:v>
                </c:pt>
                <c:pt idx="51">
                  <c:v>0.69296980703829758</c:v>
                </c:pt>
                <c:pt idx="52">
                  <c:v>0.68338646358730093</c:v>
                </c:pt>
                <c:pt idx="53">
                  <c:v>0.68222729178553487</c:v>
                </c:pt>
                <c:pt idx="54">
                  <c:v>0.73175740284326407</c:v>
                </c:pt>
                <c:pt idx="55">
                  <c:v>0.72905769717710212</c:v>
                </c:pt>
                <c:pt idx="56">
                  <c:v>0.7800187287920558</c:v>
                </c:pt>
                <c:pt idx="57">
                  <c:v>0.79610038520660265</c:v>
                </c:pt>
                <c:pt idx="58">
                  <c:v>0.79777008078708178</c:v>
                </c:pt>
                <c:pt idx="59">
                  <c:v>0.80018009952151337</c:v>
                </c:pt>
                <c:pt idx="60">
                  <c:v>0.83938015544259292</c:v>
                </c:pt>
                <c:pt idx="61">
                  <c:v>0.84671607182906805</c:v>
                </c:pt>
                <c:pt idx="62">
                  <c:v>0.8541467750168471</c:v>
                </c:pt>
                <c:pt idx="63">
                  <c:v>0.8877333372783095</c:v>
                </c:pt>
                <c:pt idx="64">
                  <c:v>0.89297562844881118</c:v>
                </c:pt>
                <c:pt idx="65">
                  <c:v>0.85397738437308068</c:v>
                </c:pt>
                <c:pt idx="66">
                  <c:v>0.85536535227950161</c:v>
                </c:pt>
                <c:pt idx="67">
                  <c:v>0.84391796254893658</c:v>
                </c:pt>
                <c:pt idx="68">
                  <c:v>0.83849634425731789</c:v>
                </c:pt>
                <c:pt idx="69">
                  <c:v>0.81165229167222552</c:v>
                </c:pt>
                <c:pt idx="70">
                  <c:v>0.81454230696770025</c:v>
                </c:pt>
                <c:pt idx="71">
                  <c:v>0.82218984191438094</c:v>
                </c:pt>
                <c:pt idx="72">
                  <c:v>0.76776423609981737</c:v>
                </c:pt>
                <c:pt idx="73">
                  <c:v>0.76726559946444395</c:v>
                </c:pt>
                <c:pt idx="74">
                  <c:v>0.76645237502092989</c:v>
                </c:pt>
                <c:pt idx="75">
                  <c:v>0.79292734809103671</c:v>
                </c:pt>
                <c:pt idx="76">
                  <c:v>0.74414335323040603</c:v>
                </c:pt>
                <c:pt idx="77">
                  <c:v>0.7095875290631426</c:v>
                </c:pt>
                <c:pt idx="78">
                  <c:v>0.73047267113964842</c:v>
                </c:pt>
                <c:pt idx="79">
                  <c:v>0.75807510335032524</c:v>
                </c:pt>
                <c:pt idx="80">
                  <c:v>0.77500975017139195</c:v>
                </c:pt>
                <c:pt idx="81">
                  <c:v>0.7532083823939959</c:v>
                </c:pt>
                <c:pt idx="82">
                  <c:v>0.78916465710030748</c:v>
                </c:pt>
                <c:pt idx="83">
                  <c:v>0.79764510729699867</c:v>
                </c:pt>
                <c:pt idx="84">
                  <c:v>0.78562489224528986</c:v>
                </c:pt>
                <c:pt idx="85">
                  <c:v>0.7847537963491712</c:v>
                </c:pt>
                <c:pt idx="86">
                  <c:v>0.79463222856475635</c:v>
                </c:pt>
                <c:pt idx="87">
                  <c:v>0.79552196858328428</c:v>
                </c:pt>
                <c:pt idx="88">
                  <c:v>0.81914358752688854</c:v>
                </c:pt>
                <c:pt idx="89">
                  <c:v>0.82102428370771552</c:v>
                </c:pt>
                <c:pt idx="90">
                  <c:v>0.81430241877278664</c:v>
                </c:pt>
                <c:pt idx="91">
                  <c:v>0.81186674703271511</c:v>
                </c:pt>
                <c:pt idx="92">
                  <c:v>0.82492056071601227</c:v>
                </c:pt>
                <c:pt idx="93">
                  <c:v>0.84519438841973027</c:v>
                </c:pt>
                <c:pt idx="94">
                  <c:v>0.77433986227946505</c:v>
                </c:pt>
                <c:pt idx="95">
                  <c:v>0.79368806186087115</c:v>
                </c:pt>
                <c:pt idx="96">
                  <c:v>0.67140400689637325</c:v>
                </c:pt>
                <c:pt idx="97">
                  <c:v>0.68811822121152022</c:v>
                </c:pt>
                <c:pt idx="98">
                  <c:v>0.65722095743780884</c:v>
                </c:pt>
                <c:pt idx="99">
                  <c:v>0.60300806103460824</c:v>
                </c:pt>
                <c:pt idx="100">
                  <c:v>0.62118584616868633</c:v>
                </c:pt>
                <c:pt idx="101">
                  <c:v>0.44842755118676331</c:v>
                </c:pt>
                <c:pt idx="102">
                  <c:v>0.44786576390198835</c:v>
                </c:pt>
                <c:pt idx="103">
                  <c:v>0.40647072459202827</c:v>
                </c:pt>
                <c:pt idx="104">
                  <c:v>-0.29362389562067404</c:v>
                </c:pt>
                <c:pt idx="105">
                  <c:v>-1.3199941172283842</c:v>
                </c:pt>
                <c:pt idx="106">
                  <c:v>-1.3062322017784829</c:v>
                </c:pt>
                <c:pt idx="107">
                  <c:v>-0.78584804207283898</c:v>
                </c:pt>
                <c:pt idx="108">
                  <c:v>-0.26356057678059513</c:v>
                </c:pt>
                <c:pt idx="109">
                  <c:v>-0.25112471777322926</c:v>
                </c:pt>
                <c:pt idx="110">
                  <c:v>-0.32270263126801024</c:v>
                </c:pt>
                <c:pt idx="111">
                  <c:v>-0.37320412507904122</c:v>
                </c:pt>
                <c:pt idx="112">
                  <c:v>-0.35656781312453345</c:v>
                </c:pt>
                <c:pt idx="113">
                  <c:v>-0.32583369416340324</c:v>
                </c:pt>
                <c:pt idx="114">
                  <c:v>-0.44856225285149981</c:v>
                </c:pt>
                <c:pt idx="115">
                  <c:v>-0.4900690599621203</c:v>
                </c:pt>
                <c:pt idx="116">
                  <c:v>-0.56958547878653232</c:v>
                </c:pt>
                <c:pt idx="117">
                  <c:v>-0.56860656696828749</c:v>
                </c:pt>
                <c:pt idx="118">
                  <c:v>-0.54388967243733077</c:v>
                </c:pt>
                <c:pt idx="119">
                  <c:v>-0.60631072133967057</c:v>
                </c:pt>
                <c:pt idx="120">
                  <c:v>-0.6048637551531445</c:v>
                </c:pt>
                <c:pt idx="121">
                  <c:v>-0.67653958240498679</c:v>
                </c:pt>
                <c:pt idx="122">
                  <c:v>-0.67537481904169339</c:v>
                </c:pt>
                <c:pt idx="123">
                  <c:v>-0.66670787834848744</c:v>
                </c:pt>
                <c:pt idx="124">
                  <c:v>-0.72330501935875691</c:v>
                </c:pt>
                <c:pt idx="125">
                  <c:v>-0.81416605522715646</c:v>
                </c:pt>
                <c:pt idx="126">
                  <c:v>-0.88113472746621579</c:v>
                </c:pt>
                <c:pt idx="127">
                  <c:v>-0.89592302214313191</c:v>
                </c:pt>
                <c:pt idx="128">
                  <c:v>-0.6617046668460983</c:v>
                </c:pt>
                <c:pt idx="129">
                  <c:v>-8.69076080139842E-2</c:v>
                </c:pt>
                <c:pt idx="130">
                  <c:v>-5.5592613034341515E-2</c:v>
                </c:pt>
                <c:pt idx="131">
                  <c:v>-0.15862346160229376</c:v>
                </c:pt>
                <c:pt idx="132">
                  <c:v>-0.91381037100074591</c:v>
                </c:pt>
                <c:pt idx="133">
                  <c:v>-0.95578224672044154</c:v>
                </c:pt>
                <c:pt idx="134">
                  <c:v>-0.8865890735532107</c:v>
                </c:pt>
                <c:pt idx="135">
                  <c:v>-0.81686135557302042</c:v>
                </c:pt>
                <c:pt idx="136">
                  <c:v>-1.0750355911807334</c:v>
                </c:pt>
                <c:pt idx="137">
                  <c:v>-1.1019410457812953</c:v>
                </c:pt>
                <c:pt idx="138">
                  <c:v>-0.89912948852928565</c:v>
                </c:pt>
                <c:pt idx="139">
                  <c:v>-0.41028061545164568</c:v>
                </c:pt>
                <c:pt idx="140">
                  <c:v>-0.46338578176877437</c:v>
                </c:pt>
                <c:pt idx="141">
                  <c:v>-0.73337957684629651</c:v>
                </c:pt>
                <c:pt idx="142">
                  <c:v>-0.83634213042455041</c:v>
                </c:pt>
                <c:pt idx="143">
                  <c:v>-0.71645319469347224</c:v>
                </c:pt>
                <c:pt idx="144">
                  <c:v>-0.71867446474287766</c:v>
                </c:pt>
                <c:pt idx="145">
                  <c:v>-0.72349859202408551</c:v>
                </c:pt>
                <c:pt idx="146">
                  <c:v>-0.81812148621063352</c:v>
                </c:pt>
                <c:pt idx="147">
                  <c:v>-0.84359048613973842</c:v>
                </c:pt>
                <c:pt idx="148">
                  <c:v>-0.77463018203720047</c:v>
                </c:pt>
                <c:pt idx="149">
                  <c:v>-0.77066758914680888</c:v>
                </c:pt>
                <c:pt idx="150">
                  <c:v>-0.58201754229552372</c:v>
                </c:pt>
                <c:pt idx="151">
                  <c:v>-0.55897410053836249</c:v>
                </c:pt>
                <c:pt idx="152">
                  <c:v>-0.40807560209228294</c:v>
                </c:pt>
                <c:pt idx="153">
                  <c:v>-0.55618532281638855</c:v>
                </c:pt>
                <c:pt idx="154">
                  <c:v>-0.55379782697382274</c:v>
                </c:pt>
                <c:pt idx="155">
                  <c:v>-0.50905712215879473</c:v>
                </c:pt>
                <c:pt idx="156">
                  <c:v>-0.57218308629762304</c:v>
                </c:pt>
                <c:pt idx="157">
                  <c:v>-0.39283544849768326</c:v>
                </c:pt>
                <c:pt idx="158">
                  <c:v>-0.34296478252128298</c:v>
                </c:pt>
                <c:pt idx="159">
                  <c:v>-0.36522422288716649</c:v>
                </c:pt>
                <c:pt idx="160">
                  <c:v>-0.35282935917436936</c:v>
                </c:pt>
                <c:pt idx="161">
                  <c:v>-0.55294835158833455</c:v>
                </c:pt>
                <c:pt idx="162">
                  <c:v>-0.60343444841216598</c:v>
                </c:pt>
                <c:pt idx="163">
                  <c:v>-1.7676725956164965</c:v>
                </c:pt>
                <c:pt idx="164">
                  <c:v>-1.1731259813443773</c:v>
                </c:pt>
                <c:pt idx="165">
                  <c:v>-0.93564821886645699</c:v>
                </c:pt>
                <c:pt idx="166">
                  <c:v>-0.61954190903039918</c:v>
                </c:pt>
                <c:pt idx="167">
                  <c:v>-0.65420366157215304</c:v>
                </c:pt>
                <c:pt idx="168">
                  <c:v>-0.72458499947324462</c:v>
                </c:pt>
                <c:pt idx="169">
                  <c:v>-0.82680192316323153</c:v>
                </c:pt>
                <c:pt idx="170">
                  <c:v>-0.86333644673041099</c:v>
                </c:pt>
                <c:pt idx="171">
                  <c:v>-0.85184928584041386</c:v>
                </c:pt>
                <c:pt idx="172">
                  <c:v>-0.43215239081965529</c:v>
                </c:pt>
                <c:pt idx="173">
                  <c:v>-0.1844319773510269</c:v>
                </c:pt>
                <c:pt idx="174">
                  <c:v>-0.26233054811363948</c:v>
                </c:pt>
                <c:pt idx="175">
                  <c:v>-0.36184097735153464</c:v>
                </c:pt>
                <c:pt idx="176">
                  <c:v>-0.43867340829793766</c:v>
                </c:pt>
                <c:pt idx="177">
                  <c:v>-0.10423538931318345</c:v>
                </c:pt>
                <c:pt idx="178">
                  <c:v>3.3790480983714039E-2</c:v>
                </c:pt>
                <c:pt idx="179">
                  <c:v>0.13066888272756716</c:v>
                </c:pt>
                <c:pt idx="180">
                  <c:v>0.20012778332582215</c:v>
                </c:pt>
                <c:pt idx="181">
                  <c:v>6.8392757382365568E-2</c:v>
                </c:pt>
                <c:pt idx="182">
                  <c:v>0.1407542755941297</c:v>
                </c:pt>
                <c:pt idx="183">
                  <c:v>0.42658414359122221</c:v>
                </c:pt>
                <c:pt idx="184">
                  <c:v>0.43385762078174384</c:v>
                </c:pt>
                <c:pt idx="185">
                  <c:v>0.48450207260927652</c:v>
                </c:pt>
                <c:pt idx="186">
                  <c:v>0.54264052571326959</c:v>
                </c:pt>
                <c:pt idx="187">
                  <c:v>0.38663806911812171</c:v>
                </c:pt>
                <c:pt idx="188">
                  <c:v>0.39184810991177249</c:v>
                </c:pt>
                <c:pt idx="189">
                  <c:v>0.32876918464819177</c:v>
                </c:pt>
                <c:pt idx="190">
                  <c:v>0.31233196278629488</c:v>
                </c:pt>
                <c:pt idx="191">
                  <c:v>0.27269091360478126</c:v>
                </c:pt>
                <c:pt idx="192">
                  <c:v>0.413773418442972</c:v>
                </c:pt>
                <c:pt idx="193">
                  <c:v>0.43726495528965903</c:v>
                </c:pt>
                <c:pt idx="194">
                  <c:v>0.37514171457100692</c:v>
                </c:pt>
                <c:pt idx="195">
                  <c:v>0.39215262624308461</c:v>
                </c:pt>
                <c:pt idx="196">
                  <c:v>0.41364997770103934</c:v>
                </c:pt>
                <c:pt idx="197">
                  <c:v>0.39351861823473971</c:v>
                </c:pt>
                <c:pt idx="198">
                  <c:v>0.38199070333338658</c:v>
                </c:pt>
                <c:pt idx="199">
                  <c:v>0.38896156990194275</c:v>
                </c:pt>
                <c:pt idx="200">
                  <c:v>0.46386304492320074</c:v>
                </c:pt>
                <c:pt idx="201">
                  <c:v>0.41461952377797551</c:v>
                </c:pt>
                <c:pt idx="202">
                  <c:v>0.38830679355643966</c:v>
                </c:pt>
                <c:pt idx="203">
                  <c:v>0.32191478635815951</c:v>
                </c:pt>
                <c:pt idx="204">
                  <c:v>0.34479115908806529</c:v>
                </c:pt>
                <c:pt idx="205">
                  <c:v>0.40372010945477016</c:v>
                </c:pt>
                <c:pt idx="206">
                  <c:v>0.39710574549310973</c:v>
                </c:pt>
                <c:pt idx="207">
                  <c:v>0.309152203874488</c:v>
                </c:pt>
                <c:pt idx="208">
                  <c:v>0.28181334551654252</c:v>
                </c:pt>
                <c:pt idx="209">
                  <c:v>0.33336259923699935</c:v>
                </c:pt>
                <c:pt idx="210">
                  <c:v>0.36176568123852454</c:v>
                </c:pt>
                <c:pt idx="211">
                  <c:v>0.53180167585567084</c:v>
                </c:pt>
                <c:pt idx="212">
                  <c:v>0.60680900364223878</c:v>
                </c:pt>
                <c:pt idx="213">
                  <c:v>0.69186322630398245</c:v>
                </c:pt>
                <c:pt idx="214">
                  <c:v>0.70010141629594369</c:v>
                </c:pt>
                <c:pt idx="215">
                  <c:v>0.7373646849790958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3A1-A8AF-AE3F58E49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832848"/>
        <c:axId val="1631834528"/>
      </c:lineChart>
      <c:dateAx>
        <c:axId val="1631832848"/>
        <c:scaling>
          <c:orientation val="minMax"/>
          <c:max val="42675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4528"/>
        <c:crosses val="autoZero"/>
        <c:auto val="0"/>
        <c:lblOffset val="100"/>
        <c:baseTimeUnit val="months"/>
        <c:majorUnit val="2"/>
        <c:majorTimeUnit val="years"/>
        <c:minorUnit val="1"/>
        <c:minorTimeUnit val="years"/>
      </c:dateAx>
      <c:valAx>
        <c:axId val="1631834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cap="none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/>
                  <a:t>Percentage</a:t>
                </a:r>
                <a:r>
                  <a:rPr lang="en-US" sz="1200" baseline="0"/>
                  <a:t> difference in variance</a:t>
                </a:r>
                <a:endParaRPr lang="en-US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cap="none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nb-NO"/>
            </a:p>
          </c:txPr>
        </c:title>
        <c:numFmt formatCode="0%" sourceLinked="0"/>
        <c:majorTickMark val="cross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2848"/>
        <c:crosses val="autoZero"/>
        <c:crossBetween val="between"/>
      </c:valAx>
      <c:spPr>
        <a:noFill/>
        <a:ln w="9525">
          <a:solidFill>
            <a:sysClr val="windowText" lastClr="000000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'Figures 2'!$AF$3</c:f>
              <c:strCache>
                <c:ptCount val="1"/>
                <c:pt idx="0">
                  <c:v>UH</c:v>
                </c:pt>
              </c:strCache>
            </c:strRef>
          </c:tx>
          <c:spPr>
            <a:ln w="9525" cap="rnd" cmpd="sng" algn="ctr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'Figures 2'!$AE$4:$AE$183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2'!$AF$4:$AF$183</c:f>
              <c:numCache>
                <c:formatCode>0.00%</c:formatCode>
                <c:ptCount val="180"/>
                <c:pt idx="0">
                  <c:v>-2.7731000000000001E-3</c:v>
                </c:pt>
                <c:pt idx="1">
                  <c:v>2.2892099999999999E-2</c:v>
                </c:pt>
                <c:pt idx="2">
                  <c:v>3.1120799999999997E-2</c:v>
                </c:pt>
                <c:pt idx="3">
                  <c:v>3.7729799999999994E-2</c:v>
                </c:pt>
                <c:pt idx="4">
                  <c:v>4.3527799999999991E-2</c:v>
                </c:pt>
                <c:pt idx="5">
                  <c:v>0.11491539999999999</c:v>
                </c:pt>
                <c:pt idx="6">
                  <c:v>0.10404639999999998</c:v>
                </c:pt>
                <c:pt idx="7">
                  <c:v>0.13920499999999997</c:v>
                </c:pt>
                <c:pt idx="8">
                  <c:v>0.11362079999999997</c:v>
                </c:pt>
                <c:pt idx="9">
                  <c:v>0.13450519999999996</c:v>
                </c:pt>
                <c:pt idx="10">
                  <c:v>0.11500079999999996</c:v>
                </c:pt>
                <c:pt idx="11">
                  <c:v>0.13868249999999996</c:v>
                </c:pt>
                <c:pt idx="12">
                  <c:v>0.19779939999999996</c:v>
                </c:pt>
                <c:pt idx="13">
                  <c:v>0.21494609999999997</c:v>
                </c:pt>
                <c:pt idx="14">
                  <c:v>0.18873149999999997</c:v>
                </c:pt>
                <c:pt idx="15">
                  <c:v>0.15676069999999998</c:v>
                </c:pt>
                <c:pt idx="16">
                  <c:v>0.14198099999999997</c:v>
                </c:pt>
                <c:pt idx="17">
                  <c:v>0.18123649999999997</c:v>
                </c:pt>
                <c:pt idx="18">
                  <c:v>0.17685709999999996</c:v>
                </c:pt>
                <c:pt idx="19">
                  <c:v>0.17646729999999997</c:v>
                </c:pt>
                <c:pt idx="20">
                  <c:v>0.16974409999999995</c:v>
                </c:pt>
                <c:pt idx="21">
                  <c:v>0.14251869999999994</c:v>
                </c:pt>
                <c:pt idx="22">
                  <c:v>0.14106119999999994</c:v>
                </c:pt>
                <c:pt idx="23">
                  <c:v>0.15708699999999995</c:v>
                </c:pt>
                <c:pt idx="24">
                  <c:v>0.18755819999999995</c:v>
                </c:pt>
                <c:pt idx="25">
                  <c:v>0.17909619999999996</c:v>
                </c:pt>
                <c:pt idx="26">
                  <c:v>0.17958969999999996</c:v>
                </c:pt>
                <c:pt idx="27">
                  <c:v>0.17237959999999997</c:v>
                </c:pt>
                <c:pt idx="28">
                  <c:v>0.18659479999999998</c:v>
                </c:pt>
                <c:pt idx="29">
                  <c:v>0.20847879999999996</c:v>
                </c:pt>
                <c:pt idx="30">
                  <c:v>0.20898209999999998</c:v>
                </c:pt>
                <c:pt idx="31">
                  <c:v>0.20906309999999997</c:v>
                </c:pt>
                <c:pt idx="32">
                  <c:v>0.22900849999999998</c:v>
                </c:pt>
                <c:pt idx="33">
                  <c:v>0.20409199999999997</c:v>
                </c:pt>
                <c:pt idx="34">
                  <c:v>0.24669839999999998</c:v>
                </c:pt>
                <c:pt idx="35">
                  <c:v>0.2697678</c:v>
                </c:pt>
                <c:pt idx="36">
                  <c:v>0.28326430000000002</c:v>
                </c:pt>
                <c:pt idx="37">
                  <c:v>0.28940000000000005</c:v>
                </c:pt>
                <c:pt idx="38">
                  <c:v>0.26618890000000006</c:v>
                </c:pt>
                <c:pt idx="39">
                  <c:v>0.23149890000000006</c:v>
                </c:pt>
                <c:pt idx="40">
                  <c:v>0.20686180000000007</c:v>
                </c:pt>
                <c:pt idx="41">
                  <c:v>0.22551010000000007</c:v>
                </c:pt>
                <c:pt idx="42">
                  <c:v>0.22307720000000009</c:v>
                </c:pt>
                <c:pt idx="43">
                  <c:v>0.26317760000000007</c:v>
                </c:pt>
                <c:pt idx="44">
                  <c:v>0.29791290000000004</c:v>
                </c:pt>
                <c:pt idx="45">
                  <c:v>0.32051370000000001</c:v>
                </c:pt>
                <c:pt idx="46">
                  <c:v>0.28826630000000003</c:v>
                </c:pt>
                <c:pt idx="47">
                  <c:v>0.29789110000000002</c:v>
                </c:pt>
                <c:pt idx="48">
                  <c:v>0.29743600000000003</c:v>
                </c:pt>
                <c:pt idx="49">
                  <c:v>0.28707450000000001</c:v>
                </c:pt>
                <c:pt idx="50">
                  <c:v>0.2875511</c:v>
                </c:pt>
                <c:pt idx="51">
                  <c:v>0.2886476</c:v>
                </c:pt>
                <c:pt idx="52">
                  <c:v>0.3018383</c:v>
                </c:pt>
                <c:pt idx="53">
                  <c:v>0.2748063</c:v>
                </c:pt>
                <c:pt idx="54">
                  <c:v>0.26140049999999998</c:v>
                </c:pt>
                <c:pt idx="55">
                  <c:v>0.2563685</c:v>
                </c:pt>
                <c:pt idx="56">
                  <c:v>0.2198841</c:v>
                </c:pt>
                <c:pt idx="57">
                  <c:v>0.23916779999999999</c:v>
                </c:pt>
                <c:pt idx="58">
                  <c:v>0.24895439999999999</c:v>
                </c:pt>
                <c:pt idx="59">
                  <c:v>0.21197089999999999</c:v>
                </c:pt>
                <c:pt idx="60">
                  <c:v>0.1821923</c:v>
                </c:pt>
                <c:pt idx="61">
                  <c:v>0.1468371</c:v>
                </c:pt>
                <c:pt idx="62">
                  <c:v>0.1161051</c:v>
                </c:pt>
                <c:pt idx="63">
                  <c:v>0.1338394</c:v>
                </c:pt>
                <c:pt idx="64">
                  <c:v>0.1315885</c:v>
                </c:pt>
                <c:pt idx="65">
                  <c:v>7.9138899999999998E-2</c:v>
                </c:pt>
                <c:pt idx="66">
                  <c:v>6.8047999999999997E-2</c:v>
                </c:pt>
                <c:pt idx="67">
                  <c:v>8.8824699999999993E-2</c:v>
                </c:pt>
                <c:pt idx="68">
                  <c:v>6.4690299999999992E-2</c:v>
                </c:pt>
                <c:pt idx="69">
                  <c:v>2.2493299999999994E-2</c:v>
                </c:pt>
                <c:pt idx="70">
                  <c:v>3.0146299999999994E-2</c:v>
                </c:pt>
                <c:pt idx="71">
                  <c:v>8.2576299999999991E-2</c:v>
                </c:pt>
                <c:pt idx="72">
                  <c:v>-8.1179000000000112E-3</c:v>
                </c:pt>
                <c:pt idx="73">
                  <c:v>-5.0868500000000011E-2</c:v>
                </c:pt>
                <c:pt idx="74">
                  <c:v>-3.9309500000000011E-2</c:v>
                </c:pt>
                <c:pt idx="75">
                  <c:v>8.7969999999999923E-3</c:v>
                </c:pt>
                <c:pt idx="76">
                  <c:v>5.080019999999999E-2</c:v>
                </c:pt>
                <c:pt idx="77">
                  <c:v>7.5799699999999998E-2</c:v>
                </c:pt>
                <c:pt idx="78">
                  <c:v>9.9968699999999994E-2</c:v>
                </c:pt>
                <c:pt idx="79">
                  <c:v>0.1131644</c:v>
                </c:pt>
                <c:pt idx="80">
                  <c:v>0.1182372</c:v>
                </c:pt>
                <c:pt idx="81">
                  <c:v>9.3860499999999999E-2</c:v>
                </c:pt>
                <c:pt idx="82">
                  <c:v>0.1189827</c:v>
                </c:pt>
                <c:pt idx="83">
                  <c:v>0.13522380000000001</c:v>
                </c:pt>
                <c:pt idx="84">
                  <c:v>0.12466840000000001</c:v>
                </c:pt>
                <c:pt idx="85">
                  <c:v>0.12411480000000001</c:v>
                </c:pt>
                <c:pt idx="86">
                  <c:v>0.1685875</c:v>
                </c:pt>
                <c:pt idx="87">
                  <c:v>0.16150100000000001</c:v>
                </c:pt>
                <c:pt idx="88">
                  <c:v>0.17178160000000001</c:v>
                </c:pt>
                <c:pt idx="89">
                  <c:v>0.16089310000000001</c:v>
                </c:pt>
                <c:pt idx="90">
                  <c:v>0.16217860000000001</c:v>
                </c:pt>
                <c:pt idx="91">
                  <c:v>0.17747299999999999</c:v>
                </c:pt>
                <c:pt idx="92">
                  <c:v>0.1783323</c:v>
                </c:pt>
                <c:pt idx="93">
                  <c:v>0.20955599999999999</c:v>
                </c:pt>
                <c:pt idx="94">
                  <c:v>0.2189294</c:v>
                </c:pt>
                <c:pt idx="95">
                  <c:v>0.20353279999999999</c:v>
                </c:pt>
                <c:pt idx="96">
                  <c:v>0.21295069999999999</c:v>
                </c:pt>
                <c:pt idx="97">
                  <c:v>0.2026338</c:v>
                </c:pt>
                <c:pt idx="98">
                  <c:v>0.193132</c:v>
                </c:pt>
                <c:pt idx="99">
                  <c:v>0.18268609999999999</c:v>
                </c:pt>
                <c:pt idx="100">
                  <c:v>0.1922219</c:v>
                </c:pt>
                <c:pt idx="101">
                  <c:v>0.17293790000000001</c:v>
                </c:pt>
                <c:pt idx="102">
                  <c:v>0.1676445</c:v>
                </c:pt>
                <c:pt idx="103">
                  <c:v>0.10942399999999999</c:v>
                </c:pt>
                <c:pt idx="104">
                  <c:v>0.12188299999999999</c:v>
                </c:pt>
                <c:pt idx="105">
                  <c:v>0.1285917</c:v>
                </c:pt>
                <c:pt idx="106">
                  <c:v>0.1383827</c:v>
                </c:pt>
                <c:pt idx="107">
                  <c:v>0.16351470000000001</c:v>
                </c:pt>
                <c:pt idx="108">
                  <c:v>0.18775370000000002</c:v>
                </c:pt>
                <c:pt idx="109">
                  <c:v>0.17189660000000001</c:v>
                </c:pt>
                <c:pt idx="110">
                  <c:v>0.19470390000000001</c:v>
                </c:pt>
                <c:pt idx="111">
                  <c:v>0.19067830000000002</c:v>
                </c:pt>
                <c:pt idx="112">
                  <c:v>0.18090110000000004</c:v>
                </c:pt>
                <c:pt idx="113">
                  <c:v>0.18772260000000004</c:v>
                </c:pt>
                <c:pt idx="114">
                  <c:v>0.20793200000000003</c:v>
                </c:pt>
                <c:pt idx="115">
                  <c:v>0.19274870000000002</c:v>
                </c:pt>
                <c:pt idx="116">
                  <c:v>0.20575820000000003</c:v>
                </c:pt>
                <c:pt idx="117">
                  <c:v>0.20469710000000002</c:v>
                </c:pt>
                <c:pt idx="118">
                  <c:v>0.20799250000000002</c:v>
                </c:pt>
                <c:pt idx="119">
                  <c:v>0.20896920000000002</c:v>
                </c:pt>
                <c:pt idx="120">
                  <c:v>0.22318890000000002</c:v>
                </c:pt>
                <c:pt idx="121">
                  <c:v>0.2570752</c:v>
                </c:pt>
                <c:pt idx="122">
                  <c:v>0.28164359999999999</c:v>
                </c:pt>
                <c:pt idx="123">
                  <c:v>0.29602649999999997</c:v>
                </c:pt>
                <c:pt idx="124">
                  <c:v>0.30726689999999995</c:v>
                </c:pt>
                <c:pt idx="125">
                  <c:v>0.31366729999999993</c:v>
                </c:pt>
                <c:pt idx="126">
                  <c:v>0.31956799999999991</c:v>
                </c:pt>
                <c:pt idx="127">
                  <c:v>0.33936979999999989</c:v>
                </c:pt>
                <c:pt idx="128">
                  <c:v>0.3667688999999999</c:v>
                </c:pt>
                <c:pt idx="129">
                  <c:v>0.38345509999999988</c:v>
                </c:pt>
                <c:pt idx="130">
                  <c:v>0.41573829999999989</c:v>
                </c:pt>
                <c:pt idx="131">
                  <c:v>0.4167807999999999</c:v>
                </c:pt>
                <c:pt idx="132">
                  <c:v>0.42901509999999987</c:v>
                </c:pt>
                <c:pt idx="133">
                  <c:v>0.41887579999999985</c:v>
                </c:pt>
                <c:pt idx="134">
                  <c:v>0.41883289999999984</c:v>
                </c:pt>
                <c:pt idx="135">
                  <c:v>0.42234419999999984</c:v>
                </c:pt>
                <c:pt idx="136">
                  <c:v>0.43852599999999986</c:v>
                </c:pt>
                <c:pt idx="137">
                  <c:v>0.47595379999999987</c:v>
                </c:pt>
                <c:pt idx="138">
                  <c:v>0.48310679999999989</c:v>
                </c:pt>
                <c:pt idx="139">
                  <c:v>0.47363529999999987</c:v>
                </c:pt>
                <c:pt idx="140">
                  <c:v>0.4754430999999999</c:v>
                </c:pt>
                <c:pt idx="141">
                  <c:v>0.52416319999999994</c:v>
                </c:pt>
                <c:pt idx="142">
                  <c:v>0.56908039999999993</c:v>
                </c:pt>
                <c:pt idx="143">
                  <c:v>0.61754599999999993</c:v>
                </c:pt>
                <c:pt idx="144">
                  <c:v>0.6423994999999999</c:v>
                </c:pt>
                <c:pt idx="145">
                  <c:v>0.65886969999999989</c:v>
                </c:pt>
                <c:pt idx="146">
                  <c:v>0.70037969999999994</c:v>
                </c:pt>
                <c:pt idx="147">
                  <c:v>0.6593289</c:v>
                </c:pt>
                <c:pt idx="148">
                  <c:v>0.68715669999999995</c:v>
                </c:pt>
                <c:pt idx="149">
                  <c:v>0.67766159999999998</c:v>
                </c:pt>
                <c:pt idx="150">
                  <c:v>0.71303519999999998</c:v>
                </c:pt>
                <c:pt idx="151">
                  <c:v>0.69648939999999993</c:v>
                </c:pt>
                <c:pt idx="152">
                  <c:v>0.68819849999999994</c:v>
                </c:pt>
                <c:pt idx="153">
                  <c:v>0.72702029999999995</c:v>
                </c:pt>
                <c:pt idx="154">
                  <c:v>0.73985959999999995</c:v>
                </c:pt>
                <c:pt idx="155">
                  <c:v>0.7473301</c:v>
                </c:pt>
                <c:pt idx="156">
                  <c:v>0.69010369999999999</c:v>
                </c:pt>
                <c:pt idx="157">
                  <c:v>0.68879409999999996</c:v>
                </c:pt>
                <c:pt idx="158">
                  <c:v>0.69403839999999994</c:v>
                </c:pt>
                <c:pt idx="159">
                  <c:v>0.68159429999999999</c:v>
                </c:pt>
                <c:pt idx="160">
                  <c:v>0.71332549999999995</c:v>
                </c:pt>
                <c:pt idx="161">
                  <c:v>0.70993699999999993</c:v>
                </c:pt>
                <c:pt idx="162">
                  <c:v>0.74857149999999995</c:v>
                </c:pt>
                <c:pt idx="163">
                  <c:v>0.74082949999999992</c:v>
                </c:pt>
                <c:pt idx="164">
                  <c:v>0.70418969999999992</c:v>
                </c:pt>
                <c:pt idx="165">
                  <c:v>0.7135651999999999</c:v>
                </c:pt>
                <c:pt idx="166">
                  <c:v>0.73246619999999996</c:v>
                </c:pt>
                <c:pt idx="167">
                  <c:v>0.7591599</c:v>
                </c:pt>
                <c:pt idx="168">
                  <c:v>0.73469410000000002</c:v>
                </c:pt>
                <c:pt idx="169">
                  <c:v>0.76718980000000003</c:v>
                </c:pt>
                <c:pt idx="170">
                  <c:v>0.80726940000000003</c:v>
                </c:pt>
                <c:pt idx="171">
                  <c:v>0.82263920000000001</c:v>
                </c:pt>
                <c:pt idx="172">
                  <c:v>0.82828389999999996</c:v>
                </c:pt>
                <c:pt idx="173">
                  <c:v>0.82662619999999998</c:v>
                </c:pt>
                <c:pt idx="174">
                  <c:v>0.79240009999999994</c:v>
                </c:pt>
                <c:pt idx="175">
                  <c:v>0.78223349999999991</c:v>
                </c:pt>
                <c:pt idx="176">
                  <c:v>0.81783859999999997</c:v>
                </c:pt>
                <c:pt idx="177">
                  <c:v>0.85556069999999995</c:v>
                </c:pt>
                <c:pt idx="178">
                  <c:v>0.88318549999999996</c:v>
                </c:pt>
                <c:pt idx="179">
                  <c:v>0.88356479999999993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3A1-A8AF-AE3F58E49638}"/>
            </c:ext>
          </c:extLst>
        </c:ser>
        <c:ser>
          <c:idx val="2"/>
          <c:order val="1"/>
          <c:tx>
            <c:strRef>
              <c:f>'Figures 2'!$AG$3</c:f>
              <c:strCache>
                <c:ptCount val="1"/>
                <c:pt idx="0">
                  <c:v>FH</c:v>
                </c:pt>
              </c:strCache>
            </c:strRef>
          </c:tx>
          <c:spPr>
            <a:ln w="9525" cap="rnd" cmpd="sng" algn="ctr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'Figures 2'!$AE$4:$AE$183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2'!$AG$4:$AG$183</c:f>
              <c:numCache>
                <c:formatCode>0.00%</c:formatCode>
                <c:ptCount val="180"/>
                <c:pt idx="0">
                  <c:v>-1.0909200000000001E-2</c:v>
                </c:pt>
                <c:pt idx="1">
                  <c:v>-1.2485900000000001E-2</c:v>
                </c:pt>
                <c:pt idx="2">
                  <c:v>-2.0762000000000003E-2</c:v>
                </c:pt>
                <c:pt idx="3">
                  <c:v>1.26649E-2</c:v>
                </c:pt>
                <c:pt idx="4">
                  <c:v>3.6375499999999998E-2</c:v>
                </c:pt>
                <c:pt idx="5">
                  <c:v>5.04953E-2</c:v>
                </c:pt>
                <c:pt idx="6">
                  <c:v>4.60705E-2</c:v>
                </c:pt>
                <c:pt idx="7">
                  <c:v>6.4778299999999997E-2</c:v>
                </c:pt>
                <c:pt idx="8">
                  <c:v>6.19807E-2</c:v>
                </c:pt>
                <c:pt idx="9">
                  <c:v>7.3909500000000003E-2</c:v>
                </c:pt>
                <c:pt idx="10">
                  <c:v>7.6030100000000003E-2</c:v>
                </c:pt>
                <c:pt idx="11">
                  <c:v>9.3910800000000003E-2</c:v>
                </c:pt>
                <c:pt idx="12">
                  <c:v>0.1096077</c:v>
                </c:pt>
                <c:pt idx="13">
                  <c:v>0.1285423</c:v>
                </c:pt>
                <c:pt idx="14">
                  <c:v>0.12576029999999999</c:v>
                </c:pt>
                <c:pt idx="15">
                  <c:v>0.11266699999999999</c:v>
                </c:pt>
                <c:pt idx="16">
                  <c:v>0.10330239999999999</c:v>
                </c:pt>
                <c:pt idx="17">
                  <c:v>0.11727399999999999</c:v>
                </c:pt>
                <c:pt idx="18">
                  <c:v>0.10962889999999999</c:v>
                </c:pt>
                <c:pt idx="19">
                  <c:v>0.12177039999999999</c:v>
                </c:pt>
                <c:pt idx="20">
                  <c:v>0.1265028</c:v>
                </c:pt>
                <c:pt idx="21">
                  <c:v>0.1286031</c:v>
                </c:pt>
                <c:pt idx="22">
                  <c:v>0.13663929999999999</c:v>
                </c:pt>
                <c:pt idx="23">
                  <c:v>0.1525823</c:v>
                </c:pt>
                <c:pt idx="24">
                  <c:v>0.16214790000000001</c:v>
                </c:pt>
                <c:pt idx="25">
                  <c:v>0.1667759</c:v>
                </c:pt>
                <c:pt idx="26">
                  <c:v>0.1624266</c:v>
                </c:pt>
                <c:pt idx="27">
                  <c:v>0.15931110000000001</c:v>
                </c:pt>
                <c:pt idx="28">
                  <c:v>0.179621</c:v>
                </c:pt>
                <c:pt idx="29">
                  <c:v>0.20045099999999999</c:v>
                </c:pt>
                <c:pt idx="30">
                  <c:v>0.2087666</c:v>
                </c:pt>
                <c:pt idx="31">
                  <c:v>0.21319099999999999</c:v>
                </c:pt>
                <c:pt idx="32">
                  <c:v>0.22361599999999998</c:v>
                </c:pt>
                <c:pt idx="33">
                  <c:v>0.20836309999999997</c:v>
                </c:pt>
                <c:pt idx="34">
                  <c:v>0.23094989999999996</c:v>
                </c:pt>
                <c:pt idx="35">
                  <c:v>0.24962929999999994</c:v>
                </c:pt>
                <c:pt idx="36">
                  <c:v>0.26062579999999996</c:v>
                </c:pt>
                <c:pt idx="37">
                  <c:v>0.26225249999999994</c:v>
                </c:pt>
                <c:pt idx="38">
                  <c:v>0.25991879999999995</c:v>
                </c:pt>
                <c:pt idx="39">
                  <c:v>0.25298369999999992</c:v>
                </c:pt>
                <c:pt idx="40">
                  <c:v>0.22781019999999991</c:v>
                </c:pt>
                <c:pt idx="41">
                  <c:v>0.23042599999999991</c:v>
                </c:pt>
                <c:pt idx="42">
                  <c:v>0.23654959999999992</c:v>
                </c:pt>
                <c:pt idx="43">
                  <c:v>0.25149969999999994</c:v>
                </c:pt>
                <c:pt idx="44">
                  <c:v>0.26461909999999994</c:v>
                </c:pt>
                <c:pt idx="45">
                  <c:v>0.28036599999999995</c:v>
                </c:pt>
                <c:pt idx="46">
                  <c:v>0.28084039999999993</c:v>
                </c:pt>
                <c:pt idx="47">
                  <c:v>0.28354629999999992</c:v>
                </c:pt>
                <c:pt idx="48">
                  <c:v>0.2886015999999999</c:v>
                </c:pt>
                <c:pt idx="49">
                  <c:v>0.28527799999999992</c:v>
                </c:pt>
                <c:pt idx="50">
                  <c:v>0.28776689999999994</c:v>
                </c:pt>
                <c:pt idx="51">
                  <c:v>0.29710619999999993</c:v>
                </c:pt>
                <c:pt idx="52">
                  <c:v>0.30668299999999993</c:v>
                </c:pt>
                <c:pt idx="53">
                  <c:v>0.29566449999999994</c:v>
                </c:pt>
                <c:pt idx="54">
                  <c:v>0.28396339999999992</c:v>
                </c:pt>
                <c:pt idx="55">
                  <c:v>0.28085999999999994</c:v>
                </c:pt>
                <c:pt idx="56">
                  <c:v>0.28716259999999993</c:v>
                </c:pt>
                <c:pt idx="57">
                  <c:v>0.30161589999999994</c:v>
                </c:pt>
                <c:pt idx="58">
                  <c:v>0.28039549999999991</c:v>
                </c:pt>
                <c:pt idx="59">
                  <c:v>0.26510159999999994</c:v>
                </c:pt>
                <c:pt idx="60">
                  <c:v>0.22972449999999994</c:v>
                </c:pt>
                <c:pt idx="61">
                  <c:v>0.21670539999999994</c:v>
                </c:pt>
                <c:pt idx="62">
                  <c:v>0.19114149999999994</c:v>
                </c:pt>
                <c:pt idx="63">
                  <c:v>0.21858209999999995</c:v>
                </c:pt>
                <c:pt idx="64">
                  <c:v>0.21734029999999996</c:v>
                </c:pt>
                <c:pt idx="65">
                  <c:v>0.16435589999999994</c:v>
                </c:pt>
                <c:pt idx="66">
                  <c:v>0.15352509999999994</c:v>
                </c:pt>
                <c:pt idx="67">
                  <c:v>0.16532409999999995</c:v>
                </c:pt>
                <c:pt idx="68">
                  <c:v>9.1679699999999947E-2</c:v>
                </c:pt>
                <c:pt idx="69">
                  <c:v>-1.7349200000000051E-2</c:v>
                </c:pt>
                <c:pt idx="70">
                  <c:v>-3.6741500000000052E-2</c:v>
                </c:pt>
                <c:pt idx="71">
                  <c:v>-9.353800000000051E-3</c:v>
                </c:pt>
                <c:pt idx="72">
                  <c:v>-6.1521700000000054E-2</c:v>
                </c:pt>
                <c:pt idx="73">
                  <c:v>-0.10797090000000006</c:v>
                </c:pt>
                <c:pt idx="74">
                  <c:v>-7.2097800000000073E-2</c:v>
                </c:pt>
                <c:pt idx="75">
                  <c:v>-6.2495000000000744E-3</c:v>
                </c:pt>
                <c:pt idx="76">
                  <c:v>3.0716799999999926E-2</c:v>
                </c:pt>
                <c:pt idx="77">
                  <c:v>4.0548199999999923E-2</c:v>
                </c:pt>
                <c:pt idx="78">
                  <c:v>9.7691699999999923E-2</c:v>
                </c:pt>
                <c:pt idx="79">
                  <c:v>0.12748519999999991</c:v>
                </c:pt>
                <c:pt idx="80">
                  <c:v>0.16150049999999991</c:v>
                </c:pt>
                <c:pt idx="81">
                  <c:v>0.13893749999999991</c:v>
                </c:pt>
                <c:pt idx="82">
                  <c:v>0.16251199999999991</c:v>
                </c:pt>
                <c:pt idx="83">
                  <c:v>0.18447869999999991</c:v>
                </c:pt>
                <c:pt idx="84">
                  <c:v>0.1663235999999999</c:v>
                </c:pt>
                <c:pt idx="85">
                  <c:v>0.18037269999999991</c:v>
                </c:pt>
                <c:pt idx="86">
                  <c:v>0.22495449999999992</c:v>
                </c:pt>
                <c:pt idx="87">
                  <c:v>0.22911339999999991</c:v>
                </c:pt>
                <c:pt idx="88">
                  <c:v>0.19629719999999992</c:v>
                </c:pt>
                <c:pt idx="89">
                  <c:v>0.17547809999999991</c:v>
                </c:pt>
                <c:pt idx="90">
                  <c:v>0.20573469999999991</c:v>
                </c:pt>
                <c:pt idx="91">
                  <c:v>0.2016940999999999</c:v>
                </c:pt>
                <c:pt idx="92">
                  <c:v>0.23547839999999992</c:v>
                </c:pt>
                <c:pt idx="93">
                  <c:v>0.26024279999999994</c:v>
                </c:pt>
                <c:pt idx="94">
                  <c:v>0.24811569999999994</c:v>
                </c:pt>
                <c:pt idx="95">
                  <c:v>0.27373549999999996</c:v>
                </c:pt>
                <c:pt idx="96">
                  <c:v>0.28251499999999996</c:v>
                </c:pt>
                <c:pt idx="97">
                  <c:v>0.29408159999999994</c:v>
                </c:pt>
                <c:pt idx="98">
                  <c:v>0.29010049999999993</c:v>
                </c:pt>
                <c:pt idx="99">
                  <c:v>0.30290239999999991</c:v>
                </c:pt>
                <c:pt idx="100">
                  <c:v>0.30355579999999993</c:v>
                </c:pt>
                <c:pt idx="101">
                  <c:v>0.28486349999999994</c:v>
                </c:pt>
                <c:pt idx="102">
                  <c:v>0.27474139999999991</c:v>
                </c:pt>
                <c:pt idx="103">
                  <c:v>0.22415899999999991</c:v>
                </c:pt>
                <c:pt idx="104">
                  <c:v>0.19600159999999991</c:v>
                </c:pt>
                <c:pt idx="105">
                  <c:v>0.23365659999999991</c:v>
                </c:pt>
                <c:pt idx="106">
                  <c:v>0.2258687999999999</c:v>
                </c:pt>
                <c:pt idx="107">
                  <c:v>0.23536449999999989</c:v>
                </c:pt>
                <c:pt idx="108">
                  <c:v>0.26921689999999987</c:v>
                </c:pt>
                <c:pt idx="109">
                  <c:v>0.29012669999999985</c:v>
                </c:pt>
                <c:pt idx="110">
                  <c:v>0.30053249999999987</c:v>
                </c:pt>
                <c:pt idx="111">
                  <c:v>0.29083149999999985</c:v>
                </c:pt>
                <c:pt idx="112">
                  <c:v>0.25528699999999988</c:v>
                </c:pt>
                <c:pt idx="113">
                  <c:v>0.27471419999999985</c:v>
                </c:pt>
                <c:pt idx="114">
                  <c:v>0.29246909999999987</c:v>
                </c:pt>
                <c:pt idx="115">
                  <c:v>0.30288539999999986</c:v>
                </c:pt>
                <c:pt idx="116">
                  <c:v>0.31803369999999986</c:v>
                </c:pt>
                <c:pt idx="117">
                  <c:v>0.32132309999999986</c:v>
                </c:pt>
                <c:pt idx="118">
                  <c:v>0.33180649999999984</c:v>
                </c:pt>
                <c:pt idx="119">
                  <c:v>0.34637679999999982</c:v>
                </c:pt>
                <c:pt idx="120">
                  <c:v>0.3765355999999998</c:v>
                </c:pt>
                <c:pt idx="121">
                  <c:v>0.3894848999999998</c:v>
                </c:pt>
                <c:pt idx="122">
                  <c:v>0.40463189999999982</c:v>
                </c:pt>
                <c:pt idx="123">
                  <c:v>0.42357289999999981</c:v>
                </c:pt>
                <c:pt idx="124">
                  <c:v>0.43328249999999979</c:v>
                </c:pt>
                <c:pt idx="125">
                  <c:v>0.4128314999999998</c:v>
                </c:pt>
                <c:pt idx="126">
                  <c:v>0.43666659999999979</c:v>
                </c:pt>
                <c:pt idx="127">
                  <c:v>0.42753859999999977</c:v>
                </c:pt>
                <c:pt idx="128">
                  <c:v>0.45634119999999978</c:v>
                </c:pt>
                <c:pt idx="129">
                  <c:v>0.48406599999999977</c:v>
                </c:pt>
                <c:pt idx="130">
                  <c:v>0.49395249999999979</c:v>
                </c:pt>
                <c:pt idx="131">
                  <c:v>0.50129279999999976</c:v>
                </c:pt>
                <c:pt idx="132">
                  <c:v>0.49164939999999974</c:v>
                </c:pt>
                <c:pt idx="133">
                  <c:v>0.51005449999999974</c:v>
                </c:pt>
                <c:pt idx="134">
                  <c:v>0.51437289999999969</c:v>
                </c:pt>
                <c:pt idx="135">
                  <c:v>0.52002849999999967</c:v>
                </c:pt>
                <c:pt idx="136">
                  <c:v>0.53804319999999972</c:v>
                </c:pt>
                <c:pt idx="137">
                  <c:v>0.55052339999999977</c:v>
                </c:pt>
                <c:pt idx="138">
                  <c:v>0.54789279999999974</c:v>
                </c:pt>
                <c:pt idx="139">
                  <c:v>0.55774749999999973</c:v>
                </c:pt>
                <c:pt idx="140">
                  <c:v>0.54990859999999975</c:v>
                </c:pt>
                <c:pt idx="141">
                  <c:v>0.56514799999999976</c:v>
                </c:pt>
                <c:pt idx="142">
                  <c:v>0.58734649999999977</c:v>
                </c:pt>
                <c:pt idx="143">
                  <c:v>0.59930629999999974</c:v>
                </c:pt>
                <c:pt idx="144">
                  <c:v>0.61030449999999969</c:v>
                </c:pt>
                <c:pt idx="145">
                  <c:v>0.63513909999999973</c:v>
                </c:pt>
                <c:pt idx="146">
                  <c:v>0.65231129999999971</c:v>
                </c:pt>
                <c:pt idx="147">
                  <c:v>0.64850309999999967</c:v>
                </c:pt>
                <c:pt idx="148">
                  <c:v>0.66246679999999969</c:v>
                </c:pt>
                <c:pt idx="149">
                  <c:v>0.63966579999999973</c:v>
                </c:pt>
                <c:pt idx="150">
                  <c:v>0.6520155999999997</c:v>
                </c:pt>
                <c:pt idx="151">
                  <c:v>0.62425069999999971</c:v>
                </c:pt>
                <c:pt idx="152">
                  <c:v>0.59731699999999976</c:v>
                </c:pt>
                <c:pt idx="153">
                  <c:v>0.64037439999999979</c:v>
                </c:pt>
                <c:pt idx="154">
                  <c:v>0.6474846999999998</c:v>
                </c:pt>
                <c:pt idx="155">
                  <c:v>0.63814089999999979</c:v>
                </c:pt>
                <c:pt idx="156">
                  <c:v>0.60280999999999985</c:v>
                </c:pt>
                <c:pt idx="157">
                  <c:v>0.59385189999999988</c:v>
                </c:pt>
                <c:pt idx="158">
                  <c:v>0.62509059999999983</c:v>
                </c:pt>
                <c:pt idx="159">
                  <c:v>0.62620869999999984</c:v>
                </c:pt>
                <c:pt idx="160">
                  <c:v>0.63905589999999979</c:v>
                </c:pt>
                <c:pt idx="161">
                  <c:v>0.63764359999999976</c:v>
                </c:pt>
                <c:pt idx="162">
                  <c:v>0.66671239999999976</c:v>
                </c:pt>
                <c:pt idx="163">
                  <c:v>0.67385119999999976</c:v>
                </c:pt>
                <c:pt idx="164">
                  <c:v>0.66945349999999981</c:v>
                </c:pt>
                <c:pt idx="165">
                  <c:v>0.66533929999999986</c:v>
                </c:pt>
                <c:pt idx="166">
                  <c:v>0.67309269999999988</c:v>
                </c:pt>
                <c:pt idx="167">
                  <c:v>0.69448509999999986</c:v>
                </c:pt>
                <c:pt idx="168">
                  <c:v>0.69551109999999983</c:v>
                </c:pt>
                <c:pt idx="169">
                  <c:v>0.72009789999999985</c:v>
                </c:pt>
                <c:pt idx="170">
                  <c:v>0.73700539999999981</c:v>
                </c:pt>
                <c:pt idx="171">
                  <c:v>0.74830209999999986</c:v>
                </c:pt>
                <c:pt idx="172">
                  <c:v>0.76113349999999991</c:v>
                </c:pt>
                <c:pt idx="173">
                  <c:v>0.76353649999999995</c:v>
                </c:pt>
                <c:pt idx="174">
                  <c:v>0.76647389999999993</c:v>
                </c:pt>
                <c:pt idx="175">
                  <c:v>0.76755089999999992</c:v>
                </c:pt>
                <c:pt idx="176">
                  <c:v>0.78356459999999994</c:v>
                </c:pt>
                <c:pt idx="177">
                  <c:v>0.80741849999999993</c:v>
                </c:pt>
                <c:pt idx="178">
                  <c:v>0.81344419999999995</c:v>
                </c:pt>
                <c:pt idx="179">
                  <c:v>0.82213569999999991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3A1-A8AF-AE3F58E49638}"/>
            </c:ext>
          </c:extLst>
        </c:ser>
        <c:ser>
          <c:idx val="1"/>
          <c:order val="2"/>
          <c:tx>
            <c:strRef>
              <c:f>'Figures 2'!$AH$3</c:f>
              <c:strCache>
                <c:ptCount val="1"/>
                <c:pt idx="0">
                  <c:v>CFH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2'!$AE$4:$AE$183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2'!$AH$4:$AH$183</c:f>
              <c:numCache>
                <c:formatCode>0.00%</c:formatCode>
                <c:ptCount val="180"/>
                <c:pt idx="0">
                  <c:v>-1.0909200000000001E-2</c:v>
                </c:pt>
                <c:pt idx="1">
                  <c:v>-1.2485900000000001E-2</c:v>
                </c:pt>
                <c:pt idx="2">
                  <c:v>-2.0762000000000003E-2</c:v>
                </c:pt>
                <c:pt idx="3">
                  <c:v>1.26649E-2</c:v>
                </c:pt>
                <c:pt idx="4">
                  <c:v>3.6375499999999998E-2</c:v>
                </c:pt>
                <c:pt idx="5">
                  <c:v>5.04953E-2</c:v>
                </c:pt>
                <c:pt idx="6">
                  <c:v>4.5808599999999998E-2</c:v>
                </c:pt>
                <c:pt idx="7">
                  <c:v>6.4801600000000001E-2</c:v>
                </c:pt>
                <c:pt idx="8">
                  <c:v>6.1157599999999999E-2</c:v>
                </c:pt>
                <c:pt idx="9">
                  <c:v>7.6875399999999997E-2</c:v>
                </c:pt>
                <c:pt idx="10">
                  <c:v>7.5995899999999991E-2</c:v>
                </c:pt>
                <c:pt idx="11">
                  <c:v>9.573509999999999E-2</c:v>
                </c:pt>
                <c:pt idx="12">
                  <c:v>0.11931039999999998</c:v>
                </c:pt>
                <c:pt idx="13">
                  <c:v>0.14040069999999999</c:v>
                </c:pt>
                <c:pt idx="14">
                  <c:v>0.11944429999999999</c:v>
                </c:pt>
                <c:pt idx="15">
                  <c:v>9.1741299999999998E-2</c:v>
                </c:pt>
                <c:pt idx="16">
                  <c:v>8.2764000000000004E-2</c:v>
                </c:pt>
                <c:pt idx="17">
                  <c:v>0.11151370000000001</c:v>
                </c:pt>
                <c:pt idx="18">
                  <c:v>0.10499260000000001</c:v>
                </c:pt>
                <c:pt idx="19">
                  <c:v>0.11107590000000001</c:v>
                </c:pt>
                <c:pt idx="20">
                  <c:v>0.1136485</c:v>
                </c:pt>
                <c:pt idx="21">
                  <c:v>0.1022892</c:v>
                </c:pt>
                <c:pt idx="22">
                  <c:v>0.10141399999999999</c:v>
                </c:pt>
                <c:pt idx="23">
                  <c:v>0.11826519999999999</c:v>
                </c:pt>
                <c:pt idx="24">
                  <c:v>0.1452813</c:v>
                </c:pt>
                <c:pt idx="25">
                  <c:v>0.14023189999999999</c:v>
                </c:pt>
                <c:pt idx="26">
                  <c:v>0.1416684</c:v>
                </c:pt>
                <c:pt idx="27">
                  <c:v>0.1329312</c:v>
                </c:pt>
                <c:pt idx="28">
                  <c:v>0.14922370000000001</c:v>
                </c:pt>
                <c:pt idx="29">
                  <c:v>0.17266560000000003</c:v>
                </c:pt>
                <c:pt idx="30">
                  <c:v>0.17784070000000002</c:v>
                </c:pt>
                <c:pt idx="31">
                  <c:v>0.17830230000000002</c:v>
                </c:pt>
                <c:pt idx="32">
                  <c:v>0.19790310000000003</c:v>
                </c:pt>
                <c:pt idx="33">
                  <c:v>0.18038310000000002</c:v>
                </c:pt>
                <c:pt idx="34">
                  <c:v>0.21484270000000003</c:v>
                </c:pt>
                <c:pt idx="35">
                  <c:v>0.23401350000000004</c:v>
                </c:pt>
                <c:pt idx="36">
                  <c:v>0.24374560000000003</c:v>
                </c:pt>
                <c:pt idx="37">
                  <c:v>0.25016890000000003</c:v>
                </c:pt>
                <c:pt idx="38">
                  <c:v>0.23073370000000004</c:v>
                </c:pt>
                <c:pt idx="39">
                  <c:v>0.20717620000000003</c:v>
                </c:pt>
                <c:pt idx="40">
                  <c:v>0.18121090000000004</c:v>
                </c:pt>
                <c:pt idx="41">
                  <c:v>0.19096760000000004</c:v>
                </c:pt>
                <c:pt idx="42">
                  <c:v>0.19488950000000005</c:v>
                </c:pt>
                <c:pt idx="43">
                  <c:v>0.23435300000000003</c:v>
                </c:pt>
                <c:pt idx="44">
                  <c:v>0.25817380000000001</c:v>
                </c:pt>
                <c:pt idx="45">
                  <c:v>0.27684160000000002</c:v>
                </c:pt>
                <c:pt idx="46">
                  <c:v>0.25823280000000004</c:v>
                </c:pt>
                <c:pt idx="47">
                  <c:v>0.26535620000000004</c:v>
                </c:pt>
                <c:pt idx="48">
                  <c:v>0.27114640000000007</c:v>
                </c:pt>
                <c:pt idx="49">
                  <c:v>0.26218290000000005</c:v>
                </c:pt>
                <c:pt idx="50">
                  <c:v>0.26278260000000003</c:v>
                </c:pt>
                <c:pt idx="51">
                  <c:v>0.26683880000000004</c:v>
                </c:pt>
                <c:pt idx="52">
                  <c:v>0.28029200000000004</c:v>
                </c:pt>
                <c:pt idx="53">
                  <c:v>0.26340000000000002</c:v>
                </c:pt>
                <c:pt idx="54">
                  <c:v>0.24919420000000003</c:v>
                </c:pt>
                <c:pt idx="55">
                  <c:v>0.24505620000000003</c:v>
                </c:pt>
                <c:pt idx="56">
                  <c:v>0.22761100000000004</c:v>
                </c:pt>
                <c:pt idx="57">
                  <c:v>0.24364150000000004</c:v>
                </c:pt>
                <c:pt idx="58">
                  <c:v>0.22418960000000004</c:v>
                </c:pt>
                <c:pt idx="59">
                  <c:v>0.20371680000000003</c:v>
                </c:pt>
                <c:pt idx="60">
                  <c:v>0.16803340000000003</c:v>
                </c:pt>
                <c:pt idx="61">
                  <c:v>0.15504430000000002</c:v>
                </c:pt>
                <c:pt idx="62">
                  <c:v>0.12904390000000002</c:v>
                </c:pt>
                <c:pt idx="63">
                  <c:v>0.15682210000000002</c:v>
                </c:pt>
                <c:pt idx="64">
                  <c:v>0.15577230000000003</c:v>
                </c:pt>
                <c:pt idx="65">
                  <c:v>0.10279730000000004</c:v>
                </c:pt>
                <c:pt idx="66">
                  <c:v>9.1883000000000034E-2</c:v>
                </c:pt>
                <c:pt idx="67">
                  <c:v>0.10327260000000003</c:v>
                </c:pt>
                <c:pt idx="68">
                  <c:v>2.9629700000000037E-2</c:v>
                </c:pt>
                <c:pt idx="69">
                  <c:v>-7.9399199999999961E-2</c:v>
                </c:pt>
                <c:pt idx="70">
                  <c:v>-9.854769999999996E-2</c:v>
                </c:pt>
                <c:pt idx="71">
                  <c:v>-7.1159999999999959E-2</c:v>
                </c:pt>
                <c:pt idx="72">
                  <c:v>-0.12493829999999996</c:v>
                </c:pt>
                <c:pt idx="73">
                  <c:v>-0.17106529999999998</c:v>
                </c:pt>
                <c:pt idx="74">
                  <c:v>-0.13464359999999997</c:v>
                </c:pt>
                <c:pt idx="75">
                  <c:v>-6.8453999999999973E-2</c:v>
                </c:pt>
                <c:pt idx="76">
                  <c:v>-3.0592399999999971E-2</c:v>
                </c:pt>
                <c:pt idx="77">
                  <c:v>-2.0299099999999973E-2</c:v>
                </c:pt>
                <c:pt idx="78">
                  <c:v>3.6641900000000026E-2</c:v>
                </c:pt>
                <c:pt idx="79">
                  <c:v>6.634020000000003E-2</c:v>
                </c:pt>
                <c:pt idx="80">
                  <c:v>0.10043630000000003</c:v>
                </c:pt>
                <c:pt idx="81">
                  <c:v>7.8061000000000033E-2</c:v>
                </c:pt>
                <c:pt idx="82">
                  <c:v>0.10180610000000004</c:v>
                </c:pt>
                <c:pt idx="83">
                  <c:v>0.12379550000000003</c:v>
                </c:pt>
                <c:pt idx="84">
                  <c:v>0.10576750000000003</c:v>
                </c:pt>
                <c:pt idx="85">
                  <c:v>0.11999930000000003</c:v>
                </c:pt>
                <c:pt idx="86">
                  <c:v>0.16505610000000004</c:v>
                </c:pt>
                <c:pt idx="87">
                  <c:v>0.16926240000000004</c:v>
                </c:pt>
                <c:pt idx="88">
                  <c:v>0.13649730000000004</c:v>
                </c:pt>
                <c:pt idx="89">
                  <c:v>0.11570610000000005</c:v>
                </c:pt>
                <c:pt idx="90">
                  <c:v>0.14606920000000004</c:v>
                </c:pt>
                <c:pt idx="91">
                  <c:v>0.14237670000000005</c:v>
                </c:pt>
                <c:pt idx="92">
                  <c:v>0.17638360000000006</c:v>
                </c:pt>
                <c:pt idx="93">
                  <c:v>0.20135920000000007</c:v>
                </c:pt>
                <c:pt idx="94">
                  <c:v>0.18978160000000008</c:v>
                </c:pt>
                <c:pt idx="95">
                  <c:v>0.21544480000000008</c:v>
                </c:pt>
                <c:pt idx="96">
                  <c:v>0.22380820000000007</c:v>
                </c:pt>
                <c:pt idx="97">
                  <c:v>0.23526260000000007</c:v>
                </c:pt>
                <c:pt idx="98">
                  <c:v>0.23135800000000006</c:v>
                </c:pt>
                <c:pt idx="99">
                  <c:v>0.24427140000000006</c:v>
                </c:pt>
                <c:pt idx="100">
                  <c:v>0.24490720000000005</c:v>
                </c:pt>
                <c:pt idx="101">
                  <c:v>0.22631600000000004</c:v>
                </c:pt>
                <c:pt idx="102">
                  <c:v>0.21652390000000005</c:v>
                </c:pt>
                <c:pt idx="103">
                  <c:v>0.16558610000000004</c:v>
                </c:pt>
                <c:pt idx="104">
                  <c:v>0.13726880000000005</c:v>
                </c:pt>
                <c:pt idx="105">
                  <c:v>0.17535670000000006</c:v>
                </c:pt>
                <c:pt idx="106">
                  <c:v>0.16778380000000007</c:v>
                </c:pt>
                <c:pt idx="107">
                  <c:v>0.17764560000000007</c:v>
                </c:pt>
                <c:pt idx="108">
                  <c:v>0.21201710000000007</c:v>
                </c:pt>
                <c:pt idx="109">
                  <c:v>0.23214980000000007</c:v>
                </c:pt>
                <c:pt idx="110">
                  <c:v>0.24218960000000006</c:v>
                </c:pt>
                <c:pt idx="111">
                  <c:v>0.23282020000000006</c:v>
                </c:pt>
                <c:pt idx="112">
                  <c:v>0.19727270000000005</c:v>
                </c:pt>
                <c:pt idx="113">
                  <c:v>0.21727370000000004</c:v>
                </c:pt>
                <c:pt idx="114">
                  <c:v>0.23589680000000005</c:v>
                </c:pt>
                <c:pt idx="115">
                  <c:v>0.24508330000000006</c:v>
                </c:pt>
                <c:pt idx="116">
                  <c:v>0.26011580000000006</c:v>
                </c:pt>
                <c:pt idx="117">
                  <c:v>0.26334320000000006</c:v>
                </c:pt>
                <c:pt idx="118">
                  <c:v>0.27385010000000004</c:v>
                </c:pt>
                <c:pt idx="119">
                  <c:v>0.28794820000000004</c:v>
                </c:pt>
                <c:pt idx="120">
                  <c:v>0.31781360000000003</c:v>
                </c:pt>
                <c:pt idx="121">
                  <c:v>0.33138350000000005</c:v>
                </c:pt>
                <c:pt idx="122">
                  <c:v>0.34737680000000004</c:v>
                </c:pt>
                <c:pt idx="123">
                  <c:v>0.36594770000000004</c:v>
                </c:pt>
                <c:pt idx="124">
                  <c:v>0.37435510000000005</c:v>
                </c:pt>
                <c:pt idx="125">
                  <c:v>0.35367270000000006</c:v>
                </c:pt>
                <c:pt idx="126">
                  <c:v>0.37651260000000009</c:v>
                </c:pt>
                <c:pt idx="127">
                  <c:v>0.36799770000000009</c:v>
                </c:pt>
                <c:pt idx="128">
                  <c:v>0.39743180000000011</c:v>
                </c:pt>
                <c:pt idx="129">
                  <c:v>0.42523120000000009</c:v>
                </c:pt>
                <c:pt idx="130">
                  <c:v>0.4349938000000001</c:v>
                </c:pt>
                <c:pt idx="131">
                  <c:v>0.44170740000000008</c:v>
                </c:pt>
                <c:pt idx="132">
                  <c:v>0.43242200000000008</c:v>
                </c:pt>
                <c:pt idx="133">
                  <c:v>0.45027620000000007</c:v>
                </c:pt>
                <c:pt idx="134">
                  <c:v>0.45537850000000007</c:v>
                </c:pt>
                <c:pt idx="135">
                  <c:v>0.46095890000000006</c:v>
                </c:pt>
                <c:pt idx="136">
                  <c:v>0.47913140000000004</c:v>
                </c:pt>
                <c:pt idx="137">
                  <c:v>0.49250770000000005</c:v>
                </c:pt>
                <c:pt idx="138">
                  <c:v>0.49011940000000004</c:v>
                </c:pt>
                <c:pt idx="139">
                  <c:v>0.49977750000000004</c:v>
                </c:pt>
                <c:pt idx="140">
                  <c:v>0.49131300000000006</c:v>
                </c:pt>
                <c:pt idx="141">
                  <c:v>0.50778450000000008</c:v>
                </c:pt>
                <c:pt idx="142">
                  <c:v>0.5301667000000001</c:v>
                </c:pt>
                <c:pt idx="143">
                  <c:v>0.54254810000000009</c:v>
                </c:pt>
                <c:pt idx="144">
                  <c:v>0.55332160000000008</c:v>
                </c:pt>
                <c:pt idx="145">
                  <c:v>0.57811800000000013</c:v>
                </c:pt>
                <c:pt idx="146">
                  <c:v>0.5957342000000001</c:v>
                </c:pt>
                <c:pt idx="147">
                  <c:v>0.59142440000000007</c:v>
                </c:pt>
                <c:pt idx="148">
                  <c:v>0.60534850000000007</c:v>
                </c:pt>
                <c:pt idx="149">
                  <c:v>0.58289950000000001</c:v>
                </c:pt>
                <c:pt idx="150">
                  <c:v>0.59502549999999998</c:v>
                </c:pt>
                <c:pt idx="151">
                  <c:v>0.56703459999999994</c:v>
                </c:pt>
                <c:pt idx="152">
                  <c:v>0.54037499999999994</c:v>
                </c:pt>
                <c:pt idx="153">
                  <c:v>0.58369079999999995</c:v>
                </c:pt>
                <c:pt idx="154">
                  <c:v>0.59148449999999997</c:v>
                </c:pt>
                <c:pt idx="155">
                  <c:v>0.58260210000000001</c:v>
                </c:pt>
                <c:pt idx="156">
                  <c:v>0.5462555</c:v>
                </c:pt>
                <c:pt idx="157">
                  <c:v>0.53753229999999996</c:v>
                </c:pt>
                <c:pt idx="158">
                  <c:v>0.56923429999999997</c:v>
                </c:pt>
                <c:pt idx="159">
                  <c:v>0.56964079999999995</c:v>
                </c:pt>
                <c:pt idx="160">
                  <c:v>0.58226679999999997</c:v>
                </c:pt>
                <c:pt idx="161">
                  <c:v>0.5818314</c:v>
                </c:pt>
                <c:pt idx="162">
                  <c:v>0.61157830000000002</c:v>
                </c:pt>
                <c:pt idx="163">
                  <c:v>0.61819820000000003</c:v>
                </c:pt>
                <c:pt idx="164">
                  <c:v>0.61202640000000008</c:v>
                </c:pt>
                <c:pt idx="165">
                  <c:v>0.60855450000000011</c:v>
                </c:pt>
                <c:pt idx="166">
                  <c:v>0.61636740000000012</c:v>
                </c:pt>
                <c:pt idx="167">
                  <c:v>0.63754220000000017</c:v>
                </c:pt>
                <c:pt idx="168">
                  <c:v>0.63869340000000019</c:v>
                </c:pt>
                <c:pt idx="169">
                  <c:v>0.67039550000000014</c:v>
                </c:pt>
                <c:pt idx="170">
                  <c:v>0.68852270000000015</c:v>
                </c:pt>
                <c:pt idx="171">
                  <c:v>0.69884710000000017</c:v>
                </c:pt>
                <c:pt idx="172">
                  <c:v>0.70479760000000014</c:v>
                </c:pt>
                <c:pt idx="173">
                  <c:v>0.7048620000000001</c:v>
                </c:pt>
                <c:pt idx="174">
                  <c:v>0.68524890000000005</c:v>
                </c:pt>
                <c:pt idx="175">
                  <c:v>0.68086640000000009</c:v>
                </c:pt>
                <c:pt idx="176">
                  <c:v>0.70743400000000012</c:v>
                </c:pt>
                <c:pt idx="177">
                  <c:v>0.74063010000000007</c:v>
                </c:pt>
                <c:pt idx="178">
                  <c:v>0.75416000000000005</c:v>
                </c:pt>
                <c:pt idx="179">
                  <c:v>0.75882630000000006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C6-614A-8226-A8D9920E3E0A}"/>
            </c:ext>
          </c:extLst>
        </c:ser>
        <c:ser>
          <c:idx val="3"/>
          <c:order val="3"/>
          <c:tx>
            <c:strRef>
              <c:f>'Figures 2'!$AI$3</c:f>
              <c:strCache>
                <c:ptCount val="1"/>
                <c:pt idx="0">
                  <c:v>UNIH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2'!$AE$4:$AE$183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2'!$AI$4:$AI$183</c:f>
              <c:numCache>
                <c:formatCode>0.00%</c:formatCode>
                <c:ptCount val="180"/>
                <c:pt idx="0">
                  <c:v>-5.7745329281216513E-3</c:v>
                </c:pt>
                <c:pt idx="1">
                  <c:v>1.2487555882715079E-2</c:v>
                </c:pt>
                <c:pt idx="2">
                  <c:v>1.6607161799324567E-2</c:v>
                </c:pt>
                <c:pt idx="3">
                  <c:v>2.9488190011810248E-2</c:v>
                </c:pt>
                <c:pt idx="4">
                  <c:v>3.9327245964544719E-2</c:v>
                </c:pt>
                <c:pt idx="5">
                  <c:v>9.7567450086931212E-2</c:v>
                </c:pt>
                <c:pt idx="6">
                  <c:v>8.8309577127253722E-2</c:v>
                </c:pt>
                <c:pt idx="7">
                  <c:v>0.11865118328395995</c:v>
                </c:pt>
                <c:pt idx="8">
                  <c:v>0.10484224545815742</c:v>
                </c:pt>
                <c:pt idx="9">
                  <c:v>0.12127490719590928</c:v>
                </c:pt>
                <c:pt idx="10">
                  <c:v>0.11241291110058615</c:v>
                </c:pt>
                <c:pt idx="11">
                  <c:v>0.13324666263830595</c:v>
                </c:pt>
                <c:pt idx="12">
                  <c:v>0.17126154889334608</c:v>
                </c:pt>
                <c:pt idx="13">
                  <c:v>0.18896175730267328</c:v>
                </c:pt>
                <c:pt idx="14">
                  <c:v>0.1750025824402526</c:v>
                </c:pt>
                <c:pt idx="15">
                  <c:v>0.15208672381007476</c:v>
                </c:pt>
                <c:pt idx="16">
                  <c:v>0.1392919829536135</c:v>
                </c:pt>
                <c:pt idx="17">
                  <c:v>0.16729303963339739</c:v>
                </c:pt>
                <c:pt idx="18">
                  <c:v>0.16163323425647985</c:v>
                </c:pt>
                <c:pt idx="19">
                  <c:v>0.16620949881932143</c:v>
                </c:pt>
                <c:pt idx="20">
                  <c:v>0.16400136848849495</c:v>
                </c:pt>
                <c:pt idx="21">
                  <c:v>0.14974902844868862</c:v>
                </c:pt>
                <c:pt idx="22">
                  <c:v>0.15196665645977045</c:v>
                </c:pt>
                <c:pt idx="23">
                  <c:v>0.16781987301467383</c:v>
                </c:pt>
                <c:pt idx="24">
                  <c:v>0.19070241286909645</c:v>
                </c:pt>
                <c:pt idx="25">
                  <c:v>0.18770251404992366</c:v>
                </c:pt>
                <c:pt idx="26">
                  <c:v>0.18606608459005153</c:v>
                </c:pt>
                <c:pt idx="27">
                  <c:v>0.18030700742358202</c:v>
                </c:pt>
                <c:pt idx="28">
                  <c:v>0.19707906067619621</c:v>
                </c:pt>
                <c:pt idx="29">
                  <c:v>0.2185850259108241</c:v>
                </c:pt>
                <c:pt idx="30">
                  <c:v>0.22250816407909194</c:v>
                </c:pt>
                <c:pt idx="31">
                  <c:v>0.22468943713480255</c:v>
                </c:pt>
                <c:pt idx="32">
                  <c:v>0.24048841792791448</c:v>
                </c:pt>
                <c:pt idx="33">
                  <c:v>0.2207829757372852</c:v>
                </c:pt>
                <c:pt idx="34">
                  <c:v>0.25290148860925077</c:v>
                </c:pt>
                <c:pt idx="35">
                  <c:v>0.27330678261690478</c:v>
                </c:pt>
                <c:pt idx="36">
                  <c:v>0.28528911165476295</c:v>
                </c:pt>
                <c:pt idx="37">
                  <c:v>0.2889515288158524</c:v>
                </c:pt>
                <c:pt idx="38">
                  <c:v>0.27872364483927531</c:v>
                </c:pt>
                <c:pt idx="39">
                  <c:v>0.26272098571482805</c:v>
                </c:pt>
                <c:pt idx="40">
                  <c:v>0.23787585130257288</c:v>
                </c:pt>
                <c:pt idx="41">
                  <c:v>0.24571885675936925</c:v>
                </c:pt>
                <c:pt idx="42">
                  <c:v>0.24919592361693438</c:v>
                </c:pt>
                <c:pt idx="43">
                  <c:v>0.2718908588000587</c:v>
                </c:pt>
                <c:pt idx="44">
                  <c:v>0.29124400896843505</c:v>
                </c:pt>
                <c:pt idx="45">
                  <c:v>0.30872798313743732</c:v>
                </c:pt>
                <c:pt idx="46">
                  <c:v>0.30034411885464041</c:v>
                </c:pt>
                <c:pt idx="47">
                  <c:v>0.30476718780543177</c:v>
                </c:pt>
                <c:pt idx="48">
                  <c:v>0.30867387780322297</c:v>
                </c:pt>
                <c:pt idx="49">
                  <c:v>0.30341760630266107</c:v>
                </c:pt>
                <c:pt idx="50">
                  <c:v>0.30527233477585441</c:v>
                </c:pt>
                <c:pt idx="51">
                  <c:v>0.31217439339249758</c:v>
                </c:pt>
                <c:pt idx="52">
                  <c:v>0.32284073443276795</c:v>
                </c:pt>
                <c:pt idx="53">
                  <c:v>0.30804772273200176</c:v>
                </c:pt>
                <c:pt idx="54">
                  <c:v>0.29595798141444501</c:v>
                </c:pt>
                <c:pt idx="55">
                  <c:v>0.29260171027064602</c:v>
                </c:pt>
                <c:pt idx="56">
                  <c:v>0.28933778792329423</c:v>
                </c:pt>
                <c:pt idx="57">
                  <c:v>0.30443063197398978</c:v>
                </c:pt>
                <c:pt idx="58">
                  <c:v>0.28860093559870631</c:v>
                </c:pt>
                <c:pt idx="59">
                  <c:v>0.26913416049893768</c:v>
                </c:pt>
                <c:pt idx="60">
                  <c:v>0.23447585340348165</c:v>
                </c:pt>
                <c:pt idx="61">
                  <c:v>0.21549398884114085</c:v>
                </c:pt>
                <c:pt idx="62">
                  <c:v>0.1872513710013741</c:v>
                </c:pt>
                <c:pt idx="63">
                  <c:v>0.21282236873238011</c:v>
                </c:pt>
                <c:pt idx="64">
                  <c:v>0.21144720868450789</c:v>
                </c:pt>
                <c:pt idx="65">
                  <c:v>0.15826258677743874</c:v>
                </c:pt>
                <c:pt idx="66">
                  <c:v>0.14746041126872103</c:v>
                </c:pt>
                <c:pt idx="67">
                  <c:v>0.16194900712254712</c:v>
                </c:pt>
                <c:pt idx="68">
                  <c:v>0.10005239155484512</c:v>
                </c:pt>
                <c:pt idx="69">
                  <c:v>9.5030414214700432E-3</c:v>
                </c:pt>
                <c:pt idx="70">
                  <c:v>-2.9418055030748166E-4</c:v>
                </c:pt>
                <c:pt idx="71">
                  <c:v>3.5637346604919212E-2</c:v>
                </c:pt>
                <c:pt idx="72">
                  <c:v>-3.265301087946558E-2</c:v>
                </c:pt>
                <c:pt idx="73">
                  <c:v>-7.7158935832801617E-2</c:v>
                </c:pt>
                <c:pt idx="74">
                  <c:v>-6.0795206283247492E-2</c:v>
                </c:pt>
                <c:pt idx="75">
                  <c:v>-5.7404740729465817E-3</c:v>
                </c:pt>
                <c:pt idx="76">
                  <c:v>3.3993682042976314E-2</c:v>
                </c:pt>
                <c:pt idx="77">
                  <c:v>5.114380383173818E-2</c:v>
                </c:pt>
                <c:pt idx="78">
                  <c:v>9.20436666043567E-2</c:v>
                </c:pt>
                <c:pt idx="79">
                  <c:v>0.11448626848241261</c:v>
                </c:pt>
                <c:pt idx="80">
                  <c:v>0.13614129608634684</c:v>
                </c:pt>
                <c:pt idx="81">
                  <c:v>0.11286027308531502</c:v>
                </c:pt>
                <c:pt idx="82">
                  <c:v>0.1369594021865464</c:v>
                </c:pt>
                <c:pt idx="83">
                  <c:v>0.15684426246942723</c:v>
                </c:pt>
                <c:pt idx="84">
                  <c:v>0.14216744616846352</c:v>
                </c:pt>
                <c:pt idx="85">
                  <c:v>0.14992134915628177</c:v>
                </c:pt>
                <c:pt idx="86">
                  <c:v>0.19451061735974523</c:v>
                </c:pt>
                <c:pt idx="87">
                  <c:v>0.1940833243363789</c:v>
                </c:pt>
                <c:pt idx="88">
                  <c:v>0.17923596757903132</c:v>
                </c:pt>
                <c:pt idx="89">
                  <c:v>0.16325824979021211</c:v>
                </c:pt>
                <c:pt idx="90">
                  <c:v>0.17847973591183638</c:v>
                </c:pt>
                <c:pt idx="91">
                  <c:v>0.18426778859950571</c:v>
                </c:pt>
                <c:pt idx="92">
                  <c:v>0.20047452491955625</c:v>
                </c:pt>
                <c:pt idx="93">
                  <c:v>0.22840137596833049</c:v>
                </c:pt>
                <c:pt idx="94">
                  <c:v>0.22694044950973805</c:v>
                </c:pt>
                <c:pt idx="95">
                  <c:v>0.2319113833195719</c:v>
                </c:pt>
                <c:pt idx="96">
                  <c:v>0.24092656916066579</c:v>
                </c:pt>
                <c:pt idx="97">
                  <c:v>0.241721378519239</c:v>
                </c:pt>
                <c:pt idx="98">
                  <c:v>0.23477163590275921</c:v>
                </c:pt>
                <c:pt idx="99">
                  <c:v>0.23585528934191771</c:v>
                </c:pt>
                <c:pt idx="100">
                  <c:v>0.24101164160124411</c:v>
                </c:pt>
                <c:pt idx="101">
                  <c:v>0.22195455505514305</c:v>
                </c:pt>
                <c:pt idx="102">
                  <c:v>0.21430897275752067</c:v>
                </c:pt>
                <c:pt idx="103">
                  <c:v>0.15988839839698432</c:v>
                </c:pt>
                <c:pt idx="104">
                  <c:v>0.1556446220894</c:v>
                </c:pt>
                <c:pt idx="105">
                  <c:v>0.17166015301571586</c:v>
                </c:pt>
                <c:pt idx="106">
                  <c:v>0.17511968727898838</c:v>
                </c:pt>
                <c:pt idx="107">
                  <c:v>0.19530089321003169</c:v>
                </c:pt>
                <c:pt idx="108">
                  <c:v>0.22242662500248209</c:v>
                </c:pt>
                <c:pt idx="109">
                  <c:v>0.21937369005853039</c:v>
                </c:pt>
                <c:pt idx="110">
                  <c:v>0.23693582511564515</c:v>
                </c:pt>
                <c:pt idx="111">
                  <c:v>0.23051921110121618</c:v>
                </c:pt>
                <c:pt idx="112">
                  <c:v>0.21177030573667735</c:v>
                </c:pt>
                <c:pt idx="113">
                  <c:v>0.22240269099261961</c:v>
                </c:pt>
                <c:pt idx="114">
                  <c:v>0.24203664108772338</c:v>
                </c:pt>
                <c:pt idx="115">
                  <c:v>0.23530915659945748</c:v>
                </c:pt>
                <c:pt idx="116">
                  <c:v>0.24902822592924806</c:v>
                </c:pt>
                <c:pt idx="117">
                  <c:v>0.24946361665511868</c:v>
                </c:pt>
                <c:pt idx="118">
                  <c:v>0.25501868622600954</c:v>
                </c:pt>
                <c:pt idx="119">
                  <c:v>0.26126476621071687</c:v>
                </c:pt>
                <c:pt idx="120">
                  <c:v>0.28207383853577506</c:v>
                </c:pt>
                <c:pt idx="121">
                  <c:v>0.30529210536310758</c:v>
                </c:pt>
                <c:pt idx="122">
                  <c:v>0.32485902147278356</c:v>
                </c:pt>
                <c:pt idx="123">
                  <c:v>0.34153997627152077</c:v>
                </c:pt>
                <c:pt idx="124">
                  <c:v>0.35198470848119895</c:v>
                </c:pt>
                <c:pt idx="125">
                  <c:v>0.34401481973403308</c:v>
                </c:pt>
                <c:pt idx="126">
                  <c:v>0.36008611511566629</c:v>
                </c:pt>
                <c:pt idx="127">
                  <c:v>0.36278880671804054</c:v>
                </c:pt>
                <c:pt idx="128">
                  <c:v>0.39095238230874818</c:v>
                </c:pt>
                <c:pt idx="129">
                  <c:v>0.41466604999764112</c:v>
                </c:pt>
                <c:pt idx="130">
                  <c:v>0.43116706371600799</c:v>
                </c:pt>
                <c:pt idx="131">
                  <c:v>0.43662912725189879</c:v>
                </c:pt>
                <c:pt idx="132">
                  <c:v>0.43308337172614342</c:v>
                </c:pt>
                <c:pt idx="133">
                  <c:v>0.4437224626341329</c:v>
                </c:pt>
                <c:pt idx="134">
                  <c:v>0.44699228773865657</c:v>
                </c:pt>
                <c:pt idx="135">
                  <c:v>0.45201359537039765</c:v>
                </c:pt>
                <c:pt idx="136">
                  <c:v>0.4697125435460891</c:v>
                </c:pt>
                <c:pt idx="137">
                  <c:v>0.48872270200632029</c:v>
                </c:pt>
                <c:pt idx="138">
                  <c:v>0.48876070740223926</c:v>
                </c:pt>
                <c:pt idx="139">
                  <c:v>0.49365339708919342</c:v>
                </c:pt>
                <c:pt idx="140">
                  <c:v>0.48851952987081321</c:v>
                </c:pt>
                <c:pt idx="141">
                  <c:v>0.51274564025091207</c:v>
                </c:pt>
                <c:pt idx="142">
                  <c:v>0.54090062281477003</c:v>
                </c:pt>
                <c:pt idx="143">
                  <c:v>0.56270845457913654</c:v>
                </c:pt>
                <c:pt idx="144">
                  <c:v>0.57780311488698433</c:v>
                </c:pt>
                <c:pt idx="145">
                  <c:v>0.60025790820704628</c:v>
                </c:pt>
                <c:pt idx="146">
                  <c:v>0.62401241225467308</c:v>
                </c:pt>
                <c:pt idx="147">
                  <c:v>0.6103943812355288</c:v>
                </c:pt>
                <c:pt idx="148">
                  <c:v>0.6278519218022548</c:v>
                </c:pt>
                <c:pt idx="149">
                  <c:v>0.60838187700292434</c:v>
                </c:pt>
                <c:pt idx="150">
                  <c:v>0.62657788436476636</c:v>
                </c:pt>
                <c:pt idx="151">
                  <c:v>0.60152635564880441</c:v>
                </c:pt>
                <c:pt idx="152">
                  <c:v>0.5794143795248986</c:v>
                </c:pt>
                <c:pt idx="153">
                  <c:v>0.6214550937141986</c:v>
                </c:pt>
                <c:pt idx="154">
                  <c:v>0.63025700725896572</c:v>
                </c:pt>
                <c:pt idx="155">
                  <c:v>0.62519899214574504</c:v>
                </c:pt>
                <c:pt idx="156">
                  <c:v>0.58401290177511112</c:v>
                </c:pt>
                <c:pt idx="157">
                  <c:v>0.5772332737724174</c:v>
                </c:pt>
                <c:pt idx="158">
                  <c:v>0.60093687491825654</c:v>
                </c:pt>
                <c:pt idx="159">
                  <c:v>0.59830962484482464</c:v>
                </c:pt>
                <c:pt idx="160">
                  <c:v>0.61653784928333155</c:v>
                </c:pt>
                <c:pt idx="161">
                  <c:v>0.61459905879102894</c:v>
                </c:pt>
                <c:pt idx="162">
                  <c:v>0.64627988558456106</c:v>
                </c:pt>
                <c:pt idx="163">
                  <c:v>0.64939504822956395</c:v>
                </c:pt>
                <c:pt idx="164">
                  <c:v>0.63667029512621542</c:v>
                </c:pt>
                <c:pt idx="165">
                  <c:v>0.63593836520371216</c:v>
                </c:pt>
                <c:pt idx="166">
                  <c:v>0.64657873578783154</c:v>
                </c:pt>
                <c:pt idx="167">
                  <c:v>0.66926393578170651</c:v>
                </c:pt>
                <c:pt idx="168">
                  <c:v>0.66415280626677142</c:v>
                </c:pt>
                <c:pt idx="169">
                  <c:v>0.69075085531606129</c:v>
                </c:pt>
                <c:pt idx="170">
                  <c:v>0.71308415841723449</c:v>
                </c:pt>
                <c:pt idx="171">
                  <c:v>0.72516348447484791</c:v>
                </c:pt>
                <c:pt idx="172">
                  <c:v>0.73617351298902722</c:v>
                </c:pt>
                <c:pt idx="173">
                  <c:v>0.73757153933041031</c:v>
                </c:pt>
                <c:pt idx="174">
                  <c:v>0.73184170716019215</c:v>
                </c:pt>
                <c:pt idx="175">
                  <c:v>0.73030302053630247</c:v>
                </c:pt>
                <c:pt idx="176">
                  <c:v>0.75086726488504585</c:v>
                </c:pt>
                <c:pt idx="177">
                  <c:v>0.77795560380792439</c:v>
                </c:pt>
                <c:pt idx="178">
                  <c:v>0.78880510248087987</c:v>
                </c:pt>
                <c:pt idx="179">
                  <c:v>0.79557250337305696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C6-614A-8226-A8D9920E3E0A}"/>
            </c:ext>
          </c:extLst>
        </c:ser>
        <c:ser>
          <c:idx val="4"/>
          <c:order val="4"/>
          <c:tx>
            <c:strRef>
              <c:f>'Figures 2'!$AJ$3</c:f>
              <c:strCache>
                <c:ptCount val="1"/>
                <c:pt idx="0">
                  <c:v>CUNIH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2'!$AE$4:$AE$183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2'!$AJ$4:$AJ$183</c:f>
              <c:numCache>
                <c:formatCode>0.00%</c:formatCode>
                <c:ptCount val="180"/>
                <c:pt idx="0">
                  <c:v>-5.7745329281216513E-3</c:v>
                </c:pt>
                <c:pt idx="1">
                  <c:v>1.2487555882715079E-2</c:v>
                </c:pt>
                <c:pt idx="2">
                  <c:v>1.6607161799324567E-2</c:v>
                </c:pt>
                <c:pt idx="3">
                  <c:v>2.9488190011810248E-2</c:v>
                </c:pt>
                <c:pt idx="4">
                  <c:v>3.9327245964544719E-2</c:v>
                </c:pt>
                <c:pt idx="5">
                  <c:v>9.7567450086931212E-2</c:v>
                </c:pt>
                <c:pt idx="6">
                  <c:v>8.8247170903523853E-2</c:v>
                </c:pt>
                <c:pt idx="7">
                  <c:v>0.11867163517335683</c:v>
                </c:pt>
                <c:pt idx="8">
                  <c:v>0.10442735613421805</c:v>
                </c:pt>
                <c:pt idx="9">
                  <c:v>0.12273142084459367</c:v>
                </c:pt>
                <c:pt idx="10">
                  <c:v>0.11240396832165772</c:v>
                </c:pt>
                <c:pt idx="11">
                  <c:v>0.13407336074546258</c:v>
                </c:pt>
                <c:pt idx="12">
                  <c:v>0.17644127671026277</c:v>
                </c:pt>
                <c:pt idx="13">
                  <c:v>0.19537084252385409</c:v>
                </c:pt>
                <c:pt idx="14">
                  <c:v>0.17168664098442629</c:v>
                </c:pt>
                <c:pt idx="15">
                  <c:v>0.14160093751162903</c:v>
                </c:pt>
                <c:pt idx="16">
                  <c:v>0.12906861608979014</c:v>
                </c:pt>
                <c:pt idx="17">
                  <c:v>0.16381945052267632</c:v>
                </c:pt>
                <c:pt idx="18">
                  <c:v>0.15858363782767793</c:v>
                </c:pt>
                <c:pt idx="19">
                  <c:v>0.16070591670111425</c:v>
                </c:pt>
                <c:pt idx="20">
                  <c:v>0.15761273194042705</c:v>
                </c:pt>
                <c:pt idx="21">
                  <c:v>0.13721843046672089</c:v>
                </c:pt>
                <c:pt idx="22">
                  <c:v>0.13598717728084384</c:v>
                </c:pt>
                <c:pt idx="23">
                  <c:v>0.15233228541509189</c:v>
                </c:pt>
                <c:pt idx="24">
                  <c:v>0.18160856257527036</c:v>
                </c:pt>
                <c:pt idx="25">
                  <c:v>0.17452960154651126</c:v>
                </c:pt>
                <c:pt idx="26">
                  <c:v>0.17543009831229078</c:v>
                </c:pt>
                <c:pt idx="27">
                  <c:v>0.16771399670885656</c:v>
                </c:pt>
                <c:pt idx="28">
                  <c:v>0.18262237421191474</c:v>
                </c:pt>
                <c:pt idx="29">
                  <c:v>0.20517857174851345</c:v>
                </c:pt>
                <c:pt idx="30">
                  <c:v>0.20776504162015205</c:v>
                </c:pt>
                <c:pt idx="31">
                  <c:v>0.20804302696892601</c:v>
                </c:pt>
                <c:pt idx="32">
                  <c:v>0.22781508924910848</c:v>
                </c:pt>
                <c:pt idx="33">
                  <c:v>0.20693773418915928</c:v>
                </c:pt>
                <c:pt idx="34">
                  <c:v>0.24504367842031388</c:v>
                </c:pt>
                <c:pt idx="35">
                  <c:v>0.2657312416032061</c:v>
                </c:pt>
                <c:pt idx="36">
                  <c:v>0.27667207593388649</c:v>
                </c:pt>
                <c:pt idx="37">
                  <c:v>0.28311517222730243</c:v>
                </c:pt>
                <c:pt idx="38">
                  <c:v>0.26228400591159257</c:v>
                </c:pt>
                <c:pt idx="39">
                  <c:v>0.23565100921855009</c:v>
                </c:pt>
                <c:pt idx="40">
                  <c:v>0.21003608931721113</c:v>
                </c:pt>
                <c:pt idx="41">
                  <c:v>0.22237108510958736</c:v>
                </c:pt>
                <c:pt idx="42">
                  <c:v>0.22444075980321576</c:v>
                </c:pt>
                <c:pt idx="43">
                  <c:v>0.26412782782853078</c:v>
                </c:pt>
                <c:pt idx="44">
                  <c:v>0.29068221455914084</c:v>
                </c:pt>
                <c:pt idx="45">
                  <c:v>0.31021272407485406</c:v>
                </c:pt>
                <c:pt idx="46">
                  <c:v>0.28845629635529579</c:v>
                </c:pt>
                <c:pt idx="47">
                  <c:v>0.29596458236902423</c:v>
                </c:pt>
                <c:pt idx="48">
                  <c:v>0.30039028519674232</c:v>
                </c:pt>
                <c:pt idx="49">
                  <c:v>0.2911494102272057</c:v>
                </c:pt>
                <c:pt idx="50">
                  <c:v>0.29167026033217713</c:v>
                </c:pt>
                <c:pt idx="51">
                  <c:v>0.29486341940992478</c:v>
                </c:pt>
                <c:pt idx="52">
                  <c:v>0.30829915836236543</c:v>
                </c:pt>
                <c:pt idx="53">
                  <c:v>0.28929549030454932</c:v>
                </c:pt>
                <c:pt idx="54">
                  <c:v>0.27537528551988211</c:v>
                </c:pt>
                <c:pt idx="55">
                  <c:v>0.27125208534779</c:v>
                </c:pt>
                <c:pt idx="56">
                  <c:v>0.25039825192525589</c:v>
                </c:pt>
                <c:pt idx="57">
                  <c:v>0.2666904186416818</c:v>
                </c:pt>
                <c:pt idx="58">
                  <c:v>0.25220837071557956</c:v>
                </c:pt>
                <c:pt idx="59">
                  <c:v>0.22882129955606278</c:v>
                </c:pt>
                <c:pt idx="60">
                  <c:v>0.19405165384866943</c:v>
                </c:pt>
                <c:pt idx="61">
                  <c:v>0.17509241353377275</c:v>
                </c:pt>
                <c:pt idx="62">
                  <c:v>0.14651992301455555</c:v>
                </c:pt>
                <c:pt idx="63">
                  <c:v>0.17234546439360338</c:v>
                </c:pt>
                <c:pt idx="64">
                  <c:v>0.17111538131824405</c:v>
                </c:pt>
                <c:pt idx="65">
                  <c:v>0.11793787907784667</c:v>
                </c:pt>
                <c:pt idx="66">
                  <c:v>0.1070740065739224</c:v>
                </c:pt>
                <c:pt idx="67">
                  <c:v>0.12126146975398859</c:v>
                </c:pt>
                <c:pt idx="68">
                  <c:v>5.9365898981856409E-2</c:v>
                </c:pt>
                <c:pt idx="69">
                  <c:v>-3.1183451151518667E-2</c:v>
                </c:pt>
                <c:pt idx="70">
                  <c:v>-4.0833683608742941E-2</c:v>
                </c:pt>
                <c:pt idx="71">
                  <c:v>-4.9021564535162432E-3</c:v>
                </c:pt>
                <c:pt idx="72">
                  <c:v>-7.4071675613069321E-2</c:v>
                </c:pt>
                <c:pt idx="73">
                  <c:v>-0.11843093938301816</c:v>
                </c:pt>
                <c:pt idx="74">
                  <c:v>-0.1019548016912049</c:v>
                </c:pt>
                <c:pt idx="75">
                  <c:v>-4.6773167224875768E-2</c:v>
                </c:pt>
                <c:pt idx="76">
                  <c:v>-6.6186012480384596E-3</c:v>
                </c:pt>
                <c:pt idx="77">
                  <c:v>1.076509555861551E-2</c:v>
                </c:pt>
                <c:pt idx="78">
                  <c:v>5.1565346015181611E-2</c:v>
                </c:pt>
                <c:pt idx="79">
                  <c:v>7.3956055204613319E-2</c:v>
                </c:pt>
                <c:pt idx="80">
                  <c:v>9.5656413557245204E-2</c:v>
                </c:pt>
                <c:pt idx="81">
                  <c:v>7.2482151221385668E-2</c:v>
                </c:pt>
                <c:pt idx="82">
                  <c:v>9.6675987008428124E-2</c:v>
                </c:pt>
                <c:pt idx="83">
                  <c:v>0.11657343925326935</c:v>
                </c:pt>
                <c:pt idx="84">
                  <c:v>0.10196714890780406</c:v>
                </c:pt>
                <c:pt idx="85">
                  <c:v>0.10981952211929646</c:v>
                </c:pt>
                <c:pt idx="86">
                  <c:v>0.15466327271107982</c:v>
                </c:pt>
                <c:pt idx="87">
                  <c:v>0.15426270780127285</c:v>
                </c:pt>
                <c:pt idx="88">
                  <c:v>0.1394447526942692</c:v>
                </c:pt>
                <c:pt idx="89">
                  <c:v>0.12348133706433456</c:v>
                </c:pt>
                <c:pt idx="90">
                  <c:v>0.13875386046979094</c:v>
                </c:pt>
                <c:pt idx="91">
                  <c:v>0.14471186694953306</c:v>
                </c:pt>
                <c:pt idx="92">
                  <c:v>0.16102246119638747</c:v>
                </c:pt>
                <c:pt idx="93">
                  <c:v>0.18905118343883537</c:v>
                </c:pt>
                <c:pt idx="94">
                  <c:v>0.18787106880556179</c:v>
                </c:pt>
                <c:pt idx="95">
                  <c:v>0.19286311056109265</c:v>
                </c:pt>
                <c:pt idx="96">
                  <c:v>0.20166701879156135</c:v>
                </c:pt>
                <c:pt idx="97">
                  <c:v>0.20240581923895407</c:v>
                </c:pt>
                <c:pt idx="98">
                  <c:v>0.19549520438559256</c:v>
                </c:pt>
                <c:pt idx="99">
                  <c:v>0.19663392825057227</c:v>
                </c:pt>
                <c:pt idx="100">
                  <c:v>0.20178141716790823</c:v>
                </c:pt>
                <c:pt idx="101">
                  <c:v>0.18277732295539037</c:v>
                </c:pt>
                <c:pt idx="102">
                  <c:v>0.17529976992015078</c:v>
                </c:pt>
                <c:pt idx="103">
                  <c:v>0.12070529977282543</c:v>
                </c:pt>
                <c:pt idx="104">
                  <c:v>0.1163963985977752</c:v>
                </c:pt>
                <c:pt idx="105">
                  <c:v>0.13254018690290725</c:v>
                </c:pt>
                <c:pt idx="106">
                  <c:v>0.13607643090570384</c:v>
                </c:pt>
                <c:pt idx="107">
                  <c:v>0.15637418637697403</c:v>
                </c:pt>
                <c:pt idx="108">
                  <c:v>0.18365080193224992</c:v>
                </c:pt>
                <c:pt idx="109">
                  <c:v>0.1803373611914216</c:v>
                </c:pt>
                <c:pt idx="110">
                  <c:v>0.19775456075418896</c:v>
                </c:pt>
                <c:pt idx="111">
                  <c:v>0.1914690969210642</c:v>
                </c:pt>
                <c:pt idx="112">
                  <c:v>0.17271914157006948</c:v>
                </c:pt>
                <c:pt idx="113">
                  <c:v>0.18352424932722844</c:v>
                </c:pt>
                <c:pt idx="114">
                  <c:v>0.20338956570039227</c:v>
                </c:pt>
                <c:pt idx="115">
                  <c:v>0.19626031861117441</c:v>
                </c:pt>
                <c:pt idx="116">
                  <c:v>0.20993851469448185</c:v>
                </c:pt>
                <c:pt idx="117">
                  <c:v>0.21035240376494399</c:v>
                </c:pt>
                <c:pt idx="118">
                  <c:v>0.21591478042508314</c:v>
                </c:pt>
                <c:pt idx="119">
                  <c:v>0.22197884918438107</c:v>
                </c:pt>
                <c:pt idx="120">
                  <c:v>0.24266960267256132</c:v>
                </c:pt>
                <c:pt idx="121">
                  <c:v>0.26620175311476374</c:v>
                </c:pt>
                <c:pt idx="122">
                  <c:v>0.28620700113794767</c:v>
                </c:pt>
                <c:pt idx="123">
                  <c:v>0.30268978236489441</c:v>
                </c:pt>
                <c:pt idx="124">
                  <c:v>0.31244911641300604</c:v>
                </c:pt>
                <c:pt idx="125">
                  <c:v>0.30435770612688817</c:v>
                </c:pt>
                <c:pt idx="126">
                  <c:v>0.31986883166878893</c:v>
                </c:pt>
                <c:pt idx="127">
                  <c:v>0.3229283074740083</c:v>
                </c:pt>
                <c:pt idx="128">
                  <c:v>0.3514546061570023</c:v>
                </c:pt>
                <c:pt idx="129">
                  <c:v>0.37521522685099162</c:v>
                </c:pt>
                <c:pt idx="130">
                  <c:v>0.39163064668241332</c:v>
                </c:pt>
                <c:pt idx="131">
                  <c:v>0.39665226978628215</c:v>
                </c:pt>
                <c:pt idx="132">
                  <c:v>0.39335836204824942</c:v>
                </c:pt>
                <c:pt idx="133">
                  <c:v>0.40360627082252853</c:v>
                </c:pt>
                <c:pt idx="134">
                  <c:v>0.4074455067060368</c:v>
                </c:pt>
                <c:pt idx="135">
                  <c:v>0.41241231853760746</c:v>
                </c:pt>
                <c:pt idx="136">
                  <c:v>0.43022585270287877</c:v>
                </c:pt>
                <c:pt idx="137">
                  <c:v>0.44988649346489712</c:v>
                </c:pt>
                <c:pt idx="138">
                  <c:v>0.45010048488809062</c:v>
                </c:pt>
                <c:pt idx="139">
                  <c:v>0.45485072554774703</c:v>
                </c:pt>
                <c:pt idx="140">
                  <c:v>0.44926385634396315</c:v>
                </c:pt>
                <c:pt idx="141">
                  <c:v>0.47437610457371793</c:v>
                </c:pt>
                <c:pt idx="142">
                  <c:v>0.50266376978694183</c:v>
                </c:pt>
                <c:pt idx="143">
                  <c:v>0.52477604525937327</c:v>
                </c:pt>
                <c:pt idx="144">
                  <c:v>0.53970914962030525</c:v>
                </c:pt>
                <c:pt idx="145">
                  <c:v>0.56213630951083871</c:v>
                </c:pt>
                <c:pt idx="146">
                  <c:v>0.58621247137314891</c:v>
                </c:pt>
                <c:pt idx="147">
                  <c:v>0.57223237843892005</c:v>
                </c:pt>
                <c:pt idx="148">
                  <c:v>0.58966132032871266</c:v>
                </c:pt>
                <c:pt idx="149">
                  <c:v>0.57045067896217305</c:v>
                </c:pt>
                <c:pt idx="150">
                  <c:v>0.5884815210066775</c:v>
                </c:pt>
                <c:pt idx="151">
                  <c:v>0.56326313339225098</c:v>
                </c:pt>
                <c:pt idx="152">
                  <c:v>0.54135188224024866</c:v>
                </c:pt>
                <c:pt idx="153">
                  <c:v>0.58358044301236089</c:v>
                </c:pt>
                <c:pt idx="154">
                  <c:v>0.59287835884547702</c:v>
                </c:pt>
                <c:pt idx="155">
                  <c:v>0.58815570797393124</c:v>
                </c:pt>
                <c:pt idx="156">
                  <c:v>0.54623543187570345</c:v>
                </c:pt>
                <c:pt idx="157">
                  <c:v>0.53962309795911545</c:v>
                </c:pt>
                <c:pt idx="158">
                  <c:v>0.56365475154872258</c:v>
                </c:pt>
                <c:pt idx="159">
                  <c:v>0.56052136033228195</c:v>
                </c:pt>
                <c:pt idx="160">
                  <c:v>0.57859256672485637</c:v>
                </c:pt>
                <c:pt idx="161">
                  <c:v>0.57735090377182774</c:v>
                </c:pt>
                <c:pt idx="162">
                  <c:v>0.6095164880867322</c:v>
                </c:pt>
                <c:pt idx="163">
                  <c:v>0.61225763132614752</c:v>
                </c:pt>
                <c:pt idx="164">
                  <c:v>0.598232816366571</c:v>
                </c:pt>
                <c:pt idx="165">
                  <c:v>0.59797838307839446</c:v>
                </c:pt>
                <c:pt idx="166">
                  <c:v>0.60866307551479504</c:v>
                </c:pt>
                <c:pt idx="167">
                  <c:v>0.63118555376219188</c:v>
                </c:pt>
                <c:pt idx="168">
                  <c:v>0.62616827138474151</c:v>
                </c:pt>
                <c:pt idx="169">
                  <c:v>0.65809673689150072</c:v>
                </c:pt>
                <c:pt idx="170">
                  <c:v>0.6813441111830445</c:v>
                </c:pt>
                <c:pt idx="171">
                  <c:v>0.69269486772416067</c:v>
                </c:pt>
                <c:pt idx="172">
                  <c:v>0.69853497222010474</c:v>
                </c:pt>
                <c:pt idx="173">
                  <c:v>0.69815183089887123</c:v>
                </c:pt>
                <c:pt idx="174">
                  <c:v>0.6752556686011344</c:v>
                </c:pt>
                <c:pt idx="175">
                  <c:v>0.66956080285208452</c:v>
                </c:pt>
                <c:pt idx="176">
                  <c:v>0.69815358598560306</c:v>
                </c:pt>
                <c:pt idx="177">
                  <c:v>0.73234723416786951</c:v>
                </c:pt>
                <c:pt idx="178">
                  <c:v>0.74891195430773305</c:v>
                </c:pt>
                <c:pt idx="179">
                  <c:v>0.75261375510716211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C6-614A-8226-A8D9920E3E0A}"/>
            </c:ext>
          </c:extLst>
        </c:ser>
        <c:ser>
          <c:idx val="5"/>
          <c:order val="5"/>
          <c:tx>
            <c:strRef>
              <c:f>'Figures 2'!$AK$3</c:f>
              <c:strCache>
                <c:ptCount val="1"/>
                <c:pt idx="0">
                  <c:v>MV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2'!$AE$4:$AE$183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2'!$AK$4:$AK$183</c:f>
              <c:numCache>
                <c:formatCode>0.00%</c:formatCode>
                <c:ptCount val="180"/>
                <c:pt idx="0">
                  <c:v>-2.1502400000000001E-2</c:v>
                </c:pt>
                <c:pt idx="1">
                  <c:v>-4.6439599999999998E-2</c:v>
                </c:pt>
                <c:pt idx="2">
                  <c:v>-5.61445E-2</c:v>
                </c:pt>
                <c:pt idx="3">
                  <c:v>-3.30219E-2</c:v>
                </c:pt>
                <c:pt idx="4">
                  <c:v>-3.9770000000000014E-3</c:v>
                </c:pt>
                <c:pt idx="5">
                  <c:v>-1.5158500000000002E-2</c:v>
                </c:pt>
                <c:pt idx="6">
                  <c:v>-1.3037400000000001E-2</c:v>
                </c:pt>
                <c:pt idx="7">
                  <c:v>-1.2673900000000002E-2</c:v>
                </c:pt>
                <c:pt idx="8">
                  <c:v>-1.4965800000000001E-2</c:v>
                </c:pt>
                <c:pt idx="9">
                  <c:v>-2.2771600000000003E-2</c:v>
                </c:pt>
                <c:pt idx="10">
                  <c:v>-1.5582700000000003E-2</c:v>
                </c:pt>
                <c:pt idx="11">
                  <c:v>5.4192999999999967E-3</c:v>
                </c:pt>
                <c:pt idx="12">
                  <c:v>1.6092199999999997E-2</c:v>
                </c:pt>
                <c:pt idx="13">
                  <c:v>3.4640099999999993E-2</c:v>
                </c:pt>
                <c:pt idx="14">
                  <c:v>2.5735299999999996E-2</c:v>
                </c:pt>
                <c:pt idx="15">
                  <c:v>2.8093099999999996E-2</c:v>
                </c:pt>
                <c:pt idx="16">
                  <c:v>3.4579199999999997E-2</c:v>
                </c:pt>
                <c:pt idx="17">
                  <c:v>5.5441299999999999E-2</c:v>
                </c:pt>
                <c:pt idx="18">
                  <c:v>3.6865599999999998E-2</c:v>
                </c:pt>
                <c:pt idx="19">
                  <c:v>4.5712000000000003E-2</c:v>
                </c:pt>
                <c:pt idx="20">
                  <c:v>4.2175700000000003E-2</c:v>
                </c:pt>
                <c:pt idx="21">
                  <c:v>4.34743E-2</c:v>
                </c:pt>
                <c:pt idx="22">
                  <c:v>5.5782999999999999E-2</c:v>
                </c:pt>
                <c:pt idx="23">
                  <c:v>6.6694500000000004E-2</c:v>
                </c:pt>
                <c:pt idx="24">
                  <c:v>6.6942700000000008E-2</c:v>
                </c:pt>
                <c:pt idx="25">
                  <c:v>7.6446700000000006E-2</c:v>
                </c:pt>
                <c:pt idx="26">
                  <c:v>6.5962000000000007E-2</c:v>
                </c:pt>
                <c:pt idx="27">
                  <c:v>6.2685300000000013E-2</c:v>
                </c:pt>
                <c:pt idx="28">
                  <c:v>7.8069900000000012E-2</c:v>
                </c:pt>
                <c:pt idx="29">
                  <c:v>8.2510200000000006E-2</c:v>
                </c:pt>
                <c:pt idx="30">
                  <c:v>8.7568900000000005E-2</c:v>
                </c:pt>
                <c:pt idx="31">
                  <c:v>0.1004015</c:v>
                </c:pt>
                <c:pt idx="32">
                  <c:v>9.3341000000000007E-2</c:v>
                </c:pt>
                <c:pt idx="33">
                  <c:v>8.7759800000000013E-2</c:v>
                </c:pt>
                <c:pt idx="34">
                  <c:v>0.10525590000000001</c:v>
                </c:pt>
                <c:pt idx="35">
                  <c:v>0.12239770000000001</c:v>
                </c:pt>
                <c:pt idx="36">
                  <c:v>0.13262300000000002</c:v>
                </c:pt>
                <c:pt idx="37">
                  <c:v>0.12909050000000002</c:v>
                </c:pt>
                <c:pt idx="38">
                  <c:v>0.13708900000000002</c:v>
                </c:pt>
                <c:pt idx="39">
                  <c:v>0.13366140000000001</c:v>
                </c:pt>
                <c:pt idx="40">
                  <c:v>0.11572160000000001</c:v>
                </c:pt>
                <c:pt idx="41">
                  <c:v>0.1171717</c:v>
                </c:pt>
                <c:pt idx="42">
                  <c:v>0.11577460000000001</c:v>
                </c:pt>
                <c:pt idx="43">
                  <c:v>0.12755170000000002</c:v>
                </c:pt>
                <c:pt idx="44">
                  <c:v>0.13586390000000001</c:v>
                </c:pt>
                <c:pt idx="45">
                  <c:v>0.1446798</c:v>
                </c:pt>
                <c:pt idx="46">
                  <c:v>0.15665789999999999</c:v>
                </c:pt>
                <c:pt idx="47">
                  <c:v>0.14985619999999999</c:v>
                </c:pt>
                <c:pt idx="48">
                  <c:v>0.15439649999999999</c:v>
                </c:pt>
                <c:pt idx="49">
                  <c:v>0.1520415</c:v>
                </c:pt>
                <c:pt idx="50">
                  <c:v>0.14523269999999999</c:v>
                </c:pt>
                <c:pt idx="51">
                  <c:v>0.14442049999999998</c:v>
                </c:pt>
                <c:pt idx="52">
                  <c:v>0.14719129999999997</c:v>
                </c:pt>
                <c:pt idx="53">
                  <c:v>0.13325829999999997</c:v>
                </c:pt>
                <c:pt idx="54">
                  <c:v>0.12425029999999997</c:v>
                </c:pt>
                <c:pt idx="55">
                  <c:v>0.11985279999999997</c:v>
                </c:pt>
                <c:pt idx="56">
                  <c:v>0.11668819999999996</c:v>
                </c:pt>
                <c:pt idx="57">
                  <c:v>0.11750019999999996</c:v>
                </c:pt>
                <c:pt idx="58">
                  <c:v>0.10728689999999996</c:v>
                </c:pt>
                <c:pt idx="59">
                  <c:v>9.276889999999996E-2</c:v>
                </c:pt>
                <c:pt idx="60">
                  <c:v>6.8045999999999968E-2</c:v>
                </c:pt>
                <c:pt idx="61">
                  <c:v>6.3845199999999963E-2</c:v>
                </c:pt>
                <c:pt idx="62">
                  <c:v>4.9949599999999962E-2</c:v>
                </c:pt>
                <c:pt idx="63">
                  <c:v>5.025839999999996E-2</c:v>
                </c:pt>
                <c:pt idx="64">
                  <c:v>4.195629999999996E-2</c:v>
                </c:pt>
                <c:pt idx="65">
                  <c:v>-2.46560000000004E-3</c:v>
                </c:pt>
                <c:pt idx="66">
                  <c:v>-2.573830000000004E-2</c:v>
                </c:pt>
                <c:pt idx="67">
                  <c:v>-3.1196000000000418E-3</c:v>
                </c:pt>
                <c:pt idx="68">
                  <c:v>-7.5140200000000046E-2</c:v>
                </c:pt>
                <c:pt idx="69">
                  <c:v>-0.10673690000000005</c:v>
                </c:pt>
                <c:pt idx="70">
                  <c:v>-0.17012370000000004</c:v>
                </c:pt>
                <c:pt idx="71">
                  <c:v>-0.12200670000000005</c:v>
                </c:pt>
                <c:pt idx="72">
                  <c:v>-0.13454190000000005</c:v>
                </c:pt>
                <c:pt idx="73">
                  <c:v>-0.19744290000000003</c:v>
                </c:pt>
                <c:pt idx="74">
                  <c:v>-0.19710170000000002</c:v>
                </c:pt>
                <c:pt idx="75">
                  <c:v>-0.14380520000000002</c:v>
                </c:pt>
                <c:pt idx="76">
                  <c:v>-0.13940580000000002</c:v>
                </c:pt>
                <c:pt idx="77">
                  <c:v>-0.11421240000000002</c:v>
                </c:pt>
                <c:pt idx="78">
                  <c:v>-8.0108500000000027E-2</c:v>
                </c:pt>
                <c:pt idx="79">
                  <c:v>-5.319390000000003E-2</c:v>
                </c:pt>
                <c:pt idx="80">
                  <c:v>-4.5202800000000029E-2</c:v>
                </c:pt>
                <c:pt idx="81">
                  <c:v>-6.1720000000000025E-2</c:v>
                </c:pt>
                <c:pt idx="82">
                  <c:v>-5.2076600000000028E-2</c:v>
                </c:pt>
                <c:pt idx="83">
                  <c:v>-1.9448700000000027E-2</c:v>
                </c:pt>
                <c:pt idx="84">
                  <c:v>-2.9464300000000027E-2</c:v>
                </c:pt>
                <c:pt idx="85">
                  <c:v>-3.9078700000000029E-2</c:v>
                </c:pt>
                <c:pt idx="86">
                  <c:v>-7.196800000000031E-3</c:v>
                </c:pt>
                <c:pt idx="87">
                  <c:v>-6.9676000000000312E-3</c:v>
                </c:pt>
                <c:pt idx="88">
                  <c:v>-1.1883800000000031E-2</c:v>
                </c:pt>
                <c:pt idx="89">
                  <c:v>7.688199999999968E-3</c:v>
                </c:pt>
                <c:pt idx="90">
                  <c:v>1.1609599999999968E-2</c:v>
                </c:pt>
                <c:pt idx="91">
                  <c:v>3.1808899999999966E-2</c:v>
                </c:pt>
                <c:pt idx="92">
                  <c:v>2.5694599999999967E-2</c:v>
                </c:pt>
                <c:pt idx="93">
                  <c:v>4.7256699999999971E-2</c:v>
                </c:pt>
                <c:pt idx="94">
                  <c:v>3.9078899999999972E-2</c:v>
                </c:pt>
                <c:pt idx="95">
                  <c:v>4.2581899999999971E-2</c:v>
                </c:pt>
                <c:pt idx="96">
                  <c:v>6.1153999999999972E-2</c:v>
                </c:pt>
                <c:pt idx="97">
                  <c:v>5.9512899999999973E-2</c:v>
                </c:pt>
                <c:pt idx="98">
                  <c:v>4.1104099999999977E-2</c:v>
                </c:pt>
                <c:pt idx="99">
                  <c:v>3.7442499999999976E-2</c:v>
                </c:pt>
                <c:pt idx="100">
                  <c:v>5.7064499999999976E-2</c:v>
                </c:pt>
                <c:pt idx="101">
                  <c:v>3.1277899999999977E-2</c:v>
                </c:pt>
                <c:pt idx="102">
                  <c:v>2.5704499999999977E-2</c:v>
                </c:pt>
                <c:pt idx="103">
                  <c:v>-1.5757800000000023E-2</c:v>
                </c:pt>
                <c:pt idx="104">
                  <c:v>-1.3250000000000223E-3</c:v>
                </c:pt>
                <c:pt idx="105">
                  <c:v>-6.9588000000000219E-3</c:v>
                </c:pt>
                <c:pt idx="106">
                  <c:v>-1.0241500000000021E-2</c:v>
                </c:pt>
                <c:pt idx="107">
                  <c:v>-2.5728000000000218E-3</c:v>
                </c:pt>
                <c:pt idx="108">
                  <c:v>1.2789999999999978E-2</c:v>
                </c:pt>
                <c:pt idx="109">
                  <c:v>2.8869999999999979E-2</c:v>
                </c:pt>
                <c:pt idx="110">
                  <c:v>5.545029999999998E-2</c:v>
                </c:pt>
                <c:pt idx="111">
                  <c:v>4.2242099999999977E-2</c:v>
                </c:pt>
                <c:pt idx="112">
                  <c:v>3.3919999999999978E-2</c:v>
                </c:pt>
                <c:pt idx="113">
                  <c:v>3.210929999999998E-2</c:v>
                </c:pt>
                <c:pt idx="114">
                  <c:v>3.6157599999999977E-2</c:v>
                </c:pt>
                <c:pt idx="115">
                  <c:v>4.8912699999999976E-2</c:v>
                </c:pt>
                <c:pt idx="116">
                  <c:v>6.2747799999999979E-2</c:v>
                </c:pt>
                <c:pt idx="117">
                  <c:v>6.9363199999999972E-2</c:v>
                </c:pt>
                <c:pt idx="118">
                  <c:v>7.0752099999999971E-2</c:v>
                </c:pt>
                <c:pt idx="119">
                  <c:v>8.2283299999999976E-2</c:v>
                </c:pt>
                <c:pt idx="120">
                  <c:v>9.7410099999999972E-2</c:v>
                </c:pt>
                <c:pt idx="121">
                  <c:v>0.12092229999999997</c:v>
                </c:pt>
                <c:pt idx="122">
                  <c:v>0.12133489999999997</c:v>
                </c:pt>
                <c:pt idx="123">
                  <c:v>0.13780759999999997</c:v>
                </c:pt>
                <c:pt idx="124">
                  <c:v>0.17559749999999996</c:v>
                </c:pt>
                <c:pt idx="125">
                  <c:v>0.17847959999999996</c:v>
                </c:pt>
                <c:pt idx="126">
                  <c:v>0.19804859999999996</c:v>
                </c:pt>
                <c:pt idx="127">
                  <c:v>0.20631239999999995</c:v>
                </c:pt>
                <c:pt idx="128">
                  <c:v>0.21769759999999996</c:v>
                </c:pt>
                <c:pt idx="129">
                  <c:v>0.24622959999999997</c:v>
                </c:pt>
                <c:pt idx="130">
                  <c:v>0.26508879999999996</c:v>
                </c:pt>
                <c:pt idx="131">
                  <c:v>0.27373289999999995</c:v>
                </c:pt>
                <c:pt idx="132">
                  <c:v>0.29249609999999993</c:v>
                </c:pt>
                <c:pt idx="133">
                  <c:v>0.3035874999999999</c:v>
                </c:pt>
                <c:pt idx="134">
                  <c:v>0.29549979999999992</c:v>
                </c:pt>
                <c:pt idx="135">
                  <c:v>0.29905329999999991</c:v>
                </c:pt>
                <c:pt idx="136">
                  <c:v>0.31542199999999992</c:v>
                </c:pt>
                <c:pt idx="137">
                  <c:v>0.32209199999999993</c:v>
                </c:pt>
                <c:pt idx="138">
                  <c:v>0.32900569999999996</c:v>
                </c:pt>
                <c:pt idx="139">
                  <c:v>0.33646889999999996</c:v>
                </c:pt>
                <c:pt idx="140">
                  <c:v>0.34077309999999994</c:v>
                </c:pt>
                <c:pt idx="141">
                  <c:v>0.34804539999999995</c:v>
                </c:pt>
                <c:pt idx="142">
                  <c:v>0.36473489999999997</c:v>
                </c:pt>
                <c:pt idx="143">
                  <c:v>0.38728449999999998</c:v>
                </c:pt>
                <c:pt idx="144">
                  <c:v>0.46116369999999995</c:v>
                </c:pt>
                <c:pt idx="145">
                  <c:v>0.48161089999999995</c:v>
                </c:pt>
                <c:pt idx="146">
                  <c:v>0.50977039999999996</c:v>
                </c:pt>
                <c:pt idx="147">
                  <c:v>0.48975209999999997</c:v>
                </c:pt>
                <c:pt idx="148">
                  <c:v>0.50263799999999992</c:v>
                </c:pt>
                <c:pt idx="149">
                  <c:v>0.47783449999999994</c:v>
                </c:pt>
                <c:pt idx="150">
                  <c:v>0.50318479999999999</c:v>
                </c:pt>
                <c:pt idx="151">
                  <c:v>0.48564099999999999</c:v>
                </c:pt>
                <c:pt idx="152">
                  <c:v>0.46628930000000002</c:v>
                </c:pt>
                <c:pt idx="153">
                  <c:v>0.50004930000000003</c:v>
                </c:pt>
                <c:pt idx="154">
                  <c:v>0.49950670000000003</c:v>
                </c:pt>
                <c:pt idx="155">
                  <c:v>0.51539860000000004</c:v>
                </c:pt>
                <c:pt idx="156">
                  <c:v>0.49106460000000002</c:v>
                </c:pt>
                <c:pt idx="157">
                  <c:v>0.50796220000000003</c:v>
                </c:pt>
                <c:pt idx="158">
                  <c:v>0.5202485</c:v>
                </c:pt>
                <c:pt idx="159">
                  <c:v>0.53772750000000002</c:v>
                </c:pt>
                <c:pt idx="160">
                  <c:v>0.55232590000000004</c:v>
                </c:pt>
                <c:pt idx="161">
                  <c:v>0.58262200000000008</c:v>
                </c:pt>
                <c:pt idx="162">
                  <c:v>0.61450860000000007</c:v>
                </c:pt>
                <c:pt idx="163">
                  <c:v>0.62535550000000006</c:v>
                </c:pt>
                <c:pt idx="164">
                  <c:v>0.62329570000000012</c:v>
                </c:pt>
                <c:pt idx="165">
                  <c:v>0.61518600000000012</c:v>
                </c:pt>
                <c:pt idx="166">
                  <c:v>0.59245080000000017</c:v>
                </c:pt>
                <c:pt idx="167">
                  <c:v>0.61310030000000015</c:v>
                </c:pt>
                <c:pt idx="168">
                  <c:v>0.60645840000000018</c:v>
                </c:pt>
                <c:pt idx="169">
                  <c:v>0.63261380000000023</c:v>
                </c:pt>
                <c:pt idx="170">
                  <c:v>0.65438890000000027</c:v>
                </c:pt>
                <c:pt idx="171">
                  <c:v>0.67336450000000025</c:v>
                </c:pt>
                <c:pt idx="172">
                  <c:v>0.69024650000000021</c:v>
                </c:pt>
                <c:pt idx="173">
                  <c:v>0.67944490000000024</c:v>
                </c:pt>
                <c:pt idx="174">
                  <c:v>0.68251280000000025</c:v>
                </c:pt>
                <c:pt idx="175">
                  <c:v>0.68701690000000026</c:v>
                </c:pt>
                <c:pt idx="176">
                  <c:v>0.69639100000000032</c:v>
                </c:pt>
                <c:pt idx="177">
                  <c:v>0.72601080000000029</c:v>
                </c:pt>
                <c:pt idx="178">
                  <c:v>0.73772070000000034</c:v>
                </c:pt>
                <c:pt idx="179">
                  <c:v>0.73946960000000039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C6-614A-8226-A8D9920E3E0A}"/>
            </c:ext>
          </c:extLst>
        </c:ser>
        <c:ser>
          <c:idx val="6"/>
          <c:order val="6"/>
          <c:tx>
            <c:strRef>
              <c:f>'Figures 2'!$AL$3</c:f>
              <c:strCache>
                <c:ptCount val="1"/>
                <c:pt idx="0">
                  <c:v>CMV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2'!$AE$4:$AE$183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2'!$AL$4:$AL$183</c:f>
              <c:numCache>
                <c:formatCode>0.00%</c:formatCode>
                <c:ptCount val="180"/>
                <c:pt idx="0">
                  <c:v>-2.1502400000000001E-2</c:v>
                </c:pt>
                <c:pt idx="1">
                  <c:v>-4.6439599999999998E-2</c:v>
                </c:pt>
                <c:pt idx="2">
                  <c:v>-5.61445E-2</c:v>
                </c:pt>
                <c:pt idx="3">
                  <c:v>-3.30219E-2</c:v>
                </c:pt>
                <c:pt idx="4">
                  <c:v>-3.9770000000000014E-3</c:v>
                </c:pt>
                <c:pt idx="5">
                  <c:v>-1.5158500000000002E-2</c:v>
                </c:pt>
                <c:pt idx="6">
                  <c:v>-1.8996200000000001E-2</c:v>
                </c:pt>
                <c:pt idx="7">
                  <c:v>-1.24551E-2</c:v>
                </c:pt>
                <c:pt idx="8">
                  <c:v>-1.7564900000000001E-2</c:v>
                </c:pt>
                <c:pt idx="9">
                  <c:v>-1.5517800000000002E-2</c:v>
                </c:pt>
                <c:pt idx="10">
                  <c:v>-1.0953500000000001E-2</c:v>
                </c:pt>
                <c:pt idx="11">
                  <c:v>1.2721399999999997E-2</c:v>
                </c:pt>
                <c:pt idx="12">
                  <c:v>4.1634599999999994E-2</c:v>
                </c:pt>
                <c:pt idx="13">
                  <c:v>6.3072599999999993E-2</c:v>
                </c:pt>
                <c:pt idx="14">
                  <c:v>2.1373099999999992E-2</c:v>
                </c:pt>
                <c:pt idx="15">
                  <c:v>-1.2297000000000009E-2</c:v>
                </c:pt>
                <c:pt idx="16">
                  <c:v>-1.340540000000001E-2</c:v>
                </c:pt>
                <c:pt idx="17">
                  <c:v>3.169219999999999E-2</c:v>
                </c:pt>
                <c:pt idx="18">
                  <c:v>1.917099999999999E-2</c:v>
                </c:pt>
                <c:pt idx="19">
                  <c:v>1.766269999999999E-2</c:v>
                </c:pt>
                <c:pt idx="20">
                  <c:v>1.7558499999999991E-2</c:v>
                </c:pt>
                <c:pt idx="21">
                  <c:v>-3.9212000000000101E-3</c:v>
                </c:pt>
                <c:pt idx="22">
                  <c:v>1.5945999999999903E-3</c:v>
                </c:pt>
                <c:pt idx="23">
                  <c:v>1.451319999999999E-2</c:v>
                </c:pt>
                <c:pt idx="24">
                  <c:v>3.873639999999999E-2</c:v>
                </c:pt>
                <c:pt idx="25">
                  <c:v>3.6146099999999994E-2</c:v>
                </c:pt>
                <c:pt idx="26">
                  <c:v>3.2856699999999996E-2</c:v>
                </c:pt>
                <c:pt idx="27">
                  <c:v>2.1139099999999994E-2</c:v>
                </c:pt>
                <c:pt idx="28">
                  <c:v>2.6746699999999995E-2</c:v>
                </c:pt>
                <c:pt idx="29">
                  <c:v>4.2775499999999994E-2</c:v>
                </c:pt>
                <c:pt idx="30">
                  <c:v>4.2452499999999997E-2</c:v>
                </c:pt>
                <c:pt idx="31">
                  <c:v>4.7998399999999997E-2</c:v>
                </c:pt>
                <c:pt idx="32">
                  <c:v>6.4321199999999995E-2</c:v>
                </c:pt>
                <c:pt idx="33">
                  <c:v>4.78518E-2</c:v>
                </c:pt>
                <c:pt idx="34">
                  <c:v>8.5954500000000003E-2</c:v>
                </c:pt>
                <c:pt idx="35">
                  <c:v>0.1035403</c:v>
                </c:pt>
                <c:pt idx="36">
                  <c:v>0.1164327</c:v>
                </c:pt>
                <c:pt idx="37">
                  <c:v>0.1173136</c:v>
                </c:pt>
                <c:pt idx="38">
                  <c:v>8.7789300000000001E-2</c:v>
                </c:pt>
                <c:pt idx="39">
                  <c:v>6.7148200000000005E-2</c:v>
                </c:pt>
                <c:pt idx="40">
                  <c:v>4.2240900000000005E-2</c:v>
                </c:pt>
                <c:pt idx="41">
                  <c:v>5.2965700000000004E-2</c:v>
                </c:pt>
                <c:pt idx="42">
                  <c:v>5.2436400000000001E-2</c:v>
                </c:pt>
                <c:pt idx="43">
                  <c:v>0.1054215</c:v>
                </c:pt>
                <c:pt idx="44">
                  <c:v>0.12691430000000001</c:v>
                </c:pt>
                <c:pt idx="45">
                  <c:v>0.1442116</c:v>
                </c:pt>
                <c:pt idx="46">
                  <c:v>0.1264065</c:v>
                </c:pt>
                <c:pt idx="47">
                  <c:v>0.1254634</c:v>
                </c:pt>
                <c:pt idx="48">
                  <c:v>0.12668940000000001</c:v>
                </c:pt>
                <c:pt idx="49">
                  <c:v>0.1195041</c:v>
                </c:pt>
                <c:pt idx="50">
                  <c:v>0.11637360000000001</c:v>
                </c:pt>
                <c:pt idx="51">
                  <c:v>0.11147410000000001</c:v>
                </c:pt>
                <c:pt idx="52">
                  <c:v>0.12079530000000001</c:v>
                </c:pt>
                <c:pt idx="53">
                  <c:v>0.1027624</c:v>
                </c:pt>
                <c:pt idx="54">
                  <c:v>9.0622500000000009E-2</c:v>
                </c:pt>
                <c:pt idx="55">
                  <c:v>8.1472400000000014E-2</c:v>
                </c:pt>
                <c:pt idx="56">
                  <c:v>6.3397000000000009E-2</c:v>
                </c:pt>
                <c:pt idx="57">
                  <c:v>7.085530000000001E-2</c:v>
                </c:pt>
                <c:pt idx="58">
                  <c:v>5.767520000000001E-2</c:v>
                </c:pt>
                <c:pt idx="59">
                  <c:v>3.7638400000000009E-2</c:v>
                </c:pt>
                <c:pt idx="60">
                  <c:v>1.5076200000000008E-2</c:v>
                </c:pt>
                <c:pt idx="61">
                  <c:v>1.1149500000000008E-2</c:v>
                </c:pt>
                <c:pt idx="62">
                  <c:v>-7.6088999999999931E-3</c:v>
                </c:pt>
                <c:pt idx="63">
                  <c:v>-4.1357999999999933E-3</c:v>
                </c:pt>
                <c:pt idx="64">
                  <c:v>-1.0595499999999994E-2</c:v>
                </c:pt>
                <c:pt idx="65">
                  <c:v>-5.4929899999999997E-2</c:v>
                </c:pt>
                <c:pt idx="66">
                  <c:v>-7.8737599999999991E-2</c:v>
                </c:pt>
                <c:pt idx="67">
                  <c:v>-5.9790899999999994E-2</c:v>
                </c:pt>
                <c:pt idx="68">
                  <c:v>-0.13180120000000001</c:v>
                </c:pt>
                <c:pt idx="69">
                  <c:v>-0.16339790000000001</c:v>
                </c:pt>
                <c:pt idx="70">
                  <c:v>-0.22254850000000001</c:v>
                </c:pt>
                <c:pt idx="71">
                  <c:v>-0.17443150000000002</c:v>
                </c:pt>
                <c:pt idx="72">
                  <c:v>-0.21382250000000003</c:v>
                </c:pt>
                <c:pt idx="73">
                  <c:v>-0.27190180000000003</c:v>
                </c:pt>
                <c:pt idx="74">
                  <c:v>-0.26510060000000002</c:v>
                </c:pt>
                <c:pt idx="75">
                  <c:v>-0.20770180000000002</c:v>
                </c:pt>
                <c:pt idx="76">
                  <c:v>-0.18828980000000001</c:v>
                </c:pt>
                <c:pt idx="77">
                  <c:v>-0.1550687</c:v>
                </c:pt>
                <c:pt idx="78">
                  <c:v>-0.1252703</c:v>
                </c:pt>
                <c:pt idx="79">
                  <c:v>-0.100396</c:v>
                </c:pt>
                <c:pt idx="80">
                  <c:v>-9.0517799999999995E-2</c:v>
                </c:pt>
                <c:pt idx="81">
                  <c:v>-0.1025257</c:v>
                </c:pt>
                <c:pt idx="82">
                  <c:v>-8.8886800000000002E-2</c:v>
                </c:pt>
                <c:pt idx="83">
                  <c:v>-5.5719999999999999E-2</c:v>
                </c:pt>
                <c:pt idx="84">
                  <c:v>-6.2543799999999997E-2</c:v>
                </c:pt>
                <c:pt idx="85">
                  <c:v>-6.7977799999999991E-2</c:v>
                </c:pt>
                <c:pt idx="86">
                  <c:v>-2.5498899999999991E-2</c:v>
                </c:pt>
                <c:pt idx="87">
                  <c:v>-2.4196799999999991E-2</c:v>
                </c:pt>
                <c:pt idx="88">
                  <c:v>-2.8036699999999991E-2</c:v>
                </c:pt>
                <c:pt idx="89">
                  <c:v>-7.8783999999999903E-3</c:v>
                </c:pt>
                <c:pt idx="90">
                  <c:v>-1.6273999999999907E-3</c:v>
                </c:pt>
                <c:pt idx="91">
                  <c:v>2.623120000000001E-2</c:v>
                </c:pt>
                <c:pt idx="92">
                  <c:v>2.5650900000000011E-2</c:v>
                </c:pt>
                <c:pt idx="93">
                  <c:v>5.2609400000000014E-2</c:v>
                </c:pt>
                <c:pt idx="94">
                  <c:v>5.8381700000000016E-2</c:v>
                </c:pt>
                <c:pt idx="95">
                  <c:v>6.297750000000002E-2</c:v>
                </c:pt>
                <c:pt idx="96">
                  <c:v>6.9006200000000018E-2</c:v>
                </c:pt>
                <c:pt idx="97">
                  <c:v>6.4306600000000019E-2</c:v>
                </c:pt>
                <c:pt idx="98">
                  <c:v>4.7984700000000019E-2</c:v>
                </c:pt>
                <c:pt idx="99">
                  <c:v>4.776250000000002E-2</c:v>
                </c:pt>
                <c:pt idx="100">
                  <c:v>6.6849600000000023E-2</c:v>
                </c:pt>
                <c:pt idx="101">
                  <c:v>4.3886200000000028E-2</c:v>
                </c:pt>
                <c:pt idx="102">
                  <c:v>4.7700300000000029E-2</c:v>
                </c:pt>
                <c:pt idx="103">
                  <c:v>-3.8043999999999717E-3</c:v>
                </c:pt>
                <c:pt idx="104">
                  <c:v>5.6680000000000289E-3</c:v>
                </c:pt>
                <c:pt idx="105">
                  <c:v>1.4080000000000028E-2</c:v>
                </c:pt>
                <c:pt idx="106">
                  <c:v>1.7490200000000029E-2</c:v>
                </c:pt>
                <c:pt idx="107">
                  <c:v>3.6971100000000028E-2</c:v>
                </c:pt>
                <c:pt idx="108">
                  <c:v>6.2689900000000021E-2</c:v>
                </c:pt>
                <c:pt idx="109">
                  <c:v>6.2440000000000023E-2</c:v>
                </c:pt>
                <c:pt idx="110">
                  <c:v>8.1959600000000021E-2</c:v>
                </c:pt>
                <c:pt idx="111">
                  <c:v>7.4419500000000027E-2</c:v>
                </c:pt>
                <c:pt idx="112">
                  <c:v>6.6047000000000022E-2</c:v>
                </c:pt>
                <c:pt idx="113">
                  <c:v>7.3456800000000017E-2</c:v>
                </c:pt>
                <c:pt idx="114">
                  <c:v>9.1689200000000012E-2</c:v>
                </c:pt>
                <c:pt idx="115">
                  <c:v>8.3817800000000012E-2</c:v>
                </c:pt>
                <c:pt idx="116">
                  <c:v>9.5797600000000011E-2</c:v>
                </c:pt>
                <c:pt idx="117">
                  <c:v>0.10144340000000002</c:v>
                </c:pt>
                <c:pt idx="118">
                  <c:v>0.10320510000000002</c:v>
                </c:pt>
                <c:pt idx="119">
                  <c:v>0.10653600000000002</c:v>
                </c:pt>
                <c:pt idx="120">
                  <c:v>0.11671690000000001</c:v>
                </c:pt>
                <c:pt idx="121">
                  <c:v>0.1506517</c:v>
                </c:pt>
                <c:pt idx="122">
                  <c:v>0.16656199999999999</c:v>
                </c:pt>
                <c:pt idx="123">
                  <c:v>0.17618329999999999</c:v>
                </c:pt>
                <c:pt idx="124">
                  <c:v>0.1909255</c:v>
                </c:pt>
                <c:pt idx="125">
                  <c:v>0.1903938</c:v>
                </c:pt>
                <c:pt idx="126">
                  <c:v>0.1950365</c:v>
                </c:pt>
                <c:pt idx="127">
                  <c:v>0.21168490000000001</c:v>
                </c:pt>
                <c:pt idx="128">
                  <c:v>0.23249649999999999</c:v>
                </c:pt>
                <c:pt idx="129">
                  <c:v>0.26187680000000002</c:v>
                </c:pt>
                <c:pt idx="130">
                  <c:v>0.2793427</c:v>
                </c:pt>
                <c:pt idx="131">
                  <c:v>0.28109780000000001</c:v>
                </c:pt>
                <c:pt idx="132">
                  <c:v>0.30353629999999998</c:v>
                </c:pt>
                <c:pt idx="133">
                  <c:v>0.31072309999999997</c:v>
                </c:pt>
                <c:pt idx="134">
                  <c:v>0.31059379999999998</c:v>
                </c:pt>
                <c:pt idx="135">
                  <c:v>0.31346889999999999</c:v>
                </c:pt>
                <c:pt idx="136">
                  <c:v>0.33126640000000002</c:v>
                </c:pt>
                <c:pt idx="137">
                  <c:v>0.34612310000000002</c:v>
                </c:pt>
                <c:pt idx="138">
                  <c:v>0.35464390000000001</c:v>
                </c:pt>
                <c:pt idx="139">
                  <c:v>0.3605276</c:v>
                </c:pt>
                <c:pt idx="140">
                  <c:v>0.36017720000000003</c:v>
                </c:pt>
                <c:pt idx="141">
                  <c:v>0.37650780000000006</c:v>
                </c:pt>
                <c:pt idx="142">
                  <c:v>0.39478080000000004</c:v>
                </c:pt>
                <c:pt idx="143">
                  <c:v>0.42116550000000003</c:v>
                </c:pt>
                <c:pt idx="144">
                  <c:v>0.49255190000000004</c:v>
                </c:pt>
                <c:pt idx="145">
                  <c:v>0.51251069999999999</c:v>
                </c:pt>
                <c:pt idx="146">
                  <c:v>0.54631949999999996</c:v>
                </c:pt>
                <c:pt idx="147">
                  <c:v>0.51990859999999994</c:v>
                </c:pt>
                <c:pt idx="148">
                  <c:v>0.53220559999999995</c:v>
                </c:pt>
                <c:pt idx="149">
                  <c:v>0.51245239999999992</c:v>
                </c:pt>
                <c:pt idx="150">
                  <c:v>0.53490009999999988</c:v>
                </c:pt>
                <c:pt idx="151">
                  <c:v>0.5145637999999999</c:v>
                </c:pt>
                <c:pt idx="152">
                  <c:v>0.4990176999999999</c:v>
                </c:pt>
                <c:pt idx="153">
                  <c:v>0.53593819999999992</c:v>
                </c:pt>
                <c:pt idx="154">
                  <c:v>0.5435049999999999</c:v>
                </c:pt>
                <c:pt idx="155">
                  <c:v>0.5640871999999999</c:v>
                </c:pt>
                <c:pt idx="156">
                  <c:v>0.53089039999999987</c:v>
                </c:pt>
                <c:pt idx="157">
                  <c:v>0.55016459999999989</c:v>
                </c:pt>
                <c:pt idx="158">
                  <c:v>0.56680649999999988</c:v>
                </c:pt>
                <c:pt idx="159">
                  <c:v>0.57713439999999983</c:v>
                </c:pt>
                <c:pt idx="160">
                  <c:v>0.58973209999999987</c:v>
                </c:pt>
                <c:pt idx="161">
                  <c:v>0.62891059999999988</c:v>
                </c:pt>
                <c:pt idx="162">
                  <c:v>0.66729909999999992</c:v>
                </c:pt>
                <c:pt idx="163">
                  <c:v>0.67265599999999992</c:v>
                </c:pt>
                <c:pt idx="164">
                  <c:v>0.65585889999999991</c:v>
                </c:pt>
                <c:pt idx="165">
                  <c:v>0.65443679999999993</c:v>
                </c:pt>
                <c:pt idx="166">
                  <c:v>0.63229139999999995</c:v>
                </c:pt>
                <c:pt idx="167">
                  <c:v>0.65066479999999993</c:v>
                </c:pt>
                <c:pt idx="168">
                  <c:v>0.64520359999999988</c:v>
                </c:pt>
                <c:pt idx="169">
                  <c:v>0.68154359999999992</c:v>
                </c:pt>
                <c:pt idx="170">
                  <c:v>0.71195279999999994</c:v>
                </c:pt>
                <c:pt idx="171">
                  <c:v>0.72618339999999992</c:v>
                </c:pt>
                <c:pt idx="172">
                  <c:v>0.73344019999999988</c:v>
                </c:pt>
                <c:pt idx="173">
                  <c:v>0.72860579999999986</c:v>
                </c:pt>
                <c:pt idx="174">
                  <c:v>0.70828659999999988</c:v>
                </c:pt>
                <c:pt idx="175">
                  <c:v>0.70401769999999986</c:v>
                </c:pt>
                <c:pt idx="176">
                  <c:v>0.72628289999999984</c:v>
                </c:pt>
                <c:pt idx="177">
                  <c:v>0.76413819999999988</c:v>
                </c:pt>
                <c:pt idx="178">
                  <c:v>0.78474279999999985</c:v>
                </c:pt>
                <c:pt idx="179">
                  <c:v>0.78658739999999983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C6-614A-8226-A8D9920E3E0A}"/>
            </c:ext>
          </c:extLst>
        </c:ser>
        <c:ser>
          <c:idx val="7"/>
          <c:order val="7"/>
          <c:tx>
            <c:strRef>
              <c:f>'Figures 2'!$AM$3</c:f>
              <c:strCache>
                <c:ptCount val="1"/>
                <c:pt idx="0">
                  <c:v>COH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2'!$AE$4:$AE$183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2'!$AM$4:$AM$183</c:f>
              <c:numCache>
                <c:formatCode>0.00%</c:formatCode>
                <c:ptCount val="180"/>
                <c:pt idx="0">
                  <c:v>-2.1502386167201917E-2</c:v>
                </c:pt>
                <c:pt idx="1">
                  <c:v>-4.6439657009832568E-2</c:v>
                </c:pt>
                <c:pt idx="2">
                  <c:v>-5.6144517357622548E-2</c:v>
                </c:pt>
                <c:pt idx="3">
                  <c:v>-3.3021926380076588E-2</c:v>
                </c:pt>
                <c:pt idx="4">
                  <c:v>-3.9770798402249501E-3</c:v>
                </c:pt>
                <c:pt idx="5">
                  <c:v>-1.5158666399128566E-2</c:v>
                </c:pt>
                <c:pt idx="6">
                  <c:v>-1.2020945539199272E-2</c:v>
                </c:pt>
                <c:pt idx="7">
                  <c:v>-1.5032205179964304E-2</c:v>
                </c:pt>
                <c:pt idx="8">
                  <c:v>-1.6025881306791584E-2</c:v>
                </c:pt>
                <c:pt idx="9">
                  <c:v>-2.1213004977818747E-2</c:v>
                </c:pt>
                <c:pt idx="10">
                  <c:v>-1.3991443509462959E-2</c:v>
                </c:pt>
                <c:pt idx="11">
                  <c:v>9.8537123753258526E-3</c:v>
                </c:pt>
                <c:pt idx="12">
                  <c:v>2.2321789583925535E-2</c:v>
                </c:pt>
                <c:pt idx="13">
                  <c:v>4.3134608605647697E-2</c:v>
                </c:pt>
                <c:pt idx="14">
                  <c:v>1.6774864045140211E-2</c:v>
                </c:pt>
                <c:pt idx="15">
                  <c:v>-2.3352162681147849E-3</c:v>
                </c:pt>
                <c:pt idx="16">
                  <c:v>-6.9746470488213424E-3</c:v>
                </c:pt>
                <c:pt idx="17">
                  <c:v>1.3719002517360818E-2</c:v>
                </c:pt>
                <c:pt idx="18">
                  <c:v>8.4580296288609448E-3</c:v>
                </c:pt>
                <c:pt idx="19">
                  <c:v>1.7102653963441787E-2</c:v>
                </c:pt>
                <c:pt idx="20">
                  <c:v>2.9011306072582545E-2</c:v>
                </c:pt>
                <c:pt idx="21">
                  <c:v>2.4591075985135734E-2</c:v>
                </c:pt>
                <c:pt idx="22">
                  <c:v>2.6819955294516952E-2</c:v>
                </c:pt>
                <c:pt idx="23">
                  <c:v>4.7651539738100643E-2</c:v>
                </c:pt>
                <c:pt idx="24">
                  <c:v>6.2524156677762704E-2</c:v>
                </c:pt>
                <c:pt idx="25">
                  <c:v>6.9733402606240821E-2</c:v>
                </c:pt>
                <c:pt idx="26">
                  <c:v>7.4901345018888274E-2</c:v>
                </c:pt>
                <c:pt idx="27">
                  <c:v>6.0747200017846323E-2</c:v>
                </c:pt>
                <c:pt idx="28">
                  <c:v>8.4999792059176293E-2</c:v>
                </c:pt>
                <c:pt idx="29">
                  <c:v>0.1140918015020448</c:v>
                </c:pt>
                <c:pt idx="30">
                  <c:v>0.11821210219576803</c:v>
                </c:pt>
                <c:pt idx="31">
                  <c:v>0.12920305030529317</c:v>
                </c:pt>
                <c:pt idx="32">
                  <c:v>0.1418742447377408</c:v>
                </c:pt>
                <c:pt idx="33">
                  <c:v>0.14067188253568963</c:v>
                </c:pt>
                <c:pt idx="34">
                  <c:v>0.16994745677300899</c:v>
                </c:pt>
                <c:pt idx="35">
                  <c:v>0.17869263434379651</c:v>
                </c:pt>
                <c:pt idx="36">
                  <c:v>0.19276406707219754</c:v>
                </c:pt>
                <c:pt idx="37">
                  <c:v>0.18412884005792915</c:v>
                </c:pt>
                <c:pt idx="38">
                  <c:v>0.18806667057917603</c:v>
                </c:pt>
                <c:pt idx="39">
                  <c:v>0.18534521947654103</c:v>
                </c:pt>
                <c:pt idx="40">
                  <c:v>0.16048396351820277</c:v>
                </c:pt>
                <c:pt idx="41">
                  <c:v>0.16355804156398479</c:v>
                </c:pt>
                <c:pt idx="42">
                  <c:v>0.16858481715986559</c:v>
                </c:pt>
                <c:pt idx="43">
                  <c:v>0.20600228328038719</c:v>
                </c:pt>
                <c:pt idx="44">
                  <c:v>0.21218012834475944</c:v>
                </c:pt>
                <c:pt idx="45">
                  <c:v>0.22386054924480547</c:v>
                </c:pt>
                <c:pt idx="46">
                  <c:v>0.22738113501327403</c:v>
                </c:pt>
                <c:pt idx="47">
                  <c:v>0.22378757202921912</c:v>
                </c:pt>
                <c:pt idx="48">
                  <c:v>0.23005250042569605</c:v>
                </c:pt>
                <c:pt idx="49">
                  <c:v>0.22588849629326926</c:v>
                </c:pt>
                <c:pt idx="50">
                  <c:v>0.22136350061159268</c:v>
                </c:pt>
                <c:pt idx="51">
                  <c:v>0.21594077455614802</c:v>
                </c:pt>
                <c:pt idx="52">
                  <c:v>0.21571014069879058</c:v>
                </c:pt>
                <c:pt idx="53">
                  <c:v>0.20796028088574328</c:v>
                </c:pt>
                <c:pt idx="54">
                  <c:v>0.19544871986888995</c:v>
                </c:pt>
                <c:pt idx="55">
                  <c:v>0.18257402065567113</c:v>
                </c:pt>
                <c:pt idx="56">
                  <c:v>0.18327714236422227</c:v>
                </c:pt>
                <c:pt idx="57">
                  <c:v>0.18657170839088161</c:v>
                </c:pt>
                <c:pt idx="58">
                  <c:v>0.17179620907421253</c:v>
                </c:pt>
                <c:pt idx="59">
                  <c:v>0.15541473017839202</c:v>
                </c:pt>
                <c:pt idx="60">
                  <c:v>0.133846552679383</c:v>
                </c:pt>
                <c:pt idx="61">
                  <c:v>0.13287324076253856</c:v>
                </c:pt>
                <c:pt idx="62">
                  <c:v>0.11873086559815775</c:v>
                </c:pt>
                <c:pt idx="63">
                  <c:v>0.12024095657717558</c:v>
                </c:pt>
                <c:pt idx="64">
                  <c:v>0.11301536922791813</c:v>
                </c:pt>
                <c:pt idx="65">
                  <c:v>7.055081068762048E-2</c:v>
                </c:pt>
                <c:pt idx="66">
                  <c:v>4.5986990259181057E-2</c:v>
                </c:pt>
                <c:pt idx="67">
                  <c:v>6.7473754816418485E-2</c:v>
                </c:pt>
                <c:pt idx="68">
                  <c:v>-7.5244145533965856E-3</c:v>
                </c:pt>
                <c:pt idx="69">
                  <c:v>-3.9121145009763728E-2</c:v>
                </c:pt>
                <c:pt idx="70">
                  <c:v>-0.10195932464312026</c:v>
                </c:pt>
                <c:pt idx="71">
                  <c:v>-5.3842340746952835E-2</c:v>
                </c:pt>
                <c:pt idx="72">
                  <c:v>-7.6350734109801394E-2</c:v>
                </c:pt>
                <c:pt idx="73">
                  <c:v>-0.13470248902633253</c:v>
                </c:pt>
                <c:pt idx="74">
                  <c:v>-0.12860362847230439</c:v>
                </c:pt>
                <c:pt idx="75">
                  <c:v>-7.0611720041977744E-2</c:v>
                </c:pt>
                <c:pt idx="76">
                  <c:v>-6.4160462922686734E-2</c:v>
                </c:pt>
                <c:pt idx="77">
                  <c:v>-2.9584339703879095E-2</c:v>
                </c:pt>
                <c:pt idx="78">
                  <c:v>4.0000750513142294E-3</c:v>
                </c:pt>
                <c:pt idx="79">
                  <c:v>3.7969026294707463E-2</c:v>
                </c:pt>
                <c:pt idx="80">
                  <c:v>5.76557393452636E-2</c:v>
                </c:pt>
                <c:pt idx="81">
                  <c:v>4.7022412295952387E-2</c:v>
                </c:pt>
                <c:pt idx="82">
                  <c:v>5.838227096662281E-2</c:v>
                </c:pt>
                <c:pt idx="83">
                  <c:v>9.5249703660803764E-2</c:v>
                </c:pt>
                <c:pt idx="84">
                  <c:v>9.6845902995450817E-2</c:v>
                </c:pt>
                <c:pt idx="85">
                  <c:v>9.921201242906906E-2</c:v>
                </c:pt>
                <c:pt idx="86">
                  <c:v>0.13638012119636073</c:v>
                </c:pt>
                <c:pt idx="87">
                  <c:v>0.14366873302825861</c:v>
                </c:pt>
                <c:pt idx="88">
                  <c:v>0.14254954032050507</c:v>
                </c:pt>
                <c:pt idx="89">
                  <c:v>0.16917665047922206</c:v>
                </c:pt>
                <c:pt idx="90">
                  <c:v>0.17362858993515956</c:v>
                </c:pt>
                <c:pt idx="91">
                  <c:v>0.20706098301100001</c:v>
                </c:pt>
                <c:pt idx="92">
                  <c:v>0.20331293697842917</c:v>
                </c:pt>
                <c:pt idx="93">
                  <c:v>0.2271565610059722</c:v>
                </c:pt>
                <c:pt idx="94">
                  <c:v>0.23266578305728061</c:v>
                </c:pt>
                <c:pt idx="95">
                  <c:v>0.24532477234436359</c:v>
                </c:pt>
                <c:pt idx="96">
                  <c:v>0.24803774252211477</c:v>
                </c:pt>
                <c:pt idx="97">
                  <c:v>0.24471596054156483</c:v>
                </c:pt>
                <c:pt idx="98">
                  <c:v>0.22474666957883782</c:v>
                </c:pt>
                <c:pt idx="99">
                  <c:v>0.22327855809370892</c:v>
                </c:pt>
                <c:pt idx="100">
                  <c:v>0.24362453300001902</c:v>
                </c:pt>
                <c:pt idx="101">
                  <c:v>0.21920920819062736</c:v>
                </c:pt>
                <c:pt idx="102">
                  <c:v>0.22276875976083163</c:v>
                </c:pt>
                <c:pt idx="103">
                  <c:v>0.17896289689202979</c:v>
                </c:pt>
                <c:pt idx="104">
                  <c:v>0.20167814432916265</c:v>
                </c:pt>
                <c:pt idx="105">
                  <c:v>0.20610005595722219</c:v>
                </c:pt>
                <c:pt idx="106">
                  <c:v>0.21268374520315131</c:v>
                </c:pt>
                <c:pt idx="107">
                  <c:v>0.23431199335577685</c:v>
                </c:pt>
                <c:pt idx="108">
                  <c:v>0.25956698397043115</c:v>
                </c:pt>
                <c:pt idx="109">
                  <c:v>0.25924882443213298</c:v>
                </c:pt>
                <c:pt idx="110">
                  <c:v>0.27186528448285463</c:v>
                </c:pt>
                <c:pt idx="111">
                  <c:v>0.26531087228215988</c:v>
                </c:pt>
                <c:pt idx="112">
                  <c:v>0.26640692432194701</c:v>
                </c:pt>
                <c:pt idx="113">
                  <c:v>0.27095598461400378</c:v>
                </c:pt>
                <c:pt idx="114">
                  <c:v>0.29263786552331539</c:v>
                </c:pt>
                <c:pt idx="115">
                  <c:v>0.28734295241419822</c:v>
                </c:pt>
                <c:pt idx="116">
                  <c:v>0.29720991814951769</c:v>
                </c:pt>
                <c:pt idx="117">
                  <c:v>0.30478263508861675</c:v>
                </c:pt>
                <c:pt idx="118">
                  <c:v>0.30541714109554208</c:v>
                </c:pt>
                <c:pt idx="119">
                  <c:v>0.30781448520432025</c:v>
                </c:pt>
                <c:pt idx="120">
                  <c:v>0.31825945350635026</c:v>
                </c:pt>
                <c:pt idx="121">
                  <c:v>0.35387233091420772</c:v>
                </c:pt>
                <c:pt idx="122">
                  <c:v>0.36486779683799297</c:v>
                </c:pt>
                <c:pt idx="123">
                  <c:v>0.36897499758774022</c:v>
                </c:pt>
                <c:pt idx="124">
                  <c:v>0.38822189865765849</c:v>
                </c:pt>
                <c:pt idx="125">
                  <c:v>0.38086381555056237</c:v>
                </c:pt>
                <c:pt idx="126">
                  <c:v>0.38517207629459077</c:v>
                </c:pt>
                <c:pt idx="127">
                  <c:v>0.39749736598835844</c:v>
                </c:pt>
                <c:pt idx="128">
                  <c:v>0.41381957124220603</c:v>
                </c:pt>
                <c:pt idx="129">
                  <c:v>0.44740722879807554</c:v>
                </c:pt>
                <c:pt idx="130">
                  <c:v>0.4603759389194933</c:v>
                </c:pt>
                <c:pt idx="131">
                  <c:v>0.46245553301123477</c:v>
                </c:pt>
                <c:pt idx="132">
                  <c:v>0.4856188043934368</c:v>
                </c:pt>
                <c:pt idx="133">
                  <c:v>0.49448665944368914</c:v>
                </c:pt>
                <c:pt idx="134">
                  <c:v>0.49537604940408142</c:v>
                </c:pt>
                <c:pt idx="135">
                  <c:v>0.49740244211387985</c:v>
                </c:pt>
                <c:pt idx="136">
                  <c:v>0.51423435427198738</c:v>
                </c:pt>
                <c:pt idx="137">
                  <c:v>0.52471015779199237</c:v>
                </c:pt>
                <c:pt idx="138">
                  <c:v>0.53397060928113171</c:v>
                </c:pt>
                <c:pt idx="139">
                  <c:v>0.54134816057644886</c:v>
                </c:pt>
                <c:pt idx="140">
                  <c:v>0.54310740602014662</c:v>
                </c:pt>
                <c:pt idx="141">
                  <c:v>0.55676407773342129</c:v>
                </c:pt>
                <c:pt idx="142">
                  <c:v>0.57371178563680447</c:v>
                </c:pt>
                <c:pt idx="143">
                  <c:v>0.59600282584510234</c:v>
                </c:pt>
                <c:pt idx="144">
                  <c:v>0.67504812408063608</c:v>
                </c:pt>
                <c:pt idx="145">
                  <c:v>0.69557030651571916</c:v>
                </c:pt>
                <c:pt idx="146">
                  <c:v>0.72506164213378432</c:v>
                </c:pt>
                <c:pt idx="147">
                  <c:v>0.69849519790398684</c:v>
                </c:pt>
                <c:pt idx="148">
                  <c:v>0.71367026659872979</c:v>
                </c:pt>
                <c:pt idx="149">
                  <c:v>0.69170404834245103</c:v>
                </c:pt>
                <c:pt idx="150">
                  <c:v>0.71796289253091317</c:v>
                </c:pt>
                <c:pt idx="151">
                  <c:v>0.69501221113283418</c:v>
                </c:pt>
                <c:pt idx="152">
                  <c:v>0.67690887592377524</c:v>
                </c:pt>
                <c:pt idx="153">
                  <c:v>0.71141847213398457</c:v>
                </c:pt>
                <c:pt idx="154">
                  <c:v>0.7204596966870811</c:v>
                </c:pt>
                <c:pt idx="155">
                  <c:v>0.74439395734796998</c:v>
                </c:pt>
                <c:pt idx="156">
                  <c:v>0.71704990656201451</c:v>
                </c:pt>
                <c:pt idx="157">
                  <c:v>0.72740161700381445</c:v>
                </c:pt>
                <c:pt idx="158">
                  <c:v>0.74494795690230708</c:v>
                </c:pt>
                <c:pt idx="159">
                  <c:v>0.75216028627115838</c:v>
                </c:pt>
                <c:pt idx="160">
                  <c:v>0.76579839495863167</c:v>
                </c:pt>
                <c:pt idx="161">
                  <c:v>0.81494338118461129</c:v>
                </c:pt>
                <c:pt idx="162">
                  <c:v>0.85267390614936511</c:v>
                </c:pt>
                <c:pt idx="163">
                  <c:v>0.86320512555210382</c:v>
                </c:pt>
                <c:pt idx="164">
                  <c:v>0.85486336576926025</c:v>
                </c:pt>
                <c:pt idx="165">
                  <c:v>0.85262170193675957</c:v>
                </c:pt>
                <c:pt idx="166">
                  <c:v>0.82733669080474537</c:v>
                </c:pt>
                <c:pt idx="167">
                  <c:v>0.84366838930318599</c:v>
                </c:pt>
                <c:pt idx="168">
                  <c:v>0.84051026168654508</c:v>
                </c:pt>
                <c:pt idx="169">
                  <c:v>0.87596074279515013</c:v>
                </c:pt>
                <c:pt idx="170">
                  <c:v>0.89876309061948667</c:v>
                </c:pt>
                <c:pt idx="171">
                  <c:v>0.91511356136619215</c:v>
                </c:pt>
                <c:pt idx="172">
                  <c:v>0.92542111683817541</c:v>
                </c:pt>
                <c:pt idx="173">
                  <c:v>0.92482437169010578</c:v>
                </c:pt>
                <c:pt idx="174">
                  <c:v>0.92409927553603843</c:v>
                </c:pt>
                <c:pt idx="175">
                  <c:v>0.92916047014906655</c:v>
                </c:pt>
                <c:pt idx="176">
                  <c:v>0.93754525354843499</c:v>
                </c:pt>
                <c:pt idx="177">
                  <c:v>0.9693263241102209</c:v>
                </c:pt>
                <c:pt idx="178">
                  <c:v>0.97299441515821772</c:v>
                </c:pt>
                <c:pt idx="179">
                  <c:v>0.98114294800485202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C6-614A-8226-A8D9920E3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832848"/>
        <c:axId val="1631834528"/>
      </c:lineChart>
      <c:dateAx>
        <c:axId val="1631832848"/>
        <c:scaling>
          <c:orientation val="minMax"/>
          <c:max val="42675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4528"/>
        <c:crosses val="autoZero"/>
        <c:auto val="0"/>
        <c:lblOffset val="100"/>
        <c:baseTimeUnit val="months"/>
        <c:majorUnit val="2"/>
        <c:majorTimeUnit val="years"/>
        <c:minorUnit val="1"/>
        <c:minorTimeUnit val="years"/>
      </c:dateAx>
      <c:valAx>
        <c:axId val="1631834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cap="none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/>
                  <a:t>Compounded excess return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cap="none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nb-NO"/>
            </a:p>
          </c:txPr>
        </c:title>
        <c:numFmt formatCode="0%" sourceLinked="0"/>
        <c:majorTickMark val="cross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2848"/>
        <c:crosses val="autoZero"/>
        <c:crossBetween val="between"/>
      </c:valAx>
      <c:spPr>
        <a:noFill/>
        <a:ln w="9525">
          <a:solidFill>
            <a:sysClr val="windowText" lastClr="000000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'Figures 2'!$AP$3</c:f>
              <c:strCache>
                <c:ptCount val="1"/>
                <c:pt idx="0">
                  <c:v>UH</c:v>
                </c:pt>
              </c:strCache>
            </c:strRef>
          </c:tx>
          <c:spPr>
            <a:ln w="9525" cap="rnd" cmpd="sng" algn="ctr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2'!$AP$4:$AP$183</c:f>
              <c:numCache>
                <c:formatCode>General</c:formatCode>
                <c:ptCount val="180"/>
                <c:pt idx="24" formatCode="0.000\ %">
                  <c:v>2.6855425373330733E-2</c:v>
                </c:pt>
                <c:pt idx="25" formatCode="0.000\ %">
                  <c:v>2.7208923096908116E-2</c:v>
                </c:pt>
                <c:pt idx="26" formatCode="0.000\ %">
                  <c:v>2.7133447312776147E-2</c:v>
                </c:pt>
                <c:pt idx="27" formatCode="0.000\ %">
                  <c:v>2.715805533249804E-2</c:v>
                </c:pt>
                <c:pt idx="28" formatCode="0.000\ %">
                  <c:v>2.7294851024226345E-2</c:v>
                </c:pt>
                <c:pt idx="29" formatCode="0.000\ %">
                  <c:v>2.735138476954177E-2</c:v>
                </c:pt>
                <c:pt idx="30" formatCode="0.000\ %">
                  <c:v>2.3844665285665784E-2</c:v>
                </c:pt>
                <c:pt idx="31" formatCode="0.000\ %">
                  <c:v>2.3650650894526445E-2</c:v>
                </c:pt>
                <c:pt idx="32" formatCode="0.000\ %">
                  <c:v>2.2731397379108446E-2</c:v>
                </c:pt>
                <c:pt idx="33" formatCode="0.000\ %">
                  <c:v>2.2142151299353464E-2</c:v>
                </c:pt>
                <c:pt idx="34" formatCode="0.000\ %">
                  <c:v>2.266389162768178E-2</c:v>
                </c:pt>
                <c:pt idx="35" formatCode="0.000\ %">
                  <c:v>2.3524238530373581E-2</c:v>
                </c:pt>
                <c:pt idx="36" formatCode="0.000\ %">
                  <c:v>2.3503971832886911E-2</c:v>
                </c:pt>
                <c:pt idx="37" formatCode="0.000\ %">
                  <c:v>2.0647161093936554E-2</c:v>
                </c:pt>
                <c:pt idx="38" formatCode="0.000\ %">
                  <c:v>2.0453582565833621E-2</c:v>
                </c:pt>
                <c:pt idx="39" formatCode="0.000\ %">
                  <c:v>2.0274814917611596E-2</c:v>
                </c:pt>
                <c:pt idx="40" formatCode="0.000\ %">
                  <c:v>2.048655398647603E-2</c:v>
                </c:pt>
                <c:pt idx="41" formatCode="0.000\ %">
                  <c:v>2.0954367341432908E-2</c:v>
                </c:pt>
                <c:pt idx="42" formatCode="0.000\ %">
                  <c:v>1.9780815436430951E-2</c:v>
                </c:pt>
                <c:pt idx="43" formatCode="0.000\ %">
                  <c:v>1.975816353739061E-2</c:v>
                </c:pt>
                <c:pt idx="44" formatCode="0.000\ %">
                  <c:v>2.122598896405432E-2</c:v>
                </c:pt>
                <c:pt idx="45" formatCode="0.000\ %">
                  <c:v>2.2020375352301148E-2</c:v>
                </c:pt>
                <c:pt idx="46" formatCode="0.000\ %">
                  <c:v>2.1148110252463753E-2</c:v>
                </c:pt>
                <c:pt idx="47" formatCode="0.000\ %">
                  <c:v>2.2594297876811064E-2</c:v>
                </c:pt>
                <c:pt idx="48" formatCode="0.000\ %">
                  <c:v>2.2510072898570706E-2</c:v>
                </c:pt>
                <c:pt idx="49" formatCode="0.000\ %">
                  <c:v>2.1917749926246826E-2</c:v>
                </c:pt>
                <c:pt idx="50" formatCode="0.000\ %">
                  <c:v>2.1970252776948775E-2</c:v>
                </c:pt>
                <c:pt idx="51" formatCode="0.000\ %">
                  <c:v>2.1970387012243405E-2</c:v>
                </c:pt>
                <c:pt idx="52" formatCode="0.000\ %">
                  <c:v>2.1842978109661022E-2</c:v>
                </c:pt>
                <c:pt idx="53" formatCode="0.000\ %">
                  <c:v>2.1824862402759892E-2</c:v>
                </c:pt>
                <c:pt idx="54" formatCode="0.000\ %">
                  <c:v>2.2435761207926782E-2</c:v>
                </c:pt>
                <c:pt idx="55" formatCode="0.000\ %">
                  <c:v>2.2675056796669195E-2</c:v>
                </c:pt>
                <c:pt idx="56" formatCode="0.000\ %">
                  <c:v>2.2719650950700509E-2</c:v>
                </c:pt>
                <c:pt idx="57" formatCode="0.000\ %">
                  <c:v>2.3678336847324441E-2</c:v>
                </c:pt>
                <c:pt idx="58" formatCode="0.000\ %">
                  <c:v>2.3404290477638208E-2</c:v>
                </c:pt>
                <c:pt idx="59" formatCode="0.000\ %">
                  <c:v>2.1799503222819989E-2</c:v>
                </c:pt>
                <c:pt idx="60" formatCode="0.000\ %">
                  <c:v>2.2483452100339103E-2</c:v>
                </c:pt>
                <c:pt idx="61" formatCode="0.000\ %">
                  <c:v>2.2884186281334987E-2</c:v>
                </c:pt>
                <c:pt idx="62" formatCode="0.000\ %">
                  <c:v>2.3623797842263965E-2</c:v>
                </c:pt>
                <c:pt idx="63" formatCode="0.000\ %">
                  <c:v>2.3910995909521313E-2</c:v>
                </c:pt>
                <c:pt idx="64" formatCode="0.000\ %">
                  <c:v>2.3592729190818222E-2</c:v>
                </c:pt>
                <c:pt idx="65" formatCode="0.000\ %">
                  <c:v>2.3183176424657462E-2</c:v>
                </c:pt>
                <c:pt idx="66" formatCode="0.000\ %">
                  <c:v>2.476688830927995E-2</c:v>
                </c:pt>
                <c:pt idx="67" formatCode="0.000\ %">
                  <c:v>2.4774224215607991E-2</c:v>
                </c:pt>
                <c:pt idx="68" formatCode="0.000\ %">
                  <c:v>2.347520067854177E-2</c:v>
                </c:pt>
                <c:pt idx="69" formatCode="0.000\ %">
                  <c:v>2.1919953817924151E-2</c:v>
                </c:pt>
                <c:pt idx="70" formatCode="0.000\ %">
                  <c:v>2.1756182409058623E-2</c:v>
                </c:pt>
                <c:pt idx="71" formatCode="0.000\ %">
                  <c:v>2.1699419112261167E-2</c:v>
                </c:pt>
                <c:pt idx="72" formatCode="0.000\ %">
                  <c:v>2.4961320450126692E-2</c:v>
                </c:pt>
                <c:pt idx="73" formatCode="0.000\ %">
                  <c:v>2.9925514013475301E-2</c:v>
                </c:pt>
                <c:pt idx="74" formatCode="0.000\ %">
                  <c:v>3.0538045767803303E-2</c:v>
                </c:pt>
                <c:pt idx="75" formatCode="0.000\ %">
                  <c:v>3.0849937622428894E-2</c:v>
                </c:pt>
                <c:pt idx="76" formatCode="0.000\ %">
                  <c:v>3.3225813415029622E-2</c:v>
                </c:pt>
                <c:pt idx="77" formatCode="0.000\ %">
                  <c:v>3.4652670868491248E-2</c:v>
                </c:pt>
                <c:pt idx="78" formatCode="0.000\ %">
                  <c:v>3.5194186940507743E-2</c:v>
                </c:pt>
                <c:pt idx="79" formatCode="0.000\ %">
                  <c:v>3.5787562647052941E-2</c:v>
                </c:pt>
                <c:pt idx="80" formatCode="0.000\ %">
                  <c:v>3.601775791345168E-2</c:v>
                </c:pt>
                <c:pt idx="81" formatCode="0.000\ %">
                  <c:v>3.5481782198209001E-2</c:v>
                </c:pt>
                <c:pt idx="82" formatCode="0.000\ %">
                  <c:v>3.5342495307914834E-2</c:v>
                </c:pt>
                <c:pt idx="83" formatCode="0.000\ %">
                  <c:v>3.5777307297677474E-2</c:v>
                </c:pt>
                <c:pt idx="84" formatCode="0.000\ %">
                  <c:v>3.5382871143934076E-2</c:v>
                </c:pt>
                <c:pt idx="85" formatCode="0.000\ %">
                  <c:v>3.497016875630949E-2</c:v>
                </c:pt>
                <c:pt idx="86" formatCode="0.000\ %">
                  <c:v>3.4258398406113659E-2</c:v>
                </c:pt>
                <c:pt idx="87" formatCode="0.000\ %">
                  <c:v>3.4849853028841943E-2</c:v>
                </c:pt>
                <c:pt idx="88" formatCode="0.000\ %">
                  <c:v>3.4736511239800025E-2</c:v>
                </c:pt>
                <c:pt idx="89" formatCode="0.000\ %">
                  <c:v>3.4777287714745447E-2</c:v>
                </c:pt>
                <c:pt idx="90" formatCode="0.000\ %">
                  <c:v>3.2951872195017072E-2</c:v>
                </c:pt>
                <c:pt idx="91" formatCode="0.000\ %">
                  <c:v>3.281167531740356E-2</c:v>
                </c:pt>
                <c:pt idx="92" formatCode="0.000\ %">
                  <c:v>3.2708155009163388E-2</c:v>
                </c:pt>
                <c:pt idx="93" formatCode="0.000\ %">
                  <c:v>3.2177187075570046E-2</c:v>
                </c:pt>
                <c:pt idx="94" formatCode="0.000\ %">
                  <c:v>3.0989450893461192E-2</c:v>
                </c:pt>
                <c:pt idx="95" formatCode="0.000\ %">
                  <c:v>3.0991099614592191E-2</c:v>
                </c:pt>
                <c:pt idx="96" formatCode="0.000\ %">
                  <c:v>2.9821073617187575E-2</c:v>
                </c:pt>
                <c:pt idx="97" formatCode="0.000\ %">
                  <c:v>2.1759929996968533E-2</c:v>
                </c:pt>
                <c:pt idx="98" formatCode="0.000\ %">
                  <c:v>1.925556075921242E-2</c:v>
                </c:pt>
                <c:pt idx="99" formatCode="0.000\ %">
                  <c:v>1.9683327604363716E-2</c:v>
                </c:pt>
                <c:pt idx="100" formatCode="0.000\ %">
                  <c:v>1.8293699729878002E-2</c:v>
                </c:pt>
                <c:pt idx="101" formatCode="0.000\ %">
                  <c:v>1.6746687011478321E-2</c:v>
                </c:pt>
                <c:pt idx="102" formatCode="0.000\ %">
                  <c:v>1.6987796842625129E-2</c:v>
                </c:pt>
                <c:pt idx="103" formatCode="0.000\ %">
                  <c:v>1.6528849278688723E-2</c:v>
                </c:pt>
                <c:pt idx="104" formatCode="0.000\ %">
                  <c:v>2.0525082045210166E-2</c:v>
                </c:pt>
                <c:pt idx="105" formatCode="0.000\ %">
                  <c:v>2.0661810322258091E-2</c:v>
                </c:pt>
                <c:pt idx="106" formatCode="0.000\ %">
                  <c:v>2.0021744305947813E-2</c:v>
                </c:pt>
                <c:pt idx="107" formatCode="0.000\ %">
                  <c:v>1.9470527777993671E-2</c:v>
                </c:pt>
                <c:pt idx="108" formatCode="0.000\ %">
                  <c:v>1.9857656717472163E-2</c:v>
                </c:pt>
                <c:pt idx="109" formatCode="0.000\ %">
                  <c:v>2.0230356742174223E-2</c:v>
                </c:pt>
                <c:pt idx="110" formatCode="0.000\ %">
                  <c:v>2.0573287632138674E-2</c:v>
                </c:pt>
                <c:pt idx="111" formatCode="0.000\ %">
                  <c:v>1.9046904818132909E-2</c:v>
                </c:pt>
                <c:pt idx="112" formatCode="0.000\ %">
                  <c:v>1.8999977534677314E-2</c:v>
                </c:pt>
                <c:pt idx="113" formatCode="0.000\ %">
                  <c:v>1.9025028709639062E-2</c:v>
                </c:pt>
                <c:pt idx="114" formatCode="0.000\ %">
                  <c:v>1.8912079834132223E-2</c:v>
                </c:pt>
                <c:pt idx="115" formatCode="0.000\ %">
                  <c:v>1.9309686224341819E-2</c:v>
                </c:pt>
                <c:pt idx="116" formatCode="0.000\ %">
                  <c:v>1.9392946525685514E-2</c:v>
                </c:pt>
                <c:pt idx="117" formatCode="0.000\ %">
                  <c:v>1.9556915019367561E-2</c:v>
                </c:pt>
                <c:pt idx="118" formatCode="0.000\ %">
                  <c:v>1.8478472664909509E-2</c:v>
                </c:pt>
                <c:pt idx="119" formatCode="0.000\ %">
                  <c:v>1.8382931170789436E-2</c:v>
                </c:pt>
                <c:pt idx="120" formatCode="0.000\ %">
                  <c:v>1.8106077349780429E-2</c:v>
                </c:pt>
                <c:pt idx="121" formatCode="0.000\ %">
                  <c:v>1.823810843428663E-2</c:v>
                </c:pt>
                <c:pt idx="122" formatCode="0.000\ %">
                  <c:v>1.9306648773435464E-2</c:v>
                </c:pt>
                <c:pt idx="123" formatCode="0.000\ %">
                  <c:v>1.9653034930572907E-2</c:v>
                </c:pt>
                <c:pt idx="124" formatCode="0.000\ %">
                  <c:v>1.9529787002994139E-2</c:v>
                </c:pt>
                <c:pt idx="125" formatCode="0.000\ %">
                  <c:v>1.9551140727620774E-2</c:v>
                </c:pt>
                <c:pt idx="126" formatCode="0.000\ %">
                  <c:v>1.8866868073153596E-2</c:v>
                </c:pt>
                <c:pt idx="127" formatCode="0.000\ %">
                  <c:v>1.8716824700391869E-2</c:v>
                </c:pt>
                <c:pt idx="128" formatCode="0.000\ %">
                  <c:v>1.2884779925344677E-2</c:v>
                </c:pt>
                <c:pt idx="129" formatCode="0.000\ %">
                  <c:v>1.3381205222510354E-2</c:v>
                </c:pt>
                <c:pt idx="130" formatCode="0.000\ %">
                  <c:v>1.3422831423067988E-2</c:v>
                </c:pt>
                <c:pt idx="131" formatCode="0.000\ %">
                  <c:v>1.4129100802788629E-2</c:v>
                </c:pt>
                <c:pt idx="132" formatCode="0.000\ %">
                  <c:v>1.3977612717422195E-2</c:v>
                </c:pt>
                <c:pt idx="133" formatCode="0.000\ %">
                  <c:v>1.3678138202602453E-2</c:v>
                </c:pt>
                <c:pt idx="134" formatCode="0.000\ %">
                  <c:v>1.3250335873774147E-2</c:v>
                </c:pt>
                <c:pt idx="135" formatCode="0.000\ %">
                  <c:v>1.3132285664989323E-2</c:v>
                </c:pt>
                <c:pt idx="136" formatCode="0.000\ %">
                  <c:v>1.2886623326601931E-2</c:v>
                </c:pt>
                <c:pt idx="137" formatCode="0.000\ %">
                  <c:v>1.2259023734747899E-2</c:v>
                </c:pt>
                <c:pt idx="138" formatCode="0.000\ %">
                  <c:v>1.3375385867222723E-2</c:v>
                </c:pt>
                <c:pt idx="139" formatCode="0.000\ %">
                  <c:v>1.3292641962629801E-2</c:v>
                </c:pt>
                <c:pt idx="140" formatCode="0.000\ %">
                  <c:v>1.2838136685838613E-2</c:v>
                </c:pt>
                <c:pt idx="141" formatCode="0.000\ %">
                  <c:v>1.2991304362751034E-2</c:v>
                </c:pt>
                <c:pt idx="142" formatCode="0.000\ %">
                  <c:v>1.4791738492447982E-2</c:v>
                </c:pt>
                <c:pt idx="143" formatCode="0.000\ %">
                  <c:v>1.5960204895341609E-2</c:v>
                </c:pt>
                <c:pt idx="144" formatCode="0.000\ %">
                  <c:v>1.7046954233341016E-2</c:v>
                </c:pt>
                <c:pt idx="145" formatCode="0.000\ %">
                  <c:v>1.7108977570242413E-2</c:v>
                </c:pt>
                <c:pt idx="146" formatCode="0.000\ %">
                  <c:v>1.6747821696016952E-2</c:v>
                </c:pt>
                <c:pt idx="147" formatCode="0.000\ %">
                  <c:v>1.7434997907527519E-2</c:v>
                </c:pt>
                <c:pt idx="148" formatCode="0.000\ %">
                  <c:v>2.1137360818907731E-2</c:v>
                </c:pt>
                <c:pt idx="149" formatCode="0.000\ %">
                  <c:v>2.1275126607561087E-2</c:v>
                </c:pt>
                <c:pt idx="150" formatCode="0.000\ %">
                  <c:v>2.1821796863098365E-2</c:v>
                </c:pt>
                <c:pt idx="151" formatCode="0.000\ %">
                  <c:v>2.2105154830012855E-2</c:v>
                </c:pt>
                <c:pt idx="152" formatCode="0.000\ %">
                  <c:v>2.308497951762737E-2</c:v>
                </c:pt>
                <c:pt idx="153" formatCode="0.000\ %">
                  <c:v>2.3390969990054966E-2</c:v>
                </c:pt>
                <c:pt idx="154" formatCode="0.000\ %">
                  <c:v>2.3956054939657401E-2</c:v>
                </c:pt>
                <c:pt idx="155" formatCode="0.000\ %">
                  <c:v>2.3648794671518335E-2</c:v>
                </c:pt>
                <c:pt idx="156" formatCode="0.000\ %">
                  <c:v>2.3537652732447963E-2</c:v>
                </c:pt>
                <c:pt idx="157" formatCode="0.000\ %">
                  <c:v>2.7646828512993746E-2</c:v>
                </c:pt>
                <c:pt idx="158" formatCode="0.000\ %">
                  <c:v>2.741273419864633E-2</c:v>
                </c:pt>
                <c:pt idx="159" formatCode="0.000\ %">
                  <c:v>2.7339208969337652E-2</c:v>
                </c:pt>
                <c:pt idx="160" formatCode="0.000\ %">
                  <c:v>2.7732245331873656E-2</c:v>
                </c:pt>
                <c:pt idx="161" formatCode="0.000\ %">
                  <c:v>2.8043284116708173E-2</c:v>
                </c:pt>
                <c:pt idx="162" formatCode="0.000\ %">
                  <c:v>2.7634029817395361E-2</c:v>
                </c:pt>
                <c:pt idx="163" formatCode="0.000\ %">
                  <c:v>2.8245838242435085E-2</c:v>
                </c:pt>
                <c:pt idx="164" formatCode="0.000\ %">
                  <c:v>2.8193334252419017E-2</c:v>
                </c:pt>
                <c:pt idx="165" formatCode="0.000\ %">
                  <c:v>2.9793178321408272E-2</c:v>
                </c:pt>
                <c:pt idx="166" formatCode="0.000\ %">
                  <c:v>2.860170043707496E-2</c:v>
                </c:pt>
                <c:pt idx="167" formatCode="0.000\ %">
                  <c:v>2.7613351387687939E-2</c:v>
                </c:pt>
                <c:pt idx="168" formatCode="0.000\ %">
                  <c:v>2.6521327388627523E-2</c:v>
                </c:pt>
                <c:pt idx="169" formatCode="0.000\ %">
                  <c:v>2.6896995630689289E-2</c:v>
                </c:pt>
                <c:pt idx="170" formatCode="0.000\ %">
                  <c:v>2.7417908575470894E-2</c:v>
                </c:pt>
                <c:pt idx="171" formatCode="0.000\ %">
                  <c:v>2.7335420631446259E-2</c:v>
                </c:pt>
                <c:pt idx="172" formatCode="0.000\ %">
                  <c:v>2.5624411539363737E-2</c:v>
                </c:pt>
                <c:pt idx="173" formatCode="0.000\ %">
                  <c:v>2.5230164169966835E-2</c:v>
                </c:pt>
                <c:pt idx="174" formatCode="0.000\ %">
                  <c:v>2.5072734527299759E-2</c:v>
                </c:pt>
                <c:pt idx="175" formatCode="0.000\ %">
                  <c:v>2.557261903889085E-2</c:v>
                </c:pt>
                <c:pt idx="176" formatCode="0.000\ %">
                  <c:v>2.5389799140779205E-2</c:v>
                </c:pt>
                <c:pt idx="177" formatCode="0.000\ %">
                  <c:v>2.6069981180101599E-2</c:v>
                </c:pt>
                <c:pt idx="178" formatCode="0.000\ %">
                  <c:v>2.6009584228193234E-2</c:v>
                </c:pt>
                <c:pt idx="179" formatCode="0.000\ %">
                  <c:v>2.6367189894743983E-2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3A1-A8AF-AE3F58E49638}"/>
            </c:ext>
          </c:extLst>
        </c:ser>
        <c:ser>
          <c:idx val="2"/>
          <c:order val="1"/>
          <c:tx>
            <c:strRef>
              <c:f>'Figures 2'!$AU$3</c:f>
              <c:strCache>
                <c:ptCount val="1"/>
                <c:pt idx="0">
                  <c:v>MV</c:v>
                </c:pt>
              </c:strCache>
            </c:strRef>
          </c:tx>
          <c:spPr>
            <a:ln w="9525" cap="rnd" cmpd="sng" algn="ctr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2'!$AU$4:$AU$183</c:f>
              <c:numCache>
                <c:formatCode>General</c:formatCode>
                <c:ptCount val="180"/>
                <c:pt idx="24" formatCode="0.000\ %">
                  <c:v>1.4428364113509574E-2</c:v>
                </c:pt>
                <c:pt idx="25" formatCode="0.000\ %">
                  <c:v>1.3489442166740513E-2</c:v>
                </c:pt>
                <c:pt idx="26" formatCode="0.000\ %">
                  <c:v>1.2069341496925266E-2</c:v>
                </c:pt>
                <c:pt idx="27" formatCode="0.000\ %">
                  <c:v>1.2111961695077531E-2</c:v>
                </c:pt>
                <c:pt idx="28" formatCode="0.000\ %">
                  <c:v>1.1590404613862428E-2</c:v>
                </c:pt>
                <c:pt idx="29" formatCode="0.000\ %">
                  <c:v>1.059945784351745E-2</c:v>
                </c:pt>
                <c:pt idx="30" formatCode="0.000\ %">
                  <c:v>1.0133301945714704E-2</c:v>
                </c:pt>
                <c:pt idx="31" formatCode="0.000\ %">
                  <c:v>1.0126482955081055E-2</c:v>
                </c:pt>
                <c:pt idx="32" formatCode="0.000\ %">
                  <c:v>1.0240745908475443E-2</c:v>
                </c:pt>
                <c:pt idx="33" formatCode="0.000\ %">
                  <c:v>1.0427098513537431E-2</c:v>
                </c:pt>
                <c:pt idx="34" formatCode="0.000\ %">
                  <c:v>1.0322191418755748E-2</c:v>
                </c:pt>
                <c:pt idx="35" formatCode="0.000\ %">
                  <c:v>1.0643763534492319E-2</c:v>
                </c:pt>
                <c:pt idx="36" formatCode="0.000\ %">
                  <c:v>1.0418777646696581E-2</c:v>
                </c:pt>
                <c:pt idx="37" formatCode="0.000\ %">
                  <c:v>1.0408341655155005E-2</c:v>
                </c:pt>
                <c:pt idx="38" formatCode="0.000\ %">
                  <c:v>1.0117209682415949E-2</c:v>
                </c:pt>
                <c:pt idx="39" formatCode="0.000\ %">
                  <c:v>9.7667677099354099E-3</c:v>
                </c:pt>
                <c:pt idx="40" formatCode="0.000\ %">
                  <c:v>9.896078189384757E-3</c:v>
                </c:pt>
                <c:pt idx="41" formatCode="0.000\ %">
                  <c:v>1.0879248953044453E-2</c:v>
                </c:pt>
                <c:pt idx="42" formatCode="0.000\ %">
                  <c:v>1.0225014479972738E-2</c:v>
                </c:pt>
                <c:pt idx="43" formatCode="0.000\ %">
                  <c:v>9.2334464738019258E-3</c:v>
                </c:pt>
                <c:pt idx="44" formatCode="0.000\ %">
                  <c:v>9.3290386821641615E-3</c:v>
                </c:pt>
                <c:pt idx="45" formatCode="0.000\ %">
                  <c:v>9.2587055717613786E-3</c:v>
                </c:pt>
                <c:pt idx="46" formatCode="0.000\ %">
                  <c:v>9.2938325215998537E-3</c:v>
                </c:pt>
                <c:pt idx="47" formatCode="0.000\ %">
                  <c:v>9.2815545667541081E-3</c:v>
                </c:pt>
                <c:pt idx="48" formatCode="0.000\ %">
                  <c:v>9.4280279931461333E-3</c:v>
                </c:pt>
                <c:pt idx="49" formatCode="0.000\ %">
                  <c:v>9.4050348303410108E-3</c:v>
                </c:pt>
                <c:pt idx="50" formatCode="0.000\ %">
                  <c:v>9.3952903144939159E-3</c:v>
                </c:pt>
                <c:pt idx="51" formatCode="0.000\ %">
                  <c:v>9.1910998498774162E-3</c:v>
                </c:pt>
                <c:pt idx="52" formatCode="0.000\ %">
                  <c:v>9.1279429821251382E-3</c:v>
                </c:pt>
                <c:pt idx="53" formatCode="0.000\ %">
                  <c:v>8.7641134971177953E-3</c:v>
                </c:pt>
                <c:pt idx="54" formatCode="0.000\ %">
                  <c:v>9.4012061762437024E-3</c:v>
                </c:pt>
                <c:pt idx="55" formatCode="0.000\ %">
                  <c:v>9.6450003385361426E-3</c:v>
                </c:pt>
                <c:pt idx="56" formatCode="0.000\ %">
                  <c:v>9.4052712866811473E-3</c:v>
                </c:pt>
                <c:pt idx="57" formatCode="0.000\ %">
                  <c:v>9.2965083008528567E-3</c:v>
                </c:pt>
                <c:pt idx="58" formatCode="0.000\ %">
                  <c:v>9.1915472280202932E-3</c:v>
                </c:pt>
                <c:pt idx="59" formatCode="0.000\ %">
                  <c:v>8.7923493090027848E-3</c:v>
                </c:pt>
                <c:pt idx="60" formatCode="0.000\ %">
                  <c:v>8.4918106213225097E-3</c:v>
                </c:pt>
                <c:pt idx="61" formatCode="0.000\ %">
                  <c:v>9.390176154661832E-3</c:v>
                </c:pt>
                <c:pt idx="62" formatCode="0.000\ %">
                  <c:v>9.3937711629420179E-3</c:v>
                </c:pt>
                <c:pt idx="63" formatCode="0.000\ %">
                  <c:v>9.3708281449686303E-3</c:v>
                </c:pt>
                <c:pt idx="64" formatCode="0.000\ %">
                  <c:v>9.405325013002867E-3</c:v>
                </c:pt>
                <c:pt idx="65" formatCode="0.000\ %">
                  <c:v>8.9558963656440217E-3</c:v>
                </c:pt>
                <c:pt idx="66" formatCode="0.000\ %">
                  <c:v>1.2240935256337114E-2</c:v>
                </c:pt>
                <c:pt idx="67" formatCode="0.000\ %">
                  <c:v>1.2765381223431876E-2</c:v>
                </c:pt>
                <c:pt idx="68" formatCode="0.000\ %">
                  <c:v>1.3583596581677107E-2</c:v>
                </c:pt>
                <c:pt idx="69" formatCode="0.000\ %">
                  <c:v>1.8902544649028939E-2</c:v>
                </c:pt>
                <c:pt idx="70" formatCode="0.000\ %">
                  <c:v>1.9065131736838995E-2</c:v>
                </c:pt>
                <c:pt idx="71" formatCode="0.000\ %">
                  <c:v>2.1283565338685317E-2</c:v>
                </c:pt>
                <c:pt idx="72" formatCode="0.000\ %">
                  <c:v>2.4722478624505117E-2</c:v>
                </c:pt>
                <c:pt idx="73" formatCode="0.000\ %">
                  <c:v>2.4490584089613601E-2</c:v>
                </c:pt>
                <c:pt idx="74" formatCode="0.000\ %">
                  <c:v>2.6486706235277973E-2</c:v>
                </c:pt>
                <c:pt idx="75" formatCode="0.000\ %">
                  <c:v>2.6617589784309871E-2</c:v>
                </c:pt>
                <c:pt idx="76" formatCode="0.000\ %">
                  <c:v>2.9896112410122449E-2</c:v>
                </c:pt>
                <c:pt idx="77" formatCode="0.000\ %">
                  <c:v>2.9932944814658198E-2</c:v>
                </c:pt>
                <c:pt idx="78" formatCode="0.000\ %">
                  <c:v>3.0870570696559633E-2</c:v>
                </c:pt>
                <c:pt idx="79" formatCode="0.000\ %">
                  <c:v>3.2176406120039865E-2</c:v>
                </c:pt>
                <c:pt idx="80" formatCode="0.000\ %">
                  <c:v>3.2975506841567165E-2</c:v>
                </c:pt>
                <c:pt idx="81" formatCode="0.000\ %">
                  <c:v>3.3113350906833004E-2</c:v>
                </c:pt>
                <c:pt idx="82" formatCode="0.000\ %">
                  <c:v>3.3130323296824339E-2</c:v>
                </c:pt>
                <c:pt idx="83" formatCode="0.000\ %">
                  <c:v>3.3306244696792081E-2</c:v>
                </c:pt>
                <c:pt idx="84" formatCode="0.000\ %">
                  <c:v>3.4199759321218555E-2</c:v>
                </c:pt>
                <c:pt idx="85" formatCode="0.000\ %">
                  <c:v>3.3955824214135732E-2</c:v>
                </c:pt>
                <c:pt idx="86" formatCode="0.000\ %">
                  <c:v>3.3974755748393919E-2</c:v>
                </c:pt>
                <c:pt idx="87" formatCode="0.000\ %">
                  <c:v>3.4689440768588237E-2</c:v>
                </c:pt>
                <c:pt idx="88" formatCode="0.000\ %">
                  <c:v>3.4689176208984429E-2</c:v>
                </c:pt>
                <c:pt idx="89" formatCode="0.000\ %">
                  <c:v>3.4670943247346278E-2</c:v>
                </c:pt>
                <c:pt idx="90" formatCode="0.000\ %">
                  <c:v>3.3734225112722976E-2</c:v>
                </c:pt>
                <c:pt idx="91" formatCode="0.000\ %">
                  <c:v>3.3358323347734531E-2</c:v>
                </c:pt>
                <c:pt idx="92" formatCode="0.000\ %">
                  <c:v>3.3295501808332566E-2</c:v>
                </c:pt>
                <c:pt idx="93" formatCode="0.000\ %">
                  <c:v>2.9470087224211069E-2</c:v>
                </c:pt>
                <c:pt idx="94" formatCode="0.000\ %">
                  <c:v>2.8648787427105502E-2</c:v>
                </c:pt>
                <c:pt idx="95" formatCode="0.000\ %">
                  <c:v>2.4751655213887693E-2</c:v>
                </c:pt>
                <c:pt idx="96" formatCode="0.000\ %">
                  <c:v>2.3296476721448054E-2</c:v>
                </c:pt>
                <c:pt idx="97" formatCode="0.000\ %">
                  <c:v>2.303448024518101E-2</c:v>
                </c:pt>
                <c:pt idx="98" formatCode="0.000\ %">
                  <c:v>1.7562649688445595E-2</c:v>
                </c:pt>
                <c:pt idx="99" formatCode="0.000\ %">
                  <c:v>1.8438954244866367E-2</c:v>
                </c:pt>
                <c:pt idx="100" formatCode="0.000\ %">
                  <c:v>1.6135628876773511E-2</c:v>
                </c:pt>
                <c:pt idx="101" formatCode="0.000\ %">
                  <c:v>1.630462327327176E-2</c:v>
                </c:pt>
                <c:pt idx="102" formatCode="0.000\ %">
                  <c:v>1.7284020850824061E-2</c:v>
                </c:pt>
                <c:pt idx="103" formatCode="0.000\ %">
                  <c:v>1.6357960844992397E-2</c:v>
                </c:pt>
                <c:pt idx="104" formatCode="0.000\ %">
                  <c:v>1.812667382977752E-2</c:v>
                </c:pt>
                <c:pt idx="105" formatCode="0.000\ %">
                  <c:v>1.8273142613133831E-2</c:v>
                </c:pt>
                <c:pt idx="106" formatCode="0.000\ %">
                  <c:v>1.792989915846583E-2</c:v>
                </c:pt>
                <c:pt idx="107" formatCode="0.000\ %">
                  <c:v>1.7893253578798889E-2</c:v>
                </c:pt>
                <c:pt idx="108" formatCode="0.000\ %">
                  <c:v>1.6706107484931905E-2</c:v>
                </c:pt>
                <c:pt idx="109" formatCode="0.000\ %">
                  <c:v>1.6801060737539866E-2</c:v>
                </c:pt>
                <c:pt idx="110" formatCode="0.000\ %">
                  <c:v>1.6863242950648328E-2</c:v>
                </c:pt>
                <c:pt idx="111" formatCode="0.000\ %">
                  <c:v>1.6496892404842142E-2</c:v>
                </c:pt>
                <c:pt idx="112" formatCode="0.000\ %">
                  <c:v>1.6806343603286259E-2</c:v>
                </c:pt>
                <c:pt idx="113" formatCode="0.000\ %">
                  <c:v>1.6881936824101995E-2</c:v>
                </c:pt>
                <c:pt idx="114" formatCode="0.000\ %">
                  <c:v>1.6468385026810802E-2</c:v>
                </c:pt>
                <c:pt idx="115" formatCode="0.000\ %">
                  <c:v>1.6469378244927547E-2</c:v>
                </c:pt>
                <c:pt idx="116" formatCode="0.000\ %">
                  <c:v>1.6159705466265443E-2</c:v>
                </c:pt>
                <c:pt idx="117" formatCode="0.000\ %">
                  <c:v>1.6305691901100768E-2</c:v>
                </c:pt>
                <c:pt idx="118" formatCode="0.000\ %">
                  <c:v>1.5784997448058054E-2</c:v>
                </c:pt>
                <c:pt idx="119" formatCode="0.000\ %">
                  <c:v>1.5665576623414088E-2</c:v>
                </c:pt>
                <c:pt idx="120" formatCode="0.000\ %">
                  <c:v>1.5799365504135313E-2</c:v>
                </c:pt>
                <c:pt idx="121" formatCode="0.000\ %">
                  <c:v>1.5653948040850081E-2</c:v>
                </c:pt>
                <c:pt idx="122" formatCode="0.000\ %">
                  <c:v>1.6263899284484934E-2</c:v>
                </c:pt>
                <c:pt idx="123" formatCode="0.000\ %">
                  <c:v>1.5651142747555143E-2</c:v>
                </c:pt>
                <c:pt idx="124" formatCode="0.000\ %">
                  <c:v>1.5798287684924407E-2</c:v>
                </c:pt>
                <c:pt idx="125" formatCode="0.000\ %">
                  <c:v>1.6962649845834565E-2</c:v>
                </c:pt>
                <c:pt idx="126" formatCode="0.000\ %">
                  <c:v>1.5664629467758116E-2</c:v>
                </c:pt>
                <c:pt idx="127" formatCode="0.000\ %">
                  <c:v>1.5688379761840326E-2</c:v>
                </c:pt>
                <c:pt idx="128" formatCode="0.000\ %">
                  <c:v>1.1782178571903305E-2</c:v>
                </c:pt>
                <c:pt idx="129" formatCode="0.000\ %">
                  <c:v>1.1740273182064069E-2</c:v>
                </c:pt>
                <c:pt idx="130" formatCode="0.000\ %">
                  <c:v>1.1942415963777349E-2</c:v>
                </c:pt>
                <c:pt idx="131" formatCode="0.000\ %">
                  <c:v>1.1679753648625921E-2</c:v>
                </c:pt>
                <c:pt idx="132" formatCode="0.000\ %">
                  <c:v>1.1667634424405663E-2</c:v>
                </c:pt>
                <c:pt idx="133" formatCode="0.000\ %">
                  <c:v>1.173686015641689E-2</c:v>
                </c:pt>
                <c:pt idx="134" formatCode="0.000\ %">
                  <c:v>1.1699189316091525E-2</c:v>
                </c:pt>
                <c:pt idx="135" formatCode="0.000\ %">
                  <c:v>1.1888088996492777E-2</c:v>
                </c:pt>
                <c:pt idx="136" formatCode="0.000\ %">
                  <c:v>1.0918023414864812E-2</c:v>
                </c:pt>
                <c:pt idx="137" formatCode="0.000\ %">
                  <c:v>1.0186401324314689E-2</c:v>
                </c:pt>
                <c:pt idx="138" formatCode="0.000\ %">
                  <c:v>9.8374014725219061E-3</c:v>
                </c:pt>
                <c:pt idx="139" formatCode="0.000\ %">
                  <c:v>9.7526766270901559E-3</c:v>
                </c:pt>
                <c:pt idx="140" formatCode="0.000\ %">
                  <c:v>9.7993381321711294E-3</c:v>
                </c:pt>
                <c:pt idx="141" formatCode="0.000\ %">
                  <c:v>9.9134120443100607E-3</c:v>
                </c:pt>
                <c:pt idx="142" formatCode="0.000\ %">
                  <c:v>9.8999939925724749E-3</c:v>
                </c:pt>
                <c:pt idx="143" formatCode="0.000\ %">
                  <c:v>9.703763001903001E-3</c:v>
                </c:pt>
                <c:pt idx="144" formatCode="0.000\ %">
                  <c:v>9.9264068315240653E-3</c:v>
                </c:pt>
                <c:pt idx="145" formatCode="0.000\ %">
                  <c:v>1.5959820375392158E-2</c:v>
                </c:pt>
                <c:pt idx="146" formatCode="0.000\ %">
                  <c:v>1.5902210227154694E-2</c:v>
                </c:pt>
                <c:pt idx="147" formatCode="0.000\ %">
                  <c:v>1.5801700369740421E-2</c:v>
                </c:pt>
                <c:pt idx="148" formatCode="0.000\ %">
                  <c:v>1.744314406948121E-2</c:v>
                </c:pt>
                <c:pt idx="149" formatCode="0.000\ %">
                  <c:v>1.6733960918010091E-2</c:v>
                </c:pt>
                <c:pt idx="150" formatCode="0.000\ %">
                  <c:v>1.8380142012934343E-2</c:v>
                </c:pt>
                <c:pt idx="151" formatCode="0.000\ %">
                  <c:v>1.851457577247478E-2</c:v>
                </c:pt>
                <c:pt idx="152" formatCode="0.000\ %">
                  <c:v>1.9507120369259969E-2</c:v>
                </c:pt>
                <c:pt idx="153" formatCode="0.000\ %">
                  <c:v>2.0507806974785343E-2</c:v>
                </c:pt>
                <c:pt idx="154" formatCode="0.000\ %">
                  <c:v>2.0735743143160131E-2</c:v>
                </c:pt>
                <c:pt idx="155" formatCode="0.000\ %">
                  <c:v>2.0776925264933202E-2</c:v>
                </c:pt>
                <c:pt idx="156" formatCode="0.000\ %">
                  <c:v>2.0812530799715644E-2</c:v>
                </c:pt>
                <c:pt idx="157" formatCode="0.000\ %">
                  <c:v>2.186254972658103E-2</c:v>
                </c:pt>
                <c:pt idx="158" formatCode="0.000\ %">
                  <c:v>2.1927114989681303E-2</c:v>
                </c:pt>
                <c:pt idx="159" formatCode="0.000\ %">
                  <c:v>2.1648993169489213E-2</c:v>
                </c:pt>
                <c:pt idx="160" formatCode="0.000\ %">
                  <c:v>2.1673076281392496E-2</c:v>
                </c:pt>
                <c:pt idx="161" formatCode="0.000\ %">
                  <c:v>2.1653265833556784E-2</c:v>
                </c:pt>
                <c:pt idx="162" formatCode="0.000\ %">
                  <c:v>2.2035101118337588E-2</c:v>
                </c:pt>
                <c:pt idx="163" formatCode="0.000\ %">
                  <c:v>2.2427020749416639E-2</c:v>
                </c:pt>
                <c:pt idx="164" formatCode="0.000\ %">
                  <c:v>2.2408570874554397E-2</c:v>
                </c:pt>
                <c:pt idx="165" formatCode="0.000\ %">
                  <c:v>2.2541313211605386E-2</c:v>
                </c:pt>
                <c:pt idx="166" formatCode="0.000\ %">
                  <c:v>2.2890778115365235E-2</c:v>
                </c:pt>
                <c:pt idx="167" formatCode="0.000\ %">
                  <c:v>2.3868267311256092E-2</c:v>
                </c:pt>
                <c:pt idx="168" formatCode="0.000\ %">
                  <c:v>2.3826173144964772E-2</c:v>
                </c:pt>
                <c:pt idx="169" formatCode="0.000\ %">
                  <c:v>1.965779134678906E-2</c:v>
                </c:pt>
                <c:pt idx="170" formatCode="0.000\ %">
                  <c:v>1.9872863889459098E-2</c:v>
                </c:pt>
                <c:pt idx="171" formatCode="0.000\ %">
                  <c:v>1.960838806765413E-2</c:v>
                </c:pt>
                <c:pt idx="172" formatCode="0.000\ %">
                  <c:v>1.8961395075020572E-2</c:v>
                </c:pt>
                <c:pt idx="173" formatCode="0.000\ %">
                  <c:v>1.902679946581021E-2</c:v>
                </c:pt>
                <c:pt idx="174" formatCode="0.000\ %">
                  <c:v>1.8178851820529078E-2</c:v>
                </c:pt>
                <c:pt idx="175" formatCode="0.000\ %">
                  <c:v>1.7841421321354609E-2</c:v>
                </c:pt>
                <c:pt idx="176" formatCode="0.000\ %">
                  <c:v>1.7047298449054657E-2</c:v>
                </c:pt>
                <c:pt idx="177" formatCode="0.000\ %">
                  <c:v>1.5990466132762528E-2</c:v>
                </c:pt>
                <c:pt idx="178" formatCode="0.000\ %">
                  <c:v>1.5738701701684916E-2</c:v>
                </c:pt>
                <c:pt idx="179" formatCode="0.000\ %">
                  <c:v>1.5599764350273307E-2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3A1-A8AF-AE3F58E49638}"/>
            </c:ext>
          </c:extLst>
        </c:ser>
        <c:ser>
          <c:idx val="1"/>
          <c:order val="2"/>
          <c:tx>
            <c:strRef>
              <c:f>'Figures 2'!$AV$3</c:f>
              <c:strCache>
                <c:ptCount val="1"/>
                <c:pt idx="0">
                  <c:v>CMV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2'!$AV$4:$AV$183</c:f>
              <c:numCache>
                <c:formatCode>General</c:formatCode>
                <c:ptCount val="180"/>
                <c:pt idx="24" formatCode="0.000\ %">
                  <c:v>2.1226445800743093E-2</c:v>
                </c:pt>
                <c:pt idx="25" formatCode="0.000\ %">
                  <c:v>2.1207992997903654E-2</c:v>
                </c:pt>
                <c:pt idx="26" formatCode="0.000\ %">
                  <c:v>2.0426724911220533E-2</c:v>
                </c:pt>
                <c:pt idx="27" formatCode="0.000\ %">
                  <c:v>2.028872339279323E-2</c:v>
                </c:pt>
                <c:pt idx="28" formatCode="0.000\ %">
                  <c:v>2.0084620262018713E-2</c:v>
                </c:pt>
                <c:pt idx="29" formatCode="0.000\ %">
                  <c:v>1.9279126811161635E-2</c:v>
                </c:pt>
                <c:pt idx="30" formatCode="0.000\ %">
                  <c:v>1.9314478141734405E-2</c:v>
                </c:pt>
                <c:pt idx="31" formatCode="0.000\ %">
                  <c:v>1.9278307029378054E-2</c:v>
                </c:pt>
                <c:pt idx="32" formatCode="0.000\ %">
                  <c:v>1.9270441094689422E-2</c:v>
                </c:pt>
                <c:pt idx="33" formatCode="0.000\ %">
                  <c:v>1.9397734764813872E-2</c:v>
                </c:pt>
                <c:pt idx="34" formatCode="0.000\ %">
                  <c:v>1.9818060426748645E-2</c:v>
                </c:pt>
                <c:pt idx="35" formatCode="0.000\ %">
                  <c:v>2.1100569321366593E-2</c:v>
                </c:pt>
                <c:pt idx="36" formatCode="0.000\ %">
                  <c:v>2.0889742358516518E-2</c:v>
                </c:pt>
                <c:pt idx="37" formatCode="0.000\ %">
                  <c:v>2.0299460728654461E-2</c:v>
                </c:pt>
                <c:pt idx="38" formatCode="0.000\ %">
                  <c:v>1.9922984846390181E-2</c:v>
                </c:pt>
                <c:pt idx="39" formatCode="0.000\ %">
                  <c:v>1.8882829872708874E-2</c:v>
                </c:pt>
                <c:pt idx="40" formatCode="0.000\ %">
                  <c:v>1.7954173475961725E-2</c:v>
                </c:pt>
                <c:pt idx="41" formatCode="0.000\ %">
                  <c:v>1.884399169410168E-2</c:v>
                </c:pt>
                <c:pt idx="42" formatCode="0.000\ %">
                  <c:v>1.6627113628426029E-2</c:v>
                </c:pt>
                <c:pt idx="43" formatCode="0.000\ %">
                  <c:v>1.6385106626894744E-2</c:v>
                </c:pt>
                <c:pt idx="44" formatCode="0.000\ %">
                  <c:v>1.9454744462462367E-2</c:v>
                </c:pt>
                <c:pt idx="45" formatCode="0.000\ %">
                  <c:v>1.9770150954778017E-2</c:v>
                </c:pt>
                <c:pt idx="46" formatCode="0.000\ %">
                  <c:v>1.9123791897347229E-2</c:v>
                </c:pt>
                <c:pt idx="47" formatCode="0.000\ %">
                  <c:v>1.97411131562375E-2</c:v>
                </c:pt>
                <c:pt idx="48" formatCode="0.000\ %">
                  <c:v>1.9708235029070639E-2</c:v>
                </c:pt>
                <c:pt idx="49" formatCode="0.000\ %">
                  <c:v>1.9267979928591975E-2</c:v>
                </c:pt>
                <c:pt idx="50" formatCode="0.000\ %">
                  <c:v>1.935546654913755E-2</c:v>
                </c:pt>
                <c:pt idx="51" formatCode="0.000\ %">
                  <c:v>1.9353079734344476E-2</c:v>
                </c:pt>
                <c:pt idx="52" formatCode="0.000\ %">
                  <c:v>1.9169464836305741E-2</c:v>
                </c:pt>
                <c:pt idx="53" formatCode="0.000\ %">
                  <c:v>1.9199957077826041E-2</c:v>
                </c:pt>
                <c:pt idx="54" formatCode="0.000\ %">
                  <c:v>1.9522070121520081E-2</c:v>
                </c:pt>
                <c:pt idx="55" formatCode="0.000\ %">
                  <c:v>1.9744106713554602E-2</c:v>
                </c:pt>
                <c:pt idx="56" formatCode="0.000\ %">
                  <c:v>1.9857147343112679E-2</c:v>
                </c:pt>
                <c:pt idx="57" formatCode="0.000\ %">
                  <c:v>1.997387801861562E-2</c:v>
                </c:pt>
                <c:pt idx="58" formatCode="0.000\ %">
                  <c:v>1.9713552817441835E-2</c:v>
                </c:pt>
                <c:pt idx="59" formatCode="0.000\ %">
                  <c:v>1.823634907563032E-2</c:v>
                </c:pt>
                <c:pt idx="60" formatCode="0.000\ %">
                  <c:v>1.8170156604367181E-2</c:v>
                </c:pt>
                <c:pt idx="61" formatCode="0.000\ %">
                  <c:v>1.8284357571963041E-2</c:v>
                </c:pt>
                <c:pt idx="62" formatCode="0.000\ %">
                  <c:v>1.8252314903892369E-2</c:v>
                </c:pt>
                <c:pt idx="63" formatCode="0.000\ %">
                  <c:v>1.7733523784438921E-2</c:v>
                </c:pt>
                <c:pt idx="64" formatCode="0.000\ %">
                  <c:v>1.742870403220844E-2</c:v>
                </c:pt>
                <c:pt idx="65" formatCode="0.000\ %">
                  <c:v>1.6815149657161948E-2</c:v>
                </c:pt>
                <c:pt idx="66" formatCode="0.000\ %">
                  <c:v>1.8632615143788101E-2</c:v>
                </c:pt>
                <c:pt idx="67" formatCode="0.000\ %">
                  <c:v>1.9019046323177944E-2</c:v>
                </c:pt>
                <c:pt idx="68" formatCode="0.000\ %">
                  <c:v>1.5394601675658058E-2</c:v>
                </c:pt>
                <c:pt idx="69" formatCode="0.000\ %">
                  <c:v>1.9249835855253021E-2</c:v>
                </c:pt>
                <c:pt idx="70" formatCode="0.000\ %">
                  <c:v>1.8729425126158005E-2</c:v>
                </c:pt>
                <c:pt idx="71" formatCode="0.000\ %">
                  <c:v>2.0975027064498612E-2</c:v>
                </c:pt>
                <c:pt idx="72" formatCode="0.000\ %">
                  <c:v>2.4459022324287247E-2</c:v>
                </c:pt>
                <c:pt idx="73" formatCode="0.000\ %">
                  <c:v>2.4870050197699018E-2</c:v>
                </c:pt>
                <c:pt idx="74" formatCode="0.000\ %">
                  <c:v>2.6371451948930771E-2</c:v>
                </c:pt>
                <c:pt idx="75" formatCode="0.000\ %">
                  <c:v>2.6663539810188232E-2</c:v>
                </c:pt>
                <c:pt idx="76" formatCode="0.000\ %">
                  <c:v>3.0532276981274857E-2</c:v>
                </c:pt>
                <c:pt idx="77" formatCode="0.000\ %">
                  <c:v>3.0924277699356836E-2</c:v>
                </c:pt>
                <c:pt idx="78" formatCode="0.000\ %">
                  <c:v>3.2292349793408302E-2</c:v>
                </c:pt>
                <c:pt idx="79" formatCode="0.000\ %">
                  <c:v>3.3331452113251399E-2</c:v>
                </c:pt>
                <c:pt idx="80" formatCode="0.000\ %">
                  <c:v>3.4040625980207066E-2</c:v>
                </c:pt>
                <c:pt idx="81" formatCode="0.000\ %">
                  <c:v>3.4143898576308999E-2</c:v>
                </c:pt>
                <c:pt idx="82" formatCode="0.000\ %">
                  <c:v>3.4031079246297107E-2</c:v>
                </c:pt>
                <c:pt idx="83" formatCode="0.000\ %">
                  <c:v>3.4266511530051183E-2</c:v>
                </c:pt>
                <c:pt idx="84" formatCode="0.000\ %">
                  <c:v>3.5038414009852061E-2</c:v>
                </c:pt>
                <c:pt idx="85" formatCode="0.000\ %">
                  <c:v>3.4820354996900088E-2</c:v>
                </c:pt>
                <c:pt idx="86" formatCode="0.000\ %">
                  <c:v>3.482301763020345E-2</c:v>
                </c:pt>
                <c:pt idx="87" formatCode="0.000\ %">
                  <c:v>3.5868663251169504E-2</c:v>
                </c:pt>
                <c:pt idx="88" formatCode="0.000\ %">
                  <c:v>3.5860298463430341E-2</c:v>
                </c:pt>
                <c:pt idx="89" formatCode="0.000\ %">
                  <c:v>3.5846419941887434E-2</c:v>
                </c:pt>
                <c:pt idx="90" formatCode="0.000\ %">
                  <c:v>3.4838424115572503E-2</c:v>
                </c:pt>
                <c:pt idx="91" formatCode="0.000\ %">
                  <c:v>3.440944378686013E-2</c:v>
                </c:pt>
                <c:pt idx="92" formatCode="0.000\ %">
                  <c:v>3.4633970676979778E-2</c:v>
                </c:pt>
                <c:pt idx="93" formatCode="0.000\ %">
                  <c:v>3.0701216252560806E-2</c:v>
                </c:pt>
                <c:pt idx="94" formatCode="0.000\ %">
                  <c:v>2.9851975867261238E-2</c:v>
                </c:pt>
                <c:pt idx="95" formatCode="0.000\ %">
                  <c:v>2.6115529809195903E-2</c:v>
                </c:pt>
                <c:pt idx="96" formatCode="0.000\ %">
                  <c:v>2.4962845426299438E-2</c:v>
                </c:pt>
                <c:pt idx="97" formatCode="0.000\ %">
                  <c:v>2.2681590877884222E-2</c:v>
                </c:pt>
                <c:pt idx="98" formatCode="0.000\ %">
                  <c:v>1.757530653536046E-2</c:v>
                </c:pt>
                <c:pt idx="99" formatCode="0.000\ %">
                  <c:v>1.8591981003132814E-2</c:v>
                </c:pt>
                <c:pt idx="100" formatCode="0.000\ %">
                  <c:v>1.6179246069363846E-2</c:v>
                </c:pt>
                <c:pt idx="101" formatCode="0.000\ %">
                  <c:v>1.6171725214597525E-2</c:v>
                </c:pt>
                <c:pt idx="102" formatCode="0.000\ %">
                  <c:v>1.6813282131186651E-2</c:v>
                </c:pt>
                <c:pt idx="103" formatCode="0.000\ %">
                  <c:v>1.619321811234075E-2</c:v>
                </c:pt>
                <c:pt idx="104" formatCode="0.000\ %">
                  <c:v>1.9696546802311619E-2</c:v>
                </c:pt>
                <c:pt idx="105" formatCode="0.000\ %">
                  <c:v>1.969147692208411E-2</c:v>
                </c:pt>
                <c:pt idx="106" formatCode="0.000\ %">
                  <c:v>1.9408504326655571E-2</c:v>
                </c:pt>
                <c:pt idx="107" formatCode="0.000\ %">
                  <c:v>1.9319414759595095E-2</c:v>
                </c:pt>
                <c:pt idx="108" formatCode="0.000\ %">
                  <c:v>1.8623852973340144E-2</c:v>
                </c:pt>
                <c:pt idx="109" formatCode="0.000\ %">
                  <c:v>1.8993020229009051E-2</c:v>
                </c:pt>
                <c:pt idx="110" formatCode="0.000\ %">
                  <c:v>1.8895839322850942E-2</c:v>
                </c:pt>
                <c:pt idx="111" formatCode="0.000\ %">
                  <c:v>1.7465907578375614E-2</c:v>
                </c:pt>
                <c:pt idx="112" formatCode="0.000\ %">
                  <c:v>1.7628303680662611E-2</c:v>
                </c:pt>
                <c:pt idx="113" formatCode="0.000\ %">
                  <c:v>1.7741084730082936E-2</c:v>
                </c:pt>
                <c:pt idx="114" formatCode="0.000\ %">
                  <c:v>1.7421736066706182E-2</c:v>
                </c:pt>
                <c:pt idx="115" formatCode="0.000\ %">
                  <c:v>1.7677107866683462E-2</c:v>
                </c:pt>
                <c:pt idx="116" formatCode="0.000\ %">
                  <c:v>1.7064529396686047E-2</c:v>
                </c:pt>
                <c:pt idx="117" formatCode="0.000\ %">
                  <c:v>1.7161495064165394E-2</c:v>
                </c:pt>
                <c:pt idx="118" formatCode="0.000\ %">
                  <c:v>1.639811980542414E-2</c:v>
                </c:pt>
                <c:pt idx="119" formatCode="0.000\ %">
                  <c:v>1.6378799571315317E-2</c:v>
                </c:pt>
                <c:pt idx="120" formatCode="0.000\ %">
                  <c:v>1.6371672706360359E-2</c:v>
                </c:pt>
                <c:pt idx="121" formatCode="0.000\ %">
                  <c:v>1.6439934828284531E-2</c:v>
                </c:pt>
                <c:pt idx="122" formatCode="0.000\ %">
                  <c:v>1.7606729651158032E-2</c:v>
                </c:pt>
                <c:pt idx="123" formatCode="0.000\ %">
                  <c:v>1.7246864999055162E-2</c:v>
                </c:pt>
                <c:pt idx="124" formatCode="0.000\ %">
                  <c:v>1.7235787972922394E-2</c:v>
                </c:pt>
                <c:pt idx="125" formatCode="0.000\ %">
                  <c:v>1.7107576948151904E-2</c:v>
                </c:pt>
                <c:pt idx="126" formatCode="0.000\ %">
                  <c:v>1.6085984065900533E-2</c:v>
                </c:pt>
                <c:pt idx="127" formatCode="0.000\ %">
                  <c:v>1.6081743179305684E-2</c:v>
                </c:pt>
                <c:pt idx="128" formatCode="0.000\ %">
                  <c:v>1.0513824558666399E-2</c:v>
                </c:pt>
                <c:pt idx="129" formatCode="0.000\ %">
                  <c:v>1.0788173020541586E-2</c:v>
                </c:pt>
                <c:pt idx="130" formatCode="0.000\ %">
                  <c:v>1.1524298755037651E-2</c:v>
                </c:pt>
                <c:pt idx="131" formatCode="0.000\ %">
                  <c:v>1.1514768558491921E-2</c:v>
                </c:pt>
                <c:pt idx="132" formatCode="0.000\ %">
                  <c:v>1.1509629395347304E-2</c:v>
                </c:pt>
                <c:pt idx="133" formatCode="0.000\ %">
                  <c:v>1.1335134702779007E-2</c:v>
                </c:pt>
                <c:pt idx="134" formatCode="0.000\ %">
                  <c:v>1.1141747121855405E-2</c:v>
                </c:pt>
                <c:pt idx="135" formatCode="0.000\ %">
                  <c:v>1.1160182093584161E-2</c:v>
                </c:pt>
                <c:pt idx="136" formatCode="0.000\ %">
                  <c:v>1.0658934360999765E-2</c:v>
                </c:pt>
                <c:pt idx="137" formatCode="0.000\ %">
                  <c:v>1.0021467013536779E-2</c:v>
                </c:pt>
                <c:pt idx="138" formatCode="0.000\ %">
                  <c:v>1.0019117845159787E-2</c:v>
                </c:pt>
                <c:pt idx="139" formatCode="0.000\ %">
                  <c:v>9.9252100527976658E-3</c:v>
                </c:pt>
                <c:pt idx="140" formatCode="0.000\ %">
                  <c:v>9.1582388618948896E-3</c:v>
                </c:pt>
                <c:pt idx="141" formatCode="0.000\ %">
                  <c:v>9.4723468434801516E-3</c:v>
                </c:pt>
                <c:pt idx="142" formatCode="0.000\ %">
                  <c:v>9.4600673969318424E-3</c:v>
                </c:pt>
                <c:pt idx="143" formatCode="0.000\ %">
                  <c:v>9.3234235381884061E-3</c:v>
                </c:pt>
                <c:pt idx="144" formatCode="0.000\ %">
                  <c:v>9.560005339629786E-3</c:v>
                </c:pt>
                <c:pt idx="145" formatCode="0.000\ %">
                  <c:v>1.5228091635638584E-2</c:v>
                </c:pt>
                <c:pt idx="146" formatCode="0.000\ %">
                  <c:v>1.4758853900151411E-2</c:v>
                </c:pt>
                <c:pt idx="147" formatCode="0.000\ %">
                  <c:v>1.5246907071085919E-2</c:v>
                </c:pt>
                <c:pt idx="148" formatCode="0.000\ %">
                  <c:v>1.7492767608936893E-2</c:v>
                </c:pt>
                <c:pt idx="149" formatCode="0.000\ %">
                  <c:v>1.7497333349535425E-2</c:v>
                </c:pt>
                <c:pt idx="150" formatCode="0.000\ %">
                  <c:v>1.8606654859272841E-2</c:v>
                </c:pt>
                <c:pt idx="151" formatCode="0.000\ %">
                  <c:v>1.8596465250936143E-2</c:v>
                </c:pt>
                <c:pt idx="152" formatCode="0.000\ %">
                  <c:v>1.9870161998376386E-2</c:v>
                </c:pt>
                <c:pt idx="153" formatCode="0.000\ %">
                  <c:v>2.0591346731513006E-2</c:v>
                </c:pt>
                <c:pt idx="154" formatCode="0.000\ %">
                  <c:v>2.093692975997509E-2</c:v>
                </c:pt>
                <c:pt idx="155" formatCode="0.000\ %">
                  <c:v>2.0910119799935702E-2</c:v>
                </c:pt>
                <c:pt idx="156" formatCode="0.000\ %">
                  <c:v>2.0901100575833009E-2</c:v>
                </c:pt>
                <c:pt idx="157" formatCode="0.000\ %">
                  <c:v>2.2678543560595704E-2</c:v>
                </c:pt>
                <c:pt idx="158" formatCode="0.000\ %">
                  <c:v>2.2759635085434823E-2</c:v>
                </c:pt>
                <c:pt idx="159" formatCode="0.000\ %">
                  <c:v>2.2693224150824122E-2</c:v>
                </c:pt>
                <c:pt idx="160" formatCode="0.000\ %">
                  <c:v>2.2632753797266099E-2</c:v>
                </c:pt>
                <c:pt idx="161" formatCode="0.000\ %">
                  <c:v>2.2589561495551129E-2</c:v>
                </c:pt>
                <c:pt idx="162" formatCode="0.000\ %">
                  <c:v>2.3314814716367201E-2</c:v>
                </c:pt>
                <c:pt idx="163" formatCode="0.000\ %">
                  <c:v>2.3922342988566329E-2</c:v>
                </c:pt>
                <c:pt idx="164" formatCode="0.000\ %">
                  <c:v>2.3929423234187439E-2</c:v>
                </c:pt>
                <c:pt idx="165" formatCode="0.000\ %">
                  <c:v>2.4555825663568044E-2</c:v>
                </c:pt>
                <c:pt idx="166" formatCode="0.000\ %">
                  <c:v>2.4696742012948393E-2</c:v>
                </c:pt>
                <c:pt idx="167" formatCode="0.000\ %">
                  <c:v>2.5582718829034467E-2</c:v>
                </c:pt>
                <c:pt idx="168" formatCode="0.000\ %">
                  <c:v>2.5409905502390532E-2</c:v>
                </c:pt>
                <c:pt idx="169" formatCode="0.000\ %">
                  <c:v>2.187683267257283E-2</c:v>
                </c:pt>
                <c:pt idx="170" formatCode="0.000\ %">
                  <c:v>2.2564284647334242E-2</c:v>
                </c:pt>
                <c:pt idx="171" formatCode="0.000\ %">
                  <c:v>2.2399019400397915E-2</c:v>
                </c:pt>
                <c:pt idx="172" formatCode="0.000\ %">
                  <c:v>2.1279359587978504E-2</c:v>
                </c:pt>
                <c:pt idx="173" formatCode="0.000\ %">
                  <c:v>2.1266100427537966E-2</c:v>
                </c:pt>
                <c:pt idx="174" formatCode="0.000\ %">
                  <c:v>2.0615959210533046E-2</c:v>
                </c:pt>
                <c:pt idx="175" formatCode="0.000\ %">
                  <c:v>2.1242412156442701E-2</c:v>
                </c:pt>
                <c:pt idx="176" formatCode="0.000\ %">
                  <c:v>2.0578870062239386E-2</c:v>
                </c:pt>
                <c:pt idx="177" formatCode="0.000\ %">
                  <c:v>2.0149222293734285E-2</c:v>
                </c:pt>
                <c:pt idx="178" formatCode="0.000\ %">
                  <c:v>2.0205419748900916E-2</c:v>
                </c:pt>
                <c:pt idx="179" formatCode="0.000\ %">
                  <c:v>2.0325858035608126E-2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4C-AA4F-886D-E629DEB90BC7}"/>
            </c:ext>
          </c:extLst>
        </c:ser>
        <c:ser>
          <c:idx val="3"/>
          <c:order val="3"/>
          <c:tx>
            <c:strRef>
              <c:f>'Figures 2'!$AW$3</c:f>
              <c:strCache>
                <c:ptCount val="1"/>
                <c:pt idx="0">
                  <c:v>COH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2'!$AW$4:$AW$183</c:f>
              <c:numCache>
                <c:formatCode>General</c:formatCode>
                <c:ptCount val="180"/>
                <c:pt idx="24" formatCode="0.000\ %">
                  <c:v>1.6226281904902624E-2</c:v>
                </c:pt>
                <c:pt idx="25" formatCode="0.000\ %">
                  <c:v>1.5624658153212059E-2</c:v>
                </c:pt>
                <c:pt idx="26" formatCode="0.000\ %">
                  <c:v>1.4411558510547319E-2</c:v>
                </c:pt>
                <c:pt idx="27" formatCode="0.000\ %">
                  <c:v>1.4074740170872582E-2</c:v>
                </c:pt>
                <c:pt idx="28" formatCode="0.000\ %">
                  <c:v>1.4097685283695831E-2</c:v>
                </c:pt>
                <c:pt idx="29" formatCode="0.000\ %">
                  <c:v>1.3755953858193469E-2</c:v>
                </c:pt>
                <c:pt idx="30" formatCode="0.000\ %">
                  <c:v>1.430615750335942E-2</c:v>
                </c:pt>
                <c:pt idx="31" formatCode="0.000\ %">
                  <c:v>1.4300850375739693E-2</c:v>
                </c:pt>
                <c:pt idx="32" formatCode="0.000\ %">
                  <c:v>1.4227088203228147E-2</c:v>
                </c:pt>
                <c:pt idx="33" formatCode="0.000\ %">
                  <c:v>1.4208044206262115E-2</c:v>
                </c:pt>
                <c:pt idx="34" formatCode="0.000\ %">
                  <c:v>1.4087337713089235E-2</c:v>
                </c:pt>
                <c:pt idx="35" formatCode="0.000\ %">
                  <c:v>1.482000087856639E-2</c:v>
                </c:pt>
                <c:pt idx="36" formatCode="0.000\ %">
                  <c:v>1.4418267697681952E-2</c:v>
                </c:pt>
                <c:pt idx="37" formatCode="0.000\ %">
                  <c:v>1.4448219817128774E-2</c:v>
                </c:pt>
                <c:pt idx="38" formatCode="0.000\ %">
                  <c:v>1.4483575689226516E-2</c:v>
                </c:pt>
                <c:pt idx="39" formatCode="0.000\ %">
                  <c:v>1.2770962298948613E-2</c:v>
                </c:pt>
                <c:pt idx="40" formatCode="0.000\ %">
                  <c:v>1.1699731504700831E-2</c:v>
                </c:pt>
                <c:pt idx="41" formatCode="0.000\ %">
                  <c:v>1.3260131289690655E-2</c:v>
                </c:pt>
                <c:pt idx="42" formatCode="0.000\ %">
                  <c:v>1.2951886547597703E-2</c:v>
                </c:pt>
                <c:pt idx="43" formatCode="0.000\ %">
                  <c:v>1.2722802648148446E-2</c:v>
                </c:pt>
                <c:pt idx="44" formatCode="0.000\ %">
                  <c:v>1.4188028883092724E-2</c:v>
                </c:pt>
                <c:pt idx="45" formatCode="0.000\ %">
                  <c:v>1.4165324151676132E-2</c:v>
                </c:pt>
                <c:pt idx="46" formatCode="0.000\ %">
                  <c:v>1.3949331384566211E-2</c:v>
                </c:pt>
                <c:pt idx="47" formatCode="0.000\ %">
                  <c:v>1.3927351498266585E-2</c:v>
                </c:pt>
                <c:pt idx="48" formatCode="0.000\ %">
                  <c:v>1.3868426362366501E-2</c:v>
                </c:pt>
                <c:pt idx="49" formatCode="0.000\ %">
                  <c:v>1.377612274947684E-2</c:v>
                </c:pt>
                <c:pt idx="50" formatCode="0.000\ %">
                  <c:v>1.3962263425569643E-2</c:v>
                </c:pt>
                <c:pt idx="51" formatCode="0.000\ %">
                  <c:v>1.4141700772990968E-2</c:v>
                </c:pt>
                <c:pt idx="52" formatCode="0.000\ %">
                  <c:v>1.3703439980578304E-2</c:v>
                </c:pt>
                <c:pt idx="53" formatCode="0.000\ %">
                  <c:v>1.3224752072748092E-2</c:v>
                </c:pt>
                <c:pt idx="54" formatCode="0.000\ %">
                  <c:v>1.2477849689427464E-2</c:v>
                </c:pt>
                <c:pt idx="55" formatCode="0.000\ %">
                  <c:v>1.2919755657383172E-2</c:v>
                </c:pt>
                <c:pt idx="56" formatCode="0.000\ %">
                  <c:v>1.3210660000979207E-2</c:v>
                </c:pt>
                <c:pt idx="57" formatCode="0.000\ %">
                  <c:v>1.302370987354674E-2</c:v>
                </c:pt>
                <c:pt idx="58" formatCode="0.000\ %">
                  <c:v>1.3012104461215203E-2</c:v>
                </c:pt>
                <c:pt idx="59" formatCode="0.000\ %">
                  <c:v>1.205627861480907E-2</c:v>
                </c:pt>
                <c:pt idx="60" formatCode="0.000\ %">
                  <c:v>1.235802545181176E-2</c:v>
                </c:pt>
                <c:pt idx="61" formatCode="0.000\ %">
                  <c:v>1.2610727732150754E-2</c:v>
                </c:pt>
                <c:pt idx="62" formatCode="0.000\ %">
                  <c:v>1.2544274647245833E-2</c:v>
                </c:pt>
                <c:pt idx="63" formatCode="0.000\ %">
                  <c:v>1.2705539216201215E-2</c:v>
                </c:pt>
                <c:pt idx="64" formatCode="0.000\ %">
                  <c:v>1.2737286064540165E-2</c:v>
                </c:pt>
                <c:pt idx="65" formatCode="0.000\ %">
                  <c:v>1.1884100252885737E-2</c:v>
                </c:pt>
                <c:pt idx="66" formatCode="0.000\ %">
                  <c:v>1.4409501954237128E-2</c:v>
                </c:pt>
                <c:pt idx="67" formatCode="0.000\ %">
                  <c:v>1.487317478561339E-2</c:v>
                </c:pt>
                <c:pt idx="68" formatCode="0.000\ %">
                  <c:v>1.3148226161347211E-2</c:v>
                </c:pt>
                <c:pt idx="69" formatCode="0.000\ %">
                  <c:v>1.9054886789313746E-2</c:v>
                </c:pt>
                <c:pt idx="70" formatCode="0.000\ %">
                  <c:v>1.9045226032621588E-2</c:v>
                </c:pt>
                <c:pt idx="71" formatCode="0.000\ %">
                  <c:v>2.1509428272963649E-2</c:v>
                </c:pt>
                <c:pt idx="72" formatCode="0.000\ %">
                  <c:v>2.4892105549608742E-2</c:v>
                </c:pt>
                <c:pt idx="73" formatCode="0.000\ %">
                  <c:v>2.4687945487005338E-2</c:v>
                </c:pt>
                <c:pt idx="74" formatCode="0.000\ %">
                  <c:v>2.6292675884834981E-2</c:v>
                </c:pt>
                <c:pt idx="75" formatCode="0.000\ %">
                  <c:v>2.656515138705837E-2</c:v>
                </c:pt>
                <c:pt idx="76" formatCode="0.000\ %">
                  <c:v>3.0393637390372673E-2</c:v>
                </c:pt>
                <c:pt idx="77" formatCode="0.000\ %">
                  <c:v>3.053582930585692E-2</c:v>
                </c:pt>
                <c:pt idx="78" formatCode="0.000\ %">
                  <c:v>3.1960573886025453E-2</c:v>
                </c:pt>
                <c:pt idx="79" formatCode="0.000\ %">
                  <c:v>3.3159251380892929E-2</c:v>
                </c:pt>
                <c:pt idx="80" formatCode="0.000\ %">
                  <c:v>3.4220115155157743E-2</c:v>
                </c:pt>
                <c:pt idx="81" formatCode="0.000\ %">
                  <c:v>3.4599692910179024E-2</c:v>
                </c:pt>
                <c:pt idx="82" formatCode="0.000\ %">
                  <c:v>3.4567211469896435E-2</c:v>
                </c:pt>
                <c:pt idx="83" formatCode="0.000\ %">
                  <c:v>3.4684114711650699E-2</c:v>
                </c:pt>
                <c:pt idx="84" formatCode="0.000\ %">
                  <c:v>3.5597200002944307E-2</c:v>
                </c:pt>
                <c:pt idx="85" formatCode="0.000\ %">
                  <c:v>3.5371223303868875E-2</c:v>
                </c:pt>
                <c:pt idx="86" formatCode="0.000\ %">
                  <c:v>3.5380123556683331E-2</c:v>
                </c:pt>
                <c:pt idx="87" formatCode="0.000\ %">
                  <c:v>3.6119377195427883E-2</c:v>
                </c:pt>
                <c:pt idx="88" formatCode="0.000\ %">
                  <c:v>3.6144017309629253E-2</c:v>
                </c:pt>
                <c:pt idx="89" formatCode="0.000\ %">
                  <c:v>3.6105243455257625E-2</c:v>
                </c:pt>
                <c:pt idx="90" formatCode="0.000\ %">
                  <c:v>3.5213234070602832E-2</c:v>
                </c:pt>
                <c:pt idx="91" formatCode="0.000\ %">
                  <c:v>3.4680050684282551E-2</c:v>
                </c:pt>
                <c:pt idx="92" formatCode="0.000\ %">
                  <c:v>3.5006378858791459E-2</c:v>
                </c:pt>
                <c:pt idx="93" formatCode="0.000\ %">
                  <c:v>3.0598570985989375E-2</c:v>
                </c:pt>
                <c:pt idx="94" formatCode="0.000\ %">
                  <c:v>2.9490079959258085E-2</c:v>
                </c:pt>
                <c:pt idx="95" formatCode="0.000\ %">
                  <c:v>2.4998042874220468E-2</c:v>
                </c:pt>
                <c:pt idx="96" formatCode="0.000\ %">
                  <c:v>2.3914821956446074E-2</c:v>
                </c:pt>
                <c:pt idx="97" formatCode="0.000\ %">
                  <c:v>2.2841204492653769E-2</c:v>
                </c:pt>
                <c:pt idx="98" formatCode="0.000\ %">
                  <c:v>1.7435485327192066E-2</c:v>
                </c:pt>
                <c:pt idx="99" formatCode="0.000\ %">
                  <c:v>1.8823437649040816E-2</c:v>
                </c:pt>
                <c:pt idx="100" formatCode="0.000\ %">
                  <c:v>1.6670769114335234E-2</c:v>
                </c:pt>
                <c:pt idx="101" formatCode="0.000\ %">
                  <c:v>1.6702039218735386E-2</c:v>
                </c:pt>
                <c:pt idx="102" formatCode="0.000\ %">
                  <c:v>1.7674218108567695E-2</c:v>
                </c:pt>
                <c:pt idx="103" formatCode="0.000\ %">
                  <c:v>1.7009445374126912E-2</c:v>
                </c:pt>
                <c:pt idx="104" formatCode="0.000\ %">
                  <c:v>1.9320303638729108E-2</c:v>
                </c:pt>
                <c:pt idx="105" formatCode="0.000\ %">
                  <c:v>1.9424049355830787E-2</c:v>
                </c:pt>
                <c:pt idx="106" formatCode="0.000\ %">
                  <c:v>1.9103955266564752E-2</c:v>
                </c:pt>
                <c:pt idx="107" formatCode="0.000\ %">
                  <c:v>1.907738097147374E-2</c:v>
                </c:pt>
                <c:pt idx="108" formatCode="0.000\ %">
                  <c:v>1.8256170172975861E-2</c:v>
                </c:pt>
                <c:pt idx="109" formatCode="0.000\ %">
                  <c:v>1.8654049597690986E-2</c:v>
                </c:pt>
                <c:pt idx="110" formatCode="0.000\ %">
                  <c:v>1.8689678024203807E-2</c:v>
                </c:pt>
                <c:pt idx="111" formatCode="0.000\ %">
                  <c:v>1.7587068986109386E-2</c:v>
                </c:pt>
                <c:pt idx="112" formatCode="0.000\ %">
                  <c:v>1.7757007798177973E-2</c:v>
                </c:pt>
                <c:pt idx="113" formatCode="0.000\ %">
                  <c:v>1.7729181509291064E-2</c:v>
                </c:pt>
                <c:pt idx="114" formatCode="0.000\ %">
                  <c:v>1.7129567079151704E-2</c:v>
                </c:pt>
                <c:pt idx="115" formatCode="0.000\ %">
                  <c:v>1.7495942985704827E-2</c:v>
                </c:pt>
                <c:pt idx="116" formatCode="0.000\ %">
                  <c:v>1.6513998749166373E-2</c:v>
                </c:pt>
                <c:pt idx="117" formatCode="0.000\ %">
                  <c:v>1.6493580264951291E-2</c:v>
                </c:pt>
                <c:pt idx="118" formatCode="0.000\ %">
                  <c:v>1.5964622334778085E-2</c:v>
                </c:pt>
                <c:pt idx="119" formatCode="0.000\ %">
                  <c:v>1.5965432130607464E-2</c:v>
                </c:pt>
                <c:pt idx="120" formatCode="0.000\ %">
                  <c:v>1.5833244619497294E-2</c:v>
                </c:pt>
                <c:pt idx="121" formatCode="0.000\ %">
                  <c:v>1.5914021132770285E-2</c:v>
                </c:pt>
                <c:pt idx="122" formatCode="0.000\ %">
                  <c:v>1.7183322752854193E-2</c:v>
                </c:pt>
                <c:pt idx="123" formatCode="0.000\ %">
                  <c:v>1.6407370651160384E-2</c:v>
                </c:pt>
                <c:pt idx="124" formatCode="0.000\ %">
                  <c:v>1.6338749164568185E-2</c:v>
                </c:pt>
                <c:pt idx="125" formatCode="0.000\ %">
                  <c:v>1.6298488985983437E-2</c:v>
                </c:pt>
                <c:pt idx="126" formatCode="0.000\ %">
                  <c:v>1.5251673439332231E-2</c:v>
                </c:pt>
                <c:pt idx="127" formatCode="0.000\ %">
                  <c:v>1.5245659117762629E-2</c:v>
                </c:pt>
                <c:pt idx="128" formatCode="0.000\ %">
                  <c:v>1.0810452688858387E-2</c:v>
                </c:pt>
                <c:pt idx="129" formatCode="0.000\ %">
                  <c:v>1.05357969009281E-2</c:v>
                </c:pt>
                <c:pt idx="130" formatCode="0.000\ %">
                  <c:v>1.1629419595445868E-2</c:v>
                </c:pt>
                <c:pt idx="131" formatCode="0.000\ %">
                  <c:v>1.1619597480925279E-2</c:v>
                </c:pt>
                <c:pt idx="132" formatCode="0.000\ %">
                  <c:v>1.1476764456988956E-2</c:v>
                </c:pt>
                <c:pt idx="133" formatCode="0.000\ %">
                  <c:v>1.1359307211516264E-2</c:v>
                </c:pt>
                <c:pt idx="134" formatCode="0.000\ %">
                  <c:v>1.117014172027571E-2</c:v>
                </c:pt>
                <c:pt idx="135" formatCode="0.000\ %">
                  <c:v>1.1297423415078001E-2</c:v>
                </c:pt>
                <c:pt idx="136" formatCode="0.000\ %">
                  <c:v>1.0902300669305783E-2</c:v>
                </c:pt>
                <c:pt idx="137" formatCode="0.000\ %">
                  <c:v>1.0837197456706095E-2</c:v>
                </c:pt>
                <c:pt idx="138" formatCode="0.000\ %">
                  <c:v>1.0767131223247524E-2</c:v>
                </c:pt>
                <c:pt idx="139" formatCode="0.000\ %">
                  <c:v>1.0505287712898175E-2</c:v>
                </c:pt>
                <c:pt idx="140" formatCode="0.000\ %">
                  <c:v>1.00068427527388E-2</c:v>
                </c:pt>
                <c:pt idx="141" formatCode="0.000\ %">
                  <c:v>1.0167648274377534E-2</c:v>
                </c:pt>
                <c:pt idx="142" formatCode="0.000\ %">
                  <c:v>1.0173947788111202E-2</c:v>
                </c:pt>
                <c:pt idx="143" formatCode="0.000\ %">
                  <c:v>1.0030158326279194E-2</c:v>
                </c:pt>
                <c:pt idx="144" formatCode="0.000\ %">
                  <c:v>1.0094695096910229E-2</c:v>
                </c:pt>
                <c:pt idx="145" formatCode="0.000\ %">
                  <c:v>1.6990098961464049E-2</c:v>
                </c:pt>
                <c:pt idx="146" formatCode="0.000\ %">
                  <c:v>1.6459880450460523E-2</c:v>
                </c:pt>
                <c:pt idx="147" formatCode="0.000\ %">
                  <c:v>1.673223141741851E-2</c:v>
                </c:pt>
                <c:pt idx="148" formatCode="0.000\ %">
                  <c:v>1.8661355971061937E-2</c:v>
                </c:pt>
                <c:pt idx="149" formatCode="0.000\ %">
                  <c:v>1.8627497231957151E-2</c:v>
                </c:pt>
                <c:pt idx="150" formatCode="0.000\ %">
                  <c:v>1.9556260672299472E-2</c:v>
                </c:pt>
                <c:pt idx="151" formatCode="0.000\ %">
                  <c:v>1.9647529476884411E-2</c:v>
                </c:pt>
                <c:pt idx="152" formatCode="0.000\ %">
                  <c:v>2.1038111439062833E-2</c:v>
                </c:pt>
                <c:pt idx="153" formatCode="0.000\ %">
                  <c:v>2.191415526288246E-2</c:v>
                </c:pt>
                <c:pt idx="154" formatCode="0.000\ %">
                  <c:v>2.1956308405286576E-2</c:v>
                </c:pt>
                <c:pt idx="155" formatCode="0.000\ %">
                  <c:v>2.1955637049151915E-2</c:v>
                </c:pt>
                <c:pt idx="156" formatCode="0.000\ %">
                  <c:v>2.2029725631213564E-2</c:v>
                </c:pt>
                <c:pt idx="157" formatCode="0.000\ %">
                  <c:v>2.3269343803072221E-2</c:v>
                </c:pt>
                <c:pt idx="158" formatCode="0.000\ %">
                  <c:v>2.3269166099874991E-2</c:v>
                </c:pt>
                <c:pt idx="159" formatCode="0.000\ %">
                  <c:v>2.3243196424282988E-2</c:v>
                </c:pt>
                <c:pt idx="160" formatCode="0.000\ %">
                  <c:v>2.3186013067395667E-2</c:v>
                </c:pt>
                <c:pt idx="161" formatCode="0.000\ %">
                  <c:v>2.3157927785975942E-2</c:v>
                </c:pt>
                <c:pt idx="162" formatCode="0.000\ %">
                  <c:v>2.4465766735659068E-2</c:v>
                </c:pt>
                <c:pt idx="163" formatCode="0.000\ %">
                  <c:v>2.5006677200551226E-2</c:v>
                </c:pt>
                <c:pt idx="164" formatCode="0.000\ %">
                  <c:v>2.4982591059348361E-2</c:v>
                </c:pt>
                <c:pt idx="165" formatCode="0.000\ %">
                  <c:v>2.5270836154082474E-2</c:v>
                </c:pt>
                <c:pt idx="166" formatCode="0.000\ %">
                  <c:v>2.5460259666660139E-2</c:v>
                </c:pt>
                <c:pt idx="167" formatCode="0.000\ %">
                  <c:v>2.6562641672883136E-2</c:v>
                </c:pt>
                <c:pt idx="168" formatCode="0.000\ %">
                  <c:v>2.6476000400945512E-2</c:v>
                </c:pt>
                <c:pt idx="169" formatCode="0.000\ %">
                  <c:v>2.21647425477524E-2</c:v>
                </c:pt>
                <c:pt idx="170" formatCode="0.000\ %">
                  <c:v>2.2765148530079604E-2</c:v>
                </c:pt>
                <c:pt idx="171" formatCode="0.000\ %">
                  <c:v>2.2524085739730346E-2</c:v>
                </c:pt>
                <c:pt idx="172" formatCode="0.000\ %">
                  <c:v>2.1399189603149078E-2</c:v>
                </c:pt>
                <c:pt idx="173" formatCode="0.000\ %">
                  <c:v>2.136140782439826E-2</c:v>
                </c:pt>
                <c:pt idx="174" formatCode="0.000\ %">
                  <c:v>2.0448083291656007E-2</c:v>
                </c:pt>
                <c:pt idx="175" formatCode="0.000\ %">
                  <c:v>2.0239568723114183E-2</c:v>
                </c:pt>
                <c:pt idx="176" formatCode="0.000\ %">
                  <c:v>1.911830661401091E-2</c:v>
                </c:pt>
                <c:pt idx="177" formatCode="0.000\ %">
                  <c:v>1.8181710818002298E-2</c:v>
                </c:pt>
                <c:pt idx="178" formatCode="0.000\ %">
                  <c:v>1.8035343027706527E-2</c:v>
                </c:pt>
                <c:pt idx="179" formatCode="0.000\ %">
                  <c:v>1.8090691910414118E-2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4C-AA4F-886D-E629DEB90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832848"/>
        <c:axId val="1631834528"/>
      </c:lineChart>
      <c:dateAx>
        <c:axId val="1631832848"/>
        <c:scaling>
          <c:orientation val="minMax"/>
          <c:max val="42675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4528"/>
        <c:crosses val="autoZero"/>
        <c:auto val="0"/>
        <c:lblOffset val="100"/>
        <c:baseTimeUnit val="months"/>
        <c:majorUnit val="2"/>
        <c:majorTimeUnit val="years"/>
        <c:minorUnit val="1"/>
        <c:minorTimeUnit val="years"/>
      </c:dateAx>
      <c:valAx>
        <c:axId val="1631834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cap="none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/>
                  <a:t>Standard deviation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cap="none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nb-NO"/>
            </a:p>
          </c:txPr>
        </c:title>
        <c:numFmt formatCode="0%" sourceLinked="0"/>
        <c:majorTickMark val="cross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2848"/>
        <c:crosses val="autoZero"/>
        <c:crossBetween val="between"/>
      </c:valAx>
      <c:spPr>
        <a:noFill/>
        <a:ln w="9525">
          <a:solidFill>
            <a:sysClr val="windowText" lastClr="000000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'Figures 2'!$AZ$3</c:f>
              <c:strCache>
                <c:ptCount val="1"/>
                <c:pt idx="0">
                  <c:v>UH</c:v>
                </c:pt>
              </c:strCache>
            </c:strRef>
          </c:tx>
          <c:spPr>
            <a:ln w="9525" cap="rnd" cmpd="sng" algn="ctr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'Figures 2'!$AY$4:$AY$183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2'!$AZ$4:$AZ$183</c:f>
              <c:numCache>
                <c:formatCode>0.00%</c:formatCode>
                <c:ptCount val="180"/>
                <c:pt idx="0">
                  <c:v>-2.7731000000000001E-3</c:v>
                </c:pt>
                <c:pt idx="1">
                  <c:v>2.2892099999999999E-2</c:v>
                </c:pt>
                <c:pt idx="2">
                  <c:v>3.1120799999999997E-2</c:v>
                </c:pt>
                <c:pt idx="3">
                  <c:v>3.7729799999999994E-2</c:v>
                </c:pt>
                <c:pt idx="4">
                  <c:v>4.3527799999999991E-2</c:v>
                </c:pt>
                <c:pt idx="5">
                  <c:v>0.11491539999999999</c:v>
                </c:pt>
                <c:pt idx="6">
                  <c:v>0.10404639999999998</c:v>
                </c:pt>
                <c:pt idx="7">
                  <c:v>0.13920499999999997</c:v>
                </c:pt>
                <c:pt idx="8">
                  <c:v>0.11362079999999997</c:v>
                </c:pt>
                <c:pt idx="9">
                  <c:v>0.13450519999999996</c:v>
                </c:pt>
                <c:pt idx="10">
                  <c:v>0.11500079999999996</c:v>
                </c:pt>
                <c:pt idx="11">
                  <c:v>0.13868249999999996</c:v>
                </c:pt>
                <c:pt idx="12">
                  <c:v>0.19779939999999996</c:v>
                </c:pt>
                <c:pt idx="13">
                  <c:v>0.21494609999999997</c:v>
                </c:pt>
                <c:pt idx="14">
                  <c:v>0.18873149999999997</c:v>
                </c:pt>
                <c:pt idx="15">
                  <c:v>0.15676069999999998</c:v>
                </c:pt>
                <c:pt idx="16">
                  <c:v>0.14198099999999997</c:v>
                </c:pt>
                <c:pt idx="17">
                  <c:v>0.18123649999999997</c:v>
                </c:pt>
                <c:pt idx="18">
                  <c:v>0.17685709999999996</c:v>
                </c:pt>
                <c:pt idx="19">
                  <c:v>0.17646729999999997</c:v>
                </c:pt>
                <c:pt idx="20">
                  <c:v>0.16974409999999995</c:v>
                </c:pt>
                <c:pt idx="21">
                  <c:v>0.14251869999999994</c:v>
                </c:pt>
                <c:pt idx="22">
                  <c:v>0.14106119999999994</c:v>
                </c:pt>
                <c:pt idx="23">
                  <c:v>0.15708699999999995</c:v>
                </c:pt>
                <c:pt idx="24">
                  <c:v>0.18755819999999995</c:v>
                </c:pt>
                <c:pt idx="25">
                  <c:v>0.17909619999999996</c:v>
                </c:pt>
                <c:pt idx="26">
                  <c:v>0.17958969999999996</c:v>
                </c:pt>
                <c:pt idx="27">
                  <c:v>0.17237959999999997</c:v>
                </c:pt>
                <c:pt idx="28">
                  <c:v>0.18659479999999998</c:v>
                </c:pt>
                <c:pt idx="29">
                  <c:v>0.20847879999999996</c:v>
                </c:pt>
                <c:pt idx="30">
                  <c:v>0.20898209999999998</c:v>
                </c:pt>
                <c:pt idx="31">
                  <c:v>0.20906309999999997</c:v>
                </c:pt>
                <c:pt idx="32">
                  <c:v>0.22900849999999998</c:v>
                </c:pt>
                <c:pt idx="33">
                  <c:v>0.20409199999999997</c:v>
                </c:pt>
                <c:pt idx="34">
                  <c:v>0.24669839999999998</c:v>
                </c:pt>
                <c:pt idx="35">
                  <c:v>0.2697678</c:v>
                </c:pt>
                <c:pt idx="36">
                  <c:v>0.28326430000000002</c:v>
                </c:pt>
                <c:pt idx="37">
                  <c:v>0.28940000000000005</c:v>
                </c:pt>
                <c:pt idx="38">
                  <c:v>0.26618890000000006</c:v>
                </c:pt>
                <c:pt idx="39">
                  <c:v>0.23149890000000006</c:v>
                </c:pt>
                <c:pt idx="40">
                  <c:v>0.20686180000000007</c:v>
                </c:pt>
                <c:pt idx="41">
                  <c:v>0.22551010000000007</c:v>
                </c:pt>
                <c:pt idx="42">
                  <c:v>0.22307720000000009</c:v>
                </c:pt>
                <c:pt idx="43">
                  <c:v>0.26317760000000007</c:v>
                </c:pt>
                <c:pt idx="44">
                  <c:v>0.29791290000000004</c:v>
                </c:pt>
                <c:pt idx="45">
                  <c:v>0.32051370000000001</c:v>
                </c:pt>
                <c:pt idx="46">
                  <c:v>0.28826630000000003</c:v>
                </c:pt>
                <c:pt idx="47">
                  <c:v>0.29789110000000002</c:v>
                </c:pt>
                <c:pt idx="48">
                  <c:v>0.29743600000000003</c:v>
                </c:pt>
                <c:pt idx="49">
                  <c:v>0.28707450000000001</c:v>
                </c:pt>
                <c:pt idx="50">
                  <c:v>0.2875511</c:v>
                </c:pt>
                <c:pt idx="51">
                  <c:v>0.2886476</c:v>
                </c:pt>
                <c:pt idx="52">
                  <c:v>0.3018383</c:v>
                </c:pt>
                <c:pt idx="53">
                  <c:v>0.2748063</c:v>
                </c:pt>
                <c:pt idx="54">
                  <c:v>0.26140049999999998</c:v>
                </c:pt>
                <c:pt idx="55">
                  <c:v>0.2563685</c:v>
                </c:pt>
                <c:pt idx="56">
                  <c:v>0.2198841</c:v>
                </c:pt>
                <c:pt idx="57">
                  <c:v>0.23916779999999999</c:v>
                </c:pt>
                <c:pt idx="58">
                  <c:v>0.24895439999999999</c:v>
                </c:pt>
                <c:pt idx="59">
                  <c:v>0.21197089999999999</c:v>
                </c:pt>
                <c:pt idx="60">
                  <c:v>0.1821923</c:v>
                </c:pt>
                <c:pt idx="61">
                  <c:v>0.1468371</c:v>
                </c:pt>
                <c:pt idx="62">
                  <c:v>0.1161051</c:v>
                </c:pt>
                <c:pt idx="63">
                  <c:v>0.1338394</c:v>
                </c:pt>
                <c:pt idx="64">
                  <c:v>0.1315885</c:v>
                </c:pt>
                <c:pt idx="65">
                  <c:v>7.9138899999999998E-2</c:v>
                </c:pt>
                <c:pt idx="66">
                  <c:v>6.8047999999999997E-2</c:v>
                </c:pt>
                <c:pt idx="67">
                  <c:v>8.8824699999999993E-2</c:v>
                </c:pt>
                <c:pt idx="68">
                  <c:v>6.4690299999999992E-2</c:v>
                </c:pt>
                <c:pt idx="69">
                  <c:v>2.2493299999999994E-2</c:v>
                </c:pt>
                <c:pt idx="70">
                  <c:v>3.0146299999999994E-2</c:v>
                </c:pt>
                <c:pt idx="71">
                  <c:v>8.2576299999999991E-2</c:v>
                </c:pt>
                <c:pt idx="72">
                  <c:v>-8.1179000000000112E-3</c:v>
                </c:pt>
                <c:pt idx="73">
                  <c:v>-5.0868500000000011E-2</c:v>
                </c:pt>
                <c:pt idx="74">
                  <c:v>-3.9309500000000011E-2</c:v>
                </c:pt>
                <c:pt idx="75">
                  <c:v>8.7969999999999923E-3</c:v>
                </c:pt>
                <c:pt idx="76">
                  <c:v>5.080019999999999E-2</c:v>
                </c:pt>
                <c:pt idx="77">
                  <c:v>7.5799699999999998E-2</c:v>
                </c:pt>
                <c:pt idx="78">
                  <c:v>9.9968699999999994E-2</c:v>
                </c:pt>
                <c:pt idx="79">
                  <c:v>0.1131644</c:v>
                </c:pt>
                <c:pt idx="80">
                  <c:v>0.1182372</c:v>
                </c:pt>
                <c:pt idx="81">
                  <c:v>9.3860499999999999E-2</c:v>
                </c:pt>
                <c:pt idx="82">
                  <c:v>0.1189827</c:v>
                </c:pt>
                <c:pt idx="83">
                  <c:v>0.13522380000000001</c:v>
                </c:pt>
                <c:pt idx="84">
                  <c:v>0.12466840000000001</c:v>
                </c:pt>
                <c:pt idx="85">
                  <c:v>0.12411480000000001</c:v>
                </c:pt>
                <c:pt idx="86">
                  <c:v>0.1685875</c:v>
                </c:pt>
                <c:pt idx="87">
                  <c:v>0.16150100000000001</c:v>
                </c:pt>
                <c:pt idx="88">
                  <c:v>0.17178160000000001</c:v>
                </c:pt>
                <c:pt idx="89">
                  <c:v>0.16089310000000001</c:v>
                </c:pt>
                <c:pt idx="90">
                  <c:v>0.16217860000000001</c:v>
                </c:pt>
                <c:pt idx="91">
                  <c:v>0.17747299999999999</c:v>
                </c:pt>
                <c:pt idx="92">
                  <c:v>0.1783323</c:v>
                </c:pt>
                <c:pt idx="93">
                  <c:v>0.20955599999999999</c:v>
                </c:pt>
                <c:pt idx="94">
                  <c:v>0.2189294</c:v>
                </c:pt>
                <c:pt idx="95">
                  <c:v>0.20353279999999999</c:v>
                </c:pt>
                <c:pt idx="96">
                  <c:v>0.21295069999999999</c:v>
                </c:pt>
                <c:pt idx="97">
                  <c:v>0.2026338</c:v>
                </c:pt>
                <c:pt idx="98">
                  <c:v>0.193132</c:v>
                </c:pt>
                <c:pt idx="99">
                  <c:v>0.18268609999999999</c:v>
                </c:pt>
                <c:pt idx="100">
                  <c:v>0.1922219</c:v>
                </c:pt>
                <c:pt idx="101">
                  <c:v>0.17293790000000001</c:v>
                </c:pt>
                <c:pt idx="102">
                  <c:v>0.1676445</c:v>
                </c:pt>
                <c:pt idx="103">
                  <c:v>0.10942399999999999</c:v>
                </c:pt>
                <c:pt idx="104">
                  <c:v>0.12188299999999999</c:v>
                </c:pt>
                <c:pt idx="105">
                  <c:v>0.1285917</c:v>
                </c:pt>
                <c:pt idx="106">
                  <c:v>0.1383827</c:v>
                </c:pt>
                <c:pt idx="107">
                  <c:v>0.16351470000000001</c:v>
                </c:pt>
                <c:pt idx="108">
                  <c:v>0.18775370000000002</c:v>
                </c:pt>
                <c:pt idx="109">
                  <c:v>0.17189660000000001</c:v>
                </c:pt>
                <c:pt idx="110">
                  <c:v>0.19470390000000001</c:v>
                </c:pt>
                <c:pt idx="111">
                  <c:v>0.19067830000000002</c:v>
                </c:pt>
                <c:pt idx="112">
                  <c:v>0.18090110000000004</c:v>
                </c:pt>
                <c:pt idx="113">
                  <c:v>0.18772260000000004</c:v>
                </c:pt>
                <c:pt idx="114">
                  <c:v>0.20793200000000003</c:v>
                </c:pt>
                <c:pt idx="115">
                  <c:v>0.19274870000000002</c:v>
                </c:pt>
                <c:pt idx="116">
                  <c:v>0.20575820000000003</c:v>
                </c:pt>
                <c:pt idx="117">
                  <c:v>0.20469710000000002</c:v>
                </c:pt>
                <c:pt idx="118">
                  <c:v>0.20799250000000002</c:v>
                </c:pt>
                <c:pt idx="119">
                  <c:v>0.20896920000000002</c:v>
                </c:pt>
                <c:pt idx="120">
                  <c:v>0.22318890000000002</c:v>
                </c:pt>
                <c:pt idx="121">
                  <c:v>0.2570752</c:v>
                </c:pt>
                <c:pt idx="122">
                  <c:v>0.28164359999999999</c:v>
                </c:pt>
                <c:pt idx="123">
                  <c:v>0.29602649999999997</c:v>
                </c:pt>
                <c:pt idx="124">
                  <c:v>0.30726689999999995</c:v>
                </c:pt>
                <c:pt idx="125">
                  <c:v>0.31366729999999993</c:v>
                </c:pt>
                <c:pt idx="126">
                  <c:v>0.31956799999999991</c:v>
                </c:pt>
                <c:pt idx="127">
                  <c:v>0.33936979999999989</c:v>
                </c:pt>
                <c:pt idx="128">
                  <c:v>0.3667688999999999</c:v>
                </c:pt>
                <c:pt idx="129">
                  <c:v>0.38345509999999988</c:v>
                </c:pt>
                <c:pt idx="130">
                  <c:v>0.41573829999999989</c:v>
                </c:pt>
                <c:pt idx="131">
                  <c:v>0.4167807999999999</c:v>
                </c:pt>
                <c:pt idx="132">
                  <c:v>0.42901509999999987</c:v>
                </c:pt>
                <c:pt idx="133">
                  <c:v>0.41887579999999985</c:v>
                </c:pt>
                <c:pt idx="134">
                  <c:v>0.41883289999999984</c:v>
                </c:pt>
                <c:pt idx="135">
                  <c:v>0.42234419999999984</c:v>
                </c:pt>
                <c:pt idx="136">
                  <c:v>0.43852599999999986</c:v>
                </c:pt>
                <c:pt idx="137">
                  <c:v>0.47595379999999987</c:v>
                </c:pt>
                <c:pt idx="138">
                  <c:v>0.48310679999999989</c:v>
                </c:pt>
                <c:pt idx="139">
                  <c:v>0.47363529999999987</c:v>
                </c:pt>
                <c:pt idx="140">
                  <c:v>0.4754430999999999</c:v>
                </c:pt>
                <c:pt idx="141">
                  <c:v>0.52416319999999994</c:v>
                </c:pt>
                <c:pt idx="142">
                  <c:v>0.56908039999999993</c:v>
                </c:pt>
                <c:pt idx="143">
                  <c:v>0.61754599999999993</c:v>
                </c:pt>
                <c:pt idx="144">
                  <c:v>0.6423994999999999</c:v>
                </c:pt>
                <c:pt idx="145">
                  <c:v>0.65886969999999989</c:v>
                </c:pt>
                <c:pt idx="146">
                  <c:v>0.70037969999999994</c:v>
                </c:pt>
                <c:pt idx="147">
                  <c:v>0.6593289</c:v>
                </c:pt>
                <c:pt idx="148">
                  <c:v>0.68715669999999995</c:v>
                </c:pt>
                <c:pt idx="149">
                  <c:v>0.67766159999999998</c:v>
                </c:pt>
                <c:pt idx="150">
                  <c:v>0.71303519999999998</c:v>
                </c:pt>
                <c:pt idx="151">
                  <c:v>0.69648939999999993</c:v>
                </c:pt>
                <c:pt idx="152">
                  <c:v>0.68819849999999994</c:v>
                </c:pt>
                <c:pt idx="153">
                  <c:v>0.72702029999999995</c:v>
                </c:pt>
                <c:pt idx="154">
                  <c:v>0.73985959999999995</c:v>
                </c:pt>
                <c:pt idx="155">
                  <c:v>0.7473301</c:v>
                </c:pt>
                <c:pt idx="156">
                  <c:v>0.69010369999999999</c:v>
                </c:pt>
                <c:pt idx="157">
                  <c:v>0.68879409999999996</c:v>
                </c:pt>
                <c:pt idx="158">
                  <c:v>0.69403839999999994</c:v>
                </c:pt>
                <c:pt idx="159">
                  <c:v>0.68159429999999999</c:v>
                </c:pt>
                <c:pt idx="160">
                  <c:v>0.71332549999999995</c:v>
                </c:pt>
                <c:pt idx="161">
                  <c:v>0.70993699999999993</c:v>
                </c:pt>
                <c:pt idx="162">
                  <c:v>0.74857149999999995</c:v>
                </c:pt>
                <c:pt idx="163">
                  <c:v>0.74082949999999992</c:v>
                </c:pt>
                <c:pt idx="164">
                  <c:v>0.70418969999999992</c:v>
                </c:pt>
                <c:pt idx="165">
                  <c:v>0.7135651999999999</c:v>
                </c:pt>
                <c:pt idx="166">
                  <c:v>0.73246619999999996</c:v>
                </c:pt>
                <c:pt idx="167">
                  <c:v>0.7591599</c:v>
                </c:pt>
                <c:pt idx="168">
                  <c:v>0.73469410000000002</c:v>
                </c:pt>
                <c:pt idx="169">
                  <c:v>0.76718980000000003</c:v>
                </c:pt>
                <c:pt idx="170">
                  <c:v>0.80726940000000003</c:v>
                </c:pt>
                <c:pt idx="171">
                  <c:v>0.82263920000000001</c:v>
                </c:pt>
                <c:pt idx="172">
                  <c:v>0.82828389999999996</c:v>
                </c:pt>
                <c:pt idx="173">
                  <c:v>0.82662619999999998</c:v>
                </c:pt>
                <c:pt idx="174">
                  <c:v>0.79240009999999994</c:v>
                </c:pt>
                <c:pt idx="175">
                  <c:v>0.78223349999999991</c:v>
                </c:pt>
                <c:pt idx="176">
                  <c:v>0.81783859999999997</c:v>
                </c:pt>
                <c:pt idx="177">
                  <c:v>0.85556069999999995</c:v>
                </c:pt>
                <c:pt idx="178">
                  <c:v>0.88318549999999996</c:v>
                </c:pt>
                <c:pt idx="179">
                  <c:v>0.88356479999999993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3A1-A8AF-AE3F58E49638}"/>
            </c:ext>
          </c:extLst>
        </c:ser>
        <c:ser>
          <c:idx val="2"/>
          <c:order val="1"/>
          <c:tx>
            <c:strRef>
              <c:f>'Figures 2'!$BA$3</c:f>
              <c:strCache>
                <c:ptCount val="1"/>
                <c:pt idx="0">
                  <c:v>MV</c:v>
                </c:pt>
              </c:strCache>
            </c:strRef>
          </c:tx>
          <c:spPr>
            <a:ln w="9525" cap="rnd" cmpd="sng" algn="ctr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'Figures 2'!$AY$4:$AY$183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2'!$BA$4:$BA$183</c:f>
              <c:numCache>
                <c:formatCode>0.00%</c:formatCode>
                <c:ptCount val="180"/>
                <c:pt idx="0">
                  <c:v>-2.1502400000000001E-2</c:v>
                </c:pt>
                <c:pt idx="1">
                  <c:v>-4.6439599999999998E-2</c:v>
                </c:pt>
                <c:pt idx="2">
                  <c:v>-5.61445E-2</c:v>
                </c:pt>
                <c:pt idx="3">
                  <c:v>-3.30219E-2</c:v>
                </c:pt>
                <c:pt idx="4">
                  <c:v>-3.9770000000000014E-3</c:v>
                </c:pt>
                <c:pt idx="5">
                  <c:v>-1.5158500000000002E-2</c:v>
                </c:pt>
                <c:pt idx="6">
                  <c:v>-1.3037400000000001E-2</c:v>
                </c:pt>
                <c:pt idx="7">
                  <c:v>-1.2673900000000002E-2</c:v>
                </c:pt>
                <c:pt idx="8">
                  <c:v>-1.4965800000000001E-2</c:v>
                </c:pt>
                <c:pt idx="9">
                  <c:v>-2.2771600000000003E-2</c:v>
                </c:pt>
                <c:pt idx="10">
                  <c:v>-1.5582700000000003E-2</c:v>
                </c:pt>
                <c:pt idx="11">
                  <c:v>5.4192999999999967E-3</c:v>
                </c:pt>
                <c:pt idx="12">
                  <c:v>1.6092199999999997E-2</c:v>
                </c:pt>
                <c:pt idx="13">
                  <c:v>3.4640099999999993E-2</c:v>
                </c:pt>
                <c:pt idx="14">
                  <c:v>2.5735299999999996E-2</c:v>
                </c:pt>
                <c:pt idx="15">
                  <c:v>2.8093099999999996E-2</c:v>
                </c:pt>
                <c:pt idx="16">
                  <c:v>3.4579199999999997E-2</c:v>
                </c:pt>
                <c:pt idx="17">
                  <c:v>5.5441299999999999E-2</c:v>
                </c:pt>
                <c:pt idx="18">
                  <c:v>3.6865599999999998E-2</c:v>
                </c:pt>
                <c:pt idx="19">
                  <c:v>4.5712000000000003E-2</c:v>
                </c:pt>
                <c:pt idx="20">
                  <c:v>4.2175700000000003E-2</c:v>
                </c:pt>
                <c:pt idx="21">
                  <c:v>4.34743E-2</c:v>
                </c:pt>
                <c:pt idx="22">
                  <c:v>5.5782999999999999E-2</c:v>
                </c:pt>
                <c:pt idx="23">
                  <c:v>6.6694500000000004E-2</c:v>
                </c:pt>
                <c:pt idx="24">
                  <c:v>6.6942700000000008E-2</c:v>
                </c:pt>
                <c:pt idx="25">
                  <c:v>7.6446700000000006E-2</c:v>
                </c:pt>
                <c:pt idx="26">
                  <c:v>6.5962000000000007E-2</c:v>
                </c:pt>
                <c:pt idx="27">
                  <c:v>6.2685300000000013E-2</c:v>
                </c:pt>
                <c:pt idx="28">
                  <c:v>7.8069900000000012E-2</c:v>
                </c:pt>
                <c:pt idx="29">
                  <c:v>8.2510200000000006E-2</c:v>
                </c:pt>
                <c:pt idx="30">
                  <c:v>8.7568900000000005E-2</c:v>
                </c:pt>
                <c:pt idx="31">
                  <c:v>0.1004015</c:v>
                </c:pt>
                <c:pt idx="32">
                  <c:v>9.3341000000000007E-2</c:v>
                </c:pt>
                <c:pt idx="33">
                  <c:v>8.7759800000000013E-2</c:v>
                </c:pt>
                <c:pt idx="34">
                  <c:v>0.10525590000000001</c:v>
                </c:pt>
                <c:pt idx="35">
                  <c:v>0.12239770000000001</c:v>
                </c:pt>
                <c:pt idx="36">
                  <c:v>0.13262300000000002</c:v>
                </c:pt>
                <c:pt idx="37">
                  <c:v>0.12909050000000002</c:v>
                </c:pt>
                <c:pt idx="38">
                  <c:v>0.13708900000000002</c:v>
                </c:pt>
                <c:pt idx="39">
                  <c:v>0.13366140000000001</c:v>
                </c:pt>
                <c:pt idx="40">
                  <c:v>0.11572160000000001</c:v>
                </c:pt>
                <c:pt idx="41">
                  <c:v>0.1171717</c:v>
                </c:pt>
                <c:pt idx="42">
                  <c:v>0.11577460000000001</c:v>
                </c:pt>
                <c:pt idx="43">
                  <c:v>0.12755170000000002</c:v>
                </c:pt>
                <c:pt idx="44">
                  <c:v>0.13586390000000001</c:v>
                </c:pt>
                <c:pt idx="45">
                  <c:v>0.1446798</c:v>
                </c:pt>
                <c:pt idx="46">
                  <c:v>0.15665789999999999</c:v>
                </c:pt>
                <c:pt idx="47">
                  <c:v>0.14985619999999999</c:v>
                </c:pt>
                <c:pt idx="48">
                  <c:v>0.15439649999999999</c:v>
                </c:pt>
                <c:pt idx="49">
                  <c:v>0.1520415</c:v>
                </c:pt>
                <c:pt idx="50">
                  <c:v>0.14523269999999999</c:v>
                </c:pt>
                <c:pt idx="51">
                  <c:v>0.14442049999999998</c:v>
                </c:pt>
                <c:pt idx="52">
                  <c:v>0.14719129999999997</c:v>
                </c:pt>
                <c:pt idx="53">
                  <c:v>0.13325829999999997</c:v>
                </c:pt>
                <c:pt idx="54">
                  <c:v>0.12425029999999997</c:v>
                </c:pt>
                <c:pt idx="55">
                  <c:v>0.11985279999999997</c:v>
                </c:pt>
                <c:pt idx="56">
                  <c:v>0.11668819999999996</c:v>
                </c:pt>
                <c:pt idx="57">
                  <c:v>0.11750019999999996</c:v>
                </c:pt>
                <c:pt idx="58">
                  <c:v>0.10728689999999996</c:v>
                </c:pt>
                <c:pt idx="59">
                  <c:v>9.276889999999996E-2</c:v>
                </c:pt>
                <c:pt idx="60">
                  <c:v>6.8045999999999968E-2</c:v>
                </c:pt>
                <c:pt idx="61">
                  <c:v>6.3845199999999963E-2</c:v>
                </c:pt>
                <c:pt idx="62">
                  <c:v>4.9949599999999962E-2</c:v>
                </c:pt>
                <c:pt idx="63">
                  <c:v>5.025839999999996E-2</c:v>
                </c:pt>
                <c:pt idx="64">
                  <c:v>4.195629999999996E-2</c:v>
                </c:pt>
                <c:pt idx="65">
                  <c:v>-2.46560000000004E-3</c:v>
                </c:pt>
                <c:pt idx="66">
                  <c:v>-2.573830000000004E-2</c:v>
                </c:pt>
                <c:pt idx="67">
                  <c:v>-3.1196000000000418E-3</c:v>
                </c:pt>
                <c:pt idx="68">
                  <c:v>-7.5140200000000046E-2</c:v>
                </c:pt>
                <c:pt idx="69">
                  <c:v>-0.10673690000000005</c:v>
                </c:pt>
                <c:pt idx="70">
                  <c:v>-0.17012370000000004</c:v>
                </c:pt>
                <c:pt idx="71">
                  <c:v>-0.12200670000000005</c:v>
                </c:pt>
                <c:pt idx="72">
                  <c:v>-0.13454190000000005</c:v>
                </c:pt>
                <c:pt idx="73">
                  <c:v>-0.19744290000000003</c:v>
                </c:pt>
                <c:pt idx="74">
                  <c:v>-0.19710170000000002</c:v>
                </c:pt>
                <c:pt idx="75">
                  <c:v>-0.14380520000000002</c:v>
                </c:pt>
                <c:pt idx="76">
                  <c:v>-0.13940580000000002</c:v>
                </c:pt>
                <c:pt idx="77">
                  <c:v>-0.11421240000000002</c:v>
                </c:pt>
                <c:pt idx="78">
                  <c:v>-8.0108500000000027E-2</c:v>
                </c:pt>
                <c:pt idx="79">
                  <c:v>-5.319390000000003E-2</c:v>
                </c:pt>
                <c:pt idx="80">
                  <c:v>-4.5202800000000029E-2</c:v>
                </c:pt>
                <c:pt idx="81">
                  <c:v>-6.1720000000000025E-2</c:v>
                </c:pt>
                <c:pt idx="82">
                  <c:v>-5.2076600000000028E-2</c:v>
                </c:pt>
                <c:pt idx="83">
                  <c:v>-1.9448700000000027E-2</c:v>
                </c:pt>
                <c:pt idx="84">
                  <c:v>-2.9464300000000027E-2</c:v>
                </c:pt>
                <c:pt idx="85">
                  <c:v>-3.9078700000000029E-2</c:v>
                </c:pt>
                <c:pt idx="86">
                  <c:v>-7.196800000000031E-3</c:v>
                </c:pt>
                <c:pt idx="87">
                  <c:v>-6.9676000000000312E-3</c:v>
                </c:pt>
                <c:pt idx="88">
                  <c:v>-1.1883800000000031E-2</c:v>
                </c:pt>
                <c:pt idx="89">
                  <c:v>7.688199999999968E-3</c:v>
                </c:pt>
                <c:pt idx="90">
                  <c:v>1.1609599999999968E-2</c:v>
                </c:pt>
                <c:pt idx="91">
                  <c:v>3.1808899999999966E-2</c:v>
                </c:pt>
                <c:pt idx="92">
                  <c:v>2.5694599999999967E-2</c:v>
                </c:pt>
                <c:pt idx="93">
                  <c:v>4.7256699999999971E-2</c:v>
                </c:pt>
                <c:pt idx="94">
                  <c:v>3.9078899999999972E-2</c:v>
                </c:pt>
                <c:pt idx="95">
                  <c:v>4.2581899999999971E-2</c:v>
                </c:pt>
                <c:pt idx="96">
                  <c:v>6.1153999999999972E-2</c:v>
                </c:pt>
                <c:pt idx="97">
                  <c:v>5.9512899999999973E-2</c:v>
                </c:pt>
                <c:pt idx="98">
                  <c:v>4.1104099999999977E-2</c:v>
                </c:pt>
                <c:pt idx="99">
                  <c:v>3.7442499999999976E-2</c:v>
                </c:pt>
                <c:pt idx="100">
                  <c:v>5.7064499999999976E-2</c:v>
                </c:pt>
                <c:pt idx="101">
                  <c:v>3.1277899999999977E-2</c:v>
                </c:pt>
                <c:pt idx="102">
                  <c:v>2.5704499999999977E-2</c:v>
                </c:pt>
                <c:pt idx="103">
                  <c:v>-1.5757800000000023E-2</c:v>
                </c:pt>
                <c:pt idx="104">
                  <c:v>-1.3250000000000223E-3</c:v>
                </c:pt>
                <c:pt idx="105">
                  <c:v>-6.9588000000000219E-3</c:v>
                </c:pt>
                <c:pt idx="106">
                  <c:v>-1.0241500000000021E-2</c:v>
                </c:pt>
                <c:pt idx="107">
                  <c:v>-2.5728000000000218E-3</c:v>
                </c:pt>
                <c:pt idx="108">
                  <c:v>1.2789999999999978E-2</c:v>
                </c:pt>
                <c:pt idx="109">
                  <c:v>2.8869999999999979E-2</c:v>
                </c:pt>
                <c:pt idx="110">
                  <c:v>5.545029999999998E-2</c:v>
                </c:pt>
                <c:pt idx="111">
                  <c:v>4.2242099999999977E-2</c:v>
                </c:pt>
                <c:pt idx="112">
                  <c:v>3.3919999999999978E-2</c:v>
                </c:pt>
                <c:pt idx="113">
                  <c:v>3.210929999999998E-2</c:v>
                </c:pt>
                <c:pt idx="114">
                  <c:v>3.6157599999999977E-2</c:v>
                </c:pt>
                <c:pt idx="115">
                  <c:v>4.8912699999999976E-2</c:v>
                </c:pt>
                <c:pt idx="116">
                  <c:v>6.2747799999999979E-2</c:v>
                </c:pt>
                <c:pt idx="117">
                  <c:v>6.9363199999999972E-2</c:v>
                </c:pt>
                <c:pt idx="118">
                  <c:v>7.0752099999999971E-2</c:v>
                </c:pt>
                <c:pt idx="119">
                  <c:v>8.2283299999999976E-2</c:v>
                </c:pt>
                <c:pt idx="120">
                  <c:v>9.7410099999999972E-2</c:v>
                </c:pt>
                <c:pt idx="121">
                  <c:v>0.12092229999999997</c:v>
                </c:pt>
                <c:pt idx="122">
                  <c:v>0.12133489999999997</c:v>
                </c:pt>
                <c:pt idx="123">
                  <c:v>0.13780759999999997</c:v>
                </c:pt>
                <c:pt idx="124">
                  <c:v>0.17559749999999996</c:v>
                </c:pt>
                <c:pt idx="125">
                  <c:v>0.17847959999999996</c:v>
                </c:pt>
                <c:pt idx="126">
                  <c:v>0.19804859999999996</c:v>
                </c:pt>
                <c:pt idx="127">
                  <c:v>0.20631239999999995</c:v>
                </c:pt>
                <c:pt idx="128">
                  <c:v>0.21769759999999996</c:v>
                </c:pt>
                <c:pt idx="129">
                  <c:v>0.24622959999999997</c:v>
                </c:pt>
                <c:pt idx="130">
                  <c:v>0.26508879999999996</c:v>
                </c:pt>
                <c:pt idx="131">
                  <c:v>0.27373289999999995</c:v>
                </c:pt>
                <c:pt idx="132">
                  <c:v>0.29249609999999993</c:v>
                </c:pt>
                <c:pt idx="133">
                  <c:v>0.3035874999999999</c:v>
                </c:pt>
                <c:pt idx="134">
                  <c:v>0.29549979999999992</c:v>
                </c:pt>
                <c:pt idx="135">
                  <c:v>0.29905329999999991</c:v>
                </c:pt>
                <c:pt idx="136">
                  <c:v>0.31542199999999992</c:v>
                </c:pt>
                <c:pt idx="137">
                  <c:v>0.32209199999999993</c:v>
                </c:pt>
                <c:pt idx="138">
                  <c:v>0.32900569999999996</c:v>
                </c:pt>
                <c:pt idx="139">
                  <c:v>0.33646889999999996</c:v>
                </c:pt>
                <c:pt idx="140">
                  <c:v>0.34077309999999994</c:v>
                </c:pt>
                <c:pt idx="141">
                  <c:v>0.34804539999999995</c:v>
                </c:pt>
                <c:pt idx="142">
                  <c:v>0.36473489999999997</c:v>
                </c:pt>
                <c:pt idx="143">
                  <c:v>0.38728449999999998</c:v>
                </c:pt>
                <c:pt idx="144">
                  <c:v>0.46116369999999995</c:v>
                </c:pt>
                <c:pt idx="145">
                  <c:v>0.48161089999999995</c:v>
                </c:pt>
                <c:pt idx="146">
                  <c:v>0.50977039999999996</c:v>
                </c:pt>
                <c:pt idx="147">
                  <c:v>0.48975209999999997</c:v>
                </c:pt>
                <c:pt idx="148">
                  <c:v>0.50263799999999992</c:v>
                </c:pt>
                <c:pt idx="149">
                  <c:v>0.47783449999999994</c:v>
                </c:pt>
                <c:pt idx="150">
                  <c:v>0.50318479999999999</c:v>
                </c:pt>
                <c:pt idx="151">
                  <c:v>0.48564099999999999</c:v>
                </c:pt>
                <c:pt idx="152">
                  <c:v>0.46628930000000002</c:v>
                </c:pt>
                <c:pt idx="153">
                  <c:v>0.50004930000000003</c:v>
                </c:pt>
                <c:pt idx="154">
                  <c:v>0.49950670000000003</c:v>
                </c:pt>
                <c:pt idx="155">
                  <c:v>0.51539860000000004</c:v>
                </c:pt>
                <c:pt idx="156">
                  <c:v>0.49106460000000002</c:v>
                </c:pt>
                <c:pt idx="157">
                  <c:v>0.50796220000000003</c:v>
                </c:pt>
                <c:pt idx="158">
                  <c:v>0.5202485</c:v>
                </c:pt>
                <c:pt idx="159">
                  <c:v>0.53772750000000002</c:v>
                </c:pt>
                <c:pt idx="160">
                  <c:v>0.55232590000000004</c:v>
                </c:pt>
                <c:pt idx="161">
                  <c:v>0.58262200000000008</c:v>
                </c:pt>
                <c:pt idx="162">
                  <c:v>0.61450860000000007</c:v>
                </c:pt>
                <c:pt idx="163">
                  <c:v>0.62535550000000006</c:v>
                </c:pt>
                <c:pt idx="164">
                  <c:v>0.62329570000000012</c:v>
                </c:pt>
                <c:pt idx="165">
                  <c:v>0.61518600000000012</c:v>
                </c:pt>
                <c:pt idx="166">
                  <c:v>0.59245080000000017</c:v>
                </c:pt>
                <c:pt idx="167">
                  <c:v>0.61310030000000015</c:v>
                </c:pt>
                <c:pt idx="168">
                  <c:v>0.60645840000000018</c:v>
                </c:pt>
                <c:pt idx="169">
                  <c:v>0.63261380000000023</c:v>
                </c:pt>
                <c:pt idx="170">
                  <c:v>0.65438890000000027</c:v>
                </c:pt>
                <c:pt idx="171">
                  <c:v>0.67336450000000025</c:v>
                </c:pt>
                <c:pt idx="172">
                  <c:v>0.69024650000000021</c:v>
                </c:pt>
                <c:pt idx="173">
                  <c:v>0.67944490000000024</c:v>
                </c:pt>
                <c:pt idx="174">
                  <c:v>0.68251280000000025</c:v>
                </c:pt>
                <c:pt idx="175">
                  <c:v>0.68701690000000026</c:v>
                </c:pt>
                <c:pt idx="176">
                  <c:v>0.69639100000000032</c:v>
                </c:pt>
                <c:pt idx="177">
                  <c:v>0.72601080000000029</c:v>
                </c:pt>
                <c:pt idx="178">
                  <c:v>0.73772070000000034</c:v>
                </c:pt>
                <c:pt idx="179">
                  <c:v>0.73946960000000039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3A1-A8AF-AE3F58E49638}"/>
            </c:ext>
          </c:extLst>
        </c:ser>
        <c:ser>
          <c:idx val="1"/>
          <c:order val="2"/>
          <c:tx>
            <c:strRef>
              <c:f>'Figures 2'!$BB$3</c:f>
              <c:strCache>
                <c:ptCount val="1"/>
                <c:pt idx="0">
                  <c:v>CMV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2'!$AY$4:$AY$183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2'!$BB$4:$BB$183</c:f>
              <c:numCache>
                <c:formatCode>0.00%</c:formatCode>
                <c:ptCount val="180"/>
                <c:pt idx="0">
                  <c:v>-2.1502400000000001E-2</c:v>
                </c:pt>
                <c:pt idx="1">
                  <c:v>-4.6439599999999998E-2</c:v>
                </c:pt>
                <c:pt idx="2">
                  <c:v>-5.61445E-2</c:v>
                </c:pt>
                <c:pt idx="3">
                  <c:v>-3.30219E-2</c:v>
                </c:pt>
                <c:pt idx="4">
                  <c:v>-3.9770000000000014E-3</c:v>
                </c:pt>
                <c:pt idx="5">
                  <c:v>-1.5158500000000002E-2</c:v>
                </c:pt>
                <c:pt idx="6">
                  <c:v>-1.8996200000000001E-2</c:v>
                </c:pt>
                <c:pt idx="7">
                  <c:v>-1.24551E-2</c:v>
                </c:pt>
                <c:pt idx="8">
                  <c:v>-1.7564900000000001E-2</c:v>
                </c:pt>
                <c:pt idx="9">
                  <c:v>-1.5517800000000002E-2</c:v>
                </c:pt>
                <c:pt idx="10">
                  <c:v>-1.0953500000000001E-2</c:v>
                </c:pt>
                <c:pt idx="11">
                  <c:v>1.2721399999999997E-2</c:v>
                </c:pt>
                <c:pt idx="12">
                  <c:v>4.1634599999999994E-2</c:v>
                </c:pt>
                <c:pt idx="13">
                  <c:v>6.3072599999999993E-2</c:v>
                </c:pt>
                <c:pt idx="14">
                  <c:v>2.1373099999999992E-2</c:v>
                </c:pt>
                <c:pt idx="15">
                  <c:v>-1.2297000000000009E-2</c:v>
                </c:pt>
                <c:pt idx="16">
                  <c:v>-1.340540000000001E-2</c:v>
                </c:pt>
                <c:pt idx="17">
                  <c:v>3.169219999999999E-2</c:v>
                </c:pt>
                <c:pt idx="18">
                  <c:v>1.917099999999999E-2</c:v>
                </c:pt>
                <c:pt idx="19">
                  <c:v>1.766269999999999E-2</c:v>
                </c:pt>
                <c:pt idx="20">
                  <c:v>1.7558499999999991E-2</c:v>
                </c:pt>
                <c:pt idx="21">
                  <c:v>-3.9212000000000101E-3</c:v>
                </c:pt>
                <c:pt idx="22">
                  <c:v>1.5945999999999903E-3</c:v>
                </c:pt>
                <c:pt idx="23">
                  <c:v>1.451319999999999E-2</c:v>
                </c:pt>
                <c:pt idx="24">
                  <c:v>3.873639999999999E-2</c:v>
                </c:pt>
                <c:pt idx="25">
                  <c:v>3.6146099999999994E-2</c:v>
                </c:pt>
                <c:pt idx="26">
                  <c:v>3.2856699999999996E-2</c:v>
                </c:pt>
                <c:pt idx="27">
                  <c:v>2.1139099999999994E-2</c:v>
                </c:pt>
                <c:pt idx="28">
                  <c:v>2.6746699999999995E-2</c:v>
                </c:pt>
                <c:pt idx="29">
                  <c:v>4.2775499999999994E-2</c:v>
                </c:pt>
                <c:pt idx="30">
                  <c:v>4.2452499999999997E-2</c:v>
                </c:pt>
                <c:pt idx="31">
                  <c:v>4.7998399999999997E-2</c:v>
                </c:pt>
                <c:pt idx="32">
                  <c:v>6.4321199999999995E-2</c:v>
                </c:pt>
                <c:pt idx="33">
                  <c:v>4.78518E-2</c:v>
                </c:pt>
                <c:pt idx="34">
                  <c:v>8.5954500000000003E-2</c:v>
                </c:pt>
                <c:pt idx="35">
                  <c:v>0.1035403</c:v>
                </c:pt>
                <c:pt idx="36">
                  <c:v>0.1164327</c:v>
                </c:pt>
                <c:pt idx="37">
                  <c:v>0.1173136</c:v>
                </c:pt>
                <c:pt idx="38">
                  <c:v>8.7789300000000001E-2</c:v>
                </c:pt>
                <c:pt idx="39">
                  <c:v>6.7148200000000005E-2</c:v>
                </c:pt>
                <c:pt idx="40">
                  <c:v>4.2240900000000005E-2</c:v>
                </c:pt>
                <c:pt idx="41">
                  <c:v>5.2965700000000004E-2</c:v>
                </c:pt>
                <c:pt idx="42">
                  <c:v>5.2436400000000001E-2</c:v>
                </c:pt>
                <c:pt idx="43">
                  <c:v>0.1054215</c:v>
                </c:pt>
                <c:pt idx="44">
                  <c:v>0.12691430000000001</c:v>
                </c:pt>
                <c:pt idx="45">
                  <c:v>0.1442116</c:v>
                </c:pt>
                <c:pt idx="46">
                  <c:v>0.1264065</c:v>
                </c:pt>
                <c:pt idx="47">
                  <c:v>0.1254634</c:v>
                </c:pt>
                <c:pt idx="48">
                  <c:v>0.12668940000000001</c:v>
                </c:pt>
                <c:pt idx="49">
                  <c:v>0.1195041</c:v>
                </c:pt>
                <c:pt idx="50">
                  <c:v>0.11637360000000001</c:v>
                </c:pt>
                <c:pt idx="51">
                  <c:v>0.11147410000000001</c:v>
                </c:pt>
                <c:pt idx="52">
                  <c:v>0.12079530000000001</c:v>
                </c:pt>
                <c:pt idx="53">
                  <c:v>0.1027624</c:v>
                </c:pt>
                <c:pt idx="54">
                  <c:v>9.0622500000000009E-2</c:v>
                </c:pt>
                <c:pt idx="55">
                  <c:v>8.1472400000000014E-2</c:v>
                </c:pt>
                <c:pt idx="56">
                  <c:v>6.3397000000000009E-2</c:v>
                </c:pt>
                <c:pt idx="57">
                  <c:v>7.085530000000001E-2</c:v>
                </c:pt>
                <c:pt idx="58">
                  <c:v>5.767520000000001E-2</c:v>
                </c:pt>
                <c:pt idx="59">
                  <c:v>3.7638400000000009E-2</c:v>
                </c:pt>
                <c:pt idx="60">
                  <c:v>1.5076200000000008E-2</c:v>
                </c:pt>
                <c:pt idx="61">
                  <c:v>1.1149500000000008E-2</c:v>
                </c:pt>
                <c:pt idx="62">
                  <c:v>-7.6088999999999931E-3</c:v>
                </c:pt>
                <c:pt idx="63">
                  <c:v>-4.1357999999999933E-3</c:v>
                </c:pt>
                <c:pt idx="64">
                  <c:v>-1.0595499999999994E-2</c:v>
                </c:pt>
                <c:pt idx="65">
                  <c:v>-5.4929899999999997E-2</c:v>
                </c:pt>
                <c:pt idx="66">
                  <c:v>-7.8737599999999991E-2</c:v>
                </c:pt>
                <c:pt idx="67">
                  <c:v>-5.9790899999999994E-2</c:v>
                </c:pt>
                <c:pt idx="68">
                  <c:v>-0.13180120000000001</c:v>
                </c:pt>
                <c:pt idx="69">
                  <c:v>-0.16339790000000001</c:v>
                </c:pt>
                <c:pt idx="70">
                  <c:v>-0.22254850000000001</c:v>
                </c:pt>
                <c:pt idx="71">
                  <c:v>-0.17443150000000002</c:v>
                </c:pt>
                <c:pt idx="72">
                  <c:v>-0.21382250000000003</c:v>
                </c:pt>
                <c:pt idx="73">
                  <c:v>-0.27190180000000003</c:v>
                </c:pt>
                <c:pt idx="74">
                  <c:v>-0.26510060000000002</c:v>
                </c:pt>
                <c:pt idx="75">
                  <c:v>-0.20770180000000002</c:v>
                </c:pt>
                <c:pt idx="76">
                  <c:v>-0.18828980000000001</c:v>
                </c:pt>
                <c:pt idx="77">
                  <c:v>-0.1550687</c:v>
                </c:pt>
                <c:pt idx="78">
                  <c:v>-0.1252703</c:v>
                </c:pt>
                <c:pt idx="79">
                  <c:v>-0.100396</c:v>
                </c:pt>
                <c:pt idx="80">
                  <c:v>-9.0517799999999995E-2</c:v>
                </c:pt>
                <c:pt idx="81">
                  <c:v>-0.1025257</c:v>
                </c:pt>
                <c:pt idx="82">
                  <c:v>-8.8886800000000002E-2</c:v>
                </c:pt>
                <c:pt idx="83">
                  <c:v>-5.5719999999999999E-2</c:v>
                </c:pt>
                <c:pt idx="84">
                  <c:v>-6.2543799999999997E-2</c:v>
                </c:pt>
                <c:pt idx="85">
                  <c:v>-6.7977799999999991E-2</c:v>
                </c:pt>
                <c:pt idx="86">
                  <c:v>-2.5498899999999991E-2</c:v>
                </c:pt>
                <c:pt idx="87">
                  <c:v>-2.4196799999999991E-2</c:v>
                </c:pt>
                <c:pt idx="88">
                  <c:v>-2.8036699999999991E-2</c:v>
                </c:pt>
                <c:pt idx="89">
                  <c:v>-7.8783999999999903E-3</c:v>
                </c:pt>
                <c:pt idx="90">
                  <c:v>-1.6273999999999907E-3</c:v>
                </c:pt>
                <c:pt idx="91">
                  <c:v>2.623120000000001E-2</c:v>
                </c:pt>
                <c:pt idx="92">
                  <c:v>2.5650900000000011E-2</c:v>
                </c:pt>
                <c:pt idx="93">
                  <c:v>5.2609400000000014E-2</c:v>
                </c:pt>
                <c:pt idx="94">
                  <c:v>5.8381700000000016E-2</c:v>
                </c:pt>
                <c:pt idx="95">
                  <c:v>6.297750000000002E-2</c:v>
                </c:pt>
                <c:pt idx="96">
                  <c:v>6.9006200000000018E-2</c:v>
                </c:pt>
                <c:pt idx="97">
                  <c:v>6.4306600000000019E-2</c:v>
                </c:pt>
                <c:pt idx="98">
                  <c:v>4.7984700000000019E-2</c:v>
                </c:pt>
                <c:pt idx="99">
                  <c:v>4.776250000000002E-2</c:v>
                </c:pt>
                <c:pt idx="100">
                  <c:v>6.6849600000000023E-2</c:v>
                </c:pt>
                <c:pt idx="101">
                  <c:v>4.3886200000000028E-2</c:v>
                </c:pt>
                <c:pt idx="102">
                  <c:v>4.7700300000000029E-2</c:v>
                </c:pt>
                <c:pt idx="103">
                  <c:v>-3.8043999999999717E-3</c:v>
                </c:pt>
                <c:pt idx="104">
                  <c:v>5.6680000000000289E-3</c:v>
                </c:pt>
                <c:pt idx="105">
                  <c:v>1.4080000000000028E-2</c:v>
                </c:pt>
                <c:pt idx="106">
                  <c:v>1.7490200000000029E-2</c:v>
                </c:pt>
                <c:pt idx="107">
                  <c:v>3.6971100000000028E-2</c:v>
                </c:pt>
                <c:pt idx="108">
                  <c:v>6.2689900000000021E-2</c:v>
                </c:pt>
                <c:pt idx="109">
                  <c:v>6.2440000000000023E-2</c:v>
                </c:pt>
                <c:pt idx="110">
                  <c:v>8.1959600000000021E-2</c:v>
                </c:pt>
                <c:pt idx="111">
                  <c:v>7.4419500000000027E-2</c:v>
                </c:pt>
                <c:pt idx="112">
                  <c:v>6.6047000000000022E-2</c:v>
                </c:pt>
                <c:pt idx="113">
                  <c:v>7.3456800000000017E-2</c:v>
                </c:pt>
                <c:pt idx="114">
                  <c:v>9.1689200000000012E-2</c:v>
                </c:pt>
                <c:pt idx="115">
                  <c:v>8.3817800000000012E-2</c:v>
                </c:pt>
                <c:pt idx="116">
                  <c:v>9.5797600000000011E-2</c:v>
                </c:pt>
                <c:pt idx="117">
                  <c:v>0.10144340000000002</c:v>
                </c:pt>
                <c:pt idx="118">
                  <c:v>0.10320510000000002</c:v>
                </c:pt>
                <c:pt idx="119">
                  <c:v>0.10653600000000002</c:v>
                </c:pt>
                <c:pt idx="120">
                  <c:v>0.11671690000000001</c:v>
                </c:pt>
                <c:pt idx="121">
                  <c:v>0.1506517</c:v>
                </c:pt>
                <c:pt idx="122">
                  <c:v>0.16656199999999999</c:v>
                </c:pt>
                <c:pt idx="123">
                  <c:v>0.17618329999999999</c:v>
                </c:pt>
                <c:pt idx="124">
                  <c:v>0.1909255</c:v>
                </c:pt>
                <c:pt idx="125">
                  <c:v>0.1903938</c:v>
                </c:pt>
                <c:pt idx="126">
                  <c:v>0.1950365</c:v>
                </c:pt>
                <c:pt idx="127">
                  <c:v>0.21168490000000001</c:v>
                </c:pt>
                <c:pt idx="128">
                  <c:v>0.23249649999999999</c:v>
                </c:pt>
                <c:pt idx="129">
                  <c:v>0.26187680000000002</c:v>
                </c:pt>
                <c:pt idx="130">
                  <c:v>0.2793427</c:v>
                </c:pt>
                <c:pt idx="131">
                  <c:v>0.28109780000000001</c:v>
                </c:pt>
                <c:pt idx="132">
                  <c:v>0.30353629999999998</c:v>
                </c:pt>
                <c:pt idx="133">
                  <c:v>0.31072309999999997</c:v>
                </c:pt>
                <c:pt idx="134">
                  <c:v>0.31059379999999998</c:v>
                </c:pt>
                <c:pt idx="135">
                  <c:v>0.31346889999999999</c:v>
                </c:pt>
                <c:pt idx="136">
                  <c:v>0.33126640000000002</c:v>
                </c:pt>
                <c:pt idx="137">
                  <c:v>0.34612310000000002</c:v>
                </c:pt>
                <c:pt idx="138">
                  <c:v>0.35464390000000001</c:v>
                </c:pt>
                <c:pt idx="139">
                  <c:v>0.3605276</c:v>
                </c:pt>
                <c:pt idx="140">
                  <c:v>0.36017720000000003</c:v>
                </c:pt>
                <c:pt idx="141">
                  <c:v>0.37650780000000006</c:v>
                </c:pt>
                <c:pt idx="142">
                  <c:v>0.39478080000000004</c:v>
                </c:pt>
                <c:pt idx="143">
                  <c:v>0.42116550000000003</c:v>
                </c:pt>
                <c:pt idx="144">
                  <c:v>0.49255190000000004</c:v>
                </c:pt>
                <c:pt idx="145">
                  <c:v>0.51251069999999999</c:v>
                </c:pt>
                <c:pt idx="146">
                  <c:v>0.54631949999999996</c:v>
                </c:pt>
                <c:pt idx="147">
                  <c:v>0.51990859999999994</c:v>
                </c:pt>
                <c:pt idx="148">
                  <c:v>0.53220559999999995</c:v>
                </c:pt>
                <c:pt idx="149">
                  <c:v>0.51245239999999992</c:v>
                </c:pt>
                <c:pt idx="150">
                  <c:v>0.53490009999999988</c:v>
                </c:pt>
                <c:pt idx="151">
                  <c:v>0.5145637999999999</c:v>
                </c:pt>
                <c:pt idx="152">
                  <c:v>0.4990176999999999</c:v>
                </c:pt>
                <c:pt idx="153">
                  <c:v>0.53593819999999992</c:v>
                </c:pt>
                <c:pt idx="154">
                  <c:v>0.5435049999999999</c:v>
                </c:pt>
                <c:pt idx="155">
                  <c:v>0.5640871999999999</c:v>
                </c:pt>
                <c:pt idx="156">
                  <c:v>0.53089039999999987</c:v>
                </c:pt>
                <c:pt idx="157">
                  <c:v>0.55016459999999989</c:v>
                </c:pt>
                <c:pt idx="158">
                  <c:v>0.56680649999999988</c:v>
                </c:pt>
                <c:pt idx="159">
                  <c:v>0.57713439999999983</c:v>
                </c:pt>
                <c:pt idx="160">
                  <c:v>0.58973209999999987</c:v>
                </c:pt>
                <c:pt idx="161">
                  <c:v>0.62891059999999988</c:v>
                </c:pt>
                <c:pt idx="162">
                  <c:v>0.66729909999999992</c:v>
                </c:pt>
                <c:pt idx="163">
                  <c:v>0.67265599999999992</c:v>
                </c:pt>
                <c:pt idx="164">
                  <c:v>0.65585889999999991</c:v>
                </c:pt>
                <c:pt idx="165">
                  <c:v>0.65443679999999993</c:v>
                </c:pt>
                <c:pt idx="166">
                  <c:v>0.63229139999999995</c:v>
                </c:pt>
                <c:pt idx="167">
                  <c:v>0.65066479999999993</c:v>
                </c:pt>
                <c:pt idx="168">
                  <c:v>0.64520359999999988</c:v>
                </c:pt>
                <c:pt idx="169">
                  <c:v>0.68154359999999992</c:v>
                </c:pt>
                <c:pt idx="170">
                  <c:v>0.71195279999999994</c:v>
                </c:pt>
                <c:pt idx="171">
                  <c:v>0.72618339999999992</c:v>
                </c:pt>
                <c:pt idx="172">
                  <c:v>0.73344019999999988</c:v>
                </c:pt>
                <c:pt idx="173">
                  <c:v>0.72860579999999986</c:v>
                </c:pt>
                <c:pt idx="174">
                  <c:v>0.70828659999999988</c:v>
                </c:pt>
                <c:pt idx="175">
                  <c:v>0.70401769999999986</c:v>
                </c:pt>
                <c:pt idx="176">
                  <c:v>0.72628289999999984</c:v>
                </c:pt>
                <c:pt idx="177">
                  <c:v>0.76413819999999988</c:v>
                </c:pt>
                <c:pt idx="178">
                  <c:v>0.78474279999999985</c:v>
                </c:pt>
                <c:pt idx="179">
                  <c:v>0.78658739999999983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2-B642-BA47-8EB4664C622D}"/>
            </c:ext>
          </c:extLst>
        </c:ser>
        <c:ser>
          <c:idx val="3"/>
          <c:order val="3"/>
          <c:tx>
            <c:strRef>
              <c:f>'Figures 2'!$BC$3</c:f>
              <c:strCache>
                <c:ptCount val="1"/>
                <c:pt idx="0">
                  <c:v>COH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2'!$AY$4:$AY$183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2'!$BC$4:$BC$183</c:f>
              <c:numCache>
                <c:formatCode>0.00%</c:formatCode>
                <c:ptCount val="180"/>
                <c:pt idx="0">
                  <c:v>-2.1502386167201917E-2</c:v>
                </c:pt>
                <c:pt idx="1">
                  <c:v>-4.6439657009832568E-2</c:v>
                </c:pt>
                <c:pt idx="2">
                  <c:v>-5.6144517357622548E-2</c:v>
                </c:pt>
                <c:pt idx="3">
                  <c:v>-3.3021926380076588E-2</c:v>
                </c:pt>
                <c:pt idx="4">
                  <c:v>-3.9770798402249501E-3</c:v>
                </c:pt>
                <c:pt idx="5">
                  <c:v>-1.5158666399128566E-2</c:v>
                </c:pt>
                <c:pt idx="6">
                  <c:v>-1.2020945539199272E-2</c:v>
                </c:pt>
                <c:pt idx="7">
                  <c:v>-1.5032205179964304E-2</c:v>
                </c:pt>
                <c:pt idx="8">
                  <c:v>-1.6025881306791584E-2</c:v>
                </c:pt>
                <c:pt idx="9">
                  <c:v>-2.1213004977818747E-2</c:v>
                </c:pt>
                <c:pt idx="10">
                  <c:v>-1.3991443509462959E-2</c:v>
                </c:pt>
                <c:pt idx="11">
                  <c:v>9.8537123753258526E-3</c:v>
                </c:pt>
                <c:pt idx="12">
                  <c:v>2.2321789583925535E-2</c:v>
                </c:pt>
                <c:pt idx="13">
                  <c:v>4.3134608605647697E-2</c:v>
                </c:pt>
                <c:pt idx="14">
                  <c:v>1.6774864045140211E-2</c:v>
                </c:pt>
                <c:pt idx="15">
                  <c:v>-2.3352162681147849E-3</c:v>
                </c:pt>
                <c:pt idx="16">
                  <c:v>-6.9746470488213424E-3</c:v>
                </c:pt>
                <c:pt idx="17">
                  <c:v>1.3719002517360818E-2</c:v>
                </c:pt>
                <c:pt idx="18">
                  <c:v>8.4580296288609448E-3</c:v>
                </c:pt>
                <c:pt idx="19">
                  <c:v>1.7102653963441787E-2</c:v>
                </c:pt>
                <c:pt idx="20">
                  <c:v>2.9011306072582545E-2</c:v>
                </c:pt>
                <c:pt idx="21">
                  <c:v>2.4591075985135734E-2</c:v>
                </c:pt>
                <c:pt idx="22">
                  <c:v>2.6819955294516952E-2</c:v>
                </c:pt>
                <c:pt idx="23">
                  <c:v>4.7651539738100643E-2</c:v>
                </c:pt>
                <c:pt idx="24">
                  <c:v>6.2524156677762704E-2</c:v>
                </c:pt>
                <c:pt idx="25">
                  <c:v>6.9733402606240821E-2</c:v>
                </c:pt>
                <c:pt idx="26">
                  <c:v>7.4901345018888274E-2</c:v>
                </c:pt>
                <c:pt idx="27">
                  <c:v>6.0747200017846323E-2</c:v>
                </c:pt>
                <c:pt idx="28">
                  <c:v>8.4999792059176293E-2</c:v>
                </c:pt>
                <c:pt idx="29">
                  <c:v>0.1140918015020448</c:v>
                </c:pt>
                <c:pt idx="30">
                  <c:v>0.11821210219576803</c:v>
                </c:pt>
                <c:pt idx="31">
                  <c:v>0.12920305030529317</c:v>
                </c:pt>
                <c:pt idx="32">
                  <c:v>0.1418742447377408</c:v>
                </c:pt>
                <c:pt idx="33">
                  <c:v>0.14067188253568963</c:v>
                </c:pt>
                <c:pt idx="34">
                  <c:v>0.16994745677300899</c:v>
                </c:pt>
                <c:pt idx="35">
                  <c:v>0.17869263434379651</c:v>
                </c:pt>
                <c:pt idx="36">
                  <c:v>0.19276406707219754</c:v>
                </c:pt>
                <c:pt idx="37">
                  <c:v>0.18412884005792915</c:v>
                </c:pt>
                <c:pt idx="38">
                  <c:v>0.18806667057917603</c:v>
                </c:pt>
                <c:pt idx="39">
                  <c:v>0.18534521947654103</c:v>
                </c:pt>
                <c:pt idx="40">
                  <c:v>0.16048396351820277</c:v>
                </c:pt>
                <c:pt idx="41">
                  <c:v>0.16355804156398479</c:v>
                </c:pt>
                <c:pt idx="42">
                  <c:v>0.16858481715986559</c:v>
                </c:pt>
                <c:pt idx="43">
                  <c:v>0.20600228328038719</c:v>
                </c:pt>
                <c:pt idx="44">
                  <c:v>0.21218012834475944</c:v>
                </c:pt>
                <c:pt idx="45">
                  <c:v>0.22386054924480547</c:v>
                </c:pt>
                <c:pt idx="46">
                  <c:v>0.22738113501327403</c:v>
                </c:pt>
                <c:pt idx="47">
                  <c:v>0.22378757202921912</c:v>
                </c:pt>
                <c:pt idx="48">
                  <c:v>0.23005250042569605</c:v>
                </c:pt>
                <c:pt idx="49">
                  <c:v>0.22588849629326926</c:v>
                </c:pt>
                <c:pt idx="50">
                  <c:v>0.22136350061159268</c:v>
                </c:pt>
                <c:pt idx="51">
                  <c:v>0.21594077455614802</c:v>
                </c:pt>
                <c:pt idx="52">
                  <c:v>0.21571014069879058</c:v>
                </c:pt>
                <c:pt idx="53">
                  <c:v>0.20796028088574328</c:v>
                </c:pt>
                <c:pt idx="54">
                  <c:v>0.19544871986888995</c:v>
                </c:pt>
                <c:pt idx="55">
                  <c:v>0.18257402065567113</c:v>
                </c:pt>
                <c:pt idx="56">
                  <c:v>0.18327714236422227</c:v>
                </c:pt>
                <c:pt idx="57">
                  <c:v>0.18657170839088161</c:v>
                </c:pt>
                <c:pt idx="58">
                  <c:v>0.17179620907421253</c:v>
                </c:pt>
                <c:pt idx="59">
                  <c:v>0.15541473017839202</c:v>
                </c:pt>
                <c:pt idx="60">
                  <c:v>0.133846552679383</c:v>
                </c:pt>
                <c:pt idx="61">
                  <c:v>0.13287324076253856</c:v>
                </c:pt>
                <c:pt idx="62">
                  <c:v>0.11873086559815775</c:v>
                </c:pt>
                <c:pt idx="63">
                  <c:v>0.12024095657717558</c:v>
                </c:pt>
                <c:pt idx="64">
                  <c:v>0.11301536922791813</c:v>
                </c:pt>
                <c:pt idx="65">
                  <c:v>7.055081068762048E-2</c:v>
                </c:pt>
                <c:pt idx="66">
                  <c:v>4.5986990259181057E-2</c:v>
                </c:pt>
                <c:pt idx="67">
                  <c:v>6.7473754816418485E-2</c:v>
                </c:pt>
                <c:pt idx="68">
                  <c:v>-7.5244145533965856E-3</c:v>
                </c:pt>
                <c:pt idx="69">
                  <c:v>-3.9121145009763728E-2</c:v>
                </c:pt>
                <c:pt idx="70">
                  <c:v>-0.10195932464312026</c:v>
                </c:pt>
                <c:pt idx="71">
                  <c:v>-5.3842340746952835E-2</c:v>
                </c:pt>
                <c:pt idx="72">
                  <c:v>-7.6350734109801394E-2</c:v>
                </c:pt>
                <c:pt idx="73">
                  <c:v>-0.13470248902633253</c:v>
                </c:pt>
                <c:pt idx="74">
                  <c:v>-0.12860362847230439</c:v>
                </c:pt>
                <c:pt idx="75">
                  <c:v>-7.0611720041977744E-2</c:v>
                </c:pt>
                <c:pt idx="76">
                  <c:v>-6.4160462922686734E-2</c:v>
                </c:pt>
                <c:pt idx="77">
                  <c:v>-2.9584339703879095E-2</c:v>
                </c:pt>
                <c:pt idx="78">
                  <c:v>4.0000750513142294E-3</c:v>
                </c:pt>
                <c:pt idx="79">
                  <c:v>3.7969026294707463E-2</c:v>
                </c:pt>
                <c:pt idx="80">
                  <c:v>5.76557393452636E-2</c:v>
                </c:pt>
                <c:pt idx="81">
                  <c:v>4.7022412295952387E-2</c:v>
                </c:pt>
                <c:pt idx="82">
                  <c:v>5.838227096662281E-2</c:v>
                </c:pt>
                <c:pt idx="83">
                  <c:v>9.5249703660803764E-2</c:v>
                </c:pt>
                <c:pt idx="84">
                  <c:v>9.6845902995450817E-2</c:v>
                </c:pt>
                <c:pt idx="85">
                  <c:v>9.921201242906906E-2</c:v>
                </c:pt>
                <c:pt idx="86">
                  <c:v>0.13638012119636073</c:v>
                </c:pt>
                <c:pt idx="87">
                  <c:v>0.14366873302825861</c:v>
                </c:pt>
                <c:pt idx="88">
                  <c:v>0.14254954032050507</c:v>
                </c:pt>
                <c:pt idx="89">
                  <c:v>0.16917665047922206</c:v>
                </c:pt>
                <c:pt idx="90">
                  <c:v>0.17362858993515956</c:v>
                </c:pt>
                <c:pt idx="91">
                  <c:v>0.20706098301100001</c:v>
                </c:pt>
                <c:pt idx="92">
                  <c:v>0.20331293697842917</c:v>
                </c:pt>
                <c:pt idx="93">
                  <c:v>0.2271565610059722</c:v>
                </c:pt>
                <c:pt idx="94">
                  <c:v>0.23266578305728061</c:v>
                </c:pt>
                <c:pt idx="95">
                  <c:v>0.24532477234436359</c:v>
                </c:pt>
                <c:pt idx="96">
                  <c:v>0.24803774252211477</c:v>
                </c:pt>
                <c:pt idx="97">
                  <c:v>0.24471596054156483</c:v>
                </c:pt>
                <c:pt idx="98">
                  <c:v>0.22474666957883782</c:v>
                </c:pt>
                <c:pt idx="99">
                  <c:v>0.22327855809370892</c:v>
                </c:pt>
                <c:pt idx="100">
                  <c:v>0.24362453300001902</c:v>
                </c:pt>
                <c:pt idx="101">
                  <c:v>0.21920920819062736</c:v>
                </c:pt>
                <c:pt idx="102">
                  <c:v>0.22276875976083163</c:v>
                </c:pt>
                <c:pt idx="103">
                  <c:v>0.17896289689202979</c:v>
                </c:pt>
                <c:pt idx="104">
                  <c:v>0.20167814432916265</c:v>
                </c:pt>
                <c:pt idx="105">
                  <c:v>0.20610005595722219</c:v>
                </c:pt>
                <c:pt idx="106">
                  <c:v>0.21268374520315131</c:v>
                </c:pt>
                <c:pt idx="107">
                  <c:v>0.23431199335577685</c:v>
                </c:pt>
                <c:pt idx="108">
                  <c:v>0.25956698397043115</c:v>
                </c:pt>
                <c:pt idx="109">
                  <c:v>0.25924882443213298</c:v>
                </c:pt>
                <c:pt idx="110">
                  <c:v>0.27186528448285463</c:v>
                </c:pt>
                <c:pt idx="111">
                  <c:v>0.26531087228215988</c:v>
                </c:pt>
                <c:pt idx="112">
                  <c:v>0.26640692432194701</c:v>
                </c:pt>
                <c:pt idx="113">
                  <c:v>0.27095598461400378</c:v>
                </c:pt>
                <c:pt idx="114">
                  <c:v>0.29263786552331539</c:v>
                </c:pt>
                <c:pt idx="115">
                  <c:v>0.28734295241419822</c:v>
                </c:pt>
                <c:pt idx="116">
                  <c:v>0.29720991814951769</c:v>
                </c:pt>
                <c:pt idx="117">
                  <c:v>0.30478263508861675</c:v>
                </c:pt>
                <c:pt idx="118">
                  <c:v>0.30541714109554208</c:v>
                </c:pt>
                <c:pt idx="119">
                  <c:v>0.30781448520432025</c:v>
                </c:pt>
                <c:pt idx="120">
                  <c:v>0.31825945350635026</c:v>
                </c:pt>
                <c:pt idx="121">
                  <c:v>0.35387233091420772</c:v>
                </c:pt>
                <c:pt idx="122">
                  <c:v>0.36486779683799297</c:v>
                </c:pt>
                <c:pt idx="123">
                  <c:v>0.36897499758774022</c:v>
                </c:pt>
                <c:pt idx="124">
                  <c:v>0.38822189865765849</c:v>
                </c:pt>
                <c:pt idx="125">
                  <c:v>0.38086381555056237</c:v>
                </c:pt>
                <c:pt idx="126">
                  <c:v>0.38517207629459077</c:v>
                </c:pt>
                <c:pt idx="127">
                  <c:v>0.39749736598835844</c:v>
                </c:pt>
                <c:pt idx="128">
                  <c:v>0.41381957124220603</c:v>
                </c:pt>
                <c:pt idx="129">
                  <c:v>0.44740722879807554</c:v>
                </c:pt>
                <c:pt idx="130">
                  <c:v>0.4603759389194933</c:v>
                </c:pt>
                <c:pt idx="131">
                  <c:v>0.46245553301123477</c:v>
                </c:pt>
                <c:pt idx="132">
                  <c:v>0.4856188043934368</c:v>
                </c:pt>
                <c:pt idx="133">
                  <c:v>0.49448665944368914</c:v>
                </c:pt>
                <c:pt idx="134">
                  <c:v>0.49537604940408142</c:v>
                </c:pt>
                <c:pt idx="135">
                  <c:v>0.49740244211387985</c:v>
                </c:pt>
                <c:pt idx="136">
                  <c:v>0.51423435427198738</c:v>
                </c:pt>
                <c:pt idx="137">
                  <c:v>0.52471015779199237</c:v>
                </c:pt>
                <c:pt idx="138">
                  <c:v>0.53397060928113171</c:v>
                </c:pt>
                <c:pt idx="139">
                  <c:v>0.54134816057644886</c:v>
                </c:pt>
                <c:pt idx="140">
                  <c:v>0.54310740602014662</c:v>
                </c:pt>
                <c:pt idx="141">
                  <c:v>0.55676407773342129</c:v>
                </c:pt>
                <c:pt idx="142">
                  <c:v>0.57371178563680447</c:v>
                </c:pt>
                <c:pt idx="143">
                  <c:v>0.59600282584510234</c:v>
                </c:pt>
                <c:pt idx="144">
                  <c:v>0.67504812408063608</c:v>
                </c:pt>
                <c:pt idx="145">
                  <c:v>0.69557030651571916</c:v>
                </c:pt>
                <c:pt idx="146">
                  <c:v>0.72506164213378432</c:v>
                </c:pt>
                <c:pt idx="147">
                  <c:v>0.69849519790398684</c:v>
                </c:pt>
                <c:pt idx="148">
                  <c:v>0.71367026659872979</c:v>
                </c:pt>
                <c:pt idx="149">
                  <c:v>0.69170404834245103</c:v>
                </c:pt>
                <c:pt idx="150">
                  <c:v>0.71796289253091317</c:v>
                </c:pt>
                <c:pt idx="151">
                  <c:v>0.69501221113283418</c:v>
                </c:pt>
                <c:pt idx="152">
                  <c:v>0.67690887592377524</c:v>
                </c:pt>
                <c:pt idx="153">
                  <c:v>0.71141847213398457</c:v>
                </c:pt>
                <c:pt idx="154">
                  <c:v>0.7204596966870811</c:v>
                </c:pt>
                <c:pt idx="155">
                  <c:v>0.74439395734796998</c:v>
                </c:pt>
                <c:pt idx="156">
                  <c:v>0.71704990656201451</c:v>
                </c:pt>
                <c:pt idx="157">
                  <c:v>0.72740161700381445</c:v>
                </c:pt>
                <c:pt idx="158">
                  <c:v>0.74494795690230708</c:v>
                </c:pt>
                <c:pt idx="159">
                  <c:v>0.75216028627115838</c:v>
                </c:pt>
                <c:pt idx="160">
                  <c:v>0.76579839495863167</c:v>
                </c:pt>
                <c:pt idx="161">
                  <c:v>0.81494338118461129</c:v>
                </c:pt>
                <c:pt idx="162">
                  <c:v>0.85267390614936511</c:v>
                </c:pt>
                <c:pt idx="163">
                  <c:v>0.86320512555210382</c:v>
                </c:pt>
                <c:pt idx="164">
                  <c:v>0.85486336576926025</c:v>
                </c:pt>
                <c:pt idx="165">
                  <c:v>0.85262170193675957</c:v>
                </c:pt>
                <c:pt idx="166">
                  <c:v>0.82733669080474537</c:v>
                </c:pt>
                <c:pt idx="167">
                  <c:v>0.84366838930318599</c:v>
                </c:pt>
                <c:pt idx="168">
                  <c:v>0.84051026168654508</c:v>
                </c:pt>
                <c:pt idx="169">
                  <c:v>0.87596074279515013</c:v>
                </c:pt>
                <c:pt idx="170">
                  <c:v>0.89876309061948667</c:v>
                </c:pt>
                <c:pt idx="171">
                  <c:v>0.91511356136619215</c:v>
                </c:pt>
                <c:pt idx="172">
                  <c:v>0.92542111683817541</c:v>
                </c:pt>
                <c:pt idx="173">
                  <c:v>0.92482437169010578</c:v>
                </c:pt>
                <c:pt idx="174">
                  <c:v>0.92409927553603843</c:v>
                </c:pt>
                <c:pt idx="175">
                  <c:v>0.92916047014906655</c:v>
                </c:pt>
                <c:pt idx="176">
                  <c:v>0.93754525354843499</c:v>
                </c:pt>
                <c:pt idx="177">
                  <c:v>0.9693263241102209</c:v>
                </c:pt>
                <c:pt idx="178">
                  <c:v>0.97299441515821772</c:v>
                </c:pt>
                <c:pt idx="179">
                  <c:v>0.98114294800485202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32-B642-BA47-8EB4664C6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832848"/>
        <c:axId val="1631834528"/>
      </c:lineChart>
      <c:dateAx>
        <c:axId val="1631832848"/>
        <c:scaling>
          <c:orientation val="minMax"/>
          <c:max val="42675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4528"/>
        <c:crosses val="autoZero"/>
        <c:auto val="0"/>
        <c:lblOffset val="100"/>
        <c:baseTimeUnit val="months"/>
        <c:majorUnit val="2"/>
        <c:majorTimeUnit val="years"/>
        <c:minorUnit val="1"/>
        <c:minorTimeUnit val="years"/>
      </c:dateAx>
      <c:valAx>
        <c:axId val="1631834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cap="none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/>
                  <a:t>Compounded excess return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cap="none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nb-NO"/>
            </a:p>
          </c:txPr>
        </c:title>
        <c:numFmt formatCode="0%" sourceLinked="0"/>
        <c:majorTickMark val="cross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2848"/>
        <c:crosses val="autoZero"/>
        <c:crossBetween val="between"/>
      </c:valAx>
      <c:spPr>
        <a:noFill/>
        <a:ln w="9525">
          <a:solidFill>
            <a:sysClr val="windowText" lastClr="000000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'Figures 2'!$AP$3</c:f>
              <c:strCache>
                <c:ptCount val="1"/>
                <c:pt idx="0">
                  <c:v>UH</c:v>
                </c:pt>
              </c:strCache>
            </c:strRef>
          </c:tx>
          <c:spPr>
            <a:ln w="9525" cap="rnd" cmpd="sng" algn="ctr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2'!$AP$4:$AP$183</c:f>
              <c:numCache>
                <c:formatCode>General</c:formatCode>
                <c:ptCount val="180"/>
                <c:pt idx="24" formatCode="0.000\ %">
                  <c:v>2.6855425373330733E-2</c:v>
                </c:pt>
                <c:pt idx="25" formatCode="0.000\ %">
                  <c:v>2.7208923096908116E-2</c:v>
                </c:pt>
                <c:pt idx="26" formatCode="0.000\ %">
                  <c:v>2.7133447312776147E-2</c:v>
                </c:pt>
                <c:pt idx="27" formatCode="0.000\ %">
                  <c:v>2.715805533249804E-2</c:v>
                </c:pt>
                <c:pt idx="28" formatCode="0.000\ %">
                  <c:v>2.7294851024226345E-2</c:v>
                </c:pt>
                <c:pt idx="29" formatCode="0.000\ %">
                  <c:v>2.735138476954177E-2</c:v>
                </c:pt>
                <c:pt idx="30" formatCode="0.000\ %">
                  <c:v>2.3844665285665784E-2</c:v>
                </c:pt>
                <c:pt idx="31" formatCode="0.000\ %">
                  <c:v>2.3650650894526445E-2</c:v>
                </c:pt>
                <c:pt idx="32" formatCode="0.000\ %">
                  <c:v>2.2731397379108446E-2</c:v>
                </c:pt>
                <c:pt idx="33" formatCode="0.000\ %">
                  <c:v>2.2142151299353464E-2</c:v>
                </c:pt>
                <c:pt idx="34" formatCode="0.000\ %">
                  <c:v>2.266389162768178E-2</c:v>
                </c:pt>
                <c:pt idx="35" formatCode="0.000\ %">
                  <c:v>2.3524238530373581E-2</c:v>
                </c:pt>
                <c:pt idx="36" formatCode="0.000\ %">
                  <c:v>2.3503971832886911E-2</c:v>
                </c:pt>
                <c:pt idx="37" formatCode="0.000\ %">
                  <c:v>2.0647161093936554E-2</c:v>
                </c:pt>
                <c:pt idx="38" formatCode="0.000\ %">
                  <c:v>2.0453582565833621E-2</c:v>
                </c:pt>
                <c:pt idx="39" formatCode="0.000\ %">
                  <c:v>2.0274814917611596E-2</c:v>
                </c:pt>
                <c:pt idx="40" formatCode="0.000\ %">
                  <c:v>2.048655398647603E-2</c:v>
                </c:pt>
                <c:pt idx="41" formatCode="0.000\ %">
                  <c:v>2.0954367341432908E-2</c:v>
                </c:pt>
                <c:pt idx="42" formatCode="0.000\ %">
                  <c:v>1.9780815436430951E-2</c:v>
                </c:pt>
                <c:pt idx="43" formatCode="0.000\ %">
                  <c:v>1.975816353739061E-2</c:v>
                </c:pt>
                <c:pt idx="44" formatCode="0.000\ %">
                  <c:v>2.122598896405432E-2</c:v>
                </c:pt>
                <c:pt idx="45" formatCode="0.000\ %">
                  <c:v>2.2020375352301148E-2</c:v>
                </c:pt>
                <c:pt idx="46" formatCode="0.000\ %">
                  <c:v>2.1148110252463753E-2</c:v>
                </c:pt>
                <c:pt idx="47" formatCode="0.000\ %">
                  <c:v>2.2594297876811064E-2</c:v>
                </c:pt>
                <c:pt idx="48" formatCode="0.000\ %">
                  <c:v>2.2510072898570706E-2</c:v>
                </c:pt>
                <c:pt idx="49" formatCode="0.000\ %">
                  <c:v>2.1917749926246826E-2</c:v>
                </c:pt>
                <c:pt idx="50" formatCode="0.000\ %">
                  <c:v>2.1970252776948775E-2</c:v>
                </c:pt>
                <c:pt idx="51" formatCode="0.000\ %">
                  <c:v>2.1970387012243405E-2</c:v>
                </c:pt>
                <c:pt idx="52" formatCode="0.000\ %">
                  <c:v>2.1842978109661022E-2</c:v>
                </c:pt>
                <c:pt idx="53" formatCode="0.000\ %">
                  <c:v>2.1824862402759892E-2</c:v>
                </c:pt>
                <c:pt idx="54" formatCode="0.000\ %">
                  <c:v>2.2435761207926782E-2</c:v>
                </c:pt>
                <c:pt idx="55" formatCode="0.000\ %">
                  <c:v>2.2675056796669195E-2</c:v>
                </c:pt>
                <c:pt idx="56" formatCode="0.000\ %">
                  <c:v>2.2719650950700509E-2</c:v>
                </c:pt>
                <c:pt idx="57" formatCode="0.000\ %">
                  <c:v>2.3678336847324441E-2</c:v>
                </c:pt>
                <c:pt idx="58" formatCode="0.000\ %">
                  <c:v>2.3404290477638208E-2</c:v>
                </c:pt>
                <c:pt idx="59" formatCode="0.000\ %">
                  <c:v>2.1799503222819989E-2</c:v>
                </c:pt>
                <c:pt idx="60" formatCode="0.000\ %">
                  <c:v>2.2483452100339103E-2</c:v>
                </c:pt>
                <c:pt idx="61" formatCode="0.000\ %">
                  <c:v>2.2884186281334987E-2</c:v>
                </c:pt>
                <c:pt idx="62" formatCode="0.000\ %">
                  <c:v>2.3623797842263965E-2</c:v>
                </c:pt>
                <c:pt idx="63" formatCode="0.000\ %">
                  <c:v>2.3910995909521313E-2</c:v>
                </c:pt>
                <c:pt idx="64" formatCode="0.000\ %">
                  <c:v>2.3592729190818222E-2</c:v>
                </c:pt>
                <c:pt idx="65" formatCode="0.000\ %">
                  <c:v>2.3183176424657462E-2</c:v>
                </c:pt>
                <c:pt idx="66" formatCode="0.000\ %">
                  <c:v>2.476688830927995E-2</c:v>
                </c:pt>
                <c:pt idx="67" formatCode="0.000\ %">
                  <c:v>2.4774224215607991E-2</c:v>
                </c:pt>
                <c:pt idx="68" formatCode="0.000\ %">
                  <c:v>2.347520067854177E-2</c:v>
                </c:pt>
                <c:pt idx="69" formatCode="0.000\ %">
                  <c:v>2.1919953817924151E-2</c:v>
                </c:pt>
                <c:pt idx="70" formatCode="0.000\ %">
                  <c:v>2.1756182409058623E-2</c:v>
                </c:pt>
                <c:pt idx="71" formatCode="0.000\ %">
                  <c:v>2.1699419112261167E-2</c:v>
                </c:pt>
                <c:pt idx="72" formatCode="0.000\ %">
                  <c:v>2.4961320450126692E-2</c:v>
                </c:pt>
                <c:pt idx="73" formatCode="0.000\ %">
                  <c:v>2.9925514013475301E-2</c:v>
                </c:pt>
                <c:pt idx="74" formatCode="0.000\ %">
                  <c:v>3.0538045767803303E-2</c:v>
                </c:pt>
                <c:pt idx="75" formatCode="0.000\ %">
                  <c:v>3.0849937622428894E-2</c:v>
                </c:pt>
                <c:pt idx="76" formatCode="0.000\ %">
                  <c:v>3.3225813415029622E-2</c:v>
                </c:pt>
                <c:pt idx="77" formatCode="0.000\ %">
                  <c:v>3.4652670868491248E-2</c:v>
                </c:pt>
                <c:pt idx="78" formatCode="0.000\ %">
                  <c:v>3.5194186940507743E-2</c:v>
                </c:pt>
                <c:pt idx="79" formatCode="0.000\ %">
                  <c:v>3.5787562647052941E-2</c:v>
                </c:pt>
                <c:pt idx="80" formatCode="0.000\ %">
                  <c:v>3.601775791345168E-2</c:v>
                </c:pt>
                <c:pt idx="81" formatCode="0.000\ %">
                  <c:v>3.5481782198209001E-2</c:v>
                </c:pt>
                <c:pt idx="82" formatCode="0.000\ %">
                  <c:v>3.5342495307914834E-2</c:v>
                </c:pt>
                <c:pt idx="83" formatCode="0.000\ %">
                  <c:v>3.5777307297677474E-2</c:v>
                </c:pt>
                <c:pt idx="84" formatCode="0.000\ %">
                  <c:v>3.5382871143934076E-2</c:v>
                </c:pt>
                <c:pt idx="85" formatCode="0.000\ %">
                  <c:v>3.497016875630949E-2</c:v>
                </c:pt>
                <c:pt idx="86" formatCode="0.000\ %">
                  <c:v>3.4258398406113659E-2</c:v>
                </c:pt>
                <c:pt idx="87" formatCode="0.000\ %">
                  <c:v>3.4849853028841943E-2</c:v>
                </c:pt>
                <c:pt idx="88" formatCode="0.000\ %">
                  <c:v>3.4736511239800025E-2</c:v>
                </c:pt>
                <c:pt idx="89" formatCode="0.000\ %">
                  <c:v>3.4777287714745447E-2</c:v>
                </c:pt>
                <c:pt idx="90" formatCode="0.000\ %">
                  <c:v>3.2951872195017072E-2</c:v>
                </c:pt>
                <c:pt idx="91" formatCode="0.000\ %">
                  <c:v>3.281167531740356E-2</c:v>
                </c:pt>
                <c:pt idx="92" formatCode="0.000\ %">
                  <c:v>3.2708155009163388E-2</c:v>
                </c:pt>
                <c:pt idx="93" formatCode="0.000\ %">
                  <c:v>3.2177187075570046E-2</c:v>
                </c:pt>
                <c:pt idx="94" formatCode="0.000\ %">
                  <c:v>3.0989450893461192E-2</c:v>
                </c:pt>
                <c:pt idx="95" formatCode="0.000\ %">
                  <c:v>3.0991099614592191E-2</c:v>
                </c:pt>
                <c:pt idx="96" formatCode="0.000\ %">
                  <c:v>2.9821073617187575E-2</c:v>
                </c:pt>
                <c:pt idx="97" formatCode="0.000\ %">
                  <c:v>2.1759929996968533E-2</c:v>
                </c:pt>
                <c:pt idx="98" formatCode="0.000\ %">
                  <c:v>1.925556075921242E-2</c:v>
                </c:pt>
                <c:pt idx="99" formatCode="0.000\ %">
                  <c:v>1.9683327604363716E-2</c:v>
                </c:pt>
                <c:pt idx="100" formatCode="0.000\ %">
                  <c:v>1.8293699729878002E-2</c:v>
                </c:pt>
                <c:pt idx="101" formatCode="0.000\ %">
                  <c:v>1.6746687011478321E-2</c:v>
                </c:pt>
                <c:pt idx="102" formatCode="0.000\ %">
                  <c:v>1.6987796842625129E-2</c:v>
                </c:pt>
                <c:pt idx="103" formatCode="0.000\ %">
                  <c:v>1.6528849278688723E-2</c:v>
                </c:pt>
                <c:pt idx="104" formatCode="0.000\ %">
                  <c:v>2.0525082045210166E-2</c:v>
                </c:pt>
                <c:pt idx="105" formatCode="0.000\ %">
                  <c:v>2.0661810322258091E-2</c:v>
                </c:pt>
                <c:pt idx="106" formatCode="0.000\ %">
                  <c:v>2.0021744305947813E-2</c:v>
                </c:pt>
                <c:pt idx="107" formatCode="0.000\ %">
                  <c:v>1.9470527777993671E-2</c:v>
                </c:pt>
                <c:pt idx="108" formatCode="0.000\ %">
                  <c:v>1.9857656717472163E-2</c:v>
                </c:pt>
                <c:pt idx="109" formatCode="0.000\ %">
                  <c:v>2.0230356742174223E-2</c:v>
                </c:pt>
                <c:pt idx="110" formatCode="0.000\ %">
                  <c:v>2.0573287632138674E-2</c:v>
                </c:pt>
                <c:pt idx="111" formatCode="0.000\ %">
                  <c:v>1.9046904818132909E-2</c:v>
                </c:pt>
                <c:pt idx="112" formatCode="0.000\ %">
                  <c:v>1.8999977534677314E-2</c:v>
                </c:pt>
                <c:pt idx="113" formatCode="0.000\ %">
                  <c:v>1.9025028709639062E-2</c:v>
                </c:pt>
                <c:pt idx="114" formatCode="0.000\ %">
                  <c:v>1.8912079834132223E-2</c:v>
                </c:pt>
                <c:pt idx="115" formatCode="0.000\ %">
                  <c:v>1.9309686224341819E-2</c:v>
                </c:pt>
                <c:pt idx="116" formatCode="0.000\ %">
                  <c:v>1.9392946525685514E-2</c:v>
                </c:pt>
                <c:pt idx="117" formatCode="0.000\ %">
                  <c:v>1.9556915019367561E-2</c:v>
                </c:pt>
                <c:pt idx="118" formatCode="0.000\ %">
                  <c:v>1.8478472664909509E-2</c:v>
                </c:pt>
                <c:pt idx="119" formatCode="0.000\ %">
                  <c:v>1.8382931170789436E-2</c:v>
                </c:pt>
                <c:pt idx="120" formatCode="0.000\ %">
                  <c:v>1.8106077349780429E-2</c:v>
                </c:pt>
                <c:pt idx="121" formatCode="0.000\ %">
                  <c:v>1.823810843428663E-2</c:v>
                </c:pt>
                <c:pt idx="122" formatCode="0.000\ %">
                  <c:v>1.9306648773435464E-2</c:v>
                </c:pt>
                <c:pt idx="123" formatCode="0.000\ %">
                  <c:v>1.9653034930572907E-2</c:v>
                </c:pt>
                <c:pt idx="124" formatCode="0.000\ %">
                  <c:v>1.9529787002994139E-2</c:v>
                </c:pt>
                <c:pt idx="125" formatCode="0.000\ %">
                  <c:v>1.9551140727620774E-2</c:v>
                </c:pt>
                <c:pt idx="126" formatCode="0.000\ %">
                  <c:v>1.8866868073153596E-2</c:v>
                </c:pt>
                <c:pt idx="127" formatCode="0.000\ %">
                  <c:v>1.8716824700391869E-2</c:v>
                </c:pt>
                <c:pt idx="128" formatCode="0.000\ %">
                  <c:v>1.2884779925344677E-2</c:v>
                </c:pt>
                <c:pt idx="129" formatCode="0.000\ %">
                  <c:v>1.3381205222510354E-2</c:v>
                </c:pt>
                <c:pt idx="130" formatCode="0.000\ %">
                  <c:v>1.3422831423067988E-2</c:v>
                </c:pt>
                <c:pt idx="131" formatCode="0.000\ %">
                  <c:v>1.4129100802788629E-2</c:v>
                </c:pt>
                <c:pt idx="132" formatCode="0.000\ %">
                  <c:v>1.3977612717422195E-2</c:v>
                </c:pt>
                <c:pt idx="133" formatCode="0.000\ %">
                  <c:v>1.3678138202602453E-2</c:v>
                </c:pt>
                <c:pt idx="134" formatCode="0.000\ %">
                  <c:v>1.3250335873774147E-2</c:v>
                </c:pt>
                <c:pt idx="135" formatCode="0.000\ %">
                  <c:v>1.3132285664989323E-2</c:v>
                </c:pt>
                <c:pt idx="136" formatCode="0.000\ %">
                  <c:v>1.2886623326601931E-2</c:v>
                </c:pt>
                <c:pt idx="137" formatCode="0.000\ %">
                  <c:v>1.2259023734747899E-2</c:v>
                </c:pt>
                <c:pt idx="138" formatCode="0.000\ %">
                  <c:v>1.3375385867222723E-2</c:v>
                </c:pt>
                <c:pt idx="139" formatCode="0.000\ %">
                  <c:v>1.3292641962629801E-2</c:v>
                </c:pt>
                <c:pt idx="140" formatCode="0.000\ %">
                  <c:v>1.2838136685838613E-2</c:v>
                </c:pt>
                <c:pt idx="141" formatCode="0.000\ %">
                  <c:v>1.2991304362751034E-2</c:v>
                </c:pt>
                <c:pt idx="142" formatCode="0.000\ %">
                  <c:v>1.4791738492447982E-2</c:v>
                </c:pt>
                <c:pt idx="143" formatCode="0.000\ %">
                  <c:v>1.5960204895341609E-2</c:v>
                </c:pt>
                <c:pt idx="144" formatCode="0.000\ %">
                  <c:v>1.7046954233341016E-2</c:v>
                </c:pt>
                <c:pt idx="145" formatCode="0.000\ %">
                  <c:v>1.7108977570242413E-2</c:v>
                </c:pt>
                <c:pt idx="146" formatCode="0.000\ %">
                  <c:v>1.6747821696016952E-2</c:v>
                </c:pt>
                <c:pt idx="147" formatCode="0.000\ %">
                  <c:v>1.7434997907527519E-2</c:v>
                </c:pt>
                <c:pt idx="148" formatCode="0.000\ %">
                  <c:v>2.1137360818907731E-2</c:v>
                </c:pt>
                <c:pt idx="149" formatCode="0.000\ %">
                  <c:v>2.1275126607561087E-2</c:v>
                </c:pt>
                <c:pt idx="150" formatCode="0.000\ %">
                  <c:v>2.1821796863098365E-2</c:v>
                </c:pt>
                <c:pt idx="151" formatCode="0.000\ %">
                  <c:v>2.2105154830012855E-2</c:v>
                </c:pt>
                <c:pt idx="152" formatCode="0.000\ %">
                  <c:v>2.308497951762737E-2</c:v>
                </c:pt>
                <c:pt idx="153" formatCode="0.000\ %">
                  <c:v>2.3390969990054966E-2</c:v>
                </c:pt>
                <c:pt idx="154" formatCode="0.000\ %">
                  <c:v>2.3956054939657401E-2</c:v>
                </c:pt>
                <c:pt idx="155" formatCode="0.000\ %">
                  <c:v>2.3648794671518335E-2</c:v>
                </c:pt>
                <c:pt idx="156" formatCode="0.000\ %">
                  <c:v>2.3537652732447963E-2</c:v>
                </c:pt>
                <c:pt idx="157" formatCode="0.000\ %">
                  <c:v>2.7646828512993746E-2</c:v>
                </c:pt>
                <c:pt idx="158" formatCode="0.000\ %">
                  <c:v>2.741273419864633E-2</c:v>
                </c:pt>
                <c:pt idx="159" formatCode="0.000\ %">
                  <c:v>2.7339208969337652E-2</c:v>
                </c:pt>
                <c:pt idx="160" formatCode="0.000\ %">
                  <c:v>2.7732245331873656E-2</c:v>
                </c:pt>
                <c:pt idx="161" formatCode="0.000\ %">
                  <c:v>2.8043284116708173E-2</c:v>
                </c:pt>
                <c:pt idx="162" formatCode="0.000\ %">
                  <c:v>2.7634029817395361E-2</c:v>
                </c:pt>
                <c:pt idx="163" formatCode="0.000\ %">
                  <c:v>2.8245838242435085E-2</c:v>
                </c:pt>
                <c:pt idx="164" formatCode="0.000\ %">
                  <c:v>2.8193334252419017E-2</c:v>
                </c:pt>
                <c:pt idx="165" formatCode="0.000\ %">
                  <c:v>2.9793178321408272E-2</c:v>
                </c:pt>
                <c:pt idx="166" formatCode="0.000\ %">
                  <c:v>2.860170043707496E-2</c:v>
                </c:pt>
                <c:pt idx="167" formatCode="0.000\ %">
                  <c:v>2.7613351387687939E-2</c:v>
                </c:pt>
                <c:pt idx="168" formatCode="0.000\ %">
                  <c:v>2.6521327388627523E-2</c:v>
                </c:pt>
                <c:pt idx="169" formatCode="0.000\ %">
                  <c:v>2.6896995630689289E-2</c:v>
                </c:pt>
                <c:pt idx="170" formatCode="0.000\ %">
                  <c:v>2.7417908575470894E-2</c:v>
                </c:pt>
                <c:pt idx="171" formatCode="0.000\ %">
                  <c:v>2.7335420631446259E-2</c:v>
                </c:pt>
                <c:pt idx="172" formatCode="0.000\ %">
                  <c:v>2.5624411539363737E-2</c:v>
                </c:pt>
                <c:pt idx="173" formatCode="0.000\ %">
                  <c:v>2.5230164169966835E-2</c:v>
                </c:pt>
                <c:pt idx="174" formatCode="0.000\ %">
                  <c:v>2.5072734527299759E-2</c:v>
                </c:pt>
                <c:pt idx="175" formatCode="0.000\ %">
                  <c:v>2.557261903889085E-2</c:v>
                </c:pt>
                <c:pt idx="176" formatCode="0.000\ %">
                  <c:v>2.5389799140779205E-2</c:v>
                </c:pt>
                <c:pt idx="177" formatCode="0.000\ %">
                  <c:v>2.6069981180101599E-2</c:v>
                </c:pt>
                <c:pt idx="178" formatCode="0.000\ %">
                  <c:v>2.6009584228193234E-2</c:v>
                </c:pt>
                <c:pt idx="179" formatCode="0.000\ %">
                  <c:v>2.6367189894743983E-2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08-2541-A406-DB7E9F0E0609}"/>
            </c:ext>
          </c:extLst>
        </c:ser>
        <c:ser>
          <c:idx val="1"/>
          <c:order val="1"/>
          <c:tx>
            <c:strRef>
              <c:f>'Figures 2'!$AQ$3</c:f>
              <c:strCache>
                <c:ptCount val="1"/>
                <c:pt idx="0">
                  <c:v>FH</c:v>
                </c:pt>
              </c:strCache>
            </c:strRef>
          </c:tx>
          <c:spPr>
            <a:ln w="9525" cap="rnd" cmpd="sng" algn="ctr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2'!$AQ$4:$AQ$183</c:f>
              <c:numCache>
                <c:formatCode>General</c:formatCode>
                <c:ptCount val="180"/>
                <c:pt idx="24" formatCode="0.000\ %">
                  <c:v>1.244321009345988E-2</c:v>
                </c:pt>
                <c:pt idx="25" formatCode="0.000\ %">
                  <c:v>1.1897847156644785E-2</c:v>
                </c:pt>
                <c:pt idx="26" formatCode="0.000\ %">
                  <c:v>1.1765275601713514E-2</c:v>
                </c:pt>
                <c:pt idx="27" formatCode="0.000\ %">
                  <c:v>1.1562343268293009E-2</c:v>
                </c:pt>
                <c:pt idx="28" formatCode="0.000\ %">
                  <c:v>1.0361664600528267E-2</c:v>
                </c:pt>
                <c:pt idx="29" formatCode="0.000\ %">
                  <c:v>1.0131204652643732E-2</c:v>
                </c:pt>
                <c:pt idx="30" formatCode="0.000\ %">
                  <c:v>1.045340305147102E-2</c:v>
                </c:pt>
                <c:pt idx="31" formatCode="0.000\ %">
                  <c:v>1.0208463567677097E-2</c:v>
                </c:pt>
                <c:pt idx="32" formatCode="0.000\ %">
                  <c:v>9.8943112723736144E-3</c:v>
                </c:pt>
                <c:pt idx="33" formatCode="0.000\ %">
                  <c:v>9.7393772569636175E-3</c:v>
                </c:pt>
                <c:pt idx="34" formatCode="0.000\ %">
                  <c:v>1.0647253445216128E-2</c:v>
                </c:pt>
                <c:pt idx="35" formatCode="0.000\ %">
                  <c:v>1.1163358439455111E-2</c:v>
                </c:pt>
                <c:pt idx="36" formatCode="0.000\ %">
                  <c:v>1.1200030892833137E-2</c:v>
                </c:pt>
                <c:pt idx="37" formatCode="0.000\ %">
                  <c:v>1.1072371847864085E-2</c:v>
                </c:pt>
                <c:pt idx="38" formatCode="0.000\ %">
                  <c:v>1.0772757650542353E-2</c:v>
                </c:pt>
                <c:pt idx="39" formatCode="0.000\ %">
                  <c:v>1.0758022563036082E-2</c:v>
                </c:pt>
                <c:pt idx="40" formatCode="0.000\ %">
                  <c:v>1.0359073308876499E-2</c:v>
                </c:pt>
                <c:pt idx="41" formatCode="0.000\ %">
                  <c:v>1.1774308004230153E-2</c:v>
                </c:pt>
                <c:pt idx="42" formatCode="0.000\ %">
                  <c:v>1.163330504545375E-2</c:v>
                </c:pt>
                <c:pt idx="43" formatCode="0.000\ %">
                  <c:v>1.1332905724551673E-2</c:v>
                </c:pt>
                <c:pt idx="44" formatCode="0.000\ %">
                  <c:v>1.1420908174553199E-2</c:v>
                </c:pt>
                <c:pt idx="45" formatCode="0.000\ %">
                  <c:v>1.1527238952301639E-2</c:v>
                </c:pt>
                <c:pt idx="46" formatCode="0.000\ %">
                  <c:v>1.167476345836084E-2</c:v>
                </c:pt>
                <c:pt idx="47" formatCode="0.000\ %">
                  <c:v>1.1728445065068503E-2</c:v>
                </c:pt>
                <c:pt idx="48" formatCode="0.000\ %">
                  <c:v>1.1550845167672201E-2</c:v>
                </c:pt>
                <c:pt idx="49" formatCode="0.000\ %">
                  <c:v>1.1517733402075524E-2</c:v>
                </c:pt>
                <c:pt idx="50" formatCode="0.000\ %">
                  <c:v>1.1650572060383337E-2</c:v>
                </c:pt>
                <c:pt idx="51" formatCode="0.000\ %">
                  <c:v>1.1496172314951371E-2</c:v>
                </c:pt>
                <c:pt idx="52" formatCode="0.000\ %">
                  <c:v>1.1383984860504024E-2</c:v>
                </c:pt>
                <c:pt idx="53" formatCode="0.000\ %">
                  <c:v>1.0990822309822271E-2</c:v>
                </c:pt>
                <c:pt idx="54" formatCode="0.000\ %">
                  <c:v>1.0956119369219679E-2</c:v>
                </c:pt>
                <c:pt idx="55" formatCode="0.000\ %">
                  <c:v>1.1364962147070614E-2</c:v>
                </c:pt>
                <c:pt idx="56" formatCode="0.000\ %">
                  <c:v>1.1431461565077346E-2</c:v>
                </c:pt>
                <c:pt idx="57" formatCode="0.000\ %">
                  <c:v>1.1342842636591513E-2</c:v>
                </c:pt>
                <c:pt idx="58" formatCode="0.000\ %">
                  <c:v>1.0917375415749237E-2</c:v>
                </c:pt>
                <c:pt idx="59" formatCode="0.000\ %">
                  <c:v>1.130978454550736E-2</c:v>
                </c:pt>
                <c:pt idx="60" formatCode="0.000\ %">
                  <c:v>1.1265253244803113E-2</c:v>
                </c:pt>
                <c:pt idx="61" formatCode="0.000\ %">
                  <c:v>1.3219945684061908E-2</c:v>
                </c:pt>
                <c:pt idx="62" formatCode="0.000\ %">
                  <c:v>1.3416146959264817E-2</c:v>
                </c:pt>
                <c:pt idx="63" formatCode="0.000\ %">
                  <c:v>1.4260386550342851E-2</c:v>
                </c:pt>
                <c:pt idx="64" formatCode="0.000\ %">
                  <c:v>1.5505853830618994E-2</c:v>
                </c:pt>
                <c:pt idx="65" formatCode="0.000\ %">
                  <c:v>1.4659179254502419E-2</c:v>
                </c:pt>
                <c:pt idx="66" formatCode="0.000\ %">
                  <c:v>1.8136788540302113E-2</c:v>
                </c:pt>
                <c:pt idx="67" formatCode="0.000\ %">
                  <c:v>1.8106176730367077E-2</c:v>
                </c:pt>
                <c:pt idx="68" formatCode="0.000\ %">
                  <c:v>1.7977847801331118E-2</c:v>
                </c:pt>
                <c:pt idx="69" formatCode="0.000\ %">
                  <c:v>2.2600795012486824E-2</c:v>
                </c:pt>
                <c:pt idx="70" formatCode="0.000\ %">
                  <c:v>3.017392578819177E-2</c:v>
                </c:pt>
                <c:pt idx="71" formatCode="0.000\ %">
                  <c:v>3.0077594915036431E-2</c:v>
                </c:pt>
                <c:pt idx="72" formatCode="0.000\ %">
                  <c:v>3.1052416035464082E-2</c:v>
                </c:pt>
                <c:pt idx="73" formatCode="0.000\ %">
                  <c:v>3.18560495226844E-2</c:v>
                </c:pt>
                <c:pt idx="74" formatCode="0.000\ %">
                  <c:v>3.2404574190603552E-2</c:v>
                </c:pt>
                <c:pt idx="75" formatCode="0.000\ %">
                  <c:v>3.3930600418101656E-2</c:v>
                </c:pt>
                <c:pt idx="76" formatCode="0.000\ %">
                  <c:v>3.7468784679493446E-2</c:v>
                </c:pt>
                <c:pt idx="77" formatCode="0.000\ %">
                  <c:v>3.8575649714080069E-2</c:v>
                </c:pt>
                <c:pt idx="78" formatCode="0.000\ %">
                  <c:v>3.8820927828998743E-2</c:v>
                </c:pt>
                <c:pt idx="79" formatCode="0.000\ %">
                  <c:v>4.1208419584151244E-2</c:v>
                </c:pt>
                <c:pt idx="80" formatCode="0.000\ %">
                  <c:v>4.1911218198230772E-2</c:v>
                </c:pt>
                <c:pt idx="81" formatCode="0.000\ %">
                  <c:v>4.2651354768675986E-2</c:v>
                </c:pt>
                <c:pt idx="82" formatCode="0.000\ %">
                  <c:v>4.2577625162107474E-2</c:v>
                </c:pt>
                <c:pt idx="83" formatCode="0.000\ %">
                  <c:v>4.2897630107636205E-2</c:v>
                </c:pt>
                <c:pt idx="84" formatCode="0.000\ %">
                  <c:v>4.3178885774096176E-2</c:v>
                </c:pt>
                <c:pt idx="85" formatCode="0.000\ %">
                  <c:v>4.2764770951358493E-2</c:v>
                </c:pt>
                <c:pt idx="86" formatCode="0.000\ %">
                  <c:v>4.2836064422428509E-2</c:v>
                </c:pt>
                <c:pt idx="87" formatCode="0.000\ %">
                  <c:v>4.3511488677462101E-2</c:v>
                </c:pt>
                <c:pt idx="88" formatCode="0.000\ %">
                  <c:v>4.316402936437054E-2</c:v>
                </c:pt>
                <c:pt idx="89" formatCode="0.000\ %">
                  <c:v>4.3695388525658435E-2</c:v>
                </c:pt>
                <c:pt idx="90" formatCode="0.000\ %">
                  <c:v>4.2504723513319034E-2</c:v>
                </c:pt>
                <c:pt idx="91" formatCode="0.000\ %">
                  <c:v>4.2856037136643786E-2</c:v>
                </c:pt>
                <c:pt idx="92" formatCode="0.000\ %">
                  <c:v>4.2823342499639719E-2</c:v>
                </c:pt>
                <c:pt idx="93" formatCode="0.000\ %">
                  <c:v>4.015713707546472E-2</c:v>
                </c:pt>
                <c:pt idx="94" formatCode="0.000\ %">
                  <c:v>3.1941889556514648E-2</c:v>
                </c:pt>
                <c:pt idx="95" formatCode="0.000\ %">
                  <c:v>3.1668995674867591E-2</c:v>
                </c:pt>
                <c:pt idx="96" formatCode="0.000\ %">
                  <c:v>3.1633365710540401E-2</c:v>
                </c:pt>
                <c:pt idx="97" formatCode="0.000\ %">
                  <c:v>2.8573646290013344E-2</c:v>
                </c:pt>
                <c:pt idx="98" formatCode="0.000\ %">
                  <c:v>2.5496072171991551E-2</c:v>
                </c:pt>
                <c:pt idx="99" formatCode="0.000\ %">
                  <c:v>2.5494433643026428E-2</c:v>
                </c:pt>
                <c:pt idx="100" formatCode="0.000\ %">
                  <c:v>2.3088651810066859E-2</c:v>
                </c:pt>
                <c:pt idx="101" formatCode="0.000\ %">
                  <c:v>2.2626905903465357E-2</c:v>
                </c:pt>
                <c:pt idx="102" formatCode="0.000\ %">
                  <c:v>2.3445445559416165E-2</c:v>
                </c:pt>
                <c:pt idx="103" formatCode="0.000\ %">
                  <c:v>2.1529450152704969E-2</c:v>
                </c:pt>
                <c:pt idx="104" formatCode="0.000\ %">
                  <c:v>2.40004724207897E-2</c:v>
                </c:pt>
                <c:pt idx="105" formatCode="0.000\ %">
                  <c:v>2.3978371144175076E-2</c:v>
                </c:pt>
                <c:pt idx="106" formatCode="0.000\ %">
                  <c:v>2.4502633672631995E-2</c:v>
                </c:pt>
                <c:pt idx="107" formatCode="0.000\ %">
                  <c:v>2.4245285283905633E-2</c:v>
                </c:pt>
                <c:pt idx="108" formatCode="0.000\ %">
                  <c:v>2.3944841021995178E-2</c:v>
                </c:pt>
                <c:pt idx="109" formatCode="0.000\ %">
                  <c:v>2.4379531409217555E-2</c:v>
                </c:pt>
                <c:pt idx="110" formatCode="0.000\ %">
                  <c:v>2.4538674290307476E-2</c:v>
                </c:pt>
                <c:pt idx="111" formatCode="0.000\ %">
                  <c:v>2.3063265424266031E-2</c:v>
                </c:pt>
                <c:pt idx="112" formatCode="0.000\ %">
                  <c:v>2.320993767124075E-2</c:v>
                </c:pt>
                <c:pt idx="113" formatCode="0.000\ %">
                  <c:v>2.3396727962853133E-2</c:v>
                </c:pt>
                <c:pt idx="114" formatCode="0.000\ %">
                  <c:v>2.309621253898405E-2</c:v>
                </c:pt>
                <c:pt idx="115" formatCode="0.000\ %">
                  <c:v>2.2617474210877533E-2</c:v>
                </c:pt>
                <c:pt idx="116" formatCode="0.000\ %">
                  <c:v>2.259725368986008E-2</c:v>
                </c:pt>
                <c:pt idx="117" formatCode="0.000\ %">
                  <c:v>2.1844705269091186E-2</c:v>
                </c:pt>
                <c:pt idx="118" formatCode="0.000\ %">
                  <c:v>2.1367859848548904E-2</c:v>
                </c:pt>
                <c:pt idx="119" formatCode="0.000\ %">
                  <c:v>2.1190554354212649E-2</c:v>
                </c:pt>
                <c:pt idx="120" formatCode="0.000\ %">
                  <c:v>2.0805313698145544E-2</c:v>
                </c:pt>
                <c:pt idx="121" formatCode="0.000\ %">
                  <c:v>2.1508153436844039E-2</c:v>
                </c:pt>
                <c:pt idx="122" formatCode="0.000\ %">
                  <c:v>2.1531372690480249E-2</c:v>
                </c:pt>
                <c:pt idx="123" formatCode="0.000\ %">
                  <c:v>2.1578032156014931E-2</c:v>
                </c:pt>
                <c:pt idx="124" formatCode="0.000\ %">
                  <c:v>2.1713322919827506E-2</c:v>
                </c:pt>
                <c:pt idx="125" formatCode="0.000\ %">
                  <c:v>2.1712686258518344E-2</c:v>
                </c:pt>
                <c:pt idx="126" formatCode="0.000\ %">
                  <c:v>2.1800341141606814E-2</c:v>
                </c:pt>
                <c:pt idx="127" formatCode="0.000\ %">
                  <c:v>2.1855605316190657E-2</c:v>
                </c:pt>
                <c:pt idx="128" formatCode="0.000\ %">
                  <c:v>1.8509826433757447E-2</c:v>
                </c:pt>
                <c:pt idx="129" formatCode="0.000\ %">
                  <c:v>1.7215141052236711E-2</c:v>
                </c:pt>
                <c:pt idx="130" formatCode="0.000\ %">
                  <c:v>1.665297602120492E-2</c:v>
                </c:pt>
                <c:pt idx="131" formatCode="0.000\ %">
                  <c:v>1.6196694040289967E-2</c:v>
                </c:pt>
                <c:pt idx="132" formatCode="0.000\ %">
                  <c:v>1.6212350449847718E-2</c:v>
                </c:pt>
                <c:pt idx="133" formatCode="0.000\ %">
                  <c:v>1.5985599128127768E-2</c:v>
                </c:pt>
                <c:pt idx="134" formatCode="0.000\ %">
                  <c:v>1.5914307925148655E-2</c:v>
                </c:pt>
                <c:pt idx="135" formatCode="0.000\ %">
                  <c:v>1.5942136018376137E-2</c:v>
                </c:pt>
                <c:pt idx="136" formatCode="0.000\ %">
                  <c:v>1.5463680248506287E-2</c:v>
                </c:pt>
                <c:pt idx="137" formatCode="0.000\ %">
                  <c:v>1.2191426899863286E-2</c:v>
                </c:pt>
                <c:pt idx="138" formatCode="0.000\ %">
                  <c:v>1.2084001584200347E-2</c:v>
                </c:pt>
                <c:pt idx="139" formatCode="0.000\ %">
                  <c:v>1.2338419606253542E-2</c:v>
                </c:pt>
                <c:pt idx="140" formatCode="0.000\ %">
                  <c:v>1.2339400057397587E-2</c:v>
                </c:pt>
                <c:pt idx="141" formatCode="0.000\ %">
                  <c:v>1.2853983168448777E-2</c:v>
                </c:pt>
                <c:pt idx="142" formatCode="0.000\ %">
                  <c:v>1.2827844403669875E-2</c:v>
                </c:pt>
                <c:pt idx="143" formatCode="0.000\ %">
                  <c:v>1.3061476331796759E-2</c:v>
                </c:pt>
                <c:pt idx="144" formatCode="0.000\ %">
                  <c:v>1.3038237404898853E-2</c:v>
                </c:pt>
                <c:pt idx="145" formatCode="0.000\ %">
                  <c:v>1.235325428989671E-2</c:v>
                </c:pt>
                <c:pt idx="146" formatCode="0.000\ %">
                  <c:v>1.2720266583955076E-2</c:v>
                </c:pt>
                <c:pt idx="147" formatCode="0.000\ %">
                  <c:v>1.2760916716874224E-2</c:v>
                </c:pt>
                <c:pt idx="148" formatCode="0.000\ %">
                  <c:v>1.2936403916548891E-2</c:v>
                </c:pt>
                <c:pt idx="149" formatCode="0.000\ %">
                  <c:v>1.2970329791958102E-2</c:v>
                </c:pt>
                <c:pt idx="150" formatCode="0.000\ %">
                  <c:v>1.3213253366666407E-2</c:v>
                </c:pt>
                <c:pt idx="151" formatCode="0.000\ %">
                  <c:v>1.2873271454932944E-2</c:v>
                </c:pt>
                <c:pt idx="152" formatCode="0.000\ %">
                  <c:v>1.4475069868955427E-2</c:v>
                </c:pt>
                <c:pt idx="153" formatCode="0.000\ %">
                  <c:v>1.5462715906641136E-2</c:v>
                </c:pt>
                <c:pt idx="154" formatCode="0.000\ %">
                  <c:v>1.667405050422336E-2</c:v>
                </c:pt>
                <c:pt idx="155" formatCode="0.000\ %">
                  <c:v>1.6659251745090604E-2</c:v>
                </c:pt>
                <c:pt idx="156" formatCode="0.000\ %">
                  <c:v>1.6963510569979551E-2</c:v>
                </c:pt>
                <c:pt idx="157" formatCode="0.000\ %">
                  <c:v>1.8695756357245692E-2</c:v>
                </c:pt>
                <c:pt idx="158" formatCode="0.000\ %">
                  <c:v>1.8653590395391925E-2</c:v>
                </c:pt>
                <c:pt idx="159" formatCode="0.000\ %">
                  <c:v>1.9495843771737884E-2</c:v>
                </c:pt>
                <c:pt idx="160" formatCode="0.000\ %">
                  <c:v>1.9507293904571895E-2</c:v>
                </c:pt>
                <c:pt idx="161" formatCode="0.000\ %">
                  <c:v>1.9378861420603827E-2</c:v>
                </c:pt>
                <c:pt idx="162" formatCode="0.000\ %">
                  <c:v>1.9328472938802344E-2</c:v>
                </c:pt>
                <c:pt idx="163" formatCode="0.000\ %">
                  <c:v>1.9954987384037642E-2</c:v>
                </c:pt>
                <c:pt idx="164" formatCode="0.000\ %">
                  <c:v>1.9933658290875091E-2</c:v>
                </c:pt>
                <c:pt idx="165" formatCode="0.000\ %">
                  <c:v>1.9850714789491838E-2</c:v>
                </c:pt>
                <c:pt idx="166" formatCode="0.000\ %">
                  <c:v>1.9808927266124727E-2</c:v>
                </c:pt>
                <c:pt idx="167" formatCode="0.000\ %">
                  <c:v>1.945374279832562E-2</c:v>
                </c:pt>
                <c:pt idx="168" formatCode="0.000\ %">
                  <c:v>1.9723960729168905E-2</c:v>
                </c:pt>
                <c:pt idx="169" formatCode="0.000\ %">
                  <c:v>1.9674349143563204E-2</c:v>
                </c:pt>
                <c:pt idx="170" formatCode="0.000\ %">
                  <c:v>1.9662755194131569E-2</c:v>
                </c:pt>
                <c:pt idx="171" formatCode="0.000\ %">
                  <c:v>1.9654848826998285E-2</c:v>
                </c:pt>
                <c:pt idx="172" formatCode="0.000\ %">
                  <c:v>1.9651528719203164E-2</c:v>
                </c:pt>
                <c:pt idx="173" formatCode="0.000\ %">
                  <c:v>1.9628309986882246E-2</c:v>
                </c:pt>
                <c:pt idx="174" formatCode="0.000\ %">
                  <c:v>1.8781825357046388E-2</c:v>
                </c:pt>
                <c:pt idx="175" formatCode="0.000\ %">
                  <c:v>1.8723374819413375E-2</c:v>
                </c:pt>
                <c:pt idx="176" formatCode="0.000\ %">
                  <c:v>1.7424994092767179E-2</c:v>
                </c:pt>
                <c:pt idx="177" formatCode="0.000\ %">
                  <c:v>1.6049917354051521E-2</c:v>
                </c:pt>
                <c:pt idx="178" formatCode="0.000\ %">
                  <c:v>1.4629556465697288E-2</c:v>
                </c:pt>
                <c:pt idx="179" formatCode="0.000\ %">
                  <c:v>1.4630747695386892E-2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08-2541-A406-DB7E9F0E0609}"/>
            </c:ext>
          </c:extLst>
        </c:ser>
        <c:ser>
          <c:idx val="2"/>
          <c:order val="2"/>
          <c:tx>
            <c:strRef>
              <c:f>'Figures 2'!$AR$3</c:f>
              <c:strCache>
                <c:ptCount val="1"/>
                <c:pt idx="0">
                  <c:v>CFH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2'!$AR$4:$AR$183</c:f>
              <c:numCache>
                <c:formatCode>General</c:formatCode>
                <c:ptCount val="180"/>
                <c:pt idx="24" formatCode="0.000\ %">
                  <c:v>1.6330606757535844E-2</c:v>
                </c:pt>
                <c:pt idx="25" formatCode="0.000\ %">
                  <c:v>1.6564759466483225E-2</c:v>
                </c:pt>
                <c:pt idx="26" formatCode="0.000\ %">
                  <c:v>1.6653380768608977E-2</c:v>
                </c:pt>
                <c:pt idx="27" formatCode="0.000\ %">
                  <c:v>1.6398222258224973E-2</c:v>
                </c:pt>
                <c:pt idx="28" formatCode="0.000\ %">
                  <c:v>1.5659935210329611E-2</c:v>
                </c:pt>
                <c:pt idx="29" formatCode="0.000\ %">
                  <c:v>1.5344844637912329E-2</c:v>
                </c:pt>
                <c:pt idx="30" formatCode="0.000\ %">
                  <c:v>1.5707303413532336E-2</c:v>
                </c:pt>
                <c:pt idx="31" formatCode="0.000\ %">
                  <c:v>1.5568793160170921E-2</c:v>
                </c:pt>
                <c:pt idx="32" formatCode="0.000\ %">
                  <c:v>1.5328253965698065E-2</c:v>
                </c:pt>
                <c:pt idx="33" formatCode="0.000\ %">
                  <c:v>1.5509484251298824E-2</c:v>
                </c:pt>
                <c:pt idx="34" formatCode="0.000\ %">
                  <c:v>1.6050388268362834E-2</c:v>
                </c:pt>
                <c:pt idx="35" formatCode="0.000\ %">
                  <c:v>1.7137521459667956E-2</c:v>
                </c:pt>
                <c:pt idx="36" formatCode="0.000\ %">
                  <c:v>1.7117780694023855E-2</c:v>
                </c:pt>
                <c:pt idx="37" formatCode="0.000\ %">
                  <c:v>1.6720042347356402E-2</c:v>
                </c:pt>
                <c:pt idx="38" formatCode="0.000\ %">
                  <c:v>1.6377956224177884E-2</c:v>
                </c:pt>
                <c:pt idx="39" formatCode="0.000\ %">
                  <c:v>1.6277493507505514E-2</c:v>
                </c:pt>
                <c:pt idx="40" formatCode="0.000\ %">
                  <c:v>1.5937846644477428E-2</c:v>
                </c:pt>
                <c:pt idx="41" formatCode="0.000\ %">
                  <c:v>1.6923538452699009E-2</c:v>
                </c:pt>
                <c:pt idx="42" formatCode="0.000\ %">
                  <c:v>1.6147116752830738E-2</c:v>
                </c:pt>
                <c:pt idx="43" formatCode="0.000\ %">
                  <c:v>1.6010789180817747E-2</c:v>
                </c:pt>
                <c:pt idx="44" formatCode="0.000\ %">
                  <c:v>1.7594235130884532E-2</c:v>
                </c:pt>
                <c:pt idx="45" formatCode="0.000\ %">
                  <c:v>1.7989766589908893E-2</c:v>
                </c:pt>
                <c:pt idx="46" formatCode="0.000\ %">
                  <c:v>1.7771220980921758E-2</c:v>
                </c:pt>
                <c:pt idx="47" formatCode="0.000\ %">
                  <c:v>1.8479302676700261E-2</c:v>
                </c:pt>
                <c:pt idx="48" formatCode="0.000\ %">
                  <c:v>1.834939704778658E-2</c:v>
                </c:pt>
                <c:pt idx="49" formatCode="0.000\ %">
                  <c:v>1.7802260603910592E-2</c:v>
                </c:pt>
                <c:pt idx="50" formatCode="0.000\ %">
                  <c:v>1.7918213590255434E-2</c:v>
                </c:pt>
                <c:pt idx="51" formatCode="0.000\ %">
                  <c:v>1.7926426547158029E-2</c:v>
                </c:pt>
                <c:pt idx="52" formatCode="0.000\ %">
                  <c:v>1.7687355198600194E-2</c:v>
                </c:pt>
                <c:pt idx="53" formatCode="0.000\ %">
                  <c:v>1.7621958963327525E-2</c:v>
                </c:pt>
                <c:pt idx="54" formatCode="0.000\ %">
                  <c:v>1.7755394835201863E-2</c:v>
                </c:pt>
                <c:pt idx="55" formatCode="0.000\ %">
                  <c:v>1.8126078023133037E-2</c:v>
                </c:pt>
                <c:pt idx="56" formatCode="0.000\ %">
                  <c:v>1.8178028371786892E-2</c:v>
                </c:pt>
                <c:pt idx="57" formatCode="0.000\ %">
                  <c:v>1.8260407306935934E-2</c:v>
                </c:pt>
                <c:pt idx="58" formatCode="0.000\ %">
                  <c:v>1.8044922661288522E-2</c:v>
                </c:pt>
                <c:pt idx="59" formatCode="0.000\ %">
                  <c:v>1.7249132244083899E-2</c:v>
                </c:pt>
                <c:pt idx="60" formatCode="0.000\ %">
                  <c:v>1.7270557619703225E-2</c:v>
                </c:pt>
                <c:pt idx="61" formatCode="0.000\ %">
                  <c:v>1.8460591386689224E-2</c:v>
                </c:pt>
                <c:pt idx="62" formatCode="0.000\ %">
                  <c:v>1.8447959213402112E-2</c:v>
                </c:pt>
                <c:pt idx="63" formatCode="0.000\ %">
                  <c:v>1.8733811332785202E-2</c:v>
                </c:pt>
                <c:pt idx="64" formatCode="0.000\ %">
                  <c:v>1.9352421927687196E-2</c:v>
                </c:pt>
                <c:pt idx="65" formatCode="0.000\ %">
                  <c:v>1.8672768529038698E-2</c:v>
                </c:pt>
                <c:pt idx="66" formatCode="0.000\ %">
                  <c:v>2.129877182092519E-2</c:v>
                </c:pt>
                <c:pt idx="67" formatCode="0.000\ %">
                  <c:v>2.1284028091481354E-2</c:v>
                </c:pt>
                <c:pt idx="68" formatCode="0.000\ %">
                  <c:v>1.9468770501557587E-2</c:v>
                </c:pt>
                <c:pt idx="69" formatCode="0.000\ %">
                  <c:v>2.2949069489471476E-2</c:v>
                </c:pt>
                <c:pt idx="70" formatCode="0.000\ %">
                  <c:v>2.9884216335349517E-2</c:v>
                </c:pt>
                <c:pt idx="71" formatCode="0.000\ %">
                  <c:v>2.9887375861811612E-2</c:v>
                </c:pt>
                <c:pt idx="72" formatCode="0.000\ %">
                  <c:v>3.0807675419594026E-2</c:v>
                </c:pt>
                <c:pt idx="73" formatCode="0.000\ %">
                  <c:v>3.1533173924276597E-2</c:v>
                </c:pt>
                <c:pt idx="74" formatCode="0.000\ %">
                  <c:v>3.2054976827766125E-2</c:v>
                </c:pt>
                <c:pt idx="75" formatCode="0.000\ %">
                  <c:v>3.375037955504772E-2</c:v>
                </c:pt>
                <c:pt idx="76" formatCode="0.000\ %">
                  <c:v>3.7567659117079696E-2</c:v>
                </c:pt>
                <c:pt idx="77" formatCode="0.000\ %">
                  <c:v>3.8656937288259224E-2</c:v>
                </c:pt>
                <c:pt idx="78" formatCode="0.000\ %">
                  <c:v>3.8933813341523474E-2</c:v>
                </c:pt>
                <c:pt idx="79" formatCode="0.000\ %">
                  <c:v>4.137629392710989E-2</c:v>
                </c:pt>
                <c:pt idx="80" formatCode="0.000\ %">
                  <c:v>4.2113945352042034E-2</c:v>
                </c:pt>
                <c:pt idx="81" formatCode="0.000\ %">
                  <c:v>4.2888919680424402E-2</c:v>
                </c:pt>
                <c:pt idx="82" formatCode="0.000\ %">
                  <c:v>4.2774822425777452E-2</c:v>
                </c:pt>
                <c:pt idx="83" formatCode="0.000\ %">
                  <c:v>4.3131002436311877E-2</c:v>
                </c:pt>
                <c:pt idx="84" formatCode="0.000\ %">
                  <c:v>4.3343343685597308E-2</c:v>
                </c:pt>
                <c:pt idx="85" formatCode="0.000\ %">
                  <c:v>4.2918095777952324E-2</c:v>
                </c:pt>
                <c:pt idx="86" formatCode="0.000\ %">
                  <c:v>4.2991073684417999E-2</c:v>
                </c:pt>
                <c:pt idx="87" formatCode="0.000\ %">
                  <c:v>4.3669000248070876E-2</c:v>
                </c:pt>
                <c:pt idx="88" formatCode="0.000\ %">
                  <c:v>4.3315942036792461E-2</c:v>
                </c:pt>
                <c:pt idx="89" formatCode="0.000\ %">
                  <c:v>4.3846395437374917E-2</c:v>
                </c:pt>
                <c:pt idx="90" formatCode="0.000\ %">
                  <c:v>4.2657435984196197E-2</c:v>
                </c:pt>
                <c:pt idx="91" formatCode="0.000\ %">
                  <c:v>4.3006322687280947E-2</c:v>
                </c:pt>
                <c:pt idx="92" formatCode="0.000\ %">
                  <c:v>4.297726614965286E-2</c:v>
                </c:pt>
                <c:pt idx="93" formatCode="0.000\ %">
                  <c:v>4.031484128286493E-2</c:v>
                </c:pt>
                <c:pt idx="94" formatCode="0.000\ %">
                  <c:v>3.2121402564830259E-2</c:v>
                </c:pt>
                <c:pt idx="95" formatCode="0.000\ %">
                  <c:v>3.1841249051163846E-2</c:v>
                </c:pt>
                <c:pt idx="96" formatCode="0.000\ %">
                  <c:v>3.1806974474280575E-2</c:v>
                </c:pt>
                <c:pt idx="97" formatCode="0.000\ %">
                  <c:v>2.8591188120156104E-2</c:v>
                </c:pt>
                <c:pt idx="98" formatCode="0.000\ %">
                  <c:v>2.5532075861916859E-2</c:v>
                </c:pt>
                <c:pt idx="99" formatCode="0.000\ %">
                  <c:v>2.5520512309660556E-2</c:v>
                </c:pt>
                <c:pt idx="100" formatCode="0.000\ %">
                  <c:v>2.3099199913572201E-2</c:v>
                </c:pt>
                <c:pt idx="101" formatCode="0.000\ %">
                  <c:v>2.2603832324014746E-2</c:v>
                </c:pt>
                <c:pt idx="102" formatCode="0.000\ %">
                  <c:v>2.3423808988542429E-2</c:v>
                </c:pt>
                <c:pt idx="103" formatCode="0.000\ %">
                  <c:v>2.1527559191370744E-2</c:v>
                </c:pt>
                <c:pt idx="104" formatCode="0.000\ %">
                  <c:v>2.4055658595486234E-2</c:v>
                </c:pt>
                <c:pt idx="105" formatCode="0.000\ %">
                  <c:v>2.4049517397152154E-2</c:v>
                </c:pt>
                <c:pt idx="106" formatCode="0.000\ %">
                  <c:v>2.4596613856635748E-2</c:v>
                </c:pt>
                <c:pt idx="107" formatCode="0.000\ %">
                  <c:v>2.4335897375982043E-2</c:v>
                </c:pt>
                <c:pt idx="108" formatCode="0.000\ %">
                  <c:v>2.4043165978786155E-2</c:v>
                </c:pt>
                <c:pt idx="109" formatCode="0.000\ %">
                  <c:v>2.4497153027588765E-2</c:v>
                </c:pt>
                <c:pt idx="110" formatCode="0.000\ %">
                  <c:v>2.4629096359331342E-2</c:v>
                </c:pt>
                <c:pt idx="111" formatCode="0.000\ %">
                  <c:v>2.3123938765411561E-2</c:v>
                </c:pt>
                <c:pt idx="112" formatCode="0.000\ %">
                  <c:v>2.3264225035297674E-2</c:v>
                </c:pt>
                <c:pt idx="113" formatCode="0.000\ %">
                  <c:v>2.3454528782952819E-2</c:v>
                </c:pt>
                <c:pt idx="114" formatCode="0.000\ %">
                  <c:v>2.3167142056888631E-2</c:v>
                </c:pt>
                <c:pt idx="115" formatCode="0.000\ %">
                  <c:v>2.2710852604879889E-2</c:v>
                </c:pt>
                <c:pt idx="116" formatCode="0.000\ %">
                  <c:v>2.2679662944986384E-2</c:v>
                </c:pt>
                <c:pt idx="117" formatCode="0.000\ %">
                  <c:v>2.1916193024474267E-2</c:v>
                </c:pt>
                <c:pt idx="118" formatCode="0.000\ %">
                  <c:v>2.1433444788677234E-2</c:v>
                </c:pt>
                <c:pt idx="119" formatCode="0.000\ %">
                  <c:v>2.1272545296205442E-2</c:v>
                </c:pt>
                <c:pt idx="120" formatCode="0.000\ %">
                  <c:v>2.0876023842411016E-2</c:v>
                </c:pt>
                <c:pt idx="121" formatCode="0.000\ %">
                  <c:v>2.1565280260397564E-2</c:v>
                </c:pt>
                <c:pt idx="122" formatCode="0.000\ %">
                  <c:v>2.1601721205392159E-2</c:v>
                </c:pt>
                <c:pt idx="123" formatCode="0.000\ %">
                  <c:v>2.1666693931162335E-2</c:v>
                </c:pt>
                <c:pt idx="124" formatCode="0.000\ %">
                  <c:v>2.1788848519228712E-2</c:v>
                </c:pt>
                <c:pt idx="125" formatCode="0.000\ %">
                  <c:v>2.17778328532321E-2</c:v>
                </c:pt>
                <c:pt idx="126" formatCode="0.000\ %">
                  <c:v>2.1881903661075532E-2</c:v>
                </c:pt>
                <c:pt idx="127" formatCode="0.000\ %">
                  <c:v>2.1916728897023712E-2</c:v>
                </c:pt>
                <c:pt idx="128" formatCode="0.000\ %">
                  <c:v>1.8515735799388415E-2</c:v>
                </c:pt>
                <c:pt idx="129" formatCode="0.000\ %">
                  <c:v>1.7240683065739035E-2</c:v>
                </c:pt>
                <c:pt idx="130" formatCode="0.000\ %">
                  <c:v>1.6651559169608334E-2</c:v>
                </c:pt>
                <c:pt idx="131" formatCode="0.000\ %">
                  <c:v>1.6207586348159414E-2</c:v>
                </c:pt>
                <c:pt idx="132" formatCode="0.000\ %">
                  <c:v>1.6231051259110407E-2</c:v>
                </c:pt>
                <c:pt idx="133" formatCode="0.000\ %">
                  <c:v>1.5941964461017928E-2</c:v>
                </c:pt>
                <c:pt idx="134" formatCode="0.000\ %">
                  <c:v>1.5880591413529856E-2</c:v>
                </c:pt>
                <c:pt idx="135" formatCode="0.000\ %">
                  <c:v>1.5899703637229246E-2</c:v>
                </c:pt>
                <c:pt idx="136" formatCode="0.000\ %">
                  <c:v>1.5439731089007066E-2</c:v>
                </c:pt>
                <c:pt idx="137" formatCode="0.000\ %">
                  <c:v>1.2172550427599207E-2</c:v>
                </c:pt>
                <c:pt idx="138" formatCode="0.000\ %">
                  <c:v>1.2051685547661376E-2</c:v>
                </c:pt>
                <c:pt idx="139" formatCode="0.000\ %">
                  <c:v>1.2270505472346441E-2</c:v>
                </c:pt>
                <c:pt idx="140" formatCode="0.000\ %">
                  <c:v>1.2268533279010507E-2</c:v>
                </c:pt>
                <c:pt idx="141" formatCode="0.000\ %">
                  <c:v>1.2825363005106465E-2</c:v>
                </c:pt>
                <c:pt idx="142" formatCode="0.000\ %">
                  <c:v>1.2822682981883894E-2</c:v>
                </c:pt>
                <c:pt idx="143" formatCode="0.000\ %">
                  <c:v>1.3062522573241709E-2</c:v>
                </c:pt>
                <c:pt idx="144" formatCode="0.000\ %">
                  <c:v>1.3047682588323263E-2</c:v>
                </c:pt>
                <c:pt idx="145" formatCode="0.000\ %">
                  <c:v>1.2387882330717793E-2</c:v>
                </c:pt>
                <c:pt idx="146" formatCode="0.000\ %">
                  <c:v>1.2742792932493906E-2</c:v>
                </c:pt>
                <c:pt idx="147" formatCode="0.000\ %">
                  <c:v>1.2778681432055364E-2</c:v>
                </c:pt>
                <c:pt idx="148" formatCode="0.000\ %">
                  <c:v>1.2990313768771767E-2</c:v>
                </c:pt>
                <c:pt idx="149" formatCode="0.000\ %">
                  <c:v>1.3020853874600381E-2</c:v>
                </c:pt>
                <c:pt idx="150" formatCode="0.000\ %">
                  <c:v>1.3203347059961621E-2</c:v>
                </c:pt>
                <c:pt idx="151" formatCode="0.000\ %">
                  <c:v>1.29124275077549E-2</c:v>
                </c:pt>
                <c:pt idx="152" formatCode="0.000\ %">
                  <c:v>1.4573109033555432E-2</c:v>
                </c:pt>
                <c:pt idx="153" formatCode="0.000\ %">
                  <c:v>1.5503566773506661E-2</c:v>
                </c:pt>
                <c:pt idx="154" formatCode="0.000\ %">
                  <c:v>1.6729151019043702E-2</c:v>
                </c:pt>
                <c:pt idx="155" formatCode="0.000\ %">
                  <c:v>1.6717804221820291E-2</c:v>
                </c:pt>
                <c:pt idx="156" formatCode="0.000\ %">
                  <c:v>1.7010521097948469E-2</c:v>
                </c:pt>
                <c:pt idx="157" formatCode="0.000\ %">
                  <c:v>1.8855636344347323E-2</c:v>
                </c:pt>
                <c:pt idx="158" formatCode="0.000\ %">
                  <c:v>1.8832571475515938E-2</c:v>
                </c:pt>
                <c:pt idx="159" formatCode="0.000\ %">
                  <c:v>1.9686012517011346E-2</c:v>
                </c:pt>
                <c:pt idx="160" formatCode="0.000\ %">
                  <c:v>1.9704775312715937E-2</c:v>
                </c:pt>
                <c:pt idx="161" formatCode="0.000\ %">
                  <c:v>1.9569859137501897E-2</c:v>
                </c:pt>
                <c:pt idx="162" formatCode="0.000\ %">
                  <c:v>1.9494199662418631E-2</c:v>
                </c:pt>
                <c:pt idx="163" formatCode="0.000\ %">
                  <c:v>2.0148892599202183E-2</c:v>
                </c:pt>
                <c:pt idx="164" formatCode="0.000\ %">
                  <c:v>2.012828640967685E-2</c:v>
                </c:pt>
                <c:pt idx="165" formatCode="0.000\ %">
                  <c:v>2.0067279327373354E-2</c:v>
                </c:pt>
                <c:pt idx="166" formatCode="0.000\ %">
                  <c:v>1.9985638361561791E-2</c:v>
                </c:pt>
                <c:pt idx="167" formatCode="0.000\ %">
                  <c:v>1.9627367659546844E-2</c:v>
                </c:pt>
                <c:pt idx="168" formatCode="0.000\ %">
                  <c:v>1.9879043731819094E-2</c:v>
                </c:pt>
                <c:pt idx="169" formatCode="0.000\ %">
                  <c:v>1.9832590264816683E-2</c:v>
                </c:pt>
                <c:pt idx="170" formatCode="0.000\ %">
                  <c:v>2.0200810323899282E-2</c:v>
                </c:pt>
                <c:pt idx="171" formatCode="0.000\ %">
                  <c:v>2.0216219792303078E-2</c:v>
                </c:pt>
                <c:pt idx="172" formatCode="0.000\ %">
                  <c:v>2.0179559065268936E-2</c:v>
                </c:pt>
                <c:pt idx="173" formatCode="0.000\ %">
                  <c:v>2.008264824333407E-2</c:v>
                </c:pt>
                <c:pt idx="174" formatCode="0.000\ %">
                  <c:v>1.9296928163502428E-2</c:v>
                </c:pt>
                <c:pt idx="175" formatCode="0.000\ %">
                  <c:v>1.9872183696529759E-2</c:v>
                </c:pt>
                <c:pt idx="176" formatCode="0.000\ %">
                  <c:v>1.8786876636189578E-2</c:v>
                </c:pt>
                <c:pt idx="177" formatCode="0.000\ %">
                  <c:v>1.8045737010089637E-2</c:v>
                </c:pt>
                <c:pt idx="178" formatCode="0.000\ %">
                  <c:v>1.7260480264637015E-2</c:v>
                </c:pt>
                <c:pt idx="179" formatCode="0.000\ %">
                  <c:v>1.7318226073781074E-2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08-2541-A406-DB7E9F0E0609}"/>
            </c:ext>
          </c:extLst>
        </c:ser>
        <c:ser>
          <c:idx val="3"/>
          <c:order val="3"/>
          <c:tx>
            <c:strRef>
              <c:f>'Figures 2'!$AS$3</c:f>
              <c:strCache>
                <c:ptCount val="1"/>
                <c:pt idx="0">
                  <c:v>UNIH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2'!$AS$4:$AS$183</c:f>
              <c:numCache>
                <c:formatCode>General</c:formatCode>
                <c:ptCount val="180"/>
                <c:pt idx="24" formatCode="0.000\ %">
                  <c:v>1.9547069407031908E-2</c:v>
                </c:pt>
                <c:pt idx="25" formatCode="0.000\ %">
                  <c:v>1.9608450850571571E-2</c:v>
                </c:pt>
                <c:pt idx="26" formatCode="0.000\ %">
                  <c:v>1.9613753266593918E-2</c:v>
                </c:pt>
                <c:pt idx="27" formatCode="0.000\ %">
                  <c:v>1.9689387825815131E-2</c:v>
                </c:pt>
                <c:pt idx="28" formatCode="0.000\ %">
                  <c:v>1.9817046209869699E-2</c:v>
                </c:pt>
                <c:pt idx="29" formatCode="0.000\ %">
                  <c:v>1.9921376777944633E-2</c:v>
                </c:pt>
                <c:pt idx="30" formatCode="0.000\ %">
                  <c:v>1.6971941723596898E-2</c:v>
                </c:pt>
                <c:pt idx="31" formatCode="0.000\ %">
                  <c:v>1.6700159299693561E-2</c:v>
                </c:pt>
                <c:pt idx="32" formatCode="0.000\ %">
                  <c:v>1.5853429871782027E-2</c:v>
                </c:pt>
                <c:pt idx="33" formatCode="0.000\ %">
                  <c:v>1.5521909227074379E-2</c:v>
                </c:pt>
                <c:pt idx="34" formatCode="0.000\ %">
                  <c:v>1.6169938447457125E-2</c:v>
                </c:pt>
                <c:pt idx="35" formatCode="0.000\ %">
                  <c:v>1.6884522688539592E-2</c:v>
                </c:pt>
                <c:pt idx="36" formatCode="0.000\ %">
                  <c:v>1.6868213913863159E-2</c:v>
                </c:pt>
                <c:pt idx="37" formatCode="0.000\ %">
                  <c:v>1.5489679181180951E-2</c:v>
                </c:pt>
                <c:pt idx="38" formatCode="0.000\ %">
                  <c:v>1.5242517868158898E-2</c:v>
                </c:pt>
                <c:pt idx="39" formatCode="0.000\ %">
                  <c:v>1.5067630297743714E-2</c:v>
                </c:pt>
                <c:pt idx="40" formatCode="0.000\ %">
                  <c:v>1.4582558938829378E-2</c:v>
                </c:pt>
                <c:pt idx="41" formatCode="0.000\ %">
                  <c:v>1.5392823366051354E-2</c:v>
                </c:pt>
                <c:pt idx="42" formatCode="0.000\ %">
                  <c:v>1.4559808555981879E-2</c:v>
                </c:pt>
                <c:pt idx="43" formatCode="0.000\ %">
                  <c:v>1.4435145595443748E-2</c:v>
                </c:pt>
                <c:pt idx="44" formatCode="0.000\ %">
                  <c:v>1.4950379062562849E-2</c:v>
                </c:pt>
                <c:pt idx="45" formatCode="0.000\ %">
                  <c:v>1.518184119169393E-2</c:v>
                </c:pt>
                <c:pt idx="46" formatCode="0.000\ %">
                  <c:v>1.4781461653623764E-2</c:v>
                </c:pt>
                <c:pt idx="47" formatCode="0.000\ %">
                  <c:v>1.5074375752912468E-2</c:v>
                </c:pt>
                <c:pt idx="48" formatCode="0.000\ %">
                  <c:v>1.4935474612271581E-2</c:v>
                </c:pt>
                <c:pt idx="49" formatCode="0.000\ %">
                  <c:v>1.448204139342156E-2</c:v>
                </c:pt>
                <c:pt idx="50" formatCode="0.000\ %">
                  <c:v>1.4542857487129471E-2</c:v>
                </c:pt>
                <c:pt idx="51" formatCode="0.000\ %">
                  <c:v>1.4492828050870543E-2</c:v>
                </c:pt>
                <c:pt idx="52" formatCode="0.000\ %">
                  <c:v>1.4314762388287118E-2</c:v>
                </c:pt>
                <c:pt idx="53" formatCode="0.000\ %">
                  <c:v>1.4159029703895215E-2</c:v>
                </c:pt>
                <c:pt idx="54" formatCode="0.000\ %">
                  <c:v>1.428413706676619E-2</c:v>
                </c:pt>
                <c:pt idx="55" formatCode="0.000\ %">
                  <c:v>1.4644048726069732E-2</c:v>
                </c:pt>
                <c:pt idx="56" formatCode="0.000\ %">
                  <c:v>1.4702012539878861E-2</c:v>
                </c:pt>
                <c:pt idx="57" formatCode="0.000\ %">
                  <c:v>1.4484202333560514E-2</c:v>
                </c:pt>
                <c:pt idx="58" formatCode="0.000\ %">
                  <c:v>1.3944917976042134E-2</c:v>
                </c:pt>
                <c:pt idx="59" formatCode="0.000\ %">
                  <c:v>1.3071731928560516E-2</c:v>
                </c:pt>
                <c:pt idx="60" formatCode="0.000\ %">
                  <c:v>1.3096581040999054E-2</c:v>
                </c:pt>
                <c:pt idx="61" formatCode="0.000\ %">
                  <c:v>1.458965490263775E-2</c:v>
                </c:pt>
                <c:pt idx="62" formatCode="0.000\ %">
                  <c:v>1.4927916101429895E-2</c:v>
                </c:pt>
                <c:pt idx="63" formatCode="0.000\ %">
                  <c:v>1.5735060353077163E-2</c:v>
                </c:pt>
                <c:pt idx="64" formatCode="0.000\ %">
                  <c:v>1.6599237003807128E-2</c:v>
                </c:pt>
                <c:pt idx="65" formatCode="0.000\ %">
                  <c:v>1.5875260173761795E-2</c:v>
                </c:pt>
                <c:pt idx="66" formatCode="0.000\ %">
                  <c:v>1.8966849865145956E-2</c:v>
                </c:pt>
                <c:pt idx="67" formatCode="0.000\ %">
                  <c:v>1.8957717163619391E-2</c:v>
                </c:pt>
                <c:pt idx="68" formatCode="0.000\ %">
                  <c:v>1.85197500177617E-2</c:v>
                </c:pt>
                <c:pt idx="69" formatCode="0.000\ %">
                  <c:v>2.1188341244631238E-2</c:v>
                </c:pt>
                <c:pt idx="70" formatCode="0.000\ %">
                  <c:v>2.6384855256835534E-2</c:v>
                </c:pt>
                <c:pt idx="71" formatCode="0.000\ %">
                  <c:v>2.6376920073362183E-2</c:v>
                </c:pt>
                <c:pt idx="72" formatCode="0.000\ %">
                  <c:v>2.7991921644234835E-2</c:v>
                </c:pt>
                <c:pt idx="73" formatCode="0.000\ %">
                  <c:v>3.009660174926624E-2</c:v>
                </c:pt>
                <c:pt idx="74" formatCode="0.000\ %">
                  <c:v>3.064954183282094E-2</c:v>
                </c:pt>
                <c:pt idx="75" formatCode="0.000\ %">
                  <c:v>3.115304483264561E-2</c:v>
                </c:pt>
                <c:pt idx="76" formatCode="0.000\ %">
                  <c:v>3.4057165294796646E-2</c:v>
                </c:pt>
                <c:pt idx="77" formatCode="0.000\ %">
                  <c:v>3.543358708164708E-2</c:v>
                </c:pt>
                <c:pt idx="78" formatCode="0.000\ %">
                  <c:v>3.5922057817692997E-2</c:v>
                </c:pt>
                <c:pt idx="79" formatCode="0.000\ %">
                  <c:v>3.7430018792851363E-2</c:v>
                </c:pt>
                <c:pt idx="80" formatCode="0.000\ %">
                  <c:v>3.795089214133833E-2</c:v>
                </c:pt>
                <c:pt idx="81" formatCode="0.000\ %">
                  <c:v>3.8407709648229746E-2</c:v>
                </c:pt>
                <c:pt idx="82" formatCode="0.000\ %">
                  <c:v>3.8273307889361632E-2</c:v>
                </c:pt>
                <c:pt idx="83" formatCode="0.000\ %">
                  <c:v>3.8781803751978774E-2</c:v>
                </c:pt>
                <c:pt idx="84" formatCode="0.000\ %">
                  <c:v>3.9032794933996647E-2</c:v>
                </c:pt>
                <c:pt idx="85" formatCode="0.000\ %">
                  <c:v>3.8575961388637947E-2</c:v>
                </c:pt>
                <c:pt idx="86" formatCode="0.000\ %">
                  <c:v>3.8505843779384451E-2</c:v>
                </c:pt>
                <c:pt idx="87" formatCode="0.000\ %">
                  <c:v>3.927031123827688E-2</c:v>
                </c:pt>
                <c:pt idx="88" formatCode="0.000\ %">
                  <c:v>3.8899809965639263E-2</c:v>
                </c:pt>
                <c:pt idx="89" formatCode="0.000\ %">
                  <c:v>3.9005820290150671E-2</c:v>
                </c:pt>
                <c:pt idx="90" formatCode="0.000\ %">
                  <c:v>3.7568672086105745E-2</c:v>
                </c:pt>
                <c:pt idx="91" formatCode="0.000\ %">
                  <c:v>3.7612597747001132E-2</c:v>
                </c:pt>
                <c:pt idx="92" formatCode="0.000\ %">
                  <c:v>3.7521698724001899E-2</c:v>
                </c:pt>
                <c:pt idx="93" formatCode="0.000\ %">
                  <c:v>3.5147652451483956E-2</c:v>
                </c:pt>
                <c:pt idx="94" formatCode="0.000\ %">
                  <c:v>2.9055881623327614E-2</c:v>
                </c:pt>
                <c:pt idx="95" formatCode="0.000\ %">
                  <c:v>2.8869123202971615E-2</c:v>
                </c:pt>
                <c:pt idx="96" formatCode="0.000\ %">
                  <c:v>2.832173577902947E-2</c:v>
                </c:pt>
                <c:pt idx="97" formatCode="0.000\ %">
                  <c:v>2.3175182040603717E-2</c:v>
                </c:pt>
                <c:pt idx="98" formatCode="0.000\ %">
                  <c:v>2.0059278053189473E-2</c:v>
                </c:pt>
                <c:pt idx="99" formatCode="0.000\ %">
                  <c:v>2.0464194182154821E-2</c:v>
                </c:pt>
                <c:pt idx="100" formatCode="0.000\ %">
                  <c:v>1.8427453433797761E-2</c:v>
                </c:pt>
                <c:pt idx="101" formatCode="0.000\ %">
                  <c:v>1.7325848097256871E-2</c:v>
                </c:pt>
                <c:pt idx="102" formatCode="0.000\ %">
                  <c:v>1.8109937545205332E-2</c:v>
                </c:pt>
                <c:pt idx="103" formatCode="0.000\ %">
                  <c:v>1.6839104649183506E-2</c:v>
                </c:pt>
                <c:pt idx="104" formatCode="0.000\ %">
                  <c:v>2.0341306157262058E-2</c:v>
                </c:pt>
                <c:pt idx="105" formatCode="0.000\ %">
                  <c:v>1.993008531893211E-2</c:v>
                </c:pt>
                <c:pt idx="106" formatCode="0.000\ %">
                  <c:v>1.9473585075900319E-2</c:v>
                </c:pt>
                <c:pt idx="107" formatCode="0.000\ %">
                  <c:v>1.8923939658118675E-2</c:v>
                </c:pt>
                <c:pt idx="108" formatCode="0.000\ %">
                  <c:v>1.8936488448170398E-2</c:v>
                </c:pt>
                <c:pt idx="109" formatCode="0.000\ %">
                  <c:v>1.9293166277517166E-2</c:v>
                </c:pt>
                <c:pt idx="110" formatCode="0.000\ %">
                  <c:v>1.9311873273089145E-2</c:v>
                </c:pt>
                <c:pt idx="111" formatCode="0.000\ %">
                  <c:v>1.7475484453397486E-2</c:v>
                </c:pt>
                <c:pt idx="112" formatCode="0.000\ %">
                  <c:v>1.755079503716785E-2</c:v>
                </c:pt>
                <c:pt idx="113" formatCode="0.000\ %">
                  <c:v>1.7726164534758202E-2</c:v>
                </c:pt>
                <c:pt idx="114" formatCode="0.000\ %">
                  <c:v>1.7424495276648522E-2</c:v>
                </c:pt>
                <c:pt idx="115" formatCode="0.000\ %">
                  <c:v>1.7587469856398068E-2</c:v>
                </c:pt>
                <c:pt idx="116" formatCode="0.000\ %">
                  <c:v>1.7675649536035822E-2</c:v>
                </c:pt>
                <c:pt idx="117" formatCode="0.000\ %">
                  <c:v>1.7596609552391396E-2</c:v>
                </c:pt>
                <c:pt idx="118" formatCode="0.000\ %">
                  <c:v>1.670948625310107E-2</c:v>
                </c:pt>
                <c:pt idx="119" formatCode="0.000\ %">
                  <c:v>1.6728157087830531E-2</c:v>
                </c:pt>
                <c:pt idx="120" formatCode="0.000\ %">
                  <c:v>1.6742773181306972E-2</c:v>
                </c:pt>
                <c:pt idx="121" formatCode="0.000\ %">
                  <c:v>1.71495588618862E-2</c:v>
                </c:pt>
                <c:pt idx="122" formatCode="0.000\ %">
                  <c:v>1.769928337519901E-2</c:v>
                </c:pt>
                <c:pt idx="123" formatCode="0.000\ %">
                  <c:v>1.7900547717551934E-2</c:v>
                </c:pt>
                <c:pt idx="124" formatCode="0.000\ %">
                  <c:v>1.8081615828017785E-2</c:v>
                </c:pt>
                <c:pt idx="125" formatCode="0.000\ %">
                  <c:v>1.8123363757208837E-2</c:v>
                </c:pt>
                <c:pt idx="126" formatCode="0.000\ %">
                  <c:v>1.7628026336707993E-2</c:v>
                </c:pt>
                <c:pt idx="127" formatCode="0.000\ %">
                  <c:v>1.7547874889525753E-2</c:v>
                </c:pt>
                <c:pt idx="128" formatCode="0.000\ %">
                  <c:v>1.1974878797734978E-2</c:v>
                </c:pt>
                <c:pt idx="129" formatCode="0.000\ %">
                  <c:v>1.2303427766159525E-2</c:v>
                </c:pt>
                <c:pt idx="130" formatCode="0.000\ %">
                  <c:v>1.256985467999351E-2</c:v>
                </c:pt>
                <c:pt idx="131" formatCode="0.000\ %">
                  <c:v>1.2551044834018976E-2</c:v>
                </c:pt>
                <c:pt idx="132" formatCode="0.000\ %">
                  <c:v>1.2424997666225759E-2</c:v>
                </c:pt>
                <c:pt idx="133" formatCode="0.000\ %">
                  <c:v>1.2167574958159663E-2</c:v>
                </c:pt>
                <c:pt idx="134" formatCode="0.000\ %">
                  <c:v>1.1906969049185184E-2</c:v>
                </c:pt>
                <c:pt idx="135" formatCode="0.000\ %">
                  <c:v>1.1835471869875188E-2</c:v>
                </c:pt>
                <c:pt idx="136" formatCode="0.000\ %">
                  <c:v>1.1421138170477615E-2</c:v>
                </c:pt>
                <c:pt idx="137" formatCode="0.000\ %">
                  <c:v>9.8550471657375752E-3</c:v>
                </c:pt>
                <c:pt idx="138" formatCode="0.000\ %">
                  <c:v>9.9981241848742779E-3</c:v>
                </c:pt>
                <c:pt idx="139" formatCode="0.000\ %">
                  <c:v>1.007050355164928E-2</c:v>
                </c:pt>
                <c:pt idx="140" formatCode="0.000\ %">
                  <c:v>9.4792322700570433E-3</c:v>
                </c:pt>
                <c:pt idx="141" formatCode="0.000\ %">
                  <c:v>9.9910773200087774E-3</c:v>
                </c:pt>
                <c:pt idx="142" formatCode="0.000\ %">
                  <c:v>1.0181447579059023E-2</c:v>
                </c:pt>
                <c:pt idx="143" formatCode="0.000\ %">
                  <c:v>1.0691199063983199E-2</c:v>
                </c:pt>
                <c:pt idx="144" formatCode="0.000\ %">
                  <c:v>1.0803949202108353E-2</c:v>
                </c:pt>
                <c:pt idx="145" formatCode="0.000\ %">
                  <c:v>1.0676469012076813E-2</c:v>
                </c:pt>
                <c:pt idx="146" formatCode="0.000\ %">
                  <c:v>1.0643678358038658E-2</c:v>
                </c:pt>
                <c:pt idx="147" formatCode="0.000\ %">
                  <c:v>1.0801308504781804E-2</c:v>
                </c:pt>
                <c:pt idx="148" formatCode="0.000\ %">
                  <c:v>1.1992121435208921E-2</c:v>
                </c:pt>
                <c:pt idx="149" formatCode="0.000\ %">
                  <c:v>1.205811634480701E-2</c:v>
                </c:pt>
                <c:pt idx="150" formatCode="0.000\ %">
                  <c:v>1.3052714510704748E-2</c:v>
                </c:pt>
                <c:pt idx="151" formatCode="0.000\ %">
                  <c:v>1.3095632501949558E-2</c:v>
                </c:pt>
                <c:pt idx="152" formatCode="0.000\ %">
                  <c:v>1.4962174591298951E-2</c:v>
                </c:pt>
                <c:pt idx="153" formatCode="0.000\ %">
                  <c:v>1.5797068720031952E-2</c:v>
                </c:pt>
                <c:pt idx="154" formatCode="0.000\ %">
                  <c:v>1.6994691006943018E-2</c:v>
                </c:pt>
                <c:pt idx="155" formatCode="0.000\ %">
                  <c:v>1.6911847577178972E-2</c:v>
                </c:pt>
                <c:pt idx="156" formatCode="0.000\ %">
                  <c:v>1.7123488064163896E-2</c:v>
                </c:pt>
                <c:pt idx="157" formatCode="0.000\ %">
                  <c:v>1.9737508996917598E-2</c:v>
                </c:pt>
                <c:pt idx="158" formatCode="0.000\ %">
                  <c:v>1.9890250190462404E-2</c:v>
                </c:pt>
                <c:pt idx="159" formatCode="0.000\ %">
                  <c:v>2.0222388074627531E-2</c:v>
                </c:pt>
                <c:pt idx="160" formatCode="0.000\ %">
                  <c:v>2.0305393471951969E-2</c:v>
                </c:pt>
                <c:pt idx="161" formatCode="0.000\ %">
                  <c:v>2.0318826391084878E-2</c:v>
                </c:pt>
                <c:pt idx="162" formatCode="0.000\ %">
                  <c:v>2.0190467944151382E-2</c:v>
                </c:pt>
                <c:pt idx="163" formatCode="0.000\ %">
                  <c:v>2.0857795070486781E-2</c:v>
                </c:pt>
                <c:pt idx="164" formatCode="0.000\ %">
                  <c:v>2.0867138935078959E-2</c:v>
                </c:pt>
                <c:pt idx="165" formatCode="0.000\ %">
                  <c:v>2.1107120322993313E-2</c:v>
                </c:pt>
                <c:pt idx="166" formatCode="0.000\ %">
                  <c:v>2.0791457821983564E-2</c:v>
                </c:pt>
                <c:pt idx="167" formatCode="0.000\ %">
                  <c:v>2.0248550453048748E-2</c:v>
                </c:pt>
                <c:pt idx="168" formatCode="0.000\ %">
                  <c:v>2.0282103315066313E-2</c:v>
                </c:pt>
                <c:pt idx="169" formatCode="0.000\ %">
                  <c:v>2.0239918271828989E-2</c:v>
                </c:pt>
                <c:pt idx="170" formatCode="0.000\ %">
                  <c:v>2.0424577940765791E-2</c:v>
                </c:pt>
                <c:pt idx="171" formatCode="0.000\ %">
                  <c:v>2.0366096110374793E-2</c:v>
                </c:pt>
                <c:pt idx="172" formatCode="0.000\ %">
                  <c:v>2.0089033616818637E-2</c:v>
                </c:pt>
                <c:pt idx="173" formatCode="0.000\ %">
                  <c:v>1.995481934915163E-2</c:v>
                </c:pt>
                <c:pt idx="174" formatCode="0.000\ %">
                  <c:v>1.9308520134588895E-2</c:v>
                </c:pt>
                <c:pt idx="175" formatCode="0.000\ %">
                  <c:v>1.9235724415546121E-2</c:v>
                </c:pt>
                <c:pt idx="176" formatCode="0.000\ %">
                  <c:v>1.8244474740085784E-2</c:v>
                </c:pt>
                <c:pt idx="177" formatCode="0.000\ %">
                  <c:v>1.751507110955362E-2</c:v>
                </c:pt>
                <c:pt idx="178" formatCode="0.000\ %">
                  <c:v>1.6453576347999113E-2</c:v>
                </c:pt>
                <c:pt idx="179" formatCode="0.000\ %">
                  <c:v>1.647121765580277E-2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608-2541-A406-DB7E9F0E0609}"/>
            </c:ext>
          </c:extLst>
        </c:ser>
        <c:ser>
          <c:idx val="4"/>
          <c:order val="4"/>
          <c:tx>
            <c:strRef>
              <c:f>'Figures 2'!$AT$3</c:f>
              <c:strCache>
                <c:ptCount val="1"/>
                <c:pt idx="0">
                  <c:v>CUNIH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2'!$AT$4:$AT$183</c:f>
              <c:numCache>
                <c:formatCode>General</c:formatCode>
                <c:ptCount val="180"/>
                <c:pt idx="24" formatCode="0.000\ %">
                  <c:v>2.1778023477687626E-2</c:v>
                </c:pt>
                <c:pt idx="25" formatCode="0.000\ %">
                  <c:v>2.210263682345506E-2</c:v>
                </c:pt>
                <c:pt idx="26" formatCode="0.000\ %">
                  <c:v>2.2186627927959172E-2</c:v>
                </c:pt>
                <c:pt idx="27" formatCode="0.000\ %">
                  <c:v>2.2212947428142601E-2</c:v>
                </c:pt>
                <c:pt idx="28" formatCode="0.000\ %">
                  <c:v>2.235785478057474E-2</c:v>
                </c:pt>
                <c:pt idx="29" formatCode="0.000\ %">
                  <c:v>2.2421926164611781E-2</c:v>
                </c:pt>
                <c:pt idx="30" formatCode="0.000\ %">
                  <c:v>1.9839574299944811E-2</c:v>
                </c:pt>
                <c:pt idx="31" formatCode="0.000\ %">
                  <c:v>1.9627111372588768E-2</c:v>
                </c:pt>
                <c:pt idx="32" formatCode="0.000\ %">
                  <c:v>1.887827859049997E-2</c:v>
                </c:pt>
                <c:pt idx="33" formatCode="0.000\ %">
                  <c:v>1.8747101334674766E-2</c:v>
                </c:pt>
                <c:pt idx="34" formatCode="0.000\ %">
                  <c:v>1.9250265187662634E-2</c:v>
                </c:pt>
                <c:pt idx="35" formatCode="0.000\ %">
                  <c:v>2.0249499339054969E-2</c:v>
                </c:pt>
                <c:pt idx="36" formatCode="0.000\ %">
                  <c:v>2.0216433412800886E-2</c:v>
                </c:pt>
                <c:pt idx="37" formatCode="0.000\ %">
                  <c:v>1.8683295310805099E-2</c:v>
                </c:pt>
                <c:pt idx="38" formatCode="0.000\ %">
                  <c:v>1.8426693551603486E-2</c:v>
                </c:pt>
                <c:pt idx="39" formatCode="0.000\ %">
                  <c:v>1.8251009820123329E-2</c:v>
                </c:pt>
                <c:pt idx="40" formatCode="0.000\ %">
                  <c:v>1.7984157681538611E-2</c:v>
                </c:pt>
                <c:pt idx="41" formatCode="0.000\ %">
                  <c:v>1.8688937538483896E-2</c:v>
                </c:pt>
                <c:pt idx="42" formatCode="0.000\ %">
                  <c:v>1.7579877851610148E-2</c:v>
                </c:pt>
                <c:pt idx="43" formatCode="0.000\ %">
                  <c:v>1.7504283697314185E-2</c:v>
                </c:pt>
                <c:pt idx="44" formatCode="0.000\ %">
                  <c:v>1.9056897225803143E-2</c:v>
                </c:pt>
                <c:pt idx="45" formatCode="0.000\ %">
                  <c:v>1.9511678572518582E-2</c:v>
                </c:pt>
                <c:pt idx="46" formatCode="0.000\ %">
                  <c:v>1.889627827609686E-2</c:v>
                </c:pt>
                <c:pt idx="47" formatCode="0.000\ %">
                  <c:v>1.9740448658059087E-2</c:v>
                </c:pt>
                <c:pt idx="48" formatCode="0.000\ %">
                  <c:v>1.9628062006853412E-2</c:v>
                </c:pt>
                <c:pt idx="49" formatCode="0.000\ %">
                  <c:v>1.8991072716949969E-2</c:v>
                </c:pt>
                <c:pt idx="50" formatCode="0.000\ %">
                  <c:v>1.9055623817946912E-2</c:v>
                </c:pt>
                <c:pt idx="51" formatCode="0.000\ %">
                  <c:v>1.9059210133235614E-2</c:v>
                </c:pt>
                <c:pt idx="52" formatCode="0.000\ %">
                  <c:v>1.8875858725746125E-2</c:v>
                </c:pt>
                <c:pt idx="53" formatCode="0.000\ %">
                  <c:v>1.8845628881725768E-2</c:v>
                </c:pt>
                <c:pt idx="54" formatCode="0.000\ %">
                  <c:v>1.9092767447044693E-2</c:v>
                </c:pt>
                <c:pt idx="55" formatCode="0.000\ %">
                  <c:v>1.94217645485029E-2</c:v>
                </c:pt>
                <c:pt idx="56" formatCode="0.000\ %">
                  <c:v>1.9467505906086063E-2</c:v>
                </c:pt>
                <c:pt idx="57" formatCode="0.000\ %">
                  <c:v>1.9677618508308056E-2</c:v>
                </c:pt>
                <c:pt idx="58" formatCode="0.000\ %">
                  <c:v>1.934565916150811E-2</c:v>
                </c:pt>
                <c:pt idx="59" formatCode="0.000\ %">
                  <c:v>1.8072496498599915E-2</c:v>
                </c:pt>
                <c:pt idx="60" formatCode="0.000\ %">
                  <c:v>1.814974230418899E-2</c:v>
                </c:pt>
                <c:pt idx="61" formatCode="0.000\ %">
                  <c:v>1.9153919825762932E-2</c:v>
                </c:pt>
                <c:pt idx="62" formatCode="0.000\ %">
                  <c:v>1.9285303638221188E-2</c:v>
                </c:pt>
                <c:pt idx="63" formatCode="0.000\ %">
                  <c:v>1.9631932348728554E-2</c:v>
                </c:pt>
                <c:pt idx="64" formatCode="0.000\ %">
                  <c:v>2.0014713268733209E-2</c:v>
                </c:pt>
                <c:pt idx="65" formatCode="0.000\ %">
                  <c:v>1.9407299843962382E-2</c:v>
                </c:pt>
                <c:pt idx="66" formatCode="0.000\ %">
                  <c:v>2.1816606014928235E-2</c:v>
                </c:pt>
                <c:pt idx="67" formatCode="0.000\ %">
                  <c:v>2.1810838467052483E-2</c:v>
                </c:pt>
                <c:pt idx="68" formatCode="0.000\ %">
                  <c:v>2.0098798215841259E-2</c:v>
                </c:pt>
                <c:pt idx="69" formatCode="0.000\ %">
                  <c:v>2.1906944194729348E-2</c:v>
                </c:pt>
                <c:pt idx="70" formatCode="0.000\ %">
                  <c:v>2.6563240992467443E-2</c:v>
                </c:pt>
                <c:pt idx="71" formatCode="0.000\ %">
                  <c:v>2.6528924597870526E-2</c:v>
                </c:pt>
                <c:pt idx="72" formatCode="0.000\ %">
                  <c:v>2.8105410506878249E-2</c:v>
                </c:pt>
                <c:pt idx="73" formatCode="0.000\ %">
                  <c:v>3.0117152605586797E-2</c:v>
                </c:pt>
                <c:pt idx="74" formatCode="0.000\ %">
                  <c:v>3.0643159506442207E-2</c:v>
                </c:pt>
                <c:pt idx="75" formatCode="0.000\ %">
                  <c:v>3.1209140161788808E-2</c:v>
                </c:pt>
                <c:pt idx="76" formatCode="0.000\ %">
                  <c:v>3.4281298132362144E-2</c:v>
                </c:pt>
                <c:pt idx="77" formatCode="0.000\ %">
                  <c:v>3.5626426485979697E-2</c:v>
                </c:pt>
                <c:pt idx="78" formatCode="0.000\ %">
                  <c:v>3.6135840450062552E-2</c:v>
                </c:pt>
                <c:pt idx="79" formatCode="0.000\ %">
                  <c:v>3.7676892943122195E-2</c:v>
                </c:pt>
                <c:pt idx="80" formatCode="0.000\ %">
                  <c:v>3.8220850404877861E-2</c:v>
                </c:pt>
                <c:pt idx="81" formatCode="0.000\ %">
                  <c:v>3.8594540504336174E-2</c:v>
                </c:pt>
                <c:pt idx="82" formatCode="0.000\ %">
                  <c:v>3.8423935551717338E-2</c:v>
                </c:pt>
                <c:pt idx="83" formatCode="0.000\ %">
                  <c:v>3.8951692645117497E-2</c:v>
                </c:pt>
                <c:pt idx="84" formatCode="0.000\ %">
                  <c:v>3.9136489865336188E-2</c:v>
                </c:pt>
                <c:pt idx="85" formatCode="0.000\ %">
                  <c:v>3.8676121442056552E-2</c:v>
                </c:pt>
                <c:pt idx="86" formatCode="0.000\ %">
                  <c:v>3.8607485972212668E-2</c:v>
                </c:pt>
                <c:pt idx="87" formatCode="0.000\ %">
                  <c:v>3.9370982459441699E-2</c:v>
                </c:pt>
                <c:pt idx="88" formatCode="0.000\ %">
                  <c:v>3.899500999833759E-2</c:v>
                </c:pt>
                <c:pt idx="89" formatCode="0.000\ %">
                  <c:v>3.9100727645805584E-2</c:v>
                </c:pt>
                <c:pt idx="90" formatCode="0.000\ %">
                  <c:v>3.7666404763508708E-2</c:v>
                </c:pt>
                <c:pt idx="91" formatCode="0.000\ %">
                  <c:v>3.7709487068502349E-2</c:v>
                </c:pt>
                <c:pt idx="92" formatCode="0.000\ %">
                  <c:v>3.7624715574804145E-2</c:v>
                </c:pt>
                <c:pt idx="93" formatCode="0.000\ %">
                  <c:v>3.5254690467093647E-2</c:v>
                </c:pt>
                <c:pt idx="94" formatCode="0.000\ %">
                  <c:v>2.9179044861772942E-2</c:v>
                </c:pt>
                <c:pt idx="95" formatCode="0.000\ %">
                  <c:v>2.899205921726724E-2</c:v>
                </c:pt>
                <c:pt idx="96" formatCode="0.000\ %">
                  <c:v>2.8449830802929604E-2</c:v>
                </c:pt>
                <c:pt idx="97" formatCode="0.000\ %">
                  <c:v>2.3191789098959036E-2</c:v>
                </c:pt>
                <c:pt idx="98" formatCode="0.000\ %">
                  <c:v>2.0089521207319036E-2</c:v>
                </c:pt>
                <c:pt idx="99" formatCode="0.000\ %">
                  <c:v>2.049530766398076E-2</c:v>
                </c:pt>
                <c:pt idx="100" formatCode="0.000\ %">
                  <c:v>1.8457359840741157E-2</c:v>
                </c:pt>
                <c:pt idx="101" formatCode="0.000\ %">
                  <c:v>1.7331337686672121E-2</c:v>
                </c:pt>
                <c:pt idx="102" formatCode="0.000\ %">
                  <c:v>1.8111201019679474E-2</c:v>
                </c:pt>
                <c:pt idx="103" formatCode="0.000\ %">
                  <c:v>1.6850401659292021E-2</c:v>
                </c:pt>
                <c:pt idx="104" formatCode="0.000\ %">
                  <c:v>2.0383928345703881E-2</c:v>
                </c:pt>
                <c:pt idx="105" formatCode="0.000\ %">
                  <c:v>1.9975424844489231E-2</c:v>
                </c:pt>
                <c:pt idx="106" formatCode="0.000\ %">
                  <c:v>1.9525471308240113E-2</c:v>
                </c:pt>
                <c:pt idx="107" formatCode="0.000\ %">
                  <c:v>1.8975250713553635E-2</c:v>
                </c:pt>
                <c:pt idx="108" formatCode="0.000\ %">
                  <c:v>1.8992163673008766E-2</c:v>
                </c:pt>
                <c:pt idx="109" formatCode="0.000\ %">
                  <c:v>1.9353482456649383E-2</c:v>
                </c:pt>
                <c:pt idx="110" formatCode="0.000\ %">
                  <c:v>1.9376080281155075E-2</c:v>
                </c:pt>
                <c:pt idx="111" formatCode="0.000\ %">
                  <c:v>1.7516667236013569E-2</c:v>
                </c:pt>
                <c:pt idx="112" formatCode="0.000\ %">
                  <c:v>1.7589781419753928E-2</c:v>
                </c:pt>
                <c:pt idx="113" formatCode="0.000\ %">
                  <c:v>1.7766291449162155E-2</c:v>
                </c:pt>
                <c:pt idx="114" formatCode="0.000\ %">
                  <c:v>1.7467464608074391E-2</c:v>
                </c:pt>
                <c:pt idx="115" formatCode="0.000\ %">
                  <c:v>1.7637786616440873E-2</c:v>
                </c:pt>
                <c:pt idx="116" formatCode="0.000\ %">
                  <c:v>1.7734501730722291E-2</c:v>
                </c:pt>
                <c:pt idx="117" formatCode="0.000\ %">
                  <c:v>1.7651044463712368E-2</c:v>
                </c:pt>
                <c:pt idx="118" formatCode="0.000\ %">
                  <c:v>1.6760747131576815E-2</c:v>
                </c:pt>
                <c:pt idx="119" formatCode="0.000\ %">
                  <c:v>1.6781078061761406E-2</c:v>
                </c:pt>
                <c:pt idx="120" formatCode="0.000\ %">
                  <c:v>1.6793120516459582E-2</c:v>
                </c:pt>
                <c:pt idx="121" formatCode="0.000\ %">
                  <c:v>1.7197161715645431E-2</c:v>
                </c:pt>
                <c:pt idx="122" formatCode="0.000\ %">
                  <c:v>1.7761415507526548E-2</c:v>
                </c:pt>
                <c:pt idx="123" formatCode="0.000\ %">
                  <c:v>1.7979378372007471E-2</c:v>
                </c:pt>
                <c:pt idx="124" formatCode="0.000\ %">
                  <c:v>1.8153356222605669E-2</c:v>
                </c:pt>
                <c:pt idx="125" formatCode="0.000\ %">
                  <c:v>1.8185783008921264E-2</c:v>
                </c:pt>
                <c:pt idx="126" formatCode="0.000\ %">
                  <c:v>1.7699589073643014E-2</c:v>
                </c:pt>
                <c:pt idx="127" formatCode="0.000\ %">
                  <c:v>1.7613090868554455E-2</c:v>
                </c:pt>
                <c:pt idx="128" formatCode="0.000\ %">
                  <c:v>1.2034020728169953E-2</c:v>
                </c:pt>
                <c:pt idx="129" formatCode="0.000\ %">
                  <c:v>1.2384650642843898E-2</c:v>
                </c:pt>
                <c:pt idx="130" formatCode="0.000\ %">
                  <c:v>1.2649210471029322E-2</c:v>
                </c:pt>
                <c:pt idx="131" formatCode="0.000\ %">
                  <c:v>1.2631315724690671E-2</c:v>
                </c:pt>
                <c:pt idx="132" formatCode="0.000\ %">
                  <c:v>1.2508207677661235E-2</c:v>
                </c:pt>
                <c:pt idx="133" formatCode="0.000\ %">
                  <c:v>1.2226994477626318E-2</c:v>
                </c:pt>
                <c:pt idx="134" formatCode="0.000\ %">
                  <c:v>1.1956207691082715E-2</c:v>
                </c:pt>
                <c:pt idx="135" formatCode="0.000\ %">
                  <c:v>1.1876535193640713E-2</c:v>
                </c:pt>
                <c:pt idx="136" formatCode="0.000\ %">
                  <c:v>1.1472954197478215E-2</c:v>
                </c:pt>
                <c:pt idx="137" formatCode="0.000\ %">
                  <c:v>9.9221151154001968E-3</c:v>
                </c:pt>
                <c:pt idx="138" formatCode="0.000\ %">
                  <c:v>1.0088317528749302E-2</c:v>
                </c:pt>
                <c:pt idx="139" formatCode="0.000\ %">
                  <c:v>1.0143165267784705E-2</c:v>
                </c:pt>
                <c:pt idx="140" formatCode="0.000\ %">
                  <c:v>9.5278828544425771E-3</c:v>
                </c:pt>
                <c:pt idx="141" formatCode="0.000\ %">
                  <c:v>1.0068796446785114E-2</c:v>
                </c:pt>
                <c:pt idx="142" formatCode="0.000\ %">
                  <c:v>1.0308741093257433E-2</c:v>
                </c:pt>
                <c:pt idx="143" formatCode="0.000\ %">
                  <c:v>1.0818554398881106E-2</c:v>
                </c:pt>
                <c:pt idx="144" formatCode="0.000\ %">
                  <c:v>1.0934410343091798E-2</c:v>
                </c:pt>
                <c:pt idx="145" formatCode="0.000\ %">
                  <c:v>1.0812036304446961E-2</c:v>
                </c:pt>
                <c:pt idx="146" formatCode="0.000\ %">
                  <c:v>1.0764716210250986E-2</c:v>
                </c:pt>
                <c:pt idx="147" formatCode="0.000\ %">
                  <c:v>1.0921831111379914E-2</c:v>
                </c:pt>
                <c:pt idx="148" formatCode="0.000\ %">
                  <c:v>1.2140961265736966E-2</c:v>
                </c:pt>
                <c:pt idx="149" formatCode="0.000\ %">
                  <c:v>1.220132968032661E-2</c:v>
                </c:pt>
                <c:pt idx="150" formatCode="0.000\ %">
                  <c:v>1.3153538242019884E-2</c:v>
                </c:pt>
                <c:pt idx="151" formatCode="0.000\ %">
                  <c:v>1.3200356618074895E-2</c:v>
                </c:pt>
                <c:pt idx="152" formatCode="0.000\ %">
                  <c:v>1.5085276058629535E-2</c:v>
                </c:pt>
                <c:pt idx="153" formatCode="0.000\ %">
                  <c:v>1.5886173222830167E-2</c:v>
                </c:pt>
                <c:pt idx="154" formatCode="0.000\ %">
                  <c:v>1.7088953650531823E-2</c:v>
                </c:pt>
                <c:pt idx="155" formatCode="0.000\ %">
                  <c:v>1.7010488939250765E-2</c:v>
                </c:pt>
                <c:pt idx="156" formatCode="0.000\ %">
                  <c:v>1.7209392107232303E-2</c:v>
                </c:pt>
                <c:pt idx="157" formatCode="0.000\ %">
                  <c:v>1.9904631096501844E-2</c:v>
                </c:pt>
                <c:pt idx="158" formatCode="0.000\ %">
                  <c:v>2.0058744172127115E-2</c:v>
                </c:pt>
                <c:pt idx="159" formatCode="0.000\ %">
                  <c:v>2.0399318007969638E-2</c:v>
                </c:pt>
                <c:pt idx="160" formatCode="0.000\ %">
                  <c:v>2.0492733544076318E-2</c:v>
                </c:pt>
                <c:pt idx="161" formatCode="0.000\ %">
                  <c:v>2.0499164757294134E-2</c:v>
                </c:pt>
                <c:pt idx="162" formatCode="0.000\ %">
                  <c:v>2.0345058932073019E-2</c:v>
                </c:pt>
                <c:pt idx="163" formatCode="0.000\ %">
                  <c:v>2.103087084859526E-2</c:v>
                </c:pt>
                <c:pt idx="164" formatCode="0.000\ %">
                  <c:v>2.1042724904763315E-2</c:v>
                </c:pt>
                <c:pt idx="165" formatCode="0.000\ %">
                  <c:v>2.132309681138983E-2</c:v>
                </c:pt>
                <c:pt idx="166" formatCode="0.000\ %">
                  <c:v>2.097104118782318E-2</c:v>
                </c:pt>
                <c:pt idx="167" formatCode="0.000\ %">
                  <c:v>2.0427409824995822E-2</c:v>
                </c:pt>
                <c:pt idx="168" formatCode="0.000\ %">
                  <c:v>2.0443025295416761E-2</c:v>
                </c:pt>
                <c:pt idx="169" formatCode="0.000\ %">
                  <c:v>2.0403109511183144E-2</c:v>
                </c:pt>
                <c:pt idx="170" formatCode="0.000\ %">
                  <c:v>2.0871063736763822E-2</c:v>
                </c:pt>
                <c:pt idx="171" formatCode="0.000\ %">
                  <c:v>2.0837057001487271E-2</c:v>
                </c:pt>
                <c:pt idx="172" formatCode="0.000\ %">
                  <c:v>2.0527876201299734E-2</c:v>
                </c:pt>
                <c:pt idx="173" formatCode="0.000\ %">
                  <c:v>2.0358881270206859E-2</c:v>
                </c:pt>
                <c:pt idx="174" formatCode="0.000\ %">
                  <c:v>1.9757929746946162E-2</c:v>
                </c:pt>
                <c:pt idx="175" formatCode="0.000\ %">
                  <c:v>2.0369957721554435E-2</c:v>
                </c:pt>
                <c:pt idx="176" formatCode="0.000\ %">
                  <c:v>1.9541386882356668E-2</c:v>
                </c:pt>
                <c:pt idx="177" formatCode="0.000\ %">
                  <c:v>1.9299367632106993E-2</c:v>
                </c:pt>
                <c:pt idx="178" formatCode="0.000\ %">
                  <c:v>1.8714053655279308E-2</c:v>
                </c:pt>
                <c:pt idx="179" formatCode="0.000\ %">
                  <c:v>1.8824837524105804E-2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08-2541-A406-DB7E9F0E0609}"/>
            </c:ext>
          </c:extLst>
        </c:ser>
        <c:ser>
          <c:idx val="5"/>
          <c:order val="5"/>
          <c:tx>
            <c:strRef>
              <c:f>'Figures 2'!$AU$3</c:f>
              <c:strCache>
                <c:ptCount val="1"/>
                <c:pt idx="0">
                  <c:v>MV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2'!$AU$4:$AU$183</c:f>
              <c:numCache>
                <c:formatCode>General</c:formatCode>
                <c:ptCount val="180"/>
                <c:pt idx="24" formatCode="0.000\ %">
                  <c:v>1.4428364113509574E-2</c:v>
                </c:pt>
                <c:pt idx="25" formatCode="0.000\ %">
                  <c:v>1.3489442166740513E-2</c:v>
                </c:pt>
                <c:pt idx="26" formatCode="0.000\ %">
                  <c:v>1.2069341496925266E-2</c:v>
                </c:pt>
                <c:pt idx="27" formatCode="0.000\ %">
                  <c:v>1.2111961695077531E-2</c:v>
                </c:pt>
                <c:pt idx="28" formatCode="0.000\ %">
                  <c:v>1.1590404613862428E-2</c:v>
                </c:pt>
                <c:pt idx="29" formatCode="0.000\ %">
                  <c:v>1.059945784351745E-2</c:v>
                </c:pt>
                <c:pt idx="30" formatCode="0.000\ %">
                  <c:v>1.0133301945714704E-2</c:v>
                </c:pt>
                <c:pt idx="31" formatCode="0.000\ %">
                  <c:v>1.0126482955081055E-2</c:v>
                </c:pt>
                <c:pt idx="32" formatCode="0.000\ %">
                  <c:v>1.0240745908475443E-2</c:v>
                </c:pt>
                <c:pt idx="33" formatCode="0.000\ %">
                  <c:v>1.0427098513537431E-2</c:v>
                </c:pt>
                <c:pt idx="34" formatCode="0.000\ %">
                  <c:v>1.0322191418755748E-2</c:v>
                </c:pt>
                <c:pt idx="35" formatCode="0.000\ %">
                  <c:v>1.0643763534492319E-2</c:v>
                </c:pt>
                <c:pt idx="36" formatCode="0.000\ %">
                  <c:v>1.0418777646696581E-2</c:v>
                </c:pt>
                <c:pt idx="37" formatCode="0.000\ %">
                  <c:v>1.0408341655155005E-2</c:v>
                </c:pt>
                <c:pt idx="38" formatCode="0.000\ %">
                  <c:v>1.0117209682415949E-2</c:v>
                </c:pt>
                <c:pt idx="39" formatCode="0.000\ %">
                  <c:v>9.7667677099354099E-3</c:v>
                </c:pt>
                <c:pt idx="40" formatCode="0.000\ %">
                  <c:v>9.896078189384757E-3</c:v>
                </c:pt>
                <c:pt idx="41" formatCode="0.000\ %">
                  <c:v>1.0879248953044453E-2</c:v>
                </c:pt>
                <c:pt idx="42" formatCode="0.000\ %">
                  <c:v>1.0225014479972738E-2</c:v>
                </c:pt>
                <c:pt idx="43" formatCode="0.000\ %">
                  <c:v>9.2334464738019258E-3</c:v>
                </c:pt>
                <c:pt idx="44" formatCode="0.000\ %">
                  <c:v>9.3290386821641615E-3</c:v>
                </c:pt>
                <c:pt idx="45" formatCode="0.000\ %">
                  <c:v>9.2587055717613786E-3</c:v>
                </c:pt>
                <c:pt idx="46" formatCode="0.000\ %">
                  <c:v>9.2938325215998537E-3</c:v>
                </c:pt>
                <c:pt idx="47" formatCode="0.000\ %">
                  <c:v>9.2815545667541081E-3</c:v>
                </c:pt>
                <c:pt idx="48" formatCode="0.000\ %">
                  <c:v>9.4280279931461333E-3</c:v>
                </c:pt>
                <c:pt idx="49" formatCode="0.000\ %">
                  <c:v>9.4050348303410108E-3</c:v>
                </c:pt>
                <c:pt idx="50" formatCode="0.000\ %">
                  <c:v>9.3952903144939159E-3</c:v>
                </c:pt>
                <c:pt idx="51" formatCode="0.000\ %">
                  <c:v>9.1910998498774162E-3</c:v>
                </c:pt>
                <c:pt idx="52" formatCode="0.000\ %">
                  <c:v>9.1279429821251382E-3</c:v>
                </c:pt>
                <c:pt idx="53" formatCode="0.000\ %">
                  <c:v>8.7641134971177953E-3</c:v>
                </c:pt>
                <c:pt idx="54" formatCode="0.000\ %">
                  <c:v>9.4012061762437024E-3</c:v>
                </c:pt>
                <c:pt idx="55" formatCode="0.000\ %">
                  <c:v>9.6450003385361426E-3</c:v>
                </c:pt>
                <c:pt idx="56" formatCode="0.000\ %">
                  <c:v>9.4052712866811473E-3</c:v>
                </c:pt>
                <c:pt idx="57" formatCode="0.000\ %">
                  <c:v>9.2965083008528567E-3</c:v>
                </c:pt>
                <c:pt idx="58" formatCode="0.000\ %">
                  <c:v>9.1915472280202932E-3</c:v>
                </c:pt>
                <c:pt idx="59" formatCode="0.000\ %">
                  <c:v>8.7923493090027848E-3</c:v>
                </c:pt>
                <c:pt idx="60" formatCode="0.000\ %">
                  <c:v>8.4918106213225097E-3</c:v>
                </c:pt>
                <c:pt idx="61" formatCode="0.000\ %">
                  <c:v>9.390176154661832E-3</c:v>
                </c:pt>
                <c:pt idx="62" formatCode="0.000\ %">
                  <c:v>9.3937711629420179E-3</c:v>
                </c:pt>
                <c:pt idx="63" formatCode="0.000\ %">
                  <c:v>9.3708281449686303E-3</c:v>
                </c:pt>
                <c:pt idx="64" formatCode="0.000\ %">
                  <c:v>9.405325013002867E-3</c:v>
                </c:pt>
                <c:pt idx="65" formatCode="0.000\ %">
                  <c:v>8.9558963656440217E-3</c:v>
                </c:pt>
                <c:pt idx="66" formatCode="0.000\ %">
                  <c:v>1.2240935256337114E-2</c:v>
                </c:pt>
                <c:pt idx="67" formatCode="0.000\ %">
                  <c:v>1.2765381223431876E-2</c:v>
                </c:pt>
                <c:pt idx="68" formatCode="0.000\ %">
                  <c:v>1.3583596581677107E-2</c:v>
                </c:pt>
                <c:pt idx="69" formatCode="0.000\ %">
                  <c:v>1.8902544649028939E-2</c:v>
                </c:pt>
                <c:pt idx="70" formatCode="0.000\ %">
                  <c:v>1.9065131736838995E-2</c:v>
                </c:pt>
                <c:pt idx="71" formatCode="0.000\ %">
                  <c:v>2.1283565338685317E-2</c:v>
                </c:pt>
                <c:pt idx="72" formatCode="0.000\ %">
                  <c:v>2.4722478624505117E-2</c:v>
                </c:pt>
                <c:pt idx="73" formatCode="0.000\ %">
                  <c:v>2.4490584089613601E-2</c:v>
                </c:pt>
                <c:pt idx="74" formatCode="0.000\ %">
                  <c:v>2.6486706235277973E-2</c:v>
                </c:pt>
                <c:pt idx="75" formatCode="0.000\ %">
                  <c:v>2.6617589784309871E-2</c:v>
                </c:pt>
                <c:pt idx="76" formatCode="0.000\ %">
                  <c:v>2.9896112410122449E-2</c:v>
                </c:pt>
                <c:pt idx="77" formatCode="0.000\ %">
                  <c:v>2.9932944814658198E-2</c:v>
                </c:pt>
                <c:pt idx="78" formatCode="0.000\ %">
                  <c:v>3.0870570696559633E-2</c:v>
                </c:pt>
                <c:pt idx="79" formatCode="0.000\ %">
                  <c:v>3.2176406120039865E-2</c:v>
                </c:pt>
                <c:pt idx="80" formatCode="0.000\ %">
                  <c:v>3.2975506841567165E-2</c:v>
                </c:pt>
                <c:pt idx="81" formatCode="0.000\ %">
                  <c:v>3.3113350906833004E-2</c:v>
                </c:pt>
                <c:pt idx="82" formatCode="0.000\ %">
                  <c:v>3.3130323296824339E-2</c:v>
                </c:pt>
                <c:pt idx="83" formatCode="0.000\ %">
                  <c:v>3.3306244696792081E-2</c:v>
                </c:pt>
                <c:pt idx="84" formatCode="0.000\ %">
                  <c:v>3.4199759321218555E-2</c:v>
                </c:pt>
                <c:pt idx="85" formatCode="0.000\ %">
                  <c:v>3.3955824214135732E-2</c:v>
                </c:pt>
                <c:pt idx="86" formatCode="0.000\ %">
                  <c:v>3.3974755748393919E-2</c:v>
                </c:pt>
                <c:pt idx="87" formatCode="0.000\ %">
                  <c:v>3.4689440768588237E-2</c:v>
                </c:pt>
                <c:pt idx="88" formatCode="0.000\ %">
                  <c:v>3.4689176208984429E-2</c:v>
                </c:pt>
                <c:pt idx="89" formatCode="0.000\ %">
                  <c:v>3.4670943247346278E-2</c:v>
                </c:pt>
                <c:pt idx="90" formatCode="0.000\ %">
                  <c:v>3.3734225112722976E-2</c:v>
                </c:pt>
                <c:pt idx="91" formatCode="0.000\ %">
                  <c:v>3.3358323347734531E-2</c:v>
                </c:pt>
                <c:pt idx="92" formatCode="0.000\ %">
                  <c:v>3.3295501808332566E-2</c:v>
                </c:pt>
                <c:pt idx="93" formatCode="0.000\ %">
                  <c:v>2.9470087224211069E-2</c:v>
                </c:pt>
                <c:pt idx="94" formatCode="0.000\ %">
                  <c:v>2.8648787427105502E-2</c:v>
                </c:pt>
                <c:pt idx="95" formatCode="0.000\ %">
                  <c:v>2.4751655213887693E-2</c:v>
                </c:pt>
                <c:pt idx="96" formatCode="0.000\ %">
                  <c:v>2.3296476721448054E-2</c:v>
                </c:pt>
                <c:pt idx="97" formatCode="0.000\ %">
                  <c:v>2.303448024518101E-2</c:v>
                </c:pt>
                <c:pt idx="98" formatCode="0.000\ %">
                  <c:v>1.7562649688445595E-2</c:v>
                </c:pt>
                <c:pt idx="99" formatCode="0.000\ %">
                  <c:v>1.8438954244866367E-2</c:v>
                </c:pt>
                <c:pt idx="100" formatCode="0.000\ %">
                  <c:v>1.6135628876773511E-2</c:v>
                </c:pt>
                <c:pt idx="101" formatCode="0.000\ %">
                  <c:v>1.630462327327176E-2</c:v>
                </c:pt>
                <c:pt idx="102" formatCode="0.000\ %">
                  <c:v>1.7284020850824061E-2</c:v>
                </c:pt>
                <c:pt idx="103" formatCode="0.000\ %">
                  <c:v>1.6357960844992397E-2</c:v>
                </c:pt>
                <c:pt idx="104" formatCode="0.000\ %">
                  <c:v>1.812667382977752E-2</c:v>
                </c:pt>
                <c:pt idx="105" formatCode="0.000\ %">
                  <c:v>1.8273142613133831E-2</c:v>
                </c:pt>
                <c:pt idx="106" formatCode="0.000\ %">
                  <c:v>1.792989915846583E-2</c:v>
                </c:pt>
                <c:pt idx="107" formatCode="0.000\ %">
                  <c:v>1.7893253578798889E-2</c:v>
                </c:pt>
                <c:pt idx="108" formatCode="0.000\ %">
                  <c:v>1.6706107484931905E-2</c:v>
                </c:pt>
                <c:pt idx="109" formatCode="0.000\ %">
                  <c:v>1.6801060737539866E-2</c:v>
                </c:pt>
                <c:pt idx="110" formatCode="0.000\ %">
                  <c:v>1.6863242950648328E-2</c:v>
                </c:pt>
                <c:pt idx="111" formatCode="0.000\ %">
                  <c:v>1.6496892404842142E-2</c:v>
                </c:pt>
                <c:pt idx="112" formatCode="0.000\ %">
                  <c:v>1.6806343603286259E-2</c:v>
                </c:pt>
                <c:pt idx="113" formatCode="0.000\ %">
                  <c:v>1.6881936824101995E-2</c:v>
                </c:pt>
                <c:pt idx="114" formatCode="0.000\ %">
                  <c:v>1.6468385026810802E-2</c:v>
                </c:pt>
                <c:pt idx="115" formatCode="0.000\ %">
                  <c:v>1.6469378244927547E-2</c:v>
                </c:pt>
                <c:pt idx="116" formatCode="0.000\ %">
                  <c:v>1.6159705466265443E-2</c:v>
                </c:pt>
                <c:pt idx="117" formatCode="0.000\ %">
                  <c:v>1.6305691901100768E-2</c:v>
                </c:pt>
                <c:pt idx="118" formatCode="0.000\ %">
                  <c:v>1.5784997448058054E-2</c:v>
                </c:pt>
                <c:pt idx="119" formatCode="0.000\ %">
                  <c:v>1.5665576623414088E-2</c:v>
                </c:pt>
                <c:pt idx="120" formatCode="0.000\ %">
                  <c:v>1.5799365504135313E-2</c:v>
                </c:pt>
                <c:pt idx="121" formatCode="0.000\ %">
                  <c:v>1.5653948040850081E-2</c:v>
                </c:pt>
                <c:pt idx="122" formatCode="0.000\ %">
                  <c:v>1.6263899284484934E-2</c:v>
                </c:pt>
                <c:pt idx="123" formatCode="0.000\ %">
                  <c:v>1.5651142747555143E-2</c:v>
                </c:pt>
                <c:pt idx="124" formatCode="0.000\ %">
                  <c:v>1.5798287684924407E-2</c:v>
                </c:pt>
                <c:pt idx="125" formatCode="0.000\ %">
                  <c:v>1.6962649845834565E-2</c:v>
                </c:pt>
                <c:pt idx="126" formatCode="0.000\ %">
                  <c:v>1.5664629467758116E-2</c:v>
                </c:pt>
                <c:pt idx="127" formatCode="0.000\ %">
                  <c:v>1.5688379761840326E-2</c:v>
                </c:pt>
                <c:pt idx="128" formatCode="0.000\ %">
                  <c:v>1.1782178571903305E-2</c:v>
                </c:pt>
                <c:pt idx="129" formatCode="0.000\ %">
                  <c:v>1.1740273182064069E-2</c:v>
                </c:pt>
                <c:pt idx="130" formatCode="0.000\ %">
                  <c:v>1.1942415963777349E-2</c:v>
                </c:pt>
                <c:pt idx="131" formatCode="0.000\ %">
                  <c:v>1.1679753648625921E-2</c:v>
                </c:pt>
                <c:pt idx="132" formatCode="0.000\ %">
                  <c:v>1.1667634424405663E-2</c:v>
                </c:pt>
                <c:pt idx="133" formatCode="0.000\ %">
                  <c:v>1.173686015641689E-2</c:v>
                </c:pt>
                <c:pt idx="134" formatCode="0.000\ %">
                  <c:v>1.1699189316091525E-2</c:v>
                </c:pt>
                <c:pt idx="135" formatCode="0.000\ %">
                  <c:v>1.1888088996492777E-2</c:v>
                </c:pt>
                <c:pt idx="136" formatCode="0.000\ %">
                  <c:v>1.0918023414864812E-2</c:v>
                </c:pt>
                <c:pt idx="137" formatCode="0.000\ %">
                  <c:v>1.0186401324314689E-2</c:v>
                </c:pt>
                <c:pt idx="138" formatCode="0.000\ %">
                  <c:v>9.8374014725219061E-3</c:v>
                </c:pt>
                <c:pt idx="139" formatCode="0.000\ %">
                  <c:v>9.7526766270901559E-3</c:v>
                </c:pt>
                <c:pt idx="140" formatCode="0.000\ %">
                  <c:v>9.7993381321711294E-3</c:v>
                </c:pt>
                <c:pt idx="141" formatCode="0.000\ %">
                  <c:v>9.9134120443100607E-3</c:v>
                </c:pt>
                <c:pt idx="142" formatCode="0.000\ %">
                  <c:v>9.8999939925724749E-3</c:v>
                </c:pt>
                <c:pt idx="143" formatCode="0.000\ %">
                  <c:v>9.703763001903001E-3</c:v>
                </c:pt>
                <c:pt idx="144" formatCode="0.000\ %">
                  <c:v>9.9264068315240653E-3</c:v>
                </c:pt>
                <c:pt idx="145" formatCode="0.000\ %">
                  <c:v>1.5959820375392158E-2</c:v>
                </c:pt>
                <c:pt idx="146" formatCode="0.000\ %">
                  <c:v>1.5902210227154694E-2</c:v>
                </c:pt>
                <c:pt idx="147" formatCode="0.000\ %">
                  <c:v>1.5801700369740421E-2</c:v>
                </c:pt>
                <c:pt idx="148" formatCode="0.000\ %">
                  <c:v>1.744314406948121E-2</c:v>
                </c:pt>
                <c:pt idx="149" formatCode="0.000\ %">
                  <c:v>1.6733960918010091E-2</c:v>
                </c:pt>
                <c:pt idx="150" formatCode="0.000\ %">
                  <c:v>1.8380142012934343E-2</c:v>
                </c:pt>
                <c:pt idx="151" formatCode="0.000\ %">
                  <c:v>1.851457577247478E-2</c:v>
                </c:pt>
                <c:pt idx="152" formatCode="0.000\ %">
                  <c:v>1.9507120369259969E-2</c:v>
                </c:pt>
                <c:pt idx="153" formatCode="0.000\ %">
                  <c:v>2.0507806974785343E-2</c:v>
                </c:pt>
                <c:pt idx="154" formatCode="0.000\ %">
                  <c:v>2.0735743143160131E-2</c:v>
                </c:pt>
                <c:pt idx="155" formatCode="0.000\ %">
                  <c:v>2.0776925264933202E-2</c:v>
                </c:pt>
                <c:pt idx="156" formatCode="0.000\ %">
                  <c:v>2.0812530799715644E-2</c:v>
                </c:pt>
                <c:pt idx="157" formatCode="0.000\ %">
                  <c:v>2.186254972658103E-2</c:v>
                </c:pt>
                <c:pt idx="158" formatCode="0.000\ %">
                  <c:v>2.1927114989681303E-2</c:v>
                </c:pt>
                <c:pt idx="159" formatCode="0.000\ %">
                  <c:v>2.1648993169489213E-2</c:v>
                </c:pt>
                <c:pt idx="160" formatCode="0.000\ %">
                  <c:v>2.1673076281392496E-2</c:v>
                </c:pt>
                <c:pt idx="161" formatCode="0.000\ %">
                  <c:v>2.1653265833556784E-2</c:v>
                </c:pt>
                <c:pt idx="162" formatCode="0.000\ %">
                  <c:v>2.2035101118337588E-2</c:v>
                </c:pt>
                <c:pt idx="163" formatCode="0.000\ %">
                  <c:v>2.2427020749416639E-2</c:v>
                </c:pt>
                <c:pt idx="164" formatCode="0.000\ %">
                  <c:v>2.2408570874554397E-2</c:v>
                </c:pt>
                <c:pt idx="165" formatCode="0.000\ %">
                  <c:v>2.2541313211605386E-2</c:v>
                </c:pt>
                <c:pt idx="166" formatCode="0.000\ %">
                  <c:v>2.2890778115365235E-2</c:v>
                </c:pt>
                <c:pt idx="167" formatCode="0.000\ %">
                  <c:v>2.3868267311256092E-2</c:v>
                </c:pt>
                <c:pt idx="168" formatCode="0.000\ %">
                  <c:v>2.3826173144964772E-2</c:v>
                </c:pt>
                <c:pt idx="169" formatCode="0.000\ %">
                  <c:v>1.965779134678906E-2</c:v>
                </c:pt>
                <c:pt idx="170" formatCode="0.000\ %">
                  <c:v>1.9872863889459098E-2</c:v>
                </c:pt>
                <c:pt idx="171" formatCode="0.000\ %">
                  <c:v>1.960838806765413E-2</c:v>
                </c:pt>
                <c:pt idx="172" formatCode="0.000\ %">
                  <c:v>1.8961395075020572E-2</c:v>
                </c:pt>
                <c:pt idx="173" formatCode="0.000\ %">
                  <c:v>1.902679946581021E-2</c:v>
                </c:pt>
                <c:pt idx="174" formatCode="0.000\ %">
                  <c:v>1.8178851820529078E-2</c:v>
                </c:pt>
                <c:pt idx="175" formatCode="0.000\ %">
                  <c:v>1.7841421321354609E-2</c:v>
                </c:pt>
                <c:pt idx="176" formatCode="0.000\ %">
                  <c:v>1.7047298449054657E-2</c:v>
                </c:pt>
                <c:pt idx="177" formatCode="0.000\ %">
                  <c:v>1.5990466132762528E-2</c:v>
                </c:pt>
                <c:pt idx="178" formatCode="0.000\ %">
                  <c:v>1.5738701701684916E-2</c:v>
                </c:pt>
                <c:pt idx="179" formatCode="0.000\ %">
                  <c:v>1.5599764350273307E-2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08-2541-A406-DB7E9F0E0609}"/>
            </c:ext>
          </c:extLst>
        </c:ser>
        <c:ser>
          <c:idx val="6"/>
          <c:order val="6"/>
          <c:tx>
            <c:strRef>
              <c:f>'Figures 2'!$AV$3</c:f>
              <c:strCache>
                <c:ptCount val="1"/>
                <c:pt idx="0">
                  <c:v>CMV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2'!$AV$4:$AV$183</c:f>
              <c:numCache>
                <c:formatCode>General</c:formatCode>
                <c:ptCount val="180"/>
                <c:pt idx="24" formatCode="0.000\ %">
                  <c:v>2.1226445800743093E-2</c:v>
                </c:pt>
                <c:pt idx="25" formatCode="0.000\ %">
                  <c:v>2.1207992997903654E-2</c:v>
                </c:pt>
                <c:pt idx="26" formatCode="0.000\ %">
                  <c:v>2.0426724911220533E-2</c:v>
                </c:pt>
                <c:pt idx="27" formatCode="0.000\ %">
                  <c:v>2.028872339279323E-2</c:v>
                </c:pt>
                <c:pt idx="28" formatCode="0.000\ %">
                  <c:v>2.0084620262018713E-2</c:v>
                </c:pt>
                <c:pt idx="29" formatCode="0.000\ %">
                  <c:v>1.9279126811161635E-2</c:v>
                </c:pt>
                <c:pt idx="30" formatCode="0.000\ %">
                  <c:v>1.9314478141734405E-2</c:v>
                </c:pt>
                <c:pt idx="31" formatCode="0.000\ %">
                  <c:v>1.9278307029378054E-2</c:v>
                </c:pt>
                <c:pt idx="32" formatCode="0.000\ %">
                  <c:v>1.9270441094689422E-2</c:v>
                </c:pt>
                <c:pt idx="33" formatCode="0.000\ %">
                  <c:v>1.9397734764813872E-2</c:v>
                </c:pt>
                <c:pt idx="34" formatCode="0.000\ %">
                  <c:v>1.9818060426748645E-2</c:v>
                </c:pt>
                <c:pt idx="35" formatCode="0.000\ %">
                  <c:v>2.1100569321366593E-2</c:v>
                </c:pt>
                <c:pt idx="36" formatCode="0.000\ %">
                  <c:v>2.0889742358516518E-2</c:v>
                </c:pt>
                <c:pt idx="37" formatCode="0.000\ %">
                  <c:v>2.0299460728654461E-2</c:v>
                </c:pt>
                <c:pt idx="38" formatCode="0.000\ %">
                  <c:v>1.9922984846390181E-2</c:v>
                </c:pt>
                <c:pt idx="39" formatCode="0.000\ %">
                  <c:v>1.8882829872708874E-2</c:v>
                </c:pt>
                <c:pt idx="40" formatCode="0.000\ %">
                  <c:v>1.7954173475961725E-2</c:v>
                </c:pt>
                <c:pt idx="41" formatCode="0.000\ %">
                  <c:v>1.884399169410168E-2</c:v>
                </c:pt>
                <c:pt idx="42" formatCode="0.000\ %">
                  <c:v>1.6627113628426029E-2</c:v>
                </c:pt>
                <c:pt idx="43" formatCode="0.000\ %">
                  <c:v>1.6385106626894744E-2</c:v>
                </c:pt>
                <c:pt idx="44" formatCode="0.000\ %">
                  <c:v>1.9454744462462367E-2</c:v>
                </c:pt>
                <c:pt idx="45" formatCode="0.000\ %">
                  <c:v>1.9770150954778017E-2</c:v>
                </c:pt>
                <c:pt idx="46" formatCode="0.000\ %">
                  <c:v>1.9123791897347229E-2</c:v>
                </c:pt>
                <c:pt idx="47" formatCode="0.000\ %">
                  <c:v>1.97411131562375E-2</c:v>
                </c:pt>
                <c:pt idx="48" formatCode="0.000\ %">
                  <c:v>1.9708235029070639E-2</c:v>
                </c:pt>
                <c:pt idx="49" formatCode="0.000\ %">
                  <c:v>1.9267979928591975E-2</c:v>
                </c:pt>
                <c:pt idx="50" formatCode="0.000\ %">
                  <c:v>1.935546654913755E-2</c:v>
                </c:pt>
                <c:pt idx="51" formatCode="0.000\ %">
                  <c:v>1.9353079734344476E-2</c:v>
                </c:pt>
                <c:pt idx="52" formatCode="0.000\ %">
                  <c:v>1.9169464836305741E-2</c:v>
                </c:pt>
                <c:pt idx="53" formatCode="0.000\ %">
                  <c:v>1.9199957077826041E-2</c:v>
                </c:pt>
                <c:pt idx="54" formatCode="0.000\ %">
                  <c:v>1.9522070121520081E-2</c:v>
                </c:pt>
                <c:pt idx="55" formatCode="0.000\ %">
                  <c:v>1.9744106713554602E-2</c:v>
                </c:pt>
                <c:pt idx="56" formatCode="0.000\ %">
                  <c:v>1.9857147343112679E-2</c:v>
                </c:pt>
                <c:pt idx="57" formatCode="0.000\ %">
                  <c:v>1.997387801861562E-2</c:v>
                </c:pt>
                <c:pt idx="58" formatCode="0.000\ %">
                  <c:v>1.9713552817441835E-2</c:v>
                </c:pt>
                <c:pt idx="59" formatCode="0.000\ %">
                  <c:v>1.823634907563032E-2</c:v>
                </c:pt>
                <c:pt idx="60" formatCode="0.000\ %">
                  <c:v>1.8170156604367181E-2</c:v>
                </c:pt>
                <c:pt idx="61" formatCode="0.000\ %">
                  <c:v>1.8284357571963041E-2</c:v>
                </c:pt>
                <c:pt idx="62" formatCode="0.000\ %">
                  <c:v>1.8252314903892369E-2</c:v>
                </c:pt>
                <c:pt idx="63" formatCode="0.000\ %">
                  <c:v>1.7733523784438921E-2</c:v>
                </c:pt>
                <c:pt idx="64" formatCode="0.000\ %">
                  <c:v>1.742870403220844E-2</c:v>
                </c:pt>
                <c:pt idx="65" formatCode="0.000\ %">
                  <c:v>1.6815149657161948E-2</c:v>
                </c:pt>
                <c:pt idx="66" formatCode="0.000\ %">
                  <c:v>1.8632615143788101E-2</c:v>
                </c:pt>
                <c:pt idx="67" formatCode="0.000\ %">
                  <c:v>1.9019046323177944E-2</c:v>
                </c:pt>
                <c:pt idx="68" formatCode="0.000\ %">
                  <c:v>1.5394601675658058E-2</c:v>
                </c:pt>
                <c:pt idx="69" formatCode="0.000\ %">
                  <c:v>1.9249835855253021E-2</c:v>
                </c:pt>
                <c:pt idx="70" formatCode="0.000\ %">
                  <c:v>1.8729425126158005E-2</c:v>
                </c:pt>
                <c:pt idx="71" formatCode="0.000\ %">
                  <c:v>2.0975027064498612E-2</c:v>
                </c:pt>
                <c:pt idx="72" formatCode="0.000\ %">
                  <c:v>2.4459022324287247E-2</c:v>
                </c:pt>
                <c:pt idx="73" formatCode="0.000\ %">
                  <c:v>2.4870050197699018E-2</c:v>
                </c:pt>
                <c:pt idx="74" formatCode="0.000\ %">
                  <c:v>2.6371451948930771E-2</c:v>
                </c:pt>
                <c:pt idx="75" formatCode="0.000\ %">
                  <c:v>2.6663539810188232E-2</c:v>
                </c:pt>
                <c:pt idx="76" formatCode="0.000\ %">
                  <c:v>3.0532276981274857E-2</c:v>
                </c:pt>
                <c:pt idx="77" formatCode="0.000\ %">
                  <c:v>3.0924277699356836E-2</c:v>
                </c:pt>
                <c:pt idx="78" formatCode="0.000\ %">
                  <c:v>3.2292349793408302E-2</c:v>
                </c:pt>
                <c:pt idx="79" formatCode="0.000\ %">
                  <c:v>3.3331452113251399E-2</c:v>
                </c:pt>
                <c:pt idx="80" formatCode="0.000\ %">
                  <c:v>3.4040625980207066E-2</c:v>
                </c:pt>
                <c:pt idx="81" formatCode="0.000\ %">
                  <c:v>3.4143898576308999E-2</c:v>
                </c:pt>
                <c:pt idx="82" formatCode="0.000\ %">
                  <c:v>3.4031079246297107E-2</c:v>
                </c:pt>
                <c:pt idx="83" formatCode="0.000\ %">
                  <c:v>3.4266511530051183E-2</c:v>
                </c:pt>
                <c:pt idx="84" formatCode="0.000\ %">
                  <c:v>3.5038414009852061E-2</c:v>
                </c:pt>
                <c:pt idx="85" formatCode="0.000\ %">
                  <c:v>3.4820354996900088E-2</c:v>
                </c:pt>
                <c:pt idx="86" formatCode="0.000\ %">
                  <c:v>3.482301763020345E-2</c:v>
                </c:pt>
                <c:pt idx="87" formatCode="0.000\ %">
                  <c:v>3.5868663251169504E-2</c:v>
                </c:pt>
                <c:pt idx="88" formatCode="0.000\ %">
                  <c:v>3.5860298463430341E-2</c:v>
                </c:pt>
                <c:pt idx="89" formatCode="0.000\ %">
                  <c:v>3.5846419941887434E-2</c:v>
                </c:pt>
                <c:pt idx="90" formatCode="0.000\ %">
                  <c:v>3.4838424115572503E-2</c:v>
                </c:pt>
                <c:pt idx="91" formatCode="0.000\ %">
                  <c:v>3.440944378686013E-2</c:v>
                </c:pt>
                <c:pt idx="92" formatCode="0.000\ %">
                  <c:v>3.4633970676979778E-2</c:v>
                </c:pt>
                <c:pt idx="93" formatCode="0.000\ %">
                  <c:v>3.0701216252560806E-2</c:v>
                </c:pt>
                <c:pt idx="94" formatCode="0.000\ %">
                  <c:v>2.9851975867261238E-2</c:v>
                </c:pt>
                <c:pt idx="95" formatCode="0.000\ %">
                  <c:v>2.6115529809195903E-2</c:v>
                </c:pt>
                <c:pt idx="96" formatCode="0.000\ %">
                  <c:v>2.4962845426299438E-2</c:v>
                </c:pt>
                <c:pt idx="97" formatCode="0.000\ %">
                  <c:v>2.2681590877884222E-2</c:v>
                </c:pt>
                <c:pt idx="98" formatCode="0.000\ %">
                  <c:v>1.757530653536046E-2</c:v>
                </c:pt>
                <c:pt idx="99" formatCode="0.000\ %">
                  <c:v>1.8591981003132814E-2</c:v>
                </c:pt>
                <c:pt idx="100" formatCode="0.000\ %">
                  <c:v>1.6179246069363846E-2</c:v>
                </c:pt>
                <c:pt idx="101" formatCode="0.000\ %">
                  <c:v>1.6171725214597525E-2</c:v>
                </c:pt>
                <c:pt idx="102" formatCode="0.000\ %">
                  <c:v>1.6813282131186651E-2</c:v>
                </c:pt>
                <c:pt idx="103" formatCode="0.000\ %">
                  <c:v>1.619321811234075E-2</c:v>
                </c:pt>
                <c:pt idx="104" formatCode="0.000\ %">
                  <c:v>1.9696546802311619E-2</c:v>
                </c:pt>
                <c:pt idx="105" formatCode="0.000\ %">
                  <c:v>1.969147692208411E-2</c:v>
                </c:pt>
                <c:pt idx="106" formatCode="0.000\ %">
                  <c:v>1.9408504326655571E-2</c:v>
                </c:pt>
                <c:pt idx="107" formatCode="0.000\ %">
                  <c:v>1.9319414759595095E-2</c:v>
                </c:pt>
                <c:pt idx="108" formatCode="0.000\ %">
                  <c:v>1.8623852973340144E-2</c:v>
                </c:pt>
                <c:pt idx="109" formatCode="0.000\ %">
                  <c:v>1.8993020229009051E-2</c:v>
                </c:pt>
                <c:pt idx="110" formatCode="0.000\ %">
                  <c:v>1.8895839322850942E-2</c:v>
                </c:pt>
                <c:pt idx="111" formatCode="0.000\ %">
                  <c:v>1.7465907578375614E-2</c:v>
                </c:pt>
                <c:pt idx="112" formatCode="0.000\ %">
                  <c:v>1.7628303680662611E-2</c:v>
                </c:pt>
                <c:pt idx="113" formatCode="0.000\ %">
                  <c:v>1.7741084730082936E-2</c:v>
                </c:pt>
                <c:pt idx="114" formatCode="0.000\ %">
                  <c:v>1.7421736066706182E-2</c:v>
                </c:pt>
                <c:pt idx="115" formatCode="0.000\ %">
                  <c:v>1.7677107866683462E-2</c:v>
                </c:pt>
                <c:pt idx="116" formatCode="0.000\ %">
                  <c:v>1.7064529396686047E-2</c:v>
                </c:pt>
                <c:pt idx="117" formatCode="0.000\ %">
                  <c:v>1.7161495064165394E-2</c:v>
                </c:pt>
                <c:pt idx="118" formatCode="0.000\ %">
                  <c:v>1.639811980542414E-2</c:v>
                </c:pt>
                <c:pt idx="119" formatCode="0.000\ %">
                  <c:v>1.6378799571315317E-2</c:v>
                </c:pt>
                <c:pt idx="120" formatCode="0.000\ %">
                  <c:v>1.6371672706360359E-2</c:v>
                </c:pt>
                <c:pt idx="121" formatCode="0.000\ %">
                  <c:v>1.6439934828284531E-2</c:v>
                </c:pt>
                <c:pt idx="122" formatCode="0.000\ %">
                  <c:v>1.7606729651158032E-2</c:v>
                </c:pt>
                <c:pt idx="123" formatCode="0.000\ %">
                  <c:v>1.7246864999055162E-2</c:v>
                </c:pt>
                <c:pt idx="124" formatCode="0.000\ %">
                  <c:v>1.7235787972922394E-2</c:v>
                </c:pt>
                <c:pt idx="125" formatCode="0.000\ %">
                  <c:v>1.7107576948151904E-2</c:v>
                </c:pt>
                <c:pt idx="126" formatCode="0.000\ %">
                  <c:v>1.6085984065900533E-2</c:v>
                </c:pt>
                <c:pt idx="127" formatCode="0.000\ %">
                  <c:v>1.6081743179305684E-2</c:v>
                </c:pt>
                <c:pt idx="128" formatCode="0.000\ %">
                  <c:v>1.0513824558666399E-2</c:v>
                </c:pt>
                <c:pt idx="129" formatCode="0.000\ %">
                  <c:v>1.0788173020541586E-2</c:v>
                </c:pt>
                <c:pt idx="130" formatCode="0.000\ %">
                  <c:v>1.1524298755037651E-2</c:v>
                </c:pt>
                <c:pt idx="131" formatCode="0.000\ %">
                  <c:v>1.1514768558491921E-2</c:v>
                </c:pt>
                <c:pt idx="132" formatCode="0.000\ %">
                  <c:v>1.1509629395347304E-2</c:v>
                </c:pt>
                <c:pt idx="133" formatCode="0.000\ %">
                  <c:v>1.1335134702779007E-2</c:v>
                </c:pt>
                <c:pt idx="134" formatCode="0.000\ %">
                  <c:v>1.1141747121855405E-2</c:v>
                </c:pt>
                <c:pt idx="135" formatCode="0.000\ %">
                  <c:v>1.1160182093584161E-2</c:v>
                </c:pt>
                <c:pt idx="136" formatCode="0.000\ %">
                  <c:v>1.0658934360999765E-2</c:v>
                </c:pt>
                <c:pt idx="137" formatCode="0.000\ %">
                  <c:v>1.0021467013536779E-2</c:v>
                </c:pt>
                <c:pt idx="138" formatCode="0.000\ %">
                  <c:v>1.0019117845159787E-2</c:v>
                </c:pt>
                <c:pt idx="139" formatCode="0.000\ %">
                  <c:v>9.9252100527976658E-3</c:v>
                </c:pt>
                <c:pt idx="140" formatCode="0.000\ %">
                  <c:v>9.1582388618948896E-3</c:v>
                </c:pt>
                <c:pt idx="141" formatCode="0.000\ %">
                  <c:v>9.4723468434801516E-3</c:v>
                </c:pt>
                <c:pt idx="142" formatCode="0.000\ %">
                  <c:v>9.4600673969318424E-3</c:v>
                </c:pt>
                <c:pt idx="143" formatCode="0.000\ %">
                  <c:v>9.3234235381884061E-3</c:v>
                </c:pt>
                <c:pt idx="144" formatCode="0.000\ %">
                  <c:v>9.560005339629786E-3</c:v>
                </c:pt>
                <c:pt idx="145" formatCode="0.000\ %">
                  <c:v>1.5228091635638584E-2</c:v>
                </c:pt>
                <c:pt idx="146" formatCode="0.000\ %">
                  <c:v>1.4758853900151411E-2</c:v>
                </c:pt>
                <c:pt idx="147" formatCode="0.000\ %">
                  <c:v>1.5246907071085919E-2</c:v>
                </c:pt>
                <c:pt idx="148" formatCode="0.000\ %">
                  <c:v>1.7492767608936893E-2</c:v>
                </c:pt>
                <c:pt idx="149" formatCode="0.000\ %">
                  <c:v>1.7497333349535425E-2</c:v>
                </c:pt>
                <c:pt idx="150" formatCode="0.000\ %">
                  <c:v>1.8606654859272841E-2</c:v>
                </c:pt>
                <c:pt idx="151" formatCode="0.000\ %">
                  <c:v>1.8596465250936143E-2</c:v>
                </c:pt>
                <c:pt idx="152" formatCode="0.000\ %">
                  <c:v>1.9870161998376386E-2</c:v>
                </c:pt>
                <c:pt idx="153" formatCode="0.000\ %">
                  <c:v>2.0591346731513006E-2</c:v>
                </c:pt>
                <c:pt idx="154" formatCode="0.000\ %">
                  <c:v>2.093692975997509E-2</c:v>
                </c:pt>
                <c:pt idx="155" formatCode="0.000\ %">
                  <c:v>2.0910119799935702E-2</c:v>
                </c:pt>
                <c:pt idx="156" formatCode="0.000\ %">
                  <c:v>2.0901100575833009E-2</c:v>
                </c:pt>
                <c:pt idx="157" formatCode="0.000\ %">
                  <c:v>2.2678543560595704E-2</c:v>
                </c:pt>
                <c:pt idx="158" formatCode="0.000\ %">
                  <c:v>2.2759635085434823E-2</c:v>
                </c:pt>
                <c:pt idx="159" formatCode="0.000\ %">
                  <c:v>2.2693224150824122E-2</c:v>
                </c:pt>
                <c:pt idx="160" formatCode="0.000\ %">
                  <c:v>2.2632753797266099E-2</c:v>
                </c:pt>
                <c:pt idx="161" formatCode="0.000\ %">
                  <c:v>2.2589561495551129E-2</c:v>
                </c:pt>
                <c:pt idx="162" formatCode="0.000\ %">
                  <c:v>2.3314814716367201E-2</c:v>
                </c:pt>
                <c:pt idx="163" formatCode="0.000\ %">
                  <c:v>2.3922342988566329E-2</c:v>
                </c:pt>
                <c:pt idx="164" formatCode="0.000\ %">
                  <c:v>2.3929423234187439E-2</c:v>
                </c:pt>
                <c:pt idx="165" formatCode="0.000\ %">
                  <c:v>2.4555825663568044E-2</c:v>
                </c:pt>
                <c:pt idx="166" formatCode="0.000\ %">
                  <c:v>2.4696742012948393E-2</c:v>
                </c:pt>
                <c:pt idx="167" formatCode="0.000\ %">
                  <c:v>2.5582718829034467E-2</c:v>
                </c:pt>
                <c:pt idx="168" formatCode="0.000\ %">
                  <c:v>2.5409905502390532E-2</c:v>
                </c:pt>
                <c:pt idx="169" formatCode="0.000\ %">
                  <c:v>2.187683267257283E-2</c:v>
                </c:pt>
                <c:pt idx="170" formatCode="0.000\ %">
                  <c:v>2.2564284647334242E-2</c:v>
                </c:pt>
                <c:pt idx="171" formatCode="0.000\ %">
                  <c:v>2.2399019400397915E-2</c:v>
                </c:pt>
                <c:pt idx="172" formatCode="0.000\ %">
                  <c:v>2.1279359587978504E-2</c:v>
                </c:pt>
                <c:pt idx="173" formatCode="0.000\ %">
                  <c:v>2.1266100427537966E-2</c:v>
                </c:pt>
                <c:pt idx="174" formatCode="0.000\ %">
                  <c:v>2.0615959210533046E-2</c:v>
                </c:pt>
                <c:pt idx="175" formatCode="0.000\ %">
                  <c:v>2.1242412156442701E-2</c:v>
                </c:pt>
                <c:pt idx="176" formatCode="0.000\ %">
                  <c:v>2.0578870062239386E-2</c:v>
                </c:pt>
                <c:pt idx="177" formatCode="0.000\ %">
                  <c:v>2.0149222293734285E-2</c:v>
                </c:pt>
                <c:pt idx="178" formatCode="0.000\ %">
                  <c:v>2.0205419748900916E-2</c:v>
                </c:pt>
                <c:pt idx="179" formatCode="0.000\ %">
                  <c:v>2.0325858035608126E-2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08-2541-A406-DB7E9F0E0609}"/>
            </c:ext>
          </c:extLst>
        </c:ser>
        <c:ser>
          <c:idx val="7"/>
          <c:order val="7"/>
          <c:tx>
            <c:strRef>
              <c:f>'Figures 2'!$AW$3</c:f>
              <c:strCache>
                <c:ptCount val="1"/>
                <c:pt idx="0">
                  <c:v>COH</c:v>
                </c:pt>
              </c:strCache>
            </c:strRef>
          </c:tx>
          <c:spPr>
            <a:ln w="22225" cap="rnd" cmpd="sng" algn="ctr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'Figures 2'!$AO$4:$AO$183</c:f>
              <c:numCache>
                <c:formatCode>m/d/yyyy</c:formatCode>
                <c:ptCount val="18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42308</c:v>
                </c:pt>
                <c:pt idx="154">
                  <c:v>42338</c:v>
                </c:pt>
                <c:pt idx="155">
                  <c:v>42369</c:v>
                </c:pt>
                <c:pt idx="156">
                  <c:v>42400</c:v>
                </c:pt>
                <c:pt idx="157">
                  <c:v>42429</c:v>
                </c:pt>
                <c:pt idx="158">
                  <c:v>42460</c:v>
                </c:pt>
                <c:pt idx="159">
                  <c:v>42490</c:v>
                </c:pt>
                <c:pt idx="160">
                  <c:v>42521</c:v>
                </c:pt>
                <c:pt idx="161">
                  <c:v>42551</c:v>
                </c:pt>
                <c:pt idx="162">
                  <c:v>42582</c:v>
                </c:pt>
                <c:pt idx="163">
                  <c:v>42613</c:v>
                </c:pt>
                <c:pt idx="164">
                  <c:v>42643</c:v>
                </c:pt>
                <c:pt idx="165">
                  <c:v>42674</c:v>
                </c:pt>
                <c:pt idx="166">
                  <c:v>42704</c:v>
                </c:pt>
                <c:pt idx="167">
                  <c:v>42735</c:v>
                </c:pt>
                <c:pt idx="168">
                  <c:v>42766</c:v>
                </c:pt>
                <c:pt idx="169">
                  <c:v>42794</c:v>
                </c:pt>
                <c:pt idx="170">
                  <c:v>42825</c:v>
                </c:pt>
                <c:pt idx="171">
                  <c:v>42855</c:v>
                </c:pt>
                <c:pt idx="172">
                  <c:v>42886</c:v>
                </c:pt>
                <c:pt idx="173">
                  <c:v>42916</c:v>
                </c:pt>
                <c:pt idx="174">
                  <c:v>42947</c:v>
                </c:pt>
                <c:pt idx="175">
                  <c:v>42978</c:v>
                </c:pt>
                <c:pt idx="176">
                  <c:v>43008</c:v>
                </c:pt>
                <c:pt idx="177">
                  <c:v>43039</c:v>
                </c:pt>
                <c:pt idx="178">
                  <c:v>43069</c:v>
                </c:pt>
                <c:pt idx="179">
                  <c:v>43100</c:v>
                </c:pt>
              </c:numCache>
            </c:numRef>
          </c:cat>
          <c:val>
            <c:numRef>
              <c:f>'Figures 2'!$AW$4:$AW$183</c:f>
              <c:numCache>
                <c:formatCode>General</c:formatCode>
                <c:ptCount val="180"/>
                <c:pt idx="24" formatCode="0.000\ %">
                  <c:v>1.6226281904902624E-2</c:v>
                </c:pt>
                <c:pt idx="25" formatCode="0.000\ %">
                  <c:v>1.5624658153212059E-2</c:v>
                </c:pt>
                <c:pt idx="26" formatCode="0.000\ %">
                  <c:v>1.4411558510547319E-2</c:v>
                </c:pt>
                <c:pt idx="27" formatCode="0.000\ %">
                  <c:v>1.4074740170872582E-2</c:v>
                </c:pt>
                <c:pt idx="28" formatCode="0.000\ %">
                  <c:v>1.4097685283695831E-2</c:v>
                </c:pt>
                <c:pt idx="29" formatCode="0.000\ %">
                  <c:v>1.3755953858193469E-2</c:v>
                </c:pt>
                <c:pt idx="30" formatCode="0.000\ %">
                  <c:v>1.430615750335942E-2</c:v>
                </c:pt>
                <c:pt idx="31" formatCode="0.000\ %">
                  <c:v>1.4300850375739693E-2</c:v>
                </c:pt>
                <c:pt idx="32" formatCode="0.000\ %">
                  <c:v>1.4227088203228147E-2</c:v>
                </c:pt>
                <c:pt idx="33" formatCode="0.000\ %">
                  <c:v>1.4208044206262115E-2</c:v>
                </c:pt>
                <c:pt idx="34" formatCode="0.000\ %">
                  <c:v>1.4087337713089235E-2</c:v>
                </c:pt>
                <c:pt idx="35" formatCode="0.000\ %">
                  <c:v>1.482000087856639E-2</c:v>
                </c:pt>
                <c:pt idx="36" formatCode="0.000\ %">
                  <c:v>1.4418267697681952E-2</c:v>
                </c:pt>
                <c:pt idx="37" formatCode="0.000\ %">
                  <c:v>1.4448219817128774E-2</c:v>
                </c:pt>
                <c:pt idx="38" formatCode="0.000\ %">
                  <c:v>1.4483575689226516E-2</c:v>
                </c:pt>
                <c:pt idx="39" formatCode="0.000\ %">
                  <c:v>1.2770962298948613E-2</c:v>
                </c:pt>
                <c:pt idx="40" formatCode="0.000\ %">
                  <c:v>1.1699731504700831E-2</c:v>
                </c:pt>
                <c:pt idx="41" formatCode="0.000\ %">
                  <c:v>1.3260131289690655E-2</c:v>
                </c:pt>
                <c:pt idx="42" formatCode="0.000\ %">
                  <c:v>1.2951886547597703E-2</c:v>
                </c:pt>
                <c:pt idx="43" formatCode="0.000\ %">
                  <c:v>1.2722802648148446E-2</c:v>
                </c:pt>
                <c:pt idx="44" formatCode="0.000\ %">
                  <c:v>1.4188028883092724E-2</c:v>
                </c:pt>
                <c:pt idx="45" formatCode="0.000\ %">
                  <c:v>1.4165324151676132E-2</c:v>
                </c:pt>
                <c:pt idx="46" formatCode="0.000\ %">
                  <c:v>1.3949331384566211E-2</c:v>
                </c:pt>
                <c:pt idx="47" formatCode="0.000\ %">
                  <c:v>1.3927351498266585E-2</c:v>
                </c:pt>
                <c:pt idx="48" formatCode="0.000\ %">
                  <c:v>1.3868426362366501E-2</c:v>
                </c:pt>
                <c:pt idx="49" formatCode="0.000\ %">
                  <c:v>1.377612274947684E-2</c:v>
                </c:pt>
                <c:pt idx="50" formatCode="0.000\ %">
                  <c:v>1.3962263425569643E-2</c:v>
                </c:pt>
                <c:pt idx="51" formatCode="0.000\ %">
                  <c:v>1.4141700772990968E-2</c:v>
                </c:pt>
                <c:pt idx="52" formatCode="0.000\ %">
                  <c:v>1.3703439980578304E-2</c:v>
                </c:pt>
                <c:pt idx="53" formatCode="0.000\ %">
                  <c:v>1.3224752072748092E-2</c:v>
                </c:pt>
                <c:pt idx="54" formatCode="0.000\ %">
                  <c:v>1.2477849689427464E-2</c:v>
                </c:pt>
                <c:pt idx="55" formatCode="0.000\ %">
                  <c:v>1.2919755657383172E-2</c:v>
                </c:pt>
                <c:pt idx="56" formatCode="0.000\ %">
                  <c:v>1.3210660000979207E-2</c:v>
                </c:pt>
                <c:pt idx="57" formatCode="0.000\ %">
                  <c:v>1.302370987354674E-2</c:v>
                </c:pt>
                <c:pt idx="58" formatCode="0.000\ %">
                  <c:v>1.3012104461215203E-2</c:v>
                </c:pt>
                <c:pt idx="59" formatCode="0.000\ %">
                  <c:v>1.205627861480907E-2</c:v>
                </c:pt>
                <c:pt idx="60" formatCode="0.000\ %">
                  <c:v>1.235802545181176E-2</c:v>
                </c:pt>
                <c:pt idx="61" formatCode="0.000\ %">
                  <c:v>1.2610727732150754E-2</c:v>
                </c:pt>
                <c:pt idx="62" formatCode="0.000\ %">
                  <c:v>1.2544274647245833E-2</c:v>
                </c:pt>
                <c:pt idx="63" formatCode="0.000\ %">
                  <c:v>1.2705539216201215E-2</c:v>
                </c:pt>
                <c:pt idx="64" formatCode="0.000\ %">
                  <c:v>1.2737286064540165E-2</c:v>
                </c:pt>
                <c:pt idx="65" formatCode="0.000\ %">
                  <c:v>1.1884100252885737E-2</c:v>
                </c:pt>
                <c:pt idx="66" formatCode="0.000\ %">
                  <c:v>1.4409501954237128E-2</c:v>
                </c:pt>
                <c:pt idx="67" formatCode="0.000\ %">
                  <c:v>1.487317478561339E-2</c:v>
                </c:pt>
                <c:pt idx="68" formatCode="0.000\ %">
                  <c:v>1.3148226161347211E-2</c:v>
                </c:pt>
                <c:pt idx="69" formatCode="0.000\ %">
                  <c:v>1.9054886789313746E-2</c:v>
                </c:pt>
                <c:pt idx="70" formatCode="0.000\ %">
                  <c:v>1.9045226032621588E-2</c:v>
                </c:pt>
                <c:pt idx="71" formatCode="0.000\ %">
                  <c:v>2.1509428272963649E-2</c:v>
                </c:pt>
                <c:pt idx="72" formatCode="0.000\ %">
                  <c:v>2.4892105549608742E-2</c:v>
                </c:pt>
                <c:pt idx="73" formatCode="0.000\ %">
                  <c:v>2.4687945487005338E-2</c:v>
                </c:pt>
                <c:pt idx="74" formatCode="0.000\ %">
                  <c:v>2.6292675884834981E-2</c:v>
                </c:pt>
                <c:pt idx="75" formatCode="0.000\ %">
                  <c:v>2.656515138705837E-2</c:v>
                </c:pt>
                <c:pt idx="76" formatCode="0.000\ %">
                  <c:v>3.0393637390372673E-2</c:v>
                </c:pt>
                <c:pt idx="77" formatCode="0.000\ %">
                  <c:v>3.053582930585692E-2</c:v>
                </c:pt>
                <c:pt idx="78" formatCode="0.000\ %">
                  <c:v>3.1960573886025453E-2</c:v>
                </c:pt>
                <c:pt idx="79" formatCode="0.000\ %">
                  <c:v>3.3159251380892929E-2</c:v>
                </c:pt>
                <c:pt idx="80" formatCode="0.000\ %">
                  <c:v>3.4220115155157743E-2</c:v>
                </c:pt>
                <c:pt idx="81" formatCode="0.000\ %">
                  <c:v>3.4599692910179024E-2</c:v>
                </c:pt>
                <c:pt idx="82" formatCode="0.000\ %">
                  <c:v>3.4567211469896435E-2</c:v>
                </c:pt>
                <c:pt idx="83" formatCode="0.000\ %">
                  <c:v>3.4684114711650699E-2</c:v>
                </c:pt>
                <c:pt idx="84" formatCode="0.000\ %">
                  <c:v>3.5597200002944307E-2</c:v>
                </c:pt>
                <c:pt idx="85" formatCode="0.000\ %">
                  <c:v>3.5371223303868875E-2</c:v>
                </c:pt>
                <c:pt idx="86" formatCode="0.000\ %">
                  <c:v>3.5380123556683331E-2</c:v>
                </c:pt>
                <c:pt idx="87" formatCode="0.000\ %">
                  <c:v>3.6119377195427883E-2</c:v>
                </c:pt>
                <c:pt idx="88" formatCode="0.000\ %">
                  <c:v>3.6144017309629253E-2</c:v>
                </c:pt>
                <c:pt idx="89" formatCode="0.000\ %">
                  <c:v>3.6105243455257625E-2</c:v>
                </c:pt>
                <c:pt idx="90" formatCode="0.000\ %">
                  <c:v>3.5213234070602832E-2</c:v>
                </c:pt>
                <c:pt idx="91" formatCode="0.000\ %">
                  <c:v>3.4680050684282551E-2</c:v>
                </c:pt>
                <c:pt idx="92" formatCode="0.000\ %">
                  <c:v>3.5006378858791459E-2</c:v>
                </c:pt>
                <c:pt idx="93" formatCode="0.000\ %">
                  <c:v>3.0598570985989375E-2</c:v>
                </c:pt>
                <c:pt idx="94" formatCode="0.000\ %">
                  <c:v>2.9490079959258085E-2</c:v>
                </c:pt>
                <c:pt idx="95" formatCode="0.000\ %">
                  <c:v>2.4998042874220468E-2</c:v>
                </c:pt>
                <c:pt idx="96" formatCode="0.000\ %">
                  <c:v>2.3914821956446074E-2</c:v>
                </c:pt>
                <c:pt idx="97" formatCode="0.000\ %">
                  <c:v>2.2841204492653769E-2</c:v>
                </c:pt>
                <c:pt idx="98" formatCode="0.000\ %">
                  <c:v>1.7435485327192066E-2</c:v>
                </c:pt>
                <c:pt idx="99" formatCode="0.000\ %">
                  <c:v>1.8823437649040816E-2</c:v>
                </c:pt>
                <c:pt idx="100" formatCode="0.000\ %">
                  <c:v>1.6670769114335234E-2</c:v>
                </c:pt>
                <c:pt idx="101" formatCode="0.000\ %">
                  <c:v>1.6702039218735386E-2</c:v>
                </c:pt>
                <c:pt idx="102" formatCode="0.000\ %">
                  <c:v>1.7674218108567695E-2</c:v>
                </c:pt>
                <c:pt idx="103" formatCode="0.000\ %">
                  <c:v>1.7009445374126912E-2</c:v>
                </c:pt>
                <c:pt idx="104" formatCode="0.000\ %">
                  <c:v>1.9320303638729108E-2</c:v>
                </c:pt>
                <c:pt idx="105" formatCode="0.000\ %">
                  <c:v>1.9424049355830787E-2</c:v>
                </c:pt>
                <c:pt idx="106" formatCode="0.000\ %">
                  <c:v>1.9103955266564752E-2</c:v>
                </c:pt>
                <c:pt idx="107" formatCode="0.000\ %">
                  <c:v>1.907738097147374E-2</c:v>
                </c:pt>
                <c:pt idx="108" formatCode="0.000\ %">
                  <c:v>1.8256170172975861E-2</c:v>
                </c:pt>
                <c:pt idx="109" formatCode="0.000\ %">
                  <c:v>1.8654049597690986E-2</c:v>
                </c:pt>
                <c:pt idx="110" formatCode="0.000\ %">
                  <c:v>1.8689678024203807E-2</c:v>
                </c:pt>
                <c:pt idx="111" formatCode="0.000\ %">
                  <c:v>1.7587068986109386E-2</c:v>
                </c:pt>
                <c:pt idx="112" formatCode="0.000\ %">
                  <c:v>1.7757007798177973E-2</c:v>
                </c:pt>
                <c:pt idx="113" formatCode="0.000\ %">
                  <c:v>1.7729181509291064E-2</c:v>
                </c:pt>
                <c:pt idx="114" formatCode="0.000\ %">
                  <c:v>1.7129567079151704E-2</c:v>
                </c:pt>
                <c:pt idx="115" formatCode="0.000\ %">
                  <c:v>1.7495942985704827E-2</c:v>
                </c:pt>
                <c:pt idx="116" formatCode="0.000\ %">
                  <c:v>1.6513998749166373E-2</c:v>
                </c:pt>
                <c:pt idx="117" formatCode="0.000\ %">
                  <c:v>1.6493580264951291E-2</c:v>
                </c:pt>
                <c:pt idx="118" formatCode="0.000\ %">
                  <c:v>1.5964622334778085E-2</c:v>
                </c:pt>
                <c:pt idx="119" formatCode="0.000\ %">
                  <c:v>1.5965432130607464E-2</c:v>
                </c:pt>
                <c:pt idx="120" formatCode="0.000\ %">
                  <c:v>1.5833244619497294E-2</c:v>
                </c:pt>
                <c:pt idx="121" formatCode="0.000\ %">
                  <c:v>1.5914021132770285E-2</c:v>
                </c:pt>
                <c:pt idx="122" formatCode="0.000\ %">
                  <c:v>1.7183322752854193E-2</c:v>
                </c:pt>
                <c:pt idx="123" formatCode="0.000\ %">
                  <c:v>1.6407370651160384E-2</c:v>
                </c:pt>
                <c:pt idx="124" formatCode="0.000\ %">
                  <c:v>1.6338749164568185E-2</c:v>
                </c:pt>
                <c:pt idx="125" formatCode="0.000\ %">
                  <c:v>1.6298488985983437E-2</c:v>
                </c:pt>
                <c:pt idx="126" formatCode="0.000\ %">
                  <c:v>1.5251673439332231E-2</c:v>
                </c:pt>
                <c:pt idx="127" formatCode="0.000\ %">
                  <c:v>1.5245659117762629E-2</c:v>
                </c:pt>
                <c:pt idx="128" formatCode="0.000\ %">
                  <c:v>1.0810452688858387E-2</c:v>
                </c:pt>
                <c:pt idx="129" formatCode="0.000\ %">
                  <c:v>1.05357969009281E-2</c:v>
                </c:pt>
                <c:pt idx="130" formatCode="0.000\ %">
                  <c:v>1.1629419595445868E-2</c:v>
                </c:pt>
                <c:pt idx="131" formatCode="0.000\ %">
                  <c:v>1.1619597480925279E-2</c:v>
                </c:pt>
                <c:pt idx="132" formatCode="0.000\ %">
                  <c:v>1.1476764456988956E-2</c:v>
                </c:pt>
                <c:pt idx="133" formatCode="0.000\ %">
                  <c:v>1.1359307211516264E-2</c:v>
                </c:pt>
                <c:pt idx="134" formatCode="0.000\ %">
                  <c:v>1.117014172027571E-2</c:v>
                </c:pt>
                <c:pt idx="135" formatCode="0.000\ %">
                  <c:v>1.1297423415078001E-2</c:v>
                </c:pt>
                <c:pt idx="136" formatCode="0.000\ %">
                  <c:v>1.0902300669305783E-2</c:v>
                </c:pt>
                <c:pt idx="137" formatCode="0.000\ %">
                  <c:v>1.0837197456706095E-2</c:v>
                </c:pt>
                <c:pt idx="138" formatCode="0.000\ %">
                  <c:v>1.0767131223247524E-2</c:v>
                </c:pt>
                <c:pt idx="139" formatCode="0.000\ %">
                  <c:v>1.0505287712898175E-2</c:v>
                </c:pt>
                <c:pt idx="140" formatCode="0.000\ %">
                  <c:v>1.00068427527388E-2</c:v>
                </c:pt>
                <c:pt idx="141" formatCode="0.000\ %">
                  <c:v>1.0167648274377534E-2</c:v>
                </c:pt>
                <c:pt idx="142" formatCode="0.000\ %">
                  <c:v>1.0173947788111202E-2</c:v>
                </c:pt>
                <c:pt idx="143" formatCode="0.000\ %">
                  <c:v>1.0030158326279194E-2</c:v>
                </c:pt>
                <c:pt idx="144" formatCode="0.000\ %">
                  <c:v>1.0094695096910229E-2</c:v>
                </c:pt>
                <c:pt idx="145" formatCode="0.000\ %">
                  <c:v>1.6990098961464049E-2</c:v>
                </c:pt>
                <c:pt idx="146" formatCode="0.000\ %">
                  <c:v>1.6459880450460523E-2</c:v>
                </c:pt>
                <c:pt idx="147" formatCode="0.000\ %">
                  <c:v>1.673223141741851E-2</c:v>
                </c:pt>
                <c:pt idx="148" formatCode="0.000\ %">
                  <c:v>1.8661355971061937E-2</c:v>
                </c:pt>
                <c:pt idx="149" formatCode="0.000\ %">
                  <c:v>1.8627497231957151E-2</c:v>
                </c:pt>
                <c:pt idx="150" formatCode="0.000\ %">
                  <c:v>1.9556260672299472E-2</c:v>
                </c:pt>
                <c:pt idx="151" formatCode="0.000\ %">
                  <c:v>1.9647529476884411E-2</c:v>
                </c:pt>
                <c:pt idx="152" formatCode="0.000\ %">
                  <c:v>2.1038111439062833E-2</c:v>
                </c:pt>
                <c:pt idx="153" formatCode="0.000\ %">
                  <c:v>2.191415526288246E-2</c:v>
                </c:pt>
                <c:pt idx="154" formatCode="0.000\ %">
                  <c:v>2.1956308405286576E-2</c:v>
                </c:pt>
                <c:pt idx="155" formatCode="0.000\ %">
                  <c:v>2.1955637049151915E-2</c:v>
                </c:pt>
                <c:pt idx="156" formatCode="0.000\ %">
                  <c:v>2.2029725631213564E-2</c:v>
                </c:pt>
                <c:pt idx="157" formatCode="0.000\ %">
                  <c:v>2.3269343803072221E-2</c:v>
                </c:pt>
                <c:pt idx="158" formatCode="0.000\ %">
                  <c:v>2.3269166099874991E-2</c:v>
                </c:pt>
                <c:pt idx="159" formatCode="0.000\ %">
                  <c:v>2.3243196424282988E-2</c:v>
                </c:pt>
                <c:pt idx="160" formatCode="0.000\ %">
                  <c:v>2.3186013067395667E-2</c:v>
                </c:pt>
                <c:pt idx="161" formatCode="0.000\ %">
                  <c:v>2.3157927785975942E-2</c:v>
                </c:pt>
                <c:pt idx="162" formatCode="0.000\ %">
                  <c:v>2.4465766735659068E-2</c:v>
                </c:pt>
                <c:pt idx="163" formatCode="0.000\ %">
                  <c:v>2.5006677200551226E-2</c:v>
                </c:pt>
                <c:pt idx="164" formatCode="0.000\ %">
                  <c:v>2.4982591059348361E-2</c:v>
                </c:pt>
                <c:pt idx="165" formatCode="0.000\ %">
                  <c:v>2.5270836154082474E-2</c:v>
                </c:pt>
                <c:pt idx="166" formatCode="0.000\ %">
                  <c:v>2.5460259666660139E-2</c:v>
                </c:pt>
                <c:pt idx="167" formatCode="0.000\ %">
                  <c:v>2.6562641672883136E-2</c:v>
                </c:pt>
                <c:pt idx="168" formatCode="0.000\ %">
                  <c:v>2.6476000400945512E-2</c:v>
                </c:pt>
                <c:pt idx="169" formatCode="0.000\ %">
                  <c:v>2.21647425477524E-2</c:v>
                </c:pt>
                <c:pt idx="170" formatCode="0.000\ %">
                  <c:v>2.2765148530079604E-2</c:v>
                </c:pt>
                <c:pt idx="171" formatCode="0.000\ %">
                  <c:v>2.2524085739730346E-2</c:v>
                </c:pt>
                <c:pt idx="172" formatCode="0.000\ %">
                  <c:v>2.1399189603149078E-2</c:v>
                </c:pt>
                <c:pt idx="173" formatCode="0.000\ %">
                  <c:v>2.136140782439826E-2</c:v>
                </c:pt>
                <c:pt idx="174" formatCode="0.000\ %">
                  <c:v>2.0448083291656007E-2</c:v>
                </c:pt>
                <c:pt idx="175" formatCode="0.000\ %">
                  <c:v>2.0239568723114183E-2</c:v>
                </c:pt>
                <c:pt idx="176" formatCode="0.000\ %">
                  <c:v>1.911830661401091E-2</c:v>
                </c:pt>
                <c:pt idx="177" formatCode="0.000\ %">
                  <c:v>1.8181710818002298E-2</c:v>
                </c:pt>
                <c:pt idx="178" formatCode="0.000\ %">
                  <c:v>1.8035343027706527E-2</c:v>
                </c:pt>
                <c:pt idx="179" formatCode="0.000\ %">
                  <c:v>1.8090691910414118E-2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608-2541-A406-DB7E9F0E0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832848"/>
        <c:axId val="1631834528"/>
      </c:lineChart>
      <c:dateAx>
        <c:axId val="1631832848"/>
        <c:scaling>
          <c:orientation val="minMax"/>
          <c:max val="42675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4528"/>
        <c:crosses val="autoZero"/>
        <c:auto val="0"/>
        <c:lblOffset val="100"/>
        <c:baseTimeUnit val="months"/>
        <c:majorUnit val="2"/>
        <c:majorTimeUnit val="years"/>
        <c:minorUnit val="1"/>
        <c:minorTimeUnit val="years"/>
      </c:dateAx>
      <c:valAx>
        <c:axId val="1631834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cap="none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Standard deviation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cap="none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nb-NO"/>
            </a:p>
          </c:txPr>
        </c:title>
        <c:numFmt formatCode="0%" sourceLinked="0"/>
        <c:majorTickMark val="cross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nb-NO"/>
          </a:p>
        </c:txPr>
        <c:crossAx val="1631832848"/>
        <c:crosses val="autoZero"/>
        <c:crossBetween val="between"/>
      </c:valAx>
      <c:spPr>
        <a:noFill/>
        <a:ln w="9525">
          <a:solidFill>
            <a:sysClr val="windowText" lastClr="000000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280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414865</xdr:colOff>
      <xdr:row>0</xdr:row>
      <xdr:rowOff>63501</xdr:rowOff>
    </xdr:from>
    <xdr:ext cx="2345267" cy="4015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92B5931C-C72D-6B49-8A73-720F1179E7C5}"/>
                </a:ext>
              </a:extLst>
            </xdr:cNvPr>
            <xdr:cNvSpPr txBox="1"/>
          </xdr:nvSpPr>
          <xdr:spPr>
            <a:xfrm>
              <a:off x="9210089" y="63501"/>
              <a:ext cx="2345267" cy="4015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en-US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𝑭</m:t>
                        </m:r>
                      </m:e>
                      <m:sub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𝑭𝑪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   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𝒕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sub>
                      <m:sup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𝑵𝑶𝑲</m:t>
                        </m:r>
                      </m:sup>
                    </m:sSubSup>
                    <m:r>
                      <a:rPr lang="nb-NO" sz="11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sSubSup>
                      <m:sSubSupPr>
                        <m:ctrlP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𝑺</m:t>
                        </m:r>
                      </m:e>
                      <m:sub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𝑭𝑪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   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  <m:sup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𝑵𝑶𝑲</m:t>
                        </m:r>
                      </m:sup>
                    </m:sSubSup>
                    <m:r>
                      <a:rPr lang="nb-NO" sz="11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+</m:t>
                        </m:r>
                        <m:sSubSup>
                          <m:sSubSupPr>
                            <m:ctrlP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SupPr>
                          <m:e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𝒊</m:t>
                            </m:r>
                          </m:e>
                          <m:sub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𝒕</m:t>
                            </m:r>
                          </m:sub>
                          <m:sup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𝑵𝑶𝑲</m:t>
                            </m:r>
                          </m:sup>
                        </m:sSubSup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+</m:t>
                        </m:r>
                        <m:sSubSup>
                          <m:sSubSupPr>
                            <m:ctrlP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SupPr>
                          <m:e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𝒊</m:t>
                            </m:r>
                          </m:e>
                          <m:sub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𝒕</m:t>
                            </m:r>
                          </m:sub>
                          <m:sup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𝑭𝑪</m:t>
                            </m:r>
                          </m:sup>
                        </m:sSubSup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en-US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92B5931C-C72D-6B49-8A73-720F1179E7C5}"/>
                </a:ext>
              </a:extLst>
            </xdr:cNvPr>
            <xdr:cNvSpPr txBox="1"/>
          </xdr:nvSpPr>
          <xdr:spPr>
            <a:xfrm>
              <a:off x="9210089" y="63501"/>
              <a:ext cx="2345267" cy="4015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nb-N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𝑭</a:t>
              </a:r>
              <a:r>
                <a:rPr lang="en-US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_(</a:t>
              </a:r>
              <a:r>
                <a:rPr lang="nb-N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𝑭𝑪,   𝒕+𝟏</a:t>
              </a:r>
              <a:r>
                <a:rPr lang="en-US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)</a:t>
              </a:r>
              <a:r>
                <a:rPr lang="nb-N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^𝑵𝑶𝑲=𝑺_(𝑭𝑪,   𝒕)^𝑵𝑶𝑲∗((𝟏+𝒊_𝒕^𝑵𝑶𝑲))/((𝟏+𝒊_𝒕^𝑭𝑪))</a:t>
              </a:r>
              <a:endParaRPr lang="en-US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778718</xdr:colOff>
      <xdr:row>4</xdr:row>
      <xdr:rowOff>69657</xdr:rowOff>
    </xdr:from>
    <xdr:to>
      <xdr:col>27</xdr:col>
      <xdr:colOff>340363</xdr:colOff>
      <xdr:row>30</xdr:row>
      <xdr:rowOff>149144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2CA7E0-1873-BD4C-B901-2A49A5BFCC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468120</xdr:colOff>
      <xdr:row>63</xdr:row>
      <xdr:rowOff>16261</xdr:rowOff>
    </xdr:from>
    <xdr:to>
      <xdr:col>27</xdr:col>
      <xdr:colOff>5579</xdr:colOff>
      <xdr:row>87</xdr:row>
      <xdr:rowOff>194061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0C4FF40-4EC0-864A-BD52-E5997AB323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742132</xdr:colOff>
      <xdr:row>33</xdr:row>
      <xdr:rowOff>24785</xdr:rowOff>
    </xdr:from>
    <xdr:to>
      <xdr:col>27</xdr:col>
      <xdr:colOff>487789</xdr:colOff>
      <xdr:row>59</xdr:row>
      <xdr:rowOff>161003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C23804-0245-974B-8D4D-B11D2380A2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658904</xdr:colOff>
      <xdr:row>89</xdr:row>
      <xdr:rowOff>180737</xdr:rowOff>
    </xdr:from>
    <xdr:to>
      <xdr:col>27</xdr:col>
      <xdr:colOff>76200</xdr:colOff>
      <xdr:row>114</xdr:row>
      <xdr:rowOff>132229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CF1EFE2-21E3-BA47-816A-03FB79642A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11</xdr:col>
      <xdr:colOff>228600</xdr:colOff>
      <xdr:row>0</xdr:row>
      <xdr:rowOff>190500</xdr:rowOff>
    </xdr:from>
    <xdr:ext cx="4528396" cy="4430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474ADF29-91B3-3B4B-968B-B85E94035F94}"/>
                </a:ext>
              </a:extLst>
            </xdr:cNvPr>
            <xdr:cNvSpPr txBox="1"/>
          </xdr:nvSpPr>
          <xdr:spPr>
            <a:xfrm>
              <a:off x="12992100" y="190500"/>
              <a:ext cx="4528396" cy="4430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b-NO" sz="11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𝑪𝒖𝒓𝒓𝒆𝒏𝒄𝒚</m:t>
                    </m:r>
                    <m:r>
                      <a:rPr lang="nb-NO" sz="11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nb-NO" sz="11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𝒆𝒙𝒑𝒐𝒔𝒖𝒓𝒆</m:t>
                    </m:r>
                    <m:d>
                      <m:dPr>
                        <m:ctrlP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Sup>
                          <m:sSubSupPr>
                            <m:ctrlP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SupPr>
                          <m:e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𝑹</m:t>
                            </m:r>
                          </m:e>
                          <m:sub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𝒑</m:t>
                            </m:r>
                          </m:sub>
                          <m:sup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𝑵𝑶𝑲</m:t>
                            </m:r>
                          </m:sup>
                        </m:sSubSup>
                      </m:e>
                    </m:d>
                    <m:r>
                      <a:rPr lang="nb-NO" sz="11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𝑽𝒂𝒓</m:t>
                        </m:r>
                        <m:d>
                          <m:dPr>
                            <m:ctrlP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Sup>
                              <m:sSubSupPr>
                                <m:ctrlPr>
                                  <a:rPr lang="nb-NO" sz="1100" b="1" i="1">
                                    <a:solidFill>
                                      <a:schemeClr val="bg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SupPr>
                              <m:e>
                                <m:r>
                                  <a:rPr lang="nb-NO" sz="1100" b="1" i="1">
                                    <a:solidFill>
                                      <a:schemeClr val="bg1"/>
                                    </a:solidFill>
                                    <a:latin typeface="Cambria Math" panose="02040503050406030204" pitchFamily="18" charset="0"/>
                                  </a:rPr>
                                  <m:t>𝑹</m:t>
                                </m:r>
                              </m:e>
                              <m:sub>
                                <m:r>
                                  <a:rPr lang="nb-NO" sz="1100" b="1" i="1">
                                    <a:solidFill>
                                      <a:schemeClr val="bg1"/>
                                    </a:solidFill>
                                    <a:latin typeface="Cambria Math" panose="02040503050406030204" pitchFamily="18" charset="0"/>
                                  </a:rPr>
                                  <m:t>𝒑</m:t>
                                </m:r>
                              </m:sub>
                              <m:sup>
                                <m:r>
                                  <a:rPr lang="nb-NO" sz="1100" b="1" i="1">
                                    <a:solidFill>
                                      <a:schemeClr val="bg1"/>
                                    </a:solidFill>
                                    <a:latin typeface="Cambria Math" panose="02040503050406030204" pitchFamily="18" charset="0"/>
                                  </a:rPr>
                                  <m:t>𝑵𝑶𝑲</m:t>
                                </m:r>
                              </m:sup>
                            </m:sSubSup>
                          </m:e>
                        </m:d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𝑽𝒂𝒓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(</m:t>
                        </m:r>
                        <m:sSubSup>
                          <m:sSubSupPr>
                            <m:ctrlP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SupPr>
                          <m:e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𝑹</m:t>
                            </m:r>
                          </m:e>
                          <m:sub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𝒑</m:t>
                            </m:r>
                          </m:sub>
                          <m:sup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𝑪𝒖𝒓𝒓𝒆𝒏𝒄𝒚</m:t>
                            </m:r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𝒃𝒂𝒔𝒌𝒆𝒕</m:t>
                            </m:r>
                          </m:sup>
                        </m:sSubSup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𝑽𝒂𝒓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(</m:t>
                        </m:r>
                        <m:sSubSup>
                          <m:sSubSupPr>
                            <m:ctrlP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SupPr>
                          <m:e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𝑹</m:t>
                            </m:r>
                          </m:e>
                          <m:sub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𝒑</m:t>
                            </m:r>
                          </m:sub>
                          <m:sup>
                            <m:r>
                              <a:rPr lang="nb-NO" sz="11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𝑵𝑶𝑲</m:t>
                            </m:r>
                          </m:sup>
                        </m:sSubSup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en-US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474ADF29-91B3-3B4B-968B-B85E94035F94}"/>
                </a:ext>
              </a:extLst>
            </xdr:cNvPr>
            <xdr:cNvSpPr txBox="1"/>
          </xdr:nvSpPr>
          <xdr:spPr>
            <a:xfrm>
              <a:off x="12992100" y="190500"/>
              <a:ext cx="4528396" cy="4430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𝑪𝒖𝒓𝒓𝒆𝒏𝒄𝒚 𝒆𝒙𝒑𝒐𝒔𝒖𝒓𝒆(𝑹_𝒑^𝑵𝑶𝑲 )=(𝑽𝒂𝒓(𝑹_𝒑^𝑵𝑶𝑲 )−𝑽𝒂𝒓(𝑹_𝒑^(𝑪𝒖𝒓𝒓𝒆𝒏𝒄𝒚 𝒃𝒂𝒔𝒌𝒆𝒕)))/(𝑽𝒂𝒓(𝑹_𝒑^𝑵𝑶𝑲))</a:t>
              </a:r>
              <a:endParaRPr lang="en-US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276156</xdr:colOff>
      <xdr:row>2</xdr:row>
      <xdr:rowOff>7262</xdr:rowOff>
    </xdr:from>
    <xdr:ext cx="3510541" cy="5476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795AA0C-D443-814B-A18A-4C189D12E2EE}"/>
                </a:ext>
              </a:extLst>
            </xdr:cNvPr>
            <xdr:cNvSpPr txBox="1"/>
          </xdr:nvSpPr>
          <xdr:spPr>
            <a:xfrm>
              <a:off x="3293862" y="403409"/>
              <a:ext cx="3510541" cy="5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en-US" sz="14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nb-NO" sz="14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𝒓</m:t>
                        </m:r>
                      </m:e>
                      <m:sub>
                        <m:r>
                          <a:rPr lang="nb-NO" sz="14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𝒊</m:t>
                        </m:r>
                        <m:r>
                          <a:rPr lang="nb-NO" sz="14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 </m:t>
                        </m:r>
                        <m:r>
                          <a:rPr lang="nb-NO" sz="14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𝒕</m:t>
                        </m:r>
                        <m:r>
                          <a:rPr lang="nb-NO" sz="14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nb-NO" sz="14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sub>
                      <m:sup>
                        <m:r>
                          <a:rPr lang="nb-NO" sz="14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𝑵𝑶𝑲</m:t>
                        </m:r>
                      </m:sup>
                    </m:sSubSup>
                    <m:r>
                      <a:rPr lang="nb-NO" sz="14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b-NO" sz="14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Sup>
                          <m:sSubSupPr>
                            <m:ctrlP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SupPr>
                          <m:e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𝑺</m:t>
                            </m:r>
                          </m:e>
                          <m:sub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𝒊</m:t>
                            </m:r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 </m:t>
                            </m:r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𝒕</m:t>
                            </m:r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𝟏</m:t>
                            </m:r>
                          </m:sub>
                          <m:sup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𝑵𝑶𝑲</m:t>
                            </m:r>
                          </m:sup>
                        </m:sSubSup>
                      </m:num>
                      <m:den>
                        <m:sSubSup>
                          <m:sSubSupPr>
                            <m:ctrlP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SupPr>
                          <m:e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𝑺</m:t>
                            </m:r>
                          </m:e>
                          <m:sub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𝒊</m:t>
                            </m:r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 </m:t>
                            </m:r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𝒕</m:t>
                            </m:r>
                          </m:sub>
                          <m:sup>
                            <m:r>
                              <a:rPr lang="nb-NO" sz="1400" b="1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𝑵𝑶𝑲</m:t>
                            </m:r>
                          </m:sup>
                        </m:sSubSup>
                      </m:den>
                    </m:f>
                    <m:r>
                      <a:rPr lang="nb-NO" sz="14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−</m:t>
                    </m:r>
                    <m:r>
                      <a:rPr lang="nb-NO" sz="14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n-US" sz="14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795AA0C-D443-814B-A18A-4C189D12E2EE}"/>
                </a:ext>
              </a:extLst>
            </xdr:cNvPr>
            <xdr:cNvSpPr txBox="1"/>
          </xdr:nvSpPr>
          <xdr:spPr>
            <a:xfrm>
              <a:off x="3293862" y="403409"/>
              <a:ext cx="3510541" cy="5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nb-NO" sz="14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𝒓</a:t>
              </a:r>
              <a:r>
                <a:rPr lang="en-US" sz="14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_(</a:t>
              </a:r>
              <a:r>
                <a:rPr lang="nb-NO" sz="14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𝒊, 𝒕+𝟏</a:t>
              </a:r>
              <a:r>
                <a:rPr lang="en-US" sz="14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)</a:t>
              </a:r>
              <a:r>
                <a:rPr lang="nb-NO" sz="14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^𝑵𝑶𝑲=(𝑺_(𝒊, 𝒕+𝟏)^𝑵𝑶𝑲)/(𝑺_(𝒊, 𝒕)^𝑵𝑶𝑲 )−𝟏</a:t>
              </a:r>
              <a:endParaRPr lang="en-US" sz="14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13</xdr:col>
      <xdr:colOff>222229</xdr:colOff>
      <xdr:row>2</xdr:row>
      <xdr:rowOff>59187</xdr:rowOff>
    </xdr:from>
    <xdr:ext cx="4089401" cy="353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31CBC997-A27D-E749-9D40-887FA14316FB}"/>
                </a:ext>
              </a:extLst>
            </xdr:cNvPr>
            <xdr:cNvSpPr txBox="1"/>
          </xdr:nvSpPr>
          <xdr:spPr>
            <a:xfrm>
              <a:off x="10160853" y="455334"/>
              <a:ext cx="4089401" cy="353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nb-NO" sz="1100" b="1">
                  <a:solidFill>
                    <a:schemeClr val="bg1"/>
                  </a:solidFill>
                </a:rPr>
                <a:t>Normalized</a:t>
              </a:r>
              <a:r>
                <a:rPr lang="nb-NO" sz="1100" b="1" baseline="0">
                  <a:solidFill>
                    <a:schemeClr val="bg1"/>
                  </a:solidFill>
                </a:rPr>
                <a:t> p</a:t>
              </a:r>
              <a:r>
                <a:rPr lang="nb-NO" sz="1100" b="1">
                  <a:solidFill>
                    <a:schemeClr val="bg1"/>
                  </a:solidFill>
                </a:rPr>
                <a:t>ayoff</a:t>
              </a:r>
              <a:r>
                <a:rPr lang="nb-NO" sz="1100" b="1" baseline="0">
                  <a:solidFill>
                    <a:schemeClr val="bg1"/>
                  </a:solidFill>
                </a:rPr>
                <a:t> on a long position in Forward</a:t>
              </a:r>
              <a:r>
                <a:rPr lang="nb-NO" sz="1100" b="1">
                  <a:solidFill>
                    <a:schemeClr val="bg1"/>
                  </a:solidFill>
                </a:rPr>
                <a:t>:</a:t>
              </a:r>
              <a:br>
                <a:rPr lang="nb-NO" sz="1100" b="1" i="1">
                  <a:solidFill>
                    <a:schemeClr val="bg1"/>
                  </a:solidFill>
                  <a:latin typeface="Cambria Math" panose="02040503050406030204" pitchFamily="18" charset="0"/>
                </a:rPr>
              </a:b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b-NO" sz="11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sSub>
                      <m:sSubPr>
                        <m:ctrlPr>
                          <a:rPr lang="en-US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𝒇</m:t>
                        </m:r>
                      </m:e>
                      <m:sub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𝒊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𝒕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sub>
                    </m:sSub>
                    <m:r>
                      <a:rPr lang="nb-NO" sz="11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=(</m:t>
                    </m:r>
                    <m:sSub>
                      <m:sSubPr>
                        <m:ctrlPr>
                          <a:rPr lang="en-US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𝑺</m:t>
                        </m:r>
                      </m:e>
                      <m:sub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𝒊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𝒕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sub>
                    </m:sSub>
                    <m:sSub>
                      <m:sSubPr>
                        <m:ctrlPr>
                          <a:rPr lang="en-US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𝑭</m:t>
                        </m:r>
                      </m:e>
                      <m:sub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𝒊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𝒕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sub>
                    </m:sSub>
                    <m:r>
                      <a:rPr lang="nb-NO" sz="1100" b="1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)/</m:t>
                    </m:r>
                    <m:sSub>
                      <m:sSubPr>
                        <m:ctrlP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𝑺</m:t>
                        </m:r>
                      </m:e>
                      <m:sub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𝒊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nb-N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</m:oMath>
                </m:oMathPara>
              </a14:m>
              <a:endParaRPr lang="en-US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31CBC997-A27D-E749-9D40-887FA14316FB}"/>
                </a:ext>
              </a:extLst>
            </xdr:cNvPr>
            <xdr:cNvSpPr txBox="1"/>
          </xdr:nvSpPr>
          <xdr:spPr>
            <a:xfrm>
              <a:off x="10160853" y="455334"/>
              <a:ext cx="4089401" cy="353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nb-NO" sz="1100" b="1">
                  <a:solidFill>
                    <a:schemeClr val="bg1"/>
                  </a:solidFill>
                </a:rPr>
                <a:t>Normalized</a:t>
              </a:r>
              <a:r>
                <a:rPr lang="nb-NO" sz="1100" b="1" baseline="0">
                  <a:solidFill>
                    <a:schemeClr val="bg1"/>
                  </a:solidFill>
                </a:rPr>
                <a:t> p</a:t>
              </a:r>
              <a:r>
                <a:rPr lang="nb-NO" sz="1100" b="1">
                  <a:solidFill>
                    <a:schemeClr val="bg1"/>
                  </a:solidFill>
                </a:rPr>
                <a:t>ayoff</a:t>
              </a:r>
              <a:r>
                <a:rPr lang="nb-NO" sz="1100" b="1" baseline="0">
                  <a:solidFill>
                    <a:schemeClr val="bg1"/>
                  </a:solidFill>
                </a:rPr>
                <a:t> on a long position in Forward</a:t>
              </a:r>
              <a:r>
                <a:rPr lang="nb-NO" sz="1100" b="1">
                  <a:solidFill>
                    <a:schemeClr val="bg1"/>
                  </a:solidFill>
                </a:rPr>
                <a:t>:</a:t>
              </a:r>
              <a:br>
                <a:rPr lang="nb-NO" sz="1100" b="1" i="1">
                  <a:solidFill>
                    <a:schemeClr val="bg1"/>
                  </a:solidFill>
                  <a:latin typeface="Cambria Math" panose="02040503050406030204" pitchFamily="18" charset="0"/>
                </a:rPr>
              </a:br>
              <a:r>
                <a:rPr lang="nb-N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 𝒇</a:t>
              </a:r>
              <a:r>
                <a:rPr lang="en-US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_(</a:t>
              </a:r>
              <a:r>
                <a:rPr lang="nb-N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𝒊,𝒕+𝟏</a:t>
              </a:r>
              <a:r>
                <a:rPr lang="en-US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)</a:t>
              </a:r>
              <a:r>
                <a:rPr lang="nb-N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=(𝑺</a:t>
              </a:r>
              <a:r>
                <a:rPr lang="en-US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_(</a:t>
              </a:r>
              <a:r>
                <a:rPr lang="nb-N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𝒊,𝒕+𝟏</a:t>
              </a:r>
              <a:r>
                <a:rPr lang="en-US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) 〖</a:t>
              </a:r>
              <a:r>
                <a:rPr lang="nb-N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−𝑭</a:t>
              </a:r>
              <a:r>
                <a:rPr lang="en-US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〗_(</a:t>
              </a:r>
              <a:r>
                <a:rPr lang="nb-N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𝒊,𝒕+𝟏</a:t>
              </a:r>
              <a:r>
                <a:rPr lang="en-US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)</a:t>
              </a:r>
              <a:r>
                <a:rPr lang="nb-N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)/𝑺_(𝒊,𝒕)</a:t>
              </a:r>
              <a:endParaRPr lang="en-US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262282</xdr:colOff>
      <xdr:row>63</xdr:row>
      <xdr:rowOff>39206</xdr:rowOff>
    </xdr:from>
    <xdr:to>
      <xdr:col>27</xdr:col>
      <xdr:colOff>496956</xdr:colOff>
      <xdr:row>96</xdr:row>
      <xdr:rowOff>151850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2067C3-A7FE-9D40-A4D3-8E4DD3DFBC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128381</xdr:colOff>
      <xdr:row>36</xdr:row>
      <xdr:rowOff>47486</xdr:rowOff>
    </xdr:from>
    <xdr:to>
      <xdr:col>27</xdr:col>
      <xdr:colOff>439531</xdr:colOff>
      <xdr:row>59</xdr:row>
      <xdr:rowOff>178351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11E609-EEE5-0742-BAF3-D3A105B597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345593</xdr:colOff>
      <xdr:row>5</xdr:row>
      <xdr:rowOff>150753</xdr:rowOff>
    </xdr:from>
    <xdr:to>
      <xdr:col>27</xdr:col>
      <xdr:colOff>534979</xdr:colOff>
      <xdr:row>32</xdr:row>
      <xdr:rowOff>106559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A8F4DD-BD98-5E41-93CC-5E9B24D86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205684</xdr:colOff>
      <xdr:row>99</xdr:row>
      <xdr:rowOff>8834</xdr:rowOff>
    </xdr:from>
    <xdr:to>
      <xdr:col>27</xdr:col>
      <xdr:colOff>524565</xdr:colOff>
      <xdr:row>131</xdr:row>
      <xdr:rowOff>41413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B12151-D874-584B-9061-BC08A321C3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3E99E-1E3E-CD47-B539-494BFBB9129E}">
  <sheetPr>
    <tabColor theme="5"/>
  </sheetPr>
  <dimension ref="A1:W250"/>
  <sheetViews>
    <sheetView tabSelected="1" zoomScaleNormal="100" workbookViewId="0"/>
  </sheetViews>
  <sheetFormatPr baseColWidth="10" defaultColWidth="10.875" defaultRowHeight="15.75" x14ac:dyDescent="0.25"/>
  <cols>
    <col min="1" max="1" width="10.875" style="14"/>
    <col min="2" max="2" width="12.625" style="14" customWidth="1"/>
    <col min="3" max="10" width="10.875" style="14"/>
    <col min="11" max="11" width="5.5" style="63" customWidth="1"/>
    <col min="12" max="12" width="11.375" style="14" customWidth="1"/>
    <col min="13" max="20" width="10.875" style="14"/>
    <col min="21" max="21" width="7" style="63" customWidth="1"/>
    <col min="22" max="16384" width="10.875" style="14"/>
  </cols>
  <sheetData>
    <row r="1" spans="1:23" x14ac:dyDescent="0.25">
      <c r="A1" s="1"/>
      <c r="B1" s="1" t="s">
        <v>45</v>
      </c>
      <c r="C1" s="1"/>
      <c r="D1" s="22"/>
      <c r="E1" s="22"/>
      <c r="F1" s="22"/>
      <c r="G1" s="22"/>
      <c r="H1" s="33"/>
      <c r="I1" s="22"/>
      <c r="J1" s="22"/>
      <c r="K1" s="33"/>
      <c r="L1" s="22"/>
      <c r="M1" s="33"/>
      <c r="N1" s="22"/>
      <c r="O1" s="22"/>
      <c r="P1" s="33"/>
      <c r="Q1" s="22"/>
      <c r="R1" s="22"/>
      <c r="S1" s="33"/>
      <c r="T1" s="33"/>
      <c r="U1" s="74"/>
    </row>
    <row r="2" spans="1:23" x14ac:dyDescent="0.25">
      <c r="A2" s="1"/>
      <c r="B2" s="1" t="s">
        <v>110</v>
      </c>
      <c r="C2" s="1"/>
      <c r="D2" s="22"/>
      <c r="E2" s="22"/>
      <c r="F2" s="22"/>
      <c r="G2" s="22"/>
      <c r="H2" s="33"/>
      <c r="I2" s="22"/>
      <c r="J2" s="22"/>
      <c r="K2" s="33"/>
      <c r="L2" s="22" t="s">
        <v>49</v>
      </c>
      <c r="M2" s="33"/>
      <c r="N2" s="22"/>
      <c r="O2" s="22"/>
      <c r="P2" s="33"/>
      <c r="Q2" s="22"/>
      <c r="R2" s="22"/>
      <c r="S2" s="33"/>
      <c r="T2" s="33"/>
      <c r="U2" s="74"/>
    </row>
    <row r="3" spans="1:23" x14ac:dyDescent="0.25">
      <c r="A3" s="1"/>
      <c r="B3" s="1" t="s">
        <v>43</v>
      </c>
      <c r="C3" s="1" t="s">
        <v>46</v>
      </c>
      <c r="D3" s="22" t="s">
        <v>6</v>
      </c>
      <c r="E3" s="22" t="s">
        <v>72</v>
      </c>
      <c r="F3" s="22" t="s">
        <v>48</v>
      </c>
      <c r="G3" s="22" t="s">
        <v>7</v>
      </c>
      <c r="H3" s="33" t="s">
        <v>73</v>
      </c>
      <c r="I3" s="22" t="s">
        <v>9</v>
      </c>
      <c r="J3" s="22" t="s">
        <v>267</v>
      </c>
      <c r="K3" s="34"/>
      <c r="L3" s="1" t="s">
        <v>516</v>
      </c>
      <c r="M3" s="1" t="s">
        <v>46</v>
      </c>
      <c r="N3" s="22" t="s">
        <v>6</v>
      </c>
      <c r="O3" s="22" t="s">
        <v>47</v>
      </c>
      <c r="P3" s="22" t="s">
        <v>48</v>
      </c>
      <c r="Q3" s="22" t="s">
        <v>7</v>
      </c>
      <c r="R3" s="33" t="s">
        <v>23</v>
      </c>
      <c r="S3" s="22" t="s">
        <v>9</v>
      </c>
      <c r="T3" s="22" t="s">
        <v>267</v>
      </c>
      <c r="U3" s="75"/>
    </row>
    <row r="4" spans="1:23" x14ac:dyDescent="0.25">
      <c r="B4" s="9">
        <v>35795</v>
      </c>
      <c r="C4" s="11">
        <v>3.6600000000000001E-2</v>
      </c>
      <c r="D4" s="11">
        <v>5.7187500000000002E-2</v>
      </c>
      <c r="E4" s="11">
        <v>3.4842999999999999E-2</v>
      </c>
      <c r="F4" s="11">
        <v>7.5429700000000002E-2</v>
      </c>
      <c r="G4" s="79">
        <v>7.4609000000000003E-3</v>
      </c>
      <c r="H4" s="11">
        <v>1.2500000000000001E-2</v>
      </c>
      <c r="I4" s="11">
        <v>4.4999999999999998E-2</v>
      </c>
      <c r="J4" s="11">
        <v>5.0999999999999997E-2</v>
      </c>
      <c r="K4" s="35"/>
      <c r="L4" s="10">
        <f>B4</f>
        <v>35795</v>
      </c>
      <c r="M4" s="11">
        <f>(1+C4)^(1/12)-1</f>
        <v>3.0000015894111609E-3</v>
      </c>
      <c r="N4" s="11">
        <f t="shared" ref="N4:T19" si="0">(1+D4)^(1/12)-1</f>
        <v>4.6450951609626756E-3</v>
      </c>
      <c r="O4" s="11">
        <f t="shared" si="0"/>
        <v>2.8582206450897818E-3</v>
      </c>
      <c r="P4" s="11">
        <f t="shared" si="0"/>
        <v>6.0784243206231103E-3</v>
      </c>
      <c r="Q4" s="79">
        <f t="shared" si="0"/>
        <v>6.196256514297005E-4</v>
      </c>
      <c r="R4" s="11">
        <f t="shared" si="0"/>
        <v>1.0357460146983577E-3</v>
      </c>
      <c r="S4" s="11">
        <f t="shared" si="0"/>
        <v>3.6748094004368514E-3</v>
      </c>
      <c r="T4" s="11">
        <f t="shared" si="0"/>
        <v>4.1537774426925189E-3</v>
      </c>
      <c r="U4" s="71"/>
      <c r="V4" s="31"/>
      <c r="W4" s="77"/>
    </row>
    <row r="5" spans="1:23" x14ac:dyDescent="0.25">
      <c r="B5" s="3">
        <v>35825</v>
      </c>
      <c r="C5" s="5">
        <v>3.7200000000000004E-2</v>
      </c>
      <c r="D5" s="5">
        <v>5.5976600000000001E-2</v>
      </c>
      <c r="E5" s="5">
        <v>3.3750000000000002E-2</v>
      </c>
      <c r="F5" s="5">
        <v>7.4999999999999997E-2</v>
      </c>
      <c r="G5" s="68">
        <v>6.8359000000000007E-3</v>
      </c>
      <c r="H5" s="5">
        <v>1.0625000000000001E-2</v>
      </c>
      <c r="I5" s="5">
        <v>4.5546900000000001E-2</v>
      </c>
      <c r="J5" s="5">
        <v>0.05</v>
      </c>
      <c r="K5" s="35"/>
      <c r="L5" s="4">
        <f>B5</f>
        <v>35825</v>
      </c>
      <c r="M5" s="5">
        <f t="shared" ref="M5:M68" si="1">(1+C5)^(1/12)-1</f>
        <v>3.0483680766628662E-3</v>
      </c>
      <c r="N5" s="5">
        <f t="shared" ref="N5:N68" si="2">(1+D5)^(1/12)-1</f>
        <v>4.5491516112774466E-3</v>
      </c>
      <c r="O5" s="5">
        <f t="shared" ref="O5:O68" si="3">(1+E5)^(1/12)-1</f>
        <v>2.7699097437066111E-3</v>
      </c>
      <c r="P5" s="5">
        <f t="shared" ref="P5:P68" si="4">(1+F5)^(1/12)-1</f>
        <v>6.0449190242917172E-3</v>
      </c>
      <c r="Q5" s="68">
        <f t="shared" ref="Q5:Q68" si="5">(1+G5)^(1/12)-1</f>
        <v>5.6788128123175241E-4</v>
      </c>
      <c r="R5" s="5">
        <f t="shared" ref="R5:R68" si="6">(1+H5)^(1/12)-1</f>
        <v>8.8113391637278937E-4</v>
      </c>
      <c r="S5" s="5">
        <f t="shared" ref="S5:T68" si="7">(1+I5)^(1/12)-1</f>
        <v>3.7185716118524059E-3</v>
      </c>
      <c r="T5" s="5">
        <f t="shared" si="0"/>
        <v>4.0741237836483535E-3</v>
      </c>
      <c r="U5" s="71"/>
      <c r="V5" s="31"/>
      <c r="W5" s="77"/>
    </row>
    <row r="6" spans="1:23" x14ac:dyDescent="0.25">
      <c r="B6" s="6">
        <v>35853</v>
      </c>
      <c r="C6" s="8">
        <v>3.95E-2</v>
      </c>
      <c r="D6" s="8">
        <v>5.6875000000000002E-2</v>
      </c>
      <c r="E6" s="8">
        <v>3.4530999999999999E-2</v>
      </c>
      <c r="F6" s="8">
        <v>7.5117200000000009E-2</v>
      </c>
      <c r="G6" s="80">
        <v>9.179699999999999E-3</v>
      </c>
      <c r="H6" s="8">
        <v>8.7500000000000008E-3</v>
      </c>
      <c r="I6" s="8">
        <v>4.8125000000000001E-2</v>
      </c>
      <c r="J6" s="8">
        <v>0.05</v>
      </c>
      <c r="K6" s="35"/>
      <c r="L6" s="7">
        <f>B6</f>
        <v>35853</v>
      </c>
      <c r="M6" s="8">
        <f t="shared" si="1"/>
        <v>3.2335356603379051E-3</v>
      </c>
      <c r="N6" s="8">
        <f t="shared" si="2"/>
        <v>4.620344416270461E-3</v>
      </c>
      <c r="O6" s="8">
        <f t="shared" si="3"/>
        <v>2.8330207669291507E-3</v>
      </c>
      <c r="P6" s="8">
        <f t="shared" si="4"/>
        <v>6.0540587586446204E-3</v>
      </c>
      <c r="Q6" s="80">
        <f t="shared" si="5"/>
        <v>7.6177522347053994E-4</v>
      </c>
      <c r="R6" s="8">
        <f t="shared" si="6"/>
        <v>7.2625864836139975E-4</v>
      </c>
      <c r="S6" s="8">
        <f t="shared" si="7"/>
        <v>3.9245855620086978E-3</v>
      </c>
      <c r="T6" s="8">
        <f t="shared" si="0"/>
        <v>4.0741237836483535E-3</v>
      </c>
      <c r="U6" s="71"/>
      <c r="V6" s="31"/>
      <c r="W6" s="77"/>
    </row>
    <row r="7" spans="1:23" x14ac:dyDescent="0.25">
      <c r="B7" s="3">
        <v>35885</v>
      </c>
      <c r="C7" s="5">
        <v>3.9800000000000002E-2</v>
      </c>
      <c r="D7" s="5">
        <v>5.6875000000000002E-2</v>
      </c>
      <c r="E7" s="5">
        <v>3.4375000000000003E-2</v>
      </c>
      <c r="F7" s="5">
        <v>7.5624999999999998E-2</v>
      </c>
      <c r="G7" s="68">
        <v>7.2655999999999997E-3</v>
      </c>
      <c r="H7" s="5">
        <v>1.4375000000000001E-2</v>
      </c>
      <c r="I7" s="5">
        <v>4.7500000000000001E-2</v>
      </c>
      <c r="J7" s="5">
        <v>0.05</v>
      </c>
      <c r="K7" s="35"/>
      <c r="L7" s="4">
        <f t="shared" ref="L7:L70" si="8">B7</f>
        <v>35885</v>
      </c>
      <c r="M7" s="5">
        <f t="shared" si="1"/>
        <v>3.2576602600797866E-3</v>
      </c>
      <c r="N7" s="5">
        <f t="shared" si="2"/>
        <v>4.620344416270461E-3</v>
      </c>
      <c r="O7" s="5">
        <f t="shared" si="3"/>
        <v>2.8204182152635759E-3</v>
      </c>
      <c r="P7" s="5">
        <f t="shared" si="4"/>
        <v>6.0936485269509344E-3</v>
      </c>
      <c r="Q7" s="68">
        <f t="shared" si="5"/>
        <v>6.0345973222619698E-4</v>
      </c>
      <c r="R7" s="5">
        <f t="shared" si="6"/>
        <v>1.1900958766366543E-3</v>
      </c>
      <c r="S7" s="5">
        <f t="shared" si="7"/>
        <v>3.8746849921291737E-3</v>
      </c>
      <c r="T7" s="5">
        <f t="shared" si="0"/>
        <v>4.0741237836483535E-3</v>
      </c>
      <c r="U7" s="71"/>
      <c r="V7" s="31"/>
      <c r="W7" s="77"/>
    </row>
    <row r="8" spans="1:23" x14ac:dyDescent="0.25">
      <c r="B8" s="6">
        <v>35915</v>
      </c>
      <c r="C8" s="8">
        <v>4.0300000000000002E-2</v>
      </c>
      <c r="D8" s="8">
        <v>5.6562500000000002E-2</v>
      </c>
      <c r="E8" s="8">
        <v>3.5624999999999997E-2</v>
      </c>
      <c r="F8" s="8">
        <v>7.4414099999999997E-2</v>
      </c>
      <c r="G8" s="80">
        <v>5.9765999999999994E-3</v>
      </c>
      <c r="H8" s="8">
        <v>1.47656E-2</v>
      </c>
      <c r="I8" s="8">
        <v>4.9062500000000002E-2</v>
      </c>
      <c r="J8" s="8">
        <v>4.9000000000000002E-2</v>
      </c>
      <c r="K8" s="35"/>
      <c r="L8" s="7">
        <f t="shared" si="8"/>
        <v>35915</v>
      </c>
      <c r="M8" s="8">
        <f t="shared" si="1"/>
        <v>3.2978537514263273E-3</v>
      </c>
      <c r="N8" s="8">
        <f t="shared" si="2"/>
        <v>4.5955869621585599E-3</v>
      </c>
      <c r="O8" s="8">
        <f t="shared" si="3"/>
        <v>2.9213512875065906E-3</v>
      </c>
      <c r="P8" s="8">
        <f t="shared" si="4"/>
        <v>5.9992144496203714E-3</v>
      </c>
      <c r="Q8" s="80">
        <f t="shared" si="5"/>
        <v>4.9669089089454665E-4</v>
      </c>
      <c r="R8" s="8">
        <f t="shared" si="6"/>
        <v>1.2222171212599164E-3</v>
      </c>
      <c r="S8" s="8">
        <f t="shared" si="7"/>
        <v>3.9993852976547561E-3</v>
      </c>
      <c r="T8" s="8">
        <f t="shared" si="0"/>
        <v>3.9944005553169681E-3</v>
      </c>
      <c r="U8" s="71"/>
      <c r="V8" s="31"/>
      <c r="W8" s="77"/>
    </row>
    <row r="9" spans="1:23" x14ac:dyDescent="0.25">
      <c r="B9" s="3">
        <v>35944</v>
      </c>
      <c r="C9" s="5">
        <v>4.6699999999999998E-2</v>
      </c>
      <c r="D9" s="5">
        <v>5.6562500000000002E-2</v>
      </c>
      <c r="E9" s="5">
        <v>3.4687999999999997E-2</v>
      </c>
      <c r="F9" s="5">
        <v>7.4570299999999992E-2</v>
      </c>
      <c r="G9" s="68">
        <v>5.3125000000000004E-3</v>
      </c>
      <c r="H9" s="5">
        <v>1.6875000000000001E-2</v>
      </c>
      <c r="I9" s="5">
        <v>4.89063E-2</v>
      </c>
      <c r="J9" s="5">
        <v>0.05</v>
      </c>
      <c r="K9" s="35"/>
      <c r="L9" s="4">
        <f t="shared" si="8"/>
        <v>35944</v>
      </c>
      <c r="M9" s="5">
        <f t="shared" si="1"/>
        <v>3.8107724223526152E-3</v>
      </c>
      <c r="N9" s="5">
        <f t="shared" si="2"/>
        <v>4.5955869621585599E-3</v>
      </c>
      <c r="O9" s="5">
        <f t="shared" si="3"/>
        <v>2.845702345507295E-3</v>
      </c>
      <c r="P9" s="5">
        <f t="shared" si="4"/>
        <v>6.0114014490060264E-3</v>
      </c>
      <c r="Q9" s="68">
        <f t="shared" si="5"/>
        <v>4.4163402920593953E-4</v>
      </c>
      <c r="R9" s="5">
        <f t="shared" si="6"/>
        <v>1.3954893729848372E-3</v>
      </c>
      <c r="S9" s="5">
        <f t="shared" si="7"/>
        <v>3.9869269195580426E-3</v>
      </c>
      <c r="T9" s="5">
        <f t="shared" si="0"/>
        <v>4.0741237836483535E-3</v>
      </c>
      <c r="U9" s="71"/>
      <c r="V9" s="31"/>
      <c r="W9" s="77"/>
    </row>
    <row r="10" spans="1:23" x14ac:dyDescent="0.25">
      <c r="B10" s="6">
        <v>35976</v>
      </c>
      <c r="C10" s="8">
        <v>4.8499999999999995E-2</v>
      </c>
      <c r="D10" s="8">
        <v>5.6601600000000002E-2</v>
      </c>
      <c r="E10" s="8">
        <v>3.4687000000000003E-2</v>
      </c>
      <c r="F10" s="8">
        <v>7.6249999999999998E-2</v>
      </c>
      <c r="G10" s="80">
        <v>6.3280999999999997E-3</v>
      </c>
      <c r="H10" s="8">
        <v>2.1640599999999999E-2</v>
      </c>
      <c r="I10" s="8">
        <v>4.8750000000000002E-2</v>
      </c>
      <c r="J10" s="8">
        <v>5.0650000000000001E-2</v>
      </c>
      <c r="K10" s="35"/>
      <c r="L10" s="7">
        <f t="shared" si="8"/>
        <v>35976</v>
      </c>
      <c r="M10" s="8">
        <f t="shared" si="1"/>
        <v>3.9545128129423457E-3</v>
      </c>
      <c r="N10" s="8">
        <f t="shared" si="2"/>
        <v>4.5986849821704201E-3</v>
      </c>
      <c r="O10" s="8">
        <f t="shared" si="3"/>
        <v>2.8456215767034276E-3</v>
      </c>
      <c r="P10" s="8">
        <f t="shared" si="4"/>
        <v>6.1423520814285482E-3</v>
      </c>
      <c r="Q10" s="80">
        <f t="shared" si="5"/>
        <v>5.25818331149841E-4</v>
      </c>
      <c r="R10" s="8">
        <f t="shared" si="6"/>
        <v>1.7857397482967663E-3</v>
      </c>
      <c r="S10" s="8">
        <f t="shared" si="7"/>
        <v>3.9744588631382971E-3</v>
      </c>
      <c r="T10" s="8">
        <f t="shared" si="0"/>
        <v>4.1259065675920414E-3</v>
      </c>
      <c r="U10" s="71"/>
      <c r="V10" s="31"/>
      <c r="W10" s="77"/>
    </row>
    <row r="11" spans="1:23" x14ac:dyDescent="0.25">
      <c r="B11" s="3">
        <v>36007</v>
      </c>
      <c r="C11" s="5">
        <v>5.3899999999999997E-2</v>
      </c>
      <c r="D11" s="5">
        <v>5.6562500000000002E-2</v>
      </c>
      <c r="E11" s="5">
        <v>3.4687000000000003E-2</v>
      </c>
      <c r="F11" s="5">
        <v>7.6249999999999998E-2</v>
      </c>
      <c r="G11" s="68">
        <v>5.9375000000000001E-3</v>
      </c>
      <c r="H11" s="5">
        <v>1.8437499999999999E-2</v>
      </c>
      <c r="I11" s="5">
        <v>5.00781E-2</v>
      </c>
      <c r="J11" s="5">
        <v>5.2850000000000001E-2</v>
      </c>
      <c r="K11" s="35"/>
      <c r="L11" s="4">
        <f t="shared" si="8"/>
        <v>36007</v>
      </c>
      <c r="M11" s="5">
        <f t="shared" si="1"/>
        <v>4.3843808093919634E-3</v>
      </c>
      <c r="N11" s="5">
        <f t="shared" si="2"/>
        <v>4.5955869621585599E-3</v>
      </c>
      <c r="O11" s="5">
        <f t="shared" si="3"/>
        <v>2.8456215767034276E-3</v>
      </c>
      <c r="P11" s="5">
        <f t="shared" si="4"/>
        <v>6.1423520814285482E-3</v>
      </c>
      <c r="Q11" s="68">
        <f t="shared" si="5"/>
        <v>4.9345024912095248E-4</v>
      </c>
      <c r="R11" s="5">
        <f t="shared" si="6"/>
        <v>1.5236253769701502E-3</v>
      </c>
      <c r="S11" s="5">
        <f t="shared" si="7"/>
        <v>4.0803472372847871E-3</v>
      </c>
      <c r="T11" s="5">
        <f t="shared" si="0"/>
        <v>4.30095373867867E-3</v>
      </c>
      <c r="U11" s="71"/>
      <c r="V11" s="31"/>
      <c r="W11" s="77"/>
    </row>
    <row r="12" spans="1:23" x14ac:dyDescent="0.25">
      <c r="B12" s="6">
        <v>36038</v>
      </c>
      <c r="C12" s="8">
        <v>8.3699999999999997E-2</v>
      </c>
      <c r="D12" s="8">
        <v>5.6445299999999997E-2</v>
      </c>
      <c r="E12" s="8">
        <v>3.4062999999999996E-2</v>
      </c>
      <c r="F12" s="8">
        <v>7.55469E-2</v>
      </c>
      <c r="G12" s="80">
        <v>6.6016E-3</v>
      </c>
      <c r="H12" s="8">
        <v>1.5703100000000001E-2</v>
      </c>
      <c r="I12" s="8">
        <v>6.1796900000000002E-2</v>
      </c>
      <c r="J12" s="8">
        <v>5.5650000000000005E-2</v>
      </c>
      <c r="K12" s="35"/>
      <c r="L12" s="7">
        <f t="shared" si="8"/>
        <v>36038</v>
      </c>
      <c r="M12" s="8">
        <f t="shared" si="1"/>
        <v>6.7209106268197871E-3</v>
      </c>
      <c r="N12" s="8">
        <f t="shared" si="2"/>
        <v>4.5863001957846539E-3</v>
      </c>
      <c r="O12" s="8">
        <f t="shared" si="3"/>
        <v>2.7952078842450323E-3</v>
      </c>
      <c r="P12" s="8">
        <f t="shared" si="4"/>
        <v>6.087560707543016E-3</v>
      </c>
      <c r="Q12" s="80">
        <f t="shared" si="5"/>
        <v>5.4847576353056482E-4</v>
      </c>
      <c r="R12" s="8">
        <f t="shared" si="6"/>
        <v>1.2992668201656787E-3</v>
      </c>
      <c r="S12" s="8">
        <f t="shared" si="7"/>
        <v>5.0093937336899153E-3</v>
      </c>
      <c r="T12" s="8">
        <f t="shared" si="0"/>
        <v>4.5232567610795638E-3</v>
      </c>
      <c r="U12" s="71"/>
      <c r="V12" s="31"/>
      <c r="W12" s="77"/>
    </row>
    <row r="13" spans="1:23" x14ac:dyDescent="0.25">
      <c r="B13" s="3">
        <v>36068</v>
      </c>
      <c r="C13" s="5">
        <v>8.1199999999999994E-2</v>
      </c>
      <c r="D13" s="5">
        <v>5.3749999999999999E-2</v>
      </c>
      <c r="E13" s="5">
        <v>3.4375000000000003E-2</v>
      </c>
      <c r="F13" s="5">
        <v>7.4414099999999997E-2</v>
      </c>
      <c r="G13" s="68">
        <v>4.2969000000000002E-3</v>
      </c>
      <c r="H13" s="5">
        <v>1.375E-2</v>
      </c>
      <c r="I13" s="5">
        <v>5.4765599999999998E-2</v>
      </c>
      <c r="J13" s="5">
        <v>4.7500000000000001E-2</v>
      </c>
      <c r="K13" s="35"/>
      <c r="L13" s="4">
        <f t="shared" si="8"/>
        <v>36068</v>
      </c>
      <c r="M13" s="5">
        <f t="shared" si="1"/>
        <v>6.527171022763012E-3</v>
      </c>
      <c r="N13" s="5">
        <f t="shared" si="2"/>
        <v>4.3724673225018496E-3</v>
      </c>
      <c r="O13" s="5">
        <f t="shared" si="3"/>
        <v>2.8204182152635759E-3</v>
      </c>
      <c r="P13" s="5">
        <f t="shared" si="4"/>
        <v>5.9992144496203714E-3</v>
      </c>
      <c r="Q13" s="68">
        <f t="shared" si="5"/>
        <v>3.5737173251093601E-4</v>
      </c>
      <c r="R13" s="5">
        <f t="shared" si="6"/>
        <v>1.1386750026298742E-3</v>
      </c>
      <c r="S13" s="5">
        <f t="shared" si="7"/>
        <v>4.453099221473078E-3</v>
      </c>
      <c r="T13" s="5">
        <f t="shared" si="0"/>
        <v>3.8746849921291737E-3</v>
      </c>
      <c r="U13" s="71"/>
      <c r="V13" s="31"/>
      <c r="W13" s="77"/>
    </row>
    <row r="14" spans="1:23" x14ac:dyDescent="0.25">
      <c r="B14" s="6">
        <v>36098</v>
      </c>
      <c r="C14" s="8">
        <v>8.1600000000000006E-2</v>
      </c>
      <c r="D14" s="8">
        <v>5.2387499999999997E-2</v>
      </c>
      <c r="E14" s="8">
        <v>3.4218999999999999E-2</v>
      </c>
      <c r="F14" s="8">
        <v>7.3756299999999997E-2</v>
      </c>
      <c r="G14" s="80">
        <v>3.5219000000000001E-3</v>
      </c>
      <c r="H14" s="8">
        <v>0.01</v>
      </c>
      <c r="I14" s="8">
        <v>5.2499999999999998E-2</v>
      </c>
      <c r="J14" s="8">
        <v>4.7E-2</v>
      </c>
      <c r="K14" s="35"/>
      <c r="L14" s="7">
        <f t="shared" si="8"/>
        <v>36098</v>
      </c>
      <c r="M14" s="8">
        <f t="shared" si="1"/>
        <v>6.5581969365593462E-3</v>
      </c>
      <c r="N14" s="8">
        <f t="shared" si="2"/>
        <v>4.2641819021649319E-3</v>
      </c>
      <c r="O14" s="8">
        <f t="shared" si="3"/>
        <v>2.8078139212035502E-3</v>
      </c>
      <c r="P14" s="8">
        <f t="shared" si="4"/>
        <v>5.9478739059108943E-3</v>
      </c>
      <c r="Q14" s="80">
        <f t="shared" si="5"/>
        <v>2.930189744638767E-4</v>
      </c>
      <c r="R14" s="8">
        <f t="shared" si="6"/>
        <v>8.295381143461622E-4</v>
      </c>
      <c r="S14" s="8">
        <f t="shared" si="7"/>
        <v>4.2731277661580691E-3</v>
      </c>
      <c r="T14" s="8">
        <f t="shared" si="0"/>
        <v>3.8347448817659391E-3</v>
      </c>
      <c r="U14" s="71"/>
      <c r="V14" s="31"/>
      <c r="W14" s="77"/>
    </row>
    <row r="15" spans="1:23" x14ac:dyDescent="0.25">
      <c r="B15" s="3">
        <v>36129</v>
      </c>
      <c r="C15" s="5">
        <v>8.4499999999999992E-2</v>
      </c>
      <c r="D15" s="5">
        <v>5.6206300000000001E-2</v>
      </c>
      <c r="E15" s="5">
        <v>3.7343000000000001E-2</v>
      </c>
      <c r="F15" s="5">
        <v>6.9349999999999995E-2</v>
      </c>
      <c r="G15" s="68">
        <v>4.2827999999999998E-3</v>
      </c>
      <c r="H15" s="5">
        <v>1.8128100000000001E-2</v>
      </c>
      <c r="I15" s="5">
        <v>5.1249999999999997E-2</v>
      </c>
      <c r="J15" s="5">
        <v>4.8150000000000005E-2</v>
      </c>
      <c r="K15" s="35"/>
      <c r="L15" s="4">
        <f t="shared" si="8"/>
        <v>36129</v>
      </c>
      <c r="M15" s="5">
        <f t="shared" si="1"/>
        <v>6.7828207772409055E-3</v>
      </c>
      <c r="N15" s="5">
        <f t="shared" si="2"/>
        <v>4.5673592384178896E-3</v>
      </c>
      <c r="O15" s="5">
        <f t="shared" si="3"/>
        <v>3.059891637980261E-3</v>
      </c>
      <c r="P15" s="5">
        <f t="shared" si="4"/>
        <v>5.603221924332269E-3</v>
      </c>
      <c r="Q15" s="68">
        <f t="shared" si="5"/>
        <v>3.5620133412028743E-4</v>
      </c>
      <c r="R15" s="5">
        <f t="shared" si="6"/>
        <v>1.4982667135849947E-3</v>
      </c>
      <c r="S15" s="5">
        <f t="shared" si="7"/>
        <v>4.1736800021212606E-3</v>
      </c>
      <c r="T15" s="5">
        <f t="shared" si="0"/>
        <v>3.9265810174065052E-3</v>
      </c>
      <c r="U15" s="71"/>
      <c r="V15" s="31"/>
      <c r="W15" s="77"/>
    </row>
    <row r="16" spans="1:23" x14ac:dyDescent="0.25">
      <c r="B16" s="9">
        <v>36160</v>
      </c>
      <c r="C16" s="11">
        <v>8.7100000000000011E-2</v>
      </c>
      <c r="D16" s="11">
        <v>5.0640599999999994E-2</v>
      </c>
      <c r="E16" s="11">
        <v>3.2500000000000001E-2</v>
      </c>
      <c r="F16" s="11">
        <v>6.343130000000001E-2</v>
      </c>
      <c r="G16" s="79">
        <v>4.4171999999999996E-3</v>
      </c>
      <c r="H16" s="11">
        <v>1.2500000000000001E-2</v>
      </c>
      <c r="I16" s="11">
        <v>5.015E-2</v>
      </c>
      <c r="J16" s="11">
        <v>4.505E-2</v>
      </c>
      <c r="K16" s="35"/>
      <c r="L16" s="10">
        <f t="shared" si="8"/>
        <v>36160</v>
      </c>
      <c r="M16" s="11">
        <f t="shared" si="1"/>
        <v>6.9837400511463255E-3</v>
      </c>
      <c r="N16" s="11">
        <f t="shared" si="2"/>
        <v>4.1251579181666997E-3</v>
      </c>
      <c r="O16" s="11">
        <f t="shared" si="3"/>
        <v>2.668808767629649E-3</v>
      </c>
      <c r="P16" s="11">
        <f t="shared" si="4"/>
        <v>5.1382185621928755E-3</v>
      </c>
      <c r="Q16" s="79">
        <f t="shared" si="5"/>
        <v>3.6735685952726804E-4</v>
      </c>
      <c r="R16" s="11">
        <f t="shared" si="6"/>
        <v>1.0357460146983577E-3</v>
      </c>
      <c r="S16" s="11">
        <f t="shared" si="7"/>
        <v>4.0860762644439053E-3</v>
      </c>
      <c r="T16" s="11">
        <f t="shared" si="0"/>
        <v>3.6788112058581124E-3</v>
      </c>
      <c r="U16" s="71"/>
      <c r="V16" s="31"/>
      <c r="W16" s="77"/>
    </row>
    <row r="17" spans="2:23" x14ac:dyDescent="0.25">
      <c r="B17" s="3">
        <v>36189</v>
      </c>
      <c r="C17" s="5">
        <v>7.85E-2</v>
      </c>
      <c r="D17" s="5">
        <v>4.9390599999999993E-2</v>
      </c>
      <c r="E17" s="5">
        <v>3.1181299999999999E-2</v>
      </c>
      <c r="F17" s="5">
        <v>6.0075000000000003E-2</v>
      </c>
      <c r="G17" s="68">
        <v>4.0155999999999994E-3</v>
      </c>
      <c r="H17" s="5">
        <v>1.1945799999999999E-2</v>
      </c>
      <c r="I17" s="5">
        <v>5.0354200000000002E-2</v>
      </c>
      <c r="J17" s="5">
        <v>4.6249999999999999E-2</v>
      </c>
      <c r="K17" s="35"/>
      <c r="L17" s="4">
        <f t="shared" si="8"/>
        <v>36189</v>
      </c>
      <c r="M17" s="5">
        <f t="shared" si="1"/>
        <v>6.3174704723885089E-3</v>
      </c>
      <c r="N17" s="5">
        <f t="shared" si="2"/>
        <v>4.0255487362605979E-3</v>
      </c>
      <c r="O17" s="5">
        <f t="shared" si="3"/>
        <v>2.5620295916672919E-3</v>
      </c>
      <c r="P17" s="5">
        <f t="shared" si="4"/>
        <v>4.8734752998060848E-3</v>
      </c>
      <c r="Q17" s="68">
        <f t="shared" si="5"/>
        <v>3.3401902172047748E-4</v>
      </c>
      <c r="R17" s="5">
        <f t="shared" si="6"/>
        <v>9.9007414337037858E-4</v>
      </c>
      <c r="S17" s="5">
        <f t="shared" si="7"/>
        <v>4.1023450598485223E-3</v>
      </c>
      <c r="T17" s="5">
        <f t="shared" si="0"/>
        <v>3.7748019212942019E-3</v>
      </c>
      <c r="U17" s="71"/>
      <c r="V17" s="31"/>
      <c r="W17" s="77"/>
    </row>
    <row r="18" spans="2:23" x14ac:dyDescent="0.25">
      <c r="B18" s="6">
        <v>36217</v>
      </c>
      <c r="C18" s="8">
        <v>7.7800000000000008E-2</v>
      </c>
      <c r="D18" s="8">
        <v>4.9625000000000002E-2</v>
      </c>
      <c r="E18" s="8">
        <v>3.1200000000000002E-2</v>
      </c>
      <c r="F18" s="8">
        <v>5.62625E-2</v>
      </c>
      <c r="G18" s="80">
        <v>2.7875E-3</v>
      </c>
      <c r="H18" s="8">
        <v>1.2433300000000001E-2</v>
      </c>
      <c r="I18" s="8">
        <v>5.0368799999999998E-2</v>
      </c>
      <c r="J18" s="8">
        <v>4.7500000000000001E-2</v>
      </c>
      <c r="K18" s="35"/>
      <c r="L18" s="7">
        <f t="shared" si="8"/>
        <v>36217</v>
      </c>
      <c r="M18" s="8">
        <f t="shared" si="1"/>
        <v>6.2630251108877211E-3</v>
      </c>
      <c r="N18" s="8">
        <f t="shared" si="2"/>
        <v>4.0442357324974587E-3</v>
      </c>
      <c r="O18" s="8">
        <f t="shared" si="3"/>
        <v>2.5635446626290914E-3</v>
      </c>
      <c r="P18" s="8">
        <f t="shared" si="4"/>
        <v>4.5718134904575436E-3</v>
      </c>
      <c r="Q18" s="80">
        <f t="shared" si="5"/>
        <v>2.3199541732421558E-4</v>
      </c>
      <c r="R18" s="8">
        <f t="shared" si="6"/>
        <v>1.0302504508852284E-3</v>
      </c>
      <c r="S18" s="8">
        <f t="shared" si="7"/>
        <v>4.1035081437590382E-3</v>
      </c>
      <c r="T18" s="8">
        <f t="shared" si="0"/>
        <v>3.8746849921291737E-3</v>
      </c>
      <c r="U18" s="71"/>
      <c r="V18" s="31"/>
      <c r="W18" s="77"/>
    </row>
    <row r="19" spans="2:23" x14ac:dyDescent="0.25">
      <c r="B19" s="3">
        <v>36250</v>
      </c>
      <c r="C19" s="5">
        <v>7.1099999999999997E-2</v>
      </c>
      <c r="D19" s="5">
        <v>4.9371900000000003E-2</v>
      </c>
      <c r="E19" s="5">
        <v>2.9902500000000002E-2</v>
      </c>
      <c r="F19" s="5">
        <v>5.3945299999999995E-2</v>
      </c>
      <c r="G19" s="68">
        <v>1.7125E-3</v>
      </c>
      <c r="H19" s="5">
        <v>1.1912499999999999E-2</v>
      </c>
      <c r="I19" s="5">
        <v>4.9500000000000002E-2</v>
      </c>
      <c r="J19" s="5">
        <v>4.7500000000000001E-2</v>
      </c>
      <c r="K19" s="35"/>
      <c r="L19" s="4">
        <f t="shared" si="8"/>
        <v>36250</v>
      </c>
      <c r="M19" s="5">
        <f t="shared" si="1"/>
        <v>5.7402589909316681E-3</v>
      </c>
      <c r="N19" s="5">
        <f t="shared" si="2"/>
        <v>4.0240577573447123E-3</v>
      </c>
      <c r="O19" s="5">
        <f t="shared" si="3"/>
        <v>2.4583616248829987E-3</v>
      </c>
      <c r="P19" s="5">
        <f t="shared" si="4"/>
        <v>4.3879783768494551E-3</v>
      </c>
      <c r="Q19" s="68">
        <f t="shared" si="5"/>
        <v>1.4259644455538734E-4</v>
      </c>
      <c r="R19" s="5">
        <f t="shared" si="6"/>
        <v>9.87329145217819E-4</v>
      </c>
      <c r="S19" s="5">
        <f t="shared" si="7"/>
        <v>4.0342708735832122E-3</v>
      </c>
      <c r="T19" s="5">
        <f t="shared" si="0"/>
        <v>3.8746849921291737E-3</v>
      </c>
      <c r="U19" s="71"/>
      <c r="V19" s="31"/>
      <c r="W19" s="77"/>
    </row>
    <row r="20" spans="2:23" x14ac:dyDescent="0.25">
      <c r="B20" s="6">
        <v>36280</v>
      </c>
      <c r="C20" s="8">
        <v>7.0999999999999994E-2</v>
      </c>
      <c r="D20" s="8">
        <v>4.9024999999999999E-2</v>
      </c>
      <c r="E20" s="8">
        <v>2.5693800000000003E-2</v>
      </c>
      <c r="F20" s="8">
        <v>5.35828E-2</v>
      </c>
      <c r="G20" s="80">
        <v>1.1875E-3</v>
      </c>
      <c r="H20" s="8">
        <v>9.6167000000000006E-3</v>
      </c>
      <c r="I20" s="8">
        <v>4.7868800000000003E-2</v>
      </c>
      <c r="J20" s="8">
        <v>4.53E-2</v>
      </c>
      <c r="K20" s="35"/>
      <c r="L20" s="7">
        <f t="shared" si="8"/>
        <v>36280</v>
      </c>
      <c r="M20" s="8">
        <f t="shared" si="1"/>
        <v>5.7324338322313206E-3</v>
      </c>
      <c r="N20" s="8">
        <f t="shared" si="2"/>
        <v>3.9963944849206179E-3</v>
      </c>
      <c r="O20" s="8">
        <f t="shared" si="3"/>
        <v>2.1163414342890707E-3</v>
      </c>
      <c r="P20" s="8">
        <f t="shared" si="4"/>
        <v>4.3591859234934915E-3</v>
      </c>
      <c r="Q20" s="80">
        <f t="shared" si="5"/>
        <v>9.8904514026054713E-5</v>
      </c>
      <c r="R20" s="8">
        <f t="shared" si="6"/>
        <v>7.9788096050448232E-4</v>
      </c>
      <c r="S20" s="8">
        <f t="shared" si="7"/>
        <v>3.9041336201344201E-3</v>
      </c>
      <c r="T20" s="8">
        <f t="shared" si="7"/>
        <v>3.6988176007033413E-3</v>
      </c>
      <c r="U20" s="71"/>
      <c r="V20" s="31"/>
      <c r="W20" s="77"/>
    </row>
    <row r="21" spans="2:23" x14ac:dyDescent="0.25">
      <c r="B21" s="3">
        <v>36311</v>
      </c>
      <c r="C21" s="5">
        <v>6.88E-2</v>
      </c>
      <c r="D21" s="5">
        <v>4.9437499999999995E-2</v>
      </c>
      <c r="E21" s="5">
        <v>2.5687500000000002E-2</v>
      </c>
      <c r="F21" s="5">
        <v>5.3781299999999997E-2</v>
      </c>
      <c r="G21" s="68">
        <v>8.9999999999999998E-4</v>
      </c>
      <c r="H21" s="5">
        <v>0.01</v>
      </c>
      <c r="I21" s="5">
        <v>4.7558299999999998E-2</v>
      </c>
      <c r="J21" s="5">
        <v>4.8300000000000003E-2</v>
      </c>
      <c r="K21" s="35"/>
      <c r="L21" s="4">
        <f t="shared" si="8"/>
        <v>36311</v>
      </c>
      <c r="M21" s="5">
        <f t="shared" si="1"/>
        <v>5.560110673283658E-3</v>
      </c>
      <c r="N21" s="5">
        <f t="shared" si="2"/>
        <v>4.029288036137002E-3</v>
      </c>
      <c r="O21" s="5">
        <f t="shared" si="3"/>
        <v>2.1158285009357236E-3</v>
      </c>
      <c r="P21" s="5">
        <f t="shared" si="4"/>
        <v>4.3749533984411837E-3</v>
      </c>
      <c r="Q21" s="68">
        <f t="shared" si="5"/>
        <v>7.4969080277487166E-5</v>
      </c>
      <c r="R21" s="5">
        <f t="shared" si="6"/>
        <v>8.295381143461622E-4</v>
      </c>
      <c r="S21" s="5">
        <f t="shared" si="7"/>
        <v>3.8793408713053701E-3</v>
      </c>
      <c r="T21" s="5">
        <f t="shared" si="7"/>
        <v>3.9385528336748354E-3</v>
      </c>
      <c r="U21" s="71"/>
      <c r="V21" s="31"/>
      <c r="W21" s="77"/>
    </row>
    <row r="22" spans="2:23" x14ac:dyDescent="0.25">
      <c r="B22" s="6">
        <v>36341</v>
      </c>
      <c r="C22" s="8">
        <v>6.4699999999999994E-2</v>
      </c>
      <c r="D22" s="8">
        <v>5.2362499999999999E-2</v>
      </c>
      <c r="E22" s="8">
        <v>2.6393800000000002E-2</v>
      </c>
      <c r="F22" s="8">
        <v>5.1403100000000007E-2</v>
      </c>
      <c r="G22" s="80">
        <v>8.8749999999999994E-4</v>
      </c>
      <c r="H22" s="8">
        <v>1.1783300000000002E-2</v>
      </c>
      <c r="I22" s="8">
        <v>4.7500000000000001E-2</v>
      </c>
      <c r="J22" s="8">
        <v>4.7500000000000001E-2</v>
      </c>
      <c r="K22" s="35"/>
      <c r="L22" s="7">
        <f t="shared" si="8"/>
        <v>36341</v>
      </c>
      <c r="M22" s="8">
        <f t="shared" si="1"/>
        <v>5.2380935372950965E-3</v>
      </c>
      <c r="N22" s="8">
        <f t="shared" si="2"/>
        <v>4.2621938133422521E-3</v>
      </c>
      <c r="O22" s="8">
        <f t="shared" si="3"/>
        <v>2.1733160494030734E-3</v>
      </c>
      <c r="P22" s="8">
        <f t="shared" si="4"/>
        <v>4.1858661875593395E-3</v>
      </c>
      <c r="Q22" s="80">
        <f t="shared" si="5"/>
        <v>7.3928266287603961E-5</v>
      </c>
      <c r="R22" s="8">
        <f t="shared" si="6"/>
        <v>9.766780981712575E-4</v>
      </c>
      <c r="S22" s="8">
        <f t="shared" si="7"/>
        <v>3.8746849921291737E-3</v>
      </c>
      <c r="T22" s="8">
        <f t="shared" si="7"/>
        <v>3.8746849921291737E-3</v>
      </c>
      <c r="U22" s="71"/>
      <c r="V22" s="31"/>
      <c r="W22" s="77"/>
    </row>
    <row r="23" spans="2:23" x14ac:dyDescent="0.25">
      <c r="B23" s="3">
        <v>36371</v>
      </c>
      <c r="C23" s="5">
        <v>6.4600000000000005E-2</v>
      </c>
      <c r="D23" s="5">
        <v>5.1937499999999998E-2</v>
      </c>
      <c r="E23" s="5">
        <v>2.63E-2</v>
      </c>
      <c r="F23" s="5">
        <v>5.2499999999999998E-2</v>
      </c>
      <c r="G23" s="68">
        <v>7.6249999999999994E-4</v>
      </c>
      <c r="H23" s="5">
        <v>1.02167E-2</v>
      </c>
      <c r="I23" s="5">
        <v>4.7766700000000002E-2</v>
      </c>
      <c r="J23" s="5">
        <v>4.6900000000000004E-2</v>
      </c>
      <c r="K23" s="35"/>
      <c r="L23" s="4">
        <f t="shared" si="8"/>
        <v>36371</v>
      </c>
      <c r="M23" s="5">
        <f t="shared" si="1"/>
        <v>5.2302252694751417E-3</v>
      </c>
      <c r="N23" s="5">
        <f t="shared" si="2"/>
        <v>4.2283896777819407E-3</v>
      </c>
      <c r="O23" s="5">
        <f t="shared" si="3"/>
        <v>2.1656835180154932E-3</v>
      </c>
      <c r="P23" s="5">
        <f t="shared" si="4"/>
        <v>4.2731277661580691E-3</v>
      </c>
      <c r="Q23" s="68">
        <f t="shared" si="5"/>
        <v>6.3519470989925608E-5</v>
      </c>
      <c r="R23" s="5">
        <f t="shared" si="6"/>
        <v>8.4743072461246349E-4</v>
      </c>
      <c r="S23" s="5">
        <f t="shared" si="7"/>
        <v>3.89598190068563E-3</v>
      </c>
      <c r="T23" s="5">
        <f t="shared" si="7"/>
        <v>3.8267547616503972E-3</v>
      </c>
      <c r="U23" s="71"/>
      <c r="V23" s="31"/>
      <c r="W23" s="77"/>
    </row>
    <row r="24" spans="2:23" x14ac:dyDescent="0.25">
      <c r="B24" s="6">
        <v>36403</v>
      </c>
      <c r="C24" s="8">
        <v>6.3099999999999989E-2</v>
      </c>
      <c r="D24" s="8">
        <v>5.3749999999999999E-2</v>
      </c>
      <c r="E24" s="8">
        <v>2.6043799999999999E-2</v>
      </c>
      <c r="F24" s="8">
        <v>5.0743799999999999E-2</v>
      </c>
      <c r="G24" s="80">
        <v>7.7499999999999997E-4</v>
      </c>
      <c r="H24" s="8">
        <v>9.6333000000000009E-3</v>
      </c>
      <c r="I24" s="8">
        <v>4.7599999999999996E-2</v>
      </c>
      <c r="J24" s="8">
        <v>4.7500000000000001E-2</v>
      </c>
      <c r="K24" s="35"/>
      <c r="L24" s="7">
        <f t="shared" si="8"/>
        <v>36403</v>
      </c>
      <c r="M24" s="8">
        <f t="shared" si="1"/>
        <v>5.1121198812691393E-3</v>
      </c>
      <c r="N24" s="8">
        <f t="shared" si="2"/>
        <v>4.3724673225018496E-3</v>
      </c>
      <c r="O24" s="8">
        <f t="shared" si="3"/>
        <v>2.1448331956901434E-3</v>
      </c>
      <c r="P24" s="8">
        <f t="shared" si="4"/>
        <v>4.1333767968316781E-3</v>
      </c>
      <c r="Q24" s="80">
        <f t="shared" si="5"/>
        <v>6.4560404147373518E-5</v>
      </c>
      <c r="R24" s="8">
        <f t="shared" si="6"/>
        <v>7.9925220033816302E-4</v>
      </c>
      <c r="S24" s="8">
        <f t="shared" si="7"/>
        <v>3.8826709170549645E-3</v>
      </c>
      <c r="T24" s="8">
        <f t="shared" si="7"/>
        <v>3.8746849921291737E-3</v>
      </c>
      <c r="U24" s="71"/>
      <c r="V24" s="31"/>
      <c r="W24" s="77"/>
    </row>
    <row r="25" spans="2:23" x14ac:dyDescent="0.25">
      <c r="B25" s="3">
        <v>36433</v>
      </c>
      <c r="C25" s="5">
        <v>5.7500000000000002E-2</v>
      </c>
      <c r="D25" s="5">
        <v>5.4000000000000006E-2</v>
      </c>
      <c r="E25" s="5">
        <v>2.5837500000000003E-2</v>
      </c>
      <c r="F25" s="5">
        <v>5.4334399999999998E-2</v>
      </c>
      <c r="G25" s="68">
        <v>7.7499999999999997E-4</v>
      </c>
      <c r="H25" s="5">
        <v>1.1916700000000001E-2</v>
      </c>
      <c r="I25" s="5">
        <v>4.6789600000000001E-2</v>
      </c>
      <c r="J25" s="5">
        <v>4.7813000000000001E-2</v>
      </c>
      <c r="K25" s="35"/>
      <c r="L25" s="4">
        <f t="shared" si="8"/>
        <v>36433</v>
      </c>
      <c r="M25" s="5">
        <f t="shared" si="1"/>
        <v>4.6698392000357192E-3</v>
      </c>
      <c r="N25" s="5">
        <f t="shared" si="2"/>
        <v>4.3923222705009035E-3</v>
      </c>
      <c r="O25" s="5">
        <f t="shared" si="3"/>
        <v>2.1280404156849286E-3</v>
      </c>
      <c r="P25" s="5">
        <f t="shared" si="4"/>
        <v>4.418873500919851E-3</v>
      </c>
      <c r="Q25" s="68">
        <f t="shared" si="5"/>
        <v>6.4560404147373518E-5</v>
      </c>
      <c r="R25" s="5">
        <f t="shared" si="6"/>
        <v>9.8767536576427339E-4</v>
      </c>
      <c r="S25" s="5">
        <f t="shared" si="7"/>
        <v>3.8179328564631465E-3</v>
      </c>
      <c r="T25" s="5">
        <f t="shared" si="7"/>
        <v>3.8996786080571777E-3</v>
      </c>
      <c r="U25" s="71"/>
      <c r="V25" s="31"/>
      <c r="W25" s="77"/>
    </row>
    <row r="26" spans="2:23" x14ac:dyDescent="0.25">
      <c r="B26" s="6">
        <v>36462</v>
      </c>
      <c r="C26" s="8">
        <v>5.8200000000000002E-2</v>
      </c>
      <c r="D26" s="8">
        <v>5.4087500000000004E-2</v>
      </c>
      <c r="E26" s="8">
        <v>2.8612499999999999E-2</v>
      </c>
      <c r="F26" s="8">
        <v>5.4309399999999994E-2</v>
      </c>
      <c r="G26" s="80">
        <v>7.5000000000000002E-4</v>
      </c>
      <c r="H26" s="8">
        <v>1.17333E-2</v>
      </c>
      <c r="I26" s="8">
        <v>4.7500000000000001E-2</v>
      </c>
      <c r="J26" s="8">
        <v>4.9062999999999996E-2</v>
      </c>
      <c r="K26" s="35"/>
      <c r="L26" s="7">
        <f t="shared" si="8"/>
        <v>36462</v>
      </c>
      <c r="M26" s="8">
        <f t="shared" si="1"/>
        <v>4.7252415336795917E-3</v>
      </c>
      <c r="N26" s="8">
        <f t="shared" si="2"/>
        <v>4.3992704824253881E-3</v>
      </c>
      <c r="O26" s="8">
        <f t="shared" si="3"/>
        <v>2.353666093883211E-3</v>
      </c>
      <c r="P26" s="8">
        <f t="shared" si="4"/>
        <v>4.4168887776085963E-3</v>
      </c>
      <c r="Q26" s="80">
        <f t="shared" si="5"/>
        <v>6.2478525914011485E-5</v>
      </c>
      <c r="R26" s="8">
        <f t="shared" si="6"/>
        <v>9.7255584133226769E-4</v>
      </c>
      <c r="S26" s="8">
        <f t="shared" si="7"/>
        <v>3.8746849921291737E-3</v>
      </c>
      <c r="T26" s="8">
        <f t="shared" si="7"/>
        <v>3.9994251744956966E-3</v>
      </c>
      <c r="U26" s="71"/>
      <c r="V26" s="31"/>
      <c r="W26" s="77"/>
    </row>
    <row r="27" spans="2:23" x14ac:dyDescent="0.25">
      <c r="B27" s="3">
        <v>36494</v>
      </c>
      <c r="C27" s="5">
        <v>6.0400000000000002E-2</v>
      </c>
      <c r="D27" s="5">
        <v>6.4824999999999994E-2</v>
      </c>
      <c r="E27" s="5">
        <v>3.5081300000000003E-2</v>
      </c>
      <c r="F27" s="5">
        <v>5.5037500000000003E-2</v>
      </c>
      <c r="G27" s="68">
        <v>6.3E-3</v>
      </c>
      <c r="H27" s="5">
        <v>2.0433300000000001E-2</v>
      </c>
      <c r="I27" s="5">
        <v>5.5333300000000002E-2</v>
      </c>
      <c r="J27" s="5">
        <v>5.2187999999999998E-2</v>
      </c>
      <c r="K27" s="35"/>
      <c r="L27" s="4">
        <f t="shared" si="8"/>
        <v>36494</v>
      </c>
      <c r="M27" s="5">
        <f t="shared" si="1"/>
        <v>4.899144709827663E-3</v>
      </c>
      <c r="N27" s="5">
        <f t="shared" si="2"/>
        <v>5.2479279194916906E-3</v>
      </c>
      <c r="O27" s="5">
        <f t="shared" si="3"/>
        <v>2.8774631690615671E-3</v>
      </c>
      <c r="P27" s="5">
        <f t="shared" si="4"/>
        <v>4.4746741994332595E-3</v>
      </c>
      <c r="Q27" s="68">
        <f t="shared" si="5"/>
        <v>5.2349013625652141E-4</v>
      </c>
      <c r="R27" s="5">
        <f t="shared" si="6"/>
        <v>1.687033193217724E-3</v>
      </c>
      <c r="S27" s="5">
        <f t="shared" si="7"/>
        <v>4.4981398293537644E-3</v>
      </c>
      <c r="T27" s="5">
        <f t="shared" si="7"/>
        <v>4.2483157475066147E-3</v>
      </c>
      <c r="U27" s="71"/>
      <c r="V27" s="31"/>
      <c r="W27" s="77"/>
    </row>
    <row r="28" spans="2:23" x14ac:dyDescent="0.25">
      <c r="B28" s="9">
        <v>36525</v>
      </c>
      <c r="C28" s="11">
        <v>5.8499999999999996E-2</v>
      </c>
      <c r="D28" s="11">
        <v>5.8224999999999999E-2</v>
      </c>
      <c r="E28" s="11">
        <v>3.1724999999999996E-2</v>
      </c>
      <c r="F28" s="11">
        <v>5.4081299999999999E-2</v>
      </c>
      <c r="G28" s="79">
        <v>1.5249999999999999E-3</v>
      </c>
      <c r="H28" s="11">
        <v>1.58833E-2</v>
      </c>
      <c r="I28" s="11">
        <v>5.0049999999999997E-2</v>
      </c>
      <c r="J28" s="11">
        <v>5.0469E-2</v>
      </c>
      <c r="K28" s="35"/>
      <c r="L28" s="10">
        <f t="shared" si="8"/>
        <v>36525</v>
      </c>
      <c r="M28" s="11">
        <f t="shared" si="1"/>
        <v>4.7489751075209252E-3</v>
      </c>
      <c r="N28" s="11">
        <f t="shared" si="2"/>
        <v>4.7272195670584605E-3</v>
      </c>
      <c r="O28" s="11">
        <f t="shared" si="3"/>
        <v>2.6060698016978634E-3</v>
      </c>
      <c r="P28" s="11">
        <f t="shared" si="4"/>
        <v>4.3987781693848316E-3</v>
      </c>
      <c r="Q28" s="79">
        <f t="shared" si="5"/>
        <v>1.2699459382603528E-4</v>
      </c>
      <c r="R28" s="11">
        <f t="shared" si="6"/>
        <v>1.3140693296773698E-3</v>
      </c>
      <c r="S28" s="11">
        <f t="shared" si="7"/>
        <v>4.0781081178153933E-3</v>
      </c>
      <c r="T28" s="11">
        <f t="shared" si="7"/>
        <v>4.1114900047323211E-3</v>
      </c>
      <c r="U28" s="71"/>
      <c r="V28" s="31"/>
      <c r="W28" s="77"/>
    </row>
    <row r="29" spans="2:23" x14ac:dyDescent="0.25">
      <c r="B29" s="3">
        <v>36556</v>
      </c>
      <c r="C29" s="5">
        <v>5.7800000000000004E-2</v>
      </c>
      <c r="D29" s="5">
        <v>5.885E-2</v>
      </c>
      <c r="E29" s="5">
        <v>3.3075E-2</v>
      </c>
      <c r="F29" s="5">
        <v>6.1060900000000001E-2</v>
      </c>
      <c r="G29" s="68">
        <v>8.7499999999999991E-4</v>
      </c>
      <c r="H29" s="5">
        <v>2.0683300000000002E-2</v>
      </c>
      <c r="I29" s="5">
        <v>5.0637499999999995E-2</v>
      </c>
      <c r="J29" s="5">
        <v>5.2187999999999998E-2</v>
      </c>
      <c r="K29" s="35"/>
      <c r="L29" s="4">
        <f t="shared" si="8"/>
        <v>36556</v>
      </c>
      <c r="M29" s="5">
        <f t="shared" si="1"/>
        <v>4.6935871724245182E-3</v>
      </c>
      <c r="N29" s="5">
        <f t="shared" si="2"/>
        <v>4.7766564850848514E-3</v>
      </c>
      <c r="O29" s="5">
        <f t="shared" si="3"/>
        <v>2.7153291436701199E-3</v>
      </c>
      <c r="P29" s="5">
        <f t="shared" si="4"/>
        <v>4.9513222060149076E-3</v>
      </c>
      <c r="Q29" s="68">
        <f t="shared" si="5"/>
        <v>7.2887440382141122E-5</v>
      </c>
      <c r="R29" s="5">
        <f t="shared" si="6"/>
        <v>1.7074815036817181E-3</v>
      </c>
      <c r="S29" s="5">
        <f t="shared" si="7"/>
        <v>4.1249110217969065E-3</v>
      </c>
      <c r="T29" s="5">
        <f t="shared" si="7"/>
        <v>4.2483157475066147E-3</v>
      </c>
      <c r="U29" s="71"/>
      <c r="V29" s="31"/>
      <c r="W29" s="77"/>
    </row>
    <row r="30" spans="2:23" x14ac:dyDescent="0.25">
      <c r="B30" s="6">
        <v>36585</v>
      </c>
      <c r="C30" s="8">
        <v>5.8299999999999998E-2</v>
      </c>
      <c r="D30" s="8">
        <v>5.9187500000000004E-2</v>
      </c>
      <c r="E30" s="8">
        <v>3.4512500000000002E-2</v>
      </c>
      <c r="F30" s="8">
        <v>6.1556300000000001E-2</v>
      </c>
      <c r="G30" s="80">
        <v>1.2875E-3</v>
      </c>
      <c r="H30" s="8">
        <v>2.2000000000000002E-2</v>
      </c>
      <c r="I30" s="8">
        <v>5.0866700000000001E-2</v>
      </c>
      <c r="J30" s="8">
        <v>5.4843999999999997E-2</v>
      </c>
      <c r="K30" s="35"/>
      <c r="L30" s="7">
        <f t="shared" si="8"/>
        <v>36585</v>
      </c>
      <c r="M30" s="8">
        <f t="shared" si="1"/>
        <v>4.7331534101910933E-3</v>
      </c>
      <c r="N30" s="8">
        <f t="shared" si="2"/>
        <v>4.8033412996419944E-3</v>
      </c>
      <c r="O30" s="8">
        <f t="shared" si="3"/>
        <v>2.8315263246050382E-3</v>
      </c>
      <c r="P30" s="8">
        <f t="shared" si="4"/>
        <v>4.990414085688899E-3</v>
      </c>
      <c r="Q30" s="80">
        <f t="shared" si="5"/>
        <v>1.0722840543775369E-4</v>
      </c>
      <c r="R30" s="8">
        <f t="shared" si="6"/>
        <v>1.8151029571964461E-3</v>
      </c>
      <c r="S30" s="8">
        <f t="shared" si="7"/>
        <v>4.1431636240885084E-3</v>
      </c>
      <c r="T30" s="8">
        <f t="shared" si="7"/>
        <v>4.4593207017331604E-3</v>
      </c>
      <c r="U30" s="71"/>
      <c r="V30" s="31"/>
      <c r="W30" s="77"/>
    </row>
    <row r="31" spans="2:23" x14ac:dyDescent="0.25">
      <c r="B31" s="3">
        <v>36616</v>
      </c>
      <c r="C31" s="5">
        <v>5.9000000000000004E-2</v>
      </c>
      <c r="D31" s="5">
        <v>6.1325000000000005E-2</v>
      </c>
      <c r="E31" s="5">
        <v>3.6900000000000002E-2</v>
      </c>
      <c r="F31" s="5">
        <v>6.0501600000000003E-2</v>
      </c>
      <c r="G31" s="68">
        <v>9.875000000000001E-4</v>
      </c>
      <c r="H31" s="5">
        <v>2.5750000000000002E-2</v>
      </c>
      <c r="I31" s="5">
        <v>5.3150000000000003E-2</v>
      </c>
      <c r="J31" s="5">
        <v>5.5938000000000002E-2</v>
      </c>
      <c r="K31" s="35"/>
      <c r="L31" s="4">
        <f t="shared" si="8"/>
        <v>36616</v>
      </c>
      <c r="M31" s="5">
        <f t="shared" si="1"/>
        <v>4.7885173650881185E-3</v>
      </c>
      <c r="N31" s="5">
        <f t="shared" si="2"/>
        <v>4.9721643470663768E-3</v>
      </c>
      <c r="O31" s="5">
        <f t="shared" si="3"/>
        <v>3.0241880399000109E-3</v>
      </c>
      <c r="P31" s="5">
        <f t="shared" si="4"/>
        <v>4.9071678826735354E-3</v>
      </c>
      <c r="Q31" s="68">
        <f t="shared" si="5"/>
        <v>8.2254444596863152E-5</v>
      </c>
      <c r="R31" s="5">
        <f t="shared" si="6"/>
        <v>2.1209169976863507E-3</v>
      </c>
      <c r="S31" s="5">
        <f t="shared" si="7"/>
        <v>4.3247978242089147E-3</v>
      </c>
      <c r="T31" s="5">
        <f t="shared" si="7"/>
        <v>4.5460915492372411E-3</v>
      </c>
      <c r="U31" s="71"/>
      <c r="V31" s="31"/>
      <c r="W31" s="77"/>
    </row>
    <row r="32" spans="2:23" x14ac:dyDescent="0.25">
      <c r="B32" s="6">
        <v>36644</v>
      </c>
      <c r="C32" s="8">
        <v>6.3299999999999995E-2</v>
      </c>
      <c r="D32" s="8">
        <v>6.2912499999999996E-2</v>
      </c>
      <c r="E32" s="8">
        <v>3.9302499999999997E-2</v>
      </c>
      <c r="F32" s="8">
        <v>6.1868800000000002E-2</v>
      </c>
      <c r="G32" s="80">
        <v>8.5000000000000006E-4</v>
      </c>
      <c r="H32" s="8">
        <v>3.1E-2</v>
      </c>
      <c r="I32" s="8">
        <v>5.4660399999999998E-2</v>
      </c>
      <c r="J32" s="8">
        <v>5.9374999999999997E-2</v>
      </c>
      <c r="K32" s="35"/>
      <c r="L32" s="7">
        <f t="shared" si="8"/>
        <v>36644</v>
      </c>
      <c r="M32" s="8">
        <f t="shared" si="1"/>
        <v>5.1278760889585939E-3</v>
      </c>
      <c r="N32" s="8">
        <f t="shared" si="2"/>
        <v>5.0973459686110001E-3</v>
      </c>
      <c r="O32" s="8">
        <f t="shared" si="3"/>
        <v>3.2176501481104847E-3</v>
      </c>
      <c r="P32" s="8">
        <f t="shared" si="4"/>
        <v>5.0150647753006705E-3</v>
      </c>
      <c r="Q32" s="80">
        <f t="shared" si="5"/>
        <v>7.0805752823810408E-5</v>
      </c>
      <c r="R32" s="8">
        <f t="shared" si="6"/>
        <v>2.5473393892132545E-3</v>
      </c>
      <c r="S32" s="8">
        <f t="shared" si="7"/>
        <v>4.4447503446558567E-3</v>
      </c>
      <c r="T32" s="8">
        <f t="shared" si="7"/>
        <v>4.8181628289023504E-3</v>
      </c>
      <c r="U32" s="71"/>
      <c r="V32" s="31"/>
      <c r="W32" s="77"/>
    </row>
    <row r="33" spans="2:23" x14ac:dyDescent="0.25">
      <c r="B33" s="3">
        <v>36677</v>
      </c>
      <c r="C33" s="5">
        <v>6.3E-2</v>
      </c>
      <c r="D33" s="5">
        <v>6.6537499999999999E-2</v>
      </c>
      <c r="E33" s="5">
        <v>4.2500000000000003E-2</v>
      </c>
      <c r="F33" s="5">
        <v>6.1243800000000001E-2</v>
      </c>
      <c r="G33" s="68">
        <v>8.1250000000000007E-4</v>
      </c>
      <c r="H33" s="5">
        <v>2.7833299999999998E-2</v>
      </c>
      <c r="I33" s="5">
        <v>5.8758299999999999E-2</v>
      </c>
      <c r="J33" s="5">
        <v>6.0312999999999999E-2</v>
      </c>
      <c r="K33" s="35"/>
      <c r="L33" s="4">
        <f t="shared" si="8"/>
        <v>36677</v>
      </c>
      <c r="M33" s="5">
        <f t="shared" si="1"/>
        <v>5.1042407584538374E-3</v>
      </c>
      <c r="N33" s="5">
        <f t="shared" si="2"/>
        <v>5.3825525017141551E-3</v>
      </c>
      <c r="O33" s="5">
        <f t="shared" si="3"/>
        <v>3.474495003497502E-3</v>
      </c>
      <c r="P33" s="5">
        <f t="shared" si="4"/>
        <v>4.9657567432519478E-3</v>
      </c>
      <c r="Q33" s="68">
        <f t="shared" si="5"/>
        <v>6.7683132113138811E-5</v>
      </c>
      <c r="R33" s="5">
        <f t="shared" si="6"/>
        <v>2.2903684249175882E-3</v>
      </c>
      <c r="S33" s="5">
        <f t="shared" si="7"/>
        <v>4.7694047751434265E-3</v>
      </c>
      <c r="T33" s="5">
        <f t="shared" si="7"/>
        <v>4.892273913169598E-3</v>
      </c>
      <c r="U33" s="71"/>
      <c r="V33" s="31"/>
      <c r="W33" s="77"/>
    </row>
    <row r="34" spans="2:23" x14ac:dyDescent="0.25">
      <c r="B34" s="6">
        <v>36707</v>
      </c>
      <c r="C34" s="8">
        <v>6.5700000000000008E-2</v>
      </c>
      <c r="D34" s="8">
        <v>6.64188E-2</v>
      </c>
      <c r="E34" s="8">
        <v>4.4193800000000005E-2</v>
      </c>
      <c r="F34" s="8">
        <v>6.0703100000000003E-2</v>
      </c>
      <c r="G34" s="80">
        <v>1.5249999999999999E-3</v>
      </c>
      <c r="H34" s="8">
        <v>3.2366699999999998E-2</v>
      </c>
      <c r="I34" s="8">
        <v>5.8333300000000005E-2</v>
      </c>
      <c r="J34" s="8">
        <v>0.06</v>
      </c>
      <c r="K34" s="35"/>
      <c r="L34" s="7">
        <f t="shared" si="8"/>
        <v>36707</v>
      </c>
      <c r="M34" s="8">
        <f t="shared" si="1"/>
        <v>5.3167389786501484E-3</v>
      </c>
      <c r="N34" s="8">
        <f t="shared" si="2"/>
        <v>5.3732275446372046E-3</v>
      </c>
      <c r="O34" s="8">
        <f t="shared" si="3"/>
        <v>3.6102600472063262E-3</v>
      </c>
      <c r="P34" s="8">
        <f t="shared" si="4"/>
        <v>4.9230778981683709E-3</v>
      </c>
      <c r="Q34" s="80">
        <f t="shared" si="5"/>
        <v>1.2699459382603528E-4</v>
      </c>
      <c r="R34" s="8">
        <f t="shared" si="6"/>
        <v>2.6580207400561662E-3</v>
      </c>
      <c r="S34" s="8">
        <f t="shared" si="7"/>
        <v>4.7357879129710234E-3</v>
      </c>
      <c r="T34" s="8">
        <f t="shared" si="7"/>
        <v>4.8675505653430484E-3</v>
      </c>
      <c r="U34" s="71"/>
      <c r="V34" s="31"/>
      <c r="W34" s="77"/>
    </row>
    <row r="35" spans="2:23" x14ac:dyDescent="0.25">
      <c r="B35" s="3">
        <v>36738</v>
      </c>
      <c r="C35" s="5">
        <v>6.7000000000000004E-2</v>
      </c>
      <c r="D35" s="5">
        <v>6.6206299999999996E-2</v>
      </c>
      <c r="E35" s="5">
        <v>4.4143800000000004E-2</v>
      </c>
      <c r="F35" s="5">
        <v>6.08625E-2</v>
      </c>
      <c r="G35" s="68">
        <v>1.1749999999999998E-3</v>
      </c>
      <c r="H35" s="5">
        <v>3.2099999999999997E-2</v>
      </c>
      <c r="I35" s="5">
        <v>5.7883299999999999E-2</v>
      </c>
      <c r="J35" s="5">
        <v>6.0312999999999999E-2</v>
      </c>
      <c r="K35" s="35"/>
      <c r="L35" s="4">
        <f t="shared" si="8"/>
        <v>36738</v>
      </c>
      <c r="M35" s="5">
        <f t="shared" si="1"/>
        <v>5.4188769814262905E-3</v>
      </c>
      <c r="N35" s="5">
        <f t="shared" si="2"/>
        <v>5.3565313738328513E-3</v>
      </c>
      <c r="O35" s="5">
        <f t="shared" si="3"/>
        <v>3.6062552339286569E-3</v>
      </c>
      <c r="P35" s="5">
        <f t="shared" si="4"/>
        <v>4.9356618237572647E-3</v>
      </c>
      <c r="Q35" s="68">
        <f t="shared" si="5"/>
        <v>9.7863974013678856E-5</v>
      </c>
      <c r="R35" s="5">
        <f t="shared" si="6"/>
        <v>2.6364327582906188E-3</v>
      </c>
      <c r="S35" s="5">
        <f t="shared" si="7"/>
        <v>4.7001800976234076E-3</v>
      </c>
      <c r="T35" s="5">
        <f t="shared" si="7"/>
        <v>4.892273913169598E-3</v>
      </c>
      <c r="U35" s="71"/>
      <c r="V35" s="31"/>
      <c r="W35" s="77"/>
    </row>
    <row r="36" spans="2:23" x14ac:dyDescent="0.25">
      <c r="B36" s="6">
        <v>36769</v>
      </c>
      <c r="C36" s="8">
        <v>7.0300000000000001E-2</v>
      </c>
      <c r="D36" s="8">
        <v>6.6299999999999998E-2</v>
      </c>
      <c r="E36" s="8">
        <v>4.7362500000000002E-2</v>
      </c>
      <c r="F36" s="8">
        <v>6.0693799999999999E-2</v>
      </c>
      <c r="G36" s="80">
        <v>3.9712999999999997E-3</v>
      </c>
      <c r="H36" s="8">
        <v>3.2649999999999998E-2</v>
      </c>
      <c r="I36" s="8">
        <v>5.79E-2</v>
      </c>
      <c r="J36" s="8">
        <v>6.2188E-2</v>
      </c>
      <c r="K36" s="35"/>
      <c r="L36" s="7">
        <f t="shared" si="8"/>
        <v>36769</v>
      </c>
      <c r="M36" s="8">
        <f t="shared" si="1"/>
        <v>5.6776389607060551E-3</v>
      </c>
      <c r="N36" s="8">
        <f t="shared" si="2"/>
        <v>5.3638937789661778E-3</v>
      </c>
      <c r="O36" s="8">
        <f t="shared" si="3"/>
        <v>3.8637032041928254E-3</v>
      </c>
      <c r="P36" s="8">
        <f t="shared" si="4"/>
        <v>4.9223436507477292E-3</v>
      </c>
      <c r="Q36" s="80">
        <f t="shared" si="5"/>
        <v>3.3034081748040123E-4</v>
      </c>
      <c r="R36" s="8">
        <f t="shared" si="6"/>
        <v>2.6809468069917131E-3</v>
      </c>
      <c r="S36" s="8">
        <f t="shared" si="7"/>
        <v>4.7015017912679369E-3</v>
      </c>
      <c r="T36" s="8">
        <f t="shared" si="7"/>
        <v>5.0402371112898692E-3</v>
      </c>
      <c r="U36" s="71"/>
      <c r="V36" s="31"/>
      <c r="W36" s="77"/>
    </row>
    <row r="37" spans="2:23" x14ac:dyDescent="0.25">
      <c r="B37" s="3">
        <v>36798</v>
      </c>
      <c r="C37" s="5">
        <v>7.2499999999999995E-2</v>
      </c>
      <c r="D37" s="5">
        <v>6.6174999999999998E-2</v>
      </c>
      <c r="E37" s="5">
        <v>4.7874999999999994E-2</v>
      </c>
      <c r="F37" s="5">
        <v>6.1017200000000001E-2</v>
      </c>
      <c r="G37" s="68">
        <v>3.6749999999999999E-3</v>
      </c>
      <c r="H37" s="5">
        <v>3.2816700000000004E-2</v>
      </c>
      <c r="I37" s="5">
        <v>5.7800000000000004E-2</v>
      </c>
      <c r="J37" s="5">
        <v>6.3437999999999994E-2</v>
      </c>
      <c r="K37" s="35"/>
      <c r="L37" s="4">
        <f t="shared" si="8"/>
        <v>36798</v>
      </c>
      <c r="M37" s="5">
        <f t="shared" si="1"/>
        <v>5.8497409526456767E-3</v>
      </c>
      <c r="N37" s="5">
        <f t="shared" si="2"/>
        <v>5.3540718683540156E-3</v>
      </c>
      <c r="O37" s="5">
        <f t="shared" si="3"/>
        <v>3.9046286080526293E-3</v>
      </c>
      <c r="P37" s="5">
        <f t="shared" si="4"/>
        <v>4.9478730478977884E-3</v>
      </c>
      <c r="Q37" s="68">
        <f t="shared" si="5"/>
        <v>3.057353680691044E-4</v>
      </c>
      <c r="R37" s="5">
        <f t="shared" si="6"/>
        <v>2.6944343187469411E-3</v>
      </c>
      <c r="S37" s="5">
        <f t="shared" si="7"/>
        <v>4.6935871724245182E-3</v>
      </c>
      <c r="T37" s="5">
        <f t="shared" si="7"/>
        <v>5.1387462883858426E-3</v>
      </c>
      <c r="U37" s="71"/>
      <c r="V37" s="31"/>
      <c r="W37" s="77"/>
    </row>
    <row r="38" spans="2:23" x14ac:dyDescent="0.25">
      <c r="B38" s="6">
        <v>36830</v>
      </c>
      <c r="C38" s="8">
        <v>7.3599999999999999E-2</v>
      </c>
      <c r="D38" s="8">
        <v>6.6199999999999995E-2</v>
      </c>
      <c r="E38" s="8">
        <v>4.9543799999999999E-2</v>
      </c>
      <c r="F38" s="8">
        <v>6.0575000000000004E-2</v>
      </c>
      <c r="G38" s="80">
        <v>3.3250000000000003E-3</v>
      </c>
      <c r="H38" s="8">
        <v>3.2166699999999999E-2</v>
      </c>
      <c r="I38" s="8">
        <v>5.8066700000000006E-2</v>
      </c>
      <c r="J38" s="8">
        <v>6.2188E-2</v>
      </c>
      <c r="K38" s="35"/>
      <c r="L38" s="7">
        <f t="shared" si="8"/>
        <v>36830</v>
      </c>
      <c r="M38" s="8">
        <f t="shared" si="1"/>
        <v>5.9356706291591177E-3</v>
      </c>
      <c r="N38" s="8">
        <f t="shared" si="2"/>
        <v>5.3560363349192119E-3</v>
      </c>
      <c r="O38" s="8">
        <f t="shared" si="3"/>
        <v>4.0377626839607217E-3</v>
      </c>
      <c r="P38" s="8">
        <f t="shared" si="4"/>
        <v>4.91296371287131E-3</v>
      </c>
      <c r="Q38" s="80">
        <f t="shared" si="5"/>
        <v>2.7666196472586613E-4</v>
      </c>
      <c r="R38" s="8">
        <f t="shared" si="6"/>
        <v>2.6418322568277919E-3</v>
      </c>
      <c r="S38" s="8">
        <f t="shared" si="7"/>
        <v>4.7146939365143581E-3</v>
      </c>
      <c r="T38" s="8">
        <f t="shared" si="7"/>
        <v>5.0402371112898692E-3</v>
      </c>
      <c r="U38" s="71"/>
      <c r="V38" s="31"/>
      <c r="W38" s="77"/>
    </row>
    <row r="39" spans="2:23" x14ac:dyDescent="0.25">
      <c r="B39" s="3">
        <v>36860</v>
      </c>
      <c r="C39" s="5">
        <v>7.4299999999999991E-2</v>
      </c>
      <c r="D39" s="5">
        <v>6.8037500000000001E-2</v>
      </c>
      <c r="E39" s="5">
        <v>5.0275E-2</v>
      </c>
      <c r="F39" s="5">
        <v>5.9800000000000006E-2</v>
      </c>
      <c r="G39" s="68">
        <v>7.1374999999999997E-3</v>
      </c>
      <c r="H39" s="5">
        <v>3.4500000000000003E-2</v>
      </c>
      <c r="I39" s="5">
        <v>5.8099999999999999E-2</v>
      </c>
      <c r="J39" s="5">
        <v>6.1249999999999999E-2</v>
      </c>
      <c r="K39" s="35"/>
      <c r="L39" s="4">
        <f t="shared" si="8"/>
        <v>36860</v>
      </c>
      <c r="M39" s="5">
        <f t="shared" si="1"/>
        <v>5.9903111399197684E-3</v>
      </c>
      <c r="N39" s="5">
        <f t="shared" si="2"/>
        <v>5.5003091505994028E-3</v>
      </c>
      <c r="O39" s="5">
        <f t="shared" si="3"/>
        <v>4.0960354696946144E-3</v>
      </c>
      <c r="P39" s="5">
        <f t="shared" si="4"/>
        <v>4.8517493945887669E-3</v>
      </c>
      <c r="Q39" s="68">
        <f t="shared" si="5"/>
        <v>5.9285471941361578E-4</v>
      </c>
      <c r="R39" s="5">
        <f t="shared" si="6"/>
        <v>2.8305165524094011E-3</v>
      </c>
      <c r="S39" s="5">
        <f t="shared" si="7"/>
        <v>4.7173289717712397E-3</v>
      </c>
      <c r="T39" s="5">
        <f t="shared" si="7"/>
        <v>4.9662460096366878E-3</v>
      </c>
      <c r="U39" s="71"/>
      <c r="V39" s="31"/>
      <c r="W39" s="77"/>
    </row>
    <row r="40" spans="2:23" x14ac:dyDescent="0.25">
      <c r="B40" s="9">
        <v>36889</v>
      </c>
      <c r="C40" s="11">
        <v>7.5199999999999989E-2</v>
      </c>
      <c r="D40" s="11">
        <v>6.5612500000000004E-2</v>
      </c>
      <c r="E40" s="11">
        <v>4.8556299999999997E-2</v>
      </c>
      <c r="F40" s="11">
        <v>5.85344E-2</v>
      </c>
      <c r="G40" s="79">
        <v>5.5750000000000001E-3</v>
      </c>
      <c r="H40" s="11">
        <v>3.3666700000000001E-2</v>
      </c>
      <c r="I40" s="11">
        <v>5.7500000000000002E-2</v>
      </c>
      <c r="J40" s="11">
        <v>6.0624999999999998E-2</v>
      </c>
      <c r="K40" s="35"/>
      <c r="L40" s="10">
        <f t="shared" si="8"/>
        <v>36889</v>
      </c>
      <c r="M40" s="11">
        <f t="shared" si="1"/>
        <v>6.0605152900661263E-3</v>
      </c>
      <c r="N40" s="11">
        <f t="shared" si="2"/>
        <v>5.3098602037353615E-3</v>
      </c>
      <c r="O40" s="11">
        <f t="shared" si="3"/>
        <v>3.9590050437534607E-3</v>
      </c>
      <c r="P40" s="11">
        <f t="shared" si="4"/>
        <v>4.7516961632541044E-3</v>
      </c>
      <c r="Q40" s="79">
        <f t="shared" si="5"/>
        <v>4.6340043725989766E-4</v>
      </c>
      <c r="R40" s="11">
        <f t="shared" si="6"/>
        <v>2.763175860703404E-3</v>
      </c>
      <c r="S40" s="11">
        <f t="shared" si="7"/>
        <v>4.6698392000357192E-3</v>
      </c>
      <c r="T40" s="11">
        <f t="shared" si="7"/>
        <v>4.9169116155436399E-3</v>
      </c>
      <c r="U40" s="71"/>
      <c r="V40" s="31"/>
      <c r="W40" s="77"/>
    </row>
    <row r="41" spans="2:23" x14ac:dyDescent="0.25">
      <c r="B41" s="3">
        <v>36922</v>
      </c>
      <c r="C41" s="5">
        <v>7.3499999999999996E-2</v>
      </c>
      <c r="D41" s="5">
        <v>5.57E-2</v>
      </c>
      <c r="E41" s="5">
        <v>4.7868800000000003E-2</v>
      </c>
      <c r="F41" s="5">
        <v>5.8995300000000001E-2</v>
      </c>
      <c r="G41" s="68">
        <v>4.1749999999999999E-3</v>
      </c>
      <c r="H41" s="5">
        <v>3.4583300000000004E-2</v>
      </c>
      <c r="I41" s="5">
        <v>5.5E-2</v>
      </c>
      <c r="J41" s="5">
        <v>5.9062999999999997E-2</v>
      </c>
      <c r="K41" s="35"/>
      <c r="L41" s="4">
        <f t="shared" si="8"/>
        <v>36922</v>
      </c>
      <c r="M41" s="5">
        <f t="shared" si="1"/>
        <v>5.9278621761518213E-3</v>
      </c>
      <c r="N41" s="5">
        <f t="shared" si="2"/>
        <v>4.5272215436409358E-3</v>
      </c>
      <c r="O41" s="5">
        <f t="shared" si="3"/>
        <v>3.9041336201344201E-3</v>
      </c>
      <c r="P41" s="5">
        <f t="shared" si="4"/>
        <v>4.7881457475527078E-3</v>
      </c>
      <c r="Q41" s="68">
        <f t="shared" si="5"/>
        <v>3.4725268404378618E-4</v>
      </c>
      <c r="R41" s="5">
        <f t="shared" si="6"/>
        <v>2.8372454632539235E-3</v>
      </c>
      <c r="S41" s="5">
        <f t="shared" si="7"/>
        <v>4.471698917043021E-3</v>
      </c>
      <c r="T41" s="5">
        <f t="shared" si="7"/>
        <v>4.7934984754640642E-3</v>
      </c>
      <c r="U41" s="71"/>
      <c r="V41" s="31"/>
      <c r="W41" s="77"/>
    </row>
    <row r="42" spans="2:23" x14ac:dyDescent="0.25">
      <c r="B42" s="6">
        <v>36950</v>
      </c>
      <c r="C42" s="8">
        <v>7.2900000000000006E-2</v>
      </c>
      <c r="D42" s="8">
        <v>5.2074999999999996E-2</v>
      </c>
      <c r="E42" s="8">
        <v>4.8062500000000001E-2</v>
      </c>
      <c r="F42" s="8">
        <v>5.7221900000000006E-2</v>
      </c>
      <c r="G42" s="80">
        <v>3.8E-3</v>
      </c>
      <c r="H42" s="8">
        <v>3.4300000000000004E-2</v>
      </c>
      <c r="I42" s="8">
        <v>5.1766699999999999E-2</v>
      </c>
      <c r="J42" s="8">
        <v>5.5313000000000001E-2</v>
      </c>
      <c r="K42" s="35"/>
      <c r="L42" s="7">
        <f t="shared" si="8"/>
        <v>36950</v>
      </c>
      <c r="M42" s="8">
        <f t="shared" si="1"/>
        <v>5.8809974512248342E-3</v>
      </c>
      <c r="N42" s="8">
        <f t="shared" si="2"/>
        <v>4.2393276796366397E-3</v>
      </c>
      <c r="O42" s="8">
        <f t="shared" si="3"/>
        <v>3.9195967326288716E-3</v>
      </c>
      <c r="P42" s="8">
        <f t="shared" si="4"/>
        <v>4.6478193131642698E-3</v>
      </c>
      <c r="Q42" s="80">
        <f t="shared" si="5"/>
        <v>3.1611647417673083E-4</v>
      </c>
      <c r="R42" s="8">
        <f t="shared" si="6"/>
        <v>2.8143586760123185E-3</v>
      </c>
      <c r="S42" s="8">
        <f t="shared" si="7"/>
        <v>4.2148008654983027E-3</v>
      </c>
      <c r="T42" s="8">
        <f t="shared" si="7"/>
        <v>4.4965296356818119E-3</v>
      </c>
      <c r="U42" s="71"/>
      <c r="V42" s="31"/>
      <c r="W42" s="77"/>
    </row>
    <row r="43" spans="2:23" x14ac:dyDescent="0.25">
      <c r="B43" s="3">
        <v>36980</v>
      </c>
      <c r="C43" s="5">
        <v>7.3599999999999999E-2</v>
      </c>
      <c r="D43" s="5">
        <v>5.0799999999999998E-2</v>
      </c>
      <c r="E43" s="5">
        <v>4.6925000000000001E-2</v>
      </c>
      <c r="F43" s="5">
        <v>5.6884400000000002E-2</v>
      </c>
      <c r="G43" s="68">
        <v>1.2625E-3</v>
      </c>
      <c r="H43" s="5">
        <v>3.3649999999999999E-2</v>
      </c>
      <c r="I43" s="5">
        <v>4.9200000000000001E-2</v>
      </c>
      <c r="J43" s="5">
        <v>5.1094000000000001E-2</v>
      </c>
      <c r="K43" s="35"/>
      <c r="L43" s="4">
        <f t="shared" si="8"/>
        <v>36980</v>
      </c>
      <c r="M43" s="5">
        <f t="shared" si="1"/>
        <v>5.9356706291591177E-3</v>
      </c>
      <c r="N43" s="5">
        <f t="shared" si="2"/>
        <v>4.1378522703343634E-3</v>
      </c>
      <c r="O43" s="5">
        <f t="shared" si="3"/>
        <v>3.8287523572662074E-3</v>
      </c>
      <c r="P43" s="5">
        <f t="shared" si="4"/>
        <v>4.6210890165261365E-3</v>
      </c>
      <c r="Q43" s="68">
        <f t="shared" si="5"/>
        <v>1.0514750402879081E-4</v>
      </c>
      <c r="R43" s="5">
        <f t="shared" si="6"/>
        <v>2.7618257906854016E-3</v>
      </c>
      <c r="S43" s="5">
        <f t="shared" si="7"/>
        <v>4.0103507726252374E-3</v>
      </c>
      <c r="T43" s="5">
        <f t="shared" si="7"/>
        <v>4.1612613140833421E-3</v>
      </c>
      <c r="U43" s="71"/>
      <c r="V43" s="31"/>
      <c r="W43" s="77"/>
    </row>
    <row r="44" spans="2:23" x14ac:dyDescent="0.25">
      <c r="B44" s="6">
        <v>37011</v>
      </c>
      <c r="C44" s="8">
        <v>7.5800000000000006E-2</v>
      </c>
      <c r="D44" s="8">
        <v>4.4325000000000003E-2</v>
      </c>
      <c r="E44" s="8">
        <v>4.82625E-2</v>
      </c>
      <c r="F44" s="8">
        <v>5.4217199999999993E-2</v>
      </c>
      <c r="G44" s="80">
        <v>7.8750000000000001E-4</v>
      </c>
      <c r="H44" s="8">
        <v>3.1766700000000002E-2</v>
      </c>
      <c r="I44" s="8">
        <v>4.7016700000000002E-2</v>
      </c>
      <c r="J44" s="8">
        <v>4.8438000000000002E-2</v>
      </c>
      <c r="K44" s="35"/>
      <c r="L44" s="7">
        <f t="shared" si="8"/>
        <v>37011</v>
      </c>
      <c r="M44" s="8">
        <f t="shared" si="1"/>
        <v>6.1072881365387133E-3</v>
      </c>
      <c r="N44" s="8">
        <f t="shared" si="2"/>
        <v>3.6207678415021149E-3</v>
      </c>
      <c r="O44" s="8">
        <f t="shared" si="3"/>
        <v>3.9355600268287105E-3</v>
      </c>
      <c r="P44" s="8">
        <f t="shared" si="4"/>
        <v>4.4095687450838028E-3</v>
      </c>
      <c r="Q44" s="80">
        <f t="shared" si="5"/>
        <v>6.5601325387021348E-5</v>
      </c>
      <c r="R44" s="8">
        <f t="shared" si="6"/>
        <v>2.6094466623467483E-3</v>
      </c>
      <c r="S44" s="8">
        <f t="shared" si="7"/>
        <v>3.8360791636575797E-3</v>
      </c>
      <c r="T44" s="8">
        <f t="shared" si="7"/>
        <v>3.9495655178509725E-3</v>
      </c>
      <c r="U44" s="71"/>
      <c r="V44" s="31"/>
      <c r="W44" s="77"/>
    </row>
    <row r="45" spans="2:23" x14ac:dyDescent="0.25">
      <c r="B45" s="3">
        <v>37042</v>
      </c>
      <c r="C45" s="5">
        <v>7.2099999999999997E-2</v>
      </c>
      <c r="D45" s="5">
        <v>4.0575E-2</v>
      </c>
      <c r="E45" s="5">
        <v>4.5712500000000003E-2</v>
      </c>
      <c r="F45" s="5">
        <v>5.3056300000000001E-2</v>
      </c>
      <c r="G45" s="68">
        <v>6.7500000000000004E-4</v>
      </c>
      <c r="H45" s="5">
        <v>3.2799999999999996E-2</v>
      </c>
      <c r="I45" s="5">
        <v>4.5599999999999995E-2</v>
      </c>
      <c r="J45" s="5">
        <v>4.8750000000000002E-2</v>
      </c>
      <c r="K45" s="35"/>
      <c r="L45" s="4">
        <f t="shared" si="8"/>
        <v>37042</v>
      </c>
      <c r="M45" s="5">
        <f t="shared" si="1"/>
        <v>5.8184737662567709E-3</v>
      </c>
      <c r="N45" s="5">
        <f t="shared" si="2"/>
        <v>3.3199526240936805E-3</v>
      </c>
      <c r="O45" s="5">
        <f t="shared" si="3"/>
        <v>3.7318185650720981E-3</v>
      </c>
      <c r="P45" s="5">
        <f t="shared" si="4"/>
        <v>4.3173511902028228E-3</v>
      </c>
      <c r="Q45" s="68">
        <f t="shared" si="5"/>
        <v>5.6232605157413573E-5</v>
      </c>
      <c r="R45" s="5">
        <f t="shared" si="6"/>
        <v>2.6930832302500818E-3</v>
      </c>
      <c r="S45" s="5">
        <f t="shared" si="7"/>
        <v>3.7228194856664398E-3</v>
      </c>
      <c r="T45" s="5">
        <f t="shared" si="7"/>
        <v>3.9744588631382971E-3</v>
      </c>
      <c r="U45" s="71"/>
      <c r="V45" s="31"/>
      <c r="W45" s="77"/>
    </row>
    <row r="46" spans="2:23" x14ac:dyDescent="0.25">
      <c r="B46" s="6">
        <v>37071</v>
      </c>
      <c r="C46" s="8">
        <v>7.3700000000000002E-2</v>
      </c>
      <c r="D46" s="8">
        <v>3.8625E-2</v>
      </c>
      <c r="E46" s="8">
        <v>4.53E-2</v>
      </c>
      <c r="F46" s="8">
        <v>5.2245299999999995E-2</v>
      </c>
      <c r="G46" s="80">
        <v>7.3749999999999998E-4</v>
      </c>
      <c r="H46" s="8">
        <v>3.2833299999999996E-2</v>
      </c>
      <c r="I46" s="8">
        <v>4.5149999999999996E-2</v>
      </c>
      <c r="J46" s="8">
        <v>4.8750000000000002E-2</v>
      </c>
      <c r="K46" s="35"/>
      <c r="L46" s="7">
        <f t="shared" si="8"/>
        <v>37071</v>
      </c>
      <c r="M46" s="8">
        <f t="shared" si="1"/>
        <v>5.9434784154897002E-3</v>
      </c>
      <c r="N46" s="8">
        <f t="shared" si="2"/>
        <v>3.1631357729982046E-3</v>
      </c>
      <c r="O46" s="8">
        <f t="shared" si="3"/>
        <v>3.6988176007033413E-3</v>
      </c>
      <c r="P46" s="8">
        <f t="shared" si="4"/>
        <v>4.2528730756856703E-3</v>
      </c>
      <c r="Q46" s="80">
        <f t="shared" si="5"/>
        <v>6.1437568919409102E-5</v>
      </c>
      <c r="R46" s="8">
        <f t="shared" si="6"/>
        <v>2.695777297047286E-3</v>
      </c>
      <c r="S46" s="8">
        <f t="shared" si="7"/>
        <v>3.6868142902002354E-3</v>
      </c>
      <c r="T46" s="8">
        <f t="shared" si="7"/>
        <v>3.9744588631382971E-3</v>
      </c>
      <c r="U46" s="71"/>
      <c r="V46" s="31"/>
      <c r="W46" s="77"/>
    </row>
    <row r="47" spans="2:23" x14ac:dyDescent="0.25">
      <c r="B47" s="3">
        <v>37103</v>
      </c>
      <c r="C47" s="5">
        <v>7.1900000000000006E-2</v>
      </c>
      <c r="D47" s="5">
        <v>3.7499999999999999E-2</v>
      </c>
      <c r="E47" s="5">
        <v>4.5129999999999997E-2</v>
      </c>
      <c r="F47" s="5">
        <v>5.2512499999999997E-2</v>
      </c>
      <c r="G47" s="68">
        <v>6.6879999999999999E-4</v>
      </c>
      <c r="H47" s="5">
        <v>3.2533300000000001E-2</v>
      </c>
      <c r="I47" s="5">
        <v>4.23667E-2</v>
      </c>
      <c r="J47" s="5">
        <v>4.9375000000000002E-2</v>
      </c>
      <c r="K47" s="35"/>
      <c r="L47" s="4">
        <f t="shared" si="8"/>
        <v>37103</v>
      </c>
      <c r="M47" s="5">
        <f t="shared" si="1"/>
        <v>5.8028361627453506E-3</v>
      </c>
      <c r="N47" s="5">
        <f t="shared" si="2"/>
        <v>3.0725417032555491E-3</v>
      </c>
      <c r="O47" s="5">
        <f t="shared" si="3"/>
        <v>3.6852137294873799E-3</v>
      </c>
      <c r="P47" s="5">
        <f t="shared" si="4"/>
        <v>4.2741216969390816E-3</v>
      </c>
      <c r="Q47" s="68">
        <f t="shared" si="5"/>
        <v>5.5716256505133899E-5</v>
      </c>
      <c r="R47" s="5">
        <f t="shared" si="6"/>
        <v>2.6715035519544461E-3</v>
      </c>
      <c r="S47" s="5">
        <f t="shared" si="7"/>
        <v>3.4638018787951363E-3</v>
      </c>
      <c r="T47" s="5">
        <f t="shared" si="7"/>
        <v>4.0243049266566189E-3</v>
      </c>
      <c r="U47" s="71"/>
      <c r="V47" s="31"/>
      <c r="W47" s="77"/>
    </row>
    <row r="48" spans="2:23" x14ac:dyDescent="0.25">
      <c r="B48" s="6">
        <v>37134</v>
      </c>
      <c r="C48" s="8">
        <v>7.1199999999999999E-2</v>
      </c>
      <c r="D48" s="8">
        <v>3.5812499999999997E-2</v>
      </c>
      <c r="E48" s="8">
        <v>4.3156299999999995E-2</v>
      </c>
      <c r="F48" s="8">
        <v>4.8907800000000001E-2</v>
      </c>
      <c r="G48" s="80">
        <v>6.313E-4</v>
      </c>
      <c r="H48" s="8">
        <v>3.3383299999999998E-2</v>
      </c>
      <c r="I48" s="8">
        <v>4.0433299999999998E-2</v>
      </c>
      <c r="J48" s="8">
        <v>4.8125000000000001E-2</v>
      </c>
      <c r="K48" s="35"/>
      <c r="L48" s="7">
        <f t="shared" si="8"/>
        <v>37134</v>
      </c>
      <c r="M48" s="8">
        <f t="shared" si="1"/>
        <v>5.74808347996969E-3</v>
      </c>
      <c r="N48" s="8">
        <f t="shared" si="2"/>
        <v>2.9364816154666684E-3</v>
      </c>
      <c r="O48" s="8">
        <f t="shared" si="3"/>
        <v>3.5271241289920319E-3</v>
      </c>
      <c r="P48" s="8">
        <f t="shared" si="4"/>
        <v>3.9870465663593979E-3</v>
      </c>
      <c r="Q48" s="80">
        <f t="shared" si="5"/>
        <v>5.2593117467969464E-5</v>
      </c>
      <c r="R48" s="8">
        <f t="shared" si="6"/>
        <v>2.7402623818351124E-3</v>
      </c>
      <c r="S48" s="8">
        <f t="shared" si="7"/>
        <v>3.3085663463625625E-3</v>
      </c>
      <c r="T48" s="8">
        <f t="shared" si="7"/>
        <v>3.9245855620086978E-3</v>
      </c>
      <c r="U48" s="71"/>
      <c r="V48" s="31"/>
      <c r="W48" s="77"/>
    </row>
    <row r="49" spans="2:23" x14ac:dyDescent="0.25">
      <c r="B49" s="3">
        <v>37162</v>
      </c>
      <c r="C49" s="5">
        <v>7.17E-2</v>
      </c>
      <c r="D49" s="5">
        <v>2.63E-2</v>
      </c>
      <c r="E49" s="5">
        <v>3.7265E-2</v>
      </c>
      <c r="F49" s="5">
        <v>4.6987500000000001E-2</v>
      </c>
      <c r="G49" s="68">
        <v>5.6250000000000007E-4</v>
      </c>
      <c r="H49" s="5">
        <v>2.2466699999999999E-2</v>
      </c>
      <c r="I49" s="5">
        <v>3.4300000000000004E-2</v>
      </c>
      <c r="J49" s="5">
        <v>4.2812999999999997E-2</v>
      </c>
      <c r="K49" s="35"/>
      <c r="L49" s="4">
        <f t="shared" si="8"/>
        <v>37162</v>
      </c>
      <c r="M49" s="5">
        <f t="shared" si="1"/>
        <v>5.7871958844142313E-3</v>
      </c>
      <c r="N49" s="5">
        <f t="shared" si="2"/>
        <v>2.1656835180154932E-3</v>
      </c>
      <c r="O49" s="5">
        <f t="shared" si="3"/>
        <v>3.0536062396098185E-3</v>
      </c>
      <c r="P49" s="5">
        <f t="shared" si="4"/>
        <v>3.8337461550090879E-3</v>
      </c>
      <c r="Q49" s="68">
        <f t="shared" si="5"/>
        <v>4.6862919380386003E-5</v>
      </c>
      <c r="R49" s="5">
        <f t="shared" si="6"/>
        <v>1.8532185214232832E-3</v>
      </c>
      <c r="S49" s="5">
        <f t="shared" si="7"/>
        <v>2.8143586760123185E-3</v>
      </c>
      <c r="T49" s="5">
        <f t="shared" si="7"/>
        <v>3.4995984650219025E-3</v>
      </c>
      <c r="U49" s="71"/>
      <c r="V49" s="31"/>
      <c r="W49" s="77"/>
    </row>
    <row r="50" spans="2:23" x14ac:dyDescent="0.25">
      <c r="B50" s="6">
        <v>37195</v>
      </c>
      <c r="C50" s="8">
        <v>7.0400000000000004E-2</v>
      </c>
      <c r="D50" s="8">
        <v>2.2875E-2</v>
      </c>
      <c r="E50" s="8">
        <v>3.63775E-2</v>
      </c>
      <c r="F50" s="8">
        <v>4.2537499999999999E-2</v>
      </c>
      <c r="G50" s="80">
        <v>5.3129999999999996E-4</v>
      </c>
      <c r="H50" s="8">
        <v>2.14167E-2</v>
      </c>
      <c r="I50" s="8">
        <v>2.7450000000000002E-2</v>
      </c>
      <c r="J50" s="8">
        <v>4.2655999999999999E-2</v>
      </c>
      <c r="K50" s="35"/>
      <c r="L50" s="7">
        <f t="shared" si="8"/>
        <v>37195</v>
      </c>
      <c r="M50" s="8">
        <f t="shared" si="1"/>
        <v>5.6854688104017725E-3</v>
      </c>
      <c r="N50" s="8">
        <f t="shared" si="2"/>
        <v>1.8865514586889898E-3</v>
      </c>
      <c r="O50" s="8">
        <f t="shared" si="3"/>
        <v>2.9820591607783165E-3</v>
      </c>
      <c r="P50" s="8">
        <f t="shared" si="4"/>
        <v>3.4775029709774863E-3</v>
      </c>
      <c r="Q50" s="80">
        <f t="shared" si="5"/>
        <v>4.4264222142320619E-5</v>
      </c>
      <c r="R50" s="8">
        <f t="shared" si="6"/>
        <v>1.7674421884250613E-3</v>
      </c>
      <c r="S50" s="8">
        <f t="shared" si="7"/>
        <v>2.2592152231402096E-3</v>
      </c>
      <c r="T50" s="8">
        <f t="shared" si="7"/>
        <v>3.4870074963666564E-3</v>
      </c>
      <c r="U50" s="71"/>
      <c r="V50" s="31"/>
      <c r="W50" s="77"/>
    </row>
    <row r="51" spans="2:23" x14ac:dyDescent="0.25">
      <c r="B51" s="3">
        <v>37225</v>
      </c>
      <c r="C51" s="5">
        <v>7.0499999999999993E-2</v>
      </c>
      <c r="D51" s="5">
        <v>2.1187499999999998E-2</v>
      </c>
      <c r="E51" s="5">
        <v>3.4231299999999999E-2</v>
      </c>
      <c r="F51" s="5">
        <v>4.02625E-2</v>
      </c>
      <c r="G51" s="68">
        <v>7.9880000000000012E-4</v>
      </c>
      <c r="H51" s="5">
        <v>2.1033300000000001E-2</v>
      </c>
      <c r="I51" s="5">
        <v>2.34667E-2</v>
      </c>
      <c r="J51" s="5">
        <v>4.2655999999999999E-2</v>
      </c>
      <c r="K51" s="35"/>
      <c r="L51" s="4">
        <f t="shared" si="8"/>
        <v>37225</v>
      </c>
      <c r="M51" s="5">
        <f t="shared" si="1"/>
        <v>5.6932979895953917E-3</v>
      </c>
      <c r="N51" s="5">
        <f t="shared" si="2"/>
        <v>1.7487076932045653E-3</v>
      </c>
      <c r="O51" s="5">
        <f t="shared" si="3"/>
        <v>2.808807784598466E-3</v>
      </c>
      <c r="P51" s="5">
        <f t="shared" si="4"/>
        <v>3.2948398539018875E-3</v>
      </c>
      <c r="Q51" s="68">
        <f t="shared" si="5"/>
        <v>6.6542307930905764E-5</v>
      </c>
      <c r="R51" s="5">
        <f t="shared" si="6"/>
        <v>1.7361014266119579E-3</v>
      </c>
      <c r="S51" s="5">
        <f t="shared" si="7"/>
        <v>1.9348352304606742E-3</v>
      </c>
      <c r="T51" s="5">
        <f t="shared" si="7"/>
        <v>3.4870074963666564E-3</v>
      </c>
      <c r="U51" s="71"/>
      <c r="V51" s="31"/>
      <c r="W51" s="77"/>
    </row>
    <row r="52" spans="2:23" x14ac:dyDescent="0.25">
      <c r="B52" s="9">
        <v>37256</v>
      </c>
      <c r="C52" s="11">
        <v>6.5700000000000008E-2</v>
      </c>
      <c r="D52" s="11">
        <v>1.8737500000000001E-2</v>
      </c>
      <c r="E52" s="11">
        <v>3.3300000000000003E-2</v>
      </c>
      <c r="F52" s="11">
        <v>4.1478099999999997E-2</v>
      </c>
      <c r="G52" s="79">
        <v>6.625E-4</v>
      </c>
      <c r="H52" s="11">
        <v>1.7883300000000001E-2</v>
      </c>
      <c r="I52" s="11">
        <v>2.1400000000000002E-2</v>
      </c>
      <c r="J52" s="11">
        <v>4.1562999999999996E-2</v>
      </c>
      <c r="K52" s="35"/>
      <c r="L52" s="10">
        <f t="shared" si="8"/>
        <v>37256</v>
      </c>
      <c r="M52" s="11">
        <f t="shared" si="1"/>
        <v>5.3167389786501484E-3</v>
      </c>
      <c r="N52" s="11">
        <f t="shared" si="2"/>
        <v>1.5482068666141657E-3</v>
      </c>
      <c r="O52" s="11">
        <f t="shared" si="3"/>
        <v>2.7335263083605454E-3</v>
      </c>
      <c r="P52" s="11">
        <f t="shared" si="4"/>
        <v>3.3924876824658057E-3</v>
      </c>
      <c r="Q52" s="79">
        <f t="shared" si="5"/>
        <v>5.5191576645130525E-5</v>
      </c>
      <c r="R52" s="11">
        <f t="shared" si="6"/>
        <v>1.4781977100077892E-3</v>
      </c>
      <c r="S52" s="11">
        <f t="shared" si="7"/>
        <v>1.7660772833825167E-3</v>
      </c>
      <c r="T52" s="11">
        <f t="shared" si="7"/>
        <v>3.3993037034898421E-3</v>
      </c>
      <c r="U52" s="71"/>
      <c r="V52" s="31"/>
      <c r="W52" s="77"/>
    </row>
    <row r="53" spans="2:23" x14ac:dyDescent="0.25">
      <c r="B53" s="3">
        <v>37287</v>
      </c>
      <c r="C53" s="5">
        <v>6.6600000000000006E-2</v>
      </c>
      <c r="D53" s="5">
        <v>1.8474999999999998E-2</v>
      </c>
      <c r="E53" s="5">
        <v>3.3512500000000001E-2</v>
      </c>
      <c r="F53" s="5">
        <v>4.0329799999999999E-2</v>
      </c>
      <c r="G53" s="68">
        <v>5.8749999999999991E-4</v>
      </c>
      <c r="H53" s="5">
        <v>1.61333E-2</v>
      </c>
      <c r="I53" s="5">
        <v>2.08167E-2</v>
      </c>
      <c r="J53" s="5">
        <v>4.1718999999999999E-2</v>
      </c>
      <c r="K53" s="35"/>
      <c r="L53" s="4">
        <f t="shared" si="8"/>
        <v>37287</v>
      </c>
      <c r="M53" s="5">
        <f t="shared" si="1"/>
        <v>5.3874620588785227E-3</v>
      </c>
      <c r="N53" s="5">
        <f t="shared" si="2"/>
        <v>1.5266984261377292E-3</v>
      </c>
      <c r="O53" s="5">
        <f t="shared" si="3"/>
        <v>2.7507091846308285E-3</v>
      </c>
      <c r="P53" s="5">
        <f t="shared" si="4"/>
        <v>3.3002487243112277E-3</v>
      </c>
      <c r="Q53" s="68">
        <f t="shared" si="5"/>
        <v>4.8945155228130588E-5</v>
      </c>
      <c r="R53" s="5">
        <f t="shared" si="6"/>
        <v>1.3346015672186518E-3</v>
      </c>
      <c r="S53" s="5">
        <f t="shared" si="7"/>
        <v>1.7183908436992912E-3</v>
      </c>
      <c r="T53" s="5">
        <f t="shared" si="7"/>
        <v>3.4118265135278936E-3</v>
      </c>
      <c r="U53" s="71"/>
      <c r="V53" s="31"/>
      <c r="W53" s="77"/>
    </row>
    <row r="54" spans="2:23" x14ac:dyDescent="0.25">
      <c r="B54" s="6">
        <v>37315</v>
      </c>
      <c r="C54" s="8">
        <v>6.6500000000000004E-2</v>
      </c>
      <c r="D54" s="8">
        <v>1.8700000000000001E-2</v>
      </c>
      <c r="E54" s="8">
        <v>3.3415E-2</v>
      </c>
      <c r="F54" s="8">
        <v>4.0301600000000007E-2</v>
      </c>
      <c r="G54" s="80">
        <v>1.1125E-3</v>
      </c>
      <c r="H54" s="8">
        <v>1.7049999999999999E-2</v>
      </c>
      <c r="I54" s="8">
        <v>2.08167E-2</v>
      </c>
      <c r="J54" s="8">
        <v>4.1562999999999996E-2</v>
      </c>
      <c r="K54" s="35"/>
      <c r="L54" s="7">
        <f t="shared" si="8"/>
        <v>37315</v>
      </c>
      <c r="M54" s="8">
        <f t="shared" si="1"/>
        <v>5.3796066408242638E-3</v>
      </c>
      <c r="N54" s="8">
        <f t="shared" si="2"/>
        <v>1.5451345433195041E-3</v>
      </c>
      <c r="O54" s="8">
        <f t="shared" si="3"/>
        <v>2.742825678807348E-3</v>
      </c>
      <c r="P54" s="8">
        <f t="shared" si="4"/>
        <v>3.2979823421719345E-3</v>
      </c>
      <c r="Q54" s="80">
        <f t="shared" si="5"/>
        <v>9.2661095312251973E-5</v>
      </c>
      <c r="R54" s="8">
        <f t="shared" si="6"/>
        <v>1.4098495769900854E-3</v>
      </c>
      <c r="S54" s="8">
        <f t="shared" si="7"/>
        <v>1.7183908436992912E-3</v>
      </c>
      <c r="T54" s="8">
        <f t="shared" si="7"/>
        <v>3.3993037034898421E-3</v>
      </c>
      <c r="U54" s="71"/>
      <c r="V54" s="31"/>
      <c r="W54" s="77"/>
    </row>
    <row r="55" spans="2:23" x14ac:dyDescent="0.25">
      <c r="B55" s="3">
        <v>37344</v>
      </c>
      <c r="C55" s="5">
        <v>6.6900000000000001E-2</v>
      </c>
      <c r="D55" s="5">
        <v>1.8787499999999999E-2</v>
      </c>
      <c r="E55" s="5">
        <v>3.3599999999999998E-2</v>
      </c>
      <c r="F55" s="5">
        <v>4.0199999999999993E-2</v>
      </c>
      <c r="G55" s="68">
        <v>8.3750000000000003E-4</v>
      </c>
      <c r="H55" s="5">
        <v>1.5100000000000001E-2</v>
      </c>
      <c r="I55" s="5">
        <v>2.1683300000000003E-2</v>
      </c>
      <c r="J55" s="5">
        <v>4.3281E-2</v>
      </c>
      <c r="K55" s="35"/>
      <c r="L55" s="4">
        <f t="shared" si="8"/>
        <v>37344</v>
      </c>
      <c r="M55" s="5">
        <f t="shared" si="1"/>
        <v>5.4110242629969996E-3</v>
      </c>
      <c r="N55" s="5">
        <f t="shared" si="2"/>
        <v>1.5523031364155226E-3</v>
      </c>
      <c r="O55" s="5">
        <f t="shared" si="3"/>
        <v>2.7577835453318489E-3</v>
      </c>
      <c r="P55" s="5">
        <f t="shared" si="4"/>
        <v>3.2898164700365662E-3</v>
      </c>
      <c r="Q55" s="68">
        <f t="shared" si="5"/>
        <v>6.97648911702764E-5</v>
      </c>
      <c r="R55" s="5">
        <f t="shared" si="6"/>
        <v>1.2497077187358929E-3</v>
      </c>
      <c r="S55" s="5">
        <f t="shared" si="7"/>
        <v>1.7892288611083274E-3</v>
      </c>
      <c r="T55" s="5">
        <f t="shared" si="7"/>
        <v>3.5371204718646077E-3</v>
      </c>
      <c r="U55" s="71"/>
      <c r="V55" s="31"/>
      <c r="W55" s="77"/>
    </row>
    <row r="56" spans="2:23" x14ac:dyDescent="0.25">
      <c r="B56" s="6">
        <v>37376</v>
      </c>
      <c r="C56" s="8">
        <v>6.7199999999999996E-2</v>
      </c>
      <c r="D56" s="8">
        <v>1.84E-2</v>
      </c>
      <c r="E56" s="8">
        <v>3.3300000000000003E-2</v>
      </c>
      <c r="F56" s="8">
        <v>4.0462499999999998E-2</v>
      </c>
      <c r="G56" s="8">
        <v>6.4999999999999997E-4</v>
      </c>
      <c r="H56" s="8">
        <v>1.52E-2</v>
      </c>
      <c r="I56" s="8">
        <v>2.3250000000000003E-2</v>
      </c>
      <c r="J56" s="8">
        <v>4.3437999999999997E-2</v>
      </c>
      <c r="K56" s="35"/>
      <c r="L56" s="7">
        <f t="shared" si="8"/>
        <v>37376</v>
      </c>
      <c r="M56" s="8">
        <f t="shared" si="1"/>
        <v>5.4345803945961002E-3</v>
      </c>
      <c r="N56" s="8">
        <f t="shared" si="2"/>
        <v>1.5205522240770986E-3</v>
      </c>
      <c r="O56" s="8">
        <f t="shared" si="3"/>
        <v>2.7335263083605454E-3</v>
      </c>
      <c r="P56" s="8">
        <f t="shared" si="4"/>
        <v>3.310912823329959E-3</v>
      </c>
      <c r="Q56" s="80">
        <f t="shared" si="5"/>
        <v>5.4150536212160816E-5</v>
      </c>
      <c r="R56" s="8">
        <f t="shared" si="6"/>
        <v>1.2579269787644787E-3</v>
      </c>
      <c r="S56" s="8">
        <f t="shared" si="7"/>
        <v>1.9171550955763283E-3</v>
      </c>
      <c r="T56" s="8">
        <f t="shared" si="7"/>
        <v>3.5497045265502347E-3</v>
      </c>
      <c r="U56" s="71"/>
      <c r="V56" s="31"/>
      <c r="W56" s="77"/>
    </row>
    <row r="57" spans="2:23" x14ac:dyDescent="0.25">
      <c r="B57" s="3">
        <v>37407</v>
      </c>
      <c r="C57" s="5">
        <v>6.7000000000000004E-2</v>
      </c>
      <c r="D57" s="5">
        <v>1.8437499999999999E-2</v>
      </c>
      <c r="E57" s="5">
        <v>3.3860000000000001E-2</v>
      </c>
      <c r="F57" s="5">
        <v>4.0750000000000001E-2</v>
      </c>
      <c r="G57" s="5">
        <v>5.6250000000000007E-4</v>
      </c>
      <c r="H57" s="5">
        <v>1.17333E-2</v>
      </c>
      <c r="I57" s="5">
        <v>2.5816699999999998E-2</v>
      </c>
      <c r="J57" s="5">
        <v>4.7188000000000001E-2</v>
      </c>
      <c r="K57" s="35"/>
      <c r="L57" s="4">
        <f t="shared" si="8"/>
        <v>37407</v>
      </c>
      <c r="M57" s="5">
        <f t="shared" si="1"/>
        <v>5.4188769814262905E-3</v>
      </c>
      <c r="N57" s="5">
        <f t="shared" si="2"/>
        <v>1.5236253769701502E-3</v>
      </c>
      <c r="O57" s="5">
        <f t="shared" si="3"/>
        <v>2.7788012641261073E-3</v>
      </c>
      <c r="P57" s="5">
        <f t="shared" si="4"/>
        <v>3.3340127558512123E-3</v>
      </c>
      <c r="Q57" s="68">
        <f t="shared" si="5"/>
        <v>4.6862919380386003E-5</v>
      </c>
      <c r="R57" s="5">
        <f t="shared" si="6"/>
        <v>9.7255584133226769E-4</v>
      </c>
      <c r="S57" s="5">
        <f t="shared" si="7"/>
        <v>2.1263471279280299E-3</v>
      </c>
      <c r="T57" s="5">
        <f t="shared" si="7"/>
        <v>3.8497644139487974E-3</v>
      </c>
      <c r="U57" s="71"/>
      <c r="V57" s="31"/>
      <c r="W57" s="77"/>
    </row>
    <row r="58" spans="2:23" x14ac:dyDescent="0.25">
      <c r="B58" s="6">
        <v>37435</v>
      </c>
      <c r="C58" s="8">
        <v>7.0300000000000001E-2</v>
      </c>
      <c r="D58" s="8">
        <v>1.8387500000000001E-2</v>
      </c>
      <c r="E58" s="8">
        <v>3.3902500000000002E-2</v>
      </c>
      <c r="F58" s="8">
        <v>3.9609399999999996E-2</v>
      </c>
      <c r="G58" s="8">
        <v>5.3129999999999996E-4</v>
      </c>
      <c r="H58" s="8">
        <v>1.1616700000000001E-2</v>
      </c>
      <c r="I58" s="8">
        <v>2.6816699999999999E-2</v>
      </c>
      <c r="J58" s="8">
        <v>4.9218999999999999E-2</v>
      </c>
      <c r="K58" s="35"/>
      <c r="L58" s="7">
        <f t="shared" si="8"/>
        <v>37435</v>
      </c>
      <c r="M58" s="8">
        <f t="shared" si="1"/>
        <v>5.6776389607060551E-3</v>
      </c>
      <c r="N58" s="8">
        <f t="shared" si="2"/>
        <v>1.5195278167281501E-3</v>
      </c>
      <c r="O58" s="8">
        <f t="shared" si="3"/>
        <v>2.7822363920366744E-3</v>
      </c>
      <c r="P58" s="8">
        <f t="shared" si="4"/>
        <v>3.2423338369482746E-3</v>
      </c>
      <c r="Q58" s="80">
        <f t="shared" si="5"/>
        <v>4.4264222142320619E-5</v>
      </c>
      <c r="R58" s="8">
        <f t="shared" si="6"/>
        <v>9.6294201280922032E-4</v>
      </c>
      <c r="S58" s="8">
        <f t="shared" si="7"/>
        <v>2.2077195990259924E-3</v>
      </c>
      <c r="T58" s="8">
        <f t="shared" si="7"/>
        <v>4.0118658983030464E-3</v>
      </c>
      <c r="U58" s="71"/>
      <c r="V58" s="31"/>
      <c r="W58" s="77"/>
    </row>
    <row r="59" spans="2:23" x14ac:dyDescent="0.25">
      <c r="B59" s="3">
        <v>37468</v>
      </c>
      <c r="C59" s="5">
        <v>7.2000000000000008E-2</v>
      </c>
      <c r="D59" s="5">
        <v>1.8200000000000001E-2</v>
      </c>
      <c r="E59" s="5">
        <v>3.3424999999999996E-2</v>
      </c>
      <c r="F59" s="5">
        <v>3.9334399999999999E-2</v>
      </c>
      <c r="G59" s="5">
        <v>5.1249999999999993E-4</v>
      </c>
      <c r="H59" s="5">
        <v>7.6666999999999994E-3</v>
      </c>
      <c r="I59" s="5">
        <v>2.78167E-2</v>
      </c>
      <c r="J59" s="5">
        <v>4.8438000000000002E-2</v>
      </c>
      <c r="K59" s="35"/>
      <c r="L59" s="4">
        <f t="shared" si="8"/>
        <v>37468</v>
      </c>
      <c r="M59" s="5">
        <f t="shared" si="1"/>
        <v>5.8106552987937654E-3</v>
      </c>
      <c r="N59" s="5">
        <f t="shared" si="2"/>
        <v>1.504160323205328E-3</v>
      </c>
      <c r="O59" s="5">
        <f t="shared" si="3"/>
        <v>2.7436342748847764E-3</v>
      </c>
      <c r="P59" s="5">
        <f t="shared" si="4"/>
        <v>3.2202161473293689E-3</v>
      </c>
      <c r="Q59" s="68">
        <f t="shared" si="5"/>
        <v>4.2698304607347026E-5</v>
      </c>
      <c r="R59" s="5">
        <f t="shared" si="6"/>
        <v>6.3665759788111842E-4</v>
      </c>
      <c r="S59" s="5">
        <f t="shared" si="7"/>
        <v>2.2890194591469459E-3</v>
      </c>
      <c r="T59" s="5">
        <f t="shared" si="7"/>
        <v>3.9495655178509725E-3</v>
      </c>
      <c r="U59" s="71"/>
      <c r="V59" s="31"/>
      <c r="W59" s="77"/>
    </row>
    <row r="60" spans="2:23" x14ac:dyDescent="0.25">
      <c r="B60" s="6">
        <v>37498</v>
      </c>
      <c r="C60" s="8">
        <v>7.1300000000000002E-2</v>
      </c>
      <c r="D60" s="8">
        <v>1.8200000000000001E-2</v>
      </c>
      <c r="E60" s="8">
        <v>3.3346300000000002E-2</v>
      </c>
      <c r="F60" s="8">
        <v>4.0112500000000002E-2</v>
      </c>
      <c r="G60" s="8">
        <v>5.375E-4</v>
      </c>
      <c r="H60" s="8">
        <v>6.8167000000000002E-3</v>
      </c>
      <c r="I60" s="8">
        <v>2.9633300000000001E-2</v>
      </c>
      <c r="J60" s="8">
        <v>4.7656000000000004E-2</v>
      </c>
      <c r="K60" s="35"/>
      <c r="L60" s="7">
        <f t="shared" si="8"/>
        <v>37498</v>
      </c>
      <c r="M60" s="8">
        <f t="shared" si="1"/>
        <v>5.7559072994648464E-3</v>
      </c>
      <c r="N60" s="8">
        <f t="shared" si="2"/>
        <v>1.504160323205328E-3</v>
      </c>
      <c r="O60" s="8">
        <f t="shared" si="3"/>
        <v>2.7372704298511685E-3</v>
      </c>
      <c r="P60" s="8">
        <f t="shared" si="4"/>
        <v>3.2827832677899682E-3</v>
      </c>
      <c r="Q60" s="80">
        <f t="shared" si="5"/>
        <v>4.478063584079095E-5</v>
      </c>
      <c r="R60" s="8">
        <f t="shared" si="6"/>
        <v>5.6629122807350107E-4</v>
      </c>
      <c r="S60" s="8">
        <f t="shared" si="7"/>
        <v>2.4365234633370036E-3</v>
      </c>
      <c r="T60" s="8">
        <f t="shared" si="7"/>
        <v>3.887142729790849E-3</v>
      </c>
      <c r="U60" s="71"/>
      <c r="V60" s="31"/>
      <c r="W60" s="77"/>
    </row>
    <row r="61" spans="2:23" x14ac:dyDescent="0.25">
      <c r="B61" s="3">
        <v>37529</v>
      </c>
      <c r="C61" s="5">
        <v>7.1399999999999991E-2</v>
      </c>
      <c r="D61" s="5">
        <v>1.81125E-2</v>
      </c>
      <c r="E61" s="5">
        <v>3.3167499999999996E-2</v>
      </c>
      <c r="F61" s="5">
        <v>3.9406299999999998E-2</v>
      </c>
      <c r="G61" s="5">
        <v>5.375E-4</v>
      </c>
      <c r="H61" s="5">
        <v>7.1667000000000007E-3</v>
      </c>
      <c r="I61" s="5">
        <v>2.8166699999999999E-2</v>
      </c>
      <c r="J61" s="5">
        <v>4.7343999999999997E-2</v>
      </c>
      <c r="K61" s="35"/>
      <c r="L61" s="4">
        <f t="shared" si="8"/>
        <v>37529</v>
      </c>
      <c r="M61" s="5">
        <f t="shared" si="1"/>
        <v>5.7637304495372632E-3</v>
      </c>
      <c r="N61" s="5">
        <f t="shared" si="2"/>
        <v>1.4969879384583162E-3</v>
      </c>
      <c r="O61" s="5">
        <f t="shared" si="3"/>
        <v>2.7228106399954655E-3</v>
      </c>
      <c r="P61" s="5">
        <f t="shared" si="4"/>
        <v>3.2259994356986788E-3</v>
      </c>
      <c r="Q61" s="68">
        <f t="shared" si="5"/>
        <v>4.478063584079095E-5</v>
      </c>
      <c r="R61" s="5">
        <f t="shared" si="6"/>
        <v>5.9527220818011983E-4</v>
      </c>
      <c r="S61" s="5">
        <f t="shared" si="7"/>
        <v>2.3174572809043781E-3</v>
      </c>
      <c r="T61" s="5">
        <f t="shared" si="7"/>
        <v>3.8622255536771011E-3</v>
      </c>
      <c r="U61" s="71"/>
      <c r="V61" s="31"/>
      <c r="W61" s="77"/>
    </row>
    <row r="62" spans="2:23" x14ac:dyDescent="0.25">
      <c r="B62" s="6">
        <v>37560</v>
      </c>
      <c r="C62" s="8">
        <v>7.1300000000000002E-2</v>
      </c>
      <c r="D62" s="8">
        <v>1.7162500000000001E-2</v>
      </c>
      <c r="E62" s="8">
        <v>3.2958799999999996E-2</v>
      </c>
      <c r="F62" s="8">
        <v>3.9421900000000003E-2</v>
      </c>
      <c r="G62" s="8">
        <v>5.375E-4</v>
      </c>
      <c r="H62" s="8">
        <v>6.7500000000000008E-3</v>
      </c>
      <c r="I62" s="8">
        <v>2.8116699999999998E-2</v>
      </c>
      <c r="J62" s="8">
        <v>4.7343999999999997E-2</v>
      </c>
      <c r="K62" s="35"/>
      <c r="L62" s="7">
        <f t="shared" si="8"/>
        <v>37560</v>
      </c>
      <c r="M62" s="8">
        <f t="shared" si="1"/>
        <v>5.7559072994648464E-3</v>
      </c>
      <c r="N62" s="8">
        <f t="shared" si="2"/>
        <v>1.4190799406974541E-3</v>
      </c>
      <c r="O62" s="8">
        <f t="shared" si="3"/>
        <v>2.705929896404502E-3</v>
      </c>
      <c r="P62" s="8">
        <f t="shared" si="4"/>
        <v>3.2272541758593398E-3</v>
      </c>
      <c r="Q62" s="80">
        <f t="shared" si="5"/>
        <v>4.478063584079095E-5</v>
      </c>
      <c r="R62" s="8">
        <f t="shared" si="6"/>
        <v>5.607672336425118E-4</v>
      </c>
      <c r="S62" s="8">
        <f t="shared" si="7"/>
        <v>2.3133952782865563E-3</v>
      </c>
      <c r="T62" s="8">
        <f t="shared" si="7"/>
        <v>3.8622255536771011E-3</v>
      </c>
      <c r="U62" s="71"/>
      <c r="V62" s="31"/>
      <c r="W62" s="77"/>
    </row>
    <row r="63" spans="2:23" x14ac:dyDescent="0.25">
      <c r="B63" s="3">
        <v>37589</v>
      </c>
      <c r="C63" s="5">
        <v>7.22E-2</v>
      </c>
      <c r="D63" s="5">
        <v>1.4387499999999999E-2</v>
      </c>
      <c r="E63" s="5">
        <v>3.1800000000000002E-2</v>
      </c>
      <c r="F63" s="5">
        <v>0.04</v>
      </c>
      <c r="G63" s="5">
        <v>5.9999999999999995E-4</v>
      </c>
      <c r="H63" s="5">
        <v>7.3833000000000006E-3</v>
      </c>
      <c r="I63" s="5">
        <v>2.7999999999999997E-2</v>
      </c>
      <c r="J63" s="5">
        <v>4.7188000000000001E-2</v>
      </c>
      <c r="K63" s="35"/>
      <c r="L63" s="4">
        <f t="shared" si="8"/>
        <v>37589</v>
      </c>
      <c r="M63" s="5">
        <f t="shared" si="1"/>
        <v>5.8262915652540492E-3</v>
      </c>
      <c r="N63" s="5">
        <f t="shared" si="2"/>
        <v>1.1911239978537047E-3</v>
      </c>
      <c r="O63" s="5">
        <f t="shared" si="3"/>
        <v>2.6121432022319091E-3</v>
      </c>
      <c r="P63" s="5">
        <f t="shared" si="4"/>
        <v>3.2737397821989145E-3</v>
      </c>
      <c r="Q63" s="68">
        <f t="shared" si="5"/>
        <v>4.99862552685304E-5</v>
      </c>
      <c r="R63" s="5">
        <f t="shared" si="6"/>
        <v>6.1320267062070499E-4</v>
      </c>
      <c r="S63" s="5">
        <f t="shared" si="7"/>
        <v>2.3039138595752906E-3</v>
      </c>
      <c r="T63" s="5">
        <f t="shared" si="7"/>
        <v>3.8497644139487974E-3</v>
      </c>
      <c r="U63" s="71"/>
      <c r="V63" s="31"/>
      <c r="W63" s="77"/>
    </row>
    <row r="64" spans="2:23" x14ac:dyDescent="0.25">
      <c r="B64" s="9">
        <v>37621</v>
      </c>
      <c r="C64" s="11">
        <v>6.6100000000000006E-2</v>
      </c>
      <c r="D64" s="11">
        <v>1.38E-2</v>
      </c>
      <c r="E64" s="11">
        <v>2.89663E-2</v>
      </c>
      <c r="F64" s="11">
        <v>4.0549999999999996E-2</v>
      </c>
      <c r="G64" s="11">
        <v>5.0000000000000001E-4</v>
      </c>
      <c r="H64" s="11">
        <v>6.0667000000000004E-3</v>
      </c>
      <c r="I64" s="11">
        <v>2.7799999999999998E-2</v>
      </c>
      <c r="J64" s="11">
        <v>4.7031000000000003E-2</v>
      </c>
      <c r="K64" s="35"/>
      <c r="L64" s="10">
        <f t="shared" si="8"/>
        <v>37621</v>
      </c>
      <c r="M64" s="11">
        <f t="shared" si="1"/>
        <v>5.3481782152988711E-3</v>
      </c>
      <c r="N64" s="11">
        <f t="shared" si="2"/>
        <v>1.1427897418165855E-3</v>
      </c>
      <c r="O64" s="11">
        <f t="shared" si="3"/>
        <v>2.3823922364891725E-3</v>
      </c>
      <c r="P64" s="11">
        <f t="shared" si="4"/>
        <v>3.3179438569039821E-3</v>
      </c>
      <c r="Q64" s="79">
        <f t="shared" si="5"/>
        <v>4.1657121104599071E-5</v>
      </c>
      <c r="R64" s="11">
        <f t="shared" si="6"/>
        <v>5.0415801716563458E-4</v>
      </c>
      <c r="S64" s="11">
        <f t="shared" si="7"/>
        <v>2.2876623469241242E-3</v>
      </c>
      <c r="T64" s="11">
        <f t="shared" si="7"/>
        <v>3.8372216769584355E-3</v>
      </c>
      <c r="U64" s="71"/>
      <c r="V64" s="31"/>
      <c r="W64" s="77"/>
    </row>
    <row r="65" spans="2:23" x14ac:dyDescent="0.25">
      <c r="B65" s="3">
        <v>37652</v>
      </c>
      <c r="C65" s="5">
        <v>6.0999999999999999E-2</v>
      </c>
      <c r="D65" s="5">
        <v>1.34E-2</v>
      </c>
      <c r="E65" s="5">
        <v>2.8328799999999998E-2</v>
      </c>
      <c r="F65" s="5">
        <v>3.9937500000000001E-2</v>
      </c>
      <c r="G65" s="5">
        <v>4.5629999999999998E-4</v>
      </c>
      <c r="H65" s="5">
        <v>5.9167000000000004E-3</v>
      </c>
      <c r="I65" s="5">
        <v>2.7999999999999997E-2</v>
      </c>
      <c r="J65" s="5">
        <v>4.7343999999999997E-2</v>
      </c>
      <c r="K65" s="35"/>
      <c r="L65" s="4">
        <f t="shared" si="8"/>
        <v>37652</v>
      </c>
      <c r="M65" s="5">
        <f t="shared" si="1"/>
        <v>4.946515448805977E-3</v>
      </c>
      <c r="N65" s="5">
        <f t="shared" si="2"/>
        <v>1.1098666182609573E-3</v>
      </c>
      <c r="O65" s="5">
        <f t="shared" si="3"/>
        <v>2.3306250483845492E-3</v>
      </c>
      <c r="P65" s="5">
        <f t="shared" si="4"/>
        <v>3.2687152360495464E-3</v>
      </c>
      <c r="Q65" s="68">
        <f t="shared" si="5"/>
        <v>3.801704986416965E-5</v>
      </c>
      <c r="R65" s="5">
        <f t="shared" si="6"/>
        <v>4.9172628010474284E-4</v>
      </c>
      <c r="S65" s="5">
        <f t="shared" si="7"/>
        <v>2.3039138595752906E-3</v>
      </c>
      <c r="T65" s="5">
        <f t="shared" si="7"/>
        <v>3.8622255536771011E-3</v>
      </c>
      <c r="U65" s="71"/>
      <c r="V65" s="31"/>
      <c r="W65" s="77"/>
    </row>
    <row r="66" spans="2:23" x14ac:dyDescent="0.25">
      <c r="B66" s="6">
        <v>37680</v>
      </c>
      <c r="C66" s="8">
        <v>5.6900000000000006E-2</v>
      </c>
      <c r="D66" s="8">
        <v>1.3375E-2</v>
      </c>
      <c r="E66" s="8">
        <v>2.6501299999999998E-2</v>
      </c>
      <c r="F66" s="8">
        <v>3.7062499999999998E-2</v>
      </c>
      <c r="G66" s="8">
        <v>5.9380000000000001E-4</v>
      </c>
      <c r="H66" s="8">
        <v>5.8167000000000002E-3</v>
      </c>
      <c r="I66" s="8">
        <v>2.9533299999999998E-2</v>
      </c>
      <c r="J66" s="8">
        <v>4.6406000000000003E-2</v>
      </c>
      <c r="K66" s="35"/>
      <c r="L66" s="7">
        <f t="shared" si="8"/>
        <v>37680</v>
      </c>
      <c r="M66" s="8">
        <f t="shared" si="1"/>
        <v>4.6223247227021869E-3</v>
      </c>
      <c r="N66" s="8">
        <f t="shared" si="2"/>
        <v>1.1078085275386673E-3</v>
      </c>
      <c r="O66" s="8">
        <f t="shared" si="3"/>
        <v>2.1820625672432925E-3</v>
      </c>
      <c r="P66" s="8">
        <f t="shared" si="4"/>
        <v>3.0372863557346363E-3</v>
      </c>
      <c r="Q66" s="80">
        <f t="shared" si="5"/>
        <v>4.9469871138629884E-5</v>
      </c>
      <c r="R66" s="8">
        <f t="shared" si="6"/>
        <v>4.8343751130186519E-4</v>
      </c>
      <c r="S66" s="8">
        <f t="shared" si="7"/>
        <v>2.4284098858389225E-3</v>
      </c>
      <c r="T66" s="8">
        <f t="shared" si="7"/>
        <v>3.7872733007402459E-3</v>
      </c>
      <c r="U66" s="71"/>
      <c r="V66" s="31"/>
      <c r="W66" s="77"/>
    </row>
    <row r="67" spans="2:23" x14ac:dyDescent="0.25">
      <c r="B67" s="3">
        <v>37711</v>
      </c>
      <c r="C67" s="5">
        <v>5.67E-2</v>
      </c>
      <c r="D67" s="5">
        <v>1.3000000000000001E-2</v>
      </c>
      <c r="E67" s="5">
        <v>2.5714999999999998E-2</v>
      </c>
      <c r="F67" s="5">
        <v>3.705E-2</v>
      </c>
      <c r="G67" s="5">
        <v>4.9379999999999997E-4</v>
      </c>
      <c r="H67" s="5">
        <v>2.9499999999999999E-3</v>
      </c>
      <c r="I67" s="5">
        <v>3.1300000000000001E-2</v>
      </c>
      <c r="J67" s="5">
        <v>4.6718999999999997E-2</v>
      </c>
      <c r="K67" s="35"/>
      <c r="L67" s="4">
        <f t="shared" si="8"/>
        <v>37711</v>
      </c>
      <c r="M67" s="5">
        <f t="shared" si="1"/>
        <v>4.6064810688120073E-3</v>
      </c>
      <c r="N67" s="5">
        <f t="shared" si="2"/>
        <v>1.0769315803607071E-3</v>
      </c>
      <c r="O67" s="5">
        <f t="shared" si="3"/>
        <v>2.118067474521812E-3</v>
      </c>
      <c r="P67" s="5">
        <f t="shared" si="4"/>
        <v>3.0362788597748658E-3</v>
      </c>
      <c r="Q67" s="68">
        <f t="shared" si="5"/>
        <v>4.1140689663432539E-5</v>
      </c>
      <c r="R67" s="5">
        <f t="shared" si="6"/>
        <v>2.4550157129366035E-4</v>
      </c>
      <c r="S67" s="5">
        <f t="shared" si="7"/>
        <v>2.5716462189622202E-3</v>
      </c>
      <c r="T67" s="5">
        <f t="shared" si="7"/>
        <v>3.8122908649180776E-3</v>
      </c>
      <c r="U67" s="71"/>
      <c r="V67" s="31"/>
      <c r="W67" s="77"/>
    </row>
    <row r="68" spans="2:23" x14ac:dyDescent="0.25">
      <c r="B68" s="6">
        <v>37741</v>
      </c>
      <c r="C68" s="8">
        <v>5.2199999999999996E-2</v>
      </c>
      <c r="D68" s="8">
        <v>1.32E-2</v>
      </c>
      <c r="E68" s="8">
        <v>2.5792499999999999E-2</v>
      </c>
      <c r="F68" s="8">
        <v>3.63063E-2</v>
      </c>
      <c r="G68" s="8">
        <v>5.375E-4</v>
      </c>
      <c r="H68" s="8">
        <v>2.6667000000000001E-3</v>
      </c>
      <c r="I68" s="8">
        <v>3.3216700000000002E-2</v>
      </c>
      <c r="J68" s="8">
        <v>4.7031000000000003E-2</v>
      </c>
      <c r="K68" s="35"/>
      <c r="L68" s="7">
        <f t="shared" si="8"/>
        <v>37741</v>
      </c>
      <c r="M68" s="8">
        <f t="shared" si="1"/>
        <v>4.2492701806178257E-3</v>
      </c>
      <c r="N68" s="8">
        <f t="shared" si="2"/>
        <v>1.0934005891671816E-3</v>
      </c>
      <c r="O68" s="8">
        <f t="shared" si="3"/>
        <v>2.1243770131385009E-3</v>
      </c>
      <c r="P68" s="8">
        <f t="shared" si="4"/>
        <v>2.9763168378527105E-3</v>
      </c>
      <c r="Q68" s="80">
        <f t="shared" si="5"/>
        <v>4.478063584079095E-5</v>
      </c>
      <c r="R68" s="8">
        <f t="shared" si="6"/>
        <v>2.2195385012535596E-4</v>
      </c>
      <c r="S68" s="8">
        <f t="shared" si="7"/>
        <v>2.7267897370883976E-3</v>
      </c>
      <c r="T68" s="8">
        <f t="shared" si="7"/>
        <v>3.8372216769584355E-3</v>
      </c>
      <c r="U68" s="71"/>
      <c r="V68" s="31"/>
      <c r="W68" s="77"/>
    </row>
    <row r="69" spans="2:23" x14ac:dyDescent="0.25">
      <c r="B69" s="3">
        <v>37771</v>
      </c>
      <c r="C69" s="5">
        <v>5.0700000000000002E-2</v>
      </c>
      <c r="D69" s="5">
        <v>1.32E-2</v>
      </c>
      <c r="E69" s="5">
        <v>2.3900000000000001E-2</v>
      </c>
      <c r="F69" s="5">
        <v>3.6896900000000003E-2</v>
      </c>
      <c r="G69" s="5">
        <v>4.4999999999999999E-4</v>
      </c>
      <c r="H69" s="5">
        <v>2.4332999999999998E-3</v>
      </c>
      <c r="I69" s="5">
        <v>3.2841700000000001E-2</v>
      </c>
      <c r="J69" s="5">
        <v>4.6563E-2</v>
      </c>
      <c r="K69" s="35"/>
      <c r="L69" s="4">
        <f t="shared" si="8"/>
        <v>37771</v>
      </c>
      <c r="M69" s="5">
        <f t="shared" ref="M69:M132" si="9">(1+C69)^(1/12)-1</f>
        <v>4.1298886422020953E-3</v>
      </c>
      <c r="N69" s="5">
        <f t="shared" ref="N69:N132" si="10">(1+D69)^(1/12)-1</f>
        <v>1.0934005891671816E-3</v>
      </c>
      <c r="O69" s="5">
        <f t="shared" ref="O69:O132" si="11">(1+E69)^(1/12)-1</f>
        <v>1.970177053312705E-3</v>
      </c>
      <c r="P69" s="5">
        <f t="shared" ref="P69:P132" si="12">(1+F69)^(1/12)-1</f>
        <v>3.0239381460461789E-3</v>
      </c>
      <c r="Q69" s="68">
        <f t="shared" ref="Q69:Q132" si="13">(1+G69)^(1/12)-1</f>
        <v>3.7492267847882843E-5</v>
      </c>
      <c r="R69" s="5">
        <f t="shared" ref="R69:R132" si="14">(1+H69)^(1/12)-1</f>
        <v>2.0254920359463746E-4</v>
      </c>
      <c r="S69" s="5">
        <f t="shared" ref="S69:T132" si="15">(1+I69)^(1/12)-1</f>
        <v>2.6964568688887525E-3</v>
      </c>
      <c r="T69" s="5">
        <f t="shared" si="15"/>
        <v>3.7998229043054721E-3</v>
      </c>
      <c r="U69" s="71"/>
      <c r="V69" s="31"/>
      <c r="W69" s="77"/>
    </row>
    <row r="70" spans="2:23" x14ac:dyDescent="0.25">
      <c r="B70" s="6">
        <v>37802</v>
      </c>
      <c r="C70" s="8">
        <v>4.1700000000000001E-2</v>
      </c>
      <c r="D70" s="8">
        <v>1.1200000000000002E-2</v>
      </c>
      <c r="E70" s="8">
        <v>2.1545000000000002E-2</v>
      </c>
      <c r="F70" s="8">
        <v>3.6687500000000005E-2</v>
      </c>
      <c r="G70" s="8">
        <v>4.594E-4</v>
      </c>
      <c r="H70" s="8">
        <v>2.6332999999999999E-3</v>
      </c>
      <c r="I70" s="8">
        <v>3.2741699999999999E-2</v>
      </c>
      <c r="J70" s="8">
        <v>4.5312999999999999E-2</v>
      </c>
      <c r="K70" s="35"/>
      <c r="L70" s="7">
        <f t="shared" si="8"/>
        <v>37802</v>
      </c>
      <c r="M70" s="8">
        <f t="shared" si="9"/>
        <v>3.4103013914235092E-3</v>
      </c>
      <c r="N70" s="8">
        <f t="shared" si="10"/>
        <v>9.2857622773956372E-4</v>
      </c>
      <c r="O70" s="8">
        <f t="shared" si="11"/>
        <v>1.7779275730864796E-3</v>
      </c>
      <c r="P70" s="8">
        <f t="shared" si="12"/>
        <v>3.0070566335420601E-3</v>
      </c>
      <c r="Q70" s="80">
        <f t="shared" si="13"/>
        <v>3.8275274823584837E-5</v>
      </c>
      <c r="R70" s="8">
        <f t="shared" si="14"/>
        <v>2.1917726084597078E-4</v>
      </c>
      <c r="S70" s="8">
        <f t="shared" si="15"/>
        <v>2.6883663990453499E-3</v>
      </c>
      <c r="T70" s="8">
        <f t="shared" si="15"/>
        <v>3.6998578132623194E-3</v>
      </c>
      <c r="U70" s="71"/>
      <c r="V70" s="31"/>
      <c r="W70" s="77"/>
    </row>
    <row r="71" spans="2:23" x14ac:dyDescent="0.25">
      <c r="B71" s="3">
        <v>37833</v>
      </c>
      <c r="C71" s="5">
        <v>3.6699999999999997E-2</v>
      </c>
      <c r="D71" s="5">
        <v>1.1000000000000001E-2</v>
      </c>
      <c r="E71" s="5">
        <v>2.1141299999999998E-2</v>
      </c>
      <c r="F71" s="5">
        <v>3.4120299999999999E-2</v>
      </c>
      <c r="G71" s="5">
        <v>4.0630000000000001E-4</v>
      </c>
      <c r="H71" s="5">
        <v>2.3832999999999997E-3</v>
      </c>
      <c r="I71" s="5">
        <v>3.0533299999999999E-2</v>
      </c>
      <c r="J71" s="5">
        <v>4.6718999999999997E-2</v>
      </c>
      <c r="K71" s="35"/>
      <c r="L71" s="4">
        <f t="shared" ref="L71:L134" si="16">B71</f>
        <v>37833</v>
      </c>
      <c r="M71" s="5">
        <f t="shared" si="9"/>
        <v>3.0080644524299593E-3</v>
      </c>
      <c r="N71" s="5">
        <f t="shared" si="10"/>
        <v>9.1207735967446801E-4</v>
      </c>
      <c r="O71" s="5">
        <f t="shared" si="11"/>
        <v>1.7449309014803127E-3</v>
      </c>
      <c r="P71" s="5">
        <f t="shared" si="12"/>
        <v>2.7998383811398408E-3</v>
      </c>
      <c r="Q71" s="68">
        <f t="shared" si="13"/>
        <v>3.3852029842407205E-5</v>
      </c>
      <c r="R71" s="5">
        <f t="shared" si="14"/>
        <v>1.9839171411528689E-4</v>
      </c>
      <c r="S71" s="5">
        <f t="shared" si="15"/>
        <v>2.5095131731243114E-3</v>
      </c>
      <c r="T71" s="5">
        <f t="shared" si="15"/>
        <v>3.8122908649180776E-3</v>
      </c>
      <c r="U71" s="71"/>
      <c r="V71" s="31"/>
      <c r="W71" s="77"/>
    </row>
    <row r="72" spans="2:23" x14ac:dyDescent="0.25">
      <c r="B72" s="6">
        <v>37862</v>
      </c>
      <c r="C72" s="8">
        <v>3.1099999999999999E-2</v>
      </c>
      <c r="D72" s="8">
        <v>1.11938E-2</v>
      </c>
      <c r="E72" s="8">
        <v>2.1303800000000001E-2</v>
      </c>
      <c r="F72" s="8">
        <v>3.6206299999999997E-2</v>
      </c>
      <c r="G72" s="8">
        <v>4.9379999999999997E-4</v>
      </c>
      <c r="H72" s="8">
        <v>2.4332999999999998E-3</v>
      </c>
      <c r="I72" s="8">
        <v>2.8650000000000002E-2</v>
      </c>
      <c r="J72" s="8">
        <v>4.7343999999999997E-2</v>
      </c>
      <c r="K72" s="35"/>
      <c r="L72" s="7">
        <f t="shared" si="16"/>
        <v>37862</v>
      </c>
      <c r="M72" s="8">
        <f t="shared" si="9"/>
        <v>2.5554423860907338E-3</v>
      </c>
      <c r="N72" s="8">
        <f t="shared" si="10"/>
        <v>9.2806480775897704E-4</v>
      </c>
      <c r="O72" s="8">
        <f t="shared" si="11"/>
        <v>1.7582143781407211E-3</v>
      </c>
      <c r="P72" s="8">
        <f t="shared" si="12"/>
        <v>2.9682511668664979E-3</v>
      </c>
      <c r="Q72" s="80">
        <f t="shared" si="13"/>
        <v>4.1140689663432539E-5</v>
      </c>
      <c r="R72" s="8">
        <f t="shared" si="14"/>
        <v>2.0254920359463746E-4</v>
      </c>
      <c r="S72" s="8">
        <f t="shared" si="15"/>
        <v>2.3567112667428614E-3</v>
      </c>
      <c r="T72" s="8">
        <f t="shared" si="15"/>
        <v>3.8622255536771011E-3</v>
      </c>
      <c r="U72" s="71"/>
      <c r="V72" s="31"/>
      <c r="W72" s="77"/>
    </row>
    <row r="73" spans="2:23" x14ac:dyDescent="0.25">
      <c r="B73" s="3">
        <v>37894</v>
      </c>
      <c r="C73" s="5">
        <v>2.81E-2</v>
      </c>
      <c r="D73" s="5">
        <v>1.1200000000000002E-2</v>
      </c>
      <c r="E73" s="5">
        <v>2.11013E-2</v>
      </c>
      <c r="F73" s="5">
        <v>3.6937499999999998E-2</v>
      </c>
      <c r="G73" s="5">
        <v>4.4380000000000005E-4</v>
      </c>
      <c r="H73" s="5">
        <v>2E-3</v>
      </c>
      <c r="I73" s="5">
        <v>2.75333E-2</v>
      </c>
      <c r="J73" s="5">
        <v>4.7500000000000001E-2</v>
      </c>
      <c r="K73" s="35"/>
      <c r="L73" s="4">
        <f t="shared" si="16"/>
        <v>37894</v>
      </c>
      <c r="M73" s="5">
        <f t="shared" si="9"/>
        <v>2.3120385290706924E-3</v>
      </c>
      <c r="N73" s="5">
        <f t="shared" si="10"/>
        <v>9.2857622773956372E-4</v>
      </c>
      <c r="O73" s="5">
        <f t="shared" si="11"/>
        <v>1.7416608254179344E-3</v>
      </c>
      <c r="P73" s="5">
        <f t="shared" si="12"/>
        <v>3.0272108951729937E-3</v>
      </c>
      <c r="Q73" s="68">
        <f t="shared" si="13"/>
        <v>3.6975812747419567E-5</v>
      </c>
      <c r="R73" s="5">
        <f t="shared" si="14"/>
        <v>1.6651408382073463E-4</v>
      </c>
      <c r="S73" s="5">
        <f t="shared" si="15"/>
        <v>2.2659864439975586E-3</v>
      </c>
      <c r="T73" s="5">
        <f t="shared" si="15"/>
        <v>3.8746849921291737E-3</v>
      </c>
      <c r="U73" s="71"/>
      <c r="V73" s="31"/>
      <c r="W73" s="77"/>
    </row>
    <row r="74" spans="2:23" x14ac:dyDescent="0.25">
      <c r="B74" s="6">
        <v>37925</v>
      </c>
      <c r="C74" s="8">
        <v>2.8399999999999998E-2</v>
      </c>
      <c r="D74" s="8">
        <v>1.1200000000000002E-2</v>
      </c>
      <c r="E74" s="8">
        <v>2.0956299999999997E-2</v>
      </c>
      <c r="F74" s="8">
        <v>3.7462499999999996E-2</v>
      </c>
      <c r="G74" s="8">
        <v>4.4999999999999999E-4</v>
      </c>
      <c r="H74" s="8">
        <v>2.0166999999999997E-3</v>
      </c>
      <c r="I74" s="8">
        <v>2.7999999999999997E-2</v>
      </c>
      <c r="J74" s="8">
        <v>4.8280999999999998E-2</v>
      </c>
      <c r="K74" s="35"/>
      <c r="L74" s="7">
        <f t="shared" si="16"/>
        <v>37925</v>
      </c>
      <c r="M74" s="8">
        <f t="shared" si="9"/>
        <v>2.3364081918575419E-3</v>
      </c>
      <c r="N74" s="8">
        <f t="shared" si="10"/>
        <v>9.2857622773956372E-4</v>
      </c>
      <c r="O74" s="8">
        <f t="shared" si="11"/>
        <v>1.7298058152577234E-3</v>
      </c>
      <c r="P74" s="8">
        <f t="shared" si="12"/>
        <v>3.0695203503661173E-3</v>
      </c>
      <c r="Q74" s="80">
        <f t="shared" si="13"/>
        <v>3.7492267847882843E-5</v>
      </c>
      <c r="R74" s="8">
        <f t="shared" si="14"/>
        <v>1.6790319336790205E-4</v>
      </c>
      <c r="S74" s="8">
        <f t="shared" si="15"/>
        <v>2.3039138595752906E-3</v>
      </c>
      <c r="T74" s="8">
        <f t="shared" si="15"/>
        <v>3.9370364904713906E-3</v>
      </c>
      <c r="U74" s="71"/>
      <c r="V74" s="31"/>
      <c r="W74" s="77"/>
    </row>
    <row r="75" spans="2:23" x14ac:dyDescent="0.25">
      <c r="B75" s="3">
        <v>37953</v>
      </c>
      <c r="C75" s="5">
        <v>2.8999999999999998E-2</v>
      </c>
      <c r="D75" s="5">
        <v>1.1699999999999999E-2</v>
      </c>
      <c r="E75" s="5">
        <v>2.15488E-2</v>
      </c>
      <c r="F75" s="5">
        <v>3.80594E-2</v>
      </c>
      <c r="G75" s="5">
        <v>4.8750000000000003E-4</v>
      </c>
      <c r="H75" s="5">
        <v>2.4499999999999999E-3</v>
      </c>
      <c r="I75" s="5">
        <v>2.7999999999999997E-2</v>
      </c>
      <c r="J75" s="5">
        <v>5.1874999999999998E-2</v>
      </c>
      <c r="K75" s="35"/>
      <c r="L75" s="4">
        <f t="shared" si="16"/>
        <v>37953</v>
      </c>
      <c r="M75" s="5">
        <f t="shared" si="9"/>
        <v>2.3851279739270925E-3</v>
      </c>
      <c r="N75" s="5">
        <f t="shared" si="10"/>
        <v>9.6981031467402445E-4</v>
      </c>
      <c r="O75" s="5">
        <f t="shared" si="11"/>
        <v>1.7782381116688839E-3</v>
      </c>
      <c r="P75" s="5">
        <f t="shared" si="12"/>
        <v>3.1176003507560335E-3</v>
      </c>
      <c r="Q75" s="68">
        <f t="shared" si="13"/>
        <v>4.0615925677611742E-5</v>
      </c>
      <c r="R75" s="5">
        <f t="shared" si="14"/>
        <v>2.0393776273297526E-4</v>
      </c>
      <c r="S75" s="5">
        <f t="shared" si="15"/>
        <v>2.3039138595752906E-3</v>
      </c>
      <c r="T75" s="5">
        <f t="shared" si="15"/>
        <v>4.2234174255026957E-3</v>
      </c>
      <c r="U75" s="71"/>
      <c r="V75" s="31"/>
      <c r="W75" s="77"/>
    </row>
    <row r="76" spans="2:23" x14ac:dyDescent="0.25">
      <c r="B76" s="9">
        <v>37986</v>
      </c>
      <c r="C76" s="11">
        <v>2.4799999999999999E-2</v>
      </c>
      <c r="D76" s="11">
        <v>1.1200000000000002E-2</v>
      </c>
      <c r="E76" s="11">
        <v>2.1001300000000001E-2</v>
      </c>
      <c r="F76" s="11">
        <v>3.9012499999999999E-2</v>
      </c>
      <c r="G76" s="11">
        <v>4.75E-4</v>
      </c>
      <c r="H76" s="11">
        <v>2.2000000000000001E-3</v>
      </c>
      <c r="I76" s="11">
        <v>2.75E-2</v>
      </c>
      <c r="J76" s="11">
        <v>5.3124999999999999E-2</v>
      </c>
      <c r="K76" s="35"/>
      <c r="L76" s="10">
        <f t="shared" si="16"/>
        <v>37986</v>
      </c>
      <c r="M76" s="11">
        <f t="shared" si="9"/>
        <v>2.043541156630635E-3</v>
      </c>
      <c r="N76" s="11">
        <f t="shared" si="10"/>
        <v>9.2857622773956372E-4</v>
      </c>
      <c r="O76" s="11">
        <f t="shared" si="11"/>
        <v>1.7334851214991787E-3</v>
      </c>
      <c r="P76" s="11">
        <f t="shared" si="12"/>
        <v>3.1943195704162708E-3</v>
      </c>
      <c r="Q76" s="79">
        <f t="shared" si="13"/>
        <v>3.9574718326162994E-5</v>
      </c>
      <c r="R76" s="11">
        <f t="shared" si="14"/>
        <v>1.831487316386049E-4</v>
      </c>
      <c r="S76" s="11">
        <f t="shared" si="15"/>
        <v>2.2632796417700884E-3</v>
      </c>
      <c r="T76" s="11">
        <f t="shared" si="15"/>
        <v>4.3228110549033971E-3</v>
      </c>
      <c r="U76" s="71"/>
      <c r="V76" s="31"/>
      <c r="W76" s="77"/>
    </row>
    <row r="77" spans="2:23" x14ac:dyDescent="0.25">
      <c r="B77" s="3">
        <v>38016</v>
      </c>
      <c r="C77" s="5">
        <v>2.2000000000000002E-2</v>
      </c>
      <c r="D77" s="5">
        <v>1.1000000000000001E-2</v>
      </c>
      <c r="E77" s="5">
        <v>2.0717500000000003E-2</v>
      </c>
      <c r="F77" s="5">
        <v>3.9812500000000001E-2</v>
      </c>
      <c r="G77" s="5">
        <v>4.125E-4</v>
      </c>
      <c r="H77" s="5">
        <v>2E-3</v>
      </c>
      <c r="I77" s="5">
        <v>2.5600000000000001E-2</v>
      </c>
      <c r="J77" s="5">
        <v>5.4843999999999997E-2</v>
      </c>
      <c r="K77" s="35"/>
      <c r="L77" s="4">
        <f t="shared" si="16"/>
        <v>38016</v>
      </c>
      <c r="M77" s="5">
        <f t="shared" si="9"/>
        <v>1.8151029571964461E-3</v>
      </c>
      <c r="N77" s="5">
        <f t="shared" si="10"/>
        <v>9.1207735967446801E-4</v>
      </c>
      <c r="O77" s="5">
        <f t="shared" si="11"/>
        <v>1.710278475553384E-3</v>
      </c>
      <c r="P77" s="5">
        <f t="shared" si="12"/>
        <v>3.2586653132675725E-3</v>
      </c>
      <c r="Q77" s="68">
        <f t="shared" si="13"/>
        <v>3.4368502688897351E-5</v>
      </c>
      <c r="R77" s="5">
        <f t="shared" si="14"/>
        <v>1.6651408382073463E-4</v>
      </c>
      <c r="S77" s="5">
        <f t="shared" si="15"/>
        <v>2.1087041279623797E-3</v>
      </c>
      <c r="T77" s="5">
        <f t="shared" si="15"/>
        <v>4.4593207017331604E-3</v>
      </c>
      <c r="U77" s="71"/>
      <c r="V77" s="31"/>
      <c r="W77" s="77"/>
    </row>
    <row r="78" spans="2:23" x14ac:dyDescent="0.25">
      <c r="B78" s="6">
        <v>38044</v>
      </c>
      <c r="C78" s="8">
        <v>1.9599999999999999E-2</v>
      </c>
      <c r="D78" s="8">
        <v>1.0974999999999999E-2</v>
      </c>
      <c r="E78" s="8">
        <v>2.05288E-2</v>
      </c>
      <c r="F78" s="8">
        <v>4.1206300000000001E-2</v>
      </c>
      <c r="G78" s="8">
        <v>3.8749999999999999E-4</v>
      </c>
      <c r="H78" s="8">
        <v>2.2833000000000003E-3</v>
      </c>
      <c r="I78" s="8">
        <v>2.315E-2</v>
      </c>
      <c r="J78" s="8">
        <v>5.3749999999999999E-2</v>
      </c>
      <c r="K78" s="35"/>
      <c r="L78" s="7">
        <f t="shared" si="16"/>
        <v>38044</v>
      </c>
      <c r="M78" s="8">
        <f t="shared" si="9"/>
        <v>1.6188417051281601E-3</v>
      </c>
      <c r="N78" s="8">
        <f t="shared" si="10"/>
        <v>9.1001479080388137E-4</v>
      </c>
      <c r="O78" s="8">
        <f t="shared" si="11"/>
        <v>1.6948449898170903E-3</v>
      </c>
      <c r="P78" s="8">
        <f t="shared" si="12"/>
        <v>3.3706633553487464E-3</v>
      </c>
      <c r="Q78" s="80">
        <f t="shared" si="13"/>
        <v>3.2285932951570118E-5</v>
      </c>
      <c r="R78" s="8">
        <f t="shared" si="14"/>
        <v>1.9007616483013301E-4</v>
      </c>
      <c r="S78" s="8">
        <f t="shared" si="15"/>
        <v>1.9089951311190845E-3</v>
      </c>
      <c r="T78" s="8">
        <f t="shared" si="15"/>
        <v>4.3724673225018496E-3</v>
      </c>
      <c r="U78" s="71"/>
      <c r="V78" s="31"/>
      <c r="W78" s="77"/>
    </row>
    <row r="79" spans="2:23" x14ac:dyDescent="0.25">
      <c r="B79" s="3">
        <v>38077</v>
      </c>
      <c r="C79" s="5">
        <v>1.9400000000000001E-2</v>
      </c>
      <c r="D79" s="5">
        <v>1.09E-2</v>
      </c>
      <c r="E79" s="5">
        <v>2.0230000000000001E-2</v>
      </c>
      <c r="F79" s="5">
        <v>4.1887499999999994E-2</v>
      </c>
      <c r="G79" s="5">
        <v>3.7500000000000001E-4</v>
      </c>
      <c r="H79" s="5">
        <v>2.1667000000000001E-3</v>
      </c>
      <c r="I79" s="5">
        <v>2.1899999999999999E-2</v>
      </c>
      <c r="J79" s="5">
        <v>5.3124999999999999E-2</v>
      </c>
      <c r="K79" s="35"/>
      <c r="L79" s="4">
        <f t="shared" si="16"/>
        <v>38077</v>
      </c>
      <c r="M79" s="5">
        <f t="shared" si="9"/>
        <v>1.6024674913339698E-3</v>
      </c>
      <c r="N79" s="5">
        <f t="shared" si="10"/>
        <v>9.038268036556385E-4</v>
      </c>
      <c r="O79" s="5">
        <f t="shared" si="11"/>
        <v>1.6704012412538383E-3</v>
      </c>
      <c r="P79" s="5">
        <f t="shared" si="12"/>
        <v>3.425350822824802E-3</v>
      </c>
      <c r="Q79" s="68">
        <f t="shared" si="13"/>
        <v>3.124463019266166E-5</v>
      </c>
      <c r="R79" s="5">
        <f t="shared" si="14"/>
        <v>1.8037927393876885E-4</v>
      </c>
      <c r="S79" s="5">
        <f t="shared" si="15"/>
        <v>1.8069338440696026E-3</v>
      </c>
      <c r="T79" s="5">
        <f t="shared" si="15"/>
        <v>4.3228110549033971E-3</v>
      </c>
      <c r="U79" s="71"/>
      <c r="V79" s="31"/>
      <c r="W79" s="77"/>
    </row>
    <row r="80" spans="2:23" x14ac:dyDescent="0.25">
      <c r="B80" s="6">
        <v>38107</v>
      </c>
      <c r="C80" s="8">
        <v>1.95E-2</v>
      </c>
      <c r="D80" s="8">
        <v>1.1000000000000001E-2</v>
      </c>
      <c r="E80" s="8">
        <v>2.0557500000000003E-2</v>
      </c>
      <c r="F80" s="8">
        <v>4.2724999999999999E-2</v>
      </c>
      <c r="G80" s="8">
        <v>3.7500000000000001E-4</v>
      </c>
      <c r="H80" s="8">
        <v>2.1833E-3</v>
      </c>
      <c r="I80" s="8">
        <v>2.06333E-2</v>
      </c>
      <c r="J80" s="8">
        <v>5.4375E-2</v>
      </c>
      <c r="K80" s="35"/>
      <c r="L80" s="7">
        <f t="shared" si="16"/>
        <v>38107</v>
      </c>
      <c r="M80" s="8">
        <f t="shared" si="9"/>
        <v>1.6106549662961989E-3</v>
      </c>
      <c r="N80" s="8">
        <f t="shared" si="10"/>
        <v>9.1207735967446801E-4</v>
      </c>
      <c r="O80" s="8">
        <f t="shared" si="11"/>
        <v>1.6971924877924316E-3</v>
      </c>
      <c r="P80" s="8">
        <f t="shared" si="12"/>
        <v>3.492541320837983E-3</v>
      </c>
      <c r="Q80" s="80">
        <f t="shared" si="13"/>
        <v>3.124463019266166E-5</v>
      </c>
      <c r="R80" s="8">
        <f t="shared" si="14"/>
        <v>1.8175985498802838E-4</v>
      </c>
      <c r="S80" s="8">
        <f t="shared" si="15"/>
        <v>1.7033922089055853E-3</v>
      </c>
      <c r="T80" s="8">
        <f t="shared" si="15"/>
        <v>4.4220965996628614E-3</v>
      </c>
      <c r="U80" s="71"/>
      <c r="V80" s="31"/>
      <c r="W80" s="77"/>
    </row>
    <row r="81" spans="2:23" x14ac:dyDescent="0.25">
      <c r="B81" s="3">
        <v>38138</v>
      </c>
      <c r="C81" s="5">
        <v>2.0199999999999999E-2</v>
      </c>
      <c r="D81" s="5">
        <v>1.11375E-2</v>
      </c>
      <c r="E81" s="5">
        <v>2.0635000000000001E-2</v>
      </c>
      <c r="F81" s="5">
        <v>4.4649999999999995E-2</v>
      </c>
      <c r="G81" s="5">
        <v>3.7500000000000001E-4</v>
      </c>
      <c r="H81" s="5">
        <v>2E-3</v>
      </c>
      <c r="I81" s="5">
        <v>2.09167E-2</v>
      </c>
      <c r="J81" s="5">
        <v>5.3594000000000003E-2</v>
      </c>
      <c r="K81" s="35"/>
      <c r="L81" s="4">
        <f t="shared" si="16"/>
        <v>38138</v>
      </c>
      <c r="M81" s="5">
        <f t="shared" si="9"/>
        <v>1.6679466871305504E-3</v>
      </c>
      <c r="N81" s="5">
        <f t="shared" si="10"/>
        <v>9.2342065282347008E-4</v>
      </c>
      <c r="O81" s="5">
        <f t="shared" si="11"/>
        <v>1.703531247943646E-3</v>
      </c>
      <c r="P81" s="5">
        <f t="shared" si="12"/>
        <v>3.6467918469804683E-3</v>
      </c>
      <c r="Q81" s="68">
        <f t="shared" si="13"/>
        <v>3.124463019266166E-5</v>
      </c>
      <c r="R81" s="5">
        <f t="shared" si="14"/>
        <v>1.6651408382073463E-4</v>
      </c>
      <c r="S81" s="5">
        <f t="shared" si="15"/>
        <v>1.7265679027949066E-3</v>
      </c>
      <c r="T81" s="5">
        <f t="shared" si="15"/>
        <v>4.3600756469586166E-3</v>
      </c>
      <c r="U81" s="71"/>
      <c r="V81" s="31"/>
      <c r="W81" s="77"/>
    </row>
    <row r="82" spans="2:23" x14ac:dyDescent="0.25">
      <c r="B82" s="6">
        <v>38168</v>
      </c>
      <c r="C82" s="8">
        <v>1.9599999999999999E-2</v>
      </c>
      <c r="D82" s="8">
        <v>1.3687499999999998E-2</v>
      </c>
      <c r="E82" s="8">
        <v>2.0750000000000001E-2</v>
      </c>
      <c r="F82" s="8">
        <v>4.6249999999999999E-2</v>
      </c>
      <c r="G82" s="8">
        <v>3.8749999999999999E-4</v>
      </c>
      <c r="H82" s="8">
        <v>4.0000000000000001E-3</v>
      </c>
      <c r="I82" s="8">
        <v>2.0649999999999998E-2</v>
      </c>
      <c r="J82" s="8">
        <v>5.3437999999999999E-2</v>
      </c>
      <c r="K82" s="35"/>
      <c r="L82" s="7">
        <f t="shared" si="16"/>
        <v>38168</v>
      </c>
      <c r="M82" s="8">
        <f t="shared" si="9"/>
        <v>1.6188417051281601E-3</v>
      </c>
      <c r="N82" s="8">
        <f t="shared" si="10"/>
        <v>1.1335313170277583E-3</v>
      </c>
      <c r="O82" s="8">
        <f t="shared" si="11"/>
        <v>1.7129363370544937E-3</v>
      </c>
      <c r="P82" s="8">
        <f t="shared" si="12"/>
        <v>3.7748019212942019E-3</v>
      </c>
      <c r="Q82" s="80">
        <f t="shared" si="13"/>
        <v>3.2285932951570118E-5</v>
      </c>
      <c r="R82" s="8">
        <f t="shared" si="14"/>
        <v>3.3272377940973819E-4</v>
      </c>
      <c r="S82" s="8">
        <f t="shared" si="15"/>
        <v>1.7047580537850049E-3</v>
      </c>
      <c r="T82" s="8">
        <f t="shared" si="15"/>
        <v>4.3476822894299438E-3</v>
      </c>
      <c r="U82" s="71"/>
      <c r="V82" s="31"/>
      <c r="W82" s="77"/>
    </row>
    <row r="83" spans="2:23" x14ac:dyDescent="0.25">
      <c r="B83" s="3">
        <v>38198</v>
      </c>
      <c r="C83" s="5">
        <v>2.0199999999999999E-2</v>
      </c>
      <c r="D83" s="5">
        <v>1.5037499999999999E-2</v>
      </c>
      <c r="E83" s="5">
        <v>2.0782500000000002E-2</v>
      </c>
      <c r="F83" s="5">
        <v>4.7599999999999996E-2</v>
      </c>
      <c r="G83" s="5">
        <v>3.8749999999999999E-4</v>
      </c>
      <c r="H83" s="5">
        <v>4.0333000000000001E-3</v>
      </c>
      <c r="I83" s="5">
        <v>2.0616699999999998E-2</v>
      </c>
      <c r="J83" s="5">
        <v>5.2969000000000002E-2</v>
      </c>
      <c r="K83" s="35"/>
      <c r="L83" s="4">
        <f t="shared" si="16"/>
        <v>38198</v>
      </c>
      <c r="M83" s="5">
        <f t="shared" si="9"/>
        <v>1.6679466871305504E-3</v>
      </c>
      <c r="N83" s="5">
        <f t="shared" si="10"/>
        <v>1.2445703042991418E-3</v>
      </c>
      <c r="O83" s="5">
        <f t="shared" si="11"/>
        <v>1.7155941209843206E-3</v>
      </c>
      <c r="P83" s="5">
        <f t="shared" si="12"/>
        <v>3.8826709170549645E-3</v>
      </c>
      <c r="Q83" s="68">
        <f t="shared" si="13"/>
        <v>3.2285932951570118E-5</v>
      </c>
      <c r="R83" s="5">
        <f t="shared" si="14"/>
        <v>3.3548860123322477E-4</v>
      </c>
      <c r="S83" s="5">
        <f t="shared" si="15"/>
        <v>1.7020345224356692E-3</v>
      </c>
      <c r="T83" s="5">
        <f t="shared" si="15"/>
        <v>4.3104126377599972E-3</v>
      </c>
      <c r="U83" s="71"/>
      <c r="V83" s="31"/>
      <c r="W83" s="77"/>
    </row>
    <row r="84" spans="2:23" x14ac:dyDescent="0.25">
      <c r="B84" s="6">
        <v>38230</v>
      </c>
      <c r="C84" s="8">
        <v>1.9799999999999998E-2</v>
      </c>
      <c r="D84" s="8">
        <v>1.67E-2</v>
      </c>
      <c r="E84" s="8">
        <v>2.0757500000000002E-2</v>
      </c>
      <c r="F84" s="8">
        <v>4.8537499999999997E-2</v>
      </c>
      <c r="G84" s="8">
        <v>3.813E-4</v>
      </c>
      <c r="H84" s="8">
        <v>4.1999999999999997E-3</v>
      </c>
      <c r="I84" s="8">
        <v>2.1633300000000001E-2</v>
      </c>
      <c r="J84" s="8">
        <v>5.2656000000000001E-2</v>
      </c>
      <c r="K84" s="35"/>
      <c r="L84" s="7">
        <f t="shared" si="16"/>
        <v>38230</v>
      </c>
      <c r="M84" s="8">
        <f t="shared" si="9"/>
        <v>1.635212974954614E-3</v>
      </c>
      <c r="N84" s="8">
        <f t="shared" si="10"/>
        <v>1.3811269034134099E-3</v>
      </c>
      <c r="O84" s="8">
        <f t="shared" si="11"/>
        <v>1.7135496786924165E-3</v>
      </c>
      <c r="P84" s="8">
        <f t="shared" si="12"/>
        <v>3.9575049983735511E-3</v>
      </c>
      <c r="Q84" s="80">
        <f t="shared" si="13"/>
        <v>3.1769448273877288E-5</v>
      </c>
      <c r="R84" s="8">
        <f t="shared" si="14"/>
        <v>3.4932805237719577E-4</v>
      </c>
      <c r="S84" s="8">
        <f t="shared" si="15"/>
        <v>1.7851432355366903E-3</v>
      </c>
      <c r="T84" s="8">
        <f t="shared" si="15"/>
        <v>4.2855312472371843E-3</v>
      </c>
      <c r="U84" s="71"/>
      <c r="V84" s="31"/>
      <c r="W84" s="77"/>
    </row>
    <row r="85" spans="2:23" x14ac:dyDescent="0.25">
      <c r="B85" s="3">
        <v>38260</v>
      </c>
      <c r="C85" s="5">
        <v>2.0099999999999996E-2</v>
      </c>
      <c r="D85" s="5">
        <v>1.84E-2</v>
      </c>
      <c r="E85" s="5">
        <v>2.0799999999999999E-2</v>
      </c>
      <c r="F85" s="5">
        <v>4.845E-2</v>
      </c>
      <c r="G85" s="5">
        <v>3.9379999999999998E-4</v>
      </c>
      <c r="H85" s="5">
        <v>5.9499999999999996E-3</v>
      </c>
      <c r="I85" s="5">
        <v>2.3733300000000002E-2</v>
      </c>
      <c r="J85" s="5">
        <v>5.2656000000000001E-2</v>
      </c>
      <c r="K85" s="35"/>
      <c r="L85" s="4">
        <f t="shared" si="16"/>
        <v>38260</v>
      </c>
      <c r="M85" s="5">
        <f t="shared" si="9"/>
        <v>1.6597643621756308E-3</v>
      </c>
      <c r="N85" s="5">
        <f t="shared" si="10"/>
        <v>1.5205522240770986E-3</v>
      </c>
      <c r="O85" s="5">
        <f t="shared" si="11"/>
        <v>1.717025203279432E-3</v>
      </c>
      <c r="P85" s="5">
        <f t="shared" si="12"/>
        <v>3.9505230797658442E-3</v>
      </c>
      <c r="Q85" s="68">
        <f t="shared" si="13"/>
        <v>3.2810745021594201E-5</v>
      </c>
      <c r="R85" s="5">
        <f t="shared" si="14"/>
        <v>4.9448627247405952E-4</v>
      </c>
      <c r="S85" s="5">
        <f t="shared" si="15"/>
        <v>1.9565819029403464E-3</v>
      </c>
      <c r="T85" s="5">
        <f t="shared" si="15"/>
        <v>4.2855312472371843E-3</v>
      </c>
      <c r="U85" s="71"/>
      <c r="V85" s="31"/>
      <c r="W85" s="77"/>
    </row>
    <row r="86" spans="2:23" x14ac:dyDescent="0.25">
      <c r="B86" s="6">
        <v>38289</v>
      </c>
      <c r="C86" s="8">
        <v>1.9900000000000001E-2</v>
      </c>
      <c r="D86" s="8">
        <v>0.02</v>
      </c>
      <c r="E86" s="8">
        <v>2.0915E-2</v>
      </c>
      <c r="F86" s="8">
        <v>4.8300000000000003E-2</v>
      </c>
      <c r="G86" s="8">
        <v>4.0000000000000002E-4</v>
      </c>
      <c r="H86" s="8">
        <v>6.45E-3</v>
      </c>
      <c r="I86" s="8">
        <v>2.5783299999999999E-2</v>
      </c>
      <c r="J86" s="8">
        <v>5.2656000000000001E-2</v>
      </c>
      <c r="K86" s="35"/>
      <c r="L86" s="7">
        <f t="shared" si="16"/>
        <v>38289</v>
      </c>
      <c r="M86" s="8">
        <f t="shared" si="9"/>
        <v>1.6433975062259965E-3</v>
      </c>
      <c r="N86" s="8">
        <f t="shared" si="10"/>
        <v>1.6515813019202241E-3</v>
      </c>
      <c r="O86" s="8">
        <f t="shared" si="11"/>
        <v>1.7264288989251586E-3</v>
      </c>
      <c r="P86" s="8">
        <f t="shared" si="12"/>
        <v>3.9385528336748354E-3</v>
      </c>
      <c r="Q86" s="80">
        <f t="shared" si="13"/>
        <v>3.3327223783574667E-5</v>
      </c>
      <c r="R86" s="8">
        <f t="shared" si="14"/>
        <v>5.3591753292381306E-4</v>
      </c>
      <c r="S86" s="8">
        <f t="shared" si="15"/>
        <v>2.1236280327023849E-3</v>
      </c>
      <c r="T86" s="8">
        <f t="shared" si="15"/>
        <v>4.2855312472371843E-3</v>
      </c>
      <c r="U86" s="71"/>
      <c r="V86" s="31"/>
      <c r="W86" s="77"/>
    </row>
    <row r="87" spans="2:23" x14ac:dyDescent="0.25">
      <c r="B87" s="3">
        <v>38321</v>
      </c>
      <c r="C87" s="5">
        <v>0.02</v>
      </c>
      <c r="D87" s="5">
        <v>2.29E-2</v>
      </c>
      <c r="E87" s="5">
        <v>2.1717499999999997E-2</v>
      </c>
      <c r="F87" s="5">
        <v>4.8212499999999998E-2</v>
      </c>
      <c r="G87" s="5">
        <v>3.9379999999999998E-4</v>
      </c>
      <c r="H87" s="5">
        <v>6.8000000000000005E-3</v>
      </c>
      <c r="I87" s="5">
        <v>2.6450000000000001E-2</v>
      </c>
      <c r="J87" s="5">
        <v>5.2499999999999998E-2</v>
      </c>
      <c r="K87" s="35"/>
      <c r="L87" s="4">
        <f t="shared" si="16"/>
        <v>38321</v>
      </c>
      <c r="M87" s="5">
        <f t="shared" si="9"/>
        <v>1.6515813019202241E-3</v>
      </c>
      <c r="N87" s="5">
        <f t="shared" si="10"/>
        <v>1.8885920210915952E-3</v>
      </c>
      <c r="O87" s="5">
        <f t="shared" si="11"/>
        <v>1.7920233234425265E-3</v>
      </c>
      <c r="P87" s="5">
        <f t="shared" si="12"/>
        <v>3.9315694650328137E-3</v>
      </c>
      <c r="Q87" s="68">
        <f t="shared" si="13"/>
        <v>3.2810745021594201E-5</v>
      </c>
      <c r="R87" s="5">
        <f t="shared" si="14"/>
        <v>5.6490819048460317E-4</v>
      </c>
      <c r="S87" s="5">
        <f t="shared" si="15"/>
        <v>2.1778887523098422E-3</v>
      </c>
      <c r="T87" s="5">
        <f t="shared" si="15"/>
        <v>4.2731277661580691E-3</v>
      </c>
      <c r="U87" s="71"/>
      <c r="V87" s="31"/>
      <c r="W87" s="77"/>
    </row>
    <row r="88" spans="2:23" x14ac:dyDescent="0.25">
      <c r="B88" s="9">
        <v>38352</v>
      </c>
      <c r="C88" s="11">
        <v>1.9599999999999999E-2</v>
      </c>
      <c r="D88" s="11">
        <v>2.4E-2</v>
      </c>
      <c r="E88" s="11">
        <v>2.12813E-2</v>
      </c>
      <c r="F88" s="11">
        <v>4.8600000000000004E-2</v>
      </c>
      <c r="G88" s="11">
        <v>3.9379999999999998E-4</v>
      </c>
      <c r="H88" s="11">
        <v>6.6E-3</v>
      </c>
      <c r="I88" s="11">
        <v>2.6150000000000003E-2</v>
      </c>
      <c r="J88" s="11">
        <v>5.2499999999999998E-2</v>
      </c>
      <c r="K88" s="35"/>
      <c r="L88" s="10">
        <f t="shared" si="16"/>
        <v>38352</v>
      </c>
      <c r="M88" s="11">
        <f t="shared" si="9"/>
        <v>1.6188417051281601E-3</v>
      </c>
      <c r="N88" s="11">
        <f t="shared" si="10"/>
        <v>1.9783315388433032E-3</v>
      </c>
      <c r="O88" s="11">
        <f t="shared" si="11"/>
        <v>1.7563752430880264E-3</v>
      </c>
      <c r="P88" s="11">
        <f t="shared" si="12"/>
        <v>3.9624917561102979E-3</v>
      </c>
      <c r="Q88" s="79">
        <f t="shared" si="13"/>
        <v>3.2810745021594201E-5</v>
      </c>
      <c r="R88" s="11">
        <f t="shared" si="14"/>
        <v>5.4834323189068002E-4</v>
      </c>
      <c r="S88" s="11">
        <f t="shared" si="15"/>
        <v>2.153476648397934E-3</v>
      </c>
      <c r="T88" s="11">
        <f t="shared" si="15"/>
        <v>4.2731277661580691E-3</v>
      </c>
      <c r="U88" s="71"/>
      <c r="V88" s="31"/>
      <c r="W88" s="77"/>
    </row>
    <row r="89" spans="2:23" x14ac:dyDescent="0.25">
      <c r="B89" s="3">
        <v>38383</v>
      </c>
      <c r="C89" s="5">
        <v>1.9E-2</v>
      </c>
      <c r="D89" s="5">
        <v>2.5899999999999999E-2</v>
      </c>
      <c r="E89" s="5">
        <v>2.1077499999999999E-2</v>
      </c>
      <c r="F89" s="5">
        <v>4.8337500000000005E-2</v>
      </c>
      <c r="G89" s="5">
        <v>4.0000000000000002E-4</v>
      </c>
      <c r="H89" s="5">
        <v>7.0999999999999995E-3</v>
      </c>
      <c r="I89" s="5">
        <v>2.5975000000000002E-2</v>
      </c>
      <c r="J89" s="5">
        <v>5.2812999999999999E-2</v>
      </c>
      <c r="K89" s="35"/>
      <c r="L89" s="4">
        <f t="shared" si="16"/>
        <v>38383</v>
      </c>
      <c r="M89" s="5">
        <f t="shared" si="9"/>
        <v>1.5697102274137009E-3</v>
      </c>
      <c r="N89" s="5">
        <f t="shared" si="10"/>
        <v>2.1331282304062338E-3</v>
      </c>
      <c r="O89" s="5">
        <f t="shared" si="11"/>
        <v>1.7397150744407064E-3</v>
      </c>
      <c r="P89" s="5">
        <f t="shared" si="12"/>
        <v>3.9415455423847945E-3</v>
      </c>
      <c r="Q89" s="68">
        <f t="shared" si="13"/>
        <v>3.3327223783574667E-5</v>
      </c>
      <c r="R89" s="5">
        <f t="shared" si="14"/>
        <v>5.8974997350325076E-4</v>
      </c>
      <c r="S89" s="5">
        <f t="shared" si="15"/>
        <v>2.1392332330329999E-3</v>
      </c>
      <c r="T89" s="5">
        <f t="shared" si="15"/>
        <v>4.2980125367169109E-3</v>
      </c>
      <c r="U89" s="71"/>
      <c r="V89" s="31"/>
      <c r="W89" s="77"/>
    </row>
    <row r="90" spans="2:23" x14ac:dyDescent="0.25">
      <c r="B90" s="6">
        <v>38411</v>
      </c>
      <c r="C90" s="8">
        <v>1.9099999999999999E-2</v>
      </c>
      <c r="D90" s="8">
        <v>2.7162499999999999E-2</v>
      </c>
      <c r="E90" s="8">
        <v>2.1036299999999997E-2</v>
      </c>
      <c r="F90" s="8">
        <v>4.87188E-2</v>
      </c>
      <c r="G90" s="8">
        <v>3.8749999999999999E-4</v>
      </c>
      <c r="H90" s="8">
        <v>7.1833000000000001E-3</v>
      </c>
      <c r="I90" s="8">
        <v>2.6000000000000002E-2</v>
      </c>
      <c r="J90" s="8">
        <v>5.4375E-2</v>
      </c>
      <c r="K90" s="35"/>
      <c r="L90" s="7">
        <f t="shared" si="16"/>
        <v>38411</v>
      </c>
      <c r="M90" s="8">
        <f t="shared" si="9"/>
        <v>1.5779006482814495E-3</v>
      </c>
      <c r="N90" s="8">
        <f t="shared" si="10"/>
        <v>2.2358412968934704E-3</v>
      </c>
      <c r="O90" s="8">
        <f t="shared" si="11"/>
        <v>1.7363467013626899E-3</v>
      </c>
      <c r="P90" s="8">
        <f t="shared" si="12"/>
        <v>3.9719698341167398E-3</v>
      </c>
      <c r="Q90" s="80">
        <f t="shared" si="13"/>
        <v>3.2285932951570118E-5</v>
      </c>
      <c r="R90" s="8">
        <f t="shared" si="14"/>
        <v>5.966465053417469E-4</v>
      </c>
      <c r="S90" s="8">
        <f t="shared" si="15"/>
        <v>2.1412681429993086E-3</v>
      </c>
      <c r="T90" s="8">
        <f t="shared" si="15"/>
        <v>4.4220965996628614E-3</v>
      </c>
      <c r="U90" s="71"/>
      <c r="V90" s="31"/>
      <c r="W90" s="77"/>
    </row>
    <row r="91" spans="2:23" x14ac:dyDescent="0.25">
      <c r="B91" s="3">
        <v>38442</v>
      </c>
      <c r="C91" s="5">
        <v>2.0400000000000001E-2</v>
      </c>
      <c r="D91" s="5">
        <v>2.87E-2</v>
      </c>
      <c r="E91" s="5">
        <v>2.1049999999999999E-2</v>
      </c>
      <c r="F91" s="5">
        <v>4.8662499999999997E-2</v>
      </c>
      <c r="G91" s="5">
        <v>4.0630000000000001E-4</v>
      </c>
      <c r="H91" s="5">
        <v>7.4999999999999997E-3</v>
      </c>
      <c r="I91" s="5">
        <v>2.6000000000000002E-2</v>
      </c>
      <c r="J91" s="5">
        <v>5.6718999999999999E-2</v>
      </c>
      <c r="K91" s="35"/>
      <c r="L91" s="4">
        <f t="shared" si="16"/>
        <v>38442</v>
      </c>
      <c r="M91" s="5">
        <f t="shared" si="9"/>
        <v>1.6843091316907088E-3</v>
      </c>
      <c r="N91" s="5">
        <f t="shared" si="10"/>
        <v>2.3607713389290907E-3</v>
      </c>
      <c r="O91" s="5">
        <f t="shared" si="11"/>
        <v>1.7374667809941791E-3</v>
      </c>
      <c r="P91" s="5">
        <f t="shared" si="12"/>
        <v>3.9674782413960941E-3</v>
      </c>
      <c r="Q91" s="68">
        <f t="shared" si="13"/>
        <v>3.3852029842407205E-5</v>
      </c>
      <c r="R91" s="5">
        <f t="shared" si="14"/>
        <v>6.2286180112658407E-4</v>
      </c>
      <c r="S91" s="5">
        <f t="shared" si="15"/>
        <v>2.1412681429993086E-3</v>
      </c>
      <c r="T91" s="5">
        <f t="shared" si="15"/>
        <v>4.6079863340906524E-3</v>
      </c>
      <c r="U91" s="71"/>
      <c r="V91" s="31"/>
      <c r="W91" s="77"/>
    </row>
    <row r="92" spans="2:23" x14ac:dyDescent="0.25">
      <c r="B92" s="6">
        <v>38471</v>
      </c>
      <c r="C92" s="8">
        <v>1.9900000000000001E-2</v>
      </c>
      <c r="D92" s="8">
        <v>3.0887500000000002E-2</v>
      </c>
      <c r="E92" s="8">
        <v>2.1042499999999999E-2</v>
      </c>
      <c r="F92" s="8">
        <v>4.8706300000000001E-2</v>
      </c>
      <c r="G92" s="8">
        <v>4.0000000000000002E-4</v>
      </c>
      <c r="H92" s="8">
        <v>7.3833000000000006E-3</v>
      </c>
      <c r="I92" s="8">
        <v>2.58333E-2</v>
      </c>
      <c r="J92" s="8">
        <v>5.4218999999999996E-2</v>
      </c>
      <c r="K92" s="35"/>
      <c r="L92" s="7">
        <f t="shared" si="16"/>
        <v>38471</v>
      </c>
      <c r="M92" s="8">
        <f t="shared" si="9"/>
        <v>1.6433975062259965E-3</v>
      </c>
      <c r="N92" s="8">
        <f t="shared" si="10"/>
        <v>2.5382226565289212E-3</v>
      </c>
      <c r="O92" s="8">
        <f t="shared" si="11"/>
        <v>1.7368536004207513E-3</v>
      </c>
      <c r="P92" s="8">
        <f t="shared" si="12"/>
        <v>3.9709726079313334E-3</v>
      </c>
      <c r="Q92" s="80">
        <f t="shared" si="13"/>
        <v>3.3327223783574667E-5</v>
      </c>
      <c r="R92" s="8">
        <f t="shared" si="14"/>
        <v>6.1320267062070499E-4</v>
      </c>
      <c r="S92" s="8">
        <f t="shared" si="15"/>
        <v>2.1276985043467977E-3</v>
      </c>
      <c r="T92" s="8">
        <f t="shared" si="15"/>
        <v>4.4097116580597007E-3</v>
      </c>
      <c r="U92" s="71"/>
      <c r="V92" s="31"/>
      <c r="W92" s="77"/>
    </row>
    <row r="93" spans="2:23" x14ac:dyDescent="0.25">
      <c r="B93" s="3">
        <v>38503</v>
      </c>
      <c r="C93" s="5">
        <v>2.0400000000000001E-2</v>
      </c>
      <c r="D93" s="5">
        <v>3.1300000000000001E-2</v>
      </c>
      <c r="E93" s="5">
        <v>2.1062500000000001E-2</v>
      </c>
      <c r="F93" s="5">
        <v>4.8550000000000003E-2</v>
      </c>
      <c r="G93" s="5">
        <v>4.0000000000000002E-4</v>
      </c>
      <c r="H93" s="5">
        <v>7.3000000000000001E-3</v>
      </c>
      <c r="I93" s="5">
        <v>2.5699999999999997E-2</v>
      </c>
      <c r="J93" s="5">
        <v>5.5468999999999997E-2</v>
      </c>
      <c r="K93" s="35"/>
      <c r="L93" s="4">
        <f t="shared" si="16"/>
        <v>38503</v>
      </c>
      <c r="M93" s="5">
        <f t="shared" si="9"/>
        <v>1.6843091316907088E-3</v>
      </c>
      <c r="N93" s="5">
        <f t="shared" si="10"/>
        <v>2.5716462189622202E-3</v>
      </c>
      <c r="O93" s="5">
        <f t="shared" si="11"/>
        <v>1.7384887394418236E-3</v>
      </c>
      <c r="P93" s="5">
        <f t="shared" si="12"/>
        <v>3.9585023717185752E-3</v>
      </c>
      <c r="Q93" s="68">
        <f t="shared" si="13"/>
        <v>3.3327223783574667E-5</v>
      </c>
      <c r="R93" s="5">
        <f t="shared" si="14"/>
        <v>6.0630739394196276E-4</v>
      </c>
      <c r="S93" s="5">
        <f t="shared" si="15"/>
        <v>2.1168462230236607E-3</v>
      </c>
      <c r="T93" s="5">
        <f t="shared" si="15"/>
        <v>4.5089028085956162E-3</v>
      </c>
      <c r="U93" s="71"/>
      <c r="V93" s="31"/>
      <c r="W93" s="77"/>
    </row>
    <row r="94" spans="2:23" x14ac:dyDescent="0.25">
      <c r="B94" s="6">
        <v>38533</v>
      </c>
      <c r="C94" s="8">
        <v>2.1499999999999998E-2</v>
      </c>
      <c r="D94" s="8">
        <v>3.3399999999999999E-2</v>
      </c>
      <c r="E94" s="8">
        <v>2.1055000000000001E-2</v>
      </c>
      <c r="F94" s="8">
        <v>4.82E-2</v>
      </c>
      <c r="G94" s="8">
        <v>4.0630000000000001E-4</v>
      </c>
      <c r="H94" s="8">
        <v>7.2667000000000001E-3</v>
      </c>
      <c r="I94" s="8">
        <v>2.56417E-2</v>
      </c>
      <c r="J94" s="8">
        <v>5.5938000000000002E-2</v>
      </c>
      <c r="K94" s="35"/>
      <c r="L94" s="7">
        <f t="shared" si="16"/>
        <v>38533</v>
      </c>
      <c r="M94" s="8">
        <f t="shared" si="9"/>
        <v>1.7742500619855051E-3</v>
      </c>
      <c r="N94" s="8">
        <f t="shared" si="10"/>
        <v>2.7416127712427407E-3</v>
      </c>
      <c r="O94" s="8">
        <f t="shared" si="11"/>
        <v>1.7378755657493361E-3</v>
      </c>
      <c r="P94" s="8">
        <f t="shared" si="12"/>
        <v>3.9305717973199261E-3</v>
      </c>
      <c r="Q94" s="80">
        <f t="shared" si="13"/>
        <v>3.3852029842407205E-5</v>
      </c>
      <c r="R94" s="8">
        <f t="shared" si="14"/>
        <v>6.0355079255614008E-4</v>
      </c>
      <c r="S94" s="8">
        <f t="shared" si="15"/>
        <v>2.1120994700585261E-3</v>
      </c>
      <c r="T94" s="8">
        <f t="shared" si="15"/>
        <v>4.5460915492372411E-3</v>
      </c>
      <c r="U94" s="71"/>
      <c r="V94" s="31"/>
      <c r="W94" s="77"/>
    </row>
    <row r="95" spans="2:23" x14ac:dyDescent="0.25">
      <c r="B95" s="3">
        <v>38562</v>
      </c>
      <c r="C95" s="5">
        <v>2.1700000000000001E-2</v>
      </c>
      <c r="D95" s="5">
        <v>3.5187499999999997E-2</v>
      </c>
      <c r="E95" s="5">
        <v>2.1114999999999998E-2</v>
      </c>
      <c r="F95" s="5">
        <v>4.6462500000000004E-2</v>
      </c>
      <c r="G95" s="5">
        <v>4.1879999999999999E-4</v>
      </c>
      <c r="H95" s="5">
        <v>7.3000000000000001E-3</v>
      </c>
      <c r="I95" s="5">
        <v>2.5908299999999999E-2</v>
      </c>
      <c r="J95" s="5">
        <v>5.4688000000000001E-2</v>
      </c>
      <c r="K95" s="35"/>
      <c r="L95" s="4">
        <f t="shared" si="16"/>
        <v>38562</v>
      </c>
      <c r="M95" s="5">
        <f t="shared" si="9"/>
        <v>1.7905934192179451E-3</v>
      </c>
      <c r="N95" s="5">
        <f t="shared" si="10"/>
        <v>2.8860374213499629E-3</v>
      </c>
      <c r="O95" s="5">
        <f t="shared" si="11"/>
        <v>1.7427808396908162E-3</v>
      </c>
      <c r="P95" s="5">
        <f t="shared" si="12"/>
        <v>3.7917897581403182E-3</v>
      </c>
      <c r="Q95" s="68">
        <f t="shared" si="13"/>
        <v>3.4893302736982434E-5</v>
      </c>
      <c r="R95" s="5">
        <f t="shared" si="14"/>
        <v>6.0630739394196276E-4</v>
      </c>
      <c r="S95" s="5">
        <f t="shared" si="15"/>
        <v>2.1338038708293983E-3</v>
      </c>
      <c r="T95" s="5">
        <f t="shared" si="15"/>
        <v>4.446940808255917E-3</v>
      </c>
      <c r="U95" s="71"/>
      <c r="V95" s="31"/>
      <c r="W95" s="77"/>
    </row>
    <row r="96" spans="2:23" x14ac:dyDescent="0.25">
      <c r="B96" s="6">
        <v>38595</v>
      </c>
      <c r="C96" s="8">
        <v>2.18E-2</v>
      </c>
      <c r="D96" s="8">
        <v>3.7000000000000005E-2</v>
      </c>
      <c r="E96" s="8">
        <v>2.1121299999999999E-2</v>
      </c>
      <c r="F96" s="8">
        <v>4.5906299999999997E-2</v>
      </c>
      <c r="G96" s="8">
        <v>4.3749999999999995E-4</v>
      </c>
      <c r="H96" s="8">
        <v>7.3000000000000001E-3</v>
      </c>
      <c r="I96" s="8">
        <v>2.7300000000000001E-2</v>
      </c>
      <c r="J96" s="8">
        <v>5.4531000000000003E-2</v>
      </c>
      <c r="K96" s="35"/>
      <c r="L96" s="7">
        <f t="shared" si="16"/>
        <v>38595</v>
      </c>
      <c r="M96" s="8">
        <f t="shared" si="9"/>
        <v>1.7987639981225101E-3</v>
      </c>
      <c r="N96" s="8">
        <f t="shared" si="10"/>
        <v>3.0322487646148311E-3</v>
      </c>
      <c r="O96" s="8">
        <f t="shared" si="11"/>
        <v>1.7432958781269381E-3</v>
      </c>
      <c r="P96" s="8">
        <f t="shared" si="12"/>
        <v>3.7473188981931305E-3</v>
      </c>
      <c r="Q96" s="80">
        <f t="shared" si="13"/>
        <v>3.6451024720829395E-5</v>
      </c>
      <c r="R96" s="8">
        <f t="shared" si="14"/>
        <v>6.0630739394196276E-4</v>
      </c>
      <c r="S96" s="8">
        <f t="shared" si="15"/>
        <v>2.2470208793048396E-3</v>
      </c>
      <c r="T96" s="8">
        <f t="shared" si="15"/>
        <v>4.4344798616675618E-3</v>
      </c>
      <c r="U96" s="71"/>
      <c r="V96" s="31"/>
      <c r="W96" s="77"/>
    </row>
    <row r="97" spans="2:23" x14ac:dyDescent="0.25">
      <c r="B97" s="3">
        <v>38625</v>
      </c>
      <c r="C97" s="5">
        <v>2.2700000000000001E-2</v>
      </c>
      <c r="D97" s="5">
        <v>3.8637499999999998E-2</v>
      </c>
      <c r="E97" s="5">
        <v>2.1202499999999999E-2</v>
      </c>
      <c r="F97" s="5">
        <v>4.6012500000000005E-2</v>
      </c>
      <c r="G97" s="5">
        <v>4.6250000000000002E-4</v>
      </c>
      <c r="H97" s="5">
        <v>7.4000000000000003E-3</v>
      </c>
      <c r="I97" s="5">
        <v>2.9016700000000003E-2</v>
      </c>
      <c r="J97" s="5">
        <v>5.5156000000000004E-2</v>
      </c>
      <c r="K97" s="35"/>
      <c r="L97" s="4">
        <f t="shared" si="16"/>
        <v>38625</v>
      </c>
      <c r="M97" s="5">
        <f t="shared" si="9"/>
        <v>1.8722662416574831E-3</v>
      </c>
      <c r="N97" s="5">
        <f t="shared" si="10"/>
        <v>3.164141868398973E-3</v>
      </c>
      <c r="O97" s="5">
        <f t="shared" si="11"/>
        <v>1.7499338906017403E-3</v>
      </c>
      <c r="P97" s="5">
        <f t="shared" si="12"/>
        <v>3.7558117721621098E-3</v>
      </c>
      <c r="Q97" s="68">
        <f t="shared" si="13"/>
        <v>3.8533499049586695E-5</v>
      </c>
      <c r="R97" s="5">
        <f t="shared" si="14"/>
        <v>6.1458497411925883E-4</v>
      </c>
      <c r="S97" s="5">
        <f t="shared" si="15"/>
        <v>2.3864836353395535E-3</v>
      </c>
      <c r="T97" s="5">
        <f t="shared" si="15"/>
        <v>4.4840754546611183E-3</v>
      </c>
      <c r="U97" s="71"/>
      <c r="V97" s="31"/>
      <c r="W97" s="77"/>
    </row>
    <row r="98" spans="2:23" x14ac:dyDescent="0.25">
      <c r="B98" s="6">
        <v>38656</v>
      </c>
      <c r="C98" s="8">
        <v>2.4300000000000002E-2</v>
      </c>
      <c r="D98" s="8">
        <v>4.0899999999999999E-2</v>
      </c>
      <c r="E98" s="8">
        <v>2.1250000000000002E-2</v>
      </c>
      <c r="F98" s="8">
        <v>4.5881299999999993E-2</v>
      </c>
      <c r="G98" s="8">
        <v>4.6250000000000002E-4</v>
      </c>
      <c r="H98" s="8">
        <v>7.4999999999999997E-3</v>
      </c>
      <c r="I98" s="8">
        <v>3.06167E-2</v>
      </c>
      <c r="J98" s="8">
        <v>5.5156000000000004E-2</v>
      </c>
      <c r="K98" s="35"/>
      <c r="L98" s="7">
        <f t="shared" si="16"/>
        <v>38656</v>
      </c>
      <c r="M98" s="8">
        <f t="shared" si="9"/>
        <v>2.0027906163269105E-3</v>
      </c>
      <c r="N98" s="8">
        <f t="shared" si="10"/>
        <v>3.3460625725758586E-3</v>
      </c>
      <c r="O98" s="8">
        <f t="shared" si="11"/>
        <v>1.753816740107883E-3</v>
      </c>
      <c r="P98" s="8">
        <f t="shared" si="12"/>
        <v>3.7453195191308186E-3</v>
      </c>
      <c r="Q98" s="80">
        <f t="shared" si="13"/>
        <v>3.8533499049586695E-5</v>
      </c>
      <c r="R98" s="8">
        <f t="shared" si="14"/>
        <v>6.2286180112658407E-4</v>
      </c>
      <c r="S98" s="8">
        <f t="shared" si="15"/>
        <v>2.5162739276680668E-3</v>
      </c>
      <c r="T98" s="8">
        <f t="shared" si="15"/>
        <v>4.4840754546611183E-3</v>
      </c>
      <c r="U98" s="71"/>
      <c r="V98" s="31"/>
      <c r="W98" s="77"/>
    </row>
    <row r="99" spans="2:23" x14ac:dyDescent="0.25">
      <c r="B99" s="3">
        <v>38686</v>
      </c>
      <c r="C99" s="5">
        <v>2.4799999999999999E-2</v>
      </c>
      <c r="D99" s="5">
        <v>4.2937500000000003E-2</v>
      </c>
      <c r="E99" s="5">
        <v>2.3898799999999998E-2</v>
      </c>
      <c r="F99" s="5">
        <v>4.5949999999999998E-2</v>
      </c>
      <c r="G99" s="5">
        <v>4.6879999999999996E-4</v>
      </c>
      <c r="H99" s="5">
        <v>9.1167000000000002E-3</v>
      </c>
      <c r="I99" s="5">
        <v>3.245E-2</v>
      </c>
      <c r="J99" s="5">
        <v>5.5156000000000004E-2</v>
      </c>
      <c r="K99" s="35"/>
      <c r="L99" s="4">
        <f t="shared" si="16"/>
        <v>38686</v>
      </c>
      <c r="M99" s="5">
        <f t="shared" si="9"/>
        <v>2.043541156630635E-3</v>
      </c>
      <c r="N99" s="5">
        <f t="shared" si="10"/>
        <v>3.5095817877011104E-3</v>
      </c>
      <c r="O99" s="5">
        <f t="shared" si="11"/>
        <v>1.9700791950536534E-3</v>
      </c>
      <c r="P99" s="5">
        <f t="shared" si="12"/>
        <v>3.7508137075803472E-3</v>
      </c>
      <c r="Q99" s="68">
        <f t="shared" si="13"/>
        <v>3.9058275055570135E-5</v>
      </c>
      <c r="R99" s="5">
        <f t="shared" si="14"/>
        <v>7.565688666095749E-4</v>
      </c>
      <c r="S99" s="5">
        <f t="shared" si="15"/>
        <v>2.6647623952971156E-3</v>
      </c>
      <c r="T99" s="5">
        <f t="shared" si="15"/>
        <v>4.4840754546611183E-3</v>
      </c>
      <c r="U99" s="71"/>
      <c r="V99" s="31"/>
      <c r="W99" s="77"/>
    </row>
    <row r="100" spans="2:23" x14ac:dyDescent="0.25">
      <c r="B100" s="9">
        <v>38716</v>
      </c>
      <c r="C100" s="11">
        <v>2.4900000000000002E-2</v>
      </c>
      <c r="D100" s="11">
        <v>4.3899999999999995E-2</v>
      </c>
      <c r="E100" s="11">
        <v>2.3988800000000001E-2</v>
      </c>
      <c r="F100" s="11">
        <v>4.6625E-2</v>
      </c>
      <c r="G100" s="11">
        <v>4.9379999999999997E-4</v>
      </c>
      <c r="H100" s="11">
        <v>8.9166999999999996E-3</v>
      </c>
      <c r="I100" s="11">
        <v>3.32333E-2</v>
      </c>
      <c r="J100" s="11">
        <v>5.5156000000000004E-2</v>
      </c>
      <c r="K100" s="35"/>
      <c r="L100" s="10">
        <f t="shared" si="16"/>
        <v>38716</v>
      </c>
      <c r="M100" s="11">
        <f t="shared" si="9"/>
        <v>2.051689077593899E-3</v>
      </c>
      <c r="N100" s="11">
        <f t="shared" si="10"/>
        <v>3.5867252456669441E-3</v>
      </c>
      <c r="O100" s="11">
        <f t="shared" si="11"/>
        <v>1.9774182727649858E-3</v>
      </c>
      <c r="P100" s="11">
        <f t="shared" si="12"/>
        <v>3.8047783233963184E-3</v>
      </c>
      <c r="Q100" s="79">
        <f t="shared" si="13"/>
        <v>4.1140689663432539E-5</v>
      </c>
      <c r="R100" s="11">
        <f t="shared" si="14"/>
        <v>7.4003877503492355E-4</v>
      </c>
      <c r="S100" s="11">
        <f t="shared" si="15"/>
        <v>2.7281322387904261E-3</v>
      </c>
      <c r="T100" s="11">
        <f t="shared" si="15"/>
        <v>4.4840754546611183E-3</v>
      </c>
      <c r="U100" s="71"/>
      <c r="V100" s="31"/>
      <c r="W100" s="77"/>
    </row>
    <row r="101" spans="2:23" x14ac:dyDescent="0.25">
      <c r="B101" s="3">
        <v>38748</v>
      </c>
      <c r="C101" s="5">
        <v>2.4300000000000002E-2</v>
      </c>
      <c r="D101" s="5">
        <v>4.5700000000000005E-2</v>
      </c>
      <c r="E101" s="5">
        <v>2.38838E-2</v>
      </c>
      <c r="F101" s="5">
        <v>4.5937499999999999E-2</v>
      </c>
      <c r="G101" s="5">
        <v>5.1880000000000003E-4</v>
      </c>
      <c r="H101" s="5">
        <v>8.8999999999999999E-3</v>
      </c>
      <c r="I101" s="5">
        <v>3.56E-2</v>
      </c>
      <c r="J101" s="5">
        <v>5.5156000000000004E-2</v>
      </c>
      <c r="K101" s="35"/>
      <c r="L101" s="4">
        <f t="shared" si="16"/>
        <v>38748</v>
      </c>
      <c r="M101" s="5">
        <f t="shared" si="9"/>
        <v>2.0027906163269105E-3</v>
      </c>
      <c r="N101" s="5">
        <f t="shared" si="10"/>
        <v>3.7308187111868563E-3</v>
      </c>
      <c r="O101" s="5">
        <f t="shared" si="11"/>
        <v>1.968855957943827E-3</v>
      </c>
      <c r="P101" s="5">
        <f t="shared" si="12"/>
        <v>3.7498140618119624E-3</v>
      </c>
      <c r="Q101" s="68">
        <f t="shared" si="13"/>
        <v>4.322305657344927E-5</v>
      </c>
      <c r="R101" s="5">
        <f t="shared" si="14"/>
        <v>7.3865837651476696E-4</v>
      </c>
      <c r="S101" s="5">
        <f t="shared" si="15"/>
        <v>2.9193337207231718E-3</v>
      </c>
      <c r="T101" s="5">
        <f t="shared" si="15"/>
        <v>4.4840754546611183E-3</v>
      </c>
      <c r="U101" s="71"/>
      <c r="V101" s="31"/>
      <c r="W101" s="77"/>
    </row>
    <row r="102" spans="2:23" x14ac:dyDescent="0.25">
      <c r="B102" s="6">
        <v>38776</v>
      </c>
      <c r="C102" s="8">
        <v>2.4900000000000002E-2</v>
      </c>
      <c r="D102" s="8">
        <v>4.6331300000000006E-2</v>
      </c>
      <c r="E102" s="8">
        <v>2.5950000000000001E-2</v>
      </c>
      <c r="F102" s="8">
        <v>4.5712500000000003E-2</v>
      </c>
      <c r="G102" s="8">
        <v>6.2500000000000001E-4</v>
      </c>
      <c r="H102" s="8">
        <v>1.03E-2</v>
      </c>
      <c r="I102" s="8">
        <v>3.7683300000000003E-2</v>
      </c>
      <c r="J102" s="8">
        <v>5.4688000000000001E-2</v>
      </c>
      <c r="K102" s="35"/>
      <c r="L102" s="7">
        <f t="shared" si="16"/>
        <v>38776</v>
      </c>
      <c r="M102" s="8">
        <f t="shared" si="9"/>
        <v>2.051689077593899E-3</v>
      </c>
      <c r="N102" s="8">
        <f t="shared" si="10"/>
        <v>3.7813016413330569E-3</v>
      </c>
      <c r="O102" s="8">
        <f t="shared" si="11"/>
        <v>2.1371982776134946E-3</v>
      </c>
      <c r="P102" s="8">
        <f t="shared" si="12"/>
        <v>3.7318185650720981E-3</v>
      </c>
      <c r="Q102" s="80">
        <f t="shared" si="13"/>
        <v>5.206841958327324E-5</v>
      </c>
      <c r="R102" s="8">
        <f t="shared" si="14"/>
        <v>8.543077507923158E-4</v>
      </c>
      <c r="S102" s="8">
        <f t="shared" si="15"/>
        <v>3.0873086357925406E-3</v>
      </c>
      <c r="T102" s="8">
        <f t="shared" si="15"/>
        <v>4.446940808255917E-3</v>
      </c>
      <c r="U102" s="71"/>
      <c r="V102" s="31"/>
      <c r="W102" s="77"/>
    </row>
    <row r="103" spans="2:23" x14ac:dyDescent="0.25">
      <c r="B103" s="3">
        <v>38807</v>
      </c>
      <c r="C103" s="5">
        <v>2.87E-2</v>
      </c>
      <c r="D103" s="5">
        <v>4.8293799999999998E-2</v>
      </c>
      <c r="E103" s="5">
        <v>2.64963E-2</v>
      </c>
      <c r="F103" s="5">
        <v>4.5918799999999996E-2</v>
      </c>
      <c r="G103" s="5">
        <v>7.8750000000000001E-4</v>
      </c>
      <c r="H103" s="5">
        <v>1.14083E-2</v>
      </c>
      <c r="I103" s="5">
        <v>3.8416699999999998E-2</v>
      </c>
      <c r="J103" s="5">
        <v>5.4843999999999997E-2</v>
      </c>
      <c r="K103" s="35"/>
      <c r="L103" s="4">
        <f t="shared" si="16"/>
        <v>38807</v>
      </c>
      <c r="M103" s="5">
        <f t="shared" si="9"/>
        <v>2.3607713389290907E-3</v>
      </c>
      <c r="N103" s="5">
        <f t="shared" si="10"/>
        <v>3.9380580297143641E-3</v>
      </c>
      <c r="O103" s="5">
        <f t="shared" si="11"/>
        <v>2.181655771078761E-3</v>
      </c>
      <c r="P103" s="5">
        <f t="shared" si="12"/>
        <v>3.7483185712963163E-3</v>
      </c>
      <c r="Q103" s="68">
        <f t="shared" si="13"/>
        <v>6.5601325387021348E-5</v>
      </c>
      <c r="R103" s="5">
        <f t="shared" si="14"/>
        <v>9.4575661906048936E-4</v>
      </c>
      <c r="S103" s="5">
        <f t="shared" si="15"/>
        <v>3.1463685654540274E-3</v>
      </c>
      <c r="T103" s="5">
        <f t="shared" si="15"/>
        <v>4.4593207017331604E-3</v>
      </c>
      <c r="U103" s="71"/>
      <c r="V103" s="31"/>
      <c r="W103" s="77"/>
    </row>
    <row r="104" spans="2:23" x14ac:dyDescent="0.25">
      <c r="B104" s="6">
        <v>38835</v>
      </c>
      <c r="C104" s="8">
        <v>2.7799999999999998E-2</v>
      </c>
      <c r="D104" s="8">
        <v>5.04E-2</v>
      </c>
      <c r="E104" s="8">
        <v>2.66763E-2</v>
      </c>
      <c r="F104" s="8">
        <v>4.6253099999999998E-2</v>
      </c>
      <c r="G104" s="8">
        <v>7.6249999999999994E-4</v>
      </c>
      <c r="H104" s="8">
        <v>1.26E-2</v>
      </c>
      <c r="I104" s="8">
        <v>4.0883299999999997E-2</v>
      </c>
      <c r="J104" s="8">
        <v>5.5780999999999997E-2</v>
      </c>
      <c r="K104" s="35"/>
      <c r="L104" s="7">
        <f t="shared" si="16"/>
        <v>38835</v>
      </c>
      <c r="M104" s="8">
        <f t="shared" si="9"/>
        <v>2.2876623469241242E-3</v>
      </c>
      <c r="N104" s="8">
        <f t="shared" si="10"/>
        <v>4.1059935884708576E-3</v>
      </c>
      <c r="O104" s="8">
        <f t="shared" si="11"/>
        <v>2.196299288824255E-3</v>
      </c>
      <c r="P104" s="8">
        <f t="shared" si="12"/>
        <v>3.7750497665878235E-3</v>
      </c>
      <c r="Q104" s="80">
        <f t="shared" si="13"/>
        <v>6.3519470989925608E-5</v>
      </c>
      <c r="R104" s="8">
        <f t="shared" si="14"/>
        <v>1.0439846190974933E-3</v>
      </c>
      <c r="S104" s="8">
        <f t="shared" si="15"/>
        <v>3.344721105059012E-3</v>
      </c>
      <c r="T104" s="8">
        <f t="shared" si="15"/>
        <v>4.5336441261079052E-3</v>
      </c>
      <c r="U104" s="71"/>
      <c r="V104" s="31"/>
      <c r="W104" s="77"/>
    </row>
    <row r="105" spans="2:23" x14ac:dyDescent="0.25">
      <c r="B105" s="3">
        <v>38868</v>
      </c>
      <c r="C105" s="5">
        <v>2.9399999999999999E-2</v>
      </c>
      <c r="D105" s="5">
        <v>5.1106299999999993E-2</v>
      </c>
      <c r="E105" s="5">
        <v>2.7927499999999997E-2</v>
      </c>
      <c r="F105" s="5">
        <v>4.65688E-2</v>
      </c>
      <c r="G105" s="5">
        <v>1.4688000000000001E-3</v>
      </c>
      <c r="H105" s="5">
        <v>1.3100000000000001E-2</v>
      </c>
      <c r="I105" s="5">
        <v>4.2800000000000005E-2</v>
      </c>
      <c r="J105" s="5">
        <v>5.7343999999999999E-2</v>
      </c>
      <c r="K105" s="35"/>
      <c r="L105" s="4">
        <f t="shared" si="16"/>
        <v>38868</v>
      </c>
      <c r="M105" s="5">
        <f t="shared" si="9"/>
        <v>2.4175933636538804E-3</v>
      </c>
      <c r="N105" s="5">
        <f t="shared" si="10"/>
        <v>4.1622405412242713E-3</v>
      </c>
      <c r="O105" s="5">
        <f t="shared" si="11"/>
        <v>2.2980230211546715E-3</v>
      </c>
      <c r="P105" s="5">
        <f t="shared" si="12"/>
        <v>3.8002864871782283E-3</v>
      </c>
      <c r="Q105" s="68">
        <f t="shared" si="13"/>
        <v>1.2231767756110123E-4</v>
      </c>
      <c r="R105" s="5">
        <f t="shared" si="14"/>
        <v>1.0851664572986142E-3</v>
      </c>
      <c r="S105" s="5">
        <f t="shared" si="15"/>
        <v>3.4985559667248811E-3</v>
      </c>
      <c r="T105" s="5">
        <f t="shared" si="15"/>
        <v>4.6574878136931286E-3</v>
      </c>
      <c r="U105" s="71"/>
      <c r="V105" s="31"/>
      <c r="W105" s="77"/>
    </row>
    <row r="106" spans="2:23" x14ac:dyDescent="0.25">
      <c r="B106" s="6">
        <v>38898</v>
      </c>
      <c r="C106" s="8">
        <v>2.9399999999999999E-2</v>
      </c>
      <c r="D106" s="8">
        <v>5.3343800000000004E-2</v>
      </c>
      <c r="E106" s="8">
        <v>2.8996300000000003E-2</v>
      </c>
      <c r="F106" s="8">
        <v>4.6835000000000002E-2</v>
      </c>
      <c r="G106" s="8">
        <v>2.0125E-3</v>
      </c>
      <c r="H106" s="8">
        <v>1.4216700000000001E-2</v>
      </c>
      <c r="I106" s="8">
        <v>4.3166700000000002E-2</v>
      </c>
      <c r="J106" s="8">
        <v>5.7969E-2</v>
      </c>
      <c r="K106" s="35"/>
      <c r="L106" s="7">
        <f t="shared" si="16"/>
        <v>38898</v>
      </c>
      <c r="M106" s="8">
        <f t="shared" si="9"/>
        <v>2.4175933636538804E-3</v>
      </c>
      <c r="N106" s="8">
        <f t="shared" si="10"/>
        <v>4.3401977934707237E-3</v>
      </c>
      <c r="O106" s="8">
        <f t="shared" si="11"/>
        <v>2.3848276150766345E-3</v>
      </c>
      <c r="P106" s="8">
        <f t="shared" si="12"/>
        <v>3.8215608083980168E-3</v>
      </c>
      <c r="Q106" s="80">
        <f t="shared" si="13"/>
        <v>1.6755383847333327E-4</v>
      </c>
      <c r="R106" s="8">
        <f t="shared" si="14"/>
        <v>1.1770747446304686E-3</v>
      </c>
      <c r="S106" s="8">
        <f t="shared" si="15"/>
        <v>3.5279578674580758E-3</v>
      </c>
      <c r="T106" s="8">
        <f t="shared" si="15"/>
        <v>4.7069624784246145E-3</v>
      </c>
      <c r="U106" s="71"/>
      <c r="V106" s="31"/>
      <c r="W106" s="77"/>
    </row>
    <row r="107" spans="2:23" x14ac:dyDescent="0.25">
      <c r="B107" s="3">
        <v>38929</v>
      </c>
      <c r="C107" s="5">
        <v>3.0099999999999998E-2</v>
      </c>
      <c r="D107" s="5">
        <v>5.3906299999999997E-2</v>
      </c>
      <c r="E107" s="5">
        <v>3.0299999999999997E-2</v>
      </c>
      <c r="F107" s="5">
        <v>4.6868800000000002E-2</v>
      </c>
      <c r="G107" s="5">
        <v>3.6125000000000003E-3</v>
      </c>
      <c r="H107" s="5">
        <v>1.4199999999999999E-2</v>
      </c>
      <c r="I107" s="5">
        <v>4.2800000000000005E-2</v>
      </c>
      <c r="J107" s="5">
        <v>5.9749999999999998E-2</v>
      </c>
      <c r="K107" s="35"/>
      <c r="L107" s="4">
        <f t="shared" si="16"/>
        <v>38929</v>
      </c>
      <c r="M107" s="5">
        <f t="shared" si="9"/>
        <v>2.4743799799444854E-3</v>
      </c>
      <c r="N107" s="5">
        <f t="shared" si="10"/>
        <v>4.3848811418287781E-3</v>
      </c>
      <c r="O107" s="5">
        <f t="shared" si="11"/>
        <v>2.4905982303202734E-3</v>
      </c>
      <c r="P107" s="5">
        <f t="shared" si="12"/>
        <v>3.8242617009824897E-3</v>
      </c>
      <c r="Q107" s="68">
        <f t="shared" si="13"/>
        <v>3.0054437057769334E-4</v>
      </c>
      <c r="R107" s="5">
        <f t="shared" si="14"/>
        <v>1.1757009600361634E-3</v>
      </c>
      <c r="S107" s="5">
        <f t="shared" si="15"/>
        <v>3.4985559667248811E-3</v>
      </c>
      <c r="T107" s="5">
        <f t="shared" si="15"/>
        <v>4.8477986748047819E-3</v>
      </c>
      <c r="U107" s="71"/>
      <c r="V107" s="31"/>
      <c r="W107" s="77"/>
    </row>
    <row r="108" spans="2:23" x14ac:dyDescent="0.25">
      <c r="B108" s="6">
        <v>38960</v>
      </c>
      <c r="C108" s="8">
        <v>3.1699999999999999E-2</v>
      </c>
      <c r="D108" s="8">
        <v>5.33E-2</v>
      </c>
      <c r="E108" s="8">
        <v>3.0967500000000002E-2</v>
      </c>
      <c r="F108" s="8">
        <v>4.9212499999999999E-2</v>
      </c>
      <c r="G108" s="8">
        <v>3.5563000000000001E-3</v>
      </c>
      <c r="H108" s="8">
        <v>1.55E-2</v>
      </c>
      <c r="I108" s="8">
        <v>4.2950000000000002E-2</v>
      </c>
      <c r="J108" s="8">
        <v>5.9900000000000002E-2</v>
      </c>
      <c r="K108" s="35"/>
      <c r="L108" s="7">
        <f t="shared" si="16"/>
        <v>38960</v>
      </c>
      <c r="M108" s="8">
        <f t="shared" si="9"/>
        <v>2.6040452449183071E-3</v>
      </c>
      <c r="N108" s="8">
        <f t="shared" si="10"/>
        <v>4.3367175322408524E-3</v>
      </c>
      <c r="O108" s="8">
        <f t="shared" si="11"/>
        <v>2.5447057601077905E-3</v>
      </c>
      <c r="P108" s="8">
        <f t="shared" si="12"/>
        <v>4.0113475686647249E-3</v>
      </c>
      <c r="Q108" s="80">
        <f t="shared" si="13"/>
        <v>2.9587637259642641E-4</v>
      </c>
      <c r="R108" s="8">
        <f t="shared" si="14"/>
        <v>1.2825803067024744E-3</v>
      </c>
      <c r="S108" s="8">
        <f t="shared" si="15"/>
        <v>3.5105840689870771E-3</v>
      </c>
      <c r="T108" s="8">
        <f t="shared" si="15"/>
        <v>4.8596503216116194E-3</v>
      </c>
      <c r="U108" s="71"/>
      <c r="V108" s="31"/>
      <c r="W108" s="77"/>
    </row>
    <row r="109" spans="2:23" x14ac:dyDescent="0.25">
      <c r="B109" s="3">
        <v>38989</v>
      </c>
      <c r="C109" s="5">
        <v>3.2899999999999999E-2</v>
      </c>
      <c r="D109" s="5">
        <v>5.3218800000000004E-2</v>
      </c>
      <c r="E109" s="5">
        <v>3.2723799999999997E-2</v>
      </c>
      <c r="F109" s="5">
        <v>4.9581299999999995E-2</v>
      </c>
      <c r="G109" s="5">
        <v>3.8E-3</v>
      </c>
      <c r="H109" s="5">
        <v>1.7208299999999999E-2</v>
      </c>
      <c r="I109" s="5">
        <v>4.2800000000000005E-2</v>
      </c>
      <c r="J109" s="5">
        <v>6.0149999999999995E-2</v>
      </c>
      <c r="K109" s="35"/>
      <c r="L109" s="4">
        <f t="shared" si="16"/>
        <v>38989</v>
      </c>
      <c r="M109" s="5">
        <f t="shared" si="9"/>
        <v>2.7011732814758993E-3</v>
      </c>
      <c r="N109" s="5">
        <f t="shared" si="10"/>
        <v>4.3302651901477862E-3</v>
      </c>
      <c r="O109" s="5">
        <f t="shared" si="11"/>
        <v>2.6869181291682143E-3</v>
      </c>
      <c r="P109" s="5">
        <f t="shared" si="12"/>
        <v>4.040752141501569E-3</v>
      </c>
      <c r="Q109" s="68">
        <f t="shared" si="13"/>
        <v>3.1611647417673083E-4</v>
      </c>
      <c r="R109" s="5">
        <f t="shared" si="14"/>
        <v>1.4228374562821333E-3</v>
      </c>
      <c r="S109" s="5">
        <f t="shared" si="15"/>
        <v>3.4985559667248811E-3</v>
      </c>
      <c r="T109" s="5">
        <f t="shared" si="15"/>
        <v>4.8793996500395842E-3</v>
      </c>
      <c r="U109" s="71"/>
      <c r="V109" s="31"/>
      <c r="W109" s="77"/>
    </row>
    <row r="110" spans="2:23" x14ac:dyDescent="0.25">
      <c r="B110" s="6">
        <v>39021</v>
      </c>
      <c r="C110" s="8">
        <v>3.5000000000000003E-2</v>
      </c>
      <c r="D110" s="8">
        <v>5.3200000000000004E-2</v>
      </c>
      <c r="E110" s="8">
        <v>3.3797500000000001E-2</v>
      </c>
      <c r="F110" s="8">
        <v>5.0599999999999999E-2</v>
      </c>
      <c r="G110" s="8">
        <v>3.7000000000000002E-3</v>
      </c>
      <c r="H110" s="8">
        <v>1.7299999999999999E-2</v>
      </c>
      <c r="I110" s="8">
        <v>4.2966699999999997E-2</v>
      </c>
      <c r="J110" s="8">
        <v>6.1550000000000001E-2</v>
      </c>
      <c r="K110" s="35"/>
      <c r="L110" s="7">
        <f t="shared" si="16"/>
        <v>39021</v>
      </c>
      <c r="M110" s="8">
        <f t="shared" si="9"/>
        <v>2.8708987190766422E-3</v>
      </c>
      <c r="N110" s="8">
        <f t="shared" si="10"/>
        <v>4.3287712331259165E-3</v>
      </c>
      <c r="O110" s="8">
        <f t="shared" si="11"/>
        <v>2.773749370277967E-3</v>
      </c>
      <c r="P110" s="8">
        <f t="shared" si="12"/>
        <v>4.1219243192651689E-3</v>
      </c>
      <c r="Q110" s="80">
        <f t="shared" si="13"/>
        <v>3.0781168409865778E-4</v>
      </c>
      <c r="R110" s="8">
        <f t="shared" si="14"/>
        <v>1.4303602255574255E-3</v>
      </c>
      <c r="S110" s="8">
        <f t="shared" si="15"/>
        <v>3.5119230996025763E-3</v>
      </c>
      <c r="T110" s="8">
        <f t="shared" si="15"/>
        <v>4.9899170593863396E-3</v>
      </c>
      <c r="U110" s="71"/>
      <c r="V110" s="31"/>
      <c r="W110" s="77"/>
    </row>
    <row r="111" spans="2:23" x14ac:dyDescent="0.25">
      <c r="B111" s="3">
        <v>39051</v>
      </c>
      <c r="C111" s="5">
        <v>3.6400000000000002E-2</v>
      </c>
      <c r="D111" s="5">
        <v>5.3499999999999999E-2</v>
      </c>
      <c r="E111" s="5">
        <v>3.5755000000000002E-2</v>
      </c>
      <c r="F111" s="5">
        <v>5.1506299999999998E-2</v>
      </c>
      <c r="G111" s="5">
        <v>4.15E-3</v>
      </c>
      <c r="H111" s="5">
        <v>1.8799999999999997E-2</v>
      </c>
      <c r="I111" s="5">
        <v>4.2599999999999999E-2</v>
      </c>
      <c r="J111" s="5">
        <v>6.25E-2</v>
      </c>
      <c r="K111" s="35"/>
      <c r="L111" s="4">
        <f t="shared" si="16"/>
        <v>39051</v>
      </c>
      <c r="M111" s="5">
        <f t="shared" si="9"/>
        <v>2.9838737241476565E-3</v>
      </c>
      <c r="N111" s="5">
        <f t="shared" si="10"/>
        <v>4.3526080560336577E-3</v>
      </c>
      <c r="O111" s="5">
        <f t="shared" si="11"/>
        <v>2.9318419151498354E-3</v>
      </c>
      <c r="P111" s="5">
        <f t="shared" si="12"/>
        <v>4.1940796025299321E-3</v>
      </c>
      <c r="Q111" s="68">
        <f t="shared" si="13"/>
        <v>3.4517726834693008E-4</v>
      </c>
      <c r="R111" s="5">
        <f t="shared" si="14"/>
        <v>1.5533271750713951E-3</v>
      </c>
      <c r="S111" s="5">
        <f t="shared" si="15"/>
        <v>3.4825160297176083E-3</v>
      </c>
      <c r="T111" s="5">
        <f t="shared" si="15"/>
        <v>5.0648349497708356E-3</v>
      </c>
      <c r="U111" s="71"/>
      <c r="V111" s="31"/>
      <c r="W111" s="77"/>
    </row>
    <row r="112" spans="2:23" x14ac:dyDescent="0.25">
      <c r="B112" s="9">
        <v>39080</v>
      </c>
      <c r="C112" s="11">
        <v>3.8199999999999998E-2</v>
      </c>
      <c r="D112" s="11">
        <v>5.3218800000000004E-2</v>
      </c>
      <c r="E112" s="11">
        <v>3.6334999999999999E-2</v>
      </c>
      <c r="F112" s="11">
        <v>5.2562499999999998E-2</v>
      </c>
      <c r="G112" s="11">
        <v>4.7375000000000004E-3</v>
      </c>
      <c r="H112" s="11">
        <v>2.0458299999999999E-2</v>
      </c>
      <c r="I112" s="11">
        <v>4.2691699999999999E-2</v>
      </c>
      <c r="J112" s="11">
        <v>6.2549999999999994E-2</v>
      </c>
      <c r="K112" s="35"/>
      <c r="L112" s="10">
        <f t="shared" si="16"/>
        <v>39080</v>
      </c>
      <c r="M112" s="11">
        <f t="shared" si="9"/>
        <v>3.1289219234786891E-3</v>
      </c>
      <c r="N112" s="11">
        <f t="shared" si="10"/>
        <v>4.3302651901477862E-3</v>
      </c>
      <c r="O112" s="11">
        <f t="shared" si="11"/>
        <v>2.9786315536624031E-3</v>
      </c>
      <c r="P112" s="11">
        <f t="shared" si="12"/>
        <v>4.2780973118605736E-3</v>
      </c>
      <c r="Q112" s="79">
        <f t="shared" si="13"/>
        <v>3.9393701982315399E-4</v>
      </c>
      <c r="R112" s="11">
        <f t="shared" si="14"/>
        <v>1.6890782309024743E-3</v>
      </c>
      <c r="S112" s="11">
        <f t="shared" si="15"/>
        <v>3.4898706909376465E-3</v>
      </c>
      <c r="T112" s="11">
        <f t="shared" si="15"/>
        <v>5.0687762954875204E-3</v>
      </c>
      <c r="U112" s="71"/>
      <c r="V112" s="31"/>
      <c r="W112" s="77"/>
    </row>
    <row r="113" spans="2:23" x14ac:dyDescent="0.25">
      <c r="B113" s="3">
        <v>39113</v>
      </c>
      <c r="C113" s="5">
        <v>4.0300000000000002E-2</v>
      </c>
      <c r="D113" s="5">
        <v>5.3200000000000004E-2</v>
      </c>
      <c r="E113" s="5">
        <v>3.6128800000000003E-2</v>
      </c>
      <c r="F113" s="5">
        <v>5.4349999999999996E-2</v>
      </c>
      <c r="G113" s="5">
        <v>4.1188000000000006E-3</v>
      </c>
      <c r="H113" s="5">
        <v>2.0808300000000002E-2</v>
      </c>
      <c r="I113" s="5">
        <v>4.2741700000000001E-2</v>
      </c>
      <c r="J113" s="5">
        <v>6.2350000000000003E-2</v>
      </c>
      <c r="K113" s="35"/>
      <c r="L113" s="4">
        <f t="shared" si="16"/>
        <v>39113</v>
      </c>
      <c r="M113" s="5">
        <f t="shared" si="9"/>
        <v>3.2978537514263273E-3</v>
      </c>
      <c r="N113" s="5">
        <f t="shared" si="10"/>
        <v>4.3287712331259165E-3</v>
      </c>
      <c r="O113" s="5">
        <f t="shared" si="11"/>
        <v>2.9619997810699239E-3</v>
      </c>
      <c r="P113" s="5">
        <f t="shared" si="12"/>
        <v>4.4201119464080119E-3</v>
      </c>
      <c r="Q113" s="68">
        <f t="shared" si="13"/>
        <v>3.4258708311507569E-4</v>
      </c>
      <c r="R113" s="5">
        <f t="shared" si="14"/>
        <v>1.7177039373055258E-3</v>
      </c>
      <c r="S113" s="5">
        <f t="shared" si="15"/>
        <v>3.4938806163078429E-3</v>
      </c>
      <c r="T113" s="5">
        <f t="shared" si="15"/>
        <v>5.0530098924248534E-3</v>
      </c>
      <c r="U113" s="71"/>
      <c r="V113" s="31"/>
      <c r="W113" s="77"/>
    </row>
    <row r="114" spans="2:23" x14ac:dyDescent="0.25">
      <c r="B114" s="6">
        <v>39141</v>
      </c>
      <c r="C114" s="8">
        <v>4.1299999999999996E-2</v>
      </c>
      <c r="D114" s="8">
        <v>5.3200000000000004E-2</v>
      </c>
      <c r="E114" s="8">
        <v>3.7499999999999999E-2</v>
      </c>
      <c r="F114" s="8">
        <v>5.425E-2</v>
      </c>
      <c r="G114" s="8">
        <v>7.0937999999999999E-3</v>
      </c>
      <c r="H114" s="8">
        <v>2.12E-2</v>
      </c>
      <c r="I114" s="8">
        <v>4.2633299999999999E-2</v>
      </c>
      <c r="J114" s="8">
        <v>6.225E-2</v>
      </c>
      <c r="K114" s="35"/>
      <c r="L114" s="7">
        <f t="shared" si="16"/>
        <v>39141</v>
      </c>
      <c r="M114" s="8">
        <f t="shared" si="9"/>
        <v>3.3781876370064801E-3</v>
      </c>
      <c r="N114" s="8">
        <f t="shared" si="10"/>
        <v>4.3287712331259165E-3</v>
      </c>
      <c r="O114" s="8">
        <f t="shared" si="11"/>
        <v>3.0725417032555491E-3</v>
      </c>
      <c r="P114" s="8">
        <f t="shared" si="12"/>
        <v>4.4121729019934719E-3</v>
      </c>
      <c r="Q114" s="80">
        <f t="shared" si="13"/>
        <v>5.8923664530396991E-4</v>
      </c>
      <c r="R114" s="8">
        <f t="shared" si="14"/>
        <v>1.7497295255153311E-3</v>
      </c>
      <c r="S114" s="8">
        <f t="shared" si="15"/>
        <v>3.4851868749299353E-3</v>
      </c>
      <c r="T114" s="8">
        <f t="shared" si="15"/>
        <v>5.0451256705437153E-3</v>
      </c>
      <c r="U114" s="71"/>
      <c r="V114" s="31"/>
      <c r="W114" s="77"/>
    </row>
    <row r="115" spans="2:23" x14ac:dyDescent="0.25">
      <c r="B115" s="3">
        <v>39171</v>
      </c>
      <c r="C115" s="5">
        <v>4.4000000000000004E-2</v>
      </c>
      <c r="D115" s="5">
        <v>5.3200000000000004E-2</v>
      </c>
      <c r="E115" s="5">
        <v>3.8661300000000003E-2</v>
      </c>
      <c r="F115" s="5">
        <v>5.4699999999999999E-2</v>
      </c>
      <c r="G115" s="5">
        <v>6.6500000000000005E-3</v>
      </c>
      <c r="H115" s="5">
        <v>2.21833E-2</v>
      </c>
      <c r="I115" s="5">
        <v>4.2599999999999999E-2</v>
      </c>
      <c r="J115" s="5">
        <v>6.3299999999999995E-2</v>
      </c>
      <c r="K115" s="35"/>
      <c r="L115" s="4">
        <f t="shared" si="16"/>
        <v>39171</v>
      </c>
      <c r="M115" s="5">
        <f t="shared" si="9"/>
        <v>3.5947364110451296E-3</v>
      </c>
      <c r="N115" s="5">
        <f t="shared" si="10"/>
        <v>4.3287712331259165E-3</v>
      </c>
      <c r="O115" s="5">
        <f t="shared" si="11"/>
        <v>3.1660574433574062E-3</v>
      </c>
      <c r="P115" s="5">
        <f t="shared" si="12"/>
        <v>4.4478931673448407E-3</v>
      </c>
      <c r="Q115" s="68">
        <f t="shared" si="13"/>
        <v>5.5248475436364686E-4</v>
      </c>
      <c r="R115" s="5">
        <f t="shared" si="14"/>
        <v>1.8300750392867826E-3</v>
      </c>
      <c r="S115" s="5">
        <f t="shared" si="15"/>
        <v>3.4825160297176083E-3</v>
      </c>
      <c r="T115" s="5">
        <f t="shared" si="15"/>
        <v>5.1278760889585939E-3</v>
      </c>
      <c r="U115" s="71"/>
      <c r="V115" s="31"/>
      <c r="W115" s="77"/>
    </row>
    <row r="116" spans="2:23" x14ac:dyDescent="0.25">
      <c r="B116" s="6">
        <v>39202</v>
      </c>
      <c r="C116" s="8">
        <v>4.3099999999999999E-2</v>
      </c>
      <c r="D116" s="8">
        <v>5.3200000000000004E-2</v>
      </c>
      <c r="E116" s="8">
        <v>3.8601299999999998E-2</v>
      </c>
      <c r="F116" s="8">
        <v>5.5681300000000003E-2</v>
      </c>
      <c r="G116" s="8">
        <v>6.3563000000000005E-3</v>
      </c>
      <c r="H116" s="8">
        <v>2.2066699999999998E-2</v>
      </c>
      <c r="I116" s="8">
        <v>4.2583299999999998E-2</v>
      </c>
      <c r="J116" s="8">
        <v>6.2300000000000001E-2</v>
      </c>
      <c r="K116" s="35"/>
      <c r="L116" s="7">
        <f t="shared" si="16"/>
        <v>39202</v>
      </c>
      <c r="M116" s="8">
        <f t="shared" si="9"/>
        <v>3.5226105855981071E-3</v>
      </c>
      <c r="N116" s="8">
        <f t="shared" si="10"/>
        <v>4.3287712331259165E-3</v>
      </c>
      <c r="O116" s="8">
        <f t="shared" si="11"/>
        <v>3.1612281856452373E-3</v>
      </c>
      <c r="P116" s="8">
        <f t="shared" si="12"/>
        <v>4.525738735113416E-3</v>
      </c>
      <c r="Q116" s="80">
        <f t="shared" si="13"/>
        <v>5.2815475152301339E-4</v>
      </c>
      <c r="R116" s="8">
        <f t="shared" si="14"/>
        <v>1.8205513483124935E-3</v>
      </c>
      <c r="S116" s="8">
        <f t="shared" si="15"/>
        <v>3.481176567392108E-3</v>
      </c>
      <c r="T116" s="8">
        <f t="shared" si="15"/>
        <v>5.0490678665260358E-3</v>
      </c>
      <c r="U116" s="71"/>
      <c r="V116" s="31"/>
      <c r="W116" s="77"/>
    </row>
    <row r="117" spans="2:23" x14ac:dyDescent="0.25">
      <c r="B117" s="3">
        <v>39233</v>
      </c>
      <c r="C117" s="5">
        <v>4.53E-2</v>
      </c>
      <c r="D117" s="5">
        <v>5.3200000000000004E-2</v>
      </c>
      <c r="E117" s="5">
        <v>4.0281299999999999E-2</v>
      </c>
      <c r="F117" s="5">
        <v>5.6666299999999996E-2</v>
      </c>
      <c r="G117" s="5">
        <v>6.4000000000000003E-3</v>
      </c>
      <c r="H117" s="5">
        <v>2.3541699999999999E-2</v>
      </c>
      <c r="I117" s="5">
        <v>4.2724999999999999E-2</v>
      </c>
      <c r="J117" s="5">
        <v>6.2149999999999997E-2</v>
      </c>
      <c r="K117" s="35"/>
      <c r="L117" s="4">
        <f t="shared" si="16"/>
        <v>39233</v>
      </c>
      <c r="M117" s="5">
        <f t="shared" si="9"/>
        <v>3.6988176007033413E-3</v>
      </c>
      <c r="N117" s="5">
        <f t="shared" si="10"/>
        <v>4.3287712331259165E-3</v>
      </c>
      <c r="O117" s="5">
        <f t="shared" si="11"/>
        <v>3.2963508336427694E-3</v>
      </c>
      <c r="P117" s="5">
        <f t="shared" si="12"/>
        <v>4.6038111425252826E-3</v>
      </c>
      <c r="Q117" s="68">
        <f t="shared" si="13"/>
        <v>5.3177525602543518E-4</v>
      </c>
      <c r="R117" s="5">
        <f t="shared" si="14"/>
        <v>1.9409535364165453E-3</v>
      </c>
      <c r="S117" s="5">
        <f t="shared" si="15"/>
        <v>3.492541320837983E-3</v>
      </c>
      <c r="T117" s="5">
        <f t="shared" si="15"/>
        <v>5.0372407682657272E-3</v>
      </c>
      <c r="U117" s="71"/>
      <c r="V117" s="31"/>
      <c r="W117" s="77"/>
    </row>
    <row r="118" spans="2:23" x14ac:dyDescent="0.25">
      <c r="B118" s="6">
        <v>39262</v>
      </c>
      <c r="C118" s="8">
        <v>4.7500000000000001E-2</v>
      </c>
      <c r="D118" s="8">
        <v>5.3200000000000004E-2</v>
      </c>
      <c r="E118" s="8">
        <v>4.1143799999999994E-2</v>
      </c>
      <c r="F118" s="8">
        <v>5.9212499999999994E-2</v>
      </c>
      <c r="G118" s="8">
        <v>6.4437999999999995E-3</v>
      </c>
      <c r="H118" s="8">
        <v>2.6150000000000003E-2</v>
      </c>
      <c r="I118" s="8">
        <v>4.4766700000000006E-2</v>
      </c>
      <c r="J118" s="8">
        <v>6.2149999999999997E-2</v>
      </c>
      <c r="K118" s="35"/>
      <c r="L118" s="7">
        <f t="shared" si="16"/>
        <v>39262</v>
      </c>
      <c r="M118" s="8">
        <f t="shared" si="9"/>
        <v>3.8746849921291737E-3</v>
      </c>
      <c r="N118" s="8">
        <f t="shared" si="10"/>
        <v>4.3287712331259165E-3</v>
      </c>
      <c r="O118" s="8">
        <f t="shared" si="11"/>
        <v>3.3656441457523556E-3</v>
      </c>
      <c r="P118" s="8">
        <f t="shared" si="12"/>
        <v>4.8053176424980304E-3</v>
      </c>
      <c r="Q118" s="80">
        <f t="shared" si="13"/>
        <v>5.3540390083384182E-4</v>
      </c>
      <c r="R118" s="8">
        <f t="shared" si="14"/>
        <v>2.153476648397934E-3</v>
      </c>
      <c r="S118" s="8">
        <f t="shared" si="15"/>
        <v>3.6561346558994234E-3</v>
      </c>
      <c r="T118" s="8">
        <f t="shared" si="15"/>
        <v>5.0372407682657272E-3</v>
      </c>
      <c r="U118" s="71"/>
      <c r="V118" s="31"/>
      <c r="W118" s="77"/>
    </row>
    <row r="119" spans="2:23" x14ac:dyDescent="0.25">
      <c r="B119" s="3">
        <v>39294</v>
      </c>
      <c r="C119" s="5">
        <v>4.82E-2</v>
      </c>
      <c r="D119" s="5">
        <v>5.3200000000000004E-2</v>
      </c>
      <c r="E119" s="5">
        <v>4.1061300000000002E-2</v>
      </c>
      <c r="F119" s="5">
        <v>5.9137500000000003E-2</v>
      </c>
      <c r="G119" s="5">
        <v>6.3499999999999997E-3</v>
      </c>
      <c r="H119" s="5">
        <v>2.5616699999999999E-2</v>
      </c>
      <c r="I119" s="5">
        <v>4.53E-2</v>
      </c>
      <c r="J119" s="5">
        <v>6.4000000000000001E-2</v>
      </c>
      <c r="K119" s="35"/>
      <c r="L119" s="4">
        <f t="shared" si="16"/>
        <v>39294</v>
      </c>
      <c r="M119" s="5">
        <f t="shared" si="9"/>
        <v>3.9305717973199261E-3</v>
      </c>
      <c r="N119" s="5">
        <f t="shared" si="10"/>
        <v>4.3287712331259165E-3</v>
      </c>
      <c r="O119" s="5">
        <f t="shared" si="11"/>
        <v>3.3590183661584838E-3</v>
      </c>
      <c r="P119" s="5">
        <f t="shared" si="12"/>
        <v>4.7993884856456503E-3</v>
      </c>
      <c r="Q119" s="68">
        <f t="shared" si="13"/>
        <v>5.2763279047551848E-4</v>
      </c>
      <c r="R119" s="5">
        <f t="shared" si="14"/>
        <v>2.1100639084536965E-3</v>
      </c>
      <c r="S119" s="5">
        <f t="shared" si="15"/>
        <v>3.6988176007033413E-3</v>
      </c>
      <c r="T119" s="5">
        <f t="shared" si="15"/>
        <v>5.1830014303420047E-3</v>
      </c>
      <c r="U119" s="71"/>
      <c r="V119" s="31"/>
      <c r="W119" s="77"/>
    </row>
    <row r="120" spans="2:23" x14ac:dyDescent="0.25">
      <c r="B120" s="6">
        <v>39325</v>
      </c>
      <c r="C120" s="8">
        <v>4.9000000000000002E-2</v>
      </c>
      <c r="D120" s="8">
        <v>5.7200000000000001E-2</v>
      </c>
      <c r="E120" s="8">
        <v>4.4593800000000003E-2</v>
      </c>
      <c r="F120" s="8">
        <v>6.6199999999999995E-2</v>
      </c>
      <c r="G120" s="8">
        <v>8.2749999999999994E-3</v>
      </c>
      <c r="H120" s="8">
        <v>2.7374999999999997E-2</v>
      </c>
      <c r="I120" s="8">
        <v>5.1500000000000004E-2</v>
      </c>
      <c r="J120" s="8">
        <v>6.6900000000000001E-2</v>
      </c>
      <c r="K120" s="35"/>
      <c r="L120" s="7">
        <f t="shared" si="16"/>
        <v>39325</v>
      </c>
      <c r="M120" s="8">
        <f t="shared" si="9"/>
        <v>3.9944005553169681E-3</v>
      </c>
      <c r="N120" s="8">
        <f t="shared" si="10"/>
        <v>4.6460850512481944E-3</v>
      </c>
      <c r="O120" s="8">
        <f t="shared" si="11"/>
        <v>3.6422922266492463E-3</v>
      </c>
      <c r="P120" s="8">
        <f t="shared" si="12"/>
        <v>5.3560363349192119E-3</v>
      </c>
      <c r="Q120" s="80">
        <f t="shared" si="13"/>
        <v>6.8698168903535972E-4</v>
      </c>
      <c r="R120" s="8">
        <f t="shared" si="14"/>
        <v>2.2531182552281148E-3</v>
      </c>
      <c r="S120" s="8">
        <f t="shared" si="15"/>
        <v>4.1935782233755159E-3</v>
      </c>
      <c r="T120" s="8">
        <f t="shared" si="15"/>
        <v>5.4110242629969996E-3</v>
      </c>
      <c r="U120" s="71"/>
      <c r="V120" s="31"/>
      <c r="W120" s="77"/>
    </row>
    <row r="121" spans="2:23" x14ac:dyDescent="0.25">
      <c r="B121" s="3">
        <v>39353</v>
      </c>
      <c r="C121" s="5">
        <v>5.5500000000000001E-2</v>
      </c>
      <c r="D121" s="5">
        <v>5.1237500000000005E-2</v>
      </c>
      <c r="E121" s="5">
        <v>4.4068799999999998E-2</v>
      </c>
      <c r="F121" s="5">
        <v>6.1837499999999997E-2</v>
      </c>
      <c r="G121" s="5">
        <v>8.0499999999999999E-3</v>
      </c>
      <c r="H121" s="5">
        <v>2.5316700000000001E-2</v>
      </c>
      <c r="I121" s="5">
        <v>4.9200000000000001E-2</v>
      </c>
      <c r="J121" s="5">
        <v>6.7099999999999993E-2</v>
      </c>
      <c r="K121" s="35"/>
      <c r="L121" s="4">
        <f t="shared" si="16"/>
        <v>39353</v>
      </c>
      <c r="M121" s="5">
        <f t="shared" si="9"/>
        <v>4.5113613804723673E-3</v>
      </c>
      <c r="N121" s="5">
        <f t="shared" si="10"/>
        <v>4.1726849771979158E-3</v>
      </c>
      <c r="O121" s="5">
        <f t="shared" si="11"/>
        <v>3.6002476843868259E-3</v>
      </c>
      <c r="P121" s="5">
        <f t="shared" si="12"/>
        <v>5.0125960619247234E-3</v>
      </c>
      <c r="Q121" s="68">
        <f t="shared" si="13"/>
        <v>6.6837089314897291E-4</v>
      </c>
      <c r="R121" s="5">
        <f t="shared" si="14"/>
        <v>2.0856336208621151E-3</v>
      </c>
      <c r="S121" s="5">
        <f t="shared" si="15"/>
        <v>4.0103507726252374E-3</v>
      </c>
      <c r="T121" s="5">
        <f t="shared" si="15"/>
        <v>5.4267290252520972E-3</v>
      </c>
      <c r="U121" s="71"/>
      <c r="V121" s="31"/>
      <c r="W121" s="77"/>
    </row>
    <row r="122" spans="2:23" x14ac:dyDescent="0.25">
      <c r="B122" s="6">
        <v>39386</v>
      </c>
      <c r="C122" s="8">
        <v>5.4100000000000002E-2</v>
      </c>
      <c r="D122" s="8">
        <v>4.70625E-2</v>
      </c>
      <c r="E122" s="8">
        <v>4.1556300000000004E-2</v>
      </c>
      <c r="F122" s="8">
        <v>6.0287499999999994E-2</v>
      </c>
      <c r="G122" s="8">
        <v>6.2312999999999995E-3</v>
      </c>
      <c r="H122" s="8">
        <v>2.2833299999999997E-2</v>
      </c>
      <c r="I122" s="8">
        <v>4.7350000000000003E-2</v>
      </c>
      <c r="J122" s="8">
        <v>6.6650000000000001E-2</v>
      </c>
      <c r="K122" s="35"/>
      <c r="L122" s="7">
        <f t="shared" si="16"/>
        <v>39386</v>
      </c>
      <c r="M122" s="8">
        <f t="shared" si="9"/>
        <v>4.4002630409687438E-3</v>
      </c>
      <c r="N122" s="8">
        <f t="shared" si="10"/>
        <v>3.8397383516057815E-3</v>
      </c>
      <c r="O122" s="8">
        <f t="shared" si="11"/>
        <v>3.3987658263479048E-3</v>
      </c>
      <c r="P122" s="8">
        <f t="shared" si="12"/>
        <v>4.8902599610438635E-3</v>
      </c>
      <c r="Q122" s="80">
        <f t="shared" si="13"/>
        <v>5.1779782161887056E-4</v>
      </c>
      <c r="R122" s="8">
        <f t="shared" si="14"/>
        <v>1.8831476988736551E-3</v>
      </c>
      <c r="S122" s="8">
        <f t="shared" si="15"/>
        <v>3.8627047943036175E-3</v>
      </c>
      <c r="T122" s="8">
        <f t="shared" si="15"/>
        <v>5.3913895147399415E-3</v>
      </c>
      <c r="U122" s="71"/>
      <c r="V122" s="31"/>
      <c r="W122" s="77"/>
    </row>
    <row r="123" spans="2:23" x14ac:dyDescent="0.25">
      <c r="B123" s="3">
        <v>39416</v>
      </c>
      <c r="C123" s="5">
        <v>5.6600000000000004E-2</v>
      </c>
      <c r="D123" s="5">
        <v>5.2362499999999999E-2</v>
      </c>
      <c r="E123" s="5">
        <v>4.8212499999999998E-2</v>
      </c>
      <c r="F123" s="5">
        <v>6.0912499999999994E-2</v>
      </c>
      <c r="G123" s="5">
        <v>9.9624999999999991E-3</v>
      </c>
      <c r="H123" s="5">
        <v>2.665E-2</v>
      </c>
      <c r="I123" s="5">
        <v>5.0033300000000003E-2</v>
      </c>
      <c r="J123" s="5">
        <v>6.9000000000000006E-2</v>
      </c>
      <c r="K123" s="35"/>
      <c r="L123" s="4">
        <f t="shared" si="16"/>
        <v>39416</v>
      </c>
      <c r="M123" s="5">
        <f t="shared" si="9"/>
        <v>4.5985582110350531E-3</v>
      </c>
      <c r="N123" s="5">
        <f t="shared" si="10"/>
        <v>4.2621938133422521E-3</v>
      </c>
      <c r="O123" s="5">
        <f t="shared" si="11"/>
        <v>3.9315694650328137E-3</v>
      </c>
      <c r="P123" s="5">
        <f t="shared" si="12"/>
        <v>4.9396087456956561E-3</v>
      </c>
      <c r="Q123" s="68">
        <f t="shared" si="13"/>
        <v>8.264414356025096E-4</v>
      </c>
      <c r="R123" s="5">
        <f t="shared" si="14"/>
        <v>2.1941598549910513E-3</v>
      </c>
      <c r="S123" s="5">
        <f t="shared" si="15"/>
        <v>4.0767773695467024E-3</v>
      </c>
      <c r="T123" s="5">
        <f t="shared" si="15"/>
        <v>5.5757898442876375E-3</v>
      </c>
      <c r="U123" s="71"/>
      <c r="V123" s="31"/>
      <c r="W123" s="77"/>
    </row>
    <row r="124" spans="2:23" x14ac:dyDescent="0.25">
      <c r="B124" s="9">
        <v>39447</v>
      </c>
      <c r="C124" s="11">
        <v>5.74E-2</v>
      </c>
      <c r="D124" s="11">
        <v>4.5999999999999999E-2</v>
      </c>
      <c r="E124" s="11">
        <v>4.2812500000000003E-2</v>
      </c>
      <c r="F124" s="11">
        <v>5.95375E-2</v>
      </c>
      <c r="G124" s="11">
        <v>7.025E-3</v>
      </c>
      <c r="H124" s="11">
        <v>2.4283299999999997E-2</v>
      </c>
      <c r="I124" s="11">
        <v>4.5449999999999997E-2</v>
      </c>
      <c r="J124" s="11">
        <v>6.6000000000000003E-2</v>
      </c>
      <c r="K124" s="35"/>
      <c r="L124" s="10">
        <f t="shared" si="16"/>
        <v>39447</v>
      </c>
      <c r="M124" s="11">
        <f t="shared" si="9"/>
        <v>4.661921836872196E-3</v>
      </c>
      <c r="N124" s="11">
        <f t="shared" si="10"/>
        <v>3.7548121811461499E-3</v>
      </c>
      <c r="O124" s="11">
        <f t="shared" si="11"/>
        <v>3.4995583691539434E-3</v>
      </c>
      <c r="P124" s="11">
        <f t="shared" si="12"/>
        <v>4.8310062092764561E-3</v>
      </c>
      <c r="Q124" s="79">
        <f t="shared" si="13"/>
        <v>5.8354016375017359E-4</v>
      </c>
      <c r="R124" s="11">
        <f t="shared" si="14"/>
        <v>2.0014292336227868E-3</v>
      </c>
      <c r="S124" s="11">
        <f t="shared" si="15"/>
        <v>3.7108193323807104E-3</v>
      </c>
      <c r="T124" s="11">
        <f t="shared" si="15"/>
        <v>5.3403194199830306E-3</v>
      </c>
      <c r="U124" s="71"/>
      <c r="V124" s="31"/>
      <c r="W124" s="77"/>
    </row>
    <row r="125" spans="2:23" x14ac:dyDescent="0.25">
      <c r="B125" s="3">
        <v>39478</v>
      </c>
      <c r="C125" s="5">
        <v>5.57E-2</v>
      </c>
      <c r="D125" s="5">
        <v>3.14375E-2</v>
      </c>
      <c r="E125" s="5">
        <v>4.1924999999999997E-2</v>
      </c>
      <c r="F125" s="5">
        <v>5.5675000000000002E-2</v>
      </c>
      <c r="G125" s="5">
        <v>6.4749999999999999E-3</v>
      </c>
      <c r="H125" s="5">
        <v>2.4583300000000002E-2</v>
      </c>
      <c r="I125" s="5">
        <v>4.0999999999999995E-2</v>
      </c>
      <c r="J125" s="5">
        <v>7.0499999999999993E-2</v>
      </c>
      <c r="K125" s="35"/>
      <c r="L125" s="4">
        <f t="shared" si="16"/>
        <v>39478</v>
      </c>
      <c r="M125" s="5">
        <f t="shared" si="9"/>
        <v>4.5272215436409358E-3</v>
      </c>
      <c r="N125" s="5">
        <f t="shared" si="10"/>
        <v>2.5827846832058299E-3</v>
      </c>
      <c r="O125" s="5">
        <f t="shared" si="11"/>
        <v>3.4283604111866595E-3</v>
      </c>
      <c r="P125" s="5">
        <f t="shared" si="12"/>
        <v>4.5252391738770381E-3</v>
      </c>
      <c r="Q125" s="68">
        <f t="shared" si="13"/>
        <v>5.379886006342538E-4</v>
      </c>
      <c r="R125" s="5">
        <f t="shared" si="14"/>
        <v>2.0258821107106417E-3</v>
      </c>
      <c r="S125" s="5">
        <f t="shared" si="15"/>
        <v>3.3540948994528197E-3</v>
      </c>
      <c r="T125" s="5">
        <f t="shared" si="15"/>
        <v>5.6932979895953917E-3</v>
      </c>
      <c r="U125" s="71"/>
      <c r="V125" s="31"/>
      <c r="W125" s="77"/>
    </row>
    <row r="126" spans="2:23" x14ac:dyDescent="0.25">
      <c r="B126" s="6">
        <v>39507</v>
      </c>
      <c r="C126" s="8">
        <v>5.8499999999999996E-2</v>
      </c>
      <c r="D126" s="8">
        <v>3.11063E-2</v>
      </c>
      <c r="E126" s="8">
        <v>4.2012500000000001E-2</v>
      </c>
      <c r="F126" s="8">
        <v>5.58875E-2</v>
      </c>
      <c r="G126" s="8">
        <v>8.5500000000000003E-3</v>
      </c>
      <c r="H126" s="8">
        <v>2.6099999999999998E-2</v>
      </c>
      <c r="I126" s="8">
        <v>3.85E-2</v>
      </c>
      <c r="J126" s="8">
        <v>7.4700000000000003E-2</v>
      </c>
      <c r="K126" s="35"/>
      <c r="L126" s="7">
        <f t="shared" si="16"/>
        <v>39507</v>
      </c>
      <c r="M126" s="8">
        <f t="shared" si="9"/>
        <v>4.7489751075209252E-3</v>
      </c>
      <c r="N126" s="8">
        <f t="shared" si="10"/>
        <v>2.5559528507723694E-3</v>
      </c>
      <c r="O126" s="8">
        <f t="shared" si="11"/>
        <v>3.4353823979145215E-3</v>
      </c>
      <c r="P126" s="8">
        <f t="shared" si="12"/>
        <v>4.5420879453612617E-3</v>
      </c>
      <c r="Q126" s="80">
        <f t="shared" si="13"/>
        <v>7.0972304806882214E-4</v>
      </c>
      <c r="R126" s="8">
        <f t="shared" si="14"/>
        <v>2.1494073283745418E-3</v>
      </c>
      <c r="S126" s="8">
        <f t="shared" si="15"/>
        <v>3.1530742084739938E-3</v>
      </c>
      <c r="T126" s="8">
        <f t="shared" si="15"/>
        <v>6.0215196377304547E-3</v>
      </c>
      <c r="U126" s="71"/>
      <c r="V126" s="31"/>
      <c r="W126" s="77"/>
    </row>
    <row r="127" spans="2:23" x14ac:dyDescent="0.25">
      <c r="B127" s="3">
        <v>39538</v>
      </c>
      <c r="C127" s="5">
        <v>5.9000000000000004E-2</v>
      </c>
      <c r="D127" s="5">
        <v>2.7031299999999998E-2</v>
      </c>
      <c r="E127" s="5">
        <v>4.3587499999999994E-2</v>
      </c>
      <c r="F127" s="5">
        <v>5.7868799999999998E-2</v>
      </c>
      <c r="G127" s="5">
        <v>7.4468999999999994E-3</v>
      </c>
      <c r="H127" s="5">
        <v>2.7183300000000001E-2</v>
      </c>
      <c r="I127" s="5">
        <v>3.7000000000000005E-2</v>
      </c>
      <c r="J127" s="5">
        <v>7.5249999999999997E-2</v>
      </c>
      <c r="K127" s="35"/>
      <c r="L127" s="4">
        <f t="shared" si="16"/>
        <v>39538</v>
      </c>
      <c r="M127" s="5">
        <f t="shared" si="9"/>
        <v>4.7885173650881185E-3</v>
      </c>
      <c r="N127" s="5">
        <f t="shared" si="10"/>
        <v>2.2251726635595936E-3</v>
      </c>
      <c r="O127" s="5">
        <f t="shared" si="11"/>
        <v>3.5616858189593259E-3</v>
      </c>
      <c r="P127" s="5">
        <f t="shared" si="12"/>
        <v>4.699032503796774E-3</v>
      </c>
      <c r="Q127" s="68">
        <f t="shared" si="13"/>
        <v>6.184668997613052E-4</v>
      </c>
      <c r="R127" s="5">
        <f t="shared" si="14"/>
        <v>2.2375325508754429E-3</v>
      </c>
      <c r="S127" s="5">
        <f t="shared" si="15"/>
        <v>3.0322487646148311E-3</v>
      </c>
      <c r="T127" s="5">
        <f t="shared" si="15"/>
        <v>6.0644139409871123E-3</v>
      </c>
      <c r="U127" s="71"/>
      <c r="V127" s="31"/>
      <c r="W127" s="77"/>
    </row>
    <row r="128" spans="2:23" x14ac:dyDescent="0.25">
      <c r="B128" s="6">
        <v>39568</v>
      </c>
      <c r="C128" s="8">
        <v>6.3799999999999996E-2</v>
      </c>
      <c r="D128" s="8">
        <v>2.8025000000000001E-2</v>
      </c>
      <c r="E128" s="8">
        <v>4.3868799999999999E-2</v>
      </c>
      <c r="F128" s="8">
        <v>5.4681300000000002E-2</v>
      </c>
      <c r="G128" s="8">
        <v>6.7500000000000008E-3</v>
      </c>
      <c r="H128" s="8">
        <v>2.4058299999999998E-2</v>
      </c>
      <c r="I128" s="8">
        <v>3.2883300000000004E-2</v>
      </c>
      <c r="J128" s="8">
        <v>7.4999999999999997E-2</v>
      </c>
      <c r="K128" s="35"/>
      <c r="L128" s="7">
        <f t="shared" si="16"/>
        <v>39568</v>
      </c>
      <c r="M128" s="8">
        <f t="shared" si="9"/>
        <v>5.1672547259051793E-3</v>
      </c>
      <c r="N128" s="8">
        <f t="shared" si="10"/>
        <v>2.3059450948663684E-3</v>
      </c>
      <c r="O128" s="8">
        <f t="shared" si="11"/>
        <v>3.5842256180871335E-3</v>
      </c>
      <c r="P128" s="8">
        <f t="shared" si="12"/>
        <v>4.4464090701099579E-3</v>
      </c>
      <c r="Q128" s="80">
        <f t="shared" si="13"/>
        <v>5.607672336425118E-4</v>
      </c>
      <c r="R128" s="8">
        <f t="shared" si="14"/>
        <v>1.9830852670710275E-3</v>
      </c>
      <c r="S128" s="8">
        <f t="shared" si="15"/>
        <v>2.6998222928611426E-3</v>
      </c>
      <c r="T128" s="8">
        <f t="shared" si="15"/>
        <v>6.0449190242917172E-3</v>
      </c>
      <c r="U128" s="71"/>
      <c r="V128" s="31"/>
      <c r="W128" s="77"/>
    </row>
    <row r="129" spans="2:23" x14ac:dyDescent="0.25">
      <c r="B129" s="3">
        <v>39598</v>
      </c>
      <c r="C129" s="5">
        <v>6.0599999999999994E-2</v>
      </c>
      <c r="D129" s="5">
        <v>2.4575E-2</v>
      </c>
      <c r="E129" s="5">
        <v>4.4600000000000001E-2</v>
      </c>
      <c r="F129" s="5">
        <v>5.4600000000000003E-2</v>
      </c>
      <c r="G129" s="5">
        <v>7.0625000000000002E-3</v>
      </c>
      <c r="H129" s="5">
        <v>2.3599999999999999E-2</v>
      </c>
      <c r="I129" s="5">
        <v>3.15E-2</v>
      </c>
      <c r="J129" s="5">
        <v>7.3499999999999996E-2</v>
      </c>
      <c r="K129" s="35"/>
      <c r="L129" s="4">
        <f t="shared" si="16"/>
        <v>39598</v>
      </c>
      <c r="M129" s="5">
        <f t="shared" si="9"/>
        <v>4.9149376855333049E-3</v>
      </c>
      <c r="N129" s="5">
        <f t="shared" si="10"/>
        <v>2.0252056693952358E-3</v>
      </c>
      <c r="O129" s="5">
        <f t="shared" si="11"/>
        <v>3.6427886369352347E-3</v>
      </c>
      <c r="P129" s="5">
        <f t="shared" si="12"/>
        <v>4.439956538087042E-3</v>
      </c>
      <c r="Q129" s="68">
        <f t="shared" si="13"/>
        <v>5.8664512161810123E-4</v>
      </c>
      <c r="R129" s="5">
        <f t="shared" si="14"/>
        <v>1.945709215699809E-3</v>
      </c>
      <c r="S129" s="5">
        <f t="shared" si="15"/>
        <v>2.587847171547919E-3</v>
      </c>
      <c r="T129" s="5">
        <f t="shared" si="15"/>
        <v>5.9278621761518213E-3</v>
      </c>
      <c r="U129" s="71"/>
      <c r="V129" s="31"/>
      <c r="W129" s="77"/>
    </row>
    <row r="130" spans="2:23" x14ac:dyDescent="0.25">
      <c r="B130" s="6">
        <v>39629</v>
      </c>
      <c r="C130" s="8">
        <v>6.2600000000000003E-2</v>
      </c>
      <c r="D130" s="8">
        <v>2.4624999999999998E-2</v>
      </c>
      <c r="E130" s="8">
        <v>4.4393799999999997E-2</v>
      </c>
      <c r="F130" s="8">
        <v>5.5037500000000003E-2</v>
      </c>
      <c r="G130" s="8">
        <v>7.175E-3</v>
      </c>
      <c r="H130" s="8">
        <v>2.3566699999999999E-2</v>
      </c>
      <c r="I130" s="8">
        <v>3.2000000000000001E-2</v>
      </c>
      <c r="J130" s="8">
        <v>7.4749999999999997E-2</v>
      </c>
      <c r="K130" s="35"/>
      <c r="L130" s="7">
        <f t="shared" si="16"/>
        <v>39629</v>
      </c>
      <c r="M130" s="8">
        <f t="shared" si="9"/>
        <v>5.0727174711968637E-3</v>
      </c>
      <c r="N130" s="8">
        <f t="shared" si="10"/>
        <v>2.029280541065992E-3</v>
      </c>
      <c r="O130" s="8">
        <f t="shared" si="11"/>
        <v>3.6262775426634253E-3</v>
      </c>
      <c r="P130" s="8">
        <f t="shared" si="12"/>
        <v>4.4746741994332595E-3</v>
      </c>
      <c r="Q130" s="80">
        <f t="shared" si="13"/>
        <v>5.9595935935630173E-4</v>
      </c>
      <c r="R130" s="8">
        <f t="shared" si="14"/>
        <v>1.9429928804111096E-3</v>
      </c>
      <c r="S130" s="8">
        <f t="shared" si="15"/>
        <v>2.6283369587845051E-3</v>
      </c>
      <c r="T130" s="8">
        <f t="shared" si="15"/>
        <v>6.0254199512601581E-3</v>
      </c>
      <c r="U130" s="71"/>
      <c r="V130" s="31"/>
      <c r="W130" s="77"/>
    </row>
    <row r="131" spans="2:23" x14ac:dyDescent="0.25">
      <c r="B131" s="3">
        <v>39660</v>
      </c>
      <c r="C131" s="5">
        <v>6.0499999999999998E-2</v>
      </c>
      <c r="D131" s="5">
        <v>2.4612500000000002E-2</v>
      </c>
      <c r="E131" s="5">
        <v>4.4781300000000003E-2</v>
      </c>
      <c r="F131" s="5">
        <v>5.3849999999999995E-2</v>
      </c>
      <c r="G131" s="5">
        <v>6.4000000000000003E-3</v>
      </c>
      <c r="H131" s="5">
        <v>2.2724999999999999E-2</v>
      </c>
      <c r="I131" s="5">
        <v>3.14667E-2</v>
      </c>
      <c r="J131" s="5">
        <v>7.4200000000000002E-2</v>
      </c>
      <c r="K131" s="35"/>
      <c r="L131" s="4">
        <f t="shared" si="16"/>
        <v>39660</v>
      </c>
      <c r="M131" s="5">
        <f t="shared" si="9"/>
        <v>4.9070415389556032E-3</v>
      </c>
      <c r="N131" s="5">
        <f t="shared" si="10"/>
        <v>2.0282618402369668E-3</v>
      </c>
      <c r="O131" s="5">
        <f t="shared" si="11"/>
        <v>3.6573034404163707E-3</v>
      </c>
      <c r="P131" s="5">
        <f t="shared" si="12"/>
        <v>4.3804098198076957E-3</v>
      </c>
      <c r="Q131" s="68">
        <f t="shared" si="13"/>
        <v>5.3177525602543518E-4</v>
      </c>
      <c r="R131" s="5">
        <f t="shared" si="14"/>
        <v>1.8743071241285048E-3</v>
      </c>
      <c r="S131" s="5">
        <f t="shared" si="15"/>
        <v>2.5851499127567124E-3</v>
      </c>
      <c r="T131" s="5">
        <f t="shared" si="15"/>
        <v>5.9825073511525773E-3</v>
      </c>
      <c r="U131" s="71"/>
      <c r="V131" s="31"/>
      <c r="W131" s="77"/>
    </row>
    <row r="132" spans="2:23" x14ac:dyDescent="0.25">
      <c r="B132" s="6">
        <v>39689</v>
      </c>
      <c r="C132" s="8">
        <v>6.1799999999999994E-2</v>
      </c>
      <c r="D132" s="8">
        <v>2.4856300000000001E-2</v>
      </c>
      <c r="E132" s="8">
        <v>4.5043800000000002E-2</v>
      </c>
      <c r="F132" s="8">
        <v>5.3600000000000002E-2</v>
      </c>
      <c r="G132" s="8">
        <v>6.8999999999999999E-3</v>
      </c>
      <c r="H132" s="8">
        <v>2.2550000000000001E-2</v>
      </c>
      <c r="I132" s="8">
        <v>3.1E-2</v>
      </c>
      <c r="J132" s="8">
        <v>7.0499999999999993E-2</v>
      </c>
      <c r="K132" s="35"/>
      <c r="L132" s="7">
        <f t="shared" si="16"/>
        <v>39689</v>
      </c>
      <c r="M132" s="8">
        <f t="shared" si="9"/>
        <v>5.0096382503947989E-3</v>
      </c>
      <c r="N132" s="8">
        <f t="shared" si="10"/>
        <v>2.0481285257840653E-3</v>
      </c>
      <c r="O132" s="8">
        <f t="shared" si="11"/>
        <v>3.6783149915182722E-3</v>
      </c>
      <c r="P132" s="8">
        <f t="shared" si="12"/>
        <v>4.3605522809628816E-3</v>
      </c>
      <c r="Q132" s="80">
        <f t="shared" si="13"/>
        <v>5.7318953866358768E-4</v>
      </c>
      <c r="R132" s="8">
        <f t="shared" si="14"/>
        <v>1.8600199863720857E-3</v>
      </c>
      <c r="S132" s="8">
        <f t="shared" si="15"/>
        <v>2.5473393892132545E-3</v>
      </c>
      <c r="T132" s="8">
        <f t="shared" si="15"/>
        <v>5.6932979895953917E-3</v>
      </c>
      <c r="U132" s="71"/>
      <c r="V132" s="31"/>
      <c r="W132" s="77"/>
    </row>
    <row r="133" spans="2:23" x14ac:dyDescent="0.25">
      <c r="B133" s="3">
        <v>39721</v>
      </c>
      <c r="C133" s="5">
        <v>7.7199999999999991E-2</v>
      </c>
      <c r="D133" s="5">
        <v>3.9262499999999999E-2</v>
      </c>
      <c r="E133" s="5">
        <v>5.0425000000000005E-2</v>
      </c>
      <c r="F133" s="5">
        <v>6.0749999999999998E-2</v>
      </c>
      <c r="G133" s="5">
        <v>9.2624999999999999E-3</v>
      </c>
      <c r="H133" s="5">
        <v>2.7999999999999997E-2</v>
      </c>
      <c r="I133" s="5">
        <v>3.9966700000000001E-2</v>
      </c>
      <c r="J133" s="5">
        <v>7.6499999999999999E-2</v>
      </c>
      <c r="K133" s="35"/>
      <c r="L133" s="4">
        <f t="shared" si="16"/>
        <v>39721</v>
      </c>
      <c r="M133" s="5">
        <f t="shared" ref="M133:M196" si="17">(1+C133)^(1/12)-1</f>
        <v>6.2163318531474054E-3</v>
      </c>
      <c r="N133" s="5">
        <f t="shared" ref="N133:N196" si="18">(1+D133)^(1/12)-1</f>
        <v>3.2144324922072087E-3</v>
      </c>
      <c r="O133" s="5">
        <f t="shared" ref="O133:O196" si="19">(1+E133)^(1/12)-1</f>
        <v>4.1079850818710462E-3</v>
      </c>
      <c r="P133" s="5">
        <f t="shared" ref="P133:P196" si="20">(1+F133)^(1/12)-1</f>
        <v>4.9267806258874725E-3</v>
      </c>
      <c r="Q133" s="68">
        <f t="shared" ref="Q133:Q196" si="21">(1+G133)^(1/12)-1</f>
        <v>7.6861741083522617E-4</v>
      </c>
      <c r="R133" s="5">
        <f t="shared" ref="R133:R196" si="22">(1+H133)^(1/12)-1</f>
        <v>2.3039138595752906E-3</v>
      </c>
      <c r="S133" s="5">
        <f t="shared" ref="S133:T196" si="23">(1+I133)^(1/12)-1</f>
        <v>3.271062738461783E-3</v>
      </c>
      <c r="T133" s="5">
        <f t="shared" si="23"/>
        <v>6.1618262441982541E-3</v>
      </c>
      <c r="U133" s="71"/>
      <c r="V133" s="31"/>
      <c r="W133" s="77"/>
    </row>
    <row r="134" spans="2:23" x14ac:dyDescent="0.25">
      <c r="B134" s="6">
        <v>39752</v>
      </c>
      <c r="C134" s="8">
        <v>6.1699999999999998E-2</v>
      </c>
      <c r="D134" s="8">
        <v>2.5812499999999999E-2</v>
      </c>
      <c r="E134" s="8">
        <v>4.4225E-2</v>
      </c>
      <c r="F134" s="8">
        <v>5.6550000000000003E-2</v>
      </c>
      <c r="G134" s="8">
        <v>8.5438000000000007E-3</v>
      </c>
      <c r="H134" s="8">
        <v>1.8550000000000001E-2</v>
      </c>
      <c r="I134" s="8">
        <v>3.04333E-2</v>
      </c>
      <c r="J134" s="8">
        <v>6.25E-2</v>
      </c>
      <c r="K134" s="35"/>
      <c r="L134" s="7">
        <f t="shared" si="16"/>
        <v>39752</v>
      </c>
      <c r="M134" s="8">
        <f t="shared" si="17"/>
        <v>5.0017502848112017E-3</v>
      </c>
      <c r="N134" s="8">
        <f t="shared" si="18"/>
        <v>2.1260052102347604E-3</v>
      </c>
      <c r="O134" s="8">
        <f t="shared" si="19"/>
        <v>3.6127589616241629E-3</v>
      </c>
      <c r="P134" s="8">
        <f t="shared" si="20"/>
        <v>4.5945965243843201E-3</v>
      </c>
      <c r="Q134" s="80">
        <f t="shared" si="21"/>
        <v>7.0921039642657391E-4</v>
      </c>
      <c r="R134" s="8">
        <f t="shared" si="22"/>
        <v>1.5328442133260012E-3</v>
      </c>
      <c r="S134" s="8">
        <f t="shared" si="23"/>
        <v>2.5014060915538039E-3</v>
      </c>
      <c r="T134" s="8">
        <f t="shared" si="23"/>
        <v>5.0648349497708356E-3</v>
      </c>
      <c r="U134" s="71"/>
      <c r="V134" s="31"/>
      <c r="W134" s="77"/>
    </row>
    <row r="135" spans="2:23" x14ac:dyDescent="0.25">
      <c r="B135" s="3">
        <v>39780</v>
      </c>
      <c r="C135" s="5">
        <v>5.9900000000000002E-2</v>
      </c>
      <c r="D135" s="5">
        <v>1.9012500000000002E-2</v>
      </c>
      <c r="E135" s="5">
        <v>3.56625E-2</v>
      </c>
      <c r="F135" s="5">
        <v>3.2625000000000001E-2</v>
      </c>
      <c r="G135" s="5">
        <v>9.2374999999999992E-3</v>
      </c>
      <c r="H135" s="5">
        <v>8.8000000000000005E-3</v>
      </c>
      <c r="I135" s="5">
        <v>2.5183300000000002E-2</v>
      </c>
      <c r="J135" s="5">
        <v>5.1249999999999997E-2</v>
      </c>
      <c r="K135" s="35"/>
      <c r="L135" s="4">
        <f t="shared" ref="L135:L198" si="24">B135</f>
        <v>39780</v>
      </c>
      <c r="M135" s="5">
        <f t="shared" si="17"/>
        <v>4.8596503216116194E-3</v>
      </c>
      <c r="N135" s="5">
        <f t="shared" si="18"/>
        <v>1.5707340703143835E-3</v>
      </c>
      <c r="O135" s="5">
        <f t="shared" si="19"/>
        <v>2.9243775539729011E-3</v>
      </c>
      <c r="P135" s="5">
        <f t="shared" si="20"/>
        <v>2.6789239126729925E-3</v>
      </c>
      <c r="Q135" s="68">
        <f t="shared" si="21"/>
        <v>7.6655158723570871E-4</v>
      </c>
      <c r="R135" s="5">
        <f t="shared" si="22"/>
        <v>7.303920788652718E-4</v>
      </c>
      <c r="S135" s="5">
        <f t="shared" si="23"/>
        <v>2.0747681816206676E-3</v>
      </c>
      <c r="T135" s="5">
        <f t="shared" si="23"/>
        <v>4.1736800021212606E-3</v>
      </c>
      <c r="U135" s="71"/>
      <c r="V135" s="31"/>
      <c r="W135" s="77"/>
    </row>
    <row r="136" spans="2:23" x14ac:dyDescent="0.25">
      <c r="B136" s="9">
        <v>39813</v>
      </c>
      <c r="C136" s="11">
        <v>4.0500000000000001E-2</v>
      </c>
      <c r="D136" s="11">
        <v>4.3625000000000001E-3</v>
      </c>
      <c r="E136" s="11">
        <v>2.5887500000000001E-2</v>
      </c>
      <c r="F136" s="11">
        <v>2.1662499999999998E-2</v>
      </c>
      <c r="G136" s="11">
        <v>6.9125000000000002E-3</v>
      </c>
      <c r="H136" s="11">
        <v>3.4000000000000002E-3</v>
      </c>
      <c r="I136" s="11">
        <v>2.0466700000000001E-2</v>
      </c>
      <c r="J136" s="11">
        <v>4.5250000000000005E-2</v>
      </c>
      <c r="K136" s="35"/>
      <c r="L136" s="10">
        <f t="shared" si="24"/>
        <v>39813</v>
      </c>
      <c r="M136" s="11">
        <f t="shared" si="17"/>
        <v>3.3139261897998651E-3</v>
      </c>
      <c r="N136" s="11">
        <f t="shared" si="18"/>
        <v>3.6281679221983332E-4</v>
      </c>
      <c r="O136" s="11">
        <f t="shared" si="19"/>
        <v>2.1321106901928122E-3</v>
      </c>
      <c r="P136" s="11">
        <f t="shared" si="20"/>
        <v>1.7875292631348572E-3</v>
      </c>
      <c r="Q136" s="79">
        <f t="shared" si="21"/>
        <v>5.7422465417533708E-4</v>
      </c>
      <c r="R136" s="11">
        <f t="shared" si="22"/>
        <v>2.8289276228066207E-4</v>
      </c>
      <c r="S136" s="11">
        <f t="shared" si="23"/>
        <v>1.6897653532566004E-3</v>
      </c>
      <c r="T136" s="11">
        <f t="shared" si="23"/>
        <v>3.6948166726487042E-3</v>
      </c>
      <c r="U136" s="71"/>
      <c r="V136" s="31"/>
      <c r="W136" s="77"/>
    </row>
    <row r="137" spans="2:23" x14ac:dyDescent="0.25">
      <c r="B137" s="3">
        <v>39843</v>
      </c>
      <c r="C137" s="5">
        <v>3.4500000000000003E-2</v>
      </c>
      <c r="D137" s="5">
        <v>4.1938000000000001E-3</v>
      </c>
      <c r="E137" s="5">
        <v>1.7425E-2</v>
      </c>
      <c r="F137" s="5">
        <v>1.5906299999999998E-2</v>
      </c>
      <c r="G137" s="5">
        <v>3.9562999999999994E-3</v>
      </c>
      <c r="H137" s="5">
        <v>3.1833E-3</v>
      </c>
      <c r="I137" s="5">
        <v>1.3999999999999999E-2</v>
      </c>
      <c r="J137" s="5">
        <v>3.5750000000000004E-2</v>
      </c>
      <c r="K137" s="35"/>
      <c r="L137" s="4">
        <f t="shared" si="24"/>
        <v>39843</v>
      </c>
      <c r="M137" s="5">
        <f t="shared" si="17"/>
        <v>2.8305165524094011E-3</v>
      </c>
      <c r="N137" s="5">
        <f t="shared" si="18"/>
        <v>3.4881336544700936E-4</v>
      </c>
      <c r="O137" s="5">
        <f t="shared" si="19"/>
        <v>1.4406138172411431E-3</v>
      </c>
      <c r="P137" s="5">
        <f t="shared" si="20"/>
        <v>1.3159584889781417E-3</v>
      </c>
      <c r="Q137" s="68">
        <f t="shared" si="21"/>
        <v>3.2909534214797809E-4</v>
      </c>
      <c r="R137" s="5">
        <f t="shared" si="22"/>
        <v>2.6488874578789456E-4</v>
      </c>
      <c r="S137" s="5">
        <f t="shared" si="23"/>
        <v>1.1592468385308585E-3</v>
      </c>
      <c r="T137" s="5">
        <f t="shared" si="23"/>
        <v>2.9314384517902248E-3</v>
      </c>
      <c r="U137" s="71"/>
      <c r="V137" s="31"/>
      <c r="W137" s="77"/>
    </row>
    <row r="138" spans="2:23" x14ac:dyDescent="0.25">
      <c r="B138" s="6">
        <v>39871</v>
      </c>
      <c r="C138" s="8">
        <v>0.03</v>
      </c>
      <c r="D138" s="8">
        <v>4.9624999999999999E-3</v>
      </c>
      <c r="E138" s="8">
        <v>1.5237499999999999E-2</v>
      </c>
      <c r="F138" s="8">
        <v>1.4087499999999999E-2</v>
      </c>
      <c r="G138" s="8">
        <v>4.7124999999999997E-3</v>
      </c>
      <c r="H138" s="8">
        <v>3.0166999999999998E-3</v>
      </c>
      <c r="I138" s="8">
        <v>1.2E-2</v>
      </c>
      <c r="J138" s="8">
        <v>3.3750000000000002E-2</v>
      </c>
      <c r="K138" s="35"/>
      <c r="L138" s="7">
        <f t="shared" si="24"/>
        <v>39871</v>
      </c>
      <c r="M138" s="8">
        <f t="shared" si="17"/>
        <v>2.4662697723036864E-3</v>
      </c>
      <c r="N138" s="8">
        <f t="shared" si="18"/>
        <v>4.12604046145848E-4</v>
      </c>
      <c r="O138" s="8">
        <f t="shared" si="19"/>
        <v>1.261009009940306E-3</v>
      </c>
      <c r="P138" s="8">
        <f t="shared" si="20"/>
        <v>1.1664458827131963E-3</v>
      </c>
      <c r="Q138" s="80">
        <f t="shared" si="21"/>
        <v>3.9186266925472779E-4</v>
      </c>
      <c r="R138" s="8">
        <f t="shared" si="22"/>
        <v>2.5104474737958071E-4</v>
      </c>
      <c r="S138" s="8">
        <f t="shared" si="23"/>
        <v>9.9454180114277868E-4</v>
      </c>
      <c r="T138" s="8">
        <f t="shared" si="23"/>
        <v>2.7699097437066111E-3</v>
      </c>
      <c r="U138" s="71"/>
      <c r="V138" s="31"/>
      <c r="W138" s="77"/>
    </row>
    <row r="139" spans="2:23" x14ac:dyDescent="0.25">
      <c r="B139" s="3">
        <v>39903</v>
      </c>
      <c r="C139" s="5">
        <v>2.8799999999999999E-2</v>
      </c>
      <c r="D139" s="5">
        <v>5.0063E-3</v>
      </c>
      <c r="E139" s="5">
        <v>1.1174999999999999E-2</v>
      </c>
      <c r="F139" s="5">
        <v>1.03188E-2</v>
      </c>
      <c r="G139" s="5">
        <v>4.3249999999999999E-3</v>
      </c>
      <c r="H139" s="5">
        <v>2.3166999999999997E-3</v>
      </c>
      <c r="I139" s="5">
        <v>7.3000000000000001E-3</v>
      </c>
      <c r="J139" s="5">
        <v>3.3750000000000002E-2</v>
      </c>
      <c r="K139" s="35"/>
      <c r="L139" s="4">
        <f t="shared" si="24"/>
        <v>39903</v>
      </c>
      <c r="M139" s="5">
        <f t="shared" si="17"/>
        <v>2.3688909406458514E-3</v>
      </c>
      <c r="N139" s="5">
        <f t="shared" si="18"/>
        <v>4.1623744845176169E-4</v>
      </c>
      <c r="O139" s="5">
        <f t="shared" si="19"/>
        <v>9.2651403282606459E-4</v>
      </c>
      <c r="P139" s="5">
        <f t="shared" si="20"/>
        <v>8.5585975683910576E-4</v>
      </c>
      <c r="Q139" s="68">
        <f t="shared" si="21"/>
        <v>3.5970418367381463E-4</v>
      </c>
      <c r="R139" s="5">
        <f t="shared" si="22"/>
        <v>1.9285364287480178E-4</v>
      </c>
      <c r="S139" s="5">
        <f t="shared" si="23"/>
        <v>6.0630739394196276E-4</v>
      </c>
      <c r="T139" s="5">
        <f t="shared" si="23"/>
        <v>2.7699097437066111E-3</v>
      </c>
      <c r="U139" s="71"/>
      <c r="V139" s="31"/>
      <c r="W139" s="77"/>
    </row>
    <row r="140" spans="2:23" x14ac:dyDescent="0.25">
      <c r="B140" s="6">
        <v>39933</v>
      </c>
      <c r="C140" s="8">
        <v>2.4700000000000003E-2</v>
      </c>
      <c r="D140" s="8">
        <v>4.1124999999999998E-3</v>
      </c>
      <c r="E140" s="8">
        <v>9.300000000000001E-3</v>
      </c>
      <c r="F140" s="8">
        <v>8.4624999999999995E-3</v>
      </c>
      <c r="G140" s="8">
        <v>2.875E-3</v>
      </c>
      <c r="H140" s="8">
        <v>2.0999999999999999E-3</v>
      </c>
      <c r="I140" s="8">
        <v>4.5000000000000005E-3</v>
      </c>
      <c r="J140" s="8">
        <v>3.2250000000000001E-2</v>
      </c>
      <c r="K140" s="35"/>
      <c r="L140" s="7">
        <f t="shared" si="24"/>
        <v>39933</v>
      </c>
      <c r="M140" s="8">
        <f t="shared" si="17"/>
        <v>2.0353925068166134E-3</v>
      </c>
      <c r="N140" s="8">
        <f t="shared" si="18"/>
        <v>3.4206405599057632E-4</v>
      </c>
      <c r="O140" s="8">
        <f t="shared" si="19"/>
        <v>7.7171605828496581E-4</v>
      </c>
      <c r="P140" s="8">
        <f t="shared" si="20"/>
        <v>7.0248777773063154E-4</v>
      </c>
      <c r="Q140" s="80">
        <f t="shared" si="21"/>
        <v>2.3926821104680585E-4</v>
      </c>
      <c r="R140" s="8">
        <f t="shared" si="22"/>
        <v>1.7483178814159395E-4</v>
      </c>
      <c r="S140" s="8">
        <f t="shared" si="23"/>
        <v>3.7422877886217343E-4</v>
      </c>
      <c r="T140" s="8">
        <f t="shared" si="23"/>
        <v>2.648575109462703E-3</v>
      </c>
      <c r="U140" s="71"/>
      <c r="V140" s="31"/>
      <c r="W140" s="77"/>
    </row>
    <row r="141" spans="2:23" x14ac:dyDescent="0.25">
      <c r="B141" s="3">
        <v>39962</v>
      </c>
      <c r="C141" s="5">
        <v>2.0499999999999997E-2</v>
      </c>
      <c r="D141" s="5">
        <v>3.1624999999999999E-3</v>
      </c>
      <c r="E141" s="5">
        <v>9.2125000000000002E-3</v>
      </c>
      <c r="F141" s="5">
        <v>6.7000000000000002E-3</v>
      </c>
      <c r="G141" s="5">
        <v>2.4156E-3</v>
      </c>
      <c r="H141" s="5">
        <v>2.0166999999999997E-3</v>
      </c>
      <c r="I141" s="5">
        <v>4.0000000000000001E-3</v>
      </c>
      <c r="J141" s="5">
        <v>3.0499999999999999E-2</v>
      </c>
      <c r="K141" s="35"/>
      <c r="L141" s="4">
        <f t="shared" si="24"/>
        <v>39962</v>
      </c>
      <c r="M141" s="5">
        <f t="shared" si="17"/>
        <v>1.6924892515723933E-3</v>
      </c>
      <c r="N141" s="5">
        <f t="shared" si="18"/>
        <v>2.6316043855789673E-4</v>
      </c>
      <c r="O141" s="5">
        <f t="shared" si="19"/>
        <v>7.6448571672704801E-4</v>
      </c>
      <c r="P141" s="5">
        <f t="shared" si="20"/>
        <v>5.5662608827478088E-4</v>
      </c>
      <c r="Q141" s="68">
        <f t="shared" si="21"/>
        <v>2.010774740544008E-4</v>
      </c>
      <c r="R141" s="5">
        <f t="shared" si="22"/>
        <v>1.6790319336790205E-4</v>
      </c>
      <c r="S141" s="5">
        <f t="shared" si="23"/>
        <v>3.3272377940973819E-4</v>
      </c>
      <c r="T141" s="5">
        <f t="shared" si="23"/>
        <v>2.5068135950498949E-3</v>
      </c>
      <c r="U141" s="71"/>
      <c r="V141" s="31"/>
      <c r="W141" s="77"/>
    </row>
    <row r="142" spans="2:23" x14ac:dyDescent="0.25">
      <c r="B142" s="6">
        <v>39994</v>
      </c>
      <c r="C142" s="8">
        <v>1.7899999999999999E-2</v>
      </c>
      <c r="D142" s="8">
        <v>3.0875000000000004E-3</v>
      </c>
      <c r="E142" s="8">
        <v>7.3375000000000003E-3</v>
      </c>
      <c r="F142" s="8">
        <v>6.5249999999999996E-3</v>
      </c>
      <c r="G142" s="8">
        <v>2.3125000000000003E-3</v>
      </c>
      <c r="H142" s="8">
        <v>1.9500000000000001E-3</v>
      </c>
      <c r="I142" s="8">
        <v>3.1833E-3</v>
      </c>
      <c r="J142" s="8">
        <v>3.295E-2</v>
      </c>
      <c r="K142" s="35"/>
      <c r="L142" s="7">
        <f t="shared" si="24"/>
        <v>39994</v>
      </c>
      <c r="M142" s="8">
        <f t="shared" si="17"/>
        <v>1.4795669370546438E-3</v>
      </c>
      <c r="N142" s="8">
        <f t="shared" si="18"/>
        <v>2.5692828874590568E-4</v>
      </c>
      <c r="O142" s="8">
        <f t="shared" si="19"/>
        <v>6.0941157477967245E-4</v>
      </c>
      <c r="P142" s="8">
        <f t="shared" si="20"/>
        <v>5.4213059458940727E-4</v>
      </c>
      <c r="Q142" s="80">
        <f t="shared" si="21"/>
        <v>1.9250438383222601E-4</v>
      </c>
      <c r="R142" s="8">
        <f t="shared" si="22"/>
        <v>1.623549463058982E-4</v>
      </c>
      <c r="S142" s="8">
        <f t="shared" si="23"/>
        <v>2.6488874578789456E-4</v>
      </c>
      <c r="T142" s="8">
        <f t="shared" si="23"/>
        <v>2.7052180378550617E-3</v>
      </c>
      <c r="U142" s="71"/>
      <c r="V142" s="31"/>
      <c r="W142" s="77"/>
    </row>
    <row r="143" spans="2:23" x14ac:dyDescent="0.25">
      <c r="B143" s="3">
        <v>40025</v>
      </c>
      <c r="C143" s="5">
        <v>1.5900000000000001E-2</v>
      </c>
      <c r="D143" s="5">
        <v>2.7938000000000004E-3</v>
      </c>
      <c r="E143" s="5">
        <v>4.9375E-3</v>
      </c>
      <c r="F143" s="5">
        <v>5.8250000000000003E-3</v>
      </c>
      <c r="G143" s="5">
        <v>2.0874999999999999E-3</v>
      </c>
      <c r="H143" s="5">
        <v>1.6000000000000001E-3</v>
      </c>
      <c r="I143" s="5">
        <v>3.0166999999999998E-3</v>
      </c>
      <c r="J143" s="5">
        <v>2.8999999999999998E-2</v>
      </c>
      <c r="K143" s="35"/>
      <c r="L143" s="4">
        <f t="shared" si="24"/>
        <v>40025</v>
      </c>
      <c r="M143" s="5">
        <f t="shared" si="17"/>
        <v>1.3154410275031392E-3</v>
      </c>
      <c r="N143" s="5">
        <f t="shared" si="18"/>
        <v>2.3251907790577953E-4</v>
      </c>
      <c r="O143" s="5">
        <f t="shared" si="19"/>
        <v>4.105301213088719E-4</v>
      </c>
      <c r="P143" s="5">
        <f t="shared" si="20"/>
        <v>4.8412550785936759E-4</v>
      </c>
      <c r="Q143" s="68">
        <f t="shared" si="21"/>
        <v>1.7379211671197936E-4</v>
      </c>
      <c r="R143" s="5">
        <f t="shared" si="22"/>
        <v>1.3323565538980731E-4</v>
      </c>
      <c r="S143" s="5">
        <f t="shared" si="23"/>
        <v>2.5104474737958071E-4</v>
      </c>
      <c r="T143" s="5">
        <f t="shared" si="23"/>
        <v>2.3851279739270925E-3</v>
      </c>
      <c r="U143" s="71"/>
      <c r="V143" s="31"/>
      <c r="W143" s="77"/>
    </row>
    <row r="144" spans="2:23" x14ac:dyDescent="0.25">
      <c r="B144" s="6">
        <v>40056</v>
      </c>
      <c r="C144" s="8">
        <v>1.66E-2</v>
      </c>
      <c r="D144" s="8">
        <v>2.5875E-3</v>
      </c>
      <c r="E144" s="8">
        <v>4.3249999999999999E-3</v>
      </c>
      <c r="F144" s="8">
        <v>5.3374999999999994E-3</v>
      </c>
      <c r="G144" s="8">
        <v>2E-3</v>
      </c>
      <c r="H144" s="8">
        <v>1.1999999999999999E-3</v>
      </c>
      <c r="I144" s="8">
        <v>3.0166999999999998E-3</v>
      </c>
      <c r="J144" s="8">
        <v>0.03</v>
      </c>
      <c r="K144" s="35"/>
      <c r="L144" s="7">
        <f t="shared" si="24"/>
        <v>40056</v>
      </c>
      <c r="M144" s="8">
        <f t="shared" si="17"/>
        <v>1.3729187604631932E-3</v>
      </c>
      <c r="N144" s="8">
        <f t="shared" si="18"/>
        <v>2.1536970416402568E-4</v>
      </c>
      <c r="O144" s="8">
        <f t="shared" si="19"/>
        <v>3.5970418367381463E-4</v>
      </c>
      <c r="P144" s="8">
        <f t="shared" si="20"/>
        <v>4.437072448961743E-4</v>
      </c>
      <c r="Q144" s="80">
        <f t="shared" si="21"/>
        <v>1.6651408382073463E-4</v>
      </c>
      <c r="R144" s="8">
        <f t="shared" si="22"/>
        <v>9.9945042129734318E-5</v>
      </c>
      <c r="S144" s="8">
        <f t="shared" si="23"/>
        <v>2.5104474737958071E-4</v>
      </c>
      <c r="T144" s="8">
        <f t="shared" si="23"/>
        <v>2.4662697723036864E-3</v>
      </c>
      <c r="U144" s="71"/>
      <c r="V144" s="31"/>
      <c r="W144" s="77"/>
    </row>
    <row r="145" spans="2:23" x14ac:dyDescent="0.25">
      <c r="B145" s="3">
        <v>40086</v>
      </c>
      <c r="C145" s="5">
        <v>1.5800000000000002E-2</v>
      </c>
      <c r="D145" s="5">
        <v>2.4562999999999998E-3</v>
      </c>
      <c r="E145" s="5">
        <v>3.9500000000000004E-3</v>
      </c>
      <c r="F145" s="5">
        <v>5.0312999999999998E-3</v>
      </c>
      <c r="G145" s="5">
        <v>1.7563000000000001E-3</v>
      </c>
      <c r="H145" s="5">
        <v>1.0083E-3</v>
      </c>
      <c r="I145" s="5">
        <v>3.0000000000000001E-3</v>
      </c>
      <c r="J145" s="5">
        <v>3.3500000000000002E-2</v>
      </c>
      <c r="K145" s="35"/>
      <c r="L145" s="4">
        <f t="shared" si="24"/>
        <v>40086</v>
      </c>
      <c r="M145" s="5">
        <f t="shared" si="17"/>
        <v>1.3072269593599195E-3</v>
      </c>
      <c r="N145" s="5">
        <f t="shared" si="18"/>
        <v>2.0446158492348765E-4</v>
      </c>
      <c r="O145" s="5">
        <f t="shared" si="19"/>
        <v>3.2857223742155384E-4</v>
      </c>
      <c r="P145" s="5">
        <f t="shared" si="20"/>
        <v>4.1831124314595236E-4</v>
      </c>
      <c r="Q145" s="68">
        <f t="shared" si="21"/>
        <v>1.4624065117163632E-4</v>
      </c>
      <c r="R145" s="5">
        <f t="shared" si="22"/>
        <v>8.3986193892826577E-5</v>
      </c>
      <c r="S145" s="5">
        <f t="shared" si="23"/>
        <v>2.4965690741618474E-4</v>
      </c>
      <c r="T145" s="5">
        <f t="shared" si="23"/>
        <v>2.749698516855581E-3</v>
      </c>
      <c r="U145" s="71"/>
      <c r="V145" s="31"/>
      <c r="W145" s="77"/>
    </row>
    <row r="146" spans="2:23" x14ac:dyDescent="0.25">
      <c r="B146" s="6">
        <v>40116</v>
      </c>
      <c r="C146" s="8">
        <v>1.8100000000000002E-2</v>
      </c>
      <c r="D146" s="8">
        <v>2.4350000000000001E-3</v>
      </c>
      <c r="E146" s="8">
        <v>3.8874999999999999E-3</v>
      </c>
      <c r="F146" s="8">
        <v>5.1187999999999997E-3</v>
      </c>
      <c r="G146" s="8">
        <v>1.6187999999999999E-3</v>
      </c>
      <c r="H146" s="8">
        <v>9.3329999999999997E-4</v>
      </c>
      <c r="I146" s="8">
        <v>3.0000000000000001E-3</v>
      </c>
      <c r="J146" s="8">
        <v>3.4849999999999999E-2</v>
      </c>
      <c r="K146" s="35"/>
      <c r="L146" s="7">
        <f t="shared" si="24"/>
        <v>40116</v>
      </c>
      <c r="M146" s="8">
        <f t="shared" si="17"/>
        <v>1.4959632659397037E-3</v>
      </c>
      <c r="N146" s="8">
        <f t="shared" si="18"/>
        <v>2.0269055489530174E-4</v>
      </c>
      <c r="O146" s="8">
        <f t="shared" si="19"/>
        <v>3.2338254340125161E-4</v>
      </c>
      <c r="P146" s="8">
        <f t="shared" si="20"/>
        <v>4.2556915221303449E-4</v>
      </c>
      <c r="Q146" s="80">
        <f t="shared" si="21"/>
        <v>1.3480001433840982E-4</v>
      </c>
      <c r="R146" s="8">
        <f t="shared" si="22"/>
        <v>7.7741750595716752E-5</v>
      </c>
      <c r="S146" s="8">
        <f t="shared" si="23"/>
        <v>2.4965690741618474E-4</v>
      </c>
      <c r="T146" s="8">
        <f t="shared" si="23"/>
        <v>2.8587859470874388E-3</v>
      </c>
      <c r="U146" s="71"/>
      <c r="V146" s="31"/>
      <c r="W146" s="77"/>
    </row>
    <row r="147" spans="2:23" x14ac:dyDescent="0.25">
      <c r="B147" s="3">
        <v>40147</v>
      </c>
      <c r="C147" s="5">
        <v>1.8000000000000002E-2</v>
      </c>
      <c r="D147" s="5">
        <v>2.3530999999999999E-3</v>
      </c>
      <c r="E147" s="5">
        <v>4.4250000000000001E-3</v>
      </c>
      <c r="F147" s="5">
        <v>5.1249999999999993E-3</v>
      </c>
      <c r="G147" s="5">
        <v>1.7749999999999999E-3</v>
      </c>
      <c r="H147" s="5">
        <v>1.1000000000000001E-3</v>
      </c>
      <c r="I147" s="5">
        <v>2.9499999999999999E-3</v>
      </c>
      <c r="J147" s="5">
        <v>3.6600000000000001E-2</v>
      </c>
      <c r="K147" s="35"/>
      <c r="L147" s="4">
        <f t="shared" si="24"/>
        <v>40147</v>
      </c>
      <c r="M147" s="5">
        <f t="shared" si="17"/>
        <v>1.4877654706024757E-3</v>
      </c>
      <c r="N147" s="5">
        <f t="shared" si="18"/>
        <v>1.958804983837048E-4</v>
      </c>
      <c r="O147" s="5">
        <f t="shared" si="19"/>
        <v>3.680042364018199E-4</v>
      </c>
      <c r="P147" s="5">
        <f t="shared" si="20"/>
        <v>4.2608340493877073E-4</v>
      </c>
      <c r="Q147" s="68">
        <f t="shared" si="21"/>
        <v>1.477964665834719E-4</v>
      </c>
      <c r="R147" s="5">
        <f t="shared" si="22"/>
        <v>9.1620483841925449E-5</v>
      </c>
      <c r="S147" s="5">
        <f t="shared" si="23"/>
        <v>2.4550157129366035E-4</v>
      </c>
      <c r="T147" s="5">
        <f t="shared" si="23"/>
        <v>3.0000015894111609E-3</v>
      </c>
      <c r="U147" s="71"/>
      <c r="V147" s="31"/>
      <c r="W147" s="77"/>
    </row>
    <row r="148" spans="2:23" x14ac:dyDescent="0.25">
      <c r="B148" s="9">
        <v>40178</v>
      </c>
      <c r="C148" s="11">
        <v>1.9599999999999999E-2</v>
      </c>
      <c r="D148" s="11">
        <v>2.3094000000000001E-3</v>
      </c>
      <c r="E148" s="11">
        <v>4.1374999999999997E-3</v>
      </c>
      <c r="F148" s="11">
        <v>5.1500000000000001E-3</v>
      </c>
      <c r="G148" s="11">
        <v>1.65E-3</v>
      </c>
      <c r="H148" s="11">
        <v>1.0667000000000001E-3</v>
      </c>
      <c r="I148" s="11">
        <v>2.9832999999999999E-3</v>
      </c>
      <c r="J148" s="11">
        <v>3.8599999999999995E-2</v>
      </c>
      <c r="K148" s="35"/>
      <c r="L148" s="10">
        <f t="shared" si="24"/>
        <v>40178</v>
      </c>
      <c r="M148" s="11">
        <f t="shared" si="17"/>
        <v>1.6188417051281601E-3</v>
      </c>
      <c r="N148" s="11">
        <f t="shared" si="18"/>
        <v>1.9224659653538367E-4</v>
      </c>
      <c r="O148" s="11">
        <f t="shared" si="19"/>
        <v>3.4413954273659897E-4</v>
      </c>
      <c r="P148" s="11">
        <f t="shared" si="20"/>
        <v>4.2815697513898243E-4</v>
      </c>
      <c r="Q148" s="79">
        <f t="shared" si="21"/>
        <v>1.373961251101008E-4</v>
      </c>
      <c r="R148" s="11">
        <f t="shared" si="22"/>
        <v>8.8848236755145749E-5</v>
      </c>
      <c r="S148" s="11">
        <f t="shared" si="23"/>
        <v>2.4826904627084367E-4</v>
      </c>
      <c r="T148" s="11">
        <f t="shared" si="23"/>
        <v>3.1611235488977485E-3</v>
      </c>
      <c r="U148" s="71"/>
      <c r="V148" s="31"/>
      <c r="W148" s="77"/>
    </row>
    <row r="149" spans="2:23" x14ac:dyDescent="0.25">
      <c r="B149" s="3">
        <v>40207</v>
      </c>
      <c r="C149" s="5">
        <v>2.0499999999999997E-2</v>
      </c>
      <c r="D149" s="5">
        <v>2.2906000000000003E-3</v>
      </c>
      <c r="E149" s="5">
        <v>3.9000000000000003E-3</v>
      </c>
      <c r="F149" s="5">
        <v>5.1688000000000003E-3</v>
      </c>
      <c r="G149" s="5">
        <v>1.5562999999999998E-3</v>
      </c>
      <c r="H149" s="5">
        <v>1E-3</v>
      </c>
      <c r="I149" s="5">
        <v>3.0000000000000001E-3</v>
      </c>
      <c r="J149" s="5">
        <v>3.9399999999999998E-2</v>
      </c>
      <c r="K149" s="35"/>
      <c r="L149" s="4">
        <f t="shared" si="24"/>
        <v>40207</v>
      </c>
      <c r="M149" s="5">
        <f t="shared" si="17"/>
        <v>1.6924892515723933E-3</v>
      </c>
      <c r="N149" s="5">
        <f t="shared" si="18"/>
        <v>1.9068322565995999E-4</v>
      </c>
      <c r="O149" s="5">
        <f t="shared" si="19"/>
        <v>3.2442050589875926E-4</v>
      </c>
      <c r="P149" s="5">
        <f t="shared" si="20"/>
        <v>4.2971626878696156E-4</v>
      </c>
      <c r="Q149" s="68">
        <f t="shared" si="21"/>
        <v>1.2959924893873875E-4</v>
      </c>
      <c r="R149" s="5">
        <f t="shared" si="22"/>
        <v>8.3295163273211514E-5</v>
      </c>
      <c r="S149" s="5">
        <f t="shared" si="23"/>
        <v>2.4965690741618474E-4</v>
      </c>
      <c r="T149" s="5">
        <f t="shared" si="23"/>
        <v>3.2254927088173346E-3</v>
      </c>
      <c r="U149" s="71"/>
      <c r="V149" s="31"/>
      <c r="W149" s="77"/>
    </row>
    <row r="150" spans="2:23" x14ac:dyDescent="0.25">
      <c r="B150" s="6">
        <v>40235</v>
      </c>
      <c r="C150" s="8">
        <v>2.0199999999999999E-2</v>
      </c>
      <c r="D150" s="8">
        <v>2.2875E-3</v>
      </c>
      <c r="E150" s="8">
        <v>3.8250000000000003E-3</v>
      </c>
      <c r="F150" s="8">
        <v>5.3874999999999999E-3</v>
      </c>
      <c r="G150" s="8">
        <v>1.5688E-3</v>
      </c>
      <c r="H150" s="8">
        <v>9.167E-4</v>
      </c>
      <c r="I150" s="8">
        <v>3.0666999999999999E-3</v>
      </c>
      <c r="J150" s="8">
        <v>3.9E-2</v>
      </c>
      <c r="K150" s="35"/>
      <c r="L150" s="7">
        <f t="shared" si="24"/>
        <v>40235</v>
      </c>
      <c r="M150" s="8">
        <f t="shared" si="17"/>
        <v>1.6679466871305504E-3</v>
      </c>
      <c r="N150" s="8">
        <f t="shared" si="18"/>
        <v>1.9042543319991445E-4</v>
      </c>
      <c r="O150" s="8">
        <f t="shared" si="19"/>
        <v>3.1819255319742723E-4</v>
      </c>
      <c r="P150" s="8">
        <f t="shared" si="20"/>
        <v>4.4785353450405019E-4</v>
      </c>
      <c r="Q150" s="80">
        <f t="shared" si="21"/>
        <v>1.3063942581803545E-4</v>
      </c>
      <c r="R150" s="8">
        <f t="shared" si="22"/>
        <v>7.6359589174845866E-5</v>
      </c>
      <c r="S150" s="8">
        <f t="shared" si="23"/>
        <v>2.5519983020783066E-4</v>
      </c>
      <c r="T150" s="8">
        <f t="shared" si="23"/>
        <v>3.1933138078821255E-3</v>
      </c>
      <c r="U150" s="71"/>
      <c r="V150" s="31"/>
      <c r="W150" s="77"/>
    </row>
    <row r="151" spans="2:23" x14ac:dyDescent="0.25">
      <c r="B151" s="3">
        <v>40268</v>
      </c>
      <c r="C151" s="5">
        <v>2.0299999999999999E-2</v>
      </c>
      <c r="D151" s="5">
        <v>2.4862999999999999E-3</v>
      </c>
      <c r="E151" s="5">
        <v>3.6562999999999999E-3</v>
      </c>
      <c r="F151" s="5">
        <v>5.4749999999999998E-3</v>
      </c>
      <c r="G151" s="5">
        <v>1.5499999999999999E-3</v>
      </c>
      <c r="H151" s="5">
        <v>8.5829999999999999E-4</v>
      </c>
      <c r="I151" s="5">
        <v>3.2833000000000003E-3</v>
      </c>
      <c r="J151" s="5">
        <v>4.0500000000000001E-2</v>
      </c>
      <c r="K151" s="35"/>
      <c r="L151" s="4">
        <f t="shared" si="24"/>
        <v>40268</v>
      </c>
      <c r="M151" s="5">
        <f t="shared" si="17"/>
        <v>1.6761282769228725E-3</v>
      </c>
      <c r="N151" s="5">
        <f t="shared" si="18"/>
        <v>2.0695593490827058E-4</v>
      </c>
      <c r="O151" s="5">
        <f t="shared" si="19"/>
        <v>3.0418225268569188E-4</v>
      </c>
      <c r="P151" s="5">
        <f t="shared" si="20"/>
        <v>4.5510908650969739E-4</v>
      </c>
      <c r="Q151" s="68">
        <f t="shared" si="21"/>
        <v>1.2907499528136412E-4</v>
      </c>
      <c r="R151" s="5">
        <f t="shared" si="22"/>
        <v>7.1496878378596307E-5</v>
      </c>
      <c r="S151" s="5">
        <f t="shared" si="23"/>
        <v>2.731974565992612E-4</v>
      </c>
      <c r="T151" s="5">
        <f t="shared" si="23"/>
        <v>3.3139261897998651E-3</v>
      </c>
      <c r="U151" s="71"/>
      <c r="V151" s="31"/>
      <c r="W151" s="77"/>
    </row>
    <row r="152" spans="2:23" x14ac:dyDescent="0.25">
      <c r="B152" s="6">
        <v>40298</v>
      </c>
      <c r="C152" s="8">
        <v>2.1400000000000002E-2</v>
      </c>
      <c r="D152" s="8">
        <v>2.8000000000000004E-3</v>
      </c>
      <c r="E152" s="8">
        <v>3.7563000000000002E-3</v>
      </c>
      <c r="F152" s="8">
        <v>5.5374999999999999E-3</v>
      </c>
      <c r="G152" s="8">
        <v>1.5712999999999999E-3</v>
      </c>
      <c r="H152" s="8">
        <v>8.4169999999999991E-4</v>
      </c>
      <c r="I152" s="8">
        <v>3.4166999999999999E-3</v>
      </c>
      <c r="J152" s="8">
        <v>4.3499999999999997E-2</v>
      </c>
      <c r="K152" s="35"/>
      <c r="L152" s="7">
        <f t="shared" si="24"/>
        <v>40298</v>
      </c>
      <c r="M152" s="8">
        <f t="shared" si="17"/>
        <v>1.7660772833825167E-3</v>
      </c>
      <c r="N152" s="8">
        <f t="shared" si="18"/>
        <v>2.3303442347044623E-4</v>
      </c>
      <c r="O152" s="8">
        <f t="shared" si="19"/>
        <v>3.1248737421063488E-4</v>
      </c>
      <c r="P152" s="8">
        <f t="shared" si="20"/>
        <v>4.6029126930569042E-4</v>
      </c>
      <c r="Q152" s="80">
        <f t="shared" si="21"/>
        <v>1.3084745976588152E-4</v>
      </c>
      <c r="R152" s="8">
        <f t="shared" si="22"/>
        <v>7.0114622015227113E-5</v>
      </c>
      <c r="S152" s="8">
        <f t="shared" si="23"/>
        <v>2.8428009508929541E-4</v>
      </c>
      <c r="T152" s="8">
        <f t="shared" si="23"/>
        <v>3.5546735478100278E-3</v>
      </c>
      <c r="U152" s="71"/>
      <c r="V152" s="31"/>
      <c r="W152" s="77"/>
    </row>
    <row r="153" spans="2:23" x14ac:dyDescent="0.25">
      <c r="B153" s="3">
        <v>40329</v>
      </c>
      <c r="C153" s="5">
        <v>2.3799999999999998E-2</v>
      </c>
      <c r="D153" s="5">
        <v>3.5125E-3</v>
      </c>
      <c r="E153" s="5">
        <v>3.9125000000000002E-3</v>
      </c>
      <c r="F153" s="5">
        <v>5.6594000000000002E-3</v>
      </c>
      <c r="G153" s="5">
        <v>1.6187999999999999E-3</v>
      </c>
      <c r="H153" s="5">
        <v>3.6670000000000002E-4</v>
      </c>
      <c r="I153" s="5">
        <v>4.5333000000000005E-3</v>
      </c>
      <c r="J153" s="5">
        <v>4.7E-2</v>
      </c>
      <c r="K153" s="35"/>
      <c r="L153" s="4">
        <f t="shared" si="24"/>
        <v>40329</v>
      </c>
      <c r="M153" s="5">
        <f t="shared" si="17"/>
        <v>1.9620218377029985E-3</v>
      </c>
      <c r="N153" s="5">
        <f t="shared" si="18"/>
        <v>2.9223815819179322E-4</v>
      </c>
      <c r="O153" s="5">
        <f t="shared" si="19"/>
        <v>3.2545845654929906E-4</v>
      </c>
      <c r="P153" s="5">
        <f t="shared" si="20"/>
        <v>4.7039774915402788E-4</v>
      </c>
      <c r="Q153" s="68">
        <f t="shared" si="21"/>
        <v>1.3480001433840982E-4</v>
      </c>
      <c r="R153" s="5">
        <f t="shared" si="22"/>
        <v>3.0553198571814377E-5</v>
      </c>
      <c r="S153" s="5">
        <f t="shared" si="23"/>
        <v>3.7699233914723074E-4</v>
      </c>
      <c r="T153" s="5">
        <f t="shared" si="23"/>
        <v>3.8347448817659391E-3</v>
      </c>
      <c r="U153" s="71"/>
      <c r="V153" s="31"/>
      <c r="W153" s="77"/>
    </row>
    <row r="154" spans="2:23" x14ac:dyDescent="0.25">
      <c r="B154" s="6">
        <v>40359</v>
      </c>
      <c r="C154" s="8">
        <v>2.5699999999999997E-2</v>
      </c>
      <c r="D154" s="8">
        <v>3.4844000000000003E-3</v>
      </c>
      <c r="E154" s="8">
        <v>4.5125E-3</v>
      </c>
      <c r="F154" s="8">
        <v>5.6874999999999998E-3</v>
      </c>
      <c r="G154" s="8">
        <v>1.5812999999999999E-3</v>
      </c>
      <c r="H154" s="8">
        <v>6.4170000000000004E-4</v>
      </c>
      <c r="I154" s="8">
        <v>6.9499999999999996E-3</v>
      </c>
      <c r="J154" s="8">
        <v>4.6249999999999999E-2</v>
      </c>
      <c r="K154" s="35"/>
      <c r="L154" s="7">
        <f t="shared" si="24"/>
        <v>40359</v>
      </c>
      <c r="M154" s="8">
        <f t="shared" si="17"/>
        <v>2.1168462230236607E-3</v>
      </c>
      <c r="N154" s="8">
        <f t="shared" si="18"/>
        <v>2.8990397595340944E-4</v>
      </c>
      <c r="O154" s="8">
        <f t="shared" si="19"/>
        <v>3.7526616118666034E-4</v>
      </c>
      <c r="P154" s="8">
        <f t="shared" si="20"/>
        <v>4.7272730345326863E-4</v>
      </c>
      <c r="Q154" s="80">
        <f t="shared" si="21"/>
        <v>1.3167959079729563E-4</v>
      </c>
      <c r="R154" s="8">
        <f t="shared" si="22"/>
        <v>5.3459278779088848E-5</v>
      </c>
      <c r="S154" s="8">
        <f t="shared" si="23"/>
        <v>5.7732993003623001E-4</v>
      </c>
      <c r="T154" s="8">
        <f t="shared" si="23"/>
        <v>3.7748019212942019E-3</v>
      </c>
      <c r="U154" s="71"/>
      <c r="V154" s="31"/>
      <c r="W154" s="77"/>
    </row>
    <row r="155" spans="2:23" x14ac:dyDescent="0.25">
      <c r="B155" s="3">
        <v>40389</v>
      </c>
      <c r="C155" s="5">
        <v>2.5099999999999997E-2</v>
      </c>
      <c r="D155" s="5">
        <v>3.0499999999999998E-3</v>
      </c>
      <c r="E155" s="5">
        <v>5.8625000000000005E-3</v>
      </c>
      <c r="F155" s="5">
        <v>5.7250000000000001E-3</v>
      </c>
      <c r="G155" s="5">
        <v>1.5499999999999999E-3</v>
      </c>
      <c r="H155" s="5">
        <v>1.3167000000000001E-3</v>
      </c>
      <c r="I155" s="5">
        <v>8.4916999999999996E-3</v>
      </c>
      <c r="J155" s="5">
        <v>4.7500000000000001E-2</v>
      </c>
      <c r="K155" s="35"/>
      <c r="L155" s="4">
        <f t="shared" si="24"/>
        <v>40389</v>
      </c>
      <c r="M155" s="5">
        <f t="shared" si="17"/>
        <v>2.067982733513718E-3</v>
      </c>
      <c r="N155" s="5">
        <f t="shared" si="18"/>
        <v>2.538120536601518E-4</v>
      </c>
      <c r="O155" s="5">
        <f t="shared" si="19"/>
        <v>4.8723386116922285E-4</v>
      </c>
      <c r="P155" s="5">
        <f t="shared" si="20"/>
        <v>4.7583604631973309E-4</v>
      </c>
      <c r="Q155" s="68">
        <f t="shared" si="21"/>
        <v>1.2907499528136412E-4</v>
      </c>
      <c r="R155" s="5">
        <f t="shared" si="22"/>
        <v>1.0965883798452758E-4</v>
      </c>
      <c r="S155" s="5">
        <f t="shared" si="23"/>
        <v>7.0490235477760343E-4</v>
      </c>
      <c r="T155" s="5">
        <f t="shared" si="23"/>
        <v>3.8746849921291737E-3</v>
      </c>
      <c r="U155" s="71"/>
      <c r="V155" s="31"/>
      <c r="W155" s="77"/>
    </row>
    <row r="156" spans="2:23" x14ac:dyDescent="0.25">
      <c r="B156" s="6">
        <v>40421</v>
      </c>
      <c r="C156" s="8">
        <v>2.4900000000000002E-2</v>
      </c>
      <c r="D156" s="8">
        <v>2.5780999999999998E-3</v>
      </c>
      <c r="E156" s="8">
        <v>5.7499999999999999E-3</v>
      </c>
      <c r="F156" s="8">
        <v>5.6874999999999998E-3</v>
      </c>
      <c r="G156" s="8">
        <v>1.4813000000000001E-3</v>
      </c>
      <c r="H156" s="8">
        <v>1.2666999999999999E-3</v>
      </c>
      <c r="I156" s="8">
        <v>8.8332999999999988E-3</v>
      </c>
      <c r="J156" s="8">
        <v>4.7599999999999996E-2</v>
      </c>
      <c r="K156" s="35"/>
      <c r="L156" s="7">
        <f t="shared" si="24"/>
        <v>40421</v>
      </c>
      <c r="M156" s="8">
        <f t="shared" si="17"/>
        <v>2.051689077593899E-3</v>
      </c>
      <c r="N156" s="8">
        <f t="shared" si="18"/>
        <v>2.1458822084552409E-4</v>
      </c>
      <c r="O156" s="8">
        <f t="shared" si="19"/>
        <v>4.7790848253437268E-4</v>
      </c>
      <c r="P156" s="8">
        <f t="shared" si="20"/>
        <v>4.7272730345326863E-4</v>
      </c>
      <c r="Q156" s="80">
        <f t="shared" si="21"/>
        <v>1.2335793774798098E-4</v>
      </c>
      <c r="R156" s="8">
        <f t="shared" si="22"/>
        <v>1.0549709879414948E-4</v>
      </c>
      <c r="S156" s="8">
        <f t="shared" si="23"/>
        <v>7.331448393967932E-4</v>
      </c>
      <c r="T156" s="8">
        <f t="shared" si="23"/>
        <v>3.8826709170549645E-3</v>
      </c>
      <c r="U156" s="71"/>
      <c r="V156" s="31"/>
      <c r="W156" s="77"/>
    </row>
    <row r="157" spans="2:23" x14ac:dyDescent="0.25">
      <c r="B157" s="3">
        <v>40451</v>
      </c>
      <c r="C157" s="5">
        <v>2.41E-2</v>
      </c>
      <c r="D157" s="5">
        <v>2.5624999999999997E-3</v>
      </c>
      <c r="E157" s="5">
        <v>6.0624999999999993E-3</v>
      </c>
      <c r="F157" s="5">
        <v>5.6843999999999992E-3</v>
      </c>
      <c r="G157" s="5">
        <v>1.4000000000000002E-3</v>
      </c>
      <c r="H157" s="5">
        <v>1.4249999999999998E-3</v>
      </c>
      <c r="I157" s="5">
        <v>1.1266700000000001E-2</v>
      </c>
      <c r="J157" s="5">
        <v>4.6500000000000007E-2</v>
      </c>
      <c r="K157" s="35"/>
      <c r="L157" s="4">
        <f t="shared" si="24"/>
        <v>40451</v>
      </c>
      <c r="M157" s="5">
        <f t="shared" si="17"/>
        <v>1.9864852944315725E-3</v>
      </c>
      <c r="N157" s="5">
        <f t="shared" si="18"/>
        <v>2.1329127626068534E-4</v>
      </c>
      <c r="O157" s="5">
        <f t="shared" si="19"/>
        <v>5.038099516492256E-4</v>
      </c>
      <c r="P157" s="5">
        <f t="shared" si="20"/>
        <v>4.7247030928776468E-4</v>
      </c>
      <c r="Q157" s="68">
        <f t="shared" si="21"/>
        <v>1.1659187244639213E-4</v>
      </c>
      <c r="R157" s="5">
        <f t="shared" si="22"/>
        <v>1.1867251194352946E-4</v>
      </c>
      <c r="S157" s="5">
        <f t="shared" si="23"/>
        <v>9.3407793509703296E-4</v>
      </c>
      <c r="T157" s="5">
        <f t="shared" si="23"/>
        <v>3.7947872834442897E-3</v>
      </c>
      <c r="U157" s="71"/>
      <c r="V157" s="31"/>
      <c r="W157" s="77"/>
    </row>
    <row r="158" spans="2:23" x14ac:dyDescent="0.25">
      <c r="B158" s="6">
        <v>40480</v>
      </c>
      <c r="C158" s="8">
        <v>2.3399999999999997E-2</v>
      </c>
      <c r="D158" s="8">
        <v>2.5374999999999998E-3</v>
      </c>
      <c r="E158" s="8">
        <v>8.068800000000001E-3</v>
      </c>
      <c r="F158" s="8">
        <v>5.6874999999999998E-3</v>
      </c>
      <c r="G158" s="8">
        <v>1.2625E-3</v>
      </c>
      <c r="H158" s="8">
        <v>1.3167000000000001E-3</v>
      </c>
      <c r="I158" s="8">
        <v>1.1091699999999999E-2</v>
      </c>
      <c r="J158" s="8">
        <v>4.5499999999999999E-2</v>
      </c>
      <c r="K158" s="35"/>
      <c r="L158" s="7">
        <f t="shared" si="24"/>
        <v>40480</v>
      </c>
      <c r="M158" s="8">
        <f t="shared" si="17"/>
        <v>1.9293936717392768E-3</v>
      </c>
      <c r="N158" s="8">
        <f t="shared" si="18"/>
        <v>2.1121280084779315E-4</v>
      </c>
      <c r="O158" s="8">
        <f t="shared" si="19"/>
        <v>6.6992607432125872E-4</v>
      </c>
      <c r="P158" s="8">
        <f t="shared" si="20"/>
        <v>4.7272730345326863E-4</v>
      </c>
      <c r="Q158" s="80">
        <f t="shared" si="21"/>
        <v>1.0514750402879081E-4</v>
      </c>
      <c r="R158" s="8">
        <f t="shared" si="22"/>
        <v>1.0965883798452758E-4</v>
      </c>
      <c r="S158" s="8">
        <f t="shared" si="23"/>
        <v>9.1964246205633593E-4</v>
      </c>
      <c r="T158" s="8">
        <f t="shared" si="23"/>
        <v>3.7148195588312394E-3</v>
      </c>
      <c r="U158" s="71"/>
      <c r="V158" s="31"/>
      <c r="W158" s="77"/>
    </row>
    <row r="159" spans="2:23" x14ac:dyDescent="0.25">
      <c r="B159" s="3">
        <v>40512</v>
      </c>
      <c r="C159" s="5">
        <v>2.3599999999999999E-2</v>
      </c>
      <c r="D159" s="5">
        <v>2.6062999999999998E-3</v>
      </c>
      <c r="E159" s="5">
        <v>7.5374999999999999E-3</v>
      </c>
      <c r="F159" s="5">
        <v>5.7875000000000001E-3</v>
      </c>
      <c r="G159" s="5">
        <v>1.1999999999999999E-3</v>
      </c>
      <c r="H159" s="5">
        <v>1.4333000000000002E-3</v>
      </c>
      <c r="I159" s="5">
        <v>1.0891699999999999E-2</v>
      </c>
      <c r="J159" s="5">
        <v>5.1200000000000002E-2</v>
      </c>
      <c r="K159" s="35"/>
      <c r="L159" s="4">
        <f t="shared" si="24"/>
        <v>40512</v>
      </c>
      <c r="M159" s="5">
        <f t="shared" si="17"/>
        <v>1.945709215699809E-3</v>
      </c>
      <c r="N159" s="5">
        <f t="shared" si="18"/>
        <v>2.1693265065181322E-4</v>
      </c>
      <c r="O159" s="5">
        <f t="shared" si="19"/>
        <v>6.2596541710679965E-4</v>
      </c>
      <c r="P159" s="5">
        <f t="shared" si="20"/>
        <v>4.8101704831693404E-4</v>
      </c>
      <c r="Q159" s="68">
        <f t="shared" si="21"/>
        <v>9.9945042129734318E-5</v>
      </c>
      <c r="R159" s="5">
        <f t="shared" si="22"/>
        <v>1.1936327372885636E-4</v>
      </c>
      <c r="S159" s="5">
        <f t="shared" si="23"/>
        <v>9.0314197388141615E-4</v>
      </c>
      <c r="T159" s="5">
        <f t="shared" si="23"/>
        <v>4.1696998373528249E-3</v>
      </c>
      <c r="U159" s="71"/>
      <c r="V159" s="31"/>
      <c r="W159" s="77"/>
    </row>
    <row r="160" spans="2:23" x14ac:dyDescent="0.25">
      <c r="B160" s="9">
        <v>40543</v>
      </c>
      <c r="C160" s="11">
        <v>2.4700000000000003E-2</v>
      </c>
      <c r="D160" s="11">
        <v>2.6062999999999998E-3</v>
      </c>
      <c r="E160" s="11">
        <v>7.0999999999999995E-3</v>
      </c>
      <c r="F160" s="11">
        <v>5.9250000000000006E-3</v>
      </c>
      <c r="G160" s="11">
        <v>1.2625E-3</v>
      </c>
      <c r="H160" s="11">
        <v>1.4249999999999998E-3</v>
      </c>
      <c r="I160" s="11">
        <v>1.1000000000000001E-2</v>
      </c>
      <c r="J160" s="11">
        <v>4.8000000000000001E-2</v>
      </c>
      <c r="K160" s="35"/>
      <c r="L160" s="10">
        <f t="shared" si="24"/>
        <v>40543</v>
      </c>
      <c r="M160" s="11">
        <f t="shared" si="17"/>
        <v>2.0353925068166134E-3</v>
      </c>
      <c r="N160" s="11">
        <f t="shared" si="18"/>
        <v>2.1693265065181322E-4</v>
      </c>
      <c r="O160" s="11">
        <f t="shared" si="19"/>
        <v>5.8974997350325076E-4</v>
      </c>
      <c r="P160" s="11">
        <f t="shared" si="20"/>
        <v>4.9241421396661877E-4</v>
      </c>
      <c r="Q160" s="79">
        <f t="shared" si="21"/>
        <v>1.0514750402879081E-4</v>
      </c>
      <c r="R160" s="11">
        <f t="shared" si="22"/>
        <v>1.1867251194352946E-4</v>
      </c>
      <c r="S160" s="11">
        <f t="shared" si="23"/>
        <v>9.1207735967446801E-4</v>
      </c>
      <c r="T160" s="11">
        <f t="shared" si="23"/>
        <v>3.914607630530309E-3</v>
      </c>
      <c r="U160" s="71"/>
      <c r="V160" s="31"/>
      <c r="W160" s="77"/>
    </row>
    <row r="161" spans="2:23" x14ac:dyDescent="0.25">
      <c r="B161" s="3">
        <v>40574</v>
      </c>
      <c r="C161" s="5">
        <v>2.29E-2</v>
      </c>
      <c r="D161" s="5">
        <v>2.5999999999999999E-3</v>
      </c>
      <c r="E161" s="5">
        <v>8.6499999999999997E-3</v>
      </c>
      <c r="F161" s="5">
        <v>5.9874999999999998E-3</v>
      </c>
      <c r="G161" s="5">
        <v>1.2750000000000001E-3</v>
      </c>
      <c r="H161" s="5">
        <v>1.3833000000000001E-3</v>
      </c>
      <c r="I161" s="5">
        <v>1.0833299999999999E-2</v>
      </c>
      <c r="J161" s="5">
        <v>4.9000000000000002E-2</v>
      </c>
      <c r="K161" s="35"/>
      <c r="L161" s="4">
        <f t="shared" si="24"/>
        <v>40574</v>
      </c>
      <c r="M161" s="5">
        <f t="shared" si="17"/>
        <v>1.8885920210915952E-3</v>
      </c>
      <c r="N161" s="5">
        <f t="shared" si="18"/>
        <v>2.1640890030050208E-4</v>
      </c>
      <c r="O161" s="5">
        <f t="shared" si="19"/>
        <v>7.1799122390614478E-4</v>
      </c>
      <c r="P161" s="5">
        <f t="shared" si="20"/>
        <v>4.9759427172979542E-4</v>
      </c>
      <c r="Q161" s="68">
        <f t="shared" si="21"/>
        <v>1.0618796068651015E-4</v>
      </c>
      <c r="R161" s="5">
        <f t="shared" si="22"/>
        <v>1.1520197873537974E-4</v>
      </c>
      <c r="S161" s="5">
        <f t="shared" si="23"/>
        <v>8.9832326685290731E-4</v>
      </c>
      <c r="T161" s="5">
        <f t="shared" si="23"/>
        <v>3.9944005553169681E-3</v>
      </c>
      <c r="U161" s="71"/>
      <c r="V161" s="31"/>
      <c r="W161" s="77"/>
    </row>
    <row r="162" spans="2:23" x14ac:dyDescent="0.25">
      <c r="B162" s="6">
        <v>40602</v>
      </c>
      <c r="C162" s="8">
        <v>2.4E-2</v>
      </c>
      <c r="D162" s="8">
        <v>2.6099999999999999E-3</v>
      </c>
      <c r="E162" s="8">
        <v>8.2313000000000004E-3</v>
      </c>
      <c r="F162" s="8">
        <v>6.1250000000000002E-3</v>
      </c>
      <c r="G162" s="8">
        <v>1.325E-3</v>
      </c>
      <c r="H162" s="8">
        <v>1.3667000000000002E-3</v>
      </c>
      <c r="I162" s="8">
        <v>1.08083E-2</v>
      </c>
      <c r="J162" s="8">
        <v>4.8499999999999995E-2</v>
      </c>
      <c r="K162" s="35"/>
      <c r="L162" s="7">
        <f t="shared" si="24"/>
        <v>40602</v>
      </c>
      <c r="M162" s="8">
        <f t="shared" si="17"/>
        <v>1.9783315388433032E-3</v>
      </c>
      <c r="N162" s="8">
        <f t="shared" si="18"/>
        <v>2.1724024865843461E-4</v>
      </c>
      <c r="O162" s="8">
        <f t="shared" si="19"/>
        <v>6.8336735681695515E-4</v>
      </c>
      <c r="P162" s="8">
        <f t="shared" si="20"/>
        <v>5.0898936045995491E-4</v>
      </c>
      <c r="Q162" s="80">
        <f t="shared" si="21"/>
        <v>1.1034966825440584E-4</v>
      </c>
      <c r="R162" s="8">
        <f t="shared" si="22"/>
        <v>1.1382038668394934E-4</v>
      </c>
      <c r="S162" s="8">
        <f t="shared" si="23"/>
        <v>8.9626038618084714E-4</v>
      </c>
      <c r="T162" s="8">
        <f t="shared" si="23"/>
        <v>3.9545128129423457E-3</v>
      </c>
      <c r="U162" s="71"/>
      <c r="V162" s="31"/>
      <c r="W162" s="77"/>
    </row>
    <row r="163" spans="2:23" x14ac:dyDescent="0.25">
      <c r="B163" s="3">
        <v>40633</v>
      </c>
      <c r="C163" s="5">
        <v>2.3300000000000001E-2</v>
      </c>
      <c r="D163" s="5">
        <v>2.4345E-3</v>
      </c>
      <c r="E163" s="5">
        <v>9.1625000000000005E-3</v>
      </c>
      <c r="F163" s="5">
        <v>6.2063000000000005E-3</v>
      </c>
      <c r="G163" s="5">
        <v>1.5E-3</v>
      </c>
      <c r="H163" s="5">
        <v>1.3833000000000001E-3</v>
      </c>
      <c r="I163" s="5">
        <v>1.07817E-2</v>
      </c>
      <c r="J163" s="5">
        <v>4.7199999999999999E-2</v>
      </c>
      <c r="K163" s="35"/>
      <c r="L163" s="4">
        <f t="shared" si="24"/>
        <v>40633</v>
      </c>
      <c r="M163" s="5">
        <f t="shared" si="17"/>
        <v>1.921234803683225E-3</v>
      </c>
      <c r="N163" s="5">
        <f t="shared" si="18"/>
        <v>2.0264898100608164E-4</v>
      </c>
      <c r="O163" s="5">
        <f t="shared" si="19"/>
        <v>7.6035383497408127E-4</v>
      </c>
      <c r="P163" s="5">
        <f t="shared" si="20"/>
        <v>5.1572629411311688E-4</v>
      </c>
      <c r="Q163" s="68">
        <f t="shared" si="21"/>
        <v>1.2491414476678564E-4</v>
      </c>
      <c r="R163" s="5">
        <f t="shared" si="22"/>
        <v>1.1520197873537974E-4</v>
      </c>
      <c r="S163" s="5">
        <f t="shared" si="23"/>
        <v>8.9406542979042491E-4</v>
      </c>
      <c r="T163" s="5">
        <f t="shared" si="23"/>
        <v>3.8507230235700352E-3</v>
      </c>
      <c r="U163" s="71"/>
      <c r="V163" s="31"/>
      <c r="W163" s="77"/>
    </row>
    <row r="164" spans="2:23" x14ac:dyDescent="0.25">
      <c r="B164" s="6">
        <v>40662</v>
      </c>
      <c r="C164" s="8">
        <v>2.4700000000000003E-2</v>
      </c>
      <c r="D164" s="8">
        <v>2.1024999999999998E-3</v>
      </c>
      <c r="E164" s="8">
        <v>1.18875E-2</v>
      </c>
      <c r="F164" s="8">
        <v>6.2375E-3</v>
      </c>
      <c r="G164" s="8">
        <v>1.4438000000000001E-3</v>
      </c>
      <c r="H164" s="8">
        <v>1.4000000000000002E-3</v>
      </c>
      <c r="I164" s="8">
        <v>1.0825E-2</v>
      </c>
      <c r="J164" s="8">
        <v>4.7500000000000001E-2</v>
      </c>
      <c r="K164" s="35"/>
      <c r="L164" s="7">
        <f t="shared" si="24"/>
        <v>40662</v>
      </c>
      <c r="M164" s="8">
        <f t="shared" si="17"/>
        <v>2.0353925068166134E-3</v>
      </c>
      <c r="N164" s="8">
        <f t="shared" si="18"/>
        <v>1.7503972100074705E-4</v>
      </c>
      <c r="O164" s="8">
        <f t="shared" si="19"/>
        <v>9.8526828137512901E-4</v>
      </c>
      <c r="P164" s="8">
        <f t="shared" si="20"/>
        <v>5.1831155313930566E-4</v>
      </c>
      <c r="Q164" s="80">
        <f t="shared" si="21"/>
        <v>1.2023712148034882E-4</v>
      </c>
      <c r="R164" s="8">
        <f t="shared" si="22"/>
        <v>1.1659187244639213E-4</v>
      </c>
      <c r="S164" s="8">
        <f t="shared" si="23"/>
        <v>8.9763839565581982E-4</v>
      </c>
      <c r="T164" s="8">
        <f t="shared" si="23"/>
        <v>3.8746849921291737E-3</v>
      </c>
      <c r="U164" s="71"/>
      <c r="V164" s="31"/>
      <c r="W164" s="77"/>
    </row>
    <row r="165" spans="2:23" x14ac:dyDescent="0.25">
      <c r="B165" s="3">
        <v>40694</v>
      </c>
      <c r="C165" s="5">
        <v>2.76E-2</v>
      </c>
      <c r="D165" s="5">
        <v>1.9042999999999998E-3</v>
      </c>
      <c r="E165" s="5">
        <v>1.1812499999999998E-2</v>
      </c>
      <c r="F165" s="5">
        <v>6.2500000000000003E-3</v>
      </c>
      <c r="G165" s="5">
        <v>1.3937999999999999E-3</v>
      </c>
      <c r="H165" s="5">
        <v>1.2666999999999999E-3</v>
      </c>
      <c r="I165" s="5">
        <v>1.0908299999999999E-2</v>
      </c>
      <c r="J165" s="5">
        <v>4.7500000000000001E-2</v>
      </c>
      <c r="K165" s="35"/>
      <c r="L165" s="4">
        <f t="shared" si="24"/>
        <v>40694</v>
      </c>
      <c r="M165" s="5">
        <f t="shared" si="17"/>
        <v>2.2714079351586758E-3</v>
      </c>
      <c r="N165" s="5">
        <f t="shared" si="18"/>
        <v>1.585533281973639E-4</v>
      </c>
      <c r="O165" s="5">
        <f t="shared" si="19"/>
        <v>9.7908540979529946E-4</v>
      </c>
      <c r="P165" s="5">
        <f t="shared" si="20"/>
        <v>5.1934729335045837E-4</v>
      </c>
      <c r="Q165" s="68">
        <f t="shared" si="21"/>
        <v>1.1607586648265666E-4</v>
      </c>
      <c r="R165" s="5">
        <f t="shared" si="22"/>
        <v>1.0549709879414948E-4</v>
      </c>
      <c r="S165" s="5">
        <f t="shared" si="23"/>
        <v>9.0451162827553944E-4</v>
      </c>
      <c r="T165" s="5">
        <f t="shared" si="23"/>
        <v>3.8746849921291737E-3</v>
      </c>
      <c r="U165" s="71"/>
      <c r="V165" s="31"/>
      <c r="W165" s="77"/>
    </row>
    <row r="166" spans="2:23" x14ac:dyDescent="0.25">
      <c r="B166" s="6">
        <v>40724</v>
      </c>
      <c r="C166" s="8">
        <v>2.6600000000000002E-2</v>
      </c>
      <c r="D166" s="8">
        <v>1.8554999999999999E-3</v>
      </c>
      <c r="E166" s="8">
        <v>1.2812499999999999E-2</v>
      </c>
      <c r="F166" s="8">
        <v>6.3093999999999997E-3</v>
      </c>
      <c r="G166" s="8">
        <v>1.4000000000000002E-3</v>
      </c>
      <c r="H166" s="8">
        <v>1.2833E-3</v>
      </c>
      <c r="I166" s="8">
        <v>1.0749999999999999E-2</v>
      </c>
      <c r="J166" s="8">
        <v>4.7500000000000001E-2</v>
      </c>
      <c r="K166" s="35"/>
      <c r="L166" s="7">
        <f t="shared" si="24"/>
        <v>40724</v>
      </c>
      <c r="M166" s="8">
        <f t="shared" si="17"/>
        <v>2.1900923517390591E-3</v>
      </c>
      <c r="N166" s="8">
        <f t="shared" si="18"/>
        <v>1.5449365677744353E-4</v>
      </c>
      <c r="O166" s="8">
        <f t="shared" si="19"/>
        <v>1.0614891774172186E-3</v>
      </c>
      <c r="P166" s="8">
        <f t="shared" si="20"/>
        <v>5.2426896965140912E-4</v>
      </c>
      <c r="Q166" s="80">
        <f t="shared" si="21"/>
        <v>1.1659187244639213E-4</v>
      </c>
      <c r="R166" s="8">
        <f t="shared" si="22"/>
        <v>1.0687881732973636E-4</v>
      </c>
      <c r="S166" s="8">
        <f t="shared" si="23"/>
        <v>8.9144956674491738E-4</v>
      </c>
      <c r="T166" s="8">
        <f t="shared" si="23"/>
        <v>3.8746849921291737E-3</v>
      </c>
      <c r="U166" s="71"/>
      <c r="V166" s="31"/>
      <c r="W166" s="77"/>
    </row>
    <row r="167" spans="2:23" x14ac:dyDescent="0.25">
      <c r="B167" s="3">
        <v>40753</v>
      </c>
      <c r="C167" s="5">
        <v>2.7000000000000003E-2</v>
      </c>
      <c r="D167" s="5">
        <v>1.9109999999999999E-3</v>
      </c>
      <c r="E167" s="5">
        <v>1.3787499999999999E-2</v>
      </c>
      <c r="F167" s="5">
        <v>6.3188000000000003E-3</v>
      </c>
      <c r="G167" s="5">
        <v>1.4031E-3</v>
      </c>
      <c r="H167" s="5">
        <v>1.2583E-3</v>
      </c>
      <c r="I167" s="5">
        <v>1.0800000000000001E-2</v>
      </c>
      <c r="J167" s="5">
        <v>4.7500000000000001E-2</v>
      </c>
      <c r="K167" s="35"/>
      <c r="L167" s="4">
        <f t="shared" si="24"/>
        <v>40753</v>
      </c>
      <c r="M167" s="5">
        <f t="shared" si="17"/>
        <v>2.2226272943570713E-3</v>
      </c>
      <c r="N167" s="5">
        <f t="shared" si="18"/>
        <v>1.5911068696650155E-4</v>
      </c>
      <c r="O167" s="5">
        <f t="shared" si="19"/>
        <v>1.1417610744599571E-3</v>
      </c>
      <c r="P167" s="5">
        <f t="shared" si="20"/>
        <v>5.2504779637718713E-4</v>
      </c>
      <c r="Q167" s="68">
        <f t="shared" si="21"/>
        <v>1.1684987433002725E-4</v>
      </c>
      <c r="R167" s="5">
        <f t="shared" si="22"/>
        <v>1.0479790791917409E-4</v>
      </c>
      <c r="S167" s="5">
        <f t="shared" si="23"/>
        <v>8.9557549945640247E-4</v>
      </c>
      <c r="T167" s="5">
        <f t="shared" si="23"/>
        <v>3.8746849921291737E-3</v>
      </c>
      <c r="U167" s="71"/>
      <c r="V167" s="31"/>
      <c r="W167" s="77"/>
    </row>
    <row r="168" spans="2:23" x14ac:dyDescent="0.25">
      <c r="B168" s="6">
        <v>40786</v>
      </c>
      <c r="C168" s="8">
        <v>2.8900000000000002E-2</v>
      </c>
      <c r="D168" s="8">
        <v>2.215E-3</v>
      </c>
      <c r="E168" s="8">
        <v>1.2968800000000001E-2</v>
      </c>
      <c r="F168" s="8">
        <v>6.6068999999999998E-3</v>
      </c>
      <c r="G168" s="8">
        <v>1.4344000000000002E-3</v>
      </c>
      <c r="H168" s="8">
        <v>0</v>
      </c>
      <c r="I168" s="8">
        <v>1.06E-2</v>
      </c>
      <c r="J168" s="8">
        <v>4.7699999999999992E-2</v>
      </c>
      <c r="K168" s="35"/>
      <c r="L168" s="7">
        <f t="shared" si="24"/>
        <v>40786</v>
      </c>
      <c r="M168" s="8">
        <f t="shared" si="17"/>
        <v>2.3770098189335176E-3</v>
      </c>
      <c r="N168" s="8">
        <f t="shared" si="18"/>
        <v>1.8439620755117403E-4</v>
      </c>
      <c r="O168" s="8">
        <f t="shared" si="19"/>
        <v>1.0743621462390163E-3</v>
      </c>
      <c r="P168" s="8">
        <f t="shared" si="20"/>
        <v>5.4891477320784254E-4</v>
      </c>
      <c r="Q168" s="80">
        <f t="shared" si="21"/>
        <v>1.1945482007758024E-4</v>
      </c>
      <c r="R168" s="8">
        <f t="shared" si="22"/>
        <v>0</v>
      </c>
      <c r="S168" s="8">
        <f t="shared" si="23"/>
        <v>8.7907064595027506E-4</v>
      </c>
      <c r="T168" s="8">
        <f t="shared" si="23"/>
        <v>3.8906561432301423E-3</v>
      </c>
      <c r="U168" s="71"/>
      <c r="V168" s="31"/>
      <c r="W168" s="77"/>
    </row>
    <row r="169" spans="2:23" x14ac:dyDescent="0.25">
      <c r="B169" s="3">
        <v>40816</v>
      </c>
      <c r="C169" s="5">
        <v>2.7400000000000001E-2</v>
      </c>
      <c r="D169" s="5">
        <v>2.3943999999999997E-3</v>
      </c>
      <c r="E169" s="5">
        <v>1.2987500000000001E-2</v>
      </c>
      <c r="F169" s="5">
        <v>6.9150000000000001E-3</v>
      </c>
      <c r="G169" s="5">
        <v>1.4313000000000002E-3</v>
      </c>
      <c r="H169" s="5">
        <v>6.6699999999999995E-5</v>
      </c>
      <c r="I169" s="5">
        <v>1.12333E-2</v>
      </c>
      <c r="J169" s="5">
        <v>4.7800000000000002E-2</v>
      </c>
      <c r="K169" s="35"/>
      <c r="L169" s="4">
        <f t="shared" si="24"/>
        <v>40816</v>
      </c>
      <c r="M169" s="5">
        <f t="shared" si="17"/>
        <v>2.2551506231971441E-3</v>
      </c>
      <c r="N169" s="5">
        <f t="shared" si="18"/>
        <v>1.9931469319600659E-4</v>
      </c>
      <c r="O169" s="5">
        <f t="shared" si="19"/>
        <v>1.0759021683488523E-3</v>
      </c>
      <c r="P169" s="5">
        <f t="shared" si="20"/>
        <v>5.7443167586401778E-4</v>
      </c>
      <c r="Q169" s="68">
        <f t="shared" si="21"/>
        <v>1.1919682558581002E-4</v>
      </c>
      <c r="R169" s="5">
        <f t="shared" si="22"/>
        <v>5.5581634177404027E-6</v>
      </c>
      <c r="S169" s="5">
        <f t="shared" si="23"/>
        <v>9.3132299878062597E-4</v>
      </c>
      <c r="T169" s="5">
        <f t="shared" si="23"/>
        <v>3.8986406707826049E-3</v>
      </c>
      <c r="U169" s="71"/>
      <c r="V169" s="31"/>
      <c r="W169" s="77"/>
    </row>
    <row r="170" spans="2:23" x14ac:dyDescent="0.25">
      <c r="B170" s="6">
        <v>40847</v>
      </c>
      <c r="C170" s="8">
        <v>2.7699999999999999E-2</v>
      </c>
      <c r="D170" s="8">
        <v>2.4527999999999998E-3</v>
      </c>
      <c r="E170" s="8">
        <v>1.3075000000000002E-2</v>
      </c>
      <c r="F170" s="8">
        <v>7.0474999999999999E-3</v>
      </c>
      <c r="G170" s="8">
        <v>1.4313000000000002E-3</v>
      </c>
      <c r="H170" s="8">
        <v>2.3330000000000001E-4</v>
      </c>
      <c r="I170" s="8">
        <v>1.15167E-2</v>
      </c>
      <c r="J170" s="8">
        <v>4.7800000000000002E-2</v>
      </c>
      <c r="K170" s="35"/>
      <c r="L170" s="7">
        <f t="shared" si="24"/>
        <v>40847</v>
      </c>
      <c r="M170" s="8">
        <f t="shared" si="17"/>
        <v>2.2795355034983533E-3</v>
      </c>
      <c r="N170" s="8">
        <f t="shared" si="18"/>
        <v>2.0417057296784336E-4</v>
      </c>
      <c r="O170" s="8">
        <f t="shared" si="19"/>
        <v>1.0831078079198697E-3</v>
      </c>
      <c r="P170" s="8">
        <f t="shared" si="20"/>
        <v>5.8540315118915665E-4</v>
      </c>
      <c r="Q170" s="80">
        <f t="shared" si="21"/>
        <v>1.1919682558581002E-4</v>
      </c>
      <c r="R170" s="8">
        <f t="shared" si="22"/>
        <v>1.943958809524915E-5</v>
      </c>
      <c r="S170" s="8">
        <f t="shared" si="23"/>
        <v>9.5469606768405768E-4</v>
      </c>
      <c r="T170" s="8">
        <f t="shared" si="23"/>
        <v>3.8986406707826049E-3</v>
      </c>
      <c r="U170" s="71"/>
      <c r="V170" s="31"/>
      <c r="W170" s="77"/>
    </row>
    <row r="171" spans="2:23" x14ac:dyDescent="0.25">
      <c r="B171" s="3">
        <v>40877</v>
      </c>
      <c r="C171" s="5">
        <v>3.0099999999999998E-2</v>
      </c>
      <c r="D171" s="5">
        <v>2.7144000000000001E-3</v>
      </c>
      <c r="E171" s="5">
        <v>1.1362499999999999E-2</v>
      </c>
      <c r="F171" s="5">
        <v>7.4162999999999998E-3</v>
      </c>
      <c r="G171" s="5">
        <v>1.4375E-3</v>
      </c>
      <c r="H171" s="5">
        <v>3.1669999999999995E-4</v>
      </c>
      <c r="I171" s="5">
        <v>1.1566700000000001E-2</v>
      </c>
      <c r="J171" s="5">
        <v>4.675E-2</v>
      </c>
      <c r="K171" s="35"/>
      <c r="L171" s="4">
        <f t="shared" si="24"/>
        <v>40877</v>
      </c>
      <c r="M171" s="5">
        <f t="shared" si="17"/>
        <v>2.4743799799444854E-3</v>
      </c>
      <c r="N171" s="5">
        <f t="shared" si="18"/>
        <v>2.2591907164670744E-4</v>
      </c>
      <c r="O171" s="5">
        <f t="shared" si="19"/>
        <v>9.4197935561890489E-4</v>
      </c>
      <c r="P171" s="5">
        <f t="shared" si="20"/>
        <v>6.159341482956382E-4</v>
      </c>
      <c r="Q171" s="68">
        <f t="shared" si="21"/>
        <v>1.1971281383726939E-4</v>
      </c>
      <c r="R171" s="5">
        <f t="shared" si="22"/>
        <v>2.6387836581154289E-5</v>
      </c>
      <c r="S171" s="5">
        <f t="shared" si="23"/>
        <v>9.5881913365092331E-4</v>
      </c>
      <c r="T171" s="5">
        <f t="shared" si="23"/>
        <v>3.814768269600366E-3</v>
      </c>
      <c r="U171" s="71"/>
      <c r="V171" s="31"/>
      <c r="W171" s="77"/>
    </row>
    <row r="172" spans="2:23" x14ac:dyDescent="0.25">
      <c r="B172" s="9">
        <v>40907</v>
      </c>
      <c r="C172" s="11">
        <v>2.5099999999999997E-2</v>
      </c>
      <c r="D172" s="11">
        <v>2.9529999999999999E-3</v>
      </c>
      <c r="E172" s="11">
        <v>9.6428999999999994E-3</v>
      </c>
      <c r="F172" s="11">
        <v>7.7019000000000002E-3</v>
      </c>
      <c r="G172" s="11">
        <v>1.4429E-3</v>
      </c>
      <c r="H172" s="11">
        <v>3.1669999999999995E-4</v>
      </c>
      <c r="I172" s="11">
        <v>1.18E-2</v>
      </c>
      <c r="J172" s="11">
        <v>4.5749999999999999E-2</v>
      </c>
      <c r="K172" s="35"/>
      <c r="L172" s="10">
        <f t="shared" si="24"/>
        <v>40907</v>
      </c>
      <c r="M172" s="11">
        <f t="shared" si="17"/>
        <v>2.067982733513718E-3</v>
      </c>
      <c r="N172" s="11">
        <f t="shared" si="18"/>
        <v>2.4575089681588835E-4</v>
      </c>
      <c r="O172" s="11">
        <f t="shared" si="19"/>
        <v>8.0004519707532751E-4</v>
      </c>
      <c r="P172" s="11">
        <f t="shared" si="20"/>
        <v>6.3957042001683284E-4</v>
      </c>
      <c r="Q172" s="79">
        <f t="shared" si="21"/>
        <v>1.2016222057353865E-4</v>
      </c>
      <c r="R172" s="11">
        <f t="shared" si="22"/>
        <v>2.6387836581154289E-5</v>
      </c>
      <c r="S172" s="11">
        <f t="shared" si="23"/>
        <v>9.7805489035485138E-4</v>
      </c>
      <c r="T172" s="11">
        <f t="shared" si="23"/>
        <v>3.7348180609941828E-3</v>
      </c>
      <c r="U172" s="71"/>
      <c r="V172" s="31"/>
      <c r="W172" s="77"/>
    </row>
    <row r="173" spans="2:23" x14ac:dyDescent="0.25">
      <c r="B173" s="3">
        <v>40939</v>
      </c>
      <c r="C173" s="5">
        <v>2.2499999999999999E-2</v>
      </c>
      <c r="D173" s="5">
        <v>2.6474999999999997E-3</v>
      </c>
      <c r="E173" s="5">
        <v>6.5142999999999998E-3</v>
      </c>
      <c r="F173" s="5">
        <v>7.685E-3</v>
      </c>
      <c r="G173" s="5">
        <v>1.4429E-3</v>
      </c>
      <c r="H173" s="5">
        <v>4.5830000000000003E-4</v>
      </c>
      <c r="I173" s="5">
        <v>1.192E-2</v>
      </c>
      <c r="J173" s="5">
        <v>4.5700000000000005E-2</v>
      </c>
      <c r="K173" s="35"/>
      <c r="L173" s="4">
        <f t="shared" si="24"/>
        <v>40939</v>
      </c>
      <c r="M173" s="5">
        <f t="shared" si="17"/>
        <v>1.855937535336194E-3</v>
      </c>
      <c r="N173" s="5">
        <f t="shared" si="18"/>
        <v>2.2035773730744168E-4</v>
      </c>
      <c r="O173" s="5">
        <f t="shared" si="19"/>
        <v>5.4124422374579595E-4</v>
      </c>
      <c r="P173" s="5">
        <f t="shared" si="20"/>
        <v>6.3817194602955318E-4</v>
      </c>
      <c r="Q173" s="68">
        <f t="shared" si="21"/>
        <v>1.2016222057353865E-4</v>
      </c>
      <c r="R173" s="5">
        <f t="shared" si="22"/>
        <v>3.8183646696055007E-5</v>
      </c>
      <c r="S173" s="5">
        <f t="shared" si="23"/>
        <v>9.8794739526963937E-4</v>
      </c>
      <c r="T173" s="5">
        <f t="shared" si="23"/>
        <v>3.7308187111868563E-3</v>
      </c>
      <c r="U173" s="71"/>
      <c r="V173" s="31"/>
      <c r="W173" s="77"/>
    </row>
    <row r="174" spans="2:23" x14ac:dyDescent="0.25">
      <c r="B174" s="6">
        <v>40968</v>
      </c>
      <c r="C174" s="8">
        <v>2.2099999999999998E-2</v>
      </c>
      <c r="D174" s="8">
        <v>2.4350000000000001E-3</v>
      </c>
      <c r="E174" s="8">
        <v>4.8714000000000006E-3</v>
      </c>
      <c r="F174" s="8">
        <v>7.3819000000000003E-3</v>
      </c>
      <c r="G174" s="8">
        <v>1.4429E-3</v>
      </c>
      <c r="H174" s="8">
        <v>6.0829999999999999E-4</v>
      </c>
      <c r="I174" s="8">
        <v>1.188E-2</v>
      </c>
      <c r="J174" s="8">
        <v>4.5700000000000005E-2</v>
      </c>
      <c r="K174" s="35"/>
      <c r="L174" s="7">
        <f t="shared" si="24"/>
        <v>40968</v>
      </c>
      <c r="M174" s="8">
        <f t="shared" si="17"/>
        <v>1.8232713376404863E-3</v>
      </c>
      <c r="N174" s="8">
        <f t="shared" si="18"/>
        <v>2.0269055489530174E-4</v>
      </c>
      <c r="O174" s="8">
        <f t="shared" si="19"/>
        <v>4.050464361993189E-4</v>
      </c>
      <c r="P174" s="8">
        <f t="shared" si="20"/>
        <v>6.1308678793592364E-4</v>
      </c>
      <c r="Q174" s="80">
        <f t="shared" si="21"/>
        <v>1.2016222057353865E-4</v>
      </c>
      <c r="R174" s="8">
        <f t="shared" si="22"/>
        <v>5.0677539108923142E-5</v>
      </c>
      <c r="S174" s="8">
        <f t="shared" si="23"/>
        <v>9.8465001312098011E-4</v>
      </c>
      <c r="T174" s="8">
        <f t="shared" si="23"/>
        <v>3.7308187111868563E-3</v>
      </c>
      <c r="U174" s="71"/>
      <c r="V174" s="31"/>
      <c r="W174" s="77"/>
    </row>
    <row r="175" spans="2:23" x14ac:dyDescent="0.25">
      <c r="B175" s="3">
        <v>40998</v>
      </c>
      <c r="C175" s="5">
        <v>1.9099999999999999E-2</v>
      </c>
      <c r="D175" s="5">
        <v>2.4124999999999997E-3</v>
      </c>
      <c r="E175" s="5">
        <v>3.6214000000000003E-3</v>
      </c>
      <c r="F175" s="5">
        <v>6.9599999999999992E-3</v>
      </c>
      <c r="G175" s="5">
        <v>1.4429E-3</v>
      </c>
      <c r="H175" s="5">
        <v>7.6670000000000004E-4</v>
      </c>
      <c r="I175" s="5">
        <v>1.1619999999999998E-2</v>
      </c>
      <c r="J175" s="5">
        <v>4.7E-2</v>
      </c>
      <c r="K175" s="35"/>
      <c r="L175" s="4">
        <f t="shared" si="24"/>
        <v>40998</v>
      </c>
      <c r="M175" s="5">
        <f t="shared" si="17"/>
        <v>1.5779006482814495E-3</v>
      </c>
      <c r="N175" s="5">
        <f t="shared" si="18"/>
        <v>2.0081971106211682E-4</v>
      </c>
      <c r="O175" s="5">
        <f t="shared" si="19"/>
        <v>3.0128358671444033E-4</v>
      </c>
      <c r="P175" s="5">
        <f t="shared" si="20"/>
        <v>5.7815798569582633E-4</v>
      </c>
      <c r="Q175" s="68">
        <f t="shared" si="21"/>
        <v>1.2016222057353865E-4</v>
      </c>
      <c r="R175" s="5">
        <f t="shared" si="22"/>
        <v>6.3869225860324619E-5</v>
      </c>
      <c r="S175" s="5">
        <f t="shared" si="23"/>
        <v>9.6321411626254516E-4</v>
      </c>
      <c r="T175" s="5">
        <f t="shared" si="23"/>
        <v>3.8347448817659391E-3</v>
      </c>
      <c r="U175" s="71"/>
      <c r="V175" s="31"/>
      <c r="W175" s="77"/>
    </row>
    <row r="176" spans="2:23" x14ac:dyDescent="0.25">
      <c r="B176" s="6">
        <v>41029</v>
      </c>
      <c r="C176" s="8">
        <v>1.95E-2</v>
      </c>
      <c r="D176" s="8">
        <v>2.3874999999999999E-3</v>
      </c>
      <c r="E176" s="8">
        <v>3.4664000000000001E-3</v>
      </c>
      <c r="F176" s="8">
        <v>6.8562999999999992E-3</v>
      </c>
      <c r="G176" s="8">
        <v>1.4429E-3</v>
      </c>
      <c r="H176" s="8">
        <v>7.5000000000000002E-4</v>
      </c>
      <c r="I176" s="8">
        <v>1.141E-2</v>
      </c>
      <c r="J176" s="8">
        <v>4.3700000000000003E-2</v>
      </c>
      <c r="K176" s="35"/>
      <c r="L176" s="7">
        <f t="shared" si="24"/>
        <v>41029</v>
      </c>
      <c r="M176" s="8">
        <f t="shared" si="17"/>
        <v>1.6106549662961989E-3</v>
      </c>
      <c r="N176" s="8">
        <f t="shared" si="18"/>
        <v>1.9874095054506213E-4</v>
      </c>
      <c r="O176" s="8">
        <f t="shared" si="19"/>
        <v>2.8840873876623263E-4</v>
      </c>
      <c r="P176" s="8">
        <f t="shared" si="20"/>
        <v>5.6957068225749197E-4</v>
      </c>
      <c r="Q176" s="80">
        <f t="shared" si="21"/>
        <v>1.2016222057353865E-4</v>
      </c>
      <c r="R176" s="8">
        <f t="shared" si="22"/>
        <v>6.2478525914011485E-5</v>
      </c>
      <c r="S176" s="8">
        <f t="shared" si="23"/>
        <v>9.4589682014412091E-4</v>
      </c>
      <c r="T176" s="8">
        <f t="shared" si="23"/>
        <v>3.5707008042658028E-3</v>
      </c>
      <c r="U176" s="71"/>
      <c r="V176" s="31"/>
      <c r="W176" s="77"/>
    </row>
    <row r="177" spans="2:23" x14ac:dyDescent="0.25">
      <c r="B177" s="3">
        <v>41060</v>
      </c>
      <c r="C177" s="5">
        <v>1.9299999999999998E-2</v>
      </c>
      <c r="D177" s="5">
        <v>2.3874999999999999E-3</v>
      </c>
      <c r="E177" s="5">
        <v>3.3321000000000002E-3</v>
      </c>
      <c r="F177" s="5">
        <v>6.7000000000000002E-3</v>
      </c>
      <c r="G177" s="5">
        <v>1.4429E-3</v>
      </c>
      <c r="H177" s="5">
        <v>4.417E-4</v>
      </c>
      <c r="I177" s="5">
        <v>1.1129999999999999E-2</v>
      </c>
      <c r="J177" s="5">
        <v>3.9699999999999999E-2</v>
      </c>
      <c r="K177" s="35"/>
      <c r="L177" s="4">
        <f t="shared" si="24"/>
        <v>41060</v>
      </c>
      <c r="M177" s="5">
        <f t="shared" si="17"/>
        <v>1.5942792801031391E-3</v>
      </c>
      <c r="N177" s="5">
        <f t="shared" si="18"/>
        <v>1.9874095054506213E-4</v>
      </c>
      <c r="O177" s="5">
        <f t="shared" si="19"/>
        <v>2.7725183185656199E-4</v>
      </c>
      <c r="P177" s="5">
        <f t="shared" si="20"/>
        <v>5.5662608827478088E-4</v>
      </c>
      <c r="Q177" s="68">
        <f t="shared" si="21"/>
        <v>1.2016222057353865E-4</v>
      </c>
      <c r="R177" s="5">
        <f t="shared" si="22"/>
        <v>3.6800883741694435E-5</v>
      </c>
      <c r="S177" s="5">
        <f t="shared" si="23"/>
        <v>9.2280196420335692E-4</v>
      </c>
      <c r="T177" s="5">
        <f t="shared" si="23"/>
        <v>3.2496194358384578E-3</v>
      </c>
      <c r="U177" s="71"/>
      <c r="V177" s="31"/>
      <c r="W177" s="77"/>
    </row>
    <row r="178" spans="2:23" x14ac:dyDescent="0.25">
      <c r="B178" s="6">
        <v>41089</v>
      </c>
      <c r="C178" s="8">
        <v>1.95E-2</v>
      </c>
      <c r="D178" s="8">
        <v>2.4575E-3</v>
      </c>
      <c r="E178" s="8">
        <v>3.1929000000000003E-3</v>
      </c>
      <c r="F178" s="8">
        <v>6.1599999999999997E-3</v>
      </c>
      <c r="G178" s="8">
        <v>1.4285999999999999E-3</v>
      </c>
      <c r="H178" s="8">
        <v>3.7999999999999997E-4</v>
      </c>
      <c r="I178" s="8">
        <v>1.1080000000000001E-2</v>
      </c>
      <c r="J178" s="8">
        <v>3.9699999999999999E-2</v>
      </c>
      <c r="K178" s="35"/>
      <c r="L178" s="7">
        <f t="shared" si="24"/>
        <v>41089</v>
      </c>
      <c r="M178" s="8">
        <f t="shared" si="17"/>
        <v>1.6106549662961989E-3</v>
      </c>
      <c r="N178" s="8">
        <f t="shared" si="18"/>
        <v>2.0456136023661031E-4</v>
      </c>
      <c r="O178" s="8">
        <f t="shared" si="19"/>
        <v>2.6568641496882428E-4</v>
      </c>
      <c r="P178" s="8">
        <f t="shared" si="20"/>
        <v>5.1188970056981198E-4</v>
      </c>
      <c r="Q178" s="80">
        <f t="shared" si="21"/>
        <v>1.1897212010936187E-4</v>
      </c>
      <c r="R178" s="8">
        <f t="shared" si="22"/>
        <v>3.1661152727568975E-5</v>
      </c>
      <c r="S178" s="8">
        <f t="shared" si="23"/>
        <v>9.1867726589534016E-4</v>
      </c>
      <c r="T178" s="8">
        <f t="shared" si="23"/>
        <v>3.2496194358384578E-3</v>
      </c>
      <c r="U178" s="71"/>
      <c r="V178" s="31"/>
      <c r="W178" s="77"/>
    </row>
    <row r="179" spans="2:23" x14ac:dyDescent="0.25">
      <c r="B179" s="3">
        <v>41121</v>
      </c>
      <c r="C179" s="5">
        <v>1.8799999999999997E-2</v>
      </c>
      <c r="D179" s="5">
        <v>2.457E-3</v>
      </c>
      <c r="E179" s="5">
        <v>1.0070999999999999E-3</v>
      </c>
      <c r="F179" s="5">
        <v>5.5913000000000004E-3</v>
      </c>
      <c r="G179" s="5">
        <v>1.4285999999999999E-3</v>
      </c>
      <c r="H179" s="5">
        <v>2.0000000000000001E-4</v>
      </c>
      <c r="I179" s="5">
        <v>1.094E-2</v>
      </c>
      <c r="J179" s="5">
        <v>3.78E-2</v>
      </c>
      <c r="K179" s="35"/>
      <c r="L179" s="4">
        <f t="shared" si="24"/>
        <v>41121</v>
      </c>
      <c r="M179" s="5">
        <f t="shared" si="17"/>
        <v>1.5533271750713951E-3</v>
      </c>
      <c r="N179" s="5">
        <f t="shared" si="18"/>
        <v>2.0451978720270603E-4</v>
      </c>
      <c r="O179" s="5">
        <f t="shared" si="19"/>
        <v>8.3886286176282354E-5</v>
      </c>
      <c r="P179" s="5">
        <f t="shared" si="20"/>
        <v>4.6475185579097911E-4</v>
      </c>
      <c r="Q179" s="68">
        <f t="shared" si="21"/>
        <v>1.1897212010936187E-4</v>
      </c>
      <c r="R179" s="5">
        <f t="shared" si="22"/>
        <v>1.6665139084048874E-5</v>
      </c>
      <c r="S179" s="5">
        <f t="shared" si="23"/>
        <v>9.0712711583673666E-4</v>
      </c>
      <c r="T179" s="5">
        <f t="shared" si="23"/>
        <v>3.096708923229885E-3</v>
      </c>
      <c r="U179" s="71"/>
      <c r="V179" s="31"/>
      <c r="W179" s="77"/>
    </row>
    <row r="180" spans="2:23" x14ac:dyDescent="0.25">
      <c r="B180" s="6">
        <v>41152</v>
      </c>
      <c r="C180" s="8">
        <v>1.8600000000000002E-2</v>
      </c>
      <c r="D180" s="8">
        <v>2.3050000000000002E-3</v>
      </c>
      <c r="E180" s="8">
        <v>7.3569999999999994E-4</v>
      </c>
      <c r="F180" s="8">
        <v>5.3125000000000004E-3</v>
      </c>
      <c r="G180" s="8">
        <v>1.4086000000000001E-3</v>
      </c>
      <c r="H180" s="8">
        <v>1E-4</v>
      </c>
      <c r="I180" s="8">
        <v>1.089E-2</v>
      </c>
      <c r="J180" s="8">
        <v>3.7350000000000001E-2</v>
      </c>
      <c r="K180" s="35"/>
      <c r="L180" s="7">
        <f t="shared" si="24"/>
        <v>41152</v>
      </c>
      <c r="M180" s="8">
        <f t="shared" si="17"/>
        <v>1.5369411743291206E-3</v>
      </c>
      <c r="N180" s="8">
        <f t="shared" si="18"/>
        <v>1.9188070363340692E-4</v>
      </c>
      <c r="O180" s="8">
        <f t="shared" si="19"/>
        <v>6.1287670130472094E-5</v>
      </c>
      <c r="P180" s="8">
        <f t="shared" si="20"/>
        <v>4.4163402920593953E-4</v>
      </c>
      <c r="Q180" s="80">
        <f t="shared" si="21"/>
        <v>1.1730761780581744E-4</v>
      </c>
      <c r="R180" s="8">
        <f t="shared" si="22"/>
        <v>8.3329514133367866E-6</v>
      </c>
      <c r="S180" s="8">
        <f t="shared" si="23"/>
        <v>9.0300170690604808E-4</v>
      </c>
      <c r="T180" s="8">
        <f t="shared" si="23"/>
        <v>3.0604556910085456E-3</v>
      </c>
      <c r="U180" s="71"/>
      <c r="V180" s="31"/>
      <c r="W180" s="77"/>
    </row>
    <row r="181" spans="2:23" x14ac:dyDescent="0.25">
      <c r="B181" s="3">
        <v>41180</v>
      </c>
      <c r="C181" s="5">
        <v>1.83E-2</v>
      </c>
      <c r="D181" s="5">
        <v>2.1424999999999999E-3</v>
      </c>
      <c r="E181" s="5">
        <v>6.7140000000000006E-4</v>
      </c>
      <c r="F181" s="5">
        <v>5.1375000000000006E-3</v>
      </c>
      <c r="G181" s="5">
        <v>1.3943E-3</v>
      </c>
      <c r="H181" s="5">
        <v>8.9999999999999992E-5</v>
      </c>
      <c r="I181" s="5">
        <v>1.0794999999999999E-2</v>
      </c>
      <c r="J181" s="5">
        <v>3.6249999999999998E-2</v>
      </c>
      <c r="K181" s="35"/>
      <c r="L181" s="4">
        <f t="shared" si="24"/>
        <v>41180</v>
      </c>
      <c r="M181" s="5">
        <f t="shared" si="17"/>
        <v>1.5123566425381263E-3</v>
      </c>
      <c r="N181" s="5">
        <f t="shared" si="18"/>
        <v>1.7836658208247869E-4</v>
      </c>
      <c r="O181" s="5">
        <f t="shared" si="19"/>
        <v>5.5932790167911861E-5</v>
      </c>
      <c r="P181" s="5">
        <f t="shared" si="20"/>
        <v>4.2712019594848272E-4</v>
      </c>
      <c r="Q181" s="68">
        <f t="shared" si="21"/>
        <v>1.1611747997530841E-4</v>
      </c>
      <c r="R181" s="5">
        <f t="shared" si="22"/>
        <v>7.4996906427315935E-6</v>
      </c>
      <c r="S181" s="5">
        <f t="shared" si="23"/>
        <v>8.9516291460411956E-4</v>
      </c>
      <c r="T181" s="5">
        <f t="shared" si="23"/>
        <v>2.9717759528575804E-3</v>
      </c>
      <c r="U181" s="71"/>
      <c r="V181" s="31"/>
      <c r="W181" s="77"/>
    </row>
    <row r="182" spans="2:23" x14ac:dyDescent="0.25">
      <c r="B182" s="6">
        <v>41213</v>
      </c>
      <c r="C182" s="8">
        <v>1.7600000000000001E-2</v>
      </c>
      <c r="D182" s="8">
        <v>2.1199999999999999E-3</v>
      </c>
      <c r="E182" s="8">
        <v>5.8569999999999998E-4</v>
      </c>
      <c r="F182" s="8">
        <v>5.0000000000000001E-3</v>
      </c>
      <c r="G182" s="8">
        <v>1.3514E-3</v>
      </c>
      <c r="H182" s="8">
        <v>6.0000000000000002E-5</v>
      </c>
      <c r="I182" s="8">
        <v>1.069E-2</v>
      </c>
      <c r="J182" s="8">
        <v>3.3399999999999999E-2</v>
      </c>
      <c r="K182" s="35"/>
      <c r="L182" s="7">
        <f t="shared" si="24"/>
        <v>41213</v>
      </c>
      <c r="M182" s="8">
        <f t="shared" si="17"/>
        <v>1.4549669057570824E-3</v>
      </c>
      <c r="N182" s="8">
        <f t="shared" si="18"/>
        <v>1.7649523770213449E-4</v>
      </c>
      <c r="O182" s="8">
        <f t="shared" si="19"/>
        <v>4.8795235840337625E-5</v>
      </c>
      <c r="P182" s="8">
        <f t="shared" si="20"/>
        <v>4.1571484472902043E-4</v>
      </c>
      <c r="Q182" s="80">
        <f t="shared" si="21"/>
        <v>1.1254697300766558E-4</v>
      </c>
      <c r="R182" s="8">
        <f t="shared" si="22"/>
        <v>4.9998625053504497E-6</v>
      </c>
      <c r="S182" s="8">
        <f t="shared" si="23"/>
        <v>8.8649820052011385E-4</v>
      </c>
      <c r="T182" s="8">
        <f t="shared" si="23"/>
        <v>2.7416127712427407E-3</v>
      </c>
      <c r="U182" s="71"/>
      <c r="V182" s="31"/>
      <c r="W182" s="77"/>
    </row>
    <row r="183" spans="2:23" x14ac:dyDescent="0.25">
      <c r="B183" s="3">
        <v>41243</v>
      </c>
      <c r="C183" s="5">
        <v>1.8799999999999997E-2</v>
      </c>
      <c r="D183" s="5">
        <v>2.1449999999999998E-3</v>
      </c>
      <c r="E183" s="5">
        <v>5.5000000000000003E-4</v>
      </c>
      <c r="F183" s="5">
        <v>4.9624999999999999E-3</v>
      </c>
      <c r="G183" s="5">
        <v>1.3370999999999999E-3</v>
      </c>
      <c r="H183" s="5">
        <v>5.0000000000000002E-5</v>
      </c>
      <c r="I183" s="5">
        <v>1.0620000000000001E-2</v>
      </c>
      <c r="J183" s="5">
        <v>3.2250000000000001E-2</v>
      </c>
      <c r="K183" s="35"/>
      <c r="L183" s="4">
        <f t="shared" si="24"/>
        <v>41243</v>
      </c>
      <c r="M183" s="5">
        <f t="shared" si="17"/>
        <v>1.5533271750713951E-3</v>
      </c>
      <c r="N183" s="5">
        <f t="shared" si="18"/>
        <v>1.7857450685854204E-4</v>
      </c>
      <c r="O183" s="5">
        <f t="shared" si="19"/>
        <v>4.5821783572153052E-5</v>
      </c>
      <c r="P183" s="5">
        <f t="shared" si="20"/>
        <v>4.12604046145848E-4</v>
      </c>
      <c r="Q183" s="68">
        <f t="shared" si="21"/>
        <v>1.1135677285811774E-4</v>
      </c>
      <c r="R183" s="5">
        <f t="shared" si="22"/>
        <v>4.166571183628065E-6</v>
      </c>
      <c r="S183" s="5">
        <f t="shared" si="23"/>
        <v>8.8072126603133682E-4</v>
      </c>
      <c r="T183" s="5">
        <f t="shared" si="23"/>
        <v>2.648575109462703E-3</v>
      </c>
      <c r="U183" s="71"/>
      <c r="V183" s="31"/>
      <c r="W183" s="77"/>
    </row>
    <row r="184" spans="2:23" x14ac:dyDescent="0.25">
      <c r="B184" s="9">
        <v>41274</v>
      </c>
      <c r="C184" s="11">
        <v>1.77E-2</v>
      </c>
      <c r="D184" s="11">
        <v>2.0869999999999999E-3</v>
      </c>
      <c r="E184" s="11">
        <v>5.2139999999999999E-4</v>
      </c>
      <c r="F184" s="11">
        <v>4.9313000000000004E-3</v>
      </c>
      <c r="G184" s="11">
        <v>1.3086E-3</v>
      </c>
      <c r="H184" s="11">
        <v>-8.0000000000000007E-5</v>
      </c>
      <c r="I184" s="11">
        <v>1.0540000000000001E-2</v>
      </c>
      <c r="J184" s="11">
        <v>3.2899999999999999E-2</v>
      </c>
      <c r="K184" s="35"/>
      <c r="L184" s="10">
        <f t="shared" si="24"/>
        <v>41274</v>
      </c>
      <c r="M184" s="11">
        <f t="shared" si="17"/>
        <v>1.4631676547709471E-3</v>
      </c>
      <c r="N184" s="11">
        <f t="shared" si="18"/>
        <v>1.7375052960755255E-4</v>
      </c>
      <c r="O184" s="11">
        <f t="shared" si="19"/>
        <v>4.3439619993757006E-5</v>
      </c>
      <c r="P184" s="11">
        <f t="shared" si="20"/>
        <v>4.1001578063060151E-4</v>
      </c>
      <c r="Q184" s="79">
        <f t="shared" si="21"/>
        <v>1.0898464916642148E-4</v>
      </c>
      <c r="R184" s="11">
        <f t="shared" si="22"/>
        <v>-6.6669111236095091E-6</v>
      </c>
      <c r="S184" s="11">
        <f t="shared" si="23"/>
        <v>8.7411860603769931E-4</v>
      </c>
      <c r="T184" s="11">
        <f t="shared" si="23"/>
        <v>2.7011732814758993E-3</v>
      </c>
      <c r="U184" s="71"/>
      <c r="V184" s="31"/>
      <c r="W184" s="77"/>
    </row>
    <row r="185" spans="2:23" x14ac:dyDescent="0.25">
      <c r="B185" s="3">
        <v>41305</v>
      </c>
      <c r="C185" s="5">
        <v>1.83E-2</v>
      </c>
      <c r="D185" s="5">
        <v>1.9970000000000001E-3</v>
      </c>
      <c r="E185" s="5">
        <v>5.5710000000000004E-4</v>
      </c>
      <c r="F185" s="5">
        <v>4.9249999999999997E-3</v>
      </c>
      <c r="G185" s="5">
        <v>1.2943E-3</v>
      </c>
      <c r="H185" s="5">
        <v>3.0000000000000001E-5</v>
      </c>
      <c r="I185" s="5">
        <v>1.048E-2</v>
      </c>
      <c r="J185" s="5">
        <v>3.0249999999999999E-2</v>
      </c>
      <c r="K185" s="35"/>
      <c r="L185" s="4">
        <f t="shared" si="24"/>
        <v>41305</v>
      </c>
      <c r="M185" s="5">
        <f t="shared" si="17"/>
        <v>1.5123566425381263E-3</v>
      </c>
      <c r="N185" s="5">
        <f t="shared" si="18"/>
        <v>1.6626454093482401E-4</v>
      </c>
      <c r="O185" s="5">
        <f t="shared" si="19"/>
        <v>4.6413150174062778E-5</v>
      </c>
      <c r="P185" s="5">
        <f t="shared" si="20"/>
        <v>4.0949314115512614E-4</v>
      </c>
      <c r="Q185" s="68">
        <f t="shared" si="21"/>
        <v>1.0779440238217752E-4</v>
      </c>
      <c r="R185" s="5">
        <f t="shared" si="22"/>
        <v>2.4999656256241565E-6</v>
      </c>
      <c r="S185" s="5">
        <f t="shared" si="23"/>
        <v>8.6916629659605782E-4</v>
      </c>
      <c r="T185" s="5">
        <f t="shared" si="23"/>
        <v>2.486543938297725E-3</v>
      </c>
      <c r="U185" s="71"/>
      <c r="V185" s="31"/>
      <c r="W185" s="77"/>
    </row>
    <row r="186" spans="2:23" x14ac:dyDescent="0.25">
      <c r="B186" s="6">
        <v>41333</v>
      </c>
      <c r="C186" s="8">
        <v>1.72E-2</v>
      </c>
      <c r="D186" s="8">
        <v>2.0369999999999997E-3</v>
      </c>
      <c r="E186" s="8">
        <v>5.5710000000000004E-4</v>
      </c>
      <c r="F186" s="8">
        <v>4.9249999999999997E-3</v>
      </c>
      <c r="G186" s="8">
        <v>1.2570999999999999E-3</v>
      </c>
      <c r="H186" s="8">
        <v>-1.0000000000000001E-5</v>
      </c>
      <c r="I186" s="8">
        <v>1.0500000000000001E-2</v>
      </c>
      <c r="J186" s="8">
        <v>3.0550000000000001E-2</v>
      </c>
      <c r="K186" s="35"/>
      <c r="L186" s="7">
        <f t="shared" si="24"/>
        <v>41333</v>
      </c>
      <c r="M186" s="8">
        <f t="shared" si="17"/>
        <v>1.422156520640705E-3</v>
      </c>
      <c r="N186" s="8">
        <f t="shared" si="18"/>
        <v>1.6959172310260229E-4</v>
      </c>
      <c r="O186" s="8">
        <f t="shared" si="19"/>
        <v>4.6413150174062778E-5</v>
      </c>
      <c r="P186" s="8">
        <f t="shared" si="20"/>
        <v>4.0949314115512614E-4</v>
      </c>
      <c r="Q186" s="80">
        <f t="shared" si="21"/>
        <v>1.0469802306967146E-4</v>
      </c>
      <c r="R186" s="8">
        <f t="shared" si="22"/>
        <v>-8.3333715283906429E-7</v>
      </c>
      <c r="S186" s="8">
        <f t="shared" si="23"/>
        <v>8.7081709635938864E-4</v>
      </c>
      <c r="T186" s="8">
        <f t="shared" si="23"/>
        <v>2.5108669854758681E-3</v>
      </c>
      <c r="U186" s="71"/>
      <c r="V186" s="31"/>
      <c r="W186" s="77"/>
    </row>
    <row r="187" spans="2:23" x14ac:dyDescent="0.25">
      <c r="B187" s="3">
        <v>41362</v>
      </c>
      <c r="C187" s="5">
        <v>1.84E-2</v>
      </c>
      <c r="D187" s="5">
        <v>2.0369999999999997E-3</v>
      </c>
      <c r="E187" s="5">
        <v>6.1430000000000002E-4</v>
      </c>
      <c r="F187" s="5">
        <v>4.9624999999999999E-3</v>
      </c>
      <c r="G187" s="5">
        <v>1.2428999999999999E-3</v>
      </c>
      <c r="H187" s="5">
        <v>-1.0000000000000001E-5</v>
      </c>
      <c r="I187" s="5">
        <v>1.048E-2</v>
      </c>
      <c r="J187" s="5">
        <v>3.0350000000000002E-2</v>
      </c>
      <c r="K187" s="35"/>
      <c r="L187" s="4">
        <f t="shared" si="24"/>
        <v>41362</v>
      </c>
      <c r="M187" s="5">
        <f t="shared" si="17"/>
        <v>1.5205522240770986E-3</v>
      </c>
      <c r="N187" s="5">
        <f t="shared" si="18"/>
        <v>1.6959172310260229E-4</v>
      </c>
      <c r="O187" s="5">
        <f t="shared" si="19"/>
        <v>5.117725909387083E-5</v>
      </c>
      <c r="P187" s="5">
        <f t="shared" si="20"/>
        <v>4.12604046145848E-4</v>
      </c>
      <c r="Q187" s="68">
        <f t="shared" si="21"/>
        <v>1.0351604401681591E-4</v>
      </c>
      <c r="R187" s="5">
        <f t="shared" si="22"/>
        <v>-8.3333715283906429E-7</v>
      </c>
      <c r="S187" s="5">
        <f t="shared" si="23"/>
        <v>8.6916629659605782E-4</v>
      </c>
      <c r="T187" s="5">
        <f t="shared" si="23"/>
        <v>2.4946523419902E-3</v>
      </c>
      <c r="U187" s="71"/>
      <c r="V187" s="31"/>
      <c r="W187" s="77"/>
    </row>
    <row r="188" spans="2:23" x14ac:dyDescent="0.25">
      <c r="B188" s="6">
        <v>41394</v>
      </c>
      <c r="C188" s="12">
        <v>1.7399999999999999E-2</v>
      </c>
      <c r="D188" s="12">
        <v>1.9819999999999998E-3</v>
      </c>
      <c r="E188" s="12">
        <v>5.9290000000000005E-4</v>
      </c>
      <c r="F188" s="12">
        <v>4.9125000000000002E-3</v>
      </c>
      <c r="G188" s="81">
        <v>1.2143E-3</v>
      </c>
      <c r="H188" s="12">
        <v>-1.0000000000000001E-5</v>
      </c>
      <c r="I188" s="12">
        <v>1.048E-2</v>
      </c>
      <c r="J188" s="12">
        <v>3.0249999999999999E-2</v>
      </c>
      <c r="K188" s="69"/>
      <c r="L188" s="7">
        <f t="shared" si="24"/>
        <v>41394</v>
      </c>
      <c r="M188" s="8">
        <f t="shared" si="17"/>
        <v>1.4385631912894326E-3</v>
      </c>
      <c r="N188" s="8">
        <f t="shared" si="18"/>
        <v>1.6501681623215525E-4</v>
      </c>
      <c r="O188" s="8">
        <f t="shared" si="19"/>
        <v>4.9394911908251515E-5</v>
      </c>
      <c r="P188" s="8">
        <f t="shared" si="20"/>
        <v>4.0845614917750517E-4</v>
      </c>
      <c r="Q188" s="80">
        <f t="shared" si="21"/>
        <v>1.0113539167644348E-4</v>
      </c>
      <c r="R188" s="8">
        <f t="shared" si="22"/>
        <v>-8.3333715283906429E-7</v>
      </c>
      <c r="S188" s="8">
        <f t="shared" si="23"/>
        <v>8.6916629659605782E-4</v>
      </c>
      <c r="T188" s="8">
        <f t="shared" si="23"/>
        <v>2.486543938297725E-3</v>
      </c>
      <c r="U188" s="72"/>
      <c r="V188" s="31"/>
      <c r="W188" s="77"/>
    </row>
    <row r="189" spans="2:23" x14ac:dyDescent="0.25">
      <c r="B189" s="3">
        <v>41425</v>
      </c>
      <c r="C189" s="13">
        <v>1.66E-2</v>
      </c>
      <c r="D189" s="13">
        <v>1.9428000000000002E-3</v>
      </c>
      <c r="E189" s="13">
        <v>5.7859999999999997E-4</v>
      </c>
      <c r="F189" s="13">
        <v>4.9249999999999997E-3</v>
      </c>
      <c r="G189" s="82">
        <v>1.2014E-3</v>
      </c>
      <c r="H189" s="13">
        <v>-1.0000000000000001E-5</v>
      </c>
      <c r="I189" s="13">
        <v>1.052E-2</v>
      </c>
      <c r="J189" s="13">
        <v>2.8050000000000002E-2</v>
      </c>
      <c r="K189" s="69"/>
      <c r="L189" s="4">
        <f t="shared" si="24"/>
        <v>41425</v>
      </c>
      <c r="M189" s="5">
        <f t="shared" si="17"/>
        <v>1.3729187604631932E-3</v>
      </c>
      <c r="N189" s="5">
        <f t="shared" si="18"/>
        <v>1.6175601483281454E-4</v>
      </c>
      <c r="O189" s="5">
        <f t="shared" si="19"/>
        <v>4.820388473314452E-5</v>
      </c>
      <c r="P189" s="5">
        <f t="shared" si="20"/>
        <v>4.0949314115512614E-4</v>
      </c>
      <c r="Q189" s="68">
        <f t="shared" si="21"/>
        <v>1.0006158053577074E-4</v>
      </c>
      <c r="R189" s="5">
        <f t="shared" si="22"/>
        <v>-8.3333715283906429E-7</v>
      </c>
      <c r="S189" s="5">
        <f t="shared" si="23"/>
        <v>8.7246786617289906E-4</v>
      </c>
      <c r="T189" s="5">
        <f t="shared" si="23"/>
        <v>2.3079762848781105E-3</v>
      </c>
      <c r="U189" s="72"/>
      <c r="V189" s="31"/>
      <c r="W189" s="77"/>
    </row>
    <row r="190" spans="2:23" x14ac:dyDescent="0.25">
      <c r="B190" s="6">
        <v>41453</v>
      </c>
      <c r="C190" s="12">
        <v>1.55E-2</v>
      </c>
      <c r="D190" s="12">
        <v>1.9464999999999999E-3</v>
      </c>
      <c r="E190" s="12">
        <v>7.000000000000001E-4</v>
      </c>
      <c r="F190" s="12">
        <v>4.9313000000000004E-3</v>
      </c>
      <c r="G190" s="81">
        <v>1.1714E-3</v>
      </c>
      <c r="H190" s="12">
        <v>-3.0000000000000001E-5</v>
      </c>
      <c r="I190" s="12">
        <v>1.0749999999999999E-2</v>
      </c>
      <c r="J190" s="12">
        <v>2.8750000000000001E-2</v>
      </c>
      <c r="K190" s="69"/>
      <c r="L190" s="7">
        <f t="shared" si="24"/>
        <v>41453</v>
      </c>
      <c r="M190" s="8">
        <f t="shared" si="17"/>
        <v>1.2825803067024744E-3</v>
      </c>
      <c r="N190" s="8">
        <f t="shared" si="18"/>
        <v>1.6206379955496786E-4</v>
      </c>
      <c r="O190" s="8">
        <f t="shared" si="19"/>
        <v>5.8314626421251958E-5</v>
      </c>
      <c r="P190" s="8">
        <f t="shared" si="20"/>
        <v>4.1001578063060151E-4</v>
      </c>
      <c r="Q190" s="80">
        <f t="shared" si="21"/>
        <v>9.7564296281271723E-5</v>
      </c>
      <c r="R190" s="8">
        <f t="shared" si="22"/>
        <v>-2.5000343756298449E-6</v>
      </c>
      <c r="S190" s="8">
        <f t="shared" si="23"/>
        <v>8.9144956674491738E-4</v>
      </c>
      <c r="T190" s="8">
        <f t="shared" si="23"/>
        <v>2.3648312302244623E-3</v>
      </c>
      <c r="U190" s="72"/>
      <c r="V190" s="31"/>
      <c r="W190" s="77"/>
    </row>
    <row r="191" spans="2:23" x14ac:dyDescent="0.25">
      <c r="B191" s="3">
        <v>41486</v>
      </c>
      <c r="C191" s="13">
        <v>1.6399999999999998E-2</v>
      </c>
      <c r="D191" s="13">
        <v>1.8673000000000001E-3</v>
      </c>
      <c r="E191" s="13">
        <v>8.0000000000000004E-4</v>
      </c>
      <c r="F191" s="13">
        <v>4.9062999999999997E-3</v>
      </c>
      <c r="G191" s="82">
        <v>1.1570999999999999E-3</v>
      </c>
      <c r="H191" s="13">
        <v>-3.0000000000000001E-5</v>
      </c>
      <c r="I191" s="13">
        <v>1.0449999999999999E-2</v>
      </c>
      <c r="J191" s="13">
        <v>2.7400000000000001E-2</v>
      </c>
      <c r="K191" s="69"/>
      <c r="L191" s="4">
        <f t="shared" si="24"/>
        <v>41486</v>
      </c>
      <c r="M191" s="5">
        <f t="shared" si="17"/>
        <v>1.3565002539421833E-3</v>
      </c>
      <c r="N191" s="5">
        <f t="shared" si="18"/>
        <v>1.5547531525306191E-4</v>
      </c>
      <c r="O191" s="5">
        <f t="shared" si="19"/>
        <v>6.6642234708869097E-5</v>
      </c>
      <c r="P191" s="5">
        <f t="shared" si="20"/>
        <v>4.0794179676972853E-4</v>
      </c>
      <c r="Q191" s="68">
        <f t="shared" si="21"/>
        <v>9.6373899978630106E-5</v>
      </c>
      <c r="R191" s="5">
        <f t="shared" si="22"/>
        <v>-2.5000343756298449E-6</v>
      </c>
      <c r="S191" s="5">
        <f t="shared" si="23"/>
        <v>8.6669004079253931E-4</v>
      </c>
      <c r="T191" s="5">
        <f t="shared" si="23"/>
        <v>2.2551506231971441E-3</v>
      </c>
      <c r="U191" s="72"/>
      <c r="V191" s="31"/>
      <c r="W191" s="77"/>
    </row>
    <row r="192" spans="2:23" x14ac:dyDescent="0.25">
      <c r="B192" s="6">
        <v>41516</v>
      </c>
      <c r="C192" s="12">
        <v>1.6299999999999999E-2</v>
      </c>
      <c r="D192" s="12">
        <v>1.8205999999999999E-3</v>
      </c>
      <c r="E192" s="12">
        <v>8.3570000000000009E-4</v>
      </c>
      <c r="F192" s="12">
        <v>4.9188000000000001E-3</v>
      </c>
      <c r="G192" s="81">
        <v>1.1643000000000001E-3</v>
      </c>
      <c r="H192" s="12">
        <v>-3.0000000000000001E-5</v>
      </c>
      <c r="I192" s="12">
        <v>1.0449999999999999E-2</v>
      </c>
      <c r="J192" s="12">
        <v>2.5750000000000002E-2</v>
      </c>
      <c r="K192" s="69"/>
      <c r="L192" s="7">
        <f t="shared" si="24"/>
        <v>41516</v>
      </c>
      <c r="M192" s="8">
        <f t="shared" si="17"/>
        <v>1.3482898900922802E-3</v>
      </c>
      <c r="N192" s="8">
        <f t="shared" si="18"/>
        <v>1.5159021501798264E-4</v>
      </c>
      <c r="O192" s="8">
        <f t="shared" si="19"/>
        <v>6.9615006110579358E-5</v>
      </c>
      <c r="P192" s="8">
        <f t="shared" si="20"/>
        <v>4.0897879461221365E-4</v>
      </c>
      <c r="Q192" s="80">
        <f t="shared" si="21"/>
        <v>9.6973262303068353E-5</v>
      </c>
      <c r="R192" s="8">
        <f t="shared" si="22"/>
        <v>-2.5000343756298449E-6</v>
      </c>
      <c r="S192" s="8">
        <f t="shared" si="23"/>
        <v>8.6669004079253931E-4</v>
      </c>
      <c r="T192" s="8">
        <f t="shared" si="23"/>
        <v>2.1209169976863507E-3</v>
      </c>
      <c r="U192" s="72"/>
      <c r="V192" s="31"/>
      <c r="W192" s="77"/>
    </row>
    <row r="193" spans="2:23" x14ac:dyDescent="0.25">
      <c r="B193" s="3">
        <v>41547</v>
      </c>
      <c r="C193" s="13">
        <v>1.61E-2</v>
      </c>
      <c r="D193" s="13">
        <v>1.7885000000000002E-3</v>
      </c>
      <c r="E193" s="13">
        <v>8.5709999999999996E-4</v>
      </c>
      <c r="F193" s="13">
        <v>4.9125000000000002E-3</v>
      </c>
      <c r="G193" s="82">
        <v>1.15E-3</v>
      </c>
      <c r="H193" s="13">
        <v>-3.0000000000000001E-5</v>
      </c>
      <c r="I193" s="13">
        <v>1.0249999999999999E-2</v>
      </c>
      <c r="J193" s="13">
        <v>2.5750000000000002E-2</v>
      </c>
      <c r="K193" s="69"/>
      <c r="L193" s="4">
        <f t="shared" si="24"/>
        <v>41547</v>
      </c>
      <c r="M193" s="5">
        <f t="shared" si="17"/>
        <v>1.3318669405149031E-3</v>
      </c>
      <c r="N193" s="5">
        <f t="shared" si="18"/>
        <v>1.4891963228591543E-4</v>
      </c>
      <c r="O193" s="5">
        <f t="shared" si="19"/>
        <v>7.1396956936586875E-5</v>
      </c>
      <c r="P193" s="5">
        <f t="shared" si="20"/>
        <v>4.0845614917750517E-4</v>
      </c>
      <c r="Q193" s="68">
        <f t="shared" si="21"/>
        <v>9.578285826195021E-5</v>
      </c>
      <c r="R193" s="5">
        <f t="shared" si="22"/>
        <v>-2.5000343756298449E-6</v>
      </c>
      <c r="S193" s="5">
        <f t="shared" si="23"/>
        <v>8.5017994629987825E-4</v>
      </c>
      <c r="T193" s="5">
        <f t="shared" si="23"/>
        <v>2.1209169976863507E-3</v>
      </c>
      <c r="U193" s="72"/>
      <c r="V193" s="31"/>
      <c r="W193" s="77"/>
    </row>
    <row r="194" spans="2:23" x14ac:dyDescent="0.25">
      <c r="B194" s="6">
        <v>41578</v>
      </c>
      <c r="C194" s="12">
        <v>1.5800000000000002E-2</v>
      </c>
      <c r="D194" s="12">
        <v>1.6800000000000001E-3</v>
      </c>
      <c r="E194" s="12">
        <v>9.6429999999999997E-4</v>
      </c>
      <c r="F194" s="12">
        <v>4.8780999999999998E-3</v>
      </c>
      <c r="G194" s="81">
        <v>1.0928999999999999E-3</v>
      </c>
      <c r="H194" s="12">
        <v>-5.0000000000000002E-5</v>
      </c>
      <c r="I194" s="12">
        <v>1.0449999999999999E-2</v>
      </c>
      <c r="J194" s="12">
        <v>2.6249999999999999E-2</v>
      </c>
      <c r="K194" s="69"/>
      <c r="L194" s="7">
        <f t="shared" si="24"/>
        <v>41578</v>
      </c>
      <c r="M194" s="8">
        <f t="shared" si="17"/>
        <v>1.3072269593599195E-3</v>
      </c>
      <c r="N194" s="8">
        <f t="shared" si="18"/>
        <v>1.3989231556377213E-4</v>
      </c>
      <c r="O194" s="8">
        <f t="shared" si="19"/>
        <v>8.0322839159041592E-5</v>
      </c>
      <c r="P194" s="8">
        <f t="shared" si="20"/>
        <v>4.0560228620889482E-4</v>
      </c>
      <c r="Q194" s="80">
        <f t="shared" si="21"/>
        <v>9.1029411222853795E-5</v>
      </c>
      <c r="R194" s="8">
        <f t="shared" si="22"/>
        <v>-4.1667621558660883E-6</v>
      </c>
      <c r="S194" s="8">
        <f t="shared" si="23"/>
        <v>8.6669004079253931E-4</v>
      </c>
      <c r="T194" s="8">
        <f t="shared" si="23"/>
        <v>2.1616147432015342E-3</v>
      </c>
      <c r="U194" s="72"/>
      <c r="V194" s="31"/>
      <c r="W194" s="77"/>
    </row>
    <row r="195" spans="2:23" x14ac:dyDescent="0.25">
      <c r="B195" s="3">
        <v>41607</v>
      </c>
      <c r="C195" s="13">
        <v>1.6399999999999998E-2</v>
      </c>
      <c r="D195" s="13">
        <v>1.6825000000000002E-3</v>
      </c>
      <c r="E195" s="13">
        <v>1.3143E-3</v>
      </c>
      <c r="F195" s="13">
        <v>4.8812999999999999E-3</v>
      </c>
      <c r="G195" s="82">
        <v>1.1142999999999999E-3</v>
      </c>
      <c r="H195" s="13">
        <v>-7.0000000000000007E-5</v>
      </c>
      <c r="I195" s="13">
        <v>1.035E-2</v>
      </c>
      <c r="J195" s="13">
        <v>2.4649999999999998E-2</v>
      </c>
      <c r="K195" s="69"/>
      <c r="L195" s="4">
        <f t="shared" si="24"/>
        <v>41607</v>
      </c>
      <c r="M195" s="5">
        <f t="shared" si="17"/>
        <v>1.3565002539421833E-3</v>
      </c>
      <c r="N195" s="5">
        <f t="shared" si="18"/>
        <v>1.4010032834144148E-4</v>
      </c>
      <c r="O195" s="5">
        <f t="shared" si="19"/>
        <v>1.0945907885595574E-4</v>
      </c>
      <c r="P195" s="5">
        <f t="shared" si="20"/>
        <v>4.0586776561180038E-4</v>
      </c>
      <c r="Q195" s="68">
        <f t="shared" si="21"/>
        <v>9.2810942382781647E-5</v>
      </c>
      <c r="R195" s="5">
        <f t="shared" si="22"/>
        <v>-5.8335204944359731E-6</v>
      </c>
      <c r="S195" s="5">
        <f t="shared" si="23"/>
        <v>8.5843536802676645E-4</v>
      </c>
      <c r="T195" s="5">
        <f t="shared" si="23"/>
        <v>2.0313179085480471E-3</v>
      </c>
      <c r="U195" s="72"/>
      <c r="V195" s="31"/>
      <c r="W195" s="77"/>
    </row>
    <row r="196" spans="2:23" x14ac:dyDescent="0.25">
      <c r="B196" s="9">
        <v>41639</v>
      </c>
      <c r="C196" s="11">
        <v>1.6200000000000003E-2</v>
      </c>
      <c r="D196" s="11">
        <v>1.6769999999999999E-3</v>
      </c>
      <c r="E196" s="11">
        <v>2.0143000000000001E-3</v>
      </c>
      <c r="F196" s="11">
        <v>4.8938000000000002E-3</v>
      </c>
      <c r="G196" s="11">
        <v>1.0857E-3</v>
      </c>
      <c r="H196" s="11">
        <v>-5.0000000000000002E-5</v>
      </c>
      <c r="I196" s="11">
        <v>1.0449999999999999E-2</v>
      </c>
      <c r="J196" s="11">
        <v>2.6249999999999999E-2</v>
      </c>
      <c r="K196" s="35"/>
      <c r="L196" s="10">
        <f t="shared" si="24"/>
        <v>41639</v>
      </c>
      <c r="M196" s="11">
        <f t="shared" si="17"/>
        <v>1.3400787856630014E-3</v>
      </c>
      <c r="N196" s="11">
        <f t="shared" si="18"/>
        <v>1.396426996023159E-4</v>
      </c>
      <c r="O196" s="11">
        <f t="shared" si="19"/>
        <v>1.6770356216389004E-4</v>
      </c>
      <c r="P196" s="11">
        <f t="shared" si="20"/>
        <v>4.069047871029241E-4</v>
      </c>
      <c r="Q196" s="79">
        <f t="shared" si="21"/>
        <v>9.0430009713093895E-5</v>
      </c>
      <c r="R196" s="11">
        <f t="shared" si="22"/>
        <v>-4.1667621558660883E-6</v>
      </c>
      <c r="S196" s="11">
        <f t="shared" si="23"/>
        <v>8.6669004079253931E-4</v>
      </c>
      <c r="T196" s="11">
        <f t="shared" si="23"/>
        <v>2.1616147432015342E-3</v>
      </c>
      <c r="U196" s="71"/>
      <c r="V196" s="31"/>
      <c r="W196" s="77"/>
    </row>
    <row r="197" spans="2:23" x14ac:dyDescent="0.25">
      <c r="B197" s="3">
        <v>41670</v>
      </c>
      <c r="C197" s="5">
        <v>1.6200000000000003E-2</v>
      </c>
      <c r="D197" s="5">
        <v>1.565E-3</v>
      </c>
      <c r="E197" s="5">
        <v>2.0070999999999999E-3</v>
      </c>
      <c r="F197" s="5">
        <v>4.8374999999999998E-3</v>
      </c>
      <c r="G197" s="5">
        <v>1.0713999999999999E-3</v>
      </c>
      <c r="H197" s="5">
        <v>-6.0000000000000002E-5</v>
      </c>
      <c r="I197" s="5">
        <v>1.0749999999999999E-2</v>
      </c>
      <c r="J197" s="5">
        <v>2.605E-2</v>
      </c>
      <c r="K197" s="35"/>
      <c r="L197" s="4">
        <f t="shared" si="24"/>
        <v>41670</v>
      </c>
      <c r="M197" s="5">
        <f t="shared" ref="M197:M247" si="25">(1+C197)^(1/12)-1</f>
        <v>1.3400787856630014E-3</v>
      </c>
      <c r="N197" s="5">
        <f t="shared" ref="N197:N247" si="26">(1+D197)^(1/12)-1</f>
        <v>1.3032321330563867E-4</v>
      </c>
      <c r="O197" s="5">
        <f t="shared" ref="O197:O247" si="27">(1+E197)^(1/12)-1</f>
        <v>1.6710466592217976E-4</v>
      </c>
      <c r="P197" s="5">
        <f t="shared" ref="P197:P247" si="28">(1+F197)^(1/12)-1</f>
        <v>4.0223394899396858E-4</v>
      </c>
      <c r="Q197" s="68">
        <f t="shared" ref="Q197:Q247" si="29">(1+G197)^(1/12)-1</f>
        <v>8.9239519996064942E-5</v>
      </c>
      <c r="R197" s="5">
        <f t="shared" ref="R197:R247" si="30">(1+H197)^(1/12)-1</f>
        <v>-5.000137505262181E-6</v>
      </c>
      <c r="S197" s="5">
        <f t="shared" ref="S197:T247" si="31">(1+I197)^(1/12)-1</f>
        <v>8.9144956674491738E-4</v>
      </c>
      <c r="T197" s="5">
        <f t="shared" si="31"/>
        <v>2.1453378265805512E-3</v>
      </c>
      <c r="U197" s="71"/>
      <c r="V197" s="31"/>
      <c r="W197" s="77"/>
    </row>
    <row r="198" spans="2:23" x14ac:dyDescent="0.25">
      <c r="B198" s="6">
        <v>41698</v>
      </c>
      <c r="C198" s="8">
        <v>1.6200000000000003E-2</v>
      </c>
      <c r="D198" s="8">
        <v>1.555E-3</v>
      </c>
      <c r="E198" s="8">
        <v>1.9713999999999999E-3</v>
      </c>
      <c r="F198" s="8">
        <v>4.8249999999999994E-3</v>
      </c>
      <c r="G198" s="8">
        <v>1.0356999999999999E-3</v>
      </c>
      <c r="H198" s="8">
        <v>-7.0000000000000007E-5</v>
      </c>
      <c r="I198" s="8">
        <v>1.0049999999999998E-2</v>
      </c>
      <c r="J198" s="8">
        <v>2.605E-2</v>
      </c>
      <c r="K198" s="35"/>
      <c r="L198" s="7">
        <f t="shared" si="24"/>
        <v>41698</v>
      </c>
      <c r="M198" s="8">
        <f t="shared" si="25"/>
        <v>1.3400787856630014E-3</v>
      </c>
      <c r="N198" s="8">
        <f t="shared" si="26"/>
        <v>1.2949106986015479E-4</v>
      </c>
      <c r="O198" s="8">
        <f t="shared" si="27"/>
        <v>1.6413508045065583E-4</v>
      </c>
      <c r="P198" s="8">
        <f t="shared" si="28"/>
        <v>4.0119687424122752E-4</v>
      </c>
      <c r="Q198" s="80">
        <f t="shared" si="29"/>
        <v>8.6267390216443474E-5</v>
      </c>
      <c r="R198" s="8">
        <f t="shared" si="30"/>
        <v>-5.8335204944359731E-6</v>
      </c>
      <c r="S198" s="8">
        <f t="shared" si="31"/>
        <v>8.3366685539498775E-4</v>
      </c>
      <c r="T198" s="8">
        <f t="shared" si="31"/>
        <v>2.1453378265805512E-3</v>
      </c>
      <c r="U198" s="71"/>
      <c r="V198" s="31"/>
      <c r="W198" s="77"/>
    </row>
    <row r="199" spans="2:23" x14ac:dyDescent="0.25">
      <c r="B199" s="3">
        <v>41729</v>
      </c>
      <c r="C199" s="5">
        <v>1.6500000000000001E-2</v>
      </c>
      <c r="D199" s="5">
        <v>1.5199999999999999E-3</v>
      </c>
      <c r="E199" s="5">
        <v>2.1142999999999999E-3</v>
      </c>
      <c r="F199" s="5">
        <v>4.8780999999999998E-3</v>
      </c>
      <c r="G199" s="5">
        <v>1.0143000000000001E-3</v>
      </c>
      <c r="H199" s="5">
        <v>-7.0000000000000007E-5</v>
      </c>
      <c r="I199" s="5">
        <v>9.5499999999999995E-3</v>
      </c>
      <c r="J199" s="5">
        <v>2.5849999999999998E-2</v>
      </c>
      <c r="K199" s="35"/>
      <c r="L199" s="4">
        <f t="shared" ref="L199:L247" si="32">B199</f>
        <v>41729</v>
      </c>
      <c r="M199" s="5">
        <f t="shared" si="25"/>
        <v>1.364709877352599E-3</v>
      </c>
      <c r="N199" s="5">
        <f t="shared" si="26"/>
        <v>1.265785078226056E-4</v>
      </c>
      <c r="O199" s="5">
        <f t="shared" si="27"/>
        <v>1.7602115767800797E-4</v>
      </c>
      <c r="P199" s="5">
        <f t="shared" si="28"/>
        <v>4.0560228620889482E-4</v>
      </c>
      <c r="Q199" s="68">
        <f t="shared" si="29"/>
        <v>8.4485730829086947E-5</v>
      </c>
      <c r="R199" s="5">
        <f t="shared" si="30"/>
        <v>-5.8335204944359731E-6</v>
      </c>
      <c r="S199" s="5">
        <f t="shared" si="31"/>
        <v>7.9237101136486743E-4</v>
      </c>
      <c r="T199" s="5">
        <f t="shared" si="31"/>
        <v>2.1290580013606508E-3</v>
      </c>
      <c r="U199" s="71"/>
      <c r="V199" s="31"/>
      <c r="W199" s="77"/>
    </row>
    <row r="200" spans="2:23" x14ac:dyDescent="0.25">
      <c r="B200" s="6">
        <v>41759</v>
      </c>
      <c r="C200" s="8">
        <v>1.6899999999999998E-2</v>
      </c>
      <c r="D200" s="8">
        <v>1.505E-3</v>
      </c>
      <c r="E200" s="8">
        <v>2.4071000000000001E-3</v>
      </c>
      <c r="F200" s="8">
        <v>4.875E-3</v>
      </c>
      <c r="G200" s="8">
        <v>9.8569999999999994E-4</v>
      </c>
      <c r="H200" s="8">
        <v>-7.0000000000000007E-5</v>
      </c>
      <c r="I200" s="8">
        <v>1.0249999999999999E-2</v>
      </c>
      <c r="J200" s="8">
        <v>2.6549999999999997E-2</v>
      </c>
      <c r="K200" s="35"/>
      <c r="L200" s="7">
        <f t="shared" si="32"/>
        <v>41759</v>
      </c>
      <c r="M200" s="8">
        <f t="shared" si="25"/>
        <v>1.3975409693907093E-3</v>
      </c>
      <c r="N200" s="8">
        <f t="shared" si="26"/>
        <v>1.2533023838701141E-4</v>
      </c>
      <c r="O200" s="8">
        <f t="shared" si="27"/>
        <v>2.0037070281442304E-4</v>
      </c>
      <c r="P200" s="8">
        <f t="shared" si="28"/>
        <v>4.0534510229828236E-4</v>
      </c>
      <c r="Q200" s="80">
        <f t="shared" si="29"/>
        <v>8.2104580126252102E-5</v>
      </c>
      <c r="R200" s="8">
        <f t="shared" si="30"/>
        <v>-5.8335204944359731E-6</v>
      </c>
      <c r="S200" s="8">
        <f t="shared" si="31"/>
        <v>8.5017994629987825E-4</v>
      </c>
      <c r="T200" s="8">
        <f t="shared" si="31"/>
        <v>2.1860246668861105E-3</v>
      </c>
      <c r="U200" s="71"/>
      <c r="V200" s="31"/>
      <c r="W200" s="77"/>
    </row>
    <row r="201" spans="2:23" x14ac:dyDescent="0.25">
      <c r="B201" s="3">
        <v>41789</v>
      </c>
      <c r="C201" s="5">
        <v>1.7100000000000001E-2</v>
      </c>
      <c r="D201" s="5">
        <v>1.5100000000000001E-3</v>
      </c>
      <c r="E201" s="5">
        <v>2.3571E-3</v>
      </c>
      <c r="F201" s="5">
        <v>4.8812999999999999E-3</v>
      </c>
      <c r="G201" s="5">
        <v>9.7860000000000004E-4</v>
      </c>
      <c r="H201" s="5">
        <v>-8.0000000000000007E-5</v>
      </c>
      <c r="I201" s="5">
        <v>1.0249999999999999E-2</v>
      </c>
      <c r="J201" s="5">
        <v>2.6749999999999999E-2</v>
      </c>
      <c r="K201" s="35"/>
      <c r="L201" s="4">
        <f t="shared" si="32"/>
        <v>41789</v>
      </c>
      <c r="M201" s="5">
        <f t="shared" si="25"/>
        <v>1.4139520764002711E-3</v>
      </c>
      <c r="N201" s="5">
        <f t="shared" si="26"/>
        <v>1.2574633010298264E-4</v>
      </c>
      <c r="O201" s="5">
        <f t="shared" si="27"/>
        <v>1.9621311372364225E-4</v>
      </c>
      <c r="P201" s="5">
        <f t="shared" si="28"/>
        <v>4.0586776561180038E-4</v>
      </c>
      <c r="Q201" s="68">
        <f t="shared" si="29"/>
        <v>8.1513445638670134E-5</v>
      </c>
      <c r="R201" s="5">
        <f t="shared" si="30"/>
        <v>-6.6669111236095091E-6</v>
      </c>
      <c r="S201" s="5">
        <f t="shared" si="31"/>
        <v>8.5017994629987825E-4</v>
      </c>
      <c r="T201" s="5">
        <f t="shared" si="31"/>
        <v>2.2022943167607778E-3</v>
      </c>
      <c r="U201" s="71"/>
      <c r="V201" s="31"/>
      <c r="W201" s="77"/>
    </row>
    <row r="202" spans="2:23" x14ac:dyDescent="0.25">
      <c r="B202" s="6">
        <v>41820</v>
      </c>
      <c r="C202" s="8">
        <v>1.6299999999999999E-2</v>
      </c>
      <c r="D202" s="8">
        <v>1.552E-3</v>
      </c>
      <c r="E202" s="8">
        <v>8.5000000000000006E-4</v>
      </c>
      <c r="F202" s="8">
        <v>4.9405999999999999E-3</v>
      </c>
      <c r="G202" s="8">
        <v>9.7860000000000004E-4</v>
      </c>
      <c r="H202" s="8">
        <v>-2.0000000000000002E-5</v>
      </c>
      <c r="I202" s="8">
        <v>1.0449999999999999E-2</v>
      </c>
      <c r="J202" s="8">
        <v>2.775E-2</v>
      </c>
      <c r="K202" s="35"/>
      <c r="L202" s="7">
        <f t="shared" si="32"/>
        <v>41820</v>
      </c>
      <c r="M202" s="8">
        <f t="shared" si="25"/>
        <v>1.3482898900922802E-3</v>
      </c>
      <c r="N202" s="8">
        <f t="shared" si="26"/>
        <v>1.2924142534131988E-4</v>
      </c>
      <c r="O202" s="8">
        <f t="shared" si="27"/>
        <v>7.0805752823810408E-5</v>
      </c>
      <c r="P202" s="8">
        <f t="shared" si="28"/>
        <v>4.1078729055721297E-4</v>
      </c>
      <c r="Q202" s="80">
        <f t="shared" si="29"/>
        <v>8.1513445638670134E-5</v>
      </c>
      <c r="R202" s="8">
        <f t="shared" si="30"/>
        <v>-1.6666819446786718E-6</v>
      </c>
      <c r="S202" s="8">
        <f t="shared" si="31"/>
        <v>8.6669004079253931E-4</v>
      </c>
      <c r="T202" s="8">
        <f t="shared" si="31"/>
        <v>2.2835990158169839E-3</v>
      </c>
      <c r="U202" s="71"/>
      <c r="V202" s="31"/>
      <c r="W202" s="77"/>
    </row>
    <row r="203" spans="2:23" x14ac:dyDescent="0.25">
      <c r="B203" s="3">
        <v>41851</v>
      </c>
      <c r="C203" s="5">
        <v>1.5600000000000001E-2</v>
      </c>
      <c r="D203" s="5">
        <v>1.56E-3</v>
      </c>
      <c r="E203" s="5">
        <v>8.8570000000000001E-4</v>
      </c>
      <c r="F203" s="5">
        <v>5.0099999999999997E-3</v>
      </c>
      <c r="G203" s="5">
        <v>9.3570000000000003E-4</v>
      </c>
      <c r="H203" s="5">
        <v>1.0000000000000001E-5</v>
      </c>
      <c r="I203" s="5">
        <v>1.0149999999999999E-2</v>
      </c>
      <c r="J203" s="5">
        <v>2.6749999999999999E-2</v>
      </c>
      <c r="K203" s="35"/>
      <c r="L203" s="4">
        <f t="shared" si="32"/>
        <v>41851</v>
      </c>
      <c r="M203" s="5">
        <f t="shared" si="25"/>
        <v>1.2907965990995862E-3</v>
      </c>
      <c r="N203" s="5">
        <f t="shared" si="26"/>
        <v>1.2990714253491298E-4</v>
      </c>
      <c r="O203" s="5">
        <f t="shared" si="27"/>
        <v>7.3778388091527702E-5</v>
      </c>
      <c r="P203" s="5">
        <f t="shared" si="28"/>
        <v>4.1654437304772252E-4</v>
      </c>
      <c r="Q203" s="68">
        <f t="shared" si="29"/>
        <v>7.7941579424090079E-5</v>
      </c>
      <c r="R203" s="5">
        <f t="shared" si="30"/>
        <v>8.3332951383852105E-7</v>
      </c>
      <c r="S203" s="5">
        <f t="shared" si="31"/>
        <v>8.419237754699882E-4</v>
      </c>
      <c r="T203" s="5">
        <f t="shared" si="31"/>
        <v>2.2022943167607778E-3</v>
      </c>
      <c r="U203" s="71"/>
      <c r="V203" s="31"/>
      <c r="W203" s="77"/>
    </row>
    <row r="204" spans="2:23" x14ac:dyDescent="0.25">
      <c r="B204" s="6">
        <v>41880</v>
      </c>
      <c r="C204" s="8">
        <v>1.6E-2</v>
      </c>
      <c r="D204" s="8">
        <v>1.57E-3</v>
      </c>
      <c r="E204" s="8">
        <v>5.9999999999999995E-4</v>
      </c>
      <c r="F204" s="8">
        <v>5.0094000000000007E-3</v>
      </c>
      <c r="G204" s="8">
        <v>9.2860000000000002E-4</v>
      </c>
      <c r="H204" s="8">
        <v>2.0000000000000002E-5</v>
      </c>
      <c r="I204" s="8">
        <v>1.0449999999999999E-2</v>
      </c>
      <c r="J204" s="8">
        <v>2.7349999999999999E-2</v>
      </c>
      <c r="K204" s="35"/>
      <c r="L204" s="7">
        <f t="shared" si="32"/>
        <v>41880</v>
      </c>
      <c r="M204" s="8">
        <f t="shared" si="25"/>
        <v>1.323654354508319E-3</v>
      </c>
      <c r="N204" s="8">
        <f t="shared" si="26"/>
        <v>1.3073928217233188E-4</v>
      </c>
      <c r="O204" s="8">
        <f t="shared" si="27"/>
        <v>4.99862552685304E-5</v>
      </c>
      <c r="P204" s="8">
        <f t="shared" si="28"/>
        <v>4.1649460156212292E-4</v>
      </c>
      <c r="Q204" s="80">
        <f t="shared" si="29"/>
        <v>7.7350417867938503E-5</v>
      </c>
      <c r="R204" s="8">
        <f t="shared" si="30"/>
        <v>1.6666513891205881E-6</v>
      </c>
      <c r="S204" s="8">
        <f t="shared" si="31"/>
        <v>8.6669004079253931E-4</v>
      </c>
      <c r="T204" s="8">
        <f t="shared" si="31"/>
        <v>2.2510858419244606E-3</v>
      </c>
      <c r="U204" s="71"/>
      <c r="V204" s="31"/>
      <c r="W204" s="77"/>
    </row>
    <row r="205" spans="2:23" x14ac:dyDescent="0.25">
      <c r="B205" s="3">
        <v>41912</v>
      </c>
      <c r="C205" s="5">
        <v>1.5800000000000002E-2</v>
      </c>
      <c r="D205" s="5">
        <v>1.565E-3</v>
      </c>
      <c r="E205" s="5">
        <v>3.57E-5</v>
      </c>
      <c r="F205" s="5">
        <v>5.0756000000000004E-3</v>
      </c>
      <c r="G205" s="5">
        <v>8.5139999999999999E-4</v>
      </c>
      <c r="H205" s="5">
        <v>0</v>
      </c>
      <c r="I205" s="5">
        <v>1.0749999999999999E-2</v>
      </c>
      <c r="J205" s="5">
        <v>2.785E-2</v>
      </c>
      <c r="K205" s="35"/>
      <c r="L205" s="4">
        <f t="shared" si="32"/>
        <v>41912</v>
      </c>
      <c r="M205" s="5">
        <f t="shared" si="25"/>
        <v>1.3072269593599195E-3</v>
      </c>
      <c r="N205" s="5">
        <f t="shared" si="26"/>
        <v>1.3032321330563867E-4</v>
      </c>
      <c r="O205" s="5">
        <f t="shared" si="27"/>
        <v>2.9749513226207114E-6</v>
      </c>
      <c r="P205" s="5">
        <f t="shared" si="28"/>
        <v>4.2198589121134056E-4</v>
      </c>
      <c r="Q205" s="68">
        <f t="shared" si="29"/>
        <v>7.0922328586853212E-5</v>
      </c>
      <c r="R205" s="5">
        <f t="shared" si="30"/>
        <v>0</v>
      </c>
      <c r="S205" s="5">
        <f t="shared" si="31"/>
        <v>8.9144956674491738E-4</v>
      </c>
      <c r="T205" s="5">
        <f t="shared" si="31"/>
        <v>2.2917254968366496E-3</v>
      </c>
      <c r="U205" s="71"/>
      <c r="V205" s="31"/>
      <c r="W205" s="77"/>
    </row>
    <row r="206" spans="2:23" x14ac:dyDescent="0.25">
      <c r="B206" s="6">
        <v>41943</v>
      </c>
      <c r="C206" s="8">
        <v>1.55E-2</v>
      </c>
      <c r="D206" s="8">
        <v>1.5590000000000001E-3</v>
      </c>
      <c r="E206" s="8">
        <v>5.0000000000000002E-5</v>
      </c>
      <c r="F206" s="8">
        <v>5.0693999999999991E-3</v>
      </c>
      <c r="G206" s="8">
        <v>8.3000000000000001E-4</v>
      </c>
      <c r="H206" s="8">
        <v>2.0000000000000002E-5</v>
      </c>
      <c r="I206" s="8">
        <v>1.115E-2</v>
      </c>
      <c r="J206" s="8">
        <v>2.725E-2</v>
      </c>
      <c r="K206" s="35"/>
      <c r="L206" s="7">
        <f t="shared" si="32"/>
        <v>41943</v>
      </c>
      <c r="M206" s="8">
        <f t="shared" si="25"/>
        <v>1.2825803067024744E-3</v>
      </c>
      <c r="N206" s="8">
        <f t="shared" si="26"/>
        <v>1.2982392815219512E-4</v>
      </c>
      <c r="O206" s="8">
        <f t="shared" si="27"/>
        <v>4.166571183628065E-6</v>
      </c>
      <c r="P206" s="8">
        <f t="shared" si="28"/>
        <v>4.2147161531591593E-4</v>
      </c>
      <c r="Q206" s="80">
        <f t="shared" si="29"/>
        <v>6.9140368458286972E-5</v>
      </c>
      <c r="R206" s="8">
        <f t="shared" si="30"/>
        <v>1.6666513891205881E-6</v>
      </c>
      <c r="S206" s="8">
        <f t="shared" si="31"/>
        <v>9.2445179117572884E-4</v>
      </c>
      <c r="T206" s="8">
        <f t="shared" si="31"/>
        <v>2.2429557353216278E-3</v>
      </c>
      <c r="U206" s="71"/>
      <c r="V206" s="31"/>
      <c r="W206" s="77"/>
    </row>
    <row r="207" spans="2:23" x14ac:dyDescent="0.25">
      <c r="B207" s="3">
        <v>41971</v>
      </c>
      <c r="C207" s="5">
        <v>1.55E-2</v>
      </c>
      <c r="D207" s="5">
        <v>1.5399999999999999E-3</v>
      </c>
      <c r="E207" s="5">
        <v>1.3569999999999999E-4</v>
      </c>
      <c r="F207" s="5">
        <v>5.0255999999999999E-3</v>
      </c>
      <c r="G207" s="5">
        <v>7.7859999999999995E-4</v>
      </c>
      <c r="H207" s="5">
        <v>-3.0000000000000001E-5</v>
      </c>
      <c r="I207" s="5">
        <v>1.06E-2</v>
      </c>
      <c r="J207" s="5">
        <v>2.775E-2</v>
      </c>
      <c r="K207" s="35"/>
      <c r="L207" s="4">
        <f t="shared" si="32"/>
        <v>41971</v>
      </c>
      <c r="M207" s="5">
        <f t="shared" si="25"/>
        <v>1.2825803067024744E-3</v>
      </c>
      <c r="N207" s="5">
        <f t="shared" si="26"/>
        <v>1.2824284041146328E-4</v>
      </c>
      <c r="O207" s="5">
        <f t="shared" si="27"/>
        <v>1.1307630063184249E-5</v>
      </c>
      <c r="P207" s="5">
        <f t="shared" si="28"/>
        <v>4.1783842211717825E-4</v>
      </c>
      <c r="Q207" s="68">
        <f t="shared" si="29"/>
        <v>6.4860190686300001E-5</v>
      </c>
      <c r="R207" s="5">
        <f t="shared" si="30"/>
        <v>-2.5000343756298449E-6</v>
      </c>
      <c r="S207" s="5">
        <f t="shared" si="31"/>
        <v>8.7907064595027506E-4</v>
      </c>
      <c r="T207" s="5">
        <f t="shared" si="31"/>
        <v>2.2835990158169839E-3</v>
      </c>
      <c r="U207" s="71"/>
      <c r="V207" s="31"/>
      <c r="W207" s="77"/>
    </row>
    <row r="208" spans="2:23" x14ac:dyDescent="0.25">
      <c r="B208" s="9">
        <v>42004</v>
      </c>
      <c r="C208" s="11">
        <v>1.3999999999999999E-2</v>
      </c>
      <c r="D208" s="11">
        <v>1.7125E-3</v>
      </c>
      <c r="E208" s="11">
        <v>7.1400000000000001E-5</v>
      </c>
      <c r="F208" s="11">
        <v>5.0381000000000002E-3</v>
      </c>
      <c r="G208" s="11">
        <v>8.0140000000000007E-4</v>
      </c>
      <c r="H208" s="11">
        <v>-3.7999999999999997E-4</v>
      </c>
      <c r="I208" s="11">
        <v>1.0749999999999999E-2</v>
      </c>
      <c r="J208" s="11">
        <v>2.9750000000000002E-2</v>
      </c>
      <c r="K208" s="35"/>
      <c r="L208" s="10">
        <f t="shared" si="32"/>
        <v>42004</v>
      </c>
      <c r="M208" s="11">
        <f t="shared" si="25"/>
        <v>1.1592468385308585E-3</v>
      </c>
      <c r="N208" s="11">
        <f t="shared" si="26"/>
        <v>1.4259644455538734E-4</v>
      </c>
      <c r="O208" s="11">
        <f t="shared" si="27"/>
        <v>5.9498052951134639E-6</v>
      </c>
      <c r="P208" s="11">
        <f t="shared" si="28"/>
        <v>4.1887530712236831E-4</v>
      </c>
      <c r="Q208" s="79">
        <f t="shared" si="29"/>
        <v>6.6758815810752381E-5</v>
      </c>
      <c r="R208" s="11">
        <f t="shared" si="30"/>
        <v>-3.1672183283815158E-5</v>
      </c>
      <c r="S208" s="11">
        <f t="shared" si="31"/>
        <v>8.9144956674491738E-4</v>
      </c>
      <c r="T208" s="11">
        <f t="shared" si="31"/>
        <v>2.4459910949696795E-3</v>
      </c>
      <c r="U208" s="71"/>
      <c r="V208" s="31"/>
      <c r="W208" s="77"/>
    </row>
    <row r="209" spans="2:23" x14ac:dyDescent="0.25">
      <c r="B209" s="3">
        <v>42034</v>
      </c>
      <c r="C209" s="5">
        <v>1.44E-2</v>
      </c>
      <c r="D209" s="5">
        <v>1.7125E-3</v>
      </c>
      <c r="E209" s="5">
        <v>-3.57E-5</v>
      </c>
      <c r="F209" s="5">
        <v>5.0255999999999999E-3</v>
      </c>
      <c r="G209" s="5">
        <v>7.2859999999999993E-4</v>
      </c>
      <c r="H209" s="5">
        <v>-9.0399999999999994E-3</v>
      </c>
      <c r="I209" s="5">
        <v>8.2500000000000004E-3</v>
      </c>
      <c r="J209" s="5">
        <v>2.665E-2</v>
      </c>
      <c r="K209" s="35"/>
      <c r="L209" s="4">
        <f t="shared" si="32"/>
        <v>42034</v>
      </c>
      <c r="M209" s="5">
        <f t="shared" si="25"/>
        <v>1.1921521074573782E-3</v>
      </c>
      <c r="N209" s="5">
        <f t="shared" si="26"/>
        <v>1.4259644455538734E-4</v>
      </c>
      <c r="O209" s="5">
        <f t="shared" si="27"/>
        <v>-2.9750486795210307E-6</v>
      </c>
      <c r="P209" s="5">
        <f t="shared" si="28"/>
        <v>4.1783842211717825E-4</v>
      </c>
      <c r="Q209" s="68">
        <f t="shared" si="29"/>
        <v>6.069640027517309E-5</v>
      </c>
      <c r="R209" s="5">
        <f t="shared" si="30"/>
        <v>-7.5647279142787571E-4</v>
      </c>
      <c r="S209" s="5">
        <f t="shared" si="31"/>
        <v>6.8491401083514702E-4</v>
      </c>
      <c r="T209" s="5">
        <f t="shared" si="31"/>
        <v>2.1941598549910513E-3</v>
      </c>
      <c r="U209" s="71"/>
      <c r="V209" s="31"/>
      <c r="W209" s="77"/>
    </row>
    <row r="210" spans="2:23" x14ac:dyDescent="0.25">
      <c r="B210" s="6">
        <v>42062</v>
      </c>
      <c r="C210" s="8">
        <v>1.3500000000000002E-2</v>
      </c>
      <c r="D210" s="8">
        <v>1.7299999999999998E-3</v>
      </c>
      <c r="E210" s="8">
        <v>-6.4300000000000004E-5</v>
      </c>
      <c r="F210" s="8">
        <v>5.0538000000000007E-3</v>
      </c>
      <c r="G210" s="8">
        <v>7.071E-4</v>
      </c>
      <c r="H210" s="8">
        <v>-8.7299999999999999E-3</v>
      </c>
      <c r="I210" s="8">
        <v>9.2500000000000013E-3</v>
      </c>
      <c r="J210" s="8">
        <v>2.4049999999999998E-2</v>
      </c>
      <c r="K210" s="35"/>
      <c r="L210" s="7">
        <f t="shared" si="32"/>
        <v>42062</v>
      </c>
      <c r="M210" s="8">
        <f t="shared" si="25"/>
        <v>1.1180985157674961E-3</v>
      </c>
      <c r="N210" s="8">
        <f t="shared" si="26"/>
        <v>1.4405248070148424E-4</v>
      </c>
      <c r="O210" s="8">
        <f t="shared" si="27"/>
        <v>-5.3584912543813701E-6</v>
      </c>
      <c r="P210" s="8">
        <f t="shared" si="28"/>
        <v>4.2017761794110875E-4</v>
      </c>
      <c r="Q210" s="80">
        <f t="shared" si="29"/>
        <v>5.8905911766826691E-5</v>
      </c>
      <c r="R210" s="8">
        <f t="shared" si="30"/>
        <v>-7.3042724903360501E-4</v>
      </c>
      <c r="S210" s="8">
        <f t="shared" si="31"/>
        <v>7.675845048988883E-4</v>
      </c>
      <c r="T210" s="8">
        <f t="shared" si="31"/>
        <v>1.9824085078716802E-3</v>
      </c>
      <c r="U210" s="71"/>
      <c r="V210" s="31"/>
      <c r="W210" s="77"/>
    </row>
    <row r="211" spans="2:23" x14ac:dyDescent="0.25">
      <c r="B211" s="3">
        <v>42094</v>
      </c>
      <c r="C211" s="5">
        <v>1.5300000000000001E-2</v>
      </c>
      <c r="D211" s="5">
        <v>1.7625E-3</v>
      </c>
      <c r="E211" s="5">
        <v>-1.8569999999999999E-4</v>
      </c>
      <c r="F211" s="5">
        <v>5.0319000000000006E-3</v>
      </c>
      <c r="G211" s="5">
        <v>7.2139999999999997E-4</v>
      </c>
      <c r="H211" s="5">
        <v>-8.5100000000000002E-3</v>
      </c>
      <c r="I211" s="5">
        <v>8.1499999999999993E-3</v>
      </c>
      <c r="J211" s="5">
        <v>2.52E-2</v>
      </c>
      <c r="K211" s="35"/>
      <c r="L211" s="4">
        <f t="shared" si="32"/>
        <v>42094</v>
      </c>
      <c r="M211" s="5">
        <f t="shared" si="25"/>
        <v>1.2661454966749197E-3</v>
      </c>
      <c r="N211" s="5">
        <f t="shared" si="26"/>
        <v>1.4675648596962354E-4</v>
      </c>
      <c r="O211" s="5">
        <f t="shared" si="27"/>
        <v>-1.547631727216725E-5</v>
      </c>
      <c r="P211" s="5">
        <f t="shared" si="28"/>
        <v>4.1836101363745826E-4</v>
      </c>
      <c r="Q211" s="68">
        <f t="shared" si="29"/>
        <v>6.0096798748299207E-5</v>
      </c>
      <c r="R211" s="5">
        <f t="shared" si="30"/>
        <v>-7.1194784493400221E-4</v>
      </c>
      <c r="S211" s="5">
        <f t="shared" si="31"/>
        <v>6.766428280404746E-4</v>
      </c>
      <c r="T211" s="5">
        <f t="shared" si="31"/>
        <v>2.0761284687424997E-3</v>
      </c>
      <c r="U211" s="71"/>
      <c r="V211" s="31"/>
      <c r="W211" s="77"/>
    </row>
    <row r="212" spans="2:23" x14ac:dyDescent="0.25">
      <c r="B212" s="6">
        <v>42124</v>
      </c>
      <c r="C212" s="8">
        <v>1.4800000000000001E-2</v>
      </c>
      <c r="D212" s="8">
        <v>1.81E-3</v>
      </c>
      <c r="E212" s="8">
        <v>-5.643E-4</v>
      </c>
      <c r="F212" s="8">
        <v>5.0756000000000004E-3</v>
      </c>
      <c r="G212" s="8">
        <v>7.2139999999999997E-4</v>
      </c>
      <c r="H212" s="8">
        <v>-8.1499999999999993E-3</v>
      </c>
      <c r="I212" s="8">
        <v>8.199999999999999E-3</v>
      </c>
      <c r="J212" s="8">
        <v>2.4500000000000001E-2</v>
      </c>
      <c r="K212" s="35"/>
      <c r="L212" s="7">
        <f t="shared" si="32"/>
        <v>42124</v>
      </c>
      <c r="M212" s="8">
        <f t="shared" si="25"/>
        <v>1.2250454845410541E-3</v>
      </c>
      <c r="N212" s="8">
        <f t="shared" si="26"/>
        <v>1.5070834902086716E-4</v>
      </c>
      <c r="O212" s="8">
        <f t="shared" si="27"/>
        <v>-4.7037166815089293E-5</v>
      </c>
      <c r="P212" s="8">
        <f t="shared" si="28"/>
        <v>4.2198589121134056E-4</v>
      </c>
      <c r="Q212" s="80">
        <f t="shared" si="29"/>
        <v>6.0096798748299207E-5</v>
      </c>
      <c r="R212" s="8">
        <f t="shared" si="30"/>
        <v>-6.8171692602403411E-4</v>
      </c>
      <c r="S212" s="8">
        <f t="shared" si="31"/>
        <v>6.807785134408384E-4</v>
      </c>
      <c r="T212" s="8">
        <f t="shared" si="31"/>
        <v>2.0190930200914003E-3</v>
      </c>
      <c r="U212" s="71"/>
      <c r="V212" s="31"/>
      <c r="W212" s="77"/>
    </row>
    <row r="213" spans="2:23" x14ac:dyDescent="0.25">
      <c r="B213" s="3">
        <v>42153</v>
      </c>
      <c r="C213" s="5">
        <v>1.41E-2</v>
      </c>
      <c r="D213" s="5">
        <v>1.8400000000000001E-3</v>
      </c>
      <c r="E213" s="5">
        <v>-6.8570000000000002E-4</v>
      </c>
      <c r="F213" s="5">
        <v>5.0663000000000001E-3</v>
      </c>
      <c r="G213" s="5">
        <v>6.357E-4</v>
      </c>
      <c r="H213" s="5">
        <v>-8.2100000000000003E-3</v>
      </c>
      <c r="I213" s="5">
        <v>9.2500000000000013E-3</v>
      </c>
      <c r="J213" s="5">
        <v>2.3700000000000002E-2</v>
      </c>
      <c r="K213" s="35"/>
      <c r="L213" s="4">
        <f t="shared" si="32"/>
        <v>42153</v>
      </c>
      <c r="M213" s="5">
        <f t="shared" si="25"/>
        <v>1.1674742711142994E-3</v>
      </c>
      <c r="N213" s="5">
        <f t="shared" si="26"/>
        <v>1.5320417403086317E-4</v>
      </c>
      <c r="O213" s="5">
        <f t="shared" si="27"/>
        <v>-5.7159632973369234E-5</v>
      </c>
      <c r="P213" s="5">
        <f t="shared" si="28"/>
        <v>4.2121447627763153E-4</v>
      </c>
      <c r="Q213" s="68">
        <f t="shared" si="29"/>
        <v>5.2959571337440892E-5</v>
      </c>
      <c r="R213" s="5">
        <f t="shared" si="30"/>
        <v>-6.867547139517427E-4</v>
      </c>
      <c r="S213" s="5">
        <f t="shared" si="31"/>
        <v>7.675845048988883E-4</v>
      </c>
      <c r="T213" s="5">
        <f t="shared" si="31"/>
        <v>1.9538658918776264E-3</v>
      </c>
      <c r="U213" s="71"/>
      <c r="V213" s="31"/>
      <c r="W213" s="77"/>
    </row>
    <row r="214" spans="2:23" x14ac:dyDescent="0.25">
      <c r="B214" s="6">
        <v>42185</v>
      </c>
      <c r="C214" s="8">
        <v>1.2199999999999999E-2</v>
      </c>
      <c r="D214" s="8">
        <v>1.8649999999999999E-3</v>
      </c>
      <c r="E214" s="8">
        <v>-8.0710000000000005E-4</v>
      </c>
      <c r="F214" s="8">
        <v>5.0787999999999996E-3</v>
      </c>
      <c r="G214" s="8">
        <v>5.8569999999999998E-4</v>
      </c>
      <c r="H214" s="8">
        <v>-8.3199999999999993E-3</v>
      </c>
      <c r="I214" s="8">
        <v>8.3999999999999995E-3</v>
      </c>
      <c r="J214" s="8">
        <v>2.3099999999999999E-2</v>
      </c>
      <c r="K214" s="35"/>
      <c r="L214" s="7">
        <f t="shared" si="32"/>
        <v>42185</v>
      </c>
      <c r="M214" s="8">
        <f t="shared" si="25"/>
        <v>1.011025725442094E-3</v>
      </c>
      <c r="N214" s="8">
        <f t="shared" si="26"/>
        <v>1.5528397587338816E-4</v>
      </c>
      <c r="O214" s="8">
        <f t="shared" si="27"/>
        <v>-6.7283226429015741E-5</v>
      </c>
      <c r="P214" s="8">
        <f t="shared" si="28"/>
        <v>4.2225132279360977E-4</v>
      </c>
      <c r="Q214" s="80">
        <f t="shared" si="29"/>
        <v>4.8795235840337625E-5</v>
      </c>
      <c r="R214" s="8">
        <f t="shared" si="30"/>
        <v>-6.9599138412035355E-4</v>
      </c>
      <c r="S214" s="8">
        <f t="shared" si="31"/>
        <v>6.9731937515871145E-4</v>
      </c>
      <c r="T214" s="8">
        <f t="shared" si="31"/>
        <v>1.9049148747345424E-3</v>
      </c>
      <c r="U214" s="71"/>
      <c r="V214" s="31"/>
      <c r="W214" s="77"/>
    </row>
    <row r="215" spans="2:23" x14ac:dyDescent="0.25">
      <c r="B215" s="3">
        <v>42216</v>
      </c>
      <c r="C215" s="5">
        <v>1.1599999999999999E-2</v>
      </c>
      <c r="D215" s="5">
        <v>1.9174999999999999E-3</v>
      </c>
      <c r="E215" s="5">
        <v>-8.9289999999999997E-4</v>
      </c>
      <c r="F215" s="5">
        <v>5.0712999999999999E-3</v>
      </c>
      <c r="G215" s="5">
        <v>5.643E-4</v>
      </c>
      <c r="H215" s="5">
        <v>-7.8700000000000003E-3</v>
      </c>
      <c r="I215" s="5">
        <v>4.0000000000000001E-3</v>
      </c>
      <c r="J215" s="5">
        <v>2.3199999999999998E-2</v>
      </c>
      <c r="K215" s="35"/>
      <c r="L215" s="4">
        <f t="shared" si="32"/>
        <v>42216</v>
      </c>
      <c r="M215" s="5">
        <f t="shared" si="25"/>
        <v>9.6156499194655076E-4</v>
      </c>
      <c r="N215" s="5">
        <f t="shared" si="26"/>
        <v>1.5965140489537788E-4</v>
      </c>
      <c r="O215" s="5">
        <f t="shared" si="27"/>
        <v>-7.4438802016407735E-5</v>
      </c>
      <c r="P215" s="5">
        <f t="shared" si="28"/>
        <v>4.216292163026214E-4</v>
      </c>
      <c r="Q215" s="68">
        <f t="shared" si="29"/>
        <v>4.7012841954519047E-5</v>
      </c>
      <c r="R215" s="5">
        <f t="shared" si="30"/>
        <v>-6.5821094209750353E-4</v>
      </c>
      <c r="S215" s="5">
        <f t="shared" si="31"/>
        <v>3.3272377940973819E-4</v>
      </c>
      <c r="T215" s="5">
        <f t="shared" si="31"/>
        <v>1.913075204727166E-3</v>
      </c>
      <c r="U215" s="71"/>
      <c r="V215" s="31"/>
      <c r="W215" s="77"/>
    </row>
    <row r="216" spans="2:23" x14ac:dyDescent="0.25">
      <c r="B216" s="6">
        <v>42247</v>
      </c>
      <c r="C216" s="8">
        <v>1.1399999999999999E-2</v>
      </c>
      <c r="D216" s="8">
        <v>1.9854999999999999E-3</v>
      </c>
      <c r="E216" s="8">
        <v>-1.0499999999999999E-3</v>
      </c>
      <c r="F216" s="8">
        <v>5.0600000000000003E-3</v>
      </c>
      <c r="G216" s="8">
        <v>5.2999999999999998E-4</v>
      </c>
      <c r="H216" s="8">
        <v>-7.8100000000000001E-3</v>
      </c>
      <c r="I216" s="8">
        <v>4.5500000000000002E-3</v>
      </c>
      <c r="J216" s="8">
        <v>2.3300000000000001E-2</v>
      </c>
      <c r="K216" s="35"/>
      <c r="L216" s="7">
        <f t="shared" si="32"/>
        <v>42247</v>
      </c>
      <c r="M216" s="8">
        <f t="shared" si="25"/>
        <v>9.4507210478567139E-4</v>
      </c>
      <c r="N216" s="8">
        <f t="shared" si="26"/>
        <v>1.6530795352776018E-4</v>
      </c>
      <c r="O216" s="8">
        <f t="shared" si="27"/>
        <v>-8.7542137645058027E-5</v>
      </c>
      <c r="P216" s="8">
        <f t="shared" si="28"/>
        <v>4.2069190115356925E-4</v>
      </c>
      <c r="Q216" s="80">
        <f t="shared" si="29"/>
        <v>4.4155941478773997E-5</v>
      </c>
      <c r="R216" s="8">
        <f t="shared" si="30"/>
        <v>-6.5317473671000492E-4</v>
      </c>
      <c r="S216" s="8">
        <f t="shared" si="31"/>
        <v>3.7837823716224683E-4</v>
      </c>
      <c r="T216" s="8">
        <f t="shared" si="31"/>
        <v>1.921234803683225E-3</v>
      </c>
      <c r="U216" s="71"/>
      <c r="V216" s="31"/>
      <c r="W216" s="77"/>
    </row>
    <row r="217" spans="2:23" x14ac:dyDescent="0.25">
      <c r="B217" s="3">
        <v>42277</v>
      </c>
      <c r="C217" s="5">
        <v>0.01</v>
      </c>
      <c r="D217" s="5">
        <v>1.9300000000000001E-3</v>
      </c>
      <c r="E217" s="5">
        <v>-1.1929E-3</v>
      </c>
      <c r="F217" s="5">
        <v>5.0819000000000003E-3</v>
      </c>
      <c r="G217" s="5">
        <v>3.857E-4</v>
      </c>
      <c r="H217" s="5">
        <v>-7.92E-3</v>
      </c>
      <c r="I217" s="5">
        <v>5.4000000000000003E-3</v>
      </c>
      <c r="J217" s="5">
        <v>2.2200000000000001E-2</v>
      </c>
      <c r="K217" s="35"/>
      <c r="L217" s="4">
        <f t="shared" si="32"/>
        <v>42277</v>
      </c>
      <c r="M217" s="5">
        <f t="shared" si="25"/>
        <v>8.295381143461622E-4</v>
      </c>
      <c r="N217" s="5">
        <f t="shared" si="26"/>
        <v>1.6069123802808782E-4</v>
      </c>
      <c r="O217" s="5">
        <f t="shared" si="27"/>
        <v>-9.9462725884125192E-5</v>
      </c>
      <c r="P217" s="5">
        <f t="shared" si="28"/>
        <v>4.2250845890046129E-4</v>
      </c>
      <c r="Q217" s="68">
        <f t="shared" si="29"/>
        <v>3.2135986089310009E-5</v>
      </c>
      <c r="R217" s="5">
        <f t="shared" si="30"/>
        <v>-6.6240799319405852E-4</v>
      </c>
      <c r="S217" s="5">
        <f t="shared" si="31"/>
        <v>4.488900773715887E-4</v>
      </c>
      <c r="T217" s="5">
        <f t="shared" si="31"/>
        <v>1.8314389855391688E-3</v>
      </c>
      <c r="U217" s="71"/>
      <c r="V217" s="31"/>
      <c r="W217" s="77"/>
    </row>
    <row r="218" spans="2:23" x14ac:dyDescent="0.25">
      <c r="B218" s="6">
        <v>42307</v>
      </c>
      <c r="C218" s="8">
        <v>9.5999999999999992E-3</v>
      </c>
      <c r="D218" s="8">
        <v>1.92E-3</v>
      </c>
      <c r="E218" s="8">
        <v>-1.3357E-3</v>
      </c>
      <c r="F218" s="8">
        <v>5.1069000000000002E-3</v>
      </c>
      <c r="G218" s="8">
        <v>4.9430000000000003E-4</v>
      </c>
      <c r="H218" s="8">
        <v>-7.7400000000000004E-3</v>
      </c>
      <c r="I218" s="8">
        <v>4.8999999999999998E-3</v>
      </c>
      <c r="J218" s="8">
        <v>2.1299999999999999E-2</v>
      </c>
      <c r="K218" s="35"/>
      <c r="L218" s="7">
        <f t="shared" si="32"/>
        <v>42307</v>
      </c>
      <c r="M218" s="8">
        <f t="shared" si="25"/>
        <v>7.9650143933562845E-4</v>
      </c>
      <c r="N218" s="8">
        <f t="shared" si="26"/>
        <v>1.5985937247320336E-4</v>
      </c>
      <c r="O218" s="8">
        <f t="shared" si="27"/>
        <v>-1.1137653403825443E-4</v>
      </c>
      <c r="P218" s="8">
        <f t="shared" si="28"/>
        <v>4.2458211060858453E-4</v>
      </c>
      <c r="Q218" s="80">
        <f t="shared" si="29"/>
        <v>4.1182337469081176E-5</v>
      </c>
      <c r="R218" s="8">
        <f t="shared" si="30"/>
        <v>-6.4729951658770712E-4</v>
      </c>
      <c r="S218" s="8">
        <f t="shared" si="31"/>
        <v>4.074191453755649E-4</v>
      </c>
      <c r="T218" s="8">
        <f t="shared" si="31"/>
        <v>1.7579037712718293E-3</v>
      </c>
      <c r="U218" s="71"/>
      <c r="V218" s="31"/>
      <c r="W218" s="77"/>
    </row>
    <row r="219" spans="2:23" x14ac:dyDescent="0.25">
      <c r="B219" s="3">
        <v>42338</v>
      </c>
      <c r="C219" s="5">
        <v>1.3000000000000001E-2</v>
      </c>
      <c r="D219" s="5">
        <v>2.4299999999999999E-3</v>
      </c>
      <c r="E219" s="5">
        <v>-1.6570999999999999E-3</v>
      </c>
      <c r="F219" s="5">
        <v>5.0349999999999995E-3</v>
      </c>
      <c r="G219" s="5">
        <v>3.7859999999999999E-4</v>
      </c>
      <c r="H219" s="5">
        <v>-8.4799999999999997E-3</v>
      </c>
      <c r="I219" s="5">
        <v>9.7999999999999997E-3</v>
      </c>
      <c r="J219" s="5">
        <v>2.8300000000000002E-2</v>
      </c>
      <c r="K219" s="35"/>
      <c r="L219" s="4">
        <f t="shared" si="32"/>
        <v>42338</v>
      </c>
      <c r="M219" s="5">
        <f t="shared" si="25"/>
        <v>1.0769315803607071E-3</v>
      </c>
      <c r="N219" s="5">
        <f t="shared" si="26"/>
        <v>2.0227481514778489E-4</v>
      </c>
      <c r="O219" s="5">
        <f t="shared" si="27"/>
        <v>-1.3819665903525014E-4</v>
      </c>
      <c r="P219" s="5">
        <f t="shared" si="28"/>
        <v>4.1861816074351132E-4</v>
      </c>
      <c r="Q219" s="68">
        <f t="shared" si="29"/>
        <v>3.1544526610138846E-5</v>
      </c>
      <c r="R219" s="5">
        <f t="shared" si="30"/>
        <v>-7.0942821741815099E-4</v>
      </c>
      <c r="S219" s="5">
        <f t="shared" si="31"/>
        <v>8.1302127632687515E-4</v>
      </c>
      <c r="T219" s="5">
        <f t="shared" si="31"/>
        <v>2.3282856950768149E-3</v>
      </c>
      <c r="U219" s="71"/>
      <c r="V219" s="31"/>
      <c r="W219" s="77"/>
    </row>
    <row r="220" spans="2:23" x14ac:dyDescent="0.25">
      <c r="B220" s="9">
        <v>42369</v>
      </c>
      <c r="C220" s="11">
        <v>1.04E-2</v>
      </c>
      <c r="D220" s="11">
        <v>4.2950000000000002E-3</v>
      </c>
      <c r="E220" s="11">
        <v>-2.0428999999999998E-3</v>
      </c>
      <c r="F220" s="11">
        <v>5.0319000000000006E-3</v>
      </c>
      <c r="G220" s="11">
        <v>4.929E-4</v>
      </c>
      <c r="H220" s="11">
        <v>-7.980000000000001E-3</v>
      </c>
      <c r="I220" s="11">
        <v>5.5500000000000002E-3</v>
      </c>
      <c r="J220" s="11">
        <v>2.4E-2</v>
      </c>
      <c r="K220" s="35"/>
      <c r="L220" s="10">
        <f t="shared" si="32"/>
        <v>42369</v>
      </c>
      <c r="M220" s="11">
        <f t="shared" si="25"/>
        <v>8.6256279802077174E-4</v>
      </c>
      <c r="N220" s="11">
        <f t="shared" si="26"/>
        <v>3.5721402013089154E-4</v>
      </c>
      <c r="O220" s="11">
        <f t="shared" si="27"/>
        <v>-1.7040127726453136E-4</v>
      </c>
      <c r="P220" s="11">
        <f t="shared" si="28"/>
        <v>4.1836101363745826E-4</v>
      </c>
      <c r="Q220" s="79">
        <f t="shared" si="29"/>
        <v>4.106572356521454E-5</v>
      </c>
      <c r="R220" s="11">
        <f t="shared" si="30"/>
        <v>-6.6744471046609188E-4</v>
      </c>
      <c r="S220" s="11">
        <f t="shared" si="31"/>
        <v>4.6132767043349787E-4</v>
      </c>
      <c r="T220" s="11">
        <f t="shared" si="31"/>
        <v>1.9783315388433032E-3</v>
      </c>
      <c r="U220" s="71"/>
      <c r="V220" s="31"/>
      <c r="W220" s="77"/>
    </row>
    <row r="221" spans="2:23" x14ac:dyDescent="0.25">
      <c r="B221" s="3">
        <v>42398</v>
      </c>
      <c r="C221" s="5">
        <v>1.0200000000000001E-2</v>
      </c>
      <c r="D221" s="5">
        <v>4.2500000000000003E-3</v>
      </c>
      <c r="E221" s="5">
        <v>-2.3286000000000001E-3</v>
      </c>
      <c r="F221" s="5">
        <v>5.0943999999999998E-3</v>
      </c>
      <c r="G221" s="5">
        <v>2.143E-4</v>
      </c>
      <c r="H221" s="5">
        <v>-7.8900000000000012E-3</v>
      </c>
      <c r="I221" s="5">
        <v>5.4000000000000003E-3</v>
      </c>
      <c r="J221" s="5">
        <v>2.2599999999999999E-2</v>
      </c>
      <c r="K221" s="35"/>
      <c r="L221" s="4">
        <f t="shared" si="32"/>
        <v>42398</v>
      </c>
      <c r="M221" s="5">
        <f t="shared" si="25"/>
        <v>8.4605195453169024E-4</v>
      </c>
      <c r="N221" s="5">
        <f t="shared" si="26"/>
        <v>3.534786469632234E-4</v>
      </c>
      <c r="O221" s="5">
        <f t="shared" si="27"/>
        <v>-1.9425741335099556E-4</v>
      </c>
      <c r="P221" s="5">
        <f t="shared" si="28"/>
        <v>4.2354529066446212E-4</v>
      </c>
      <c r="Q221" s="68">
        <f t="shared" si="29"/>
        <v>1.7856579513031434E-5</v>
      </c>
      <c r="R221" s="5">
        <f t="shared" si="30"/>
        <v>-6.5988973926878192E-4</v>
      </c>
      <c r="S221" s="5">
        <f t="shared" si="31"/>
        <v>4.488900773715887E-4</v>
      </c>
      <c r="T221" s="5">
        <f t="shared" si="31"/>
        <v>1.8641022544263475E-3</v>
      </c>
      <c r="U221" s="71"/>
      <c r="V221" s="31"/>
      <c r="W221" s="77"/>
    </row>
    <row r="222" spans="2:23" x14ac:dyDescent="0.25">
      <c r="B222" s="6">
        <v>42429</v>
      </c>
      <c r="C222" s="8">
        <v>9.5999999999999992E-3</v>
      </c>
      <c r="D222" s="8">
        <v>4.4050000000000001E-3</v>
      </c>
      <c r="E222" s="8">
        <v>-2.7228999999999999E-3</v>
      </c>
      <c r="F222" s="8">
        <v>5.0787999999999996E-3</v>
      </c>
      <c r="G222" s="8">
        <v>-5.2999999999999998E-4</v>
      </c>
      <c r="H222" s="8">
        <v>-8.3320000000000009E-3</v>
      </c>
      <c r="I222" s="8">
        <v>6.8000000000000005E-3</v>
      </c>
      <c r="J222" s="8">
        <v>2.3399999999999997E-2</v>
      </c>
      <c r="K222" s="35"/>
      <c r="L222" s="7">
        <f t="shared" si="32"/>
        <v>42429</v>
      </c>
      <c r="M222" s="8">
        <f t="shared" si="25"/>
        <v>7.9650143933562845E-4</v>
      </c>
      <c r="N222" s="8">
        <f t="shared" si="26"/>
        <v>3.6634428645698769E-4</v>
      </c>
      <c r="O222" s="8">
        <f t="shared" si="27"/>
        <v>-2.2719200759779845E-4</v>
      </c>
      <c r="P222" s="8">
        <f t="shared" si="28"/>
        <v>4.2225132279360977E-4</v>
      </c>
      <c r="Q222" s="80">
        <f t="shared" si="29"/>
        <v>-4.4177399120437499E-5</v>
      </c>
      <c r="R222" s="8">
        <f t="shared" si="30"/>
        <v>-6.9699907768172586E-4</v>
      </c>
      <c r="S222" s="8">
        <f t="shared" si="31"/>
        <v>5.6490819048460317E-4</v>
      </c>
      <c r="T222" s="8">
        <f t="shared" si="31"/>
        <v>1.9293936717392768E-3</v>
      </c>
      <c r="U222" s="71"/>
      <c r="V222" s="31"/>
      <c r="W222" s="77"/>
    </row>
    <row r="223" spans="2:23" x14ac:dyDescent="0.25">
      <c r="B223" s="3">
        <v>42460</v>
      </c>
      <c r="C223" s="5">
        <v>8.3999999999999995E-3</v>
      </c>
      <c r="D223" s="5">
        <v>4.3725000000000005E-3</v>
      </c>
      <c r="E223" s="5">
        <v>-3.2786E-3</v>
      </c>
      <c r="F223" s="5">
        <v>5.1093999999999992E-3</v>
      </c>
      <c r="G223" s="5">
        <v>-6.3140000000000006E-4</v>
      </c>
      <c r="H223" s="5">
        <v>-7.8259999999999996E-3</v>
      </c>
      <c r="I223" s="5">
        <v>6.0000000000000001E-3</v>
      </c>
      <c r="J223" s="5">
        <v>2.3099999999999999E-2</v>
      </c>
      <c r="K223" s="35"/>
      <c r="L223" s="4">
        <f t="shared" si="32"/>
        <v>42460</v>
      </c>
      <c r="M223" s="5">
        <f t="shared" si="25"/>
        <v>6.9731937515871145E-4</v>
      </c>
      <c r="N223" s="5">
        <f t="shared" si="26"/>
        <v>3.6364680317357845E-4</v>
      </c>
      <c r="O223" s="5">
        <f t="shared" si="27"/>
        <v>-2.7362808912101411E-4</v>
      </c>
      <c r="P223" s="5">
        <f t="shared" si="28"/>
        <v>4.2478947317903248E-4</v>
      </c>
      <c r="Q223" s="68">
        <f t="shared" si="29"/>
        <v>-5.2631899636779167E-5</v>
      </c>
      <c r="R223" s="5">
        <f t="shared" si="30"/>
        <v>-6.5451769751601052E-4</v>
      </c>
      <c r="S223" s="5">
        <f t="shared" si="31"/>
        <v>4.9863024788132648E-4</v>
      </c>
      <c r="T223" s="5">
        <f t="shared" si="31"/>
        <v>1.9049148747345424E-3</v>
      </c>
      <c r="U223" s="71"/>
      <c r="V223" s="31"/>
      <c r="W223" s="77"/>
    </row>
    <row r="224" spans="2:23" x14ac:dyDescent="0.25">
      <c r="B224" s="6">
        <v>42489</v>
      </c>
      <c r="C224" s="8">
        <v>8.3000000000000001E-3</v>
      </c>
      <c r="D224" s="8">
        <v>4.3575000000000003E-3</v>
      </c>
      <c r="E224" s="8">
        <v>-3.4928999999999997E-3</v>
      </c>
      <c r="F224" s="8">
        <v>5.0724999999999998E-3</v>
      </c>
      <c r="G224" s="8">
        <v>-4.9709999999999999E-4</v>
      </c>
      <c r="H224" s="8">
        <v>-7.79E-3</v>
      </c>
      <c r="I224" s="8">
        <v>6.0999999999999995E-3</v>
      </c>
      <c r="J224" s="8">
        <v>2.0099999999999996E-2</v>
      </c>
      <c r="K224" s="35"/>
      <c r="L224" s="7">
        <f t="shared" si="32"/>
        <v>42489</v>
      </c>
      <c r="M224" s="8">
        <f t="shared" si="25"/>
        <v>6.8904932024094201E-4</v>
      </c>
      <c r="N224" s="8">
        <f t="shared" si="26"/>
        <v>3.6240178390234412E-4</v>
      </c>
      <c r="O224" s="8">
        <f t="shared" si="27"/>
        <v>-2.9154202814352104E-4</v>
      </c>
      <c r="P224" s="8">
        <f t="shared" si="28"/>
        <v>4.2172875362722628E-4</v>
      </c>
      <c r="Q224" s="80">
        <f t="shared" si="29"/>
        <v>-4.1434441166998681E-5</v>
      </c>
      <c r="R224" s="8">
        <f t="shared" si="30"/>
        <v>-6.5149606361880608E-4</v>
      </c>
      <c r="S224" s="8">
        <f t="shared" si="31"/>
        <v>5.0691763232846299E-4</v>
      </c>
      <c r="T224" s="8">
        <f t="shared" si="31"/>
        <v>1.6597643621756308E-3</v>
      </c>
      <c r="U224" s="71"/>
      <c r="V224" s="31"/>
      <c r="W224" s="77"/>
    </row>
    <row r="225" spans="2:23" x14ac:dyDescent="0.25">
      <c r="B225" s="3">
        <v>42521</v>
      </c>
      <c r="C225" s="5">
        <v>8.1000000000000013E-3</v>
      </c>
      <c r="D225" s="5">
        <v>4.6885E-3</v>
      </c>
      <c r="E225" s="5">
        <v>-3.5286000000000002E-3</v>
      </c>
      <c r="F225" s="5">
        <v>5.1506E-3</v>
      </c>
      <c r="G225" s="5">
        <v>-5.3430000000000003E-4</v>
      </c>
      <c r="H225" s="5">
        <v>-7.7459999999999994E-3</v>
      </c>
      <c r="I225" s="5">
        <v>8.3000000000000001E-3</v>
      </c>
      <c r="J225" s="5">
        <v>2.1400000000000002E-2</v>
      </c>
      <c r="K225" s="35"/>
      <c r="L225" s="4">
        <f t="shared" si="32"/>
        <v>42521</v>
      </c>
      <c r="M225" s="5">
        <f t="shared" si="25"/>
        <v>6.7250695461584797E-4</v>
      </c>
      <c r="N225" s="5">
        <f t="shared" si="26"/>
        <v>3.8987124819556129E-4</v>
      </c>
      <c r="O225" s="5">
        <f t="shared" si="27"/>
        <v>-2.9452663457374406E-4</v>
      </c>
      <c r="P225" s="5">
        <f t="shared" si="28"/>
        <v>4.2820674024302008E-4</v>
      </c>
      <c r="Q225" s="68">
        <f t="shared" si="29"/>
        <v>-4.4535907339438019E-5</v>
      </c>
      <c r="R225" s="5">
        <f t="shared" si="30"/>
        <v>-6.4780309199641284E-4</v>
      </c>
      <c r="S225" s="5">
        <f t="shared" si="31"/>
        <v>6.8904932024094201E-4</v>
      </c>
      <c r="T225" s="5">
        <f t="shared" si="31"/>
        <v>1.7660772833825167E-3</v>
      </c>
      <c r="U225" s="71"/>
      <c r="V225" s="31"/>
      <c r="W225" s="77"/>
    </row>
    <row r="226" spans="2:23" x14ac:dyDescent="0.25">
      <c r="B226" s="6">
        <v>42551</v>
      </c>
      <c r="C226" s="8">
        <v>8.8000000000000005E-3</v>
      </c>
      <c r="D226" s="8">
        <v>4.6505000000000001E-3</v>
      </c>
      <c r="E226" s="8">
        <v>-3.5885999999999999E-3</v>
      </c>
      <c r="F226" s="8">
        <v>5.1187999999999997E-3</v>
      </c>
      <c r="G226" s="8">
        <v>-5.2139999999999999E-4</v>
      </c>
      <c r="H226" s="8">
        <v>-8.286E-3</v>
      </c>
      <c r="I226" s="8">
        <v>6.6500000000000005E-3</v>
      </c>
      <c r="J226" s="8">
        <v>2.12E-2</v>
      </c>
      <c r="K226" s="35"/>
      <c r="L226" s="7">
        <f t="shared" si="32"/>
        <v>42551</v>
      </c>
      <c r="M226" s="8">
        <f t="shared" si="25"/>
        <v>7.303920788652718E-4</v>
      </c>
      <c r="N226" s="8">
        <f t="shared" si="26"/>
        <v>3.8671807566781347E-4</v>
      </c>
      <c r="O226" s="8">
        <f t="shared" si="27"/>
        <v>-2.9954300064138906E-4</v>
      </c>
      <c r="P226" s="8">
        <f t="shared" si="28"/>
        <v>4.2556915221303449E-4</v>
      </c>
      <c r="Q226" s="80">
        <f t="shared" si="29"/>
        <v>-4.3460386923932504E-5</v>
      </c>
      <c r="R226" s="8">
        <f t="shared" si="30"/>
        <v>-6.9313631306266998E-4</v>
      </c>
      <c r="S226" s="8">
        <f t="shared" si="31"/>
        <v>5.5248475436364686E-4</v>
      </c>
      <c r="T226" s="8">
        <f t="shared" si="31"/>
        <v>1.7497295255153311E-3</v>
      </c>
      <c r="U226" s="71"/>
      <c r="V226" s="31"/>
      <c r="W226" s="77"/>
    </row>
    <row r="227" spans="2:23" x14ac:dyDescent="0.25">
      <c r="B227" s="3">
        <v>42580</v>
      </c>
      <c r="C227" s="5">
        <v>8.199999999999999E-3</v>
      </c>
      <c r="D227" s="5">
        <v>4.9589999999999999E-3</v>
      </c>
      <c r="E227" s="5">
        <v>-3.6857000000000001E-3</v>
      </c>
      <c r="F227" s="5">
        <v>4.3005999999999999E-3</v>
      </c>
      <c r="G227" s="5">
        <v>-3.771E-4</v>
      </c>
      <c r="H227" s="5">
        <v>-7.9760000000000005E-3</v>
      </c>
      <c r="I227" s="5">
        <v>7.3499999999999998E-3</v>
      </c>
      <c r="J227" s="5">
        <v>2.0799999999999999E-2</v>
      </c>
      <c r="K227" s="35"/>
      <c r="L227" s="4">
        <f t="shared" si="32"/>
        <v>42580</v>
      </c>
      <c r="M227" s="5">
        <f t="shared" si="25"/>
        <v>6.807785134408384E-4</v>
      </c>
      <c r="N227" s="5">
        <f t="shared" si="26"/>
        <v>4.1231369951577612E-4</v>
      </c>
      <c r="O227" s="5">
        <f t="shared" si="27"/>
        <v>-3.0766173973717503E-4</v>
      </c>
      <c r="P227" s="5">
        <f t="shared" si="28"/>
        <v>3.5767885583504189E-4</v>
      </c>
      <c r="Q227" s="68">
        <f t="shared" si="29"/>
        <v>-3.1430432727352908E-5</v>
      </c>
      <c r="R227" s="5">
        <f t="shared" si="30"/>
        <v>-6.6710892062704641E-4</v>
      </c>
      <c r="S227" s="5">
        <f t="shared" si="31"/>
        <v>6.1044627818596098E-4</v>
      </c>
      <c r="T227" s="5">
        <f t="shared" si="31"/>
        <v>1.717025203279432E-3</v>
      </c>
      <c r="U227" s="71"/>
      <c r="V227" s="31"/>
      <c r="W227" s="77"/>
    </row>
    <row r="228" spans="2:23" x14ac:dyDescent="0.25">
      <c r="B228" s="6">
        <v>42613</v>
      </c>
      <c r="C228" s="8">
        <v>8.8000000000000005E-3</v>
      </c>
      <c r="D228" s="8">
        <v>5.2488999999999999E-3</v>
      </c>
      <c r="E228" s="8">
        <v>-3.7357000000000002E-3</v>
      </c>
      <c r="F228" s="8">
        <v>2.7469E-3</v>
      </c>
      <c r="G228" s="8">
        <v>-7.2139999999999997E-4</v>
      </c>
      <c r="H228" s="8">
        <v>-8.1079999999999989E-3</v>
      </c>
      <c r="I228" s="8">
        <v>9.4500000000000001E-3</v>
      </c>
      <c r="J228" s="8">
        <v>2.0099999999999996E-2</v>
      </c>
      <c r="K228" s="35"/>
      <c r="L228" s="7">
        <f t="shared" si="32"/>
        <v>42613</v>
      </c>
      <c r="M228" s="8">
        <f t="shared" si="25"/>
        <v>7.303920788652718E-4</v>
      </c>
      <c r="N228" s="8">
        <f t="shared" si="26"/>
        <v>4.3635955543486205E-4</v>
      </c>
      <c r="O228" s="8">
        <f t="shared" si="27"/>
        <v>-3.1184262979933042E-4</v>
      </c>
      <c r="P228" s="8">
        <f t="shared" si="28"/>
        <v>2.2862064345585686E-4</v>
      </c>
      <c r="Q228" s="80">
        <f t="shared" si="29"/>
        <v>-6.0136552907597007E-5</v>
      </c>
      <c r="R228" s="8">
        <f t="shared" si="30"/>
        <v>-6.7819064068830315E-4</v>
      </c>
      <c r="S228" s="8">
        <f t="shared" si="31"/>
        <v>7.8410959283181647E-4</v>
      </c>
      <c r="T228" s="8">
        <f t="shared" si="31"/>
        <v>1.6597643621756308E-3</v>
      </c>
      <c r="U228" s="71"/>
      <c r="V228" s="31"/>
      <c r="W228" s="77"/>
    </row>
    <row r="229" spans="2:23" x14ac:dyDescent="0.25">
      <c r="B229" s="3">
        <v>42643</v>
      </c>
      <c r="C229" s="5">
        <v>9.7999999999999997E-3</v>
      </c>
      <c r="D229" s="5">
        <v>5.3111E-3</v>
      </c>
      <c r="E229" s="5">
        <v>-3.7570999999999998E-3</v>
      </c>
      <c r="F229" s="5">
        <v>2.6874999999999998E-3</v>
      </c>
      <c r="G229" s="5">
        <v>-4.4999999999999999E-4</v>
      </c>
      <c r="H229" s="5">
        <v>-8.0200000000000011E-3</v>
      </c>
      <c r="I229" s="5">
        <v>9.5499999999999995E-3</v>
      </c>
      <c r="J229" s="5">
        <v>2.0099999999999996E-2</v>
      </c>
      <c r="K229" s="35"/>
      <c r="L229" s="4">
        <f t="shared" si="32"/>
        <v>42643</v>
      </c>
      <c r="M229" s="5">
        <f t="shared" si="25"/>
        <v>8.1302127632687515E-4</v>
      </c>
      <c r="N229" s="5">
        <f t="shared" si="26"/>
        <v>4.415179277299508E-4</v>
      </c>
      <c r="O229" s="5">
        <f t="shared" si="27"/>
        <v>-3.1363210952461973E-4</v>
      </c>
      <c r="P229" s="5">
        <f t="shared" si="28"/>
        <v>2.2368294072871997E-4</v>
      </c>
      <c r="Q229" s="68">
        <f t="shared" si="29"/>
        <v>-3.7507736599384778E-5</v>
      </c>
      <c r="R229" s="5">
        <f t="shared" si="30"/>
        <v>-6.7080267712082975E-4</v>
      </c>
      <c r="S229" s="5">
        <f t="shared" si="31"/>
        <v>7.9237101136486743E-4</v>
      </c>
      <c r="T229" s="5">
        <f t="shared" si="31"/>
        <v>1.6597643621756308E-3</v>
      </c>
      <c r="U229" s="71"/>
      <c r="V229" s="31"/>
      <c r="W229" s="77"/>
    </row>
    <row r="230" spans="2:23" x14ac:dyDescent="0.25">
      <c r="B230" s="6">
        <v>42674</v>
      </c>
      <c r="C230" s="8">
        <v>9.3999999999999986E-3</v>
      </c>
      <c r="D230" s="8">
        <v>5.3378000000000002E-3</v>
      </c>
      <c r="E230" s="8">
        <v>-3.8013999999999999E-3</v>
      </c>
      <c r="F230" s="8">
        <v>2.65E-3</v>
      </c>
      <c r="G230" s="8">
        <v>-4.2139999999999994E-4</v>
      </c>
      <c r="H230" s="8">
        <v>-7.8539999999999999E-3</v>
      </c>
      <c r="I230" s="8">
        <v>7.6500000000000005E-3</v>
      </c>
      <c r="J230" s="8">
        <v>1.9299999999999998E-2</v>
      </c>
      <c r="K230" s="35"/>
      <c r="L230" s="7">
        <f t="shared" si="32"/>
        <v>42674</v>
      </c>
      <c r="M230" s="8">
        <f t="shared" si="25"/>
        <v>7.7997860223355531E-4</v>
      </c>
      <c r="N230" s="8">
        <f t="shared" si="26"/>
        <v>4.4373212319759325E-4</v>
      </c>
      <c r="O230" s="8">
        <f t="shared" si="27"/>
        <v>-3.173366117689147E-4</v>
      </c>
      <c r="P230" s="8">
        <f t="shared" si="28"/>
        <v>2.2056556608385236E-4</v>
      </c>
      <c r="Q230" s="80">
        <f t="shared" si="29"/>
        <v>-3.5123450984775317E-5</v>
      </c>
      <c r="R230" s="8">
        <f t="shared" si="30"/>
        <v>-6.5686792669639171E-4</v>
      </c>
      <c r="S230" s="8">
        <f t="shared" si="31"/>
        <v>6.3527562975651541E-4</v>
      </c>
      <c r="T230" s="8">
        <f t="shared" si="31"/>
        <v>1.5942792801031391E-3</v>
      </c>
      <c r="U230" s="71"/>
      <c r="V230" s="31"/>
      <c r="W230" s="77"/>
    </row>
    <row r="231" spans="2:23" x14ac:dyDescent="0.25">
      <c r="B231" s="3">
        <v>42704</v>
      </c>
      <c r="C231" s="5">
        <v>1.29E-2</v>
      </c>
      <c r="D231" s="5">
        <v>6.2366999999999995E-3</v>
      </c>
      <c r="E231" s="5">
        <v>-3.7957000000000004E-3</v>
      </c>
      <c r="F231" s="5">
        <v>2.6075E-3</v>
      </c>
      <c r="G231" s="5">
        <v>-1.0970999999999999E-3</v>
      </c>
      <c r="H231" s="5">
        <v>-8.1779999999999995E-3</v>
      </c>
      <c r="I231" s="5">
        <v>2.2500000000000003E-3</v>
      </c>
      <c r="J231" s="5">
        <v>1.8749999999999999E-2</v>
      </c>
      <c r="K231" s="35"/>
      <c r="L231" s="4">
        <f t="shared" si="32"/>
        <v>42704</v>
      </c>
      <c r="M231" s="5">
        <f t="shared" si="25"/>
        <v>1.0686959582126843E-3</v>
      </c>
      <c r="N231" s="5">
        <f t="shared" si="26"/>
        <v>5.1824526536425886E-4</v>
      </c>
      <c r="O231" s="5">
        <f t="shared" si="27"/>
        <v>-3.1685995177377357E-4</v>
      </c>
      <c r="P231" s="5">
        <f t="shared" si="28"/>
        <v>2.170324122814371E-4</v>
      </c>
      <c r="Q231" s="68">
        <f t="shared" si="29"/>
        <v>-9.1471004167065217E-5</v>
      </c>
      <c r="R231" s="5">
        <f t="shared" si="30"/>
        <v>-6.8406785895847033E-4</v>
      </c>
      <c r="S231" s="5">
        <f t="shared" si="31"/>
        <v>1.8730691812396394E-4</v>
      </c>
      <c r="T231" s="5">
        <f t="shared" si="31"/>
        <v>1.5492309513416291E-3</v>
      </c>
      <c r="U231" s="71"/>
      <c r="V231" s="31"/>
      <c r="W231" s="77"/>
    </row>
    <row r="232" spans="2:23" x14ac:dyDescent="0.25">
      <c r="B232" s="9">
        <v>42734</v>
      </c>
      <c r="C232" s="11">
        <v>1.0500000000000001E-2</v>
      </c>
      <c r="D232" s="11">
        <v>7.7166999999999999E-3</v>
      </c>
      <c r="E232" s="11">
        <v>-3.7785999999999996E-3</v>
      </c>
      <c r="F232" s="11">
        <v>2.5574999999999999E-3</v>
      </c>
      <c r="G232" s="11">
        <v>-8.0860000000000003E-4</v>
      </c>
      <c r="H232" s="11">
        <v>-7.9900000000000006E-3</v>
      </c>
      <c r="I232" s="11">
        <v>4.7499999999999999E-3</v>
      </c>
      <c r="J232" s="11">
        <v>3.1899999999999998E-2</v>
      </c>
      <c r="K232" s="35"/>
      <c r="L232" s="10">
        <f t="shared" si="32"/>
        <v>42734</v>
      </c>
      <c r="M232" s="11">
        <f t="shared" si="25"/>
        <v>8.7081709635938864E-4</v>
      </c>
      <c r="N232" s="11">
        <f t="shared" si="26"/>
        <v>6.4079510147219132E-4</v>
      </c>
      <c r="O232" s="11">
        <f t="shared" si="27"/>
        <v>-3.1542998678846246E-4</v>
      </c>
      <c r="P232" s="11">
        <f t="shared" si="28"/>
        <v>2.128755849788444E-4</v>
      </c>
      <c r="Q232" s="79">
        <f t="shared" si="29"/>
        <v>-6.7408319066930567E-5</v>
      </c>
      <c r="R232" s="11">
        <f t="shared" si="30"/>
        <v>-6.6828419049380638E-4</v>
      </c>
      <c r="S232" s="11">
        <f t="shared" si="31"/>
        <v>3.9497417736500395E-4</v>
      </c>
      <c r="T232" s="11">
        <f t="shared" si="31"/>
        <v>2.6202404401427515E-3</v>
      </c>
      <c r="U232" s="71"/>
      <c r="V232" s="31"/>
      <c r="W232" s="77"/>
    </row>
    <row r="233" spans="2:23" x14ac:dyDescent="0.25">
      <c r="B233" s="3">
        <v>42766</v>
      </c>
      <c r="C233" s="13">
        <v>7.0999999999999995E-3</v>
      </c>
      <c r="D233" s="13">
        <v>7.7943999999999999E-3</v>
      </c>
      <c r="E233" s="13">
        <v>-3.8329000000000002E-3</v>
      </c>
      <c r="F233" s="13">
        <v>2.6094E-3</v>
      </c>
      <c r="G233" s="82">
        <v>-1.3569999999999999E-4</v>
      </c>
      <c r="H233" s="13">
        <v>-7.8840000000000004E-3</v>
      </c>
      <c r="I233" s="13">
        <v>5.1000000000000004E-3</v>
      </c>
      <c r="J233" s="13">
        <v>1.77E-2</v>
      </c>
      <c r="K233" s="70"/>
      <c r="L233" s="4">
        <f t="shared" si="32"/>
        <v>42766</v>
      </c>
      <c r="M233" s="5">
        <f t="shared" si="25"/>
        <v>5.8974997350325076E-4</v>
      </c>
      <c r="N233" s="5">
        <f t="shared" si="26"/>
        <v>6.4722440862530206E-4</v>
      </c>
      <c r="O233" s="5">
        <f t="shared" si="27"/>
        <v>-3.199708305111626E-4</v>
      </c>
      <c r="P233" s="5">
        <f t="shared" si="28"/>
        <v>2.1719036797129831E-4</v>
      </c>
      <c r="Q233" s="68">
        <f t="shared" si="29"/>
        <v>-1.1309036725526411E-5</v>
      </c>
      <c r="R233" s="5">
        <f t="shared" si="30"/>
        <v>-6.5938609686000405E-4</v>
      </c>
      <c r="S233" s="5">
        <f t="shared" si="31"/>
        <v>4.2400978746104379E-4</v>
      </c>
      <c r="T233" s="5">
        <f t="shared" si="31"/>
        <v>1.4631676547709471E-3</v>
      </c>
      <c r="U233" s="73"/>
      <c r="V233" s="31"/>
      <c r="W233" s="77"/>
    </row>
    <row r="234" spans="2:23" x14ac:dyDescent="0.25">
      <c r="B234" s="6">
        <v>42794</v>
      </c>
      <c r="C234" s="8">
        <v>9.1000000000000004E-3</v>
      </c>
      <c r="D234" s="8">
        <v>7.888899999999999E-3</v>
      </c>
      <c r="E234" s="8">
        <v>-3.9513999999999999E-3</v>
      </c>
      <c r="F234" s="8">
        <v>2.6037999999999999E-3</v>
      </c>
      <c r="G234" s="8">
        <v>-5.4710000000000002E-4</v>
      </c>
      <c r="H234" s="8">
        <v>-8.0079999999999995E-3</v>
      </c>
      <c r="I234" s="8">
        <v>9.75E-3</v>
      </c>
      <c r="J234" s="8">
        <v>2.0499999999999997E-2</v>
      </c>
      <c r="K234" s="35"/>
      <c r="L234" s="7">
        <f t="shared" si="32"/>
        <v>42794</v>
      </c>
      <c r="M234" s="8">
        <f t="shared" si="25"/>
        <v>7.5518871888013983E-4</v>
      </c>
      <c r="N234" s="8">
        <f t="shared" si="26"/>
        <v>6.5504322389720038E-4</v>
      </c>
      <c r="O234" s="8">
        <f t="shared" si="27"/>
        <v>-3.2988119450161335E-4</v>
      </c>
      <c r="P234" s="8">
        <f t="shared" si="28"/>
        <v>2.1672481357182249E-4</v>
      </c>
      <c r="Q234" s="80">
        <f t="shared" si="29"/>
        <v>-4.5603102964641984E-5</v>
      </c>
      <c r="R234" s="8">
        <f t="shared" si="30"/>
        <v>-6.6979527409194439E-4</v>
      </c>
      <c r="S234" s="8">
        <f t="shared" si="31"/>
        <v>8.0889159827712831E-4</v>
      </c>
      <c r="T234" s="8">
        <f t="shared" si="31"/>
        <v>1.6924892515723933E-3</v>
      </c>
      <c r="U234" s="71"/>
      <c r="V234" s="31"/>
      <c r="W234" s="77"/>
    </row>
    <row r="235" spans="2:23" x14ac:dyDescent="0.25">
      <c r="B235" s="3">
        <v>42825</v>
      </c>
      <c r="C235" s="5">
        <v>8.1000000000000013E-3</v>
      </c>
      <c r="D235" s="5">
        <v>9.8277999999999994E-3</v>
      </c>
      <c r="E235" s="5">
        <v>-3.9214000000000002E-3</v>
      </c>
      <c r="F235" s="5">
        <v>2.5668999999999996E-3</v>
      </c>
      <c r="G235" s="5">
        <v>-3.8600000000000003E-5</v>
      </c>
      <c r="H235" s="5">
        <v>-7.7920000000000003E-3</v>
      </c>
      <c r="I235" s="5">
        <v>5.9499999999999996E-3</v>
      </c>
      <c r="J235" s="5">
        <v>1.925E-2</v>
      </c>
      <c r="K235" s="35"/>
      <c r="L235" s="4">
        <f t="shared" si="32"/>
        <v>42825</v>
      </c>
      <c r="M235" s="5">
        <f t="shared" si="25"/>
        <v>6.7250695461584797E-4</v>
      </c>
      <c r="N235" s="5">
        <f t="shared" si="26"/>
        <v>8.1531729624262361E-4</v>
      </c>
      <c r="O235" s="5">
        <f t="shared" si="27"/>
        <v>-3.2737213942368726E-4</v>
      </c>
      <c r="P235" s="5">
        <f t="shared" si="28"/>
        <v>2.136570830164608E-4</v>
      </c>
      <c r="Q235" s="68">
        <f t="shared" si="29"/>
        <v>-3.2167235762825541E-6</v>
      </c>
      <c r="R235" s="5">
        <f t="shared" si="30"/>
        <v>-6.5166392953219798E-4</v>
      </c>
      <c r="S235" s="5">
        <f t="shared" si="31"/>
        <v>4.9448627247405952E-4</v>
      </c>
      <c r="T235" s="5">
        <f t="shared" si="31"/>
        <v>1.5901848983437272E-3</v>
      </c>
      <c r="U235" s="71"/>
      <c r="V235" s="31"/>
      <c r="W235" s="77"/>
    </row>
    <row r="236" spans="2:23" x14ac:dyDescent="0.25">
      <c r="B236" s="6">
        <v>42853</v>
      </c>
      <c r="C236" s="8">
        <v>8.3000000000000001E-3</v>
      </c>
      <c r="D236" s="8">
        <v>9.9500000000000005E-3</v>
      </c>
      <c r="E236" s="8">
        <v>-4.0143000000000002E-3</v>
      </c>
      <c r="F236" s="8">
        <v>2.5513000000000003E-3</v>
      </c>
      <c r="G236" s="8">
        <v>-2.1210000000000001E-4</v>
      </c>
      <c r="H236" s="8">
        <v>-7.9179999999999997E-3</v>
      </c>
      <c r="I236" s="8">
        <v>7.7499999999999999E-3</v>
      </c>
      <c r="J236" s="8">
        <v>1.9E-2</v>
      </c>
      <c r="K236" s="35"/>
      <c r="L236" s="7">
        <f t="shared" si="32"/>
        <v>42853</v>
      </c>
      <c r="M236" s="8">
        <f t="shared" si="25"/>
        <v>6.8904932024094201E-4</v>
      </c>
      <c r="N236" s="8">
        <f t="shared" si="26"/>
        <v>8.2540918593276835E-4</v>
      </c>
      <c r="O236" s="8">
        <f t="shared" si="27"/>
        <v>-3.3514207153895192E-4</v>
      </c>
      <c r="P236" s="8">
        <f t="shared" si="28"/>
        <v>2.1236012515024605E-4</v>
      </c>
      <c r="Q236" s="80">
        <f t="shared" si="29"/>
        <v>-1.7676718463865981E-5</v>
      </c>
      <c r="R236" s="8">
        <f t="shared" si="30"/>
        <v>-6.6224010742732542E-4</v>
      </c>
      <c r="S236" s="8">
        <f t="shared" si="31"/>
        <v>6.4355057446485731E-4</v>
      </c>
      <c r="T236" s="8">
        <f t="shared" si="31"/>
        <v>1.5697102274137009E-3</v>
      </c>
      <c r="U236" s="71"/>
      <c r="V236" s="31"/>
      <c r="W236" s="77"/>
    </row>
    <row r="237" spans="2:23" x14ac:dyDescent="0.25">
      <c r="B237" s="3">
        <v>42886</v>
      </c>
      <c r="C237" s="5">
        <v>8.6E-3</v>
      </c>
      <c r="D237" s="5">
        <v>1.06033E-2</v>
      </c>
      <c r="E237" s="5">
        <v>-4.0213999999999996E-3</v>
      </c>
      <c r="F237" s="5">
        <v>2.5144E-3</v>
      </c>
      <c r="G237" s="5">
        <v>-3.2430000000000002E-4</v>
      </c>
      <c r="H237" s="5">
        <v>-7.8739999999999991E-3</v>
      </c>
      <c r="I237" s="5">
        <v>8.9499999999999996E-3</v>
      </c>
      <c r="J237" s="5">
        <v>2.07E-2</v>
      </c>
      <c r="K237" s="35"/>
      <c r="L237" s="4">
        <f t="shared" si="32"/>
        <v>42886</v>
      </c>
      <c r="M237" s="5">
        <f t="shared" si="25"/>
        <v>7.1385722991923473E-4</v>
      </c>
      <c r="N237" s="5">
        <f t="shared" si="26"/>
        <v>8.7934300032643797E-4</v>
      </c>
      <c r="O237" s="5">
        <f t="shared" si="27"/>
        <v>-3.3573592575464328E-4</v>
      </c>
      <c r="P237" s="5">
        <f t="shared" si="28"/>
        <v>2.092922473335701E-4</v>
      </c>
      <c r="Q237" s="68">
        <f t="shared" si="29"/>
        <v>-2.7029017760860086E-5</v>
      </c>
      <c r="R237" s="5">
        <f t="shared" si="30"/>
        <v>-6.5854669904996666E-4</v>
      </c>
      <c r="S237" s="5">
        <f t="shared" si="31"/>
        <v>7.427912436959172E-4</v>
      </c>
      <c r="T237" s="5">
        <f t="shared" si="31"/>
        <v>1.7088472872288651E-3</v>
      </c>
      <c r="U237" s="71"/>
      <c r="V237" s="31"/>
      <c r="W237" s="77"/>
    </row>
    <row r="238" spans="2:23" x14ac:dyDescent="0.25">
      <c r="B238" s="6">
        <v>42916</v>
      </c>
      <c r="C238" s="8">
        <v>7.1999999999999998E-3</v>
      </c>
      <c r="D238" s="8">
        <v>1.2238899999999999E-2</v>
      </c>
      <c r="E238" s="8">
        <v>-4.0071000000000004E-3</v>
      </c>
      <c r="F238" s="8">
        <v>2.5238000000000001E-3</v>
      </c>
      <c r="G238" s="8">
        <v>-2.05E-4</v>
      </c>
      <c r="H238" s="8">
        <v>-7.8480000000000008E-3</v>
      </c>
      <c r="I238" s="8">
        <v>7.45E-3</v>
      </c>
      <c r="J238" s="8">
        <v>1.8200000000000001E-2</v>
      </c>
      <c r="K238" s="35"/>
      <c r="L238" s="7">
        <f t="shared" si="32"/>
        <v>42916</v>
      </c>
      <c r="M238" s="8">
        <f t="shared" si="25"/>
        <v>5.9802906045103299E-4</v>
      </c>
      <c r="N238" s="8">
        <f t="shared" si="26"/>
        <v>1.0142315018886183E-3</v>
      </c>
      <c r="O238" s="8">
        <f t="shared" si="27"/>
        <v>-3.3453985714226864E-4</v>
      </c>
      <c r="P238" s="8">
        <f t="shared" si="28"/>
        <v>2.1007377616943934E-4</v>
      </c>
      <c r="Q238" s="80">
        <f t="shared" si="29"/>
        <v>-1.7084938665146154E-5</v>
      </c>
      <c r="R238" s="8">
        <f t="shared" si="30"/>
        <v>-6.5636430103932497E-4</v>
      </c>
      <c r="S238" s="8">
        <f t="shared" si="31"/>
        <v>6.1872348176028602E-4</v>
      </c>
      <c r="T238" s="8">
        <f t="shared" si="31"/>
        <v>1.504160323205328E-3</v>
      </c>
      <c r="U238" s="71"/>
      <c r="V238" s="31"/>
      <c r="W238" s="77"/>
    </row>
    <row r="239" spans="2:23" x14ac:dyDescent="0.25">
      <c r="B239" s="3">
        <v>42947</v>
      </c>
      <c r="C239" s="5">
        <v>6.7000000000000002E-3</v>
      </c>
      <c r="D239" s="5">
        <v>1.23167E-2</v>
      </c>
      <c r="E239" s="5">
        <v>-3.9785999999999997E-3</v>
      </c>
      <c r="F239" s="5">
        <v>2.5230999999999999E-3</v>
      </c>
      <c r="G239" s="5">
        <v>-3.4430000000000002E-4</v>
      </c>
      <c r="H239" s="5">
        <v>-7.8340000000000007E-3</v>
      </c>
      <c r="I239" s="5">
        <v>8.7500000000000008E-3</v>
      </c>
      <c r="J239" s="5">
        <v>1.8600000000000002E-2</v>
      </c>
      <c r="K239" s="35"/>
      <c r="L239" s="4">
        <f t="shared" si="32"/>
        <v>42947</v>
      </c>
      <c r="M239" s="5">
        <f t="shared" si="25"/>
        <v>5.5662608827478088E-4</v>
      </c>
      <c r="N239" s="5">
        <f t="shared" si="26"/>
        <v>1.0206427160042164E-3</v>
      </c>
      <c r="O239" s="5">
        <f t="shared" si="27"/>
        <v>-3.3215613098258601E-4</v>
      </c>
      <c r="P239" s="5">
        <f t="shared" si="28"/>
        <v>2.1001557744493304E-4</v>
      </c>
      <c r="Q239" s="68">
        <f t="shared" si="29"/>
        <v>-2.869619532741563E-5</v>
      </c>
      <c r="R239" s="5">
        <f t="shared" si="30"/>
        <v>-6.551891853635583E-4</v>
      </c>
      <c r="S239" s="5">
        <f t="shared" si="31"/>
        <v>7.2625864836139975E-4</v>
      </c>
      <c r="T239" s="5">
        <f t="shared" si="31"/>
        <v>1.5369411743291206E-3</v>
      </c>
      <c r="U239" s="71"/>
      <c r="V239" s="31"/>
      <c r="W239" s="77"/>
    </row>
    <row r="240" spans="2:23" x14ac:dyDescent="0.25">
      <c r="B240" s="6">
        <v>42978</v>
      </c>
      <c r="C240" s="8">
        <v>6.8999999999999999E-3</v>
      </c>
      <c r="D240" s="8">
        <v>1.23167E-2</v>
      </c>
      <c r="E240" s="8">
        <v>-4.0213999999999996E-3</v>
      </c>
      <c r="F240" s="8">
        <v>2.5019E-3</v>
      </c>
      <c r="G240" s="8">
        <v>-5.3069999999999994E-4</v>
      </c>
      <c r="H240" s="8">
        <v>-7.8720000000000005E-3</v>
      </c>
      <c r="I240" s="8">
        <v>1.0500000000000001E-2</v>
      </c>
      <c r="J240" s="8">
        <v>1.8600000000000002E-2</v>
      </c>
      <c r="K240" s="35"/>
      <c r="L240" s="7">
        <f t="shared" si="32"/>
        <v>42978</v>
      </c>
      <c r="M240" s="8">
        <f t="shared" si="25"/>
        <v>5.7318953866358768E-4</v>
      </c>
      <c r="N240" s="8">
        <f t="shared" si="26"/>
        <v>1.0206427160042164E-3</v>
      </c>
      <c r="O240" s="8">
        <f t="shared" si="27"/>
        <v>-3.3573592575464328E-4</v>
      </c>
      <c r="P240" s="8">
        <f t="shared" si="28"/>
        <v>2.0825296985926833E-4</v>
      </c>
      <c r="Q240" s="80">
        <f t="shared" si="29"/>
        <v>-4.4235760827127102E-5</v>
      </c>
      <c r="R240" s="8">
        <f t="shared" si="30"/>
        <v>-6.5837882041863693E-4</v>
      </c>
      <c r="S240" s="8">
        <f t="shared" si="31"/>
        <v>8.7081709635938864E-4</v>
      </c>
      <c r="T240" s="8">
        <f t="shared" si="31"/>
        <v>1.5369411743291206E-3</v>
      </c>
      <c r="U240" s="71"/>
      <c r="V240" s="31"/>
      <c r="W240" s="77"/>
    </row>
    <row r="241" spans="2:23" x14ac:dyDescent="0.25">
      <c r="B241" s="3">
        <v>43007</v>
      </c>
      <c r="C241" s="5">
        <v>6.7000000000000002E-3</v>
      </c>
      <c r="D241" s="5">
        <v>1.23222E-2</v>
      </c>
      <c r="E241" s="5">
        <v>-4.0356999999999997E-3</v>
      </c>
      <c r="F241" s="5">
        <v>2.5424999999999996E-3</v>
      </c>
      <c r="G241" s="5">
        <v>-4.75E-4</v>
      </c>
      <c r="H241" s="5">
        <v>-7.8259999999999996E-3</v>
      </c>
      <c r="I241" s="5">
        <v>1.1399999999999999E-2</v>
      </c>
      <c r="J241" s="5">
        <v>1.83E-2</v>
      </c>
      <c r="K241" s="35"/>
      <c r="L241" s="4">
        <f t="shared" si="32"/>
        <v>43007</v>
      </c>
      <c r="M241" s="5">
        <f t="shared" si="25"/>
        <v>5.5662608827478088E-4</v>
      </c>
      <c r="N241" s="5">
        <f t="shared" si="26"/>
        <v>1.0210959338416981E-3</v>
      </c>
      <c r="O241" s="5">
        <f t="shared" si="27"/>
        <v>-3.3693201010898122E-4</v>
      </c>
      <c r="P241" s="5">
        <f t="shared" si="28"/>
        <v>2.1162849973110909E-4</v>
      </c>
      <c r="Q241" s="68">
        <f t="shared" si="29"/>
        <v>-3.9591953570949912E-5</v>
      </c>
      <c r="R241" s="5">
        <f t="shared" si="30"/>
        <v>-6.5451769751601052E-4</v>
      </c>
      <c r="S241" s="5">
        <f t="shared" si="31"/>
        <v>9.4507210478567139E-4</v>
      </c>
      <c r="T241" s="5">
        <f t="shared" si="31"/>
        <v>1.5123566425381263E-3</v>
      </c>
      <c r="U241" s="71"/>
      <c r="V241" s="31"/>
      <c r="W241" s="77"/>
    </row>
    <row r="242" spans="2:23" x14ac:dyDescent="0.25">
      <c r="B242" s="6">
        <v>43039</v>
      </c>
      <c r="C242" s="8">
        <v>6.1999999999999998E-3</v>
      </c>
      <c r="D242" s="8">
        <v>1.2433300000000001E-2</v>
      </c>
      <c r="E242" s="8">
        <v>-3.9857E-3</v>
      </c>
      <c r="F242" s="8">
        <v>4.0362999999999996E-3</v>
      </c>
      <c r="G242" s="8">
        <v>-1.729E-4</v>
      </c>
      <c r="H242" s="8">
        <v>-7.8254999999999991E-3</v>
      </c>
      <c r="I242" s="8">
        <v>1.0500000000000001E-2</v>
      </c>
      <c r="J242" s="8">
        <v>1.7299999999999999E-2</v>
      </c>
      <c r="K242" s="35"/>
      <c r="L242" s="7">
        <f t="shared" si="32"/>
        <v>43039</v>
      </c>
      <c r="M242" s="8">
        <f t="shared" si="25"/>
        <v>5.1520426173889966E-4</v>
      </c>
      <c r="N242" s="8">
        <f t="shared" si="26"/>
        <v>1.0302504508852284E-3</v>
      </c>
      <c r="O242" s="8">
        <f t="shared" si="27"/>
        <v>-3.3274996568666282E-4</v>
      </c>
      <c r="P242" s="8">
        <f t="shared" si="28"/>
        <v>3.3573768015271455E-4</v>
      </c>
      <c r="Q242" s="80">
        <f t="shared" si="29"/>
        <v>-1.4409475259880011E-5</v>
      </c>
      <c r="R242" s="8">
        <f t="shared" si="30"/>
        <v>-6.5447572969035139E-4</v>
      </c>
      <c r="S242" s="8">
        <f t="shared" si="31"/>
        <v>8.7081709635938864E-4</v>
      </c>
      <c r="T242" s="8">
        <f t="shared" si="31"/>
        <v>1.4303602255574255E-3</v>
      </c>
      <c r="U242" s="71"/>
      <c r="V242" s="31"/>
      <c r="W242" s="77"/>
    </row>
    <row r="243" spans="2:23" x14ac:dyDescent="0.25">
      <c r="B243" s="3">
        <v>43069</v>
      </c>
      <c r="C243" s="5">
        <v>6.7000000000000002E-3</v>
      </c>
      <c r="D243" s="5">
        <v>1.37188E-2</v>
      </c>
      <c r="E243" s="5">
        <v>-4.0228999999999994E-3</v>
      </c>
      <c r="F243" s="5">
        <v>4.9281000000000004E-3</v>
      </c>
      <c r="G243" s="5">
        <v>-4.2160000000000006E-4</v>
      </c>
      <c r="H243" s="5">
        <v>-8.0590000000000002E-3</v>
      </c>
      <c r="I243" s="5">
        <v>1.2199999999999999E-2</v>
      </c>
      <c r="J243" s="5">
        <v>2.0400000000000001E-2</v>
      </c>
      <c r="K243" s="35"/>
      <c r="L243" s="4">
        <f t="shared" si="32"/>
        <v>43069</v>
      </c>
      <c r="M243" s="5">
        <f t="shared" si="25"/>
        <v>5.5662608827478088E-4</v>
      </c>
      <c r="N243" s="5">
        <f t="shared" si="26"/>
        <v>1.1361073111149089E-3</v>
      </c>
      <c r="O243" s="5">
        <f t="shared" si="27"/>
        <v>-3.3586138840946411E-4</v>
      </c>
      <c r="P243" s="5">
        <f t="shared" si="28"/>
        <v>4.0975031333578826E-4</v>
      </c>
      <c r="Q243" s="68">
        <f t="shared" si="29"/>
        <v>-3.5140124093668845E-5</v>
      </c>
      <c r="R243" s="5">
        <f t="shared" si="30"/>
        <v>-6.7407681411646436E-4</v>
      </c>
      <c r="S243" s="5">
        <f t="shared" si="31"/>
        <v>1.011025725442094E-3</v>
      </c>
      <c r="T243" s="5">
        <f t="shared" si="31"/>
        <v>1.6843091316907088E-3</v>
      </c>
      <c r="U243" s="71"/>
      <c r="V243" s="31"/>
      <c r="W243" s="77"/>
    </row>
    <row r="244" spans="2:23" x14ac:dyDescent="0.25">
      <c r="B244" s="9">
        <v>43098</v>
      </c>
      <c r="C244" s="11">
        <v>6.7000000000000002E-3</v>
      </c>
      <c r="D244" s="11">
        <v>1.56425E-2</v>
      </c>
      <c r="E244" s="11">
        <v>-4.1114000000000003E-3</v>
      </c>
      <c r="F244" s="11">
        <v>4.9619E-3</v>
      </c>
      <c r="G244" s="11">
        <v>-3.0360000000000001E-4</v>
      </c>
      <c r="H244" s="11">
        <v>-8.0564999999999994E-3</v>
      </c>
      <c r="I244" s="11">
        <v>1.0500000000000001E-2</v>
      </c>
      <c r="J244" s="11">
        <v>1.5900000000000001E-2</v>
      </c>
      <c r="K244" s="35"/>
      <c r="L244" s="10">
        <f t="shared" si="32"/>
        <v>43098</v>
      </c>
      <c r="M244" s="11">
        <f t="shared" si="25"/>
        <v>5.5662608827478088E-4</v>
      </c>
      <c r="N244" s="11">
        <f t="shared" si="26"/>
        <v>1.294288298807178E-3</v>
      </c>
      <c r="O244" s="11">
        <f t="shared" si="27"/>
        <v>-3.4326399163719934E-4</v>
      </c>
      <c r="P244" s="11">
        <f t="shared" si="28"/>
        <v>4.1255427250352916E-4</v>
      </c>
      <c r="Q244" s="79">
        <f t="shared" si="29"/>
        <v>-2.5303521178021704E-5</v>
      </c>
      <c r="R244" s="11">
        <f t="shared" si="30"/>
        <v>-6.7386693000015541E-4</v>
      </c>
      <c r="S244" s="11">
        <f t="shared" si="31"/>
        <v>8.7081709635938864E-4</v>
      </c>
      <c r="T244" s="11">
        <f t="shared" si="31"/>
        <v>1.3154410275031392E-3</v>
      </c>
      <c r="U244" s="71"/>
      <c r="V244" s="31"/>
      <c r="W244" s="77"/>
    </row>
    <row r="245" spans="2:23" x14ac:dyDescent="0.25">
      <c r="B245" s="3">
        <v>43131</v>
      </c>
      <c r="C245" s="5">
        <v>7.4999999999999997E-3</v>
      </c>
      <c r="D245" s="5">
        <v>1.5797000000000002E-2</v>
      </c>
      <c r="E245" s="5">
        <v>-4.0543000000000003E-3</v>
      </c>
      <c r="F245" s="5">
        <v>4.9414000000000003E-3</v>
      </c>
      <c r="G245" s="5">
        <v>-3.723E-4</v>
      </c>
      <c r="H245" s="5">
        <v>-8.0035000000000002E-3</v>
      </c>
      <c r="I245" s="5">
        <v>1.4499999999999999E-2</v>
      </c>
      <c r="J245" s="5"/>
      <c r="K245" s="35"/>
      <c r="L245" s="4">
        <f t="shared" si="32"/>
        <v>43131</v>
      </c>
      <c r="M245" s="5">
        <f t="shared" si="25"/>
        <v>6.2286180112658407E-4</v>
      </c>
      <c r="N245" s="5">
        <f t="shared" si="26"/>
        <v>1.3069805258636435E-3</v>
      </c>
      <c r="O245" s="5">
        <f t="shared" si="27"/>
        <v>-3.384877797468766E-4</v>
      </c>
      <c r="P245" s="5">
        <f t="shared" si="28"/>
        <v>4.1085365669690788E-4</v>
      </c>
      <c r="Q245" s="68">
        <f t="shared" si="29"/>
        <v>-3.1030295288059229E-5</v>
      </c>
      <c r="R245" s="5">
        <f t="shared" si="30"/>
        <v>-6.6941750083604479E-4</v>
      </c>
      <c r="S245" s="5">
        <f t="shared" si="31"/>
        <v>1.2003765662376154E-3</v>
      </c>
      <c r="T245" s="5"/>
      <c r="U245" s="71"/>
      <c r="V245" s="31"/>
      <c r="W245" s="77"/>
    </row>
    <row r="246" spans="2:23" x14ac:dyDescent="0.25">
      <c r="B246" s="6">
        <v>43159</v>
      </c>
      <c r="C246" s="8">
        <v>9.3999999999999986E-3</v>
      </c>
      <c r="D246" s="8">
        <v>1.6700699999999999E-2</v>
      </c>
      <c r="E246" s="8">
        <v>-4.0185999999999998E-3</v>
      </c>
      <c r="F246" s="8">
        <v>4.9662999999999999E-3</v>
      </c>
      <c r="G246" s="8">
        <v>-8.0329999999999996E-4</v>
      </c>
      <c r="H246" s="8">
        <v>-8.1239999999999993E-3</v>
      </c>
      <c r="I246" s="8">
        <v>1.47E-2</v>
      </c>
      <c r="J246" s="8"/>
      <c r="K246" s="35"/>
      <c r="L246" s="7">
        <f t="shared" si="32"/>
        <v>43159</v>
      </c>
      <c r="M246" s="8">
        <f t="shared" si="25"/>
        <v>7.7997860223355531E-4</v>
      </c>
      <c r="N246" s="8">
        <f t="shared" si="26"/>
        <v>1.3811843578055427E-3</v>
      </c>
      <c r="O246" s="8">
        <f t="shared" si="27"/>
        <v>-3.3550172926255506E-4</v>
      </c>
      <c r="P246" s="8">
        <f t="shared" si="28"/>
        <v>4.1291927858044808E-4</v>
      </c>
      <c r="Q246" s="80">
        <f t="shared" si="29"/>
        <v>-6.6966325850237318E-5</v>
      </c>
      <c r="R246" s="8">
        <f t="shared" si="30"/>
        <v>-6.7953397134357107E-4</v>
      </c>
      <c r="S246" s="8">
        <f t="shared" si="31"/>
        <v>1.2168232546390101E-3</v>
      </c>
      <c r="T246" s="8"/>
      <c r="U246" s="71"/>
      <c r="V246" s="31"/>
      <c r="W246" s="77"/>
    </row>
    <row r="247" spans="2:23" x14ac:dyDescent="0.25">
      <c r="B247" s="3">
        <v>43189</v>
      </c>
      <c r="C247" s="13">
        <v>9.4999999999999998E-3</v>
      </c>
      <c r="D247" s="13">
        <v>1.8831299999999999E-2</v>
      </c>
      <c r="E247" s="13">
        <v>-4.0657000000000002E-3</v>
      </c>
      <c r="F247" s="13">
        <v>5.1124999999999999E-3</v>
      </c>
      <c r="G247" s="82">
        <v>-4.1529999999999996E-4</v>
      </c>
      <c r="H247" s="13">
        <v>-7.8560000000000001E-3</v>
      </c>
      <c r="I247" s="13">
        <v>1.34E-2</v>
      </c>
      <c r="J247" s="13"/>
      <c r="K247" s="70"/>
      <c r="L247" s="4">
        <f t="shared" si="32"/>
        <v>43189</v>
      </c>
      <c r="M247" s="5">
        <f t="shared" si="25"/>
        <v>7.8824039586966599E-4</v>
      </c>
      <c r="N247" s="5">
        <f t="shared" si="26"/>
        <v>1.5558913173405742E-3</v>
      </c>
      <c r="O247" s="5">
        <f t="shared" si="27"/>
        <v>-3.3944132914109915E-4</v>
      </c>
      <c r="P247" s="5">
        <f t="shared" si="28"/>
        <v>4.2504660210984646E-4</v>
      </c>
      <c r="Q247" s="68">
        <f t="shared" si="29"/>
        <v>-3.4614922633791068E-5</v>
      </c>
      <c r="R247" s="5">
        <f t="shared" si="30"/>
        <v>-6.5703580253573257E-4</v>
      </c>
      <c r="S247" s="5">
        <f t="shared" si="31"/>
        <v>1.1098666182609573E-3</v>
      </c>
      <c r="T247" s="5"/>
      <c r="U247" s="73"/>
      <c r="V247" s="31"/>
      <c r="W247" s="77"/>
    </row>
    <row r="248" spans="2:23" x14ac:dyDescent="0.25">
      <c r="B248" s="78"/>
    </row>
    <row r="249" spans="2:23" x14ac:dyDescent="0.25">
      <c r="B249" s="14" t="s">
        <v>108</v>
      </c>
      <c r="C249" s="31">
        <f>AVERAGE(C65:C244)</f>
        <v>2.4997777777777799E-2</v>
      </c>
      <c r="D249" s="31">
        <f t="shared" ref="D249:I249" si="33">AVERAGE(D65:D244)</f>
        <v>1.4924279444444435E-2</v>
      </c>
      <c r="E249" s="31">
        <f t="shared" si="33"/>
        <v>1.3316411666666661E-2</v>
      </c>
      <c r="F249" s="31">
        <f t="shared" si="33"/>
        <v>2.2389421111111106E-2</v>
      </c>
      <c r="G249" s="31">
        <f t="shared" si="33"/>
        <v>1.8001644444444456E-3</v>
      </c>
      <c r="H249" s="31">
        <f t="shared" si="33"/>
        <v>3.6043538888888851E-3</v>
      </c>
      <c r="I249" s="31">
        <f t="shared" si="33"/>
        <v>1.8570037222222224E-2</v>
      </c>
      <c r="J249" s="31">
        <f t="shared" ref="J249" si="34">AVERAGE(J65:J244)</f>
        <v>4.2194116666666677E-2</v>
      </c>
      <c r="K249" s="31"/>
      <c r="L249" s="31"/>
      <c r="M249" s="31"/>
      <c r="N249" s="31"/>
      <c r="O249" s="31"/>
      <c r="P249" s="31"/>
      <c r="Q249" s="31"/>
      <c r="R249" s="31"/>
      <c r="S249" s="31"/>
      <c r="T249" s="31"/>
    </row>
    <row r="250" spans="2:23" x14ac:dyDescent="0.25">
      <c r="B250" s="14" t="s">
        <v>109</v>
      </c>
      <c r="C250" s="14">
        <f>_xlfn.STDEV.S(C65:C244)</f>
        <v>1.5029962460713336E-2</v>
      </c>
      <c r="D250" s="14">
        <f t="shared" ref="D250:I250" si="35">_xlfn.STDEV.S(D65:D244)</f>
        <v>1.7532199690464843E-2</v>
      </c>
      <c r="E250" s="14">
        <f t="shared" si="35"/>
        <v>1.534628944121148E-2</v>
      </c>
      <c r="F250" s="14">
        <f t="shared" si="35"/>
        <v>2.1615232434072814E-2</v>
      </c>
      <c r="G250" s="14">
        <f t="shared" si="35"/>
        <v>2.3933607735717051E-3</v>
      </c>
      <c r="H250" s="14">
        <f t="shared" si="35"/>
        <v>9.6639941565717508E-3</v>
      </c>
      <c r="I250" s="14">
        <f t="shared" si="35"/>
        <v>1.3432562526006992E-2</v>
      </c>
      <c r="J250" s="14">
        <f t="shared" ref="J250" si="36">_xlfn.STDEV.S(J65:J244)</f>
        <v>1.5984415749829825E-2</v>
      </c>
      <c r="K250" s="1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BB0B5-2EB6-114B-A0B6-761395EFEE89}">
  <sheetPr>
    <tabColor theme="2" tint="-0.249977111117893"/>
  </sheetPr>
  <dimension ref="B3:AD28"/>
  <sheetViews>
    <sheetView zoomScaleNormal="100" workbookViewId="0"/>
  </sheetViews>
  <sheetFormatPr baseColWidth="10" defaultColWidth="10.875" defaultRowHeight="15.75" x14ac:dyDescent="0.25"/>
  <cols>
    <col min="1" max="1" width="10.875" style="14"/>
    <col min="2" max="2" width="12.5" style="14" customWidth="1"/>
    <col min="3" max="11" width="10.875" style="14"/>
    <col min="12" max="12" width="11.5" style="14" customWidth="1"/>
    <col min="13" max="16384" width="10.875" style="14"/>
  </cols>
  <sheetData>
    <row r="3" spans="2:30" x14ac:dyDescent="0.25">
      <c r="B3" s="101" t="s">
        <v>223</v>
      </c>
      <c r="C3" s="101"/>
      <c r="D3" s="101"/>
      <c r="E3" s="101"/>
      <c r="F3" s="101"/>
      <c r="G3" s="101"/>
      <c r="H3" s="101"/>
      <c r="I3" s="101"/>
      <c r="J3" s="101"/>
      <c r="L3" s="101"/>
      <c r="M3" s="101"/>
      <c r="N3" s="101"/>
      <c r="O3" s="101"/>
      <c r="P3" s="101"/>
      <c r="Q3" s="101"/>
      <c r="R3" s="101"/>
      <c r="S3" s="101"/>
      <c r="T3" s="101"/>
      <c r="V3" s="101"/>
      <c r="W3" s="101"/>
      <c r="X3" s="101"/>
      <c r="Y3" s="101"/>
      <c r="Z3" s="101"/>
      <c r="AA3" s="101"/>
      <c r="AB3" s="101"/>
      <c r="AC3" s="101"/>
      <c r="AD3" s="101"/>
    </row>
    <row r="4" spans="2:30" ht="16.5" thickBot="1" x14ac:dyDescent="0.3">
      <c r="B4" s="233" t="s">
        <v>111</v>
      </c>
      <c r="C4" s="234"/>
      <c r="D4" s="234"/>
      <c r="E4" s="234"/>
      <c r="F4" s="234"/>
      <c r="G4" s="234"/>
      <c r="H4" s="234"/>
      <c r="I4" s="234"/>
      <c r="J4" s="234"/>
      <c r="L4" s="233" t="s">
        <v>503</v>
      </c>
      <c r="M4" s="234"/>
      <c r="N4" s="234"/>
      <c r="O4" s="234"/>
      <c r="P4" s="234"/>
      <c r="Q4" s="234"/>
      <c r="R4" s="234"/>
      <c r="S4" s="234"/>
      <c r="T4" s="234"/>
      <c r="V4" s="233" t="s">
        <v>504</v>
      </c>
      <c r="W4" s="234"/>
      <c r="X4" s="234"/>
      <c r="Y4" s="234"/>
      <c r="Z4" s="234"/>
      <c r="AA4" s="234"/>
      <c r="AB4" s="234"/>
      <c r="AC4" s="234"/>
      <c r="AD4" s="234"/>
    </row>
    <row r="5" spans="2:30" ht="16.5" thickBot="1" x14ac:dyDescent="0.3">
      <c r="B5" s="237" t="s">
        <v>234</v>
      </c>
      <c r="C5" s="238" t="s">
        <v>101</v>
      </c>
      <c r="D5" s="238" t="s">
        <v>24</v>
      </c>
      <c r="E5" s="238" t="s">
        <v>25</v>
      </c>
      <c r="F5" s="238" t="s">
        <v>26</v>
      </c>
      <c r="G5" s="238" t="s">
        <v>27</v>
      </c>
      <c r="H5" s="238" t="s">
        <v>29</v>
      </c>
      <c r="I5" s="238" t="s">
        <v>32</v>
      </c>
      <c r="J5" s="238" t="s">
        <v>33</v>
      </c>
      <c r="L5" s="237" t="s">
        <v>234</v>
      </c>
      <c r="M5" s="238" t="s">
        <v>101</v>
      </c>
      <c r="N5" s="238" t="s">
        <v>24</v>
      </c>
      <c r="O5" s="238" t="s">
        <v>25</v>
      </c>
      <c r="P5" s="238" t="s">
        <v>26</v>
      </c>
      <c r="Q5" s="238" t="s">
        <v>27</v>
      </c>
      <c r="R5" s="238" t="s">
        <v>29</v>
      </c>
      <c r="S5" s="238" t="s">
        <v>32</v>
      </c>
      <c r="T5" s="238" t="s">
        <v>33</v>
      </c>
      <c r="V5" s="237" t="s">
        <v>234</v>
      </c>
      <c r="W5" s="238" t="s">
        <v>101</v>
      </c>
      <c r="X5" s="238" t="s">
        <v>24</v>
      </c>
      <c r="Y5" s="238" t="s">
        <v>25</v>
      </c>
      <c r="Z5" s="238" t="s">
        <v>26</v>
      </c>
      <c r="AA5" s="238" t="s">
        <v>27</v>
      </c>
      <c r="AB5" s="238" t="s">
        <v>29</v>
      </c>
      <c r="AC5" s="238" t="s">
        <v>32</v>
      </c>
      <c r="AD5" s="238" t="s">
        <v>33</v>
      </c>
    </row>
    <row r="6" spans="2:30" x14ac:dyDescent="0.25">
      <c r="B6" s="229" t="s">
        <v>110</v>
      </c>
      <c r="C6" s="241"/>
      <c r="D6" s="241"/>
      <c r="E6" s="241"/>
      <c r="F6" s="242"/>
      <c r="G6" s="242"/>
      <c r="H6" s="242"/>
      <c r="I6" s="242"/>
      <c r="J6" s="242"/>
      <c r="L6" s="229" t="s">
        <v>110</v>
      </c>
      <c r="M6" s="241"/>
      <c r="N6" s="241"/>
      <c r="O6" s="241"/>
      <c r="P6" s="242"/>
      <c r="Q6" s="242"/>
      <c r="R6" s="242"/>
      <c r="S6" s="242"/>
      <c r="T6" s="242"/>
      <c r="V6" s="229" t="s">
        <v>110</v>
      </c>
      <c r="W6" s="241"/>
      <c r="X6" s="241"/>
      <c r="Y6" s="241"/>
      <c r="Z6" s="242"/>
      <c r="AA6" s="242"/>
      <c r="AB6" s="242"/>
      <c r="AC6" s="242"/>
      <c r="AD6" s="242"/>
    </row>
    <row r="7" spans="2:30" x14ac:dyDescent="0.25">
      <c r="B7" s="229" t="s">
        <v>106</v>
      </c>
      <c r="C7" s="264">
        <f>'Interest rate'!C249</f>
        <v>2.4997777777777799E-2</v>
      </c>
      <c r="D7" s="264">
        <f>'Interest rate'!D249</f>
        <v>1.4924279444444435E-2</v>
      </c>
      <c r="E7" s="264">
        <f>'Interest rate'!E249</f>
        <v>1.3316411666666661E-2</v>
      </c>
      <c r="F7" s="264">
        <f>'Interest rate'!F249</f>
        <v>2.2389421111111106E-2</v>
      </c>
      <c r="G7" s="264">
        <f>'Interest rate'!G249</f>
        <v>1.8001644444444456E-3</v>
      </c>
      <c r="H7" s="264">
        <f>'Interest rate'!H249</f>
        <v>3.6043538888888851E-3</v>
      </c>
      <c r="I7" s="264">
        <f>'Interest rate'!I249</f>
        <v>1.8570037222222224E-2</v>
      </c>
      <c r="J7" s="264">
        <f>'Interest rate'!J249</f>
        <v>4.2194116666666677E-2</v>
      </c>
      <c r="K7" s="171"/>
      <c r="L7" s="229" t="s">
        <v>106</v>
      </c>
      <c r="M7" s="264">
        <f>AVERAGE('Interest rate'!C65:C154)</f>
        <v>3.4032222222222228E-2</v>
      </c>
      <c r="N7" s="264">
        <f>AVERAGE('Interest rate'!D65:D154)</f>
        <v>2.610378666666666E-2</v>
      </c>
      <c r="O7" s="264">
        <f>AVERAGE('Interest rate'!E65:E154)</f>
        <v>2.5190713333333333E-2</v>
      </c>
      <c r="P7" s="264">
        <f>AVERAGE('Interest rate'!F65:F154)</f>
        <v>3.9773376666666659E-2</v>
      </c>
      <c r="Q7" s="264">
        <f>AVERAGE('Interest rate'!G65:G154)</f>
        <v>2.887649999999999E-3</v>
      </c>
      <c r="R7" s="264">
        <f>AVERAGE('Interest rate'!H65:H154)</f>
        <v>1.0189814444444441E-2</v>
      </c>
      <c r="S7" s="264">
        <f>AVERAGE('Interest rate'!I65:I154)</f>
        <v>2.7662036666666657E-2</v>
      </c>
      <c r="T7" s="264">
        <f>AVERAGE('Interest rate'!J65:J154)</f>
        <v>5.3667122222222211E-2</v>
      </c>
      <c r="V7" s="229" t="s">
        <v>106</v>
      </c>
      <c r="W7" s="264">
        <f>AVERAGE('Interest rate'!C155:C244)</f>
        <v>1.5963333333333329E-2</v>
      </c>
      <c r="X7" s="264">
        <f>AVERAGE('Interest rate'!D155:D244)</f>
        <v>3.7447722222222228E-3</v>
      </c>
      <c r="Y7" s="264">
        <f>AVERAGE('Interest rate'!E155:E244)</f>
        <v>1.4421100000000004E-3</v>
      </c>
      <c r="Z7" s="264">
        <f>AVERAGE('Interest rate'!F155:F244)</f>
        <v>5.0054655555555553E-3</v>
      </c>
      <c r="AA7" s="264">
        <f>AVERAGE('Interest rate'!G155:G244)</f>
        <v>7.1267888888888883E-4</v>
      </c>
      <c r="AB7" s="264">
        <f>AVERAGE('Interest rate'!H155:H244)</f>
        <v>-2.9811066666666662E-3</v>
      </c>
      <c r="AC7" s="264">
        <f>AVERAGE('Interest rate'!I155:I244)</f>
        <v>9.4780377777777744E-3</v>
      </c>
      <c r="AD7" s="264">
        <f>AVERAGE('Interest rate'!J155:J244)</f>
        <v>3.0721111111111109E-2</v>
      </c>
    </row>
    <row r="8" spans="2:30" x14ac:dyDescent="0.25">
      <c r="B8" s="229" t="s">
        <v>107</v>
      </c>
      <c r="C8" s="264">
        <f>'Interest rate'!C250</f>
        <v>1.5029962460713336E-2</v>
      </c>
      <c r="D8" s="264">
        <f>'Interest rate'!D250</f>
        <v>1.7532199690464843E-2</v>
      </c>
      <c r="E8" s="264">
        <f>'Interest rate'!E250</f>
        <v>1.534628944121148E-2</v>
      </c>
      <c r="F8" s="264">
        <f>'Interest rate'!F250</f>
        <v>2.1615232434072814E-2</v>
      </c>
      <c r="G8" s="264">
        <f>'Interest rate'!G250</f>
        <v>2.3933607735717051E-3</v>
      </c>
      <c r="H8" s="264">
        <f>'Interest rate'!H250</f>
        <v>9.6639941565717508E-3</v>
      </c>
      <c r="I8" s="264">
        <f>'Interest rate'!I250</f>
        <v>1.3432562526006992E-2</v>
      </c>
      <c r="J8" s="264">
        <f>'Interest rate'!J250</f>
        <v>1.5984415749829825E-2</v>
      </c>
      <c r="L8" s="229" t="s">
        <v>107</v>
      </c>
      <c r="M8" s="264">
        <f>_xlfn.STDEV.S('Interest rate'!C65:C154)</f>
        <v>1.5790836681320256E-2</v>
      </c>
      <c r="N8" s="264">
        <f>_xlfn.STDEV.S('Interest rate'!D65:D154)</f>
        <v>1.8822233686202672E-2</v>
      </c>
      <c r="O8" s="264">
        <f>_xlfn.STDEV.S('Interest rate'!E65:E154)</f>
        <v>1.2804720031978389E-2</v>
      </c>
      <c r="P8" s="264">
        <f>_xlfn.STDEV.S('Interest rate'!F65:F154)</f>
        <v>1.8079140344048079E-2</v>
      </c>
      <c r="Q8" s="264">
        <f>_xlfn.STDEV.S('Interest rate'!G65:G154)</f>
        <v>2.9261289540981005E-3</v>
      </c>
      <c r="R8" s="264">
        <f>_xlfn.STDEV.S('Interest rate'!H65:H154)</f>
        <v>9.0892641776761443E-3</v>
      </c>
      <c r="S8" s="264">
        <f>_xlfn.STDEV.S('Interest rate'!I65:I154)</f>
        <v>1.3824492197817518E-2</v>
      </c>
      <c r="T8" s="264">
        <f>_xlfn.STDEV.S('Interest rate'!J65:J154)</f>
        <v>1.1614613438335981E-2</v>
      </c>
      <c r="V8" s="229" t="s">
        <v>107</v>
      </c>
      <c r="W8" s="264">
        <f>_xlfn.STDEV.S('Interest rate'!C155:C244)</f>
        <v>6.3174886562104952E-3</v>
      </c>
      <c r="X8" s="264">
        <f>_xlfn.STDEV.S('Interest rate'!D155:D244)</f>
        <v>3.3409464049062023E-3</v>
      </c>
      <c r="Y8" s="264">
        <f>_xlfn.STDEV.S('Interest rate'!E155:E244)</f>
        <v>4.9533736254919348E-3</v>
      </c>
      <c r="Z8" s="264">
        <f>_xlfn.STDEV.S('Interest rate'!F155:F244)</f>
        <v>1.279061612150351E-3</v>
      </c>
      <c r="AA8" s="264">
        <f>_xlfn.STDEV.S('Interest rate'!G155:G244)</f>
        <v>7.5276619786653347E-4</v>
      </c>
      <c r="AB8" s="264">
        <f>_xlfn.STDEV.S('Interest rate'!H155:H244)</f>
        <v>4.1843816926032526E-3</v>
      </c>
      <c r="AC8" s="264">
        <f>_xlfn.STDEV.S('Interest rate'!I155:I244)</f>
        <v>2.1428245094051368E-3</v>
      </c>
      <c r="AD8" s="264">
        <f>_xlfn.STDEV.S('Interest rate'!J155:J244)</f>
        <v>1.0618708256831247E-2</v>
      </c>
    </row>
    <row r="9" spans="2:30" x14ac:dyDescent="0.25">
      <c r="B9" s="101"/>
      <c r="C9" s="101"/>
      <c r="D9" s="101"/>
      <c r="E9" s="101"/>
      <c r="F9" s="101"/>
      <c r="G9" s="101"/>
      <c r="H9" s="101"/>
      <c r="I9" s="101"/>
      <c r="J9" s="101"/>
      <c r="L9" s="101"/>
      <c r="M9" s="101"/>
      <c r="N9" s="101"/>
      <c r="O9" s="101"/>
      <c r="P9" s="101"/>
      <c r="Q9" s="101"/>
      <c r="R9" s="101"/>
      <c r="S9" s="101"/>
      <c r="T9" s="101"/>
      <c r="V9" s="101"/>
      <c r="W9" s="101"/>
      <c r="X9" s="101"/>
      <c r="Y9" s="101"/>
      <c r="Z9" s="101"/>
      <c r="AA9" s="101"/>
      <c r="AB9" s="101"/>
      <c r="AC9" s="101"/>
      <c r="AD9" s="101"/>
    </row>
    <row r="10" spans="2:30" ht="16.5" thickBot="1" x14ac:dyDescent="0.3">
      <c r="B10" s="237" t="s">
        <v>235</v>
      </c>
      <c r="C10" s="238"/>
      <c r="D10" s="238" t="s">
        <v>112</v>
      </c>
      <c r="E10" s="238" t="s">
        <v>113</v>
      </c>
      <c r="F10" s="238" t="s">
        <v>114</v>
      </c>
      <c r="G10" s="238" t="s">
        <v>115</v>
      </c>
      <c r="H10" s="238" t="s">
        <v>116</v>
      </c>
      <c r="I10" s="238" t="s">
        <v>117</v>
      </c>
      <c r="J10" s="238" t="s">
        <v>277</v>
      </c>
      <c r="L10" s="237" t="s">
        <v>235</v>
      </c>
      <c r="M10" s="238"/>
      <c r="N10" s="238" t="s">
        <v>112</v>
      </c>
      <c r="O10" s="238" t="s">
        <v>113</v>
      </c>
      <c r="P10" s="238" t="s">
        <v>114</v>
      </c>
      <c r="Q10" s="238" t="s">
        <v>115</v>
      </c>
      <c r="R10" s="238" t="s">
        <v>116</v>
      </c>
      <c r="S10" s="238" t="s">
        <v>117</v>
      </c>
      <c r="T10" s="238" t="s">
        <v>277</v>
      </c>
      <c r="V10" s="237" t="s">
        <v>235</v>
      </c>
      <c r="W10" s="238"/>
      <c r="X10" s="238" t="s">
        <v>112</v>
      </c>
      <c r="Y10" s="238" t="s">
        <v>113</v>
      </c>
      <c r="Z10" s="238" t="s">
        <v>114</v>
      </c>
      <c r="AA10" s="238" t="s">
        <v>115</v>
      </c>
      <c r="AB10" s="238" t="s">
        <v>116</v>
      </c>
      <c r="AC10" s="238" t="s">
        <v>117</v>
      </c>
      <c r="AD10" s="238" t="s">
        <v>277</v>
      </c>
    </row>
    <row r="11" spans="2:30" x14ac:dyDescent="0.25">
      <c r="B11" s="229" t="s">
        <v>295</v>
      </c>
      <c r="C11" s="241"/>
      <c r="D11" s="241"/>
      <c r="E11" s="241"/>
      <c r="F11" s="242"/>
      <c r="G11" s="242"/>
      <c r="H11" s="242"/>
      <c r="I11" s="242"/>
      <c r="J11" s="242"/>
      <c r="L11" s="229" t="s">
        <v>295</v>
      </c>
      <c r="M11" s="241"/>
      <c r="N11" s="241"/>
      <c r="O11" s="241"/>
      <c r="P11" s="242"/>
      <c r="Q11" s="242"/>
      <c r="R11" s="242"/>
      <c r="S11" s="242"/>
      <c r="T11" s="242"/>
      <c r="V11" s="229" t="s">
        <v>295</v>
      </c>
      <c r="W11" s="241"/>
      <c r="X11" s="241"/>
      <c r="Y11" s="241"/>
      <c r="Z11" s="242"/>
      <c r="AA11" s="242"/>
      <c r="AB11" s="242"/>
      <c r="AC11" s="242"/>
      <c r="AD11" s="242"/>
    </row>
    <row r="12" spans="2:30" x14ac:dyDescent="0.25">
      <c r="B12" s="229" t="s">
        <v>106</v>
      </c>
      <c r="C12" s="244"/>
      <c r="D12" s="264">
        <f>(1+'Sorted Data - Stata'!E246)^12-1</f>
        <v>1.8246301945133547E-2</v>
      </c>
      <c r="E12" s="264">
        <f>(1+'Sorted Data - Stata'!F246)^12-1</f>
        <v>2.3028758834671814E-2</v>
      </c>
      <c r="F12" s="264">
        <f>(1+'Sorted Data - Stata'!G246)^12-1</f>
        <v>4.2699381570074912E-3</v>
      </c>
      <c r="G12" s="264">
        <f>(1+'Sorted Data - Stata'!H246)^12-1</f>
        <v>2.4955389343908063E-2</v>
      </c>
      <c r="H12" s="264">
        <f>(1+'Sorted Data - Stata'!I246)^12-1</f>
        <v>3.9950026627878721E-2</v>
      </c>
      <c r="I12" s="264">
        <f>(1+'Sorted Data - Stata'!J246)^12-1</f>
        <v>3.0858903961402673E-2</v>
      </c>
      <c r="J12" s="264">
        <f>(1+'Sorted Data - Stata'!K246)^12-1</f>
        <v>3.8349926693938219E-2</v>
      </c>
      <c r="L12" s="229" t="s">
        <v>106</v>
      </c>
      <c r="M12" s="244"/>
      <c r="N12" s="264">
        <f>(1+AVERAGE('Sorted Data - Stata'!E65:E154))^12-1</f>
        <v>-1.5918668949479464E-3</v>
      </c>
      <c r="O12" s="264">
        <f>(1+AVERAGE('Sorted Data - Stata'!F65:F154))^12-1</f>
        <v>1.5189745103286301E-2</v>
      </c>
      <c r="P12" s="264">
        <f>(1+AVERAGE('Sorted Data - Stata'!G65:G154))^12-1</f>
        <v>-1.3821857414469285E-2</v>
      </c>
      <c r="Q12" s="264">
        <f>(1+AVERAGE('Sorted Data - Stata'!H65:H154))^12-1</f>
        <v>4.247668978106689E-2</v>
      </c>
      <c r="R12" s="264">
        <f>(1+AVERAGE('Sorted Data - Stata'!I65:I154))^12-1</f>
        <v>3.0062524940076996E-2</v>
      </c>
      <c r="S12" s="264">
        <f>(1+AVERAGE('Sorted Data - Stata'!J65:J154))^12-1</f>
        <v>5.0592934173180115E-2</v>
      </c>
      <c r="T12" s="264">
        <f>(1+AVERAGE('Sorted Data - Stata'!K65:K154))^12-1</f>
        <v>5.2004847631692774E-2</v>
      </c>
      <c r="V12" s="229" t="s">
        <v>106</v>
      </c>
      <c r="W12" s="244"/>
      <c r="X12" s="264">
        <f>(1+AVERAGE('Sorted Data - Stata'!E155:E244))^12-1</f>
        <v>3.8445206599414083E-2</v>
      </c>
      <c r="Y12" s="264">
        <f>(1+AVERAGE('Sorted Data - Stata'!F155:F244))^12-1</f>
        <v>3.0923223375911135E-2</v>
      </c>
      <c r="Z12" s="264">
        <f>(1+AVERAGE('Sorted Data - Stata'!G155:G244))^12-1</f>
        <v>2.2665512255809928E-2</v>
      </c>
      <c r="AA12" s="264">
        <f>(1+AVERAGE('Sorted Data - Stata'!H155:H244))^12-1</f>
        <v>7.7044146405915725E-3</v>
      </c>
      <c r="AB12" s="264">
        <f>(1+AVERAGE('Sorted Data - Stata'!I155:I244))^12-1</f>
        <v>4.9924459187590919E-2</v>
      </c>
      <c r="AC12" s="264">
        <f>(1+AVERAGE('Sorted Data - Stata'!J155:J244))^12-1</f>
        <v>1.1465195757607516E-2</v>
      </c>
      <c r="AD12" s="264">
        <f>(1+AVERAGE('Sorted Data - Stata'!K155:K244))^12-1</f>
        <v>2.485765147721497E-2</v>
      </c>
    </row>
    <row r="13" spans="2:30" x14ac:dyDescent="0.25">
      <c r="B13" s="229" t="s">
        <v>107</v>
      </c>
      <c r="C13" s="244"/>
      <c r="D13" s="264">
        <f>'Sorted Data - Stata'!E247*SQRT(12)</f>
        <v>0.11847476600774955</v>
      </c>
      <c r="E13" s="264">
        <f>'Sorted Data - Stata'!F247*SQRT(12)</f>
        <v>7.2795224208688031E-2</v>
      </c>
      <c r="F13" s="264">
        <f>'Sorted Data - Stata'!G247*SQRT(12)</f>
        <v>9.8363585914445606E-2</v>
      </c>
      <c r="G13" s="264">
        <f>'Sorted Data - Stata'!H247*SQRT(12)</f>
        <v>0.14354010472773712</v>
      </c>
      <c r="H13" s="264">
        <f>'Sorted Data - Stata'!I247*SQRT(12)</f>
        <v>9.7058938467602954E-2</v>
      </c>
      <c r="I13" s="264">
        <f>'Sorted Data - Stata'!J247*SQRT(12)</f>
        <v>9.3050467638317425E-2</v>
      </c>
      <c r="J13" s="264">
        <f>'Sorted Data - Stata'!K247*SQRT(12)</f>
        <v>9.476184994434815E-2</v>
      </c>
      <c r="L13" s="229" t="s">
        <v>107</v>
      </c>
      <c r="M13" s="244"/>
      <c r="N13" s="264">
        <f>_xlfn.STDEV.S(('Sorted Data - Stata'!E65:E154))*SQRT(12)</f>
        <v>0.12098651156664025</v>
      </c>
      <c r="O13" s="264">
        <f>_xlfn.STDEV.S(('Sorted Data - Stata'!F65:F154))*SQRT(12)</f>
        <v>8.0173172641009344E-2</v>
      </c>
      <c r="P13" s="264">
        <f>_xlfn.STDEV.S(('Sorted Data - Stata'!G65:G154))*SQRT(12)</f>
        <v>9.6800930085920292E-2</v>
      </c>
      <c r="Q13" s="264">
        <f>_xlfn.STDEV.S(('Sorted Data - Stata'!H65:H154))*SQRT(12)</f>
        <v>0.15247975515807236</v>
      </c>
      <c r="R13" s="264">
        <f>_xlfn.STDEV.S(('Sorted Data - Stata'!I65:I154))*SQRT(12)</f>
        <v>0.10101841858370905</v>
      </c>
      <c r="S13" s="264">
        <f>_xlfn.STDEV.S(('Sorted Data - Stata'!J65:J154))*SQRT(12)</f>
        <v>0.10839901077861736</v>
      </c>
      <c r="T13" s="264">
        <f>_xlfn.STDEV.S(('Sorted Data - Stata'!K65:K154))*SQRT(12)</f>
        <v>0.10559596068393044</v>
      </c>
      <c r="V13" s="229" t="s">
        <v>107</v>
      </c>
      <c r="W13" s="244"/>
      <c r="X13" s="264">
        <f>_xlfn.STDEV.S('Sorted Data - Stata'!E155:E244)*SQRT(12)</f>
        <v>0.11630641955235545</v>
      </c>
      <c r="Y13" s="264">
        <f>_xlfn.STDEV.S('Sorted Data - Stata'!F155:F244)*SQRT(12)</f>
        <v>6.4962212639183919E-2</v>
      </c>
      <c r="Z13" s="264">
        <f>_xlfn.STDEV.S('Sorted Data - Stata'!G155:G244)*SQRT(12)</f>
        <v>0.1001670014516942</v>
      </c>
      <c r="AA13" s="264">
        <f>_xlfn.STDEV.S('Sorted Data - Stata'!H155:H244)*SQRT(12)</f>
        <v>0.13468578025557679</v>
      </c>
      <c r="AB13" s="264">
        <f>_xlfn.STDEV.S('Sorted Data - Stata'!I155:I244)*SQRT(12)</f>
        <v>9.3415908663962252E-2</v>
      </c>
      <c r="AC13" s="264">
        <f>_xlfn.STDEV.S('Sorted Data - Stata'!J155:J244)*SQRT(12)</f>
        <v>7.4851271344124767E-2</v>
      </c>
      <c r="AD13" s="264">
        <f>_xlfn.STDEV.S('Sorted Data - Stata'!K155:K244)*SQRT(12)</f>
        <v>8.2951947068705845E-2</v>
      </c>
    </row>
    <row r="14" spans="2:30" x14ac:dyDescent="0.25">
      <c r="B14" s="229" t="s">
        <v>213</v>
      </c>
      <c r="C14" s="244"/>
      <c r="D14" s="244"/>
      <c r="E14" s="244"/>
      <c r="F14" s="244"/>
      <c r="G14" s="244"/>
      <c r="H14" s="244"/>
      <c r="I14" s="244"/>
      <c r="J14" s="244"/>
      <c r="L14" s="229" t="s">
        <v>213</v>
      </c>
      <c r="M14" s="244"/>
      <c r="N14" s="244"/>
      <c r="O14" s="244"/>
      <c r="P14" s="244"/>
      <c r="Q14" s="244"/>
      <c r="R14" s="244"/>
      <c r="S14" s="244"/>
      <c r="T14" s="244"/>
      <c r="V14" s="229" t="s">
        <v>213</v>
      </c>
      <c r="W14" s="244"/>
      <c r="X14" s="244"/>
      <c r="Y14" s="244"/>
      <c r="Z14" s="244"/>
      <c r="AA14" s="244"/>
      <c r="AB14" s="244"/>
      <c r="AC14" s="244"/>
      <c r="AD14" s="244"/>
    </row>
    <row r="15" spans="2:30" x14ac:dyDescent="0.25">
      <c r="B15" s="229" t="s">
        <v>106</v>
      </c>
      <c r="C15" s="244"/>
      <c r="D15" s="264">
        <f>(1+'Sorted Data - Stata'!M246)^12-1</f>
        <v>7.8636208213431757E-3</v>
      </c>
      <c r="E15" s="264">
        <f>(1+'Sorted Data - Stata'!N246)^12-1</f>
        <v>1.1232286381404277E-2</v>
      </c>
      <c r="F15" s="264">
        <f>(1+'Sorted Data - Stata'!O246)^12-1</f>
        <v>1.4650417193748932E-3</v>
      </c>
      <c r="G15" s="264">
        <f>(1+'Sorted Data - Stata'!P246)^12-1</f>
        <v>1.5431302818282866E-3</v>
      </c>
      <c r="H15" s="264">
        <f>(1+'Sorted Data - Stata'!Q246)^12-1</f>
        <v>1.8090225661774317E-2</v>
      </c>
      <c r="I15" s="264">
        <f>(1+'Sorted Data - Stata'!R246)^12-1</f>
        <v>2.419369453225384E-2</v>
      </c>
      <c r="J15" s="264">
        <f>(1+'Sorted Data - Stata'!S246)^12-1</f>
        <v>5.5516972167768408E-2</v>
      </c>
      <c r="L15" s="229" t="s">
        <v>106</v>
      </c>
      <c r="M15" s="244"/>
      <c r="N15" s="264">
        <f>(1+AVERAGE('Sorted Data - Stata'!M65:M154))^12-1</f>
        <v>-9.6335549931449993E-3</v>
      </c>
      <c r="O15" s="264">
        <f>(1+AVERAGE('Sorted Data - Stata'!N65:N154))^12-1</f>
        <v>6.3850146855126688E-3</v>
      </c>
      <c r="P15" s="264">
        <f>(1+AVERAGE('Sorted Data - Stata'!O65:O154))^12-1</f>
        <v>-8.4405270834874147E-3</v>
      </c>
      <c r="Q15" s="264">
        <f>(1+AVERAGE('Sorted Data - Stata'!P65:P154))^12-1</f>
        <v>1.0763350486395762E-2</v>
      </c>
      <c r="R15" s="264">
        <f>(1+AVERAGE('Sorted Data - Stata'!Q65:Q154))^12-1</f>
        <v>6.0218490711738681E-3</v>
      </c>
      <c r="S15" s="264">
        <f>(1+AVERAGE('Sorted Data - Stata'!R65:R154))^12-1</f>
        <v>4.3951760438589282E-2</v>
      </c>
      <c r="T15" s="264">
        <f>(1+AVERAGE('Sorted Data - Stata'!S65:S154))^12-1</f>
        <v>7.1467729476024422E-2</v>
      </c>
      <c r="V15" s="229" t="s">
        <v>106</v>
      </c>
      <c r="W15" s="244"/>
      <c r="X15" s="264">
        <f>(1+AVERAGE('Sorted Data - Stata'!M155:M244))^12-1</f>
        <v>2.5643749123474002E-2</v>
      </c>
      <c r="Y15" s="264">
        <f>(1+AVERAGE('Sorted Data - Stata'!N155:N244))^12-1</f>
        <v>1.610095088557828E-2</v>
      </c>
      <c r="Z15" s="264">
        <f>(1+AVERAGE('Sorted Data - Stata'!O155:O244))^12-1</f>
        <v>1.1461244374350477E-2</v>
      </c>
      <c r="AA15" s="264">
        <f>(1+AVERAGE('Sorted Data - Stata'!P155:P244))^12-1</f>
        <v>-7.5999329686415873E-3</v>
      </c>
      <c r="AB15" s="264">
        <f>(1+AVERAGE('Sorted Data - Stata'!Q155:Q244))^12-1</f>
        <v>3.0291179276081381E-2</v>
      </c>
      <c r="AC15" s="264">
        <f>(1+AVERAGE('Sorted Data - Stata'!R155:R244))^12-1</f>
        <v>4.7789545086067697E-3</v>
      </c>
      <c r="AD15" s="264">
        <f>(1+AVERAGE('Sorted Data - Stata'!S155:S244))^12-1</f>
        <v>3.9784153777720155E-2</v>
      </c>
    </row>
    <row r="16" spans="2:30" x14ac:dyDescent="0.25">
      <c r="B16" s="229" t="s">
        <v>107</v>
      </c>
      <c r="C16" s="244"/>
      <c r="D16" s="264">
        <f>'Sorted Data - Stata'!M247*SQRT(12)</f>
        <v>0.11795370879217584</v>
      </c>
      <c r="E16" s="264">
        <f>'Sorted Data - Stata'!N247*SQRT(12)</f>
        <v>7.2384648402401164E-2</v>
      </c>
      <c r="F16" s="264">
        <f>'Sorted Data - Stata'!O247*SQRT(12)</f>
        <v>9.8210719127352741E-2</v>
      </c>
      <c r="G16" s="264">
        <f>'Sorted Data - Stata'!P247*SQRT(12)</f>
        <v>0.14291627743868154</v>
      </c>
      <c r="H16" s="264">
        <f>'Sorted Data - Stata'!Q247*SQRT(12)</f>
        <v>9.6623360789745941E-2</v>
      </c>
      <c r="I16" s="264">
        <f>'Sorted Data - Stata'!R247*SQRT(12)</f>
        <v>9.2720343923038684E-2</v>
      </c>
      <c r="J16" s="264">
        <f>'Sorted Data - Stata'!S247*SQRT(12)</f>
        <v>9.4304663799648775E-2</v>
      </c>
      <c r="L16" s="229" t="s">
        <v>107</v>
      </c>
      <c r="M16" s="244"/>
      <c r="N16" s="264">
        <f>_xlfn.STDEV.S('Sorted Data - Stata'!M65:M154)*SQRT(12)</f>
        <v>0.12004517357075685</v>
      </c>
      <c r="O16" s="264">
        <f>_xlfn.STDEV.S('Sorted Data - Stata'!N65:N154)*SQRT(12)</f>
        <v>7.9493703457392997E-2</v>
      </c>
      <c r="P16" s="264">
        <f>_xlfn.STDEV.S('Sorted Data - Stata'!O65:O154)*SQRT(12)</f>
        <v>9.6723663765584167E-2</v>
      </c>
      <c r="Q16" s="264">
        <f>_xlfn.STDEV.S('Sorted Data - Stata'!P65:P154)*SQRT(12)</f>
        <v>0.1513831776511719</v>
      </c>
      <c r="R16" s="264">
        <f>_xlfn.STDEV.S('Sorted Data - Stata'!Q65:Q154)*SQRT(12)</f>
        <v>0.10003218953035041</v>
      </c>
      <c r="S16" s="264">
        <f>_xlfn.STDEV.S('Sorted Data - Stata'!R65:R154)*SQRT(12)</f>
        <v>0.10773993945128153</v>
      </c>
      <c r="T16" s="264">
        <f>_xlfn.STDEV.S('Sorted Data - Stata'!S65:S154)*SQRT(12)</f>
        <v>0.10471815802706394</v>
      </c>
      <c r="V16" s="229" t="s">
        <v>107</v>
      </c>
      <c r="W16" s="244"/>
      <c r="X16" s="264">
        <f>_xlfn.STDEV.S('Sorted Data - Stata'!M155:M244)*SQRT(12)</f>
        <v>0.11627533357865412</v>
      </c>
      <c r="Y16" s="264">
        <f>_xlfn.STDEV.S('Sorted Data - Stata'!N155:N244)*SQRT(12)</f>
        <v>6.4921491869526407E-2</v>
      </c>
      <c r="Z16" s="264">
        <f>_xlfn.STDEV.S('Sorted Data - Stata'!O155:O244)*SQRT(12)</f>
        <v>0.10013468231520299</v>
      </c>
      <c r="AA16" s="264">
        <f>_xlfn.STDEV.S('Sorted Data - Stata'!P155:P244)*SQRT(12)</f>
        <v>0.1347166858205103</v>
      </c>
      <c r="AB16" s="264">
        <f>_xlfn.STDEV.S('Sorted Data - Stata'!Q155:Q244)*SQRT(12)</f>
        <v>9.3523229012412612E-2</v>
      </c>
      <c r="AC16" s="264">
        <f>_xlfn.STDEV.S('Sorted Data - Stata'!R155:R244)*SQRT(12)</f>
        <v>7.4972981770760422E-2</v>
      </c>
      <c r="AD16" s="264">
        <f>_xlfn.STDEV.S('Sorted Data - Stata'!S155:S244)*SQRT(12)</f>
        <v>8.2960630750994163E-2</v>
      </c>
    </row>
    <row r="17" spans="2:29" x14ac:dyDescent="0.25">
      <c r="B17" s="229"/>
      <c r="C17" s="244"/>
      <c r="D17" s="244"/>
      <c r="E17" s="244"/>
      <c r="F17" s="244"/>
      <c r="G17" s="244"/>
      <c r="H17" s="244"/>
      <c r="I17" s="244"/>
      <c r="J17" s="244"/>
      <c r="N17" s="172"/>
    </row>
    <row r="19" spans="2:29" x14ac:dyDescent="0.25">
      <c r="J19" s="63"/>
      <c r="L19" s="101"/>
      <c r="V19" s="101"/>
    </row>
    <row r="20" spans="2:29" x14ac:dyDescent="0.25">
      <c r="B20" s="270" t="s">
        <v>501</v>
      </c>
      <c r="C20" s="271"/>
      <c r="D20" s="271"/>
      <c r="E20" s="271"/>
      <c r="F20" s="271"/>
      <c r="G20" s="271"/>
      <c r="H20" s="271"/>
      <c r="I20" s="271"/>
      <c r="L20" s="270" t="s">
        <v>506</v>
      </c>
      <c r="M20" s="271"/>
      <c r="N20" s="271"/>
      <c r="O20" s="271"/>
      <c r="P20" s="271"/>
      <c r="Q20" s="271"/>
      <c r="R20" s="271"/>
      <c r="S20" s="271"/>
      <c r="V20" s="270" t="s">
        <v>505</v>
      </c>
      <c r="W20" s="271"/>
      <c r="X20" s="271"/>
      <c r="Y20" s="271"/>
      <c r="Z20" s="271"/>
      <c r="AA20" s="271"/>
      <c r="AB20" s="271"/>
      <c r="AC20" s="271"/>
    </row>
    <row r="21" spans="2:29" x14ac:dyDescent="0.25">
      <c r="B21" s="268"/>
      <c r="C21" s="269" t="s">
        <v>112</v>
      </c>
      <c r="D21" s="269" t="s">
        <v>113</v>
      </c>
      <c r="E21" s="269" t="s">
        <v>114</v>
      </c>
      <c r="F21" s="269" t="s">
        <v>115</v>
      </c>
      <c r="G21" s="269" t="s">
        <v>116</v>
      </c>
      <c r="H21" s="269" t="s">
        <v>117</v>
      </c>
      <c r="I21" s="269" t="s">
        <v>277</v>
      </c>
      <c r="L21" s="268"/>
      <c r="M21" s="269" t="s">
        <v>112</v>
      </c>
      <c r="N21" s="269" t="s">
        <v>113</v>
      </c>
      <c r="O21" s="269" t="s">
        <v>114</v>
      </c>
      <c r="P21" s="269" t="s">
        <v>115</v>
      </c>
      <c r="Q21" s="269" t="s">
        <v>116</v>
      </c>
      <c r="R21" s="269" t="s">
        <v>117</v>
      </c>
      <c r="S21" s="269" t="s">
        <v>277</v>
      </c>
      <c r="V21" s="268"/>
      <c r="W21" s="269" t="s">
        <v>112</v>
      </c>
      <c r="X21" s="269" t="s">
        <v>113</v>
      </c>
      <c r="Y21" s="269" t="s">
        <v>114</v>
      </c>
      <c r="Z21" s="269" t="s">
        <v>115</v>
      </c>
      <c r="AA21" s="269" t="s">
        <v>116</v>
      </c>
      <c r="AB21" s="269" t="s">
        <v>117</v>
      </c>
      <c r="AC21" s="269" t="s">
        <v>277</v>
      </c>
    </row>
    <row r="22" spans="2:29" x14ac:dyDescent="0.25">
      <c r="B22" s="267" t="s">
        <v>112</v>
      </c>
      <c r="C22" s="265">
        <f>CORREL('Sorted Data - Stata'!E65:E244,'Sorted Data - Stata'!E65:E244)</f>
        <v>1.0000000000000002</v>
      </c>
      <c r="D22" s="265"/>
      <c r="E22" s="265"/>
      <c r="F22" s="266"/>
      <c r="G22" s="266"/>
      <c r="H22" s="266"/>
      <c r="I22" s="266"/>
      <c r="L22" s="267" t="s">
        <v>112</v>
      </c>
      <c r="M22" s="265">
        <f>CORREL('Sorted Data - Stata'!E$65:E$154,'Sorted Data - Stata'!$E$65:$E$154)</f>
        <v>0.99999999999999978</v>
      </c>
      <c r="N22" s="265"/>
      <c r="O22" s="265"/>
      <c r="P22" s="266"/>
      <c r="Q22" s="266"/>
      <c r="R22" s="266"/>
      <c r="S22" s="266"/>
      <c r="V22" s="267" t="s">
        <v>112</v>
      </c>
      <c r="W22" s="265">
        <f>CORREL('Sorted Data - Stata'!E$155:E$244,'Sorted Data - Stata'!$E$155:$E$244)</f>
        <v>1.0000000000000002</v>
      </c>
      <c r="X22" s="265"/>
      <c r="Y22" s="265"/>
      <c r="Z22" s="266"/>
      <c r="AA22" s="266"/>
      <c r="AB22" s="266"/>
      <c r="AC22" s="266"/>
    </row>
    <row r="23" spans="2:29" x14ac:dyDescent="0.25">
      <c r="B23" s="267" t="s">
        <v>113</v>
      </c>
      <c r="C23" s="244">
        <f>CORREL('Sorted Data - Stata'!E65:E244,'Sorted Data - Stata'!F65:F244)</f>
        <v>0.51014807069459911</v>
      </c>
      <c r="D23" s="265">
        <f>CORREL('Sorted Data - Stata'!F65:F244,'Sorted Data - Stata'!F65:F244)</f>
        <v>0.99999999999999989</v>
      </c>
      <c r="E23" s="265"/>
      <c r="F23" s="265"/>
      <c r="G23" s="265"/>
      <c r="H23" s="265"/>
      <c r="I23" s="265"/>
      <c r="L23" s="267" t="s">
        <v>113</v>
      </c>
      <c r="M23" s="244">
        <f>CORREL('Sorted Data - Stata'!O65:O154,'Sorted Data - Stata'!P65:P154)</f>
        <v>0.45236401957554062</v>
      </c>
      <c r="N23" s="265">
        <f>CORREL('Sorted Data - Stata'!F$65:F$154,'Sorted Data - Stata'!$F$65:$F$154)</f>
        <v>1</v>
      </c>
      <c r="O23" s="265"/>
      <c r="P23" s="265"/>
      <c r="Q23" s="265"/>
      <c r="R23" s="265"/>
      <c r="S23" s="265"/>
      <c r="V23" s="267" t="s">
        <v>113</v>
      </c>
      <c r="W23" s="244">
        <f>CORREL('Sorted Data - Stata'!E$155:E$244,'Sorted Data - Stata'!$F$155:$F$244)</f>
        <v>0.55210213647036965</v>
      </c>
      <c r="X23" s="265">
        <f>CORREL('Sorted Data - Stata'!F$155:F$244,'Sorted Data - Stata'!$F$155:$F$244)</f>
        <v>0.99999999999999989</v>
      </c>
      <c r="Y23" s="265"/>
      <c r="Z23" s="265"/>
      <c r="AA23" s="265"/>
      <c r="AB23" s="265"/>
      <c r="AC23" s="265"/>
    </row>
    <row r="24" spans="2:29" x14ac:dyDescent="0.25">
      <c r="B24" s="267" t="s">
        <v>114</v>
      </c>
      <c r="C24" s="244">
        <f>CORREL('Sorted Data - Stata'!E65:E244,'Sorted Data - Stata'!G65:G244)</f>
        <v>0.65696773497497163</v>
      </c>
      <c r="D24" s="244">
        <f>CORREL('Sorted Data - Stata'!F65:F244,'Sorted Data - Stata'!G65:G244)</f>
        <v>0.54168036722160084</v>
      </c>
      <c r="E24" s="265">
        <f>CORREL('Sorted Data - Stata'!G65:G244,'Sorted Data - Stata'!G65:G244)</f>
        <v>1.0000000000000002</v>
      </c>
      <c r="F24" s="265"/>
      <c r="G24" s="265"/>
      <c r="H24" s="265"/>
      <c r="I24" s="265"/>
      <c r="L24" s="267" t="s">
        <v>114</v>
      </c>
      <c r="M24" s="244">
        <f>CORREL('Sorted Data - Stata'!E65:E154,'Sorted Data - Stata'!G65:G154)</f>
        <v>0.60487963266046207</v>
      </c>
      <c r="N24" s="244">
        <f>CORREL('Sorted Data - Stata'!F65:F154,'Sorted Data - Stata'!G65:G154)</f>
        <v>0.4899758086549072</v>
      </c>
      <c r="O24" s="265">
        <f>CORREL('Sorted Data - Stata'!G$65:G$154,'Sorted Data - Stata'!$G$65:$G$154)</f>
        <v>1.0000000000000002</v>
      </c>
      <c r="P24" s="265"/>
      <c r="Q24" s="265"/>
      <c r="R24" s="265"/>
      <c r="S24" s="265"/>
      <c r="V24" s="267" t="s">
        <v>114</v>
      </c>
      <c r="W24" s="244">
        <f>CORREL('Sorted Data - Stata'!E$155:E$244,'Sorted Data - Stata'!$G$155:$G$244)</f>
        <v>0.70846756138526623</v>
      </c>
      <c r="X24" s="244">
        <f>CORREL('Sorted Data - Stata'!F$155:F$244,'Sorted Data - Stata'!$G$155:$G$244)</f>
        <v>0.61082140210434377</v>
      </c>
      <c r="Y24" s="265">
        <f>CORREL('Sorted Data - Stata'!G$155:G$244,'Sorted Data - Stata'!$G$155:$G$244)</f>
        <v>0.99999999999999989</v>
      </c>
      <c r="Z24" s="265"/>
      <c r="AA24" s="265"/>
      <c r="AB24" s="265"/>
      <c r="AC24" s="265"/>
    </row>
    <row r="25" spans="2:29" x14ac:dyDescent="0.25">
      <c r="B25" s="267" t="s">
        <v>115</v>
      </c>
      <c r="C25" s="244">
        <f>CORREL('Sorted Data - Stata'!E65:E244,'Sorted Data - Stata'!H65:H244)</f>
        <v>0.74465727311160723</v>
      </c>
      <c r="D25" s="244">
        <f>CORREL('Sorted Data - Stata'!F65:F244,'Sorted Data - Stata'!H65:H244)</f>
        <v>0.47475984057086956</v>
      </c>
      <c r="E25" s="244">
        <f>CORREL('Sorted Data - Stata'!G65:G244,'Sorted Data - Stata'!H65:H244)</f>
        <v>0.44493745408707908</v>
      </c>
      <c r="F25" s="266">
        <f>CORREL('Sorted Data - Stata'!H65:H244,'Sorted Data - Stata'!H65:H244)</f>
        <v>0.99999999999999989</v>
      </c>
      <c r="G25" s="266"/>
      <c r="H25" s="266"/>
      <c r="I25" s="266"/>
      <c r="L25" s="267" t="s">
        <v>115</v>
      </c>
      <c r="M25" s="244">
        <f>CORREL('Sorted Data - Stata'!E65:E154,'Sorted Data - Stata'!H65:H154)</f>
        <v>0.77506849195210858</v>
      </c>
      <c r="N25" s="244">
        <f>CORREL('Sorted Data - Stata'!F65:F154,'Sorted Data - Stata'!H65:H154)</f>
        <v>0.51991446858092816</v>
      </c>
      <c r="O25" s="244">
        <f>CORREL('Sorted Data - Stata'!G65:G154,'Sorted Data - Stata'!H65:H154)</f>
        <v>0.45938754229160572</v>
      </c>
      <c r="P25" s="266">
        <f>CORREL('Sorted Data - Stata'!H$65:H$154,'Sorted Data - Stata'!$H$65:$H$154)</f>
        <v>1</v>
      </c>
      <c r="Q25" s="266"/>
      <c r="R25" s="266"/>
      <c r="S25" s="266"/>
      <c r="V25" s="267" t="s">
        <v>115</v>
      </c>
      <c r="W25" s="261">
        <f>CORREL('Sorted Data - Stata'!E$155:E$244,'Sorted Data - Stata'!$H$155:$H$244)</f>
        <v>0.71672281962358098</v>
      </c>
      <c r="X25" s="261">
        <f>CORREL('Sorted Data - Stata'!F$155:F$244,'Sorted Data - Stata'!$H$155:$H$244)</f>
        <v>0.41642784454477305</v>
      </c>
      <c r="Y25" s="261">
        <f>CORREL('Sorted Data - Stata'!G$155:G$244,'Sorted Data - Stata'!$H$155:$H$244)</f>
        <v>0.43778944156354477</v>
      </c>
      <c r="Z25" s="266">
        <f>CORREL('Sorted Data - Stata'!H$155:H$244,'Sorted Data - Stata'!$H$155:$H$244)</f>
        <v>0.99999999999999989</v>
      </c>
      <c r="AA25" s="266"/>
      <c r="AB25" s="266"/>
      <c r="AC25" s="266"/>
    </row>
    <row r="26" spans="2:29" x14ac:dyDescent="0.25">
      <c r="B26" s="267" t="s">
        <v>116</v>
      </c>
      <c r="C26" s="244">
        <f>CORREL('Sorted Data - Stata'!E65:E244,'Sorted Data - Stata'!I65:I244)</f>
        <v>0.5242460396898152</v>
      </c>
      <c r="D26" s="244">
        <f>CORREL('Sorted Data - Stata'!F65:F244,'Sorted Data - Stata'!I65:I244)</f>
        <v>0.67281920109490068</v>
      </c>
      <c r="E26" s="244">
        <f>CORREL('Sorted Data - Stata'!G65:G244,'Sorted Data - Stata'!I65:I244)</f>
        <v>0.43393039199979633</v>
      </c>
      <c r="F26" s="244">
        <f>CORREL('Sorted Data - Stata'!H65:H244,'Sorted Data - Stata'!I65:I244)</f>
        <v>0.59769830584846384</v>
      </c>
      <c r="G26" s="265">
        <f>CORREL('Sorted Data - Stata'!I65:I244,'Sorted Data - Stata'!I65:I244)</f>
        <v>1.0000000000000002</v>
      </c>
      <c r="H26" s="265"/>
      <c r="I26" s="265"/>
      <c r="L26" s="267" t="s">
        <v>116</v>
      </c>
      <c r="M26" s="244">
        <f>CORREL('Sorted Data - Stata'!E65:E244,'Sorted Data - Stata'!I65:I244)</f>
        <v>0.5242460396898152</v>
      </c>
      <c r="N26" s="244">
        <f>CORREL('Sorted Data - Stata'!F65:F154,'Sorted Data - Stata'!I65:I154)</f>
        <v>0.82697471778934473</v>
      </c>
      <c r="O26" s="244">
        <f>CORREL('Sorted Data - Stata'!G65:G154,'Sorted Data - Stata'!I65:I154)</f>
        <v>0.4171213544259893</v>
      </c>
      <c r="P26" s="244">
        <f>CORREL('Sorted Data - Stata'!H65:H154,'Sorted Data - Stata'!I65:I154)</f>
        <v>0.64655338676445484</v>
      </c>
      <c r="Q26" s="265">
        <f>CORREL('Sorted Data - Stata'!I$65:I$154,'Sorted Data - Stata'!$I$65:$I$154)</f>
        <v>1</v>
      </c>
      <c r="R26" s="265"/>
      <c r="S26" s="265"/>
      <c r="V26" s="267" t="s">
        <v>116</v>
      </c>
      <c r="W26" s="244">
        <f>CORREL('Sorted Data - Stata'!E$155:E$244,'Sorted Data - Stata'!$I$155:$I$244)</f>
        <v>0.54676103690477584</v>
      </c>
      <c r="X26" s="244">
        <f>CORREL('Sorted Data - Stata'!F$155:F$244,'Sorted Data - Stata'!$I$155:$I$244)</f>
        <v>0.4697767394445696</v>
      </c>
      <c r="Y26" s="244">
        <f>CORREL('Sorted Data - Stata'!G$155:G$244,'Sorted Data - Stata'!$I$155:$I$244)</f>
        <v>0.45139980180958139</v>
      </c>
      <c r="Z26" s="244">
        <f>CORREL('Sorted Data - Stata'!H$155:H$244,'Sorted Data - Stata'!$I$155:$I$244)</f>
        <v>0.54174002742478611</v>
      </c>
      <c r="AA26" s="265">
        <f>CORREL('Sorted Data - Stata'!I$155:I$244,'Sorted Data - Stata'!$I$155:$I$244)</f>
        <v>1</v>
      </c>
      <c r="AB26" s="265"/>
      <c r="AC26" s="265"/>
    </row>
    <row r="27" spans="2:29" x14ac:dyDescent="0.25">
      <c r="B27" s="267" t="s">
        <v>117</v>
      </c>
      <c r="C27" s="244">
        <f>CORREL('Sorted Data - Stata'!E65:E244,'Sorted Data - Stata'!J65:J244)</f>
        <v>0.57907889187856121</v>
      </c>
      <c r="D27" s="244">
        <f>CORREL('Sorted Data - Stata'!F65:F244,'Sorted Data - Stata'!J65:J244)</f>
        <v>0.41044901354146673</v>
      </c>
      <c r="E27" s="244">
        <f>CORREL('Sorted Data - Stata'!G65:G244,'Sorted Data - Stata'!J65:J244)</f>
        <v>0.52906244458662888</v>
      </c>
      <c r="F27" s="244">
        <f>CORREL('Sorted Data - Stata'!H65:H244,'Sorted Data - Stata'!J65:J244)</f>
        <v>0.42781563407801321</v>
      </c>
      <c r="G27" s="244">
        <f>CORREL('Sorted Data - Stata'!H65:H244,'Sorted Data - Stata'!J65:J244)</f>
        <v>0.42781563407801321</v>
      </c>
      <c r="H27" s="265">
        <f>CORREL('Sorted Data - Stata'!J65:J244,'Sorted Data - Stata'!J65:J244)</f>
        <v>1</v>
      </c>
      <c r="I27" s="265"/>
      <c r="L27" s="267" t="s">
        <v>117</v>
      </c>
      <c r="M27" s="244">
        <f>CORREL('Sorted Data - Stata'!E$65:E$154,'Sorted Data - Stata'!$J$65:$J$154)</f>
        <v>0.55115606025638919</v>
      </c>
      <c r="N27" s="244">
        <f>CORREL('Sorted Data - Stata'!F$65:F$154,'Sorted Data - Stata'!$J$65:$J$154)</f>
        <v>0.39038030159285342</v>
      </c>
      <c r="O27" s="244">
        <f>CORREL('Sorted Data - Stata'!G$65:G$154,'Sorted Data - Stata'!$J$65:$J$154)</f>
        <v>0.5035699564713374</v>
      </c>
      <c r="P27" s="244">
        <f>CORREL('Sorted Data - Stata'!H$65:H$154,'Sorted Data - Stata'!$J$65:$J$154)</f>
        <v>0.37938977329729384</v>
      </c>
      <c r="Q27" s="244">
        <f>CORREL('Sorted Data - Stata'!I$65:I$154,'Sorted Data - Stata'!$J$65:$J$154)</f>
        <v>0.26575319676183023</v>
      </c>
      <c r="R27" s="265">
        <f>CORREL('Sorted Data - Stata'!J$65:J$154,'Sorted Data - Stata'!$J$65:$J$154)</f>
        <v>1</v>
      </c>
      <c r="S27" s="265"/>
      <c r="V27" s="267" t="s">
        <v>117</v>
      </c>
      <c r="W27" s="244">
        <f>CORREL('Sorted Data - Stata'!E$155:E$244,'Sorted Data - Stata'!$J$155:$J$244)</f>
        <v>0.65178498962338582</v>
      </c>
      <c r="X27" s="244">
        <f>CORREL('Sorted Data - Stata'!F$155:F$244,'Sorted Data - Stata'!$J$155:$J$244)</f>
        <v>0.4573212274689874</v>
      </c>
      <c r="Y27" s="244">
        <f>CORREL('Sorted Data - Stata'!G$155:G$244,'Sorted Data - Stata'!$J$155:$J$244)</f>
        <v>0.60198201424493569</v>
      </c>
      <c r="Z27" s="244">
        <f>CORREL('Sorted Data - Stata'!H$155:H$244,'Sorted Data - Stata'!$J$155:$J$244)</f>
        <v>0.51253941013785542</v>
      </c>
      <c r="AA27" s="244">
        <f>CORREL('Sorted Data - Stata'!I$155:I$244,'Sorted Data - Stata'!$J$155:$J$244)</f>
        <v>0.32288877018692203</v>
      </c>
      <c r="AB27" s="265">
        <f>CORREL('Sorted Data - Stata'!J$155:J$244,'Sorted Data - Stata'!$J$155:$J$244)</f>
        <v>1.0000000000000002</v>
      </c>
      <c r="AC27" s="265"/>
    </row>
    <row r="28" spans="2:29" x14ac:dyDescent="0.25">
      <c r="B28" s="267" t="s">
        <v>277</v>
      </c>
      <c r="C28" s="244">
        <f>CORREL('Sorted Data - Stata'!E65:E244,'Sorted Data - Stata'!$K65:$K244)</f>
        <v>0.25771721878787784</v>
      </c>
      <c r="D28" s="244">
        <f>CORREL('Sorted Data - Stata'!F65:F244,'Sorted Data - Stata'!$K65:$K244)</f>
        <v>0.46363473944830996</v>
      </c>
      <c r="E28" s="244">
        <f>CORREL('Sorted Data - Stata'!G65:G244,'Sorted Data - Stata'!$K65:$K244)</f>
        <v>0.38139385088280586</v>
      </c>
      <c r="F28" s="261">
        <f>CORREL('Sorted Data - Stata'!H65:H244,'Sorted Data - Stata'!$K65:$K244)</f>
        <v>0.22853001730519218</v>
      </c>
      <c r="G28" s="261">
        <f>CORREL('Sorted Data - Stata'!I65:I244,'Sorted Data - Stata'!$K65:$K244)</f>
        <v>0.3476228965060405</v>
      </c>
      <c r="H28" s="261">
        <f>CORREL('Sorted Data - Stata'!J65:J244,'Sorted Data - Stata'!$K65:$K244)</f>
        <v>0.54813387534133662</v>
      </c>
      <c r="I28" s="266">
        <f>CORREL('Sorted Data - Stata'!K65:K244,'Sorted Data - Stata'!$K65:$K244)</f>
        <v>0.99999999999999989</v>
      </c>
      <c r="L28" s="267" t="s">
        <v>277</v>
      </c>
      <c r="M28" s="261">
        <f>CORREL('Sorted Data - Stata'!E$65:E$154,'Sorted Data - Stata'!$K$65:$K$154)</f>
        <v>0.22737207283981464</v>
      </c>
      <c r="N28" s="261">
        <f>CORREL('Sorted Data - Stata'!F$65:F$154,'Sorted Data - Stata'!$K$65:$K$154)</f>
        <v>0.59268376145140422</v>
      </c>
      <c r="O28" s="261">
        <f>CORREL('Sorted Data - Stata'!G$65:G$154,'Sorted Data - Stata'!$K$65:$K$154)</f>
        <v>0.45375185000368501</v>
      </c>
      <c r="P28" s="261">
        <f>CORREL('Sorted Data - Stata'!H$65:H$154,'Sorted Data - Stata'!$K$65:$K$154)</f>
        <v>0.12821716223865198</v>
      </c>
      <c r="Q28" s="261">
        <f>CORREL('Sorted Data - Stata'!I$65:I$154,'Sorted Data - Stata'!$K$65:$K$154)</f>
        <v>0.34564866653723963</v>
      </c>
      <c r="R28" s="261">
        <f>CORREL('Sorted Data - Stata'!J$65:J$154,'Sorted Data - Stata'!$K$65:$K$154)</f>
        <v>0.55287015627986513</v>
      </c>
      <c r="S28" s="266">
        <f>CORREL('Sorted Data - Stata'!K$65:K$154,'Sorted Data - Stata'!$K$65:$K$154)</f>
        <v>1.0000000000000002</v>
      </c>
      <c r="V28" s="267" t="s">
        <v>277</v>
      </c>
      <c r="W28" s="261">
        <f>CORREL('Sorted Data - Stata'!E$155:E$244,'Sorted Data - Stata'!$K$155:$K$244)</f>
        <v>0.30658796298710961</v>
      </c>
      <c r="X28" s="261">
        <f>CORREL('Sorted Data - Stata'!F$155:F$244,'Sorted Data - Stata'!$K$155:$K$244)</f>
        <v>0.26570634884378019</v>
      </c>
      <c r="Y28" s="261">
        <f>CORREL('Sorted Data - Stata'!G$155:G$244,'Sorted Data - Stata'!$K$155:$K$244)</f>
        <v>0.30713292828945743</v>
      </c>
      <c r="Z28" s="261">
        <f>CORREL('Sorted Data - Stata'!H$155:H$244,'Sorted Data - Stata'!$K$155:$K$244)</f>
        <v>0.37144002582333407</v>
      </c>
      <c r="AA28" s="261">
        <f>CORREL('Sorted Data - Stata'!I$155:I$244,'Sorted Data - Stata'!$K$155:$K$244)</f>
        <v>0.35675796486379757</v>
      </c>
      <c r="AB28" s="261">
        <f>CORREL('Sorted Data - Stata'!J$155:J$244,'Sorted Data - Stata'!$K$155:$K$244)</f>
        <v>0.53958579926217698</v>
      </c>
      <c r="AC28" s="266">
        <f>CORREL('Sorted Data - Stata'!K$155:K$244,'Sorted Data - Stata'!$K$155:$K$244)</f>
        <v>1.0000000000000002</v>
      </c>
    </row>
  </sheetData>
  <pageMargins left="0.7" right="0.7" top="0.75" bottom="0.75" header="0.3" footer="0.3"/>
  <pageSetup paperSize="9" orientation="portrait" horizontalDpi="0" verticalDpi="0"/>
  <ignoredErrors>
    <ignoredError sqref="W7:AC8 M7:S8 T7:T8 AD7:AD8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4141E-DC86-3142-AB4A-8FBB4B2C5E5E}">
  <sheetPr>
    <tabColor rgb="FFFF0000"/>
  </sheetPr>
  <dimension ref="A1:AB190"/>
  <sheetViews>
    <sheetView zoomScaleNormal="100" workbookViewId="0">
      <pane ySplit="3" topLeftCell="A4" activePane="bottomLeft" state="frozen"/>
      <selection activeCell="A4" sqref="A4"/>
      <selection pane="bottomLeft"/>
    </sheetView>
  </sheetViews>
  <sheetFormatPr baseColWidth="10" defaultColWidth="10.875" defaultRowHeight="15.75" outlineLevelCol="1" x14ac:dyDescent="0.25"/>
  <cols>
    <col min="1" max="1" width="3.875" style="14" customWidth="1"/>
    <col min="2" max="2" width="10.875" style="14" customWidth="1" outlineLevel="1"/>
    <col min="3" max="3" width="4.125" style="124" bestFit="1" customWidth="1" outlineLevel="1"/>
    <col min="4" max="10" width="10.875" style="14" customWidth="1" outlineLevel="1"/>
    <col min="11" max="11" width="8.125" style="14" customWidth="1"/>
    <col min="12" max="12" width="10.875" style="14"/>
    <col min="13" max="19" width="15.875" style="14" customWidth="1"/>
    <col min="20" max="20" width="19.125" style="14" customWidth="1"/>
    <col min="21" max="16384" width="10.875" style="14"/>
  </cols>
  <sheetData>
    <row r="1" spans="1:28" s="76" customFormat="1" x14ac:dyDescent="0.25">
      <c r="A1" s="33"/>
      <c r="B1" s="22"/>
      <c r="C1" s="22"/>
      <c r="D1" s="33"/>
      <c r="E1" s="22"/>
      <c r="F1" s="22"/>
      <c r="G1" s="33"/>
      <c r="H1" s="33"/>
      <c r="I1" s="22"/>
      <c r="J1" s="22"/>
      <c r="K1" s="22"/>
      <c r="L1" s="33" t="s">
        <v>127</v>
      </c>
      <c r="M1" s="22"/>
      <c r="N1" s="298" t="s">
        <v>129</v>
      </c>
      <c r="O1" s="299"/>
      <c r="P1" s="300" t="s">
        <v>132</v>
      </c>
      <c r="Q1" s="301"/>
      <c r="R1" s="302" t="s">
        <v>133</v>
      </c>
      <c r="S1" s="303"/>
      <c r="T1" s="304"/>
      <c r="U1" s="22"/>
      <c r="V1" s="33"/>
      <c r="W1" s="33"/>
      <c r="X1" s="22"/>
      <c r="Y1" s="22"/>
      <c r="Z1" s="33"/>
      <c r="AA1" s="22"/>
      <c r="AB1" s="22"/>
    </row>
    <row r="2" spans="1:28" s="76" customFormat="1" ht="26.25" x14ac:dyDescent="0.25">
      <c r="A2" s="33"/>
      <c r="B2" s="22"/>
      <c r="C2" s="22"/>
      <c r="D2" s="33" t="s">
        <v>522</v>
      </c>
      <c r="E2" s="22"/>
      <c r="F2" s="22"/>
      <c r="G2" s="33"/>
      <c r="H2" s="33"/>
      <c r="I2" s="22"/>
      <c r="J2" s="22"/>
      <c r="K2" s="22"/>
      <c r="L2" s="33"/>
      <c r="M2" s="152" t="s">
        <v>128</v>
      </c>
      <c r="N2" s="152" t="s">
        <v>130</v>
      </c>
      <c r="O2" s="156" t="s">
        <v>131</v>
      </c>
      <c r="P2" s="156" t="s">
        <v>130</v>
      </c>
      <c r="Q2" s="153" t="s">
        <v>131</v>
      </c>
      <c r="R2" s="153" t="s">
        <v>130</v>
      </c>
      <c r="S2" s="156" t="s">
        <v>131</v>
      </c>
      <c r="T2" s="225" t="s">
        <v>498</v>
      </c>
      <c r="U2" s="22"/>
      <c r="V2" s="33"/>
      <c r="W2" s="33"/>
      <c r="X2" s="22"/>
      <c r="Y2" s="22"/>
      <c r="Z2" s="33"/>
      <c r="AA2" s="22"/>
      <c r="AB2" s="22"/>
    </row>
    <row r="3" spans="1:28" s="76" customFormat="1" x14ac:dyDescent="0.25">
      <c r="A3" s="22"/>
      <c r="B3" s="1" t="s">
        <v>43</v>
      </c>
      <c r="C3" s="1" t="s">
        <v>126</v>
      </c>
      <c r="D3" s="22" t="s">
        <v>120</v>
      </c>
      <c r="E3" s="22" t="s">
        <v>122</v>
      </c>
      <c r="F3" s="22" t="s">
        <v>121</v>
      </c>
      <c r="G3" s="33" t="s">
        <v>123</v>
      </c>
      <c r="H3" s="22" t="s">
        <v>124</v>
      </c>
      <c r="I3" s="1" t="s">
        <v>125</v>
      </c>
      <c r="J3" s="1" t="s">
        <v>292</v>
      </c>
      <c r="K3" s="1"/>
      <c r="L3" s="22" t="s">
        <v>43</v>
      </c>
      <c r="M3" s="154" t="s">
        <v>215</v>
      </c>
      <c r="N3" s="154" t="s">
        <v>216</v>
      </c>
      <c r="O3" s="157" t="s">
        <v>217</v>
      </c>
      <c r="P3" s="155" t="s">
        <v>227</v>
      </c>
      <c r="Q3" s="159" t="s">
        <v>228</v>
      </c>
      <c r="R3" s="159" t="s">
        <v>218</v>
      </c>
      <c r="S3" s="158" t="s">
        <v>219</v>
      </c>
      <c r="T3" s="155" t="s">
        <v>220</v>
      </c>
      <c r="U3" s="22"/>
      <c r="V3" s="33"/>
      <c r="W3" s="22"/>
      <c r="X3" s="1"/>
      <c r="Y3" s="1"/>
      <c r="Z3" s="22"/>
      <c r="AA3" s="22"/>
      <c r="AB3" s="22"/>
    </row>
    <row r="4" spans="1:28" x14ac:dyDescent="0.25">
      <c r="B4" s="127">
        <v>37652</v>
      </c>
      <c r="C4" s="128">
        <v>61</v>
      </c>
      <c r="D4" s="129">
        <v>0.21481169999999999</v>
      </c>
      <c r="E4" s="129">
        <v>0.71069400000000005</v>
      </c>
      <c r="F4" s="129">
        <v>-2.2882099999999999E-2</v>
      </c>
      <c r="G4" s="129">
        <v>0.28913689999999997</v>
      </c>
      <c r="H4" s="129">
        <v>-0.46934189999999998</v>
      </c>
      <c r="I4" s="129">
        <v>0.16511419999999999</v>
      </c>
      <c r="J4" s="129">
        <v>0.23906920000000001</v>
      </c>
      <c r="L4" s="127">
        <v>37652</v>
      </c>
      <c r="M4" s="226">
        <v>-2.7731000000000001E-3</v>
      </c>
      <c r="N4" s="226">
        <v>-1.0909200000000001E-2</v>
      </c>
      <c r="O4" s="226">
        <v>-1.0909200000000001E-2</v>
      </c>
      <c r="P4" s="226">
        <v>-5.7745329281216513E-3</v>
      </c>
      <c r="Q4" s="226">
        <v>-5.7745329281216513E-3</v>
      </c>
      <c r="R4" s="226">
        <v>-2.1502400000000001E-2</v>
      </c>
      <c r="S4" s="226">
        <v>-2.1502400000000001E-2</v>
      </c>
      <c r="T4" s="226">
        <f>M4-D4*'Stata input'!K65-E4*'Stata input'!L65-F4*'Stata input'!M65-G4*'Stata input'!N65-H4*'Stata input'!O65-I4*'Stata input'!P65-J4*'Stata input'!Q65</f>
        <v>-2.1502386167201917E-2</v>
      </c>
    </row>
    <row r="5" spans="1:28" x14ac:dyDescent="0.25">
      <c r="B5" s="3">
        <v>37680</v>
      </c>
      <c r="C5" s="123">
        <f t="shared" ref="C5:C8" si="0">C4+1</f>
        <v>62</v>
      </c>
      <c r="D5" s="14">
        <v>0.28149829999999998</v>
      </c>
      <c r="E5" s="14">
        <v>0.67267379999999999</v>
      </c>
      <c r="F5" s="14">
        <v>-4.3168100000000001E-2</v>
      </c>
      <c r="G5" s="14">
        <v>0.2934947</v>
      </c>
      <c r="H5" s="14">
        <v>-0.46800130000000001</v>
      </c>
      <c r="I5" s="14">
        <v>9.9085999999999994E-2</v>
      </c>
      <c r="J5" s="14">
        <v>0.24455279999999999</v>
      </c>
      <c r="L5" s="3">
        <v>37680</v>
      </c>
      <c r="M5" s="227">
        <v>2.5665199999999999E-2</v>
      </c>
      <c r="N5" s="227">
        <v>-1.5767000000000001E-3</v>
      </c>
      <c r="O5" s="227">
        <v>-1.5767000000000001E-3</v>
      </c>
      <c r="P5" s="227">
        <v>1.826208881083673E-2</v>
      </c>
      <c r="Q5" s="227">
        <v>1.826208881083673E-2</v>
      </c>
      <c r="R5" s="227">
        <v>-2.49372E-2</v>
      </c>
      <c r="S5" s="227">
        <v>-2.49372E-2</v>
      </c>
      <c r="T5" s="227">
        <f>M5-D5*'Stata input'!K66-E5*'Stata input'!L66-F5*'Stata input'!M66-G5*'Stata input'!N66-H5*'Stata input'!O66-I5*'Stata input'!P66-J5*'Stata input'!Q66</f>
        <v>-2.493727084263065E-2</v>
      </c>
    </row>
    <row r="6" spans="1:28" x14ac:dyDescent="0.25">
      <c r="B6" s="127">
        <v>37711</v>
      </c>
      <c r="C6" s="128">
        <f t="shared" si="0"/>
        <v>63</v>
      </c>
      <c r="D6" s="129">
        <v>0.3049172</v>
      </c>
      <c r="E6" s="129">
        <v>0.63083639999999996</v>
      </c>
      <c r="F6" s="129">
        <v>4.0391999999999997E-3</v>
      </c>
      <c r="G6" s="129">
        <v>0.28877839999999999</v>
      </c>
      <c r="H6" s="129">
        <v>-0.51227400000000001</v>
      </c>
      <c r="I6" s="129">
        <v>2.53367E-2</v>
      </c>
      <c r="J6" s="129">
        <v>0.2411016</v>
      </c>
      <c r="L6" s="127">
        <v>37711</v>
      </c>
      <c r="M6" s="226">
        <v>8.2287000000000003E-3</v>
      </c>
      <c r="N6" s="226">
        <v>-8.2760999999999998E-3</v>
      </c>
      <c r="O6" s="226">
        <v>-8.2760999999999998E-3</v>
      </c>
      <c r="P6" s="226">
        <v>4.1196059166094881E-3</v>
      </c>
      <c r="Q6" s="226">
        <v>4.1196059166094881E-3</v>
      </c>
      <c r="R6" s="226">
        <v>-9.7049000000000007E-3</v>
      </c>
      <c r="S6" s="226">
        <v>-9.7049000000000007E-3</v>
      </c>
      <c r="T6" s="226">
        <f>M6-D6*'Stata input'!K67-E6*'Stata input'!L67-F6*'Stata input'!M67-G6*'Stata input'!N67-H6*'Stata input'!O67-I6*'Stata input'!P67-J6*'Stata input'!Q67</f>
        <v>-9.7048603477899818E-3</v>
      </c>
    </row>
    <row r="7" spans="1:28" x14ac:dyDescent="0.25">
      <c r="B7" s="3">
        <v>37741</v>
      </c>
      <c r="C7" s="123">
        <f t="shared" si="0"/>
        <v>64</v>
      </c>
      <c r="D7" s="14">
        <v>0.31344060000000001</v>
      </c>
      <c r="E7" s="14">
        <v>0.58297109999999996</v>
      </c>
      <c r="F7" s="14">
        <v>-2.1315199999999999E-2</v>
      </c>
      <c r="G7" s="14">
        <v>0.28924230000000001</v>
      </c>
      <c r="H7" s="14">
        <v>-0.46358270000000001</v>
      </c>
      <c r="I7" s="14">
        <v>1.55123E-2</v>
      </c>
      <c r="J7" s="14">
        <v>0.24852930000000001</v>
      </c>
      <c r="L7" s="3">
        <v>37741</v>
      </c>
      <c r="M7" s="227">
        <v>6.6090000000000003E-3</v>
      </c>
      <c r="N7" s="227">
        <v>3.3426900000000002E-2</v>
      </c>
      <c r="O7" s="227">
        <v>3.3426900000000002E-2</v>
      </c>
      <c r="P7" s="227">
        <v>1.2881028212485681E-2</v>
      </c>
      <c r="Q7" s="227">
        <v>1.2881028212485681E-2</v>
      </c>
      <c r="R7" s="227">
        <v>2.31226E-2</v>
      </c>
      <c r="S7" s="227">
        <v>2.31226E-2</v>
      </c>
      <c r="T7" s="227">
        <f>M7-D7*'Stata input'!K68-E7*'Stata input'!L68-F7*'Stata input'!M68-G7*'Stata input'!N68-H7*'Stata input'!O68-I7*'Stata input'!P68-J7*'Stata input'!Q68</f>
        <v>2.3122590977545963E-2</v>
      </c>
    </row>
    <row r="8" spans="1:28" x14ac:dyDescent="0.25">
      <c r="B8" s="127">
        <v>37772</v>
      </c>
      <c r="C8" s="128">
        <f t="shared" si="0"/>
        <v>65</v>
      </c>
      <c r="D8" s="129">
        <v>0.29105429999999999</v>
      </c>
      <c r="E8" s="129">
        <v>0.62551159999999995</v>
      </c>
      <c r="F8" s="129">
        <v>-1.6194400000000001E-2</v>
      </c>
      <c r="G8" s="129">
        <v>0.28944629999999999</v>
      </c>
      <c r="H8" s="129">
        <v>-0.52507159999999997</v>
      </c>
      <c r="I8" s="129">
        <v>2.9848199999999998E-2</v>
      </c>
      <c r="J8" s="129">
        <v>0.24210690000000001</v>
      </c>
      <c r="L8" s="127">
        <v>37772</v>
      </c>
      <c r="M8" s="226">
        <v>5.7980000000000002E-3</v>
      </c>
      <c r="N8" s="226">
        <v>2.3710599999999998E-2</v>
      </c>
      <c r="O8" s="226">
        <v>2.3710599999999998E-2</v>
      </c>
      <c r="P8" s="226">
        <v>9.839055952734474E-3</v>
      </c>
      <c r="Q8" s="226">
        <v>9.839055952734474E-3</v>
      </c>
      <c r="R8" s="226">
        <v>2.9044899999999998E-2</v>
      </c>
      <c r="S8" s="226">
        <v>2.9044899999999998E-2</v>
      </c>
      <c r="T8" s="226">
        <f>M8-D8*'Stata input'!K69-E8*'Stata input'!L69-F8*'Stata input'!M69-G8*'Stata input'!N69-H8*'Stata input'!O69-I8*'Stata input'!P69-J8*'Stata input'!Q69</f>
        <v>2.9044846539851638E-2</v>
      </c>
    </row>
    <row r="9" spans="1:28" x14ac:dyDescent="0.25">
      <c r="B9" s="3">
        <v>37802</v>
      </c>
      <c r="C9" s="123">
        <f t="shared" ref="C9:C72" si="1">C8+1</f>
        <v>66</v>
      </c>
      <c r="D9" s="14">
        <v>0.16146079999999999</v>
      </c>
      <c r="E9" s="14">
        <v>0.57023270000000004</v>
      </c>
      <c r="F9" s="14">
        <v>2.8074999999999999E-2</v>
      </c>
      <c r="G9" s="14">
        <v>0.29299570000000003</v>
      </c>
      <c r="H9" s="14">
        <v>-0.4923939</v>
      </c>
      <c r="I9" s="14">
        <v>0.11876399999999999</v>
      </c>
      <c r="J9" s="14">
        <v>0.24553449999999999</v>
      </c>
      <c r="L9" s="3">
        <v>37802</v>
      </c>
      <c r="M9" s="227">
        <v>7.1387599999999996E-2</v>
      </c>
      <c r="N9" s="227">
        <v>1.41198E-2</v>
      </c>
      <c r="O9" s="227">
        <v>1.41198E-2</v>
      </c>
      <c r="P9" s="227">
        <v>5.8240204122386494E-2</v>
      </c>
      <c r="Q9" s="227">
        <v>5.8240204122386494E-2</v>
      </c>
      <c r="R9" s="227">
        <v>-1.11815E-2</v>
      </c>
      <c r="S9" s="227">
        <v>-1.11815E-2</v>
      </c>
      <c r="T9" s="227">
        <f>M9-D9*'Stata input'!K70-E9*'Stata input'!L70-F9*'Stata input'!M70-G9*'Stata input'!N70-H9*'Stata input'!O70-I9*'Stata input'!P70-J9*'Stata input'!Q70</f>
        <v>-1.1181586558903616E-2</v>
      </c>
    </row>
    <row r="10" spans="1:28" x14ac:dyDescent="0.25">
      <c r="B10" s="127">
        <v>37833</v>
      </c>
      <c r="C10" s="128">
        <f t="shared" si="1"/>
        <v>67</v>
      </c>
      <c r="D10" s="129">
        <v>0.1377612</v>
      </c>
      <c r="E10" s="129">
        <v>0.70728769999999996</v>
      </c>
      <c r="F10" s="129">
        <v>-7.5338100000000005E-2</v>
      </c>
      <c r="G10" s="129">
        <v>0.33113369999999998</v>
      </c>
      <c r="H10" s="129">
        <v>-0.58779760000000003</v>
      </c>
      <c r="I10" s="129">
        <v>0.31472939999999999</v>
      </c>
      <c r="J10" s="129"/>
      <c r="L10" s="127">
        <v>37833</v>
      </c>
      <c r="M10" s="226">
        <v>-1.0869E-2</v>
      </c>
      <c r="N10" s="226">
        <v>-4.4247999999999996E-3</v>
      </c>
      <c r="O10" s="226">
        <v>-4.6867000000000002E-3</v>
      </c>
      <c r="P10" s="226">
        <v>-9.257872959677494E-3</v>
      </c>
      <c r="Q10" s="226">
        <v>-9.3202791834073595E-3</v>
      </c>
      <c r="R10" s="226">
        <v>2.1210999999999999E-3</v>
      </c>
      <c r="S10" s="226">
        <v>-3.8376999999999999E-3</v>
      </c>
      <c r="T10" s="226">
        <f>M10-D10*'Stata input'!K71-E10*'Stata input'!L71-F10*'Stata input'!M71-G10*'Stata input'!N71-H10*'Stata input'!O71-I10*'Stata input'!P71-J10*'Stata input'!Q71</f>
        <v>3.1377208599292945E-3</v>
      </c>
    </row>
    <row r="11" spans="1:28" x14ac:dyDescent="0.25">
      <c r="B11" s="3">
        <v>37864</v>
      </c>
      <c r="C11" s="123">
        <f t="shared" si="1"/>
        <v>68</v>
      </c>
      <c r="D11" s="14">
        <v>9.3873300000000007E-2</v>
      </c>
      <c r="E11" s="14">
        <v>0.67380470000000003</v>
      </c>
      <c r="F11" s="14">
        <v>-4.4635899999999999E-2</v>
      </c>
      <c r="G11" s="14">
        <v>0.34323700000000001</v>
      </c>
      <c r="H11" s="14">
        <v>-0.58179210000000003</v>
      </c>
      <c r="I11" s="14">
        <v>0.3511437</v>
      </c>
      <c r="L11" s="3">
        <v>37864</v>
      </c>
      <c r="M11" s="227">
        <v>3.5158599999999998E-2</v>
      </c>
      <c r="N11" s="227">
        <v>1.87078E-2</v>
      </c>
      <c r="O11" s="227">
        <v>1.8992999999999999E-2</v>
      </c>
      <c r="P11" s="227">
        <v>3.0341606156706225E-2</v>
      </c>
      <c r="Q11" s="227">
        <v>3.0424464269832977E-2</v>
      </c>
      <c r="R11" s="227">
        <v>3.635E-4</v>
      </c>
      <c r="S11" s="227">
        <v>6.5411000000000002E-3</v>
      </c>
      <c r="T11" s="227">
        <f>M11-D11*'Stata input'!K72-E11*'Stata input'!L72-F11*'Stata input'!M72-G11*'Stata input'!N72-H11*'Stata input'!O72-I11*'Stata input'!P72-J11*'Stata input'!Q72</f>
        <v>-3.0112596407650318E-3</v>
      </c>
    </row>
    <row r="12" spans="1:28" x14ac:dyDescent="0.25">
      <c r="B12" s="127">
        <v>37894</v>
      </c>
      <c r="C12" s="128">
        <f t="shared" si="1"/>
        <v>69</v>
      </c>
      <c r="D12" s="129">
        <v>7.2012400000000004E-2</v>
      </c>
      <c r="E12" s="129">
        <v>0.65602559999999999</v>
      </c>
      <c r="F12" s="129"/>
      <c r="G12" s="129">
        <v>0.34363359999999998</v>
      </c>
      <c r="H12" s="129">
        <v>-0.57305910000000004</v>
      </c>
      <c r="I12" s="129">
        <v>0.3491379</v>
      </c>
      <c r="J12" s="129"/>
      <c r="L12" s="127">
        <v>37894</v>
      </c>
      <c r="M12" s="226">
        <v>-2.5584200000000001E-2</v>
      </c>
      <c r="N12" s="226">
        <v>-2.7975999999999999E-3</v>
      </c>
      <c r="O12" s="226">
        <v>-3.6440000000000001E-3</v>
      </c>
      <c r="P12" s="226">
        <v>-1.3808937825802533E-2</v>
      </c>
      <c r="Q12" s="226">
        <v>-1.4244279039138772E-2</v>
      </c>
      <c r="R12" s="226">
        <v>-2.2918999999999999E-3</v>
      </c>
      <c r="S12" s="226">
        <v>-5.1098000000000003E-3</v>
      </c>
      <c r="T12" s="226">
        <f>M12-D12*'Stata input'!K73-E12*'Stata input'!L73-F12*'Stata input'!M73-G12*'Stata input'!N73-H12*'Stata input'!O73-I12*'Stata input'!P73-J12*'Stata input'!Q73</f>
        <v>-9.9367612682727847E-4</v>
      </c>
    </row>
    <row r="13" spans="1:28" x14ac:dyDescent="0.25">
      <c r="B13" s="3">
        <v>37925</v>
      </c>
      <c r="C13" s="123">
        <f t="shared" si="1"/>
        <v>70</v>
      </c>
      <c r="D13" s="14">
        <v>5.7946900000000003E-2</v>
      </c>
      <c r="E13" s="14">
        <v>0.73558570000000001</v>
      </c>
      <c r="G13" s="14">
        <v>0.34941670000000002</v>
      </c>
      <c r="H13" s="14">
        <v>-0.64294340000000005</v>
      </c>
      <c r="I13" s="14">
        <v>0.33620660000000002</v>
      </c>
      <c r="L13" s="3">
        <v>37925</v>
      </c>
      <c r="M13" s="227">
        <v>2.0884400000000001E-2</v>
      </c>
      <c r="N13" s="227">
        <v>1.19288E-2</v>
      </c>
      <c r="O13" s="227">
        <v>1.5717800000000001E-2</v>
      </c>
      <c r="P13" s="227">
        <v>1.6432661737751854E-2</v>
      </c>
      <c r="Q13" s="227">
        <v>1.8304064710375618E-2</v>
      </c>
      <c r="R13" s="227">
        <v>-7.8057999999999999E-3</v>
      </c>
      <c r="S13" s="227">
        <v>2.0471E-3</v>
      </c>
      <c r="T13" s="227">
        <f>M13-D13*'Stata input'!K74-E13*'Stata input'!L74-F13*'Stata input'!M74-G13*'Stata input'!N74-H13*'Stata input'!O74-I13*'Stata input'!P74-J13*'Stata input'!Q74</f>
        <v>-5.1871236710271636E-3</v>
      </c>
    </row>
    <row r="14" spans="1:28" x14ac:dyDescent="0.25">
      <c r="B14" s="127">
        <v>37955</v>
      </c>
      <c r="C14" s="128">
        <f t="shared" si="1"/>
        <v>71</v>
      </c>
      <c r="D14" s="129">
        <v>9.2421699999999996E-2</v>
      </c>
      <c r="E14" s="129">
        <v>0.77301600000000004</v>
      </c>
      <c r="F14" s="129"/>
      <c r="G14" s="129">
        <v>0.30144919999999997</v>
      </c>
      <c r="H14" s="129">
        <v>-0.67150569999999998</v>
      </c>
      <c r="I14" s="129">
        <v>0.3343489</v>
      </c>
      <c r="J14" s="129"/>
      <c r="L14" s="127">
        <v>37955</v>
      </c>
      <c r="M14" s="226">
        <v>-1.9504400000000002E-2</v>
      </c>
      <c r="N14" s="226">
        <v>2.1205999999999998E-3</v>
      </c>
      <c r="O14" s="226">
        <v>-8.7949999999999996E-4</v>
      </c>
      <c r="P14" s="226">
        <v>-8.8619960953231249E-3</v>
      </c>
      <c r="Q14" s="226">
        <v>-1.0327452522935938E-2</v>
      </c>
      <c r="R14" s="226">
        <v>7.1888999999999998E-3</v>
      </c>
      <c r="S14" s="226">
        <v>4.5643000000000003E-3</v>
      </c>
      <c r="T14" s="226">
        <f>M14-D14*'Stata input'!K75-E14*'Stata input'!L75-F14*'Stata input'!M75-G14*'Stata input'!N75-H14*'Stata input'!O75-I14*'Stata input'!P75-J14*'Stata input'!Q75</f>
        <v>7.2215614683557878E-3</v>
      </c>
    </row>
    <row r="15" spans="1:28" x14ac:dyDescent="0.25">
      <c r="B15" s="125">
        <v>37986</v>
      </c>
      <c r="C15" s="126">
        <f t="shared" si="1"/>
        <v>72</v>
      </c>
      <c r="D15" s="101">
        <v>7.2942499999999993E-2</v>
      </c>
      <c r="E15" s="101">
        <v>0.74289879999999997</v>
      </c>
      <c r="F15" s="101"/>
      <c r="G15" s="101">
        <v>0.30445689999999997</v>
      </c>
      <c r="H15" s="101">
        <v>-0.64062589999999997</v>
      </c>
      <c r="I15" s="101">
        <v>0.34275739999999999</v>
      </c>
      <c r="J15" s="101"/>
      <c r="L15" s="125">
        <v>37986</v>
      </c>
      <c r="M15" s="228">
        <v>2.36817E-2</v>
      </c>
      <c r="N15" s="228">
        <v>1.7880699999999999E-2</v>
      </c>
      <c r="O15" s="228">
        <v>1.9739199999999998E-2</v>
      </c>
      <c r="P15" s="228">
        <v>2.0833751537719786E-2</v>
      </c>
      <c r="Q15" s="228">
        <v>2.1669392423804869E-2</v>
      </c>
      <c r="R15" s="228">
        <v>2.1002E-2</v>
      </c>
      <c r="S15" s="228">
        <v>2.3674899999999999E-2</v>
      </c>
      <c r="T15" s="228">
        <f>M15-D15*'Stata input'!K76-E15*'Stata input'!L76-F15*'Stata input'!M76-G15*'Stata input'!N76-H15*'Stata input'!O76-I15*'Stata input'!P76-J15*'Stata input'!Q76</f>
        <v>2.3845155884788811E-2</v>
      </c>
    </row>
    <row r="16" spans="1:28" x14ac:dyDescent="0.25">
      <c r="B16" s="127">
        <v>38017</v>
      </c>
      <c r="C16" s="128">
        <f t="shared" si="1"/>
        <v>73</v>
      </c>
      <c r="D16" s="129">
        <v>0.34749760000000002</v>
      </c>
      <c r="E16" s="129">
        <v>1.131748</v>
      </c>
      <c r="F16" s="129"/>
      <c r="G16" s="129">
        <v>0.28212609999999999</v>
      </c>
      <c r="H16" s="129">
        <v>-0.95939169999999996</v>
      </c>
      <c r="I16" s="129"/>
      <c r="J16" s="129"/>
      <c r="L16" s="127">
        <v>38017</v>
      </c>
      <c r="M16" s="226">
        <v>5.91169E-2</v>
      </c>
      <c r="N16" s="226">
        <v>1.56969E-2</v>
      </c>
      <c r="O16" s="226">
        <v>2.35753E-2</v>
      </c>
      <c r="P16" s="226">
        <v>3.8014886255040126E-2</v>
      </c>
      <c r="Q16" s="226">
        <v>4.236791596480019E-2</v>
      </c>
      <c r="R16" s="226">
        <v>1.0672900000000001E-2</v>
      </c>
      <c r="S16" s="226">
        <v>2.89132E-2</v>
      </c>
      <c r="T16" s="226">
        <f>M16-D16*'Stata input'!K77-E16*'Stata input'!L77-F16*'Stata input'!M77-G16*'Stata input'!N77-H16*'Stata input'!O77-I16*'Stata input'!P77-J16*'Stata input'!Q77</f>
        <v>1.2468077208599684E-2</v>
      </c>
    </row>
    <row r="17" spans="2:20" x14ac:dyDescent="0.25">
      <c r="B17" s="3">
        <v>38046</v>
      </c>
      <c r="C17" s="123">
        <f t="shared" si="1"/>
        <v>74</v>
      </c>
      <c r="D17" s="14">
        <v>0.35684690000000002</v>
      </c>
      <c r="E17" s="14">
        <v>1.157481</v>
      </c>
      <c r="G17" s="14">
        <v>0.2846495</v>
      </c>
      <c r="H17" s="14">
        <v>-0.97303539999999999</v>
      </c>
      <c r="L17" s="3">
        <v>38046</v>
      </c>
      <c r="M17" s="227">
        <v>1.7146700000000001E-2</v>
      </c>
      <c r="N17" s="227">
        <v>1.8934599999999999E-2</v>
      </c>
      <c r="O17" s="227">
        <v>2.1090299999999999E-2</v>
      </c>
      <c r="P17" s="227">
        <v>1.7700208409327213E-2</v>
      </c>
      <c r="Q17" s="227">
        <v>1.8929565813591315E-2</v>
      </c>
      <c r="R17" s="227">
        <v>1.8547899999999999E-2</v>
      </c>
      <c r="S17" s="227">
        <v>2.1437999999999999E-2</v>
      </c>
      <c r="T17" s="227">
        <f>M17-D17*'Stata input'!K78-E17*'Stata input'!L78-F17*'Stata input'!M78-G17*'Stata input'!N78-H17*'Stata input'!O78-I17*'Stata input'!P78-J17*'Stata input'!Q78</f>
        <v>2.0812819021722162E-2</v>
      </c>
    </row>
    <row r="18" spans="2:20" x14ac:dyDescent="0.25">
      <c r="B18" s="127">
        <v>38077</v>
      </c>
      <c r="C18" s="128">
        <f t="shared" si="1"/>
        <v>75</v>
      </c>
      <c r="D18" s="129">
        <v>0.36024699999999998</v>
      </c>
      <c r="E18" s="129"/>
      <c r="F18" s="129"/>
      <c r="G18" s="129">
        <v>0.28760039999999998</v>
      </c>
      <c r="H18" s="129">
        <v>-8.2098699999999997E-2</v>
      </c>
      <c r="I18" s="129"/>
      <c r="J18" s="129"/>
      <c r="L18" s="127">
        <v>38077</v>
      </c>
      <c r="M18" s="226">
        <v>-2.6214600000000001E-2</v>
      </c>
      <c r="N18" s="226">
        <v>-2.7820000000000002E-3</v>
      </c>
      <c r="O18" s="226">
        <v>-2.09564E-2</v>
      </c>
      <c r="P18" s="226">
        <v>-1.3959174862420671E-2</v>
      </c>
      <c r="Q18" s="226">
        <v>-2.3684201539427803E-2</v>
      </c>
      <c r="R18" s="226">
        <v>-8.9047999999999992E-3</v>
      </c>
      <c r="S18" s="226">
        <v>-4.16995E-2</v>
      </c>
      <c r="T18" s="226">
        <f>M18-D18*'Stata input'!K79-E18*'Stata input'!L79-F18*'Stata input'!M79-G18*'Stata input'!N79-H18*'Stata input'!O79-I18*'Stata input'!P79-J18*'Stata input'!Q79</f>
        <v>-2.6359744560507485E-2</v>
      </c>
    </row>
    <row r="19" spans="2:20" x14ac:dyDescent="0.25">
      <c r="B19" s="3">
        <v>38107</v>
      </c>
      <c r="C19" s="123">
        <f t="shared" si="1"/>
        <v>76</v>
      </c>
      <c r="D19" s="14">
        <v>0.37912439999999997</v>
      </c>
      <c r="G19" s="14">
        <v>0.26546429999999999</v>
      </c>
      <c r="H19" s="14">
        <v>-5.8010899999999997E-2</v>
      </c>
      <c r="L19" s="3">
        <v>38107</v>
      </c>
      <c r="M19" s="227">
        <v>-3.1970800000000001E-2</v>
      </c>
      <c r="N19" s="227">
        <v>-1.30933E-2</v>
      </c>
      <c r="O19" s="227">
        <v>-2.7702999999999998E-2</v>
      </c>
      <c r="P19" s="227">
        <v>-2.2915858630177838E-2</v>
      </c>
      <c r="Q19" s="227">
        <v>-3.0085703472797255E-2</v>
      </c>
      <c r="R19" s="227">
        <v>2.3578000000000002E-3</v>
      </c>
      <c r="S19" s="227">
        <v>-3.3670100000000001E-2</v>
      </c>
      <c r="T19" s="227">
        <f>M19-D19*'Stata input'!K80-E19*'Stata input'!L80-F19*'Stata input'!M80-G19*'Stata input'!N80-H19*'Stata input'!O80-I19*'Stata input'!P80-J19*'Stata input'!Q80</f>
        <v>-1.9110080313254996E-2</v>
      </c>
    </row>
    <row r="20" spans="2:20" x14ac:dyDescent="0.25">
      <c r="B20" s="127">
        <v>38138</v>
      </c>
      <c r="C20" s="128">
        <f t="shared" si="1"/>
        <v>77</v>
      </c>
      <c r="D20" s="129">
        <v>0.34887279999999998</v>
      </c>
      <c r="E20" s="129"/>
      <c r="F20" s="129"/>
      <c r="G20" s="129">
        <v>0.28753240000000002</v>
      </c>
      <c r="H20" s="129">
        <v>-3.6533E-3</v>
      </c>
      <c r="I20" s="129"/>
      <c r="J20" s="129"/>
      <c r="L20" s="127">
        <v>38138</v>
      </c>
      <c r="M20" s="226">
        <v>-1.47797E-2</v>
      </c>
      <c r="N20" s="226">
        <v>-9.3646000000000007E-3</v>
      </c>
      <c r="O20" s="226">
        <v>-8.9773000000000006E-3</v>
      </c>
      <c r="P20" s="226">
        <v>-1.279474085646125E-2</v>
      </c>
      <c r="Q20" s="226">
        <v>-1.2532321421838896E-2</v>
      </c>
      <c r="R20" s="226">
        <v>6.4860999999999999E-3</v>
      </c>
      <c r="S20" s="226">
        <v>-1.1084000000000001E-3</v>
      </c>
      <c r="T20" s="226">
        <f>M20-D20*'Stata input'!K81-E20*'Stata input'!L81-F20*'Stata input'!M81-G20*'Stata input'!N81-H20*'Stata input'!O81-I20*'Stata input'!P81-J20*'Stata input'!Q81</f>
        <v>-4.6394307807065575E-3</v>
      </c>
    </row>
    <row r="21" spans="2:20" x14ac:dyDescent="0.25">
      <c r="B21" s="3">
        <v>38168</v>
      </c>
      <c r="C21" s="123">
        <f t="shared" si="1"/>
        <v>78</v>
      </c>
      <c r="D21" s="14">
        <v>0.35871960000000003</v>
      </c>
      <c r="G21" s="14">
        <v>0.27853499999999998</v>
      </c>
      <c r="H21" s="14">
        <v>-2.4765999999999998E-3</v>
      </c>
      <c r="L21" s="3">
        <v>38168</v>
      </c>
      <c r="M21" s="227">
        <v>3.9255499999999999E-2</v>
      </c>
      <c r="N21" s="227">
        <v>1.3971600000000001E-2</v>
      </c>
      <c r="O21" s="227">
        <v>2.87497E-2</v>
      </c>
      <c r="P21" s="227">
        <v>2.8001056679783889E-2</v>
      </c>
      <c r="Q21" s="227">
        <v>3.475083443288618E-2</v>
      </c>
      <c r="R21" s="227">
        <v>2.0862100000000001E-2</v>
      </c>
      <c r="S21" s="227">
        <v>4.5097600000000002E-2</v>
      </c>
      <c r="T21" s="227">
        <f>M21-D21*'Stata input'!K82-E21*'Stata input'!L82-F21*'Stata input'!M82-G21*'Stata input'!N82-H21*'Stata input'!O82-I21*'Stata input'!P82-J21*'Stata input'!Q82</f>
        <v>2.0693649566182162E-2</v>
      </c>
    </row>
    <row r="22" spans="2:20" x14ac:dyDescent="0.25">
      <c r="B22" s="127">
        <v>38199</v>
      </c>
      <c r="C22" s="128">
        <f t="shared" si="1"/>
        <v>79</v>
      </c>
      <c r="D22" s="129">
        <v>0.35930139999999999</v>
      </c>
      <c r="E22" s="129"/>
      <c r="F22" s="129"/>
      <c r="G22" s="129">
        <v>0.28731649999999997</v>
      </c>
      <c r="H22" s="129">
        <v>2.09962E-2</v>
      </c>
      <c r="I22" s="129"/>
      <c r="J22" s="129"/>
      <c r="L22" s="127">
        <v>38199</v>
      </c>
      <c r="M22" s="226">
        <v>-4.3794000000000003E-3</v>
      </c>
      <c r="N22" s="226">
        <v>-7.6451000000000002E-3</v>
      </c>
      <c r="O22" s="226">
        <v>-6.5211000000000002E-3</v>
      </c>
      <c r="P22" s="226">
        <v>-5.6598053769175358E-3</v>
      </c>
      <c r="Q22" s="226">
        <v>-5.2358126949983933E-3</v>
      </c>
      <c r="R22" s="226">
        <v>-1.8575700000000001E-2</v>
      </c>
      <c r="S22" s="226">
        <v>-1.25212E-2</v>
      </c>
      <c r="T22" s="226">
        <f>M22-D22*'Stata input'!K83-E22*'Stata input'!L83-F22*'Stata input'!M83-G22*'Stata input'!N83-H22*'Stata input'!O83-I22*'Stata input'!P83-J22*'Stata input'!Q83</f>
        <v>-5.2609728884998735E-3</v>
      </c>
    </row>
    <row r="23" spans="2:20" x14ac:dyDescent="0.25">
      <c r="B23" s="3">
        <v>38230</v>
      </c>
      <c r="C23" s="123">
        <f t="shared" si="1"/>
        <v>80</v>
      </c>
      <c r="D23" s="14">
        <v>0.35158630000000002</v>
      </c>
      <c r="G23" s="14">
        <v>0.29219830000000002</v>
      </c>
      <c r="H23" s="14">
        <v>3.27152E-2</v>
      </c>
      <c r="L23" s="3">
        <v>38230</v>
      </c>
      <c r="M23" s="227">
        <v>-3.8979999999999999E-4</v>
      </c>
      <c r="N23" s="227">
        <v>1.21415E-2</v>
      </c>
      <c r="O23" s="227">
        <v>6.0832999999999998E-3</v>
      </c>
      <c r="P23" s="227">
        <v>4.5762645628415807E-3</v>
      </c>
      <c r="Q23" s="227">
        <v>2.1222788734363415E-3</v>
      </c>
      <c r="R23" s="227">
        <v>8.8464000000000008E-3</v>
      </c>
      <c r="S23" s="227">
        <v>-1.5083E-3</v>
      </c>
      <c r="T23" s="227">
        <f>M23-D23*'Stata input'!K84-E23*'Stata input'!L84-F23*'Stata input'!M84-G23*'Stata input'!N84-H23*'Stata input'!O84-I23*'Stata input'!P84-J23*'Stata input'!Q84</f>
        <v>8.644624334580844E-3</v>
      </c>
    </row>
    <row r="24" spans="2:20" x14ac:dyDescent="0.25">
      <c r="B24" s="127">
        <v>38260</v>
      </c>
      <c r="C24" s="128">
        <f t="shared" si="1"/>
        <v>81</v>
      </c>
      <c r="D24" s="129">
        <v>0.34475929999999999</v>
      </c>
      <c r="E24" s="129"/>
      <c r="F24" s="129"/>
      <c r="G24" s="129">
        <v>0.3062705</v>
      </c>
      <c r="H24" s="129">
        <v>1.7524999999999999E-2</v>
      </c>
      <c r="I24" s="129"/>
      <c r="J24" s="129"/>
      <c r="L24" s="127">
        <v>38260</v>
      </c>
      <c r="M24" s="226">
        <v>-6.7232000000000004E-3</v>
      </c>
      <c r="N24" s="226">
        <v>4.7324000000000003E-3</v>
      </c>
      <c r="O24" s="226">
        <v>2.5726E-3</v>
      </c>
      <c r="P24" s="226">
        <v>-2.208130330826473E-3</v>
      </c>
      <c r="Q24" s="226">
        <v>-3.093184760687197E-3</v>
      </c>
      <c r="R24" s="226">
        <v>-3.5363E-3</v>
      </c>
      <c r="S24" s="226">
        <v>-1.042E-4</v>
      </c>
      <c r="T24" s="226">
        <f>M24-D24*'Stata input'!K85-E24*'Stata input'!L85-F24*'Stata input'!M85-G24*'Stata input'!N85-H24*'Stata input'!O85-I24*'Stata input'!P85-J24*'Stata input'!Q85</f>
        <v>1.1908652109140759E-2</v>
      </c>
    </row>
    <row r="25" spans="2:20" x14ac:dyDescent="0.25">
      <c r="B25" s="3">
        <v>38291</v>
      </c>
      <c r="C25" s="123">
        <f t="shared" si="1"/>
        <v>82</v>
      </c>
      <c r="D25" s="14">
        <v>0.3378641</v>
      </c>
      <c r="G25" s="14">
        <v>0.30806869999999997</v>
      </c>
      <c r="H25" s="14">
        <v>1.5929800000000001E-2</v>
      </c>
      <c r="L25" s="3">
        <v>38291</v>
      </c>
      <c r="M25" s="227">
        <v>-2.72254E-2</v>
      </c>
      <c r="N25" s="227">
        <v>2.1002999999999998E-3</v>
      </c>
      <c r="O25" s="227">
        <v>-1.1359299999999999E-2</v>
      </c>
      <c r="P25" s="227">
        <v>-1.4252340039806315E-2</v>
      </c>
      <c r="Q25" s="227">
        <v>-2.0394301473706175E-2</v>
      </c>
      <c r="R25" s="227">
        <v>1.2986E-3</v>
      </c>
      <c r="S25" s="227">
        <v>-2.1479700000000001E-2</v>
      </c>
      <c r="T25" s="227">
        <f>M25-D25*'Stata input'!K86-E25*'Stata input'!L86-F25*'Stata input'!M86-G25*'Stata input'!N86-H25*'Stata input'!O86-I25*'Stata input'!P86-J25*'Stata input'!Q86</f>
        <v>-4.4202300874468092E-3</v>
      </c>
    </row>
    <row r="26" spans="2:20" x14ac:dyDescent="0.25">
      <c r="B26" s="127">
        <v>38321</v>
      </c>
      <c r="C26" s="128">
        <f t="shared" si="1"/>
        <v>83</v>
      </c>
      <c r="D26" s="129"/>
      <c r="E26" s="129"/>
      <c r="F26" s="129"/>
      <c r="G26" s="129">
        <v>0.45923960000000003</v>
      </c>
      <c r="H26" s="129">
        <v>0.1333097</v>
      </c>
      <c r="I26" s="129"/>
      <c r="J26" s="129"/>
      <c r="L26" s="127">
        <v>38321</v>
      </c>
      <c r="M26" s="226">
        <v>-1.4575E-3</v>
      </c>
      <c r="N26" s="226">
        <v>8.0362000000000003E-3</v>
      </c>
      <c r="O26" s="226">
        <v>-8.7520000000000002E-4</v>
      </c>
      <c r="P26" s="226">
        <v>2.2176280110818209E-3</v>
      </c>
      <c r="Q26" s="226">
        <v>-1.2312531858770413E-3</v>
      </c>
      <c r="R26" s="226">
        <v>1.2308700000000001E-2</v>
      </c>
      <c r="S26" s="226">
        <v>5.5158000000000004E-3</v>
      </c>
      <c r="T26" s="226">
        <f>M26-D26*'Stata input'!K87-E26*'Stata input'!L87-F26*'Stata input'!M87-G26*'Stata input'!N87-H26*'Stata input'!O87-I26*'Stata input'!P87-J26*'Stata input'!Q87</f>
        <v>2.2288793093812177E-3</v>
      </c>
    </row>
    <row r="27" spans="2:20" x14ac:dyDescent="0.25">
      <c r="B27" s="125">
        <v>38352</v>
      </c>
      <c r="C27" s="126">
        <f t="shared" si="1"/>
        <v>84</v>
      </c>
      <c r="D27" s="101"/>
      <c r="E27" s="101"/>
      <c r="F27" s="101"/>
      <c r="G27" s="101">
        <v>0.44482890000000003</v>
      </c>
      <c r="H27" s="101">
        <v>0.15621640000000001</v>
      </c>
      <c r="I27" s="101"/>
      <c r="J27" s="101"/>
      <c r="L27" s="125">
        <v>38352</v>
      </c>
      <c r="M27" s="228">
        <v>1.60258E-2</v>
      </c>
      <c r="N27" s="228">
        <v>1.5942999999999999E-2</v>
      </c>
      <c r="O27" s="228">
        <v>1.68512E-2</v>
      </c>
      <c r="P27" s="228">
        <v>1.5853216554903366E-2</v>
      </c>
      <c r="Q27" s="228">
        <v>1.6345108134248044E-2</v>
      </c>
      <c r="R27" s="228">
        <v>1.0911499999999999E-2</v>
      </c>
      <c r="S27" s="228">
        <v>1.2918600000000001E-2</v>
      </c>
      <c r="T27" s="228">
        <f>M27-D27*'Stata input'!K88-E27*'Stata input'!L88-F27*'Stata input'!M88-G27*'Stata input'!N88-H27*'Stata input'!O88-I27*'Stata input'!P88-J27*'Stata input'!Q88</f>
        <v>2.0831584443583691E-2</v>
      </c>
    </row>
    <row r="28" spans="2:20" x14ac:dyDescent="0.25">
      <c r="B28" s="127">
        <v>38383</v>
      </c>
      <c r="C28" s="128">
        <f t="shared" si="1"/>
        <v>85</v>
      </c>
      <c r="D28" s="129"/>
      <c r="E28" s="129"/>
      <c r="F28" s="129"/>
      <c r="G28" s="129">
        <v>0.44672450000000002</v>
      </c>
      <c r="H28" s="129">
        <v>0.163633</v>
      </c>
      <c r="I28" s="129"/>
      <c r="J28" s="129"/>
      <c r="L28" s="127">
        <v>38383</v>
      </c>
      <c r="M28" s="226">
        <v>3.04712E-2</v>
      </c>
      <c r="N28" s="226">
        <v>9.5656000000000005E-3</v>
      </c>
      <c r="O28" s="226">
        <v>2.7016100000000001E-2</v>
      </c>
      <c r="P28" s="226">
        <v>2.2882539854422613E-2</v>
      </c>
      <c r="Q28" s="226">
        <v>2.9276277160178461E-2</v>
      </c>
      <c r="R28" s="226">
        <v>2.4820000000000002E-4</v>
      </c>
      <c r="S28" s="226">
        <v>2.42232E-2</v>
      </c>
      <c r="T28" s="226">
        <f>M28-D28*'Stata input'!K89-E28*'Stata input'!L89-F28*'Stata input'!M89-G28*'Stata input'!N89-H28*'Stata input'!O89-I28*'Stata input'!P89-J28*'Stata input'!Q89</f>
        <v>1.4872616939662069E-2</v>
      </c>
    </row>
    <row r="29" spans="2:20" x14ac:dyDescent="0.25">
      <c r="B29" s="3">
        <v>38411</v>
      </c>
      <c r="C29" s="123">
        <f t="shared" si="1"/>
        <v>86</v>
      </c>
      <c r="G29" s="14">
        <v>0.45542490000000002</v>
      </c>
      <c r="H29" s="14">
        <v>0.16111149999999999</v>
      </c>
      <c r="L29" s="3">
        <v>38411</v>
      </c>
      <c r="M29" s="227">
        <v>-8.4620000000000008E-3</v>
      </c>
      <c r="N29" s="227">
        <v>4.6280000000000002E-3</v>
      </c>
      <c r="O29" s="227">
        <v>-5.0493999999999999E-3</v>
      </c>
      <c r="P29" s="227">
        <v>-2.9998988191727955E-3</v>
      </c>
      <c r="Q29" s="227">
        <v>-7.0789610287591053E-3</v>
      </c>
      <c r="R29" s="227">
        <v>9.5040000000000003E-3</v>
      </c>
      <c r="S29" s="227">
        <v>-2.5902999999999998E-3</v>
      </c>
      <c r="T29" s="227">
        <f>M29-D29*'Stata input'!K90-E29*'Stata input'!L90-F29*'Stata input'!M90-G29*'Stata input'!N90-H29*'Stata input'!O90-I29*'Stata input'!P90-J29*'Stata input'!Q90</f>
        <v>7.2092459284781212E-3</v>
      </c>
    </row>
    <row r="30" spans="2:20" x14ac:dyDescent="0.25">
      <c r="B30" s="127">
        <v>38442</v>
      </c>
      <c r="C30" s="128">
        <f t="shared" si="1"/>
        <v>87</v>
      </c>
      <c r="D30" s="129"/>
      <c r="E30" s="129"/>
      <c r="F30" s="129"/>
      <c r="G30" s="129">
        <v>0.45702039999999999</v>
      </c>
      <c r="H30" s="129">
        <v>0.16175349999999999</v>
      </c>
      <c r="I30" s="129"/>
      <c r="J30" s="129"/>
      <c r="L30" s="127">
        <v>38442</v>
      </c>
      <c r="M30" s="226">
        <v>4.9350000000000002E-4</v>
      </c>
      <c r="N30" s="226">
        <v>-4.3493000000000004E-3</v>
      </c>
      <c r="O30" s="226">
        <v>1.4365000000000001E-3</v>
      </c>
      <c r="P30" s="226">
        <v>-1.6364294598721406E-3</v>
      </c>
      <c r="Q30" s="226">
        <v>9.0049676577952137E-4</v>
      </c>
      <c r="R30" s="226">
        <v>-1.04847E-2</v>
      </c>
      <c r="S30" s="226">
        <v>-3.2894E-3</v>
      </c>
      <c r="T30" s="226">
        <f>M30-D30*'Stata input'!K91-E30*'Stata input'!L91-F30*'Stata input'!M91-G30*'Stata input'!N91-H30*'Stata input'!O91-I30*'Stata input'!P91-J30*'Stata input'!Q91</f>
        <v>5.1679424126474536E-3</v>
      </c>
    </row>
    <row r="31" spans="2:20" x14ac:dyDescent="0.25">
      <c r="B31" s="3">
        <v>38472</v>
      </c>
      <c r="C31" s="123">
        <f t="shared" si="1"/>
        <v>88</v>
      </c>
      <c r="G31" s="14">
        <v>0.46100639999999998</v>
      </c>
      <c r="H31" s="14">
        <v>0.15845129999999999</v>
      </c>
      <c r="L31" s="3">
        <v>38472</v>
      </c>
      <c r="M31" s="227">
        <v>-7.2100999999999997E-3</v>
      </c>
      <c r="N31" s="227">
        <v>-3.1155000000000002E-3</v>
      </c>
      <c r="O31" s="227">
        <v>-8.7372000000000005E-3</v>
      </c>
      <c r="P31" s="227">
        <v>-5.7590771664695201E-3</v>
      </c>
      <c r="Q31" s="227">
        <v>-7.7161016034342353E-3</v>
      </c>
      <c r="R31" s="227">
        <v>-3.2767E-3</v>
      </c>
      <c r="S31" s="227">
        <v>-1.17176E-2</v>
      </c>
      <c r="T31" s="227">
        <f>M31-D31*'Stata input'!K92-E31*'Stata input'!L92-F31*'Stata input'!M92-G31*'Stata input'!N92-H31*'Stata input'!O92-I31*'Stata input'!P92-J31*'Stata input'!Q92</f>
        <v>-1.4154145001041949E-2</v>
      </c>
    </row>
    <row r="32" spans="2:20" x14ac:dyDescent="0.25">
      <c r="B32" s="127">
        <v>38503</v>
      </c>
      <c r="C32" s="128">
        <f t="shared" si="1"/>
        <v>89</v>
      </c>
      <c r="D32" s="129"/>
      <c r="E32" s="129"/>
      <c r="F32" s="129"/>
      <c r="G32" s="129">
        <v>0.45294000000000001</v>
      </c>
      <c r="H32" s="129">
        <v>0.1539838</v>
      </c>
      <c r="I32" s="129"/>
      <c r="J32" s="129"/>
      <c r="L32" s="127">
        <v>38503</v>
      </c>
      <c r="M32" s="226">
        <v>1.4215200000000001E-2</v>
      </c>
      <c r="N32" s="226">
        <v>2.0309899999999999E-2</v>
      </c>
      <c r="O32" s="226">
        <v>1.6292500000000001E-2</v>
      </c>
      <c r="P32" s="226">
        <v>1.6772053252614195E-2</v>
      </c>
      <c r="Q32" s="226">
        <v>1.4908377503058186E-2</v>
      </c>
      <c r="R32" s="226">
        <v>1.53846E-2</v>
      </c>
      <c r="S32" s="226">
        <v>5.6075999999999999E-3</v>
      </c>
      <c r="T32" s="226">
        <f>M32-D32*'Stata input'!K93-E32*'Stata input'!L93-F32*'Stata input'!M93-G32*'Stata input'!N93-H32*'Stata input'!O93-I32*'Stata input'!P93-J32*'Stata input'!Q93</f>
        <v>2.4252592041329967E-2</v>
      </c>
    </row>
    <row r="33" spans="2:20" x14ac:dyDescent="0.25">
      <c r="B33" s="3">
        <v>38533</v>
      </c>
      <c r="C33" s="123">
        <f t="shared" si="1"/>
        <v>90</v>
      </c>
      <c r="G33" s="14">
        <v>0.454598</v>
      </c>
      <c r="H33" s="14">
        <v>0.13406000000000001</v>
      </c>
      <c r="L33" s="3">
        <v>38533</v>
      </c>
      <c r="M33" s="227">
        <v>2.1884000000000001E-2</v>
      </c>
      <c r="N33" s="227">
        <v>2.0830000000000001E-2</v>
      </c>
      <c r="O33" s="227">
        <v>2.3441900000000002E-2</v>
      </c>
      <c r="P33" s="227">
        <v>2.1505965234627882E-2</v>
      </c>
      <c r="Q33" s="227">
        <v>2.2556197536598724E-2</v>
      </c>
      <c r="R33" s="227">
        <v>4.4403000000000003E-3</v>
      </c>
      <c r="S33" s="227">
        <v>1.6028799999999999E-2</v>
      </c>
      <c r="T33" s="227">
        <f>M33-D33*'Stata input'!K94-E33*'Stata input'!L94-F33*'Stata input'!M94-G33*'Stata input'!N94-H33*'Stata input'!O94-I33*'Stata input'!P94-J33*'Stata input'!Q94</f>
        <v>2.9092009442868504E-2</v>
      </c>
    </row>
    <row r="34" spans="2:20" x14ac:dyDescent="0.25">
      <c r="B34" s="127">
        <v>38564</v>
      </c>
      <c r="C34" s="128">
        <f t="shared" si="1"/>
        <v>91</v>
      </c>
      <c r="D34" s="129"/>
      <c r="E34" s="129">
        <v>1.3021469999999999</v>
      </c>
      <c r="F34" s="129"/>
      <c r="G34" s="129">
        <v>0.4333552</v>
      </c>
      <c r="H34" s="129">
        <v>-0.92264760000000001</v>
      </c>
      <c r="I34" s="129"/>
      <c r="J34" s="129"/>
      <c r="L34" s="127">
        <v>38564</v>
      </c>
      <c r="M34" s="226">
        <v>5.0330000000000004E-4</v>
      </c>
      <c r="N34" s="226">
        <v>8.3155999999999994E-3</v>
      </c>
      <c r="O34" s="226">
        <v>5.1751000000000002E-3</v>
      </c>
      <c r="P34" s="226">
        <v>3.9231381682678368E-3</v>
      </c>
      <c r="Q34" s="226">
        <v>2.586469871638606E-3</v>
      </c>
      <c r="R34" s="226">
        <v>5.0587000000000002E-3</v>
      </c>
      <c r="S34" s="226">
        <v>-3.2299999999999999E-4</v>
      </c>
      <c r="T34" s="226">
        <f>M34-D34*'Stata input'!K95-E34*'Stata input'!L95-F34*'Stata input'!M95-G34*'Stata input'!N95-H34*'Stata input'!O95-I34*'Stata input'!P95-J34*'Stata input'!Q95</f>
        <v>4.120300693723225E-3</v>
      </c>
    </row>
    <row r="35" spans="2:20" x14ac:dyDescent="0.25">
      <c r="B35" s="3">
        <v>38595</v>
      </c>
      <c r="C35" s="123">
        <f t="shared" si="1"/>
        <v>92</v>
      </c>
      <c r="E35" s="14">
        <v>1.323488</v>
      </c>
      <c r="G35" s="14">
        <v>0.43449070000000001</v>
      </c>
      <c r="H35" s="14">
        <v>-0.95458980000000004</v>
      </c>
      <c r="L35" s="3">
        <v>38595</v>
      </c>
      <c r="M35" s="227">
        <v>8.1000000000000004E-5</v>
      </c>
      <c r="N35" s="227">
        <v>4.4244000000000002E-3</v>
      </c>
      <c r="O35" s="227">
        <v>4.616E-4</v>
      </c>
      <c r="P35" s="227">
        <v>2.1812730557106072E-3</v>
      </c>
      <c r="Q35" s="227">
        <v>2.779853487739583E-4</v>
      </c>
      <c r="R35" s="227">
        <v>1.28326E-2</v>
      </c>
      <c r="S35" s="227">
        <v>5.5459000000000003E-3</v>
      </c>
      <c r="T35" s="227">
        <f>M35-D35*'Stata input'!K96-E35*'Stata input'!L96-F35*'Stata input'!M96-G35*'Stata input'!N96-H35*'Stata input'!O96-I35*'Stata input'!P96-J35*'Stata input'!Q96</f>
        <v>1.0990948109525132E-2</v>
      </c>
    </row>
    <row r="36" spans="2:20" x14ac:dyDescent="0.25">
      <c r="B36" s="127">
        <v>38625</v>
      </c>
      <c r="C36" s="128">
        <f t="shared" si="1"/>
        <v>93</v>
      </c>
      <c r="D36" s="129"/>
      <c r="E36" s="129">
        <v>1.3146139999999999</v>
      </c>
      <c r="F36" s="129"/>
      <c r="G36" s="129">
        <v>0.4215796</v>
      </c>
      <c r="H36" s="129">
        <v>-0.92056859999999996</v>
      </c>
      <c r="I36" s="129"/>
      <c r="J36" s="129"/>
      <c r="L36" s="127">
        <v>38625</v>
      </c>
      <c r="M36" s="226">
        <v>1.9945399999999999E-2</v>
      </c>
      <c r="N36" s="226">
        <v>1.0425E-2</v>
      </c>
      <c r="O36" s="226">
        <v>1.9600800000000002E-2</v>
      </c>
      <c r="P36" s="226">
        <v>1.5798980793111921E-2</v>
      </c>
      <c r="Q36" s="226">
        <v>1.9772062280182454E-2</v>
      </c>
      <c r="R36" s="226">
        <v>-7.0604999999999999E-3</v>
      </c>
      <c r="S36" s="226">
        <v>1.6322799999999998E-2</v>
      </c>
      <c r="T36" s="226">
        <f>M36-D36*'Stata input'!K97-E36*'Stata input'!L97-F36*'Stata input'!M97-G36*'Stata input'!N97-H36*'Stata input'!O97-I36*'Stata input'!P97-J36*'Stata input'!Q97</f>
        <v>1.2671194432447616E-2</v>
      </c>
    </row>
    <row r="37" spans="2:20" x14ac:dyDescent="0.25">
      <c r="B37" s="3">
        <v>38656</v>
      </c>
      <c r="C37" s="123">
        <f t="shared" si="1"/>
        <v>94</v>
      </c>
      <c r="E37" s="14">
        <v>1.332689</v>
      </c>
      <c r="G37" s="14">
        <v>0.4253943</v>
      </c>
      <c r="H37" s="14">
        <v>-0.94164599999999998</v>
      </c>
      <c r="L37" s="3">
        <v>38656</v>
      </c>
      <c r="M37" s="227">
        <v>-2.4916500000000001E-2</v>
      </c>
      <c r="N37" s="227">
        <v>-1.52529E-2</v>
      </c>
      <c r="O37" s="227">
        <v>-1.7520000000000001E-2</v>
      </c>
      <c r="P37" s="227">
        <v>-1.9705442190629283E-2</v>
      </c>
      <c r="Q37" s="227">
        <v>-2.0877355059949202E-2</v>
      </c>
      <c r="R37" s="227">
        <v>-5.5811999999999997E-3</v>
      </c>
      <c r="S37" s="227">
        <v>-1.6469399999999999E-2</v>
      </c>
      <c r="T37" s="227">
        <f>M37-D37*'Stata input'!K98-E37*'Stata input'!L98-F37*'Stata input'!M98-G37*'Stata input'!N98-H37*'Stata input'!O98-I37*'Stata input'!P98-J37*'Stata input'!Q98</f>
        <v>-1.2023622020511686E-3</v>
      </c>
    </row>
    <row r="38" spans="2:20" x14ac:dyDescent="0.25">
      <c r="B38" s="127">
        <v>38686</v>
      </c>
      <c r="C38" s="128">
        <f t="shared" si="1"/>
        <v>95</v>
      </c>
      <c r="D38" s="129"/>
      <c r="E38" s="129">
        <v>1.338638</v>
      </c>
      <c r="F38" s="129"/>
      <c r="G38" s="129">
        <v>0.42285129999999999</v>
      </c>
      <c r="H38" s="129">
        <v>-0.94105819999999996</v>
      </c>
      <c r="I38" s="129"/>
      <c r="J38" s="129"/>
      <c r="L38" s="127">
        <v>38686</v>
      </c>
      <c r="M38" s="226">
        <v>4.2606400000000003E-2</v>
      </c>
      <c r="N38" s="226">
        <v>2.2586800000000001E-2</v>
      </c>
      <c r="O38" s="226">
        <v>3.44596E-2</v>
      </c>
      <c r="P38" s="226">
        <v>3.211851287196555E-2</v>
      </c>
      <c r="Q38" s="226">
        <v>3.8105944231154591E-2</v>
      </c>
      <c r="R38" s="226">
        <v>1.7496100000000001E-2</v>
      </c>
      <c r="S38" s="226">
        <v>3.8102700000000003E-2</v>
      </c>
      <c r="T38" s="226">
        <f>M38-D38*'Stata input'!K99-E38*'Stata input'!L99-F38*'Stata input'!M99-G38*'Stata input'!N99-H38*'Stata input'!O99-I38*'Stata input'!P99-J38*'Stata input'!Q99</f>
        <v>2.9275574237319364E-2</v>
      </c>
    </row>
    <row r="39" spans="2:20" x14ac:dyDescent="0.25">
      <c r="B39" s="125">
        <v>38717</v>
      </c>
      <c r="C39" s="126">
        <f t="shared" si="1"/>
        <v>96</v>
      </c>
      <c r="D39" s="101"/>
      <c r="E39" s="101">
        <v>1.3705700000000001</v>
      </c>
      <c r="F39" s="101"/>
      <c r="G39" s="101">
        <v>0.41362710000000003</v>
      </c>
      <c r="H39" s="101">
        <v>-0.90737900000000005</v>
      </c>
      <c r="I39" s="101"/>
      <c r="J39" s="101"/>
      <c r="L39" s="125">
        <v>38717</v>
      </c>
      <c r="M39" s="228">
        <v>2.30694E-2</v>
      </c>
      <c r="N39" s="228">
        <v>1.8679399999999999E-2</v>
      </c>
      <c r="O39" s="228">
        <v>1.9170800000000002E-2</v>
      </c>
      <c r="P39" s="228">
        <v>2.0405294007654014E-2</v>
      </c>
      <c r="Q39" s="228">
        <v>2.0687563182892214E-2</v>
      </c>
      <c r="R39" s="228">
        <v>1.7141799999999999E-2</v>
      </c>
      <c r="S39" s="228">
        <v>1.7585799999999999E-2</v>
      </c>
      <c r="T39" s="228">
        <f>M39-D39*'Stata input'!K100-E39*'Stata input'!L100-F39*'Stata input'!M100-G39*'Stata input'!N100-H39*'Stata input'!O100-I39*'Stata input'!P100-J39*'Stata input'!Q100</f>
        <v>8.7451775707875108E-3</v>
      </c>
    </row>
    <row r="40" spans="2:20" x14ac:dyDescent="0.25">
      <c r="B40" s="127">
        <v>38748</v>
      </c>
      <c r="C40" s="128">
        <f t="shared" si="1"/>
        <v>97</v>
      </c>
      <c r="D40" s="129"/>
      <c r="E40" s="129">
        <v>1.399424</v>
      </c>
      <c r="F40" s="129"/>
      <c r="G40" s="129">
        <v>0.40033600000000003</v>
      </c>
      <c r="H40" s="129">
        <v>-0.90767229999999999</v>
      </c>
      <c r="I40" s="129"/>
      <c r="J40" s="129"/>
      <c r="L40" s="127">
        <v>38748</v>
      </c>
      <c r="M40" s="226">
        <v>1.34965E-2</v>
      </c>
      <c r="N40" s="226">
        <v>1.0996499999999999E-2</v>
      </c>
      <c r="O40" s="226">
        <v>9.7321000000000005E-3</v>
      </c>
      <c r="P40" s="226">
        <v>1.1982329037858201E-2</v>
      </c>
      <c r="Q40" s="226">
        <v>1.0940834330680401E-2</v>
      </c>
      <c r="R40" s="226">
        <v>1.02253E-2</v>
      </c>
      <c r="S40" s="226">
        <v>1.28924E-2</v>
      </c>
      <c r="T40" s="226">
        <f>M40-D40*'Stata input'!K101-E40*'Stata input'!L101-F40*'Stata input'!M101-G40*'Stata input'!N101-H40*'Stata input'!O101-I40*'Stata input'!P101-J40*'Stata input'!Q101</f>
        <v>1.4071432728401039E-2</v>
      </c>
    </row>
    <row r="41" spans="2:20" x14ac:dyDescent="0.25">
      <c r="B41" s="3">
        <v>38776</v>
      </c>
      <c r="C41" s="123">
        <f t="shared" si="1"/>
        <v>98</v>
      </c>
      <c r="E41" s="14">
        <v>1.403837</v>
      </c>
      <c r="G41" s="14">
        <v>0.39539740000000001</v>
      </c>
      <c r="H41" s="14">
        <v>-0.88267799999999996</v>
      </c>
      <c r="L41" s="3">
        <v>38776</v>
      </c>
      <c r="M41" s="227">
        <v>6.1357E-3</v>
      </c>
      <c r="N41" s="227">
        <v>1.6267E-3</v>
      </c>
      <c r="O41" s="227">
        <v>6.4232999999999998E-3</v>
      </c>
      <c r="P41" s="227">
        <v>3.6624171610894225E-3</v>
      </c>
      <c r="Q41" s="227">
        <v>6.4430962934159172E-3</v>
      </c>
      <c r="R41" s="227">
        <v>-3.5325E-3</v>
      </c>
      <c r="S41" s="227">
        <v>8.809E-4</v>
      </c>
      <c r="T41" s="227">
        <f>M41-D41*'Stata input'!K102-E41*'Stata input'!L102-F41*'Stata input'!M102-G41*'Stata input'!N102-H41*'Stata input'!O102-I41*'Stata input'!P102-J41*'Stata input'!Q102</f>
        <v>-8.6352270142683856E-3</v>
      </c>
    </row>
    <row r="42" spans="2:20" x14ac:dyDescent="0.25">
      <c r="B42" s="127">
        <v>38807</v>
      </c>
      <c r="C42" s="128">
        <f t="shared" si="1"/>
        <v>99</v>
      </c>
      <c r="D42" s="129"/>
      <c r="E42" s="129"/>
      <c r="F42" s="129"/>
      <c r="G42" s="129">
        <v>0.48638039999999999</v>
      </c>
      <c r="H42" s="129">
        <v>0.13744200000000001</v>
      </c>
      <c r="I42" s="129"/>
      <c r="J42" s="129"/>
      <c r="L42" s="127">
        <v>38807</v>
      </c>
      <c r="M42" s="226">
        <v>-2.3211099999999998E-2</v>
      </c>
      <c r="N42" s="226">
        <v>-2.3337000000000002E-3</v>
      </c>
      <c r="O42" s="226">
        <v>-1.94352E-2</v>
      </c>
      <c r="P42" s="226">
        <v>-1.0227883976577064E-2</v>
      </c>
      <c r="Q42" s="226">
        <v>-2.0831166315709859E-2</v>
      </c>
      <c r="R42" s="226">
        <v>7.9985000000000004E-3</v>
      </c>
      <c r="S42" s="226">
        <v>-2.95243E-2</v>
      </c>
      <c r="T42" s="226">
        <f>M42-D42*'Stata input'!K103-E42*'Stata input'!L103-F42*'Stata input'!M103-G42*'Stata input'!N103-H42*'Stata input'!O103-I42*'Stata input'!P103-J42*'Stata input'!Q103</f>
        <v>3.9378305212468736E-3</v>
      </c>
    </row>
    <row r="43" spans="2:20" x14ac:dyDescent="0.25">
      <c r="B43" s="3">
        <v>38837</v>
      </c>
      <c r="C43" s="123">
        <f t="shared" si="1"/>
        <v>100</v>
      </c>
      <c r="E43" s="14">
        <v>1.4383570000000001</v>
      </c>
      <c r="G43" s="14">
        <v>0.4053117</v>
      </c>
      <c r="H43" s="14">
        <v>-0.90672030000000003</v>
      </c>
      <c r="L43" s="3">
        <v>38837</v>
      </c>
      <c r="M43" s="227">
        <v>-3.4689999999999999E-2</v>
      </c>
      <c r="N43" s="227">
        <v>-6.9350999999999996E-3</v>
      </c>
      <c r="O43" s="227">
        <v>-2.3557499999999999E-2</v>
      </c>
      <c r="P43" s="227">
        <v>-1.6002659124447267E-2</v>
      </c>
      <c r="Q43" s="227">
        <v>-2.6632996693042463E-2</v>
      </c>
      <c r="R43" s="227">
        <v>-3.4275999999999998E-3</v>
      </c>
      <c r="S43" s="227">
        <v>-2.0641099999999999E-2</v>
      </c>
      <c r="T43" s="227">
        <f>M43-D43*'Stata input'!K104-E43*'Stata input'!L104-F43*'Stata input'!M104-G43*'Stata input'!N104-H43*'Stata input'!O104-I43*'Stata input'!P104-J43*'Stata input'!Q104</f>
        <v>-2.7214511026350061E-3</v>
      </c>
    </row>
    <row r="44" spans="2:20" x14ac:dyDescent="0.25">
      <c r="B44" s="127">
        <v>38868</v>
      </c>
      <c r="C44" s="128">
        <f t="shared" si="1"/>
        <v>101</v>
      </c>
      <c r="D44" s="129"/>
      <c r="E44" s="129">
        <v>1.438159</v>
      </c>
      <c r="F44" s="129"/>
      <c r="G44" s="129">
        <v>0.40244419999999997</v>
      </c>
      <c r="H44" s="129">
        <v>-0.90115250000000002</v>
      </c>
      <c r="I44" s="129"/>
      <c r="J44" s="129"/>
      <c r="L44" s="127">
        <v>38868</v>
      </c>
      <c r="M44" s="226">
        <v>-2.4637099999999999E-2</v>
      </c>
      <c r="N44" s="226">
        <v>-2.5173500000000001E-2</v>
      </c>
      <c r="O44" s="226">
        <v>-2.59653E-2</v>
      </c>
      <c r="P44" s="226">
        <v>-2.4845134412255158E-2</v>
      </c>
      <c r="Q44" s="226">
        <v>-2.5614919901338951E-2</v>
      </c>
      <c r="R44" s="226">
        <v>-1.7939799999999999E-2</v>
      </c>
      <c r="S44" s="226">
        <v>-2.49073E-2</v>
      </c>
      <c r="T44" s="226">
        <f>M44-D44*'Stata input'!K105-E44*'Stata input'!L105-F44*'Stata input'!M105-G44*'Stata input'!N105-H44*'Stata input'!O105-I44*'Stata input'!P105-J44*'Stata input'!Q105</f>
        <v>-2.4861255958338279E-2</v>
      </c>
    </row>
    <row r="45" spans="2:20" x14ac:dyDescent="0.25">
      <c r="B45" s="3">
        <v>38898</v>
      </c>
      <c r="C45" s="123">
        <f t="shared" si="1"/>
        <v>102</v>
      </c>
      <c r="E45" s="14">
        <v>1.450199</v>
      </c>
      <c r="G45" s="14">
        <v>0.3969705</v>
      </c>
      <c r="H45" s="14">
        <v>-0.91580309999999998</v>
      </c>
      <c r="L45" s="3">
        <v>38898</v>
      </c>
      <c r="M45" s="227">
        <v>1.86483E-2</v>
      </c>
      <c r="N45" s="227">
        <v>2.6158000000000002E-3</v>
      </c>
      <c r="O45" s="227">
        <v>9.7567000000000001E-3</v>
      </c>
      <c r="P45" s="227">
        <v>7.8430054567963769E-3</v>
      </c>
      <c r="Q45" s="227">
        <v>1.2334995792376249E-2</v>
      </c>
      <c r="R45" s="227">
        <v>1.4501E-3</v>
      </c>
      <c r="S45" s="227">
        <v>1.07248E-2</v>
      </c>
      <c r="T45" s="227">
        <f>M45-D45*'Stata input'!K106-E45*'Stata input'!L106-F45*'Stata input'!M106-G45*'Stata input'!N106-H45*'Stata input'!O106-I45*'Stata input'!P106-J45*'Stata input'!Q106</f>
        <v>3.0740780457820197E-3</v>
      </c>
    </row>
    <row r="46" spans="2:20" x14ac:dyDescent="0.25">
      <c r="B46" s="127">
        <v>38929</v>
      </c>
      <c r="C46" s="128">
        <f t="shared" si="1"/>
        <v>103</v>
      </c>
      <c r="D46" s="129"/>
      <c r="E46" s="129">
        <v>1.4694990000000001</v>
      </c>
      <c r="F46" s="129"/>
      <c r="G46" s="129">
        <v>0.3811775</v>
      </c>
      <c r="H46" s="129">
        <v>-0.91529669999999996</v>
      </c>
      <c r="I46" s="129"/>
      <c r="J46" s="129"/>
      <c r="L46" s="127">
        <v>38929</v>
      </c>
      <c r="M46" s="226">
        <v>-2.4329E-3</v>
      </c>
      <c r="N46" s="226">
        <v>6.1235999999999999E-3</v>
      </c>
      <c r="O46" s="226">
        <v>3.9218999999999999E-3</v>
      </c>
      <c r="P46" s="226">
        <v>3.4770668575651318E-3</v>
      </c>
      <c r="Q46" s="226">
        <v>2.0696746936283948E-3</v>
      </c>
      <c r="R46" s="226">
        <v>-1.3971000000000001E-3</v>
      </c>
      <c r="S46" s="226">
        <v>-5.2930000000000002E-4</v>
      </c>
      <c r="T46" s="226">
        <f>M46-D46*'Stata input'!K107-E46*'Stata input'!L107-F46*'Stata input'!M107-G46*'Stata input'!N107-H46*'Stata input'!O107-I46*'Stata input'!P107-J46*'Stata input'!Q107</f>
        <v>5.0267755958808072E-3</v>
      </c>
    </row>
    <row r="47" spans="2:20" x14ac:dyDescent="0.25">
      <c r="B47" s="3">
        <v>38960</v>
      </c>
      <c r="C47" s="123">
        <f t="shared" si="1"/>
        <v>104</v>
      </c>
      <c r="G47" s="14">
        <v>0.52681389999999995</v>
      </c>
      <c r="H47" s="14">
        <v>9.6180100000000004E-2</v>
      </c>
      <c r="L47" s="3">
        <v>38960</v>
      </c>
      <c r="M47" s="227">
        <v>4.0100400000000001E-2</v>
      </c>
      <c r="N47" s="227">
        <v>1.4950099999999999E-2</v>
      </c>
      <c r="O47" s="227">
        <v>3.9463499999999999E-2</v>
      </c>
      <c r="P47" s="227">
        <v>2.2694935183124314E-2</v>
      </c>
      <c r="Q47" s="227">
        <v>3.9687068025315006E-2</v>
      </c>
      <c r="R47" s="227">
        <v>1.17771E-2</v>
      </c>
      <c r="S47" s="227">
        <v>5.29851E-2</v>
      </c>
      <c r="T47" s="227">
        <f>M47-D47*'Stata input'!K108-E47*'Stata input'!L108-F47*'Stata input'!M108-G47*'Stata input'!N108-H47*'Stata input'!O108-I47*'Stata input'!P108-J47*'Stata input'!Q108</f>
        <v>3.7417466120521596E-2</v>
      </c>
    </row>
    <row r="48" spans="2:20" x14ac:dyDescent="0.25">
      <c r="B48" s="127">
        <v>38990</v>
      </c>
      <c r="C48" s="128">
        <f t="shared" si="1"/>
        <v>105</v>
      </c>
      <c r="D48" s="129"/>
      <c r="E48" s="129">
        <v>1.5366679999999999</v>
      </c>
      <c r="F48" s="129"/>
      <c r="G48" s="129">
        <v>0.38561600000000001</v>
      </c>
      <c r="H48" s="129">
        <v>-0.94471300000000002</v>
      </c>
      <c r="I48" s="129"/>
      <c r="J48" s="129"/>
      <c r="L48" s="127">
        <v>38990</v>
      </c>
      <c r="M48" s="226">
        <v>3.4735299999999997E-2</v>
      </c>
      <c r="N48" s="226">
        <v>1.31194E-2</v>
      </c>
      <c r="O48" s="226">
        <v>2.38208E-2</v>
      </c>
      <c r="P48" s="226">
        <v>1.9353150168376347E-2</v>
      </c>
      <c r="Q48" s="226">
        <v>2.6554386730610051E-2</v>
      </c>
      <c r="R48" s="226">
        <v>8.3122000000000005E-3</v>
      </c>
      <c r="S48" s="226">
        <v>2.1492799999999999E-2</v>
      </c>
      <c r="T48" s="226">
        <f>M48-D48*'Stata input'!K109-E48*'Stata input'!L109-F48*'Stata input'!M109-G48*'Stata input'!N109-H48*'Stata input'!O109-I48*'Stata input'!P109-J48*'Stata input'!Q109</f>
        <v>6.1778450643722466E-3</v>
      </c>
    </row>
    <row r="49" spans="2:20" x14ac:dyDescent="0.25">
      <c r="B49" s="3">
        <v>39021</v>
      </c>
      <c r="C49" s="123">
        <f t="shared" si="1"/>
        <v>106</v>
      </c>
      <c r="E49" s="14">
        <v>1.480923</v>
      </c>
      <c r="G49" s="14">
        <v>0.38025680000000001</v>
      </c>
      <c r="H49" s="14">
        <v>-0.8609772</v>
      </c>
      <c r="L49" s="3">
        <v>39021</v>
      </c>
      <c r="M49" s="227">
        <v>2.2600800000000001E-2</v>
      </c>
      <c r="N49" s="227">
        <v>1.5746900000000001E-2</v>
      </c>
      <c r="O49" s="227">
        <v>1.8667799999999998E-2</v>
      </c>
      <c r="P49" s="227">
        <v>1.7483974169002298E-2</v>
      </c>
      <c r="Q49" s="227">
        <v>1.9530509515713213E-2</v>
      </c>
      <c r="R49" s="227">
        <v>8.8158999999999998E-3</v>
      </c>
      <c r="S49" s="227">
        <v>1.7297300000000002E-2</v>
      </c>
      <c r="T49" s="227">
        <f>M49-D49*'Stata input'!K110-E49*'Stata input'!L110-F49*'Stata input'!M110-G49*'Stata input'!N110-H49*'Stata input'!O110-I49*'Stata input'!P110-J49*'Stata input'!Q110</f>
        <v>1.1680420900046038E-2</v>
      </c>
    </row>
    <row r="50" spans="2:20" x14ac:dyDescent="0.25">
      <c r="B50" s="127">
        <v>39051</v>
      </c>
      <c r="C50" s="128">
        <f t="shared" si="1"/>
        <v>107</v>
      </c>
      <c r="D50" s="129"/>
      <c r="E50" s="129">
        <v>1.4859100000000001</v>
      </c>
      <c r="F50" s="129"/>
      <c r="G50" s="129">
        <v>0.3957328</v>
      </c>
      <c r="H50" s="129">
        <v>-0.85246980000000006</v>
      </c>
      <c r="I50" s="129"/>
      <c r="J50" s="129"/>
      <c r="L50" s="127">
        <v>39051</v>
      </c>
      <c r="M50" s="226">
        <v>-3.2247400000000002E-2</v>
      </c>
      <c r="N50" s="226">
        <v>4.7439999999999998E-4</v>
      </c>
      <c r="O50" s="226">
        <v>-1.8608800000000002E-2</v>
      </c>
      <c r="P50" s="226">
        <v>-8.3838642827969191E-3</v>
      </c>
      <c r="Q50" s="226">
        <v>-2.1756427719558286E-2</v>
      </c>
      <c r="R50" s="226">
        <v>1.19781E-2</v>
      </c>
      <c r="S50" s="226">
        <v>-1.7805100000000001E-2</v>
      </c>
      <c r="T50" s="226">
        <f>M50-D50*'Stata input'!K111-E50*'Stata input'!L111-F50*'Stata input'!M111-G50*'Stata input'!N111-H50*'Stata input'!O111-I50*'Stata input'!P111-J50*'Stata input'!Q111</f>
        <v>3.5205857684685524E-3</v>
      </c>
    </row>
    <row r="51" spans="2:20" x14ac:dyDescent="0.25">
      <c r="B51" s="125">
        <v>39082</v>
      </c>
      <c r="C51" s="126">
        <f t="shared" si="1"/>
        <v>108</v>
      </c>
      <c r="D51" s="101"/>
      <c r="E51" s="101">
        <v>1.4944839999999999</v>
      </c>
      <c r="F51" s="101"/>
      <c r="G51" s="101">
        <v>0.39172509999999999</v>
      </c>
      <c r="H51" s="101">
        <v>-0.85868230000000001</v>
      </c>
      <c r="I51" s="101"/>
      <c r="J51" s="101"/>
      <c r="L51" s="125">
        <v>39082</v>
      </c>
      <c r="M51" s="228">
        <v>9.6247999999999993E-3</v>
      </c>
      <c r="N51" s="228">
        <v>2.7058999999999998E-3</v>
      </c>
      <c r="O51" s="228">
        <v>7.1234000000000002E-3</v>
      </c>
      <c r="P51" s="228">
        <v>4.4230689507913741E-3</v>
      </c>
      <c r="Q51" s="228">
        <v>7.5082860137284536E-3</v>
      </c>
      <c r="R51" s="228">
        <v>-6.8016999999999999E-3</v>
      </c>
      <c r="S51" s="228">
        <v>-9.4309999999999999E-4</v>
      </c>
      <c r="T51" s="228">
        <f>M51-D51*'Stata input'!K112-E51*'Stata input'!L112-F51*'Stata input'!M112-G51*'Stata input'!N112-H51*'Stata input'!O112-I51*'Stata input'!P112-J51*'Stata input'!Q112</f>
        <v>-3.5935629840549068E-3</v>
      </c>
    </row>
    <row r="52" spans="2:20" x14ac:dyDescent="0.25">
      <c r="B52" s="127">
        <v>39113</v>
      </c>
      <c r="C52" s="128">
        <f t="shared" si="1"/>
        <v>109</v>
      </c>
      <c r="D52" s="129"/>
      <c r="E52" s="129">
        <v>1.451597</v>
      </c>
      <c r="F52" s="129"/>
      <c r="G52" s="129">
        <v>0.41619020000000001</v>
      </c>
      <c r="H52" s="129">
        <v>-0.83466799999999997</v>
      </c>
      <c r="I52" s="129"/>
      <c r="J52" s="129"/>
      <c r="L52" s="127">
        <v>39113</v>
      </c>
      <c r="M52" s="226">
        <v>-4.551E-4</v>
      </c>
      <c r="N52" s="226">
        <v>5.0553000000000004E-3</v>
      </c>
      <c r="O52" s="226">
        <v>5.7901999999999997E-3</v>
      </c>
      <c r="P52" s="226">
        <v>3.9066899977912017E-3</v>
      </c>
      <c r="Q52" s="226">
        <v>4.4257028277180765E-3</v>
      </c>
      <c r="R52" s="226">
        <v>4.5402999999999997E-3</v>
      </c>
      <c r="S52" s="226">
        <v>1.2260000000000001E-3</v>
      </c>
      <c r="T52" s="226">
        <f>M52-D52*'Stata input'!K113-E52*'Stata input'!L113-F52*'Stata input'!M113-G52*'Stata input'!N113-H52*'Stata input'!O113-I52*'Stata input'!P113-J52*'Stata input'!Q113</f>
        <v>6.2649283964769376E-3</v>
      </c>
    </row>
    <row r="53" spans="2:20" x14ac:dyDescent="0.25">
      <c r="B53" s="3">
        <v>39141</v>
      </c>
      <c r="C53" s="123">
        <f t="shared" si="1"/>
        <v>110</v>
      </c>
      <c r="E53" s="14">
        <v>1.4707570000000001</v>
      </c>
      <c r="G53" s="14">
        <v>0.41330359999999999</v>
      </c>
      <c r="H53" s="14">
        <v>-0.85131460000000003</v>
      </c>
      <c r="L53" s="3">
        <v>39141</v>
      </c>
      <c r="M53" s="227">
        <v>-1.0361499999999999E-2</v>
      </c>
      <c r="N53" s="227">
        <v>-3.3235999999999999E-3</v>
      </c>
      <c r="O53" s="227">
        <v>-8.9634999999999992E-3</v>
      </c>
      <c r="P53" s="227">
        <v>-5.2562715005618904E-3</v>
      </c>
      <c r="Q53" s="227">
        <v>-9.240874969536652E-3</v>
      </c>
      <c r="R53" s="227">
        <v>-2.3549999999999999E-3</v>
      </c>
      <c r="S53" s="227">
        <v>-7.1853000000000004E-3</v>
      </c>
      <c r="T53" s="227">
        <f>M53-D53*'Stata input'!K114-E53*'Stata input'!L114-F53*'Stata input'!M114-G53*'Stata input'!N114-H53*'Stata input'!O114-I53*'Stata input'!P114-J53*'Stata input'!Q114</f>
        <v>-4.1640041324267794E-3</v>
      </c>
    </row>
    <row r="54" spans="2:20" x14ac:dyDescent="0.25">
      <c r="B54" s="127">
        <v>39172</v>
      </c>
      <c r="C54" s="128">
        <f t="shared" si="1"/>
        <v>111</v>
      </c>
      <c r="D54" s="129"/>
      <c r="E54" s="129">
        <v>1.476261</v>
      </c>
      <c r="F54" s="129"/>
      <c r="G54" s="129">
        <v>0.41206579999999998</v>
      </c>
      <c r="H54" s="129">
        <v>-0.86227659999999995</v>
      </c>
      <c r="I54" s="129"/>
      <c r="J54" s="129"/>
      <c r="L54" s="127">
        <v>39172</v>
      </c>
      <c r="M54" s="226">
        <v>4.7659999999999998E-4</v>
      </c>
      <c r="N54" s="226">
        <v>2.4889000000000001E-3</v>
      </c>
      <c r="O54" s="226">
        <v>5.9969999999999999E-4</v>
      </c>
      <c r="P54" s="226">
        <v>1.8547284731933239E-3</v>
      </c>
      <c r="Q54" s="226">
        <v>5.2085010497143357E-4</v>
      </c>
      <c r="R54" s="226">
        <v>-6.8088000000000003E-3</v>
      </c>
      <c r="S54" s="226">
        <v>-3.1305E-3</v>
      </c>
      <c r="T54" s="226">
        <f>M54-D54*'Stata input'!K115-E54*'Stata input'!L115-F54*'Stata input'!M115-G54*'Stata input'!N115-H54*'Stata input'!O115-I54*'Stata input'!P115-J54*'Stata input'!Q115</f>
        <v>-4.5249956816765836E-3</v>
      </c>
    </row>
    <row r="55" spans="2:20" x14ac:dyDescent="0.25">
      <c r="B55" s="3">
        <v>39202</v>
      </c>
      <c r="C55" s="123">
        <f t="shared" si="1"/>
        <v>112</v>
      </c>
      <c r="E55" s="14">
        <v>1.1332439999999999</v>
      </c>
      <c r="G55" s="14">
        <v>0.25934459999999998</v>
      </c>
      <c r="H55" s="14">
        <v>-0.71473399999999998</v>
      </c>
      <c r="I55" s="14">
        <v>0.30220239999999998</v>
      </c>
      <c r="L55" s="3">
        <v>39202</v>
      </c>
      <c r="M55" s="227">
        <v>1.0965E-3</v>
      </c>
      <c r="N55" s="227">
        <v>9.3393E-3</v>
      </c>
      <c r="O55" s="227">
        <v>4.0562000000000003E-3</v>
      </c>
      <c r="P55" s="227">
        <v>6.9020586166431671E-3</v>
      </c>
      <c r="Q55" s="227">
        <v>3.1931590777476643E-3</v>
      </c>
      <c r="R55" s="227">
        <v>-8.1220000000000001E-4</v>
      </c>
      <c r="S55" s="227">
        <v>-4.8995000000000002E-3</v>
      </c>
      <c r="T55" s="227">
        <f>M55-D55*'Stata input'!K116-E55*'Stata input'!L116-F55*'Stata input'!M116-G55*'Stata input'!N116-H55*'Stata input'!O116-I55*'Stata input'!P116-J55*'Stata input'!Q116</f>
        <v>-5.4227260554446733E-3</v>
      </c>
    </row>
    <row r="56" spans="2:20" x14ac:dyDescent="0.25">
      <c r="B56" s="127">
        <v>39233</v>
      </c>
      <c r="C56" s="128">
        <f t="shared" si="1"/>
        <v>113</v>
      </c>
      <c r="D56" s="129"/>
      <c r="E56" s="129">
        <v>1.1071500000000001</v>
      </c>
      <c r="F56" s="129"/>
      <c r="G56" s="129">
        <v>0.26973390000000003</v>
      </c>
      <c r="H56" s="129">
        <v>-0.69665390000000005</v>
      </c>
      <c r="I56" s="129">
        <v>0.29186109999999998</v>
      </c>
      <c r="J56" s="129"/>
      <c r="L56" s="127">
        <v>39233</v>
      </c>
      <c r="M56" s="226">
        <v>1.31907E-2</v>
      </c>
      <c r="N56" s="226">
        <v>9.5767999999999999E-3</v>
      </c>
      <c r="O56" s="226">
        <v>1.34532E-2</v>
      </c>
      <c r="P56" s="226">
        <v>1.066634104027038E-2</v>
      </c>
      <c r="Q56" s="226">
        <v>1.3435738952440665E-2</v>
      </c>
      <c r="R56" s="226">
        <v>2.7707999999999999E-3</v>
      </c>
      <c r="S56" s="226">
        <v>9.3212E-3</v>
      </c>
      <c r="T56" s="226">
        <f>M56-D56*'Stata input'!K117-E56*'Stata input'!L117-F56*'Stata input'!M117-G56*'Stata input'!N117-H56*'Stata input'!O117-I56*'Stata input'!P117-J56*'Stata input'!Q117</f>
        <v>-2.3063385735742903E-4</v>
      </c>
    </row>
    <row r="57" spans="2:20" x14ac:dyDescent="0.25">
      <c r="B57" s="3">
        <v>39263</v>
      </c>
      <c r="C57" s="123">
        <f t="shared" si="1"/>
        <v>114</v>
      </c>
      <c r="E57" s="14">
        <v>1.10693</v>
      </c>
      <c r="G57" s="14">
        <v>0.27646989999999999</v>
      </c>
      <c r="H57" s="14">
        <v>-0.71175739999999998</v>
      </c>
      <c r="I57" s="14">
        <v>0.28380870000000002</v>
      </c>
      <c r="L57" s="3">
        <v>39263</v>
      </c>
      <c r="M57" s="227">
        <v>-2.7032E-2</v>
      </c>
      <c r="N57" s="227">
        <v>-1.1018500000000001E-2</v>
      </c>
      <c r="O57" s="227">
        <v>-1.6892000000000001E-2</v>
      </c>
      <c r="P57" s="227">
        <v>-1.4793011700766169E-2</v>
      </c>
      <c r="Q57" s="227">
        <v>-1.9003668057816121E-2</v>
      </c>
      <c r="R57" s="227">
        <v>-1.3932999999999999E-2</v>
      </c>
      <c r="S57" s="227">
        <v>-1.8032900000000001E-2</v>
      </c>
      <c r="T57" s="227">
        <f>M57-D57*'Stata input'!K118-E57*'Stata input'!L118-F57*'Stata input'!M118-G57*'Stata input'!N118-H57*'Stata input'!O118-I57*'Stata input'!P118-J57*'Stata input'!Q118</f>
        <v>-7.7498598130472957E-3</v>
      </c>
    </row>
    <row r="58" spans="2:20" x14ac:dyDescent="0.25">
      <c r="B58" s="127">
        <v>39294</v>
      </c>
      <c r="C58" s="128">
        <f t="shared" si="1"/>
        <v>115</v>
      </c>
      <c r="D58" s="129"/>
      <c r="E58" s="129">
        <v>1.22949</v>
      </c>
      <c r="F58" s="129"/>
      <c r="G58" s="129">
        <v>0.29006120000000002</v>
      </c>
      <c r="H58" s="129">
        <v>-0.78746179999999999</v>
      </c>
      <c r="I58" s="129">
        <v>0.21835679999999999</v>
      </c>
      <c r="J58" s="129"/>
      <c r="L58" s="127">
        <v>39294</v>
      </c>
      <c r="M58" s="226">
        <v>-1.3405800000000001E-2</v>
      </c>
      <c r="N58" s="226">
        <v>-1.1701100000000001E-2</v>
      </c>
      <c r="O58" s="226">
        <v>-1.4205799999999999E-2</v>
      </c>
      <c r="P58" s="226">
        <v>-1.2089741317556763E-2</v>
      </c>
      <c r="Q58" s="226">
        <v>-1.392020478466721E-2</v>
      </c>
      <c r="R58" s="226">
        <v>-9.0080000000000004E-3</v>
      </c>
      <c r="S58" s="226">
        <v>-1.21399E-2</v>
      </c>
      <c r="T58" s="226">
        <f>M58-D58*'Stata input'!K119-E58*'Stata input'!L119-F58*'Stata input'!M119-G58*'Stata input'!N119-H58*'Stata input'!O119-I58*'Stata input'!P119-J58*'Stata input'!Q119</f>
        <v>-1.2511561016853318E-2</v>
      </c>
    </row>
    <row r="59" spans="2:20" x14ac:dyDescent="0.25">
      <c r="B59" s="3">
        <v>39325</v>
      </c>
      <c r="C59" s="123">
        <f t="shared" si="1"/>
        <v>116</v>
      </c>
      <c r="E59" s="14">
        <v>1.2337899999999999</v>
      </c>
      <c r="G59" s="14">
        <v>0.28216469999999999</v>
      </c>
      <c r="H59" s="14">
        <v>-0.7774818</v>
      </c>
      <c r="I59" s="14">
        <v>0.21540980000000001</v>
      </c>
      <c r="L59" s="3">
        <v>39325</v>
      </c>
      <c r="M59" s="227">
        <v>-5.032E-3</v>
      </c>
      <c r="N59" s="227">
        <v>-3.1034000000000001E-3</v>
      </c>
      <c r="O59" s="227">
        <v>-4.1380000000000002E-3</v>
      </c>
      <c r="P59" s="227">
        <v>-3.3562711437990049E-3</v>
      </c>
      <c r="Q59" s="227">
        <v>-4.1232001720921214E-3</v>
      </c>
      <c r="R59" s="227">
        <v>-4.3975000000000004E-3</v>
      </c>
      <c r="S59" s="227">
        <v>-9.1500999999999996E-3</v>
      </c>
      <c r="T59" s="227">
        <f>M59-D59*'Stata input'!K120-E59*'Stata input'!L120-F59*'Stata input'!M120-G59*'Stata input'!N120-H59*'Stata input'!O120-I59*'Stata input'!P120-J59*'Stata input'!Q120</f>
        <v>-1.2874699213218833E-2</v>
      </c>
    </row>
    <row r="60" spans="2:20" x14ac:dyDescent="0.25">
      <c r="B60" s="127">
        <v>39355</v>
      </c>
      <c r="C60" s="128">
        <f t="shared" si="1"/>
        <v>117</v>
      </c>
      <c r="D60" s="129"/>
      <c r="E60" s="129">
        <v>1.5524500000000001</v>
      </c>
      <c r="F60" s="129"/>
      <c r="G60" s="129">
        <v>0.3777413</v>
      </c>
      <c r="H60" s="129">
        <v>-0.97645519999999997</v>
      </c>
      <c r="I60" s="129"/>
      <c r="J60" s="129"/>
      <c r="L60" s="127">
        <v>39355</v>
      </c>
      <c r="M60" s="226">
        <v>-3.64844E-2</v>
      </c>
      <c r="N60" s="226">
        <v>6.3026000000000002E-3</v>
      </c>
      <c r="O60" s="226">
        <v>-1.7445200000000001E-2</v>
      </c>
      <c r="P60" s="226">
        <v>-3.2639223473517887E-3</v>
      </c>
      <c r="Q60" s="226">
        <v>-2.0853833422534093E-2</v>
      </c>
      <c r="R60" s="226">
        <v>-3.1646000000000001E-3</v>
      </c>
      <c r="S60" s="226">
        <v>-1.8075399999999998E-2</v>
      </c>
      <c r="T60" s="226">
        <f>M60-D60*'Stata input'!K121-E60*'Stata input'!L121-F60*'Stata input'!M121-G60*'Stata input'!N121-H60*'Stata input'!O121-I60*'Stata input'!P121-J60*'Stata input'!Q121</f>
        <v>7.031217085511493E-4</v>
      </c>
    </row>
    <row r="61" spans="2:20" x14ac:dyDescent="0.25">
      <c r="B61" s="3">
        <v>39386</v>
      </c>
      <c r="C61" s="123">
        <f t="shared" si="1"/>
        <v>118</v>
      </c>
      <c r="D61" s="14">
        <v>0.22725239999999999</v>
      </c>
      <c r="E61" s="14">
        <v>1.083143</v>
      </c>
      <c r="G61" s="14">
        <v>0.14691100000000001</v>
      </c>
      <c r="H61" s="14">
        <v>-0.6340654</v>
      </c>
      <c r="I61" s="14">
        <v>0.1360942</v>
      </c>
      <c r="L61" s="3">
        <v>39386</v>
      </c>
      <c r="M61" s="227">
        <v>1.9283700000000001E-2</v>
      </c>
      <c r="N61" s="227">
        <v>1.4453300000000001E-2</v>
      </c>
      <c r="O61" s="227">
        <v>1.60305E-2</v>
      </c>
      <c r="P61" s="227">
        <v>1.5092844050695548E-2</v>
      </c>
      <c r="Q61" s="227">
        <v>1.6292166716425919E-2</v>
      </c>
      <c r="R61" s="227">
        <v>8.12E-4</v>
      </c>
      <c r="S61" s="227">
        <v>7.4583000000000002E-3</v>
      </c>
      <c r="T61" s="227">
        <f>M61-D61*'Stata input'!K122-E61*'Stata input'!L122-F61*'Stata input'!M122-G61*'Stata input'!N122-H61*'Stata input'!O122-I61*'Stata input'!P122-J61*'Stata input'!Q122</f>
        <v>3.2945660266593471E-3</v>
      </c>
    </row>
    <row r="62" spans="2:20" x14ac:dyDescent="0.25">
      <c r="B62" s="127">
        <v>39416</v>
      </c>
      <c r="C62" s="128">
        <f t="shared" si="1"/>
        <v>119</v>
      </c>
      <c r="D62" s="129">
        <v>0.22621459999999999</v>
      </c>
      <c r="E62" s="129">
        <v>1.063739</v>
      </c>
      <c r="F62" s="129"/>
      <c r="G62" s="129">
        <v>0.1449761</v>
      </c>
      <c r="H62" s="129">
        <v>-0.61522449999999995</v>
      </c>
      <c r="I62" s="129">
        <v>0.13998260000000001</v>
      </c>
      <c r="J62" s="129"/>
      <c r="L62" s="127">
        <v>39416</v>
      </c>
      <c r="M62" s="226">
        <v>9.7865999999999995E-3</v>
      </c>
      <c r="N62" s="226">
        <v>-2.12204E-2</v>
      </c>
      <c r="O62" s="226">
        <v>-1.9451900000000001E-2</v>
      </c>
      <c r="P62" s="226">
        <v>-1.5829696375283479E-2</v>
      </c>
      <c r="Q62" s="226">
        <v>-1.4482047926102255E-2</v>
      </c>
      <c r="R62" s="226">
        <v>-1.02133E-2</v>
      </c>
      <c r="S62" s="226">
        <v>-1.31801E-2</v>
      </c>
      <c r="T62" s="226">
        <f>M62-D62*'Stata input'!K123-E62*'Stata input'!L123-F62*'Stata input'!M123-G62*'Stata input'!N123-H62*'Stata input'!O123-I62*'Stata input'!P123-J62*'Stata input'!Q123</f>
        <v>-1.4775499316669067E-2</v>
      </c>
    </row>
    <row r="63" spans="2:20" x14ac:dyDescent="0.25">
      <c r="B63" s="125">
        <v>39447</v>
      </c>
      <c r="C63" s="126">
        <f t="shared" si="1"/>
        <v>120</v>
      </c>
      <c r="D63" s="101">
        <v>0.2157182</v>
      </c>
      <c r="E63" s="101">
        <v>1.036894</v>
      </c>
      <c r="F63" s="101"/>
      <c r="G63" s="101">
        <v>0.1249377</v>
      </c>
      <c r="H63" s="101">
        <v>-0.62334650000000003</v>
      </c>
      <c r="I63" s="101">
        <v>0.1810533</v>
      </c>
      <c r="J63" s="101"/>
      <c r="L63" s="125">
        <v>39447</v>
      </c>
      <c r="M63" s="228">
        <v>-3.6983500000000002E-2</v>
      </c>
      <c r="N63" s="228">
        <v>-1.5293899999999999E-2</v>
      </c>
      <c r="O63" s="228">
        <v>-2.0472799999999999E-2</v>
      </c>
      <c r="P63" s="228">
        <v>-1.9466775099768647E-2</v>
      </c>
      <c r="Q63" s="228">
        <v>-2.3387071159516763E-2</v>
      </c>
      <c r="R63" s="228">
        <v>-1.4518E-2</v>
      </c>
      <c r="S63" s="228">
        <v>-2.00368E-2</v>
      </c>
      <c r="T63" s="228">
        <f>M63-D63*'Stata input'!K124-E63*'Stata input'!L124-F63*'Stata input'!M124-G63*'Stata input'!N124-H63*'Stata input'!O124-I63*'Stata input'!P124-J63*'Stata input'!Q124</f>
        <v>-1.6381478895820492E-2</v>
      </c>
    </row>
    <row r="64" spans="2:20" x14ac:dyDescent="0.25">
      <c r="B64" s="127">
        <v>39478</v>
      </c>
      <c r="C64" s="128">
        <f t="shared" si="1"/>
        <v>121</v>
      </c>
      <c r="D64" s="129">
        <v>0.1948503</v>
      </c>
      <c r="E64" s="129">
        <v>1.051682</v>
      </c>
      <c r="F64" s="129"/>
      <c r="G64" s="129">
        <v>0.1211864</v>
      </c>
      <c r="H64" s="129">
        <v>-0.5803739</v>
      </c>
      <c r="I64" s="129">
        <v>0.17402039999999999</v>
      </c>
      <c r="J64" s="129"/>
      <c r="L64" s="127">
        <v>39478</v>
      </c>
      <c r="M64" s="226">
        <v>-2.9778599999999999E-2</v>
      </c>
      <c r="N64" s="226">
        <v>-3.5377100000000002E-2</v>
      </c>
      <c r="O64" s="226">
        <v>-3.5683399999999997E-2</v>
      </c>
      <c r="P64" s="226">
        <v>-3.4658307095456031E-2</v>
      </c>
      <c r="Q64" s="226">
        <v>-3.4769645707393354E-2</v>
      </c>
      <c r="R64" s="226">
        <v>-2.4722899999999999E-2</v>
      </c>
      <c r="S64" s="226">
        <v>-2.2562200000000001E-2</v>
      </c>
      <c r="T64" s="226">
        <f>M64-D64*'Stata input'!K125-E64*'Stata input'!L125-F64*'Stata input'!M125-G64*'Stata input'!N125-H64*'Stata input'!O125-I64*'Stata input'!P125-J64*'Stata input'!Q125</f>
        <v>-2.1568177499009036E-2</v>
      </c>
    </row>
    <row r="65" spans="2:20" x14ac:dyDescent="0.25">
      <c r="B65" s="3">
        <v>39507</v>
      </c>
      <c r="C65" s="123">
        <f t="shared" si="1"/>
        <v>122</v>
      </c>
      <c r="D65" s="14">
        <v>0.15502246</v>
      </c>
      <c r="E65" s="14">
        <v>1.0864125</v>
      </c>
      <c r="F65" s="14">
        <v>0.15056845999999999</v>
      </c>
      <c r="G65" s="14">
        <v>8.9299320000000001E-2</v>
      </c>
      <c r="H65" s="14">
        <v>-0.71340729999999997</v>
      </c>
      <c r="I65" s="14">
        <v>0.18512871</v>
      </c>
      <c r="L65" s="3">
        <v>39507</v>
      </c>
      <c r="M65" s="227">
        <v>-3.5355200000000003E-2</v>
      </c>
      <c r="N65" s="227">
        <v>-1.30191E-2</v>
      </c>
      <c r="O65" s="227">
        <v>-1.29891E-2</v>
      </c>
      <c r="P65" s="227">
        <v>-1.898186456234079E-2</v>
      </c>
      <c r="Q65" s="227">
        <v>-1.8959240314896667E-2</v>
      </c>
      <c r="R65" s="227">
        <v>-4.2008000000000002E-3</v>
      </c>
      <c r="S65" s="227">
        <v>-3.9267E-3</v>
      </c>
      <c r="T65" s="227">
        <f>M65-D65*'Stata input'!K126-E65*'Stata input'!L126-F65*'Stata input'!M126-G65*'Stata input'!N126-H65*'Stata input'!O126-I65*'Stata input'!P126-J65*'Stata input'!Q126</f>
        <v>-9.7331191684443038E-4</v>
      </c>
    </row>
    <row r="66" spans="2:20" x14ac:dyDescent="0.25">
      <c r="B66" s="127">
        <v>39538</v>
      </c>
      <c r="C66" s="128">
        <f t="shared" si="1"/>
        <v>123</v>
      </c>
      <c r="D66" s="129">
        <v>0.15772900000000001</v>
      </c>
      <c r="E66" s="129">
        <v>1.1082562</v>
      </c>
      <c r="F66" s="129">
        <v>0.13227443999999999</v>
      </c>
      <c r="G66" s="129">
        <v>9.0340530000000002E-2</v>
      </c>
      <c r="H66" s="129">
        <v>-0.71198296000000005</v>
      </c>
      <c r="I66" s="129">
        <v>0.18941237</v>
      </c>
      <c r="J66" s="129"/>
      <c r="L66" s="127">
        <v>39538</v>
      </c>
      <c r="M66" s="226">
        <v>-3.0731999999999999E-2</v>
      </c>
      <c r="N66" s="226">
        <v>-2.5563900000000001E-2</v>
      </c>
      <c r="O66" s="226">
        <v>-2.60004E-2</v>
      </c>
      <c r="P66" s="226">
        <v>-2.8242617839766757E-2</v>
      </c>
      <c r="Q66" s="226">
        <v>-2.857249051921721E-2</v>
      </c>
      <c r="R66" s="226">
        <v>-1.3895599999999999E-2</v>
      </c>
      <c r="S66" s="226">
        <v>-1.8758400000000001E-2</v>
      </c>
      <c r="T66" s="226">
        <f>M66-D66*'Stata input'!K127-E66*'Stata input'!L127-F66*'Stata input'!M127-G66*'Stata input'!N127-H66*'Stata input'!O127-I66*'Stata input'!P127-J66*'Stata input'!Q127</f>
        <v>-1.4142375164380813E-2</v>
      </c>
    </row>
    <row r="67" spans="2:20" x14ac:dyDescent="0.25">
      <c r="B67" s="3">
        <v>39568</v>
      </c>
      <c r="C67" s="123">
        <f t="shared" si="1"/>
        <v>124</v>
      </c>
      <c r="D67" s="14">
        <v>0.14980154000000001</v>
      </c>
      <c r="E67" s="14">
        <v>1.1061212</v>
      </c>
      <c r="F67" s="14">
        <v>0.16021311999999999</v>
      </c>
      <c r="G67" s="14">
        <v>8.1502939999999996E-2</v>
      </c>
      <c r="H67" s="14">
        <v>-0.73585937999999995</v>
      </c>
      <c r="I67" s="14">
        <v>0.21440366999999999</v>
      </c>
      <c r="L67" s="3">
        <v>39568</v>
      </c>
      <c r="M67" s="227">
        <v>1.7734300000000001E-2</v>
      </c>
      <c r="N67" s="227">
        <v>2.7440599999999999E-2</v>
      </c>
      <c r="O67" s="227">
        <v>2.7778199999999999E-2</v>
      </c>
      <c r="P67" s="227">
        <v>2.5570997731006021E-2</v>
      </c>
      <c r="Q67" s="227">
        <v>2.5825541379047814E-2</v>
      </c>
      <c r="R67" s="227">
        <v>3.0880000000000002E-4</v>
      </c>
      <c r="S67" s="227">
        <v>3.4730999999999998E-3</v>
      </c>
      <c r="T67" s="227">
        <f>M67-D67*'Stata input'!K128-E67*'Stata input'!L128-F67*'Stata input'!M128-G67*'Stata input'!N128-H67*'Stata input'!O128-I67*'Stata input'!P128-J67*'Stata input'!Q128</f>
        <v>1.5100909790178255E-3</v>
      </c>
    </row>
    <row r="68" spans="2:20" x14ac:dyDescent="0.25">
      <c r="B68" s="127">
        <v>39599</v>
      </c>
      <c r="C68" s="128">
        <f t="shared" si="1"/>
        <v>125</v>
      </c>
      <c r="D68" s="129">
        <v>0.16051924000000001</v>
      </c>
      <c r="E68" s="129">
        <v>1.0508607999999999</v>
      </c>
      <c r="F68" s="129">
        <v>0.16696577000000001</v>
      </c>
      <c r="G68" s="129">
        <v>7.1555560000000004E-2</v>
      </c>
      <c r="H68" s="129">
        <v>-0.67711454000000004</v>
      </c>
      <c r="I68" s="129">
        <v>0.21638737999999999</v>
      </c>
      <c r="J68" s="129"/>
      <c r="L68" s="127">
        <v>39599</v>
      </c>
      <c r="M68" s="226">
        <v>-2.2509000000000001E-3</v>
      </c>
      <c r="N68" s="226">
        <v>-1.2417999999999999E-3</v>
      </c>
      <c r="O68" s="226">
        <v>-1.0498E-3</v>
      </c>
      <c r="P68" s="226">
        <v>-1.3751600478722206E-3</v>
      </c>
      <c r="Q68" s="226">
        <v>-1.230083075359315E-3</v>
      </c>
      <c r="R68" s="226">
        <v>-8.3020999999999998E-3</v>
      </c>
      <c r="S68" s="226">
        <v>-6.4596999999999996E-3</v>
      </c>
      <c r="T68" s="226">
        <f>M68-D68*'Stata input'!K129-E68*'Stata input'!L129-F68*'Stata input'!M129-G68*'Stata input'!N129-H68*'Stata input'!O129-I68*'Stata input'!P129-J68*'Stata input'!Q129</f>
        <v>-7.2255873492574488E-3</v>
      </c>
    </row>
    <row r="69" spans="2:20" x14ac:dyDescent="0.25">
      <c r="B69" s="3">
        <v>39629</v>
      </c>
      <c r="C69" s="123">
        <f t="shared" si="1"/>
        <v>126</v>
      </c>
      <c r="D69" s="14">
        <v>0.17296410000000001</v>
      </c>
      <c r="E69" s="14">
        <v>0.99914201999999996</v>
      </c>
      <c r="F69" s="14">
        <v>0.18605479</v>
      </c>
      <c r="G69" s="14">
        <v>8.7779090000000004E-2</v>
      </c>
      <c r="H69" s="14">
        <v>-0.67116450999999999</v>
      </c>
      <c r="I69" s="14">
        <v>0.20364067999999999</v>
      </c>
      <c r="L69" s="3">
        <v>39629</v>
      </c>
      <c r="M69" s="227">
        <v>-5.2449599999999999E-2</v>
      </c>
      <c r="N69" s="227">
        <v>-5.2984400000000001E-2</v>
      </c>
      <c r="O69" s="227">
        <v>-5.2975000000000001E-2</v>
      </c>
      <c r="P69" s="227">
        <v>-5.3184621907069157E-2</v>
      </c>
      <c r="Q69" s="227">
        <v>-5.3177502240397384E-2</v>
      </c>
      <c r="R69" s="227">
        <v>-4.44219E-2</v>
      </c>
      <c r="S69" s="227">
        <v>-4.4334400000000003E-2</v>
      </c>
      <c r="T69" s="227">
        <f>M69-D69*'Stata input'!K130-E69*'Stata input'!L130-F69*'Stata input'!M130-G69*'Stata input'!N130-H69*'Stata input'!O130-I69*'Stata input'!P130-J69*'Stata input'!Q130</f>
        <v>-4.2464558540297646E-2</v>
      </c>
    </row>
    <row r="70" spans="2:20" x14ac:dyDescent="0.25">
      <c r="B70" s="127">
        <v>39660</v>
      </c>
      <c r="C70" s="128">
        <f t="shared" si="1"/>
        <v>127</v>
      </c>
      <c r="D70" s="129">
        <v>0.12501566</v>
      </c>
      <c r="E70" s="129">
        <v>1.0562628999999999</v>
      </c>
      <c r="F70" s="129">
        <v>0.20617051</v>
      </c>
      <c r="G70" s="129">
        <v>0.15301639</v>
      </c>
      <c r="H70" s="129">
        <v>-0.80482341000000002</v>
      </c>
      <c r="I70" s="129">
        <v>0.24789232</v>
      </c>
      <c r="J70" s="129"/>
      <c r="L70" s="127">
        <v>39660</v>
      </c>
      <c r="M70" s="226">
        <v>-1.1090900000000001E-2</v>
      </c>
      <c r="N70" s="226">
        <v>-1.08308E-2</v>
      </c>
      <c r="O70" s="226">
        <v>-1.09143E-2</v>
      </c>
      <c r="P70" s="226">
        <v>-1.0802175508717709E-2</v>
      </c>
      <c r="Q70" s="226">
        <v>-1.086387250392427E-2</v>
      </c>
      <c r="R70" s="226">
        <v>-2.32727E-2</v>
      </c>
      <c r="S70" s="226">
        <v>-2.3807700000000001E-2</v>
      </c>
      <c r="T70" s="226">
        <f>M70-D70*'Stata input'!K131-E70*'Stata input'!L131-F70*'Stata input'!M131-G70*'Stata input'!N131-H70*'Stata input'!O131-I70*'Stata input'!P131-J70*'Stata input'!Q131</f>
        <v>-2.4563820428439419E-2</v>
      </c>
    </row>
    <row r="71" spans="2:20" x14ac:dyDescent="0.25">
      <c r="B71" s="3">
        <v>39691</v>
      </c>
      <c r="C71" s="123">
        <f t="shared" si="1"/>
        <v>128</v>
      </c>
      <c r="D71" s="14">
        <v>9.8008780000000004E-2</v>
      </c>
      <c r="E71" s="14">
        <v>1.0392341</v>
      </c>
      <c r="F71" s="14">
        <v>0.20150076</v>
      </c>
      <c r="G71" s="14">
        <v>0.14212421</v>
      </c>
      <c r="H71" s="14">
        <v>-0.74424296000000001</v>
      </c>
      <c r="I71" s="14">
        <v>0.27137329999999998</v>
      </c>
      <c r="L71" s="3">
        <v>39691</v>
      </c>
      <c r="M71" s="227">
        <v>2.0776699999999999E-2</v>
      </c>
      <c r="N71" s="227">
        <v>1.1799E-2</v>
      </c>
      <c r="O71" s="227">
        <v>1.13896E-2</v>
      </c>
      <c r="P71" s="227">
        <v>1.4488595853826076E-2</v>
      </c>
      <c r="Q71" s="227">
        <v>1.418746318006619E-2</v>
      </c>
      <c r="R71" s="227">
        <v>2.2618699999999999E-2</v>
      </c>
      <c r="S71" s="227">
        <v>1.89467E-2</v>
      </c>
      <c r="T71" s="227">
        <f>M71-D71*'Stata input'!K132-E71*'Stata input'!L132-F71*'Stata input'!M132-G71*'Stata input'!N132-H71*'Stata input'!O132-I71*'Stata input'!P132-J71*'Stata input'!Q132</f>
        <v>2.1486764557237435E-2</v>
      </c>
    </row>
    <row r="72" spans="2:20" x14ac:dyDescent="0.25">
      <c r="B72" s="127">
        <v>39721</v>
      </c>
      <c r="C72" s="128">
        <f t="shared" si="1"/>
        <v>129</v>
      </c>
      <c r="D72" s="129">
        <v>0.15761692999999999</v>
      </c>
      <c r="E72" s="129">
        <v>0.99024051000000002</v>
      </c>
      <c r="F72" s="129">
        <v>0.15354791000000001</v>
      </c>
      <c r="G72" s="129">
        <v>0.13451247</v>
      </c>
      <c r="H72" s="129">
        <v>-0.69794920999999999</v>
      </c>
      <c r="I72" s="129">
        <v>0.25992435000000003</v>
      </c>
      <c r="J72" s="129"/>
      <c r="L72" s="127">
        <v>39721</v>
      </c>
      <c r="M72" s="226">
        <v>-2.41344E-2</v>
      </c>
      <c r="N72" s="226">
        <v>-7.3644399999999999E-2</v>
      </c>
      <c r="O72" s="226">
        <v>-7.3642899999999997E-2</v>
      </c>
      <c r="P72" s="226">
        <v>-6.1896615567701999E-2</v>
      </c>
      <c r="Q72" s="226">
        <v>-6.1895570772132182E-2</v>
      </c>
      <c r="R72" s="226">
        <v>-7.2020600000000004E-2</v>
      </c>
      <c r="S72" s="226">
        <v>-7.2010299999999999E-2</v>
      </c>
      <c r="T72" s="226">
        <f>M72-D72*'Stata input'!K133-E72*'Stata input'!L133-F72*'Stata input'!M133-G72*'Stata input'!N133-H72*'Stata input'!O133-I72*'Stata input'!P133-J72*'Stata input'!Q133</f>
        <v>-7.4998169369815071E-2</v>
      </c>
    </row>
    <row r="73" spans="2:20" x14ac:dyDescent="0.25">
      <c r="B73" s="3">
        <v>39752</v>
      </c>
      <c r="C73" s="123">
        <f t="shared" ref="C73:C136" si="2">C72+1</f>
        <v>130</v>
      </c>
      <c r="D73" s="14">
        <v>0.19212399999999999</v>
      </c>
      <c r="E73" s="14">
        <v>1.135672</v>
      </c>
      <c r="F73" s="14">
        <v>-7.2600000000000003E-5</v>
      </c>
      <c r="G73" s="14">
        <v>7.0245699999999994E-2</v>
      </c>
      <c r="H73" s="14">
        <v>-0.81525829999999999</v>
      </c>
      <c r="I73" s="14">
        <v>0.1187324</v>
      </c>
      <c r="J73" s="14">
        <v>0.1963037</v>
      </c>
      <c r="L73" s="3">
        <v>39752</v>
      </c>
      <c r="M73" s="227">
        <v>-4.2196999999999998E-2</v>
      </c>
      <c r="N73" s="227">
        <v>-0.1090289</v>
      </c>
      <c r="O73" s="227">
        <v>-0.1090289</v>
      </c>
      <c r="P73" s="227">
        <v>-9.0549350133375076E-2</v>
      </c>
      <c r="Q73" s="227">
        <v>-9.0549350133375076E-2</v>
      </c>
      <c r="R73" s="227">
        <v>-3.1596699999999998E-2</v>
      </c>
      <c r="S73" s="227">
        <v>-3.1596699999999998E-2</v>
      </c>
      <c r="T73" s="227">
        <f>M73-D73*'Stata input'!K134-E73*'Stata input'!L134-F73*'Stata input'!M134-G73*'Stata input'!N134-H73*'Stata input'!O134-I73*'Stata input'!P134-J73*'Stata input'!Q134</f>
        <v>-3.1596730456367142E-2</v>
      </c>
    </row>
    <row r="74" spans="2:20" x14ac:dyDescent="0.25">
      <c r="B74" s="127">
        <v>39782</v>
      </c>
      <c r="C74" s="128">
        <f t="shared" si="2"/>
        <v>131</v>
      </c>
      <c r="D74" s="129">
        <v>7.8118989999999999E-2</v>
      </c>
      <c r="E74" s="129">
        <v>1.3742889</v>
      </c>
      <c r="F74" s="129">
        <v>0.13775698</v>
      </c>
      <c r="G74" s="129">
        <v>7.0494870000000001E-2</v>
      </c>
      <c r="H74" s="129">
        <v>-1.0473730999999999</v>
      </c>
      <c r="I74" s="129">
        <v>0.20884922</v>
      </c>
      <c r="J74" s="129"/>
      <c r="L74" s="127">
        <v>39782</v>
      </c>
      <c r="M74" s="226">
        <v>7.6530000000000001E-3</v>
      </c>
      <c r="N74" s="226">
        <v>-1.9392300000000001E-2</v>
      </c>
      <c r="O74" s="226">
        <v>-1.9148499999999999E-2</v>
      </c>
      <c r="P74" s="226">
        <v>-9.7972219717775248E-3</v>
      </c>
      <c r="Q74" s="226">
        <v>-9.6502324572242705E-3</v>
      </c>
      <c r="R74" s="226">
        <v>-6.3386799999999993E-2</v>
      </c>
      <c r="S74" s="226">
        <v>-5.9150599999999998E-2</v>
      </c>
      <c r="T74" s="226">
        <f>M74-D74*'Stata input'!K135-E74*'Stata input'!L135-F74*'Stata input'!M135-G74*'Stata input'!N135-H74*'Stata input'!O135-I74*'Stata input'!P135-J74*'Stata input'!Q135</f>
        <v>-6.2838179633356528E-2</v>
      </c>
    </row>
    <row r="75" spans="2:20" x14ac:dyDescent="0.25">
      <c r="B75" s="125">
        <v>39813</v>
      </c>
      <c r="C75" s="126">
        <f t="shared" si="2"/>
        <v>132</v>
      </c>
      <c r="D75" s="101">
        <v>0.17705380000000001</v>
      </c>
      <c r="E75" s="101">
        <v>0.77916149999999995</v>
      </c>
      <c r="F75" s="101">
        <v>0.1496082</v>
      </c>
      <c r="G75" s="101">
        <v>-0.1062715</v>
      </c>
      <c r="H75" s="101">
        <v>-0.52409870000000003</v>
      </c>
      <c r="I75" s="101">
        <v>0.1717012</v>
      </c>
      <c r="J75" s="101">
        <v>0.18015329999999999</v>
      </c>
      <c r="L75" s="125">
        <v>39813</v>
      </c>
      <c r="M75" s="228">
        <v>5.2429999999999997E-2</v>
      </c>
      <c r="N75" s="228">
        <v>2.7387700000000001E-2</v>
      </c>
      <c r="O75" s="228">
        <v>2.7387700000000001E-2</v>
      </c>
      <c r="P75" s="228">
        <v>3.5931527155226697E-2</v>
      </c>
      <c r="Q75" s="228">
        <v>3.5931527155226697E-2</v>
      </c>
      <c r="R75" s="228">
        <v>4.8117E-2</v>
      </c>
      <c r="S75" s="228">
        <v>4.8117E-2</v>
      </c>
      <c r="T75" s="228">
        <f>M75-D75*'Stata input'!K136-E75*'Stata input'!L136-F75*'Stata input'!M136-G75*'Stata input'!N136-H75*'Stata input'!O136-I75*'Stata input'!P136-J75*'Stata input'!Q136</f>
        <v>4.811698389616742E-2</v>
      </c>
    </row>
    <row r="76" spans="2:20" x14ac:dyDescent="0.25">
      <c r="B76" s="127">
        <v>39844</v>
      </c>
      <c r="C76" s="128">
        <f t="shared" si="2"/>
        <v>133</v>
      </c>
      <c r="D76" s="129">
        <v>0.14119623000000001</v>
      </c>
      <c r="E76" s="129">
        <v>1.0747267</v>
      </c>
      <c r="F76" s="129">
        <v>1.5428300000000001E-2</v>
      </c>
      <c r="G76" s="129">
        <v>-0.18378663000000001</v>
      </c>
      <c r="H76" s="129">
        <v>-0.43190189000000001</v>
      </c>
      <c r="I76" s="129">
        <v>0.28667983000000002</v>
      </c>
      <c r="J76" s="129"/>
      <c r="L76" s="127">
        <v>39844</v>
      </c>
      <c r="M76" s="226">
        <v>-9.0694200000000003E-2</v>
      </c>
      <c r="N76" s="226">
        <v>-5.2167900000000003E-2</v>
      </c>
      <c r="O76" s="226">
        <v>-5.3778300000000001E-2</v>
      </c>
      <c r="P76" s="226">
        <v>-6.8290357484384792E-2</v>
      </c>
      <c r="Q76" s="226">
        <v>-6.9169519159553078E-2</v>
      </c>
      <c r="R76" s="226">
        <v>-1.25352E-2</v>
      </c>
      <c r="S76" s="226">
        <v>-3.9391000000000002E-2</v>
      </c>
      <c r="T76" s="226">
        <f>M76-D76*'Stata input'!K137-E76*'Stata input'!L137-F76*'Stata input'!M137-G76*'Stata input'!N137-H76*'Stata input'!O137-I76*'Stata input'!P137-J76*'Stata input'!Q137</f>
        <v>-2.2508393362848551E-2</v>
      </c>
    </row>
    <row r="77" spans="2:20" x14ac:dyDescent="0.25">
      <c r="B77" s="3">
        <v>39872</v>
      </c>
      <c r="C77" s="123">
        <f t="shared" si="2"/>
        <v>134</v>
      </c>
      <c r="D77" s="14">
        <v>0.17669809</v>
      </c>
      <c r="E77" s="14">
        <v>1.0855319000000001</v>
      </c>
      <c r="F77" s="14">
        <v>-6.7790509999999998E-2</v>
      </c>
      <c r="G77" s="14">
        <v>-0.2377214</v>
      </c>
      <c r="H77" s="14">
        <v>-0.37474201000000001</v>
      </c>
      <c r="I77" s="14">
        <v>0.29645327999999999</v>
      </c>
      <c r="L77" s="3">
        <v>39872</v>
      </c>
      <c r="M77" s="227">
        <v>-4.27506E-2</v>
      </c>
      <c r="N77" s="227">
        <v>-4.6449200000000003E-2</v>
      </c>
      <c r="O77" s="227">
        <v>-4.6127000000000001E-2</v>
      </c>
      <c r="P77" s="227">
        <v>-4.450592495333603E-2</v>
      </c>
      <c r="Q77" s="227">
        <v>-4.4359263769948837E-2</v>
      </c>
      <c r="R77" s="227">
        <v>-6.2900999999999999E-2</v>
      </c>
      <c r="S77" s="227">
        <v>-5.80793E-2</v>
      </c>
      <c r="T77" s="227">
        <f>M77-D77*'Stata input'!K138-E77*'Stata input'!L138-F77*'Stata input'!M138-G77*'Stata input'!N138-H77*'Stata input'!O138-I77*'Stata input'!P138-J77*'Stata input'!Q138</f>
        <v>-5.8351754916531121E-2</v>
      </c>
    </row>
    <row r="78" spans="2:20" x14ac:dyDescent="0.25">
      <c r="B78" s="127">
        <v>39903</v>
      </c>
      <c r="C78" s="128">
        <f t="shared" si="2"/>
        <v>135</v>
      </c>
      <c r="D78" s="129">
        <v>2.1807699999999999E-2</v>
      </c>
      <c r="E78" s="129">
        <v>1.174841</v>
      </c>
      <c r="F78" s="129">
        <v>-9.1218900000000006E-2</v>
      </c>
      <c r="G78" s="129">
        <v>-6.9542989999999999E-2</v>
      </c>
      <c r="H78" s="129">
        <v>-0.52534636999999995</v>
      </c>
      <c r="I78" s="129">
        <v>0.35542283000000002</v>
      </c>
      <c r="J78" s="129"/>
      <c r="L78" s="127">
        <v>39903</v>
      </c>
      <c r="M78" s="226">
        <v>1.1559E-2</v>
      </c>
      <c r="N78" s="226">
        <v>3.5873099999999998E-2</v>
      </c>
      <c r="O78" s="226">
        <v>3.6421700000000001E-2</v>
      </c>
      <c r="P78" s="226">
        <v>1.6363729549554125E-2</v>
      </c>
      <c r="Q78" s="226">
        <v>1.6476137691813265E-2</v>
      </c>
      <c r="R78" s="226">
        <v>3.412E-4</v>
      </c>
      <c r="S78" s="226">
        <v>6.8012000000000003E-3</v>
      </c>
      <c r="T78" s="226">
        <f>M78-D78*'Stata input'!K139-E78*'Stata input'!L139-F78*'Stata input'!M139-G78*'Stata input'!N139-H78*'Stata input'!O139-I78*'Stata input'!P139-J78*'Stata input'!Q139</f>
        <v>6.0988605540281465E-3</v>
      </c>
    </row>
    <row r="79" spans="2:20" x14ac:dyDescent="0.25">
      <c r="B79" s="3">
        <v>39933</v>
      </c>
      <c r="C79" s="123">
        <f t="shared" si="2"/>
        <v>136</v>
      </c>
      <c r="D79" s="14">
        <v>3.3655879999999999E-2</v>
      </c>
      <c r="E79" s="14">
        <v>1.2152585</v>
      </c>
      <c r="F79" s="14">
        <v>-9.4643500000000005E-2</v>
      </c>
      <c r="G79" s="14">
        <v>-8.5566390000000006E-2</v>
      </c>
      <c r="H79" s="14">
        <v>-0.53989111000000001</v>
      </c>
      <c r="I79" s="14">
        <v>0.34292728</v>
      </c>
      <c r="L79" s="3">
        <v>39933</v>
      </c>
      <c r="M79" s="227">
        <v>4.8106500000000003E-2</v>
      </c>
      <c r="N79" s="227">
        <v>6.5848299999999998E-2</v>
      </c>
      <c r="O79" s="227">
        <v>6.6189600000000001E-2</v>
      </c>
      <c r="P79" s="227">
        <v>5.5054732210300911E-2</v>
      </c>
      <c r="Q79" s="227">
        <v>5.5181634466329128E-2</v>
      </c>
      <c r="R79" s="227">
        <v>5.3296499999999997E-2</v>
      </c>
      <c r="S79" s="227">
        <v>5.73988E-2</v>
      </c>
      <c r="T79" s="227">
        <f>M79-D79*'Stata input'!K140-E79*'Stata input'!L140-F79*'Stata input'!M140-G79*'Stata input'!N140-H79*'Stata input'!O140-I79*'Stata input'!P140-J79*'Stata input'!Q140</f>
        <v>5.7991908430326644E-2</v>
      </c>
    </row>
    <row r="80" spans="2:20" x14ac:dyDescent="0.25">
      <c r="B80" s="127">
        <v>39964</v>
      </c>
      <c r="C80" s="128">
        <f t="shared" si="2"/>
        <v>137</v>
      </c>
      <c r="D80" s="129">
        <v>-5.245996E-2</v>
      </c>
      <c r="E80" s="129">
        <v>1.1013443000000001</v>
      </c>
      <c r="F80" s="129">
        <v>-5.1363100000000002E-2</v>
      </c>
      <c r="G80" s="129">
        <v>-6.0832200000000003E-2</v>
      </c>
      <c r="H80" s="129">
        <v>-0.49827676999999998</v>
      </c>
      <c r="I80" s="129">
        <v>0.41855748999999998</v>
      </c>
      <c r="J80" s="129"/>
      <c r="L80" s="127">
        <v>39964</v>
      </c>
      <c r="M80" s="226">
        <v>4.2003199999999997E-2</v>
      </c>
      <c r="N80" s="226">
        <v>3.6966300000000001E-2</v>
      </c>
      <c r="O80" s="226">
        <v>3.7861600000000002E-2</v>
      </c>
      <c r="P80" s="226">
        <v>3.9734156115922896E-2</v>
      </c>
      <c r="Q80" s="226">
        <v>4.0154565976837309E-2</v>
      </c>
      <c r="R80" s="226">
        <v>4.3994000000000004E-3</v>
      </c>
      <c r="S80" s="226">
        <v>1.9411999999999999E-2</v>
      </c>
      <c r="T80" s="226">
        <f>M80-D80*'Stata input'!K141-E80*'Stata input'!L141-F80*'Stata input'!M141-G80*'Stata input'!N141-H80*'Stata input'!O141-I80*'Stata input'!P141-J80*'Stata input'!Q141</f>
        <v>6.4512571192910095E-3</v>
      </c>
    </row>
    <row r="81" spans="2:20" x14ac:dyDescent="0.25">
      <c r="B81" s="3">
        <v>39994</v>
      </c>
      <c r="C81" s="123">
        <f t="shared" si="2"/>
        <v>138</v>
      </c>
      <c r="D81" s="14">
        <v>-8.3010550000000002E-2</v>
      </c>
      <c r="E81" s="14">
        <v>1.106044</v>
      </c>
      <c r="F81" s="14">
        <v>-2.728181E-2</v>
      </c>
      <c r="G81" s="14">
        <v>-5.308645E-2</v>
      </c>
      <c r="H81" s="14">
        <v>-0.49605331000000003</v>
      </c>
      <c r="I81" s="14">
        <v>0.42900944000000002</v>
      </c>
      <c r="L81" s="3">
        <v>39994</v>
      </c>
      <c r="M81" s="227">
        <v>2.4999500000000001E-2</v>
      </c>
      <c r="N81" s="227">
        <v>9.8314000000000006E-3</v>
      </c>
      <c r="O81" s="227">
        <v>1.02933E-2</v>
      </c>
      <c r="P81" s="227">
        <v>1.7150121788761866E-2</v>
      </c>
      <c r="Q81" s="227">
        <v>1.738369680665397E-2</v>
      </c>
      <c r="R81" s="227">
        <v>2.5193400000000001E-2</v>
      </c>
      <c r="S81" s="227">
        <v>3.3221100000000003E-2</v>
      </c>
      <c r="T81" s="227">
        <f>M81-D81*'Stata input'!K142-E81*'Stata input'!L142-F81*'Stata input'!M142-G81*'Stata input'!N142-H81*'Stata input'!O142-I81*'Stata input'!P142-J81*'Stata input'!Q142</f>
        <v>3.4576123218807639E-2</v>
      </c>
    </row>
    <row r="82" spans="2:20" x14ac:dyDescent="0.25">
      <c r="B82" s="127">
        <v>40025</v>
      </c>
      <c r="C82" s="128">
        <f t="shared" si="2"/>
        <v>139</v>
      </c>
      <c r="D82" s="129">
        <v>-5.8604959999999998E-2</v>
      </c>
      <c r="E82" s="129">
        <v>1.1600467999999999</v>
      </c>
      <c r="F82" s="129">
        <v>3.9923569999999999E-2</v>
      </c>
      <c r="G82" s="129">
        <v>-6.124272E-2</v>
      </c>
      <c r="H82" s="129">
        <v>-0.54364484999999996</v>
      </c>
      <c r="I82" s="129">
        <v>0.34805931000000001</v>
      </c>
      <c r="J82" s="129"/>
      <c r="L82" s="127">
        <v>40025</v>
      </c>
      <c r="M82" s="226">
        <v>2.4169E-2</v>
      </c>
      <c r="N82" s="226">
        <v>5.71435E-2</v>
      </c>
      <c r="O82" s="226">
        <v>5.6940999999999999E-2</v>
      </c>
      <c r="P82" s="226">
        <v>4.0899862772618513E-2</v>
      </c>
      <c r="Q82" s="226">
        <v>4.0800250456566101E-2</v>
      </c>
      <c r="R82" s="226">
        <v>3.4103899999999999E-2</v>
      </c>
      <c r="S82" s="226">
        <v>2.9798399999999999E-2</v>
      </c>
      <c r="T82" s="226">
        <f>M82-D82*'Stata input'!K143-E82*'Stata input'!L143-F82*'Stata input'!M143-G82*'Stata input'!N143-H82*'Stata input'!O143-I82*'Stata input'!P143-J82*'Stata input'!Q143</f>
        <v>3.3584414755193324E-2</v>
      </c>
    </row>
    <row r="83" spans="2:20" x14ac:dyDescent="0.25">
      <c r="B83" s="3">
        <v>40056</v>
      </c>
      <c r="C83" s="123">
        <f t="shared" si="2"/>
        <v>140</v>
      </c>
      <c r="D83" s="14">
        <v>-9.6683679999999994E-2</v>
      </c>
      <c r="E83" s="14">
        <v>1.1171636</v>
      </c>
      <c r="F83" s="14">
        <v>1.763462E-2</v>
      </c>
      <c r="G83" s="14">
        <v>-4.1544249999999998E-2</v>
      </c>
      <c r="H83" s="14">
        <v>-0.53959087999999999</v>
      </c>
      <c r="I83" s="14">
        <v>0.39586997000000002</v>
      </c>
      <c r="L83" s="3">
        <v>40056</v>
      </c>
      <c r="M83" s="227">
        <v>1.3195699999999999E-2</v>
      </c>
      <c r="N83" s="227">
        <v>2.9793500000000001E-2</v>
      </c>
      <c r="O83" s="227">
        <v>2.96983E-2</v>
      </c>
      <c r="P83" s="227">
        <v>2.2442601878055912E-2</v>
      </c>
      <c r="Q83" s="227">
        <v>2.2390709189431715E-2</v>
      </c>
      <c r="R83" s="227">
        <v>2.69146E-2</v>
      </c>
      <c r="S83" s="227">
        <v>2.4874299999999998E-2</v>
      </c>
      <c r="T83" s="227">
        <f>M83-D83*'Stata input'!K144-E83*'Stata input'!L144-F83*'Stata input'!M144-G83*'Stata input'!N144-H83*'Stata input'!O144-I83*'Stata input'!P144-J83*'Stata input'!Q144</f>
        <v>3.3968951243393233E-2</v>
      </c>
    </row>
    <row r="84" spans="2:20" x14ac:dyDescent="0.25">
      <c r="B84" s="127">
        <v>40086</v>
      </c>
      <c r="C84" s="128">
        <f t="shared" si="2"/>
        <v>141</v>
      </c>
      <c r="D84" s="129">
        <v>-8.9546360000000005E-2</v>
      </c>
      <c r="E84" s="129">
        <v>1.1162766</v>
      </c>
      <c r="F84" s="129">
        <v>-2.121253E-2</v>
      </c>
      <c r="G84" s="129">
        <v>-3.0546449999999999E-2</v>
      </c>
      <c r="H84" s="129">
        <v>-0.54497485999999995</v>
      </c>
      <c r="I84" s="129">
        <v>0.38258332</v>
      </c>
      <c r="J84" s="129"/>
      <c r="L84" s="127">
        <v>40086</v>
      </c>
      <c r="M84" s="226">
        <v>5.0727999999999997E-3</v>
      </c>
      <c r="N84" s="226">
        <v>3.4015299999999998E-2</v>
      </c>
      <c r="O84" s="226">
        <v>3.4096099999999997E-2</v>
      </c>
      <c r="P84" s="226">
        <v>2.1655027603934229E-2</v>
      </c>
      <c r="Q84" s="226">
        <v>2.1700358352631881E-2</v>
      </c>
      <c r="R84" s="226">
        <v>7.9910999999999992E-3</v>
      </c>
      <c r="S84" s="226">
        <v>9.8782000000000002E-3</v>
      </c>
      <c r="T84" s="226">
        <f>M84-D84*'Stata input'!K145-E84*'Stata input'!L145-F84*'Stata input'!M145-G84*'Stata input'!N145-H84*'Stata input'!O145-I84*'Stata input'!P145-J84*'Stata input'!Q145</f>
        <v>1.9686713050556137E-2</v>
      </c>
    </row>
    <row r="85" spans="2:20" x14ac:dyDescent="0.25">
      <c r="B85" s="3">
        <v>40117</v>
      </c>
      <c r="C85" s="123">
        <f t="shared" si="2"/>
        <v>142</v>
      </c>
      <c r="D85" s="14">
        <v>-0.1096459</v>
      </c>
      <c r="E85" s="14">
        <v>1.1231609</v>
      </c>
      <c r="F85" s="14">
        <v>-5.9087460000000001E-2</v>
      </c>
      <c r="G85" s="14">
        <v>-1.277671E-2</v>
      </c>
      <c r="H85" s="14">
        <v>-0.55698168000000003</v>
      </c>
      <c r="I85" s="14">
        <v>0.39928683999999998</v>
      </c>
      <c r="L85" s="3">
        <v>40117</v>
      </c>
      <c r="M85" s="227">
        <v>-2.4376700000000001E-2</v>
      </c>
      <c r="N85" s="227">
        <v>-2.2563E-2</v>
      </c>
      <c r="O85" s="227">
        <v>-2.2375300000000001E-2</v>
      </c>
      <c r="P85" s="227">
        <v>-2.3281023001031822E-2</v>
      </c>
      <c r="Q85" s="227">
        <v>-2.3174262335859536E-2</v>
      </c>
      <c r="R85" s="227">
        <v>-1.6517199999999999E-2</v>
      </c>
      <c r="S85" s="227">
        <v>-1.20079E-2</v>
      </c>
      <c r="T85" s="227">
        <f>M85-D85*'Stata input'!K146-E85*'Stata input'!L146-F85*'Stata input'!M146-G85*'Stata input'!N146-H85*'Stata input'!O146-I85*'Stata input'!P146-J85*'Stata input'!Q146</f>
        <v>-1.0633327049311211E-2</v>
      </c>
    </row>
    <row r="86" spans="2:20" x14ac:dyDescent="0.25">
      <c r="B86" s="127">
        <v>40147</v>
      </c>
      <c r="C86" s="128">
        <f t="shared" si="2"/>
        <v>143</v>
      </c>
      <c r="D86" s="129">
        <v>-0.11865738000000001</v>
      </c>
      <c r="E86" s="129">
        <v>1.120298</v>
      </c>
      <c r="F86" s="129">
        <v>-7.2238930000000007E-2</v>
      </c>
      <c r="G86" s="129">
        <v>-4.3822499999999999E-3</v>
      </c>
      <c r="H86" s="129">
        <v>-0.55728677000000004</v>
      </c>
      <c r="I86" s="129">
        <v>0.40807454999999998</v>
      </c>
      <c r="J86" s="129"/>
      <c r="L86" s="127">
        <v>40147</v>
      </c>
      <c r="M86" s="226">
        <v>2.5122200000000001E-2</v>
      </c>
      <c r="N86" s="226">
        <v>2.3574500000000002E-2</v>
      </c>
      <c r="O86" s="226">
        <v>2.3745100000000002E-2</v>
      </c>
      <c r="P86" s="226">
        <v>2.4099129101231392E-2</v>
      </c>
      <c r="Q86" s="226">
        <v>2.4193835787042452E-2</v>
      </c>
      <c r="R86" s="226">
        <v>9.6433999999999999E-3</v>
      </c>
      <c r="S86" s="226">
        <v>1.3638900000000001E-2</v>
      </c>
      <c r="T86" s="226">
        <f>M86-D86*'Stata input'!K147-E86*'Stata input'!L147-F86*'Stata input'!M147-G86*'Stata input'!N147-H86*'Stata input'!O147-I86*'Stata input'!P147-J86*'Stata input'!Q147</f>
        <v>1.1359858670670419E-2</v>
      </c>
    </row>
    <row r="87" spans="2:20" x14ac:dyDescent="0.25">
      <c r="B87" s="125">
        <v>40178</v>
      </c>
      <c r="C87" s="126">
        <f t="shared" si="2"/>
        <v>144</v>
      </c>
      <c r="D87" s="101">
        <v>-0.13020823000000001</v>
      </c>
      <c r="E87" s="101">
        <v>1.1354035</v>
      </c>
      <c r="F87" s="101">
        <v>-7.9258060000000005E-2</v>
      </c>
      <c r="G87" s="101">
        <v>1.077083E-2</v>
      </c>
      <c r="H87" s="101">
        <v>-0.57269475999999997</v>
      </c>
      <c r="I87" s="101">
        <v>0.41522683999999999</v>
      </c>
      <c r="J87" s="101"/>
      <c r="L87" s="125">
        <v>40178</v>
      </c>
      <c r="M87" s="228">
        <v>1.6241100000000001E-2</v>
      </c>
      <c r="N87" s="228">
        <v>2.1966699999999999E-2</v>
      </c>
      <c r="O87" s="228">
        <v>2.1989399999999999E-2</v>
      </c>
      <c r="P87" s="228">
        <v>1.9884860282880838E-2</v>
      </c>
      <c r="Q87" s="228">
        <v>1.989745224484122E-2</v>
      </c>
      <c r="R87" s="228">
        <v>3.2627900000000001E-2</v>
      </c>
      <c r="S87" s="228">
        <v>3.3166800000000003E-2</v>
      </c>
      <c r="T87" s="228">
        <f>M87-D87*'Stata input'!K148-E87*'Stata input'!L148-F87*'Stata input'!M148-G87*'Stata input'!N148-H87*'Stata input'!O148-I87*'Stata input'!P148-J87*'Stata input'!Q148</f>
        <v>3.6867432694180947E-2</v>
      </c>
    </row>
    <row r="88" spans="2:20" x14ac:dyDescent="0.25">
      <c r="B88" s="127">
        <v>40209</v>
      </c>
      <c r="C88" s="128">
        <f t="shared" si="2"/>
        <v>145</v>
      </c>
      <c r="D88" s="129">
        <v>-5.5798439999999998E-2</v>
      </c>
      <c r="E88" s="129">
        <v>0.96011497000000001</v>
      </c>
      <c r="F88" s="129">
        <v>-8.6746980000000001E-2</v>
      </c>
      <c r="G88" s="129">
        <v>-7.6896939999999997E-2</v>
      </c>
      <c r="H88" s="129">
        <v>-0.41661534</v>
      </c>
      <c r="I88" s="129">
        <v>0.43881524</v>
      </c>
      <c r="J88" s="129"/>
      <c r="L88" s="127">
        <v>40209</v>
      </c>
      <c r="M88" s="226">
        <v>-1.05554E-2</v>
      </c>
      <c r="N88" s="226">
        <v>-1.81551E-2</v>
      </c>
      <c r="O88" s="226">
        <v>-1.8027999999999999E-2</v>
      </c>
      <c r="P88" s="226">
        <v>-1.4676816300963706E-2</v>
      </c>
      <c r="Q88" s="226">
        <v>-1.4606290345465291E-2</v>
      </c>
      <c r="R88" s="226">
        <v>-1.00156E-2</v>
      </c>
      <c r="S88" s="226">
        <v>-6.8237999999999997E-3</v>
      </c>
      <c r="T88" s="226">
        <f>M88-D88*'Stata input'!K149-E88*'Stata input'!L149-F88*'Stata input'!M149-G88*'Stata input'!N149-H88*'Stata input'!O149-I88*'Stata input'!P149-J88*'Stata input'!Q149</f>
        <v>1.5961993346470566E-3</v>
      </c>
    </row>
    <row r="89" spans="2:20" x14ac:dyDescent="0.25">
      <c r="B89" s="3">
        <v>40237</v>
      </c>
      <c r="C89" s="123">
        <f t="shared" si="2"/>
        <v>146</v>
      </c>
      <c r="D89" s="14">
        <v>-7.7352249999999997E-2</v>
      </c>
      <c r="E89" s="14">
        <v>0.93978105000000001</v>
      </c>
      <c r="F89" s="14">
        <v>-0.10052068</v>
      </c>
      <c r="G89" s="14">
        <v>-7.6644879999999999E-2</v>
      </c>
      <c r="H89" s="14">
        <v>-0.39065638000000003</v>
      </c>
      <c r="I89" s="14">
        <v>0.44747840999999999</v>
      </c>
      <c r="L89" s="3">
        <v>40237</v>
      </c>
      <c r="M89" s="227">
        <v>-5.5360000000000001E-4</v>
      </c>
      <c r="N89" s="227">
        <v>1.40491E-2</v>
      </c>
      <c r="O89" s="227">
        <v>1.4231799999999999E-2</v>
      </c>
      <c r="P89" s="227">
        <v>7.7539029878182387E-3</v>
      </c>
      <c r="Q89" s="227">
        <v>7.8523732114923993E-3</v>
      </c>
      <c r="R89" s="227">
        <v>-9.6144000000000004E-3</v>
      </c>
      <c r="S89" s="227">
        <v>-5.4339999999999996E-3</v>
      </c>
      <c r="T89" s="227">
        <f>M89-D89*'Stata input'!K150-E89*'Stata input'!L150-F89*'Stata input'!M150-G89*'Stata input'!N150-H89*'Stata input'!O150-I89*'Stata input'!P150-J89*'Stata input'!Q150</f>
        <v>2.3661094336182393E-3</v>
      </c>
    </row>
    <row r="90" spans="2:20" x14ac:dyDescent="0.25">
      <c r="B90" s="127">
        <v>40268</v>
      </c>
      <c r="C90" s="128">
        <f t="shared" si="2"/>
        <v>147</v>
      </c>
      <c r="D90" s="129">
        <v>-7.6188619999999999E-2</v>
      </c>
      <c r="E90" s="129">
        <v>0.94207982000000001</v>
      </c>
      <c r="F90" s="129">
        <v>-0.10939040999999999</v>
      </c>
      <c r="G90" s="129">
        <v>-7.2491860000000005E-2</v>
      </c>
      <c r="H90" s="129">
        <v>-0.39597779999999999</v>
      </c>
      <c r="I90" s="129">
        <v>0.45153555000000001</v>
      </c>
      <c r="J90" s="129"/>
      <c r="L90" s="127">
        <v>40268</v>
      </c>
      <c r="M90" s="226">
        <v>4.4472699999999997E-2</v>
      </c>
      <c r="N90" s="226">
        <v>4.4581799999999998E-2</v>
      </c>
      <c r="O90" s="226">
        <v>4.5056800000000001E-2</v>
      </c>
      <c r="P90" s="226">
        <v>4.4589268203463449E-2</v>
      </c>
      <c r="Q90" s="226">
        <v>4.4843750591783374E-2</v>
      </c>
      <c r="R90" s="226">
        <v>3.1881899999999998E-2</v>
      </c>
      <c r="S90" s="226">
        <v>4.24789E-2</v>
      </c>
      <c r="T90" s="226">
        <f>M90-D90*'Stata input'!K151-E90*'Stata input'!L151-F90*'Stata input'!M151-G90*'Stata input'!N151-H90*'Stata input'!O151-I90*'Stata input'!P151-J90*'Stata input'!Q151</f>
        <v>3.7168108767291652E-2</v>
      </c>
    </row>
    <row r="91" spans="2:20" x14ac:dyDescent="0.25">
      <c r="B91" s="3">
        <v>40298</v>
      </c>
      <c r="C91" s="123">
        <f t="shared" si="2"/>
        <v>148</v>
      </c>
      <c r="D91" s="14">
        <v>-3.757713E-2</v>
      </c>
      <c r="E91" s="14">
        <v>0.82314401000000004</v>
      </c>
      <c r="F91" s="14">
        <v>-0.11753304000000001</v>
      </c>
      <c r="G91" s="14">
        <v>-0.14180471</v>
      </c>
      <c r="H91" s="14">
        <v>-0.26450179000000001</v>
      </c>
      <c r="I91" s="14">
        <v>0.49511164000000002</v>
      </c>
      <c r="L91" s="3">
        <v>40298</v>
      </c>
      <c r="M91" s="227">
        <v>-7.0864999999999999E-3</v>
      </c>
      <c r="N91" s="227">
        <v>4.1589000000000001E-3</v>
      </c>
      <c r="O91" s="227">
        <v>4.2062999999999996E-3</v>
      </c>
      <c r="P91" s="227">
        <v>-4.2729302336633017E-4</v>
      </c>
      <c r="Q91" s="227">
        <v>-4.0056490980697277E-4</v>
      </c>
      <c r="R91" s="227">
        <v>2.2919999999999999E-4</v>
      </c>
      <c r="S91" s="227">
        <v>1.3021E-3</v>
      </c>
      <c r="T91" s="227">
        <f>M91-D91*'Stata input'!K152-E91*'Stata input'!L152-F91*'Stata input'!M152-G91*'Stata input'!N152-H91*'Stata input'!O152-I91*'Stata input'!P152-J91*'Stata input'!Q152</f>
        <v>7.288611831897886E-3</v>
      </c>
    </row>
    <row r="92" spans="2:20" x14ac:dyDescent="0.25">
      <c r="B92" s="127">
        <v>40329</v>
      </c>
      <c r="C92" s="128">
        <f t="shared" si="2"/>
        <v>149</v>
      </c>
      <c r="D92" s="129">
        <v>-3.0618869999999999E-2</v>
      </c>
      <c r="E92" s="129">
        <v>0.83942720999999998</v>
      </c>
      <c r="F92" s="129">
        <v>-0.13974457000000001</v>
      </c>
      <c r="G92" s="129">
        <v>-0.15120705000000001</v>
      </c>
      <c r="H92" s="129">
        <v>-0.27252907999999998</v>
      </c>
      <c r="I92" s="129">
        <v>0.52245527000000003</v>
      </c>
      <c r="J92" s="129"/>
      <c r="L92" s="127">
        <v>40329</v>
      </c>
      <c r="M92" s="226">
        <v>1.0280600000000001E-2</v>
      </c>
      <c r="N92" s="226">
        <v>-3.2816199999999997E-2</v>
      </c>
      <c r="O92" s="226">
        <v>-3.2765099999999998E-2</v>
      </c>
      <c r="P92" s="226">
        <v>-1.4847356757347581E-2</v>
      </c>
      <c r="Q92" s="226">
        <v>-1.4817955107003638E-2</v>
      </c>
      <c r="R92" s="226">
        <v>-4.9161999999999999E-3</v>
      </c>
      <c r="S92" s="226">
        <v>-3.8398999999999998E-3</v>
      </c>
      <c r="T92" s="226">
        <f>M92-D92*'Stata input'!K153-E92*'Stata input'!L153-F92*'Stata input'!M153-G92*'Stata input'!N153-H92*'Stata input'!O153-I92*'Stata input'!P153-J92*'Stata input'!Q153</f>
        <v>-1.1191927077535344E-3</v>
      </c>
    </row>
    <row r="93" spans="2:20" x14ac:dyDescent="0.25">
      <c r="B93" s="3">
        <v>40359</v>
      </c>
      <c r="C93" s="123">
        <f t="shared" si="2"/>
        <v>150</v>
      </c>
      <c r="D93" s="14">
        <v>-4.7215340000000001E-2</v>
      </c>
      <c r="E93" s="14">
        <v>0.84901934999999995</v>
      </c>
      <c r="F93" s="14">
        <v>-0.12593608000000001</v>
      </c>
      <c r="G93" s="14">
        <v>-0.14312564999999999</v>
      </c>
      <c r="H93" s="14">
        <v>-0.27578316000000003</v>
      </c>
      <c r="I93" s="14">
        <v>0.51672006000000004</v>
      </c>
      <c r="L93" s="3">
        <v>40359</v>
      </c>
      <c r="M93" s="227">
        <v>-1.0888500000000001E-2</v>
      </c>
      <c r="N93" s="227">
        <v>-2.08191E-2</v>
      </c>
      <c r="O93" s="227">
        <v>-2.0791199999999999E-2</v>
      </c>
      <c r="P93" s="227">
        <v>-1.5977717788819207E-2</v>
      </c>
      <c r="Q93" s="227">
        <v>-1.5963415629934641E-2</v>
      </c>
      <c r="R93" s="227">
        <v>1.9571999999999999E-2</v>
      </c>
      <c r="S93" s="227">
        <v>2.0158300000000001E-2</v>
      </c>
      <c r="T93" s="227">
        <f>M93-D93*'Stata input'!K154-E93*'Stata input'!L154-F93*'Stata input'!M154-G93*'Stata input'!N154-H93*'Stata input'!O154-I93*'Stata input'!P154-J93*'Stata input'!Q154</f>
        <v>2.6627110158716986E-2</v>
      </c>
    </row>
    <row r="94" spans="2:20" x14ac:dyDescent="0.25">
      <c r="B94" s="127">
        <v>40390</v>
      </c>
      <c r="C94" s="128">
        <f t="shared" si="2"/>
        <v>151</v>
      </c>
      <c r="D94" s="129">
        <v>-6.7385509999999996E-2</v>
      </c>
      <c r="E94" s="129">
        <v>0.72497964999999998</v>
      </c>
      <c r="F94" s="129">
        <v>-9.0814480000000003E-2</v>
      </c>
      <c r="G94" s="129">
        <v>-0.15063824000000001</v>
      </c>
      <c r="H94" s="129">
        <v>-0.15554778</v>
      </c>
      <c r="I94" s="129">
        <v>0.50821987000000002</v>
      </c>
      <c r="J94" s="129"/>
      <c r="L94" s="127">
        <v>40390</v>
      </c>
      <c r="M94" s="226">
        <v>1.2855E-3</v>
      </c>
      <c r="N94" s="226">
        <v>3.0256600000000002E-2</v>
      </c>
      <c r="O94" s="226">
        <v>3.0363100000000001E-2</v>
      </c>
      <c r="P94" s="226">
        <v>1.5221486121624281E-2</v>
      </c>
      <c r="Q94" s="226">
        <v>1.5272523405456366E-2</v>
      </c>
      <c r="R94" s="226">
        <v>3.9214000000000002E-3</v>
      </c>
      <c r="S94" s="226">
        <v>6.2509999999999996E-3</v>
      </c>
      <c r="T94" s="226">
        <f>M94-D94*'Stata input'!K155-E94*'Stata input'!L155-F94*'Stata input'!M155-G94*'Stata input'!N155-H94*'Stata input'!O155-I94*'Stata input'!P155-J94*'Stata input'!Q155</f>
        <v>4.4519394559374894E-3</v>
      </c>
    </row>
    <row r="95" spans="2:20" x14ac:dyDescent="0.25">
      <c r="B95" s="3">
        <v>40421</v>
      </c>
      <c r="C95" s="123">
        <f t="shared" si="2"/>
        <v>152</v>
      </c>
      <c r="D95" s="14">
        <v>-7.5246960000000002E-2</v>
      </c>
      <c r="E95" s="14">
        <v>0.73582431999999998</v>
      </c>
      <c r="F95" s="14">
        <v>-8.7684070000000003E-2</v>
      </c>
      <c r="G95" s="14">
        <v>-0.14688119999999999</v>
      </c>
      <c r="H95" s="14">
        <v>-0.16487052999999999</v>
      </c>
      <c r="I95" s="14">
        <v>0.50564549999999997</v>
      </c>
      <c r="L95" s="3">
        <v>40421</v>
      </c>
      <c r="M95" s="227">
        <v>1.52944E-2</v>
      </c>
      <c r="N95" s="227">
        <v>-4.0406000000000001E-3</v>
      </c>
      <c r="O95" s="227">
        <v>-3.6925E-3</v>
      </c>
      <c r="P95" s="227">
        <v>5.7880526876693383E-3</v>
      </c>
      <c r="Q95" s="227">
        <v>5.9580064797421194E-3</v>
      </c>
      <c r="R95" s="227">
        <v>2.01993E-2</v>
      </c>
      <c r="S95" s="227">
        <v>2.7858600000000001E-2</v>
      </c>
      <c r="T95" s="227">
        <f>M95-D95*'Stata input'!K156-E95*'Stata input'!L156-F95*'Stata input'!M156-G95*'Stata input'!N156-H95*'Stata input'!O156-I95*'Stata input'!P156-J95*'Stata input'!Q156</f>
        <v>3.343239307584045E-2</v>
      </c>
    </row>
    <row r="96" spans="2:20" x14ac:dyDescent="0.25">
      <c r="B96" s="127">
        <v>40451</v>
      </c>
      <c r="C96" s="128">
        <f t="shared" si="2"/>
        <v>153</v>
      </c>
      <c r="D96" s="129">
        <v>-7.4816240000000006E-2</v>
      </c>
      <c r="E96" s="129">
        <v>0.65235578000000005</v>
      </c>
      <c r="F96" s="129">
        <v>-8.2666749999999997E-2</v>
      </c>
      <c r="G96" s="129">
        <v>-0.14805531</v>
      </c>
      <c r="H96" s="129">
        <v>-8.4885589999999997E-2</v>
      </c>
      <c r="I96" s="129">
        <v>0.50376195000000001</v>
      </c>
      <c r="J96" s="129"/>
      <c r="L96" s="127">
        <v>40451</v>
      </c>
      <c r="M96" s="226">
        <v>8.5930000000000002E-4</v>
      </c>
      <c r="N96" s="226">
        <v>3.3784300000000003E-2</v>
      </c>
      <c r="O96" s="226">
        <v>3.40069E-2</v>
      </c>
      <c r="P96" s="226">
        <v>1.6206736320050555E-2</v>
      </c>
      <c r="Q96" s="226">
        <v>1.631059424685441E-2</v>
      </c>
      <c r="R96" s="226">
        <v>-6.1142999999999996E-3</v>
      </c>
      <c r="S96" s="226">
        <v>-5.8029999999999996E-4</v>
      </c>
      <c r="T96" s="226">
        <f>M96-D96*'Stata input'!K157-E96*'Stata input'!L157-F96*'Stata input'!M157-G96*'Stata input'!N157-H96*'Stata input'!O157-I96*'Stata input'!P157-J96*'Stata input'!Q157</f>
        <v>-3.7480460325708537E-3</v>
      </c>
    </row>
    <row r="97" spans="2:20" x14ac:dyDescent="0.25">
      <c r="B97" s="3">
        <v>40482</v>
      </c>
      <c r="C97" s="123">
        <f t="shared" si="2"/>
        <v>154</v>
      </c>
      <c r="D97" s="14">
        <v>-7.0393890000000001E-2</v>
      </c>
      <c r="E97" s="14">
        <v>0.64606847999999995</v>
      </c>
      <c r="F97" s="14">
        <v>-8.262891E-2</v>
      </c>
      <c r="G97" s="14">
        <v>-0.15027990999999999</v>
      </c>
      <c r="H97" s="14">
        <v>-8.1003699999999998E-2</v>
      </c>
      <c r="I97" s="14">
        <v>0.50717497</v>
      </c>
      <c r="L97" s="3">
        <v>40482</v>
      </c>
      <c r="M97" s="227">
        <v>3.12237E-2</v>
      </c>
      <c r="N97" s="227">
        <v>2.4764399999999999E-2</v>
      </c>
      <c r="O97" s="227">
        <v>2.4975600000000001E-2</v>
      </c>
      <c r="P97" s="227">
        <v>2.7926851048774227E-2</v>
      </c>
      <c r="Q97" s="227">
        <v>2.8028722242447887E-2</v>
      </c>
      <c r="R97" s="227">
        <v>2.1562100000000001E-2</v>
      </c>
      <c r="S97" s="227">
        <v>2.69585E-2</v>
      </c>
      <c r="T97" s="227">
        <f>M97-D97*'Stata input'!K158-E97*'Stata input'!L158-F97*'Stata input'!M158-G97*'Stata input'!N158-H97*'Stata input'!O158-I97*'Stata input'!P158-J97*'Stata input'!Q158</f>
        <v>2.3843624027543017E-2</v>
      </c>
    </row>
    <row r="98" spans="2:20" x14ac:dyDescent="0.25">
      <c r="B98" s="127">
        <v>40512</v>
      </c>
      <c r="C98" s="128">
        <f t="shared" si="2"/>
        <v>155</v>
      </c>
      <c r="D98" s="129">
        <v>-8.7174760000000004E-2</v>
      </c>
      <c r="E98" s="129">
        <v>0.67944950999999998</v>
      </c>
      <c r="F98" s="129">
        <v>-6.1301139999999997E-2</v>
      </c>
      <c r="G98" s="129">
        <v>-0.13490657</v>
      </c>
      <c r="H98" s="129">
        <v>-0.11264243</v>
      </c>
      <c r="I98" s="129">
        <v>0.49775285000000002</v>
      </c>
      <c r="J98" s="129"/>
      <c r="L98" s="127">
        <v>40512</v>
      </c>
      <c r="M98" s="226">
        <v>9.3734000000000005E-3</v>
      </c>
      <c r="N98" s="226">
        <v>-1.21271E-2</v>
      </c>
      <c r="O98" s="226">
        <v>-1.15776E-2</v>
      </c>
      <c r="P98" s="226">
        <v>-1.4609264585924327E-3</v>
      </c>
      <c r="Q98" s="226">
        <v>-1.180114633273591E-3</v>
      </c>
      <c r="R98" s="226">
        <v>-8.1778000000000007E-3</v>
      </c>
      <c r="S98" s="226">
        <v>5.7723000000000002E-3</v>
      </c>
      <c r="T98" s="226">
        <f>M98-D98*'Stata input'!K159-E98*'Stata input'!L159-F98*'Stata input'!M159-G98*'Stata input'!N159-H98*'Stata input'!O159-I98*'Stata input'!P159-J98*'Stata input'!Q159</f>
        <v>5.5092220513084204E-3</v>
      </c>
    </row>
    <row r="99" spans="2:20" x14ac:dyDescent="0.25">
      <c r="B99" s="125">
        <v>40543</v>
      </c>
      <c r="C99" s="126">
        <f t="shared" si="2"/>
        <v>156</v>
      </c>
      <c r="D99" s="101">
        <v>-9.2129610000000001E-2</v>
      </c>
      <c r="E99" s="101">
        <v>0.65718652</v>
      </c>
      <c r="F99" s="101">
        <v>-5.7138719999999997E-2</v>
      </c>
      <c r="G99" s="101">
        <v>-0.13224917</v>
      </c>
      <c r="H99" s="101">
        <v>-9.9180690000000002E-2</v>
      </c>
      <c r="I99" s="101">
        <v>0.49241404</v>
      </c>
      <c r="J99" s="101"/>
      <c r="L99" s="125">
        <v>40543</v>
      </c>
      <c r="M99" s="228">
        <v>-1.53966E-2</v>
      </c>
      <c r="N99" s="228">
        <v>2.5619800000000002E-2</v>
      </c>
      <c r="O99" s="228">
        <v>2.5663200000000001E-2</v>
      </c>
      <c r="P99" s="228">
        <v>4.9709338098338531E-3</v>
      </c>
      <c r="Q99" s="228">
        <v>4.9920417555308697E-3</v>
      </c>
      <c r="R99" s="228">
        <v>3.503E-3</v>
      </c>
      <c r="S99" s="228">
        <v>4.5957999999999997E-3</v>
      </c>
      <c r="T99" s="228">
        <f>M99-D99*'Stata input'!K160-E99*'Stata input'!L160-F99*'Stata input'!M160-G99*'Stata input'!N160-H99*'Stata input'!O160-I99*'Stata input'!P160-J99*'Stata input'!Q160</f>
        <v>1.2658989287082981E-2</v>
      </c>
    </row>
    <row r="100" spans="2:20" x14ac:dyDescent="0.25">
      <c r="B100" s="127">
        <v>40574</v>
      </c>
      <c r="C100" s="128">
        <f t="shared" si="2"/>
        <v>157</v>
      </c>
      <c r="D100" s="129">
        <v>-0.1000665</v>
      </c>
      <c r="E100" s="129">
        <v>0.61864825999999995</v>
      </c>
      <c r="F100" s="129">
        <v>-6.6080440000000004E-2</v>
      </c>
      <c r="G100" s="129">
        <v>-0.13618389</v>
      </c>
      <c r="H100" s="129">
        <v>-6.5416299999999997E-2</v>
      </c>
      <c r="I100" s="129">
        <v>0.49234938</v>
      </c>
      <c r="J100" s="129"/>
      <c r="L100" s="127">
        <v>40574</v>
      </c>
      <c r="M100" s="226">
        <v>9.4178999999999999E-3</v>
      </c>
      <c r="N100" s="226">
        <v>8.7795000000000008E-3</v>
      </c>
      <c r="O100" s="226">
        <v>8.3634E-3</v>
      </c>
      <c r="P100" s="226">
        <v>9.0151858410938979E-3</v>
      </c>
      <c r="Q100" s="226">
        <v>8.8039082304686954E-3</v>
      </c>
      <c r="R100" s="226">
        <v>1.8572100000000001E-2</v>
      </c>
      <c r="S100" s="226">
        <v>6.0286999999999997E-3</v>
      </c>
      <c r="T100" s="226">
        <f>M100-D100*'Stata input'!K161-E100*'Stata input'!L161-F100*'Stata input'!M161-G100*'Stata input'!N161-H100*'Stata input'!O161-I100*'Stata input'!P161-J100*'Stata input'!Q161</f>
        <v>2.7129701777511808E-3</v>
      </c>
    </row>
    <row r="101" spans="2:20" x14ac:dyDescent="0.25">
      <c r="B101" s="3">
        <v>40602</v>
      </c>
      <c r="C101" s="123">
        <f t="shared" si="2"/>
        <v>158</v>
      </c>
      <c r="D101" s="14">
        <v>-9.7846939999999993E-2</v>
      </c>
      <c r="E101" s="14">
        <v>0.62278544999999996</v>
      </c>
      <c r="F101" s="14">
        <v>-6.6771960000000005E-2</v>
      </c>
      <c r="G101" s="14">
        <v>-0.13610022999999999</v>
      </c>
      <c r="H101" s="14">
        <v>-6.9952139999999996E-2</v>
      </c>
      <c r="I101" s="14">
        <v>0.49061276999999998</v>
      </c>
      <c r="L101" s="3">
        <v>40602</v>
      </c>
      <c r="M101" s="227">
        <v>-1.03169E-2</v>
      </c>
      <c r="N101" s="227">
        <v>1.15666E-2</v>
      </c>
      <c r="O101" s="227">
        <v>1.14544E-2</v>
      </c>
      <c r="P101" s="227">
        <v>7.9480935857319593E-4</v>
      </c>
      <c r="Q101" s="227">
        <v>7.3880044739271615E-4</v>
      </c>
      <c r="R101" s="227">
        <v>-1.6410999999999999E-3</v>
      </c>
      <c r="S101" s="227">
        <v>-4.6996E-3</v>
      </c>
      <c r="T101" s="227">
        <f>M101-D101*'Stata input'!K162-E101*'Stata input'!L162-F101*'Stata input'!M162-G101*'Stata input'!N162-H101*'Stata input'!O162-I101*'Stata input'!P162-J101*'Stata input'!Q162</f>
        <v>-3.3217819805499487E-3</v>
      </c>
    </row>
    <row r="102" spans="2:20" x14ac:dyDescent="0.25">
      <c r="B102" s="127">
        <v>40633</v>
      </c>
      <c r="C102" s="128">
        <f t="shared" si="2"/>
        <v>159</v>
      </c>
      <c r="D102" s="129">
        <v>-9.693483E-2</v>
      </c>
      <c r="E102" s="129">
        <v>0.62418952000000005</v>
      </c>
      <c r="F102" s="129">
        <v>-6.6263740000000002E-2</v>
      </c>
      <c r="G102" s="129">
        <v>-0.13804930000000001</v>
      </c>
      <c r="H102" s="129">
        <v>-6.7479629999999999E-2</v>
      </c>
      <c r="I102" s="129">
        <v>0.48825995</v>
      </c>
      <c r="J102" s="129"/>
      <c r="L102" s="127">
        <v>40633</v>
      </c>
      <c r="M102" s="226">
        <v>-9.5017999999999995E-3</v>
      </c>
      <c r="N102" s="226">
        <v>-3.9810999999999996E-3</v>
      </c>
      <c r="O102" s="226">
        <v>-3.9045999999999998E-3</v>
      </c>
      <c r="P102" s="226">
        <v>-6.9497426164797892E-3</v>
      </c>
      <c r="Q102" s="226">
        <v>-6.910614853361508E-3</v>
      </c>
      <c r="R102" s="226">
        <v>-1.8408799999999999E-2</v>
      </c>
      <c r="S102" s="226">
        <v>-1.63219E-2</v>
      </c>
      <c r="T102" s="226">
        <f>M102-D102*'Stata input'!K163-E102*'Stata input'!L163-F102*'Stata input'!M163-G102*'Stata input'!N163-H102*'Stata input'!O163-I102*'Stata input'!P163-J102*'Stata input'!Q163</f>
        <v>-1.9969290962727024E-2</v>
      </c>
    </row>
    <row r="103" spans="2:20" x14ac:dyDescent="0.25">
      <c r="B103" s="3">
        <v>40663</v>
      </c>
      <c r="C103" s="123">
        <f t="shared" si="2"/>
        <v>160</v>
      </c>
      <c r="D103" s="14">
        <v>-0.11066953</v>
      </c>
      <c r="E103" s="14">
        <v>0.60219509000000004</v>
      </c>
      <c r="F103" s="14">
        <v>-5.1392739999999999E-2</v>
      </c>
      <c r="G103" s="14">
        <v>-0.12712385000000001</v>
      </c>
      <c r="H103" s="14">
        <v>-6.1595789999999997E-2</v>
      </c>
      <c r="I103" s="14">
        <v>0.48966842999999999</v>
      </c>
      <c r="L103" s="3">
        <v>40663</v>
      </c>
      <c r="M103" s="227">
        <v>-1.0445899999999999E-2</v>
      </c>
      <c r="N103" s="227">
        <v>1.28019E-2</v>
      </c>
      <c r="O103" s="227">
        <v>1.29134E-2</v>
      </c>
      <c r="P103" s="227">
        <v>1.0836534391584982E-3</v>
      </c>
      <c r="Q103" s="227">
        <v>1.1387238649797002E-3</v>
      </c>
      <c r="R103" s="227">
        <v>-3.6616000000000001E-3</v>
      </c>
      <c r="S103" s="227">
        <v>-2.2220000000000001E-4</v>
      </c>
      <c r="T103" s="227">
        <f>M103-D103*'Stata input'!K164-E103*'Stata input'!L164-F103*'Stata input'!M164-G103*'Stata input'!N164-H103*'Stata input'!O164-I103*'Stata input'!P164-J103*'Stata input'!Q164</f>
        <v>-1.4681114851289086E-3</v>
      </c>
    </row>
    <row r="104" spans="2:20" x14ac:dyDescent="0.25">
      <c r="B104" s="127">
        <v>40694</v>
      </c>
      <c r="C104" s="128">
        <f t="shared" si="2"/>
        <v>161</v>
      </c>
      <c r="D104" s="129">
        <v>-0.15153771999999999</v>
      </c>
      <c r="E104" s="129">
        <v>0.57939045</v>
      </c>
      <c r="F104" s="129">
        <v>-3.0476710000000001E-2</v>
      </c>
      <c r="G104" s="129">
        <v>-0.11339423999999999</v>
      </c>
      <c r="H104" s="129">
        <v>-4.9274169999999999E-2</v>
      </c>
      <c r="I104" s="129">
        <v>0.49376688000000002</v>
      </c>
      <c r="J104" s="129"/>
      <c r="L104" s="127">
        <v>40694</v>
      </c>
      <c r="M104" s="226">
        <v>9.5358000000000005E-3</v>
      </c>
      <c r="N104" s="226">
        <v>6.5340000000000005E-4</v>
      </c>
      <c r="O104" s="226">
        <v>6.3579999999999995E-4</v>
      </c>
      <c r="P104" s="226">
        <v>5.1563522593264001E-3</v>
      </c>
      <c r="Q104" s="226">
        <v>5.1474889173359619E-3</v>
      </c>
      <c r="R104" s="226">
        <v>1.9622000000000001E-2</v>
      </c>
      <c r="S104" s="226">
        <v>1.9087099999999999E-2</v>
      </c>
      <c r="T104" s="226">
        <f>M104-D104*'Stata input'!K165-E104*'Stata input'!L165-F104*'Stata input'!M165-G104*'Stata input'!N165-H104*'Stata input'!O165-I104*'Stata input'!P165-J104*'Stata input'!Q165</f>
        <v>2.0345974906310103E-2</v>
      </c>
    </row>
    <row r="105" spans="2:20" x14ac:dyDescent="0.25">
      <c r="B105" s="3">
        <v>40724</v>
      </c>
      <c r="C105" s="123">
        <f t="shared" si="2"/>
        <v>162</v>
      </c>
      <c r="D105" s="14">
        <v>-0.15903935</v>
      </c>
      <c r="E105" s="14">
        <v>0.55310104000000004</v>
      </c>
      <c r="F105" s="14">
        <v>-5.8367999999999996E-3</v>
      </c>
      <c r="G105" s="14">
        <v>-0.11918466</v>
      </c>
      <c r="H105" s="14">
        <v>-2.1235509999999999E-2</v>
      </c>
      <c r="I105" s="14">
        <v>0.49059715999999998</v>
      </c>
      <c r="L105" s="3">
        <v>40724</v>
      </c>
      <c r="M105" s="227">
        <v>-1.9283999999999999E-2</v>
      </c>
      <c r="N105" s="227">
        <v>-1.8692299999999998E-2</v>
      </c>
      <c r="O105" s="227">
        <v>-1.8591199999999999E-2</v>
      </c>
      <c r="P105" s="227">
        <v>-1.9057086546101047E-2</v>
      </c>
      <c r="Q105" s="227">
        <v>-1.9004094212517871E-2</v>
      </c>
      <c r="R105" s="227">
        <v>-2.57866E-2</v>
      </c>
      <c r="S105" s="227">
        <v>-2.2963399999999998E-2</v>
      </c>
      <c r="T105" s="227">
        <f>M105-D105*'Stata input'!K166-E105*'Stata input'!L166-F105*'Stata input'!M166-G105*'Stata input'!N166-H105*'Stata input'!O166-I105*'Stata input'!P166-J105*'Stata input'!Q166</f>
        <v>-2.441532480939165E-2</v>
      </c>
    </row>
    <row r="106" spans="2:20" x14ac:dyDescent="0.25">
      <c r="B106" s="127">
        <v>40755</v>
      </c>
      <c r="C106" s="128">
        <f t="shared" si="2"/>
        <v>163</v>
      </c>
      <c r="D106" s="129">
        <v>-0.16956010999999999</v>
      </c>
      <c r="E106" s="129">
        <v>0.54146114999999995</v>
      </c>
      <c r="F106" s="129">
        <v>1.494242E-2</v>
      </c>
      <c r="G106" s="129">
        <v>-0.11466086</v>
      </c>
      <c r="H106" s="129">
        <v>-2.4098350000000001E-2</v>
      </c>
      <c r="I106" s="129">
        <v>0.48426618999999999</v>
      </c>
      <c r="J106" s="129"/>
      <c r="L106" s="127">
        <v>40755</v>
      </c>
      <c r="M106" s="226">
        <v>-5.2934000000000002E-3</v>
      </c>
      <c r="N106" s="226">
        <v>-1.01221E-2</v>
      </c>
      <c r="O106" s="226">
        <v>-9.7920999999999998E-3</v>
      </c>
      <c r="P106" s="226">
        <v>-7.6455822976223735E-3</v>
      </c>
      <c r="Q106" s="226">
        <v>-7.4775530352395852E-3</v>
      </c>
      <c r="R106" s="226">
        <v>-5.5734000000000001E-3</v>
      </c>
      <c r="S106" s="226">
        <v>3.8141E-3</v>
      </c>
      <c r="T106" s="226">
        <f>M106-D106*'Stata input'!K167-E106*'Stata input'!L167-F106*'Stata input'!M167-G106*'Stata input'!N167-H106*'Stata input'!O167-I106*'Stata input'!P167-J106*'Stata input'!Q167</f>
        <v>3.5595515702042664E-3</v>
      </c>
    </row>
    <row r="107" spans="2:20" x14ac:dyDescent="0.25">
      <c r="B107" s="3">
        <v>40786</v>
      </c>
      <c r="C107" s="123">
        <f t="shared" si="2"/>
        <v>164</v>
      </c>
      <c r="D107" s="14">
        <v>-0.17756907</v>
      </c>
      <c r="E107" s="14">
        <v>0.53395786999999995</v>
      </c>
      <c r="F107" s="14">
        <v>1.291428E-2</v>
      </c>
      <c r="G107" s="14">
        <v>-0.11172927000000001</v>
      </c>
      <c r="H107" s="14">
        <v>-1.3018500000000001E-2</v>
      </c>
      <c r="I107" s="14">
        <v>0.49261890000000003</v>
      </c>
      <c r="L107" s="3">
        <v>40786</v>
      </c>
      <c r="M107" s="227">
        <v>-5.8220500000000001E-2</v>
      </c>
      <c r="N107" s="227">
        <v>-5.05824E-2</v>
      </c>
      <c r="O107" s="227">
        <v>-5.0937799999999998E-2</v>
      </c>
      <c r="P107" s="227">
        <v>-5.4420574360536336E-2</v>
      </c>
      <c r="Q107" s="227">
        <v>-5.4594470147325359E-2</v>
      </c>
      <c r="R107" s="227">
        <v>-4.1462300000000001E-2</v>
      </c>
      <c r="S107" s="227">
        <v>-5.15047E-2</v>
      </c>
      <c r="T107" s="227">
        <f>M107-D107*'Stata input'!K168-E107*'Stata input'!L168-F107*'Stata input'!M168-G107*'Stata input'!N168-H107*'Stata input'!O168-I107*'Stata input'!P168-J107*'Stata input'!Q168</f>
        <v>-4.3805862868801844E-2</v>
      </c>
    </row>
    <row r="108" spans="2:20" x14ac:dyDescent="0.25">
      <c r="B108" s="127">
        <v>40816</v>
      </c>
      <c r="C108" s="128">
        <f t="shared" si="2"/>
        <v>165</v>
      </c>
      <c r="D108" s="129">
        <v>-0.19825108</v>
      </c>
      <c r="E108" s="129">
        <v>0.50090678</v>
      </c>
      <c r="F108" s="129">
        <v>1.504484E-2</v>
      </c>
      <c r="G108" s="129">
        <v>-0.11640787</v>
      </c>
      <c r="H108" s="129">
        <v>3.155115E-2</v>
      </c>
      <c r="I108" s="129">
        <v>0.51825991999999999</v>
      </c>
      <c r="J108" s="129"/>
      <c r="L108" s="127">
        <v>40816</v>
      </c>
      <c r="M108" s="226">
        <v>1.2459E-2</v>
      </c>
      <c r="N108" s="226">
        <v>-2.8157399999999999E-2</v>
      </c>
      <c r="O108" s="226">
        <v>-2.83173E-2</v>
      </c>
      <c r="P108" s="226">
        <v>-4.2437763075843099E-3</v>
      </c>
      <c r="Q108" s="226">
        <v>-4.3089011750502212E-3</v>
      </c>
      <c r="R108" s="226">
        <v>1.4432800000000001E-2</v>
      </c>
      <c r="S108" s="226">
        <v>9.4724000000000006E-3</v>
      </c>
      <c r="T108" s="226">
        <f>M108-D108*'Stata input'!K169-E108*'Stata input'!L169-F108*'Stata input'!M169-G108*'Stata input'!N169-H108*'Stata input'!O169-I108*'Stata input'!P169-J108*'Stata input'!Q169</f>
        <v>2.2715247437132838E-2</v>
      </c>
    </row>
    <row r="109" spans="2:20" x14ac:dyDescent="0.25">
      <c r="B109" s="3">
        <v>40847</v>
      </c>
      <c r="C109" s="123">
        <f t="shared" si="2"/>
        <v>166</v>
      </c>
      <c r="D109" s="14">
        <v>-0.18799199</v>
      </c>
      <c r="E109" s="14">
        <v>0.51619994000000002</v>
      </c>
      <c r="F109" s="14">
        <v>2.4171890000000001E-2</v>
      </c>
      <c r="G109" s="14">
        <v>-9.7049860000000002E-2</v>
      </c>
      <c r="H109" s="14">
        <v>-1.2262220000000001E-2</v>
      </c>
      <c r="I109" s="14">
        <v>0.50238083</v>
      </c>
      <c r="L109" s="3">
        <v>40847</v>
      </c>
      <c r="M109" s="227">
        <v>6.7086999999999997E-3</v>
      </c>
      <c r="N109" s="227">
        <v>3.7655000000000001E-2</v>
      </c>
      <c r="O109" s="227">
        <v>3.8087900000000001E-2</v>
      </c>
      <c r="P109" s="227">
        <v>1.6015530926315871E-2</v>
      </c>
      <c r="Q109" s="227">
        <v>1.6143788305132058E-2</v>
      </c>
      <c r="R109" s="227">
        <v>-5.6337999999999996E-3</v>
      </c>
      <c r="S109" s="227">
        <v>8.4119999999999993E-3</v>
      </c>
      <c r="T109" s="227">
        <f>M109-D109*'Stata input'!K170-E109*'Stata input'!L170-F109*'Stata input'!M170-G109*'Stata input'!N170-H109*'Stata input'!O170-I109*'Stata input'!P170-J109*'Stata input'!Q170</f>
        <v>4.4219116280595633E-3</v>
      </c>
    </row>
    <row r="110" spans="2:20" x14ac:dyDescent="0.25">
      <c r="B110" s="127">
        <v>40877</v>
      </c>
      <c r="C110" s="128">
        <f t="shared" si="2"/>
        <v>167</v>
      </c>
      <c r="D110" s="129">
        <v>-0.18274774999999999</v>
      </c>
      <c r="E110" s="129">
        <v>0.50683113000000002</v>
      </c>
      <c r="F110" s="129">
        <v>5.7299500000000001E-3</v>
      </c>
      <c r="G110" s="129">
        <v>-0.10033032</v>
      </c>
      <c r="H110" s="129">
        <v>-6.7950800000000002E-3</v>
      </c>
      <c r="I110" s="129">
        <v>0.50854628999999996</v>
      </c>
      <c r="J110" s="129"/>
      <c r="L110" s="127">
        <v>40877</v>
      </c>
      <c r="M110" s="226">
        <v>9.7909999999999994E-3</v>
      </c>
      <c r="N110" s="226">
        <v>-7.7878000000000001E-3</v>
      </c>
      <c r="O110" s="226">
        <v>-7.5728999999999996E-3</v>
      </c>
      <c r="P110" s="226">
        <v>3.459534263272529E-3</v>
      </c>
      <c r="Q110" s="226">
        <v>3.5362440027965954E-3</v>
      </c>
      <c r="R110" s="226">
        <v>-3.2826999999999999E-3</v>
      </c>
      <c r="S110" s="226">
        <v>3.4102E-3</v>
      </c>
      <c r="T110" s="226">
        <f>M110-D110*'Stata input'!K171-E110*'Stata input'!L171-F110*'Stata input'!M171-G110*'Stata input'!N171-H110*'Stata input'!O171-I110*'Stata input'!P171-J110*'Stata input'!Q171</f>
        <v>6.5836892459291089E-3</v>
      </c>
    </row>
    <row r="111" spans="2:20" x14ac:dyDescent="0.25">
      <c r="B111" s="125">
        <v>40908</v>
      </c>
      <c r="C111" s="126">
        <f t="shared" si="2"/>
        <v>168</v>
      </c>
      <c r="D111" s="101">
        <v>-0.18053258999999999</v>
      </c>
      <c r="E111" s="101">
        <v>0.51231733000000002</v>
      </c>
      <c r="F111" s="101">
        <v>3.2210799999999999E-3</v>
      </c>
      <c r="G111" s="101">
        <v>-9.7746600000000003E-2</v>
      </c>
      <c r="H111" s="101">
        <v>-1.2587249999999999E-2</v>
      </c>
      <c r="I111" s="101">
        <v>0.51738631999999996</v>
      </c>
      <c r="J111" s="101"/>
      <c r="L111" s="125">
        <v>40908</v>
      </c>
      <c r="M111" s="228">
        <v>2.5132000000000002E-2</v>
      </c>
      <c r="N111" s="228">
        <v>9.4956999999999993E-3</v>
      </c>
      <c r="O111" s="228">
        <v>9.8618000000000004E-3</v>
      </c>
      <c r="P111" s="228">
        <v>2.0181205931043309E-2</v>
      </c>
      <c r="Q111" s="228">
        <v>2.0297755471270197E-2</v>
      </c>
      <c r="R111" s="228">
        <v>7.6686999999999996E-3</v>
      </c>
      <c r="S111" s="228">
        <v>1.9480899999999999E-2</v>
      </c>
      <c r="T111" s="228">
        <f>M111-D111*'Stata input'!K172-E111*'Stata input'!L172-F111*'Stata input'!M172-G111*'Stata input'!N172-H111*'Stata input'!O172-I111*'Stata input'!P172-J111*'Stata input'!Q172</f>
        <v>2.162824815262555E-2</v>
      </c>
    </row>
    <row r="112" spans="2:20" x14ac:dyDescent="0.25">
      <c r="B112" s="127">
        <v>40939</v>
      </c>
      <c r="C112" s="128">
        <f t="shared" si="2"/>
        <v>169</v>
      </c>
      <c r="D112" s="129">
        <v>-0.19465660000000001</v>
      </c>
      <c r="E112" s="129">
        <v>0.49518736000000002</v>
      </c>
      <c r="F112" s="129">
        <v>7.2542300000000004E-3</v>
      </c>
      <c r="G112" s="129">
        <v>-8.1526870000000001E-2</v>
      </c>
      <c r="H112" s="129">
        <v>-1.2448020000000001E-2</v>
      </c>
      <c r="I112" s="129">
        <v>0.53559056000000005</v>
      </c>
      <c r="J112" s="129"/>
      <c r="L112" s="127">
        <v>40939</v>
      </c>
      <c r="M112" s="226">
        <v>2.4239E-2</v>
      </c>
      <c r="N112" s="226">
        <v>3.3852399999999998E-2</v>
      </c>
      <c r="O112" s="226">
        <v>3.4371499999999999E-2</v>
      </c>
      <c r="P112" s="226">
        <v>2.7125731792450404E-2</v>
      </c>
      <c r="Q112" s="226">
        <v>2.7276615555275871E-2</v>
      </c>
      <c r="R112" s="226">
        <v>1.5362799999999999E-2</v>
      </c>
      <c r="S112" s="226">
        <v>2.57188E-2</v>
      </c>
      <c r="T112" s="226">
        <f>M112-D112*'Stata input'!K173-E112*'Stata input'!L173-F112*'Stata input'!M173-G112*'Stata input'!N173-H112*'Stata input'!O173-I112*'Stata input'!P173-J112*'Stata input'!Q173</f>
        <v>2.5254990614654301E-2</v>
      </c>
    </row>
    <row r="113" spans="2:20" x14ac:dyDescent="0.25">
      <c r="B113" s="3">
        <v>40968</v>
      </c>
      <c r="C113" s="123">
        <f t="shared" si="2"/>
        <v>170</v>
      </c>
      <c r="D113" s="14">
        <v>-0.21033004</v>
      </c>
      <c r="E113" s="14">
        <v>0.48629222</v>
      </c>
      <c r="F113" s="14">
        <v>1.061197E-2</v>
      </c>
      <c r="G113" s="14">
        <v>-7.6253730000000006E-2</v>
      </c>
      <c r="H113" s="14">
        <v>-4.6618400000000004E-3</v>
      </c>
      <c r="I113" s="14">
        <v>0.54223372000000003</v>
      </c>
      <c r="L113" s="3">
        <v>40968</v>
      </c>
      <c r="M113" s="227">
        <v>-1.5857099999999999E-2</v>
      </c>
      <c r="N113" s="227">
        <v>2.0909799999999999E-2</v>
      </c>
      <c r="O113" s="227">
        <v>2.01327E-2</v>
      </c>
      <c r="P113" s="227">
        <v>-3.0529349439517052E-3</v>
      </c>
      <c r="Q113" s="227">
        <v>-3.3134407408283214E-3</v>
      </c>
      <c r="R113" s="227">
        <v>1.6080000000000001E-2</v>
      </c>
      <c r="S113" s="227">
        <v>-2.499E-4</v>
      </c>
      <c r="T113" s="227">
        <f>M113-D113*'Stata input'!K174-E113*'Stata input'!L174-F113*'Stata input'!M174-G113*'Stata input'!N174-H113*'Stata input'!O174-I113*'Stata input'!P174-J113*'Stata input'!Q174</f>
        <v>-3.1815953829815793E-4</v>
      </c>
    </row>
    <row r="114" spans="2:20" x14ac:dyDescent="0.25">
      <c r="B114" s="127">
        <v>40999</v>
      </c>
      <c r="C114" s="128">
        <f t="shared" si="2"/>
        <v>171</v>
      </c>
      <c r="D114" s="129">
        <v>-0.21015891</v>
      </c>
      <c r="E114" s="129">
        <v>0.48617396000000002</v>
      </c>
      <c r="F114" s="129">
        <v>9.7285199999999992E-3</v>
      </c>
      <c r="G114" s="129">
        <v>-7.6744510000000002E-2</v>
      </c>
      <c r="H114" s="129">
        <v>-4.2342100000000004E-3</v>
      </c>
      <c r="I114" s="129">
        <v>0.54092277</v>
      </c>
      <c r="J114" s="129"/>
      <c r="L114" s="127">
        <v>40999</v>
      </c>
      <c r="M114" s="226">
        <v>2.2807299999999999E-2</v>
      </c>
      <c r="N114" s="226">
        <v>1.04058E-2</v>
      </c>
      <c r="O114" s="226">
        <v>1.00398E-2</v>
      </c>
      <c r="P114" s="226">
        <v>1.7562135057114753E-2</v>
      </c>
      <c r="Q114" s="226">
        <v>1.7417199562767355E-2</v>
      </c>
      <c r="R114" s="226">
        <v>2.6580300000000001E-2</v>
      </c>
      <c r="S114" s="226">
        <v>1.9519600000000002E-2</v>
      </c>
      <c r="T114" s="226">
        <f>M114-D114*'Stata input'!K175-E114*'Stata input'!L175-F114*'Stata input'!M175-G114*'Stata input'!N175-H114*'Stata input'!O175-I114*'Stata input'!P175-J114*'Stata input'!Q175</f>
        <v>1.2616460050721626E-2</v>
      </c>
    </row>
    <row r="115" spans="2:20" x14ac:dyDescent="0.25">
      <c r="B115" s="3">
        <v>41029</v>
      </c>
      <c r="C115" s="123">
        <f t="shared" si="2"/>
        <v>172</v>
      </c>
      <c r="D115" s="14">
        <v>-0.20464112000000001</v>
      </c>
      <c r="E115" s="14">
        <v>0.49591467</v>
      </c>
      <c r="F115" s="14">
        <v>1.8098880000000001E-2</v>
      </c>
      <c r="G115" s="14">
        <v>-8.5862850000000004E-2</v>
      </c>
      <c r="H115" s="14">
        <v>-3.3222799999999999E-3</v>
      </c>
      <c r="I115" s="14">
        <v>0.53976318999999995</v>
      </c>
      <c r="L115" s="3">
        <v>41029</v>
      </c>
      <c r="M115" s="227">
        <v>-4.0255999999999998E-3</v>
      </c>
      <c r="N115" s="227">
        <v>-9.7009999999999996E-3</v>
      </c>
      <c r="O115" s="227">
        <v>-9.3694E-3</v>
      </c>
      <c r="P115" s="227">
        <v>-6.4166140144289712E-3</v>
      </c>
      <c r="Q115" s="227">
        <v>-6.2854638331247426E-3</v>
      </c>
      <c r="R115" s="227">
        <v>-1.32082E-2</v>
      </c>
      <c r="S115" s="227">
        <v>-7.5401000000000001E-3</v>
      </c>
      <c r="T115" s="227">
        <f>M115-D115*'Stata input'!K176-E115*'Stata input'!L176-F115*'Stata input'!M176-G115*'Stata input'!N176-H115*'Stata input'!O176-I115*'Stata input'!P176-J115*'Stata input'!Q176</f>
        <v>-6.5544122006947732E-3</v>
      </c>
    </row>
    <row r="116" spans="2:20" x14ac:dyDescent="0.25">
      <c r="B116" s="127">
        <v>41060</v>
      </c>
      <c r="C116" s="128">
        <f t="shared" si="2"/>
        <v>173</v>
      </c>
      <c r="D116" s="129">
        <v>-0.20011872</v>
      </c>
      <c r="E116" s="129">
        <v>0.50670846000000003</v>
      </c>
      <c r="F116" s="129">
        <v>1.5714160000000001E-2</v>
      </c>
      <c r="G116" s="129">
        <v>-9.6515039999999996E-2</v>
      </c>
      <c r="H116" s="129">
        <v>-5.54683E-3</v>
      </c>
      <c r="I116" s="129">
        <v>0.54734249999999995</v>
      </c>
      <c r="J116" s="129"/>
      <c r="L116" s="127">
        <v>41060</v>
      </c>
      <c r="M116" s="226">
        <v>-9.7771999999999998E-3</v>
      </c>
      <c r="N116" s="226">
        <v>-3.55445E-2</v>
      </c>
      <c r="O116" s="226">
        <v>-3.5547500000000003E-2</v>
      </c>
      <c r="P116" s="226">
        <v>-1.8748905364538833E-2</v>
      </c>
      <c r="Q116" s="226">
        <v>-1.8749955350994725E-2</v>
      </c>
      <c r="R116" s="226">
        <v>-8.3221000000000007E-3</v>
      </c>
      <c r="S116" s="226">
        <v>-8.3724999999999997E-3</v>
      </c>
      <c r="T116" s="226">
        <f>M116-D116*'Stata input'!K177-E116*'Stata input'!L177-F116*'Stata input'!M177-G116*'Stata input'!N177-H116*'Stata input'!O177-I116*'Stata input'!P177-J116*'Stata input'!Q177</f>
        <v>1.0960520397871043E-3</v>
      </c>
    </row>
    <row r="117" spans="2:20" x14ac:dyDescent="0.25">
      <c r="B117" s="3">
        <v>41090</v>
      </c>
      <c r="C117" s="123">
        <f t="shared" si="2"/>
        <v>174</v>
      </c>
      <c r="D117" s="14">
        <v>-0.19566605000000001</v>
      </c>
      <c r="E117" s="14">
        <v>0.50910608999999996</v>
      </c>
      <c r="F117" s="14">
        <v>1.1172369999999999E-2</v>
      </c>
      <c r="G117" s="14">
        <v>-0.10174498</v>
      </c>
      <c r="H117" s="14">
        <v>-6.85791E-3</v>
      </c>
      <c r="I117" s="14">
        <v>0.56453885000000004</v>
      </c>
      <c r="L117" s="3">
        <v>41090</v>
      </c>
      <c r="M117" s="227">
        <v>6.8215000000000003E-3</v>
      </c>
      <c r="N117" s="227">
        <v>1.9427199999999999E-2</v>
      </c>
      <c r="O117" s="227">
        <v>2.0001000000000001E-2</v>
      </c>
      <c r="P117" s="227">
        <v>1.0632385255942265E-2</v>
      </c>
      <c r="Q117" s="227">
        <v>1.0805107757158944E-2</v>
      </c>
      <c r="R117" s="227">
        <v>-1.8106999999999999E-3</v>
      </c>
      <c r="S117" s="227">
        <v>7.4098000000000002E-3</v>
      </c>
      <c r="T117" s="227">
        <f>M117-D117*'Stata input'!K178-E117*'Stata input'!L178-F117*'Stata input'!M178-G117*'Stata input'!N178-H117*'Stata input'!O178-I117*'Stata input'!P178-J117*'Stata input'!Q178</f>
        <v>4.5490602920567362E-3</v>
      </c>
    </row>
    <row r="118" spans="2:20" x14ac:dyDescent="0.25">
      <c r="B118" s="127">
        <v>41121</v>
      </c>
      <c r="C118" s="128">
        <f t="shared" si="2"/>
        <v>175</v>
      </c>
      <c r="D118" s="129">
        <v>-0.19198699</v>
      </c>
      <c r="E118" s="129">
        <v>0.50757810000000003</v>
      </c>
      <c r="F118" s="129">
        <v>1.871308E-2</v>
      </c>
      <c r="G118" s="129">
        <v>-0.10935867000000001</v>
      </c>
      <c r="H118" s="129">
        <v>-7.6571900000000004E-3</v>
      </c>
      <c r="I118" s="129">
        <v>0.55585629999999997</v>
      </c>
      <c r="J118" s="129"/>
      <c r="L118" s="127">
        <v>41121</v>
      </c>
      <c r="M118" s="226">
        <v>2.0209399999999999E-2</v>
      </c>
      <c r="N118" s="226">
        <v>1.7754900000000001E-2</v>
      </c>
      <c r="O118" s="226">
        <v>1.86231E-2</v>
      </c>
      <c r="P118" s="226">
        <v>1.963395009510378E-2</v>
      </c>
      <c r="Q118" s="226">
        <v>1.9865316373163827E-2</v>
      </c>
      <c r="R118" s="226">
        <v>4.0483000000000003E-3</v>
      </c>
      <c r="S118" s="226">
        <v>1.8232399999999999E-2</v>
      </c>
      <c r="T118" s="226">
        <f>M118-D118*'Stata input'!K179-E118*'Stata input'!L179-F118*'Stata input'!M179-G118*'Stata input'!N179-H118*'Stata input'!O179-I118*'Stata input'!P179-J118*'Stata input'!Q179</f>
        <v>2.1681880909311585E-2</v>
      </c>
    </row>
    <row r="119" spans="2:20" x14ac:dyDescent="0.25">
      <c r="B119" s="3">
        <v>41152</v>
      </c>
      <c r="C119" s="123">
        <f t="shared" si="2"/>
        <v>176</v>
      </c>
      <c r="D119" s="14">
        <v>-0.20645607999999999</v>
      </c>
      <c r="E119" s="14">
        <v>0.49658256000000001</v>
      </c>
      <c r="F119" s="14">
        <v>2.621041E-2</v>
      </c>
      <c r="G119" s="14">
        <v>-9.4478469999999995E-2</v>
      </c>
      <c r="H119" s="14">
        <v>-1.697748E-2</v>
      </c>
      <c r="I119" s="14">
        <v>0.56554979999999999</v>
      </c>
      <c r="L119" s="3">
        <v>41152</v>
      </c>
      <c r="M119" s="227">
        <v>-1.51833E-2</v>
      </c>
      <c r="N119" s="227">
        <v>1.04163E-2</v>
      </c>
      <c r="O119" s="227">
        <v>9.1865000000000002E-3</v>
      </c>
      <c r="P119" s="227">
        <v>-6.7274844882659179E-3</v>
      </c>
      <c r="Q119" s="227">
        <v>-7.1292470892178727E-3</v>
      </c>
      <c r="R119" s="227">
        <v>1.27551E-2</v>
      </c>
      <c r="S119" s="227">
        <v>-7.8714000000000006E-3</v>
      </c>
      <c r="T119" s="227">
        <f>M119-D119*'Stata input'!K180-E119*'Stata input'!L180-F119*'Stata input'!M180-G119*'Stata input'!N180-H119*'Stata input'!O180-I119*'Stata input'!P180-J119*'Stata input'!Q180</f>
        <v>-5.2949131091171945E-3</v>
      </c>
    </row>
    <row r="120" spans="2:20" x14ac:dyDescent="0.25">
      <c r="B120" s="127">
        <v>41182</v>
      </c>
      <c r="C120" s="128">
        <f t="shared" si="2"/>
        <v>177</v>
      </c>
      <c r="D120" s="129">
        <v>-0.20813425999999999</v>
      </c>
      <c r="E120" s="129">
        <v>0.49835393</v>
      </c>
      <c r="F120" s="129">
        <v>2.5930109999999999E-2</v>
      </c>
      <c r="G120" s="129">
        <v>-9.1243240000000003E-2</v>
      </c>
      <c r="H120" s="129">
        <v>-1.9518210000000001E-2</v>
      </c>
      <c r="I120" s="129">
        <v>0.56921714000000001</v>
      </c>
      <c r="J120" s="129"/>
      <c r="L120" s="127">
        <v>41182</v>
      </c>
      <c r="M120" s="226">
        <v>1.30095E-2</v>
      </c>
      <c r="N120" s="226">
        <v>1.51483E-2</v>
      </c>
      <c r="O120" s="226">
        <v>1.5032500000000001E-2</v>
      </c>
      <c r="P120" s="226">
        <v>1.3719069329790589E-2</v>
      </c>
      <c r="Q120" s="226">
        <v>1.3678196083307455E-2</v>
      </c>
      <c r="R120" s="226">
        <v>1.3835099999999999E-2</v>
      </c>
      <c r="S120" s="226">
        <v>1.1979800000000001E-2</v>
      </c>
      <c r="T120" s="226">
        <f>M120-D120*'Stata input'!K181-E120*'Stata input'!L181-F120*'Stata input'!M181-G120*'Stata input'!N181-H120*'Stata input'!O181-I120*'Stata input'!P181-J120*'Stata input'!Q181</f>
        <v>9.8669657353195016E-3</v>
      </c>
    </row>
    <row r="121" spans="2:20" x14ac:dyDescent="0.25">
      <c r="B121" s="3">
        <v>41213</v>
      </c>
      <c r="C121" s="123">
        <f t="shared" si="2"/>
        <v>178</v>
      </c>
      <c r="D121" s="14">
        <v>-0.23262746000000001</v>
      </c>
      <c r="E121" s="14">
        <v>0.49476598999999999</v>
      </c>
      <c r="F121" s="14">
        <v>1.0773200000000001E-3</v>
      </c>
      <c r="G121" s="14">
        <v>-8.5323250000000003E-2</v>
      </c>
      <c r="H121" s="14">
        <v>-2.7582869999999999E-2</v>
      </c>
      <c r="I121" s="14">
        <v>0.58621524999999997</v>
      </c>
      <c r="L121" s="3">
        <v>41213</v>
      </c>
      <c r="M121" s="227">
        <v>-1.0610999999999999E-3</v>
      </c>
      <c r="N121" s="227">
        <v>3.2894E-3</v>
      </c>
      <c r="O121" s="227">
        <v>3.2274000000000001E-3</v>
      </c>
      <c r="P121" s="227">
        <v>4.3539072587060767E-4</v>
      </c>
      <c r="Q121" s="227">
        <v>4.1388907046212547E-4</v>
      </c>
      <c r="R121" s="227">
        <v>6.6153999999999996E-3</v>
      </c>
      <c r="S121" s="227">
        <v>5.6458000000000003E-3</v>
      </c>
      <c r="T121" s="227">
        <f>M121-D121*'Stata input'!K182-E121*'Stata input'!L182-F121*'Stata input'!M182-G121*'Stata input'!N182-H121*'Stata input'!O182-I121*'Stata input'!P182-J121*'Stata input'!Q182</f>
        <v>7.5727169390990287E-3</v>
      </c>
    </row>
    <row r="122" spans="2:20" x14ac:dyDescent="0.25">
      <c r="B122" s="127">
        <v>41243</v>
      </c>
      <c r="C122" s="128">
        <f t="shared" si="2"/>
        <v>179</v>
      </c>
      <c r="D122" s="129">
        <v>-0.23565791</v>
      </c>
      <c r="E122" s="129">
        <v>0.51163000000000003</v>
      </c>
      <c r="F122" s="129">
        <v>4.6363400000000001E-3</v>
      </c>
      <c r="G122" s="129">
        <v>-9.4573740000000003E-2</v>
      </c>
      <c r="H122" s="129">
        <v>-3.1538579999999997E-2</v>
      </c>
      <c r="I122" s="129">
        <v>0.60867229</v>
      </c>
      <c r="J122" s="129"/>
      <c r="L122" s="127">
        <v>41243</v>
      </c>
      <c r="M122" s="226">
        <v>3.2954E-3</v>
      </c>
      <c r="N122" s="226">
        <v>1.04834E-2</v>
      </c>
      <c r="O122" s="226">
        <v>1.05069E-2</v>
      </c>
      <c r="P122" s="226">
        <v>5.5550695708908339E-3</v>
      </c>
      <c r="Q122" s="226">
        <v>5.5623766601391577E-3</v>
      </c>
      <c r="R122" s="226">
        <v>1.3889E-3</v>
      </c>
      <c r="S122" s="226">
        <v>1.7616999999999999E-3</v>
      </c>
      <c r="T122" s="226">
        <f>M122-D122*'Stata input'!K183-E122*'Stata input'!L183-F122*'Stata input'!M183-G122*'Stata input'!N183-H122*'Stata input'!O183-I122*'Stata input'!P183-J122*'Stata input'!Q183</f>
        <v>6.3450600692532507E-4</v>
      </c>
    </row>
    <row r="123" spans="2:20" x14ac:dyDescent="0.25">
      <c r="B123" s="125">
        <v>41274</v>
      </c>
      <c r="C123" s="126">
        <f t="shared" si="2"/>
        <v>180</v>
      </c>
      <c r="D123" s="101">
        <v>-0.23682370999999999</v>
      </c>
      <c r="E123" s="101">
        <v>0.49355121000000002</v>
      </c>
      <c r="F123" s="101">
        <v>-7.3905300000000002E-3</v>
      </c>
      <c r="G123" s="101">
        <v>-9.8425040000000005E-2</v>
      </c>
      <c r="H123" s="101">
        <v>-3.3791290000000002E-2</v>
      </c>
      <c r="I123" s="101">
        <v>0.63385148000000002</v>
      </c>
      <c r="J123" s="101"/>
      <c r="L123" s="125">
        <v>41274</v>
      </c>
      <c r="M123" s="228">
        <v>9.7670000000000005E-4</v>
      </c>
      <c r="N123" s="228">
        <v>1.45703E-2</v>
      </c>
      <c r="O123" s="228">
        <v>1.4098100000000001E-2</v>
      </c>
      <c r="P123" s="228">
        <v>6.2460799847073121E-3</v>
      </c>
      <c r="Q123" s="228">
        <v>6.064068759297948E-3</v>
      </c>
      <c r="R123" s="228">
        <v>1.15312E-2</v>
      </c>
      <c r="S123" s="228">
        <v>3.3308999999999999E-3</v>
      </c>
      <c r="T123" s="228">
        <f>M123-D123*'Stata input'!K184-E123*'Stata input'!L184-F123*'Stata input'!M184-G123*'Stata input'!N184-H123*'Stata input'!O184-I123*'Stata input'!P184-J123*'Stata input'!Q184</f>
        <v>2.3973441087781853E-3</v>
      </c>
    </row>
    <row r="124" spans="2:20" x14ac:dyDescent="0.25">
      <c r="B124" s="127">
        <v>41305</v>
      </c>
      <c r="C124" s="128">
        <f t="shared" si="2"/>
        <v>181</v>
      </c>
      <c r="D124" s="129">
        <v>-0.21793999</v>
      </c>
      <c r="E124" s="129">
        <v>0.48499608999999999</v>
      </c>
      <c r="F124" s="129">
        <v>-4.2769920000000003E-2</v>
      </c>
      <c r="G124" s="129">
        <v>-0.10269137</v>
      </c>
      <c r="H124" s="129">
        <v>-3.5420880000000002E-2</v>
      </c>
      <c r="I124" s="129">
        <v>0.63206704999999996</v>
      </c>
      <c r="J124" s="129"/>
      <c r="L124" s="127">
        <v>41305</v>
      </c>
      <c r="M124" s="226">
        <v>1.42197E-2</v>
      </c>
      <c r="N124" s="226">
        <v>3.0158799999999999E-2</v>
      </c>
      <c r="O124" s="226">
        <v>2.98654E-2</v>
      </c>
      <c r="P124" s="226">
        <v>2.0809072325058183E-2</v>
      </c>
      <c r="Q124" s="226">
        <v>2.0690753488180263E-2</v>
      </c>
      <c r="R124" s="226">
        <v>1.5126799999999999E-2</v>
      </c>
      <c r="S124" s="226">
        <v>1.01809E-2</v>
      </c>
      <c r="T124" s="226">
        <f>M124-D124*'Stata input'!K185-E124*'Stata input'!L185-F124*'Stata input'!M185-G124*'Stata input'!N185-H124*'Stata input'!O185-I124*'Stata input'!P185-J124*'Stata input'!Q185</f>
        <v>1.0444968302030009E-2</v>
      </c>
    </row>
    <row r="125" spans="2:20" x14ac:dyDescent="0.25">
      <c r="B125" s="3">
        <v>41333</v>
      </c>
      <c r="C125" s="123">
        <f t="shared" si="2"/>
        <v>182</v>
      </c>
      <c r="D125" s="14">
        <v>-0.22655094000000001</v>
      </c>
      <c r="E125" s="14">
        <v>0.49196505000000001</v>
      </c>
      <c r="F125" s="14">
        <v>-4.7678959999999999E-2</v>
      </c>
      <c r="G125" s="14">
        <v>-9.676237E-2</v>
      </c>
      <c r="H125" s="14">
        <v>-2.2997529999999999E-2</v>
      </c>
      <c r="I125" s="14">
        <v>0.62112277000000005</v>
      </c>
      <c r="L125" s="3">
        <v>41333</v>
      </c>
      <c r="M125" s="227">
        <v>3.3886300000000001E-2</v>
      </c>
      <c r="N125" s="227">
        <v>1.29493E-2</v>
      </c>
      <c r="O125" s="227">
        <v>1.3569899999999999E-2</v>
      </c>
      <c r="P125" s="227">
        <v>2.3218266827332495E-2</v>
      </c>
      <c r="Q125" s="227">
        <v>2.3532150442202429E-2</v>
      </c>
      <c r="R125" s="227">
        <v>2.35122E-2</v>
      </c>
      <c r="S125" s="227">
        <v>3.3934800000000001E-2</v>
      </c>
      <c r="T125" s="227">
        <f>M125-D125*'Stata input'!K186-E125*'Stata input'!L186-F125*'Stata input'!M186-G125*'Stata input'!N186-H125*'Stata input'!O186-I125*'Stata input'!P186-J125*'Stata input'!Q186</f>
        <v>3.5612877407857478E-2</v>
      </c>
    </row>
    <row r="126" spans="2:20" x14ac:dyDescent="0.25">
      <c r="B126" s="127">
        <v>41364</v>
      </c>
      <c r="C126" s="128">
        <f t="shared" si="2"/>
        <v>183</v>
      </c>
      <c r="D126" s="129">
        <v>-0.20937486</v>
      </c>
      <c r="E126" s="129">
        <v>0.47655056000000001</v>
      </c>
      <c r="F126" s="129">
        <v>-7.8417150000000005E-2</v>
      </c>
      <c r="G126" s="129">
        <v>-9.4883190000000006E-2</v>
      </c>
      <c r="H126" s="129">
        <v>-1.110307E-2</v>
      </c>
      <c r="I126" s="129">
        <v>0.61796658999999998</v>
      </c>
      <c r="J126" s="129"/>
      <c r="L126" s="127">
        <v>41364</v>
      </c>
      <c r="M126" s="226">
        <v>2.4568400000000001E-2</v>
      </c>
      <c r="N126" s="226">
        <v>1.5147000000000001E-2</v>
      </c>
      <c r="O126" s="226">
        <v>1.5993299999999998E-2</v>
      </c>
      <c r="P126" s="226">
        <v>1.9566916109675973E-2</v>
      </c>
      <c r="Q126" s="226">
        <v>2.000524802318393E-2</v>
      </c>
      <c r="R126" s="226">
        <v>4.126E-4</v>
      </c>
      <c r="S126" s="226">
        <v>1.5910299999999999E-2</v>
      </c>
      <c r="T126" s="226">
        <f>M126-D126*'Stata input'!K187-E126*'Stata input'!L187-F126*'Stata input'!M187-G126*'Stata input'!N187-H126*'Stata input'!O187-I126*'Stata input'!P187-J126*'Stata input'!Q187</f>
        <v>1.0995465923785246E-2</v>
      </c>
    </row>
    <row r="127" spans="2:20" x14ac:dyDescent="0.25">
      <c r="B127" s="3">
        <v>41394</v>
      </c>
      <c r="C127" s="123">
        <f t="shared" si="2"/>
        <v>184</v>
      </c>
      <c r="D127" s="14">
        <v>-0.21194267999999999</v>
      </c>
      <c r="E127" s="14">
        <v>0.48082530000000001</v>
      </c>
      <c r="F127" s="14">
        <v>-7.4620290000000006E-2</v>
      </c>
      <c r="G127" s="14">
        <v>-9.2414579999999996E-2</v>
      </c>
      <c r="H127" s="14">
        <v>-9.3688199999999999E-3</v>
      </c>
      <c r="I127" s="14">
        <v>0.60652455999999999</v>
      </c>
      <c r="L127" s="3">
        <v>41394</v>
      </c>
      <c r="M127" s="227">
        <v>1.4382900000000001E-2</v>
      </c>
      <c r="N127" s="227">
        <v>1.8941E-2</v>
      </c>
      <c r="O127" s="227">
        <v>1.8570900000000001E-2</v>
      </c>
      <c r="P127" s="227">
        <v>1.6680954798737227E-2</v>
      </c>
      <c r="Q127" s="227">
        <v>1.6482781226946769E-2</v>
      </c>
      <c r="R127" s="227">
        <v>1.64727E-2</v>
      </c>
      <c r="S127" s="227">
        <v>9.6212999999999993E-3</v>
      </c>
      <c r="T127" s="227">
        <f>M127-D127*'Stata input'!K188-E127*'Stata input'!L188-F127*'Stata input'!M188-G127*'Stata input'!N188-H127*'Stata input'!O188-I127*'Stata input'!P188-J127*'Stata input'!Q188</f>
        <v>4.1072007497472574E-3</v>
      </c>
    </row>
    <row r="128" spans="2:20" x14ac:dyDescent="0.25">
      <c r="B128" s="127">
        <v>41425</v>
      </c>
      <c r="C128" s="128">
        <f t="shared" si="2"/>
        <v>185</v>
      </c>
      <c r="D128" s="129">
        <v>-0.21585239000000001</v>
      </c>
      <c r="E128" s="129">
        <v>0.47765437999999999</v>
      </c>
      <c r="F128" s="129">
        <v>-7.4408730000000006E-2</v>
      </c>
      <c r="G128" s="129">
        <v>-8.8668449999999996E-2</v>
      </c>
      <c r="H128" s="129">
        <v>-2.5382999999999998E-3</v>
      </c>
      <c r="I128" s="129">
        <v>0.60148992000000001</v>
      </c>
      <c r="J128" s="129"/>
      <c r="L128" s="127">
        <v>41425</v>
      </c>
      <c r="M128" s="226">
        <v>1.1240399999999999E-2</v>
      </c>
      <c r="N128" s="226">
        <v>9.7096000000000005E-3</v>
      </c>
      <c r="O128" s="226">
        <v>8.4074000000000006E-3</v>
      </c>
      <c r="P128" s="226">
        <v>1.0444732209678183E-2</v>
      </c>
      <c r="Q128" s="226">
        <v>9.7593340481116186E-3</v>
      </c>
      <c r="R128" s="226">
        <v>3.7789900000000001E-2</v>
      </c>
      <c r="S128" s="226">
        <v>1.47422E-2</v>
      </c>
      <c r="T128" s="226">
        <f>M128-D128*'Stata input'!K189-E128*'Stata input'!L189-F128*'Stata input'!M189-G128*'Stata input'!N189-H128*'Stata input'!O189-I128*'Stata input'!P189-J128*'Stata input'!Q189</f>
        <v>1.9246901069918262E-2</v>
      </c>
    </row>
    <row r="129" spans="2:20" x14ac:dyDescent="0.25">
      <c r="B129" s="3">
        <v>41455</v>
      </c>
      <c r="C129" s="123">
        <f t="shared" si="2"/>
        <v>186</v>
      </c>
      <c r="D129" s="14">
        <v>-0.19818164999999999</v>
      </c>
      <c r="E129" s="14">
        <v>0.48915765</v>
      </c>
      <c r="F129" s="14">
        <v>-7.7128479999999999E-2</v>
      </c>
      <c r="G129" s="14">
        <v>-0.10126208</v>
      </c>
      <c r="H129" s="14">
        <v>-1.1280460000000001E-2</v>
      </c>
      <c r="I129" s="14">
        <v>0.60267499000000002</v>
      </c>
      <c r="L129" s="3">
        <v>41455</v>
      </c>
      <c r="M129" s="227">
        <v>6.4003999999999997E-3</v>
      </c>
      <c r="N129" s="227">
        <v>-2.0451E-2</v>
      </c>
      <c r="O129" s="227">
        <v>-2.06824E-2</v>
      </c>
      <c r="P129" s="227">
        <v>-7.9698887471658809E-3</v>
      </c>
      <c r="Q129" s="227">
        <v>-8.0914102861178849E-3</v>
      </c>
      <c r="R129" s="227">
        <v>2.8820999999999999E-3</v>
      </c>
      <c r="S129" s="227">
        <v>-5.3169999999999997E-4</v>
      </c>
      <c r="T129" s="227">
        <f>M129-D129*'Stata input'!K190-E129*'Stata input'!L190-F129*'Stata input'!M190-G129*'Stata input'!N190-H129*'Stata input'!O190-I129*'Stata input'!P190-J129*'Stata input'!Q190</f>
        <v>-7.3580831070961137E-3</v>
      </c>
    </row>
    <row r="130" spans="2:20" x14ac:dyDescent="0.25">
      <c r="B130" s="127">
        <v>41486</v>
      </c>
      <c r="C130" s="128">
        <f t="shared" si="2"/>
        <v>187</v>
      </c>
      <c r="D130" s="129">
        <v>-0.18750834</v>
      </c>
      <c r="E130" s="129">
        <v>0.48881057</v>
      </c>
      <c r="F130" s="129">
        <v>-5.9276089999999997E-2</v>
      </c>
      <c r="G130" s="129">
        <v>-0.10805156</v>
      </c>
      <c r="H130" s="129">
        <v>-1.2944000000000001E-4</v>
      </c>
      <c r="I130" s="129">
        <v>0.54168393000000004</v>
      </c>
      <c r="J130" s="129"/>
      <c r="L130" s="127">
        <v>41486</v>
      </c>
      <c r="M130" s="226">
        <v>5.9007E-3</v>
      </c>
      <c r="N130" s="226">
        <v>2.3835100000000001E-2</v>
      </c>
      <c r="O130" s="226">
        <v>2.28399E-2</v>
      </c>
      <c r="P130" s="226">
        <v>1.6071295381633186E-2</v>
      </c>
      <c r="Q130" s="226">
        <v>1.5511125541900782E-2</v>
      </c>
      <c r="R130" s="226">
        <v>1.9569E-2</v>
      </c>
      <c r="S130" s="226">
        <v>4.6426999999999996E-3</v>
      </c>
      <c r="T130" s="226">
        <f>M130-D130*'Stata input'!K191-E130*'Stata input'!L191-F130*'Stata input'!M191-G130*'Stata input'!N191-H130*'Stata input'!O191-I130*'Stata input'!P191-J130*'Stata input'!Q191</f>
        <v>4.3082607440284139E-3</v>
      </c>
    </row>
    <row r="131" spans="2:20" x14ac:dyDescent="0.25">
      <c r="B131" s="3">
        <v>41517</v>
      </c>
      <c r="C131" s="123">
        <f t="shared" si="2"/>
        <v>188</v>
      </c>
      <c r="D131" s="14">
        <v>-0.18269518000000001</v>
      </c>
      <c r="E131" s="14">
        <v>0.49617151999999998</v>
      </c>
      <c r="F131" s="14">
        <v>-5.6296529999999997E-2</v>
      </c>
      <c r="G131" s="14">
        <v>-0.11160151</v>
      </c>
      <c r="H131" s="14">
        <v>-9.4940000000000007E-3</v>
      </c>
      <c r="I131" s="14">
        <v>0.54258424999999999</v>
      </c>
      <c r="L131" s="3">
        <v>41517</v>
      </c>
      <c r="M131" s="227">
        <v>1.9801800000000001E-2</v>
      </c>
      <c r="N131" s="227">
        <v>-9.1280000000000007E-3</v>
      </c>
      <c r="O131" s="227">
        <v>-8.5149000000000006E-3</v>
      </c>
      <c r="P131" s="227">
        <v>2.7026916023742339E-3</v>
      </c>
      <c r="Q131" s="227">
        <v>3.0594758052193659E-3</v>
      </c>
      <c r="R131" s="227">
        <v>8.2638E-3</v>
      </c>
      <c r="S131" s="227">
        <v>1.6648400000000001E-2</v>
      </c>
      <c r="T131" s="227">
        <f>M131-D131*'Stata input'!K192-E131*'Stata input'!L192-F131*'Stata input'!M192-G131*'Stata input'!N192-H131*'Stata input'!O192-I131*'Stata input'!P192-J131*'Stata input'!Q192</f>
        <v>1.2325289693767682E-2</v>
      </c>
    </row>
    <row r="132" spans="2:20" x14ac:dyDescent="0.25">
      <c r="B132" s="127">
        <v>41547</v>
      </c>
      <c r="C132" s="128">
        <f t="shared" si="2"/>
        <v>189</v>
      </c>
      <c r="D132" s="129">
        <v>-0.22773147999999999</v>
      </c>
      <c r="E132" s="129">
        <v>0.51181902999999995</v>
      </c>
      <c r="F132" s="129">
        <v>6.7300199999999998E-3</v>
      </c>
      <c r="G132" s="129">
        <v>-0.10691584</v>
      </c>
      <c r="H132" s="129">
        <v>-7.5543199999999998E-3</v>
      </c>
      <c r="I132" s="129">
        <v>0.52738569999999996</v>
      </c>
      <c r="J132" s="129"/>
      <c r="L132" s="127">
        <v>41547</v>
      </c>
      <c r="M132" s="226">
        <v>2.7399099999999999E-2</v>
      </c>
      <c r="N132" s="226">
        <v>2.8802600000000001E-2</v>
      </c>
      <c r="O132" s="226">
        <v>2.9434100000000001E-2</v>
      </c>
      <c r="P132" s="226">
        <v>2.8163575590707639E-2</v>
      </c>
      <c r="Q132" s="226">
        <v>2.8526298682994018E-2</v>
      </c>
      <c r="R132" s="226">
        <v>1.13852E-2</v>
      </c>
      <c r="S132" s="226">
        <v>2.08116E-2</v>
      </c>
      <c r="T132" s="226">
        <f>M132-D132*'Stata input'!K193-E132*'Stata input'!L193-F132*'Stata input'!M193-G132*'Stata input'!N193-H132*'Stata input'!O193-I132*'Stata input'!P193-J132*'Stata input'!Q193</f>
        <v>1.6322205253847585E-2</v>
      </c>
    </row>
    <row r="133" spans="2:20" x14ac:dyDescent="0.25">
      <c r="B133" s="3">
        <v>41578</v>
      </c>
      <c r="C133" s="123">
        <f t="shared" si="2"/>
        <v>190</v>
      </c>
      <c r="D133" s="14">
        <v>-0.24899191000000001</v>
      </c>
      <c r="E133" s="14">
        <v>0.55637356999999998</v>
      </c>
      <c r="F133" s="14">
        <v>3.435121E-2</v>
      </c>
      <c r="G133" s="14">
        <v>-0.1041366</v>
      </c>
      <c r="H133" s="14">
        <v>-1.60019E-3</v>
      </c>
      <c r="I133" s="14">
        <v>0.65544336000000003</v>
      </c>
      <c r="L133" s="3">
        <v>41578</v>
      </c>
      <c r="M133" s="227">
        <v>1.6686200000000002E-2</v>
      </c>
      <c r="N133" s="227">
        <v>2.7724800000000001E-2</v>
      </c>
      <c r="O133" s="227">
        <v>2.7799399999999998E-2</v>
      </c>
      <c r="P133" s="227">
        <v>2.3713667688892961E-2</v>
      </c>
      <c r="Q133" s="227">
        <v>2.3760620693989321E-2</v>
      </c>
      <c r="R133" s="227">
        <v>2.8531999999999998E-2</v>
      </c>
      <c r="S133" s="227">
        <v>2.9380300000000002E-2</v>
      </c>
      <c r="T133" s="227">
        <f>M133-D133*'Stata input'!K194-E133*'Stata input'!L194-F133*'Stata input'!M194-G133*'Stata input'!N194-H133*'Stata input'!O194-I133*'Stata input'!P194-J133*'Stata input'!Q194</f>
        <v>3.358765755586951E-2</v>
      </c>
    </row>
    <row r="134" spans="2:20" x14ac:dyDescent="0.25">
      <c r="B134" s="127">
        <v>41608</v>
      </c>
      <c r="C134" s="128">
        <f t="shared" si="2"/>
        <v>191</v>
      </c>
      <c r="D134" s="129">
        <v>-0.21485746</v>
      </c>
      <c r="E134" s="129">
        <v>0.53178426999999995</v>
      </c>
      <c r="F134" s="129">
        <v>1.1330369999999999E-2</v>
      </c>
      <c r="G134" s="129">
        <v>-7.5254489999999993E-2</v>
      </c>
      <c r="H134" s="129">
        <v>2.361655E-2</v>
      </c>
      <c r="I134" s="129">
        <v>0.58710373999999999</v>
      </c>
      <c r="J134" s="129"/>
      <c r="L134" s="127">
        <v>41608</v>
      </c>
      <c r="M134" s="226">
        <v>3.2283199999999998E-2</v>
      </c>
      <c r="N134" s="226">
        <v>9.8864999999999995E-3</v>
      </c>
      <c r="O134" s="226">
        <v>9.7625999999999998E-3</v>
      </c>
      <c r="P134" s="226">
        <v>1.6501013718366885E-2</v>
      </c>
      <c r="Q134" s="226">
        <v>1.6415419831421679E-2</v>
      </c>
      <c r="R134" s="226">
        <v>1.88592E-2</v>
      </c>
      <c r="S134" s="226">
        <v>1.7465899999999999E-2</v>
      </c>
      <c r="T134" s="226">
        <f>M134-D134*'Stata input'!K195-E134*'Stata input'!L195-F134*'Stata input'!M195-G134*'Stata input'!N195-H134*'Stata input'!O195-I134*'Stata input'!P195-J134*'Stata input'!Q195</f>
        <v>1.2968710121417738E-2</v>
      </c>
    </row>
    <row r="135" spans="2:20" x14ac:dyDescent="0.25">
      <c r="B135" s="125">
        <v>41639</v>
      </c>
      <c r="C135" s="126">
        <f t="shared" si="2"/>
        <v>192</v>
      </c>
      <c r="D135" s="101">
        <v>-0.20870506999999999</v>
      </c>
      <c r="E135" s="101">
        <v>0.57724202999999996</v>
      </c>
      <c r="F135" s="101">
        <v>2.9744400000000001E-3</v>
      </c>
      <c r="G135" s="101">
        <v>-6.8186759999999999E-2</v>
      </c>
      <c r="H135" s="101">
        <v>-3.8246999999999999E-3</v>
      </c>
      <c r="I135" s="101">
        <v>0.59342987999999997</v>
      </c>
      <c r="J135" s="101"/>
      <c r="L135" s="125">
        <v>41639</v>
      </c>
      <c r="M135" s="228">
        <v>1.0425E-3</v>
      </c>
      <c r="N135" s="228">
        <v>7.3403000000000001E-3</v>
      </c>
      <c r="O135" s="228">
        <v>6.7136000000000001E-3</v>
      </c>
      <c r="P135" s="228">
        <v>5.4620635358907819E-3</v>
      </c>
      <c r="Q135" s="228">
        <v>5.0216231038688565E-3</v>
      </c>
      <c r="R135" s="228">
        <v>8.6441E-3</v>
      </c>
      <c r="S135" s="228">
        <v>1.7551000000000001E-3</v>
      </c>
      <c r="T135" s="228">
        <f>M135-D135*'Stata input'!K196-E135*'Stata input'!L196-F135*'Stata input'!M196-G135*'Stata input'!N196-H135*'Stata input'!O196-I135*'Stata input'!P196-J135*'Stata input'!Q196</f>
        <v>2.0795940917414614E-3</v>
      </c>
    </row>
    <row r="136" spans="2:20" x14ac:dyDescent="0.25">
      <c r="B136" s="127">
        <v>41670</v>
      </c>
      <c r="C136" s="128">
        <f t="shared" si="2"/>
        <v>193</v>
      </c>
      <c r="D136" s="129">
        <v>-0.21320299000000001</v>
      </c>
      <c r="E136" s="129">
        <v>0.61478814999999998</v>
      </c>
      <c r="F136" s="129">
        <v>-3.7261710000000003E-2</v>
      </c>
      <c r="G136" s="129">
        <v>-5.8438419999999998E-2</v>
      </c>
      <c r="H136" s="129">
        <v>1.2539669999999999E-2</v>
      </c>
      <c r="I136" s="129">
        <v>0.60466629999999999</v>
      </c>
      <c r="J136" s="129"/>
      <c r="L136" s="127">
        <v>41670</v>
      </c>
      <c r="M136" s="226">
        <v>1.22343E-2</v>
      </c>
      <c r="N136" s="226">
        <v>-9.6433999999999999E-3</v>
      </c>
      <c r="O136" s="226">
        <v>-9.2853999999999992E-3</v>
      </c>
      <c r="P136" s="226">
        <v>-3.5457555257553952E-3</v>
      </c>
      <c r="Q136" s="226">
        <v>-3.2939077380327222E-3</v>
      </c>
      <c r="R136" s="226">
        <v>1.8763200000000001E-2</v>
      </c>
      <c r="S136" s="226">
        <v>2.24385E-2</v>
      </c>
      <c r="T136" s="226">
        <f>M136-D136*'Stata input'!K197-E136*'Stata input'!L197-F136*'Stata input'!M197-G136*'Stata input'!N197-H136*'Stata input'!O197-I136*'Stata input'!P197-J136*'Stata input'!Q197</f>
        <v>2.316327138220204E-2</v>
      </c>
    </row>
    <row r="137" spans="2:20" x14ac:dyDescent="0.25">
      <c r="B137" s="3">
        <v>41698</v>
      </c>
      <c r="C137" s="123">
        <f t="shared" ref="C137:C183" si="3">C136+1</f>
        <v>194</v>
      </c>
      <c r="D137" s="14">
        <v>-0.19164384000000001</v>
      </c>
      <c r="E137" s="14">
        <v>0.31594626999999997</v>
      </c>
      <c r="F137" s="14">
        <v>0.10249154000000001</v>
      </c>
      <c r="G137" s="14">
        <v>-2.508432E-2</v>
      </c>
      <c r="H137" s="14">
        <v>-7.4456949999999994E-2</v>
      </c>
      <c r="I137" s="14">
        <v>0.50392029000000005</v>
      </c>
      <c r="L137" s="3">
        <v>41698</v>
      </c>
      <c r="M137" s="227">
        <v>-1.01393E-2</v>
      </c>
      <c r="N137" s="227">
        <v>1.8405100000000001E-2</v>
      </c>
      <c r="O137" s="227">
        <v>1.7854200000000001E-2</v>
      </c>
      <c r="P137" s="227">
        <v>1.063909090798946E-2</v>
      </c>
      <c r="Q137" s="227">
        <v>1.0247908774279087E-2</v>
      </c>
      <c r="R137" s="227">
        <v>1.10914E-2</v>
      </c>
      <c r="S137" s="227">
        <v>7.1868000000000001E-3</v>
      </c>
      <c r="T137" s="227">
        <f>M137-D137*'Stata input'!K198-E137*'Stata input'!L198-F137*'Stata input'!M198-G137*'Stata input'!N198-H137*'Stata input'!O198-I137*'Stata input'!P198-J137*'Stata input'!Q198</f>
        <v>8.8678550502523223E-3</v>
      </c>
    </row>
    <row r="138" spans="2:20" x14ac:dyDescent="0.25">
      <c r="B138" s="127">
        <v>41729</v>
      </c>
      <c r="C138" s="128">
        <f t="shared" si="3"/>
        <v>195</v>
      </c>
      <c r="D138" s="129">
        <v>-0.10027079</v>
      </c>
      <c r="E138" s="129">
        <v>0.32422603</v>
      </c>
      <c r="F138" s="129">
        <v>9.1169180000000002E-2</v>
      </c>
      <c r="G138" s="129">
        <v>-9.8498959999999997E-2</v>
      </c>
      <c r="H138" s="129">
        <v>-4.3348200000000003E-2</v>
      </c>
      <c r="I138" s="129">
        <v>0.46589403000000001</v>
      </c>
      <c r="J138" s="129"/>
      <c r="L138" s="127">
        <v>41729</v>
      </c>
      <c r="M138" s="226">
        <v>-4.2899999999999999E-5</v>
      </c>
      <c r="N138" s="226">
        <v>4.3184E-3</v>
      </c>
      <c r="O138" s="226">
        <v>5.1022999999999997E-3</v>
      </c>
      <c r="P138" s="226">
        <v>3.2698251045236585E-3</v>
      </c>
      <c r="Q138" s="226">
        <v>3.839235883508276E-3</v>
      </c>
      <c r="R138" s="226">
        <v>-8.0876999999999998E-3</v>
      </c>
      <c r="S138" s="226">
        <v>-1.293E-4</v>
      </c>
      <c r="T138" s="226">
        <f>M138-D138*'Stata input'!K199-E138*'Stata input'!L199-F138*'Stata input'!M199-G138*'Stata input'!N199-H138*'Stata input'!O199-I138*'Stata input'!P199-J138*'Stata input'!Q199</f>
        <v>8.8938996039228944E-4</v>
      </c>
    </row>
    <row r="139" spans="2:20" x14ac:dyDescent="0.25">
      <c r="B139" s="3">
        <v>41759</v>
      </c>
      <c r="C139" s="123">
        <f t="shared" si="3"/>
        <v>196</v>
      </c>
      <c r="D139" s="14">
        <v>-0.10450898</v>
      </c>
      <c r="E139" s="14">
        <v>0.30241896000000001</v>
      </c>
      <c r="F139" s="14">
        <v>0.10821143</v>
      </c>
      <c r="G139" s="14">
        <v>-9.36805E-2</v>
      </c>
      <c r="H139" s="14">
        <v>-4.0227760000000001E-2</v>
      </c>
      <c r="I139" s="14">
        <v>0.46792191999999999</v>
      </c>
      <c r="L139" s="3">
        <v>41759</v>
      </c>
      <c r="M139" s="227">
        <v>3.5113000000000002E-3</v>
      </c>
      <c r="N139" s="227">
        <v>5.6556000000000002E-3</v>
      </c>
      <c r="O139" s="227">
        <v>5.5804000000000001E-3</v>
      </c>
      <c r="P139" s="227">
        <v>5.0213076317410822E-3</v>
      </c>
      <c r="Q139" s="227">
        <v>4.9668118315706784E-3</v>
      </c>
      <c r="R139" s="227">
        <v>3.5534999999999998E-3</v>
      </c>
      <c r="S139" s="227">
        <v>2.8750999999999998E-3</v>
      </c>
      <c r="T139" s="227">
        <f>M139-D139*'Stata input'!K200-E139*'Stata input'!L200-F139*'Stata input'!M200-G139*'Stata input'!N200-H139*'Stata input'!O200-I139*'Stata input'!P200-J139*'Stata input'!Q200</f>
        <v>2.026392709798422E-3</v>
      </c>
    </row>
    <row r="140" spans="2:20" x14ac:dyDescent="0.25">
      <c r="B140" s="127">
        <v>41790</v>
      </c>
      <c r="C140" s="128">
        <f t="shared" si="3"/>
        <v>197</v>
      </c>
      <c r="D140" s="129">
        <v>-6.6117620000000002E-2</v>
      </c>
      <c r="E140" s="129">
        <v>0.38430533</v>
      </c>
      <c r="F140" s="129">
        <v>4.6913120000000003E-2</v>
      </c>
      <c r="G140" s="129">
        <v>-9.8727620000000002E-2</v>
      </c>
      <c r="H140" s="129">
        <v>-5.1564999999999998E-4</v>
      </c>
      <c r="I140" s="129">
        <v>0.42311366</v>
      </c>
      <c r="J140" s="129"/>
      <c r="L140" s="127">
        <v>41790</v>
      </c>
      <c r="M140" s="226">
        <v>1.61818E-2</v>
      </c>
      <c r="N140" s="226">
        <v>1.8014700000000002E-2</v>
      </c>
      <c r="O140" s="226">
        <v>1.8172500000000001E-2</v>
      </c>
      <c r="P140" s="226">
        <v>1.7698948175691464E-2</v>
      </c>
      <c r="Q140" s="226">
        <v>1.7813534165271341E-2</v>
      </c>
      <c r="R140" s="226">
        <v>1.63687E-2</v>
      </c>
      <c r="S140" s="226">
        <v>1.7797500000000001E-2</v>
      </c>
      <c r="T140" s="226">
        <f>M140-D140*'Stata input'!K201-E140*'Stata input'!L201-F140*'Stata input'!M201-G140*'Stata input'!N201-H140*'Stata input'!O201-I140*'Stata input'!P201-J140*'Stata input'!Q201</f>
        <v>1.6831912158107493E-2</v>
      </c>
    </row>
    <row r="141" spans="2:20" x14ac:dyDescent="0.25">
      <c r="B141" s="3">
        <v>41820</v>
      </c>
      <c r="C141" s="123">
        <f t="shared" si="3"/>
        <v>198</v>
      </c>
      <c r="D141" s="14">
        <v>-7.0637900000000003E-2</v>
      </c>
      <c r="E141" s="14">
        <v>0.37769949000000003</v>
      </c>
      <c r="F141" s="14">
        <v>5.0933409999999998E-2</v>
      </c>
      <c r="G141" s="14">
        <v>-9.6559790000000006E-2</v>
      </c>
      <c r="H141" s="14">
        <v>-6.2434200000000004E-3</v>
      </c>
      <c r="I141" s="14">
        <v>0.43145080000000002</v>
      </c>
      <c r="L141" s="3">
        <v>41820</v>
      </c>
      <c r="M141" s="227">
        <v>3.7427799999999997E-2</v>
      </c>
      <c r="N141" s="227">
        <v>1.24802E-2</v>
      </c>
      <c r="O141" s="227">
        <v>1.3376300000000001E-2</v>
      </c>
      <c r="P141" s="227">
        <v>1.9010158460231175E-2</v>
      </c>
      <c r="Q141" s="227">
        <v>1.9660640762018365E-2</v>
      </c>
      <c r="R141" s="227">
        <v>6.6699999999999997E-3</v>
      </c>
      <c r="S141" s="227">
        <v>1.48567E-2</v>
      </c>
      <c r="T141" s="227">
        <f>M141-D141*'Stata input'!K202-E141*'Stata input'!L202-F141*'Stata input'!M202-G141*'Stata input'!N202-H141*'Stata input'!O202-I141*'Stata input'!P202-J141*'Stata input'!Q202</f>
        <v>1.0475803520005024E-2</v>
      </c>
    </row>
    <row r="142" spans="2:20" x14ac:dyDescent="0.25">
      <c r="B142" s="127">
        <v>41851</v>
      </c>
      <c r="C142" s="128">
        <f t="shared" si="3"/>
        <v>199</v>
      </c>
      <c r="D142" s="129">
        <v>-0.1158917</v>
      </c>
      <c r="E142" s="129">
        <v>0.41848099</v>
      </c>
      <c r="F142" s="129">
        <v>-2.1148199999999999E-2</v>
      </c>
      <c r="G142" s="129">
        <v>-9.3196929999999997E-2</v>
      </c>
      <c r="H142" s="129">
        <v>1.0707940000000001E-2</v>
      </c>
      <c r="I142" s="129">
        <v>0.56178450999999996</v>
      </c>
      <c r="J142" s="129"/>
      <c r="L142" s="127">
        <v>41851</v>
      </c>
      <c r="M142" s="226">
        <v>7.1529999999999996E-3</v>
      </c>
      <c r="N142" s="226">
        <v>-2.6305999999999999E-3</v>
      </c>
      <c r="O142" s="226">
        <v>-2.3882999999999999E-3</v>
      </c>
      <c r="P142" s="226">
        <v>3.8005395918958886E-5</v>
      </c>
      <c r="Q142" s="226">
        <v>2.1399142319353248E-4</v>
      </c>
      <c r="R142" s="226">
        <v>6.9137000000000001E-3</v>
      </c>
      <c r="S142" s="226">
        <v>8.5208000000000002E-3</v>
      </c>
      <c r="T142" s="226">
        <f>M142-D142*'Stata input'!K203-E142*'Stata input'!L203-F142*'Stata input'!M203-G142*'Stata input'!N203-H142*'Stata input'!O203-I142*'Stata input'!P203-J142*'Stata input'!Q203</f>
        <v>9.2604514891393777E-3</v>
      </c>
    </row>
    <row r="143" spans="2:20" x14ac:dyDescent="0.25">
      <c r="B143" s="3">
        <v>41882</v>
      </c>
      <c r="C143" s="123">
        <f t="shared" si="3"/>
        <v>200</v>
      </c>
      <c r="D143" s="14">
        <v>-9.0747980000000006E-2</v>
      </c>
      <c r="E143" s="14">
        <v>0.43018677999999999</v>
      </c>
      <c r="F143" s="14">
        <v>-2.2313240000000002E-2</v>
      </c>
      <c r="G143" s="14">
        <v>-9.8779000000000006E-2</v>
      </c>
      <c r="H143" s="14">
        <v>1.989016E-2</v>
      </c>
      <c r="I143" s="14">
        <v>0.52625838000000003</v>
      </c>
      <c r="L143" s="3">
        <v>41882</v>
      </c>
      <c r="M143" s="227">
        <v>-9.4715000000000008E-3</v>
      </c>
      <c r="N143" s="227">
        <v>9.8546999999999992E-3</v>
      </c>
      <c r="O143" s="227">
        <v>9.6580999999999993E-3</v>
      </c>
      <c r="P143" s="227">
        <v>4.8926896869541554E-3</v>
      </c>
      <c r="Q143" s="227">
        <v>4.7502406596564E-3</v>
      </c>
      <c r="R143" s="227">
        <v>7.4631999999999997E-3</v>
      </c>
      <c r="S143" s="227">
        <v>5.8837000000000004E-3</v>
      </c>
      <c r="T143" s="227">
        <f>M143-D143*'Stata input'!K204-E143*'Stata input'!L204-F143*'Stata input'!M204-G143*'Stata input'!N204-H143*'Stata input'!O204-I143*'Stata input'!P204-J143*'Stata input'!Q204</f>
        <v>7.3775512953170915E-3</v>
      </c>
    </row>
    <row r="144" spans="2:20" x14ac:dyDescent="0.25">
      <c r="B144" s="127">
        <v>41912</v>
      </c>
      <c r="C144" s="128">
        <f t="shared" si="3"/>
        <v>201</v>
      </c>
      <c r="D144" s="129">
        <v>-0.11966728</v>
      </c>
      <c r="E144" s="129">
        <v>0.42229792999999999</v>
      </c>
      <c r="F144" s="129">
        <v>2.7611529999999999E-2</v>
      </c>
      <c r="G144" s="129">
        <v>-0.11043151</v>
      </c>
      <c r="H144" s="129">
        <v>8.1322800000000004E-3</v>
      </c>
      <c r="I144" s="129">
        <v>0.57291917000000003</v>
      </c>
      <c r="J144" s="129"/>
      <c r="L144" s="127">
        <v>41912</v>
      </c>
      <c r="M144" s="226">
        <v>1.8078E-3</v>
      </c>
      <c r="N144" s="226">
        <v>-7.8388999999999993E-3</v>
      </c>
      <c r="O144" s="226">
        <v>-8.4644999999999998E-3</v>
      </c>
      <c r="P144" s="226">
        <v>-5.1338672183802135E-3</v>
      </c>
      <c r="Q144" s="226">
        <v>-5.5868692037838712E-3</v>
      </c>
      <c r="R144" s="226">
        <v>4.3042000000000002E-3</v>
      </c>
      <c r="S144" s="226">
        <v>-3.5040000000000001E-4</v>
      </c>
      <c r="T144" s="226">
        <f>M144-D144*'Stata input'!K205-E144*'Stata input'!L205-F144*'Stata input'!M205-G144*'Stata input'!N205-H144*'Stata input'!O205-I144*'Stata input'!P205-J144*'Stata input'!Q205</f>
        <v>1.7592454436977309E-3</v>
      </c>
    </row>
    <row r="145" spans="2:20" x14ac:dyDescent="0.25">
      <c r="B145" s="3">
        <v>41943</v>
      </c>
      <c r="C145" s="123">
        <f t="shared" si="3"/>
        <v>202</v>
      </c>
      <c r="D145" s="14">
        <v>-0.12100039</v>
      </c>
      <c r="E145" s="14">
        <v>0.41852103000000002</v>
      </c>
      <c r="F145" s="14">
        <v>6.5038479999999996E-2</v>
      </c>
      <c r="G145" s="14">
        <v>-0.12158604000000001</v>
      </c>
      <c r="H145" s="14">
        <v>8.3440000000000007E-3</v>
      </c>
      <c r="I145" s="14">
        <v>0.57070357000000005</v>
      </c>
      <c r="L145" s="3">
        <v>41943</v>
      </c>
      <c r="M145" s="227">
        <v>4.8720100000000002E-2</v>
      </c>
      <c r="N145" s="227">
        <v>1.52394E-2</v>
      </c>
      <c r="O145" s="227">
        <v>1.64715E-2</v>
      </c>
      <c r="P145" s="227">
        <v>2.4226110380098871E-2</v>
      </c>
      <c r="Q145" s="227">
        <v>2.5112248229754754E-2</v>
      </c>
      <c r="R145" s="227">
        <v>7.2722999999999998E-3</v>
      </c>
      <c r="S145" s="227">
        <v>1.6330600000000001E-2</v>
      </c>
      <c r="T145" s="227">
        <f>M145-D145*'Stata input'!K206-E145*'Stata input'!L206-F145*'Stata input'!M206-G145*'Stata input'!N206-H145*'Stata input'!O206-I145*'Stata input'!P206-J145*'Stata input'!Q206</f>
        <v>1.3656671713274667E-2</v>
      </c>
    </row>
    <row r="146" spans="2:20" x14ac:dyDescent="0.25">
      <c r="B146" s="127">
        <v>41973</v>
      </c>
      <c r="C146" s="128">
        <f t="shared" si="3"/>
        <v>203</v>
      </c>
      <c r="D146" s="129">
        <v>-0.1193988</v>
      </c>
      <c r="E146" s="129">
        <v>0.41409228999999997</v>
      </c>
      <c r="F146" s="129">
        <v>0.10299482</v>
      </c>
      <c r="G146" s="129">
        <v>-0.12786238</v>
      </c>
      <c r="H146" s="129">
        <v>8.9029E-3</v>
      </c>
      <c r="I146" s="129">
        <v>0.54240781999999998</v>
      </c>
      <c r="J146" s="129"/>
      <c r="L146" s="127">
        <v>41973</v>
      </c>
      <c r="M146" s="226">
        <v>4.4917199999999997E-2</v>
      </c>
      <c r="N146" s="226">
        <v>2.2198499999999999E-2</v>
      </c>
      <c r="O146" s="226">
        <v>2.2382200000000001E-2</v>
      </c>
      <c r="P146" s="226">
        <v>2.815498256385791E-2</v>
      </c>
      <c r="Q146" s="226">
        <v>2.8287665213223855E-2</v>
      </c>
      <c r="R146" s="226">
        <v>1.6689499999999999E-2</v>
      </c>
      <c r="S146" s="226">
        <v>1.8273000000000001E-2</v>
      </c>
      <c r="T146" s="226">
        <f>M146-D146*'Stata input'!K207-E146*'Stata input'!L207-F146*'Stata input'!M207-G146*'Stata input'!N207-H146*'Stata input'!O207-I146*'Stata input'!P207-J146*'Stata input'!Q207</f>
        <v>1.6947707903383156E-2</v>
      </c>
    </row>
    <row r="147" spans="2:20" x14ac:dyDescent="0.25">
      <c r="B147" s="125">
        <v>42004</v>
      </c>
      <c r="C147" s="126">
        <f t="shared" si="3"/>
        <v>204</v>
      </c>
      <c r="D147" s="101">
        <v>-9.0038000000000007E-2</v>
      </c>
      <c r="E147" s="101">
        <v>0.41913489999999998</v>
      </c>
      <c r="F147" s="101">
        <v>0.10299337</v>
      </c>
      <c r="G147" s="101">
        <v>-0.14889828999999999</v>
      </c>
      <c r="H147" s="101">
        <v>1.7915130000000001E-2</v>
      </c>
      <c r="I147" s="101">
        <v>0.52903568000000001</v>
      </c>
      <c r="J147" s="101"/>
      <c r="L147" s="125">
        <v>42004</v>
      </c>
      <c r="M147" s="228">
        <v>4.8465599999999998E-2</v>
      </c>
      <c r="N147" s="228">
        <v>1.19598E-2</v>
      </c>
      <c r="O147" s="228">
        <v>1.2381400000000001E-2</v>
      </c>
      <c r="P147" s="228">
        <v>2.1807831764366476E-2</v>
      </c>
      <c r="Q147" s="228">
        <v>2.21122754724314E-2</v>
      </c>
      <c r="R147" s="228">
        <v>2.25496E-2</v>
      </c>
      <c r="S147" s="228">
        <v>2.6384700000000001E-2</v>
      </c>
      <c r="T147" s="228">
        <f>M147-D147*'Stata input'!K208-E147*'Stata input'!L208-F147*'Stata input'!M208-G147*'Stata input'!N208-H147*'Stata input'!O208-I147*'Stata input'!P208-J147*'Stata input'!Q208</f>
        <v>2.2291040208297853E-2</v>
      </c>
    </row>
    <row r="148" spans="2:20" x14ac:dyDescent="0.25">
      <c r="B148" s="127">
        <v>42035</v>
      </c>
      <c r="C148" s="128">
        <f t="shared" si="3"/>
        <v>205</v>
      </c>
      <c r="D148" s="129">
        <v>-0.10115555</v>
      </c>
      <c r="E148" s="129">
        <v>0.44631504</v>
      </c>
      <c r="F148" s="129">
        <v>0.11003545000000001</v>
      </c>
      <c r="G148" s="129">
        <v>-0.14174492999999999</v>
      </c>
      <c r="H148" s="129">
        <v>1.3649639999999999E-2</v>
      </c>
      <c r="I148" s="129">
        <v>0.53826903999999998</v>
      </c>
      <c r="J148" s="129"/>
      <c r="L148" s="127">
        <v>42035</v>
      </c>
      <c r="M148" s="226">
        <v>2.4853500000000001E-2</v>
      </c>
      <c r="N148" s="226">
        <v>1.09982E-2</v>
      </c>
      <c r="O148" s="226">
        <v>1.07735E-2</v>
      </c>
      <c r="P148" s="226">
        <v>1.5094660307847778E-2</v>
      </c>
      <c r="Q148" s="226">
        <v>1.4933104360932E-2</v>
      </c>
      <c r="R148" s="226">
        <v>7.3879200000000006E-2</v>
      </c>
      <c r="S148" s="226">
        <v>7.1386400000000003E-2</v>
      </c>
      <c r="T148" s="226">
        <f>M148-D148*'Stata input'!K209-E148*'Stata input'!L209-F148*'Stata input'!M209-G148*'Stata input'!N209-H148*'Stata input'!O209-I148*'Stata input'!P209-J148*'Stata input'!Q209</f>
        <v>7.9045298235533717E-2</v>
      </c>
    </row>
    <row r="149" spans="2:20" x14ac:dyDescent="0.25">
      <c r="B149" s="3">
        <v>42063</v>
      </c>
      <c r="C149" s="123">
        <f t="shared" si="3"/>
        <v>206</v>
      </c>
      <c r="D149" s="14">
        <v>3.7227099999999999E-2</v>
      </c>
      <c r="E149" s="14">
        <v>0.25061899999999998</v>
      </c>
      <c r="F149" s="14">
        <v>0.11257532000000001</v>
      </c>
      <c r="G149" s="14">
        <v>-0.15059731000000001</v>
      </c>
      <c r="H149" s="14">
        <v>0.17819280000000001</v>
      </c>
      <c r="I149" s="14">
        <v>0.30392350000000001</v>
      </c>
      <c r="L149" s="3">
        <v>42063</v>
      </c>
      <c r="M149" s="227">
        <v>1.6470200000000001E-2</v>
      </c>
      <c r="N149" s="227">
        <v>2.4834599999999998E-2</v>
      </c>
      <c r="O149" s="227">
        <v>2.47964E-2</v>
      </c>
      <c r="P149" s="227">
        <v>2.2454793320061978E-2</v>
      </c>
      <c r="Q149" s="227">
        <v>2.2427159890533486E-2</v>
      </c>
      <c r="R149" s="227">
        <v>2.0447199999999999E-2</v>
      </c>
      <c r="S149" s="227">
        <v>1.9958799999999999E-2</v>
      </c>
      <c r="T149" s="227">
        <f>M149-D149*'Stata input'!K210-E149*'Stata input'!L210-F149*'Stata input'!M210-G149*'Stata input'!N210-H149*'Stata input'!O210-I149*'Stata input'!P210-J149*'Stata input'!Q210</f>
        <v>2.0522182435083108E-2</v>
      </c>
    </row>
    <row r="150" spans="2:20" x14ac:dyDescent="0.25">
      <c r="B150" s="127">
        <v>42094</v>
      </c>
      <c r="C150" s="128">
        <f t="shared" si="3"/>
        <v>207</v>
      </c>
      <c r="D150" s="129">
        <v>3.4571900000000003E-2</v>
      </c>
      <c r="E150" s="129">
        <v>0.21687672999999999</v>
      </c>
      <c r="F150" s="129">
        <v>0.16951146</v>
      </c>
      <c r="G150" s="129">
        <v>-0.16176695999999999</v>
      </c>
      <c r="H150" s="129">
        <v>0.1598243</v>
      </c>
      <c r="I150" s="129">
        <v>0.29422101000000001</v>
      </c>
      <c r="J150" s="129"/>
      <c r="L150" s="127">
        <v>42094</v>
      </c>
      <c r="M150" s="226">
        <v>4.1509999999999998E-2</v>
      </c>
      <c r="N150" s="226">
        <v>1.7172199999999999E-2</v>
      </c>
      <c r="O150" s="226">
        <v>1.7616199999999999E-2</v>
      </c>
      <c r="P150" s="226">
        <v>2.3754504047626832E-2</v>
      </c>
      <c r="Q150" s="226">
        <v>2.4076161862310166E-2</v>
      </c>
      <c r="R150" s="226">
        <v>2.8159500000000001E-2</v>
      </c>
      <c r="S150" s="226">
        <v>3.38088E-2</v>
      </c>
      <c r="T150" s="226">
        <f>M150-D150*'Stata input'!K211-E150*'Stata input'!L211-F150*'Stata input'!M211-G150*'Stata input'!N211-H150*'Stata input'!O211-I150*'Stata input'!P211-J150*'Stata input'!Q211</f>
        <v>2.9491335618065107E-2</v>
      </c>
    </row>
    <row r="151" spans="2:20" x14ac:dyDescent="0.25">
      <c r="B151" s="3">
        <v>42095</v>
      </c>
      <c r="C151" s="123">
        <f t="shared" si="3"/>
        <v>208</v>
      </c>
      <c r="D151" s="14">
        <v>4.4358469999999997E-2</v>
      </c>
      <c r="E151" s="14">
        <v>0.24440305000000001</v>
      </c>
      <c r="F151" s="14">
        <v>0.13261528</v>
      </c>
      <c r="G151" s="14">
        <v>-0.13413836000000001</v>
      </c>
      <c r="H151" s="14">
        <v>0.15166876000000001</v>
      </c>
      <c r="I151" s="14">
        <v>0.27842887999999999</v>
      </c>
      <c r="L151" s="3">
        <v>42095</v>
      </c>
      <c r="M151" s="227">
        <v>-4.1050799999999998E-2</v>
      </c>
      <c r="N151" s="227">
        <v>-3.8081999999999999E-3</v>
      </c>
      <c r="O151" s="227">
        <v>-4.3097999999999999E-3</v>
      </c>
      <c r="P151" s="227">
        <v>-1.3618031019144276E-2</v>
      </c>
      <c r="Q151" s="227">
        <v>-1.3980092934228864E-2</v>
      </c>
      <c r="R151" s="227">
        <v>-2.0018299999999999E-2</v>
      </c>
      <c r="S151" s="227">
        <v>-2.6410900000000001E-2</v>
      </c>
      <c r="T151" s="227">
        <f>M151-D151*'Stata input'!K212-E151*'Stata input'!L212-F151*'Stata input'!M212-G151*'Stata input'!N212-H151*'Stata input'!O212-I151*'Stata input'!P212-J151*'Stata input'!Q212</f>
        <v>-2.6566444229797467E-2</v>
      </c>
    </row>
    <row r="152" spans="2:20" x14ac:dyDescent="0.25">
      <c r="B152" s="127">
        <v>42125</v>
      </c>
      <c r="C152" s="128">
        <f t="shared" si="3"/>
        <v>209</v>
      </c>
      <c r="D152" s="129">
        <v>9.0104329999999996E-2</v>
      </c>
      <c r="E152" s="129">
        <v>0.26640466000000002</v>
      </c>
      <c r="F152" s="129">
        <v>0.13047639</v>
      </c>
      <c r="G152" s="129">
        <v>-0.13942592000000001</v>
      </c>
      <c r="H152" s="129">
        <v>0.15098713</v>
      </c>
      <c r="I152" s="129">
        <v>0.24349170000000001</v>
      </c>
      <c r="J152" s="129"/>
      <c r="L152" s="127">
        <v>42125</v>
      </c>
      <c r="M152" s="226">
        <v>2.78278E-2</v>
      </c>
      <c r="N152" s="226">
        <v>1.3963700000000001E-2</v>
      </c>
      <c r="O152" s="226">
        <v>1.39241E-2</v>
      </c>
      <c r="P152" s="226">
        <v>1.7457540566725951E-2</v>
      </c>
      <c r="Q152" s="226">
        <v>1.7428941889792562E-2</v>
      </c>
      <c r="R152" s="226">
        <v>1.28859E-2</v>
      </c>
      <c r="S152" s="226">
        <v>1.2297000000000001E-2</v>
      </c>
      <c r="T152" s="226">
        <f>M152-D152*'Stata input'!K213-E152*'Stata input'!L213-F152*'Stata input'!M213-G152*'Stata input'!N213-H152*'Stata input'!O213-I152*'Stata input'!P213-J152*'Stata input'!Q213</f>
        <v>1.5175068694742945E-2</v>
      </c>
    </row>
    <row r="153" spans="2:20" x14ac:dyDescent="0.25">
      <c r="B153" s="3">
        <v>42156</v>
      </c>
      <c r="C153" s="123">
        <f t="shared" si="3"/>
        <v>210</v>
      </c>
      <c r="D153" s="14">
        <v>0.10143065</v>
      </c>
      <c r="E153" s="14">
        <v>0.25697752000000001</v>
      </c>
      <c r="F153" s="14">
        <v>0.119926</v>
      </c>
      <c r="G153" s="14">
        <v>-0.12949494</v>
      </c>
      <c r="H153" s="14">
        <v>0.14545985</v>
      </c>
      <c r="I153" s="14">
        <v>0.26460760999999999</v>
      </c>
      <c r="L153" s="3">
        <v>42156</v>
      </c>
      <c r="M153" s="227">
        <v>-9.4950999999999994E-3</v>
      </c>
      <c r="N153" s="227">
        <v>-2.2800999999999998E-2</v>
      </c>
      <c r="O153" s="227">
        <v>-2.2449E-2</v>
      </c>
      <c r="P153" s="227">
        <v>-1.9470044799330462E-2</v>
      </c>
      <c r="Q153" s="227">
        <v>-1.9210641366539563E-2</v>
      </c>
      <c r="R153" s="227">
        <v>-2.4803499999999999E-2</v>
      </c>
      <c r="S153" s="227">
        <v>-1.9753199999999999E-2</v>
      </c>
      <c r="T153" s="227">
        <f>M153-D153*'Stata input'!K214-E153*'Stata input'!L214-F153*'Stata input'!M214-G153*'Stata input'!N214-H153*'Stata input'!O214-I153*'Stata input'!P214-J153*'Stata input'!Q214</f>
        <v>-2.1966218256278723E-2</v>
      </c>
    </row>
    <row r="154" spans="2:20" x14ac:dyDescent="0.25">
      <c r="B154" s="127">
        <v>42186</v>
      </c>
      <c r="C154" s="128">
        <f t="shared" si="3"/>
        <v>211</v>
      </c>
      <c r="D154" s="129">
        <v>0.10015306</v>
      </c>
      <c r="E154" s="129">
        <v>0.19872564000000001</v>
      </c>
      <c r="F154" s="129">
        <v>0.12816806</v>
      </c>
      <c r="G154" s="129">
        <v>-0.13407146</v>
      </c>
      <c r="H154" s="129">
        <v>0.19055938</v>
      </c>
      <c r="I154" s="129">
        <v>0.25555450000000002</v>
      </c>
      <c r="J154" s="129"/>
      <c r="L154" s="127">
        <v>42186</v>
      </c>
      <c r="M154" s="226">
        <v>3.5373599999999998E-2</v>
      </c>
      <c r="N154" s="226">
        <v>1.2349799999999999E-2</v>
      </c>
      <c r="O154" s="226">
        <v>1.2126E-2</v>
      </c>
      <c r="P154" s="226">
        <v>1.8196007361841994E-2</v>
      </c>
      <c r="Q154" s="226">
        <v>1.8030842044504419E-2</v>
      </c>
      <c r="R154" s="226">
        <v>2.5350299999999999E-2</v>
      </c>
      <c r="S154" s="226">
        <v>2.2447700000000001E-2</v>
      </c>
      <c r="T154" s="226">
        <f>M154-D154*'Stata input'!K215-E154*'Stata input'!L215-F154*'Stata input'!M215-G154*'Stata input'!N215-H154*'Stata input'!O215-I154*'Stata input'!P215-J154*'Stata input'!Q215</f>
        <v>2.6258844188462128E-2</v>
      </c>
    </row>
    <row r="155" spans="2:20" x14ac:dyDescent="0.25">
      <c r="B155" s="3">
        <v>42217</v>
      </c>
      <c r="C155" s="123">
        <f t="shared" si="3"/>
        <v>212</v>
      </c>
      <c r="D155" s="14">
        <v>0.14238071999999999</v>
      </c>
      <c r="E155" s="14">
        <v>0.20602678999999999</v>
      </c>
      <c r="F155" s="14">
        <v>0.13079062</v>
      </c>
      <c r="G155" s="14">
        <v>-0.14495691999999999</v>
      </c>
      <c r="H155" s="14">
        <v>0.18776593</v>
      </c>
      <c r="I155" s="14">
        <v>0.23113234999999999</v>
      </c>
      <c r="L155" s="3">
        <v>42217</v>
      </c>
      <c r="M155" s="227">
        <v>-1.6545799999999999E-2</v>
      </c>
      <c r="N155" s="227">
        <v>-2.7764899999999999E-2</v>
      </c>
      <c r="O155" s="227">
        <v>-2.7990899999999999E-2</v>
      </c>
      <c r="P155" s="227">
        <v>-2.5051528715961946E-2</v>
      </c>
      <c r="Q155" s="227">
        <v>-2.5218387614426487E-2</v>
      </c>
      <c r="R155" s="227">
        <v>-1.7543799999999998E-2</v>
      </c>
      <c r="S155" s="227">
        <v>-2.0336300000000002E-2</v>
      </c>
      <c r="T155" s="227">
        <f>M155-D155*'Stata input'!K216-E155*'Stata input'!L216-F155*'Stata input'!M216-G155*'Stata input'!N216-H155*'Stata input'!O216-I155*'Stata input'!P216-J155*'Stata input'!Q216</f>
        <v>-2.2950681398079022E-2</v>
      </c>
    </row>
    <row r="156" spans="2:20" x14ac:dyDescent="0.25">
      <c r="B156" s="127">
        <v>42248</v>
      </c>
      <c r="C156" s="128">
        <f t="shared" si="3"/>
        <v>213</v>
      </c>
      <c r="D156" s="129">
        <v>0.15975671</v>
      </c>
      <c r="E156" s="129">
        <v>0.112328</v>
      </c>
      <c r="F156" s="129">
        <v>0.20357417</v>
      </c>
      <c r="G156" s="129">
        <v>-0.17618513</v>
      </c>
      <c r="H156" s="129">
        <v>0.18695993999999999</v>
      </c>
      <c r="I156" s="129">
        <v>0.21758732</v>
      </c>
      <c r="J156" s="129"/>
      <c r="L156" s="127">
        <v>42248</v>
      </c>
      <c r="M156" s="226">
        <v>-8.2909000000000004E-3</v>
      </c>
      <c r="N156" s="226">
        <v>-2.6933700000000001E-2</v>
      </c>
      <c r="O156" s="226">
        <v>-2.6659599999999999E-2</v>
      </c>
      <c r="P156" s="226">
        <v>-2.2111976123905825E-2</v>
      </c>
      <c r="Q156" s="226">
        <v>-2.1911251152002306E-2</v>
      </c>
      <c r="R156" s="226">
        <v>-1.9351699999999999E-2</v>
      </c>
      <c r="S156" s="226">
        <v>-1.55461E-2</v>
      </c>
      <c r="T156" s="226">
        <f>M156-D156*'Stata input'!K217-E156*'Stata input'!L217-F156*'Stata input'!M217-G156*'Stata input'!N217-H156*'Stata input'!O217-I156*'Stata input'!P217-J156*'Stata input'!Q217</f>
        <v>-1.8103335209058921E-2</v>
      </c>
    </row>
    <row r="157" spans="2:20" x14ac:dyDescent="0.25">
      <c r="B157" s="3">
        <v>42308</v>
      </c>
      <c r="C157" s="123">
        <f t="shared" si="3"/>
        <v>214</v>
      </c>
      <c r="D157" s="14">
        <v>0.19223307000000001</v>
      </c>
      <c r="E157" s="14">
        <v>1.666929E-2</v>
      </c>
      <c r="F157" s="14">
        <v>0.26056066999999999</v>
      </c>
      <c r="G157" s="14">
        <v>-0.20471474000000001</v>
      </c>
      <c r="H157" s="14">
        <v>0.19833645</v>
      </c>
      <c r="I157" s="14">
        <v>0.22379424000000001</v>
      </c>
      <c r="L157" s="3">
        <v>42308</v>
      </c>
      <c r="M157" s="227">
        <v>3.8821799999999997E-2</v>
      </c>
      <c r="N157" s="227">
        <v>4.3057400000000003E-2</v>
      </c>
      <c r="O157" s="227">
        <v>4.3315800000000002E-2</v>
      </c>
      <c r="P157" s="227">
        <v>4.204071418930002E-2</v>
      </c>
      <c r="Q157" s="227">
        <v>4.2228560772112275E-2</v>
      </c>
      <c r="R157" s="227">
        <v>3.3759999999999998E-2</v>
      </c>
      <c r="S157" s="227">
        <v>3.6920500000000002E-2</v>
      </c>
      <c r="T157" s="227">
        <f>M157-D157*'Stata input'!K218-E157*'Stata input'!L218-F157*'Stata input'!M218-G157*'Stata input'!N218-H157*'Stata input'!O218-I157*'Stata input'!P218-J157*'Stata input'!Q218</f>
        <v>3.4509596210209305E-2</v>
      </c>
    </row>
    <row r="158" spans="2:20" x14ac:dyDescent="0.25">
      <c r="B158" s="127">
        <v>42338</v>
      </c>
      <c r="C158" s="128">
        <f t="shared" si="3"/>
        <v>215</v>
      </c>
      <c r="D158" s="129">
        <v>0.24232788</v>
      </c>
      <c r="E158" s="129">
        <v>-9.6626799999999999E-2</v>
      </c>
      <c r="F158" s="129">
        <v>0.29950201999999998</v>
      </c>
      <c r="G158" s="129">
        <v>-0.25591507000000002</v>
      </c>
      <c r="H158" s="129">
        <v>0.20484563</v>
      </c>
      <c r="I158" s="129">
        <v>0.25193358999999999</v>
      </c>
      <c r="J158" s="129"/>
      <c r="L158" s="127">
        <v>42338</v>
      </c>
      <c r="M158" s="226">
        <v>1.28393E-2</v>
      </c>
      <c r="N158" s="226">
        <v>7.1103E-3</v>
      </c>
      <c r="O158" s="226">
        <v>7.7936999999999998E-3</v>
      </c>
      <c r="P158" s="226">
        <v>8.8019135447671391E-3</v>
      </c>
      <c r="Q158" s="226">
        <v>9.2979158331160851E-3</v>
      </c>
      <c r="R158" s="226">
        <v>-5.4259999999999996E-4</v>
      </c>
      <c r="S158" s="226">
        <v>7.5668000000000003E-3</v>
      </c>
      <c r="T158" s="226">
        <f>M158-D158*'Stata input'!K219-E158*'Stata input'!L219-F158*'Stata input'!M219-G158*'Stata input'!N219-H158*'Stata input'!O219-I158*'Stata input'!P219-J158*'Stata input'!Q219</f>
        <v>9.0412245530965569E-3</v>
      </c>
    </row>
    <row r="159" spans="2:20" x14ac:dyDescent="0.25">
      <c r="B159" s="125">
        <v>42369</v>
      </c>
      <c r="C159" s="126">
        <f t="shared" si="3"/>
        <v>216</v>
      </c>
      <c r="D159" s="101">
        <v>0.32802806000000001</v>
      </c>
      <c r="E159" s="101">
        <v>-0.25948960999999998</v>
      </c>
      <c r="F159" s="101">
        <v>0.28662537999999999</v>
      </c>
      <c r="G159" s="101">
        <v>-0.32868614000000002</v>
      </c>
      <c r="H159" s="101">
        <v>0.26982021</v>
      </c>
      <c r="I159" s="101">
        <v>0.39236156</v>
      </c>
      <c r="J159" s="101"/>
      <c r="L159" s="125">
        <v>42369</v>
      </c>
      <c r="M159" s="228">
        <v>7.4704999999999997E-3</v>
      </c>
      <c r="N159" s="228">
        <v>-9.3437999999999993E-3</v>
      </c>
      <c r="O159" s="228">
        <v>-8.8824000000000004E-3</v>
      </c>
      <c r="P159" s="228">
        <v>-5.0580151132206264E-3</v>
      </c>
      <c r="Q159" s="228">
        <v>-4.7226508715458304E-3</v>
      </c>
      <c r="R159" s="228">
        <v>1.58919E-2</v>
      </c>
      <c r="S159" s="228">
        <v>2.0582199999999998E-2</v>
      </c>
      <c r="T159" s="228">
        <f>M159-D159*'Stata input'!K220-E159*'Stata input'!L220-F159*'Stata input'!M220-G159*'Stata input'!N220-H159*'Stata input'!O220-I159*'Stata input'!P220-J159*'Stata input'!Q220</f>
        <v>2.3934260660888898E-2</v>
      </c>
    </row>
    <row r="160" spans="2:20" x14ac:dyDescent="0.25">
      <c r="B160" s="127">
        <v>42400</v>
      </c>
      <c r="C160" s="128">
        <f t="shared" si="3"/>
        <v>217</v>
      </c>
      <c r="D160" s="129">
        <v>0.33108862</v>
      </c>
      <c r="E160" s="129">
        <v>-0.18316766000000001</v>
      </c>
      <c r="F160" s="129">
        <v>0.27804276999999999</v>
      </c>
      <c r="G160" s="129">
        <v>-0.31811814999999999</v>
      </c>
      <c r="H160" s="129">
        <v>0.26208427000000001</v>
      </c>
      <c r="I160" s="129">
        <v>0.35597651000000002</v>
      </c>
      <c r="J160" s="129"/>
      <c r="L160" s="127">
        <v>42400</v>
      </c>
      <c r="M160" s="226">
        <v>-5.7226399999999997E-2</v>
      </c>
      <c r="N160" s="226">
        <v>-3.5330899999999998E-2</v>
      </c>
      <c r="O160" s="226">
        <v>-3.63466E-2</v>
      </c>
      <c r="P160" s="226">
        <v>-4.1186090370633907E-2</v>
      </c>
      <c r="Q160" s="226">
        <v>-4.1920276098227835E-2</v>
      </c>
      <c r="R160" s="226">
        <v>-2.4334000000000001E-2</v>
      </c>
      <c r="S160" s="226">
        <v>-3.3196799999999999E-2</v>
      </c>
      <c r="T160" s="226">
        <f>M160-D160*'Stata input'!K221-E160*'Stata input'!L221-F160*'Stata input'!M221-G160*'Stata input'!N221-H160*'Stata input'!O221-I160*'Stata input'!P221-J160*'Stata input'!Q221</f>
        <v>-2.7344050785955511E-2</v>
      </c>
    </row>
    <row r="161" spans="2:20" x14ac:dyDescent="0.25">
      <c r="B161" s="3">
        <v>42429</v>
      </c>
      <c r="C161" s="123">
        <f t="shared" si="3"/>
        <v>218</v>
      </c>
      <c r="D161" s="14">
        <v>0.31229796999999998</v>
      </c>
      <c r="E161" s="14">
        <v>-0.20672687000000001</v>
      </c>
      <c r="F161" s="14">
        <v>0.32746176999999999</v>
      </c>
      <c r="G161" s="14">
        <v>-0.3336462</v>
      </c>
      <c r="H161" s="14">
        <v>0.30397634000000001</v>
      </c>
      <c r="I161" s="14">
        <v>0.39149176000000002</v>
      </c>
      <c r="L161" s="3">
        <v>42429</v>
      </c>
      <c r="M161" s="227">
        <v>-1.3096E-3</v>
      </c>
      <c r="N161" s="227">
        <v>-8.9581000000000001E-3</v>
      </c>
      <c r="O161" s="227">
        <v>-8.7232000000000004E-3</v>
      </c>
      <c r="P161" s="227">
        <v>-6.7796280026936719E-3</v>
      </c>
      <c r="Q161" s="227">
        <v>-6.6123339165879711E-3</v>
      </c>
      <c r="R161" s="227">
        <v>1.6897599999999999E-2</v>
      </c>
      <c r="S161" s="227">
        <v>1.9274199999999998E-2</v>
      </c>
      <c r="T161" s="227">
        <f>M161-D161*'Stata input'!K222-E161*'Stata input'!L222-F161*'Stata input'!M222-G161*'Stata input'!N222-H161*'Stata input'!O222-I161*'Stata input'!P222-J161*'Stata input'!Q222</f>
        <v>1.0351710441799989E-2</v>
      </c>
    </row>
    <row r="162" spans="2:20" x14ac:dyDescent="0.25">
      <c r="B162" s="127">
        <v>42460</v>
      </c>
      <c r="C162" s="128">
        <f t="shared" si="3"/>
        <v>219</v>
      </c>
      <c r="D162" s="129">
        <v>0.29560005</v>
      </c>
      <c r="E162" s="129">
        <v>-0.21193171999999999</v>
      </c>
      <c r="F162" s="129">
        <v>0.31059049</v>
      </c>
      <c r="G162" s="129">
        <v>-0.32189848999999998</v>
      </c>
      <c r="H162" s="129">
        <v>0.30900150999999998</v>
      </c>
      <c r="I162" s="129">
        <v>0.41480131999999997</v>
      </c>
      <c r="J162" s="129"/>
      <c r="L162" s="127">
        <v>42460</v>
      </c>
      <c r="M162" s="226">
        <v>5.2443000000000004E-3</v>
      </c>
      <c r="N162" s="226">
        <v>3.1238700000000001E-2</v>
      </c>
      <c r="O162" s="226">
        <v>3.1702000000000001E-2</v>
      </c>
      <c r="P162" s="226">
        <v>2.3703601145839172E-2</v>
      </c>
      <c r="Q162" s="226">
        <v>2.4031653589607148E-2</v>
      </c>
      <c r="R162" s="226">
        <v>1.22863E-2</v>
      </c>
      <c r="S162" s="226">
        <v>1.6641900000000001E-2</v>
      </c>
      <c r="T162" s="226">
        <f>M162-D162*'Stata input'!K223-E162*'Stata input'!L223-F162*'Stata input'!M223-G162*'Stata input'!N223-H162*'Stata input'!O223-I162*'Stata input'!P223-J162*'Stata input'!Q223</f>
        <v>1.7546339898492608E-2</v>
      </c>
    </row>
    <row r="163" spans="2:20" x14ac:dyDescent="0.25">
      <c r="B163" s="3">
        <v>42490</v>
      </c>
      <c r="C163" s="123">
        <f t="shared" si="3"/>
        <v>220</v>
      </c>
      <c r="D163" s="14">
        <v>0.27705807999999998</v>
      </c>
      <c r="E163" s="14">
        <v>-0.19572141000000001</v>
      </c>
      <c r="F163" s="14">
        <v>0.30571514</v>
      </c>
      <c r="G163" s="14">
        <v>-0.32047565</v>
      </c>
      <c r="H163" s="14">
        <v>0.30756219000000001</v>
      </c>
      <c r="I163" s="14">
        <v>0.41971484999999997</v>
      </c>
      <c r="L163" s="3">
        <v>42490</v>
      </c>
      <c r="M163" s="227">
        <v>-1.24441E-2</v>
      </c>
      <c r="N163" s="227">
        <v>1.1180999999999999E-3</v>
      </c>
      <c r="O163" s="227">
        <v>4.0650000000000001E-4</v>
      </c>
      <c r="P163" s="227">
        <v>-2.6272500734318763E-3</v>
      </c>
      <c r="Q163" s="227">
        <v>-3.1333912164406615E-3</v>
      </c>
      <c r="R163" s="227">
        <v>1.7479000000000001E-2</v>
      </c>
      <c r="S163" s="227">
        <v>1.0327899999999999E-2</v>
      </c>
      <c r="T163" s="227">
        <f>M163-D163*'Stata input'!K224-E163*'Stata input'!L224-F163*'Stata input'!M224-G163*'Stata input'!N224-H163*'Stata input'!O224-I163*'Stata input'!P224-J163*'Stata input'!Q224</f>
        <v>7.2123293688513019E-3</v>
      </c>
    </row>
    <row r="164" spans="2:20" x14ac:dyDescent="0.25">
      <c r="B164" s="127">
        <v>42521</v>
      </c>
      <c r="C164" s="128">
        <f t="shared" si="3"/>
        <v>221</v>
      </c>
      <c r="D164" s="129">
        <v>0.27751573000000002</v>
      </c>
      <c r="E164" s="129">
        <v>-0.1989648</v>
      </c>
      <c r="F164" s="129">
        <v>0.30396795999999998</v>
      </c>
      <c r="G164" s="129">
        <v>-0.31822282000000002</v>
      </c>
      <c r="H164" s="129">
        <v>0.30493014000000002</v>
      </c>
      <c r="I164" s="129">
        <v>0.42421501</v>
      </c>
      <c r="J164" s="129"/>
      <c r="L164" s="127">
        <v>42521</v>
      </c>
      <c r="M164" s="226">
        <v>3.1731200000000001E-2</v>
      </c>
      <c r="N164" s="226">
        <v>1.28472E-2</v>
      </c>
      <c r="O164" s="226">
        <v>1.2626E-2</v>
      </c>
      <c r="P164" s="226">
        <v>1.8228224438506881E-2</v>
      </c>
      <c r="Q164" s="226">
        <v>1.8071206392574413E-2</v>
      </c>
      <c r="R164" s="226">
        <v>1.4598399999999999E-2</v>
      </c>
      <c r="S164" s="226">
        <v>1.25977E-2</v>
      </c>
      <c r="T164" s="226">
        <f>M164-D164*'Stata input'!K225-E164*'Stata input'!L225-F164*'Stata input'!M225-G164*'Stata input'!N225-H164*'Stata input'!O225-I164*'Stata input'!P225-J164*'Stata input'!Q225</f>
        <v>1.3638108687473321E-2</v>
      </c>
    </row>
    <row r="165" spans="2:20" x14ac:dyDescent="0.25">
      <c r="B165" s="3">
        <v>42551</v>
      </c>
      <c r="C165" s="123">
        <f t="shared" si="3"/>
        <v>222</v>
      </c>
      <c r="D165" s="14">
        <v>0.2890086</v>
      </c>
      <c r="E165" s="14">
        <v>-0.1121663</v>
      </c>
      <c r="F165" s="14">
        <v>0.45043090000000002</v>
      </c>
      <c r="G165" s="14">
        <v>-0.2487568</v>
      </c>
      <c r="H165" s="14">
        <v>0.22198780000000001</v>
      </c>
      <c r="L165" s="3">
        <v>42551</v>
      </c>
      <c r="M165" s="227">
        <v>-3.3885E-3</v>
      </c>
      <c r="N165" s="227">
        <v>-1.4123E-3</v>
      </c>
      <c r="O165" s="227">
        <v>-4.3540000000000001E-4</v>
      </c>
      <c r="P165" s="227">
        <v>-1.9387904923025623E-3</v>
      </c>
      <c r="Q165" s="227">
        <v>-1.2416629530286705E-3</v>
      </c>
      <c r="R165" s="227">
        <v>3.0296099999999999E-2</v>
      </c>
      <c r="S165" s="227">
        <v>3.9178499999999998E-2</v>
      </c>
      <c r="T165" s="227">
        <f>M165-D165*'Stata input'!K226-E165*'Stata input'!L226-F165*'Stata input'!M226-G165*'Stata input'!N226-H165*'Stata input'!O226-I165*'Stata input'!P226-J165*'Stata input'!Q226</f>
        <v>4.9144986225979605E-2</v>
      </c>
    </row>
    <row r="166" spans="2:20" x14ac:dyDescent="0.25">
      <c r="B166" s="127">
        <v>42582</v>
      </c>
      <c r="C166" s="128">
        <f t="shared" si="3"/>
        <v>223</v>
      </c>
      <c r="D166" s="129">
        <v>0.30376813000000003</v>
      </c>
      <c r="E166" s="129">
        <v>-0.16828835</v>
      </c>
      <c r="F166" s="129">
        <v>0.16076704999999999</v>
      </c>
      <c r="G166" s="129">
        <v>-0.30151978000000002</v>
      </c>
      <c r="H166" s="129">
        <v>0.33962800999999998</v>
      </c>
      <c r="I166" s="129">
        <v>0.47353551999999999</v>
      </c>
      <c r="J166" s="129"/>
      <c r="L166" s="127">
        <v>42582</v>
      </c>
      <c r="M166" s="226">
        <v>3.8634500000000002E-2</v>
      </c>
      <c r="N166" s="226">
        <v>2.9068799999999999E-2</v>
      </c>
      <c r="O166" s="226">
        <v>2.97469E-2</v>
      </c>
      <c r="P166" s="226">
        <v>3.1680826793532152E-2</v>
      </c>
      <c r="Q166" s="226">
        <v>3.2165584314904468E-2</v>
      </c>
      <c r="R166" s="226">
        <v>3.1886600000000001E-2</v>
      </c>
      <c r="S166" s="226">
        <v>3.8388499999999999E-2</v>
      </c>
      <c r="T166" s="226">
        <f>M166-D166*'Stata input'!K227-E166*'Stata input'!L227-F166*'Stata input'!M227-G166*'Stata input'!N227-H166*'Stata input'!O227-I166*'Stata input'!P227-J166*'Stata input'!Q227</f>
        <v>3.7730524964753771E-2</v>
      </c>
    </row>
    <row r="167" spans="2:20" x14ac:dyDescent="0.25">
      <c r="B167" s="3">
        <v>42613</v>
      </c>
      <c r="C167" s="123">
        <f t="shared" si="3"/>
        <v>224</v>
      </c>
      <c r="D167" s="14">
        <v>0.23459263999999999</v>
      </c>
      <c r="E167" s="14">
        <v>-0.19954330000000001</v>
      </c>
      <c r="F167" s="14">
        <v>0.19276714</v>
      </c>
      <c r="G167" s="14">
        <v>-0.26730291</v>
      </c>
      <c r="H167" s="14">
        <v>0.40231187000000002</v>
      </c>
      <c r="I167" s="14">
        <v>0.47248181</v>
      </c>
      <c r="L167" s="3">
        <v>42613</v>
      </c>
      <c r="M167" s="227">
        <v>-7.7419999999999998E-3</v>
      </c>
      <c r="N167" s="227">
        <v>7.1387999999999998E-3</v>
      </c>
      <c r="O167" s="227">
        <v>6.6198999999999997E-3</v>
      </c>
      <c r="P167" s="227">
        <v>3.1151626450028518E-3</v>
      </c>
      <c r="Q167" s="227">
        <v>2.7411432394152868E-3</v>
      </c>
      <c r="R167" s="227">
        <v>1.08469E-2</v>
      </c>
      <c r="S167" s="227">
        <v>5.3569000000000004E-3</v>
      </c>
      <c r="T167" s="227">
        <f>M167-D167*'Stata input'!K228-E167*'Stata input'!L228-F167*'Stata input'!M228-G167*'Stata input'!N228-H167*'Stata input'!O228-I167*'Stata input'!P228-J167*'Stata input'!Q228</f>
        <v>1.0531219402738665E-2</v>
      </c>
    </row>
    <row r="168" spans="2:20" x14ac:dyDescent="0.25">
      <c r="B168" s="127">
        <v>42643</v>
      </c>
      <c r="C168" s="128">
        <f t="shared" si="3"/>
        <v>225</v>
      </c>
      <c r="D168" s="129">
        <v>0.2432918</v>
      </c>
      <c r="E168" s="129">
        <v>-4.2989100000000002E-2</v>
      </c>
      <c r="F168" s="129">
        <v>0.2802732</v>
      </c>
      <c r="G168" s="129">
        <v>-0.15348629999999999</v>
      </c>
      <c r="H168" s="129">
        <v>0.24439540000000001</v>
      </c>
      <c r="I168" s="129"/>
      <c r="J168" s="129"/>
      <c r="L168" s="127">
        <v>42643</v>
      </c>
      <c r="M168" s="226">
        <v>-3.66398E-2</v>
      </c>
      <c r="N168" s="226">
        <v>-4.3977E-3</v>
      </c>
      <c r="O168" s="226">
        <v>-6.1717999999999999E-3</v>
      </c>
      <c r="P168" s="226">
        <v>-1.2724753103348477E-2</v>
      </c>
      <c r="Q168" s="226">
        <v>-1.4024814959576509E-2</v>
      </c>
      <c r="R168" s="226">
        <v>-2.0598000000000001E-3</v>
      </c>
      <c r="S168" s="226">
        <v>-1.6797099999999999E-2</v>
      </c>
      <c r="T168" s="226">
        <f>M168-D168*'Stata input'!K229-E168*'Stata input'!L229-F168*'Stata input'!M229-G168*'Stata input'!N229-H168*'Stata input'!O229-I168*'Stata input'!P229-J168*'Stata input'!Q229</f>
        <v>-8.3417597828435407E-3</v>
      </c>
    </row>
    <row r="169" spans="2:20" x14ac:dyDescent="0.25">
      <c r="B169" s="3">
        <v>42674</v>
      </c>
      <c r="C169" s="123">
        <f t="shared" si="3"/>
        <v>226</v>
      </c>
      <c r="D169" s="14">
        <v>0.23631419000000001</v>
      </c>
      <c r="E169" s="14">
        <v>-0.15704841</v>
      </c>
      <c r="F169" s="14">
        <v>0.19505525000000001</v>
      </c>
      <c r="G169" s="14">
        <v>-0.24681081999999999</v>
      </c>
      <c r="H169" s="14">
        <v>0.35124636999999997</v>
      </c>
      <c r="I169" s="14">
        <v>0.40269646999999997</v>
      </c>
      <c r="L169" s="3">
        <v>42674</v>
      </c>
      <c r="M169" s="227">
        <v>9.3755000000000002E-3</v>
      </c>
      <c r="N169" s="227">
        <v>-4.1142000000000001E-3</v>
      </c>
      <c r="O169" s="227">
        <v>-3.4719E-3</v>
      </c>
      <c r="P169" s="227">
        <v>-7.3192992250331428E-4</v>
      </c>
      <c r="Q169" s="227">
        <v>-2.5443328817651226E-4</v>
      </c>
      <c r="R169" s="227">
        <v>-8.1096999999999992E-3</v>
      </c>
      <c r="S169" s="227">
        <v>-1.4220999999999999E-3</v>
      </c>
      <c r="T169" s="227">
        <f>M169-D169*'Stata input'!K230-E169*'Stata input'!L230-F169*'Stata input'!M230-G169*'Stata input'!N230-H169*'Stata input'!O230-I169*'Stata input'!P230-J169*'Stata input'!Q230</f>
        <v>-2.2416638325007347E-3</v>
      </c>
    </row>
    <row r="170" spans="2:20" x14ac:dyDescent="0.25">
      <c r="B170" s="127">
        <v>42704</v>
      </c>
      <c r="C170" s="128">
        <f t="shared" si="3"/>
        <v>227</v>
      </c>
      <c r="D170" s="129">
        <v>0.22834867</v>
      </c>
      <c r="E170" s="129">
        <v>-0.15284112</v>
      </c>
      <c r="F170" s="129">
        <v>0.21526925</v>
      </c>
      <c r="G170" s="129">
        <v>-0.23175897000000001</v>
      </c>
      <c r="H170" s="129">
        <v>0.33911442000000003</v>
      </c>
      <c r="I170" s="129">
        <v>0.37945451000000002</v>
      </c>
      <c r="J170" s="129"/>
      <c r="L170" s="127">
        <v>42704</v>
      </c>
      <c r="M170" s="226">
        <v>1.8901000000000001E-2</v>
      </c>
      <c r="N170" s="226">
        <v>7.7533999999999997E-3</v>
      </c>
      <c r="O170" s="226">
        <v>7.8128999999999994E-3</v>
      </c>
      <c r="P170" s="226">
        <v>1.0640370584119397E-2</v>
      </c>
      <c r="Q170" s="226">
        <v>1.0684692436400581E-2</v>
      </c>
      <c r="R170" s="226">
        <v>-2.2735200000000001E-2</v>
      </c>
      <c r="S170" s="226">
        <v>-2.2145399999999999E-2</v>
      </c>
      <c r="T170" s="226">
        <f>M170-D170*'Stata input'!K231-E170*'Stata input'!L231-F170*'Stata input'!M231-G170*'Stata input'!N231-H170*'Stata input'!O231-I170*'Stata input'!P231-J170*'Stata input'!Q231</f>
        <v>-2.5285011132014229E-2</v>
      </c>
    </row>
    <row r="171" spans="2:20" x14ac:dyDescent="0.25">
      <c r="B171" s="125">
        <v>42735</v>
      </c>
      <c r="C171" s="126">
        <f t="shared" si="3"/>
        <v>228</v>
      </c>
      <c r="D171" s="101">
        <v>0.19458246000000001</v>
      </c>
      <c r="E171" s="101">
        <v>-7.8059879999999998E-2</v>
      </c>
      <c r="F171" s="101">
        <v>0.18843882000000001</v>
      </c>
      <c r="G171" s="101">
        <v>-0.17711780999999999</v>
      </c>
      <c r="H171" s="101">
        <v>0.30951193999999999</v>
      </c>
      <c r="I171" s="101">
        <v>0.32147213000000002</v>
      </c>
      <c r="J171" s="101"/>
      <c r="L171" s="125">
        <v>42735</v>
      </c>
      <c r="M171" s="228">
        <v>2.6693700000000001E-2</v>
      </c>
      <c r="N171" s="228">
        <v>2.1392399999999999E-2</v>
      </c>
      <c r="O171" s="228">
        <v>2.1174800000000001E-2</v>
      </c>
      <c r="P171" s="228">
        <v>2.2685199993874961E-2</v>
      </c>
      <c r="Q171" s="228">
        <v>2.2522478247396796E-2</v>
      </c>
      <c r="R171" s="228">
        <v>2.0649500000000001E-2</v>
      </c>
      <c r="S171" s="228">
        <v>1.8373400000000002E-2</v>
      </c>
      <c r="T171" s="228">
        <f>M171-D171*'Stata input'!K232-E171*'Stata input'!L232-F171*'Stata input'!M232-G171*'Stata input'!N232-H171*'Stata input'!O232-I171*'Stata input'!P232-J171*'Stata input'!Q232</f>
        <v>1.6331698498440593E-2</v>
      </c>
    </row>
    <row r="172" spans="2:20" x14ac:dyDescent="0.25">
      <c r="B172" s="127">
        <v>42766</v>
      </c>
      <c r="C172" s="128">
        <f t="shared" si="3"/>
        <v>229</v>
      </c>
      <c r="D172" s="129">
        <v>0.19777086999999999</v>
      </c>
      <c r="E172" s="129">
        <v>-7.3926309999999995E-2</v>
      </c>
      <c r="F172" s="129">
        <v>0.17991533000000001</v>
      </c>
      <c r="G172" s="129">
        <v>-0.18357313</v>
      </c>
      <c r="H172" s="129">
        <v>0.31545241000000002</v>
      </c>
      <c r="I172" s="129">
        <v>0.32773836000000001</v>
      </c>
      <c r="J172" s="129"/>
      <c r="L172" s="127">
        <v>42766</v>
      </c>
      <c r="M172" s="226">
        <v>-2.4465799999999999E-2</v>
      </c>
      <c r="N172" s="226">
        <v>1.026E-3</v>
      </c>
      <c r="O172" s="226">
        <v>1.1512E-3</v>
      </c>
      <c r="P172" s="226">
        <v>-5.111129514935097E-3</v>
      </c>
      <c r="Q172" s="226">
        <v>-5.0172823774504056E-3</v>
      </c>
      <c r="R172" s="226">
        <v>-6.6419000000000001E-3</v>
      </c>
      <c r="S172" s="226">
        <v>-5.4612000000000003E-3</v>
      </c>
      <c r="T172" s="226">
        <f>M172-D172*'Stata input'!K233-E172*'Stata input'!L233-F172*'Stata input'!M233-G172*'Stata input'!N233-H172*'Stata input'!O233-I172*'Stata input'!P233-J172*'Stata input'!Q233</f>
        <v>-3.1581276166408653E-3</v>
      </c>
    </row>
    <row r="173" spans="2:20" x14ac:dyDescent="0.25">
      <c r="B173" s="3">
        <v>42794</v>
      </c>
      <c r="C173" s="123">
        <f t="shared" si="3"/>
        <v>230</v>
      </c>
      <c r="E173" s="14">
        <v>-3.2605200000000001E-2</v>
      </c>
      <c r="F173" s="14">
        <v>0.25040059999999997</v>
      </c>
      <c r="G173" s="14">
        <v>-0.13403899999999999</v>
      </c>
      <c r="H173" s="14">
        <v>0.36157280000000003</v>
      </c>
      <c r="I173" s="14">
        <v>0.37203360000000002</v>
      </c>
      <c r="L173" s="3">
        <v>42794</v>
      </c>
      <c r="M173" s="227">
        <v>3.2495700000000002E-2</v>
      </c>
      <c r="N173" s="227">
        <v>2.4586799999999999E-2</v>
      </c>
      <c r="O173" s="227">
        <v>3.1702099999999997E-2</v>
      </c>
      <c r="P173" s="227">
        <v>2.6598049049289842E-2</v>
      </c>
      <c r="Q173" s="227">
        <v>3.1928465506759256E-2</v>
      </c>
      <c r="R173" s="227">
        <v>2.6155399999999999E-2</v>
      </c>
      <c r="S173" s="227">
        <v>3.6339999999999997E-2</v>
      </c>
      <c r="T173" s="227">
        <f>M173-D173*'Stata input'!K234-E173*'Stata input'!L234-F173*'Stata input'!M234-G173*'Stata input'!N234-H173*'Stata input'!O234-I173*'Stata input'!P234-J173*'Stata input'!Q234</f>
        <v>3.5450481108605068E-2</v>
      </c>
    </row>
    <row r="174" spans="2:20" x14ac:dyDescent="0.25">
      <c r="B174" s="127">
        <v>42825</v>
      </c>
      <c r="C174" s="128">
        <f t="shared" si="3"/>
        <v>231</v>
      </c>
      <c r="D174" s="129">
        <v>0.31224249999999998</v>
      </c>
      <c r="E174" s="129">
        <v>2.7134599999999998E-2</v>
      </c>
      <c r="F174" s="129">
        <v>0.2324668</v>
      </c>
      <c r="G174" s="129">
        <v>-0.14577680000000001</v>
      </c>
      <c r="H174" s="129">
        <v>0.19663120000000001</v>
      </c>
      <c r="I174" s="129"/>
      <c r="J174" s="129"/>
      <c r="L174" s="127">
        <v>42825</v>
      </c>
      <c r="M174" s="226">
        <v>4.00796E-2</v>
      </c>
      <c r="N174" s="226">
        <v>1.6907499999999999E-2</v>
      </c>
      <c r="O174" s="226">
        <v>1.81272E-2</v>
      </c>
      <c r="P174" s="226">
        <v>2.2333303101173169E-2</v>
      </c>
      <c r="Q174" s="226">
        <v>2.3247374291543749E-2</v>
      </c>
      <c r="R174" s="226">
        <v>2.1775099999999999E-2</v>
      </c>
      <c r="S174" s="226">
        <v>3.0409200000000001E-2</v>
      </c>
      <c r="T174" s="226">
        <f>M174-D174*'Stata input'!K235-E174*'Stata input'!L235-F174*'Stata input'!M235-G174*'Stata input'!N235-H174*'Stata input'!O235-I174*'Stata input'!P235-J174*'Stata input'!Q235</f>
        <v>2.2802347824336513E-2</v>
      </c>
    </row>
    <row r="175" spans="2:20" x14ac:dyDescent="0.25">
      <c r="B175" s="3">
        <v>42855</v>
      </c>
      <c r="C175" s="123">
        <f t="shared" si="3"/>
        <v>232</v>
      </c>
      <c r="E175" s="14">
        <v>-3.0994000000000001E-2</v>
      </c>
      <c r="F175" s="14">
        <v>0.26141959999999997</v>
      </c>
      <c r="G175" s="14">
        <v>-0.12485300000000001</v>
      </c>
      <c r="H175" s="14">
        <v>0.35024050000000001</v>
      </c>
      <c r="I175" s="14">
        <v>0.35674210000000001</v>
      </c>
      <c r="L175" s="3">
        <v>42855</v>
      </c>
      <c r="M175" s="227">
        <v>1.5369799999999999E-2</v>
      </c>
      <c r="N175" s="227">
        <v>1.12967E-2</v>
      </c>
      <c r="O175" s="227">
        <v>1.0324399999999999E-2</v>
      </c>
      <c r="P175" s="227">
        <v>1.2079326057613405E-2</v>
      </c>
      <c r="Q175" s="227">
        <v>1.135075654111614E-2</v>
      </c>
      <c r="R175" s="227">
        <v>1.8975599999999999E-2</v>
      </c>
      <c r="S175" s="227">
        <v>1.4230599999999999E-2</v>
      </c>
      <c r="T175" s="227">
        <f>M175-D175*'Stata input'!K236-E175*'Stata input'!L236-F175*'Stata input'!M236-G175*'Stata input'!N236-H175*'Stata input'!O236-I175*'Stata input'!P236-J175*'Stata input'!Q236</f>
        <v>1.6350470746705495E-2</v>
      </c>
    </row>
    <row r="176" spans="2:20" x14ac:dyDescent="0.25">
      <c r="B176" s="127">
        <v>42886</v>
      </c>
      <c r="C176" s="128">
        <f t="shared" si="3"/>
        <v>233</v>
      </c>
      <c r="D176" s="129"/>
      <c r="E176" s="129">
        <v>-3.3207599999999997E-2</v>
      </c>
      <c r="F176" s="129">
        <v>0.28200160000000002</v>
      </c>
      <c r="G176" s="129">
        <v>-0.1077938</v>
      </c>
      <c r="H176" s="129">
        <v>0.3290515</v>
      </c>
      <c r="I176" s="129">
        <v>0.33632289999999998</v>
      </c>
      <c r="J176" s="129"/>
      <c r="L176" s="127">
        <v>42886</v>
      </c>
      <c r="M176" s="226">
        <v>5.6446999999999999E-3</v>
      </c>
      <c r="N176" s="226">
        <v>1.28314E-2</v>
      </c>
      <c r="O176" s="226">
        <v>5.9505000000000001E-3</v>
      </c>
      <c r="P176" s="226">
        <v>1.1010028514179353E-2</v>
      </c>
      <c r="Q176" s="226">
        <v>5.840104495944071E-3</v>
      </c>
      <c r="R176" s="226">
        <v>1.6882000000000001E-2</v>
      </c>
      <c r="S176" s="226">
        <v>7.2567999999999999E-3</v>
      </c>
      <c r="T176" s="226">
        <f>M176-D176*'Stata input'!K237-E176*'Stata input'!L237-F176*'Stata input'!M237-G176*'Stata input'!N237-H176*'Stata input'!O237-I176*'Stata input'!P237-J176*'Stata input'!Q237</f>
        <v>1.0307555471983247E-2</v>
      </c>
    </row>
    <row r="177" spans="2:20" x14ac:dyDescent="0.25">
      <c r="B177" s="3">
        <v>42916</v>
      </c>
      <c r="C177" s="123">
        <f t="shared" si="3"/>
        <v>234</v>
      </c>
      <c r="E177" s="14">
        <v>5.8344500000000001E-2</v>
      </c>
      <c r="F177" s="14">
        <v>0.38678960000000001</v>
      </c>
      <c r="G177" s="14">
        <v>5.6254E-3</v>
      </c>
      <c r="H177" s="14">
        <v>0.20804639999999999</v>
      </c>
      <c r="L177" s="3">
        <v>42916</v>
      </c>
      <c r="M177" s="227">
        <v>-1.6577E-3</v>
      </c>
      <c r="N177" s="227">
        <v>2.4030000000000002E-3</v>
      </c>
      <c r="O177" s="227">
        <v>6.4399999999999993E-5</v>
      </c>
      <c r="P177" s="227">
        <v>1.3980263413831226E-3</v>
      </c>
      <c r="Q177" s="227">
        <v>-3.8314132123348733E-4</v>
      </c>
      <c r="R177" s="227">
        <v>-1.08016E-2</v>
      </c>
      <c r="S177" s="227">
        <v>-4.8344E-3</v>
      </c>
      <c r="T177" s="227">
        <f>M177-D177*'Stata input'!K238-E177*'Stata input'!L238-F177*'Stata input'!M238-G177*'Stata input'!N238-H177*'Stata input'!O238-I177*'Stata input'!P238-J177*'Stata input'!Q238</f>
        <v>-5.9674514806963628E-4</v>
      </c>
    </row>
    <row r="178" spans="2:20" x14ac:dyDescent="0.25">
      <c r="B178" s="127">
        <v>42947</v>
      </c>
      <c r="C178" s="128">
        <f t="shared" si="3"/>
        <v>235</v>
      </c>
      <c r="D178" s="129"/>
      <c r="E178" s="129">
        <v>5.3614200000000001E-2</v>
      </c>
      <c r="F178" s="129">
        <v>0.38825870000000001</v>
      </c>
      <c r="G178" s="129">
        <v>1.12339E-2</v>
      </c>
      <c r="H178" s="129">
        <v>0.2068777</v>
      </c>
      <c r="I178" s="129"/>
      <c r="J178" s="129"/>
      <c r="L178" s="127">
        <v>42947</v>
      </c>
      <c r="M178" s="226">
        <v>-3.4226100000000002E-2</v>
      </c>
      <c r="N178" s="226">
        <v>2.9374000000000002E-3</v>
      </c>
      <c r="O178" s="226">
        <v>-1.9613100000000001E-2</v>
      </c>
      <c r="P178" s="226">
        <v>-5.7298321702182152E-3</v>
      </c>
      <c r="Q178" s="226">
        <v>-2.2896162297736868E-2</v>
      </c>
      <c r="R178" s="226">
        <v>3.0679000000000001E-3</v>
      </c>
      <c r="S178" s="226">
        <v>-2.0319199999999999E-2</v>
      </c>
      <c r="T178" s="226">
        <f>M178-D178*'Stata input'!K239-E178*'Stata input'!L239-F178*'Stata input'!M239-G178*'Stata input'!N239-H178*'Stata input'!O239-I178*'Stata input'!P239-J178*'Stata input'!Q239</f>
        <v>-7.250961540673246E-4</v>
      </c>
    </row>
    <row r="179" spans="2:20" x14ac:dyDescent="0.25">
      <c r="B179" s="3">
        <v>42978</v>
      </c>
      <c r="C179" s="123">
        <f t="shared" si="3"/>
        <v>236</v>
      </c>
      <c r="E179" s="14">
        <v>7.3070999999999997E-2</v>
      </c>
      <c r="F179" s="14">
        <v>0.37799179999999999</v>
      </c>
      <c r="G179" s="14">
        <v>-8.0085999999999994E-3</v>
      </c>
      <c r="H179" s="14">
        <v>0.24209539999999999</v>
      </c>
      <c r="L179" s="3">
        <v>42978</v>
      </c>
      <c r="M179" s="227">
        <v>-1.01666E-2</v>
      </c>
      <c r="N179" s="227">
        <v>1.077E-3</v>
      </c>
      <c r="O179" s="227">
        <v>-4.3825000000000001E-3</v>
      </c>
      <c r="P179" s="227">
        <v>-1.5386866238896804E-3</v>
      </c>
      <c r="Q179" s="227">
        <v>-5.6948657490499249E-3</v>
      </c>
      <c r="R179" s="227">
        <v>4.5040999999999996E-3</v>
      </c>
      <c r="S179" s="227">
        <v>-4.2689E-3</v>
      </c>
      <c r="T179" s="227">
        <f>M179-D179*'Stata input'!K240-E179*'Stata input'!L240-F179*'Stata input'!M240-G179*'Stata input'!N240-H179*'Stata input'!O240-I179*'Stata input'!P240-J179*'Stata input'!Q240</f>
        <v>5.0611946130280812E-3</v>
      </c>
    </row>
    <row r="180" spans="2:20" x14ac:dyDescent="0.25">
      <c r="B180" s="127">
        <v>43008</v>
      </c>
      <c r="C180" s="128">
        <f t="shared" si="3"/>
        <v>237</v>
      </c>
      <c r="D180" s="129"/>
      <c r="E180" s="129">
        <v>6.9605899999999998E-2</v>
      </c>
      <c r="F180" s="129">
        <v>0.37826310000000002</v>
      </c>
      <c r="G180" s="129">
        <v>-1.13592E-2</v>
      </c>
      <c r="H180" s="129">
        <v>0.2432038</v>
      </c>
      <c r="I180" s="129"/>
      <c r="J180" s="129"/>
      <c r="L180" s="127">
        <v>43008</v>
      </c>
      <c r="M180" s="226">
        <v>3.5605100000000001E-2</v>
      </c>
      <c r="N180" s="226">
        <v>1.6013699999999999E-2</v>
      </c>
      <c r="O180" s="226">
        <v>2.65676E-2</v>
      </c>
      <c r="P180" s="226">
        <v>2.0564244348743328E-2</v>
      </c>
      <c r="Q180" s="226">
        <v>2.8592783133518561E-2</v>
      </c>
      <c r="R180" s="226">
        <v>9.3740999999999998E-3</v>
      </c>
      <c r="S180" s="226">
        <v>2.2265199999999999E-2</v>
      </c>
      <c r="T180" s="226">
        <f>M180-D180*'Stata input'!K241-E180*'Stata input'!L241-F180*'Stata input'!M241-G180*'Stata input'!N241-H180*'Stata input'!O241-I180*'Stata input'!P241-J180*'Stata input'!Q241</f>
        <v>8.3847833993684236E-3</v>
      </c>
    </row>
    <row r="181" spans="2:20" x14ac:dyDescent="0.25">
      <c r="B181" s="3">
        <v>43039</v>
      </c>
      <c r="C181" s="123">
        <f t="shared" si="3"/>
        <v>238</v>
      </c>
      <c r="E181" s="14">
        <v>6.9148399999999999E-2</v>
      </c>
      <c r="F181" s="14">
        <v>0.37808999999999998</v>
      </c>
      <c r="G181" s="14">
        <v>-1.1173799999999999E-2</v>
      </c>
      <c r="H181" s="14">
        <v>0.24335809999999999</v>
      </c>
      <c r="L181" s="3">
        <v>43039</v>
      </c>
      <c r="M181" s="227">
        <v>3.7722100000000001E-2</v>
      </c>
      <c r="N181" s="227">
        <v>2.3853900000000001E-2</v>
      </c>
      <c r="O181" s="227">
        <v>3.3196099999999999E-2</v>
      </c>
      <c r="P181" s="227">
        <v>2.7088338922878541E-2</v>
      </c>
      <c r="Q181" s="227">
        <v>3.4193648182266438E-2</v>
      </c>
      <c r="R181" s="227">
        <v>2.9619800000000002E-2</v>
      </c>
      <c r="S181" s="227">
        <v>3.7855300000000001E-2</v>
      </c>
      <c r="T181" s="227">
        <f>M181-D181*'Stata input'!K242-E181*'Stata input'!L242-F181*'Stata input'!M242-G181*'Stata input'!N242-H181*'Stata input'!O242-I181*'Stata input'!P242-J181*'Stata input'!Q242</f>
        <v>3.178107056178589E-2</v>
      </c>
    </row>
    <row r="182" spans="2:20" x14ac:dyDescent="0.25">
      <c r="B182" s="127">
        <v>43069</v>
      </c>
      <c r="C182" s="128">
        <f t="shared" si="3"/>
        <v>239</v>
      </c>
      <c r="D182" s="129"/>
      <c r="E182" s="129">
        <v>7.9283300000000001E-2</v>
      </c>
      <c r="F182" s="129">
        <v>0.38452989999999998</v>
      </c>
      <c r="G182" s="129">
        <v>-5.5103000000000001E-3</v>
      </c>
      <c r="H182" s="129">
        <v>0.22641629999999999</v>
      </c>
      <c r="I182" s="129"/>
      <c r="J182" s="129"/>
      <c r="L182" s="127">
        <v>43069</v>
      </c>
      <c r="M182" s="226">
        <v>2.7624800000000001E-2</v>
      </c>
      <c r="N182" s="226">
        <v>6.0257000000000002E-3</v>
      </c>
      <c r="O182" s="226">
        <v>1.3529899999999999E-2</v>
      </c>
      <c r="P182" s="226">
        <v>1.0849498672955472E-2</v>
      </c>
      <c r="Q182" s="226">
        <v>1.6564720139863535E-2</v>
      </c>
      <c r="R182" s="226">
        <v>1.1709900000000001E-2</v>
      </c>
      <c r="S182" s="226">
        <v>2.0604600000000001E-2</v>
      </c>
      <c r="T182" s="226">
        <f>M182-D182*'Stata input'!K243-E182*'Stata input'!L243-F182*'Stata input'!M243-G182*'Stata input'!N243-H182*'Stata input'!O243-I182*'Stata input'!P243-J182*'Stata input'!Q243</f>
        <v>3.6680910479967655E-3</v>
      </c>
    </row>
    <row r="183" spans="2:20" x14ac:dyDescent="0.25">
      <c r="B183" s="125">
        <v>43100</v>
      </c>
      <c r="C183" s="126">
        <f t="shared" si="3"/>
        <v>240</v>
      </c>
      <c r="D183" s="101"/>
      <c r="E183" s="101">
        <v>7.1281600000000001E-2</v>
      </c>
      <c r="F183" s="101">
        <v>0.38457710000000001</v>
      </c>
      <c r="G183" s="101">
        <v>-5.5430000000000002E-3</v>
      </c>
      <c r="H183" s="101">
        <v>0.2266213</v>
      </c>
      <c r="I183" s="101"/>
      <c r="J183" s="101"/>
      <c r="L183" s="125">
        <v>43100</v>
      </c>
      <c r="M183" s="228">
        <v>3.793E-4</v>
      </c>
      <c r="N183" s="228">
        <v>8.6914999999999996E-3</v>
      </c>
      <c r="O183" s="228">
        <v>4.6663E-3</v>
      </c>
      <c r="P183" s="228">
        <v>6.7674008921770369E-3</v>
      </c>
      <c r="Q183" s="228">
        <v>3.7018007994290762E-3</v>
      </c>
      <c r="R183" s="228">
        <v>1.7489000000000001E-3</v>
      </c>
      <c r="S183" s="228">
        <v>1.8446000000000001E-3</v>
      </c>
      <c r="T183" s="228">
        <f>M183-D183*'Stata input'!K244-E183*'Stata input'!L244-F183*'Stata input'!M244-G183*'Stata input'!N244-H183*'Stata input'!O244-I183*'Stata input'!P244-J183*'Stata input'!Q244</f>
        <v>8.1485328466343043E-3</v>
      </c>
    </row>
    <row r="185" spans="2:20" x14ac:dyDescent="0.25">
      <c r="L185" s="14" t="s">
        <v>208</v>
      </c>
      <c r="M185" s="14">
        <f t="shared" ref="M185:T185" si="4">AVERAGE(M4:M183)</f>
        <v>4.9086933333333327E-3</v>
      </c>
      <c r="N185" s="14">
        <f t="shared" si="4"/>
        <v>4.5674205555555547E-3</v>
      </c>
      <c r="O185" s="14">
        <f t="shared" si="4"/>
        <v>4.2157016666666668E-3</v>
      </c>
      <c r="P185" s="14">
        <f t="shared" si="4"/>
        <v>4.4198472409614272E-3</v>
      </c>
      <c r="Q185" s="14">
        <f t="shared" si="4"/>
        <v>4.1811875283731224E-3</v>
      </c>
      <c r="R185" s="14">
        <f t="shared" si="4"/>
        <v>4.1081644444444466E-3</v>
      </c>
      <c r="S185" s="14">
        <f t="shared" si="4"/>
        <v>4.3699299999999993E-3</v>
      </c>
      <c r="T185" s="14">
        <f t="shared" si="4"/>
        <v>5.4507941555825114E-3</v>
      </c>
    </row>
    <row r="186" spans="2:20" x14ac:dyDescent="0.25">
      <c r="L186" s="14" t="s">
        <v>209</v>
      </c>
      <c r="M186" s="14">
        <f>(1+M185)^12-1</f>
        <v>6.0520918278427649E-2</v>
      </c>
      <c r="N186" s="14">
        <f t="shared" ref="N186:T186" si="5">(1+N185)^12-1</f>
        <v>5.6207073629382043E-2</v>
      </c>
      <c r="O186" s="14">
        <f t="shared" si="5"/>
        <v>5.1778021530162421E-2</v>
      </c>
      <c r="P186" s="14">
        <f t="shared" si="5"/>
        <v>5.4346665636859859E-2</v>
      </c>
      <c r="Q186" s="14">
        <f t="shared" si="5"/>
        <v>5.1344317686270013E-2</v>
      </c>
      <c r="R186" s="14">
        <f t="shared" si="5"/>
        <v>5.0427251635709602E-2</v>
      </c>
      <c r="S186" s="14">
        <f t="shared" si="5"/>
        <v>5.3718055678261045E-2</v>
      </c>
      <c r="T186" s="14">
        <f t="shared" si="5"/>
        <v>6.7406535890135011E-2</v>
      </c>
    </row>
    <row r="187" spans="2:20" x14ac:dyDescent="0.25">
      <c r="L187" s="14" t="s">
        <v>210</v>
      </c>
      <c r="M187" s="14">
        <f>_xlfn.STDEV.S(M4:M183)*SQRT(12)</f>
        <v>8.5693793963353318E-2</v>
      </c>
      <c r="N187" s="14">
        <f t="shared" ref="N187:T187" si="6">_xlfn.STDEV.S(N4:N183)*SQRT(12)</f>
        <v>7.5433689397970821E-2</v>
      </c>
      <c r="O187" s="14">
        <f t="shared" si="6"/>
        <v>8.0064309348474569E-2</v>
      </c>
      <c r="P187" s="14">
        <f t="shared" si="6"/>
        <v>7.2864492727768931E-2</v>
      </c>
      <c r="Q187" s="14">
        <f t="shared" si="6"/>
        <v>7.697772840444464E-2</v>
      </c>
      <c r="R187" s="14">
        <f t="shared" si="6"/>
        <v>6.6136841765430859E-2</v>
      </c>
      <c r="S187" s="14">
        <f t="shared" si="6"/>
        <v>7.5675896982153393E-2</v>
      </c>
      <c r="T187" s="14">
        <f t="shared" si="6"/>
        <v>7.0729421740166831E-2</v>
      </c>
    </row>
    <row r="189" spans="2:20" x14ac:dyDescent="0.25">
      <c r="L189" s="14" t="s">
        <v>211</v>
      </c>
      <c r="M189" s="14">
        <f>MIN(M4:M183)</f>
        <v>-9.0694200000000003E-2</v>
      </c>
      <c r="N189" s="14">
        <f t="shared" ref="N189:T189" si="7">MIN(N4:N183)</f>
        <v>-0.1090289</v>
      </c>
      <c r="O189" s="14">
        <f t="shared" si="7"/>
        <v>-0.1090289</v>
      </c>
      <c r="P189" s="14">
        <f t="shared" si="7"/>
        <v>-9.0549350133375076E-2</v>
      </c>
      <c r="Q189" s="14">
        <f t="shared" si="7"/>
        <v>-9.0549350133375076E-2</v>
      </c>
      <c r="R189" s="14">
        <f t="shared" si="7"/>
        <v>-7.2020600000000004E-2</v>
      </c>
      <c r="S189" s="14">
        <f t="shared" si="7"/>
        <v>-7.2010299999999999E-2</v>
      </c>
      <c r="T189" s="14">
        <f t="shared" si="7"/>
        <v>-7.4998169369815071E-2</v>
      </c>
    </row>
    <row r="190" spans="2:20" x14ac:dyDescent="0.25">
      <c r="L190" s="14" t="s">
        <v>212</v>
      </c>
      <c r="M190" s="14">
        <f>MAX(M4:M183)</f>
        <v>7.1387599999999996E-2</v>
      </c>
      <c r="N190" s="14">
        <f t="shared" ref="N190:T190" si="8">MAX(N4:N183)</f>
        <v>6.5848299999999998E-2</v>
      </c>
      <c r="O190" s="14">
        <f t="shared" si="8"/>
        <v>6.6189600000000001E-2</v>
      </c>
      <c r="P190" s="14">
        <f t="shared" si="8"/>
        <v>5.8240204122386494E-2</v>
      </c>
      <c r="Q190" s="14">
        <f t="shared" si="8"/>
        <v>5.8240204122386494E-2</v>
      </c>
      <c r="R190" s="14">
        <f t="shared" si="8"/>
        <v>7.3879200000000006E-2</v>
      </c>
      <c r="S190" s="14">
        <f t="shared" si="8"/>
        <v>7.1386400000000003E-2</v>
      </c>
      <c r="T190" s="14">
        <f t="shared" si="8"/>
        <v>7.9045298235533717E-2</v>
      </c>
    </row>
  </sheetData>
  <mergeCells count="3">
    <mergeCell ref="N1:O1"/>
    <mergeCell ref="P1:Q1"/>
    <mergeCell ref="R1:T1"/>
  </mergeCells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2E007-E62D-EB48-988B-5DF84FB0D1EA}">
  <sheetPr>
    <tabColor theme="2" tint="-0.249977111117893"/>
  </sheetPr>
  <dimension ref="A1:X57"/>
  <sheetViews>
    <sheetView zoomScaleNormal="100" workbookViewId="0"/>
  </sheetViews>
  <sheetFormatPr baseColWidth="10" defaultColWidth="10.875" defaultRowHeight="15.75" x14ac:dyDescent="0.25"/>
  <cols>
    <col min="1" max="1" width="10.875" style="14" customWidth="1"/>
    <col min="2" max="2" width="17.5" style="14" customWidth="1"/>
    <col min="3" max="11" width="10.875" style="14" customWidth="1"/>
    <col min="12" max="12" width="15.5" style="14" bestFit="1" customWidth="1"/>
    <col min="13" max="16" width="10.875" style="14" customWidth="1"/>
    <col min="17" max="16384" width="10.875" style="14"/>
  </cols>
  <sheetData>
    <row r="1" spans="1:24" x14ac:dyDescent="0.25">
      <c r="A1" s="63"/>
    </row>
    <row r="2" spans="1:24" x14ac:dyDescent="0.25">
      <c r="A2" s="229"/>
      <c r="B2" s="230"/>
      <c r="C2" s="230"/>
      <c r="D2" s="230"/>
      <c r="E2" s="230"/>
      <c r="F2" s="230"/>
      <c r="G2" s="230"/>
      <c r="H2" s="230"/>
      <c r="I2" s="230"/>
      <c r="J2" s="230"/>
      <c r="K2" s="231"/>
      <c r="L2" s="230"/>
      <c r="M2" s="230"/>
      <c r="N2" s="230"/>
      <c r="O2" s="230"/>
      <c r="P2" s="230"/>
      <c r="Q2" s="230"/>
      <c r="R2" s="230"/>
      <c r="S2" s="230"/>
      <c r="T2" s="230"/>
      <c r="U2" s="231"/>
      <c r="V2" s="231"/>
      <c r="W2" s="231"/>
      <c r="X2" s="231"/>
    </row>
    <row r="3" spans="1:24" ht="16.5" thickBot="1" x14ac:dyDescent="0.3">
      <c r="A3" s="232"/>
      <c r="B3" s="233" t="s">
        <v>502</v>
      </c>
      <c r="C3" s="234"/>
      <c r="D3" s="234"/>
      <c r="E3" s="234"/>
      <c r="F3" s="234"/>
      <c r="G3" s="234"/>
      <c r="H3" s="234"/>
      <c r="I3" s="234"/>
      <c r="J3" s="234"/>
      <c r="K3" s="235"/>
      <c r="L3" s="233" t="s">
        <v>525</v>
      </c>
      <c r="M3" s="234"/>
      <c r="N3" s="234"/>
      <c r="O3" s="234"/>
      <c r="P3" s="234"/>
      <c r="Q3" s="234"/>
      <c r="R3" s="234"/>
      <c r="S3" s="234"/>
      <c r="T3" s="234"/>
      <c r="U3" s="231"/>
      <c r="V3" s="231"/>
      <c r="W3" s="231"/>
      <c r="X3" s="231"/>
    </row>
    <row r="4" spans="1:24" ht="16.5" thickBot="1" x14ac:dyDescent="0.3">
      <c r="A4" s="236"/>
      <c r="B4" s="237"/>
      <c r="C4" s="238" t="s">
        <v>215</v>
      </c>
      <c r="D4" s="238" t="s">
        <v>216</v>
      </c>
      <c r="E4" s="238" t="s">
        <v>217</v>
      </c>
      <c r="F4" s="238" t="s">
        <v>227</v>
      </c>
      <c r="G4" s="238" t="s">
        <v>228</v>
      </c>
      <c r="H4" s="238" t="s">
        <v>218</v>
      </c>
      <c r="I4" s="238" t="s">
        <v>219</v>
      </c>
      <c r="J4" s="238" t="s">
        <v>220</v>
      </c>
      <c r="K4" s="239"/>
      <c r="L4" s="237"/>
      <c r="M4" s="238" t="s">
        <v>215</v>
      </c>
      <c r="N4" s="238" t="s">
        <v>216</v>
      </c>
      <c r="O4" s="238" t="s">
        <v>217</v>
      </c>
      <c r="P4" s="238" t="s">
        <v>227</v>
      </c>
      <c r="Q4" s="238" t="s">
        <v>228</v>
      </c>
      <c r="R4" s="238" t="s">
        <v>218</v>
      </c>
      <c r="S4" s="238" t="s">
        <v>219</v>
      </c>
      <c r="T4" s="238" t="s">
        <v>220</v>
      </c>
      <c r="U4" s="231"/>
      <c r="V4" s="231"/>
      <c r="W4" s="231"/>
      <c r="X4" s="231"/>
    </row>
    <row r="5" spans="1:24" ht="15.95" customHeight="1" x14ac:dyDescent="0.25">
      <c r="A5" s="240"/>
      <c r="B5" s="229" t="s">
        <v>409</v>
      </c>
      <c r="C5" s="241">
        <f>'Stata output'!M186</f>
        <v>6.0520918278427649E-2</v>
      </c>
      <c r="D5" s="241">
        <f>'Stata output'!N186</f>
        <v>5.6207073629382043E-2</v>
      </c>
      <c r="E5" s="241">
        <f>'Stata output'!O186</f>
        <v>5.1778021530162421E-2</v>
      </c>
      <c r="F5" s="242">
        <f>'Stata output'!P186</f>
        <v>5.4346665636859859E-2</v>
      </c>
      <c r="G5" s="242">
        <f>'Stata output'!Q186</f>
        <v>5.1344317686270013E-2</v>
      </c>
      <c r="H5" s="242">
        <f>'Stata output'!R186</f>
        <v>5.0427251635709602E-2</v>
      </c>
      <c r="I5" s="242">
        <f>'Stata output'!S186</f>
        <v>5.3718055678261045E-2</v>
      </c>
      <c r="J5" s="242">
        <f>'Stata output'!T186</f>
        <v>6.7406535890135011E-2</v>
      </c>
      <c r="K5" s="243"/>
      <c r="L5" s="229" t="s">
        <v>232</v>
      </c>
      <c r="M5" s="244">
        <f>Moments!C187</f>
        <v>-0.40642505043595595</v>
      </c>
      <c r="N5" s="244">
        <f>Moments!G187</f>
        <v>-1.2191855161246377</v>
      </c>
      <c r="O5" s="245">
        <f>Moments!K187</f>
        <v>-0.97414025387045977</v>
      </c>
      <c r="P5" s="246">
        <f>Moments!O187</f>
        <v>-0.99172979909610504</v>
      </c>
      <c r="Q5" s="246">
        <f>Moments!S187</f>
        <v>-0.81847557088140421</v>
      </c>
      <c r="R5" s="246">
        <f>Moments!W187</f>
        <v>-0.55370778625818506</v>
      </c>
      <c r="S5" s="246">
        <f>Moments!AA187</f>
        <v>-0.35431176755383359</v>
      </c>
      <c r="T5" s="246">
        <f>Moments!AE187</f>
        <v>-0.41182251754451338</v>
      </c>
      <c r="U5" s="231"/>
      <c r="V5" s="231"/>
      <c r="W5" s="231"/>
      <c r="X5" s="231"/>
    </row>
    <row r="6" spans="1:24" x14ac:dyDescent="0.25">
      <c r="A6" s="247"/>
      <c r="B6" s="229" t="s">
        <v>405</v>
      </c>
      <c r="C6" s="244">
        <f>'Stata output'!M185/SQRT((_xlfn.VAR.S('Stata output'!M4:M183)/COUNT('Stata output'!M4:M183)))</f>
        <v>2.6622167117169981</v>
      </c>
      <c r="D6" s="244">
        <f>'Stata output'!N185/SQRT((_xlfn.VAR.S('Stata output'!N4:N183)/COUNT('Stata output'!N4:N183)))</f>
        <v>2.8140546572181222</v>
      </c>
      <c r="E6" s="244">
        <f>'Stata output'!O185/SQRT((_xlfn.VAR.S('Stata output'!O4:O183)/COUNT('Stata output'!O4:O183)))</f>
        <v>2.4471341820758385</v>
      </c>
      <c r="F6" s="244">
        <f>'Stata output'!P185/SQRT((_xlfn.VAR.S('Stata output'!P4:P183)/COUNT('Stata output'!P4:P183)))</f>
        <v>2.8191500330861166</v>
      </c>
      <c r="G6" s="244">
        <f>'Stata output'!Q185/SQRT((_xlfn.VAR.S('Stata output'!Q4:Q183)/COUNT('Stata output'!Q4:Q183)))</f>
        <v>2.5244189456478026</v>
      </c>
      <c r="H6" s="244">
        <f>'Stata output'!R185/SQRT((_xlfn.VAR.S('Stata output'!R4:R183)/COUNT('Stata output'!R4:R183)))</f>
        <v>2.8868966921485955</v>
      </c>
      <c r="I6" s="244">
        <f>'Stata output'!S185/SQRT((_xlfn.VAR.S('Stata output'!S4:S183)/COUNT('Stata output'!S4:S183)))</f>
        <v>2.6837606353975842</v>
      </c>
      <c r="J6" s="244">
        <f>'Stata output'!T185/SQRT((_xlfn.VAR.S('Stata output'!T4:T183)/COUNT('Stata output'!T4:T183)))</f>
        <v>3.5816780856592914</v>
      </c>
      <c r="K6" s="244"/>
      <c r="L6" s="229" t="s">
        <v>405</v>
      </c>
      <c r="M6" s="248">
        <f>'Skewness test'!C26</f>
        <v>-1.5837088757577238</v>
      </c>
      <c r="N6" s="248">
        <f>'Skewness test'!C21</f>
        <v>-2.4492255058600247</v>
      </c>
      <c r="O6" s="248">
        <f>'Skewness test'!D21</f>
        <v>-2.2425157601593098</v>
      </c>
      <c r="P6" s="248">
        <f>'Skewness test'!E21</f>
        <v>-2.8847598645291255</v>
      </c>
      <c r="Q6" s="248">
        <f>'Skewness test'!F21</f>
        <v>-2.7094495997031931</v>
      </c>
      <c r="R6" s="248">
        <f>'Skewness test'!G21</f>
        <v>-1.3139048445863493</v>
      </c>
      <c r="S6" s="248">
        <f>'Skewness test'!H21</f>
        <v>-1.387998691944561</v>
      </c>
      <c r="T6" s="248">
        <f>'Skewness test'!I21</f>
        <v>-1.0632685588273421</v>
      </c>
      <c r="U6" s="231"/>
      <c r="V6" s="231"/>
      <c r="W6" s="231"/>
      <c r="X6" s="231"/>
    </row>
    <row r="7" spans="1:24" x14ac:dyDescent="0.25">
      <c r="A7" s="247"/>
      <c r="B7" s="229" t="s">
        <v>410</v>
      </c>
      <c r="C7" s="244"/>
      <c r="D7" s="244">
        <f>('Stata output'!N185-'Stata output'!$M$185)/(SQRT((_xlfn.VAR.S('Stata output'!$M$4:$M$183)/COUNT('Stata output'!$M$4:$M$183))+(_xlfn.VAR.S('Stata output'!N4:N183)/COUNT('Stata output'!N4:N183))))</f>
        <v>-0.13892973229027314</v>
      </c>
      <c r="E7" s="244">
        <f>('Stata output'!O185-'Stata output'!$M$185)/(SQRT((_xlfn.VAR.S('Stata output'!$M$4:$M$183)/COUNT('Stata output'!$M$4:$M$183))+(_xlfn.VAR.S('Stata output'!O4:O183)/COUNT('Stata output'!O4:O183))))</f>
        <v>-0.2746279905140116</v>
      </c>
      <c r="F7" s="244">
        <f>('Stata output'!P185-'Stata output'!$M$185)/(SQRT((_xlfn.VAR.S('Stata output'!$M$4:$M$183)/COUNT('Stata output'!$M$4:$M$183))+(_xlfn.VAR.S('Stata output'!P4:P183)/COUNT('Stata output'!P4:P183))))</f>
        <v>-0.20197987257341357</v>
      </c>
      <c r="G7" s="244">
        <f>('Stata output'!Q185-'Stata output'!$M$185)/(SQRT((_xlfn.VAR.S('Stata output'!$M$4:$M$183)/COUNT('Stata output'!$M$4:$M$183))+(_xlfn.VAR.S('Stata output'!Q4:Q183)/COUNT('Stata output'!Q4:Q183))))</f>
        <v>-0.29352445526547088</v>
      </c>
      <c r="H7" s="244">
        <f>('Stata output'!R185-'Stata output'!$M$185)/(SQRT((_xlfn.VAR.S('Stata output'!$M$4:$M$183)/COUNT('Stata output'!$M$4:$M$183))+(_xlfn.VAR.S('Stata output'!R4:R183)/COUNT('Stata output'!R4:R183))))</f>
        <v>-0.3437053183246383</v>
      </c>
      <c r="I7" s="244">
        <f>('Stata output'!S185-'Stata output'!$M$185)/(SQRT((_xlfn.VAR.S('Stata output'!$M$4:$M$183)/COUNT('Stata output'!$M$4:$M$183))+(_xlfn.VAR.S('Stata output'!S4:S183)/COUNT('Stata output'!S4:S183))))</f>
        <v>-0.21901944056534045</v>
      </c>
      <c r="J7" s="244">
        <f>('Stata output'!T185-'Stata output'!$M$185)/(SQRT((_xlfn.VAR.S('Stata output'!$M$4:$M$183)/COUNT('Stata output'!$M$4:$M$183))+(_xlfn.VAR.S('Stata output'!T4:T183)/COUNT('Stata output'!T4:T183))))</f>
        <v>0.22674746661699965</v>
      </c>
      <c r="K7" s="244"/>
      <c r="L7" s="229" t="s">
        <v>410</v>
      </c>
      <c r="M7" s="241"/>
      <c r="N7" s="248">
        <f>'Skewness test'!C33</f>
        <v>-1.4460704624667169</v>
      </c>
      <c r="O7" s="248">
        <f>'Skewness test'!D33</f>
        <v>-1.1374915387195157</v>
      </c>
      <c r="P7" s="248">
        <f>'Skewness test'!E33</f>
        <v>-1.7186279281877983</v>
      </c>
      <c r="Q7" s="248">
        <f>'Skewness test'!F33</f>
        <v>-1.3460959494424194</v>
      </c>
      <c r="R7" s="248">
        <f>'Skewness test'!G33</f>
        <v>-0.29678343603054302</v>
      </c>
      <c r="S7" s="248">
        <f>'Skewness test'!H33</f>
        <v>0.15120221310972823</v>
      </c>
      <c r="T7" s="248">
        <f>'Skewness test'!I33</f>
        <v>-1.158414775576035E-2</v>
      </c>
      <c r="U7" s="231"/>
      <c r="V7" s="231"/>
      <c r="W7" s="231"/>
      <c r="X7" s="231"/>
    </row>
    <row r="8" spans="1:24" x14ac:dyDescent="0.25">
      <c r="A8" s="249"/>
      <c r="B8" s="230"/>
      <c r="C8" s="250"/>
      <c r="D8" s="250"/>
      <c r="E8" s="251"/>
      <c r="F8" s="251"/>
      <c r="G8" s="251"/>
      <c r="H8" s="251"/>
      <c r="I8" s="251"/>
      <c r="J8" s="251"/>
      <c r="K8" s="252"/>
      <c r="L8" s="230"/>
      <c r="M8" s="230"/>
      <c r="N8" s="230"/>
      <c r="O8" s="230"/>
      <c r="P8" s="230"/>
      <c r="Q8" s="230"/>
      <c r="R8" s="230"/>
      <c r="S8" s="230"/>
      <c r="T8" s="230"/>
      <c r="U8" s="231"/>
      <c r="V8" s="231"/>
      <c r="W8" s="231"/>
      <c r="X8" s="231"/>
    </row>
    <row r="9" spans="1:24" x14ac:dyDescent="0.25">
      <c r="A9" s="239"/>
      <c r="B9" s="229" t="s">
        <v>411</v>
      </c>
      <c r="C9" s="241">
        <f>'Stata output'!M187</f>
        <v>8.5693793963353318E-2</v>
      </c>
      <c r="D9" s="241">
        <f>'Stata output'!N187</f>
        <v>7.5433689397970821E-2</v>
      </c>
      <c r="E9" s="241">
        <f>'Stata output'!O187</f>
        <v>8.0064309348474569E-2</v>
      </c>
      <c r="F9" s="242">
        <f>'Stata output'!P187</f>
        <v>7.2864492727768931E-2</v>
      </c>
      <c r="G9" s="242">
        <f>'Stata output'!Q187</f>
        <v>7.697772840444464E-2</v>
      </c>
      <c r="H9" s="242">
        <f>'Stata output'!R187</f>
        <v>6.6136841765430859E-2</v>
      </c>
      <c r="I9" s="242">
        <f>'Stata output'!S187</f>
        <v>7.5675896982153393E-2</v>
      </c>
      <c r="J9" s="242">
        <f>'Stata output'!T187</f>
        <v>7.0729421740166831E-2</v>
      </c>
      <c r="K9" s="244"/>
      <c r="L9" s="229" t="s">
        <v>233</v>
      </c>
      <c r="M9" s="244">
        <f>Moments!C188</f>
        <v>3.7214937231185119</v>
      </c>
      <c r="N9" s="244">
        <f>Moments!G188</f>
        <v>7.462343304627586</v>
      </c>
      <c r="O9" s="245">
        <f>Moments!K188</f>
        <v>6.0282732402320551</v>
      </c>
      <c r="P9" s="245">
        <f>Moments!O188</f>
        <v>5.8587568001782486</v>
      </c>
      <c r="Q9" s="245">
        <f>Moments!S188</f>
        <v>4.9497331315051776</v>
      </c>
      <c r="R9" s="245">
        <f>Moments!W188</f>
        <v>5.7934111098954517</v>
      </c>
      <c r="S9" s="245">
        <f>Moments!AA188</f>
        <v>4.0377054243339803</v>
      </c>
      <c r="T9" s="245">
        <f>Moments!AE188</f>
        <v>5.289590842998396</v>
      </c>
      <c r="U9" s="231"/>
      <c r="V9" s="231"/>
      <c r="W9" s="231"/>
      <c r="X9" s="231"/>
    </row>
    <row r="10" spans="1:24" x14ac:dyDescent="0.25">
      <c r="A10" s="253"/>
      <c r="B10" s="229" t="s">
        <v>405</v>
      </c>
      <c r="C10" s="244">
        <f>'SD test'!C20</f>
        <v>16.22007442646602</v>
      </c>
      <c r="D10" s="244">
        <f>'SD test'!C15</f>
        <v>10.525954740523664</v>
      </c>
      <c r="E10" s="244">
        <f>'SD test'!D15</f>
        <v>11.932929543077996</v>
      </c>
      <c r="F10" s="244">
        <f>'SD test'!E15</f>
        <v>13.224537084967915</v>
      </c>
      <c r="G10" s="244">
        <f>'SD test'!F15</f>
        <v>12.797445158322414</v>
      </c>
      <c r="H10" s="244">
        <f>'SD test'!G15</f>
        <v>12.221771845106094</v>
      </c>
      <c r="I10" s="244">
        <f>'SD test'!H15</f>
        <v>15.35266179108234</v>
      </c>
      <c r="J10" s="244">
        <f>'SD test'!I15</f>
        <v>12.919585380937425</v>
      </c>
      <c r="K10" s="244"/>
      <c r="L10" s="229" t="s">
        <v>405</v>
      </c>
      <c r="M10" s="248">
        <f>'Kurtosis test'!C28</f>
        <v>1.0111819723071918</v>
      </c>
      <c r="N10" s="248">
        <f>'Kurtosis test'!C23</f>
        <v>2.1390429432756757</v>
      </c>
      <c r="O10" s="248">
        <f>'Kurtosis test'!D23</f>
        <v>1.7631394416186275</v>
      </c>
      <c r="P10" s="248">
        <f>'Kurtosis test'!E23</f>
        <v>2.4902615946510798</v>
      </c>
      <c r="Q10" s="248">
        <f>'Kurtosis test'!F23</f>
        <v>2.0377636950473468</v>
      </c>
      <c r="R10" s="248">
        <f>'Kurtosis test'!G23</f>
        <v>3.8093984325341244</v>
      </c>
      <c r="S10" s="248">
        <f>'Kurtosis test'!H23</f>
        <v>2.1716789514801653</v>
      </c>
      <c r="T10" s="248">
        <f>'Kurtosis test'!I23</f>
        <v>3.0784271832397412</v>
      </c>
      <c r="U10" s="231"/>
      <c r="V10" s="231"/>
      <c r="W10" s="231"/>
      <c r="X10" s="231"/>
    </row>
    <row r="11" spans="1:24" x14ac:dyDescent="0.25">
      <c r="A11" s="247"/>
      <c r="B11" s="229" t="s">
        <v>410</v>
      </c>
      <c r="C11" s="244"/>
      <c r="D11" s="244">
        <f>'SD test'!C27</f>
        <v>-1.425450324630583</v>
      </c>
      <c r="E11" s="244">
        <f>'SD test'!D27</f>
        <v>-0.84213099317260398</v>
      </c>
      <c r="F11" s="244">
        <f>'SD test'!E27</f>
        <v>-2.9180382413825385</v>
      </c>
      <c r="G11" s="244">
        <f>'SD test'!F27</f>
        <v>-1.9735110888428973</v>
      </c>
      <c r="H11" s="244">
        <f>'SD test'!G27</f>
        <v>-2.9022433387325726</v>
      </c>
      <c r="I11" s="244">
        <f>'SD test'!H27</f>
        <v>-1.8211710383792419</v>
      </c>
      <c r="J11" s="244">
        <f>'SD test'!I27</f>
        <v>-2.2641034501964579</v>
      </c>
      <c r="K11" s="244"/>
      <c r="L11" s="229" t="s">
        <v>410</v>
      </c>
      <c r="M11" s="241"/>
      <c r="N11" s="248">
        <f>'Kurtosis test'!C35</f>
        <v>1.6210989069855803</v>
      </c>
      <c r="O11" s="248">
        <f>'Kurtosis test'!D35</f>
        <v>1.194439751952532</v>
      </c>
      <c r="P11" s="248">
        <f>'Kurtosis test'!E35</f>
        <v>1.6385998162593711</v>
      </c>
      <c r="Q11" s="248">
        <f>'Kurtosis test'!F35</f>
        <v>1.107685615038916</v>
      </c>
      <c r="R11" s="248">
        <f>'Kurtosis test'!G35</f>
        <v>2.0893890823507619</v>
      </c>
      <c r="S11" s="248">
        <f>'Kurtosis test'!H35</f>
        <v>0.37743353058687418</v>
      </c>
      <c r="T11" s="248">
        <f>'Kurtosis test'!I35</f>
        <v>1.5419238962037931</v>
      </c>
      <c r="U11" s="231"/>
      <c r="V11" s="231"/>
      <c r="W11" s="231"/>
      <c r="X11" s="231"/>
    </row>
    <row r="12" spans="1:24" x14ac:dyDescent="0.25">
      <c r="A12" s="247"/>
      <c r="B12" s="230"/>
      <c r="C12" s="250"/>
      <c r="D12" s="250"/>
      <c r="E12" s="251"/>
      <c r="F12" s="251"/>
      <c r="G12" s="251"/>
      <c r="H12" s="251"/>
      <c r="I12" s="251"/>
      <c r="J12" s="251"/>
      <c r="K12" s="252"/>
      <c r="L12" s="254"/>
      <c r="M12" s="241"/>
      <c r="N12" s="248"/>
      <c r="O12" s="248"/>
      <c r="P12" s="248"/>
      <c r="Q12" s="248"/>
      <c r="R12" s="248"/>
      <c r="S12" s="248"/>
      <c r="T12" s="248"/>
      <c r="U12" s="231"/>
      <c r="V12" s="231"/>
      <c r="W12" s="231"/>
      <c r="X12" s="231"/>
    </row>
    <row r="13" spans="1:24" x14ac:dyDescent="0.25">
      <c r="A13" s="249"/>
      <c r="B13" s="229" t="s">
        <v>229</v>
      </c>
      <c r="C13" s="255">
        <f>Moments!C190</f>
        <v>0.70821622973810561</v>
      </c>
      <c r="D13" s="255">
        <f>Moments!G190</f>
        <v>0.74719741816458662</v>
      </c>
      <c r="E13" s="256">
        <f>Moments!K190</f>
        <v>0.64850932782577642</v>
      </c>
      <c r="F13" s="257">
        <f>Moments!O190</f>
        <v>0.74793988807730771</v>
      </c>
      <c r="G13" s="257">
        <f>Moments!S190</f>
        <v>0.66886278519457976</v>
      </c>
      <c r="H13" s="257">
        <f>Moments!W190</f>
        <v>0.76459522935903945</v>
      </c>
      <c r="I13" s="257">
        <f>Moments!AA190</f>
        <v>0.71182370182572441</v>
      </c>
      <c r="J13" s="257">
        <f>Moments!AE190</f>
        <v>0.95567810965145439</v>
      </c>
      <c r="K13" s="244"/>
      <c r="L13" s="229"/>
      <c r="M13" s="241"/>
      <c r="N13" s="241"/>
      <c r="O13" s="258"/>
      <c r="P13" s="231"/>
      <c r="Q13" s="231"/>
      <c r="R13" s="231"/>
      <c r="S13" s="231"/>
      <c r="T13" s="231"/>
      <c r="U13" s="231"/>
      <c r="V13" s="231"/>
      <c r="W13" s="231"/>
      <c r="X13" s="231"/>
    </row>
    <row r="14" spans="1:24" x14ac:dyDescent="0.25">
      <c r="A14" s="249"/>
      <c r="B14" s="229" t="s">
        <v>405</v>
      </c>
      <c r="C14" s="244">
        <f>'SR test'!C28</f>
        <v>2.5293597487253154</v>
      </c>
      <c r="D14" s="244">
        <f>'SR test'!C20</f>
        <v>2.4420169700631691</v>
      </c>
      <c r="E14" s="244">
        <f>'SR test'!D20</f>
        <v>2.2153198140170778</v>
      </c>
      <c r="F14" s="244">
        <f>'SR test'!E20</f>
        <v>2.5086104713830379</v>
      </c>
      <c r="G14" s="244">
        <f>'SR test'!F20</f>
        <v>2.3145323208122379</v>
      </c>
      <c r="H14" s="244">
        <f>'SR test'!G20</f>
        <v>2.6629439281618117</v>
      </c>
      <c r="I14" s="244">
        <f>'SR test'!H20</f>
        <v>2.5569711516385776</v>
      </c>
      <c r="J14" s="244">
        <f>'SR test'!I20</f>
        <v>3.2873220475712737</v>
      </c>
      <c r="K14" s="244"/>
      <c r="L14" s="229"/>
      <c r="M14" s="241"/>
      <c r="N14" s="241"/>
      <c r="O14" s="258"/>
      <c r="P14" s="231"/>
      <c r="Q14" s="231"/>
      <c r="R14" s="231"/>
      <c r="S14" s="231"/>
      <c r="T14" s="231"/>
      <c r="U14" s="231"/>
      <c r="V14" s="231"/>
      <c r="W14" s="231"/>
      <c r="X14" s="231"/>
    </row>
    <row r="15" spans="1:24" x14ac:dyDescent="0.25">
      <c r="A15" s="253"/>
      <c r="B15" s="229" t="s">
        <v>410</v>
      </c>
      <c r="C15" s="244"/>
      <c r="D15" s="244">
        <f>'SR test'!C36</f>
        <v>0.16258500760841008</v>
      </c>
      <c r="E15" s="244">
        <f>'SR test'!D36</f>
        <v>-0.26671815133852106</v>
      </c>
      <c r="F15" s="244">
        <f>'SR test'!E36</f>
        <v>0.26277473365898846</v>
      </c>
      <c r="G15" s="244">
        <f>'SR test'!F36</f>
        <v>-0.26885984078436276</v>
      </c>
      <c r="H15" s="244">
        <f>'SR test'!G36</f>
        <v>0.22042116231681835</v>
      </c>
      <c r="I15" s="244">
        <f>'SR test'!H36</f>
        <v>2.9355147811277699E-2</v>
      </c>
      <c r="J15" s="244">
        <f>'SR test'!I36</f>
        <v>0.96568319966646243</v>
      </c>
      <c r="K15" s="244"/>
      <c r="L15" s="229"/>
      <c r="M15" s="241"/>
      <c r="N15" s="241"/>
      <c r="O15" s="253"/>
      <c r="P15" s="231"/>
      <c r="Q15" s="231"/>
      <c r="R15" s="231"/>
      <c r="S15" s="231"/>
      <c r="T15" s="231"/>
      <c r="U15" s="231"/>
      <c r="V15" s="231"/>
      <c r="W15" s="231"/>
      <c r="X15" s="231"/>
    </row>
    <row r="16" spans="1:24" x14ac:dyDescent="0.25">
      <c r="A16" s="253"/>
      <c r="B16" s="229"/>
      <c r="C16" s="244"/>
      <c r="D16" s="244"/>
      <c r="E16" s="244"/>
      <c r="F16" s="244"/>
      <c r="G16" s="244"/>
      <c r="H16" s="244"/>
      <c r="I16" s="244"/>
      <c r="J16" s="244"/>
      <c r="K16" s="244"/>
      <c r="L16" s="229"/>
      <c r="M16" s="241"/>
      <c r="N16" s="241"/>
      <c r="O16" s="253"/>
      <c r="P16" s="231"/>
      <c r="Q16" s="231"/>
      <c r="R16" s="231"/>
      <c r="S16" s="231"/>
      <c r="T16" s="231"/>
      <c r="U16" s="231"/>
      <c r="V16" s="231"/>
      <c r="W16" s="231"/>
      <c r="X16" s="231"/>
    </row>
    <row r="17" spans="1:24" x14ac:dyDescent="0.25">
      <c r="A17" s="247"/>
      <c r="B17" s="247"/>
      <c r="C17" s="247"/>
      <c r="D17" s="247"/>
      <c r="E17" s="247"/>
      <c r="F17" s="247"/>
      <c r="G17" s="247"/>
      <c r="H17" s="247"/>
      <c r="I17" s="259"/>
      <c r="J17" s="252"/>
      <c r="K17" s="252"/>
      <c r="L17" s="240"/>
      <c r="M17" s="260"/>
      <c r="N17" s="260"/>
      <c r="O17" s="253"/>
      <c r="P17" s="231"/>
      <c r="Q17" s="231"/>
      <c r="R17" s="231"/>
      <c r="S17" s="231"/>
      <c r="T17" s="231"/>
      <c r="U17" s="231"/>
      <c r="V17" s="231"/>
      <c r="W17" s="231"/>
      <c r="X17" s="231"/>
    </row>
    <row r="18" spans="1:24" ht="16.5" thickBot="1" x14ac:dyDescent="0.3">
      <c r="A18" s="247"/>
      <c r="B18" s="292" t="s">
        <v>528</v>
      </c>
      <c r="C18" s="293"/>
      <c r="D18" s="293"/>
      <c r="E18" s="293"/>
      <c r="F18" s="293"/>
      <c r="G18" s="293"/>
      <c r="H18" s="293"/>
      <c r="I18" s="294"/>
      <c r="J18" s="295"/>
      <c r="K18" s="261"/>
      <c r="L18" s="229"/>
      <c r="M18" s="241"/>
      <c r="N18" s="241"/>
      <c r="O18" s="258"/>
      <c r="P18" s="231"/>
      <c r="Q18" s="231"/>
      <c r="R18" s="231"/>
      <c r="S18" s="231"/>
      <c r="T18" s="231"/>
      <c r="U18" s="231"/>
      <c r="V18" s="231"/>
      <c r="W18" s="231"/>
      <c r="X18" s="231"/>
    </row>
    <row r="19" spans="1:24" ht="16.5" thickBot="1" x14ac:dyDescent="0.3">
      <c r="A19" s="249"/>
      <c r="B19" s="306" t="s">
        <v>527</v>
      </c>
      <c r="C19" s="306"/>
      <c r="D19" s="306"/>
      <c r="E19" s="306"/>
      <c r="F19" s="306"/>
      <c r="G19" s="306"/>
      <c r="H19" s="306"/>
      <c r="I19" s="306"/>
      <c r="J19" s="306"/>
      <c r="K19" s="261"/>
      <c r="L19" s="229"/>
      <c r="M19" s="241"/>
      <c r="N19" s="241"/>
      <c r="O19" s="258"/>
      <c r="P19" s="231"/>
      <c r="Q19" s="231"/>
      <c r="R19" s="231"/>
      <c r="S19" s="231"/>
      <c r="T19" s="231"/>
      <c r="U19" s="231"/>
      <c r="V19" s="231"/>
      <c r="W19" s="231"/>
      <c r="X19" s="231"/>
    </row>
    <row r="20" spans="1:24" ht="16.5" thickBot="1" x14ac:dyDescent="0.3">
      <c r="A20" s="249"/>
      <c r="B20" s="291"/>
      <c r="C20" s="238" t="s">
        <v>215</v>
      </c>
      <c r="D20" s="238" t="s">
        <v>216</v>
      </c>
      <c r="E20" s="238" t="s">
        <v>217</v>
      </c>
      <c r="F20" s="238" t="s">
        <v>227</v>
      </c>
      <c r="G20" s="238" t="s">
        <v>228</v>
      </c>
      <c r="H20" s="238" t="s">
        <v>218</v>
      </c>
      <c r="I20" s="238" t="s">
        <v>219</v>
      </c>
      <c r="J20" s="238" t="s">
        <v>220</v>
      </c>
      <c r="K20" s="261"/>
      <c r="L20" s="231"/>
      <c r="M20" s="242"/>
      <c r="N20" s="242"/>
      <c r="O20" s="258"/>
      <c r="P20" s="231"/>
      <c r="Q20" s="231"/>
      <c r="R20" s="231"/>
      <c r="S20" s="231"/>
      <c r="T20" s="231"/>
      <c r="U20" s="231"/>
      <c r="V20" s="231"/>
      <c r="W20" s="231"/>
      <c r="X20" s="231"/>
    </row>
    <row r="21" spans="1:24" x14ac:dyDescent="0.25">
      <c r="A21" s="253"/>
      <c r="B21" s="229" t="s">
        <v>409</v>
      </c>
      <c r="C21" s="241">
        <f>(1+AVERAGE('Stata output'!M4:M93))^12-1</f>
        <v>2.1664603090249424E-2</v>
      </c>
      <c r="D21" s="241">
        <f>(1+AVERAGE('Stata output'!N4:N93))^12-1</f>
        <v>2.3649620207806255E-2</v>
      </c>
      <c r="E21" s="241">
        <f>(1+AVERAGE('Stata output'!O4:O93))^12-1</f>
        <v>1.5537035441441027E-2</v>
      </c>
      <c r="F21" s="242">
        <f>(1+AVERAGE('Stata output'!P4:P93))^12-1</f>
        <v>2.1986259862276647E-2</v>
      </c>
      <c r="G21" s="242">
        <f>(1+AVERAGE('Stata output'!Q4:Q93))^12-1</f>
        <v>1.6588988264933491E-2</v>
      </c>
      <c r="H21" s="242">
        <f>(1+AVERAGE('Stata output'!R4:R93))^12-1</f>
        <v>1.0255750946563946E-3</v>
      </c>
      <c r="I21" s="242">
        <f>(1+AVERAGE('Stata output'!S4:S93))^12-1</f>
        <v>-1.0499477319506623E-3</v>
      </c>
      <c r="J21" s="242">
        <f>(1+AVERAGE('Stata output'!T4:T93))^12-1</f>
        <v>2.2791560174068692E-2</v>
      </c>
      <c r="K21" s="231"/>
      <c r="L21" s="231"/>
      <c r="M21" s="231"/>
      <c r="N21" s="262"/>
      <c r="O21" s="231"/>
      <c r="P21" s="231"/>
      <c r="Q21" s="231"/>
      <c r="R21" s="231"/>
      <c r="S21" s="231"/>
      <c r="T21" s="231"/>
      <c r="U21" s="231"/>
      <c r="V21" s="231"/>
      <c r="W21" s="231"/>
      <c r="X21" s="231"/>
    </row>
    <row r="22" spans="1:24" x14ac:dyDescent="0.25">
      <c r="A22" s="247"/>
      <c r="B22" s="229" t="s">
        <v>405</v>
      </c>
      <c r="C22" s="244">
        <f>(AVERAGE('Stata output'!M4:M93))/SQRT((_xlfn.VAR.S('Stata output'!M4:M93)/COUNT('Stata output'!M4:M93)))</f>
        <v>0.62469075795845397</v>
      </c>
      <c r="D22" s="244">
        <f>(AVERAGE('Stata output'!N4:N93))/SQRT((_xlfn.VAR.S('Stata output'!N4:N93)/COUNT('Stata output'!N4:N93)))</f>
        <v>0.73354819207834809</v>
      </c>
      <c r="E22" s="244">
        <f>(AVERAGE('Stata output'!O4:O93))/SQRT((_xlfn.VAR.S('Stata output'!O4:O93)/COUNT('Stata output'!O4:O93)))</f>
        <v>0.45150145213085635</v>
      </c>
      <c r="F22" s="244">
        <f>(AVERAGE('Stata output'!P4:P93))/SQRT((_xlfn.VAR.S('Stata output'!P4:P93)/COUNT('Stata output'!P4:P93)))</f>
        <v>0.69015094971219604</v>
      </c>
      <c r="G22" s="244">
        <f>(AVERAGE('Stata output'!Q4:Q93))/SQRT((_xlfn.VAR.S('Stata output'!Q4:Q93)/COUNT('Stata output'!Q4:Q93)))</f>
        <v>0.49209876071529146</v>
      </c>
      <c r="H22" s="244">
        <f>(AVERAGE('Stata output'!R4:R93))/SQRT((_xlfn.VAR.S('Stata output'!R4:R93)/COUNT('Stata output'!R4:R93)))</f>
        <v>3.9720029752862658E-2</v>
      </c>
      <c r="I22" s="244">
        <f>(AVERAGE('Stata output'!S4:S93))/SQRT((_xlfn.VAR.S('Stata output'!S4:S93)/COUNT('Stata output'!S4:S93)))</f>
        <v>-3.4222438558004234E-2</v>
      </c>
      <c r="J22" s="244">
        <f>(AVERAGE('Stata output'!T4:T93))/SQRT((_xlfn.VAR.S('Stata output'!T4:T93)/COUNT('Stata output'!T4:T93)))</f>
        <v>0.80217014429233879</v>
      </c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</row>
    <row r="23" spans="1:24" x14ac:dyDescent="0.25">
      <c r="A23" s="247"/>
      <c r="B23" s="229" t="s">
        <v>410</v>
      </c>
      <c r="C23" s="244"/>
      <c r="D23" s="244">
        <f>(AVERAGE('Stata output'!N4:N93)-AVERAGE('Stata output'!$M$4:$M$93))/(SQRT((_xlfn.VAR.S('Stata output'!$M$4:$M$93)/COUNT('Stata output'!$M$4:$M$93))+(_xlfn.VAR.S('Stata output'!N4:N93)/COUNT('Stata output'!N4:N93))))</f>
        <v>4.1492187000682038E-2</v>
      </c>
      <c r="E23" s="244">
        <f>(AVERAGE('Stata output'!O4:O93)-AVERAGE('Stata output'!$M$4:$M$93))/(SQRT((_xlfn.VAR.S('Stata output'!$M$4:$M$93)/COUNT('Stata output'!$M$4:$M$93))+(_xlfn.VAR.S('Stata output'!O4:O93)/COUNT('Stata output'!O4:O93))))</f>
        <v>-0.12436869181811205</v>
      </c>
      <c r="F23" s="244">
        <f>(AVERAGE('Stata output'!P4:P93)-AVERAGE('Stata output'!$M$4:$M$93))/(SQRT((_xlfn.VAR.S('Stata output'!$M$4:$M$93)/COUNT('Stata output'!$M$4:$M$93))+(_xlfn.VAR.S('Stata output'!P4:P93)/COUNT('Stata output'!P4:P93))))</f>
        <v>6.763279647261462E-3</v>
      </c>
      <c r="G23" s="244">
        <f>(AVERAGE('Stata output'!Q4:Q93)-AVERAGE('Stata output'!$M$4:$M$93))/(SQRT((_xlfn.VAR.S('Stata output'!$M$4:$M$93)/COUNT('Stata output'!$M$4:$M$93))+(_xlfn.VAR.S('Stata output'!Q4:Q93)/COUNT('Stata output'!Q4:Q93))))</f>
        <v>-0.10404199742734146</v>
      </c>
      <c r="H23" s="244">
        <f>(AVERAGE('Stata output'!R4:R93)-AVERAGE('Stata output'!$M$4:$M$93))/(SQRT((_xlfn.VAR.S('Stata output'!$M$4:$M$93)/COUNT('Stata output'!$M$4:$M$93))+(_xlfn.VAR.S('Stata output'!R4:R93)/COUNT('Stata output'!R4:R93))))</f>
        <v>-0.47552411905624481</v>
      </c>
      <c r="I23" s="244">
        <f>(AVERAGE('Stata output'!S4:S93)-AVERAGE('Stata output'!$M$4:$M$93))/(SQRT((_xlfn.VAR.S('Stata output'!$M$4:$M$93)/COUNT('Stata output'!$M$4:$M$93))+(_xlfn.VAR.S('Stata output'!S4:S93)/COUNT('Stata output'!S4:S93))))</f>
        <v>-0.48856176347182584</v>
      </c>
      <c r="J23" s="244">
        <f>(AVERAGE('Stata output'!T4:T93)-AVERAGE('Stata output'!$M$4:$M$93))/(SQRT((_xlfn.VAR.S('Stata output'!$M$4:$M$93)/COUNT('Stata output'!$M$4:$M$93))+(_xlfn.VAR.S('Stata output'!T4:T93)/COUNT('Stata output'!T4:T93))))</f>
        <v>2.4883992519071425E-2</v>
      </c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</row>
    <row r="24" spans="1:24" x14ac:dyDescent="0.25">
      <c r="A24" s="249"/>
      <c r="B24" s="230"/>
      <c r="C24" s="250"/>
      <c r="D24" s="250"/>
      <c r="E24" s="251"/>
      <c r="F24" s="251"/>
      <c r="G24" s="251"/>
      <c r="H24" s="251"/>
      <c r="I24" s="251"/>
      <c r="J24" s="25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</row>
    <row r="25" spans="1:24" x14ac:dyDescent="0.25">
      <c r="A25" s="249"/>
      <c r="B25" s="229" t="s">
        <v>411</v>
      </c>
      <c r="C25" s="241">
        <f>_xlfn.STDEV.S('Stata output'!M4:M93)*SQRT(12)</f>
        <v>9.4046298475674805E-2</v>
      </c>
      <c r="D25" s="241">
        <f>_xlfn.STDEV.S('Stata output'!N4:N93)*SQRT(12)</f>
        <v>8.7350147094249944E-2</v>
      </c>
      <c r="E25" s="241">
        <f>_xlfn.STDEV.S('Stata output'!O4:O93)*SQRT(12)</f>
        <v>9.3576429949230683E-2</v>
      </c>
      <c r="F25" s="242">
        <f>_xlfn.STDEV.S('Stata output'!P19:P108)*SQRT(12)</f>
        <v>8.4175297261479251E-2</v>
      </c>
      <c r="G25" s="242">
        <f>_xlfn.STDEV.S('Stata output'!Q4:Q93)*SQRT(12)</f>
        <v>9.1625935198760944E-2</v>
      </c>
      <c r="H25" s="242">
        <f>_xlfn.STDEV.S('Stata output'!R4:R93)*SQRT(12)</f>
        <v>7.0678036460227134E-2</v>
      </c>
      <c r="I25" s="242">
        <f>_xlfn.STDEV.S('Stata output'!S4:S93)*SQRT(12)</f>
        <v>8.4061365951169184E-2</v>
      </c>
      <c r="J25" s="242">
        <f>_xlfn.STDEV.S('Stata output'!T4:T93)*SQRT(12)</f>
        <v>7.7009321384789137E-2</v>
      </c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</row>
    <row r="26" spans="1:24" x14ac:dyDescent="0.25">
      <c r="A26" s="253"/>
      <c r="B26" s="229" t="s">
        <v>405</v>
      </c>
      <c r="C26" s="244">
        <f>'SD test'!C48</f>
        <v>11.713414280880968</v>
      </c>
      <c r="D26" s="244">
        <f>'SD test'!C43</f>
        <v>7.6689714907259621</v>
      </c>
      <c r="E26" s="244">
        <f>'SD test'!D43</f>
        <v>8.9469043502490795</v>
      </c>
      <c r="F26" s="244">
        <f>'SD test'!E43</f>
        <v>9.5811208769492033</v>
      </c>
      <c r="G26" s="244">
        <f>'SD test'!F43</f>
        <v>10.821410431056535</v>
      </c>
      <c r="H26" s="244">
        <f>'SD test'!G43</f>
        <v>8.7733060725182828</v>
      </c>
      <c r="I26" s="244">
        <f>'SD test'!H43</f>
        <v>11.965351406291996</v>
      </c>
      <c r="J26" s="244">
        <f>'SD test'!I43</f>
        <v>9.848198510198797</v>
      </c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</row>
    <row r="27" spans="1:24" x14ac:dyDescent="0.25">
      <c r="A27" s="247"/>
      <c r="B27" s="229" t="s">
        <v>410</v>
      </c>
      <c r="C27" s="244"/>
      <c r="D27" s="244">
        <f>'SD test'!C56</f>
        <v>-0.57392218788872562</v>
      </c>
      <c r="E27" s="244">
        <f>'SD test'!D56</f>
        <v>-4.3844086169897704E-2</v>
      </c>
      <c r="F27" s="244">
        <f>'SD test'!E56</f>
        <v>-1.0685262281174284</v>
      </c>
      <c r="G27" s="244">
        <f>'SD test'!F56</f>
        <v>-0.36873120157407774</v>
      </c>
      <c r="H27" s="244">
        <f>'SD test'!G56</f>
        <v>-2.2371190205520377</v>
      </c>
      <c r="I27" s="244">
        <f>'SD test'!H56</f>
        <v>-1.1624840415712225</v>
      </c>
      <c r="J27" s="244">
        <f>'SD test'!I56</f>
        <v>-1.6850009733759244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</row>
    <row r="28" spans="1:24" x14ac:dyDescent="0.25">
      <c r="A28" s="247"/>
      <c r="B28" s="230"/>
      <c r="C28" s="250"/>
      <c r="D28" s="250"/>
      <c r="E28" s="251"/>
      <c r="F28" s="251"/>
      <c r="G28" s="251"/>
      <c r="H28" s="251"/>
      <c r="I28" s="251"/>
      <c r="J28" s="25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</row>
    <row r="29" spans="1:24" x14ac:dyDescent="0.25">
      <c r="A29" s="249"/>
      <c r="B29" s="229" t="s">
        <v>229</v>
      </c>
      <c r="C29" s="255">
        <f>Moments!C197</f>
        <v>0.23165158776535769</v>
      </c>
      <c r="D29" s="255">
        <f>Moments!G197</f>
        <v>0.27226184391343283</v>
      </c>
      <c r="E29" s="256">
        <f>Moments!K197</f>
        <v>0.16696595869639558</v>
      </c>
      <c r="F29" s="257">
        <f>Moments!O197</f>
        <v>0.25596300104889191</v>
      </c>
      <c r="G29" s="257">
        <f>Moments!S197</f>
        <v>0.18206553051169544</v>
      </c>
      <c r="H29" s="257">
        <f>Moments!W197</f>
        <v>1.459181253471899E-2</v>
      </c>
      <c r="I29" s="257">
        <f>Moments!AA197</f>
        <v>-1.2560226997869977E-2</v>
      </c>
      <c r="J29" s="257">
        <f>Moments!AE197</f>
        <v>0.29761650371008513</v>
      </c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</row>
    <row r="30" spans="1:24" x14ac:dyDescent="0.25">
      <c r="A30" s="249"/>
      <c r="B30" s="229" t="s">
        <v>405</v>
      </c>
      <c r="C30" s="244">
        <f>'SR test'!C63</f>
        <v>0.61941977856786368</v>
      </c>
      <c r="D30" s="244">
        <f>'SR test'!C55</f>
        <v>0.69941090024658747</v>
      </c>
      <c r="E30" s="244">
        <f>'SR test'!D55</f>
        <v>0.44203131073769369</v>
      </c>
      <c r="F30" s="244">
        <f>'SR test'!E55</f>
        <v>0.6698016135614282</v>
      </c>
      <c r="G30" s="244">
        <f>'SR test'!F55</f>
        <v>0.48429112581780026</v>
      </c>
      <c r="H30" s="244">
        <f>'SR test'!G55</f>
        <v>3.9655248189740457E-2</v>
      </c>
      <c r="I30" s="244">
        <f>'SR test'!H55</f>
        <v>-3.4235301870078026E-2</v>
      </c>
      <c r="J30" s="244">
        <f>'SR test'!I55</f>
        <v>0.78028848160642161</v>
      </c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</row>
    <row r="31" spans="1:24" x14ac:dyDescent="0.25">
      <c r="A31" s="253"/>
      <c r="B31" s="229" t="s">
        <v>410</v>
      </c>
      <c r="C31" s="244"/>
      <c r="D31" s="244">
        <f>'SR test'!C71</f>
        <v>0.13523504048155857</v>
      </c>
      <c r="E31" s="244">
        <f>'SR test'!D71</f>
        <v>-0.26323088009101914</v>
      </c>
      <c r="F31" s="244">
        <f>'SR test'!E71</f>
        <v>0.13376898891386485</v>
      </c>
      <c r="G31" s="244">
        <f>'SR test'!F71</f>
        <v>-0.330843897326008</v>
      </c>
      <c r="H31" s="244">
        <f>'SR test'!G71</f>
        <v>-0.58646707444609047</v>
      </c>
      <c r="I31" s="244">
        <f>'SR test'!H71</f>
        <v>-0.90715344560543354</v>
      </c>
      <c r="J31" s="244">
        <f>'SR test'!I71</f>
        <v>0.18612660799280323</v>
      </c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</row>
    <row r="32" spans="1:24" x14ac:dyDescent="0.25">
      <c r="A32" s="247"/>
      <c r="B32" s="229"/>
      <c r="C32" s="241"/>
      <c r="D32" s="241"/>
      <c r="E32" s="241"/>
      <c r="F32" s="242"/>
      <c r="G32" s="242"/>
      <c r="H32" s="242"/>
      <c r="I32" s="242"/>
      <c r="J32" s="242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</row>
    <row r="33" spans="1:24" ht="16.5" thickBot="1" x14ac:dyDescent="0.3">
      <c r="A33" s="247"/>
      <c r="B33" s="305" t="s">
        <v>526</v>
      </c>
      <c r="C33" s="305"/>
      <c r="D33" s="305"/>
      <c r="E33" s="305"/>
      <c r="F33" s="305"/>
      <c r="G33" s="305"/>
      <c r="H33" s="305"/>
      <c r="I33" s="305"/>
      <c r="J33" s="305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</row>
    <row r="34" spans="1:24" ht="16.5" thickBot="1" x14ac:dyDescent="0.3">
      <c r="A34" s="249"/>
      <c r="B34" s="291"/>
      <c r="C34" s="238" t="s">
        <v>215</v>
      </c>
      <c r="D34" s="238" t="s">
        <v>216</v>
      </c>
      <c r="E34" s="238" t="s">
        <v>217</v>
      </c>
      <c r="F34" s="238" t="s">
        <v>227</v>
      </c>
      <c r="G34" s="238" t="s">
        <v>228</v>
      </c>
      <c r="H34" s="238" t="s">
        <v>218</v>
      </c>
      <c r="I34" s="238" t="s">
        <v>219</v>
      </c>
      <c r="J34" s="238" t="s">
        <v>220</v>
      </c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</row>
    <row r="35" spans="1:24" x14ac:dyDescent="0.25">
      <c r="A35" s="249"/>
      <c r="B35" s="229" t="s">
        <v>409</v>
      </c>
      <c r="C35" s="241">
        <f>(1+AVERAGE('Stata output'!M94:M183))^12-1</f>
        <v>0.10072761581985934</v>
      </c>
      <c r="D35" s="241">
        <f>(1+AVERAGE('Stata output'!N94:N183))^12-1</f>
        <v>8.9711232123698359E-2</v>
      </c>
      <c r="E35" s="241">
        <f>(1+AVERAGE('Stata output'!O94:O183))^12-1</f>
        <v>8.9201042245393936E-2</v>
      </c>
      <c r="F35" s="242">
        <f>(1+AVERAGE('Stata output'!P94:P183))^12-1</f>
        <v>8.7643884825118201E-2</v>
      </c>
      <c r="G35" s="242">
        <f>(1+AVERAGE('Stata output'!Q94:Q183))^12-1</f>
        <v>8.7185765331993403E-2</v>
      </c>
      <c r="H35" s="242">
        <f>(1+AVERAGE('Stata output'!R94:R183))^12-1</f>
        <v>0.1020546717097135</v>
      </c>
      <c r="I35" s="242">
        <f>(1+AVERAGE('Stata output'!S94:S183))^12-1</f>
        <v>0.11122606517457734</v>
      </c>
      <c r="J35" s="242">
        <f>(1+AVERAGE('Stata output'!T94:T183))^12-1</f>
        <v>0.11379903763730992</v>
      </c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</row>
    <row r="36" spans="1:24" x14ac:dyDescent="0.25">
      <c r="A36" s="253"/>
      <c r="B36" s="229" t="s">
        <v>405</v>
      </c>
      <c r="C36" s="244">
        <f>(AVERAGE('Stata output'!M94:M183))/SQRT((_xlfn.VAR.S('Stata output'!M94:M183)/COUNT('Stata output'!M94:M183)))</f>
        <v>3.4988139802485509</v>
      </c>
      <c r="D36" s="244">
        <f>(AVERAGE('Stata output'!N94:N183))/SQRT((_xlfn.VAR.S('Stata output'!N94:N183)/COUNT('Stata output'!N94:N183)))</f>
        <v>3.9094183799617053</v>
      </c>
      <c r="E36" s="244">
        <f>(AVERAGE('Stata output'!O94:O183))/SQRT((_xlfn.VAR.S('Stata output'!O94:O183)/COUNT('Stata output'!O94:O183)))</f>
        <v>3.7470743296290125</v>
      </c>
      <c r="F36" s="244">
        <f>(AVERAGE('Stata output'!P94:P183))/SQRT((_xlfn.VAR.S('Stata output'!P94:P183)/COUNT('Stata output'!P94:P183)))</f>
        <v>4.1791891483229806</v>
      </c>
      <c r="G36" s="244">
        <f>(AVERAGE('Stata output'!Q94:Q183))/SQRT((_xlfn.VAR.S('Stata output'!Q94:Q183)/COUNT('Stata output'!Q94:Q183)))</f>
        <v>3.9804443146818937</v>
      </c>
      <c r="H36" s="244">
        <f>(AVERAGE('Stata output'!R94:R183))/SQRT((_xlfn.VAR.S('Stata output'!R94:R183)/COUNT('Stata output'!R94:R183)))</f>
        <v>4.5764165125170404</v>
      </c>
      <c r="I36" s="244">
        <f>(AVERAGE('Stata output'!S94:S183))/SQRT((_xlfn.VAR.S('Stata output'!S94:S183)/COUNT('Stata output'!S94:S183)))</f>
        <v>4.6044374841916662</v>
      </c>
      <c r="J36" s="244">
        <f>(AVERAGE('Stata output'!T94:T183))/SQRT((_xlfn.VAR.S('Stata output'!T94:T183)/COUNT('Stata output'!T94:T183)))</f>
        <v>4.7960747342223859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</row>
    <row r="37" spans="1:24" x14ac:dyDescent="0.25">
      <c r="A37" s="247"/>
      <c r="B37" s="229" t="s">
        <v>410</v>
      </c>
      <c r="C37" s="244"/>
      <c r="D37" s="244">
        <f>(AVERAGE('Stata output'!N94:N183)-AVERAGE('Stata output'!$M$94:$M$183))/(SQRT((_xlfn.VAR.S('Stata output'!$M$94:$M$183)/COUNT('Stata output'!$M$94:$M$183))+(_xlfn.VAR.S('Stata output'!N94:N183)/COUNT('Stata output'!N94:N183))))</f>
        <v>-0.28726023789179495</v>
      </c>
      <c r="E37" s="244">
        <f>(AVERAGE('Stata output'!O94:O183)-AVERAGE('Stata output'!$M$94:$M$183))/(SQRT((_xlfn.VAR.S('Stata output'!$M$94:$M$183)/COUNT('Stata output'!$M$94:$M$183))+(_xlfn.VAR.S('Stata output'!O94:O183)/COUNT('Stata output'!O94:O183))))</f>
        <v>-0.29622484893464296</v>
      </c>
      <c r="F37" s="244">
        <f>(AVERAGE('Stata output'!P94:P183)-AVERAGE('Stata output'!$M$94:$M$183))/(SQRT((_xlfn.VAR.S('Stata output'!$M$94:$M$183)/COUNT('Stata output'!$M$94:$M$183))+(_xlfn.VAR.S('Stata output'!P94:P183)/COUNT('Stata output'!P94:P183))))</f>
        <v>-0.35291079315401169</v>
      </c>
      <c r="G37" s="244">
        <f>(AVERAGE('Stata output'!Q94:Q183)-AVERAGE('Stata output'!$M$94:$M$183))/(SQRT((_xlfn.VAR.S('Stata output'!$M$94:$M$183)/COUNT('Stata output'!$M$94:$M$183))+(_xlfn.VAR.S('Stata output'!Q94:Q183)/COUNT('Stata output'!Q94:Q183))))</f>
        <v>-0.35965060221804246</v>
      </c>
      <c r="H37" s="244">
        <f>(AVERAGE('Stata output'!R94:R183)-AVERAGE('Stata output'!$M$94:$M$183))/(SQRT((_xlfn.VAR.S('Stata output'!$M$94:$M$183)/COUNT('Stata output'!$M$94:$M$183))+(_xlfn.VAR.S('Stata output'!R94:R183)/COUNT('Stata output'!R94:R183))))</f>
        <v>3.4874971134928413E-2</v>
      </c>
      <c r="I37" s="244">
        <f>(AVERAGE('Stata output'!S94:S183)-AVERAGE('Stata output'!$M$94:$M$183))/(SQRT((_xlfn.VAR.S('Stata output'!$M$94:$M$183)/COUNT('Stata output'!$M$94:$M$183))+(_xlfn.VAR.S('Stata output'!S94:S183)/COUNT('Stata output'!S94:S183))))</f>
        <v>0.2667595488732547</v>
      </c>
      <c r="J37" s="244">
        <f>(AVERAGE('Stata output'!T94:T183)-AVERAGE('Stata output'!$M$94:$M$183))/(SQRT((_xlfn.VAR.S('Stata output'!$M$94:$M$183)/COUNT('Stata output'!$M$94:$M$183))+(_xlfn.VAR.S('Stata output'!T94:T183)/COUNT('Stata output'!T94:T183))))</f>
        <v>0.33435518330399538</v>
      </c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</row>
    <row r="38" spans="1:24" x14ac:dyDescent="0.25">
      <c r="A38" s="247"/>
      <c r="B38" s="230"/>
      <c r="C38" s="250"/>
      <c r="D38" s="250"/>
      <c r="E38" s="251"/>
      <c r="F38" s="251"/>
      <c r="G38" s="251"/>
      <c r="H38" s="251"/>
      <c r="I38" s="251"/>
      <c r="J38" s="25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</row>
    <row r="39" spans="1:24" x14ac:dyDescent="0.25">
      <c r="A39" s="249"/>
      <c r="B39" s="229" t="s">
        <v>411</v>
      </c>
      <c r="C39" s="241">
        <f>_xlfn.STDEV.S('Stata output'!M94:M183)*SQRT(12)</f>
        <v>7.5420527069096979E-2</v>
      </c>
      <c r="D39" s="241">
        <f>_xlfn.STDEV.S('Stata output'!N94:N183)*SQRT(12)</f>
        <v>6.0399258078490656E-2</v>
      </c>
      <c r="E39" s="241">
        <f>_xlfn.STDEV.S('Stata output'!O94:O183)*SQRT(12)</f>
        <v>6.2671373226110036E-2</v>
      </c>
      <c r="F39" s="242">
        <f>_xlfn.STDEV.S('Stata output'!P94:P183)*SQRT(12)</f>
        <v>5.5247205112079659E-2</v>
      </c>
      <c r="G39" s="242">
        <f>_xlfn.STDEV.S('Stata output'!Q94:Q183)*SQRT(12)</f>
        <v>5.7713827867373863E-2</v>
      </c>
      <c r="H39" s="242">
        <f>_xlfn.STDEV.S('Stata output'!R94:R183)*SQRT(12)</f>
        <v>5.8388213987434594E-2</v>
      </c>
      <c r="I39" s="242">
        <f>_xlfn.STDEV.S('Stata output'!S94:S183)*SQRT(12)</f>
        <v>6.3003981314455837E-2</v>
      </c>
      <c r="J39" s="242">
        <f>_xlfn.STDEV.S('Stata output'!T94:T183)*SQRT(12)</f>
        <v>6.1818922310968458E-2</v>
      </c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</row>
    <row r="40" spans="1:24" x14ac:dyDescent="0.25">
      <c r="A40" s="239"/>
      <c r="B40" s="229" t="s">
        <v>405</v>
      </c>
      <c r="C40" s="244">
        <f>'SD test'!C76</f>
        <v>11.683591573445135</v>
      </c>
      <c r="D40" s="244">
        <f>'SD test'!C71</f>
        <v>11.339727137702027</v>
      </c>
      <c r="E40" s="244">
        <f>'SD test'!D71</f>
        <v>12.007896832604587</v>
      </c>
      <c r="F40" s="244">
        <f>'SD test'!E71</f>
        <v>9.6617170795956184</v>
      </c>
      <c r="G40" s="244">
        <f>'SD test'!F71</f>
        <v>10.272705129948486</v>
      </c>
      <c r="H40" s="244">
        <f>'SD test'!G71</f>
        <v>9.4803214549432226</v>
      </c>
      <c r="I40" s="244">
        <f>'SD test'!H71</f>
        <v>9.9442105726085206</v>
      </c>
      <c r="J40" s="244">
        <f>'SD test'!I71</f>
        <v>9.039631734168001</v>
      </c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</row>
    <row r="41" spans="1:24" x14ac:dyDescent="0.25">
      <c r="A41" s="253"/>
      <c r="B41" s="229" t="s">
        <v>410</v>
      </c>
      <c r="C41" s="244"/>
      <c r="D41" s="244">
        <f>'SD test'!C84</f>
        <v>-2.5171368143364248</v>
      </c>
      <c r="E41" s="244">
        <f>'SD test'!D84</f>
        <v>-2.249706317552477</v>
      </c>
      <c r="F41" s="244">
        <f>'SD test'!E84</f>
        <v>-4.948389637094496</v>
      </c>
      <c r="G41" s="244">
        <f>'SD test'!F84</f>
        <v>-4.6874027792051827</v>
      </c>
      <c r="H41" s="244">
        <f>'SD test'!G84</f>
        <v>-2.3676121094213802</v>
      </c>
      <c r="I41" s="244">
        <f>'SD test'!H84</f>
        <v>-2.177961290372354</v>
      </c>
      <c r="J41" s="244">
        <f>'SD test'!I84</f>
        <v>-1.8471114865166571</v>
      </c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</row>
    <row r="42" spans="1:24" x14ac:dyDescent="0.25">
      <c r="A42" s="247"/>
      <c r="B42" s="230"/>
      <c r="C42" s="250"/>
      <c r="D42" s="250"/>
      <c r="E42" s="251"/>
      <c r="F42" s="251"/>
      <c r="G42" s="251"/>
      <c r="H42" s="251"/>
      <c r="I42" s="251"/>
      <c r="J42" s="25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</row>
    <row r="43" spans="1:24" x14ac:dyDescent="0.25">
      <c r="A43" s="247"/>
      <c r="B43" s="229" t="s">
        <v>229</v>
      </c>
      <c r="C43" s="255">
        <f>Moments!C204</f>
        <v>1.3430285432924169</v>
      </c>
      <c r="D43" s="255">
        <f>Moments!G204</f>
        <v>1.493624638110411</v>
      </c>
      <c r="E43" s="256">
        <f>Moments!K204</f>
        <v>1.4312877995943194</v>
      </c>
      <c r="F43" s="257">
        <f>Moments!O204</f>
        <v>1.5952823431346359</v>
      </c>
      <c r="G43" s="257">
        <f>Moments!S204</f>
        <v>1.5191195603131218</v>
      </c>
      <c r="H43" s="257">
        <f>Moments!W204</f>
        <v>1.7576562807837264</v>
      </c>
      <c r="I43" s="257">
        <f>Moments!AA204</f>
        <v>1.7752717039094406</v>
      </c>
      <c r="J43" s="257">
        <f>Moments!AE204</f>
        <v>1.8511576709897126</v>
      </c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</row>
    <row r="44" spans="1:24" x14ac:dyDescent="0.25">
      <c r="A44" s="249"/>
      <c r="B44" s="229" t="s">
        <v>405</v>
      </c>
      <c r="C44" s="244">
        <f>'SR test'!C98</f>
        <v>3.0782813667752933</v>
      </c>
      <c r="D44" s="244">
        <f>'SR test'!C90</f>
        <v>3.2641291284329315</v>
      </c>
      <c r="E44" s="244">
        <f>'SR test'!D90</f>
        <v>3.2133363698045376</v>
      </c>
      <c r="F44" s="244">
        <f>'SR test'!E90</f>
        <v>3.3070874657868998</v>
      </c>
      <c r="G44" s="244">
        <f>'SR test'!F90</f>
        <v>3.2594133552182694</v>
      </c>
      <c r="H44" s="244">
        <f>'SR test'!G90</f>
        <v>4.188543198528504</v>
      </c>
      <c r="I44" s="244">
        <f>'SR test'!H90</f>
        <v>4.0468521195442939</v>
      </c>
      <c r="J44" s="244">
        <f>'SR test'!I90</f>
        <v>4.4455385905674252</v>
      </c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</row>
    <row r="45" spans="1:24" x14ac:dyDescent="0.25">
      <c r="A45" s="229"/>
      <c r="B45" s="229" t="s">
        <v>410</v>
      </c>
      <c r="C45" s="244"/>
      <c r="D45" s="244">
        <f>'SR test'!C106</f>
        <v>0.3922308758830198</v>
      </c>
      <c r="E45" s="244">
        <f>'SR test'!D106</f>
        <v>0.25602062068346343</v>
      </c>
      <c r="F45" s="244">
        <f>'SR test'!E106</f>
        <v>1.0098320796122549</v>
      </c>
      <c r="G45" s="244">
        <f>'SR test'!F106</f>
        <v>0.80844690461677449</v>
      </c>
      <c r="H45" s="244">
        <f>'SR test'!G106</f>
        <v>1.2023562690112377</v>
      </c>
      <c r="I45" s="244">
        <f>'SR test'!H106</f>
        <v>1.8101088308358846</v>
      </c>
      <c r="J45" s="244">
        <f>'SR test'!I106</f>
        <v>1.6731949362427838</v>
      </c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</row>
    <row r="46" spans="1:24" x14ac:dyDescent="0.25">
      <c r="A46" s="229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</row>
    <row r="47" spans="1:24" x14ac:dyDescent="0.25">
      <c r="A47" s="229"/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</row>
    <row r="48" spans="1:24" x14ac:dyDescent="0.25">
      <c r="A48" s="229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</row>
    <row r="49" spans="1:24" x14ac:dyDescent="0.25">
      <c r="A49" s="229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</row>
    <row r="50" spans="1:24" x14ac:dyDescent="0.25">
      <c r="A50" s="63"/>
    </row>
    <row r="51" spans="1:24" x14ac:dyDescent="0.25">
      <c r="A51" s="63"/>
    </row>
    <row r="52" spans="1:24" x14ac:dyDescent="0.25">
      <c r="A52" s="63"/>
    </row>
    <row r="53" spans="1:24" x14ac:dyDescent="0.25">
      <c r="A53" s="63"/>
    </row>
    <row r="54" spans="1:24" x14ac:dyDescent="0.25">
      <c r="A54" s="63"/>
    </row>
    <row r="55" spans="1:24" x14ac:dyDescent="0.25">
      <c r="A55" s="63"/>
    </row>
    <row r="56" spans="1:24" x14ac:dyDescent="0.25">
      <c r="A56" s="63"/>
    </row>
    <row r="57" spans="1:24" x14ac:dyDescent="0.25">
      <c r="A57" s="63"/>
    </row>
  </sheetData>
  <mergeCells count="2">
    <mergeCell ref="B33:J33"/>
    <mergeCell ref="B19:J19"/>
  </mergeCells>
  <pageMargins left="0.7" right="0.7" top="0.75" bottom="0.75" header="0.3" footer="0.3"/>
  <pageSetup paperSize="9" orientation="portrait" horizontalDpi="0" verticalDpi="0"/>
  <ignoredErrors>
    <ignoredError sqref="C21:J27 C35:I37 C38:I39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C3BD8-C690-7C44-8F8C-07FA2E95DAB9}">
  <sheetPr>
    <tabColor theme="2" tint="-0.249977111117893"/>
  </sheetPr>
  <dimension ref="A1:CW183"/>
  <sheetViews>
    <sheetView zoomScaleNormal="100" workbookViewId="0"/>
  </sheetViews>
  <sheetFormatPr baseColWidth="10" defaultColWidth="10.875" defaultRowHeight="15.75" outlineLevelCol="1" x14ac:dyDescent="0.25"/>
  <cols>
    <col min="1" max="1" width="10.875" style="14"/>
    <col min="2" max="2" width="10.875" style="14" customWidth="1" outlineLevel="1"/>
    <col min="3" max="3" width="13.5" style="14" customWidth="1" outlineLevel="1"/>
    <col min="4" max="9" width="13.875" style="14" customWidth="1" outlineLevel="1"/>
    <col min="10" max="10" width="18.625" style="14" customWidth="1" outlineLevel="1"/>
    <col min="11" max="19" width="10.875" style="14" customWidth="1"/>
    <col min="20" max="16384" width="10.875" style="14"/>
  </cols>
  <sheetData>
    <row r="1" spans="1:101" x14ac:dyDescent="0.25">
      <c r="A1" s="22"/>
      <c r="B1" s="33" t="s">
        <v>127</v>
      </c>
      <c r="C1" s="22"/>
      <c r="D1" s="298" t="s">
        <v>129</v>
      </c>
      <c r="E1" s="299"/>
      <c r="F1" s="300" t="s">
        <v>132</v>
      </c>
      <c r="G1" s="301"/>
      <c r="H1" s="298" t="s">
        <v>133</v>
      </c>
      <c r="I1" s="307"/>
      <c r="J1" s="299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 t="s">
        <v>214</v>
      </c>
      <c r="AG1" s="22"/>
      <c r="AH1" s="22"/>
      <c r="AI1" s="22"/>
      <c r="AJ1" s="22"/>
      <c r="AK1" s="22"/>
      <c r="AL1" s="22"/>
      <c r="AM1" s="22"/>
      <c r="AN1" s="22"/>
      <c r="AO1" s="22"/>
      <c r="AP1" s="22" t="s">
        <v>224</v>
      </c>
      <c r="AQ1" s="22"/>
      <c r="AR1" s="22"/>
      <c r="AS1" s="22"/>
      <c r="AT1" s="22"/>
      <c r="AU1" s="22"/>
      <c r="AV1" s="22"/>
      <c r="AW1" s="22"/>
      <c r="AX1" s="22"/>
      <c r="AY1" s="22" t="s">
        <v>226</v>
      </c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</row>
    <row r="2" spans="1:101" ht="26.25" x14ac:dyDescent="0.25">
      <c r="A2" s="22"/>
      <c r="B2" s="33"/>
      <c r="C2" s="152" t="s">
        <v>128</v>
      </c>
      <c r="D2" s="152" t="s">
        <v>130</v>
      </c>
      <c r="E2" s="156" t="s">
        <v>131</v>
      </c>
      <c r="F2" s="156" t="s">
        <v>130</v>
      </c>
      <c r="G2" s="153" t="s">
        <v>131</v>
      </c>
      <c r="H2" s="210" t="s">
        <v>130</v>
      </c>
      <c r="I2" s="263" t="s">
        <v>131</v>
      </c>
      <c r="J2" s="225" t="s">
        <v>498</v>
      </c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98" t="s">
        <v>129</v>
      </c>
      <c r="AH2" s="299"/>
      <c r="AI2" s="300" t="s">
        <v>132</v>
      </c>
      <c r="AJ2" s="301"/>
      <c r="AK2" s="298" t="s">
        <v>133</v>
      </c>
      <c r="AL2" s="299"/>
      <c r="AM2" s="158" t="s">
        <v>497</v>
      </c>
      <c r="AN2" s="22"/>
      <c r="AO2" s="22"/>
      <c r="AP2" s="22" t="s">
        <v>225</v>
      </c>
      <c r="AQ2" s="22"/>
      <c r="AR2" s="22"/>
      <c r="AS2" s="22"/>
      <c r="AT2" s="22"/>
      <c r="AU2" s="298" t="s">
        <v>133</v>
      </c>
      <c r="AV2" s="299"/>
      <c r="AW2" s="158" t="s">
        <v>497</v>
      </c>
      <c r="AX2" s="22"/>
      <c r="AY2" s="22"/>
      <c r="AZ2" s="22"/>
      <c r="BA2" s="22"/>
      <c r="BB2" s="22"/>
      <c r="BC2" s="224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</row>
    <row r="3" spans="1:101" x14ac:dyDescent="0.25">
      <c r="A3" s="1"/>
      <c r="B3" s="22" t="s">
        <v>43</v>
      </c>
      <c r="C3" s="154" t="s">
        <v>215</v>
      </c>
      <c r="D3" s="154" t="s">
        <v>216</v>
      </c>
      <c r="E3" s="157" t="s">
        <v>217</v>
      </c>
      <c r="F3" s="155" t="s">
        <v>227</v>
      </c>
      <c r="G3" s="159" t="s">
        <v>228</v>
      </c>
      <c r="H3" s="159" t="s">
        <v>218</v>
      </c>
      <c r="I3" s="158" t="s">
        <v>219</v>
      </c>
      <c r="J3" s="155" t="s">
        <v>220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43</v>
      </c>
      <c r="AF3" s="152" t="s">
        <v>215</v>
      </c>
      <c r="AG3" s="152" t="s">
        <v>216</v>
      </c>
      <c r="AH3" s="156" t="s">
        <v>217</v>
      </c>
      <c r="AI3" s="156" t="s">
        <v>227</v>
      </c>
      <c r="AJ3" s="153" t="s">
        <v>228</v>
      </c>
      <c r="AK3" s="153" t="s">
        <v>218</v>
      </c>
      <c r="AL3" s="156" t="s">
        <v>219</v>
      </c>
      <c r="AM3" s="160" t="s">
        <v>220</v>
      </c>
      <c r="AN3" s="1"/>
      <c r="AO3" s="1" t="s">
        <v>43</v>
      </c>
      <c r="AP3" s="152" t="s">
        <v>215</v>
      </c>
      <c r="AQ3" s="272" t="s">
        <v>216</v>
      </c>
      <c r="AR3" s="273" t="s">
        <v>217</v>
      </c>
      <c r="AS3" s="274" t="s">
        <v>227</v>
      </c>
      <c r="AT3" s="275" t="s">
        <v>228</v>
      </c>
      <c r="AU3" s="153" t="s">
        <v>218</v>
      </c>
      <c r="AV3" s="156" t="s">
        <v>219</v>
      </c>
      <c r="AW3" s="160" t="s">
        <v>220</v>
      </c>
      <c r="AX3" s="1"/>
      <c r="AY3" s="1" t="s">
        <v>43</v>
      </c>
      <c r="AZ3" s="152" t="s">
        <v>215</v>
      </c>
      <c r="BA3" s="153" t="s">
        <v>218</v>
      </c>
      <c r="BB3" s="156" t="s">
        <v>219</v>
      </c>
      <c r="BC3" s="160" t="s">
        <v>220</v>
      </c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</row>
    <row r="4" spans="1:101" x14ac:dyDescent="0.25">
      <c r="B4" s="127">
        <v>37652</v>
      </c>
      <c r="C4" s="129">
        <f>'Stata output'!M4</f>
        <v>-2.7731000000000001E-3</v>
      </c>
      <c r="D4" s="129">
        <f>'Stata output'!N4</f>
        <v>-1.0909200000000001E-2</v>
      </c>
      <c r="E4" s="129">
        <f>'Stata output'!O4</f>
        <v>-1.0909200000000001E-2</v>
      </c>
      <c r="F4" s="129">
        <f>'Stata output'!P4</f>
        <v>-5.7745329281216513E-3</v>
      </c>
      <c r="G4" s="129">
        <f>'Stata output'!Q4</f>
        <v>-5.7745329281216513E-3</v>
      </c>
      <c r="H4" s="129">
        <f>'Stata output'!R4</f>
        <v>-2.1502400000000001E-2</v>
      </c>
      <c r="I4" s="129">
        <f>'Stata output'!S4</f>
        <v>-2.1502400000000001E-2</v>
      </c>
      <c r="J4" s="129">
        <f>'Stata output'!T4</f>
        <v>-2.1502386167201917E-2</v>
      </c>
      <c r="AE4" s="127">
        <v>37652</v>
      </c>
      <c r="AF4" s="165">
        <f t="shared" ref="AF4:AM4" si="0">SUM(C4)</f>
        <v>-2.7731000000000001E-3</v>
      </c>
      <c r="AG4" s="165">
        <f t="shared" si="0"/>
        <v>-1.0909200000000001E-2</v>
      </c>
      <c r="AH4" s="165">
        <f t="shared" si="0"/>
        <v>-1.0909200000000001E-2</v>
      </c>
      <c r="AI4" s="165">
        <f t="shared" si="0"/>
        <v>-5.7745329281216513E-3</v>
      </c>
      <c r="AJ4" s="165">
        <f t="shared" si="0"/>
        <v>-5.7745329281216513E-3</v>
      </c>
      <c r="AK4" s="165">
        <f t="shared" si="0"/>
        <v>-2.1502400000000001E-2</v>
      </c>
      <c r="AL4" s="165">
        <f t="shared" si="0"/>
        <v>-2.1502400000000001E-2</v>
      </c>
      <c r="AM4" s="165">
        <f t="shared" si="0"/>
        <v>-2.1502386167201917E-2</v>
      </c>
      <c r="AO4" s="127">
        <v>37652</v>
      </c>
      <c r="AY4" s="127">
        <v>37652</v>
      </c>
      <c r="AZ4" s="32">
        <f>SUM(C4)</f>
        <v>-2.7731000000000001E-3</v>
      </c>
      <c r="BA4" s="32">
        <f>SUM(H4)</f>
        <v>-2.1502400000000001E-2</v>
      </c>
      <c r="BB4" s="32">
        <f>SUM(I4)</f>
        <v>-2.1502400000000001E-2</v>
      </c>
      <c r="BC4" s="32">
        <f>SUM(J4)</f>
        <v>-2.1502386167201917E-2</v>
      </c>
    </row>
    <row r="5" spans="1:101" x14ac:dyDescent="0.25">
      <c r="B5" s="3">
        <v>37680</v>
      </c>
      <c r="C5" s="14">
        <f>'Stata output'!M5</f>
        <v>2.5665199999999999E-2</v>
      </c>
      <c r="D5" s="14">
        <f>'Stata output'!N5</f>
        <v>-1.5767000000000001E-3</v>
      </c>
      <c r="E5" s="14">
        <f>'Stata output'!O5</f>
        <v>-1.5767000000000001E-3</v>
      </c>
      <c r="F5" s="14">
        <f>'Stata output'!P5</f>
        <v>1.826208881083673E-2</v>
      </c>
      <c r="G5" s="14">
        <f>'Stata output'!Q5</f>
        <v>1.826208881083673E-2</v>
      </c>
      <c r="H5" s="14">
        <f>'Stata output'!R5</f>
        <v>-2.49372E-2</v>
      </c>
      <c r="I5" s="14">
        <f>'Stata output'!S5</f>
        <v>-2.49372E-2</v>
      </c>
      <c r="J5" s="14">
        <f>'Stata output'!T5</f>
        <v>-2.493727084263065E-2</v>
      </c>
      <c r="AE5" s="3">
        <v>37680</v>
      </c>
      <c r="AF5" s="31">
        <f>SUM(C$4:C5)</f>
        <v>2.2892099999999999E-2</v>
      </c>
      <c r="AG5" s="31">
        <f>SUM(D$4:D5)</f>
        <v>-1.2485900000000001E-2</v>
      </c>
      <c r="AH5" s="31">
        <f>SUM(E$4:E5)</f>
        <v>-1.2485900000000001E-2</v>
      </c>
      <c r="AI5" s="31">
        <f>SUM(F$4:F5)</f>
        <v>1.2487555882715079E-2</v>
      </c>
      <c r="AJ5" s="31">
        <f>SUM(G$4:G5)</f>
        <v>1.2487555882715079E-2</v>
      </c>
      <c r="AK5" s="31">
        <f>SUM(H$4:H5)</f>
        <v>-4.6439599999999998E-2</v>
      </c>
      <c r="AL5" s="31">
        <f>SUM(I$4:I5)</f>
        <v>-4.6439599999999998E-2</v>
      </c>
      <c r="AM5" s="31">
        <f>SUM(J$4:J5)</f>
        <v>-4.6439657009832568E-2</v>
      </c>
      <c r="AO5" s="3">
        <v>37680</v>
      </c>
      <c r="AY5" s="3">
        <v>37680</v>
      </c>
      <c r="AZ5" s="32">
        <f>SUM(C$4:C5)</f>
        <v>2.2892099999999999E-2</v>
      </c>
      <c r="BA5" s="32">
        <f>SUM(H$4:H5)</f>
        <v>-4.6439599999999998E-2</v>
      </c>
      <c r="BB5" s="32">
        <f>SUM(I$4:I5)</f>
        <v>-4.6439599999999998E-2</v>
      </c>
      <c r="BC5" s="32">
        <f>SUM(J$4:J5)</f>
        <v>-4.6439657009832568E-2</v>
      </c>
    </row>
    <row r="6" spans="1:101" x14ac:dyDescent="0.25">
      <c r="B6" s="127">
        <v>37711</v>
      </c>
      <c r="C6" s="129">
        <f>'Stata output'!M6</f>
        <v>8.2287000000000003E-3</v>
      </c>
      <c r="D6" s="129">
        <f>'Stata output'!N6</f>
        <v>-8.2760999999999998E-3</v>
      </c>
      <c r="E6" s="129">
        <f>'Stata output'!O6</f>
        <v>-8.2760999999999998E-3</v>
      </c>
      <c r="F6" s="129">
        <f>'Stata output'!P6</f>
        <v>4.1196059166094881E-3</v>
      </c>
      <c r="G6" s="129">
        <f>'Stata output'!Q6</f>
        <v>4.1196059166094881E-3</v>
      </c>
      <c r="H6" s="129">
        <f>'Stata output'!R6</f>
        <v>-9.7049000000000007E-3</v>
      </c>
      <c r="I6" s="129">
        <f>'Stata output'!S6</f>
        <v>-9.7049000000000007E-3</v>
      </c>
      <c r="J6" s="129">
        <f>'Stata output'!T6</f>
        <v>-9.7048603477899818E-3</v>
      </c>
      <c r="AE6" s="127">
        <v>37711</v>
      </c>
      <c r="AF6" s="165">
        <f>SUM(C$4:C6)</f>
        <v>3.1120799999999997E-2</v>
      </c>
      <c r="AG6" s="165">
        <f>SUM(D$4:D6)</f>
        <v>-2.0762000000000003E-2</v>
      </c>
      <c r="AH6" s="165">
        <f>SUM(E$4:E6)</f>
        <v>-2.0762000000000003E-2</v>
      </c>
      <c r="AI6" s="165">
        <f>SUM(F$4:F6)</f>
        <v>1.6607161799324567E-2</v>
      </c>
      <c r="AJ6" s="165">
        <f>SUM(G$4:G6)</f>
        <v>1.6607161799324567E-2</v>
      </c>
      <c r="AK6" s="165">
        <f>SUM(H$4:H6)</f>
        <v>-5.61445E-2</v>
      </c>
      <c r="AL6" s="165">
        <f>SUM(I$4:I6)</f>
        <v>-5.61445E-2</v>
      </c>
      <c r="AM6" s="165">
        <f>SUM(J$4:J6)</f>
        <v>-5.6144517357622548E-2</v>
      </c>
      <c r="AO6" s="127">
        <v>37711</v>
      </c>
      <c r="AY6" s="127">
        <v>37711</v>
      </c>
      <c r="AZ6" s="32">
        <f>SUM(C$4:C6)</f>
        <v>3.1120799999999997E-2</v>
      </c>
      <c r="BA6" s="32">
        <f>SUM(H$4:H6)</f>
        <v>-5.61445E-2</v>
      </c>
      <c r="BB6" s="32">
        <f>SUM(I$4:I6)</f>
        <v>-5.61445E-2</v>
      </c>
      <c r="BC6" s="32">
        <f>SUM(J$4:J6)</f>
        <v>-5.6144517357622548E-2</v>
      </c>
    </row>
    <row r="7" spans="1:101" x14ac:dyDescent="0.25">
      <c r="B7" s="3">
        <v>37741</v>
      </c>
      <c r="C7" s="14">
        <f>'Stata output'!M7</f>
        <v>6.6090000000000003E-3</v>
      </c>
      <c r="D7" s="14">
        <f>'Stata output'!N7</f>
        <v>3.3426900000000002E-2</v>
      </c>
      <c r="E7" s="14">
        <f>'Stata output'!O7</f>
        <v>3.3426900000000002E-2</v>
      </c>
      <c r="F7" s="14">
        <f>'Stata output'!P7</f>
        <v>1.2881028212485681E-2</v>
      </c>
      <c r="G7" s="14">
        <f>'Stata output'!Q7</f>
        <v>1.2881028212485681E-2</v>
      </c>
      <c r="H7" s="14">
        <f>'Stata output'!R7</f>
        <v>2.31226E-2</v>
      </c>
      <c r="I7" s="14">
        <f>'Stata output'!S7</f>
        <v>2.31226E-2</v>
      </c>
      <c r="J7" s="14">
        <f>'Stata output'!T7</f>
        <v>2.3122590977545963E-2</v>
      </c>
      <c r="AE7" s="3">
        <v>37741</v>
      </c>
      <c r="AF7" s="31">
        <f>SUM(C$4:C7)</f>
        <v>3.7729799999999994E-2</v>
      </c>
      <c r="AG7" s="31">
        <f>SUM(D$4:D7)</f>
        <v>1.26649E-2</v>
      </c>
      <c r="AH7" s="31">
        <f>SUM(E$4:E7)</f>
        <v>1.26649E-2</v>
      </c>
      <c r="AI7" s="31">
        <f>SUM(F$4:F7)</f>
        <v>2.9488190011810248E-2</v>
      </c>
      <c r="AJ7" s="31">
        <f>SUM(G$4:G7)</f>
        <v>2.9488190011810248E-2</v>
      </c>
      <c r="AK7" s="31">
        <f>SUM(H$4:H7)</f>
        <v>-3.30219E-2</v>
      </c>
      <c r="AL7" s="31">
        <f>SUM(I$4:I7)</f>
        <v>-3.30219E-2</v>
      </c>
      <c r="AM7" s="31">
        <f>SUM(J$4:J7)</f>
        <v>-3.3021926380076588E-2</v>
      </c>
      <c r="AO7" s="3">
        <v>37741</v>
      </c>
      <c r="AY7" s="3">
        <v>37741</v>
      </c>
      <c r="AZ7" s="32">
        <f>SUM(C$4:C7)</f>
        <v>3.7729799999999994E-2</v>
      </c>
      <c r="BA7" s="32">
        <f>SUM(H$4:H7)</f>
        <v>-3.30219E-2</v>
      </c>
      <c r="BB7" s="32">
        <f>SUM(I$4:I7)</f>
        <v>-3.30219E-2</v>
      </c>
      <c r="BC7" s="32">
        <f>SUM(J$4:J7)</f>
        <v>-3.3021926380076588E-2</v>
      </c>
    </row>
    <row r="8" spans="1:101" x14ac:dyDescent="0.25">
      <c r="B8" s="127">
        <v>37772</v>
      </c>
      <c r="C8" s="129">
        <f>'Stata output'!M8</f>
        <v>5.7980000000000002E-3</v>
      </c>
      <c r="D8" s="129">
        <f>'Stata output'!N8</f>
        <v>2.3710599999999998E-2</v>
      </c>
      <c r="E8" s="129">
        <f>'Stata output'!O8</f>
        <v>2.3710599999999998E-2</v>
      </c>
      <c r="F8" s="129">
        <f>'Stata output'!P8</f>
        <v>9.839055952734474E-3</v>
      </c>
      <c r="G8" s="129">
        <f>'Stata output'!Q8</f>
        <v>9.839055952734474E-3</v>
      </c>
      <c r="H8" s="129">
        <f>'Stata output'!R8</f>
        <v>2.9044899999999998E-2</v>
      </c>
      <c r="I8" s="129">
        <f>'Stata output'!S8</f>
        <v>2.9044899999999998E-2</v>
      </c>
      <c r="J8" s="129">
        <f>'Stata output'!T8</f>
        <v>2.9044846539851638E-2</v>
      </c>
      <c r="AE8" s="127">
        <v>37772</v>
      </c>
      <c r="AF8" s="165">
        <f>SUM(C$4:C8)</f>
        <v>4.3527799999999991E-2</v>
      </c>
      <c r="AG8" s="165">
        <f>SUM(D$4:D8)</f>
        <v>3.6375499999999998E-2</v>
      </c>
      <c r="AH8" s="165">
        <f>SUM(E$4:E8)</f>
        <v>3.6375499999999998E-2</v>
      </c>
      <c r="AI8" s="165">
        <f>SUM(F$4:F8)</f>
        <v>3.9327245964544719E-2</v>
      </c>
      <c r="AJ8" s="165">
        <f>SUM(G$4:G8)</f>
        <v>3.9327245964544719E-2</v>
      </c>
      <c r="AK8" s="165">
        <f>SUM(H$4:H8)</f>
        <v>-3.9770000000000014E-3</v>
      </c>
      <c r="AL8" s="165">
        <f>SUM(I$4:I8)</f>
        <v>-3.9770000000000014E-3</v>
      </c>
      <c r="AM8" s="165">
        <f>SUM(J$4:J8)</f>
        <v>-3.9770798402249501E-3</v>
      </c>
      <c r="AO8" s="127">
        <v>37772</v>
      </c>
      <c r="AY8" s="127">
        <v>37772</v>
      </c>
      <c r="AZ8" s="32">
        <f>SUM(C$4:C8)</f>
        <v>4.3527799999999991E-2</v>
      </c>
      <c r="BA8" s="32">
        <f>SUM(H$4:H8)</f>
        <v>-3.9770000000000014E-3</v>
      </c>
      <c r="BB8" s="32">
        <f>SUM(I$4:I8)</f>
        <v>-3.9770000000000014E-3</v>
      </c>
      <c r="BC8" s="32">
        <f>SUM(J$4:J8)</f>
        <v>-3.9770798402249501E-3</v>
      </c>
    </row>
    <row r="9" spans="1:101" x14ac:dyDescent="0.25">
      <c r="B9" s="3">
        <v>37802</v>
      </c>
      <c r="C9" s="14">
        <f>'Stata output'!M9</f>
        <v>7.1387599999999996E-2</v>
      </c>
      <c r="D9" s="14">
        <f>'Stata output'!N9</f>
        <v>1.41198E-2</v>
      </c>
      <c r="E9" s="14">
        <f>'Stata output'!O9</f>
        <v>1.41198E-2</v>
      </c>
      <c r="F9" s="14">
        <f>'Stata output'!P9</f>
        <v>5.8240204122386494E-2</v>
      </c>
      <c r="G9" s="14">
        <f>'Stata output'!Q9</f>
        <v>5.8240204122386494E-2</v>
      </c>
      <c r="H9" s="14">
        <f>'Stata output'!R9</f>
        <v>-1.11815E-2</v>
      </c>
      <c r="I9" s="14">
        <f>'Stata output'!S9</f>
        <v>-1.11815E-2</v>
      </c>
      <c r="J9" s="14">
        <f>'Stata output'!T9</f>
        <v>-1.1181586558903616E-2</v>
      </c>
      <c r="AE9" s="3">
        <v>37802</v>
      </c>
      <c r="AF9" s="31">
        <f>SUM(C$4:C9)</f>
        <v>0.11491539999999999</v>
      </c>
      <c r="AG9" s="31">
        <f>SUM(D$4:D9)</f>
        <v>5.04953E-2</v>
      </c>
      <c r="AH9" s="31">
        <f>SUM(E$4:E9)</f>
        <v>5.04953E-2</v>
      </c>
      <c r="AI9" s="31">
        <f>SUM(F$4:F9)</f>
        <v>9.7567450086931212E-2</v>
      </c>
      <c r="AJ9" s="31">
        <f>SUM(G$4:G9)</f>
        <v>9.7567450086931212E-2</v>
      </c>
      <c r="AK9" s="31">
        <f>SUM(H$4:H9)</f>
        <v>-1.5158500000000002E-2</v>
      </c>
      <c r="AL9" s="31">
        <f>SUM(I$4:I9)</f>
        <v>-1.5158500000000002E-2</v>
      </c>
      <c r="AM9" s="31">
        <f>SUM(J$4:J9)</f>
        <v>-1.5158666399128566E-2</v>
      </c>
      <c r="AO9" s="3">
        <v>37802</v>
      </c>
      <c r="AY9" s="3">
        <v>37802</v>
      </c>
      <c r="AZ9" s="32">
        <f>SUM(C$4:C9)</f>
        <v>0.11491539999999999</v>
      </c>
      <c r="BA9" s="32">
        <f>SUM(H$4:H9)</f>
        <v>-1.5158500000000002E-2</v>
      </c>
      <c r="BB9" s="32">
        <f>SUM(I$4:I9)</f>
        <v>-1.5158500000000002E-2</v>
      </c>
      <c r="BC9" s="32">
        <f>SUM(J$4:J9)</f>
        <v>-1.5158666399128566E-2</v>
      </c>
    </row>
    <row r="10" spans="1:101" x14ac:dyDescent="0.25">
      <c r="B10" s="127">
        <v>37833</v>
      </c>
      <c r="C10" s="129">
        <f>'Stata output'!M10</f>
        <v>-1.0869E-2</v>
      </c>
      <c r="D10" s="129">
        <f>'Stata output'!N10</f>
        <v>-4.4247999999999996E-3</v>
      </c>
      <c r="E10" s="129">
        <f>'Stata output'!O10</f>
        <v>-4.6867000000000002E-3</v>
      </c>
      <c r="F10" s="129">
        <f>'Stata output'!P10</f>
        <v>-9.257872959677494E-3</v>
      </c>
      <c r="G10" s="129">
        <f>'Stata output'!Q10</f>
        <v>-9.3202791834073595E-3</v>
      </c>
      <c r="H10" s="129">
        <f>'Stata output'!R10</f>
        <v>2.1210999999999999E-3</v>
      </c>
      <c r="I10" s="129">
        <f>'Stata output'!S10</f>
        <v>-3.8376999999999999E-3</v>
      </c>
      <c r="J10" s="129">
        <f>'Stata output'!T10</f>
        <v>3.1377208599292945E-3</v>
      </c>
      <c r="AE10" s="127">
        <v>37833</v>
      </c>
      <c r="AF10" s="165">
        <f>SUM(C$4:C10)</f>
        <v>0.10404639999999998</v>
      </c>
      <c r="AG10" s="165">
        <f>SUM(D$4:D10)</f>
        <v>4.60705E-2</v>
      </c>
      <c r="AH10" s="165">
        <f>SUM(E$4:E10)</f>
        <v>4.5808599999999998E-2</v>
      </c>
      <c r="AI10" s="165">
        <f>SUM(F$4:F10)</f>
        <v>8.8309577127253722E-2</v>
      </c>
      <c r="AJ10" s="165">
        <f>SUM(G$4:G10)</f>
        <v>8.8247170903523853E-2</v>
      </c>
      <c r="AK10" s="165">
        <f>SUM(H$4:H10)</f>
        <v>-1.3037400000000001E-2</v>
      </c>
      <c r="AL10" s="165">
        <f>SUM(I$4:I10)</f>
        <v>-1.8996200000000001E-2</v>
      </c>
      <c r="AM10" s="165">
        <f>SUM(J$4:J10)</f>
        <v>-1.2020945539199272E-2</v>
      </c>
      <c r="AO10" s="127">
        <v>37833</v>
      </c>
      <c r="AY10" s="127">
        <v>37833</v>
      </c>
      <c r="AZ10" s="32">
        <f>SUM(C$4:C10)</f>
        <v>0.10404639999999998</v>
      </c>
      <c r="BA10" s="32">
        <f>SUM(H$4:H10)</f>
        <v>-1.3037400000000001E-2</v>
      </c>
      <c r="BB10" s="32">
        <f>SUM(I$4:I10)</f>
        <v>-1.8996200000000001E-2</v>
      </c>
      <c r="BC10" s="32">
        <f>SUM(J$4:J10)</f>
        <v>-1.2020945539199272E-2</v>
      </c>
    </row>
    <row r="11" spans="1:101" x14ac:dyDescent="0.25">
      <c r="B11" s="3">
        <v>37864</v>
      </c>
      <c r="C11" s="14">
        <f>'Stata output'!M11</f>
        <v>3.5158599999999998E-2</v>
      </c>
      <c r="D11" s="14">
        <f>'Stata output'!N11</f>
        <v>1.87078E-2</v>
      </c>
      <c r="E11" s="14">
        <f>'Stata output'!O11</f>
        <v>1.8992999999999999E-2</v>
      </c>
      <c r="F11" s="14">
        <f>'Stata output'!P11</f>
        <v>3.0341606156706225E-2</v>
      </c>
      <c r="G11" s="14">
        <f>'Stata output'!Q11</f>
        <v>3.0424464269832977E-2</v>
      </c>
      <c r="H11" s="14">
        <f>'Stata output'!R11</f>
        <v>3.635E-4</v>
      </c>
      <c r="I11" s="14">
        <f>'Stata output'!S11</f>
        <v>6.5411000000000002E-3</v>
      </c>
      <c r="J11" s="14">
        <f>'Stata output'!T11</f>
        <v>-3.0112596407650318E-3</v>
      </c>
      <c r="AE11" s="3">
        <v>37864</v>
      </c>
      <c r="AF11" s="31">
        <f>SUM(C$4:C11)</f>
        <v>0.13920499999999997</v>
      </c>
      <c r="AG11" s="31">
        <f>SUM(D$4:D11)</f>
        <v>6.4778299999999997E-2</v>
      </c>
      <c r="AH11" s="31">
        <f>SUM(E$4:E11)</f>
        <v>6.4801600000000001E-2</v>
      </c>
      <c r="AI11" s="31">
        <f>SUM(F$4:F11)</f>
        <v>0.11865118328395995</v>
      </c>
      <c r="AJ11" s="31">
        <f>SUM(G$4:G11)</f>
        <v>0.11867163517335683</v>
      </c>
      <c r="AK11" s="31">
        <f>SUM(H$4:H11)</f>
        <v>-1.2673900000000002E-2</v>
      </c>
      <c r="AL11" s="31">
        <f>SUM(I$4:I11)</f>
        <v>-1.24551E-2</v>
      </c>
      <c r="AM11" s="31">
        <f>SUM(J$4:J11)</f>
        <v>-1.5032205179964304E-2</v>
      </c>
      <c r="AO11" s="3">
        <v>37864</v>
      </c>
      <c r="AY11" s="3">
        <v>37864</v>
      </c>
      <c r="AZ11" s="32">
        <f>SUM(C$4:C11)</f>
        <v>0.13920499999999997</v>
      </c>
      <c r="BA11" s="32">
        <f>SUM(H$4:H11)</f>
        <v>-1.2673900000000002E-2</v>
      </c>
      <c r="BB11" s="32">
        <f>SUM(I$4:I11)</f>
        <v>-1.24551E-2</v>
      </c>
      <c r="BC11" s="32">
        <f>SUM(J$4:J11)</f>
        <v>-1.5032205179964304E-2</v>
      </c>
    </row>
    <row r="12" spans="1:101" x14ac:dyDescent="0.25">
      <c r="B12" s="127">
        <v>37894</v>
      </c>
      <c r="C12" s="129">
        <f>'Stata output'!M12</f>
        <v>-2.5584200000000001E-2</v>
      </c>
      <c r="D12" s="129">
        <f>'Stata output'!N12</f>
        <v>-2.7975999999999999E-3</v>
      </c>
      <c r="E12" s="129">
        <f>'Stata output'!O12</f>
        <v>-3.6440000000000001E-3</v>
      </c>
      <c r="F12" s="129">
        <f>'Stata output'!P12</f>
        <v>-1.3808937825802533E-2</v>
      </c>
      <c r="G12" s="129">
        <f>'Stata output'!Q12</f>
        <v>-1.4244279039138772E-2</v>
      </c>
      <c r="H12" s="129">
        <f>'Stata output'!R12</f>
        <v>-2.2918999999999999E-3</v>
      </c>
      <c r="I12" s="129">
        <f>'Stata output'!S12</f>
        <v>-5.1098000000000003E-3</v>
      </c>
      <c r="J12" s="129">
        <f>'Stata output'!T12</f>
        <v>-9.9367612682727847E-4</v>
      </c>
      <c r="AE12" s="127">
        <v>37894</v>
      </c>
      <c r="AF12" s="165">
        <f>SUM(C$4:C12)</f>
        <v>0.11362079999999997</v>
      </c>
      <c r="AG12" s="165">
        <f>SUM(D$4:D12)</f>
        <v>6.19807E-2</v>
      </c>
      <c r="AH12" s="165">
        <f>SUM(E$4:E12)</f>
        <v>6.1157599999999999E-2</v>
      </c>
      <c r="AI12" s="165">
        <f>SUM(F$4:F12)</f>
        <v>0.10484224545815742</v>
      </c>
      <c r="AJ12" s="165">
        <f>SUM(G$4:G12)</f>
        <v>0.10442735613421805</v>
      </c>
      <c r="AK12" s="165">
        <f>SUM(H$4:H12)</f>
        <v>-1.4965800000000001E-2</v>
      </c>
      <c r="AL12" s="165">
        <f>SUM(I$4:I12)</f>
        <v>-1.7564900000000001E-2</v>
      </c>
      <c r="AM12" s="165">
        <f>SUM(J$4:J12)</f>
        <v>-1.6025881306791584E-2</v>
      </c>
      <c r="AO12" s="127">
        <v>37894</v>
      </c>
      <c r="AY12" s="127">
        <v>37894</v>
      </c>
      <c r="AZ12" s="32">
        <f>SUM(C$4:C12)</f>
        <v>0.11362079999999997</v>
      </c>
      <c r="BA12" s="32">
        <f>SUM(H$4:H12)</f>
        <v>-1.4965800000000001E-2</v>
      </c>
      <c r="BB12" s="32">
        <f>SUM(I$4:I12)</f>
        <v>-1.7564900000000001E-2</v>
      </c>
      <c r="BC12" s="32">
        <f>SUM(J$4:J12)</f>
        <v>-1.6025881306791584E-2</v>
      </c>
    </row>
    <row r="13" spans="1:101" x14ac:dyDescent="0.25">
      <c r="B13" s="3">
        <v>37925</v>
      </c>
      <c r="C13" s="14">
        <f>'Stata output'!M13</f>
        <v>2.0884400000000001E-2</v>
      </c>
      <c r="D13" s="14">
        <f>'Stata output'!N13</f>
        <v>1.19288E-2</v>
      </c>
      <c r="E13" s="14">
        <f>'Stata output'!O13</f>
        <v>1.5717800000000001E-2</v>
      </c>
      <c r="F13" s="14">
        <f>'Stata output'!P13</f>
        <v>1.6432661737751854E-2</v>
      </c>
      <c r="G13" s="14">
        <f>'Stata output'!Q13</f>
        <v>1.8304064710375618E-2</v>
      </c>
      <c r="H13" s="14">
        <f>'Stata output'!R13</f>
        <v>-7.8057999999999999E-3</v>
      </c>
      <c r="I13" s="14">
        <f>'Stata output'!S13</f>
        <v>2.0471E-3</v>
      </c>
      <c r="J13" s="14">
        <f>'Stata output'!T13</f>
        <v>-5.1871236710271636E-3</v>
      </c>
      <c r="AE13" s="3">
        <v>37925</v>
      </c>
      <c r="AF13" s="31">
        <f>SUM(C$4:C13)</f>
        <v>0.13450519999999996</v>
      </c>
      <c r="AG13" s="31">
        <f>SUM(D$4:D13)</f>
        <v>7.3909500000000003E-2</v>
      </c>
      <c r="AH13" s="31">
        <f>SUM(E$4:E13)</f>
        <v>7.6875399999999997E-2</v>
      </c>
      <c r="AI13" s="31">
        <f>SUM(F$4:F13)</f>
        <v>0.12127490719590928</v>
      </c>
      <c r="AJ13" s="31">
        <f>SUM(G$4:G13)</f>
        <v>0.12273142084459367</v>
      </c>
      <c r="AK13" s="31">
        <f>SUM(H$4:H13)</f>
        <v>-2.2771600000000003E-2</v>
      </c>
      <c r="AL13" s="31">
        <f>SUM(I$4:I13)</f>
        <v>-1.5517800000000002E-2</v>
      </c>
      <c r="AM13" s="31">
        <f>SUM(J$4:J13)</f>
        <v>-2.1213004977818747E-2</v>
      </c>
      <c r="AO13" s="3">
        <v>37925</v>
      </c>
      <c r="AY13" s="3">
        <v>37925</v>
      </c>
      <c r="AZ13" s="32">
        <f>SUM(C$4:C13)</f>
        <v>0.13450519999999996</v>
      </c>
      <c r="BA13" s="32">
        <f>SUM(H$4:H13)</f>
        <v>-2.2771600000000003E-2</v>
      </c>
      <c r="BB13" s="32">
        <f>SUM(I$4:I13)</f>
        <v>-1.5517800000000002E-2</v>
      </c>
      <c r="BC13" s="32">
        <f>SUM(J$4:J13)</f>
        <v>-2.1213004977818747E-2</v>
      </c>
    </row>
    <row r="14" spans="1:101" x14ac:dyDescent="0.25">
      <c r="B14" s="127">
        <v>37955</v>
      </c>
      <c r="C14" s="129">
        <f>'Stata output'!M14</f>
        <v>-1.9504400000000002E-2</v>
      </c>
      <c r="D14" s="129">
        <f>'Stata output'!N14</f>
        <v>2.1205999999999998E-3</v>
      </c>
      <c r="E14" s="129">
        <f>'Stata output'!O14</f>
        <v>-8.7949999999999996E-4</v>
      </c>
      <c r="F14" s="129">
        <f>'Stata output'!P14</f>
        <v>-8.8619960953231249E-3</v>
      </c>
      <c r="G14" s="129">
        <f>'Stata output'!Q14</f>
        <v>-1.0327452522935938E-2</v>
      </c>
      <c r="H14" s="129">
        <f>'Stata output'!R14</f>
        <v>7.1888999999999998E-3</v>
      </c>
      <c r="I14" s="129">
        <f>'Stata output'!S14</f>
        <v>4.5643000000000003E-3</v>
      </c>
      <c r="J14" s="129">
        <f>'Stata output'!T14</f>
        <v>7.2215614683557878E-3</v>
      </c>
      <c r="AE14" s="127">
        <v>37955</v>
      </c>
      <c r="AF14" s="165">
        <f>SUM(C$4:C14)</f>
        <v>0.11500079999999996</v>
      </c>
      <c r="AG14" s="165">
        <f>SUM(D$4:D14)</f>
        <v>7.6030100000000003E-2</v>
      </c>
      <c r="AH14" s="165">
        <f>SUM(E$4:E14)</f>
        <v>7.5995899999999991E-2</v>
      </c>
      <c r="AI14" s="165">
        <f>SUM(F$4:F14)</f>
        <v>0.11241291110058615</v>
      </c>
      <c r="AJ14" s="165">
        <f>SUM(G$4:G14)</f>
        <v>0.11240396832165772</v>
      </c>
      <c r="AK14" s="165">
        <f>SUM(H$4:H14)</f>
        <v>-1.5582700000000003E-2</v>
      </c>
      <c r="AL14" s="165">
        <f>SUM(I$4:I14)</f>
        <v>-1.0953500000000001E-2</v>
      </c>
      <c r="AM14" s="165">
        <f>SUM(J$4:J14)</f>
        <v>-1.3991443509462959E-2</v>
      </c>
      <c r="AO14" s="127">
        <v>37955</v>
      </c>
      <c r="AY14" s="127">
        <v>37955</v>
      </c>
      <c r="AZ14" s="32">
        <f>SUM(C$4:C14)</f>
        <v>0.11500079999999996</v>
      </c>
      <c r="BA14" s="32">
        <f>SUM(H$4:H14)</f>
        <v>-1.5582700000000003E-2</v>
      </c>
      <c r="BB14" s="32">
        <f>SUM(I$4:I14)</f>
        <v>-1.0953500000000001E-2</v>
      </c>
      <c r="BC14" s="32">
        <f>SUM(J$4:J14)</f>
        <v>-1.3991443509462959E-2</v>
      </c>
    </row>
    <row r="15" spans="1:101" x14ac:dyDescent="0.25">
      <c r="B15" s="125">
        <v>37986</v>
      </c>
      <c r="C15" s="101">
        <f>'Stata output'!M15</f>
        <v>2.36817E-2</v>
      </c>
      <c r="D15" s="101">
        <f>'Stata output'!N15</f>
        <v>1.7880699999999999E-2</v>
      </c>
      <c r="E15" s="101">
        <f>'Stata output'!O15</f>
        <v>1.9739199999999998E-2</v>
      </c>
      <c r="F15" s="101">
        <f>'Stata output'!P15</f>
        <v>2.0833751537719786E-2</v>
      </c>
      <c r="G15" s="101">
        <f>'Stata output'!Q15</f>
        <v>2.1669392423804869E-2</v>
      </c>
      <c r="H15" s="101">
        <f>'Stata output'!R15</f>
        <v>2.1002E-2</v>
      </c>
      <c r="I15" s="101">
        <f>'Stata output'!S15</f>
        <v>2.3674899999999999E-2</v>
      </c>
      <c r="J15" s="101">
        <f>'Stata output'!T15</f>
        <v>2.3845155884788811E-2</v>
      </c>
      <c r="AE15" s="125">
        <v>37986</v>
      </c>
      <c r="AF15" s="166">
        <f>SUM(C$4:C15)</f>
        <v>0.13868249999999996</v>
      </c>
      <c r="AG15" s="166">
        <f>SUM(D$4:D15)</f>
        <v>9.3910800000000003E-2</v>
      </c>
      <c r="AH15" s="166">
        <f>SUM(E$4:E15)</f>
        <v>9.573509999999999E-2</v>
      </c>
      <c r="AI15" s="166">
        <f>SUM(F$4:F15)</f>
        <v>0.13324666263830595</v>
      </c>
      <c r="AJ15" s="166">
        <f>SUM(G$4:G15)</f>
        <v>0.13407336074546258</v>
      </c>
      <c r="AK15" s="166">
        <f>SUM(H$4:H15)</f>
        <v>5.4192999999999967E-3</v>
      </c>
      <c r="AL15" s="166">
        <f>SUM(I$4:I15)</f>
        <v>1.2721399999999997E-2</v>
      </c>
      <c r="AM15" s="166">
        <f>SUM(J$4:J15)</f>
        <v>9.8537123753258526E-3</v>
      </c>
      <c r="AO15" s="125">
        <v>37986</v>
      </c>
      <c r="AY15" s="125">
        <v>37986</v>
      </c>
      <c r="AZ15" s="32">
        <f>SUM(C$4:C15)</f>
        <v>0.13868249999999996</v>
      </c>
      <c r="BA15" s="32">
        <f>SUM(H$4:H15)</f>
        <v>5.4192999999999967E-3</v>
      </c>
      <c r="BB15" s="32">
        <f>SUM(I$4:I15)</f>
        <v>1.2721399999999997E-2</v>
      </c>
      <c r="BC15" s="32">
        <f>SUM(J$4:J15)</f>
        <v>9.8537123753258526E-3</v>
      </c>
    </row>
    <row r="16" spans="1:101" x14ac:dyDescent="0.25">
      <c r="B16" s="127">
        <v>38017</v>
      </c>
      <c r="C16" s="129">
        <f>'Stata output'!M16</f>
        <v>5.91169E-2</v>
      </c>
      <c r="D16" s="129">
        <f>'Stata output'!N16</f>
        <v>1.56969E-2</v>
      </c>
      <c r="E16" s="129">
        <f>'Stata output'!O16</f>
        <v>2.35753E-2</v>
      </c>
      <c r="F16" s="129">
        <f>'Stata output'!P16</f>
        <v>3.8014886255040126E-2</v>
      </c>
      <c r="G16" s="129">
        <f>'Stata output'!Q16</f>
        <v>4.236791596480019E-2</v>
      </c>
      <c r="H16" s="129">
        <f>'Stata output'!R16</f>
        <v>1.0672900000000001E-2</v>
      </c>
      <c r="I16" s="129">
        <f>'Stata output'!S16</f>
        <v>2.89132E-2</v>
      </c>
      <c r="J16" s="129">
        <f>'Stata output'!T16</f>
        <v>1.2468077208599684E-2</v>
      </c>
      <c r="AE16" s="127">
        <v>38017</v>
      </c>
      <c r="AF16" s="165">
        <f>SUM(C$4:C16)</f>
        <v>0.19779939999999996</v>
      </c>
      <c r="AG16" s="165">
        <f>SUM(D$4:D16)</f>
        <v>0.1096077</v>
      </c>
      <c r="AH16" s="165">
        <f>SUM(E$4:E16)</f>
        <v>0.11931039999999998</v>
      </c>
      <c r="AI16" s="165">
        <f>SUM(F$4:F16)</f>
        <v>0.17126154889334608</v>
      </c>
      <c r="AJ16" s="165">
        <f>SUM(G$4:G16)</f>
        <v>0.17644127671026277</v>
      </c>
      <c r="AK16" s="165">
        <f>SUM(H$4:H16)</f>
        <v>1.6092199999999997E-2</v>
      </c>
      <c r="AL16" s="165">
        <f>SUM(I$4:I16)</f>
        <v>4.1634599999999994E-2</v>
      </c>
      <c r="AM16" s="165">
        <f>SUM(J$4:J16)</f>
        <v>2.2321789583925535E-2</v>
      </c>
      <c r="AO16" s="127">
        <v>38017</v>
      </c>
      <c r="AY16" s="127">
        <v>38017</v>
      </c>
      <c r="AZ16" s="32">
        <f>SUM(C$4:C16)</f>
        <v>0.19779939999999996</v>
      </c>
      <c r="BA16" s="32">
        <f>SUM(H$4:H16)</f>
        <v>1.6092199999999997E-2</v>
      </c>
      <c r="BB16" s="32">
        <f>SUM(I$4:I16)</f>
        <v>4.1634599999999994E-2</v>
      </c>
      <c r="BC16" s="32">
        <f>SUM(J$4:J16)</f>
        <v>2.2321789583925535E-2</v>
      </c>
    </row>
    <row r="17" spans="2:55" x14ac:dyDescent="0.25">
      <c r="B17" s="3">
        <v>38046</v>
      </c>
      <c r="C17" s="14">
        <f>'Stata output'!M17</f>
        <v>1.7146700000000001E-2</v>
      </c>
      <c r="D17" s="14">
        <f>'Stata output'!N17</f>
        <v>1.8934599999999999E-2</v>
      </c>
      <c r="E17" s="14">
        <f>'Stata output'!O17</f>
        <v>2.1090299999999999E-2</v>
      </c>
      <c r="F17" s="14">
        <f>'Stata output'!P17</f>
        <v>1.7700208409327213E-2</v>
      </c>
      <c r="G17" s="14">
        <f>'Stata output'!Q17</f>
        <v>1.8929565813591315E-2</v>
      </c>
      <c r="H17" s="14">
        <f>'Stata output'!R17</f>
        <v>1.8547899999999999E-2</v>
      </c>
      <c r="I17" s="14">
        <f>'Stata output'!S17</f>
        <v>2.1437999999999999E-2</v>
      </c>
      <c r="J17" s="14">
        <f>'Stata output'!T17</f>
        <v>2.0812819021722162E-2</v>
      </c>
      <c r="AE17" s="3">
        <v>38046</v>
      </c>
      <c r="AF17" s="31">
        <f>SUM(C$4:C17)</f>
        <v>0.21494609999999997</v>
      </c>
      <c r="AG17" s="31">
        <f>SUM(D$4:D17)</f>
        <v>0.1285423</v>
      </c>
      <c r="AH17" s="31">
        <f>SUM(E$4:E17)</f>
        <v>0.14040069999999999</v>
      </c>
      <c r="AI17" s="31">
        <f>SUM(F$4:F17)</f>
        <v>0.18896175730267328</v>
      </c>
      <c r="AJ17" s="31">
        <f>SUM(G$4:G17)</f>
        <v>0.19537084252385409</v>
      </c>
      <c r="AK17" s="31">
        <f>SUM(H$4:H17)</f>
        <v>3.4640099999999993E-2</v>
      </c>
      <c r="AL17" s="31">
        <f>SUM(I$4:I17)</f>
        <v>6.3072599999999993E-2</v>
      </c>
      <c r="AM17" s="31">
        <f>SUM(J$4:J17)</f>
        <v>4.3134608605647697E-2</v>
      </c>
      <c r="AO17" s="3">
        <v>38046</v>
      </c>
      <c r="AY17" s="3">
        <v>38046</v>
      </c>
      <c r="AZ17" s="32">
        <f>SUM(C$4:C17)</f>
        <v>0.21494609999999997</v>
      </c>
      <c r="BA17" s="32">
        <f>SUM(H$4:H17)</f>
        <v>3.4640099999999993E-2</v>
      </c>
      <c r="BB17" s="32">
        <f>SUM(I$4:I17)</f>
        <v>6.3072599999999993E-2</v>
      </c>
      <c r="BC17" s="32">
        <f>SUM(J$4:J17)</f>
        <v>4.3134608605647697E-2</v>
      </c>
    </row>
    <row r="18" spans="2:55" x14ac:dyDescent="0.25">
      <c r="B18" s="127">
        <v>38077</v>
      </c>
      <c r="C18" s="129">
        <f>'Stata output'!M18</f>
        <v>-2.6214600000000001E-2</v>
      </c>
      <c r="D18" s="129">
        <f>'Stata output'!N18</f>
        <v>-2.7820000000000002E-3</v>
      </c>
      <c r="E18" s="129">
        <f>'Stata output'!O18</f>
        <v>-2.09564E-2</v>
      </c>
      <c r="F18" s="129">
        <f>'Stata output'!P18</f>
        <v>-1.3959174862420671E-2</v>
      </c>
      <c r="G18" s="129">
        <f>'Stata output'!Q18</f>
        <v>-2.3684201539427803E-2</v>
      </c>
      <c r="H18" s="129">
        <f>'Stata output'!R18</f>
        <v>-8.9047999999999992E-3</v>
      </c>
      <c r="I18" s="129">
        <f>'Stata output'!S18</f>
        <v>-4.16995E-2</v>
      </c>
      <c r="J18" s="129">
        <f>'Stata output'!T18</f>
        <v>-2.6359744560507485E-2</v>
      </c>
      <c r="AE18" s="127">
        <v>38077</v>
      </c>
      <c r="AF18" s="165">
        <f>SUM(C$4:C18)</f>
        <v>0.18873149999999997</v>
      </c>
      <c r="AG18" s="165">
        <f>SUM(D$4:D18)</f>
        <v>0.12576029999999999</v>
      </c>
      <c r="AH18" s="165">
        <f>SUM(E$4:E18)</f>
        <v>0.11944429999999999</v>
      </c>
      <c r="AI18" s="165">
        <f>SUM(F$4:F18)</f>
        <v>0.1750025824402526</v>
      </c>
      <c r="AJ18" s="165">
        <f>SUM(G$4:G18)</f>
        <v>0.17168664098442629</v>
      </c>
      <c r="AK18" s="165">
        <f>SUM(H$4:H18)</f>
        <v>2.5735299999999996E-2</v>
      </c>
      <c r="AL18" s="165">
        <f>SUM(I$4:I18)</f>
        <v>2.1373099999999992E-2</v>
      </c>
      <c r="AM18" s="165">
        <f>SUM(J$4:J18)</f>
        <v>1.6774864045140211E-2</v>
      </c>
      <c r="AO18" s="127">
        <v>38077</v>
      </c>
      <c r="AY18" s="127">
        <v>38077</v>
      </c>
      <c r="AZ18" s="32">
        <f>SUM(C$4:C18)</f>
        <v>0.18873149999999997</v>
      </c>
      <c r="BA18" s="32">
        <f>SUM(H$4:H18)</f>
        <v>2.5735299999999996E-2</v>
      </c>
      <c r="BB18" s="32">
        <f>SUM(I$4:I18)</f>
        <v>2.1373099999999992E-2</v>
      </c>
      <c r="BC18" s="32">
        <f>SUM(J$4:J18)</f>
        <v>1.6774864045140211E-2</v>
      </c>
    </row>
    <row r="19" spans="2:55" x14ac:dyDescent="0.25">
      <c r="B19" s="3">
        <v>38107</v>
      </c>
      <c r="C19" s="14">
        <f>'Stata output'!M19</f>
        <v>-3.1970800000000001E-2</v>
      </c>
      <c r="D19" s="14">
        <f>'Stata output'!N19</f>
        <v>-1.30933E-2</v>
      </c>
      <c r="E19" s="14">
        <f>'Stata output'!O19</f>
        <v>-2.7702999999999998E-2</v>
      </c>
      <c r="F19" s="14">
        <f>'Stata output'!P19</f>
        <v>-2.2915858630177838E-2</v>
      </c>
      <c r="G19" s="14">
        <f>'Stata output'!Q19</f>
        <v>-3.0085703472797255E-2</v>
      </c>
      <c r="H19" s="14">
        <f>'Stata output'!R19</f>
        <v>2.3578000000000002E-3</v>
      </c>
      <c r="I19" s="14">
        <f>'Stata output'!S19</f>
        <v>-3.3670100000000001E-2</v>
      </c>
      <c r="J19" s="14">
        <f>'Stata output'!T19</f>
        <v>-1.9110080313254996E-2</v>
      </c>
      <c r="AE19" s="3">
        <v>38107</v>
      </c>
      <c r="AF19" s="31">
        <f>SUM(C$4:C19)</f>
        <v>0.15676069999999998</v>
      </c>
      <c r="AG19" s="31">
        <f>SUM(D$4:D19)</f>
        <v>0.11266699999999999</v>
      </c>
      <c r="AH19" s="31">
        <f>SUM(E$4:E19)</f>
        <v>9.1741299999999998E-2</v>
      </c>
      <c r="AI19" s="31">
        <f>SUM(F$4:F19)</f>
        <v>0.15208672381007476</v>
      </c>
      <c r="AJ19" s="31">
        <f>SUM(G$4:G19)</f>
        <v>0.14160093751162903</v>
      </c>
      <c r="AK19" s="31">
        <f>SUM(H$4:H19)</f>
        <v>2.8093099999999996E-2</v>
      </c>
      <c r="AL19" s="31">
        <f>SUM(I$4:I19)</f>
        <v>-1.2297000000000009E-2</v>
      </c>
      <c r="AM19" s="31">
        <f>SUM(J$4:J19)</f>
        <v>-2.3352162681147849E-3</v>
      </c>
      <c r="AO19" s="3">
        <v>38107</v>
      </c>
      <c r="AY19" s="3">
        <v>38107</v>
      </c>
      <c r="AZ19" s="32">
        <f>SUM(C$4:C19)</f>
        <v>0.15676069999999998</v>
      </c>
      <c r="BA19" s="32">
        <f>SUM(H$4:H19)</f>
        <v>2.8093099999999996E-2</v>
      </c>
      <c r="BB19" s="32">
        <f>SUM(I$4:I19)</f>
        <v>-1.2297000000000009E-2</v>
      </c>
      <c r="BC19" s="32">
        <f>SUM(J$4:J19)</f>
        <v>-2.3352162681147849E-3</v>
      </c>
    </row>
    <row r="20" spans="2:55" x14ac:dyDescent="0.25">
      <c r="B20" s="127">
        <v>38138</v>
      </c>
      <c r="C20" s="129">
        <f>'Stata output'!M20</f>
        <v>-1.47797E-2</v>
      </c>
      <c r="D20" s="129">
        <f>'Stata output'!N20</f>
        <v>-9.3646000000000007E-3</v>
      </c>
      <c r="E20" s="129">
        <f>'Stata output'!O20</f>
        <v>-8.9773000000000006E-3</v>
      </c>
      <c r="F20" s="129">
        <f>'Stata output'!P20</f>
        <v>-1.279474085646125E-2</v>
      </c>
      <c r="G20" s="129">
        <f>'Stata output'!Q20</f>
        <v>-1.2532321421838896E-2</v>
      </c>
      <c r="H20" s="129">
        <f>'Stata output'!R20</f>
        <v>6.4860999999999999E-3</v>
      </c>
      <c r="I20" s="129">
        <f>'Stata output'!S20</f>
        <v>-1.1084000000000001E-3</v>
      </c>
      <c r="J20" s="129">
        <f>'Stata output'!T20</f>
        <v>-4.6394307807065575E-3</v>
      </c>
      <c r="AE20" s="127">
        <v>38138</v>
      </c>
      <c r="AF20" s="165">
        <f>SUM(C$4:C20)</f>
        <v>0.14198099999999997</v>
      </c>
      <c r="AG20" s="165">
        <f>SUM(D$4:D20)</f>
        <v>0.10330239999999999</v>
      </c>
      <c r="AH20" s="165">
        <f>SUM(E$4:E20)</f>
        <v>8.2764000000000004E-2</v>
      </c>
      <c r="AI20" s="165">
        <f>SUM(F$4:F20)</f>
        <v>0.1392919829536135</v>
      </c>
      <c r="AJ20" s="165">
        <f>SUM(G$4:G20)</f>
        <v>0.12906861608979014</v>
      </c>
      <c r="AK20" s="165">
        <f>SUM(H$4:H20)</f>
        <v>3.4579199999999997E-2</v>
      </c>
      <c r="AL20" s="165">
        <f>SUM(I$4:I20)</f>
        <v>-1.340540000000001E-2</v>
      </c>
      <c r="AM20" s="165">
        <f>SUM(J$4:J20)</f>
        <v>-6.9746470488213424E-3</v>
      </c>
      <c r="AO20" s="127">
        <v>38138</v>
      </c>
      <c r="AY20" s="127">
        <v>38138</v>
      </c>
      <c r="AZ20" s="32">
        <f>SUM(C$4:C20)</f>
        <v>0.14198099999999997</v>
      </c>
      <c r="BA20" s="32">
        <f>SUM(H$4:H20)</f>
        <v>3.4579199999999997E-2</v>
      </c>
      <c r="BB20" s="32">
        <f>SUM(I$4:I20)</f>
        <v>-1.340540000000001E-2</v>
      </c>
      <c r="BC20" s="32">
        <f>SUM(J$4:J20)</f>
        <v>-6.9746470488213424E-3</v>
      </c>
    </row>
    <row r="21" spans="2:55" x14ac:dyDescent="0.25">
      <c r="B21" s="3">
        <v>38168</v>
      </c>
      <c r="C21" s="14">
        <f>'Stata output'!M21</f>
        <v>3.9255499999999999E-2</v>
      </c>
      <c r="D21" s="14">
        <f>'Stata output'!N21</f>
        <v>1.3971600000000001E-2</v>
      </c>
      <c r="E21" s="14">
        <f>'Stata output'!O21</f>
        <v>2.87497E-2</v>
      </c>
      <c r="F21" s="14">
        <f>'Stata output'!P21</f>
        <v>2.8001056679783889E-2</v>
      </c>
      <c r="G21" s="14">
        <f>'Stata output'!Q21</f>
        <v>3.475083443288618E-2</v>
      </c>
      <c r="H21" s="14">
        <f>'Stata output'!R21</f>
        <v>2.0862100000000001E-2</v>
      </c>
      <c r="I21" s="14">
        <f>'Stata output'!S21</f>
        <v>4.5097600000000002E-2</v>
      </c>
      <c r="J21" s="14">
        <f>'Stata output'!T21</f>
        <v>2.0693649566182162E-2</v>
      </c>
      <c r="AE21" s="3">
        <v>38168</v>
      </c>
      <c r="AF21" s="31">
        <f>SUM(C$4:C21)</f>
        <v>0.18123649999999997</v>
      </c>
      <c r="AG21" s="31">
        <f>SUM(D$4:D21)</f>
        <v>0.11727399999999999</v>
      </c>
      <c r="AH21" s="31">
        <f>SUM(E$4:E21)</f>
        <v>0.11151370000000001</v>
      </c>
      <c r="AI21" s="31">
        <f>SUM(F$4:F21)</f>
        <v>0.16729303963339739</v>
      </c>
      <c r="AJ21" s="31">
        <f>SUM(G$4:G21)</f>
        <v>0.16381945052267632</v>
      </c>
      <c r="AK21" s="31">
        <f>SUM(H$4:H21)</f>
        <v>5.5441299999999999E-2</v>
      </c>
      <c r="AL21" s="31">
        <f>SUM(I$4:I21)</f>
        <v>3.169219999999999E-2</v>
      </c>
      <c r="AM21" s="31">
        <f>SUM(J$4:J21)</f>
        <v>1.3719002517360818E-2</v>
      </c>
      <c r="AO21" s="3">
        <v>38168</v>
      </c>
      <c r="AY21" s="3">
        <v>38168</v>
      </c>
      <c r="AZ21" s="32">
        <f>SUM(C$4:C21)</f>
        <v>0.18123649999999997</v>
      </c>
      <c r="BA21" s="32">
        <f>SUM(H$4:H21)</f>
        <v>5.5441299999999999E-2</v>
      </c>
      <c r="BB21" s="32">
        <f>SUM(I$4:I21)</f>
        <v>3.169219999999999E-2</v>
      </c>
      <c r="BC21" s="32">
        <f>SUM(J$4:J21)</f>
        <v>1.3719002517360818E-2</v>
      </c>
    </row>
    <row r="22" spans="2:55" x14ac:dyDescent="0.25">
      <c r="B22" s="127">
        <v>38199</v>
      </c>
      <c r="C22" s="129">
        <f>'Stata output'!M22</f>
        <v>-4.3794000000000003E-3</v>
      </c>
      <c r="D22" s="129">
        <f>'Stata output'!N22</f>
        <v>-7.6451000000000002E-3</v>
      </c>
      <c r="E22" s="129">
        <f>'Stata output'!O22</f>
        <v>-6.5211000000000002E-3</v>
      </c>
      <c r="F22" s="129">
        <f>'Stata output'!P22</f>
        <v>-5.6598053769175358E-3</v>
      </c>
      <c r="G22" s="129">
        <f>'Stata output'!Q22</f>
        <v>-5.2358126949983933E-3</v>
      </c>
      <c r="H22" s="129">
        <f>'Stata output'!R22</f>
        <v>-1.8575700000000001E-2</v>
      </c>
      <c r="I22" s="129">
        <f>'Stata output'!S22</f>
        <v>-1.25212E-2</v>
      </c>
      <c r="J22" s="129">
        <f>'Stata output'!T22</f>
        <v>-5.2609728884998735E-3</v>
      </c>
      <c r="AE22" s="127">
        <v>38199</v>
      </c>
      <c r="AF22" s="165">
        <f>SUM(C$4:C22)</f>
        <v>0.17685709999999996</v>
      </c>
      <c r="AG22" s="165">
        <f>SUM(D$4:D22)</f>
        <v>0.10962889999999999</v>
      </c>
      <c r="AH22" s="165">
        <f>SUM(E$4:E22)</f>
        <v>0.10499260000000001</v>
      </c>
      <c r="AI22" s="165">
        <f>SUM(F$4:F22)</f>
        <v>0.16163323425647985</v>
      </c>
      <c r="AJ22" s="165">
        <f>SUM(G$4:G22)</f>
        <v>0.15858363782767793</v>
      </c>
      <c r="AK22" s="165">
        <f>SUM(H$4:H22)</f>
        <v>3.6865599999999998E-2</v>
      </c>
      <c r="AL22" s="165">
        <f>SUM(I$4:I22)</f>
        <v>1.917099999999999E-2</v>
      </c>
      <c r="AM22" s="165">
        <f>SUM(J$4:J22)</f>
        <v>8.4580296288609448E-3</v>
      </c>
      <c r="AO22" s="127">
        <v>38199</v>
      </c>
      <c r="AY22" s="127">
        <v>38199</v>
      </c>
      <c r="AZ22" s="32">
        <f>SUM(C$4:C22)</f>
        <v>0.17685709999999996</v>
      </c>
      <c r="BA22" s="32">
        <f>SUM(H$4:H22)</f>
        <v>3.6865599999999998E-2</v>
      </c>
      <c r="BB22" s="32">
        <f>SUM(I$4:I22)</f>
        <v>1.917099999999999E-2</v>
      </c>
      <c r="BC22" s="32">
        <f>SUM(J$4:J22)</f>
        <v>8.4580296288609448E-3</v>
      </c>
    </row>
    <row r="23" spans="2:55" x14ac:dyDescent="0.25">
      <c r="B23" s="3">
        <v>38230</v>
      </c>
      <c r="C23" s="14">
        <f>'Stata output'!M23</f>
        <v>-3.8979999999999999E-4</v>
      </c>
      <c r="D23" s="14">
        <f>'Stata output'!N23</f>
        <v>1.21415E-2</v>
      </c>
      <c r="E23" s="14">
        <f>'Stata output'!O23</f>
        <v>6.0832999999999998E-3</v>
      </c>
      <c r="F23" s="14">
        <f>'Stata output'!P23</f>
        <v>4.5762645628415807E-3</v>
      </c>
      <c r="G23" s="14">
        <f>'Stata output'!Q23</f>
        <v>2.1222788734363415E-3</v>
      </c>
      <c r="H23" s="14">
        <f>'Stata output'!R23</f>
        <v>8.8464000000000008E-3</v>
      </c>
      <c r="I23" s="14">
        <f>'Stata output'!S23</f>
        <v>-1.5083E-3</v>
      </c>
      <c r="J23" s="14">
        <f>'Stata output'!T23</f>
        <v>8.644624334580844E-3</v>
      </c>
      <c r="AE23" s="3">
        <v>38230</v>
      </c>
      <c r="AF23" s="31">
        <f>SUM(C$4:C23)</f>
        <v>0.17646729999999997</v>
      </c>
      <c r="AG23" s="31">
        <f>SUM(D$4:D23)</f>
        <v>0.12177039999999999</v>
      </c>
      <c r="AH23" s="31">
        <f>SUM(E$4:E23)</f>
        <v>0.11107590000000001</v>
      </c>
      <c r="AI23" s="31">
        <f>SUM(F$4:F23)</f>
        <v>0.16620949881932143</v>
      </c>
      <c r="AJ23" s="31">
        <f>SUM(G$4:G23)</f>
        <v>0.16070591670111425</v>
      </c>
      <c r="AK23" s="31">
        <f>SUM(H$4:H23)</f>
        <v>4.5712000000000003E-2</v>
      </c>
      <c r="AL23" s="31">
        <f>SUM(I$4:I23)</f>
        <v>1.766269999999999E-2</v>
      </c>
      <c r="AM23" s="31">
        <f>SUM(J$4:J23)</f>
        <v>1.7102653963441787E-2</v>
      </c>
      <c r="AO23" s="3">
        <v>38230</v>
      </c>
      <c r="AY23" s="3">
        <v>38230</v>
      </c>
      <c r="AZ23" s="32">
        <f>SUM(C$4:C23)</f>
        <v>0.17646729999999997</v>
      </c>
      <c r="BA23" s="32">
        <f>SUM(H$4:H23)</f>
        <v>4.5712000000000003E-2</v>
      </c>
      <c r="BB23" s="32">
        <f>SUM(I$4:I23)</f>
        <v>1.766269999999999E-2</v>
      </c>
      <c r="BC23" s="32">
        <f>SUM(J$4:J23)</f>
        <v>1.7102653963441787E-2</v>
      </c>
    </row>
    <row r="24" spans="2:55" x14ac:dyDescent="0.25">
      <c r="B24" s="127">
        <v>38260</v>
      </c>
      <c r="C24" s="129">
        <f>'Stata output'!M24</f>
        <v>-6.7232000000000004E-3</v>
      </c>
      <c r="D24" s="129">
        <f>'Stata output'!N24</f>
        <v>4.7324000000000003E-3</v>
      </c>
      <c r="E24" s="129">
        <f>'Stata output'!O24</f>
        <v>2.5726E-3</v>
      </c>
      <c r="F24" s="129">
        <f>'Stata output'!P24</f>
        <v>-2.208130330826473E-3</v>
      </c>
      <c r="G24" s="129">
        <f>'Stata output'!Q24</f>
        <v>-3.093184760687197E-3</v>
      </c>
      <c r="H24" s="129">
        <f>'Stata output'!R24</f>
        <v>-3.5363E-3</v>
      </c>
      <c r="I24" s="129">
        <f>'Stata output'!S24</f>
        <v>-1.042E-4</v>
      </c>
      <c r="J24" s="129">
        <f>'Stata output'!T24</f>
        <v>1.1908652109140759E-2</v>
      </c>
      <c r="AE24" s="127">
        <v>38260</v>
      </c>
      <c r="AF24" s="165">
        <f>SUM(C$4:C24)</f>
        <v>0.16974409999999995</v>
      </c>
      <c r="AG24" s="165">
        <f>SUM(D$4:D24)</f>
        <v>0.1265028</v>
      </c>
      <c r="AH24" s="165">
        <f>SUM(E$4:E24)</f>
        <v>0.1136485</v>
      </c>
      <c r="AI24" s="165">
        <f>SUM(F$4:F24)</f>
        <v>0.16400136848849495</v>
      </c>
      <c r="AJ24" s="165">
        <f>SUM(G$4:G24)</f>
        <v>0.15761273194042705</v>
      </c>
      <c r="AK24" s="165">
        <f>SUM(H$4:H24)</f>
        <v>4.2175700000000003E-2</v>
      </c>
      <c r="AL24" s="165">
        <f>SUM(I$4:I24)</f>
        <v>1.7558499999999991E-2</v>
      </c>
      <c r="AM24" s="165">
        <f>SUM(J$4:J24)</f>
        <v>2.9011306072582545E-2</v>
      </c>
      <c r="AO24" s="127">
        <v>38260</v>
      </c>
      <c r="AY24" s="127">
        <v>38260</v>
      </c>
      <c r="AZ24" s="32">
        <f>SUM(C$4:C24)</f>
        <v>0.16974409999999995</v>
      </c>
      <c r="BA24" s="32">
        <f>SUM(H$4:H24)</f>
        <v>4.2175700000000003E-2</v>
      </c>
      <c r="BB24" s="32">
        <f>SUM(I$4:I24)</f>
        <v>1.7558499999999991E-2</v>
      </c>
      <c r="BC24" s="32">
        <f>SUM(J$4:J24)</f>
        <v>2.9011306072582545E-2</v>
      </c>
    </row>
    <row r="25" spans="2:55" x14ac:dyDescent="0.25">
      <c r="B25" s="3">
        <v>38291</v>
      </c>
      <c r="C25" s="14">
        <f>'Stata output'!M25</f>
        <v>-2.72254E-2</v>
      </c>
      <c r="D25" s="14">
        <f>'Stata output'!N25</f>
        <v>2.1002999999999998E-3</v>
      </c>
      <c r="E25" s="14">
        <f>'Stata output'!O25</f>
        <v>-1.1359299999999999E-2</v>
      </c>
      <c r="F25" s="14">
        <f>'Stata output'!P25</f>
        <v>-1.4252340039806315E-2</v>
      </c>
      <c r="G25" s="14">
        <f>'Stata output'!Q25</f>
        <v>-2.0394301473706175E-2</v>
      </c>
      <c r="H25" s="14">
        <f>'Stata output'!R25</f>
        <v>1.2986E-3</v>
      </c>
      <c r="I25" s="14">
        <f>'Stata output'!S25</f>
        <v>-2.1479700000000001E-2</v>
      </c>
      <c r="J25" s="14">
        <f>'Stata output'!T25</f>
        <v>-4.4202300874468092E-3</v>
      </c>
      <c r="AE25" s="3">
        <v>38291</v>
      </c>
      <c r="AF25" s="31">
        <f>SUM(C$4:C25)</f>
        <v>0.14251869999999994</v>
      </c>
      <c r="AG25" s="31">
        <f>SUM(D$4:D25)</f>
        <v>0.1286031</v>
      </c>
      <c r="AH25" s="31">
        <f>SUM(E$4:E25)</f>
        <v>0.1022892</v>
      </c>
      <c r="AI25" s="31">
        <f>SUM(F$4:F25)</f>
        <v>0.14974902844868862</v>
      </c>
      <c r="AJ25" s="31">
        <f>SUM(G$4:G25)</f>
        <v>0.13721843046672089</v>
      </c>
      <c r="AK25" s="31">
        <f>SUM(H$4:H25)</f>
        <v>4.34743E-2</v>
      </c>
      <c r="AL25" s="31">
        <f>SUM(I$4:I25)</f>
        <v>-3.9212000000000101E-3</v>
      </c>
      <c r="AM25" s="31">
        <f>SUM(J$4:J25)</f>
        <v>2.4591075985135734E-2</v>
      </c>
      <c r="AO25" s="3">
        <v>38291</v>
      </c>
      <c r="AY25" s="3">
        <v>38291</v>
      </c>
      <c r="AZ25" s="32">
        <f>SUM(C$4:C25)</f>
        <v>0.14251869999999994</v>
      </c>
      <c r="BA25" s="32">
        <f>SUM(H$4:H25)</f>
        <v>4.34743E-2</v>
      </c>
      <c r="BB25" s="32">
        <f>SUM(I$4:I25)</f>
        <v>-3.9212000000000101E-3</v>
      </c>
      <c r="BC25" s="32">
        <f>SUM(J$4:J25)</f>
        <v>2.4591075985135734E-2</v>
      </c>
    </row>
    <row r="26" spans="2:55" x14ac:dyDescent="0.25">
      <c r="B26" s="127">
        <v>38321</v>
      </c>
      <c r="C26" s="129">
        <f>'Stata output'!M26</f>
        <v>-1.4575E-3</v>
      </c>
      <c r="D26" s="129">
        <f>'Stata output'!N26</f>
        <v>8.0362000000000003E-3</v>
      </c>
      <c r="E26" s="129">
        <f>'Stata output'!O26</f>
        <v>-8.7520000000000002E-4</v>
      </c>
      <c r="F26" s="129">
        <f>'Stata output'!P26</f>
        <v>2.2176280110818209E-3</v>
      </c>
      <c r="G26" s="129">
        <f>'Stata output'!Q26</f>
        <v>-1.2312531858770413E-3</v>
      </c>
      <c r="H26" s="129">
        <f>'Stata output'!R26</f>
        <v>1.2308700000000001E-2</v>
      </c>
      <c r="I26" s="129">
        <f>'Stata output'!S26</f>
        <v>5.5158000000000004E-3</v>
      </c>
      <c r="J26" s="129">
        <f>'Stata output'!T26</f>
        <v>2.2288793093812177E-3</v>
      </c>
      <c r="AE26" s="127">
        <v>38321</v>
      </c>
      <c r="AF26" s="165">
        <f>SUM(C$4:C26)</f>
        <v>0.14106119999999994</v>
      </c>
      <c r="AG26" s="165">
        <f>SUM(D$4:D26)</f>
        <v>0.13663929999999999</v>
      </c>
      <c r="AH26" s="165">
        <f>SUM(E$4:E26)</f>
        <v>0.10141399999999999</v>
      </c>
      <c r="AI26" s="165">
        <f>SUM(F$4:F26)</f>
        <v>0.15196665645977045</v>
      </c>
      <c r="AJ26" s="165">
        <f>SUM(G$4:G26)</f>
        <v>0.13598717728084384</v>
      </c>
      <c r="AK26" s="165">
        <f>SUM(H$4:H26)</f>
        <v>5.5782999999999999E-2</v>
      </c>
      <c r="AL26" s="165">
        <f>SUM(I$4:I26)</f>
        <v>1.5945999999999903E-3</v>
      </c>
      <c r="AM26" s="165">
        <f>SUM(J$4:J26)</f>
        <v>2.6819955294516952E-2</v>
      </c>
      <c r="AO26" s="127">
        <v>38321</v>
      </c>
      <c r="AY26" s="127">
        <v>38321</v>
      </c>
      <c r="AZ26" s="32">
        <f>SUM(C$4:C26)</f>
        <v>0.14106119999999994</v>
      </c>
      <c r="BA26" s="32">
        <f>SUM(H$4:H26)</f>
        <v>5.5782999999999999E-2</v>
      </c>
      <c r="BB26" s="32">
        <f>SUM(I$4:I26)</f>
        <v>1.5945999999999903E-3</v>
      </c>
      <c r="BC26" s="32">
        <f>SUM(J$4:J26)</f>
        <v>2.6819955294516952E-2</v>
      </c>
    </row>
    <row r="27" spans="2:55" x14ac:dyDescent="0.25">
      <c r="B27" s="125">
        <v>38352</v>
      </c>
      <c r="C27" s="101">
        <f>'Stata output'!M27</f>
        <v>1.60258E-2</v>
      </c>
      <c r="D27" s="101">
        <f>'Stata output'!N27</f>
        <v>1.5942999999999999E-2</v>
      </c>
      <c r="E27" s="101">
        <f>'Stata output'!O27</f>
        <v>1.68512E-2</v>
      </c>
      <c r="F27" s="101">
        <f>'Stata output'!P27</f>
        <v>1.5853216554903366E-2</v>
      </c>
      <c r="G27" s="101">
        <f>'Stata output'!Q27</f>
        <v>1.6345108134248044E-2</v>
      </c>
      <c r="H27" s="101">
        <f>'Stata output'!R27</f>
        <v>1.0911499999999999E-2</v>
      </c>
      <c r="I27" s="101">
        <f>'Stata output'!S27</f>
        <v>1.2918600000000001E-2</v>
      </c>
      <c r="J27" s="101">
        <f>'Stata output'!T27</f>
        <v>2.0831584443583691E-2</v>
      </c>
      <c r="AE27" s="125">
        <v>38352</v>
      </c>
      <c r="AF27" s="166">
        <f>SUM(C$4:C27)</f>
        <v>0.15708699999999995</v>
      </c>
      <c r="AG27" s="166">
        <f>SUM(D$4:D27)</f>
        <v>0.1525823</v>
      </c>
      <c r="AH27" s="166">
        <f>SUM(E$4:E27)</f>
        <v>0.11826519999999999</v>
      </c>
      <c r="AI27" s="166">
        <f>SUM(F$4:F27)</f>
        <v>0.16781987301467383</v>
      </c>
      <c r="AJ27" s="166">
        <f>SUM(G$4:G27)</f>
        <v>0.15233228541509189</v>
      </c>
      <c r="AK27" s="166">
        <f>SUM(H$4:H27)</f>
        <v>6.6694500000000004E-2</v>
      </c>
      <c r="AL27" s="166">
        <f>SUM(I$4:I27)</f>
        <v>1.451319999999999E-2</v>
      </c>
      <c r="AM27" s="166">
        <f>SUM(J$4:J27)</f>
        <v>4.7651539738100643E-2</v>
      </c>
      <c r="AO27" s="125">
        <v>38352</v>
      </c>
      <c r="AY27" s="125">
        <v>38352</v>
      </c>
      <c r="AZ27" s="32">
        <f>SUM(C$4:C27)</f>
        <v>0.15708699999999995</v>
      </c>
      <c r="BA27" s="32">
        <f>SUM(H$4:H27)</f>
        <v>6.6694500000000004E-2</v>
      </c>
      <c r="BB27" s="32">
        <f>SUM(I$4:I27)</f>
        <v>1.451319999999999E-2</v>
      </c>
      <c r="BC27" s="32">
        <f>SUM(J$4:J27)</f>
        <v>4.7651539738100643E-2</v>
      </c>
    </row>
    <row r="28" spans="2:55" x14ac:dyDescent="0.25">
      <c r="B28" s="127">
        <v>38383</v>
      </c>
      <c r="C28" s="129">
        <f>'Stata output'!M28</f>
        <v>3.04712E-2</v>
      </c>
      <c r="D28" s="129">
        <f>'Stata output'!N28</f>
        <v>9.5656000000000005E-3</v>
      </c>
      <c r="E28" s="129">
        <f>'Stata output'!O28</f>
        <v>2.7016100000000001E-2</v>
      </c>
      <c r="F28" s="129">
        <f>'Stata output'!P28</f>
        <v>2.2882539854422613E-2</v>
      </c>
      <c r="G28" s="129">
        <f>'Stata output'!Q28</f>
        <v>2.9276277160178461E-2</v>
      </c>
      <c r="H28" s="129">
        <f>'Stata output'!R28</f>
        <v>2.4820000000000002E-4</v>
      </c>
      <c r="I28" s="129">
        <f>'Stata output'!S28</f>
        <v>2.42232E-2</v>
      </c>
      <c r="J28" s="129">
        <f>'Stata output'!T28</f>
        <v>1.4872616939662069E-2</v>
      </c>
      <c r="AE28" s="127">
        <v>38383</v>
      </c>
      <c r="AF28" s="165">
        <f>SUM(C$4:C28)</f>
        <v>0.18755819999999995</v>
      </c>
      <c r="AG28" s="165">
        <f>SUM(D$4:D28)</f>
        <v>0.16214790000000001</v>
      </c>
      <c r="AH28" s="165">
        <f>SUM(E$4:E28)</f>
        <v>0.1452813</v>
      </c>
      <c r="AI28" s="165">
        <f>SUM(F$4:F28)</f>
        <v>0.19070241286909645</v>
      </c>
      <c r="AJ28" s="165">
        <f>SUM(G$4:G28)</f>
        <v>0.18160856257527036</v>
      </c>
      <c r="AK28" s="165">
        <f>SUM(H$4:H28)</f>
        <v>6.6942700000000008E-2</v>
      </c>
      <c r="AL28" s="165">
        <f>SUM(I$4:I28)</f>
        <v>3.873639999999999E-2</v>
      </c>
      <c r="AM28" s="165">
        <f>SUM(J$4:J28)</f>
        <v>6.2524156677762704E-2</v>
      </c>
      <c r="AO28" s="127">
        <v>38383</v>
      </c>
      <c r="AP28" s="57">
        <f>_xlfn.STDEV.S(C4:C27)</f>
        <v>2.6855425373330733E-2</v>
      </c>
      <c r="AQ28" s="57">
        <f t="shared" ref="AQ28:AT28" si="1">_xlfn.STDEV.S(D4:D27)</f>
        <v>1.244321009345988E-2</v>
      </c>
      <c r="AR28" s="57">
        <f t="shared" si="1"/>
        <v>1.6330606757535844E-2</v>
      </c>
      <c r="AS28" s="57">
        <f t="shared" si="1"/>
        <v>1.9547069407031908E-2</v>
      </c>
      <c r="AT28" s="57">
        <f t="shared" si="1"/>
        <v>2.1778023477687626E-2</v>
      </c>
      <c r="AU28" s="57">
        <f>_xlfn.STDEV.S(H4:H27)</f>
        <v>1.4428364113509574E-2</v>
      </c>
      <c r="AV28" s="57">
        <f t="shared" ref="AV28:AW28" si="2">_xlfn.STDEV.S(I4:I27)</f>
        <v>2.1226445800743093E-2</v>
      </c>
      <c r="AW28" s="57">
        <f t="shared" si="2"/>
        <v>1.6226281904902624E-2</v>
      </c>
      <c r="AY28" s="127">
        <v>38383</v>
      </c>
      <c r="AZ28" s="32">
        <f>SUM(C$4:C28)</f>
        <v>0.18755819999999995</v>
      </c>
      <c r="BA28" s="32">
        <f>SUM(H$4:H28)</f>
        <v>6.6942700000000008E-2</v>
      </c>
      <c r="BB28" s="32">
        <f>SUM(I$4:I28)</f>
        <v>3.873639999999999E-2</v>
      </c>
      <c r="BC28" s="32">
        <f>SUM(J$4:J28)</f>
        <v>6.2524156677762704E-2</v>
      </c>
    </row>
    <row r="29" spans="2:55" x14ac:dyDescent="0.25">
      <c r="B29" s="3">
        <v>38411</v>
      </c>
      <c r="C29" s="14">
        <f>'Stata output'!M29</f>
        <v>-8.4620000000000008E-3</v>
      </c>
      <c r="D29" s="14">
        <f>'Stata output'!N29</f>
        <v>4.6280000000000002E-3</v>
      </c>
      <c r="E29" s="14">
        <f>'Stata output'!O29</f>
        <v>-5.0493999999999999E-3</v>
      </c>
      <c r="F29" s="14">
        <f>'Stata output'!P29</f>
        <v>-2.9998988191727955E-3</v>
      </c>
      <c r="G29" s="14">
        <f>'Stata output'!Q29</f>
        <v>-7.0789610287591053E-3</v>
      </c>
      <c r="H29" s="14">
        <f>'Stata output'!R29</f>
        <v>9.5040000000000003E-3</v>
      </c>
      <c r="I29" s="14">
        <f>'Stata output'!S29</f>
        <v>-2.5902999999999998E-3</v>
      </c>
      <c r="J29" s="14">
        <f>'Stata output'!T29</f>
        <v>7.2092459284781212E-3</v>
      </c>
      <c r="AE29" s="3">
        <v>38411</v>
      </c>
      <c r="AF29" s="31">
        <f>SUM(C$4:C29)</f>
        <v>0.17909619999999996</v>
      </c>
      <c r="AG29" s="31">
        <f>SUM(D$4:D29)</f>
        <v>0.1667759</v>
      </c>
      <c r="AH29" s="31">
        <f>SUM(E$4:E29)</f>
        <v>0.14023189999999999</v>
      </c>
      <c r="AI29" s="31">
        <f>SUM(F$4:F29)</f>
        <v>0.18770251404992366</v>
      </c>
      <c r="AJ29" s="31">
        <f>SUM(G$4:G29)</f>
        <v>0.17452960154651126</v>
      </c>
      <c r="AK29" s="31">
        <f>SUM(H$4:H29)</f>
        <v>7.6446700000000006E-2</v>
      </c>
      <c r="AL29" s="31">
        <f>SUM(I$4:I29)</f>
        <v>3.6146099999999994E-2</v>
      </c>
      <c r="AM29" s="31">
        <f>SUM(J$4:J29)</f>
        <v>6.9733402606240821E-2</v>
      </c>
      <c r="AO29" s="3">
        <v>38411</v>
      </c>
      <c r="AP29" s="57">
        <f t="shared" ref="AP29:AP92" si="3">_xlfn.STDEV.S(C5:C28)</f>
        <v>2.7208923096908116E-2</v>
      </c>
      <c r="AQ29" s="57">
        <f t="shared" ref="AQ29:AQ92" si="4">_xlfn.STDEV.S(D5:D28)</f>
        <v>1.1897847156644785E-2</v>
      </c>
      <c r="AR29" s="57">
        <f t="shared" ref="AR29:AR92" si="5">_xlfn.STDEV.S(E5:E28)</f>
        <v>1.6564759466483225E-2</v>
      </c>
      <c r="AS29" s="57">
        <f t="shared" ref="AS29:AS92" si="6">_xlfn.STDEV.S(F5:F28)</f>
        <v>1.9608450850571571E-2</v>
      </c>
      <c r="AT29" s="57">
        <f t="shared" ref="AT29:AT92" si="7">_xlfn.STDEV.S(G5:G28)</f>
        <v>2.210263682345506E-2</v>
      </c>
      <c r="AU29" s="57">
        <f t="shared" ref="AU29:AU92" si="8">_xlfn.STDEV.S(H5:H28)</f>
        <v>1.3489442166740513E-2</v>
      </c>
      <c r="AV29" s="57">
        <f t="shared" ref="AV29:AV92" si="9">_xlfn.STDEV.S(I5:I28)</f>
        <v>2.1207992997903654E-2</v>
      </c>
      <c r="AW29" s="57">
        <f t="shared" ref="AW29:AW92" si="10">_xlfn.STDEV.S(J5:J28)</f>
        <v>1.5624658153212059E-2</v>
      </c>
      <c r="AY29" s="3">
        <v>38411</v>
      </c>
      <c r="AZ29" s="32">
        <f>SUM(C$4:C29)</f>
        <v>0.17909619999999996</v>
      </c>
      <c r="BA29" s="32">
        <f>SUM(H$4:H29)</f>
        <v>7.6446700000000006E-2</v>
      </c>
      <c r="BB29" s="32">
        <f>SUM(I$4:I29)</f>
        <v>3.6146099999999994E-2</v>
      </c>
      <c r="BC29" s="32">
        <f>SUM(J$4:J29)</f>
        <v>6.9733402606240821E-2</v>
      </c>
    </row>
    <row r="30" spans="2:55" x14ac:dyDescent="0.25">
      <c r="B30" s="127">
        <v>38442</v>
      </c>
      <c r="C30" s="129">
        <f>'Stata output'!M30</f>
        <v>4.9350000000000002E-4</v>
      </c>
      <c r="D30" s="129">
        <f>'Stata output'!N30</f>
        <v>-4.3493000000000004E-3</v>
      </c>
      <c r="E30" s="129">
        <f>'Stata output'!O30</f>
        <v>1.4365000000000001E-3</v>
      </c>
      <c r="F30" s="129">
        <f>'Stata output'!P30</f>
        <v>-1.6364294598721406E-3</v>
      </c>
      <c r="G30" s="129">
        <f>'Stata output'!Q30</f>
        <v>9.0049676577952137E-4</v>
      </c>
      <c r="H30" s="129">
        <f>'Stata output'!R30</f>
        <v>-1.04847E-2</v>
      </c>
      <c r="I30" s="129">
        <f>'Stata output'!S30</f>
        <v>-3.2894E-3</v>
      </c>
      <c r="J30" s="129">
        <f>'Stata output'!T30</f>
        <v>5.1679424126474536E-3</v>
      </c>
      <c r="AE30" s="127">
        <v>38442</v>
      </c>
      <c r="AF30" s="165">
        <f>SUM(C$4:C30)</f>
        <v>0.17958969999999996</v>
      </c>
      <c r="AG30" s="165">
        <f>SUM(D$4:D30)</f>
        <v>0.1624266</v>
      </c>
      <c r="AH30" s="165">
        <f>SUM(E$4:E30)</f>
        <v>0.1416684</v>
      </c>
      <c r="AI30" s="165">
        <f>SUM(F$4:F30)</f>
        <v>0.18606608459005153</v>
      </c>
      <c r="AJ30" s="165">
        <f>SUM(G$4:G30)</f>
        <v>0.17543009831229078</v>
      </c>
      <c r="AK30" s="165">
        <f>SUM(H$4:H30)</f>
        <v>6.5962000000000007E-2</v>
      </c>
      <c r="AL30" s="165">
        <f>SUM(I$4:I30)</f>
        <v>3.2856699999999996E-2</v>
      </c>
      <c r="AM30" s="165">
        <f>SUM(J$4:J30)</f>
        <v>7.4901345018888274E-2</v>
      </c>
      <c r="AO30" s="127">
        <v>38442</v>
      </c>
      <c r="AP30" s="57">
        <f t="shared" si="3"/>
        <v>2.7133447312776147E-2</v>
      </c>
      <c r="AQ30" s="57">
        <f t="shared" si="4"/>
        <v>1.1765275601713514E-2</v>
      </c>
      <c r="AR30" s="57">
        <f t="shared" si="5"/>
        <v>1.6653380768608977E-2</v>
      </c>
      <c r="AS30" s="57">
        <f t="shared" si="6"/>
        <v>1.9613753266593918E-2</v>
      </c>
      <c r="AT30" s="57">
        <f t="shared" si="7"/>
        <v>2.2186627927959172E-2</v>
      </c>
      <c r="AU30" s="57">
        <f t="shared" si="8"/>
        <v>1.2069341496925266E-2</v>
      </c>
      <c r="AV30" s="57">
        <f t="shared" si="9"/>
        <v>2.0426724911220533E-2</v>
      </c>
      <c r="AW30" s="57">
        <f t="shared" si="10"/>
        <v>1.4411558510547319E-2</v>
      </c>
      <c r="AY30" s="127">
        <v>38442</v>
      </c>
      <c r="AZ30" s="32">
        <f>SUM(C$4:C30)</f>
        <v>0.17958969999999996</v>
      </c>
      <c r="BA30" s="32">
        <f>SUM(H$4:H30)</f>
        <v>6.5962000000000007E-2</v>
      </c>
      <c r="BB30" s="32">
        <f>SUM(I$4:I30)</f>
        <v>3.2856699999999996E-2</v>
      </c>
      <c r="BC30" s="32">
        <f>SUM(J$4:J30)</f>
        <v>7.4901345018888274E-2</v>
      </c>
    </row>
    <row r="31" spans="2:55" x14ac:dyDescent="0.25">
      <c r="B31" s="3">
        <v>38472</v>
      </c>
      <c r="C31" s="14">
        <f>'Stata output'!M31</f>
        <v>-7.2100999999999997E-3</v>
      </c>
      <c r="D31" s="14">
        <f>'Stata output'!N31</f>
        <v>-3.1155000000000002E-3</v>
      </c>
      <c r="E31" s="14">
        <f>'Stata output'!O31</f>
        <v>-8.7372000000000005E-3</v>
      </c>
      <c r="F31" s="14">
        <f>'Stata output'!P31</f>
        <v>-5.7590771664695201E-3</v>
      </c>
      <c r="G31" s="14">
        <f>'Stata output'!Q31</f>
        <v>-7.7161016034342353E-3</v>
      </c>
      <c r="H31" s="14">
        <f>'Stata output'!R31</f>
        <v>-3.2767E-3</v>
      </c>
      <c r="I31" s="14">
        <f>'Stata output'!S31</f>
        <v>-1.17176E-2</v>
      </c>
      <c r="J31" s="14">
        <f>'Stata output'!T31</f>
        <v>-1.4154145001041949E-2</v>
      </c>
      <c r="AE31" s="3">
        <v>38472</v>
      </c>
      <c r="AF31" s="31">
        <f>SUM(C$4:C31)</f>
        <v>0.17237959999999997</v>
      </c>
      <c r="AG31" s="31">
        <f>SUM(D$4:D31)</f>
        <v>0.15931110000000001</v>
      </c>
      <c r="AH31" s="31">
        <f>SUM(E$4:E31)</f>
        <v>0.1329312</v>
      </c>
      <c r="AI31" s="31">
        <f>SUM(F$4:F31)</f>
        <v>0.18030700742358202</v>
      </c>
      <c r="AJ31" s="31">
        <f>SUM(G$4:G31)</f>
        <v>0.16771399670885656</v>
      </c>
      <c r="AK31" s="31">
        <f>SUM(H$4:H31)</f>
        <v>6.2685300000000013E-2</v>
      </c>
      <c r="AL31" s="31">
        <f>SUM(I$4:I31)</f>
        <v>2.1139099999999994E-2</v>
      </c>
      <c r="AM31" s="31">
        <f>SUM(J$4:J31)</f>
        <v>6.0747200017846323E-2</v>
      </c>
      <c r="AO31" s="3">
        <v>38472</v>
      </c>
      <c r="AP31" s="57">
        <f t="shared" si="3"/>
        <v>2.715805533249804E-2</v>
      </c>
      <c r="AQ31" s="57">
        <f t="shared" si="4"/>
        <v>1.1562343268293009E-2</v>
      </c>
      <c r="AR31" s="57">
        <f t="shared" si="5"/>
        <v>1.6398222258224973E-2</v>
      </c>
      <c r="AS31" s="57">
        <f t="shared" si="6"/>
        <v>1.9689387825815131E-2</v>
      </c>
      <c r="AT31" s="57">
        <f t="shared" si="7"/>
        <v>2.2212947428142601E-2</v>
      </c>
      <c r="AU31" s="57">
        <f t="shared" si="8"/>
        <v>1.2111961695077531E-2</v>
      </c>
      <c r="AV31" s="57">
        <f t="shared" si="9"/>
        <v>2.028872339279323E-2</v>
      </c>
      <c r="AW31" s="57">
        <f t="shared" si="10"/>
        <v>1.4074740170872582E-2</v>
      </c>
      <c r="AY31" s="3">
        <v>38472</v>
      </c>
      <c r="AZ31" s="32">
        <f>SUM(C$4:C31)</f>
        <v>0.17237959999999997</v>
      </c>
      <c r="BA31" s="32">
        <f>SUM(H$4:H31)</f>
        <v>6.2685300000000013E-2</v>
      </c>
      <c r="BB31" s="32">
        <f>SUM(I$4:I31)</f>
        <v>2.1139099999999994E-2</v>
      </c>
      <c r="BC31" s="32">
        <f>SUM(J$4:J31)</f>
        <v>6.0747200017846323E-2</v>
      </c>
    </row>
    <row r="32" spans="2:55" x14ac:dyDescent="0.25">
      <c r="B32" s="127">
        <v>38503</v>
      </c>
      <c r="C32" s="129">
        <f>'Stata output'!M32</f>
        <v>1.4215200000000001E-2</v>
      </c>
      <c r="D32" s="129">
        <f>'Stata output'!N32</f>
        <v>2.0309899999999999E-2</v>
      </c>
      <c r="E32" s="129">
        <f>'Stata output'!O32</f>
        <v>1.6292500000000001E-2</v>
      </c>
      <c r="F32" s="129">
        <f>'Stata output'!P32</f>
        <v>1.6772053252614195E-2</v>
      </c>
      <c r="G32" s="129">
        <f>'Stata output'!Q32</f>
        <v>1.4908377503058186E-2</v>
      </c>
      <c r="H32" s="129">
        <f>'Stata output'!R32</f>
        <v>1.53846E-2</v>
      </c>
      <c r="I32" s="129">
        <f>'Stata output'!S32</f>
        <v>5.6075999999999999E-3</v>
      </c>
      <c r="J32" s="129">
        <f>'Stata output'!T32</f>
        <v>2.4252592041329967E-2</v>
      </c>
      <c r="AE32" s="127">
        <v>38503</v>
      </c>
      <c r="AF32" s="165">
        <f>SUM(C$4:C32)</f>
        <v>0.18659479999999998</v>
      </c>
      <c r="AG32" s="165">
        <f>SUM(D$4:D32)</f>
        <v>0.179621</v>
      </c>
      <c r="AH32" s="165">
        <f>SUM(E$4:E32)</f>
        <v>0.14922370000000001</v>
      </c>
      <c r="AI32" s="165">
        <f>SUM(F$4:F32)</f>
        <v>0.19707906067619621</v>
      </c>
      <c r="AJ32" s="165">
        <f>SUM(G$4:G32)</f>
        <v>0.18262237421191474</v>
      </c>
      <c r="AK32" s="165">
        <f>SUM(H$4:H32)</f>
        <v>7.8069900000000012E-2</v>
      </c>
      <c r="AL32" s="165">
        <f>SUM(I$4:I32)</f>
        <v>2.6746699999999995E-2</v>
      </c>
      <c r="AM32" s="165">
        <f>SUM(J$4:J32)</f>
        <v>8.4999792059176293E-2</v>
      </c>
      <c r="AO32" s="127">
        <v>38503</v>
      </c>
      <c r="AP32" s="57">
        <f t="shared" si="3"/>
        <v>2.7294851024226345E-2</v>
      </c>
      <c r="AQ32" s="57">
        <f t="shared" si="4"/>
        <v>1.0361664600528267E-2</v>
      </c>
      <c r="AR32" s="57">
        <f t="shared" si="5"/>
        <v>1.5659935210329611E-2</v>
      </c>
      <c r="AS32" s="57">
        <f t="shared" si="6"/>
        <v>1.9817046209869699E-2</v>
      </c>
      <c r="AT32" s="57">
        <f t="shared" si="7"/>
        <v>2.235785478057474E-2</v>
      </c>
      <c r="AU32" s="57">
        <f t="shared" si="8"/>
        <v>1.1590404613862428E-2</v>
      </c>
      <c r="AV32" s="57">
        <f t="shared" si="9"/>
        <v>2.0084620262018713E-2</v>
      </c>
      <c r="AW32" s="57">
        <f t="shared" si="10"/>
        <v>1.4097685283695831E-2</v>
      </c>
      <c r="AY32" s="127">
        <v>38503</v>
      </c>
      <c r="AZ32" s="32">
        <f>SUM(C$4:C32)</f>
        <v>0.18659479999999998</v>
      </c>
      <c r="BA32" s="32">
        <f>SUM(H$4:H32)</f>
        <v>7.8069900000000012E-2</v>
      </c>
      <c r="BB32" s="32">
        <f>SUM(I$4:I32)</f>
        <v>2.6746699999999995E-2</v>
      </c>
      <c r="BC32" s="32">
        <f>SUM(J$4:J32)</f>
        <v>8.4999792059176293E-2</v>
      </c>
    </row>
    <row r="33" spans="2:55" x14ac:dyDescent="0.25">
      <c r="B33" s="3">
        <v>38533</v>
      </c>
      <c r="C33" s="14">
        <f>'Stata output'!M33</f>
        <v>2.1884000000000001E-2</v>
      </c>
      <c r="D33" s="14">
        <f>'Stata output'!N33</f>
        <v>2.0830000000000001E-2</v>
      </c>
      <c r="E33" s="14">
        <f>'Stata output'!O33</f>
        <v>2.3441900000000002E-2</v>
      </c>
      <c r="F33" s="14">
        <f>'Stata output'!P33</f>
        <v>2.1505965234627882E-2</v>
      </c>
      <c r="G33" s="14">
        <f>'Stata output'!Q33</f>
        <v>2.2556197536598724E-2</v>
      </c>
      <c r="H33" s="14">
        <f>'Stata output'!R33</f>
        <v>4.4403000000000003E-3</v>
      </c>
      <c r="I33" s="14">
        <f>'Stata output'!S33</f>
        <v>1.6028799999999999E-2</v>
      </c>
      <c r="J33" s="14">
        <f>'Stata output'!T33</f>
        <v>2.9092009442868504E-2</v>
      </c>
      <c r="AE33" s="3">
        <v>38533</v>
      </c>
      <c r="AF33" s="31">
        <f>SUM(C$4:C33)</f>
        <v>0.20847879999999996</v>
      </c>
      <c r="AG33" s="31">
        <f>SUM(D$4:D33)</f>
        <v>0.20045099999999999</v>
      </c>
      <c r="AH33" s="31">
        <f>SUM(E$4:E33)</f>
        <v>0.17266560000000003</v>
      </c>
      <c r="AI33" s="31">
        <f>SUM(F$4:F33)</f>
        <v>0.2185850259108241</v>
      </c>
      <c r="AJ33" s="31">
        <f>SUM(G$4:G33)</f>
        <v>0.20517857174851345</v>
      </c>
      <c r="AK33" s="31">
        <f>SUM(H$4:H33)</f>
        <v>8.2510200000000006E-2</v>
      </c>
      <c r="AL33" s="31">
        <f>SUM(I$4:I33)</f>
        <v>4.2775499999999994E-2</v>
      </c>
      <c r="AM33" s="31">
        <f>SUM(J$4:J33)</f>
        <v>0.1140918015020448</v>
      </c>
      <c r="AO33" s="3">
        <v>38533</v>
      </c>
      <c r="AP33" s="57">
        <f t="shared" si="3"/>
        <v>2.735138476954177E-2</v>
      </c>
      <c r="AQ33" s="57">
        <f t="shared" si="4"/>
        <v>1.0131204652643732E-2</v>
      </c>
      <c r="AR33" s="57">
        <f t="shared" si="5"/>
        <v>1.5344844637912329E-2</v>
      </c>
      <c r="AS33" s="57">
        <f t="shared" si="6"/>
        <v>1.9921376777944633E-2</v>
      </c>
      <c r="AT33" s="57">
        <f t="shared" si="7"/>
        <v>2.2421926164611781E-2</v>
      </c>
      <c r="AU33" s="57">
        <f t="shared" si="8"/>
        <v>1.059945784351745E-2</v>
      </c>
      <c r="AV33" s="57">
        <f t="shared" si="9"/>
        <v>1.9279126811161635E-2</v>
      </c>
      <c r="AW33" s="57">
        <f t="shared" si="10"/>
        <v>1.3755953858193469E-2</v>
      </c>
      <c r="AY33" s="3">
        <v>38533</v>
      </c>
      <c r="AZ33" s="32">
        <f>SUM(C$4:C33)</f>
        <v>0.20847879999999996</v>
      </c>
      <c r="BA33" s="32">
        <f>SUM(H$4:H33)</f>
        <v>8.2510200000000006E-2</v>
      </c>
      <c r="BB33" s="32">
        <f>SUM(I$4:I33)</f>
        <v>4.2775499999999994E-2</v>
      </c>
      <c r="BC33" s="32">
        <f>SUM(J$4:J33)</f>
        <v>0.1140918015020448</v>
      </c>
    </row>
    <row r="34" spans="2:55" x14ac:dyDescent="0.25">
      <c r="B34" s="127">
        <v>38564</v>
      </c>
      <c r="C34" s="129">
        <f>'Stata output'!M34</f>
        <v>5.0330000000000004E-4</v>
      </c>
      <c r="D34" s="129">
        <f>'Stata output'!N34</f>
        <v>8.3155999999999994E-3</v>
      </c>
      <c r="E34" s="129">
        <f>'Stata output'!O34</f>
        <v>5.1751000000000002E-3</v>
      </c>
      <c r="F34" s="129">
        <f>'Stata output'!P34</f>
        <v>3.9231381682678368E-3</v>
      </c>
      <c r="G34" s="129">
        <f>'Stata output'!Q34</f>
        <v>2.586469871638606E-3</v>
      </c>
      <c r="H34" s="129">
        <f>'Stata output'!R34</f>
        <v>5.0587000000000002E-3</v>
      </c>
      <c r="I34" s="129">
        <f>'Stata output'!S34</f>
        <v>-3.2299999999999999E-4</v>
      </c>
      <c r="J34" s="129">
        <f>'Stata output'!T34</f>
        <v>4.120300693723225E-3</v>
      </c>
      <c r="K34" s="188" t="s">
        <v>510</v>
      </c>
      <c r="AE34" s="127">
        <v>38564</v>
      </c>
      <c r="AF34" s="165">
        <f>SUM(C$4:C34)</f>
        <v>0.20898209999999998</v>
      </c>
      <c r="AG34" s="165">
        <f>SUM(D$4:D34)</f>
        <v>0.2087666</v>
      </c>
      <c r="AH34" s="165">
        <f>SUM(E$4:E34)</f>
        <v>0.17784070000000002</v>
      </c>
      <c r="AI34" s="165">
        <f>SUM(F$4:F34)</f>
        <v>0.22250816407909194</v>
      </c>
      <c r="AJ34" s="165">
        <f>SUM(G$4:G34)</f>
        <v>0.20776504162015205</v>
      </c>
      <c r="AK34" s="165">
        <f>SUM(H$4:H34)</f>
        <v>8.7568900000000005E-2</v>
      </c>
      <c r="AL34" s="165">
        <f>SUM(I$4:I34)</f>
        <v>4.2452499999999997E-2</v>
      </c>
      <c r="AM34" s="165">
        <f>SUM(J$4:J34)</f>
        <v>0.11821210219576803</v>
      </c>
      <c r="AO34" s="127">
        <v>38564</v>
      </c>
      <c r="AP34" s="57">
        <f t="shared" si="3"/>
        <v>2.3844665285665784E-2</v>
      </c>
      <c r="AQ34" s="57">
        <f t="shared" si="4"/>
        <v>1.045340305147102E-2</v>
      </c>
      <c r="AR34" s="57">
        <f t="shared" si="5"/>
        <v>1.5707303413532336E-2</v>
      </c>
      <c r="AS34" s="57">
        <f t="shared" si="6"/>
        <v>1.6971941723596898E-2</v>
      </c>
      <c r="AT34" s="57">
        <f t="shared" si="7"/>
        <v>1.9839574299944811E-2</v>
      </c>
      <c r="AU34" s="57">
        <f t="shared" si="8"/>
        <v>1.0133301945714704E-2</v>
      </c>
      <c r="AV34" s="57">
        <f t="shared" si="9"/>
        <v>1.9314478141734405E-2</v>
      </c>
      <c r="AW34" s="57">
        <f t="shared" si="10"/>
        <v>1.430615750335942E-2</v>
      </c>
      <c r="AY34" s="127">
        <v>38564</v>
      </c>
      <c r="AZ34" s="32">
        <f>SUM(C$4:C34)</f>
        <v>0.20898209999999998</v>
      </c>
      <c r="BA34" s="32">
        <f>SUM(H$4:H34)</f>
        <v>8.7568900000000005E-2</v>
      </c>
      <c r="BB34" s="32">
        <f>SUM(I$4:I34)</f>
        <v>4.2452499999999997E-2</v>
      </c>
      <c r="BC34" s="32">
        <f>SUM(J$4:J34)</f>
        <v>0.11821210219576803</v>
      </c>
    </row>
    <row r="35" spans="2:55" x14ac:dyDescent="0.25">
      <c r="B35" s="3">
        <v>38595</v>
      </c>
      <c r="C35" s="14">
        <f>'Stata output'!M35</f>
        <v>8.1000000000000004E-5</v>
      </c>
      <c r="D35" s="14">
        <f>'Stata output'!N35</f>
        <v>4.4244000000000002E-3</v>
      </c>
      <c r="E35" s="14">
        <f>'Stata output'!O35</f>
        <v>4.616E-4</v>
      </c>
      <c r="F35" s="14">
        <f>'Stata output'!P35</f>
        <v>2.1812730557106072E-3</v>
      </c>
      <c r="G35" s="14">
        <f>'Stata output'!Q35</f>
        <v>2.779853487739583E-4</v>
      </c>
      <c r="H35" s="14">
        <f>'Stata output'!R35</f>
        <v>1.28326E-2</v>
      </c>
      <c r="I35" s="14">
        <f>'Stata output'!S35</f>
        <v>5.5459000000000003E-3</v>
      </c>
      <c r="J35" s="14">
        <f>'Stata output'!T35</f>
        <v>1.0990948109525132E-2</v>
      </c>
      <c r="AE35" s="3">
        <v>38595</v>
      </c>
      <c r="AF35" s="31">
        <f>SUM(C$4:C35)</f>
        <v>0.20906309999999997</v>
      </c>
      <c r="AG35" s="31">
        <f>SUM(D$4:D35)</f>
        <v>0.21319099999999999</v>
      </c>
      <c r="AH35" s="31">
        <f>SUM(E$4:E35)</f>
        <v>0.17830230000000002</v>
      </c>
      <c r="AI35" s="31">
        <f>SUM(F$4:F35)</f>
        <v>0.22468943713480255</v>
      </c>
      <c r="AJ35" s="31">
        <f>SUM(G$4:G35)</f>
        <v>0.20804302696892601</v>
      </c>
      <c r="AK35" s="31">
        <f>SUM(H$4:H35)</f>
        <v>0.1004015</v>
      </c>
      <c r="AL35" s="31">
        <f>SUM(I$4:I35)</f>
        <v>4.7998399999999997E-2</v>
      </c>
      <c r="AM35" s="31">
        <f>SUM(J$4:J35)</f>
        <v>0.12920305030529317</v>
      </c>
      <c r="AO35" s="3">
        <v>38595</v>
      </c>
      <c r="AP35" s="57">
        <f t="shared" si="3"/>
        <v>2.3650650894526445E-2</v>
      </c>
      <c r="AQ35" s="57">
        <f t="shared" si="4"/>
        <v>1.0208463567677097E-2</v>
      </c>
      <c r="AR35" s="57">
        <f t="shared" si="5"/>
        <v>1.5568793160170921E-2</v>
      </c>
      <c r="AS35" s="57">
        <f t="shared" si="6"/>
        <v>1.6700159299693561E-2</v>
      </c>
      <c r="AT35" s="57">
        <f t="shared" si="7"/>
        <v>1.9627111372588768E-2</v>
      </c>
      <c r="AU35" s="57">
        <f t="shared" si="8"/>
        <v>1.0126482955081055E-2</v>
      </c>
      <c r="AV35" s="57">
        <f t="shared" si="9"/>
        <v>1.9278307029378054E-2</v>
      </c>
      <c r="AW35" s="57">
        <f t="shared" si="10"/>
        <v>1.4300850375739693E-2</v>
      </c>
      <c r="AY35" s="3">
        <v>38595</v>
      </c>
      <c r="AZ35" s="32">
        <f>SUM(C$4:C35)</f>
        <v>0.20906309999999997</v>
      </c>
      <c r="BA35" s="32">
        <f>SUM(H$4:H35)</f>
        <v>0.1004015</v>
      </c>
      <c r="BB35" s="32">
        <f>SUM(I$4:I35)</f>
        <v>4.7998399999999997E-2</v>
      </c>
      <c r="BC35" s="32">
        <f>SUM(J$4:J35)</f>
        <v>0.12920305030529317</v>
      </c>
    </row>
    <row r="36" spans="2:55" x14ac:dyDescent="0.25">
      <c r="B36" s="127">
        <v>38625</v>
      </c>
      <c r="C36" s="129">
        <f>'Stata output'!M36</f>
        <v>1.9945399999999999E-2</v>
      </c>
      <c r="D36" s="129">
        <f>'Stata output'!N36</f>
        <v>1.0425E-2</v>
      </c>
      <c r="E36" s="129">
        <f>'Stata output'!O36</f>
        <v>1.9600800000000002E-2</v>
      </c>
      <c r="F36" s="129">
        <f>'Stata output'!P36</f>
        <v>1.5798980793111921E-2</v>
      </c>
      <c r="G36" s="129">
        <f>'Stata output'!Q36</f>
        <v>1.9772062280182454E-2</v>
      </c>
      <c r="H36" s="129">
        <f>'Stata output'!R36</f>
        <v>-7.0604999999999999E-3</v>
      </c>
      <c r="I36" s="129">
        <f>'Stata output'!S36</f>
        <v>1.6322799999999998E-2</v>
      </c>
      <c r="J36" s="129">
        <f>'Stata output'!T36</f>
        <v>1.2671194432447616E-2</v>
      </c>
      <c r="AE36" s="127">
        <v>38625</v>
      </c>
      <c r="AF36" s="165">
        <f>SUM(C$4:C36)</f>
        <v>0.22900849999999998</v>
      </c>
      <c r="AG36" s="165">
        <f>SUM(D$4:D36)</f>
        <v>0.22361599999999998</v>
      </c>
      <c r="AH36" s="165">
        <f>SUM(E$4:E36)</f>
        <v>0.19790310000000003</v>
      </c>
      <c r="AI36" s="165">
        <f>SUM(F$4:F36)</f>
        <v>0.24048841792791448</v>
      </c>
      <c r="AJ36" s="165">
        <f>SUM(G$4:G36)</f>
        <v>0.22781508924910848</v>
      </c>
      <c r="AK36" s="165">
        <f>SUM(H$4:H36)</f>
        <v>9.3341000000000007E-2</v>
      </c>
      <c r="AL36" s="165">
        <f>SUM(I$4:I36)</f>
        <v>6.4321199999999995E-2</v>
      </c>
      <c r="AM36" s="165">
        <f>SUM(J$4:J36)</f>
        <v>0.1418742447377408</v>
      </c>
      <c r="AO36" s="127">
        <v>38625</v>
      </c>
      <c r="AP36" s="57">
        <f t="shared" si="3"/>
        <v>2.2731397379108446E-2</v>
      </c>
      <c r="AQ36" s="57">
        <f t="shared" si="4"/>
        <v>9.8943112723736144E-3</v>
      </c>
      <c r="AR36" s="57">
        <f t="shared" si="5"/>
        <v>1.5328253965698065E-2</v>
      </c>
      <c r="AS36" s="57">
        <f t="shared" si="6"/>
        <v>1.5853429871782027E-2</v>
      </c>
      <c r="AT36" s="57">
        <f t="shared" si="7"/>
        <v>1.887827859049997E-2</v>
      </c>
      <c r="AU36" s="57">
        <f t="shared" si="8"/>
        <v>1.0240745908475443E-2</v>
      </c>
      <c r="AV36" s="57">
        <f t="shared" si="9"/>
        <v>1.9270441094689422E-2</v>
      </c>
      <c r="AW36" s="57">
        <f t="shared" si="10"/>
        <v>1.4227088203228147E-2</v>
      </c>
      <c r="AY36" s="127">
        <v>38625</v>
      </c>
      <c r="AZ36" s="32">
        <f>SUM(C$4:C36)</f>
        <v>0.22900849999999998</v>
      </c>
      <c r="BA36" s="32">
        <f>SUM(H$4:H36)</f>
        <v>9.3341000000000007E-2</v>
      </c>
      <c r="BB36" s="32">
        <f>SUM(I$4:I36)</f>
        <v>6.4321199999999995E-2</v>
      </c>
      <c r="BC36" s="32">
        <f>SUM(J$4:J36)</f>
        <v>0.1418742447377408</v>
      </c>
    </row>
    <row r="37" spans="2:55" x14ac:dyDescent="0.25">
      <c r="B37" s="3">
        <v>38656</v>
      </c>
      <c r="C37" s="14">
        <f>'Stata output'!M37</f>
        <v>-2.4916500000000001E-2</v>
      </c>
      <c r="D37" s="14">
        <f>'Stata output'!N37</f>
        <v>-1.52529E-2</v>
      </c>
      <c r="E37" s="14">
        <f>'Stata output'!O37</f>
        <v>-1.7520000000000001E-2</v>
      </c>
      <c r="F37" s="14">
        <f>'Stata output'!P37</f>
        <v>-1.9705442190629283E-2</v>
      </c>
      <c r="G37" s="14">
        <f>'Stata output'!Q37</f>
        <v>-2.0877355059949202E-2</v>
      </c>
      <c r="H37" s="14">
        <f>'Stata output'!R37</f>
        <v>-5.5811999999999997E-3</v>
      </c>
      <c r="I37" s="14">
        <f>'Stata output'!S37</f>
        <v>-1.6469399999999999E-2</v>
      </c>
      <c r="J37" s="14">
        <f>'Stata output'!T37</f>
        <v>-1.2023622020511686E-3</v>
      </c>
      <c r="AE37" s="3">
        <v>38656</v>
      </c>
      <c r="AF37" s="31">
        <f>SUM(C$4:C37)</f>
        <v>0.20409199999999997</v>
      </c>
      <c r="AG37" s="31">
        <f>SUM(D$4:D37)</f>
        <v>0.20836309999999997</v>
      </c>
      <c r="AH37" s="31">
        <f>SUM(E$4:E37)</f>
        <v>0.18038310000000002</v>
      </c>
      <c r="AI37" s="31">
        <f>SUM(F$4:F37)</f>
        <v>0.2207829757372852</v>
      </c>
      <c r="AJ37" s="31">
        <f>SUM(G$4:G37)</f>
        <v>0.20693773418915928</v>
      </c>
      <c r="AK37" s="31">
        <f>SUM(H$4:H37)</f>
        <v>8.7759800000000013E-2</v>
      </c>
      <c r="AL37" s="31">
        <f>SUM(I$4:I37)</f>
        <v>4.78518E-2</v>
      </c>
      <c r="AM37" s="31">
        <f>SUM(J$4:J37)</f>
        <v>0.14067188253568963</v>
      </c>
      <c r="AO37" s="3">
        <v>38656</v>
      </c>
      <c r="AP37" s="57">
        <f t="shared" si="3"/>
        <v>2.2142151299353464E-2</v>
      </c>
      <c r="AQ37" s="57">
        <f t="shared" si="4"/>
        <v>9.7393772569636175E-3</v>
      </c>
      <c r="AR37" s="57">
        <f t="shared" si="5"/>
        <v>1.5509484251298824E-2</v>
      </c>
      <c r="AS37" s="57">
        <f t="shared" si="6"/>
        <v>1.5521909227074379E-2</v>
      </c>
      <c r="AT37" s="57">
        <f t="shared" si="7"/>
        <v>1.8747101334674766E-2</v>
      </c>
      <c r="AU37" s="57">
        <f t="shared" si="8"/>
        <v>1.0427098513537431E-2</v>
      </c>
      <c r="AV37" s="57">
        <f t="shared" si="9"/>
        <v>1.9397734764813872E-2</v>
      </c>
      <c r="AW37" s="57">
        <f t="shared" si="10"/>
        <v>1.4208044206262115E-2</v>
      </c>
      <c r="AY37" s="3">
        <v>38656</v>
      </c>
      <c r="AZ37" s="32">
        <f>SUM(C$4:C37)</f>
        <v>0.20409199999999997</v>
      </c>
      <c r="BA37" s="32">
        <f>SUM(H$4:H37)</f>
        <v>8.7759800000000013E-2</v>
      </c>
      <c r="BB37" s="32">
        <f>SUM(I$4:I37)</f>
        <v>4.78518E-2</v>
      </c>
      <c r="BC37" s="32">
        <f>SUM(J$4:J37)</f>
        <v>0.14067188253568963</v>
      </c>
    </row>
    <row r="38" spans="2:55" x14ac:dyDescent="0.25">
      <c r="B38" s="127">
        <v>38686</v>
      </c>
      <c r="C38" s="129">
        <f>'Stata output'!M38</f>
        <v>4.2606400000000003E-2</v>
      </c>
      <c r="D38" s="129">
        <f>'Stata output'!N38</f>
        <v>2.2586800000000001E-2</v>
      </c>
      <c r="E38" s="129">
        <f>'Stata output'!O38</f>
        <v>3.44596E-2</v>
      </c>
      <c r="F38" s="129">
        <f>'Stata output'!P38</f>
        <v>3.211851287196555E-2</v>
      </c>
      <c r="G38" s="129">
        <f>'Stata output'!Q38</f>
        <v>3.8105944231154591E-2</v>
      </c>
      <c r="H38" s="129">
        <f>'Stata output'!R38</f>
        <v>1.7496100000000001E-2</v>
      </c>
      <c r="I38" s="129">
        <f>'Stata output'!S38</f>
        <v>3.8102700000000003E-2</v>
      </c>
      <c r="J38" s="129">
        <f>'Stata output'!T38</f>
        <v>2.9275574237319364E-2</v>
      </c>
      <c r="AE38" s="127">
        <v>38686</v>
      </c>
      <c r="AF38" s="165">
        <f>SUM(C$4:C38)</f>
        <v>0.24669839999999998</v>
      </c>
      <c r="AG38" s="165">
        <f>SUM(D$4:D38)</f>
        <v>0.23094989999999996</v>
      </c>
      <c r="AH38" s="165">
        <f>SUM(E$4:E38)</f>
        <v>0.21484270000000003</v>
      </c>
      <c r="AI38" s="165">
        <f>SUM(F$4:F38)</f>
        <v>0.25290148860925077</v>
      </c>
      <c r="AJ38" s="165">
        <f>SUM(G$4:G38)</f>
        <v>0.24504367842031388</v>
      </c>
      <c r="AK38" s="165">
        <f>SUM(H$4:H38)</f>
        <v>0.10525590000000001</v>
      </c>
      <c r="AL38" s="165">
        <f>SUM(I$4:I38)</f>
        <v>8.5954500000000003E-2</v>
      </c>
      <c r="AM38" s="165">
        <f>SUM(J$4:J38)</f>
        <v>0.16994745677300899</v>
      </c>
      <c r="AO38" s="127">
        <v>38686</v>
      </c>
      <c r="AP38" s="57">
        <f t="shared" si="3"/>
        <v>2.266389162768178E-2</v>
      </c>
      <c r="AQ38" s="57">
        <f t="shared" si="4"/>
        <v>1.0647253445216128E-2</v>
      </c>
      <c r="AR38" s="57">
        <f t="shared" si="5"/>
        <v>1.6050388268362834E-2</v>
      </c>
      <c r="AS38" s="57">
        <f t="shared" si="6"/>
        <v>1.6169938447457125E-2</v>
      </c>
      <c r="AT38" s="57">
        <f t="shared" si="7"/>
        <v>1.9250265187662634E-2</v>
      </c>
      <c r="AU38" s="57">
        <f t="shared" si="8"/>
        <v>1.0322191418755748E-2</v>
      </c>
      <c r="AV38" s="57">
        <f t="shared" si="9"/>
        <v>1.9818060426748645E-2</v>
      </c>
      <c r="AW38" s="57">
        <f t="shared" si="10"/>
        <v>1.4087337713089235E-2</v>
      </c>
      <c r="AY38" s="127">
        <v>38686</v>
      </c>
      <c r="AZ38" s="32">
        <f>SUM(C$4:C38)</f>
        <v>0.24669839999999998</v>
      </c>
      <c r="BA38" s="32">
        <f>SUM(H$4:H38)</f>
        <v>0.10525590000000001</v>
      </c>
      <c r="BB38" s="32">
        <f>SUM(I$4:I38)</f>
        <v>8.5954500000000003E-2</v>
      </c>
      <c r="BC38" s="32">
        <f>SUM(J$4:J38)</f>
        <v>0.16994745677300899</v>
      </c>
    </row>
    <row r="39" spans="2:55" x14ac:dyDescent="0.25">
      <c r="B39" s="125">
        <v>38717</v>
      </c>
      <c r="C39" s="101">
        <f>'Stata output'!M39</f>
        <v>2.30694E-2</v>
      </c>
      <c r="D39" s="101">
        <f>'Stata output'!N39</f>
        <v>1.8679399999999999E-2</v>
      </c>
      <c r="E39" s="101">
        <f>'Stata output'!O39</f>
        <v>1.9170800000000002E-2</v>
      </c>
      <c r="F39" s="101">
        <f>'Stata output'!P39</f>
        <v>2.0405294007654014E-2</v>
      </c>
      <c r="G39" s="101">
        <f>'Stata output'!Q39</f>
        <v>2.0687563182892214E-2</v>
      </c>
      <c r="H39" s="101">
        <f>'Stata output'!R39</f>
        <v>1.7141799999999999E-2</v>
      </c>
      <c r="I39" s="101">
        <f>'Stata output'!S39</f>
        <v>1.7585799999999999E-2</v>
      </c>
      <c r="J39" s="101">
        <f>'Stata output'!T39</f>
        <v>8.7451775707875108E-3</v>
      </c>
      <c r="AE39" s="125">
        <v>38717</v>
      </c>
      <c r="AF39" s="166">
        <f>SUM(C$4:C39)</f>
        <v>0.2697678</v>
      </c>
      <c r="AG39" s="166">
        <f>SUM(D$4:D39)</f>
        <v>0.24962929999999994</v>
      </c>
      <c r="AH39" s="166">
        <f>SUM(E$4:E39)</f>
        <v>0.23401350000000004</v>
      </c>
      <c r="AI39" s="166">
        <f>SUM(F$4:F39)</f>
        <v>0.27330678261690478</v>
      </c>
      <c r="AJ39" s="166">
        <f>SUM(G$4:G39)</f>
        <v>0.2657312416032061</v>
      </c>
      <c r="AK39" s="166">
        <f>SUM(H$4:H39)</f>
        <v>0.12239770000000001</v>
      </c>
      <c r="AL39" s="166">
        <f>SUM(I$4:I39)</f>
        <v>0.1035403</v>
      </c>
      <c r="AM39" s="166">
        <f>SUM(J$4:J39)</f>
        <v>0.17869263434379651</v>
      </c>
      <c r="AO39" s="125">
        <v>38717</v>
      </c>
      <c r="AP39" s="57">
        <f t="shared" si="3"/>
        <v>2.3524238530373581E-2</v>
      </c>
      <c r="AQ39" s="57">
        <f t="shared" si="4"/>
        <v>1.1163358439455111E-2</v>
      </c>
      <c r="AR39" s="57">
        <f t="shared" si="5"/>
        <v>1.7137521459667956E-2</v>
      </c>
      <c r="AS39" s="57">
        <f t="shared" si="6"/>
        <v>1.6884522688539592E-2</v>
      </c>
      <c r="AT39" s="57">
        <f t="shared" si="7"/>
        <v>2.0249499339054969E-2</v>
      </c>
      <c r="AU39" s="57">
        <f t="shared" si="8"/>
        <v>1.0643763534492319E-2</v>
      </c>
      <c r="AV39" s="57">
        <f t="shared" si="9"/>
        <v>2.1100569321366593E-2</v>
      </c>
      <c r="AW39" s="57">
        <f t="shared" si="10"/>
        <v>1.482000087856639E-2</v>
      </c>
      <c r="AY39" s="125">
        <v>38717</v>
      </c>
      <c r="AZ39" s="32">
        <f>SUM(C$4:C39)</f>
        <v>0.2697678</v>
      </c>
      <c r="BA39" s="32">
        <f>SUM(H$4:H39)</f>
        <v>0.12239770000000001</v>
      </c>
      <c r="BB39" s="32">
        <f>SUM(I$4:I39)</f>
        <v>0.1035403</v>
      </c>
      <c r="BC39" s="32">
        <f>SUM(J$4:J39)</f>
        <v>0.17869263434379651</v>
      </c>
    </row>
    <row r="40" spans="2:55" x14ac:dyDescent="0.25">
      <c r="B40" s="127">
        <v>38748</v>
      </c>
      <c r="C40" s="129">
        <f>'Stata output'!M40</f>
        <v>1.34965E-2</v>
      </c>
      <c r="D40" s="129">
        <f>'Stata output'!N40</f>
        <v>1.0996499999999999E-2</v>
      </c>
      <c r="E40" s="129">
        <f>'Stata output'!O40</f>
        <v>9.7321000000000005E-3</v>
      </c>
      <c r="F40" s="129">
        <f>'Stata output'!P40</f>
        <v>1.1982329037858201E-2</v>
      </c>
      <c r="G40" s="129">
        <f>'Stata output'!Q40</f>
        <v>1.0940834330680401E-2</v>
      </c>
      <c r="H40" s="129">
        <f>'Stata output'!R40</f>
        <v>1.02253E-2</v>
      </c>
      <c r="I40" s="129">
        <f>'Stata output'!S40</f>
        <v>1.28924E-2</v>
      </c>
      <c r="J40" s="129">
        <f>'Stata output'!T40</f>
        <v>1.4071432728401039E-2</v>
      </c>
      <c r="AE40" s="127">
        <v>38748</v>
      </c>
      <c r="AF40" s="165">
        <f>SUM(C$4:C40)</f>
        <v>0.28326430000000002</v>
      </c>
      <c r="AG40" s="165">
        <f>SUM(D$4:D40)</f>
        <v>0.26062579999999996</v>
      </c>
      <c r="AH40" s="165">
        <f>SUM(E$4:E40)</f>
        <v>0.24374560000000003</v>
      </c>
      <c r="AI40" s="165">
        <f>SUM(F$4:F40)</f>
        <v>0.28528911165476295</v>
      </c>
      <c r="AJ40" s="165">
        <f>SUM(G$4:G40)</f>
        <v>0.27667207593388649</v>
      </c>
      <c r="AK40" s="165">
        <f>SUM(H$4:H40)</f>
        <v>0.13262300000000002</v>
      </c>
      <c r="AL40" s="165">
        <f>SUM(I$4:I40)</f>
        <v>0.1164327</v>
      </c>
      <c r="AM40" s="165">
        <f>SUM(J$4:J40)</f>
        <v>0.19276406707219754</v>
      </c>
      <c r="AO40" s="127">
        <v>38748</v>
      </c>
      <c r="AP40" s="57">
        <f t="shared" si="3"/>
        <v>2.3503971832886911E-2</v>
      </c>
      <c r="AQ40" s="57">
        <f t="shared" si="4"/>
        <v>1.1200030892833137E-2</v>
      </c>
      <c r="AR40" s="57">
        <f t="shared" si="5"/>
        <v>1.7117780694023855E-2</v>
      </c>
      <c r="AS40" s="57">
        <f t="shared" si="6"/>
        <v>1.6868213913863159E-2</v>
      </c>
      <c r="AT40" s="57">
        <f t="shared" si="7"/>
        <v>2.0216433412800886E-2</v>
      </c>
      <c r="AU40" s="57">
        <f t="shared" si="8"/>
        <v>1.0418777646696581E-2</v>
      </c>
      <c r="AV40" s="57">
        <f t="shared" si="9"/>
        <v>2.0889742358516518E-2</v>
      </c>
      <c r="AW40" s="57">
        <f t="shared" si="10"/>
        <v>1.4418267697681952E-2</v>
      </c>
      <c r="AY40" s="127">
        <v>38748</v>
      </c>
      <c r="AZ40" s="32">
        <f>SUM(C$4:C40)</f>
        <v>0.28326430000000002</v>
      </c>
      <c r="BA40" s="32">
        <f>SUM(H$4:H40)</f>
        <v>0.13262300000000002</v>
      </c>
      <c r="BB40" s="32">
        <f>SUM(I$4:I40)</f>
        <v>0.1164327</v>
      </c>
      <c r="BC40" s="32">
        <f>SUM(J$4:J40)</f>
        <v>0.19276406707219754</v>
      </c>
    </row>
    <row r="41" spans="2:55" x14ac:dyDescent="0.25">
      <c r="B41" s="3">
        <v>38776</v>
      </c>
      <c r="C41" s="14">
        <f>'Stata output'!M41</f>
        <v>6.1357E-3</v>
      </c>
      <c r="D41" s="14">
        <f>'Stata output'!N41</f>
        <v>1.6267E-3</v>
      </c>
      <c r="E41" s="14">
        <f>'Stata output'!O41</f>
        <v>6.4232999999999998E-3</v>
      </c>
      <c r="F41" s="14">
        <f>'Stata output'!P41</f>
        <v>3.6624171610894225E-3</v>
      </c>
      <c r="G41" s="14">
        <f>'Stata output'!Q41</f>
        <v>6.4430962934159172E-3</v>
      </c>
      <c r="H41" s="14">
        <f>'Stata output'!R41</f>
        <v>-3.5325E-3</v>
      </c>
      <c r="I41" s="14">
        <f>'Stata output'!S41</f>
        <v>8.809E-4</v>
      </c>
      <c r="J41" s="14">
        <f>'Stata output'!T41</f>
        <v>-8.6352270142683856E-3</v>
      </c>
      <c r="AE41" s="3">
        <v>38776</v>
      </c>
      <c r="AF41" s="31">
        <f>SUM(C$4:C41)</f>
        <v>0.28940000000000005</v>
      </c>
      <c r="AG41" s="31">
        <f>SUM(D$4:D41)</f>
        <v>0.26225249999999994</v>
      </c>
      <c r="AH41" s="31">
        <f>SUM(E$4:E41)</f>
        <v>0.25016890000000003</v>
      </c>
      <c r="AI41" s="31">
        <f>SUM(F$4:F41)</f>
        <v>0.2889515288158524</v>
      </c>
      <c r="AJ41" s="31">
        <f>SUM(G$4:G41)</f>
        <v>0.28311517222730243</v>
      </c>
      <c r="AK41" s="31">
        <f>SUM(H$4:H41)</f>
        <v>0.12909050000000002</v>
      </c>
      <c r="AL41" s="31">
        <f>SUM(I$4:I41)</f>
        <v>0.1173136</v>
      </c>
      <c r="AM41" s="31">
        <f>SUM(J$4:J41)</f>
        <v>0.18412884005792915</v>
      </c>
      <c r="AO41" s="3">
        <v>38776</v>
      </c>
      <c r="AP41" s="57">
        <f t="shared" si="3"/>
        <v>2.0647161093936554E-2</v>
      </c>
      <c r="AQ41" s="57">
        <f t="shared" si="4"/>
        <v>1.1072371847864085E-2</v>
      </c>
      <c r="AR41" s="57">
        <f t="shared" si="5"/>
        <v>1.6720042347356402E-2</v>
      </c>
      <c r="AS41" s="57">
        <f t="shared" si="6"/>
        <v>1.5489679181180951E-2</v>
      </c>
      <c r="AT41" s="57">
        <f t="shared" si="7"/>
        <v>1.8683295310805099E-2</v>
      </c>
      <c r="AU41" s="57">
        <f t="shared" si="8"/>
        <v>1.0408341655155005E-2</v>
      </c>
      <c r="AV41" s="57">
        <f t="shared" si="9"/>
        <v>2.0299460728654461E-2</v>
      </c>
      <c r="AW41" s="57">
        <f t="shared" si="10"/>
        <v>1.4448219817128774E-2</v>
      </c>
      <c r="AY41" s="3">
        <v>38776</v>
      </c>
      <c r="AZ41" s="32">
        <f>SUM(C$4:C41)</f>
        <v>0.28940000000000005</v>
      </c>
      <c r="BA41" s="32">
        <f>SUM(H$4:H41)</f>
        <v>0.12909050000000002</v>
      </c>
      <c r="BB41" s="32">
        <f>SUM(I$4:I41)</f>
        <v>0.1173136</v>
      </c>
      <c r="BC41" s="32">
        <f>SUM(J$4:J41)</f>
        <v>0.18412884005792915</v>
      </c>
    </row>
    <row r="42" spans="2:55" x14ac:dyDescent="0.25">
      <c r="B42" s="127">
        <v>38807</v>
      </c>
      <c r="C42" s="129">
        <f>'Stata output'!M42</f>
        <v>-2.3211099999999998E-2</v>
      </c>
      <c r="D42" s="129">
        <f>'Stata output'!N42</f>
        <v>-2.3337000000000002E-3</v>
      </c>
      <c r="E42" s="129">
        <f>'Stata output'!O42</f>
        <v>-1.94352E-2</v>
      </c>
      <c r="F42" s="129">
        <f>'Stata output'!P42</f>
        <v>-1.0227883976577064E-2</v>
      </c>
      <c r="G42" s="129">
        <f>'Stata output'!Q42</f>
        <v>-2.0831166315709859E-2</v>
      </c>
      <c r="H42" s="129">
        <f>'Stata output'!R42</f>
        <v>7.9985000000000004E-3</v>
      </c>
      <c r="I42" s="129">
        <f>'Stata output'!S42</f>
        <v>-2.95243E-2</v>
      </c>
      <c r="J42" s="129">
        <f>'Stata output'!T42</f>
        <v>3.9378305212468736E-3</v>
      </c>
      <c r="AE42" s="127">
        <v>38807</v>
      </c>
      <c r="AF42" s="165">
        <f>SUM(C$4:C42)</f>
        <v>0.26618890000000006</v>
      </c>
      <c r="AG42" s="165">
        <f>SUM(D$4:D42)</f>
        <v>0.25991879999999995</v>
      </c>
      <c r="AH42" s="165">
        <f>SUM(E$4:E42)</f>
        <v>0.23073370000000004</v>
      </c>
      <c r="AI42" s="165">
        <f>SUM(F$4:F42)</f>
        <v>0.27872364483927531</v>
      </c>
      <c r="AJ42" s="165">
        <f>SUM(G$4:G42)</f>
        <v>0.26228400591159257</v>
      </c>
      <c r="AK42" s="165">
        <f>SUM(H$4:H42)</f>
        <v>0.13708900000000002</v>
      </c>
      <c r="AL42" s="165">
        <f>SUM(I$4:I42)</f>
        <v>8.7789300000000001E-2</v>
      </c>
      <c r="AM42" s="165">
        <f>SUM(J$4:J42)</f>
        <v>0.18806667057917603</v>
      </c>
      <c r="AO42" s="127">
        <v>38807</v>
      </c>
      <c r="AP42" s="57">
        <f t="shared" si="3"/>
        <v>2.0453582565833621E-2</v>
      </c>
      <c r="AQ42" s="57">
        <f t="shared" si="4"/>
        <v>1.0772757650542353E-2</v>
      </c>
      <c r="AR42" s="57">
        <f t="shared" si="5"/>
        <v>1.6377956224177884E-2</v>
      </c>
      <c r="AS42" s="57">
        <f t="shared" si="6"/>
        <v>1.5242517868158898E-2</v>
      </c>
      <c r="AT42" s="57">
        <f t="shared" si="7"/>
        <v>1.8426693551603486E-2</v>
      </c>
      <c r="AU42" s="57">
        <f t="shared" si="8"/>
        <v>1.0117209682415949E-2</v>
      </c>
      <c r="AV42" s="57">
        <f t="shared" si="9"/>
        <v>1.9922984846390181E-2</v>
      </c>
      <c r="AW42" s="57">
        <f t="shared" si="10"/>
        <v>1.4483575689226516E-2</v>
      </c>
      <c r="AY42" s="127">
        <v>38807</v>
      </c>
      <c r="AZ42" s="32">
        <f>SUM(C$4:C42)</f>
        <v>0.26618890000000006</v>
      </c>
      <c r="BA42" s="32">
        <f>SUM(H$4:H42)</f>
        <v>0.13708900000000002</v>
      </c>
      <c r="BB42" s="32">
        <f>SUM(I$4:I42)</f>
        <v>8.7789300000000001E-2</v>
      </c>
      <c r="BC42" s="32">
        <f>SUM(J$4:J42)</f>
        <v>0.18806667057917603</v>
      </c>
    </row>
    <row r="43" spans="2:55" x14ac:dyDescent="0.25">
      <c r="B43" s="3">
        <v>38837</v>
      </c>
      <c r="C43" s="14">
        <f>'Stata output'!M43</f>
        <v>-3.4689999999999999E-2</v>
      </c>
      <c r="D43" s="14">
        <f>'Stata output'!N43</f>
        <v>-6.9350999999999996E-3</v>
      </c>
      <c r="E43" s="14">
        <f>'Stata output'!O43</f>
        <v>-2.3557499999999999E-2</v>
      </c>
      <c r="F43" s="14">
        <f>'Stata output'!P43</f>
        <v>-1.6002659124447267E-2</v>
      </c>
      <c r="G43" s="14">
        <f>'Stata output'!Q43</f>
        <v>-2.6632996693042463E-2</v>
      </c>
      <c r="H43" s="14">
        <f>'Stata output'!R43</f>
        <v>-3.4275999999999998E-3</v>
      </c>
      <c r="I43" s="14">
        <f>'Stata output'!S43</f>
        <v>-2.0641099999999999E-2</v>
      </c>
      <c r="J43" s="14">
        <f>'Stata output'!T43</f>
        <v>-2.7214511026350061E-3</v>
      </c>
      <c r="AE43" s="3">
        <v>38837</v>
      </c>
      <c r="AF43" s="31">
        <f>SUM(C$4:C43)</f>
        <v>0.23149890000000006</v>
      </c>
      <c r="AG43" s="31">
        <f>SUM(D$4:D43)</f>
        <v>0.25298369999999992</v>
      </c>
      <c r="AH43" s="31">
        <f>SUM(E$4:E43)</f>
        <v>0.20717620000000003</v>
      </c>
      <c r="AI43" s="31">
        <f>SUM(F$4:F43)</f>
        <v>0.26272098571482805</v>
      </c>
      <c r="AJ43" s="31">
        <f>SUM(G$4:G43)</f>
        <v>0.23565100921855009</v>
      </c>
      <c r="AK43" s="31">
        <f>SUM(H$4:H43)</f>
        <v>0.13366140000000001</v>
      </c>
      <c r="AL43" s="31">
        <f>SUM(I$4:I43)</f>
        <v>6.7148200000000005E-2</v>
      </c>
      <c r="AM43" s="31">
        <f>SUM(J$4:J43)</f>
        <v>0.18534521947654103</v>
      </c>
      <c r="AO43" s="3">
        <v>38837</v>
      </c>
      <c r="AP43" s="57">
        <f t="shared" si="3"/>
        <v>2.0274814917611596E-2</v>
      </c>
      <c r="AQ43" s="57">
        <f t="shared" si="4"/>
        <v>1.0758022563036082E-2</v>
      </c>
      <c r="AR43" s="57">
        <f t="shared" si="5"/>
        <v>1.6277493507505514E-2</v>
      </c>
      <c r="AS43" s="57">
        <f t="shared" si="6"/>
        <v>1.5067630297743714E-2</v>
      </c>
      <c r="AT43" s="57">
        <f t="shared" si="7"/>
        <v>1.8251009820123329E-2</v>
      </c>
      <c r="AU43" s="57">
        <f t="shared" si="8"/>
        <v>9.7667677099354099E-3</v>
      </c>
      <c r="AV43" s="57">
        <f t="shared" si="9"/>
        <v>1.8882829872708874E-2</v>
      </c>
      <c r="AW43" s="57">
        <f t="shared" si="10"/>
        <v>1.2770962298948613E-2</v>
      </c>
      <c r="AY43" s="3">
        <v>38837</v>
      </c>
      <c r="AZ43" s="32">
        <f>SUM(C$4:C43)</f>
        <v>0.23149890000000006</v>
      </c>
      <c r="BA43" s="32">
        <f>SUM(H$4:H43)</f>
        <v>0.13366140000000001</v>
      </c>
      <c r="BB43" s="32">
        <f>SUM(I$4:I43)</f>
        <v>6.7148200000000005E-2</v>
      </c>
      <c r="BC43" s="32">
        <f>SUM(J$4:J43)</f>
        <v>0.18534521947654103</v>
      </c>
    </row>
    <row r="44" spans="2:55" x14ac:dyDescent="0.25">
      <c r="B44" s="127">
        <v>38868</v>
      </c>
      <c r="C44" s="129">
        <f>'Stata output'!M44</f>
        <v>-2.4637099999999999E-2</v>
      </c>
      <c r="D44" s="129">
        <f>'Stata output'!N44</f>
        <v>-2.5173500000000001E-2</v>
      </c>
      <c r="E44" s="129">
        <f>'Stata output'!O44</f>
        <v>-2.59653E-2</v>
      </c>
      <c r="F44" s="129">
        <f>'Stata output'!P44</f>
        <v>-2.4845134412255158E-2</v>
      </c>
      <c r="G44" s="129">
        <f>'Stata output'!Q44</f>
        <v>-2.5614919901338951E-2</v>
      </c>
      <c r="H44" s="129">
        <f>'Stata output'!R44</f>
        <v>-1.7939799999999999E-2</v>
      </c>
      <c r="I44" s="129">
        <f>'Stata output'!S44</f>
        <v>-2.49073E-2</v>
      </c>
      <c r="J44" s="129">
        <f>'Stata output'!T44</f>
        <v>-2.4861255958338279E-2</v>
      </c>
      <c r="AE44" s="127">
        <v>38868</v>
      </c>
      <c r="AF44" s="165">
        <f>SUM(C$4:C44)</f>
        <v>0.20686180000000007</v>
      </c>
      <c r="AG44" s="165">
        <f>SUM(D$4:D44)</f>
        <v>0.22781019999999991</v>
      </c>
      <c r="AH44" s="165">
        <f>SUM(E$4:E44)</f>
        <v>0.18121090000000004</v>
      </c>
      <c r="AI44" s="165">
        <f>SUM(F$4:F44)</f>
        <v>0.23787585130257288</v>
      </c>
      <c r="AJ44" s="165">
        <f>SUM(G$4:G44)</f>
        <v>0.21003608931721113</v>
      </c>
      <c r="AK44" s="165">
        <f>SUM(H$4:H44)</f>
        <v>0.11572160000000001</v>
      </c>
      <c r="AL44" s="165">
        <f>SUM(I$4:I44)</f>
        <v>4.2240900000000005E-2</v>
      </c>
      <c r="AM44" s="165">
        <f>SUM(J$4:J44)</f>
        <v>0.16048396351820277</v>
      </c>
      <c r="AO44" s="127">
        <v>38868</v>
      </c>
      <c r="AP44" s="57">
        <f t="shared" si="3"/>
        <v>2.048655398647603E-2</v>
      </c>
      <c r="AQ44" s="57">
        <f t="shared" si="4"/>
        <v>1.0359073308876499E-2</v>
      </c>
      <c r="AR44" s="57">
        <f t="shared" si="5"/>
        <v>1.5937846644477428E-2</v>
      </c>
      <c r="AS44" s="57">
        <f t="shared" si="6"/>
        <v>1.4582558938829378E-2</v>
      </c>
      <c r="AT44" s="57">
        <f t="shared" si="7"/>
        <v>1.7984157681538611E-2</v>
      </c>
      <c r="AU44" s="57">
        <f t="shared" si="8"/>
        <v>9.896078189384757E-3</v>
      </c>
      <c r="AV44" s="57">
        <f t="shared" si="9"/>
        <v>1.7954173475961725E-2</v>
      </c>
      <c r="AW44" s="57">
        <f t="shared" si="10"/>
        <v>1.1699731504700831E-2</v>
      </c>
      <c r="AY44" s="127">
        <v>38868</v>
      </c>
      <c r="AZ44" s="32">
        <f>SUM(C$4:C44)</f>
        <v>0.20686180000000007</v>
      </c>
      <c r="BA44" s="32">
        <f>SUM(H$4:H44)</f>
        <v>0.11572160000000001</v>
      </c>
      <c r="BB44" s="32">
        <f>SUM(I$4:I44)</f>
        <v>4.2240900000000005E-2</v>
      </c>
      <c r="BC44" s="32">
        <f>SUM(J$4:J44)</f>
        <v>0.16048396351820277</v>
      </c>
    </row>
    <row r="45" spans="2:55" x14ac:dyDescent="0.25">
      <c r="B45" s="3">
        <v>38898</v>
      </c>
      <c r="C45" s="14">
        <f>'Stata output'!M45</f>
        <v>1.86483E-2</v>
      </c>
      <c r="D45" s="14">
        <f>'Stata output'!N45</f>
        <v>2.6158000000000002E-3</v>
      </c>
      <c r="E45" s="14">
        <f>'Stata output'!O45</f>
        <v>9.7567000000000001E-3</v>
      </c>
      <c r="F45" s="14">
        <f>'Stata output'!P45</f>
        <v>7.8430054567963769E-3</v>
      </c>
      <c r="G45" s="14">
        <f>'Stata output'!Q45</f>
        <v>1.2334995792376249E-2</v>
      </c>
      <c r="H45" s="14">
        <f>'Stata output'!R45</f>
        <v>1.4501E-3</v>
      </c>
      <c r="I45" s="14">
        <f>'Stata output'!S45</f>
        <v>1.07248E-2</v>
      </c>
      <c r="J45" s="14">
        <f>'Stata output'!T45</f>
        <v>3.0740780457820197E-3</v>
      </c>
      <c r="AE45" s="3">
        <v>38898</v>
      </c>
      <c r="AF45" s="31">
        <f>SUM(C$4:C45)</f>
        <v>0.22551010000000007</v>
      </c>
      <c r="AG45" s="31">
        <f>SUM(D$4:D45)</f>
        <v>0.23042599999999991</v>
      </c>
      <c r="AH45" s="31">
        <f>SUM(E$4:E45)</f>
        <v>0.19096760000000004</v>
      </c>
      <c r="AI45" s="31">
        <f>SUM(F$4:F45)</f>
        <v>0.24571885675936925</v>
      </c>
      <c r="AJ45" s="31">
        <f>SUM(G$4:G45)</f>
        <v>0.22237108510958736</v>
      </c>
      <c r="AK45" s="31">
        <f>SUM(H$4:H45)</f>
        <v>0.1171717</v>
      </c>
      <c r="AL45" s="31">
        <f>SUM(I$4:I45)</f>
        <v>5.2965700000000004E-2</v>
      </c>
      <c r="AM45" s="31">
        <f>SUM(J$4:J45)</f>
        <v>0.16355804156398479</v>
      </c>
      <c r="AO45" s="3">
        <v>38898</v>
      </c>
      <c r="AP45" s="57">
        <f t="shared" si="3"/>
        <v>2.0954367341432908E-2</v>
      </c>
      <c r="AQ45" s="57">
        <f t="shared" si="4"/>
        <v>1.1774308004230153E-2</v>
      </c>
      <c r="AR45" s="57">
        <f t="shared" si="5"/>
        <v>1.6923538452699009E-2</v>
      </c>
      <c r="AS45" s="57">
        <f t="shared" si="6"/>
        <v>1.5392823366051354E-2</v>
      </c>
      <c r="AT45" s="57">
        <f t="shared" si="7"/>
        <v>1.8688937538483896E-2</v>
      </c>
      <c r="AU45" s="57">
        <f t="shared" si="8"/>
        <v>1.0879248953044453E-2</v>
      </c>
      <c r="AV45" s="57">
        <f t="shared" si="9"/>
        <v>1.884399169410168E-2</v>
      </c>
      <c r="AW45" s="57">
        <f t="shared" si="10"/>
        <v>1.3260131289690655E-2</v>
      </c>
      <c r="AY45" s="3">
        <v>38898</v>
      </c>
      <c r="AZ45" s="32">
        <f>SUM(C$4:C45)</f>
        <v>0.22551010000000007</v>
      </c>
      <c r="BA45" s="32">
        <f>SUM(H$4:H45)</f>
        <v>0.1171717</v>
      </c>
      <c r="BB45" s="32">
        <f>SUM(I$4:I45)</f>
        <v>5.2965700000000004E-2</v>
      </c>
      <c r="BC45" s="32">
        <f>SUM(J$4:J45)</f>
        <v>0.16355804156398479</v>
      </c>
    </row>
    <row r="46" spans="2:55" x14ac:dyDescent="0.25">
      <c r="B46" s="127">
        <v>38929</v>
      </c>
      <c r="C46" s="129">
        <f>'Stata output'!M46</f>
        <v>-2.4329E-3</v>
      </c>
      <c r="D46" s="129">
        <f>'Stata output'!N46</f>
        <v>6.1235999999999999E-3</v>
      </c>
      <c r="E46" s="129">
        <f>'Stata output'!O46</f>
        <v>3.9218999999999999E-3</v>
      </c>
      <c r="F46" s="129">
        <f>'Stata output'!P46</f>
        <v>3.4770668575651318E-3</v>
      </c>
      <c r="G46" s="129">
        <f>'Stata output'!Q46</f>
        <v>2.0696746936283948E-3</v>
      </c>
      <c r="H46" s="129">
        <f>'Stata output'!R46</f>
        <v>-1.3971000000000001E-3</v>
      </c>
      <c r="I46" s="129">
        <f>'Stata output'!S46</f>
        <v>-5.2930000000000002E-4</v>
      </c>
      <c r="J46" s="129">
        <f>'Stata output'!T46</f>
        <v>5.0267755958808072E-3</v>
      </c>
      <c r="AE46" s="127">
        <v>38929</v>
      </c>
      <c r="AF46" s="165">
        <f>SUM(C$4:C46)</f>
        <v>0.22307720000000009</v>
      </c>
      <c r="AG46" s="165">
        <f>SUM(D$4:D46)</f>
        <v>0.23654959999999992</v>
      </c>
      <c r="AH46" s="165">
        <f>SUM(E$4:E46)</f>
        <v>0.19488950000000005</v>
      </c>
      <c r="AI46" s="165">
        <f>SUM(F$4:F46)</f>
        <v>0.24919592361693438</v>
      </c>
      <c r="AJ46" s="165">
        <f>SUM(G$4:G46)</f>
        <v>0.22444075980321576</v>
      </c>
      <c r="AK46" s="165">
        <f>SUM(H$4:H46)</f>
        <v>0.11577460000000001</v>
      </c>
      <c r="AL46" s="165">
        <f>SUM(I$4:I46)</f>
        <v>5.2436400000000001E-2</v>
      </c>
      <c r="AM46" s="165">
        <f>SUM(J$4:J46)</f>
        <v>0.16858481715986559</v>
      </c>
      <c r="AO46" s="127">
        <v>38929</v>
      </c>
      <c r="AP46" s="57">
        <f t="shared" si="3"/>
        <v>1.9780815436430951E-2</v>
      </c>
      <c r="AQ46" s="57">
        <f t="shared" si="4"/>
        <v>1.163330504545375E-2</v>
      </c>
      <c r="AR46" s="57">
        <f t="shared" si="5"/>
        <v>1.6147116752830738E-2</v>
      </c>
      <c r="AS46" s="57">
        <f t="shared" si="6"/>
        <v>1.4559808555981879E-2</v>
      </c>
      <c r="AT46" s="57">
        <f t="shared" si="7"/>
        <v>1.7579877851610148E-2</v>
      </c>
      <c r="AU46" s="57">
        <f t="shared" si="8"/>
        <v>1.0225014479972738E-2</v>
      </c>
      <c r="AV46" s="57">
        <f t="shared" si="9"/>
        <v>1.6627113628426029E-2</v>
      </c>
      <c r="AW46" s="57">
        <f t="shared" si="10"/>
        <v>1.2951886547597703E-2</v>
      </c>
      <c r="AY46" s="127">
        <v>38929</v>
      </c>
      <c r="AZ46" s="32">
        <f>SUM(C$4:C46)</f>
        <v>0.22307720000000009</v>
      </c>
      <c r="BA46" s="32">
        <f>SUM(H$4:H46)</f>
        <v>0.11577460000000001</v>
      </c>
      <c r="BB46" s="32">
        <f>SUM(I$4:I46)</f>
        <v>5.2436400000000001E-2</v>
      </c>
      <c r="BC46" s="32">
        <f>SUM(J$4:J46)</f>
        <v>0.16858481715986559</v>
      </c>
    </row>
    <row r="47" spans="2:55" x14ac:dyDescent="0.25">
      <c r="B47" s="3">
        <v>38960</v>
      </c>
      <c r="C47" s="14">
        <f>'Stata output'!M47</f>
        <v>4.0100400000000001E-2</v>
      </c>
      <c r="D47" s="14">
        <f>'Stata output'!N47</f>
        <v>1.4950099999999999E-2</v>
      </c>
      <c r="E47" s="14">
        <f>'Stata output'!O47</f>
        <v>3.9463499999999999E-2</v>
      </c>
      <c r="F47" s="14">
        <f>'Stata output'!P47</f>
        <v>2.2694935183124314E-2</v>
      </c>
      <c r="G47" s="14">
        <f>'Stata output'!Q47</f>
        <v>3.9687068025315006E-2</v>
      </c>
      <c r="H47" s="14">
        <f>'Stata output'!R47</f>
        <v>1.17771E-2</v>
      </c>
      <c r="I47" s="14">
        <f>'Stata output'!S47</f>
        <v>5.29851E-2</v>
      </c>
      <c r="J47" s="14">
        <f>'Stata output'!T47</f>
        <v>3.7417466120521596E-2</v>
      </c>
      <c r="AE47" s="3">
        <v>38960</v>
      </c>
      <c r="AF47" s="31">
        <f>SUM(C$4:C47)</f>
        <v>0.26317760000000007</v>
      </c>
      <c r="AG47" s="31">
        <f>SUM(D$4:D47)</f>
        <v>0.25149969999999994</v>
      </c>
      <c r="AH47" s="31">
        <f>SUM(E$4:E47)</f>
        <v>0.23435300000000003</v>
      </c>
      <c r="AI47" s="31">
        <f>SUM(F$4:F47)</f>
        <v>0.2718908588000587</v>
      </c>
      <c r="AJ47" s="31">
        <f>SUM(G$4:G47)</f>
        <v>0.26412782782853078</v>
      </c>
      <c r="AK47" s="31">
        <f>SUM(H$4:H47)</f>
        <v>0.12755170000000002</v>
      </c>
      <c r="AL47" s="31">
        <f>SUM(I$4:I47)</f>
        <v>0.1054215</v>
      </c>
      <c r="AM47" s="31">
        <f>SUM(J$4:J47)</f>
        <v>0.20600228328038719</v>
      </c>
      <c r="AO47" s="3">
        <v>38960</v>
      </c>
      <c r="AP47" s="57">
        <f t="shared" si="3"/>
        <v>1.975816353739061E-2</v>
      </c>
      <c r="AQ47" s="57">
        <f t="shared" si="4"/>
        <v>1.1332905724551673E-2</v>
      </c>
      <c r="AR47" s="57">
        <f t="shared" si="5"/>
        <v>1.6010789180817747E-2</v>
      </c>
      <c r="AS47" s="57">
        <f t="shared" si="6"/>
        <v>1.4435145595443748E-2</v>
      </c>
      <c r="AT47" s="57">
        <f t="shared" si="7"/>
        <v>1.7504283697314185E-2</v>
      </c>
      <c r="AU47" s="57">
        <f t="shared" si="8"/>
        <v>9.2334464738019258E-3</v>
      </c>
      <c r="AV47" s="57">
        <f t="shared" si="9"/>
        <v>1.6385106626894744E-2</v>
      </c>
      <c r="AW47" s="57">
        <f t="shared" si="10"/>
        <v>1.2722802648148446E-2</v>
      </c>
      <c r="AY47" s="3">
        <v>38960</v>
      </c>
      <c r="AZ47" s="32">
        <f>SUM(C$4:C47)</f>
        <v>0.26317760000000007</v>
      </c>
      <c r="BA47" s="32">
        <f>SUM(H$4:H47)</f>
        <v>0.12755170000000002</v>
      </c>
      <c r="BB47" s="32">
        <f>SUM(I$4:I47)</f>
        <v>0.1054215</v>
      </c>
      <c r="BC47" s="32">
        <f>SUM(J$4:J47)</f>
        <v>0.20600228328038719</v>
      </c>
    </row>
    <row r="48" spans="2:55" x14ac:dyDescent="0.25">
      <c r="B48" s="127">
        <v>38990</v>
      </c>
      <c r="C48" s="129">
        <f>'Stata output'!M48</f>
        <v>3.4735299999999997E-2</v>
      </c>
      <c r="D48" s="129">
        <f>'Stata output'!N48</f>
        <v>1.31194E-2</v>
      </c>
      <c r="E48" s="129">
        <f>'Stata output'!O48</f>
        <v>2.38208E-2</v>
      </c>
      <c r="F48" s="129">
        <f>'Stata output'!P48</f>
        <v>1.9353150168376347E-2</v>
      </c>
      <c r="G48" s="129">
        <f>'Stata output'!Q48</f>
        <v>2.6554386730610051E-2</v>
      </c>
      <c r="H48" s="129">
        <f>'Stata output'!R48</f>
        <v>8.3122000000000005E-3</v>
      </c>
      <c r="I48" s="129">
        <f>'Stata output'!S48</f>
        <v>2.1492799999999999E-2</v>
      </c>
      <c r="J48" s="129">
        <f>'Stata output'!T48</f>
        <v>6.1778450643722466E-3</v>
      </c>
      <c r="AE48" s="127">
        <v>38990</v>
      </c>
      <c r="AF48" s="165">
        <f>SUM(C$4:C48)</f>
        <v>0.29791290000000004</v>
      </c>
      <c r="AG48" s="165">
        <f>SUM(D$4:D48)</f>
        <v>0.26461909999999994</v>
      </c>
      <c r="AH48" s="165">
        <f>SUM(E$4:E48)</f>
        <v>0.25817380000000001</v>
      </c>
      <c r="AI48" s="165">
        <f>SUM(F$4:F48)</f>
        <v>0.29124400896843505</v>
      </c>
      <c r="AJ48" s="165">
        <f>SUM(G$4:G48)</f>
        <v>0.29068221455914084</v>
      </c>
      <c r="AK48" s="165">
        <f>SUM(H$4:H48)</f>
        <v>0.13586390000000001</v>
      </c>
      <c r="AL48" s="165">
        <f>SUM(I$4:I48)</f>
        <v>0.12691430000000001</v>
      </c>
      <c r="AM48" s="165">
        <f>SUM(J$4:J48)</f>
        <v>0.21218012834475944</v>
      </c>
      <c r="AO48" s="127">
        <v>38990</v>
      </c>
      <c r="AP48" s="57">
        <f t="shared" si="3"/>
        <v>2.122598896405432E-2</v>
      </c>
      <c r="AQ48" s="57">
        <f t="shared" si="4"/>
        <v>1.1420908174553199E-2</v>
      </c>
      <c r="AR48" s="57">
        <f t="shared" si="5"/>
        <v>1.7594235130884532E-2</v>
      </c>
      <c r="AS48" s="57">
        <f t="shared" si="6"/>
        <v>1.4950379062562849E-2</v>
      </c>
      <c r="AT48" s="57">
        <f t="shared" si="7"/>
        <v>1.9056897225803143E-2</v>
      </c>
      <c r="AU48" s="57">
        <f t="shared" si="8"/>
        <v>9.3290386821641615E-3</v>
      </c>
      <c r="AV48" s="57">
        <f t="shared" si="9"/>
        <v>1.9454744462462367E-2</v>
      </c>
      <c r="AW48" s="57">
        <f t="shared" si="10"/>
        <v>1.4188028883092724E-2</v>
      </c>
      <c r="AY48" s="127">
        <v>38990</v>
      </c>
      <c r="AZ48" s="32">
        <f>SUM(C$4:C48)</f>
        <v>0.29791290000000004</v>
      </c>
      <c r="BA48" s="32">
        <f>SUM(H$4:H48)</f>
        <v>0.13586390000000001</v>
      </c>
      <c r="BB48" s="32">
        <f>SUM(I$4:I48)</f>
        <v>0.12691430000000001</v>
      </c>
      <c r="BC48" s="32">
        <f>SUM(J$4:J48)</f>
        <v>0.21218012834475944</v>
      </c>
    </row>
    <row r="49" spans="2:55" x14ac:dyDescent="0.25">
      <c r="B49" s="3">
        <v>39021</v>
      </c>
      <c r="C49" s="14">
        <f>'Stata output'!M49</f>
        <v>2.2600800000000001E-2</v>
      </c>
      <c r="D49" s="14">
        <f>'Stata output'!N49</f>
        <v>1.5746900000000001E-2</v>
      </c>
      <c r="E49" s="14">
        <f>'Stata output'!O49</f>
        <v>1.8667799999999998E-2</v>
      </c>
      <c r="F49" s="14">
        <f>'Stata output'!P49</f>
        <v>1.7483974169002298E-2</v>
      </c>
      <c r="G49" s="14">
        <f>'Stata output'!Q49</f>
        <v>1.9530509515713213E-2</v>
      </c>
      <c r="H49" s="14">
        <f>'Stata output'!R49</f>
        <v>8.8158999999999998E-3</v>
      </c>
      <c r="I49" s="14">
        <f>'Stata output'!S49</f>
        <v>1.7297300000000002E-2</v>
      </c>
      <c r="J49" s="14">
        <f>'Stata output'!T49</f>
        <v>1.1680420900046038E-2</v>
      </c>
      <c r="AE49" s="3">
        <v>39021</v>
      </c>
      <c r="AF49" s="31">
        <f>SUM(C$4:C49)</f>
        <v>0.32051370000000001</v>
      </c>
      <c r="AG49" s="31">
        <f>SUM(D$4:D49)</f>
        <v>0.28036599999999995</v>
      </c>
      <c r="AH49" s="31">
        <f>SUM(E$4:E49)</f>
        <v>0.27684160000000002</v>
      </c>
      <c r="AI49" s="31">
        <f>SUM(F$4:F49)</f>
        <v>0.30872798313743732</v>
      </c>
      <c r="AJ49" s="31">
        <f>SUM(G$4:G49)</f>
        <v>0.31021272407485406</v>
      </c>
      <c r="AK49" s="31">
        <f>SUM(H$4:H49)</f>
        <v>0.1446798</v>
      </c>
      <c r="AL49" s="31">
        <f>SUM(I$4:I49)</f>
        <v>0.1442116</v>
      </c>
      <c r="AM49" s="31">
        <f>SUM(J$4:J49)</f>
        <v>0.22386054924480547</v>
      </c>
      <c r="AO49" s="3">
        <v>39021</v>
      </c>
      <c r="AP49" s="57">
        <f t="shared" si="3"/>
        <v>2.2020375352301148E-2</v>
      </c>
      <c r="AQ49" s="57">
        <f t="shared" si="4"/>
        <v>1.1527238952301639E-2</v>
      </c>
      <c r="AR49" s="57">
        <f t="shared" si="5"/>
        <v>1.7989766589908893E-2</v>
      </c>
      <c r="AS49" s="57">
        <f t="shared" si="6"/>
        <v>1.518184119169393E-2</v>
      </c>
      <c r="AT49" s="57">
        <f t="shared" si="7"/>
        <v>1.9511678572518582E-2</v>
      </c>
      <c r="AU49" s="57">
        <f t="shared" si="8"/>
        <v>9.2587055717613786E-3</v>
      </c>
      <c r="AV49" s="57">
        <f t="shared" si="9"/>
        <v>1.9770150954778017E-2</v>
      </c>
      <c r="AW49" s="57">
        <f t="shared" si="10"/>
        <v>1.4165324151676132E-2</v>
      </c>
      <c r="AY49" s="3">
        <v>39021</v>
      </c>
      <c r="AZ49" s="32">
        <f>SUM(C$4:C49)</f>
        <v>0.32051370000000001</v>
      </c>
      <c r="BA49" s="32">
        <f>SUM(H$4:H49)</f>
        <v>0.1446798</v>
      </c>
      <c r="BB49" s="32">
        <f>SUM(I$4:I49)</f>
        <v>0.1442116</v>
      </c>
      <c r="BC49" s="32">
        <f>SUM(J$4:J49)</f>
        <v>0.22386054924480547</v>
      </c>
    </row>
    <row r="50" spans="2:55" x14ac:dyDescent="0.25">
      <c r="B50" s="127">
        <v>39051</v>
      </c>
      <c r="C50" s="129">
        <f>'Stata output'!M50</f>
        <v>-3.2247400000000002E-2</v>
      </c>
      <c r="D50" s="129">
        <f>'Stata output'!N50</f>
        <v>4.7439999999999998E-4</v>
      </c>
      <c r="E50" s="129">
        <f>'Stata output'!O50</f>
        <v>-1.8608800000000002E-2</v>
      </c>
      <c r="F50" s="129">
        <f>'Stata output'!P50</f>
        <v>-8.3838642827969191E-3</v>
      </c>
      <c r="G50" s="129">
        <f>'Stata output'!Q50</f>
        <v>-2.1756427719558286E-2</v>
      </c>
      <c r="H50" s="129">
        <f>'Stata output'!R50</f>
        <v>1.19781E-2</v>
      </c>
      <c r="I50" s="129">
        <f>'Stata output'!S50</f>
        <v>-1.7805100000000001E-2</v>
      </c>
      <c r="J50" s="129">
        <f>'Stata output'!T50</f>
        <v>3.5205857684685524E-3</v>
      </c>
      <c r="AE50" s="127">
        <v>39051</v>
      </c>
      <c r="AF50" s="165">
        <f>SUM(C$4:C50)</f>
        <v>0.28826630000000003</v>
      </c>
      <c r="AG50" s="165">
        <f>SUM(D$4:D50)</f>
        <v>0.28084039999999993</v>
      </c>
      <c r="AH50" s="165">
        <f>SUM(E$4:E50)</f>
        <v>0.25823280000000004</v>
      </c>
      <c r="AI50" s="165">
        <f>SUM(F$4:F50)</f>
        <v>0.30034411885464041</v>
      </c>
      <c r="AJ50" s="165">
        <f>SUM(G$4:G50)</f>
        <v>0.28845629635529579</v>
      </c>
      <c r="AK50" s="165">
        <f>SUM(H$4:H50)</f>
        <v>0.15665789999999999</v>
      </c>
      <c r="AL50" s="165">
        <f>SUM(I$4:I50)</f>
        <v>0.1264065</v>
      </c>
      <c r="AM50" s="165">
        <f>SUM(J$4:J50)</f>
        <v>0.22738113501327403</v>
      </c>
      <c r="AO50" s="127">
        <v>39051</v>
      </c>
      <c r="AP50" s="57">
        <f t="shared" si="3"/>
        <v>2.1148110252463753E-2</v>
      </c>
      <c r="AQ50" s="57">
        <f t="shared" si="4"/>
        <v>1.167476345836084E-2</v>
      </c>
      <c r="AR50" s="57">
        <f t="shared" si="5"/>
        <v>1.7771220980921758E-2</v>
      </c>
      <c r="AS50" s="57">
        <f t="shared" si="6"/>
        <v>1.4781461653623764E-2</v>
      </c>
      <c r="AT50" s="57">
        <f t="shared" si="7"/>
        <v>1.889627827609686E-2</v>
      </c>
      <c r="AU50" s="57">
        <f t="shared" si="8"/>
        <v>9.2938325215998537E-3</v>
      </c>
      <c r="AV50" s="57">
        <f t="shared" si="9"/>
        <v>1.9123791897347229E-2</v>
      </c>
      <c r="AW50" s="57">
        <f t="shared" si="10"/>
        <v>1.3949331384566211E-2</v>
      </c>
      <c r="AY50" s="127">
        <v>39051</v>
      </c>
      <c r="AZ50" s="32">
        <f>SUM(C$4:C50)</f>
        <v>0.28826630000000003</v>
      </c>
      <c r="BA50" s="32">
        <f>SUM(H$4:H50)</f>
        <v>0.15665789999999999</v>
      </c>
      <c r="BB50" s="32">
        <f>SUM(I$4:I50)</f>
        <v>0.1264065</v>
      </c>
      <c r="BC50" s="32">
        <f>SUM(J$4:J50)</f>
        <v>0.22738113501327403</v>
      </c>
    </row>
    <row r="51" spans="2:55" x14ac:dyDescent="0.25">
      <c r="B51" s="125">
        <v>39082</v>
      </c>
      <c r="C51" s="101">
        <f>'Stata output'!M51</f>
        <v>9.6247999999999993E-3</v>
      </c>
      <c r="D51" s="101">
        <f>'Stata output'!N51</f>
        <v>2.7058999999999998E-3</v>
      </c>
      <c r="E51" s="101">
        <f>'Stata output'!O51</f>
        <v>7.1234000000000002E-3</v>
      </c>
      <c r="F51" s="101">
        <f>'Stata output'!P51</f>
        <v>4.4230689507913741E-3</v>
      </c>
      <c r="G51" s="101">
        <f>'Stata output'!Q51</f>
        <v>7.5082860137284536E-3</v>
      </c>
      <c r="H51" s="101">
        <f>'Stata output'!R51</f>
        <v>-6.8016999999999999E-3</v>
      </c>
      <c r="I51" s="101">
        <f>'Stata output'!S51</f>
        <v>-9.4309999999999999E-4</v>
      </c>
      <c r="J51" s="101">
        <f>'Stata output'!T51</f>
        <v>-3.5935629840549068E-3</v>
      </c>
      <c r="AE51" s="125">
        <v>39082</v>
      </c>
      <c r="AF51" s="166">
        <f>SUM(C$4:C51)</f>
        <v>0.29789110000000002</v>
      </c>
      <c r="AG51" s="166">
        <f>SUM(D$4:D51)</f>
        <v>0.28354629999999992</v>
      </c>
      <c r="AH51" s="166">
        <f>SUM(E$4:E51)</f>
        <v>0.26535620000000004</v>
      </c>
      <c r="AI51" s="166">
        <f>SUM(F$4:F51)</f>
        <v>0.30476718780543177</v>
      </c>
      <c r="AJ51" s="166">
        <f>SUM(G$4:G51)</f>
        <v>0.29596458236902423</v>
      </c>
      <c r="AK51" s="166">
        <f>SUM(H$4:H51)</f>
        <v>0.14985619999999999</v>
      </c>
      <c r="AL51" s="166">
        <f>SUM(I$4:I51)</f>
        <v>0.1254634</v>
      </c>
      <c r="AM51" s="166">
        <f>SUM(J$4:J51)</f>
        <v>0.22378757202921912</v>
      </c>
      <c r="AO51" s="125">
        <v>39082</v>
      </c>
      <c r="AP51" s="57">
        <f t="shared" si="3"/>
        <v>2.2594297876811064E-2</v>
      </c>
      <c r="AQ51" s="57">
        <f t="shared" si="4"/>
        <v>1.1728445065068503E-2</v>
      </c>
      <c r="AR51" s="57">
        <f t="shared" si="5"/>
        <v>1.8479302676700261E-2</v>
      </c>
      <c r="AS51" s="57">
        <f t="shared" si="6"/>
        <v>1.5074375752912468E-2</v>
      </c>
      <c r="AT51" s="57">
        <f t="shared" si="7"/>
        <v>1.9740448658059087E-2</v>
      </c>
      <c r="AU51" s="57">
        <f t="shared" si="8"/>
        <v>9.2815545667541081E-3</v>
      </c>
      <c r="AV51" s="57">
        <f t="shared" si="9"/>
        <v>1.97411131562375E-2</v>
      </c>
      <c r="AW51" s="57">
        <f t="shared" si="10"/>
        <v>1.3927351498266585E-2</v>
      </c>
      <c r="AY51" s="125">
        <v>39082</v>
      </c>
      <c r="AZ51" s="32">
        <f>SUM(C$4:C51)</f>
        <v>0.29789110000000002</v>
      </c>
      <c r="BA51" s="32">
        <f>SUM(H$4:H51)</f>
        <v>0.14985619999999999</v>
      </c>
      <c r="BB51" s="32">
        <f>SUM(I$4:I51)</f>
        <v>0.1254634</v>
      </c>
      <c r="BC51" s="32">
        <f>SUM(J$4:J51)</f>
        <v>0.22378757202921912</v>
      </c>
    </row>
    <row r="52" spans="2:55" x14ac:dyDescent="0.25">
      <c r="B52" s="127">
        <v>39113</v>
      </c>
      <c r="C52" s="129">
        <f>'Stata output'!M52</f>
        <v>-4.551E-4</v>
      </c>
      <c r="D52" s="129">
        <f>'Stata output'!N52</f>
        <v>5.0553000000000004E-3</v>
      </c>
      <c r="E52" s="129">
        <f>'Stata output'!O52</f>
        <v>5.7901999999999997E-3</v>
      </c>
      <c r="F52" s="129">
        <f>'Stata output'!P52</f>
        <v>3.9066899977912017E-3</v>
      </c>
      <c r="G52" s="129">
        <f>'Stata output'!Q52</f>
        <v>4.4257028277180765E-3</v>
      </c>
      <c r="H52" s="129">
        <f>'Stata output'!R52</f>
        <v>4.5402999999999997E-3</v>
      </c>
      <c r="I52" s="129">
        <f>'Stata output'!S52</f>
        <v>1.2260000000000001E-3</v>
      </c>
      <c r="J52" s="129">
        <f>'Stata output'!T52</f>
        <v>6.2649283964769376E-3</v>
      </c>
      <c r="AE52" s="127">
        <v>39113</v>
      </c>
      <c r="AF52" s="165">
        <f>SUM(C$4:C52)</f>
        <v>0.29743600000000003</v>
      </c>
      <c r="AG52" s="165">
        <f>SUM(D$4:D52)</f>
        <v>0.2886015999999999</v>
      </c>
      <c r="AH52" s="165">
        <f>SUM(E$4:E52)</f>
        <v>0.27114640000000007</v>
      </c>
      <c r="AI52" s="165">
        <f>SUM(F$4:F52)</f>
        <v>0.30867387780322297</v>
      </c>
      <c r="AJ52" s="165">
        <f>SUM(G$4:G52)</f>
        <v>0.30039028519674232</v>
      </c>
      <c r="AK52" s="165">
        <f>SUM(H$4:H52)</f>
        <v>0.15439649999999999</v>
      </c>
      <c r="AL52" s="165">
        <f>SUM(I$4:I52)</f>
        <v>0.12668940000000001</v>
      </c>
      <c r="AM52" s="165">
        <f>SUM(J$4:J52)</f>
        <v>0.23005250042569605</v>
      </c>
      <c r="AO52" s="127">
        <v>39113</v>
      </c>
      <c r="AP52" s="57">
        <f t="shared" si="3"/>
        <v>2.2510072898570706E-2</v>
      </c>
      <c r="AQ52" s="57">
        <f t="shared" si="4"/>
        <v>1.1550845167672201E-2</v>
      </c>
      <c r="AR52" s="57">
        <f t="shared" si="5"/>
        <v>1.834939704778658E-2</v>
      </c>
      <c r="AS52" s="57">
        <f t="shared" si="6"/>
        <v>1.4935474612271581E-2</v>
      </c>
      <c r="AT52" s="57">
        <f t="shared" si="7"/>
        <v>1.9628062006853412E-2</v>
      </c>
      <c r="AU52" s="57">
        <f t="shared" si="8"/>
        <v>9.4280279931461333E-3</v>
      </c>
      <c r="AV52" s="57">
        <f t="shared" si="9"/>
        <v>1.9708235029070639E-2</v>
      </c>
      <c r="AW52" s="57">
        <f t="shared" si="10"/>
        <v>1.3868426362366501E-2</v>
      </c>
      <c r="AY52" s="127">
        <v>39113</v>
      </c>
      <c r="AZ52" s="32">
        <f>SUM(C$4:C52)</f>
        <v>0.29743600000000003</v>
      </c>
      <c r="BA52" s="32">
        <f>SUM(H$4:H52)</f>
        <v>0.15439649999999999</v>
      </c>
      <c r="BB52" s="32">
        <f>SUM(I$4:I52)</f>
        <v>0.12668940000000001</v>
      </c>
      <c r="BC52" s="32">
        <f>SUM(J$4:J52)</f>
        <v>0.23005250042569605</v>
      </c>
    </row>
    <row r="53" spans="2:55" x14ac:dyDescent="0.25">
      <c r="B53" s="3">
        <v>39141</v>
      </c>
      <c r="C53" s="14">
        <f>'Stata output'!M53</f>
        <v>-1.0361499999999999E-2</v>
      </c>
      <c r="D53" s="14">
        <f>'Stata output'!N53</f>
        <v>-3.3235999999999999E-3</v>
      </c>
      <c r="E53" s="14">
        <f>'Stata output'!O53</f>
        <v>-8.9634999999999992E-3</v>
      </c>
      <c r="F53" s="14">
        <f>'Stata output'!P53</f>
        <v>-5.2562715005618904E-3</v>
      </c>
      <c r="G53" s="14">
        <f>'Stata output'!Q53</f>
        <v>-9.240874969536652E-3</v>
      </c>
      <c r="H53" s="14">
        <f>'Stata output'!R53</f>
        <v>-2.3549999999999999E-3</v>
      </c>
      <c r="I53" s="14">
        <f>'Stata output'!S53</f>
        <v>-7.1853000000000004E-3</v>
      </c>
      <c r="J53" s="14">
        <f>'Stata output'!T53</f>
        <v>-4.1640041324267794E-3</v>
      </c>
      <c r="AE53" s="3">
        <v>39141</v>
      </c>
      <c r="AF53" s="31">
        <f>SUM(C$4:C53)</f>
        <v>0.28707450000000001</v>
      </c>
      <c r="AG53" s="31">
        <f>SUM(D$4:D53)</f>
        <v>0.28527799999999992</v>
      </c>
      <c r="AH53" s="31">
        <f>SUM(E$4:E53)</f>
        <v>0.26218290000000005</v>
      </c>
      <c r="AI53" s="31">
        <f>SUM(F$4:F53)</f>
        <v>0.30341760630266107</v>
      </c>
      <c r="AJ53" s="31">
        <f>SUM(G$4:G53)</f>
        <v>0.2911494102272057</v>
      </c>
      <c r="AK53" s="31">
        <f>SUM(H$4:H53)</f>
        <v>0.1520415</v>
      </c>
      <c r="AL53" s="31">
        <f>SUM(I$4:I53)</f>
        <v>0.1195041</v>
      </c>
      <c r="AM53" s="31">
        <f>SUM(J$4:J53)</f>
        <v>0.22588849629326926</v>
      </c>
      <c r="AO53" s="3">
        <v>39141</v>
      </c>
      <c r="AP53" s="57">
        <f t="shared" si="3"/>
        <v>2.1917749926246826E-2</v>
      </c>
      <c r="AQ53" s="57">
        <f t="shared" si="4"/>
        <v>1.1517733402075524E-2</v>
      </c>
      <c r="AR53" s="57">
        <f t="shared" si="5"/>
        <v>1.7802260603910592E-2</v>
      </c>
      <c r="AS53" s="57">
        <f t="shared" si="6"/>
        <v>1.448204139342156E-2</v>
      </c>
      <c r="AT53" s="57">
        <f t="shared" si="7"/>
        <v>1.8991072716949969E-2</v>
      </c>
      <c r="AU53" s="57">
        <f t="shared" si="8"/>
        <v>9.4050348303410108E-3</v>
      </c>
      <c r="AV53" s="57">
        <f t="shared" si="9"/>
        <v>1.9267979928591975E-2</v>
      </c>
      <c r="AW53" s="57">
        <f t="shared" si="10"/>
        <v>1.377612274947684E-2</v>
      </c>
      <c r="AY53" s="3">
        <v>39141</v>
      </c>
      <c r="AZ53" s="32">
        <f>SUM(C$4:C53)</f>
        <v>0.28707450000000001</v>
      </c>
      <c r="BA53" s="32">
        <f>SUM(H$4:H53)</f>
        <v>0.1520415</v>
      </c>
      <c r="BB53" s="32">
        <f>SUM(I$4:I53)</f>
        <v>0.1195041</v>
      </c>
      <c r="BC53" s="32">
        <f>SUM(J$4:J53)</f>
        <v>0.22588849629326926</v>
      </c>
    </row>
    <row r="54" spans="2:55" x14ac:dyDescent="0.25">
      <c r="B54" s="127">
        <v>39172</v>
      </c>
      <c r="C54" s="129">
        <f>'Stata output'!M54</f>
        <v>4.7659999999999998E-4</v>
      </c>
      <c r="D54" s="129">
        <f>'Stata output'!N54</f>
        <v>2.4889000000000001E-3</v>
      </c>
      <c r="E54" s="129">
        <f>'Stata output'!O54</f>
        <v>5.9969999999999999E-4</v>
      </c>
      <c r="F54" s="129">
        <f>'Stata output'!P54</f>
        <v>1.8547284731933239E-3</v>
      </c>
      <c r="G54" s="129">
        <f>'Stata output'!Q54</f>
        <v>5.2085010497143357E-4</v>
      </c>
      <c r="H54" s="129">
        <f>'Stata output'!R54</f>
        <v>-6.8088000000000003E-3</v>
      </c>
      <c r="I54" s="129">
        <f>'Stata output'!S54</f>
        <v>-3.1305E-3</v>
      </c>
      <c r="J54" s="129">
        <f>'Stata output'!T54</f>
        <v>-4.5249956816765836E-3</v>
      </c>
      <c r="AE54" s="127">
        <v>39172</v>
      </c>
      <c r="AF54" s="165">
        <f>SUM(C$4:C54)</f>
        <v>0.2875511</v>
      </c>
      <c r="AG54" s="165">
        <f>SUM(D$4:D54)</f>
        <v>0.28776689999999994</v>
      </c>
      <c r="AH54" s="165">
        <f>SUM(E$4:E54)</f>
        <v>0.26278260000000003</v>
      </c>
      <c r="AI54" s="165">
        <f>SUM(F$4:F54)</f>
        <v>0.30527233477585441</v>
      </c>
      <c r="AJ54" s="165">
        <f>SUM(G$4:G54)</f>
        <v>0.29167026033217713</v>
      </c>
      <c r="AK54" s="165">
        <f>SUM(H$4:H54)</f>
        <v>0.14523269999999999</v>
      </c>
      <c r="AL54" s="165">
        <f>SUM(I$4:I54)</f>
        <v>0.11637360000000001</v>
      </c>
      <c r="AM54" s="165">
        <f>SUM(J$4:J54)</f>
        <v>0.22136350061159268</v>
      </c>
      <c r="AO54" s="127">
        <v>39172</v>
      </c>
      <c r="AP54" s="57">
        <f t="shared" si="3"/>
        <v>2.1970252776948775E-2</v>
      </c>
      <c r="AQ54" s="57">
        <f t="shared" si="4"/>
        <v>1.1650572060383337E-2</v>
      </c>
      <c r="AR54" s="57">
        <f t="shared" si="5"/>
        <v>1.7918213590255434E-2</v>
      </c>
      <c r="AS54" s="57">
        <f t="shared" si="6"/>
        <v>1.4542857487129471E-2</v>
      </c>
      <c r="AT54" s="57">
        <f t="shared" si="7"/>
        <v>1.9055623817946912E-2</v>
      </c>
      <c r="AU54" s="57">
        <f t="shared" si="8"/>
        <v>9.3952903144939159E-3</v>
      </c>
      <c r="AV54" s="57">
        <f t="shared" si="9"/>
        <v>1.935546654913755E-2</v>
      </c>
      <c r="AW54" s="57">
        <f t="shared" si="10"/>
        <v>1.3962263425569643E-2</v>
      </c>
      <c r="AY54" s="127">
        <v>39172</v>
      </c>
      <c r="AZ54" s="32">
        <f>SUM(C$4:C54)</f>
        <v>0.2875511</v>
      </c>
      <c r="BA54" s="32">
        <f>SUM(H$4:H54)</f>
        <v>0.14523269999999999</v>
      </c>
      <c r="BB54" s="32">
        <f>SUM(I$4:I54)</f>
        <v>0.11637360000000001</v>
      </c>
      <c r="BC54" s="32">
        <f>SUM(J$4:J54)</f>
        <v>0.22136350061159268</v>
      </c>
    </row>
    <row r="55" spans="2:55" x14ac:dyDescent="0.25">
      <c r="B55" s="3">
        <v>39202</v>
      </c>
      <c r="C55" s="14">
        <f>'Stata output'!M55</f>
        <v>1.0965E-3</v>
      </c>
      <c r="D55" s="14">
        <f>'Stata output'!N55</f>
        <v>9.3393E-3</v>
      </c>
      <c r="E55" s="14">
        <f>'Stata output'!O55</f>
        <v>4.0562000000000003E-3</v>
      </c>
      <c r="F55" s="14">
        <f>'Stata output'!P55</f>
        <v>6.9020586166431671E-3</v>
      </c>
      <c r="G55" s="14">
        <f>'Stata output'!Q55</f>
        <v>3.1931590777476643E-3</v>
      </c>
      <c r="H55" s="14">
        <f>'Stata output'!R55</f>
        <v>-8.1220000000000001E-4</v>
      </c>
      <c r="I55" s="14">
        <f>'Stata output'!S55</f>
        <v>-4.8995000000000002E-3</v>
      </c>
      <c r="J55" s="14">
        <f>'Stata output'!T55</f>
        <v>-5.4227260554446733E-3</v>
      </c>
      <c r="AE55" s="3">
        <v>39202</v>
      </c>
      <c r="AF55" s="31">
        <f>SUM(C$4:C55)</f>
        <v>0.2886476</v>
      </c>
      <c r="AG55" s="31">
        <f>SUM(D$4:D55)</f>
        <v>0.29710619999999993</v>
      </c>
      <c r="AH55" s="31">
        <f>SUM(E$4:E55)</f>
        <v>0.26683880000000004</v>
      </c>
      <c r="AI55" s="31">
        <f>SUM(F$4:F55)</f>
        <v>0.31217439339249758</v>
      </c>
      <c r="AJ55" s="31">
        <f>SUM(G$4:G55)</f>
        <v>0.29486341940992478</v>
      </c>
      <c r="AK55" s="31">
        <f>SUM(H$4:H55)</f>
        <v>0.14442049999999998</v>
      </c>
      <c r="AL55" s="31">
        <f>SUM(I$4:I55)</f>
        <v>0.11147410000000001</v>
      </c>
      <c r="AM55" s="31">
        <f>SUM(J$4:J55)</f>
        <v>0.21594077455614802</v>
      </c>
      <c r="AO55" s="3">
        <v>39202</v>
      </c>
      <c r="AP55" s="57">
        <f t="shared" si="3"/>
        <v>2.1970387012243405E-2</v>
      </c>
      <c r="AQ55" s="57">
        <f t="shared" si="4"/>
        <v>1.1496172314951371E-2</v>
      </c>
      <c r="AR55" s="57">
        <f t="shared" si="5"/>
        <v>1.7926426547158029E-2</v>
      </c>
      <c r="AS55" s="57">
        <f t="shared" si="6"/>
        <v>1.4492828050870543E-2</v>
      </c>
      <c r="AT55" s="57">
        <f t="shared" si="7"/>
        <v>1.9059210133235614E-2</v>
      </c>
      <c r="AU55" s="57">
        <f t="shared" si="8"/>
        <v>9.1910998498774162E-3</v>
      </c>
      <c r="AV55" s="57">
        <f t="shared" si="9"/>
        <v>1.9353079734344476E-2</v>
      </c>
      <c r="AW55" s="57">
        <f t="shared" si="10"/>
        <v>1.4141700772990968E-2</v>
      </c>
      <c r="AY55" s="3">
        <v>39202</v>
      </c>
      <c r="AZ55" s="32">
        <f>SUM(C$4:C55)</f>
        <v>0.2886476</v>
      </c>
      <c r="BA55" s="32">
        <f>SUM(H$4:H55)</f>
        <v>0.14442049999999998</v>
      </c>
      <c r="BB55" s="32">
        <f>SUM(I$4:I55)</f>
        <v>0.11147410000000001</v>
      </c>
      <c r="BC55" s="32">
        <f>SUM(J$4:J55)</f>
        <v>0.21594077455614802</v>
      </c>
    </row>
    <row r="56" spans="2:55" x14ac:dyDescent="0.25">
      <c r="B56" s="127">
        <v>39233</v>
      </c>
      <c r="C56" s="129">
        <f>'Stata output'!M56</f>
        <v>1.31907E-2</v>
      </c>
      <c r="D56" s="129">
        <f>'Stata output'!N56</f>
        <v>9.5767999999999999E-3</v>
      </c>
      <c r="E56" s="129">
        <f>'Stata output'!O56</f>
        <v>1.34532E-2</v>
      </c>
      <c r="F56" s="129">
        <f>'Stata output'!P56</f>
        <v>1.066634104027038E-2</v>
      </c>
      <c r="G56" s="129">
        <f>'Stata output'!Q56</f>
        <v>1.3435738952440665E-2</v>
      </c>
      <c r="H56" s="129">
        <f>'Stata output'!R56</f>
        <v>2.7707999999999999E-3</v>
      </c>
      <c r="I56" s="129">
        <f>'Stata output'!S56</f>
        <v>9.3212E-3</v>
      </c>
      <c r="J56" s="129">
        <f>'Stata output'!T56</f>
        <v>-2.3063385735742903E-4</v>
      </c>
      <c r="AE56" s="127">
        <v>39233</v>
      </c>
      <c r="AF56" s="165">
        <f>SUM(C$4:C56)</f>
        <v>0.3018383</v>
      </c>
      <c r="AG56" s="165">
        <f>SUM(D$4:D56)</f>
        <v>0.30668299999999993</v>
      </c>
      <c r="AH56" s="165">
        <f>SUM(E$4:E56)</f>
        <v>0.28029200000000004</v>
      </c>
      <c r="AI56" s="165">
        <f>SUM(F$4:F56)</f>
        <v>0.32284073443276795</v>
      </c>
      <c r="AJ56" s="165">
        <f>SUM(G$4:G56)</f>
        <v>0.30829915836236543</v>
      </c>
      <c r="AK56" s="165">
        <f>SUM(H$4:H56)</f>
        <v>0.14719129999999997</v>
      </c>
      <c r="AL56" s="165">
        <f>SUM(I$4:I56)</f>
        <v>0.12079530000000001</v>
      </c>
      <c r="AM56" s="165">
        <f>SUM(J$4:J56)</f>
        <v>0.21571014069879058</v>
      </c>
      <c r="AO56" s="127">
        <v>39233</v>
      </c>
      <c r="AP56" s="57">
        <f t="shared" si="3"/>
        <v>2.1842978109661022E-2</v>
      </c>
      <c r="AQ56" s="57">
        <f t="shared" si="4"/>
        <v>1.1383984860504024E-2</v>
      </c>
      <c r="AR56" s="57">
        <f t="shared" si="5"/>
        <v>1.7687355198600194E-2</v>
      </c>
      <c r="AS56" s="57">
        <f t="shared" si="6"/>
        <v>1.4314762388287118E-2</v>
      </c>
      <c r="AT56" s="57">
        <f t="shared" si="7"/>
        <v>1.8875858725746125E-2</v>
      </c>
      <c r="AU56" s="57">
        <f t="shared" si="8"/>
        <v>9.1279429821251382E-3</v>
      </c>
      <c r="AV56" s="57">
        <f t="shared" si="9"/>
        <v>1.9169464836305741E-2</v>
      </c>
      <c r="AW56" s="57">
        <f t="shared" si="10"/>
        <v>1.3703439980578304E-2</v>
      </c>
      <c r="AY56" s="127">
        <v>39233</v>
      </c>
      <c r="AZ56" s="32">
        <f>SUM(C$4:C56)</f>
        <v>0.3018383</v>
      </c>
      <c r="BA56" s="32">
        <f>SUM(H$4:H56)</f>
        <v>0.14719129999999997</v>
      </c>
      <c r="BB56" s="32">
        <f>SUM(I$4:I56)</f>
        <v>0.12079530000000001</v>
      </c>
      <c r="BC56" s="32">
        <f>SUM(J$4:J56)</f>
        <v>0.21571014069879058</v>
      </c>
    </row>
    <row r="57" spans="2:55" x14ac:dyDescent="0.25">
      <c r="B57" s="3">
        <v>39263</v>
      </c>
      <c r="C57" s="14">
        <f>'Stata output'!M57</f>
        <v>-2.7032E-2</v>
      </c>
      <c r="D57" s="14">
        <f>'Stata output'!N57</f>
        <v>-1.1018500000000001E-2</v>
      </c>
      <c r="E57" s="14">
        <f>'Stata output'!O57</f>
        <v>-1.6892000000000001E-2</v>
      </c>
      <c r="F57" s="14">
        <f>'Stata output'!P57</f>
        <v>-1.4793011700766169E-2</v>
      </c>
      <c r="G57" s="14">
        <f>'Stata output'!Q57</f>
        <v>-1.9003668057816121E-2</v>
      </c>
      <c r="H57" s="14">
        <f>'Stata output'!R57</f>
        <v>-1.3932999999999999E-2</v>
      </c>
      <c r="I57" s="14">
        <f>'Stata output'!S57</f>
        <v>-1.8032900000000001E-2</v>
      </c>
      <c r="J57" s="14">
        <f>'Stata output'!T57</f>
        <v>-7.7498598130472957E-3</v>
      </c>
      <c r="AE57" s="3">
        <v>39263</v>
      </c>
      <c r="AF57" s="31">
        <f>SUM(C$4:C57)</f>
        <v>0.2748063</v>
      </c>
      <c r="AG57" s="31">
        <f>SUM(D$4:D57)</f>
        <v>0.29566449999999994</v>
      </c>
      <c r="AH57" s="31">
        <f>SUM(E$4:E57)</f>
        <v>0.26340000000000002</v>
      </c>
      <c r="AI57" s="31">
        <f>SUM(F$4:F57)</f>
        <v>0.30804772273200176</v>
      </c>
      <c r="AJ57" s="31">
        <f>SUM(G$4:G57)</f>
        <v>0.28929549030454932</v>
      </c>
      <c r="AK57" s="31">
        <f>SUM(H$4:H57)</f>
        <v>0.13325829999999997</v>
      </c>
      <c r="AL57" s="31">
        <f>SUM(I$4:I57)</f>
        <v>0.1027624</v>
      </c>
      <c r="AM57" s="31">
        <f>SUM(J$4:J57)</f>
        <v>0.20796028088574328</v>
      </c>
      <c r="AO57" s="3">
        <v>39263</v>
      </c>
      <c r="AP57" s="57">
        <f t="shared" si="3"/>
        <v>2.1824862402759892E-2</v>
      </c>
      <c r="AQ57" s="57">
        <f t="shared" si="4"/>
        <v>1.0990822309822271E-2</v>
      </c>
      <c r="AR57" s="57">
        <f t="shared" si="5"/>
        <v>1.7621958963327525E-2</v>
      </c>
      <c r="AS57" s="57">
        <f t="shared" si="6"/>
        <v>1.4159029703895215E-2</v>
      </c>
      <c r="AT57" s="57">
        <f t="shared" si="7"/>
        <v>1.8845628881725768E-2</v>
      </c>
      <c r="AU57" s="57">
        <f t="shared" si="8"/>
        <v>8.7641134971177953E-3</v>
      </c>
      <c r="AV57" s="57">
        <f t="shared" si="9"/>
        <v>1.9199957077826041E-2</v>
      </c>
      <c r="AW57" s="57">
        <f t="shared" si="10"/>
        <v>1.3224752072748092E-2</v>
      </c>
      <c r="AY57" s="3">
        <v>39263</v>
      </c>
      <c r="AZ57" s="32">
        <f>SUM(C$4:C57)</f>
        <v>0.2748063</v>
      </c>
      <c r="BA57" s="32">
        <f>SUM(H$4:H57)</f>
        <v>0.13325829999999997</v>
      </c>
      <c r="BB57" s="32">
        <f>SUM(I$4:I57)</f>
        <v>0.1027624</v>
      </c>
      <c r="BC57" s="32">
        <f>SUM(J$4:J57)</f>
        <v>0.20796028088574328</v>
      </c>
    </row>
    <row r="58" spans="2:55" x14ac:dyDescent="0.25">
      <c r="B58" s="127">
        <v>39294</v>
      </c>
      <c r="C58" s="129">
        <f>'Stata output'!M58</f>
        <v>-1.3405800000000001E-2</v>
      </c>
      <c r="D58" s="129">
        <f>'Stata output'!N58</f>
        <v>-1.1701100000000001E-2</v>
      </c>
      <c r="E58" s="129">
        <f>'Stata output'!O58</f>
        <v>-1.4205799999999999E-2</v>
      </c>
      <c r="F58" s="129">
        <f>'Stata output'!P58</f>
        <v>-1.2089741317556763E-2</v>
      </c>
      <c r="G58" s="129">
        <f>'Stata output'!Q58</f>
        <v>-1.392020478466721E-2</v>
      </c>
      <c r="H58" s="129">
        <f>'Stata output'!R58</f>
        <v>-9.0080000000000004E-3</v>
      </c>
      <c r="I58" s="129">
        <f>'Stata output'!S58</f>
        <v>-1.21399E-2</v>
      </c>
      <c r="J58" s="129">
        <f>'Stata output'!T58</f>
        <v>-1.2511561016853318E-2</v>
      </c>
      <c r="AE58" s="127">
        <v>39294</v>
      </c>
      <c r="AF58" s="165">
        <f>SUM(C$4:C58)</f>
        <v>0.26140049999999998</v>
      </c>
      <c r="AG58" s="165">
        <f>SUM(D$4:D58)</f>
        <v>0.28396339999999992</v>
      </c>
      <c r="AH58" s="165">
        <f>SUM(E$4:E58)</f>
        <v>0.24919420000000003</v>
      </c>
      <c r="AI58" s="165">
        <f>SUM(F$4:F58)</f>
        <v>0.29595798141444501</v>
      </c>
      <c r="AJ58" s="165">
        <f>SUM(G$4:G58)</f>
        <v>0.27537528551988211</v>
      </c>
      <c r="AK58" s="165">
        <f>SUM(H$4:H58)</f>
        <v>0.12425029999999997</v>
      </c>
      <c r="AL58" s="165">
        <f>SUM(I$4:I58)</f>
        <v>9.0622500000000009E-2</v>
      </c>
      <c r="AM58" s="165">
        <f>SUM(J$4:J58)</f>
        <v>0.19544871986888995</v>
      </c>
      <c r="AO58" s="127">
        <v>39294</v>
      </c>
      <c r="AP58" s="57">
        <f t="shared" si="3"/>
        <v>2.2435761207926782E-2</v>
      </c>
      <c r="AQ58" s="57">
        <f t="shared" si="4"/>
        <v>1.0956119369219679E-2</v>
      </c>
      <c r="AR58" s="57">
        <f t="shared" si="5"/>
        <v>1.7755394835201863E-2</v>
      </c>
      <c r="AS58" s="57">
        <f t="shared" si="6"/>
        <v>1.428413706676619E-2</v>
      </c>
      <c r="AT58" s="57">
        <f t="shared" si="7"/>
        <v>1.9092767447044693E-2</v>
      </c>
      <c r="AU58" s="57">
        <f t="shared" si="8"/>
        <v>9.4012061762437024E-3</v>
      </c>
      <c r="AV58" s="57">
        <f t="shared" si="9"/>
        <v>1.9522070121520081E-2</v>
      </c>
      <c r="AW58" s="57">
        <f t="shared" si="10"/>
        <v>1.2477849689427464E-2</v>
      </c>
      <c r="AY58" s="127">
        <v>39294</v>
      </c>
      <c r="AZ58" s="32">
        <f>SUM(C$4:C58)</f>
        <v>0.26140049999999998</v>
      </c>
      <c r="BA58" s="32">
        <f>SUM(H$4:H58)</f>
        <v>0.12425029999999997</v>
      </c>
      <c r="BB58" s="32">
        <f>SUM(I$4:I58)</f>
        <v>9.0622500000000009E-2</v>
      </c>
      <c r="BC58" s="32">
        <f>SUM(J$4:J58)</f>
        <v>0.19544871986888995</v>
      </c>
    </row>
    <row r="59" spans="2:55" x14ac:dyDescent="0.25">
      <c r="B59" s="3">
        <v>39325</v>
      </c>
      <c r="C59" s="14">
        <f>'Stata output'!M59</f>
        <v>-5.032E-3</v>
      </c>
      <c r="D59" s="14">
        <f>'Stata output'!N59</f>
        <v>-3.1034000000000001E-3</v>
      </c>
      <c r="E59" s="14">
        <f>'Stata output'!O59</f>
        <v>-4.1380000000000002E-3</v>
      </c>
      <c r="F59" s="14">
        <f>'Stata output'!P59</f>
        <v>-3.3562711437990049E-3</v>
      </c>
      <c r="G59" s="14">
        <f>'Stata output'!Q59</f>
        <v>-4.1232001720921214E-3</v>
      </c>
      <c r="H59" s="14">
        <f>'Stata output'!R59</f>
        <v>-4.3975000000000004E-3</v>
      </c>
      <c r="I59" s="14">
        <f>'Stata output'!S59</f>
        <v>-9.1500999999999996E-3</v>
      </c>
      <c r="J59" s="14">
        <f>'Stata output'!T59</f>
        <v>-1.2874699213218833E-2</v>
      </c>
      <c r="AE59" s="3">
        <v>39325</v>
      </c>
      <c r="AF59" s="31">
        <f>SUM(C$4:C59)</f>
        <v>0.2563685</v>
      </c>
      <c r="AG59" s="31">
        <f>SUM(D$4:D59)</f>
        <v>0.28085999999999994</v>
      </c>
      <c r="AH59" s="31">
        <f>SUM(E$4:E59)</f>
        <v>0.24505620000000003</v>
      </c>
      <c r="AI59" s="31">
        <f>SUM(F$4:F59)</f>
        <v>0.29260171027064602</v>
      </c>
      <c r="AJ59" s="31">
        <f>SUM(G$4:G59)</f>
        <v>0.27125208534779</v>
      </c>
      <c r="AK59" s="31">
        <f>SUM(H$4:H59)</f>
        <v>0.11985279999999997</v>
      </c>
      <c r="AL59" s="31">
        <f>SUM(I$4:I59)</f>
        <v>8.1472400000000014E-2</v>
      </c>
      <c r="AM59" s="31">
        <f>SUM(J$4:J59)</f>
        <v>0.18257402065567113</v>
      </c>
      <c r="AO59" s="3">
        <v>39325</v>
      </c>
      <c r="AP59" s="57">
        <f t="shared" si="3"/>
        <v>2.2675056796669195E-2</v>
      </c>
      <c r="AQ59" s="57">
        <f t="shared" si="4"/>
        <v>1.1364962147070614E-2</v>
      </c>
      <c r="AR59" s="57">
        <f t="shared" si="5"/>
        <v>1.8126078023133037E-2</v>
      </c>
      <c r="AS59" s="57">
        <f t="shared" si="6"/>
        <v>1.4644048726069732E-2</v>
      </c>
      <c r="AT59" s="57">
        <f t="shared" si="7"/>
        <v>1.94217645485029E-2</v>
      </c>
      <c r="AU59" s="57">
        <f t="shared" si="8"/>
        <v>9.6450003385361426E-3</v>
      </c>
      <c r="AV59" s="57">
        <f t="shared" si="9"/>
        <v>1.9744106713554602E-2</v>
      </c>
      <c r="AW59" s="57">
        <f t="shared" si="10"/>
        <v>1.2919755657383172E-2</v>
      </c>
      <c r="AY59" s="3">
        <v>39325</v>
      </c>
      <c r="AZ59" s="32">
        <f>SUM(C$4:C59)</f>
        <v>0.2563685</v>
      </c>
      <c r="BA59" s="32">
        <f>SUM(H$4:H59)</f>
        <v>0.11985279999999997</v>
      </c>
      <c r="BB59" s="32">
        <f>SUM(I$4:I59)</f>
        <v>8.1472400000000014E-2</v>
      </c>
      <c r="BC59" s="32">
        <f>SUM(J$4:J59)</f>
        <v>0.18257402065567113</v>
      </c>
    </row>
    <row r="60" spans="2:55" x14ac:dyDescent="0.25">
      <c r="B60" s="127">
        <v>39355</v>
      </c>
      <c r="C60" s="129">
        <f>'Stata output'!M60</f>
        <v>-3.64844E-2</v>
      </c>
      <c r="D60" s="129">
        <f>'Stata output'!N60</f>
        <v>6.3026000000000002E-3</v>
      </c>
      <c r="E60" s="129">
        <f>'Stata output'!O60</f>
        <v>-1.7445200000000001E-2</v>
      </c>
      <c r="F60" s="129">
        <f>'Stata output'!P60</f>
        <v>-3.2639223473517887E-3</v>
      </c>
      <c r="G60" s="129">
        <f>'Stata output'!Q60</f>
        <v>-2.0853833422534093E-2</v>
      </c>
      <c r="H60" s="129">
        <f>'Stata output'!R60</f>
        <v>-3.1646000000000001E-3</v>
      </c>
      <c r="I60" s="129">
        <f>'Stata output'!S60</f>
        <v>-1.8075399999999998E-2</v>
      </c>
      <c r="J60" s="129">
        <f>'Stata output'!T60</f>
        <v>7.031217085511493E-4</v>
      </c>
      <c r="AE60" s="127">
        <v>39355</v>
      </c>
      <c r="AF60" s="165">
        <f>SUM(C$4:C60)</f>
        <v>0.2198841</v>
      </c>
      <c r="AG60" s="165">
        <f>SUM(D$4:D60)</f>
        <v>0.28716259999999993</v>
      </c>
      <c r="AH60" s="165">
        <f>SUM(E$4:E60)</f>
        <v>0.22761100000000004</v>
      </c>
      <c r="AI60" s="165">
        <f>SUM(F$4:F60)</f>
        <v>0.28933778792329423</v>
      </c>
      <c r="AJ60" s="165">
        <f>SUM(G$4:G60)</f>
        <v>0.25039825192525589</v>
      </c>
      <c r="AK60" s="165">
        <f>SUM(H$4:H60)</f>
        <v>0.11668819999999996</v>
      </c>
      <c r="AL60" s="165">
        <f>SUM(I$4:I60)</f>
        <v>6.3397000000000009E-2</v>
      </c>
      <c r="AM60" s="165">
        <f>SUM(J$4:J60)</f>
        <v>0.18327714236422227</v>
      </c>
      <c r="AO60" s="127">
        <v>39355</v>
      </c>
      <c r="AP60" s="57">
        <f t="shared" si="3"/>
        <v>2.2719650950700509E-2</v>
      </c>
      <c r="AQ60" s="57">
        <f t="shared" si="4"/>
        <v>1.1431461565077346E-2</v>
      </c>
      <c r="AR60" s="57">
        <f t="shared" si="5"/>
        <v>1.8178028371786892E-2</v>
      </c>
      <c r="AS60" s="57">
        <f t="shared" si="6"/>
        <v>1.4702012539878861E-2</v>
      </c>
      <c r="AT60" s="57">
        <f t="shared" si="7"/>
        <v>1.9467505906086063E-2</v>
      </c>
      <c r="AU60" s="57">
        <f t="shared" si="8"/>
        <v>9.4052712866811473E-3</v>
      </c>
      <c r="AV60" s="57">
        <f t="shared" si="9"/>
        <v>1.9857147343112679E-2</v>
      </c>
      <c r="AW60" s="57">
        <f t="shared" si="10"/>
        <v>1.3210660000979207E-2</v>
      </c>
      <c r="AY60" s="127">
        <v>39355</v>
      </c>
      <c r="AZ60" s="32">
        <f>SUM(C$4:C60)</f>
        <v>0.2198841</v>
      </c>
      <c r="BA60" s="32">
        <f>SUM(H$4:H60)</f>
        <v>0.11668819999999996</v>
      </c>
      <c r="BB60" s="32">
        <f>SUM(I$4:I60)</f>
        <v>6.3397000000000009E-2</v>
      </c>
      <c r="BC60" s="32">
        <f>SUM(J$4:J60)</f>
        <v>0.18327714236422227</v>
      </c>
    </row>
    <row r="61" spans="2:55" x14ac:dyDescent="0.25">
      <c r="B61" s="3">
        <v>39386</v>
      </c>
      <c r="C61" s="14">
        <f>'Stata output'!M61</f>
        <v>1.9283700000000001E-2</v>
      </c>
      <c r="D61" s="14">
        <f>'Stata output'!N61</f>
        <v>1.4453300000000001E-2</v>
      </c>
      <c r="E61" s="14">
        <f>'Stata output'!O61</f>
        <v>1.60305E-2</v>
      </c>
      <c r="F61" s="14">
        <f>'Stata output'!P61</f>
        <v>1.5092844050695548E-2</v>
      </c>
      <c r="G61" s="14">
        <f>'Stata output'!Q61</f>
        <v>1.6292166716425919E-2</v>
      </c>
      <c r="H61" s="14">
        <f>'Stata output'!R61</f>
        <v>8.12E-4</v>
      </c>
      <c r="I61" s="14">
        <f>'Stata output'!S61</f>
        <v>7.4583000000000002E-3</v>
      </c>
      <c r="J61" s="14">
        <f>'Stata output'!T61</f>
        <v>3.2945660266593471E-3</v>
      </c>
      <c r="K61" s="188" t="s">
        <v>511</v>
      </c>
      <c r="AE61" s="3">
        <v>39386</v>
      </c>
      <c r="AF61" s="31">
        <f>SUM(C$4:C61)</f>
        <v>0.23916779999999999</v>
      </c>
      <c r="AG61" s="31">
        <f>SUM(D$4:D61)</f>
        <v>0.30161589999999994</v>
      </c>
      <c r="AH61" s="31">
        <f>SUM(E$4:E61)</f>
        <v>0.24364150000000004</v>
      </c>
      <c r="AI61" s="31">
        <f>SUM(F$4:F61)</f>
        <v>0.30443063197398978</v>
      </c>
      <c r="AJ61" s="31">
        <f>SUM(G$4:G61)</f>
        <v>0.2666904186416818</v>
      </c>
      <c r="AK61" s="31">
        <f>SUM(H$4:H61)</f>
        <v>0.11750019999999996</v>
      </c>
      <c r="AL61" s="31">
        <f>SUM(I$4:I61)</f>
        <v>7.085530000000001E-2</v>
      </c>
      <c r="AM61" s="31">
        <f>SUM(J$4:J61)</f>
        <v>0.18657170839088161</v>
      </c>
      <c r="AO61" s="3">
        <v>39386</v>
      </c>
      <c r="AP61" s="57">
        <f t="shared" si="3"/>
        <v>2.3678336847324441E-2</v>
      </c>
      <c r="AQ61" s="57">
        <f t="shared" si="4"/>
        <v>1.1342842636591513E-2</v>
      </c>
      <c r="AR61" s="57">
        <f t="shared" si="5"/>
        <v>1.8260407306935934E-2</v>
      </c>
      <c r="AS61" s="57">
        <f t="shared" si="6"/>
        <v>1.4484202333560514E-2</v>
      </c>
      <c r="AT61" s="57">
        <f t="shared" si="7"/>
        <v>1.9677618508308056E-2</v>
      </c>
      <c r="AU61" s="57">
        <f t="shared" si="8"/>
        <v>9.2965083008528567E-3</v>
      </c>
      <c r="AV61" s="57">
        <f t="shared" si="9"/>
        <v>1.997387801861562E-2</v>
      </c>
      <c r="AW61" s="57">
        <f t="shared" si="10"/>
        <v>1.302370987354674E-2</v>
      </c>
      <c r="AY61" s="3">
        <v>39386</v>
      </c>
      <c r="AZ61" s="32">
        <f>SUM(C$4:C61)</f>
        <v>0.23916779999999999</v>
      </c>
      <c r="BA61" s="32">
        <f>SUM(H$4:H61)</f>
        <v>0.11750019999999996</v>
      </c>
      <c r="BB61" s="32">
        <f>SUM(I$4:I61)</f>
        <v>7.085530000000001E-2</v>
      </c>
      <c r="BC61" s="32">
        <f>SUM(J$4:J61)</f>
        <v>0.18657170839088161</v>
      </c>
    </row>
    <row r="62" spans="2:55" x14ac:dyDescent="0.25">
      <c r="B62" s="127">
        <v>39416</v>
      </c>
      <c r="C62" s="129">
        <f>'Stata output'!M62</f>
        <v>9.7865999999999995E-3</v>
      </c>
      <c r="D62" s="129">
        <f>'Stata output'!N62</f>
        <v>-2.12204E-2</v>
      </c>
      <c r="E62" s="129">
        <f>'Stata output'!O62</f>
        <v>-1.9451900000000001E-2</v>
      </c>
      <c r="F62" s="129">
        <f>'Stata output'!P62</f>
        <v>-1.5829696375283479E-2</v>
      </c>
      <c r="G62" s="129">
        <f>'Stata output'!Q62</f>
        <v>-1.4482047926102255E-2</v>
      </c>
      <c r="H62" s="129">
        <f>'Stata output'!R62</f>
        <v>-1.02133E-2</v>
      </c>
      <c r="I62" s="129">
        <f>'Stata output'!S62</f>
        <v>-1.31801E-2</v>
      </c>
      <c r="J62" s="129">
        <f>'Stata output'!T62</f>
        <v>-1.4775499316669067E-2</v>
      </c>
      <c r="AE62" s="127">
        <v>39416</v>
      </c>
      <c r="AF62" s="165">
        <f>SUM(C$4:C62)</f>
        <v>0.24895439999999999</v>
      </c>
      <c r="AG62" s="165">
        <f>SUM(D$4:D62)</f>
        <v>0.28039549999999991</v>
      </c>
      <c r="AH62" s="165">
        <f>SUM(E$4:E62)</f>
        <v>0.22418960000000004</v>
      </c>
      <c r="AI62" s="165">
        <f>SUM(F$4:F62)</f>
        <v>0.28860093559870631</v>
      </c>
      <c r="AJ62" s="165">
        <f>SUM(G$4:G62)</f>
        <v>0.25220837071557956</v>
      </c>
      <c r="AK62" s="165">
        <f>SUM(H$4:H62)</f>
        <v>0.10728689999999996</v>
      </c>
      <c r="AL62" s="165">
        <f>SUM(I$4:I62)</f>
        <v>5.767520000000001E-2</v>
      </c>
      <c r="AM62" s="165">
        <f>SUM(J$4:J62)</f>
        <v>0.17179620907421253</v>
      </c>
      <c r="AO62" s="127">
        <v>39416</v>
      </c>
      <c r="AP62" s="57">
        <f t="shared" si="3"/>
        <v>2.3404290477638208E-2</v>
      </c>
      <c r="AQ62" s="57">
        <f t="shared" si="4"/>
        <v>1.0917375415749237E-2</v>
      </c>
      <c r="AR62" s="57">
        <f t="shared" si="5"/>
        <v>1.8044922661288522E-2</v>
      </c>
      <c r="AS62" s="57">
        <f t="shared" si="6"/>
        <v>1.3944917976042134E-2</v>
      </c>
      <c r="AT62" s="57">
        <f t="shared" si="7"/>
        <v>1.934565916150811E-2</v>
      </c>
      <c r="AU62" s="57">
        <f t="shared" si="8"/>
        <v>9.1915472280202932E-3</v>
      </c>
      <c r="AV62" s="57">
        <f t="shared" si="9"/>
        <v>1.9713552817441835E-2</v>
      </c>
      <c r="AW62" s="57">
        <f t="shared" si="10"/>
        <v>1.3012104461215203E-2</v>
      </c>
      <c r="AY62" s="127">
        <v>39416</v>
      </c>
      <c r="AZ62" s="32">
        <f>SUM(C$4:C62)</f>
        <v>0.24895439999999999</v>
      </c>
      <c r="BA62" s="32">
        <f>SUM(H$4:H62)</f>
        <v>0.10728689999999996</v>
      </c>
      <c r="BB62" s="32">
        <f>SUM(I$4:I62)</f>
        <v>5.767520000000001E-2</v>
      </c>
      <c r="BC62" s="32">
        <f>SUM(J$4:J62)</f>
        <v>0.17179620907421253</v>
      </c>
    </row>
    <row r="63" spans="2:55" x14ac:dyDescent="0.25">
      <c r="B63" s="125">
        <v>39447</v>
      </c>
      <c r="C63" s="101">
        <f>'Stata output'!M63</f>
        <v>-3.6983500000000002E-2</v>
      </c>
      <c r="D63" s="101">
        <f>'Stata output'!N63</f>
        <v>-1.5293899999999999E-2</v>
      </c>
      <c r="E63" s="101">
        <f>'Stata output'!O63</f>
        <v>-2.0472799999999999E-2</v>
      </c>
      <c r="F63" s="101">
        <f>'Stata output'!P63</f>
        <v>-1.9466775099768647E-2</v>
      </c>
      <c r="G63" s="101">
        <f>'Stata output'!Q63</f>
        <v>-2.3387071159516763E-2</v>
      </c>
      <c r="H63" s="101">
        <f>'Stata output'!R63</f>
        <v>-1.4518E-2</v>
      </c>
      <c r="I63" s="101">
        <f>'Stata output'!S63</f>
        <v>-2.00368E-2</v>
      </c>
      <c r="J63" s="101">
        <f>'Stata output'!T63</f>
        <v>-1.6381478895820492E-2</v>
      </c>
      <c r="AE63" s="125">
        <v>39447</v>
      </c>
      <c r="AF63" s="166">
        <f>SUM(C$4:C63)</f>
        <v>0.21197089999999999</v>
      </c>
      <c r="AG63" s="166">
        <f>SUM(D$4:D63)</f>
        <v>0.26510159999999994</v>
      </c>
      <c r="AH63" s="166">
        <f>SUM(E$4:E63)</f>
        <v>0.20371680000000003</v>
      </c>
      <c r="AI63" s="166">
        <f>SUM(F$4:F63)</f>
        <v>0.26913416049893768</v>
      </c>
      <c r="AJ63" s="166">
        <f>SUM(G$4:G63)</f>
        <v>0.22882129955606278</v>
      </c>
      <c r="AK63" s="166">
        <f>SUM(H$4:H63)</f>
        <v>9.276889999999996E-2</v>
      </c>
      <c r="AL63" s="166">
        <f>SUM(I$4:I63)</f>
        <v>3.7638400000000009E-2</v>
      </c>
      <c r="AM63" s="166">
        <f>SUM(J$4:J63)</f>
        <v>0.15541473017839202</v>
      </c>
      <c r="AO63" s="125">
        <v>39447</v>
      </c>
      <c r="AP63" s="57">
        <f t="shared" si="3"/>
        <v>2.1799503222819989E-2</v>
      </c>
      <c r="AQ63" s="57">
        <f t="shared" si="4"/>
        <v>1.130978454550736E-2</v>
      </c>
      <c r="AR63" s="57">
        <f t="shared" si="5"/>
        <v>1.7249132244083899E-2</v>
      </c>
      <c r="AS63" s="57">
        <f t="shared" si="6"/>
        <v>1.3071731928560516E-2</v>
      </c>
      <c r="AT63" s="57">
        <f t="shared" si="7"/>
        <v>1.8072496498599915E-2</v>
      </c>
      <c r="AU63" s="57">
        <f t="shared" si="8"/>
        <v>8.7923493090027848E-3</v>
      </c>
      <c r="AV63" s="57">
        <f t="shared" si="9"/>
        <v>1.823634907563032E-2</v>
      </c>
      <c r="AW63" s="57">
        <f t="shared" si="10"/>
        <v>1.205627861480907E-2</v>
      </c>
      <c r="AY63" s="125">
        <v>39447</v>
      </c>
      <c r="AZ63" s="32">
        <f>SUM(C$4:C63)</f>
        <v>0.21197089999999999</v>
      </c>
      <c r="BA63" s="32">
        <f>SUM(H$4:H63)</f>
        <v>9.276889999999996E-2</v>
      </c>
      <c r="BB63" s="32">
        <f>SUM(I$4:I63)</f>
        <v>3.7638400000000009E-2</v>
      </c>
      <c r="BC63" s="32">
        <f>SUM(J$4:J63)</f>
        <v>0.15541473017839202</v>
      </c>
    </row>
    <row r="64" spans="2:55" x14ac:dyDescent="0.25">
      <c r="B64" s="127">
        <v>39478</v>
      </c>
      <c r="C64" s="129">
        <f>'Stata output'!M64</f>
        <v>-2.9778599999999999E-2</v>
      </c>
      <c r="D64" s="129">
        <f>'Stata output'!N64</f>
        <v>-3.5377100000000002E-2</v>
      </c>
      <c r="E64" s="129">
        <f>'Stata output'!O64</f>
        <v>-3.5683399999999997E-2</v>
      </c>
      <c r="F64" s="129">
        <f>'Stata output'!P64</f>
        <v>-3.4658307095456031E-2</v>
      </c>
      <c r="G64" s="129">
        <f>'Stata output'!Q64</f>
        <v>-3.4769645707393354E-2</v>
      </c>
      <c r="H64" s="129">
        <f>'Stata output'!R64</f>
        <v>-2.4722899999999999E-2</v>
      </c>
      <c r="I64" s="129">
        <f>'Stata output'!S64</f>
        <v>-2.2562200000000001E-2</v>
      </c>
      <c r="J64" s="129">
        <f>'Stata output'!T64</f>
        <v>-2.1568177499009036E-2</v>
      </c>
      <c r="AE64" s="127">
        <v>39478</v>
      </c>
      <c r="AF64" s="165">
        <f>SUM(C$4:C64)</f>
        <v>0.1821923</v>
      </c>
      <c r="AG64" s="165">
        <f>SUM(D$4:D64)</f>
        <v>0.22972449999999994</v>
      </c>
      <c r="AH64" s="165">
        <f>SUM(E$4:E64)</f>
        <v>0.16803340000000003</v>
      </c>
      <c r="AI64" s="165">
        <f>SUM(F$4:F64)</f>
        <v>0.23447585340348165</v>
      </c>
      <c r="AJ64" s="165">
        <f>SUM(G$4:G64)</f>
        <v>0.19405165384866943</v>
      </c>
      <c r="AK64" s="165">
        <f>SUM(H$4:H64)</f>
        <v>6.8045999999999968E-2</v>
      </c>
      <c r="AL64" s="165">
        <f>SUM(I$4:I64)</f>
        <v>1.5076200000000008E-2</v>
      </c>
      <c r="AM64" s="165">
        <f>SUM(J$4:J64)</f>
        <v>0.133846552679383</v>
      </c>
      <c r="AO64" s="127">
        <v>39478</v>
      </c>
      <c r="AP64" s="57">
        <f t="shared" si="3"/>
        <v>2.2483452100339103E-2</v>
      </c>
      <c r="AQ64" s="57">
        <f t="shared" si="4"/>
        <v>1.1265253244803113E-2</v>
      </c>
      <c r="AR64" s="57">
        <f t="shared" si="5"/>
        <v>1.7270557619703225E-2</v>
      </c>
      <c r="AS64" s="57">
        <f t="shared" si="6"/>
        <v>1.3096581040999054E-2</v>
      </c>
      <c r="AT64" s="57">
        <f t="shared" si="7"/>
        <v>1.814974230418899E-2</v>
      </c>
      <c r="AU64" s="57">
        <f t="shared" si="8"/>
        <v>8.4918106213225097E-3</v>
      </c>
      <c r="AV64" s="57">
        <f t="shared" si="9"/>
        <v>1.8170156604367181E-2</v>
      </c>
      <c r="AW64" s="57">
        <f t="shared" si="10"/>
        <v>1.235802545181176E-2</v>
      </c>
      <c r="AY64" s="127">
        <v>39478</v>
      </c>
      <c r="AZ64" s="32">
        <f>SUM(C$4:C64)</f>
        <v>0.1821923</v>
      </c>
      <c r="BA64" s="32">
        <f>SUM(H$4:H64)</f>
        <v>6.8045999999999968E-2</v>
      </c>
      <c r="BB64" s="32">
        <f>SUM(I$4:I64)</f>
        <v>1.5076200000000008E-2</v>
      </c>
      <c r="BC64" s="32">
        <f>SUM(J$4:J64)</f>
        <v>0.133846552679383</v>
      </c>
    </row>
    <row r="65" spans="2:55" x14ac:dyDescent="0.25">
      <c r="B65" s="3">
        <v>39507</v>
      </c>
      <c r="C65" s="14">
        <f>'Stata output'!M65</f>
        <v>-3.5355200000000003E-2</v>
      </c>
      <c r="D65" s="14">
        <f>'Stata output'!N65</f>
        <v>-1.30191E-2</v>
      </c>
      <c r="E65" s="14">
        <f>'Stata output'!O65</f>
        <v>-1.29891E-2</v>
      </c>
      <c r="F65" s="14">
        <f>'Stata output'!P65</f>
        <v>-1.898186456234079E-2</v>
      </c>
      <c r="G65" s="14">
        <f>'Stata output'!Q65</f>
        <v>-1.8959240314896667E-2</v>
      </c>
      <c r="H65" s="14">
        <f>'Stata output'!R65</f>
        <v>-4.2008000000000002E-3</v>
      </c>
      <c r="I65" s="14">
        <f>'Stata output'!S65</f>
        <v>-3.9267E-3</v>
      </c>
      <c r="J65" s="14">
        <f>'Stata output'!T65</f>
        <v>-9.7331191684443038E-4</v>
      </c>
      <c r="AE65" s="3">
        <v>39507</v>
      </c>
      <c r="AF65" s="31">
        <f>SUM(C$4:C65)</f>
        <v>0.1468371</v>
      </c>
      <c r="AG65" s="31">
        <f>SUM(D$4:D65)</f>
        <v>0.21670539999999994</v>
      </c>
      <c r="AH65" s="31">
        <f>SUM(E$4:E65)</f>
        <v>0.15504430000000002</v>
      </c>
      <c r="AI65" s="31">
        <f>SUM(F$4:F65)</f>
        <v>0.21549398884114085</v>
      </c>
      <c r="AJ65" s="31">
        <f>SUM(G$4:G65)</f>
        <v>0.17509241353377275</v>
      </c>
      <c r="AK65" s="31">
        <f>SUM(H$4:H65)</f>
        <v>6.3845199999999963E-2</v>
      </c>
      <c r="AL65" s="31">
        <f>SUM(I$4:I65)</f>
        <v>1.1149500000000008E-2</v>
      </c>
      <c r="AM65" s="31">
        <f>SUM(J$4:J65)</f>
        <v>0.13287324076253856</v>
      </c>
      <c r="AO65" s="3">
        <v>39507</v>
      </c>
      <c r="AP65" s="57">
        <f t="shared" si="3"/>
        <v>2.2884186281334987E-2</v>
      </c>
      <c r="AQ65" s="57">
        <f t="shared" si="4"/>
        <v>1.3219945684061908E-2</v>
      </c>
      <c r="AR65" s="57">
        <f t="shared" si="5"/>
        <v>1.8460591386689224E-2</v>
      </c>
      <c r="AS65" s="57">
        <f t="shared" si="6"/>
        <v>1.458965490263775E-2</v>
      </c>
      <c r="AT65" s="57">
        <f t="shared" si="7"/>
        <v>1.9153919825762932E-2</v>
      </c>
      <c r="AU65" s="57">
        <f t="shared" si="8"/>
        <v>9.390176154661832E-3</v>
      </c>
      <c r="AV65" s="57">
        <f t="shared" si="9"/>
        <v>1.8284357571963041E-2</v>
      </c>
      <c r="AW65" s="57">
        <f t="shared" si="10"/>
        <v>1.2610727732150754E-2</v>
      </c>
      <c r="AY65" s="3">
        <v>39507</v>
      </c>
      <c r="AZ65" s="32">
        <f>SUM(C$4:C65)</f>
        <v>0.1468371</v>
      </c>
      <c r="BA65" s="32">
        <f>SUM(H$4:H65)</f>
        <v>6.3845199999999963E-2</v>
      </c>
      <c r="BB65" s="32">
        <f>SUM(I$4:I65)</f>
        <v>1.1149500000000008E-2</v>
      </c>
      <c r="BC65" s="32">
        <f>SUM(J$4:J65)</f>
        <v>0.13287324076253856</v>
      </c>
    </row>
    <row r="66" spans="2:55" x14ac:dyDescent="0.25">
      <c r="B66" s="127">
        <v>39538</v>
      </c>
      <c r="C66" s="129">
        <f>'Stata output'!M66</f>
        <v>-3.0731999999999999E-2</v>
      </c>
      <c r="D66" s="129">
        <f>'Stata output'!N66</f>
        <v>-2.5563900000000001E-2</v>
      </c>
      <c r="E66" s="129">
        <f>'Stata output'!O66</f>
        <v>-2.60004E-2</v>
      </c>
      <c r="F66" s="129">
        <f>'Stata output'!P66</f>
        <v>-2.8242617839766757E-2</v>
      </c>
      <c r="G66" s="129">
        <f>'Stata output'!Q66</f>
        <v>-2.857249051921721E-2</v>
      </c>
      <c r="H66" s="129">
        <f>'Stata output'!R66</f>
        <v>-1.3895599999999999E-2</v>
      </c>
      <c r="I66" s="129">
        <f>'Stata output'!S66</f>
        <v>-1.8758400000000001E-2</v>
      </c>
      <c r="J66" s="129">
        <f>'Stata output'!T66</f>
        <v>-1.4142375164380813E-2</v>
      </c>
      <c r="AE66" s="127">
        <v>39538</v>
      </c>
      <c r="AF66" s="165">
        <f>SUM(C$4:C66)</f>
        <v>0.1161051</v>
      </c>
      <c r="AG66" s="165">
        <f>SUM(D$4:D66)</f>
        <v>0.19114149999999994</v>
      </c>
      <c r="AH66" s="165">
        <f>SUM(E$4:E66)</f>
        <v>0.12904390000000002</v>
      </c>
      <c r="AI66" s="165">
        <f>SUM(F$4:F66)</f>
        <v>0.1872513710013741</v>
      </c>
      <c r="AJ66" s="165">
        <f>SUM(G$4:G66)</f>
        <v>0.14651992301455555</v>
      </c>
      <c r="AK66" s="165">
        <f>SUM(H$4:H66)</f>
        <v>4.9949599999999962E-2</v>
      </c>
      <c r="AL66" s="165">
        <f>SUM(I$4:I66)</f>
        <v>-7.6088999999999931E-3</v>
      </c>
      <c r="AM66" s="165">
        <f>SUM(J$4:J66)</f>
        <v>0.11873086559815775</v>
      </c>
      <c r="AO66" s="127">
        <v>39538</v>
      </c>
      <c r="AP66" s="57">
        <f t="shared" si="3"/>
        <v>2.3623797842263965E-2</v>
      </c>
      <c r="AQ66" s="57">
        <f t="shared" si="4"/>
        <v>1.3416146959264817E-2</v>
      </c>
      <c r="AR66" s="57">
        <f t="shared" si="5"/>
        <v>1.8447959213402112E-2</v>
      </c>
      <c r="AS66" s="57">
        <f t="shared" si="6"/>
        <v>1.4927916101429895E-2</v>
      </c>
      <c r="AT66" s="57">
        <f t="shared" si="7"/>
        <v>1.9285303638221188E-2</v>
      </c>
      <c r="AU66" s="57">
        <f t="shared" si="8"/>
        <v>9.3937711629420179E-3</v>
      </c>
      <c r="AV66" s="57">
        <f t="shared" si="9"/>
        <v>1.8252314903892369E-2</v>
      </c>
      <c r="AW66" s="57">
        <f t="shared" si="10"/>
        <v>1.2544274647245833E-2</v>
      </c>
      <c r="AY66" s="127">
        <v>39538</v>
      </c>
      <c r="AZ66" s="32">
        <f>SUM(C$4:C66)</f>
        <v>0.1161051</v>
      </c>
      <c r="BA66" s="32">
        <f>SUM(H$4:H66)</f>
        <v>4.9949599999999962E-2</v>
      </c>
      <c r="BB66" s="32">
        <f>SUM(I$4:I66)</f>
        <v>-7.6088999999999931E-3</v>
      </c>
      <c r="BC66" s="32">
        <f>SUM(J$4:J66)</f>
        <v>0.11873086559815775</v>
      </c>
    </row>
    <row r="67" spans="2:55" x14ac:dyDescent="0.25">
      <c r="B67" s="3">
        <v>39568</v>
      </c>
      <c r="C67" s="14">
        <f>'Stata output'!M67</f>
        <v>1.7734300000000001E-2</v>
      </c>
      <c r="D67" s="14">
        <f>'Stata output'!N67</f>
        <v>2.7440599999999999E-2</v>
      </c>
      <c r="E67" s="14">
        <f>'Stata output'!O67</f>
        <v>2.7778199999999999E-2</v>
      </c>
      <c r="F67" s="14">
        <f>'Stata output'!P67</f>
        <v>2.5570997731006021E-2</v>
      </c>
      <c r="G67" s="14">
        <f>'Stata output'!Q67</f>
        <v>2.5825541379047814E-2</v>
      </c>
      <c r="H67" s="14">
        <f>'Stata output'!R67</f>
        <v>3.0880000000000002E-4</v>
      </c>
      <c r="I67" s="14">
        <f>'Stata output'!S67</f>
        <v>3.4730999999999998E-3</v>
      </c>
      <c r="J67" s="14">
        <f>'Stata output'!T67</f>
        <v>1.5100909790178255E-3</v>
      </c>
      <c r="AE67" s="3">
        <v>39568</v>
      </c>
      <c r="AF67" s="31">
        <f>SUM(C$4:C67)</f>
        <v>0.1338394</v>
      </c>
      <c r="AG67" s="31">
        <f>SUM(D$4:D67)</f>
        <v>0.21858209999999995</v>
      </c>
      <c r="AH67" s="31">
        <f>SUM(E$4:E67)</f>
        <v>0.15682210000000002</v>
      </c>
      <c r="AI67" s="31">
        <f>SUM(F$4:F67)</f>
        <v>0.21282236873238011</v>
      </c>
      <c r="AJ67" s="31">
        <f>SUM(G$4:G67)</f>
        <v>0.17234546439360338</v>
      </c>
      <c r="AK67" s="31">
        <f>SUM(H$4:H67)</f>
        <v>5.025839999999996E-2</v>
      </c>
      <c r="AL67" s="31">
        <f>SUM(I$4:I67)</f>
        <v>-4.1357999999999933E-3</v>
      </c>
      <c r="AM67" s="31">
        <f>SUM(J$4:J67)</f>
        <v>0.12024095657717558</v>
      </c>
      <c r="AO67" s="3">
        <v>39568</v>
      </c>
      <c r="AP67" s="57">
        <f t="shared" si="3"/>
        <v>2.3910995909521313E-2</v>
      </c>
      <c r="AQ67" s="57">
        <f t="shared" si="4"/>
        <v>1.4260386550342851E-2</v>
      </c>
      <c r="AR67" s="57">
        <f t="shared" si="5"/>
        <v>1.8733811332785202E-2</v>
      </c>
      <c r="AS67" s="57">
        <f t="shared" si="6"/>
        <v>1.5735060353077163E-2</v>
      </c>
      <c r="AT67" s="57">
        <f t="shared" si="7"/>
        <v>1.9631932348728554E-2</v>
      </c>
      <c r="AU67" s="57">
        <f t="shared" si="8"/>
        <v>9.3708281449686303E-3</v>
      </c>
      <c r="AV67" s="57">
        <f t="shared" si="9"/>
        <v>1.7733523784438921E-2</v>
      </c>
      <c r="AW67" s="57">
        <f t="shared" si="10"/>
        <v>1.2705539216201215E-2</v>
      </c>
      <c r="AY67" s="3">
        <v>39568</v>
      </c>
      <c r="AZ67" s="32">
        <f>SUM(C$4:C67)</f>
        <v>0.1338394</v>
      </c>
      <c r="BA67" s="32">
        <f>SUM(H$4:H67)</f>
        <v>5.025839999999996E-2</v>
      </c>
      <c r="BB67" s="32">
        <f>SUM(I$4:I67)</f>
        <v>-4.1357999999999933E-3</v>
      </c>
      <c r="BC67" s="32">
        <f>SUM(J$4:J67)</f>
        <v>0.12024095657717558</v>
      </c>
    </row>
    <row r="68" spans="2:55" x14ac:dyDescent="0.25">
      <c r="B68" s="127">
        <v>39599</v>
      </c>
      <c r="C68" s="129">
        <f>'Stata output'!M68</f>
        <v>-2.2509000000000001E-3</v>
      </c>
      <c r="D68" s="129">
        <f>'Stata output'!N68</f>
        <v>-1.2417999999999999E-3</v>
      </c>
      <c r="E68" s="129">
        <f>'Stata output'!O68</f>
        <v>-1.0498E-3</v>
      </c>
      <c r="F68" s="129">
        <f>'Stata output'!P68</f>
        <v>-1.3751600478722206E-3</v>
      </c>
      <c r="G68" s="129">
        <f>'Stata output'!Q68</f>
        <v>-1.230083075359315E-3</v>
      </c>
      <c r="H68" s="129">
        <f>'Stata output'!R68</f>
        <v>-8.3020999999999998E-3</v>
      </c>
      <c r="I68" s="129">
        <f>'Stata output'!S68</f>
        <v>-6.4596999999999996E-3</v>
      </c>
      <c r="J68" s="129">
        <f>'Stata output'!T68</f>
        <v>-7.2255873492574488E-3</v>
      </c>
      <c r="AE68" s="127">
        <v>39599</v>
      </c>
      <c r="AF68" s="165">
        <f>SUM(C$4:C68)</f>
        <v>0.1315885</v>
      </c>
      <c r="AG68" s="165">
        <f>SUM(D$4:D68)</f>
        <v>0.21734029999999996</v>
      </c>
      <c r="AH68" s="165">
        <f>SUM(E$4:E68)</f>
        <v>0.15577230000000003</v>
      </c>
      <c r="AI68" s="165">
        <f>SUM(F$4:F68)</f>
        <v>0.21144720868450789</v>
      </c>
      <c r="AJ68" s="165">
        <f>SUM(G$4:G68)</f>
        <v>0.17111538131824405</v>
      </c>
      <c r="AK68" s="165">
        <f>SUM(H$4:H68)</f>
        <v>4.195629999999996E-2</v>
      </c>
      <c r="AL68" s="165">
        <f>SUM(I$4:I68)</f>
        <v>-1.0595499999999994E-2</v>
      </c>
      <c r="AM68" s="165">
        <f>SUM(J$4:J68)</f>
        <v>0.11301536922791813</v>
      </c>
      <c r="AO68" s="127">
        <v>39599</v>
      </c>
      <c r="AP68" s="57">
        <f t="shared" si="3"/>
        <v>2.3592729190818222E-2</v>
      </c>
      <c r="AQ68" s="57">
        <f t="shared" si="4"/>
        <v>1.5505853830618994E-2</v>
      </c>
      <c r="AR68" s="57">
        <f t="shared" si="5"/>
        <v>1.9352421927687196E-2</v>
      </c>
      <c r="AS68" s="57">
        <f t="shared" si="6"/>
        <v>1.6599237003807128E-2</v>
      </c>
      <c r="AT68" s="57">
        <f t="shared" si="7"/>
        <v>2.0014713268733209E-2</v>
      </c>
      <c r="AU68" s="57">
        <f t="shared" si="8"/>
        <v>9.405325013002867E-3</v>
      </c>
      <c r="AV68" s="57">
        <f t="shared" si="9"/>
        <v>1.742870403220844E-2</v>
      </c>
      <c r="AW68" s="57">
        <f t="shared" si="10"/>
        <v>1.2737286064540165E-2</v>
      </c>
      <c r="AY68" s="127">
        <v>39599</v>
      </c>
      <c r="AZ68" s="32">
        <f>SUM(C$4:C68)</f>
        <v>0.1315885</v>
      </c>
      <c r="BA68" s="32">
        <f>SUM(H$4:H68)</f>
        <v>4.195629999999996E-2</v>
      </c>
      <c r="BB68" s="32">
        <f>SUM(I$4:I68)</f>
        <v>-1.0595499999999994E-2</v>
      </c>
      <c r="BC68" s="32">
        <f>SUM(J$4:J68)</f>
        <v>0.11301536922791813</v>
      </c>
    </row>
    <row r="69" spans="2:55" x14ac:dyDescent="0.25">
      <c r="B69" s="3">
        <v>39629</v>
      </c>
      <c r="C69" s="14">
        <f>'Stata output'!M69</f>
        <v>-5.2449599999999999E-2</v>
      </c>
      <c r="D69" s="14">
        <f>'Stata output'!N69</f>
        <v>-5.2984400000000001E-2</v>
      </c>
      <c r="E69" s="14">
        <f>'Stata output'!O69</f>
        <v>-5.2975000000000001E-2</v>
      </c>
      <c r="F69" s="14">
        <f>'Stata output'!P69</f>
        <v>-5.3184621907069157E-2</v>
      </c>
      <c r="G69" s="14">
        <f>'Stata output'!Q69</f>
        <v>-5.3177502240397384E-2</v>
      </c>
      <c r="H69" s="14">
        <f>'Stata output'!R69</f>
        <v>-4.44219E-2</v>
      </c>
      <c r="I69" s="14">
        <f>'Stata output'!S69</f>
        <v>-4.4334400000000003E-2</v>
      </c>
      <c r="J69" s="14">
        <f>'Stata output'!T69</f>
        <v>-4.2464558540297646E-2</v>
      </c>
      <c r="AE69" s="3">
        <v>39629</v>
      </c>
      <c r="AF69" s="31">
        <f>SUM(C$4:C69)</f>
        <v>7.9138899999999998E-2</v>
      </c>
      <c r="AG69" s="31">
        <f>SUM(D$4:D69)</f>
        <v>0.16435589999999994</v>
      </c>
      <c r="AH69" s="31">
        <f>SUM(E$4:E69)</f>
        <v>0.10279730000000004</v>
      </c>
      <c r="AI69" s="31">
        <f>SUM(F$4:F69)</f>
        <v>0.15826258677743874</v>
      </c>
      <c r="AJ69" s="31">
        <f>SUM(G$4:G69)</f>
        <v>0.11793787907784667</v>
      </c>
      <c r="AK69" s="31">
        <f>SUM(H$4:H69)</f>
        <v>-2.46560000000004E-3</v>
      </c>
      <c r="AL69" s="31">
        <f>SUM(I$4:I69)</f>
        <v>-5.4929899999999997E-2</v>
      </c>
      <c r="AM69" s="31">
        <f>SUM(J$4:J69)</f>
        <v>7.055081068762048E-2</v>
      </c>
      <c r="AO69" s="3">
        <v>39629</v>
      </c>
      <c r="AP69" s="57">
        <f t="shared" si="3"/>
        <v>2.3183176424657462E-2</v>
      </c>
      <c r="AQ69" s="57">
        <f t="shared" si="4"/>
        <v>1.4659179254502419E-2</v>
      </c>
      <c r="AR69" s="57">
        <f t="shared" si="5"/>
        <v>1.8672768529038698E-2</v>
      </c>
      <c r="AS69" s="57">
        <f t="shared" si="6"/>
        <v>1.5875260173761795E-2</v>
      </c>
      <c r="AT69" s="57">
        <f t="shared" si="7"/>
        <v>1.9407299843962382E-2</v>
      </c>
      <c r="AU69" s="57">
        <f t="shared" si="8"/>
        <v>8.9558963656440217E-3</v>
      </c>
      <c r="AV69" s="57">
        <f t="shared" si="9"/>
        <v>1.6815149657161948E-2</v>
      </c>
      <c r="AW69" s="57">
        <f t="shared" si="10"/>
        <v>1.1884100252885737E-2</v>
      </c>
      <c r="AY69" s="3">
        <v>39629</v>
      </c>
      <c r="AZ69" s="32">
        <f>SUM(C$4:C69)</f>
        <v>7.9138899999999998E-2</v>
      </c>
      <c r="BA69" s="32">
        <f>SUM(H$4:H69)</f>
        <v>-2.46560000000004E-3</v>
      </c>
      <c r="BB69" s="32">
        <f>SUM(I$4:I69)</f>
        <v>-5.4929899999999997E-2</v>
      </c>
      <c r="BC69" s="32">
        <f>SUM(J$4:J69)</f>
        <v>7.055081068762048E-2</v>
      </c>
    </row>
    <row r="70" spans="2:55" x14ac:dyDescent="0.25">
      <c r="B70" s="127">
        <v>39660</v>
      </c>
      <c r="C70" s="129">
        <f>'Stata output'!M70</f>
        <v>-1.1090900000000001E-2</v>
      </c>
      <c r="D70" s="129">
        <f>'Stata output'!N70</f>
        <v>-1.08308E-2</v>
      </c>
      <c r="E70" s="129">
        <f>'Stata output'!O70</f>
        <v>-1.09143E-2</v>
      </c>
      <c r="F70" s="129">
        <f>'Stata output'!P70</f>
        <v>-1.0802175508717709E-2</v>
      </c>
      <c r="G70" s="129">
        <f>'Stata output'!Q70</f>
        <v>-1.086387250392427E-2</v>
      </c>
      <c r="H70" s="129">
        <f>'Stata output'!R70</f>
        <v>-2.32727E-2</v>
      </c>
      <c r="I70" s="129">
        <f>'Stata output'!S70</f>
        <v>-2.3807700000000001E-2</v>
      </c>
      <c r="J70" s="129">
        <f>'Stata output'!T70</f>
        <v>-2.4563820428439419E-2</v>
      </c>
      <c r="K70" s="188"/>
      <c r="AE70" s="127">
        <v>39660</v>
      </c>
      <c r="AF70" s="165">
        <f>SUM(C$4:C70)</f>
        <v>6.8047999999999997E-2</v>
      </c>
      <c r="AG70" s="165">
        <f>SUM(D$4:D70)</f>
        <v>0.15352509999999994</v>
      </c>
      <c r="AH70" s="165">
        <f>SUM(E$4:E70)</f>
        <v>9.1883000000000034E-2</v>
      </c>
      <c r="AI70" s="165">
        <f>SUM(F$4:F70)</f>
        <v>0.14746041126872103</v>
      </c>
      <c r="AJ70" s="165">
        <f>SUM(G$4:G70)</f>
        <v>0.1070740065739224</v>
      </c>
      <c r="AK70" s="165">
        <f>SUM(H$4:H70)</f>
        <v>-2.573830000000004E-2</v>
      </c>
      <c r="AL70" s="165">
        <f>SUM(I$4:I70)</f>
        <v>-7.8737599999999991E-2</v>
      </c>
      <c r="AM70" s="165">
        <f>SUM(J$4:J70)</f>
        <v>4.5986990259181057E-2</v>
      </c>
      <c r="AO70" s="127">
        <v>39660</v>
      </c>
      <c r="AP70" s="57">
        <f t="shared" si="3"/>
        <v>2.476688830927995E-2</v>
      </c>
      <c r="AQ70" s="57">
        <f t="shared" si="4"/>
        <v>1.8136788540302113E-2</v>
      </c>
      <c r="AR70" s="57">
        <f t="shared" si="5"/>
        <v>2.129877182092519E-2</v>
      </c>
      <c r="AS70" s="57">
        <f t="shared" si="6"/>
        <v>1.8966849865145956E-2</v>
      </c>
      <c r="AT70" s="57">
        <f t="shared" si="7"/>
        <v>2.1816606014928235E-2</v>
      </c>
      <c r="AU70" s="57">
        <f t="shared" si="8"/>
        <v>1.2240935256337114E-2</v>
      </c>
      <c r="AV70" s="57">
        <f t="shared" si="9"/>
        <v>1.8632615143788101E-2</v>
      </c>
      <c r="AW70" s="57">
        <f t="shared" si="10"/>
        <v>1.4409501954237128E-2</v>
      </c>
      <c r="AY70" s="127">
        <v>39660</v>
      </c>
      <c r="AZ70" s="32">
        <f>SUM(C$4:C70)</f>
        <v>6.8047999999999997E-2</v>
      </c>
      <c r="BA70" s="32">
        <f>SUM(H$4:H70)</f>
        <v>-2.573830000000004E-2</v>
      </c>
      <c r="BB70" s="32">
        <f>SUM(I$4:I70)</f>
        <v>-7.8737599999999991E-2</v>
      </c>
      <c r="BC70" s="32">
        <f>SUM(J$4:J70)</f>
        <v>4.5986990259181057E-2</v>
      </c>
    </row>
    <row r="71" spans="2:55" x14ac:dyDescent="0.25">
      <c r="B71" s="3">
        <v>39691</v>
      </c>
      <c r="C71" s="14">
        <f>'Stata output'!M71</f>
        <v>2.0776699999999999E-2</v>
      </c>
      <c r="D71" s="14">
        <f>'Stata output'!N71</f>
        <v>1.1799E-2</v>
      </c>
      <c r="E71" s="14">
        <f>'Stata output'!O71</f>
        <v>1.13896E-2</v>
      </c>
      <c r="F71" s="14">
        <f>'Stata output'!P71</f>
        <v>1.4488595853826076E-2</v>
      </c>
      <c r="G71" s="14">
        <f>'Stata output'!Q71</f>
        <v>1.418746318006619E-2</v>
      </c>
      <c r="H71" s="14">
        <f>'Stata output'!R71</f>
        <v>2.2618699999999999E-2</v>
      </c>
      <c r="I71" s="14">
        <f>'Stata output'!S71</f>
        <v>1.89467E-2</v>
      </c>
      <c r="J71" s="14">
        <f>'Stata output'!T71</f>
        <v>2.1486764557237435E-2</v>
      </c>
      <c r="AE71" s="3">
        <v>39691</v>
      </c>
      <c r="AF71" s="31">
        <f>SUM(C$4:C71)</f>
        <v>8.8824699999999993E-2</v>
      </c>
      <c r="AG71" s="31">
        <f>SUM(D$4:D71)</f>
        <v>0.16532409999999995</v>
      </c>
      <c r="AH71" s="31">
        <f>SUM(E$4:E71)</f>
        <v>0.10327260000000003</v>
      </c>
      <c r="AI71" s="31">
        <f>SUM(F$4:F71)</f>
        <v>0.16194900712254712</v>
      </c>
      <c r="AJ71" s="31">
        <f>SUM(G$4:G71)</f>
        <v>0.12126146975398859</v>
      </c>
      <c r="AK71" s="31">
        <f>SUM(H$4:H71)</f>
        <v>-3.1196000000000418E-3</v>
      </c>
      <c r="AL71" s="31">
        <f>SUM(I$4:I71)</f>
        <v>-5.9790899999999994E-2</v>
      </c>
      <c r="AM71" s="31">
        <f>SUM(J$4:J71)</f>
        <v>6.7473754816418485E-2</v>
      </c>
      <c r="AO71" s="3">
        <v>39691</v>
      </c>
      <c r="AP71" s="57">
        <f t="shared" si="3"/>
        <v>2.4774224215607991E-2</v>
      </c>
      <c r="AQ71" s="57">
        <f t="shared" si="4"/>
        <v>1.8106176730367077E-2</v>
      </c>
      <c r="AR71" s="57">
        <f t="shared" si="5"/>
        <v>2.1284028091481354E-2</v>
      </c>
      <c r="AS71" s="57">
        <f t="shared" si="6"/>
        <v>1.8957717163619391E-2</v>
      </c>
      <c r="AT71" s="57">
        <f t="shared" si="7"/>
        <v>2.1810838467052483E-2</v>
      </c>
      <c r="AU71" s="57">
        <f t="shared" si="8"/>
        <v>1.2765381223431876E-2</v>
      </c>
      <c r="AV71" s="57">
        <f t="shared" si="9"/>
        <v>1.9019046323177944E-2</v>
      </c>
      <c r="AW71" s="57">
        <f t="shared" si="10"/>
        <v>1.487317478561339E-2</v>
      </c>
      <c r="AY71" s="3">
        <v>39691</v>
      </c>
      <c r="AZ71" s="32">
        <f>SUM(C$4:C71)</f>
        <v>8.8824699999999993E-2</v>
      </c>
      <c r="BA71" s="32">
        <f>SUM(H$4:H71)</f>
        <v>-3.1196000000000418E-3</v>
      </c>
      <c r="BB71" s="32">
        <f>SUM(I$4:I71)</f>
        <v>-5.9790899999999994E-2</v>
      </c>
      <c r="BC71" s="32">
        <f>SUM(J$4:J71)</f>
        <v>6.7473754816418485E-2</v>
      </c>
    </row>
    <row r="72" spans="2:55" x14ac:dyDescent="0.25">
      <c r="B72" s="127">
        <v>39721</v>
      </c>
      <c r="C72" s="129">
        <f>'Stata output'!M72</f>
        <v>-2.41344E-2</v>
      </c>
      <c r="D72" s="129">
        <f>'Stata output'!N72</f>
        <v>-7.3644399999999999E-2</v>
      </c>
      <c r="E72" s="129">
        <f>'Stata output'!O72</f>
        <v>-7.3642899999999997E-2</v>
      </c>
      <c r="F72" s="129">
        <f>'Stata output'!P72</f>
        <v>-6.1896615567701999E-2</v>
      </c>
      <c r="G72" s="129">
        <f>'Stata output'!Q72</f>
        <v>-6.1895570772132182E-2</v>
      </c>
      <c r="H72" s="129">
        <f>'Stata output'!R72</f>
        <v>-7.2020600000000004E-2</v>
      </c>
      <c r="I72" s="129">
        <f>'Stata output'!S72</f>
        <v>-7.2010299999999999E-2</v>
      </c>
      <c r="J72" s="129">
        <f>'Stata output'!T72</f>
        <v>-7.4998169369815071E-2</v>
      </c>
      <c r="AE72" s="127">
        <v>39721</v>
      </c>
      <c r="AF72" s="165">
        <f>SUM(C$4:C72)</f>
        <v>6.4690299999999992E-2</v>
      </c>
      <c r="AG72" s="165">
        <f>SUM(D$4:D72)</f>
        <v>9.1679699999999947E-2</v>
      </c>
      <c r="AH72" s="165">
        <f>SUM(E$4:E72)</f>
        <v>2.9629700000000037E-2</v>
      </c>
      <c r="AI72" s="165">
        <f>SUM(F$4:F72)</f>
        <v>0.10005239155484512</v>
      </c>
      <c r="AJ72" s="165">
        <f>SUM(G$4:G72)</f>
        <v>5.9365898981856409E-2</v>
      </c>
      <c r="AK72" s="165">
        <f>SUM(H$4:H72)</f>
        <v>-7.5140200000000046E-2</v>
      </c>
      <c r="AL72" s="165">
        <f>SUM(I$4:I72)</f>
        <v>-0.13180120000000001</v>
      </c>
      <c r="AM72" s="165">
        <f>SUM(J$4:J72)</f>
        <v>-7.5244145533965856E-3</v>
      </c>
      <c r="AO72" s="127">
        <v>39721</v>
      </c>
      <c r="AP72" s="57">
        <f t="shared" si="3"/>
        <v>2.347520067854177E-2</v>
      </c>
      <c r="AQ72" s="57">
        <f t="shared" si="4"/>
        <v>1.7977847801331118E-2</v>
      </c>
      <c r="AR72" s="57">
        <f t="shared" si="5"/>
        <v>1.9468770501557587E-2</v>
      </c>
      <c r="AS72" s="57">
        <f t="shared" si="6"/>
        <v>1.85197500177617E-2</v>
      </c>
      <c r="AT72" s="57">
        <f t="shared" si="7"/>
        <v>2.0098798215841259E-2</v>
      </c>
      <c r="AU72" s="57">
        <f t="shared" si="8"/>
        <v>1.3583596581677107E-2</v>
      </c>
      <c r="AV72" s="57">
        <f t="shared" si="9"/>
        <v>1.5394601675658058E-2</v>
      </c>
      <c r="AW72" s="57">
        <f t="shared" si="10"/>
        <v>1.3148226161347211E-2</v>
      </c>
      <c r="AY72" s="127">
        <v>39721</v>
      </c>
      <c r="AZ72" s="32">
        <f>SUM(C$4:C72)</f>
        <v>6.4690299999999992E-2</v>
      </c>
      <c r="BA72" s="32">
        <f>SUM(H$4:H72)</f>
        <v>-7.5140200000000046E-2</v>
      </c>
      <c r="BB72" s="32">
        <f>SUM(I$4:I72)</f>
        <v>-0.13180120000000001</v>
      </c>
      <c r="BC72" s="32">
        <f>SUM(J$4:J72)</f>
        <v>-7.5244145533965856E-3</v>
      </c>
    </row>
    <row r="73" spans="2:55" x14ac:dyDescent="0.25">
      <c r="B73" s="3">
        <v>39752</v>
      </c>
      <c r="C73" s="14">
        <f>'Stata output'!M73</f>
        <v>-4.2196999999999998E-2</v>
      </c>
      <c r="D73" s="14">
        <f>'Stata output'!N73</f>
        <v>-0.1090289</v>
      </c>
      <c r="E73" s="14">
        <f>'Stata output'!O73</f>
        <v>-0.1090289</v>
      </c>
      <c r="F73" s="14">
        <f>'Stata output'!P73</f>
        <v>-9.0549350133375076E-2</v>
      </c>
      <c r="G73" s="14">
        <f>'Stata output'!Q73</f>
        <v>-9.0549350133375076E-2</v>
      </c>
      <c r="H73" s="14">
        <f>'Stata output'!R73</f>
        <v>-3.1596699999999998E-2</v>
      </c>
      <c r="I73" s="14">
        <f>'Stata output'!S73</f>
        <v>-3.1596699999999998E-2</v>
      </c>
      <c r="J73" s="14">
        <f>'Stata output'!T73</f>
        <v>-3.1596730456367142E-2</v>
      </c>
      <c r="AE73" s="3">
        <v>39752</v>
      </c>
      <c r="AF73" s="31">
        <f>SUM(C$4:C73)</f>
        <v>2.2493299999999994E-2</v>
      </c>
      <c r="AG73" s="31">
        <f>SUM(D$4:D73)</f>
        <v>-1.7349200000000051E-2</v>
      </c>
      <c r="AH73" s="31">
        <f>SUM(E$4:E73)</f>
        <v>-7.9399199999999961E-2</v>
      </c>
      <c r="AI73" s="31">
        <f>SUM(F$4:F73)</f>
        <v>9.5030414214700432E-3</v>
      </c>
      <c r="AJ73" s="31">
        <f>SUM(G$4:G73)</f>
        <v>-3.1183451151518667E-2</v>
      </c>
      <c r="AK73" s="31">
        <f>SUM(H$4:H73)</f>
        <v>-0.10673690000000005</v>
      </c>
      <c r="AL73" s="31">
        <f>SUM(I$4:I73)</f>
        <v>-0.16339790000000001</v>
      </c>
      <c r="AM73" s="31">
        <f>SUM(J$4:J73)</f>
        <v>-3.9121145009763728E-2</v>
      </c>
      <c r="AO73" s="3">
        <v>39752</v>
      </c>
      <c r="AP73" s="57">
        <f t="shared" si="3"/>
        <v>2.1919953817924151E-2</v>
      </c>
      <c r="AQ73" s="57">
        <f t="shared" si="4"/>
        <v>2.2600795012486824E-2</v>
      </c>
      <c r="AR73" s="57">
        <f t="shared" si="5"/>
        <v>2.2949069489471476E-2</v>
      </c>
      <c r="AS73" s="57">
        <f t="shared" si="6"/>
        <v>2.1188341244631238E-2</v>
      </c>
      <c r="AT73" s="57">
        <f t="shared" si="7"/>
        <v>2.1906944194729348E-2</v>
      </c>
      <c r="AU73" s="57">
        <f t="shared" si="8"/>
        <v>1.8902544649028939E-2</v>
      </c>
      <c r="AV73" s="57">
        <f t="shared" si="9"/>
        <v>1.9249835855253021E-2</v>
      </c>
      <c r="AW73" s="57">
        <f t="shared" si="10"/>
        <v>1.9054886789313746E-2</v>
      </c>
      <c r="AY73" s="3">
        <v>39752</v>
      </c>
      <c r="AZ73" s="32">
        <f>SUM(C$4:C73)</f>
        <v>2.2493299999999994E-2</v>
      </c>
      <c r="BA73" s="32">
        <f>SUM(H$4:H73)</f>
        <v>-0.10673690000000005</v>
      </c>
      <c r="BB73" s="32">
        <f>SUM(I$4:I73)</f>
        <v>-0.16339790000000001</v>
      </c>
      <c r="BC73" s="32">
        <f>SUM(J$4:J73)</f>
        <v>-3.9121145009763728E-2</v>
      </c>
    </row>
    <row r="74" spans="2:55" x14ac:dyDescent="0.25">
      <c r="B74" s="127">
        <v>39782</v>
      </c>
      <c r="C74" s="129">
        <f>'Stata output'!M74</f>
        <v>7.6530000000000001E-3</v>
      </c>
      <c r="D74" s="129">
        <f>'Stata output'!N74</f>
        <v>-1.9392300000000001E-2</v>
      </c>
      <c r="E74" s="129">
        <f>'Stata output'!O74</f>
        <v>-1.9148499999999999E-2</v>
      </c>
      <c r="F74" s="129">
        <f>'Stata output'!P74</f>
        <v>-9.7972219717775248E-3</v>
      </c>
      <c r="G74" s="129">
        <f>'Stata output'!Q74</f>
        <v>-9.6502324572242705E-3</v>
      </c>
      <c r="H74" s="129">
        <f>'Stata output'!R74</f>
        <v>-6.3386799999999993E-2</v>
      </c>
      <c r="I74" s="129">
        <f>'Stata output'!S74</f>
        <v>-5.9150599999999998E-2</v>
      </c>
      <c r="J74" s="129">
        <f>'Stata output'!T74</f>
        <v>-6.2838179633356528E-2</v>
      </c>
      <c r="AE74" s="127">
        <v>39782</v>
      </c>
      <c r="AF74" s="165">
        <f>SUM(C$4:C74)</f>
        <v>3.0146299999999994E-2</v>
      </c>
      <c r="AG74" s="165">
        <f>SUM(D$4:D74)</f>
        <v>-3.6741500000000052E-2</v>
      </c>
      <c r="AH74" s="165">
        <f>SUM(E$4:E74)</f>
        <v>-9.854769999999996E-2</v>
      </c>
      <c r="AI74" s="165">
        <f>SUM(F$4:F74)</f>
        <v>-2.9418055030748166E-4</v>
      </c>
      <c r="AJ74" s="165">
        <f>SUM(G$4:G74)</f>
        <v>-4.0833683608742941E-2</v>
      </c>
      <c r="AK74" s="165">
        <f>SUM(H$4:H74)</f>
        <v>-0.17012370000000004</v>
      </c>
      <c r="AL74" s="165">
        <f>SUM(I$4:I74)</f>
        <v>-0.22254850000000001</v>
      </c>
      <c r="AM74" s="165">
        <f>SUM(J$4:J74)</f>
        <v>-0.10195932464312026</v>
      </c>
      <c r="AO74" s="127">
        <v>39782</v>
      </c>
      <c r="AP74" s="57">
        <f t="shared" si="3"/>
        <v>2.1756182409058623E-2</v>
      </c>
      <c r="AQ74" s="57">
        <f t="shared" si="4"/>
        <v>3.017392578819177E-2</v>
      </c>
      <c r="AR74" s="57">
        <f t="shared" si="5"/>
        <v>2.9884216335349517E-2</v>
      </c>
      <c r="AS74" s="57">
        <f t="shared" si="6"/>
        <v>2.6384855256835534E-2</v>
      </c>
      <c r="AT74" s="57">
        <f t="shared" si="7"/>
        <v>2.6563240992467443E-2</v>
      </c>
      <c r="AU74" s="57">
        <f t="shared" si="8"/>
        <v>1.9065131736838995E-2</v>
      </c>
      <c r="AV74" s="57">
        <f t="shared" si="9"/>
        <v>1.8729425126158005E-2</v>
      </c>
      <c r="AW74" s="57">
        <f t="shared" si="10"/>
        <v>1.9045226032621588E-2</v>
      </c>
      <c r="AY74" s="127">
        <v>39782</v>
      </c>
      <c r="AZ74" s="32">
        <f>SUM(C$4:C74)</f>
        <v>3.0146299999999994E-2</v>
      </c>
      <c r="BA74" s="32">
        <f>SUM(H$4:H74)</f>
        <v>-0.17012370000000004</v>
      </c>
      <c r="BB74" s="32">
        <f>SUM(I$4:I74)</f>
        <v>-0.22254850000000001</v>
      </c>
      <c r="BC74" s="32">
        <f>SUM(J$4:J74)</f>
        <v>-0.10195932464312026</v>
      </c>
    </row>
    <row r="75" spans="2:55" x14ac:dyDescent="0.25">
      <c r="B75" s="125">
        <v>39813</v>
      </c>
      <c r="C75" s="101">
        <f>'Stata output'!M75</f>
        <v>5.2429999999999997E-2</v>
      </c>
      <c r="D75" s="101">
        <f>'Stata output'!N75</f>
        <v>2.7387700000000001E-2</v>
      </c>
      <c r="E75" s="101">
        <f>'Stata output'!O75</f>
        <v>2.7387700000000001E-2</v>
      </c>
      <c r="F75" s="101">
        <f>'Stata output'!P75</f>
        <v>3.5931527155226697E-2</v>
      </c>
      <c r="G75" s="101">
        <f>'Stata output'!Q75</f>
        <v>3.5931527155226697E-2</v>
      </c>
      <c r="H75" s="101">
        <f>'Stata output'!R75</f>
        <v>4.8117E-2</v>
      </c>
      <c r="I75" s="101">
        <f>'Stata output'!S75</f>
        <v>4.8117E-2</v>
      </c>
      <c r="J75" s="101">
        <f>'Stata output'!T75</f>
        <v>4.811698389616742E-2</v>
      </c>
      <c r="AE75" s="125">
        <v>39813</v>
      </c>
      <c r="AF75" s="166">
        <f>SUM(C$4:C75)</f>
        <v>8.2576299999999991E-2</v>
      </c>
      <c r="AG75" s="166">
        <f>SUM(D$4:D75)</f>
        <v>-9.353800000000051E-3</v>
      </c>
      <c r="AH75" s="166">
        <f>SUM(E$4:E75)</f>
        <v>-7.1159999999999959E-2</v>
      </c>
      <c r="AI75" s="166">
        <f>SUM(F$4:F75)</f>
        <v>3.5637346604919212E-2</v>
      </c>
      <c r="AJ75" s="166">
        <f>SUM(G$4:G75)</f>
        <v>-4.9021564535162432E-3</v>
      </c>
      <c r="AK75" s="166">
        <f>SUM(H$4:H75)</f>
        <v>-0.12200670000000005</v>
      </c>
      <c r="AL75" s="166">
        <f>SUM(I$4:I75)</f>
        <v>-0.17443150000000002</v>
      </c>
      <c r="AM75" s="166">
        <f>SUM(J$4:J75)</f>
        <v>-5.3842340746952835E-2</v>
      </c>
      <c r="AO75" s="125">
        <v>39813</v>
      </c>
      <c r="AP75" s="57">
        <f t="shared" si="3"/>
        <v>2.1699419112261167E-2</v>
      </c>
      <c r="AQ75" s="57">
        <f t="shared" si="4"/>
        <v>3.0077594915036431E-2</v>
      </c>
      <c r="AR75" s="57">
        <f t="shared" si="5"/>
        <v>2.9887375861811612E-2</v>
      </c>
      <c r="AS75" s="57">
        <f t="shared" si="6"/>
        <v>2.6376920073362183E-2</v>
      </c>
      <c r="AT75" s="57">
        <f t="shared" si="7"/>
        <v>2.6528924597870526E-2</v>
      </c>
      <c r="AU75" s="57">
        <f t="shared" si="8"/>
        <v>2.1283565338685317E-2</v>
      </c>
      <c r="AV75" s="57">
        <f t="shared" si="9"/>
        <v>2.0975027064498612E-2</v>
      </c>
      <c r="AW75" s="57">
        <f t="shared" si="10"/>
        <v>2.1509428272963649E-2</v>
      </c>
      <c r="AY75" s="125">
        <v>39813</v>
      </c>
      <c r="AZ75" s="32">
        <f>SUM(C$4:C75)</f>
        <v>8.2576299999999991E-2</v>
      </c>
      <c r="BA75" s="32">
        <f>SUM(H$4:H75)</f>
        <v>-0.12200670000000005</v>
      </c>
      <c r="BB75" s="32">
        <f>SUM(I$4:I75)</f>
        <v>-0.17443150000000002</v>
      </c>
      <c r="BC75" s="32">
        <f>SUM(J$4:J75)</f>
        <v>-5.3842340746952835E-2</v>
      </c>
    </row>
    <row r="76" spans="2:55" x14ac:dyDescent="0.25">
      <c r="B76" s="127">
        <v>39844</v>
      </c>
      <c r="C76" s="129">
        <f>'Stata output'!M76</f>
        <v>-9.0694200000000003E-2</v>
      </c>
      <c r="D76" s="129">
        <f>'Stata output'!N76</f>
        <v>-5.2167900000000003E-2</v>
      </c>
      <c r="E76" s="129">
        <f>'Stata output'!O76</f>
        <v>-5.3778300000000001E-2</v>
      </c>
      <c r="F76" s="129">
        <f>'Stata output'!P76</f>
        <v>-6.8290357484384792E-2</v>
      </c>
      <c r="G76" s="129">
        <f>'Stata output'!Q76</f>
        <v>-6.9169519159553078E-2</v>
      </c>
      <c r="H76" s="129">
        <f>'Stata output'!R76</f>
        <v>-1.25352E-2</v>
      </c>
      <c r="I76" s="129">
        <f>'Stata output'!S76</f>
        <v>-3.9391000000000002E-2</v>
      </c>
      <c r="J76" s="129">
        <f>'Stata output'!T76</f>
        <v>-2.2508393362848551E-2</v>
      </c>
      <c r="AE76" s="127">
        <v>39844</v>
      </c>
      <c r="AF76" s="165">
        <f>SUM(C$4:C76)</f>
        <v>-8.1179000000000112E-3</v>
      </c>
      <c r="AG76" s="165">
        <f>SUM(D$4:D76)</f>
        <v>-6.1521700000000054E-2</v>
      </c>
      <c r="AH76" s="165">
        <f>SUM(E$4:E76)</f>
        <v>-0.12493829999999996</v>
      </c>
      <c r="AI76" s="165">
        <f>SUM(F$4:F76)</f>
        <v>-3.265301087946558E-2</v>
      </c>
      <c r="AJ76" s="165">
        <f>SUM(G$4:G76)</f>
        <v>-7.4071675613069321E-2</v>
      </c>
      <c r="AK76" s="165">
        <f>SUM(H$4:H76)</f>
        <v>-0.13454190000000005</v>
      </c>
      <c r="AL76" s="165">
        <f>SUM(I$4:I76)</f>
        <v>-0.21382250000000003</v>
      </c>
      <c r="AM76" s="165">
        <f>SUM(J$4:J76)</f>
        <v>-7.6350734109801394E-2</v>
      </c>
      <c r="AO76" s="127">
        <v>39844</v>
      </c>
      <c r="AP76" s="57">
        <f t="shared" si="3"/>
        <v>2.4961320450126692E-2</v>
      </c>
      <c r="AQ76" s="57">
        <f t="shared" si="4"/>
        <v>3.1052416035464082E-2</v>
      </c>
      <c r="AR76" s="57">
        <f t="shared" si="5"/>
        <v>3.0807675419594026E-2</v>
      </c>
      <c r="AS76" s="57">
        <f t="shared" si="6"/>
        <v>2.7991921644234835E-2</v>
      </c>
      <c r="AT76" s="57">
        <f t="shared" si="7"/>
        <v>2.8105410506878249E-2</v>
      </c>
      <c r="AU76" s="57">
        <f t="shared" si="8"/>
        <v>2.4722478624505117E-2</v>
      </c>
      <c r="AV76" s="57">
        <f t="shared" si="9"/>
        <v>2.4459022324287247E-2</v>
      </c>
      <c r="AW76" s="57">
        <f t="shared" si="10"/>
        <v>2.4892105549608742E-2</v>
      </c>
      <c r="AY76" s="127">
        <v>39844</v>
      </c>
      <c r="AZ76" s="32">
        <f>SUM(C$4:C76)</f>
        <v>-8.1179000000000112E-3</v>
      </c>
      <c r="BA76" s="32">
        <f>SUM(H$4:H76)</f>
        <v>-0.13454190000000005</v>
      </c>
      <c r="BB76" s="32">
        <f>SUM(I$4:I76)</f>
        <v>-0.21382250000000003</v>
      </c>
      <c r="BC76" s="32">
        <f>SUM(J$4:J76)</f>
        <v>-7.6350734109801394E-2</v>
      </c>
    </row>
    <row r="77" spans="2:55" x14ac:dyDescent="0.25">
      <c r="B77" s="3">
        <v>39872</v>
      </c>
      <c r="C77" s="14">
        <f>'Stata output'!M77</f>
        <v>-4.27506E-2</v>
      </c>
      <c r="D77" s="14">
        <f>'Stata output'!N77</f>
        <v>-4.6449200000000003E-2</v>
      </c>
      <c r="E77" s="14">
        <f>'Stata output'!O77</f>
        <v>-4.6127000000000001E-2</v>
      </c>
      <c r="F77" s="14">
        <f>'Stata output'!P77</f>
        <v>-4.450592495333603E-2</v>
      </c>
      <c r="G77" s="14">
        <f>'Stata output'!Q77</f>
        <v>-4.4359263769948837E-2</v>
      </c>
      <c r="H77" s="14">
        <f>'Stata output'!R77</f>
        <v>-6.2900999999999999E-2</v>
      </c>
      <c r="I77" s="14">
        <f>'Stata output'!S77</f>
        <v>-5.80793E-2</v>
      </c>
      <c r="J77" s="14">
        <f>'Stata output'!T77</f>
        <v>-5.8351754916531121E-2</v>
      </c>
      <c r="AE77" s="3">
        <v>39872</v>
      </c>
      <c r="AF77" s="31">
        <f>SUM(C$4:C77)</f>
        <v>-5.0868500000000011E-2</v>
      </c>
      <c r="AG77" s="31">
        <f>SUM(D$4:D77)</f>
        <v>-0.10797090000000006</v>
      </c>
      <c r="AH77" s="31">
        <f>SUM(E$4:E77)</f>
        <v>-0.17106529999999998</v>
      </c>
      <c r="AI77" s="31">
        <f>SUM(F$4:F77)</f>
        <v>-7.7158935832801617E-2</v>
      </c>
      <c r="AJ77" s="31">
        <f>SUM(G$4:G77)</f>
        <v>-0.11843093938301816</v>
      </c>
      <c r="AK77" s="31">
        <f>SUM(H$4:H77)</f>
        <v>-0.19744290000000003</v>
      </c>
      <c r="AL77" s="31">
        <f>SUM(I$4:I77)</f>
        <v>-0.27190180000000003</v>
      </c>
      <c r="AM77" s="31">
        <f>SUM(J$4:J77)</f>
        <v>-0.13470248902633253</v>
      </c>
      <c r="AO77" s="3">
        <v>39872</v>
      </c>
      <c r="AP77" s="57">
        <f t="shared" si="3"/>
        <v>2.9925514013475301E-2</v>
      </c>
      <c r="AQ77" s="57">
        <f t="shared" si="4"/>
        <v>3.18560495226844E-2</v>
      </c>
      <c r="AR77" s="57">
        <f t="shared" si="5"/>
        <v>3.1533173924276597E-2</v>
      </c>
      <c r="AS77" s="57">
        <f t="shared" si="6"/>
        <v>3.009660174926624E-2</v>
      </c>
      <c r="AT77" s="57">
        <f t="shared" si="7"/>
        <v>3.0117152605586797E-2</v>
      </c>
      <c r="AU77" s="57">
        <f t="shared" si="8"/>
        <v>2.4490584089613601E-2</v>
      </c>
      <c r="AV77" s="57">
        <f t="shared" si="9"/>
        <v>2.4870050197699018E-2</v>
      </c>
      <c r="AW77" s="57">
        <f t="shared" si="10"/>
        <v>2.4687945487005338E-2</v>
      </c>
      <c r="AY77" s="3">
        <v>39872</v>
      </c>
      <c r="AZ77" s="32">
        <f>SUM(C$4:C77)</f>
        <v>-5.0868500000000011E-2</v>
      </c>
      <c r="BA77" s="32">
        <f>SUM(H$4:H77)</f>
        <v>-0.19744290000000003</v>
      </c>
      <c r="BB77" s="32">
        <f>SUM(I$4:I77)</f>
        <v>-0.27190180000000003</v>
      </c>
      <c r="BC77" s="32">
        <f>SUM(J$4:J77)</f>
        <v>-0.13470248902633253</v>
      </c>
    </row>
    <row r="78" spans="2:55" x14ac:dyDescent="0.25">
      <c r="B78" s="127">
        <v>39903</v>
      </c>
      <c r="C78" s="129">
        <f>'Stata output'!M78</f>
        <v>1.1559E-2</v>
      </c>
      <c r="D78" s="129">
        <f>'Stata output'!N78</f>
        <v>3.5873099999999998E-2</v>
      </c>
      <c r="E78" s="129">
        <f>'Stata output'!O78</f>
        <v>3.6421700000000001E-2</v>
      </c>
      <c r="F78" s="129">
        <f>'Stata output'!P78</f>
        <v>1.6363729549554125E-2</v>
      </c>
      <c r="G78" s="129">
        <f>'Stata output'!Q78</f>
        <v>1.6476137691813265E-2</v>
      </c>
      <c r="H78" s="129">
        <f>'Stata output'!R78</f>
        <v>3.412E-4</v>
      </c>
      <c r="I78" s="129">
        <f>'Stata output'!S78</f>
        <v>6.8012000000000003E-3</v>
      </c>
      <c r="J78" s="129">
        <f>'Stata output'!T78</f>
        <v>6.0988605540281465E-3</v>
      </c>
      <c r="AE78" s="127">
        <v>39903</v>
      </c>
      <c r="AF78" s="165">
        <f>SUM(C$4:C78)</f>
        <v>-3.9309500000000011E-2</v>
      </c>
      <c r="AG78" s="165">
        <f>SUM(D$4:D78)</f>
        <v>-7.2097800000000073E-2</v>
      </c>
      <c r="AH78" s="165">
        <f>SUM(E$4:E78)</f>
        <v>-0.13464359999999997</v>
      </c>
      <c r="AI78" s="165">
        <f>SUM(F$4:F78)</f>
        <v>-6.0795206283247492E-2</v>
      </c>
      <c r="AJ78" s="165">
        <f>SUM(G$4:G78)</f>
        <v>-0.1019548016912049</v>
      </c>
      <c r="AK78" s="165">
        <f>SUM(H$4:H78)</f>
        <v>-0.19710170000000002</v>
      </c>
      <c r="AL78" s="165">
        <f>SUM(I$4:I78)</f>
        <v>-0.26510060000000002</v>
      </c>
      <c r="AM78" s="165">
        <f>SUM(J$4:J78)</f>
        <v>-0.12860362847230439</v>
      </c>
      <c r="AO78" s="127">
        <v>39903</v>
      </c>
      <c r="AP78" s="57">
        <f t="shared" si="3"/>
        <v>3.0538045767803303E-2</v>
      </c>
      <c r="AQ78" s="57">
        <f t="shared" si="4"/>
        <v>3.2404574190603552E-2</v>
      </c>
      <c r="AR78" s="57">
        <f t="shared" si="5"/>
        <v>3.2054976827766125E-2</v>
      </c>
      <c r="AS78" s="57">
        <f t="shared" si="6"/>
        <v>3.064954183282094E-2</v>
      </c>
      <c r="AT78" s="57">
        <f t="shared" si="7"/>
        <v>3.0643159506442207E-2</v>
      </c>
      <c r="AU78" s="57">
        <f t="shared" si="8"/>
        <v>2.6486706235277973E-2</v>
      </c>
      <c r="AV78" s="57">
        <f t="shared" si="9"/>
        <v>2.6371451948930771E-2</v>
      </c>
      <c r="AW78" s="57">
        <f t="shared" si="10"/>
        <v>2.6292675884834981E-2</v>
      </c>
      <c r="AY78" s="127">
        <v>39903</v>
      </c>
      <c r="AZ78" s="32">
        <f>SUM(C$4:C78)</f>
        <v>-3.9309500000000011E-2</v>
      </c>
      <c r="BA78" s="32">
        <f>SUM(H$4:H78)</f>
        <v>-0.19710170000000002</v>
      </c>
      <c r="BB78" s="32">
        <f>SUM(I$4:I78)</f>
        <v>-0.26510060000000002</v>
      </c>
      <c r="BC78" s="32">
        <f>SUM(J$4:J78)</f>
        <v>-0.12860362847230439</v>
      </c>
    </row>
    <row r="79" spans="2:55" x14ac:dyDescent="0.25">
      <c r="B79" s="3">
        <v>39933</v>
      </c>
      <c r="C79" s="14">
        <f>'Stata output'!M79</f>
        <v>4.8106500000000003E-2</v>
      </c>
      <c r="D79" s="14">
        <f>'Stata output'!N79</f>
        <v>6.5848299999999998E-2</v>
      </c>
      <c r="E79" s="14">
        <f>'Stata output'!O79</f>
        <v>6.6189600000000001E-2</v>
      </c>
      <c r="F79" s="14">
        <f>'Stata output'!P79</f>
        <v>5.5054732210300911E-2</v>
      </c>
      <c r="G79" s="14">
        <f>'Stata output'!Q79</f>
        <v>5.5181634466329128E-2</v>
      </c>
      <c r="H79" s="14">
        <f>'Stata output'!R79</f>
        <v>5.3296499999999997E-2</v>
      </c>
      <c r="I79" s="14">
        <f>'Stata output'!S79</f>
        <v>5.73988E-2</v>
      </c>
      <c r="J79" s="14">
        <f>'Stata output'!T79</f>
        <v>5.7991908430326644E-2</v>
      </c>
      <c r="AE79" s="3">
        <v>39933</v>
      </c>
      <c r="AF79" s="31">
        <f>SUM(C$4:C79)</f>
        <v>8.7969999999999923E-3</v>
      </c>
      <c r="AG79" s="31">
        <f>SUM(D$4:D79)</f>
        <v>-6.2495000000000744E-3</v>
      </c>
      <c r="AH79" s="31">
        <f>SUM(E$4:E79)</f>
        <v>-6.8453999999999973E-2</v>
      </c>
      <c r="AI79" s="31">
        <f>SUM(F$4:F79)</f>
        <v>-5.7404740729465817E-3</v>
      </c>
      <c r="AJ79" s="31">
        <f>SUM(G$4:G79)</f>
        <v>-4.6773167224875768E-2</v>
      </c>
      <c r="AK79" s="31">
        <f>SUM(H$4:H79)</f>
        <v>-0.14380520000000002</v>
      </c>
      <c r="AL79" s="31">
        <f>SUM(I$4:I79)</f>
        <v>-0.20770180000000002</v>
      </c>
      <c r="AM79" s="31">
        <f>SUM(J$4:J79)</f>
        <v>-7.0611720041977744E-2</v>
      </c>
      <c r="AO79" s="3">
        <v>39933</v>
      </c>
      <c r="AP79" s="57">
        <f t="shared" si="3"/>
        <v>3.0849937622428894E-2</v>
      </c>
      <c r="AQ79" s="57">
        <f t="shared" si="4"/>
        <v>3.3930600418101656E-2</v>
      </c>
      <c r="AR79" s="57">
        <f t="shared" si="5"/>
        <v>3.375037955504772E-2</v>
      </c>
      <c r="AS79" s="57">
        <f t="shared" si="6"/>
        <v>3.115304483264561E-2</v>
      </c>
      <c r="AT79" s="57">
        <f t="shared" si="7"/>
        <v>3.1209140161788808E-2</v>
      </c>
      <c r="AU79" s="57">
        <f t="shared" si="8"/>
        <v>2.6617589784309871E-2</v>
      </c>
      <c r="AV79" s="57">
        <f t="shared" si="9"/>
        <v>2.6663539810188232E-2</v>
      </c>
      <c r="AW79" s="57">
        <f t="shared" si="10"/>
        <v>2.656515138705837E-2</v>
      </c>
      <c r="AY79" s="3">
        <v>39933</v>
      </c>
      <c r="AZ79" s="32">
        <f>SUM(C$4:C79)</f>
        <v>8.7969999999999923E-3</v>
      </c>
      <c r="BA79" s="32">
        <f>SUM(H$4:H79)</f>
        <v>-0.14380520000000002</v>
      </c>
      <c r="BB79" s="32">
        <f>SUM(I$4:I79)</f>
        <v>-0.20770180000000002</v>
      </c>
      <c r="BC79" s="32">
        <f>SUM(J$4:J79)</f>
        <v>-7.0611720041977744E-2</v>
      </c>
    </row>
    <row r="80" spans="2:55" x14ac:dyDescent="0.25">
      <c r="B80" s="127">
        <v>39964</v>
      </c>
      <c r="C80" s="129">
        <f>'Stata output'!M80</f>
        <v>4.2003199999999997E-2</v>
      </c>
      <c r="D80" s="129">
        <f>'Stata output'!N80</f>
        <v>3.6966300000000001E-2</v>
      </c>
      <c r="E80" s="129">
        <f>'Stata output'!O80</f>
        <v>3.7861600000000002E-2</v>
      </c>
      <c r="F80" s="129">
        <f>'Stata output'!P80</f>
        <v>3.9734156115922896E-2</v>
      </c>
      <c r="G80" s="129">
        <f>'Stata output'!Q80</f>
        <v>4.0154565976837309E-2</v>
      </c>
      <c r="H80" s="129">
        <f>'Stata output'!R80</f>
        <v>4.3994000000000004E-3</v>
      </c>
      <c r="I80" s="129">
        <f>'Stata output'!S80</f>
        <v>1.9411999999999999E-2</v>
      </c>
      <c r="J80" s="129">
        <f>'Stata output'!T80</f>
        <v>6.4512571192910095E-3</v>
      </c>
      <c r="AE80" s="127">
        <v>39964</v>
      </c>
      <c r="AF80" s="165">
        <f>SUM(C$4:C80)</f>
        <v>5.080019999999999E-2</v>
      </c>
      <c r="AG80" s="165">
        <f>SUM(D$4:D80)</f>
        <v>3.0716799999999926E-2</v>
      </c>
      <c r="AH80" s="165">
        <f>SUM(E$4:E80)</f>
        <v>-3.0592399999999971E-2</v>
      </c>
      <c r="AI80" s="165">
        <f>SUM(F$4:F80)</f>
        <v>3.3993682042976314E-2</v>
      </c>
      <c r="AJ80" s="165">
        <f>SUM(G$4:G80)</f>
        <v>-6.6186012480384596E-3</v>
      </c>
      <c r="AK80" s="165">
        <f>SUM(H$4:H80)</f>
        <v>-0.13940580000000002</v>
      </c>
      <c r="AL80" s="165">
        <f>SUM(I$4:I80)</f>
        <v>-0.18828980000000001</v>
      </c>
      <c r="AM80" s="165">
        <f>SUM(J$4:J80)</f>
        <v>-6.4160462922686734E-2</v>
      </c>
      <c r="AO80" s="127">
        <v>39964</v>
      </c>
      <c r="AP80" s="57">
        <f t="shared" si="3"/>
        <v>3.3225813415029622E-2</v>
      </c>
      <c r="AQ80" s="57">
        <f t="shared" si="4"/>
        <v>3.7468784679493446E-2</v>
      </c>
      <c r="AR80" s="57">
        <f t="shared" si="5"/>
        <v>3.7567659117079696E-2</v>
      </c>
      <c r="AS80" s="57">
        <f t="shared" si="6"/>
        <v>3.4057165294796646E-2</v>
      </c>
      <c r="AT80" s="57">
        <f t="shared" si="7"/>
        <v>3.4281298132362144E-2</v>
      </c>
      <c r="AU80" s="57">
        <f t="shared" si="8"/>
        <v>2.9896112410122449E-2</v>
      </c>
      <c r="AV80" s="57">
        <f t="shared" si="9"/>
        <v>3.0532276981274857E-2</v>
      </c>
      <c r="AW80" s="57">
        <f t="shared" si="10"/>
        <v>3.0393637390372673E-2</v>
      </c>
      <c r="AY80" s="127">
        <v>39964</v>
      </c>
      <c r="AZ80" s="32">
        <f>SUM(C$4:C80)</f>
        <v>5.080019999999999E-2</v>
      </c>
      <c r="BA80" s="32">
        <f>SUM(H$4:H80)</f>
        <v>-0.13940580000000002</v>
      </c>
      <c r="BB80" s="32">
        <f>SUM(I$4:I80)</f>
        <v>-0.18828980000000001</v>
      </c>
      <c r="BC80" s="32">
        <f>SUM(J$4:J80)</f>
        <v>-6.4160462922686734E-2</v>
      </c>
    </row>
    <row r="81" spans="2:55" x14ac:dyDescent="0.25">
      <c r="B81" s="3">
        <v>39994</v>
      </c>
      <c r="C81" s="14">
        <f>'Stata output'!M81</f>
        <v>2.4999500000000001E-2</v>
      </c>
      <c r="D81" s="14">
        <f>'Stata output'!N81</f>
        <v>9.8314000000000006E-3</v>
      </c>
      <c r="E81" s="14">
        <f>'Stata output'!O81</f>
        <v>1.02933E-2</v>
      </c>
      <c r="F81" s="14">
        <f>'Stata output'!P81</f>
        <v>1.7150121788761866E-2</v>
      </c>
      <c r="G81" s="14">
        <f>'Stata output'!Q81</f>
        <v>1.738369680665397E-2</v>
      </c>
      <c r="H81" s="14">
        <f>'Stata output'!R81</f>
        <v>2.5193400000000001E-2</v>
      </c>
      <c r="I81" s="14">
        <f>'Stata output'!S81</f>
        <v>3.3221100000000003E-2</v>
      </c>
      <c r="J81" s="14">
        <f>'Stata output'!T81</f>
        <v>3.4576123218807639E-2</v>
      </c>
      <c r="AE81" s="3">
        <v>39994</v>
      </c>
      <c r="AF81" s="31">
        <f>SUM(C$4:C81)</f>
        <v>7.5799699999999998E-2</v>
      </c>
      <c r="AG81" s="31">
        <f>SUM(D$4:D81)</f>
        <v>4.0548199999999923E-2</v>
      </c>
      <c r="AH81" s="31">
        <f>SUM(E$4:E81)</f>
        <v>-2.0299099999999973E-2</v>
      </c>
      <c r="AI81" s="31">
        <f>SUM(F$4:F81)</f>
        <v>5.114380383173818E-2</v>
      </c>
      <c r="AJ81" s="31">
        <f>SUM(G$4:G81)</f>
        <v>1.076509555861551E-2</v>
      </c>
      <c r="AK81" s="31">
        <f>SUM(H$4:H81)</f>
        <v>-0.11421240000000002</v>
      </c>
      <c r="AL81" s="31">
        <f>SUM(I$4:I81)</f>
        <v>-0.1550687</v>
      </c>
      <c r="AM81" s="31">
        <f>SUM(J$4:J81)</f>
        <v>-2.9584339703879095E-2</v>
      </c>
      <c r="AO81" s="3">
        <v>39994</v>
      </c>
      <c r="AP81" s="57">
        <f t="shared" si="3"/>
        <v>3.4652670868491248E-2</v>
      </c>
      <c r="AQ81" s="57">
        <f t="shared" si="4"/>
        <v>3.8575649714080069E-2</v>
      </c>
      <c r="AR81" s="57">
        <f t="shared" si="5"/>
        <v>3.8656937288259224E-2</v>
      </c>
      <c r="AS81" s="57">
        <f t="shared" si="6"/>
        <v>3.543358708164708E-2</v>
      </c>
      <c r="AT81" s="57">
        <f t="shared" si="7"/>
        <v>3.5626426485979697E-2</v>
      </c>
      <c r="AU81" s="57">
        <f t="shared" si="8"/>
        <v>2.9932944814658198E-2</v>
      </c>
      <c r="AV81" s="57">
        <f t="shared" si="9"/>
        <v>3.0924277699356836E-2</v>
      </c>
      <c r="AW81" s="57">
        <f t="shared" si="10"/>
        <v>3.053582930585692E-2</v>
      </c>
      <c r="AY81" s="3">
        <v>39994</v>
      </c>
      <c r="AZ81" s="32">
        <f>SUM(C$4:C81)</f>
        <v>7.5799699999999998E-2</v>
      </c>
      <c r="BA81" s="32">
        <f>SUM(H$4:H81)</f>
        <v>-0.11421240000000002</v>
      </c>
      <c r="BB81" s="32">
        <f>SUM(I$4:I81)</f>
        <v>-0.1550687</v>
      </c>
      <c r="BC81" s="32">
        <f>SUM(J$4:J81)</f>
        <v>-2.9584339703879095E-2</v>
      </c>
    </row>
    <row r="82" spans="2:55" x14ac:dyDescent="0.25">
      <c r="B82" s="127">
        <v>40025</v>
      </c>
      <c r="C82" s="129">
        <f>'Stata output'!M82</f>
        <v>2.4169E-2</v>
      </c>
      <c r="D82" s="129">
        <f>'Stata output'!N82</f>
        <v>5.71435E-2</v>
      </c>
      <c r="E82" s="129">
        <f>'Stata output'!O82</f>
        <v>5.6940999999999999E-2</v>
      </c>
      <c r="F82" s="129">
        <f>'Stata output'!P82</f>
        <v>4.0899862772618513E-2</v>
      </c>
      <c r="G82" s="129">
        <f>'Stata output'!Q82</f>
        <v>4.0800250456566101E-2</v>
      </c>
      <c r="H82" s="129">
        <f>'Stata output'!R82</f>
        <v>3.4103899999999999E-2</v>
      </c>
      <c r="I82" s="129">
        <f>'Stata output'!S82</f>
        <v>2.9798399999999999E-2</v>
      </c>
      <c r="J82" s="129">
        <f>'Stata output'!T82</f>
        <v>3.3584414755193324E-2</v>
      </c>
      <c r="AE82" s="127">
        <v>40025</v>
      </c>
      <c r="AF82" s="165">
        <f>SUM(C$4:C82)</f>
        <v>9.9968699999999994E-2</v>
      </c>
      <c r="AG82" s="165">
        <f>SUM(D$4:D82)</f>
        <v>9.7691699999999923E-2</v>
      </c>
      <c r="AH82" s="165">
        <f>SUM(E$4:E82)</f>
        <v>3.6641900000000026E-2</v>
      </c>
      <c r="AI82" s="165">
        <f>SUM(F$4:F82)</f>
        <v>9.20436666043567E-2</v>
      </c>
      <c r="AJ82" s="165">
        <f>SUM(G$4:G82)</f>
        <v>5.1565346015181611E-2</v>
      </c>
      <c r="AK82" s="165">
        <f>SUM(H$4:H82)</f>
        <v>-8.0108500000000027E-2</v>
      </c>
      <c r="AL82" s="165">
        <f>SUM(I$4:I82)</f>
        <v>-0.1252703</v>
      </c>
      <c r="AM82" s="165">
        <f>SUM(J$4:J82)</f>
        <v>4.0000750513142294E-3</v>
      </c>
      <c r="AO82" s="127">
        <v>40025</v>
      </c>
      <c r="AP82" s="57">
        <f t="shared" si="3"/>
        <v>3.5194186940507743E-2</v>
      </c>
      <c r="AQ82" s="57">
        <f t="shared" si="4"/>
        <v>3.8820927828998743E-2</v>
      </c>
      <c r="AR82" s="57">
        <f t="shared" si="5"/>
        <v>3.8933813341523474E-2</v>
      </c>
      <c r="AS82" s="57">
        <f t="shared" si="6"/>
        <v>3.5922057817692997E-2</v>
      </c>
      <c r="AT82" s="57">
        <f t="shared" si="7"/>
        <v>3.6135840450062552E-2</v>
      </c>
      <c r="AU82" s="57">
        <f t="shared" si="8"/>
        <v>3.0870570696559633E-2</v>
      </c>
      <c r="AV82" s="57">
        <f t="shared" si="9"/>
        <v>3.2292349793408302E-2</v>
      </c>
      <c r="AW82" s="57">
        <f t="shared" si="10"/>
        <v>3.1960573886025453E-2</v>
      </c>
      <c r="AY82" s="127">
        <v>40025</v>
      </c>
      <c r="AZ82" s="32">
        <f>SUM(C$4:C82)</f>
        <v>9.9968699999999994E-2</v>
      </c>
      <c r="BA82" s="32">
        <f>SUM(H$4:H82)</f>
        <v>-8.0108500000000027E-2</v>
      </c>
      <c r="BB82" s="32">
        <f>SUM(I$4:I82)</f>
        <v>-0.1252703</v>
      </c>
      <c r="BC82" s="32">
        <f>SUM(J$4:J82)</f>
        <v>4.0000750513142294E-3</v>
      </c>
    </row>
    <row r="83" spans="2:55" x14ac:dyDescent="0.25">
      <c r="B83" s="3">
        <v>40056</v>
      </c>
      <c r="C83" s="14">
        <f>'Stata output'!M83</f>
        <v>1.3195699999999999E-2</v>
      </c>
      <c r="D83" s="14">
        <f>'Stata output'!N83</f>
        <v>2.9793500000000001E-2</v>
      </c>
      <c r="E83" s="14">
        <f>'Stata output'!O83</f>
        <v>2.96983E-2</v>
      </c>
      <c r="F83" s="14">
        <f>'Stata output'!P83</f>
        <v>2.2442601878055912E-2</v>
      </c>
      <c r="G83" s="14">
        <f>'Stata output'!Q83</f>
        <v>2.2390709189431715E-2</v>
      </c>
      <c r="H83" s="14">
        <f>'Stata output'!R83</f>
        <v>2.69146E-2</v>
      </c>
      <c r="I83" s="14">
        <f>'Stata output'!S83</f>
        <v>2.4874299999999998E-2</v>
      </c>
      <c r="J83" s="14">
        <f>'Stata output'!T83</f>
        <v>3.3968951243393233E-2</v>
      </c>
      <c r="AE83" s="3">
        <v>40056</v>
      </c>
      <c r="AF83" s="31">
        <f>SUM(C$4:C83)</f>
        <v>0.1131644</v>
      </c>
      <c r="AG83" s="31">
        <f>SUM(D$4:D83)</f>
        <v>0.12748519999999991</v>
      </c>
      <c r="AH83" s="31">
        <f>SUM(E$4:E83)</f>
        <v>6.634020000000003E-2</v>
      </c>
      <c r="AI83" s="31">
        <f>SUM(F$4:F83)</f>
        <v>0.11448626848241261</v>
      </c>
      <c r="AJ83" s="31">
        <f>SUM(G$4:G83)</f>
        <v>7.3956055204613319E-2</v>
      </c>
      <c r="AK83" s="31">
        <f>SUM(H$4:H83)</f>
        <v>-5.319390000000003E-2</v>
      </c>
      <c r="AL83" s="31">
        <f>SUM(I$4:I83)</f>
        <v>-0.100396</v>
      </c>
      <c r="AM83" s="31">
        <f>SUM(J$4:J83)</f>
        <v>3.7969026294707463E-2</v>
      </c>
      <c r="AO83" s="3">
        <v>40056</v>
      </c>
      <c r="AP83" s="57">
        <f t="shared" si="3"/>
        <v>3.5787562647052941E-2</v>
      </c>
      <c r="AQ83" s="57">
        <f t="shared" si="4"/>
        <v>4.1208419584151244E-2</v>
      </c>
      <c r="AR83" s="57">
        <f t="shared" si="5"/>
        <v>4.137629392710989E-2</v>
      </c>
      <c r="AS83" s="57">
        <f t="shared" si="6"/>
        <v>3.7430018792851363E-2</v>
      </c>
      <c r="AT83" s="57">
        <f t="shared" si="7"/>
        <v>3.7676892943122195E-2</v>
      </c>
      <c r="AU83" s="57">
        <f t="shared" si="8"/>
        <v>3.2176406120039865E-2</v>
      </c>
      <c r="AV83" s="57">
        <f t="shared" si="9"/>
        <v>3.3331452113251399E-2</v>
      </c>
      <c r="AW83" s="57">
        <f t="shared" si="10"/>
        <v>3.3159251380892929E-2</v>
      </c>
      <c r="AY83" s="3">
        <v>40056</v>
      </c>
      <c r="AZ83" s="32">
        <f>SUM(C$4:C83)</f>
        <v>0.1131644</v>
      </c>
      <c r="BA83" s="32">
        <f>SUM(H$4:H83)</f>
        <v>-5.319390000000003E-2</v>
      </c>
      <c r="BB83" s="32">
        <f>SUM(I$4:I83)</f>
        <v>-0.100396</v>
      </c>
      <c r="BC83" s="32">
        <f>SUM(J$4:J83)</f>
        <v>3.7969026294707463E-2</v>
      </c>
    </row>
    <row r="84" spans="2:55" x14ac:dyDescent="0.25">
      <c r="B84" s="127">
        <v>40086</v>
      </c>
      <c r="C84" s="129">
        <f>'Stata output'!M84</f>
        <v>5.0727999999999997E-3</v>
      </c>
      <c r="D84" s="129">
        <f>'Stata output'!N84</f>
        <v>3.4015299999999998E-2</v>
      </c>
      <c r="E84" s="129">
        <f>'Stata output'!O84</f>
        <v>3.4096099999999997E-2</v>
      </c>
      <c r="F84" s="129">
        <f>'Stata output'!P84</f>
        <v>2.1655027603934229E-2</v>
      </c>
      <c r="G84" s="129">
        <f>'Stata output'!Q84</f>
        <v>2.1700358352631881E-2</v>
      </c>
      <c r="H84" s="129">
        <f>'Stata output'!R84</f>
        <v>7.9910999999999992E-3</v>
      </c>
      <c r="I84" s="129">
        <f>'Stata output'!S84</f>
        <v>9.8782000000000002E-3</v>
      </c>
      <c r="J84" s="129">
        <f>'Stata output'!T84</f>
        <v>1.9686713050556137E-2</v>
      </c>
      <c r="AE84" s="127">
        <v>40086</v>
      </c>
      <c r="AF84" s="165">
        <f>SUM(C$4:C84)</f>
        <v>0.1182372</v>
      </c>
      <c r="AG84" s="165">
        <f>SUM(D$4:D84)</f>
        <v>0.16150049999999991</v>
      </c>
      <c r="AH84" s="165">
        <f>SUM(E$4:E84)</f>
        <v>0.10043630000000003</v>
      </c>
      <c r="AI84" s="165">
        <f>SUM(F$4:F84)</f>
        <v>0.13614129608634684</v>
      </c>
      <c r="AJ84" s="165">
        <f>SUM(G$4:G84)</f>
        <v>9.5656413557245204E-2</v>
      </c>
      <c r="AK84" s="165">
        <f>SUM(H$4:H84)</f>
        <v>-4.5202800000000029E-2</v>
      </c>
      <c r="AL84" s="165">
        <f>SUM(I$4:I84)</f>
        <v>-9.0517799999999995E-2</v>
      </c>
      <c r="AM84" s="165">
        <f>SUM(J$4:J84)</f>
        <v>5.76557393452636E-2</v>
      </c>
      <c r="AO84" s="127">
        <v>40086</v>
      </c>
      <c r="AP84" s="57">
        <f t="shared" si="3"/>
        <v>3.601775791345168E-2</v>
      </c>
      <c r="AQ84" s="57">
        <f t="shared" si="4"/>
        <v>4.1911218198230772E-2</v>
      </c>
      <c r="AR84" s="57">
        <f t="shared" si="5"/>
        <v>4.2113945352042034E-2</v>
      </c>
      <c r="AS84" s="57">
        <f t="shared" si="6"/>
        <v>3.795089214133833E-2</v>
      </c>
      <c r="AT84" s="57">
        <f t="shared" si="7"/>
        <v>3.8220850404877861E-2</v>
      </c>
      <c r="AU84" s="57">
        <f t="shared" si="8"/>
        <v>3.2975506841567165E-2</v>
      </c>
      <c r="AV84" s="57">
        <f t="shared" si="9"/>
        <v>3.4040625980207066E-2</v>
      </c>
      <c r="AW84" s="57">
        <f t="shared" si="10"/>
        <v>3.4220115155157743E-2</v>
      </c>
      <c r="AY84" s="127">
        <v>40086</v>
      </c>
      <c r="AZ84" s="32">
        <f>SUM(C$4:C84)</f>
        <v>0.1182372</v>
      </c>
      <c r="BA84" s="32">
        <f>SUM(H$4:H84)</f>
        <v>-4.5202800000000029E-2</v>
      </c>
      <c r="BB84" s="32">
        <f>SUM(I$4:I84)</f>
        <v>-9.0517799999999995E-2</v>
      </c>
      <c r="BC84" s="32">
        <f>SUM(J$4:J84)</f>
        <v>5.76557393452636E-2</v>
      </c>
    </row>
    <row r="85" spans="2:55" x14ac:dyDescent="0.25">
      <c r="B85" s="3">
        <v>40117</v>
      </c>
      <c r="C85" s="14">
        <f>'Stata output'!M85</f>
        <v>-2.4376700000000001E-2</v>
      </c>
      <c r="D85" s="14">
        <f>'Stata output'!N85</f>
        <v>-2.2563E-2</v>
      </c>
      <c r="E85" s="14">
        <f>'Stata output'!O85</f>
        <v>-2.2375300000000001E-2</v>
      </c>
      <c r="F85" s="14">
        <f>'Stata output'!P85</f>
        <v>-2.3281023001031822E-2</v>
      </c>
      <c r="G85" s="14">
        <f>'Stata output'!Q85</f>
        <v>-2.3174262335859536E-2</v>
      </c>
      <c r="H85" s="14">
        <f>'Stata output'!R85</f>
        <v>-1.6517199999999999E-2</v>
      </c>
      <c r="I85" s="14">
        <f>'Stata output'!S85</f>
        <v>-1.20079E-2</v>
      </c>
      <c r="J85" s="14">
        <f>'Stata output'!T85</f>
        <v>-1.0633327049311211E-2</v>
      </c>
      <c r="AE85" s="3">
        <v>40117</v>
      </c>
      <c r="AF85" s="31">
        <f>SUM(C$4:C85)</f>
        <v>9.3860499999999999E-2</v>
      </c>
      <c r="AG85" s="31">
        <f>SUM(D$4:D85)</f>
        <v>0.13893749999999991</v>
      </c>
      <c r="AH85" s="31">
        <f>SUM(E$4:E85)</f>
        <v>7.8061000000000033E-2</v>
      </c>
      <c r="AI85" s="31">
        <f>SUM(F$4:F85)</f>
        <v>0.11286027308531502</v>
      </c>
      <c r="AJ85" s="31">
        <f>SUM(G$4:G85)</f>
        <v>7.2482151221385668E-2</v>
      </c>
      <c r="AK85" s="31">
        <f>SUM(H$4:H85)</f>
        <v>-6.1720000000000025E-2</v>
      </c>
      <c r="AL85" s="31">
        <f>SUM(I$4:I85)</f>
        <v>-0.1025257</v>
      </c>
      <c r="AM85" s="31">
        <f>SUM(J$4:J85)</f>
        <v>4.7022412295952387E-2</v>
      </c>
      <c r="AO85" s="3">
        <v>40117</v>
      </c>
      <c r="AP85" s="57">
        <f t="shared" si="3"/>
        <v>3.5481782198209001E-2</v>
      </c>
      <c r="AQ85" s="57">
        <f t="shared" si="4"/>
        <v>4.2651354768675986E-2</v>
      </c>
      <c r="AR85" s="57">
        <f t="shared" si="5"/>
        <v>4.2888919680424402E-2</v>
      </c>
      <c r="AS85" s="57">
        <f t="shared" si="6"/>
        <v>3.8407709648229746E-2</v>
      </c>
      <c r="AT85" s="57">
        <f t="shared" si="7"/>
        <v>3.8594540504336174E-2</v>
      </c>
      <c r="AU85" s="57">
        <f t="shared" si="8"/>
        <v>3.3113350906833004E-2</v>
      </c>
      <c r="AV85" s="57">
        <f t="shared" si="9"/>
        <v>3.4143898576308999E-2</v>
      </c>
      <c r="AW85" s="57">
        <f t="shared" si="10"/>
        <v>3.4599692910179024E-2</v>
      </c>
      <c r="AY85" s="3">
        <v>40117</v>
      </c>
      <c r="AZ85" s="32">
        <f>SUM(C$4:C85)</f>
        <v>9.3860499999999999E-2</v>
      </c>
      <c r="BA85" s="32">
        <f>SUM(H$4:H85)</f>
        <v>-6.1720000000000025E-2</v>
      </c>
      <c r="BB85" s="32">
        <f>SUM(I$4:I85)</f>
        <v>-0.1025257</v>
      </c>
      <c r="BC85" s="32">
        <f>SUM(J$4:J85)</f>
        <v>4.7022412295952387E-2</v>
      </c>
    </row>
    <row r="86" spans="2:55" x14ac:dyDescent="0.25">
      <c r="B86" s="127">
        <v>40147</v>
      </c>
      <c r="C86" s="129">
        <f>'Stata output'!M86</f>
        <v>2.5122200000000001E-2</v>
      </c>
      <c r="D86" s="129">
        <f>'Stata output'!N86</f>
        <v>2.3574500000000002E-2</v>
      </c>
      <c r="E86" s="129">
        <f>'Stata output'!O86</f>
        <v>2.3745100000000002E-2</v>
      </c>
      <c r="F86" s="129">
        <f>'Stata output'!P86</f>
        <v>2.4099129101231392E-2</v>
      </c>
      <c r="G86" s="129">
        <f>'Stata output'!Q86</f>
        <v>2.4193835787042452E-2</v>
      </c>
      <c r="H86" s="129">
        <f>'Stata output'!R86</f>
        <v>9.6433999999999999E-3</v>
      </c>
      <c r="I86" s="129">
        <f>'Stata output'!S86</f>
        <v>1.3638900000000001E-2</v>
      </c>
      <c r="J86" s="129">
        <f>'Stata output'!T86</f>
        <v>1.1359858670670419E-2</v>
      </c>
      <c r="AE86" s="127">
        <v>40147</v>
      </c>
      <c r="AF86" s="165">
        <f>SUM(C$4:C86)</f>
        <v>0.1189827</v>
      </c>
      <c r="AG86" s="165">
        <f>SUM(D$4:D86)</f>
        <v>0.16251199999999991</v>
      </c>
      <c r="AH86" s="165">
        <f>SUM(E$4:E86)</f>
        <v>0.10180610000000004</v>
      </c>
      <c r="AI86" s="165">
        <f>SUM(F$4:F86)</f>
        <v>0.1369594021865464</v>
      </c>
      <c r="AJ86" s="165">
        <f>SUM(G$4:G86)</f>
        <v>9.6675987008428124E-2</v>
      </c>
      <c r="AK86" s="165">
        <f>SUM(H$4:H86)</f>
        <v>-5.2076600000000028E-2</v>
      </c>
      <c r="AL86" s="165">
        <f>SUM(I$4:I86)</f>
        <v>-8.8886800000000002E-2</v>
      </c>
      <c r="AM86" s="165">
        <f>SUM(J$4:J86)</f>
        <v>5.838227096662281E-2</v>
      </c>
      <c r="AO86" s="127">
        <v>40147</v>
      </c>
      <c r="AP86" s="57">
        <f t="shared" si="3"/>
        <v>3.5342495307914834E-2</v>
      </c>
      <c r="AQ86" s="57">
        <f t="shared" si="4"/>
        <v>4.2577625162107474E-2</v>
      </c>
      <c r="AR86" s="57">
        <f t="shared" si="5"/>
        <v>4.2774822425777452E-2</v>
      </c>
      <c r="AS86" s="57">
        <f t="shared" si="6"/>
        <v>3.8273307889361632E-2</v>
      </c>
      <c r="AT86" s="57">
        <f t="shared" si="7"/>
        <v>3.8423935551717338E-2</v>
      </c>
      <c r="AU86" s="57">
        <f t="shared" si="8"/>
        <v>3.3130323296824339E-2</v>
      </c>
      <c r="AV86" s="57">
        <f t="shared" si="9"/>
        <v>3.4031079246297107E-2</v>
      </c>
      <c r="AW86" s="57">
        <f t="shared" si="10"/>
        <v>3.4567211469896435E-2</v>
      </c>
      <c r="AY86" s="127">
        <v>40147</v>
      </c>
      <c r="AZ86" s="32">
        <f>SUM(C$4:C86)</f>
        <v>0.1189827</v>
      </c>
      <c r="BA86" s="32">
        <f>SUM(H$4:H86)</f>
        <v>-5.2076600000000028E-2</v>
      </c>
      <c r="BB86" s="32">
        <f>SUM(I$4:I86)</f>
        <v>-8.8886800000000002E-2</v>
      </c>
      <c r="BC86" s="32">
        <f>SUM(J$4:J86)</f>
        <v>5.838227096662281E-2</v>
      </c>
    </row>
    <row r="87" spans="2:55" x14ac:dyDescent="0.25">
      <c r="B87" s="125">
        <v>40178</v>
      </c>
      <c r="C87" s="101">
        <f>'Stata output'!M87</f>
        <v>1.6241100000000001E-2</v>
      </c>
      <c r="D87" s="101">
        <f>'Stata output'!N87</f>
        <v>2.1966699999999999E-2</v>
      </c>
      <c r="E87" s="101">
        <f>'Stata output'!O87</f>
        <v>2.1989399999999999E-2</v>
      </c>
      <c r="F87" s="101">
        <f>'Stata output'!P87</f>
        <v>1.9884860282880838E-2</v>
      </c>
      <c r="G87" s="101">
        <f>'Stata output'!Q87</f>
        <v>1.989745224484122E-2</v>
      </c>
      <c r="H87" s="101">
        <f>'Stata output'!R87</f>
        <v>3.2627900000000001E-2</v>
      </c>
      <c r="I87" s="101">
        <f>'Stata output'!S87</f>
        <v>3.3166800000000003E-2</v>
      </c>
      <c r="J87" s="101">
        <f>'Stata output'!T87</f>
        <v>3.6867432694180947E-2</v>
      </c>
      <c r="AE87" s="125">
        <v>40178</v>
      </c>
      <c r="AF87" s="166">
        <f>SUM(C$4:C87)</f>
        <v>0.13522380000000001</v>
      </c>
      <c r="AG87" s="166">
        <f>SUM(D$4:D87)</f>
        <v>0.18447869999999991</v>
      </c>
      <c r="AH87" s="166">
        <f>SUM(E$4:E87)</f>
        <v>0.12379550000000003</v>
      </c>
      <c r="AI87" s="166">
        <f>SUM(F$4:F87)</f>
        <v>0.15684426246942723</v>
      </c>
      <c r="AJ87" s="166">
        <f>SUM(G$4:G87)</f>
        <v>0.11657343925326935</v>
      </c>
      <c r="AK87" s="166">
        <f>SUM(H$4:H87)</f>
        <v>-1.9448700000000027E-2</v>
      </c>
      <c r="AL87" s="166">
        <f>SUM(I$4:I87)</f>
        <v>-5.5719999999999999E-2</v>
      </c>
      <c r="AM87" s="166">
        <f>SUM(J$4:J87)</f>
        <v>9.5249703660803764E-2</v>
      </c>
      <c r="AO87" s="125">
        <v>40178</v>
      </c>
      <c r="AP87" s="57">
        <f t="shared" si="3"/>
        <v>3.5777307297677474E-2</v>
      </c>
      <c r="AQ87" s="57">
        <f t="shared" si="4"/>
        <v>4.2897630107636205E-2</v>
      </c>
      <c r="AR87" s="57">
        <f t="shared" si="5"/>
        <v>4.3131002436311877E-2</v>
      </c>
      <c r="AS87" s="57">
        <f t="shared" si="6"/>
        <v>3.8781803751978774E-2</v>
      </c>
      <c r="AT87" s="57">
        <f t="shared" si="7"/>
        <v>3.8951692645117497E-2</v>
      </c>
      <c r="AU87" s="57">
        <f t="shared" si="8"/>
        <v>3.3306244696792081E-2</v>
      </c>
      <c r="AV87" s="57">
        <f t="shared" si="9"/>
        <v>3.4266511530051183E-2</v>
      </c>
      <c r="AW87" s="57">
        <f t="shared" si="10"/>
        <v>3.4684114711650699E-2</v>
      </c>
      <c r="AY87" s="125">
        <v>40178</v>
      </c>
      <c r="AZ87" s="32">
        <f>SUM(C$4:C87)</f>
        <v>0.13522380000000001</v>
      </c>
      <c r="BA87" s="32">
        <f>SUM(H$4:H87)</f>
        <v>-1.9448700000000027E-2</v>
      </c>
      <c r="BB87" s="32">
        <f>SUM(I$4:I87)</f>
        <v>-5.5719999999999999E-2</v>
      </c>
      <c r="BC87" s="32">
        <f>SUM(J$4:J87)</f>
        <v>9.5249703660803764E-2</v>
      </c>
    </row>
    <row r="88" spans="2:55" x14ac:dyDescent="0.25">
      <c r="B88" s="127">
        <v>40209</v>
      </c>
      <c r="C88" s="129">
        <f>'Stata output'!M88</f>
        <v>-1.05554E-2</v>
      </c>
      <c r="D88" s="129">
        <f>'Stata output'!N88</f>
        <v>-1.81551E-2</v>
      </c>
      <c r="E88" s="129">
        <f>'Stata output'!O88</f>
        <v>-1.8027999999999999E-2</v>
      </c>
      <c r="F88" s="129">
        <f>'Stata output'!P88</f>
        <v>-1.4676816300963706E-2</v>
      </c>
      <c r="G88" s="129">
        <f>'Stata output'!Q88</f>
        <v>-1.4606290345465291E-2</v>
      </c>
      <c r="H88" s="129">
        <f>'Stata output'!R88</f>
        <v>-1.00156E-2</v>
      </c>
      <c r="I88" s="129">
        <f>'Stata output'!S88</f>
        <v>-6.8237999999999997E-3</v>
      </c>
      <c r="J88" s="129">
        <f>'Stata output'!T88</f>
        <v>1.5961993346470566E-3</v>
      </c>
      <c r="AE88" s="127">
        <v>40209</v>
      </c>
      <c r="AF88" s="165">
        <f>SUM(C$4:C88)</f>
        <v>0.12466840000000001</v>
      </c>
      <c r="AG88" s="165">
        <f>SUM(D$4:D88)</f>
        <v>0.1663235999999999</v>
      </c>
      <c r="AH88" s="165">
        <f>SUM(E$4:E88)</f>
        <v>0.10576750000000003</v>
      </c>
      <c r="AI88" s="165">
        <f>SUM(F$4:F88)</f>
        <v>0.14216744616846352</v>
      </c>
      <c r="AJ88" s="165">
        <f>SUM(G$4:G88)</f>
        <v>0.10196714890780406</v>
      </c>
      <c r="AK88" s="165">
        <f>SUM(H$4:H88)</f>
        <v>-2.9464300000000027E-2</v>
      </c>
      <c r="AL88" s="165">
        <f>SUM(I$4:I88)</f>
        <v>-6.2543799999999997E-2</v>
      </c>
      <c r="AM88" s="165">
        <f>SUM(J$4:J88)</f>
        <v>9.6845902995450817E-2</v>
      </c>
      <c r="AO88" s="127">
        <v>40209</v>
      </c>
      <c r="AP88" s="57">
        <f t="shared" si="3"/>
        <v>3.5382871143934076E-2</v>
      </c>
      <c r="AQ88" s="57">
        <f t="shared" si="4"/>
        <v>4.3178885774096176E-2</v>
      </c>
      <c r="AR88" s="57">
        <f t="shared" si="5"/>
        <v>4.3343343685597308E-2</v>
      </c>
      <c r="AS88" s="57">
        <f t="shared" si="6"/>
        <v>3.9032794933996647E-2</v>
      </c>
      <c r="AT88" s="57">
        <f t="shared" si="7"/>
        <v>3.9136489865336188E-2</v>
      </c>
      <c r="AU88" s="57">
        <f t="shared" si="8"/>
        <v>3.4199759321218555E-2</v>
      </c>
      <c r="AV88" s="57">
        <f t="shared" si="9"/>
        <v>3.5038414009852061E-2</v>
      </c>
      <c r="AW88" s="57">
        <f t="shared" si="10"/>
        <v>3.5597200002944307E-2</v>
      </c>
      <c r="AY88" s="127">
        <v>40209</v>
      </c>
      <c r="AZ88" s="32">
        <f>SUM(C$4:C88)</f>
        <v>0.12466840000000001</v>
      </c>
      <c r="BA88" s="32">
        <f>SUM(H$4:H88)</f>
        <v>-2.9464300000000027E-2</v>
      </c>
      <c r="BB88" s="32">
        <f>SUM(I$4:I88)</f>
        <v>-6.2543799999999997E-2</v>
      </c>
      <c r="BC88" s="32">
        <f>SUM(J$4:J88)</f>
        <v>9.6845902995450817E-2</v>
      </c>
    </row>
    <row r="89" spans="2:55" x14ac:dyDescent="0.25">
      <c r="B89" s="3">
        <v>40237</v>
      </c>
      <c r="C89" s="14">
        <f>'Stata output'!M89</f>
        <v>-5.5360000000000001E-4</v>
      </c>
      <c r="D89" s="14">
        <f>'Stata output'!N89</f>
        <v>1.40491E-2</v>
      </c>
      <c r="E89" s="14">
        <f>'Stata output'!O89</f>
        <v>1.4231799999999999E-2</v>
      </c>
      <c r="F89" s="14">
        <f>'Stata output'!P89</f>
        <v>7.7539029878182387E-3</v>
      </c>
      <c r="G89" s="14">
        <f>'Stata output'!Q89</f>
        <v>7.8523732114923993E-3</v>
      </c>
      <c r="H89" s="14">
        <f>'Stata output'!R89</f>
        <v>-9.6144000000000004E-3</v>
      </c>
      <c r="I89" s="14">
        <f>'Stata output'!S89</f>
        <v>-5.4339999999999996E-3</v>
      </c>
      <c r="J89" s="14">
        <f>'Stata output'!T89</f>
        <v>2.3661094336182393E-3</v>
      </c>
      <c r="AE89" s="3">
        <v>40237</v>
      </c>
      <c r="AF89" s="31">
        <f>SUM(C$4:C89)</f>
        <v>0.12411480000000001</v>
      </c>
      <c r="AG89" s="31">
        <f>SUM(D$4:D89)</f>
        <v>0.18037269999999991</v>
      </c>
      <c r="AH89" s="31">
        <f>SUM(E$4:E89)</f>
        <v>0.11999930000000003</v>
      </c>
      <c r="AI89" s="31">
        <f>SUM(F$4:F89)</f>
        <v>0.14992134915628177</v>
      </c>
      <c r="AJ89" s="31">
        <f>SUM(G$4:G89)</f>
        <v>0.10981952211929646</v>
      </c>
      <c r="AK89" s="31">
        <f>SUM(H$4:H89)</f>
        <v>-3.9078700000000029E-2</v>
      </c>
      <c r="AL89" s="31">
        <f>SUM(I$4:I89)</f>
        <v>-6.7977799999999991E-2</v>
      </c>
      <c r="AM89" s="31">
        <f>SUM(J$4:J89)</f>
        <v>9.921201242906906E-2</v>
      </c>
      <c r="AO89" s="3">
        <v>40237</v>
      </c>
      <c r="AP89" s="57">
        <f t="shared" si="3"/>
        <v>3.497016875630949E-2</v>
      </c>
      <c r="AQ89" s="57">
        <f t="shared" si="4"/>
        <v>4.2764770951358493E-2</v>
      </c>
      <c r="AR89" s="57">
        <f t="shared" si="5"/>
        <v>4.2918095777952324E-2</v>
      </c>
      <c r="AS89" s="57">
        <f t="shared" si="6"/>
        <v>3.8575961388637947E-2</v>
      </c>
      <c r="AT89" s="57">
        <f t="shared" si="7"/>
        <v>3.8676121442056552E-2</v>
      </c>
      <c r="AU89" s="57">
        <f t="shared" si="8"/>
        <v>3.3955824214135732E-2</v>
      </c>
      <c r="AV89" s="57">
        <f t="shared" si="9"/>
        <v>3.4820354996900088E-2</v>
      </c>
      <c r="AW89" s="57">
        <f t="shared" si="10"/>
        <v>3.5371223303868875E-2</v>
      </c>
      <c r="AY89" s="3">
        <v>40237</v>
      </c>
      <c r="AZ89" s="32">
        <f>SUM(C$4:C89)</f>
        <v>0.12411480000000001</v>
      </c>
      <c r="BA89" s="32">
        <f>SUM(H$4:H89)</f>
        <v>-3.9078700000000029E-2</v>
      </c>
      <c r="BB89" s="32">
        <f>SUM(I$4:I89)</f>
        <v>-6.7977799999999991E-2</v>
      </c>
      <c r="BC89" s="32">
        <f>SUM(J$4:J89)</f>
        <v>9.921201242906906E-2</v>
      </c>
    </row>
    <row r="90" spans="2:55" x14ac:dyDescent="0.25">
      <c r="B90" s="127">
        <v>40268</v>
      </c>
      <c r="C90" s="129">
        <f>'Stata output'!M90</f>
        <v>4.4472699999999997E-2</v>
      </c>
      <c r="D90" s="129">
        <f>'Stata output'!N90</f>
        <v>4.4581799999999998E-2</v>
      </c>
      <c r="E90" s="129">
        <f>'Stata output'!O90</f>
        <v>4.5056800000000001E-2</v>
      </c>
      <c r="F90" s="129">
        <f>'Stata output'!P90</f>
        <v>4.4589268203463449E-2</v>
      </c>
      <c r="G90" s="129">
        <f>'Stata output'!Q90</f>
        <v>4.4843750591783374E-2</v>
      </c>
      <c r="H90" s="129">
        <f>'Stata output'!R90</f>
        <v>3.1881899999999998E-2</v>
      </c>
      <c r="I90" s="129">
        <f>'Stata output'!S90</f>
        <v>4.24789E-2</v>
      </c>
      <c r="J90" s="129">
        <f>'Stata output'!T90</f>
        <v>3.7168108767291652E-2</v>
      </c>
      <c r="AE90" s="127">
        <v>40268</v>
      </c>
      <c r="AF90" s="165">
        <f>SUM(C$4:C90)</f>
        <v>0.1685875</v>
      </c>
      <c r="AG90" s="165">
        <f>SUM(D$4:D90)</f>
        <v>0.22495449999999992</v>
      </c>
      <c r="AH90" s="165">
        <f>SUM(E$4:E90)</f>
        <v>0.16505610000000004</v>
      </c>
      <c r="AI90" s="165">
        <f>SUM(F$4:F90)</f>
        <v>0.19451061735974523</v>
      </c>
      <c r="AJ90" s="165">
        <f>SUM(G$4:G90)</f>
        <v>0.15466327271107982</v>
      </c>
      <c r="AK90" s="165">
        <f>SUM(H$4:H90)</f>
        <v>-7.196800000000031E-3</v>
      </c>
      <c r="AL90" s="165">
        <f>SUM(I$4:I90)</f>
        <v>-2.5498899999999991E-2</v>
      </c>
      <c r="AM90" s="165">
        <f>SUM(J$4:J90)</f>
        <v>0.13638012119636073</v>
      </c>
      <c r="AO90" s="127">
        <v>40268</v>
      </c>
      <c r="AP90" s="57">
        <f t="shared" si="3"/>
        <v>3.4258398406113659E-2</v>
      </c>
      <c r="AQ90" s="57">
        <f t="shared" si="4"/>
        <v>4.2836064422428509E-2</v>
      </c>
      <c r="AR90" s="57">
        <f t="shared" si="5"/>
        <v>4.2991073684417999E-2</v>
      </c>
      <c r="AS90" s="57">
        <f t="shared" si="6"/>
        <v>3.8505843779384451E-2</v>
      </c>
      <c r="AT90" s="57">
        <f t="shared" si="7"/>
        <v>3.8607485972212668E-2</v>
      </c>
      <c r="AU90" s="57">
        <f t="shared" si="8"/>
        <v>3.3974755748393919E-2</v>
      </c>
      <c r="AV90" s="57">
        <f t="shared" si="9"/>
        <v>3.482301763020345E-2</v>
      </c>
      <c r="AW90" s="57">
        <f t="shared" si="10"/>
        <v>3.5380123556683331E-2</v>
      </c>
      <c r="AY90" s="127">
        <v>40268</v>
      </c>
      <c r="AZ90" s="32">
        <f>SUM(C$4:C90)</f>
        <v>0.1685875</v>
      </c>
      <c r="BA90" s="32">
        <f>SUM(H$4:H90)</f>
        <v>-7.196800000000031E-3</v>
      </c>
      <c r="BB90" s="32">
        <f>SUM(I$4:I90)</f>
        <v>-2.5498899999999991E-2</v>
      </c>
      <c r="BC90" s="32">
        <f>SUM(J$4:J90)</f>
        <v>0.13638012119636073</v>
      </c>
    </row>
    <row r="91" spans="2:55" x14ac:dyDescent="0.25">
      <c r="B91" s="3">
        <v>40298</v>
      </c>
      <c r="C91" s="14">
        <f>'Stata output'!M91</f>
        <v>-7.0864999999999999E-3</v>
      </c>
      <c r="D91" s="14">
        <f>'Stata output'!N91</f>
        <v>4.1589000000000001E-3</v>
      </c>
      <c r="E91" s="14">
        <f>'Stata output'!O91</f>
        <v>4.2062999999999996E-3</v>
      </c>
      <c r="F91" s="14">
        <f>'Stata output'!P91</f>
        <v>-4.2729302336633017E-4</v>
      </c>
      <c r="G91" s="14">
        <f>'Stata output'!Q91</f>
        <v>-4.0056490980697277E-4</v>
      </c>
      <c r="H91" s="14">
        <f>'Stata output'!R91</f>
        <v>2.2919999999999999E-4</v>
      </c>
      <c r="I91" s="14">
        <f>'Stata output'!S91</f>
        <v>1.3021E-3</v>
      </c>
      <c r="J91" s="14">
        <f>'Stata output'!T91</f>
        <v>7.288611831897886E-3</v>
      </c>
      <c r="AE91" s="3">
        <v>40298</v>
      </c>
      <c r="AF91" s="31">
        <f>SUM(C$4:C91)</f>
        <v>0.16150100000000001</v>
      </c>
      <c r="AG91" s="31">
        <f>SUM(D$4:D91)</f>
        <v>0.22911339999999991</v>
      </c>
      <c r="AH91" s="31">
        <f>SUM(E$4:E91)</f>
        <v>0.16926240000000004</v>
      </c>
      <c r="AI91" s="31">
        <f>SUM(F$4:F91)</f>
        <v>0.1940833243363789</v>
      </c>
      <c r="AJ91" s="31">
        <f>SUM(G$4:G91)</f>
        <v>0.15426270780127285</v>
      </c>
      <c r="AK91" s="31">
        <f>SUM(H$4:H91)</f>
        <v>-6.9676000000000312E-3</v>
      </c>
      <c r="AL91" s="31">
        <f>SUM(I$4:I91)</f>
        <v>-2.4196799999999991E-2</v>
      </c>
      <c r="AM91" s="31">
        <f>SUM(J$4:J91)</f>
        <v>0.14366873302825861</v>
      </c>
      <c r="AO91" s="3">
        <v>40298</v>
      </c>
      <c r="AP91" s="57">
        <f t="shared" si="3"/>
        <v>3.4849853028841943E-2</v>
      </c>
      <c r="AQ91" s="57">
        <f t="shared" si="4"/>
        <v>4.3511488677462101E-2</v>
      </c>
      <c r="AR91" s="57">
        <f t="shared" si="5"/>
        <v>4.3669000248070876E-2</v>
      </c>
      <c r="AS91" s="57">
        <f t="shared" si="6"/>
        <v>3.927031123827688E-2</v>
      </c>
      <c r="AT91" s="57">
        <f t="shared" si="7"/>
        <v>3.9370982459441699E-2</v>
      </c>
      <c r="AU91" s="57">
        <f t="shared" si="8"/>
        <v>3.4689440768588237E-2</v>
      </c>
      <c r="AV91" s="57">
        <f t="shared" si="9"/>
        <v>3.5868663251169504E-2</v>
      </c>
      <c r="AW91" s="57">
        <f t="shared" si="10"/>
        <v>3.6119377195427883E-2</v>
      </c>
      <c r="AY91" s="3">
        <v>40298</v>
      </c>
      <c r="AZ91" s="32">
        <f>SUM(C$4:C91)</f>
        <v>0.16150100000000001</v>
      </c>
      <c r="BA91" s="32">
        <f>SUM(H$4:H91)</f>
        <v>-6.9676000000000312E-3</v>
      </c>
      <c r="BB91" s="32">
        <f>SUM(I$4:I91)</f>
        <v>-2.4196799999999991E-2</v>
      </c>
      <c r="BC91" s="32">
        <f>SUM(J$4:J91)</f>
        <v>0.14366873302825861</v>
      </c>
    </row>
    <row r="92" spans="2:55" x14ac:dyDescent="0.25">
      <c r="B92" s="127">
        <v>40329</v>
      </c>
      <c r="C92" s="129">
        <f>'Stata output'!M92</f>
        <v>1.0280600000000001E-2</v>
      </c>
      <c r="D92" s="129">
        <f>'Stata output'!N92</f>
        <v>-3.2816199999999997E-2</v>
      </c>
      <c r="E92" s="129">
        <f>'Stata output'!O92</f>
        <v>-3.2765099999999998E-2</v>
      </c>
      <c r="F92" s="129">
        <f>'Stata output'!P92</f>
        <v>-1.4847356757347581E-2</v>
      </c>
      <c r="G92" s="129">
        <f>'Stata output'!Q92</f>
        <v>-1.4817955107003638E-2</v>
      </c>
      <c r="H92" s="129">
        <f>'Stata output'!R92</f>
        <v>-4.9161999999999999E-3</v>
      </c>
      <c r="I92" s="129">
        <f>'Stata output'!S92</f>
        <v>-3.8398999999999998E-3</v>
      </c>
      <c r="J92" s="129">
        <f>'Stata output'!T92</f>
        <v>-1.1191927077535344E-3</v>
      </c>
      <c r="AE92" s="127">
        <v>40329</v>
      </c>
      <c r="AF92" s="165">
        <f>SUM(C$4:C92)</f>
        <v>0.17178160000000001</v>
      </c>
      <c r="AG92" s="165">
        <f>SUM(D$4:D92)</f>
        <v>0.19629719999999992</v>
      </c>
      <c r="AH92" s="165">
        <f>SUM(E$4:E92)</f>
        <v>0.13649730000000004</v>
      </c>
      <c r="AI92" s="165">
        <f>SUM(F$4:F92)</f>
        <v>0.17923596757903132</v>
      </c>
      <c r="AJ92" s="165">
        <f>SUM(G$4:G92)</f>
        <v>0.1394447526942692</v>
      </c>
      <c r="AK92" s="165">
        <f>SUM(H$4:H92)</f>
        <v>-1.1883800000000031E-2</v>
      </c>
      <c r="AL92" s="165">
        <f>SUM(I$4:I92)</f>
        <v>-2.8036699999999991E-2</v>
      </c>
      <c r="AM92" s="165">
        <f>SUM(J$4:J92)</f>
        <v>0.14254954032050507</v>
      </c>
      <c r="AO92" s="127">
        <v>40329</v>
      </c>
      <c r="AP92" s="57">
        <f t="shared" si="3"/>
        <v>3.4736511239800025E-2</v>
      </c>
      <c r="AQ92" s="57">
        <f t="shared" si="4"/>
        <v>4.316402936437054E-2</v>
      </c>
      <c r="AR92" s="57">
        <f t="shared" si="5"/>
        <v>4.3315942036792461E-2</v>
      </c>
      <c r="AS92" s="57">
        <f t="shared" si="6"/>
        <v>3.8899809965639263E-2</v>
      </c>
      <c r="AT92" s="57">
        <f t="shared" si="7"/>
        <v>3.899500999833759E-2</v>
      </c>
      <c r="AU92" s="57">
        <f t="shared" si="8"/>
        <v>3.4689176208984429E-2</v>
      </c>
      <c r="AV92" s="57">
        <f t="shared" si="9"/>
        <v>3.5860298463430341E-2</v>
      </c>
      <c r="AW92" s="57">
        <f t="shared" si="10"/>
        <v>3.6144017309629253E-2</v>
      </c>
      <c r="AY92" s="127">
        <v>40329</v>
      </c>
      <c r="AZ92" s="32">
        <f>SUM(C$4:C92)</f>
        <v>0.17178160000000001</v>
      </c>
      <c r="BA92" s="32">
        <f>SUM(H$4:H92)</f>
        <v>-1.1883800000000031E-2</v>
      </c>
      <c r="BB92" s="32">
        <f>SUM(I$4:I92)</f>
        <v>-2.8036699999999991E-2</v>
      </c>
      <c r="BC92" s="32">
        <f>SUM(J$4:J92)</f>
        <v>0.14254954032050507</v>
      </c>
    </row>
    <row r="93" spans="2:55" x14ac:dyDescent="0.25">
      <c r="B93" s="3">
        <v>40359</v>
      </c>
      <c r="C93" s="14">
        <f>'Stata output'!M93</f>
        <v>-1.0888500000000001E-2</v>
      </c>
      <c r="D93" s="14">
        <f>'Stata output'!N93</f>
        <v>-2.08191E-2</v>
      </c>
      <c r="E93" s="14">
        <f>'Stata output'!O93</f>
        <v>-2.0791199999999999E-2</v>
      </c>
      <c r="F93" s="14">
        <f>'Stata output'!P93</f>
        <v>-1.5977717788819207E-2</v>
      </c>
      <c r="G93" s="14">
        <f>'Stata output'!Q93</f>
        <v>-1.5963415629934641E-2</v>
      </c>
      <c r="H93" s="14">
        <f>'Stata output'!R93</f>
        <v>1.9571999999999999E-2</v>
      </c>
      <c r="I93" s="14">
        <f>'Stata output'!S93</f>
        <v>2.0158300000000001E-2</v>
      </c>
      <c r="J93" s="14">
        <f>'Stata output'!T93</f>
        <v>2.6627110158716986E-2</v>
      </c>
      <c r="AE93" s="3">
        <v>40359</v>
      </c>
      <c r="AF93" s="31">
        <f>SUM(C$4:C93)</f>
        <v>0.16089310000000001</v>
      </c>
      <c r="AG93" s="31">
        <f>SUM(D$4:D93)</f>
        <v>0.17547809999999991</v>
      </c>
      <c r="AH93" s="31">
        <f>SUM(E$4:E93)</f>
        <v>0.11570610000000005</v>
      </c>
      <c r="AI93" s="31">
        <f>SUM(F$4:F93)</f>
        <v>0.16325824979021211</v>
      </c>
      <c r="AJ93" s="31">
        <f>SUM(G$4:G93)</f>
        <v>0.12348133706433456</v>
      </c>
      <c r="AK93" s="31">
        <f>SUM(H$4:H93)</f>
        <v>7.688199999999968E-3</v>
      </c>
      <c r="AL93" s="31">
        <f>SUM(I$4:I93)</f>
        <v>-7.8783999999999903E-3</v>
      </c>
      <c r="AM93" s="31">
        <f>SUM(J$4:J93)</f>
        <v>0.16917665047922206</v>
      </c>
      <c r="AO93" s="3">
        <v>40359</v>
      </c>
      <c r="AP93" s="57">
        <f t="shared" ref="AP93:AP156" si="11">_xlfn.STDEV.S(C69:C92)</f>
        <v>3.4777287714745447E-2</v>
      </c>
      <c r="AQ93" s="57">
        <f t="shared" ref="AQ93:AQ156" si="12">_xlfn.STDEV.S(D69:D92)</f>
        <v>4.3695388525658435E-2</v>
      </c>
      <c r="AR93" s="57">
        <f t="shared" ref="AR93:AR156" si="13">_xlfn.STDEV.S(E69:E92)</f>
        <v>4.3846395437374917E-2</v>
      </c>
      <c r="AS93" s="57">
        <f t="shared" ref="AS93:AS156" si="14">_xlfn.STDEV.S(F69:F92)</f>
        <v>3.9005820290150671E-2</v>
      </c>
      <c r="AT93" s="57">
        <f t="shared" ref="AT93:AT156" si="15">_xlfn.STDEV.S(G69:G92)</f>
        <v>3.9100727645805584E-2</v>
      </c>
      <c r="AU93" s="57">
        <f t="shared" ref="AU93:AU156" si="16">_xlfn.STDEV.S(H69:H92)</f>
        <v>3.4670943247346278E-2</v>
      </c>
      <c r="AV93" s="57">
        <f t="shared" ref="AV93:AV156" si="17">_xlfn.STDEV.S(I69:I92)</f>
        <v>3.5846419941887434E-2</v>
      </c>
      <c r="AW93" s="57">
        <f t="shared" ref="AW93:AW156" si="18">_xlfn.STDEV.S(J69:J92)</f>
        <v>3.6105243455257625E-2</v>
      </c>
      <c r="AY93" s="3">
        <v>40359</v>
      </c>
      <c r="AZ93" s="32">
        <f>SUM(C$4:C93)</f>
        <v>0.16089310000000001</v>
      </c>
      <c r="BA93" s="32">
        <f>SUM(H$4:H93)</f>
        <v>7.688199999999968E-3</v>
      </c>
      <c r="BB93" s="32">
        <f>SUM(I$4:I93)</f>
        <v>-7.8783999999999903E-3</v>
      </c>
      <c r="BC93" s="32">
        <f>SUM(J$4:J93)</f>
        <v>0.16917665047922206</v>
      </c>
    </row>
    <row r="94" spans="2:55" x14ac:dyDescent="0.25">
      <c r="B94" s="127">
        <v>40390</v>
      </c>
      <c r="C94" s="129">
        <f>'Stata output'!M94</f>
        <v>1.2855E-3</v>
      </c>
      <c r="D94" s="129">
        <f>'Stata output'!N94</f>
        <v>3.0256600000000002E-2</v>
      </c>
      <c r="E94" s="129">
        <f>'Stata output'!O94</f>
        <v>3.0363100000000001E-2</v>
      </c>
      <c r="F94" s="129">
        <f>'Stata output'!P94</f>
        <v>1.5221486121624281E-2</v>
      </c>
      <c r="G94" s="129">
        <f>'Stata output'!Q94</f>
        <v>1.5272523405456366E-2</v>
      </c>
      <c r="H94" s="129">
        <f>'Stata output'!R94</f>
        <v>3.9214000000000002E-3</v>
      </c>
      <c r="I94" s="129">
        <f>'Stata output'!S94</f>
        <v>6.2509999999999996E-3</v>
      </c>
      <c r="J94" s="129">
        <f>'Stata output'!T94</f>
        <v>4.4519394559374894E-3</v>
      </c>
      <c r="AE94" s="127">
        <v>40390</v>
      </c>
      <c r="AF94" s="165">
        <f>SUM(C$4:C94)</f>
        <v>0.16217860000000001</v>
      </c>
      <c r="AG94" s="165">
        <f>SUM(D$4:D94)</f>
        <v>0.20573469999999991</v>
      </c>
      <c r="AH94" s="165">
        <f>SUM(E$4:E94)</f>
        <v>0.14606920000000004</v>
      </c>
      <c r="AI94" s="165">
        <f>SUM(F$4:F94)</f>
        <v>0.17847973591183638</v>
      </c>
      <c r="AJ94" s="165">
        <f>SUM(G$4:G94)</f>
        <v>0.13875386046979094</v>
      </c>
      <c r="AK94" s="165">
        <f>SUM(H$4:H94)</f>
        <v>1.1609599999999968E-2</v>
      </c>
      <c r="AL94" s="165">
        <f>SUM(I$4:I94)</f>
        <v>-1.6273999999999907E-3</v>
      </c>
      <c r="AM94" s="165">
        <f>SUM(J$4:J94)</f>
        <v>0.17362858993515956</v>
      </c>
      <c r="AO94" s="127">
        <v>40390</v>
      </c>
      <c r="AP94" s="57">
        <f t="shared" si="11"/>
        <v>3.2951872195017072E-2</v>
      </c>
      <c r="AQ94" s="57">
        <f t="shared" si="12"/>
        <v>4.2504723513319034E-2</v>
      </c>
      <c r="AR94" s="57">
        <f t="shared" si="13"/>
        <v>4.2657435984196197E-2</v>
      </c>
      <c r="AS94" s="57">
        <f t="shared" si="14"/>
        <v>3.7568672086105745E-2</v>
      </c>
      <c r="AT94" s="57">
        <f t="shared" si="15"/>
        <v>3.7666404763508708E-2</v>
      </c>
      <c r="AU94" s="57">
        <f t="shared" si="16"/>
        <v>3.3734225112722976E-2</v>
      </c>
      <c r="AV94" s="57">
        <f t="shared" si="17"/>
        <v>3.4838424115572503E-2</v>
      </c>
      <c r="AW94" s="57">
        <f t="shared" si="18"/>
        <v>3.5213234070602832E-2</v>
      </c>
      <c r="AY94" s="127">
        <v>40390</v>
      </c>
      <c r="AZ94" s="32">
        <f>SUM(C$4:C94)</f>
        <v>0.16217860000000001</v>
      </c>
      <c r="BA94" s="32">
        <f>SUM(H$4:H94)</f>
        <v>1.1609599999999968E-2</v>
      </c>
      <c r="BB94" s="32">
        <f>SUM(I$4:I94)</f>
        <v>-1.6273999999999907E-3</v>
      </c>
      <c r="BC94" s="32">
        <f>SUM(J$4:J94)</f>
        <v>0.17362858993515956</v>
      </c>
    </row>
    <row r="95" spans="2:55" x14ac:dyDescent="0.25">
      <c r="B95" s="3">
        <v>40421</v>
      </c>
      <c r="C95" s="14">
        <f>'Stata output'!M95</f>
        <v>1.52944E-2</v>
      </c>
      <c r="D95" s="14">
        <f>'Stata output'!N95</f>
        <v>-4.0406000000000001E-3</v>
      </c>
      <c r="E95" s="14">
        <f>'Stata output'!O95</f>
        <v>-3.6925E-3</v>
      </c>
      <c r="F95" s="14">
        <f>'Stata output'!P95</f>
        <v>5.7880526876693383E-3</v>
      </c>
      <c r="G95" s="14">
        <f>'Stata output'!Q95</f>
        <v>5.9580064797421194E-3</v>
      </c>
      <c r="H95" s="14">
        <f>'Stata output'!R95</f>
        <v>2.01993E-2</v>
      </c>
      <c r="I95" s="14">
        <f>'Stata output'!S95</f>
        <v>2.7858600000000001E-2</v>
      </c>
      <c r="J95" s="14">
        <f>'Stata output'!T95</f>
        <v>3.343239307584045E-2</v>
      </c>
      <c r="AE95" s="3">
        <v>40421</v>
      </c>
      <c r="AF95" s="31">
        <f>SUM(C$4:C95)</f>
        <v>0.17747299999999999</v>
      </c>
      <c r="AG95" s="31">
        <f>SUM(D$4:D95)</f>
        <v>0.2016940999999999</v>
      </c>
      <c r="AH95" s="31">
        <f>SUM(E$4:E95)</f>
        <v>0.14237670000000005</v>
      </c>
      <c r="AI95" s="31">
        <f>SUM(F$4:F95)</f>
        <v>0.18426778859950571</v>
      </c>
      <c r="AJ95" s="31">
        <f>SUM(G$4:G95)</f>
        <v>0.14471186694953306</v>
      </c>
      <c r="AK95" s="31">
        <f>SUM(H$4:H95)</f>
        <v>3.1808899999999966E-2</v>
      </c>
      <c r="AL95" s="31">
        <f>SUM(I$4:I95)</f>
        <v>2.623120000000001E-2</v>
      </c>
      <c r="AM95" s="31">
        <f>SUM(J$4:J95)</f>
        <v>0.20706098301100001</v>
      </c>
      <c r="AO95" s="3">
        <v>40421</v>
      </c>
      <c r="AP95" s="57">
        <f t="shared" si="11"/>
        <v>3.281167531740356E-2</v>
      </c>
      <c r="AQ95" s="57">
        <f t="shared" si="12"/>
        <v>4.2856037136643786E-2</v>
      </c>
      <c r="AR95" s="57">
        <f t="shared" si="13"/>
        <v>4.3006322687280947E-2</v>
      </c>
      <c r="AS95" s="57">
        <f t="shared" si="14"/>
        <v>3.7612597747001132E-2</v>
      </c>
      <c r="AT95" s="57">
        <f t="shared" si="15"/>
        <v>3.7709487068502349E-2</v>
      </c>
      <c r="AU95" s="57">
        <f t="shared" si="16"/>
        <v>3.3358323347734531E-2</v>
      </c>
      <c r="AV95" s="57">
        <f t="shared" si="17"/>
        <v>3.440944378686013E-2</v>
      </c>
      <c r="AW95" s="57">
        <f t="shared" si="18"/>
        <v>3.4680050684282551E-2</v>
      </c>
      <c r="AY95" s="3">
        <v>40421</v>
      </c>
      <c r="AZ95" s="32">
        <f>SUM(C$4:C95)</f>
        <v>0.17747299999999999</v>
      </c>
      <c r="BA95" s="32">
        <f>SUM(H$4:H95)</f>
        <v>3.1808899999999966E-2</v>
      </c>
      <c r="BB95" s="32">
        <f>SUM(I$4:I95)</f>
        <v>2.623120000000001E-2</v>
      </c>
      <c r="BC95" s="32">
        <f>SUM(J$4:J95)</f>
        <v>0.20706098301100001</v>
      </c>
    </row>
    <row r="96" spans="2:55" x14ac:dyDescent="0.25">
      <c r="B96" s="127">
        <v>40451</v>
      </c>
      <c r="C96" s="129">
        <f>'Stata output'!M96</f>
        <v>8.5930000000000002E-4</v>
      </c>
      <c r="D96" s="129">
        <f>'Stata output'!N96</f>
        <v>3.3784300000000003E-2</v>
      </c>
      <c r="E96" s="129">
        <f>'Stata output'!O96</f>
        <v>3.40069E-2</v>
      </c>
      <c r="F96" s="129">
        <f>'Stata output'!P96</f>
        <v>1.6206736320050555E-2</v>
      </c>
      <c r="G96" s="129">
        <f>'Stata output'!Q96</f>
        <v>1.631059424685441E-2</v>
      </c>
      <c r="H96" s="129">
        <f>'Stata output'!R96</f>
        <v>-6.1142999999999996E-3</v>
      </c>
      <c r="I96" s="129">
        <f>'Stata output'!S96</f>
        <v>-5.8029999999999996E-4</v>
      </c>
      <c r="J96" s="129">
        <f>'Stata output'!T96</f>
        <v>-3.7480460325708537E-3</v>
      </c>
      <c r="AE96" s="127">
        <v>40451</v>
      </c>
      <c r="AF96" s="165">
        <f>SUM(C$4:C96)</f>
        <v>0.1783323</v>
      </c>
      <c r="AG96" s="165">
        <f>SUM(D$4:D96)</f>
        <v>0.23547839999999992</v>
      </c>
      <c r="AH96" s="165">
        <f>SUM(E$4:E96)</f>
        <v>0.17638360000000006</v>
      </c>
      <c r="AI96" s="165">
        <f>SUM(F$4:F96)</f>
        <v>0.20047452491955625</v>
      </c>
      <c r="AJ96" s="165">
        <f>SUM(G$4:G96)</f>
        <v>0.16102246119638747</v>
      </c>
      <c r="AK96" s="165">
        <f>SUM(H$4:H96)</f>
        <v>2.5694599999999967E-2</v>
      </c>
      <c r="AL96" s="165">
        <f>SUM(I$4:I96)</f>
        <v>2.5650900000000011E-2</v>
      </c>
      <c r="AM96" s="165">
        <f>SUM(J$4:J96)</f>
        <v>0.20331293697842917</v>
      </c>
      <c r="AO96" s="127">
        <v>40451</v>
      </c>
      <c r="AP96" s="57">
        <f t="shared" si="11"/>
        <v>3.2708155009163388E-2</v>
      </c>
      <c r="AQ96" s="57">
        <f t="shared" si="12"/>
        <v>4.2823342499639719E-2</v>
      </c>
      <c r="AR96" s="57">
        <f t="shared" si="13"/>
        <v>4.297726614965286E-2</v>
      </c>
      <c r="AS96" s="57">
        <f t="shared" si="14"/>
        <v>3.7521698724001899E-2</v>
      </c>
      <c r="AT96" s="57">
        <f t="shared" si="15"/>
        <v>3.7624715574804145E-2</v>
      </c>
      <c r="AU96" s="57">
        <f t="shared" si="16"/>
        <v>3.3295501808332566E-2</v>
      </c>
      <c r="AV96" s="57">
        <f t="shared" si="17"/>
        <v>3.4633970676979778E-2</v>
      </c>
      <c r="AW96" s="57">
        <f t="shared" si="18"/>
        <v>3.5006378858791459E-2</v>
      </c>
      <c r="AY96" s="127">
        <v>40451</v>
      </c>
      <c r="AZ96" s="32">
        <f>SUM(C$4:C96)</f>
        <v>0.1783323</v>
      </c>
      <c r="BA96" s="32">
        <f>SUM(H$4:H96)</f>
        <v>2.5694599999999967E-2</v>
      </c>
      <c r="BB96" s="32">
        <f>SUM(I$4:I96)</f>
        <v>2.5650900000000011E-2</v>
      </c>
      <c r="BC96" s="32">
        <f>SUM(J$4:J96)</f>
        <v>0.20331293697842917</v>
      </c>
    </row>
    <row r="97" spans="2:55" x14ac:dyDescent="0.25">
      <c r="B97" s="3">
        <v>40482</v>
      </c>
      <c r="C97" s="14">
        <f>'Stata output'!M97</f>
        <v>3.12237E-2</v>
      </c>
      <c r="D97" s="14">
        <f>'Stata output'!N97</f>
        <v>2.4764399999999999E-2</v>
      </c>
      <c r="E97" s="14">
        <f>'Stata output'!O97</f>
        <v>2.4975600000000001E-2</v>
      </c>
      <c r="F97" s="14">
        <f>'Stata output'!P97</f>
        <v>2.7926851048774227E-2</v>
      </c>
      <c r="G97" s="14">
        <f>'Stata output'!Q97</f>
        <v>2.8028722242447887E-2</v>
      </c>
      <c r="H97" s="14">
        <f>'Stata output'!R97</f>
        <v>2.1562100000000001E-2</v>
      </c>
      <c r="I97" s="14">
        <f>'Stata output'!S97</f>
        <v>2.69585E-2</v>
      </c>
      <c r="J97" s="14">
        <f>'Stata output'!T97</f>
        <v>2.3843624027543017E-2</v>
      </c>
      <c r="AE97" s="3">
        <v>40482</v>
      </c>
      <c r="AF97" s="31">
        <f>SUM(C$4:C97)</f>
        <v>0.20955599999999999</v>
      </c>
      <c r="AG97" s="31">
        <f>SUM(D$4:D97)</f>
        <v>0.26024279999999994</v>
      </c>
      <c r="AH97" s="31">
        <f>SUM(E$4:E97)</f>
        <v>0.20135920000000007</v>
      </c>
      <c r="AI97" s="31">
        <f>SUM(F$4:F97)</f>
        <v>0.22840137596833049</v>
      </c>
      <c r="AJ97" s="31">
        <f>SUM(G$4:G97)</f>
        <v>0.18905118343883537</v>
      </c>
      <c r="AK97" s="31">
        <f>SUM(H$4:H97)</f>
        <v>4.7256699999999971E-2</v>
      </c>
      <c r="AL97" s="31">
        <f>SUM(I$4:I97)</f>
        <v>5.2609400000000014E-2</v>
      </c>
      <c r="AM97" s="31">
        <f>SUM(J$4:J97)</f>
        <v>0.2271565610059722</v>
      </c>
      <c r="AO97" s="3">
        <v>40482</v>
      </c>
      <c r="AP97" s="57">
        <f t="shared" si="11"/>
        <v>3.2177187075570046E-2</v>
      </c>
      <c r="AQ97" s="57">
        <f t="shared" si="12"/>
        <v>4.015713707546472E-2</v>
      </c>
      <c r="AR97" s="57">
        <f t="shared" si="13"/>
        <v>4.031484128286493E-2</v>
      </c>
      <c r="AS97" s="57">
        <f t="shared" si="14"/>
        <v>3.5147652451483956E-2</v>
      </c>
      <c r="AT97" s="57">
        <f t="shared" si="15"/>
        <v>3.5254690467093647E-2</v>
      </c>
      <c r="AU97" s="57">
        <f t="shared" si="16"/>
        <v>2.9470087224211069E-2</v>
      </c>
      <c r="AV97" s="57">
        <f t="shared" si="17"/>
        <v>3.0701216252560806E-2</v>
      </c>
      <c r="AW97" s="57">
        <f t="shared" si="18"/>
        <v>3.0598570985989375E-2</v>
      </c>
      <c r="AY97" s="3">
        <v>40482</v>
      </c>
      <c r="AZ97" s="32">
        <f>SUM(C$4:C97)</f>
        <v>0.20955599999999999</v>
      </c>
      <c r="BA97" s="32">
        <f>SUM(H$4:H97)</f>
        <v>4.7256699999999971E-2</v>
      </c>
      <c r="BB97" s="32">
        <f>SUM(I$4:I97)</f>
        <v>5.2609400000000014E-2</v>
      </c>
      <c r="BC97" s="32">
        <f>SUM(J$4:J97)</f>
        <v>0.2271565610059722</v>
      </c>
    </row>
    <row r="98" spans="2:55" x14ac:dyDescent="0.25">
      <c r="B98" s="127">
        <v>40512</v>
      </c>
      <c r="C98" s="129">
        <f>'Stata output'!M98</f>
        <v>9.3734000000000005E-3</v>
      </c>
      <c r="D98" s="129">
        <f>'Stata output'!N98</f>
        <v>-1.21271E-2</v>
      </c>
      <c r="E98" s="129">
        <f>'Stata output'!O98</f>
        <v>-1.15776E-2</v>
      </c>
      <c r="F98" s="129">
        <f>'Stata output'!P98</f>
        <v>-1.4609264585924327E-3</v>
      </c>
      <c r="G98" s="129">
        <f>'Stata output'!Q98</f>
        <v>-1.180114633273591E-3</v>
      </c>
      <c r="H98" s="129">
        <f>'Stata output'!R98</f>
        <v>-8.1778000000000007E-3</v>
      </c>
      <c r="I98" s="129">
        <f>'Stata output'!S98</f>
        <v>5.7723000000000002E-3</v>
      </c>
      <c r="J98" s="129">
        <f>'Stata output'!T98</f>
        <v>5.5092220513084204E-3</v>
      </c>
      <c r="K98" s="14" t="s">
        <v>514</v>
      </c>
      <c r="AE98" s="127">
        <v>40512</v>
      </c>
      <c r="AF98" s="165">
        <f>SUM(C$4:C98)</f>
        <v>0.2189294</v>
      </c>
      <c r="AG98" s="165">
        <f>SUM(D$4:D98)</f>
        <v>0.24811569999999994</v>
      </c>
      <c r="AH98" s="165">
        <f>SUM(E$4:E98)</f>
        <v>0.18978160000000008</v>
      </c>
      <c r="AI98" s="165">
        <f>SUM(F$4:F98)</f>
        <v>0.22694044950973805</v>
      </c>
      <c r="AJ98" s="165">
        <f>SUM(G$4:G98)</f>
        <v>0.18787106880556179</v>
      </c>
      <c r="AK98" s="165">
        <f>SUM(H$4:H98)</f>
        <v>3.9078899999999972E-2</v>
      </c>
      <c r="AL98" s="165">
        <f>SUM(I$4:I98)</f>
        <v>5.8381700000000016E-2</v>
      </c>
      <c r="AM98" s="165">
        <f>SUM(J$4:J98)</f>
        <v>0.23266578305728061</v>
      </c>
      <c r="AO98" s="127">
        <v>40512</v>
      </c>
      <c r="AP98" s="57">
        <f t="shared" si="11"/>
        <v>3.0989450893461192E-2</v>
      </c>
      <c r="AQ98" s="57">
        <f t="shared" si="12"/>
        <v>3.1941889556514648E-2</v>
      </c>
      <c r="AR98" s="57">
        <f t="shared" si="13"/>
        <v>3.2121402564830259E-2</v>
      </c>
      <c r="AS98" s="57">
        <f t="shared" si="14"/>
        <v>2.9055881623327614E-2</v>
      </c>
      <c r="AT98" s="57">
        <f t="shared" si="15"/>
        <v>2.9179044861772942E-2</v>
      </c>
      <c r="AU98" s="57">
        <f t="shared" si="16"/>
        <v>2.8648787427105502E-2</v>
      </c>
      <c r="AV98" s="57">
        <f t="shared" si="17"/>
        <v>2.9851975867261238E-2</v>
      </c>
      <c r="AW98" s="57">
        <f t="shared" si="18"/>
        <v>2.9490079959258085E-2</v>
      </c>
      <c r="AY98" s="127">
        <v>40512</v>
      </c>
      <c r="AZ98" s="32">
        <f>SUM(C$4:C98)</f>
        <v>0.2189294</v>
      </c>
      <c r="BA98" s="32">
        <f>SUM(H$4:H98)</f>
        <v>3.9078899999999972E-2</v>
      </c>
      <c r="BB98" s="32">
        <f>SUM(I$4:I98)</f>
        <v>5.8381700000000016E-2</v>
      </c>
      <c r="BC98" s="32">
        <f>SUM(J$4:J98)</f>
        <v>0.23266578305728061</v>
      </c>
    </row>
    <row r="99" spans="2:55" x14ac:dyDescent="0.25">
      <c r="B99" s="125">
        <v>40543</v>
      </c>
      <c r="C99" s="101">
        <f>'Stata output'!M99</f>
        <v>-1.53966E-2</v>
      </c>
      <c r="D99" s="101">
        <f>'Stata output'!N99</f>
        <v>2.5619800000000002E-2</v>
      </c>
      <c r="E99" s="101">
        <f>'Stata output'!O99</f>
        <v>2.5663200000000001E-2</v>
      </c>
      <c r="F99" s="101">
        <f>'Stata output'!P99</f>
        <v>4.9709338098338531E-3</v>
      </c>
      <c r="G99" s="101">
        <f>'Stata output'!Q99</f>
        <v>4.9920417555308697E-3</v>
      </c>
      <c r="H99" s="101">
        <f>'Stata output'!R99</f>
        <v>3.503E-3</v>
      </c>
      <c r="I99" s="101">
        <f>'Stata output'!S99</f>
        <v>4.5957999999999997E-3</v>
      </c>
      <c r="J99" s="101">
        <f>'Stata output'!T99</f>
        <v>1.2658989287082981E-2</v>
      </c>
      <c r="AE99" s="125">
        <v>40543</v>
      </c>
      <c r="AF99" s="166">
        <f>SUM(C$4:C99)</f>
        <v>0.20353279999999999</v>
      </c>
      <c r="AG99" s="166">
        <f>SUM(D$4:D99)</f>
        <v>0.27373549999999996</v>
      </c>
      <c r="AH99" s="166">
        <f>SUM(E$4:E99)</f>
        <v>0.21544480000000008</v>
      </c>
      <c r="AI99" s="166">
        <f>SUM(F$4:F99)</f>
        <v>0.2319113833195719</v>
      </c>
      <c r="AJ99" s="166">
        <f>SUM(G$4:G99)</f>
        <v>0.19286311056109265</v>
      </c>
      <c r="AK99" s="166">
        <f>SUM(H$4:H99)</f>
        <v>4.2581899999999971E-2</v>
      </c>
      <c r="AL99" s="166">
        <f>SUM(I$4:I99)</f>
        <v>6.297750000000002E-2</v>
      </c>
      <c r="AM99" s="166">
        <f>SUM(J$4:J99)</f>
        <v>0.24532477234436359</v>
      </c>
      <c r="AO99" s="125">
        <v>40543</v>
      </c>
      <c r="AP99" s="57">
        <f t="shared" si="11"/>
        <v>3.0991099614592191E-2</v>
      </c>
      <c r="AQ99" s="57">
        <f t="shared" si="12"/>
        <v>3.1668995674867591E-2</v>
      </c>
      <c r="AR99" s="57">
        <f t="shared" si="13"/>
        <v>3.1841249051163846E-2</v>
      </c>
      <c r="AS99" s="57">
        <f t="shared" si="14"/>
        <v>2.8869123202971615E-2</v>
      </c>
      <c r="AT99" s="57">
        <f t="shared" si="15"/>
        <v>2.899205921726724E-2</v>
      </c>
      <c r="AU99" s="57">
        <f t="shared" si="16"/>
        <v>2.4751655213887693E-2</v>
      </c>
      <c r="AV99" s="57">
        <f t="shared" si="17"/>
        <v>2.6115529809195903E-2</v>
      </c>
      <c r="AW99" s="57">
        <f t="shared" si="18"/>
        <v>2.4998042874220468E-2</v>
      </c>
      <c r="AY99" s="125">
        <v>40543</v>
      </c>
      <c r="AZ99" s="32">
        <f>SUM(C$4:C99)</f>
        <v>0.20353279999999999</v>
      </c>
      <c r="BA99" s="32">
        <f>SUM(H$4:H99)</f>
        <v>4.2581899999999971E-2</v>
      </c>
      <c r="BB99" s="32">
        <f>SUM(I$4:I99)</f>
        <v>6.297750000000002E-2</v>
      </c>
      <c r="BC99" s="32">
        <f>SUM(J$4:J99)</f>
        <v>0.24532477234436359</v>
      </c>
    </row>
    <row r="100" spans="2:55" x14ac:dyDescent="0.25">
      <c r="B100" s="127">
        <v>40574</v>
      </c>
      <c r="C100" s="129">
        <f>'Stata output'!M100</f>
        <v>9.4178999999999999E-3</v>
      </c>
      <c r="D100" s="129">
        <f>'Stata output'!N100</f>
        <v>8.7795000000000008E-3</v>
      </c>
      <c r="E100" s="129">
        <f>'Stata output'!O100</f>
        <v>8.3634E-3</v>
      </c>
      <c r="F100" s="129">
        <f>'Stata output'!P100</f>
        <v>9.0151858410938979E-3</v>
      </c>
      <c r="G100" s="129">
        <f>'Stata output'!Q100</f>
        <v>8.8039082304686954E-3</v>
      </c>
      <c r="H100" s="129">
        <f>'Stata output'!R100</f>
        <v>1.8572100000000001E-2</v>
      </c>
      <c r="I100" s="129">
        <f>'Stata output'!S100</f>
        <v>6.0286999999999997E-3</v>
      </c>
      <c r="J100" s="129">
        <f>'Stata output'!T100</f>
        <v>2.7129701777511808E-3</v>
      </c>
      <c r="AE100" s="127">
        <v>40574</v>
      </c>
      <c r="AF100" s="165">
        <f>SUM(C$4:C100)</f>
        <v>0.21295069999999999</v>
      </c>
      <c r="AG100" s="165">
        <f>SUM(D$4:D100)</f>
        <v>0.28251499999999996</v>
      </c>
      <c r="AH100" s="165">
        <f>SUM(E$4:E100)</f>
        <v>0.22380820000000007</v>
      </c>
      <c r="AI100" s="165">
        <f>SUM(F$4:F100)</f>
        <v>0.24092656916066579</v>
      </c>
      <c r="AJ100" s="165">
        <f>SUM(G$4:G100)</f>
        <v>0.20166701879156135</v>
      </c>
      <c r="AK100" s="165">
        <f>SUM(H$4:H100)</f>
        <v>6.1153999999999972E-2</v>
      </c>
      <c r="AL100" s="165">
        <f>SUM(I$4:I100)</f>
        <v>6.9006200000000018E-2</v>
      </c>
      <c r="AM100" s="165">
        <f>SUM(J$4:J100)</f>
        <v>0.24803774252211477</v>
      </c>
      <c r="AO100" s="127">
        <v>40574</v>
      </c>
      <c r="AP100" s="57">
        <f t="shared" si="11"/>
        <v>2.9821073617187575E-2</v>
      </c>
      <c r="AQ100" s="57">
        <f t="shared" si="12"/>
        <v>3.1633365710540401E-2</v>
      </c>
      <c r="AR100" s="57">
        <f t="shared" si="13"/>
        <v>3.1806974474280575E-2</v>
      </c>
      <c r="AS100" s="57">
        <f t="shared" si="14"/>
        <v>2.832173577902947E-2</v>
      </c>
      <c r="AT100" s="57">
        <f t="shared" si="15"/>
        <v>2.8449830802929604E-2</v>
      </c>
      <c r="AU100" s="57">
        <f t="shared" si="16"/>
        <v>2.3296476721448054E-2</v>
      </c>
      <c r="AV100" s="57">
        <f t="shared" si="17"/>
        <v>2.4962845426299438E-2</v>
      </c>
      <c r="AW100" s="57">
        <f t="shared" si="18"/>
        <v>2.3914821956446074E-2</v>
      </c>
      <c r="AY100" s="127">
        <v>40574</v>
      </c>
      <c r="AZ100" s="32">
        <f>SUM(C$4:C100)</f>
        <v>0.21295069999999999</v>
      </c>
      <c r="BA100" s="32">
        <f>SUM(H$4:H100)</f>
        <v>6.1153999999999972E-2</v>
      </c>
      <c r="BB100" s="32">
        <f>SUM(I$4:I100)</f>
        <v>6.9006200000000018E-2</v>
      </c>
      <c r="BC100" s="32">
        <f>SUM(J$4:J100)</f>
        <v>0.24803774252211477</v>
      </c>
    </row>
    <row r="101" spans="2:55" x14ac:dyDescent="0.25">
      <c r="B101" s="3">
        <v>40602</v>
      </c>
      <c r="C101" s="14">
        <f>'Stata output'!M101</f>
        <v>-1.03169E-2</v>
      </c>
      <c r="D101" s="14">
        <f>'Stata output'!N101</f>
        <v>1.15666E-2</v>
      </c>
      <c r="E101" s="14">
        <f>'Stata output'!O101</f>
        <v>1.14544E-2</v>
      </c>
      <c r="F101" s="14">
        <f>'Stata output'!P101</f>
        <v>7.9480935857319593E-4</v>
      </c>
      <c r="G101" s="14">
        <f>'Stata output'!Q101</f>
        <v>7.3880044739271615E-4</v>
      </c>
      <c r="H101" s="14">
        <f>'Stata output'!R101</f>
        <v>-1.6410999999999999E-3</v>
      </c>
      <c r="I101" s="14">
        <f>'Stata output'!S101</f>
        <v>-4.6996E-3</v>
      </c>
      <c r="J101" s="14">
        <f>'Stata output'!T101</f>
        <v>-3.3217819805499487E-3</v>
      </c>
      <c r="AE101" s="3">
        <v>40602</v>
      </c>
      <c r="AF101" s="31">
        <f>SUM(C$4:C101)</f>
        <v>0.2026338</v>
      </c>
      <c r="AG101" s="31">
        <f>SUM(D$4:D101)</f>
        <v>0.29408159999999994</v>
      </c>
      <c r="AH101" s="31">
        <f>SUM(E$4:E101)</f>
        <v>0.23526260000000007</v>
      </c>
      <c r="AI101" s="31">
        <f>SUM(F$4:F101)</f>
        <v>0.241721378519239</v>
      </c>
      <c r="AJ101" s="31">
        <f>SUM(G$4:G101)</f>
        <v>0.20240581923895407</v>
      </c>
      <c r="AK101" s="31">
        <f>SUM(H$4:H101)</f>
        <v>5.9512899999999973E-2</v>
      </c>
      <c r="AL101" s="31">
        <f>SUM(I$4:I101)</f>
        <v>6.4306600000000019E-2</v>
      </c>
      <c r="AM101" s="31">
        <f>SUM(J$4:J101)</f>
        <v>0.24471596054156483</v>
      </c>
      <c r="AO101" s="3">
        <v>40602</v>
      </c>
      <c r="AP101" s="57">
        <f t="shared" si="11"/>
        <v>2.1759929996968533E-2</v>
      </c>
      <c r="AQ101" s="57">
        <f t="shared" si="12"/>
        <v>2.8573646290013344E-2</v>
      </c>
      <c r="AR101" s="57">
        <f t="shared" si="13"/>
        <v>2.8591188120156104E-2</v>
      </c>
      <c r="AS101" s="57">
        <f t="shared" si="14"/>
        <v>2.3175182040603717E-2</v>
      </c>
      <c r="AT101" s="57">
        <f t="shared" si="15"/>
        <v>2.3191789098959036E-2</v>
      </c>
      <c r="AU101" s="57">
        <f t="shared" si="16"/>
        <v>2.303448024518101E-2</v>
      </c>
      <c r="AV101" s="57">
        <f t="shared" si="17"/>
        <v>2.2681590877884222E-2</v>
      </c>
      <c r="AW101" s="57">
        <f t="shared" si="18"/>
        <v>2.2841204492653769E-2</v>
      </c>
      <c r="AY101" s="3">
        <v>40602</v>
      </c>
      <c r="AZ101" s="32">
        <f>SUM(C$4:C101)</f>
        <v>0.2026338</v>
      </c>
      <c r="BA101" s="32">
        <f>SUM(H$4:H101)</f>
        <v>5.9512899999999973E-2</v>
      </c>
      <c r="BB101" s="32">
        <f>SUM(I$4:I101)</f>
        <v>6.4306600000000019E-2</v>
      </c>
      <c r="BC101" s="32">
        <f>SUM(J$4:J101)</f>
        <v>0.24471596054156483</v>
      </c>
    </row>
    <row r="102" spans="2:55" x14ac:dyDescent="0.25">
      <c r="B102" s="127">
        <v>40633</v>
      </c>
      <c r="C102" s="129">
        <f>'Stata output'!M102</f>
        <v>-9.5017999999999995E-3</v>
      </c>
      <c r="D102" s="129">
        <f>'Stata output'!N102</f>
        <v>-3.9810999999999996E-3</v>
      </c>
      <c r="E102" s="129">
        <f>'Stata output'!O102</f>
        <v>-3.9045999999999998E-3</v>
      </c>
      <c r="F102" s="129">
        <f>'Stata output'!P102</f>
        <v>-6.9497426164797892E-3</v>
      </c>
      <c r="G102" s="129">
        <f>'Stata output'!Q102</f>
        <v>-6.910614853361508E-3</v>
      </c>
      <c r="H102" s="129">
        <f>'Stata output'!R102</f>
        <v>-1.8408799999999999E-2</v>
      </c>
      <c r="I102" s="129">
        <f>'Stata output'!S102</f>
        <v>-1.63219E-2</v>
      </c>
      <c r="J102" s="129">
        <f>'Stata output'!T102</f>
        <v>-1.9969290962727024E-2</v>
      </c>
      <c r="AE102" s="127">
        <v>40633</v>
      </c>
      <c r="AF102" s="165">
        <f>SUM(C$4:C102)</f>
        <v>0.193132</v>
      </c>
      <c r="AG102" s="165">
        <f>SUM(D$4:D102)</f>
        <v>0.29010049999999993</v>
      </c>
      <c r="AH102" s="165">
        <f>SUM(E$4:E102)</f>
        <v>0.23135800000000006</v>
      </c>
      <c r="AI102" s="165">
        <f>SUM(F$4:F102)</f>
        <v>0.23477163590275921</v>
      </c>
      <c r="AJ102" s="165">
        <f>SUM(G$4:G102)</f>
        <v>0.19549520438559256</v>
      </c>
      <c r="AK102" s="165">
        <f>SUM(H$4:H102)</f>
        <v>4.1104099999999977E-2</v>
      </c>
      <c r="AL102" s="165">
        <f>SUM(I$4:I102)</f>
        <v>4.7984700000000019E-2</v>
      </c>
      <c r="AM102" s="165">
        <f>SUM(J$4:J102)</f>
        <v>0.22474666957883782</v>
      </c>
      <c r="AO102" s="127">
        <v>40633</v>
      </c>
      <c r="AP102" s="57">
        <f t="shared" si="11"/>
        <v>1.925556075921242E-2</v>
      </c>
      <c r="AQ102" s="57">
        <f t="shared" si="12"/>
        <v>2.5496072171991551E-2</v>
      </c>
      <c r="AR102" s="57">
        <f t="shared" si="13"/>
        <v>2.5532075861916859E-2</v>
      </c>
      <c r="AS102" s="57">
        <f t="shared" si="14"/>
        <v>2.0059278053189473E-2</v>
      </c>
      <c r="AT102" s="57">
        <f t="shared" si="15"/>
        <v>2.0089521207319036E-2</v>
      </c>
      <c r="AU102" s="57">
        <f t="shared" si="16"/>
        <v>1.7562649688445595E-2</v>
      </c>
      <c r="AV102" s="57">
        <f t="shared" si="17"/>
        <v>1.757530653536046E-2</v>
      </c>
      <c r="AW102" s="57">
        <f t="shared" si="18"/>
        <v>1.7435485327192066E-2</v>
      </c>
      <c r="AY102" s="127">
        <v>40633</v>
      </c>
      <c r="AZ102" s="32">
        <f>SUM(C$4:C102)</f>
        <v>0.193132</v>
      </c>
      <c r="BA102" s="32">
        <f>SUM(H$4:H102)</f>
        <v>4.1104099999999977E-2</v>
      </c>
      <c r="BB102" s="32">
        <f>SUM(I$4:I102)</f>
        <v>4.7984700000000019E-2</v>
      </c>
      <c r="BC102" s="32">
        <f>SUM(J$4:J102)</f>
        <v>0.22474666957883782</v>
      </c>
    </row>
    <row r="103" spans="2:55" x14ac:dyDescent="0.25">
      <c r="B103" s="3">
        <v>40663</v>
      </c>
      <c r="C103" s="14">
        <f>'Stata output'!M103</f>
        <v>-1.0445899999999999E-2</v>
      </c>
      <c r="D103" s="14">
        <f>'Stata output'!N103</f>
        <v>1.28019E-2</v>
      </c>
      <c r="E103" s="14">
        <f>'Stata output'!O103</f>
        <v>1.29134E-2</v>
      </c>
      <c r="F103" s="14">
        <f>'Stata output'!P103</f>
        <v>1.0836534391584982E-3</v>
      </c>
      <c r="G103" s="14">
        <f>'Stata output'!Q103</f>
        <v>1.1387238649797002E-3</v>
      </c>
      <c r="H103" s="14">
        <f>'Stata output'!R103</f>
        <v>-3.6616000000000001E-3</v>
      </c>
      <c r="I103" s="14">
        <f>'Stata output'!S103</f>
        <v>-2.2220000000000001E-4</v>
      </c>
      <c r="J103" s="14">
        <f>'Stata output'!T103</f>
        <v>-1.4681114851289086E-3</v>
      </c>
      <c r="AE103" s="3">
        <v>40663</v>
      </c>
      <c r="AF103" s="31">
        <f>SUM(C$4:C103)</f>
        <v>0.18268609999999999</v>
      </c>
      <c r="AG103" s="31">
        <f>SUM(D$4:D103)</f>
        <v>0.30290239999999991</v>
      </c>
      <c r="AH103" s="31">
        <f>SUM(E$4:E103)</f>
        <v>0.24427140000000006</v>
      </c>
      <c r="AI103" s="31">
        <f>SUM(F$4:F103)</f>
        <v>0.23585528934191771</v>
      </c>
      <c r="AJ103" s="31">
        <f>SUM(G$4:G103)</f>
        <v>0.19663392825057227</v>
      </c>
      <c r="AK103" s="31">
        <f>SUM(H$4:H103)</f>
        <v>3.7442499999999976E-2</v>
      </c>
      <c r="AL103" s="31">
        <f>SUM(I$4:I103)</f>
        <v>4.776250000000002E-2</v>
      </c>
      <c r="AM103" s="31">
        <f>SUM(J$4:J103)</f>
        <v>0.22327855809370892</v>
      </c>
      <c r="AO103" s="3">
        <v>40663</v>
      </c>
      <c r="AP103" s="57">
        <f t="shared" si="11"/>
        <v>1.9683327604363716E-2</v>
      </c>
      <c r="AQ103" s="57">
        <f t="shared" si="12"/>
        <v>2.5494433643026428E-2</v>
      </c>
      <c r="AR103" s="57">
        <f t="shared" si="13"/>
        <v>2.5520512309660556E-2</v>
      </c>
      <c r="AS103" s="57">
        <f t="shared" si="14"/>
        <v>2.0464194182154821E-2</v>
      </c>
      <c r="AT103" s="57">
        <f t="shared" si="15"/>
        <v>2.049530766398076E-2</v>
      </c>
      <c r="AU103" s="57">
        <f t="shared" si="16"/>
        <v>1.8438954244866367E-2</v>
      </c>
      <c r="AV103" s="57">
        <f t="shared" si="17"/>
        <v>1.8591981003132814E-2</v>
      </c>
      <c r="AW103" s="57">
        <f t="shared" si="18"/>
        <v>1.8823437649040816E-2</v>
      </c>
      <c r="AY103" s="3">
        <v>40663</v>
      </c>
      <c r="AZ103" s="32">
        <f>SUM(C$4:C103)</f>
        <v>0.18268609999999999</v>
      </c>
      <c r="BA103" s="32">
        <f>SUM(H$4:H103)</f>
        <v>3.7442499999999976E-2</v>
      </c>
      <c r="BB103" s="32">
        <f>SUM(I$4:I103)</f>
        <v>4.776250000000002E-2</v>
      </c>
      <c r="BC103" s="32">
        <f>SUM(J$4:J103)</f>
        <v>0.22327855809370892</v>
      </c>
    </row>
    <row r="104" spans="2:55" x14ac:dyDescent="0.25">
      <c r="B104" s="127">
        <v>40694</v>
      </c>
      <c r="C104" s="129">
        <f>'Stata output'!M104</f>
        <v>9.5358000000000005E-3</v>
      </c>
      <c r="D104" s="129">
        <f>'Stata output'!N104</f>
        <v>6.5340000000000005E-4</v>
      </c>
      <c r="E104" s="129">
        <f>'Stata output'!O104</f>
        <v>6.3579999999999995E-4</v>
      </c>
      <c r="F104" s="129">
        <f>'Stata output'!P104</f>
        <v>5.1563522593264001E-3</v>
      </c>
      <c r="G104" s="129">
        <f>'Stata output'!Q104</f>
        <v>5.1474889173359619E-3</v>
      </c>
      <c r="H104" s="129">
        <f>'Stata output'!R104</f>
        <v>1.9622000000000001E-2</v>
      </c>
      <c r="I104" s="129">
        <f>'Stata output'!S104</f>
        <v>1.9087099999999999E-2</v>
      </c>
      <c r="J104" s="129">
        <f>'Stata output'!T104</f>
        <v>2.0345974906310103E-2</v>
      </c>
      <c r="AE104" s="127">
        <v>40694</v>
      </c>
      <c r="AF104" s="165">
        <f>SUM(C$4:C104)</f>
        <v>0.1922219</v>
      </c>
      <c r="AG104" s="165">
        <f>SUM(D$4:D104)</f>
        <v>0.30355579999999993</v>
      </c>
      <c r="AH104" s="165">
        <f>SUM(E$4:E104)</f>
        <v>0.24490720000000005</v>
      </c>
      <c r="AI104" s="165">
        <f>SUM(F$4:F104)</f>
        <v>0.24101164160124411</v>
      </c>
      <c r="AJ104" s="165">
        <f>SUM(G$4:G104)</f>
        <v>0.20178141716790823</v>
      </c>
      <c r="AK104" s="165">
        <f>SUM(H$4:H104)</f>
        <v>5.7064499999999976E-2</v>
      </c>
      <c r="AL104" s="165">
        <f>SUM(I$4:I104)</f>
        <v>6.6849600000000023E-2</v>
      </c>
      <c r="AM104" s="165">
        <f>SUM(J$4:J104)</f>
        <v>0.24362453300001902</v>
      </c>
      <c r="AO104" s="127">
        <v>40694</v>
      </c>
      <c r="AP104" s="57">
        <f t="shared" si="11"/>
        <v>1.8293699729878002E-2</v>
      </c>
      <c r="AQ104" s="57">
        <f t="shared" si="12"/>
        <v>2.3088651810066859E-2</v>
      </c>
      <c r="AR104" s="57">
        <f t="shared" si="13"/>
        <v>2.3099199913572201E-2</v>
      </c>
      <c r="AS104" s="57">
        <f t="shared" si="14"/>
        <v>1.8427453433797761E-2</v>
      </c>
      <c r="AT104" s="57">
        <f t="shared" si="15"/>
        <v>1.8457359840741157E-2</v>
      </c>
      <c r="AU104" s="57">
        <f t="shared" si="16"/>
        <v>1.6135628876773511E-2</v>
      </c>
      <c r="AV104" s="57">
        <f t="shared" si="17"/>
        <v>1.6179246069363846E-2</v>
      </c>
      <c r="AW104" s="57">
        <f t="shared" si="18"/>
        <v>1.6670769114335234E-2</v>
      </c>
      <c r="AY104" s="127">
        <v>40694</v>
      </c>
      <c r="AZ104" s="32">
        <f>SUM(C$4:C104)</f>
        <v>0.1922219</v>
      </c>
      <c r="BA104" s="32">
        <f>SUM(H$4:H104)</f>
        <v>5.7064499999999976E-2</v>
      </c>
      <c r="BB104" s="32">
        <f>SUM(I$4:I104)</f>
        <v>6.6849600000000023E-2</v>
      </c>
      <c r="BC104" s="32">
        <f>SUM(J$4:J104)</f>
        <v>0.24362453300001902</v>
      </c>
    </row>
    <row r="105" spans="2:55" x14ac:dyDescent="0.25">
      <c r="B105" s="3">
        <v>40724</v>
      </c>
      <c r="C105" s="14">
        <f>'Stata output'!M105</f>
        <v>-1.9283999999999999E-2</v>
      </c>
      <c r="D105" s="14">
        <f>'Stata output'!N105</f>
        <v>-1.8692299999999998E-2</v>
      </c>
      <c r="E105" s="14">
        <f>'Stata output'!O105</f>
        <v>-1.8591199999999999E-2</v>
      </c>
      <c r="F105" s="14">
        <f>'Stata output'!P105</f>
        <v>-1.9057086546101047E-2</v>
      </c>
      <c r="G105" s="14">
        <f>'Stata output'!Q105</f>
        <v>-1.9004094212517871E-2</v>
      </c>
      <c r="H105" s="14">
        <f>'Stata output'!R105</f>
        <v>-2.57866E-2</v>
      </c>
      <c r="I105" s="14">
        <f>'Stata output'!S105</f>
        <v>-2.2963399999999998E-2</v>
      </c>
      <c r="J105" s="14">
        <f>'Stata output'!T105</f>
        <v>-2.441532480939165E-2</v>
      </c>
      <c r="AE105" s="3">
        <v>40724</v>
      </c>
      <c r="AF105" s="31">
        <f>SUM(C$4:C105)</f>
        <v>0.17293790000000001</v>
      </c>
      <c r="AG105" s="31">
        <f>SUM(D$4:D105)</f>
        <v>0.28486349999999994</v>
      </c>
      <c r="AH105" s="31">
        <f>SUM(E$4:E105)</f>
        <v>0.22631600000000004</v>
      </c>
      <c r="AI105" s="31">
        <f>SUM(F$4:F105)</f>
        <v>0.22195455505514305</v>
      </c>
      <c r="AJ105" s="31">
        <f>SUM(G$4:G105)</f>
        <v>0.18277732295539037</v>
      </c>
      <c r="AK105" s="31">
        <f>SUM(H$4:H105)</f>
        <v>3.1277899999999977E-2</v>
      </c>
      <c r="AL105" s="31">
        <f>SUM(I$4:I105)</f>
        <v>4.3886200000000028E-2</v>
      </c>
      <c r="AM105" s="31">
        <f>SUM(J$4:J105)</f>
        <v>0.21920920819062736</v>
      </c>
      <c r="AO105" s="3">
        <v>40724</v>
      </c>
      <c r="AP105" s="57">
        <f t="shared" si="11"/>
        <v>1.6746687011478321E-2</v>
      </c>
      <c r="AQ105" s="57">
        <f t="shared" si="12"/>
        <v>2.2626905903465357E-2</v>
      </c>
      <c r="AR105" s="57">
        <f t="shared" si="13"/>
        <v>2.2603832324014746E-2</v>
      </c>
      <c r="AS105" s="57">
        <f t="shared" si="14"/>
        <v>1.7325848097256871E-2</v>
      </c>
      <c r="AT105" s="57">
        <f t="shared" si="15"/>
        <v>1.7331337686672121E-2</v>
      </c>
      <c r="AU105" s="57">
        <f t="shared" si="16"/>
        <v>1.630462327327176E-2</v>
      </c>
      <c r="AV105" s="57">
        <f t="shared" si="17"/>
        <v>1.6171725214597525E-2</v>
      </c>
      <c r="AW105" s="57">
        <f t="shared" si="18"/>
        <v>1.6702039218735386E-2</v>
      </c>
      <c r="AY105" s="3">
        <v>40724</v>
      </c>
      <c r="AZ105" s="32">
        <f>SUM(C$4:C105)</f>
        <v>0.17293790000000001</v>
      </c>
      <c r="BA105" s="32">
        <f>SUM(H$4:H105)</f>
        <v>3.1277899999999977E-2</v>
      </c>
      <c r="BB105" s="32">
        <f>SUM(I$4:I105)</f>
        <v>4.3886200000000028E-2</v>
      </c>
      <c r="BC105" s="32">
        <f>SUM(J$4:J105)</f>
        <v>0.21920920819062736</v>
      </c>
    </row>
    <row r="106" spans="2:55" x14ac:dyDescent="0.25">
      <c r="B106" s="127">
        <v>40755</v>
      </c>
      <c r="C106" s="129">
        <f>'Stata output'!M106</f>
        <v>-5.2934000000000002E-3</v>
      </c>
      <c r="D106" s="129">
        <f>'Stata output'!N106</f>
        <v>-1.01221E-2</v>
      </c>
      <c r="E106" s="129">
        <f>'Stata output'!O106</f>
        <v>-9.7920999999999998E-3</v>
      </c>
      <c r="F106" s="129">
        <f>'Stata output'!P106</f>
        <v>-7.6455822976223735E-3</v>
      </c>
      <c r="G106" s="129">
        <f>'Stata output'!Q106</f>
        <v>-7.4775530352395852E-3</v>
      </c>
      <c r="H106" s="129">
        <f>'Stata output'!R106</f>
        <v>-5.5734000000000001E-3</v>
      </c>
      <c r="I106" s="129">
        <f>'Stata output'!S106</f>
        <v>3.8141E-3</v>
      </c>
      <c r="J106" s="129">
        <f>'Stata output'!T106</f>
        <v>3.5595515702042664E-3</v>
      </c>
      <c r="AE106" s="127">
        <v>40755</v>
      </c>
      <c r="AF106" s="165">
        <f>SUM(C$4:C106)</f>
        <v>0.1676445</v>
      </c>
      <c r="AG106" s="165">
        <f>SUM(D$4:D106)</f>
        <v>0.27474139999999991</v>
      </c>
      <c r="AH106" s="165">
        <f>SUM(E$4:E106)</f>
        <v>0.21652390000000005</v>
      </c>
      <c r="AI106" s="165">
        <f>SUM(F$4:F106)</f>
        <v>0.21430897275752067</v>
      </c>
      <c r="AJ106" s="165">
        <f>SUM(G$4:G106)</f>
        <v>0.17529976992015078</v>
      </c>
      <c r="AK106" s="165">
        <f>SUM(H$4:H106)</f>
        <v>2.5704499999999977E-2</v>
      </c>
      <c r="AL106" s="165">
        <f>SUM(I$4:I106)</f>
        <v>4.7700300000000029E-2</v>
      </c>
      <c r="AM106" s="165">
        <f>SUM(J$4:J106)</f>
        <v>0.22276875976083163</v>
      </c>
      <c r="AO106" s="127">
        <v>40755</v>
      </c>
      <c r="AP106" s="57">
        <f t="shared" si="11"/>
        <v>1.6987796842625129E-2</v>
      </c>
      <c r="AQ106" s="57">
        <f t="shared" si="12"/>
        <v>2.3445445559416165E-2</v>
      </c>
      <c r="AR106" s="57">
        <f t="shared" si="13"/>
        <v>2.3423808988542429E-2</v>
      </c>
      <c r="AS106" s="57">
        <f t="shared" si="14"/>
        <v>1.8109937545205332E-2</v>
      </c>
      <c r="AT106" s="57">
        <f t="shared" si="15"/>
        <v>1.8111201019679474E-2</v>
      </c>
      <c r="AU106" s="57">
        <f t="shared" si="16"/>
        <v>1.7284020850824061E-2</v>
      </c>
      <c r="AV106" s="57">
        <f t="shared" si="17"/>
        <v>1.6813282131186651E-2</v>
      </c>
      <c r="AW106" s="57">
        <f t="shared" si="18"/>
        <v>1.7674218108567695E-2</v>
      </c>
      <c r="AY106" s="127">
        <v>40755</v>
      </c>
      <c r="AZ106" s="32">
        <f>SUM(C$4:C106)</f>
        <v>0.1676445</v>
      </c>
      <c r="BA106" s="32">
        <f>SUM(H$4:H106)</f>
        <v>2.5704499999999977E-2</v>
      </c>
      <c r="BB106" s="32">
        <f>SUM(I$4:I106)</f>
        <v>4.7700300000000029E-2</v>
      </c>
      <c r="BC106" s="32">
        <f>SUM(J$4:J106)</f>
        <v>0.22276875976083163</v>
      </c>
    </row>
    <row r="107" spans="2:55" x14ac:dyDescent="0.25">
      <c r="B107" s="3">
        <v>40786</v>
      </c>
      <c r="C107" s="14">
        <f>'Stata output'!M107</f>
        <v>-5.8220500000000001E-2</v>
      </c>
      <c r="D107" s="14">
        <f>'Stata output'!N107</f>
        <v>-5.05824E-2</v>
      </c>
      <c r="E107" s="14">
        <f>'Stata output'!O107</f>
        <v>-5.0937799999999998E-2</v>
      </c>
      <c r="F107" s="14">
        <f>'Stata output'!P107</f>
        <v>-5.4420574360536336E-2</v>
      </c>
      <c r="G107" s="14">
        <f>'Stata output'!Q107</f>
        <v>-5.4594470147325359E-2</v>
      </c>
      <c r="H107" s="14">
        <f>'Stata output'!R107</f>
        <v>-4.1462300000000001E-2</v>
      </c>
      <c r="I107" s="14">
        <f>'Stata output'!S107</f>
        <v>-5.15047E-2</v>
      </c>
      <c r="J107" s="14">
        <f>'Stata output'!T107</f>
        <v>-4.3805862868801844E-2</v>
      </c>
      <c r="AE107" s="3">
        <v>40786</v>
      </c>
      <c r="AF107" s="31">
        <f>SUM(C$4:C107)</f>
        <v>0.10942399999999999</v>
      </c>
      <c r="AG107" s="31">
        <f>SUM(D$4:D107)</f>
        <v>0.22415899999999991</v>
      </c>
      <c r="AH107" s="31">
        <f>SUM(E$4:E107)</f>
        <v>0.16558610000000004</v>
      </c>
      <c r="AI107" s="31">
        <f>SUM(F$4:F107)</f>
        <v>0.15988839839698432</v>
      </c>
      <c r="AJ107" s="31">
        <f>SUM(G$4:G107)</f>
        <v>0.12070529977282543</v>
      </c>
      <c r="AK107" s="31">
        <f>SUM(H$4:H107)</f>
        <v>-1.5757800000000023E-2</v>
      </c>
      <c r="AL107" s="31">
        <f>SUM(I$4:I107)</f>
        <v>-3.8043999999999717E-3</v>
      </c>
      <c r="AM107" s="31">
        <f>SUM(J$4:J107)</f>
        <v>0.17896289689202979</v>
      </c>
      <c r="AO107" s="3">
        <v>40786</v>
      </c>
      <c r="AP107" s="57">
        <f t="shared" si="11"/>
        <v>1.6528849278688723E-2</v>
      </c>
      <c r="AQ107" s="57">
        <f t="shared" si="12"/>
        <v>2.1529450152704969E-2</v>
      </c>
      <c r="AR107" s="57">
        <f t="shared" si="13"/>
        <v>2.1527559191370744E-2</v>
      </c>
      <c r="AS107" s="57">
        <f t="shared" si="14"/>
        <v>1.6839104649183506E-2</v>
      </c>
      <c r="AT107" s="57">
        <f t="shared" si="15"/>
        <v>1.6850401659292021E-2</v>
      </c>
      <c r="AU107" s="57">
        <f t="shared" si="16"/>
        <v>1.6357960844992397E-2</v>
      </c>
      <c r="AV107" s="57">
        <f t="shared" si="17"/>
        <v>1.619321811234075E-2</v>
      </c>
      <c r="AW107" s="57">
        <f t="shared" si="18"/>
        <v>1.7009445374126912E-2</v>
      </c>
      <c r="AY107" s="3">
        <v>40786</v>
      </c>
      <c r="AZ107" s="32">
        <f>SUM(C$4:C107)</f>
        <v>0.10942399999999999</v>
      </c>
      <c r="BA107" s="32">
        <f>SUM(H$4:H107)</f>
        <v>-1.5757800000000023E-2</v>
      </c>
      <c r="BB107" s="32">
        <f>SUM(I$4:I107)</f>
        <v>-3.8043999999999717E-3</v>
      </c>
      <c r="BC107" s="32">
        <f>SUM(J$4:J107)</f>
        <v>0.17896289689202979</v>
      </c>
    </row>
    <row r="108" spans="2:55" x14ac:dyDescent="0.25">
      <c r="B108" s="127">
        <v>40816</v>
      </c>
      <c r="C108" s="129">
        <f>'Stata output'!M108</f>
        <v>1.2459E-2</v>
      </c>
      <c r="D108" s="129">
        <f>'Stata output'!N108</f>
        <v>-2.8157399999999999E-2</v>
      </c>
      <c r="E108" s="129">
        <f>'Stata output'!O108</f>
        <v>-2.83173E-2</v>
      </c>
      <c r="F108" s="129">
        <f>'Stata output'!P108</f>
        <v>-4.2437763075843099E-3</v>
      </c>
      <c r="G108" s="129">
        <f>'Stata output'!Q108</f>
        <v>-4.3089011750502212E-3</v>
      </c>
      <c r="H108" s="129">
        <f>'Stata output'!R108</f>
        <v>1.4432800000000001E-2</v>
      </c>
      <c r="I108" s="129">
        <f>'Stata output'!S108</f>
        <v>9.4724000000000006E-3</v>
      </c>
      <c r="J108" s="129">
        <f>'Stata output'!T108</f>
        <v>2.2715247437132838E-2</v>
      </c>
      <c r="AE108" s="127">
        <v>40816</v>
      </c>
      <c r="AF108" s="165">
        <f>SUM(C$4:C108)</f>
        <v>0.12188299999999999</v>
      </c>
      <c r="AG108" s="165">
        <f>SUM(D$4:D108)</f>
        <v>0.19600159999999991</v>
      </c>
      <c r="AH108" s="165">
        <f>SUM(E$4:E108)</f>
        <v>0.13726880000000005</v>
      </c>
      <c r="AI108" s="165">
        <f>SUM(F$4:F108)</f>
        <v>0.1556446220894</v>
      </c>
      <c r="AJ108" s="165">
        <f>SUM(G$4:G108)</f>
        <v>0.1163963985977752</v>
      </c>
      <c r="AK108" s="165">
        <f>SUM(H$4:H108)</f>
        <v>-1.3250000000000223E-3</v>
      </c>
      <c r="AL108" s="165">
        <f>SUM(I$4:I108)</f>
        <v>5.6680000000000289E-3</v>
      </c>
      <c r="AM108" s="165">
        <f>SUM(J$4:J108)</f>
        <v>0.20167814432916265</v>
      </c>
      <c r="AO108" s="127">
        <v>40816</v>
      </c>
      <c r="AP108" s="57">
        <f t="shared" si="11"/>
        <v>2.0525082045210166E-2</v>
      </c>
      <c r="AQ108" s="57">
        <f t="shared" si="12"/>
        <v>2.40004724207897E-2</v>
      </c>
      <c r="AR108" s="57">
        <f t="shared" si="13"/>
        <v>2.4055658595486234E-2</v>
      </c>
      <c r="AS108" s="57">
        <f t="shared" si="14"/>
        <v>2.0341306157262058E-2</v>
      </c>
      <c r="AT108" s="57">
        <f t="shared" si="15"/>
        <v>2.0383928345703881E-2</v>
      </c>
      <c r="AU108" s="57">
        <f t="shared" si="16"/>
        <v>1.812667382977752E-2</v>
      </c>
      <c r="AV108" s="57">
        <f t="shared" si="17"/>
        <v>1.9696546802311619E-2</v>
      </c>
      <c r="AW108" s="57">
        <f t="shared" si="18"/>
        <v>1.9320303638729108E-2</v>
      </c>
      <c r="AY108" s="127">
        <v>40816</v>
      </c>
      <c r="AZ108" s="32">
        <f>SUM(C$4:C108)</f>
        <v>0.12188299999999999</v>
      </c>
      <c r="BA108" s="32">
        <f>SUM(H$4:H108)</f>
        <v>-1.3250000000000223E-3</v>
      </c>
      <c r="BB108" s="32">
        <f>SUM(I$4:I108)</f>
        <v>5.6680000000000289E-3</v>
      </c>
      <c r="BC108" s="32">
        <f>SUM(J$4:J108)</f>
        <v>0.20167814432916265</v>
      </c>
    </row>
    <row r="109" spans="2:55" x14ac:dyDescent="0.25">
      <c r="B109" s="3">
        <v>40847</v>
      </c>
      <c r="C109" s="14">
        <f>'Stata output'!M109</f>
        <v>6.7086999999999997E-3</v>
      </c>
      <c r="D109" s="14">
        <f>'Stata output'!N109</f>
        <v>3.7655000000000001E-2</v>
      </c>
      <c r="E109" s="14">
        <f>'Stata output'!O109</f>
        <v>3.8087900000000001E-2</v>
      </c>
      <c r="F109" s="14">
        <f>'Stata output'!P109</f>
        <v>1.6015530926315871E-2</v>
      </c>
      <c r="G109" s="14">
        <f>'Stata output'!Q109</f>
        <v>1.6143788305132058E-2</v>
      </c>
      <c r="H109" s="14">
        <f>'Stata output'!R109</f>
        <v>-5.6337999999999996E-3</v>
      </c>
      <c r="I109" s="14">
        <f>'Stata output'!S109</f>
        <v>8.4119999999999993E-3</v>
      </c>
      <c r="J109" s="14">
        <f>'Stata output'!T109</f>
        <v>4.4219116280595633E-3</v>
      </c>
      <c r="AE109" s="3">
        <v>40847</v>
      </c>
      <c r="AF109" s="31">
        <f>SUM(C$4:C109)</f>
        <v>0.1285917</v>
      </c>
      <c r="AG109" s="31">
        <f>SUM(D$4:D109)</f>
        <v>0.23365659999999991</v>
      </c>
      <c r="AH109" s="31">
        <f>SUM(E$4:E109)</f>
        <v>0.17535670000000006</v>
      </c>
      <c r="AI109" s="31">
        <f>SUM(F$4:F109)</f>
        <v>0.17166015301571586</v>
      </c>
      <c r="AJ109" s="31">
        <f>SUM(G$4:G109)</f>
        <v>0.13254018690290725</v>
      </c>
      <c r="AK109" s="31">
        <f>SUM(H$4:H109)</f>
        <v>-6.9588000000000219E-3</v>
      </c>
      <c r="AL109" s="31">
        <f>SUM(I$4:I109)</f>
        <v>1.4080000000000028E-2</v>
      </c>
      <c r="AM109" s="31">
        <f>SUM(J$4:J109)</f>
        <v>0.20610005595722219</v>
      </c>
      <c r="AO109" s="3">
        <v>40847</v>
      </c>
      <c r="AP109" s="57">
        <f t="shared" si="11"/>
        <v>2.0661810322258091E-2</v>
      </c>
      <c r="AQ109" s="57">
        <f t="shared" si="12"/>
        <v>2.3978371144175076E-2</v>
      </c>
      <c r="AR109" s="57">
        <f t="shared" si="13"/>
        <v>2.4049517397152154E-2</v>
      </c>
      <c r="AS109" s="57">
        <f t="shared" si="14"/>
        <v>1.993008531893211E-2</v>
      </c>
      <c r="AT109" s="57">
        <f t="shared" si="15"/>
        <v>1.9975424844489231E-2</v>
      </c>
      <c r="AU109" s="57">
        <f t="shared" si="16"/>
        <v>1.8273142613133831E-2</v>
      </c>
      <c r="AV109" s="57">
        <f t="shared" si="17"/>
        <v>1.969147692208411E-2</v>
      </c>
      <c r="AW109" s="57">
        <f t="shared" si="18"/>
        <v>1.9424049355830787E-2</v>
      </c>
      <c r="AY109" s="3">
        <v>40847</v>
      </c>
      <c r="AZ109" s="32">
        <f>SUM(C$4:C109)</f>
        <v>0.1285917</v>
      </c>
      <c r="BA109" s="32">
        <f>SUM(H$4:H109)</f>
        <v>-6.9588000000000219E-3</v>
      </c>
      <c r="BB109" s="32">
        <f>SUM(I$4:I109)</f>
        <v>1.4080000000000028E-2</v>
      </c>
      <c r="BC109" s="32">
        <f>SUM(J$4:J109)</f>
        <v>0.20610005595722219</v>
      </c>
    </row>
    <row r="110" spans="2:55" x14ac:dyDescent="0.25">
      <c r="B110" s="127">
        <v>40877</v>
      </c>
      <c r="C110" s="129">
        <f>'Stata output'!M110</f>
        <v>9.7909999999999994E-3</v>
      </c>
      <c r="D110" s="129">
        <f>'Stata output'!N110</f>
        <v>-7.7878000000000001E-3</v>
      </c>
      <c r="E110" s="129">
        <f>'Stata output'!O110</f>
        <v>-7.5728999999999996E-3</v>
      </c>
      <c r="F110" s="129">
        <f>'Stata output'!P110</f>
        <v>3.459534263272529E-3</v>
      </c>
      <c r="G110" s="129">
        <f>'Stata output'!Q110</f>
        <v>3.5362440027965954E-3</v>
      </c>
      <c r="H110" s="129">
        <f>'Stata output'!R110</f>
        <v>-3.2826999999999999E-3</v>
      </c>
      <c r="I110" s="129">
        <f>'Stata output'!S110</f>
        <v>3.4102E-3</v>
      </c>
      <c r="J110" s="129">
        <f>'Stata output'!T110</f>
        <v>6.5836892459291089E-3</v>
      </c>
      <c r="AE110" s="127">
        <v>40877</v>
      </c>
      <c r="AF110" s="165">
        <f>SUM(C$4:C110)</f>
        <v>0.1383827</v>
      </c>
      <c r="AG110" s="165">
        <f>SUM(D$4:D110)</f>
        <v>0.2258687999999999</v>
      </c>
      <c r="AH110" s="165">
        <f>SUM(E$4:E110)</f>
        <v>0.16778380000000007</v>
      </c>
      <c r="AI110" s="165">
        <f>SUM(F$4:F110)</f>
        <v>0.17511968727898838</v>
      </c>
      <c r="AJ110" s="165">
        <f>SUM(G$4:G110)</f>
        <v>0.13607643090570384</v>
      </c>
      <c r="AK110" s="165">
        <f>SUM(H$4:H110)</f>
        <v>-1.0241500000000021E-2</v>
      </c>
      <c r="AL110" s="165">
        <f>SUM(I$4:I110)</f>
        <v>1.7490200000000029E-2</v>
      </c>
      <c r="AM110" s="165">
        <f>SUM(J$4:J110)</f>
        <v>0.21268374520315131</v>
      </c>
      <c r="AO110" s="127">
        <v>40877</v>
      </c>
      <c r="AP110" s="57">
        <f t="shared" si="11"/>
        <v>2.0021744305947813E-2</v>
      </c>
      <c r="AQ110" s="57">
        <f t="shared" si="12"/>
        <v>2.4502633672631995E-2</v>
      </c>
      <c r="AR110" s="57">
        <f t="shared" si="13"/>
        <v>2.4596613856635748E-2</v>
      </c>
      <c r="AS110" s="57">
        <f t="shared" si="14"/>
        <v>1.9473585075900319E-2</v>
      </c>
      <c r="AT110" s="57">
        <f t="shared" si="15"/>
        <v>1.9525471308240113E-2</v>
      </c>
      <c r="AU110" s="57">
        <f t="shared" si="16"/>
        <v>1.792989915846583E-2</v>
      </c>
      <c r="AV110" s="57">
        <f t="shared" si="17"/>
        <v>1.9408504326655571E-2</v>
      </c>
      <c r="AW110" s="57">
        <f t="shared" si="18"/>
        <v>1.9103955266564752E-2</v>
      </c>
      <c r="AY110" s="127">
        <v>40877</v>
      </c>
      <c r="AZ110" s="32">
        <f>SUM(C$4:C110)</f>
        <v>0.1383827</v>
      </c>
      <c r="BA110" s="32">
        <f>SUM(H$4:H110)</f>
        <v>-1.0241500000000021E-2</v>
      </c>
      <c r="BB110" s="32">
        <f>SUM(I$4:I110)</f>
        <v>1.7490200000000029E-2</v>
      </c>
      <c r="BC110" s="32">
        <f>SUM(J$4:J110)</f>
        <v>0.21268374520315131</v>
      </c>
    </row>
    <row r="111" spans="2:55" x14ac:dyDescent="0.25">
      <c r="B111" s="125">
        <v>40908</v>
      </c>
      <c r="C111" s="101">
        <f>'Stata output'!M111</f>
        <v>2.5132000000000002E-2</v>
      </c>
      <c r="D111" s="101">
        <f>'Stata output'!N111</f>
        <v>9.4956999999999993E-3</v>
      </c>
      <c r="E111" s="101">
        <f>'Stata output'!O111</f>
        <v>9.8618000000000004E-3</v>
      </c>
      <c r="F111" s="101">
        <f>'Stata output'!P111</f>
        <v>2.0181205931043309E-2</v>
      </c>
      <c r="G111" s="101">
        <f>'Stata output'!Q111</f>
        <v>2.0297755471270197E-2</v>
      </c>
      <c r="H111" s="101">
        <f>'Stata output'!R111</f>
        <v>7.6686999999999996E-3</v>
      </c>
      <c r="I111" s="101">
        <f>'Stata output'!S111</f>
        <v>1.9480899999999999E-2</v>
      </c>
      <c r="J111" s="101">
        <f>'Stata output'!T111</f>
        <v>2.162824815262555E-2</v>
      </c>
      <c r="AE111" s="125">
        <v>40908</v>
      </c>
      <c r="AF111" s="166">
        <f>SUM(C$4:C111)</f>
        <v>0.16351470000000001</v>
      </c>
      <c r="AG111" s="166">
        <f>SUM(D$4:D111)</f>
        <v>0.23536449999999989</v>
      </c>
      <c r="AH111" s="166">
        <f>SUM(E$4:E111)</f>
        <v>0.17764560000000007</v>
      </c>
      <c r="AI111" s="166">
        <f>SUM(F$4:F111)</f>
        <v>0.19530089321003169</v>
      </c>
      <c r="AJ111" s="166">
        <f>SUM(G$4:G111)</f>
        <v>0.15637418637697403</v>
      </c>
      <c r="AK111" s="166">
        <f>SUM(H$4:H111)</f>
        <v>-2.5728000000000218E-3</v>
      </c>
      <c r="AL111" s="166">
        <f>SUM(I$4:I111)</f>
        <v>3.6971100000000028E-2</v>
      </c>
      <c r="AM111" s="166">
        <f>SUM(J$4:J111)</f>
        <v>0.23431199335577685</v>
      </c>
      <c r="AO111" s="125">
        <v>40908</v>
      </c>
      <c r="AP111" s="57">
        <f t="shared" si="11"/>
        <v>1.9470527777993671E-2</v>
      </c>
      <c r="AQ111" s="57">
        <f t="shared" si="12"/>
        <v>2.4245285283905633E-2</v>
      </c>
      <c r="AR111" s="57">
        <f t="shared" si="13"/>
        <v>2.4335897375982043E-2</v>
      </c>
      <c r="AS111" s="57">
        <f t="shared" si="14"/>
        <v>1.8923939658118675E-2</v>
      </c>
      <c r="AT111" s="57">
        <f t="shared" si="15"/>
        <v>1.8975250713553635E-2</v>
      </c>
      <c r="AU111" s="57">
        <f t="shared" si="16"/>
        <v>1.7893253578798889E-2</v>
      </c>
      <c r="AV111" s="57">
        <f t="shared" si="17"/>
        <v>1.9319414759595095E-2</v>
      </c>
      <c r="AW111" s="57">
        <f t="shared" si="18"/>
        <v>1.907738097147374E-2</v>
      </c>
      <c r="AY111" s="125">
        <v>40908</v>
      </c>
      <c r="AZ111" s="32">
        <f>SUM(C$4:C111)</f>
        <v>0.16351470000000001</v>
      </c>
      <c r="BA111" s="32">
        <f>SUM(H$4:H111)</f>
        <v>-2.5728000000000218E-3</v>
      </c>
      <c r="BB111" s="32">
        <f>SUM(I$4:I111)</f>
        <v>3.6971100000000028E-2</v>
      </c>
      <c r="BC111" s="32">
        <f>SUM(J$4:J111)</f>
        <v>0.23431199335577685</v>
      </c>
    </row>
    <row r="112" spans="2:55" x14ac:dyDescent="0.25">
      <c r="B112" s="127">
        <v>40939</v>
      </c>
      <c r="C112" s="129">
        <f>'Stata output'!M112</f>
        <v>2.4239E-2</v>
      </c>
      <c r="D112" s="129">
        <f>'Stata output'!N112</f>
        <v>3.3852399999999998E-2</v>
      </c>
      <c r="E112" s="129">
        <f>'Stata output'!O112</f>
        <v>3.4371499999999999E-2</v>
      </c>
      <c r="F112" s="129">
        <f>'Stata output'!P112</f>
        <v>2.7125731792450404E-2</v>
      </c>
      <c r="G112" s="129">
        <f>'Stata output'!Q112</f>
        <v>2.7276615555275871E-2</v>
      </c>
      <c r="H112" s="129">
        <f>'Stata output'!R112</f>
        <v>1.5362799999999999E-2</v>
      </c>
      <c r="I112" s="129">
        <f>'Stata output'!S112</f>
        <v>2.57188E-2</v>
      </c>
      <c r="J112" s="129">
        <f>'Stata output'!T112</f>
        <v>2.5254990614654301E-2</v>
      </c>
      <c r="AE112" s="127">
        <v>40939</v>
      </c>
      <c r="AF112" s="165">
        <f>SUM(C$4:C112)</f>
        <v>0.18775370000000002</v>
      </c>
      <c r="AG112" s="165">
        <f>SUM(D$4:D112)</f>
        <v>0.26921689999999987</v>
      </c>
      <c r="AH112" s="165">
        <f>SUM(E$4:E112)</f>
        <v>0.21201710000000007</v>
      </c>
      <c r="AI112" s="165">
        <f>SUM(F$4:F112)</f>
        <v>0.22242662500248209</v>
      </c>
      <c r="AJ112" s="165">
        <f>SUM(G$4:G112)</f>
        <v>0.18365080193224992</v>
      </c>
      <c r="AK112" s="165">
        <f>SUM(H$4:H112)</f>
        <v>1.2789999999999978E-2</v>
      </c>
      <c r="AL112" s="165">
        <f>SUM(I$4:I112)</f>
        <v>6.2689900000000021E-2</v>
      </c>
      <c r="AM112" s="165">
        <f>SUM(J$4:J112)</f>
        <v>0.25956698397043115</v>
      </c>
      <c r="AO112" s="127">
        <v>40939</v>
      </c>
      <c r="AP112" s="57">
        <f t="shared" si="11"/>
        <v>1.9857656717472163E-2</v>
      </c>
      <c r="AQ112" s="57">
        <f t="shared" si="12"/>
        <v>2.3944841021995178E-2</v>
      </c>
      <c r="AR112" s="57">
        <f t="shared" si="13"/>
        <v>2.4043165978786155E-2</v>
      </c>
      <c r="AS112" s="57">
        <f t="shared" si="14"/>
        <v>1.8936488448170398E-2</v>
      </c>
      <c r="AT112" s="57">
        <f t="shared" si="15"/>
        <v>1.8992163673008766E-2</v>
      </c>
      <c r="AU112" s="57">
        <f t="shared" si="16"/>
        <v>1.6706107484931905E-2</v>
      </c>
      <c r="AV112" s="57">
        <f t="shared" si="17"/>
        <v>1.8623852973340144E-2</v>
      </c>
      <c r="AW112" s="57">
        <f t="shared" si="18"/>
        <v>1.8256170172975861E-2</v>
      </c>
      <c r="AY112" s="127">
        <v>40939</v>
      </c>
      <c r="AZ112" s="32">
        <f>SUM(C$4:C112)</f>
        <v>0.18775370000000002</v>
      </c>
      <c r="BA112" s="32">
        <f>SUM(H$4:H112)</f>
        <v>1.2789999999999978E-2</v>
      </c>
      <c r="BB112" s="32">
        <f>SUM(I$4:I112)</f>
        <v>6.2689900000000021E-2</v>
      </c>
      <c r="BC112" s="32">
        <f>SUM(J$4:J112)</f>
        <v>0.25956698397043115</v>
      </c>
    </row>
    <row r="113" spans="2:55" x14ac:dyDescent="0.25">
      <c r="B113" s="3">
        <v>40968</v>
      </c>
      <c r="C113" s="14">
        <f>'Stata output'!M113</f>
        <v>-1.5857099999999999E-2</v>
      </c>
      <c r="D113" s="14">
        <f>'Stata output'!N113</f>
        <v>2.0909799999999999E-2</v>
      </c>
      <c r="E113" s="14">
        <f>'Stata output'!O113</f>
        <v>2.01327E-2</v>
      </c>
      <c r="F113" s="14">
        <f>'Stata output'!P113</f>
        <v>-3.0529349439517052E-3</v>
      </c>
      <c r="G113" s="14">
        <f>'Stata output'!Q113</f>
        <v>-3.3134407408283214E-3</v>
      </c>
      <c r="H113" s="14">
        <f>'Stata output'!R113</f>
        <v>1.6080000000000001E-2</v>
      </c>
      <c r="I113" s="14">
        <f>'Stata output'!S113</f>
        <v>-2.499E-4</v>
      </c>
      <c r="J113" s="14">
        <f>'Stata output'!T113</f>
        <v>-3.1815953829815793E-4</v>
      </c>
      <c r="AE113" s="3">
        <v>40968</v>
      </c>
      <c r="AF113" s="31">
        <f>SUM(C$4:C113)</f>
        <v>0.17189660000000001</v>
      </c>
      <c r="AG113" s="31">
        <f>SUM(D$4:D113)</f>
        <v>0.29012669999999985</v>
      </c>
      <c r="AH113" s="31">
        <f>SUM(E$4:E113)</f>
        <v>0.23214980000000007</v>
      </c>
      <c r="AI113" s="31">
        <f>SUM(F$4:F113)</f>
        <v>0.21937369005853039</v>
      </c>
      <c r="AJ113" s="31">
        <f>SUM(G$4:G113)</f>
        <v>0.1803373611914216</v>
      </c>
      <c r="AK113" s="31">
        <f>SUM(H$4:H113)</f>
        <v>2.8869999999999979E-2</v>
      </c>
      <c r="AL113" s="31">
        <f>SUM(I$4:I113)</f>
        <v>6.2440000000000023E-2</v>
      </c>
      <c r="AM113" s="31">
        <f>SUM(J$4:J113)</f>
        <v>0.25924882443213298</v>
      </c>
      <c r="AO113" s="3">
        <v>40968</v>
      </c>
      <c r="AP113" s="57">
        <f t="shared" si="11"/>
        <v>2.0230356742174223E-2</v>
      </c>
      <c r="AQ113" s="57">
        <f t="shared" si="12"/>
        <v>2.4379531409217555E-2</v>
      </c>
      <c r="AR113" s="57">
        <f t="shared" si="13"/>
        <v>2.4497153027588765E-2</v>
      </c>
      <c r="AS113" s="57">
        <f t="shared" si="14"/>
        <v>1.9293166277517166E-2</v>
      </c>
      <c r="AT113" s="57">
        <f t="shared" si="15"/>
        <v>1.9353482456649383E-2</v>
      </c>
      <c r="AU113" s="57">
        <f t="shared" si="16"/>
        <v>1.6801060737539866E-2</v>
      </c>
      <c r="AV113" s="57">
        <f t="shared" si="17"/>
        <v>1.8993020229009051E-2</v>
      </c>
      <c r="AW113" s="57">
        <f t="shared" si="18"/>
        <v>1.8654049597690986E-2</v>
      </c>
      <c r="AY113" s="3">
        <v>40968</v>
      </c>
      <c r="AZ113" s="32">
        <f>SUM(C$4:C113)</f>
        <v>0.17189660000000001</v>
      </c>
      <c r="BA113" s="32">
        <f>SUM(H$4:H113)</f>
        <v>2.8869999999999979E-2</v>
      </c>
      <c r="BB113" s="32">
        <f>SUM(I$4:I113)</f>
        <v>6.2440000000000023E-2</v>
      </c>
      <c r="BC113" s="32">
        <f>SUM(J$4:J113)</f>
        <v>0.25924882443213298</v>
      </c>
    </row>
    <row r="114" spans="2:55" x14ac:dyDescent="0.25">
      <c r="B114" s="127">
        <v>40999</v>
      </c>
      <c r="C114" s="129">
        <f>'Stata output'!M114</f>
        <v>2.2807299999999999E-2</v>
      </c>
      <c r="D114" s="129">
        <f>'Stata output'!N114</f>
        <v>1.04058E-2</v>
      </c>
      <c r="E114" s="129">
        <f>'Stata output'!O114</f>
        <v>1.00398E-2</v>
      </c>
      <c r="F114" s="129">
        <f>'Stata output'!P114</f>
        <v>1.7562135057114753E-2</v>
      </c>
      <c r="G114" s="129">
        <f>'Stata output'!Q114</f>
        <v>1.7417199562767355E-2</v>
      </c>
      <c r="H114" s="129">
        <f>'Stata output'!R114</f>
        <v>2.6580300000000001E-2</v>
      </c>
      <c r="I114" s="129">
        <f>'Stata output'!S114</f>
        <v>1.9519600000000002E-2</v>
      </c>
      <c r="J114" s="129">
        <f>'Stata output'!T114</f>
        <v>1.2616460050721626E-2</v>
      </c>
      <c r="AE114" s="127">
        <v>40999</v>
      </c>
      <c r="AF114" s="165">
        <f>SUM(C$4:C114)</f>
        <v>0.19470390000000001</v>
      </c>
      <c r="AG114" s="165">
        <f>SUM(D$4:D114)</f>
        <v>0.30053249999999987</v>
      </c>
      <c r="AH114" s="165">
        <f>SUM(E$4:E114)</f>
        <v>0.24218960000000006</v>
      </c>
      <c r="AI114" s="165">
        <f>SUM(F$4:F114)</f>
        <v>0.23693582511564515</v>
      </c>
      <c r="AJ114" s="165">
        <f>SUM(G$4:G114)</f>
        <v>0.19775456075418896</v>
      </c>
      <c r="AK114" s="165">
        <f>SUM(H$4:H114)</f>
        <v>5.545029999999998E-2</v>
      </c>
      <c r="AL114" s="165">
        <f>SUM(I$4:I114)</f>
        <v>8.1959600000000021E-2</v>
      </c>
      <c r="AM114" s="165">
        <f>SUM(J$4:J114)</f>
        <v>0.27186528448285463</v>
      </c>
      <c r="AO114" s="127">
        <v>40999</v>
      </c>
      <c r="AP114" s="57">
        <f t="shared" si="11"/>
        <v>2.0573287632138674E-2</v>
      </c>
      <c r="AQ114" s="57">
        <f t="shared" si="12"/>
        <v>2.4538674290307476E-2</v>
      </c>
      <c r="AR114" s="57">
        <f t="shared" si="13"/>
        <v>2.4629096359331342E-2</v>
      </c>
      <c r="AS114" s="57">
        <f t="shared" si="14"/>
        <v>1.9311873273089145E-2</v>
      </c>
      <c r="AT114" s="57">
        <f t="shared" si="15"/>
        <v>1.9376080281155075E-2</v>
      </c>
      <c r="AU114" s="57">
        <f t="shared" si="16"/>
        <v>1.6863242950648328E-2</v>
      </c>
      <c r="AV114" s="57">
        <f t="shared" si="17"/>
        <v>1.8895839322850942E-2</v>
      </c>
      <c r="AW114" s="57">
        <f t="shared" si="18"/>
        <v>1.8689678024203807E-2</v>
      </c>
      <c r="AY114" s="127">
        <v>40999</v>
      </c>
      <c r="AZ114" s="32">
        <f>SUM(C$4:C114)</f>
        <v>0.19470390000000001</v>
      </c>
      <c r="BA114" s="32">
        <f>SUM(H$4:H114)</f>
        <v>5.545029999999998E-2</v>
      </c>
      <c r="BB114" s="32">
        <f>SUM(I$4:I114)</f>
        <v>8.1959600000000021E-2</v>
      </c>
      <c r="BC114" s="32">
        <f>SUM(J$4:J114)</f>
        <v>0.27186528448285463</v>
      </c>
    </row>
    <row r="115" spans="2:55" x14ac:dyDescent="0.25">
      <c r="B115" s="3">
        <v>41029</v>
      </c>
      <c r="C115" s="14">
        <f>'Stata output'!M115</f>
        <v>-4.0255999999999998E-3</v>
      </c>
      <c r="D115" s="14">
        <f>'Stata output'!N115</f>
        <v>-9.7009999999999996E-3</v>
      </c>
      <c r="E115" s="14">
        <f>'Stata output'!O115</f>
        <v>-9.3694E-3</v>
      </c>
      <c r="F115" s="14">
        <f>'Stata output'!P115</f>
        <v>-6.4166140144289712E-3</v>
      </c>
      <c r="G115" s="14">
        <f>'Stata output'!Q115</f>
        <v>-6.2854638331247426E-3</v>
      </c>
      <c r="H115" s="14">
        <f>'Stata output'!R115</f>
        <v>-1.32082E-2</v>
      </c>
      <c r="I115" s="14">
        <f>'Stata output'!S115</f>
        <v>-7.5401000000000001E-3</v>
      </c>
      <c r="J115" s="14">
        <f>'Stata output'!T115</f>
        <v>-6.5544122006947732E-3</v>
      </c>
      <c r="AE115" s="3">
        <v>41029</v>
      </c>
      <c r="AF115" s="31">
        <f>SUM(C$4:C115)</f>
        <v>0.19067830000000002</v>
      </c>
      <c r="AG115" s="31">
        <f>SUM(D$4:D115)</f>
        <v>0.29083149999999985</v>
      </c>
      <c r="AH115" s="31">
        <f>SUM(E$4:E115)</f>
        <v>0.23282020000000006</v>
      </c>
      <c r="AI115" s="31">
        <f>SUM(F$4:F115)</f>
        <v>0.23051921110121618</v>
      </c>
      <c r="AJ115" s="31">
        <f>SUM(G$4:G115)</f>
        <v>0.1914690969210642</v>
      </c>
      <c r="AK115" s="31">
        <f>SUM(H$4:H115)</f>
        <v>4.2242099999999977E-2</v>
      </c>
      <c r="AL115" s="31">
        <f>SUM(I$4:I115)</f>
        <v>7.4419500000000027E-2</v>
      </c>
      <c r="AM115" s="31">
        <f>SUM(J$4:J115)</f>
        <v>0.26531087228215988</v>
      </c>
      <c r="AO115" s="3">
        <v>41029</v>
      </c>
      <c r="AP115" s="57">
        <f t="shared" si="11"/>
        <v>1.9046904818132909E-2</v>
      </c>
      <c r="AQ115" s="57">
        <f t="shared" si="12"/>
        <v>2.3063265424266031E-2</v>
      </c>
      <c r="AR115" s="57">
        <f t="shared" si="13"/>
        <v>2.3123938765411561E-2</v>
      </c>
      <c r="AS115" s="57">
        <f t="shared" si="14"/>
        <v>1.7475484453397486E-2</v>
      </c>
      <c r="AT115" s="57">
        <f t="shared" si="15"/>
        <v>1.7516667236013569E-2</v>
      </c>
      <c r="AU115" s="57">
        <f t="shared" si="16"/>
        <v>1.6496892404842142E-2</v>
      </c>
      <c r="AV115" s="57">
        <f t="shared" si="17"/>
        <v>1.7465907578375614E-2</v>
      </c>
      <c r="AW115" s="57">
        <f t="shared" si="18"/>
        <v>1.7587068986109386E-2</v>
      </c>
      <c r="AY115" s="3">
        <v>41029</v>
      </c>
      <c r="AZ115" s="32">
        <f>SUM(C$4:C115)</f>
        <v>0.19067830000000002</v>
      </c>
      <c r="BA115" s="32">
        <f>SUM(H$4:H115)</f>
        <v>4.2242099999999977E-2</v>
      </c>
      <c r="BB115" s="32">
        <f>SUM(I$4:I115)</f>
        <v>7.4419500000000027E-2</v>
      </c>
      <c r="BC115" s="32">
        <f>SUM(J$4:J115)</f>
        <v>0.26531087228215988</v>
      </c>
    </row>
    <row r="116" spans="2:55" x14ac:dyDescent="0.25">
      <c r="B116" s="127">
        <v>41060</v>
      </c>
      <c r="C116" s="129">
        <f>'Stata output'!M116</f>
        <v>-9.7771999999999998E-3</v>
      </c>
      <c r="D116" s="129">
        <f>'Stata output'!N116</f>
        <v>-3.55445E-2</v>
      </c>
      <c r="E116" s="129">
        <f>'Stata output'!O116</f>
        <v>-3.5547500000000003E-2</v>
      </c>
      <c r="F116" s="129">
        <f>'Stata output'!P116</f>
        <v>-1.8748905364538833E-2</v>
      </c>
      <c r="G116" s="129">
        <f>'Stata output'!Q116</f>
        <v>-1.8749955350994725E-2</v>
      </c>
      <c r="H116" s="129">
        <f>'Stata output'!R116</f>
        <v>-8.3221000000000007E-3</v>
      </c>
      <c r="I116" s="129">
        <f>'Stata output'!S116</f>
        <v>-8.3724999999999997E-3</v>
      </c>
      <c r="J116" s="129">
        <f>'Stata output'!T116</f>
        <v>1.0960520397871043E-3</v>
      </c>
      <c r="AE116" s="127">
        <v>41060</v>
      </c>
      <c r="AF116" s="165">
        <f>SUM(C$4:C116)</f>
        <v>0.18090110000000004</v>
      </c>
      <c r="AG116" s="165">
        <f>SUM(D$4:D116)</f>
        <v>0.25528699999999988</v>
      </c>
      <c r="AH116" s="165">
        <f>SUM(E$4:E116)</f>
        <v>0.19727270000000005</v>
      </c>
      <c r="AI116" s="165">
        <f>SUM(F$4:F116)</f>
        <v>0.21177030573667735</v>
      </c>
      <c r="AJ116" s="165">
        <f>SUM(G$4:G116)</f>
        <v>0.17271914157006948</v>
      </c>
      <c r="AK116" s="165">
        <f>SUM(H$4:H116)</f>
        <v>3.3919999999999978E-2</v>
      </c>
      <c r="AL116" s="165">
        <f>SUM(I$4:I116)</f>
        <v>6.6047000000000022E-2</v>
      </c>
      <c r="AM116" s="165">
        <f>SUM(J$4:J116)</f>
        <v>0.26640692432194701</v>
      </c>
      <c r="AO116" s="127">
        <v>41060</v>
      </c>
      <c r="AP116" s="57">
        <f t="shared" si="11"/>
        <v>1.8999977534677314E-2</v>
      </c>
      <c r="AQ116" s="57">
        <f t="shared" si="12"/>
        <v>2.320993767124075E-2</v>
      </c>
      <c r="AR116" s="57">
        <f t="shared" si="13"/>
        <v>2.3264225035297674E-2</v>
      </c>
      <c r="AS116" s="57">
        <f t="shared" si="14"/>
        <v>1.755079503716785E-2</v>
      </c>
      <c r="AT116" s="57">
        <f t="shared" si="15"/>
        <v>1.7589781419753928E-2</v>
      </c>
      <c r="AU116" s="57">
        <f t="shared" si="16"/>
        <v>1.6806343603286259E-2</v>
      </c>
      <c r="AV116" s="57">
        <f t="shared" si="17"/>
        <v>1.7628303680662611E-2</v>
      </c>
      <c r="AW116" s="57">
        <f t="shared" si="18"/>
        <v>1.7757007798177973E-2</v>
      </c>
      <c r="AY116" s="127">
        <v>41060</v>
      </c>
      <c r="AZ116" s="32">
        <f>SUM(C$4:C116)</f>
        <v>0.18090110000000004</v>
      </c>
      <c r="BA116" s="32">
        <f>SUM(H$4:H116)</f>
        <v>3.3919999999999978E-2</v>
      </c>
      <c r="BB116" s="32">
        <f>SUM(I$4:I116)</f>
        <v>6.6047000000000022E-2</v>
      </c>
      <c r="BC116" s="32">
        <f>SUM(J$4:J116)</f>
        <v>0.26640692432194701</v>
      </c>
    </row>
    <row r="117" spans="2:55" x14ac:dyDescent="0.25">
      <c r="B117" s="3">
        <v>41090</v>
      </c>
      <c r="C117" s="14">
        <f>'Stata output'!M117</f>
        <v>6.8215000000000003E-3</v>
      </c>
      <c r="D117" s="14">
        <f>'Stata output'!N117</f>
        <v>1.9427199999999999E-2</v>
      </c>
      <c r="E117" s="14">
        <f>'Stata output'!O117</f>
        <v>2.0001000000000001E-2</v>
      </c>
      <c r="F117" s="14">
        <f>'Stata output'!P117</f>
        <v>1.0632385255942265E-2</v>
      </c>
      <c r="G117" s="14">
        <f>'Stata output'!Q117</f>
        <v>1.0805107757158944E-2</v>
      </c>
      <c r="H117" s="14">
        <f>'Stata output'!R117</f>
        <v>-1.8106999999999999E-3</v>
      </c>
      <c r="I117" s="14">
        <f>'Stata output'!S117</f>
        <v>7.4098000000000002E-3</v>
      </c>
      <c r="J117" s="14">
        <f>'Stata output'!T117</f>
        <v>4.5490602920567362E-3</v>
      </c>
      <c r="AE117" s="3">
        <v>41090</v>
      </c>
      <c r="AF117" s="31">
        <f>SUM(C$4:C117)</f>
        <v>0.18772260000000004</v>
      </c>
      <c r="AG117" s="31">
        <f>SUM(D$4:D117)</f>
        <v>0.27471419999999985</v>
      </c>
      <c r="AH117" s="31">
        <f>SUM(E$4:E117)</f>
        <v>0.21727370000000004</v>
      </c>
      <c r="AI117" s="31">
        <f>SUM(F$4:F117)</f>
        <v>0.22240269099261961</v>
      </c>
      <c r="AJ117" s="31">
        <f>SUM(G$4:G117)</f>
        <v>0.18352424932722844</v>
      </c>
      <c r="AK117" s="31">
        <f>SUM(H$4:H117)</f>
        <v>3.210929999999998E-2</v>
      </c>
      <c r="AL117" s="31">
        <f>SUM(I$4:I117)</f>
        <v>7.3456800000000017E-2</v>
      </c>
      <c r="AM117" s="31">
        <f>SUM(J$4:J117)</f>
        <v>0.27095598461400378</v>
      </c>
      <c r="AO117" s="3">
        <v>41090</v>
      </c>
      <c r="AP117" s="57">
        <f t="shared" si="11"/>
        <v>1.9025028709639062E-2</v>
      </c>
      <c r="AQ117" s="57">
        <f t="shared" si="12"/>
        <v>2.3396727962853133E-2</v>
      </c>
      <c r="AR117" s="57">
        <f t="shared" si="13"/>
        <v>2.3454528782952819E-2</v>
      </c>
      <c r="AS117" s="57">
        <f t="shared" si="14"/>
        <v>1.7726164534758202E-2</v>
      </c>
      <c r="AT117" s="57">
        <f t="shared" si="15"/>
        <v>1.7766291449162155E-2</v>
      </c>
      <c r="AU117" s="57">
        <f t="shared" si="16"/>
        <v>1.6881936824101995E-2</v>
      </c>
      <c r="AV117" s="57">
        <f t="shared" si="17"/>
        <v>1.7741084730082936E-2</v>
      </c>
      <c r="AW117" s="57">
        <f t="shared" si="18"/>
        <v>1.7729181509291064E-2</v>
      </c>
      <c r="AY117" s="3">
        <v>41090</v>
      </c>
      <c r="AZ117" s="32">
        <f>SUM(C$4:C117)</f>
        <v>0.18772260000000004</v>
      </c>
      <c r="BA117" s="32">
        <f>SUM(H$4:H117)</f>
        <v>3.210929999999998E-2</v>
      </c>
      <c r="BB117" s="32">
        <f>SUM(I$4:I117)</f>
        <v>7.3456800000000017E-2</v>
      </c>
      <c r="BC117" s="32">
        <f>SUM(J$4:J117)</f>
        <v>0.27095598461400378</v>
      </c>
    </row>
    <row r="118" spans="2:55" x14ac:dyDescent="0.25">
      <c r="B118" s="127">
        <v>41121</v>
      </c>
      <c r="C118" s="129">
        <f>'Stata output'!M118</f>
        <v>2.0209399999999999E-2</v>
      </c>
      <c r="D118" s="129">
        <f>'Stata output'!N118</f>
        <v>1.7754900000000001E-2</v>
      </c>
      <c r="E118" s="129">
        <f>'Stata output'!O118</f>
        <v>1.86231E-2</v>
      </c>
      <c r="F118" s="129">
        <f>'Stata output'!P118</f>
        <v>1.963395009510378E-2</v>
      </c>
      <c r="G118" s="129">
        <f>'Stata output'!Q118</f>
        <v>1.9865316373163827E-2</v>
      </c>
      <c r="H118" s="129">
        <f>'Stata output'!R118</f>
        <v>4.0483000000000003E-3</v>
      </c>
      <c r="I118" s="129">
        <f>'Stata output'!S118</f>
        <v>1.8232399999999999E-2</v>
      </c>
      <c r="J118" s="129">
        <f>'Stata output'!T118</f>
        <v>2.1681880909311585E-2</v>
      </c>
      <c r="AE118" s="127">
        <v>41121</v>
      </c>
      <c r="AF118" s="165">
        <f>SUM(C$4:C118)</f>
        <v>0.20793200000000003</v>
      </c>
      <c r="AG118" s="165">
        <f>SUM(D$4:D118)</f>
        <v>0.29246909999999987</v>
      </c>
      <c r="AH118" s="165">
        <f>SUM(E$4:E118)</f>
        <v>0.23589680000000005</v>
      </c>
      <c r="AI118" s="165">
        <f>SUM(F$4:F118)</f>
        <v>0.24203664108772338</v>
      </c>
      <c r="AJ118" s="165">
        <f>SUM(G$4:G118)</f>
        <v>0.20338956570039227</v>
      </c>
      <c r="AK118" s="165">
        <f>SUM(H$4:H118)</f>
        <v>3.6157599999999977E-2</v>
      </c>
      <c r="AL118" s="165">
        <f>SUM(I$4:I118)</f>
        <v>9.1689200000000012E-2</v>
      </c>
      <c r="AM118" s="165">
        <f>SUM(J$4:J118)</f>
        <v>0.29263786552331539</v>
      </c>
      <c r="AO118" s="127">
        <v>41121</v>
      </c>
      <c r="AP118" s="57">
        <f t="shared" si="11"/>
        <v>1.8912079834132223E-2</v>
      </c>
      <c r="AQ118" s="57">
        <f t="shared" si="12"/>
        <v>2.309621253898405E-2</v>
      </c>
      <c r="AR118" s="57">
        <f t="shared" si="13"/>
        <v>2.3167142056888631E-2</v>
      </c>
      <c r="AS118" s="57">
        <f t="shared" si="14"/>
        <v>1.7424495276648522E-2</v>
      </c>
      <c r="AT118" s="57">
        <f t="shared" si="15"/>
        <v>1.7467464608074391E-2</v>
      </c>
      <c r="AU118" s="57">
        <f t="shared" si="16"/>
        <v>1.6468385026810802E-2</v>
      </c>
      <c r="AV118" s="57">
        <f t="shared" si="17"/>
        <v>1.7421736066706182E-2</v>
      </c>
      <c r="AW118" s="57">
        <f t="shared" si="18"/>
        <v>1.7129567079151704E-2</v>
      </c>
      <c r="AY118" s="127">
        <v>41121</v>
      </c>
      <c r="AZ118" s="32">
        <f>SUM(C$4:C118)</f>
        <v>0.20793200000000003</v>
      </c>
      <c r="BA118" s="32">
        <f>SUM(H$4:H118)</f>
        <v>3.6157599999999977E-2</v>
      </c>
      <c r="BB118" s="32">
        <f>SUM(I$4:I118)</f>
        <v>9.1689200000000012E-2</v>
      </c>
      <c r="BC118" s="32">
        <f>SUM(J$4:J118)</f>
        <v>0.29263786552331539</v>
      </c>
    </row>
    <row r="119" spans="2:55" x14ac:dyDescent="0.25">
      <c r="B119" s="3">
        <v>41152</v>
      </c>
      <c r="C119" s="14">
        <f>'Stata output'!M119</f>
        <v>-1.51833E-2</v>
      </c>
      <c r="D119" s="14">
        <f>'Stata output'!N119</f>
        <v>1.04163E-2</v>
      </c>
      <c r="E119" s="14">
        <f>'Stata output'!O119</f>
        <v>9.1865000000000002E-3</v>
      </c>
      <c r="F119" s="14">
        <f>'Stata output'!P119</f>
        <v>-6.7274844882659179E-3</v>
      </c>
      <c r="G119" s="14">
        <f>'Stata output'!Q119</f>
        <v>-7.1292470892178727E-3</v>
      </c>
      <c r="H119" s="14">
        <f>'Stata output'!R119</f>
        <v>1.27551E-2</v>
      </c>
      <c r="I119" s="14">
        <f>'Stata output'!S119</f>
        <v>-7.8714000000000006E-3</v>
      </c>
      <c r="J119" s="14">
        <f>'Stata output'!T119</f>
        <v>-5.2949131091171945E-3</v>
      </c>
      <c r="AE119" s="3">
        <v>41152</v>
      </c>
      <c r="AF119" s="31">
        <f>SUM(C$4:C119)</f>
        <v>0.19274870000000002</v>
      </c>
      <c r="AG119" s="31">
        <f>SUM(D$4:D119)</f>
        <v>0.30288539999999986</v>
      </c>
      <c r="AH119" s="31">
        <f>SUM(E$4:E119)</f>
        <v>0.24508330000000006</v>
      </c>
      <c r="AI119" s="31">
        <f>SUM(F$4:F119)</f>
        <v>0.23530915659945748</v>
      </c>
      <c r="AJ119" s="31">
        <f>SUM(G$4:G119)</f>
        <v>0.19626031861117441</v>
      </c>
      <c r="AK119" s="31">
        <f>SUM(H$4:H119)</f>
        <v>4.8912699999999976E-2</v>
      </c>
      <c r="AL119" s="31">
        <f>SUM(I$4:I119)</f>
        <v>8.3817800000000012E-2</v>
      </c>
      <c r="AM119" s="31">
        <f>SUM(J$4:J119)</f>
        <v>0.28734295241419822</v>
      </c>
      <c r="AO119" s="3">
        <v>41152</v>
      </c>
      <c r="AP119" s="57">
        <f t="shared" si="11"/>
        <v>1.9309686224341819E-2</v>
      </c>
      <c r="AQ119" s="57">
        <f t="shared" si="12"/>
        <v>2.2617474210877533E-2</v>
      </c>
      <c r="AR119" s="57">
        <f t="shared" si="13"/>
        <v>2.2710852604879889E-2</v>
      </c>
      <c r="AS119" s="57">
        <f t="shared" si="14"/>
        <v>1.7587469856398068E-2</v>
      </c>
      <c r="AT119" s="57">
        <f t="shared" si="15"/>
        <v>1.7637786616440873E-2</v>
      </c>
      <c r="AU119" s="57">
        <f t="shared" si="16"/>
        <v>1.6469378244927547E-2</v>
      </c>
      <c r="AV119" s="57">
        <f t="shared" si="17"/>
        <v>1.7677107866683462E-2</v>
      </c>
      <c r="AW119" s="57">
        <f t="shared" si="18"/>
        <v>1.7495942985704827E-2</v>
      </c>
      <c r="AY119" s="3">
        <v>41152</v>
      </c>
      <c r="AZ119" s="32">
        <f>SUM(C$4:C119)</f>
        <v>0.19274870000000002</v>
      </c>
      <c r="BA119" s="32">
        <f>SUM(H$4:H119)</f>
        <v>4.8912699999999976E-2</v>
      </c>
      <c r="BB119" s="32">
        <f>SUM(I$4:I119)</f>
        <v>8.3817800000000012E-2</v>
      </c>
      <c r="BC119" s="32">
        <f>SUM(J$4:J119)</f>
        <v>0.28734295241419822</v>
      </c>
    </row>
    <row r="120" spans="2:55" x14ac:dyDescent="0.25">
      <c r="B120" s="127">
        <v>41182</v>
      </c>
      <c r="C120" s="129">
        <f>'Stata output'!M120</f>
        <v>1.30095E-2</v>
      </c>
      <c r="D120" s="129">
        <f>'Stata output'!N120</f>
        <v>1.51483E-2</v>
      </c>
      <c r="E120" s="129">
        <f>'Stata output'!O120</f>
        <v>1.5032500000000001E-2</v>
      </c>
      <c r="F120" s="129">
        <f>'Stata output'!P120</f>
        <v>1.3719069329790589E-2</v>
      </c>
      <c r="G120" s="129">
        <f>'Stata output'!Q120</f>
        <v>1.3678196083307455E-2</v>
      </c>
      <c r="H120" s="129">
        <f>'Stata output'!R120</f>
        <v>1.3835099999999999E-2</v>
      </c>
      <c r="I120" s="129">
        <f>'Stata output'!S120</f>
        <v>1.1979800000000001E-2</v>
      </c>
      <c r="J120" s="129">
        <f>'Stata output'!T120</f>
        <v>9.8669657353195016E-3</v>
      </c>
      <c r="AE120" s="127">
        <v>41182</v>
      </c>
      <c r="AF120" s="165">
        <f>SUM(C$4:C120)</f>
        <v>0.20575820000000003</v>
      </c>
      <c r="AG120" s="165">
        <f>SUM(D$4:D120)</f>
        <v>0.31803369999999986</v>
      </c>
      <c r="AH120" s="165">
        <f>SUM(E$4:E120)</f>
        <v>0.26011580000000006</v>
      </c>
      <c r="AI120" s="165">
        <f>SUM(F$4:F120)</f>
        <v>0.24902822592924806</v>
      </c>
      <c r="AJ120" s="165">
        <f>SUM(G$4:G120)</f>
        <v>0.20993851469448185</v>
      </c>
      <c r="AK120" s="165">
        <f>SUM(H$4:H120)</f>
        <v>6.2747799999999979E-2</v>
      </c>
      <c r="AL120" s="165">
        <f>SUM(I$4:I120)</f>
        <v>9.5797600000000011E-2</v>
      </c>
      <c r="AM120" s="165">
        <f>SUM(J$4:J120)</f>
        <v>0.29720991814951769</v>
      </c>
      <c r="AO120" s="127">
        <v>41182</v>
      </c>
      <c r="AP120" s="57">
        <f t="shared" si="11"/>
        <v>1.9392946525685514E-2</v>
      </c>
      <c r="AQ120" s="57">
        <f t="shared" si="12"/>
        <v>2.259725368986008E-2</v>
      </c>
      <c r="AR120" s="57">
        <f t="shared" si="13"/>
        <v>2.2679662944986384E-2</v>
      </c>
      <c r="AS120" s="57">
        <f t="shared" si="14"/>
        <v>1.7675649536035822E-2</v>
      </c>
      <c r="AT120" s="57">
        <f t="shared" si="15"/>
        <v>1.7734501730722291E-2</v>
      </c>
      <c r="AU120" s="57">
        <f t="shared" si="16"/>
        <v>1.6159705466265443E-2</v>
      </c>
      <c r="AV120" s="57">
        <f t="shared" si="17"/>
        <v>1.7064529396686047E-2</v>
      </c>
      <c r="AW120" s="57">
        <f t="shared" si="18"/>
        <v>1.6513998749166373E-2</v>
      </c>
      <c r="AY120" s="127">
        <v>41182</v>
      </c>
      <c r="AZ120" s="32">
        <f>SUM(C$4:C120)</f>
        <v>0.20575820000000003</v>
      </c>
      <c r="BA120" s="32">
        <f>SUM(H$4:H120)</f>
        <v>6.2747799999999979E-2</v>
      </c>
      <c r="BB120" s="32">
        <f>SUM(I$4:I120)</f>
        <v>9.5797600000000011E-2</v>
      </c>
      <c r="BC120" s="32">
        <f>SUM(J$4:J120)</f>
        <v>0.29720991814951769</v>
      </c>
    </row>
    <row r="121" spans="2:55" x14ac:dyDescent="0.25">
      <c r="B121" s="3">
        <v>41213</v>
      </c>
      <c r="C121" s="14">
        <f>'Stata output'!M121</f>
        <v>-1.0610999999999999E-3</v>
      </c>
      <c r="D121" s="14">
        <f>'Stata output'!N121</f>
        <v>3.2894E-3</v>
      </c>
      <c r="E121" s="14">
        <f>'Stata output'!O121</f>
        <v>3.2274000000000001E-3</v>
      </c>
      <c r="F121" s="14">
        <f>'Stata output'!P121</f>
        <v>4.3539072587060767E-4</v>
      </c>
      <c r="G121" s="14">
        <f>'Stata output'!Q121</f>
        <v>4.1388907046212547E-4</v>
      </c>
      <c r="H121" s="14">
        <f>'Stata output'!R121</f>
        <v>6.6153999999999996E-3</v>
      </c>
      <c r="I121" s="14">
        <f>'Stata output'!S121</f>
        <v>5.6458000000000003E-3</v>
      </c>
      <c r="J121" s="14">
        <f>'Stata output'!T121</f>
        <v>7.5727169390990287E-3</v>
      </c>
      <c r="AE121" s="3">
        <v>41213</v>
      </c>
      <c r="AF121" s="31">
        <f>SUM(C$4:C121)</f>
        <v>0.20469710000000002</v>
      </c>
      <c r="AG121" s="31">
        <f>SUM(D$4:D121)</f>
        <v>0.32132309999999986</v>
      </c>
      <c r="AH121" s="31">
        <f>SUM(E$4:E121)</f>
        <v>0.26334320000000006</v>
      </c>
      <c r="AI121" s="31">
        <f>SUM(F$4:F121)</f>
        <v>0.24946361665511868</v>
      </c>
      <c r="AJ121" s="31">
        <f>SUM(G$4:G121)</f>
        <v>0.21035240376494399</v>
      </c>
      <c r="AK121" s="31">
        <f>SUM(H$4:H121)</f>
        <v>6.9363199999999972E-2</v>
      </c>
      <c r="AL121" s="31">
        <f>SUM(I$4:I121)</f>
        <v>0.10144340000000002</v>
      </c>
      <c r="AM121" s="31">
        <f>SUM(J$4:J121)</f>
        <v>0.30478263508861675</v>
      </c>
      <c r="AO121" s="3">
        <v>41213</v>
      </c>
      <c r="AP121" s="57">
        <f t="shared" si="11"/>
        <v>1.9556915019367561E-2</v>
      </c>
      <c r="AQ121" s="57">
        <f t="shared" si="12"/>
        <v>2.1844705269091186E-2</v>
      </c>
      <c r="AR121" s="57">
        <f t="shared" si="13"/>
        <v>2.1916193024474267E-2</v>
      </c>
      <c r="AS121" s="57">
        <f t="shared" si="14"/>
        <v>1.7596609552391396E-2</v>
      </c>
      <c r="AT121" s="57">
        <f t="shared" si="15"/>
        <v>1.7651044463712368E-2</v>
      </c>
      <c r="AU121" s="57">
        <f t="shared" si="16"/>
        <v>1.6305691901100768E-2</v>
      </c>
      <c r="AV121" s="57">
        <f t="shared" si="17"/>
        <v>1.7161495064165394E-2</v>
      </c>
      <c r="AW121" s="57">
        <f t="shared" si="18"/>
        <v>1.6493580264951291E-2</v>
      </c>
      <c r="AY121" s="3">
        <v>41213</v>
      </c>
      <c r="AZ121" s="32">
        <f>SUM(C$4:C121)</f>
        <v>0.20469710000000002</v>
      </c>
      <c r="BA121" s="32">
        <f>SUM(H$4:H121)</f>
        <v>6.9363199999999972E-2</v>
      </c>
      <c r="BB121" s="32">
        <f>SUM(I$4:I121)</f>
        <v>0.10144340000000002</v>
      </c>
      <c r="BC121" s="32">
        <f>SUM(J$4:J121)</f>
        <v>0.30478263508861675</v>
      </c>
    </row>
    <row r="122" spans="2:55" x14ac:dyDescent="0.25">
      <c r="B122" s="127">
        <v>41243</v>
      </c>
      <c r="C122" s="129">
        <f>'Stata output'!M122</f>
        <v>3.2954E-3</v>
      </c>
      <c r="D122" s="129">
        <f>'Stata output'!N122</f>
        <v>1.04834E-2</v>
      </c>
      <c r="E122" s="129">
        <f>'Stata output'!O122</f>
        <v>1.05069E-2</v>
      </c>
      <c r="F122" s="129">
        <f>'Stata output'!P122</f>
        <v>5.5550695708908339E-3</v>
      </c>
      <c r="G122" s="129">
        <f>'Stata output'!Q122</f>
        <v>5.5623766601391577E-3</v>
      </c>
      <c r="H122" s="129">
        <f>'Stata output'!R122</f>
        <v>1.3889E-3</v>
      </c>
      <c r="I122" s="129">
        <f>'Stata output'!S122</f>
        <v>1.7616999999999999E-3</v>
      </c>
      <c r="J122" s="129">
        <f>'Stata output'!T122</f>
        <v>6.3450600692532507E-4</v>
      </c>
      <c r="AE122" s="127">
        <v>41243</v>
      </c>
      <c r="AF122" s="165">
        <f>SUM(C$4:C122)</f>
        <v>0.20799250000000002</v>
      </c>
      <c r="AG122" s="165">
        <f>SUM(D$4:D122)</f>
        <v>0.33180649999999984</v>
      </c>
      <c r="AH122" s="165">
        <f>SUM(E$4:E122)</f>
        <v>0.27385010000000004</v>
      </c>
      <c r="AI122" s="165">
        <f>SUM(F$4:F122)</f>
        <v>0.25501868622600954</v>
      </c>
      <c r="AJ122" s="165">
        <f>SUM(G$4:G122)</f>
        <v>0.21591478042508314</v>
      </c>
      <c r="AK122" s="165">
        <f>SUM(H$4:H122)</f>
        <v>7.0752099999999971E-2</v>
      </c>
      <c r="AL122" s="165">
        <f>SUM(I$4:I122)</f>
        <v>0.10320510000000002</v>
      </c>
      <c r="AM122" s="165">
        <f>SUM(J$4:J122)</f>
        <v>0.30541714109554208</v>
      </c>
      <c r="AO122" s="127">
        <v>41243</v>
      </c>
      <c r="AP122" s="57">
        <f t="shared" si="11"/>
        <v>1.8478472664909509E-2</v>
      </c>
      <c r="AQ122" s="57">
        <f t="shared" si="12"/>
        <v>2.1367859848548904E-2</v>
      </c>
      <c r="AR122" s="57">
        <f t="shared" si="13"/>
        <v>2.1433444788677234E-2</v>
      </c>
      <c r="AS122" s="57">
        <f t="shared" si="14"/>
        <v>1.670948625310107E-2</v>
      </c>
      <c r="AT122" s="57">
        <f t="shared" si="15"/>
        <v>1.6760747131576815E-2</v>
      </c>
      <c r="AU122" s="57">
        <f t="shared" si="16"/>
        <v>1.5784997448058054E-2</v>
      </c>
      <c r="AV122" s="57">
        <f t="shared" si="17"/>
        <v>1.639811980542414E-2</v>
      </c>
      <c r="AW122" s="57">
        <f t="shared" si="18"/>
        <v>1.5964622334778085E-2</v>
      </c>
      <c r="AY122" s="127">
        <v>41243</v>
      </c>
      <c r="AZ122" s="32">
        <f>SUM(C$4:C122)</f>
        <v>0.20799250000000002</v>
      </c>
      <c r="BA122" s="32">
        <f>SUM(H$4:H122)</f>
        <v>7.0752099999999971E-2</v>
      </c>
      <c r="BB122" s="32">
        <f>SUM(I$4:I122)</f>
        <v>0.10320510000000002</v>
      </c>
      <c r="BC122" s="32">
        <f>SUM(J$4:J122)</f>
        <v>0.30541714109554208</v>
      </c>
    </row>
    <row r="123" spans="2:55" x14ac:dyDescent="0.25">
      <c r="B123" s="125">
        <v>41274</v>
      </c>
      <c r="C123" s="101">
        <f>'Stata output'!M123</f>
        <v>9.7670000000000005E-4</v>
      </c>
      <c r="D123" s="101">
        <f>'Stata output'!N123</f>
        <v>1.45703E-2</v>
      </c>
      <c r="E123" s="101">
        <f>'Stata output'!O123</f>
        <v>1.4098100000000001E-2</v>
      </c>
      <c r="F123" s="101">
        <f>'Stata output'!P123</f>
        <v>6.2460799847073121E-3</v>
      </c>
      <c r="G123" s="101">
        <f>'Stata output'!Q123</f>
        <v>6.064068759297948E-3</v>
      </c>
      <c r="H123" s="101">
        <f>'Stata output'!R123</f>
        <v>1.15312E-2</v>
      </c>
      <c r="I123" s="101">
        <f>'Stata output'!S123</f>
        <v>3.3308999999999999E-3</v>
      </c>
      <c r="J123" s="101">
        <f>'Stata output'!T123</f>
        <v>2.3973441087781853E-3</v>
      </c>
      <c r="AE123" s="125">
        <v>41274</v>
      </c>
      <c r="AF123" s="166">
        <f>SUM(C$4:C123)</f>
        <v>0.20896920000000002</v>
      </c>
      <c r="AG123" s="166">
        <f>SUM(D$4:D123)</f>
        <v>0.34637679999999982</v>
      </c>
      <c r="AH123" s="166">
        <f>SUM(E$4:E123)</f>
        <v>0.28794820000000004</v>
      </c>
      <c r="AI123" s="166">
        <f>SUM(F$4:F123)</f>
        <v>0.26126476621071687</v>
      </c>
      <c r="AJ123" s="166">
        <f>SUM(G$4:G123)</f>
        <v>0.22197884918438107</v>
      </c>
      <c r="AK123" s="166">
        <f>SUM(H$4:H123)</f>
        <v>8.2283299999999976E-2</v>
      </c>
      <c r="AL123" s="166">
        <f>SUM(I$4:I123)</f>
        <v>0.10653600000000002</v>
      </c>
      <c r="AM123" s="166">
        <f>SUM(J$4:J123)</f>
        <v>0.30781448520432025</v>
      </c>
      <c r="AO123" s="125">
        <v>41274</v>
      </c>
      <c r="AP123" s="57">
        <f t="shared" si="11"/>
        <v>1.8382931170789436E-2</v>
      </c>
      <c r="AQ123" s="57">
        <f t="shared" si="12"/>
        <v>2.1190554354212649E-2</v>
      </c>
      <c r="AR123" s="57">
        <f t="shared" si="13"/>
        <v>2.1272545296205442E-2</v>
      </c>
      <c r="AS123" s="57">
        <f t="shared" si="14"/>
        <v>1.6728157087830531E-2</v>
      </c>
      <c r="AT123" s="57">
        <f t="shared" si="15"/>
        <v>1.6781078061761406E-2</v>
      </c>
      <c r="AU123" s="57">
        <f t="shared" si="16"/>
        <v>1.5665576623414088E-2</v>
      </c>
      <c r="AV123" s="57">
        <f t="shared" si="17"/>
        <v>1.6378799571315317E-2</v>
      </c>
      <c r="AW123" s="57">
        <f t="shared" si="18"/>
        <v>1.5965432130607464E-2</v>
      </c>
      <c r="AY123" s="125">
        <v>41274</v>
      </c>
      <c r="AZ123" s="32">
        <f>SUM(C$4:C123)</f>
        <v>0.20896920000000002</v>
      </c>
      <c r="BA123" s="32">
        <f>SUM(H$4:H123)</f>
        <v>8.2283299999999976E-2</v>
      </c>
      <c r="BB123" s="32">
        <f>SUM(I$4:I123)</f>
        <v>0.10653600000000002</v>
      </c>
      <c r="BC123" s="32">
        <f>SUM(J$4:J123)</f>
        <v>0.30781448520432025</v>
      </c>
    </row>
    <row r="124" spans="2:55" x14ac:dyDescent="0.25">
      <c r="B124" s="127">
        <v>41305</v>
      </c>
      <c r="C124" s="129">
        <f>'Stata output'!M124</f>
        <v>1.42197E-2</v>
      </c>
      <c r="D124" s="129">
        <f>'Stata output'!N124</f>
        <v>3.0158799999999999E-2</v>
      </c>
      <c r="E124" s="129">
        <f>'Stata output'!O124</f>
        <v>2.98654E-2</v>
      </c>
      <c r="F124" s="129">
        <f>'Stata output'!P124</f>
        <v>2.0809072325058183E-2</v>
      </c>
      <c r="G124" s="129">
        <f>'Stata output'!Q124</f>
        <v>2.0690753488180263E-2</v>
      </c>
      <c r="H124" s="129">
        <f>'Stata output'!R124</f>
        <v>1.5126799999999999E-2</v>
      </c>
      <c r="I124" s="129">
        <f>'Stata output'!S124</f>
        <v>1.01809E-2</v>
      </c>
      <c r="J124" s="129">
        <f>'Stata output'!T124</f>
        <v>1.0444968302030009E-2</v>
      </c>
      <c r="AE124" s="127">
        <v>41305</v>
      </c>
      <c r="AF124" s="165">
        <f>SUM(C$4:C124)</f>
        <v>0.22318890000000002</v>
      </c>
      <c r="AG124" s="165">
        <f>SUM(D$4:D124)</f>
        <v>0.3765355999999998</v>
      </c>
      <c r="AH124" s="165">
        <f>SUM(E$4:E124)</f>
        <v>0.31781360000000003</v>
      </c>
      <c r="AI124" s="165">
        <f>SUM(F$4:F124)</f>
        <v>0.28207383853577506</v>
      </c>
      <c r="AJ124" s="165">
        <f>SUM(G$4:G124)</f>
        <v>0.24266960267256132</v>
      </c>
      <c r="AK124" s="165">
        <f>SUM(H$4:H124)</f>
        <v>9.7410099999999972E-2</v>
      </c>
      <c r="AL124" s="165">
        <f>SUM(I$4:I124)</f>
        <v>0.11671690000000001</v>
      </c>
      <c r="AM124" s="165">
        <f>SUM(J$4:J124)</f>
        <v>0.31825945350635026</v>
      </c>
      <c r="AO124" s="127">
        <v>41305</v>
      </c>
      <c r="AP124" s="57">
        <f t="shared" si="11"/>
        <v>1.8106077349780429E-2</v>
      </c>
      <c r="AQ124" s="57">
        <f t="shared" si="12"/>
        <v>2.0805313698145544E-2</v>
      </c>
      <c r="AR124" s="57">
        <f t="shared" si="13"/>
        <v>2.0876023842411016E-2</v>
      </c>
      <c r="AS124" s="57">
        <f t="shared" si="14"/>
        <v>1.6742773181306972E-2</v>
      </c>
      <c r="AT124" s="57">
        <f t="shared" si="15"/>
        <v>1.6793120516459582E-2</v>
      </c>
      <c r="AU124" s="57">
        <f t="shared" si="16"/>
        <v>1.5799365504135313E-2</v>
      </c>
      <c r="AV124" s="57">
        <f t="shared" si="17"/>
        <v>1.6371672706360359E-2</v>
      </c>
      <c r="AW124" s="57">
        <f t="shared" si="18"/>
        <v>1.5833244619497294E-2</v>
      </c>
      <c r="AY124" s="127">
        <v>41305</v>
      </c>
      <c r="AZ124" s="32">
        <f>SUM(C$4:C124)</f>
        <v>0.22318890000000002</v>
      </c>
      <c r="BA124" s="32">
        <f>SUM(H$4:H124)</f>
        <v>9.7410099999999972E-2</v>
      </c>
      <c r="BB124" s="32">
        <f>SUM(I$4:I124)</f>
        <v>0.11671690000000001</v>
      </c>
      <c r="BC124" s="32">
        <f>SUM(J$4:J124)</f>
        <v>0.31825945350635026</v>
      </c>
    </row>
    <row r="125" spans="2:55" x14ac:dyDescent="0.25">
      <c r="B125" s="3">
        <v>41333</v>
      </c>
      <c r="C125" s="14">
        <f>'Stata output'!M125</f>
        <v>3.3886300000000001E-2</v>
      </c>
      <c r="D125" s="14">
        <f>'Stata output'!N125</f>
        <v>1.29493E-2</v>
      </c>
      <c r="E125" s="14">
        <f>'Stata output'!O125</f>
        <v>1.3569899999999999E-2</v>
      </c>
      <c r="F125" s="14">
        <f>'Stata output'!P125</f>
        <v>2.3218266827332495E-2</v>
      </c>
      <c r="G125" s="14">
        <f>'Stata output'!Q125</f>
        <v>2.3532150442202429E-2</v>
      </c>
      <c r="H125" s="14">
        <f>'Stata output'!R125</f>
        <v>2.35122E-2</v>
      </c>
      <c r="I125" s="14">
        <f>'Stata output'!S125</f>
        <v>3.3934800000000001E-2</v>
      </c>
      <c r="J125" s="14">
        <f>'Stata output'!T125</f>
        <v>3.5612877407857478E-2</v>
      </c>
      <c r="AE125" s="3">
        <v>41333</v>
      </c>
      <c r="AF125" s="31">
        <f>SUM(C$4:C125)</f>
        <v>0.2570752</v>
      </c>
      <c r="AG125" s="31">
        <f>SUM(D$4:D125)</f>
        <v>0.3894848999999998</v>
      </c>
      <c r="AH125" s="31">
        <f>SUM(E$4:E125)</f>
        <v>0.33138350000000005</v>
      </c>
      <c r="AI125" s="31">
        <f>SUM(F$4:F125)</f>
        <v>0.30529210536310758</v>
      </c>
      <c r="AJ125" s="31">
        <f>SUM(G$4:G125)</f>
        <v>0.26620175311476374</v>
      </c>
      <c r="AK125" s="31">
        <f>SUM(H$4:H125)</f>
        <v>0.12092229999999997</v>
      </c>
      <c r="AL125" s="31">
        <f>SUM(I$4:I125)</f>
        <v>0.1506517</v>
      </c>
      <c r="AM125" s="31">
        <f>SUM(J$4:J125)</f>
        <v>0.35387233091420772</v>
      </c>
      <c r="AO125" s="3">
        <v>41333</v>
      </c>
      <c r="AP125" s="57">
        <f t="shared" si="11"/>
        <v>1.823810843428663E-2</v>
      </c>
      <c r="AQ125" s="57">
        <f t="shared" si="12"/>
        <v>2.1508153436844039E-2</v>
      </c>
      <c r="AR125" s="57">
        <f t="shared" si="13"/>
        <v>2.1565280260397564E-2</v>
      </c>
      <c r="AS125" s="57">
        <f t="shared" si="14"/>
        <v>1.71495588618862E-2</v>
      </c>
      <c r="AT125" s="57">
        <f t="shared" si="15"/>
        <v>1.7197161715645431E-2</v>
      </c>
      <c r="AU125" s="57">
        <f t="shared" si="16"/>
        <v>1.5653948040850081E-2</v>
      </c>
      <c r="AV125" s="57">
        <f t="shared" si="17"/>
        <v>1.6439934828284531E-2</v>
      </c>
      <c r="AW125" s="57">
        <f t="shared" si="18"/>
        <v>1.5914021132770285E-2</v>
      </c>
      <c r="AY125" s="3">
        <v>41333</v>
      </c>
      <c r="AZ125" s="32">
        <f>SUM(C$4:C125)</f>
        <v>0.2570752</v>
      </c>
      <c r="BA125" s="32">
        <f>SUM(H$4:H125)</f>
        <v>0.12092229999999997</v>
      </c>
      <c r="BB125" s="32">
        <f>SUM(I$4:I125)</f>
        <v>0.1506517</v>
      </c>
      <c r="BC125" s="32">
        <f>SUM(J$4:J125)</f>
        <v>0.35387233091420772</v>
      </c>
    </row>
    <row r="126" spans="2:55" x14ac:dyDescent="0.25">
      <c r="B126" s="127">
        <v>41364</v>
      </c>
      <c r="C126" s="129">
        <f>'Stata output'!M126</f>
        <v>2.4568400000000001E-2</v>
      </c>
      <c r="D126" s="129">
        <f>'Stata output'!N126</f>
        <v>1.5147000000000001E-2</v>
      </c>
      <c r="E126" s="129">
        <f>'Stata output'!O126</f>
        <v>1.5993299999999998E-2</v>
      </c>
      <c r="F126" s="129">
        <f>'Stata output'!P126</f>
        <v>1.9566916109675973E-2</v>
      </c>
      <c r="G126" s="129">
        <f>'Stata output'!Q126</f>
        <v>2.000524802318393E-2</v>
      </c>
      <c r="H126" s="129">
        <f>'Stata output'!R126</f>
        <v>4.126E-4</v>
      </c>
      <c r="I126" s="129">
        <f>'Stata output'!S126</f>
        <v>1.5910299999999999E-2</v>
      </c>
      <c r="J126" s="129">
        <f>'Stata output'!T126</f>
        <v>1.0995465923785246E-2</v>
      </c>
      <c r="AE126" s="127">
        <v>41364</v>
      </c>
      <c r="AF126" s="165">
        <f>SUM(C$4:C126)</f>
        <v>0.28164359999999999</v>
      </c>
      <c r="AG126" s="165">
        <f>SUM(D$4:D126)</f>
        <v>0.40463189999999982</v>
      </c>
      <c r="AH126" s="165">
        <f>SUM(E$4:E126)</f>
        <v>0.34737680000000004</v>
      </c>
      <c r="AI126" s="165">
        <f>SUM(F$4:F126)</f>
        <v>0.32485902147278356</v>
      </c>
      <c r="AJ126" s="165">
        <f>SUM(G$4:G126)</f>
        <v>0.28620700113794767</v>
      </c>
      <c r="AK126" s="165">
        <f>SUM(H$4:H126)</f>
        <v>0.12133489999999997</v>
      </c>
      <c r="AL126" s="165">
        <f>SUM(I$4:I126)</f>
        <v>0.16656199999999999</v>
      </c>
      <c r="AM126" s="165">
        <f>SUM(J$4:J126)</f>
        <v>0.36486779683799297</v>
      </c>
      <c r="AO126" s="127">
        <v>41364</v>
      </c>
      <c r="AP126" s="57">
        <f t="shared" si="11"/>
        <v>1.9306648773435464E-2</v>
      </c>
      <c r="AQ126" s="57">
        <f t="shared" si="12"/>
        <v>2.1531372690480249E-2</v>
      </c>
      <c r="AR126" s="57">
        <f t="shared" si="13"/>
        <v>2.1601721205392159E-2</v>
      </c>
      <c r="AS126" s="57">
        <f t="shared" si="14"/>
        <v>1.769928337519901E-2</v>
      </c>
      <c r="AT126" s="57">
        <f t="shared" si="15"/>
        <v>1.7761415507526548E-2</v>
      </c>
      <c r="AU126" s="57">
        <f t="shared" si="16"/>
        <v>1.6263899284484934E-2</v>
      </c>
      <c r="AV126" s="57">
        <f t="shared" si="17"/>
        <v>1.7606729651158032E-2</v>
      </c>
      <c r="AW126" s="57">
        <f t="shared" si="18"/>
        <v>1.7183322752854193E-2</v>
      </c>
      <c r="AY126" s="127">
        <v>41364</v>
      </c>
      <c r="AZ126" s="32">
        <f>SUM(C$4:C126)</f>
        <v>0.28164359999999999</v>
      </c>
      <c r="BA126" s="32">
        <f>SUM(H$4:H126)</f>
        <v>0.12133489999999997</v>
      </c>
      <c r="BB126" s="32">
        <f>SUM(I$4:I126)</f>
        <v>0.16656199999999999</v>
      </c>
      <c r="BC126" s="32">
        <f>SUM(J$4:J126)</f>
        <v>0.36486779683799297</v>
      </c>
    </row>
    <row r="127" spans="2:55" x14ac:dyDescent="0.25">
      <c r="B127" s="3">
        <v>41394</v>
      </c>
      <c r="C127" s="14">
        <f>'Stata output'!M127</f>
        <v>1.4382900000000001E-2</v>
      </c>
      <c r="D127" s="14">
        <f>'Stata output'!N127</f>
        <v>1.8941E-2</v>
      </c>
      <c r="E127" s="14">
        <f>'Stata output'!O127</f>
        <v>1.8570900000000001E-2</v>
      </c>
      <c r="F127" s="14">
        <f>'Stata output'!P127</f>
        <v>1.6680954798737227E-2</v>
      </c>
      <c r="G127" s="14">
        <f>'Stata output'!Q127</f>
        <v>1.6482781226946769E-2</v>
      </c>
      <c r="H127" s="14">
        <f>'Stata output'!R127</f>
        <v>1.64727E-2</v>
      </c>
      <c r="I127" s="14">
        <f>'Stata output'!S127</f>
        <v>9.6212999999999993E-3</v>
      </c>
      <c r="J127" s="14">
        <f>'Stata output'!T127</f>
        <v>4.1072007497472574E-3</v>
      </c>
      <c r="AE127" s="3">
        <v>41394</v>
      </c>
      <c r="AF127" s="31">
        <f>SUM(C$4:C127)</f>
        <v>0.29602649999999997</v>
      </c>
      <c r="AG127" s="31">
        <f>SUM(D$4:D127)</f>
        <v>0.42357289999999981</v>
      </c>
      <c r="AH127" s="31">
        <f>SUM(E$4:E127)</f>
        <v>0.36594770000000004</v>
      </c>
      <c r="AI127" s="31">
        <f>SUM(F$4:F127)</f>
        <v>0.34153997627152077</v>
      </c>
      <c r="AJ127" s="31">
        <f>SUM(G$4:G127)</f>
        <v>0.30268978236489441</v>
      </c>
      <c r="AK127" s="31">
        <f>SUM(H$4:H127)</f>
        <v>0.13780759999999997</v>
      </c>
      <c r="AL127" s="31">
        <f>SUM(I$4:I127)</f>
        <v>0.17618329999999999</v>
      </c>
      <c r="AM127" s="31">
        <f>SUM(J$4:J127)</f>
        <v>0.36897499758774022</v>
      </c>
      <c r="AO127" s="3">
        <v>41394</v>
      </c>
      <c r="AP127" s="57">
        <f t="shared" si="11"/>
        <v>1.9653034930572907E-2</v>
      </c>
      <c r="AQ127" s="57">
        <f t="shared" si="12"/>
        <v>2.1578032156014931E-2</v>
      </c>
      <c r="AR127" s="57">
        <f t="shared" si="13"/>
        <v>2.1666693931162335E-2</v>
      </c>
      <c r="AS127" s="57">
        <f t="shared" si="14"/>
        <v>1.7900547717551934E-2</v>
      </c>
      <c r="AT127" s="57">
        <f t="shared" si="15"/>
        <v>1.7979378372007471E-2</v>
      </c>
      <c r="AU127" s="57">
        <f t="shared" si="16"/>
        <v>1.5651142747555143E-2</v>
      </c>
      <c r="AV127" s="57">
        <f t="shared" si="17"/>
        <v>1.7246864999055162E-2</v>
      </c>
      <c r="AW127" s="57">
        <f t="shared" si="18"/>
        <v>1.6407370651160384E-2</v>
      </c>
      <c r="AY127" s="3">
        <v>41394</v>
      </c>
      <c r="AZ127" s="32">
        <f>SUM(C$4:C127)</f>
        <v>0.29602649999999997</v>
      </c>
      <c r="BA127" s="32">
        <f>SUM(H$4:H127)</f>
        <v>0.13780759999999997</v>
      </c>
      <c r="BB127" s="32">
        <f>SUM(I$4:I127)</f>
        <v>0.17618329999999999</v>
      </c>
      <c r="BC127" s="32">
        <f>SUM(J$4:J127)</f>
        <v>0.36897499758774022</v>
      </c>
    </row>
    <row r="128" spans="2:55" x14ac:dyDescent="0.25">
      <c r="B128" s="127">
        <v>41425</v>
      </c>
      <c r="C128" s="129">
        <f>'Stata output'!M128</f>
        <v>1.1240399999999999E-2</v>
      </c>
      <c r="D128" s="129">
        <f>'Stata output'!N128</f>
        <v>9.7096000000000005E-3</v>
      </c>
      <c r="E128" s="129">
        <f>'Stata output'!O128</f>
        <v>8.4074000000000006E-3</v>
      </c>
      <c r="F128" s="129">
        <f>'Stata output'!P128</f>
        <v>1.0444732209678183E-2</v>
      </c>
      <c r="G128" s="129">
        <f>'Stata output'!Q128</f>
        <v>9.7593340481116186E-3</v>
      </c>
      <c r="H128" s="129">
        <f>'Stata output'!R128</f>
        <v>3.7789900000000001E-2</v>
      </c>
      <c r="I128" s="129">
        <f>'Stata output'!S128</f>
        <v>1.47422E-2</v>
      </c>
      <c r="J128" s="129">
        <f>'Stata output'!T128</f>
        <v>1.9246901069918262E-2</v>
      </c>
      <c r="AE128" s="127">
        <v>41425</v>
      </c>
      <c r="AF128" s="165">
        <f>SUM(C$4:C128)</f>
        <v>0.30726689999999995</v>
      </c>
      <c r="AG128" s="165">
        <f>SUM(D$4:D128)</f>
        <v>0.43328249999999979</v>
      </c>
      <c r="AH128" s="165">
        <f>SUM(E$4:E128)</f>
        <v>0.37435510000000005</v>
      </c>
      <c r="AI128" s="165">
        <f>SUM(F$4:F128)</f>
        <v>0.35198470848119895</v>
      </c>
      <c r="AJ128" s="165">
        <f>SUM(G$4:G128)</f>
        <v>0.31244911641300604</v>
      </c>
      <c r="AK128" s="165">
        <f>SUM(H$4:H128)</f>
        <v>0.17559749999999996</v>
      </c>
      <c r="AL128" s="165">
        <f>SUM(I$4:I128)</f>
        <v>0.1909255</v>
      </c>
      <c r="AM128" s="165">
        <f>SUM(J$4:J128)</f>
        <v>0.38822189865765849</v>
      </c>
      <c r="AO128" s="127">
        <v>41425</v>
      </c>
      <c r="AP128" s="57">
        <f t="shared" si="11"/>
        <v>1.9529787002994139E-2</v>
      </c>
      <c r="AQ128" s="57">
        <f t="shared" si="12"/>
        <v>2.1713322919827506E-2</v>
      </c>
      <c r="AR128" s="57">
        <f t="shared" si="13"/>
        <v>2.1788848519228712E-2</v>
      </c>
      <c r="AS128" s="57">
        <f t="shared" si="14"/>
        <v>1.8081615828017785E-2</v>
      </c>
      <c r="AT128" s="57">
        <f t="shared" si="15"/>
        <v>1.8153356222605669E-2</v>
      </c>
      <c r="AU128" s="57">
        <f t="shared" si="16"/>
        <v>1.5798287684924407E-2</v>
      </c>
      <c r="AV128" s="57">
        <f t="shared" si="17"/>
        <v>1.7235787972922394E-2</v>
      </c>
      <c r="AW128" s="57">
        <f t="shared" si="18"/>
        <v>1.6338749164568185E-2</v>
      </c>
      <c r="AY128" s="127">
        <v>41425</v>
      </c>
      <c r="AZ128" s="32">
        <f>SUM(C$4:C128)</f>
        <v>0.30726689999999995</v>
      </c>
      <c r="BA128" s="32">
        <f>SUM(H$4:H128)</f>
        <v>0.17559749999999996</v>
      </c>
      <c r="BB128" s="32">
        <f>SUM(I$4:I128)</f>
        <v>0.1909255</v>
      </c>
      <c r="BC128" s="32">
        <f>SUM(J$4:J128)</f>
        <v>0.38822189865765849</v>
      </c>
    </row>
    <row r="129" spans="2:55" x14ac:dyDescent="0.25">
      <c r="B129" s="3">
        <v>41455</v>
      </c>
      <c r="C129" s="14">
        <f>'Stata output'!M129</f>
        <v>6.4003999999999997E-3</v>
      </c>
      <c r="D129" s="14">
        <f>'Stata output'!N129</f>
        <v>-2.0451E-2</v>
      </c>
      <c r="E129" s="14">
        <f>'Stata output'!O129</f>
        <v>-2.06824E-2</v>
      </c>
      <c r="F129" s="14">
        <f>'Stata output'!P129</f>
        <v>-7.9698887471658809E-3</v>
      </c>
      <c r="G129" s="14">
        <f>'Stata output'!Q129</f>
        <v>-8.0914102861178849E-3</v>
      </c>
      <c r="H129" s="14">
        <f>'Stata output'!R129</f>
        <v>2.8820999999999999E-3</v>
      </c>
      <c r="I129" s="14">
        <f>'Stata output'!S129</f>
        <v>-5.3169999999999997E-4</v>
      </c>
      <c r="J129" s="14">
        <f>'Stata output'!T129</f>
        <v>-7.3580831070961137E-3</v>
      </c>
      <c r="AE129" s="3">
        <v>41455</v>
      </c>
      <c r="AF129" s="31">
        <f>SUM(C$4:C129)</f>
        <v>0.31366729999999993</v>
      </c>
      <c r="AG129" s="31">
        <f>SUM(D$4:D129)</f>
        <v>0.4128314999999998</v>
      </c>
      <c r="AH129" s="31">
        <f>SUM(E$4:E129)</f>
        <v>0.35367270000000006</v>
      </c>
      <c r="AI129" s="31">
        <f>SUM(F$4:F129)</f>
        <v>0.34401481973403308</v>
      </c>
      <c r="AJ129" s="31">
        <f>SUM(G$4:G129)</f>
        <v>0.30435770612688817</v>
      </c>
      <c r="AK129" s="31">
        <f>SUM(H$4:H129)</f>
        <v>0.17847959999999996</v>
      </c>
      <c r="AL129" s="31">
        <f>SUM(I$4:I129)</f>
        <v>0.1903938</v>
      </c>
      <c r="AM129" s="31">
        <f>SUM(J$4:J129)</f>
        <v>0.38086381555056237</v>
      </c>
      <c r="AO129" s="3">
        <v>41455</v>
      </c>
      <c r="AP129" s="57">
        <f t="shared" si="11"/>
        <v>1.9551140727620774E-2</v>
      </c>
      <c r="AQ129" s="57">
        <f t="shared" si="12"/>
        <v>2.1712686258518344E-2</v>
      </c>
      <c r="AR129" s="57">
        <f t="shared" si="13"/>
        <v>2.17778328532321E-2</v>
      </c>
      <c r="AS129" s="57">
        <f t="shared" si="14"/>
        <v>1.8123363757208837E-2</v>
      </c>
      <c r="AT129" s="57">
        <f t="shared" si="15"/>
        <v>1.8185783008921264E-2</v>
      </c>
      <c r="AU129" s="57">
        <f t="shared" si="16"/>
        <v>1.6962649845834565E-2</v>
      </c>
      <c r="AV129" s="57">
        <f t="shared" si="17"/>
        <v>1.7107576948151904E-2</v>
      </c>
      <c r="AW129" s="57">
        <f t="shared" si="18"/>
        <v>1.6298488985983437E-2</v>
      </c>
      <c r="AY129" s="3">
        <v>41455</v>
      </c>
      <c r="AZ129" s="32">
        <f>SUM(C$4:C129)</f>
        <v>0.31366729999999993</v>
      </c>
      <c r="BA129" s="32">
        <f>SUM(H$4:H129)</f>
        <v>0.17847959999999996</v>
      </c>
      <c r="BB129" s="32">
        <f>SUM(I$4:I129)</f>
        <v>0.1903938</v>
      </c>
      <c r="BC129" s="32">
        <f>SUM(J$4:J129)</f>
        <v>0.38086381555056237</v>
      </c>
    </row>
    <row r="130" spans="2:55" x14ac:dyDescent="0.25">
      <c r="B130" s="127">
        <v>41486</v>
      </c>
      <c r="C130" s="129">
        <f>'Stata output'!M130</f>
        <v>5.9007E-3</v>
      </c>
      <c r="D130" s="129">
        <f>'Stata output'!N130</f>
        <v>2.3835100000000001E-2</v>
      </c>
      <c r="E130" s="129">
        <f>'Stata output'!O130</f>
        <v>2.28399E-2</v>
      </c>
      <c r="F130" s="129">
        <f>'Stata output'!P130</f>
        <v>1.6071295381633186E-2</v>
      </c>
      <c r="G130" s="129">
        <f>'Stata output'!Q130</f>
        <v>1.5511125541900782E-2</v>
      </c>
      <c r="H130" s="129">
        <f>'Stata output'!R130</f>
        <v>1.9569E-2</v>
      </c>
      <c r="I130" s="129">
        <f>'Stata output'!S130</f>
        <v>4.6426999999999996E-3</v>
      </c>
      <c r="J130" s="129">
        <f>'Stata output'!T130</f>
        <v>4.3082607440284139E-3</v>
      </c>
      <c r="AE130" s="127">
        <v>41486</v>
      </c>
      <c r="AF130" s="165">
        <f>SUM(C$4:C130)</f>
        <v>0.31956799999999991</v>
      </c>
      <c r="AG130" s="165">
        <f>SUM(D$4:D130)</f>
        <v>0.43666659999999979</v>
      </c>
      <c r="AH130" s="165">
        <f>SUM(E$4:E130)</f>
        <v>0.37651260000000009</v>
      </c>
      <c r="AI130" s="165">
        <f>SUM(F$4:F130)</f>
        <v>0.36008611511566629</v>
      </c>
      <c r="AJ130" s="165">
        <f>SUM(G$4:G130)</f>
        <v>0.31986883166878893</v>
      </c>
      <c r="AK130" s="165">
        <f>SUM(H$4:H130)</f>
        <v>0.19804859999999996</v>
      </c>
      <c r="AL130" s="165">
        <f>SUM(I$4:I130)</f>
        <v>0.1950365</v>
      </c>
      <c r="AM130" s="165">
        <f>SUM(J$4:J130)</f>
        <v>0.38517207629459077</v>
      </c>
      <c r="AO130" s="127">
        <v>41486</v>
      </c>
      <c r="AP130" s="57">
        <f t="shared" si="11"/>
        <v>1.8866868073153596E-2</v>
      </c>
      <c r="AQ130" s="57">
        <f t="shared" si="12"/>
        <v>2.1800341141606814E-2</v>
      </c>
      <c r="AR130" s="57">
        <f t="shared" si="13"/>
        <v>2.1881903661075532E-2</v>
      </c>
      <c r="AS130" s="57">
        <f t="shared" si="14"/>
        <v>1.7628026336707993E-2</v>
      </c>
      <c r="AT130" s="57">
        <f t="shared" si="15"/>
        <v>1.7699589073643014E-2</v>
      </c>
      <c r="AU130" s="57">
        <f t="shared" si="16"/>
        <v>1.5664629467758116E-2</v>
      </c>
      <c r="AV130" s="57">
        <f t="shared" si="17"/>
        <v>1.6085984065900533E-2</v>
      </c>
      <c r="AW130" s="57">
        <f t="shared" si="18"/>
        <v>1.5251673439332231E-2</v>
      </c>
      <c r="AY130" s="127">
        <v>41486</v>
      </c>
      <c r="AZ130" s="32">
        <f>SUM(C$4:C130)</f>
        <v>0.31956799999999991</v>
      </c>
      <c r="BA130" s="32">
        <f>SUM(H$4:H130)</f>
        <v>0.19804859999999996</v>
      </c>
      <c r="BB130" s="32">
        <f>SUM(I$4:I130)</f>
        <v>0.1950365</v>
      </c>
      <c r="BC130" s="32">
        <f>SUM(J$4:J130)</f>
        <v>0.38517207629459077</v>
      </c>
    </row>
    <row r="131" spans="2:55" x14ac:dyDescent="0.25">
      <c r="B131" s="3">
        <v>41517</v>
      </c>
      <c r="C131" s="14">
        <f>'Stata output'!M131</f>
        <v>1.9801800000000001E-2</v>
      </c>
      <c r="D131" s="14">
        <f>'Stata output'!N131</f>
        <v>-9.1280000000000007E-3</v>
      </c>
      <c r="E131" s="14">
        <f>'Stata output'!O131</f>
        <v>-8.5149000000000006E-3</v>
      </c>
      <c r="F131" s="14">
        <f>'Stata output'!P131</f>
        <v>2.7026916023742339E-3</v>
      </c>
      <c r="G131" s="14">
        <f>'Stata output'!Q131</f>
        <v>3.0594758052193659E-3</v>
      </c>
      <c r="H131" s="14">
        <f>'Stata output'!R131</f>
        <v>8.2638E-3</v>
      </c>
      <c r="I131" s="14">
        <f>'Stata output'!S131</f>
        <v>1.6648400000000001E-2</v>
      </c>
      <c r="J131" s="14">
        <f>'Stata output'!T131</f>
        <v>1.2325289693767682E-2</v>
      </c>
      <c r="AE131" s="3">
        <v>41517</v>
      </c>
      <c r="AF131" s="31">
        <f>SUM(C$4:C131)</f>
        <v>0.33936979999999989</v>
      </c>
      <c r="AG131" s="31">
        <f>SUM(D$4:D131)</f>
        <v>0.42753859999999977</v>
      </c>
      <c r="AH131" s="31">
        <f>SUM(E$4:E131)</f>
        <v>0.36799770000000009</v>
      </c>
      <c r="AI131" s="31">
        <f>SUM(F$4:F131)</f>
        <v>0.36278880671804054</v>
      </c>
      <c r="AJ131" s="31">
        <f>SUM(G$4:G131)</f>
        <v>0.3229283074740083</v>
      </c>
      <c r="AK131" s="31">
        <f>SUM(H$4:H131)</f>
        <v>0.20631239999999995</v>
      </c>
      <c r="AL131" s="31">
        <f>SUM(I$4:I131)</f>
        <v>0.21168490000000001</v>
      </c>
      <c r="AM131" s="31">
        <f>SUM(J$4:J131)</f>
        <v>0.39749736598835844</v>
      </c>
      <c r="AO131" s="3">
        <v>41517</v>
      </c>
      <c r="AP131" s="57">
        <f t="shared" si="11"/>
        <v>1.8716824700391869E-2</v>
      </c>
      <c r="AQ131" s="57">
        <f t="shared" si="12"/>
        <v>2.1855605316190657E-2</v>
      </c>
      <c r="AR131" s="57">
        <f t="shared" si="13"/>
        <v>2.1916728897023712E-2</v>
      </c>
      <c r="AS131" s="57">
        <f t="shared" si="14"/>
        <v>1.7547874889525753E-2</v>
      </c>
      <c r="AT131" s="57">
        <f t="shared" si="15"/>
        <v>1.7613090868554455E-2</v>
      </c>
      <c r="AU131" s="57">
        <f t="shared" si="16"/>
        <v>1.5688379761840326E-2</v>
      </c>
      <c r="AV131" s="57">
        <f t="shared" si="17"/>
        <v>1.6081743179305684E-2</v>
      </c>
      <c r="AW131" s="57">
        <f t="shared" si="18"/>
        <v>1.5245659117762629E-2</v>
      </c>
      <c r="AY131" s="3">
        <v>41517</v>
      </c>
      <c r="AZ131" s="32">
        <f>SUM(C$4:C131)</f>
        <v>0.33936979999999989</v>
      </c>
      <c r="BA131" s="32">
        <f>SUM(H$4:H131)</f>
        <v>0.20631239999999995</v>
      </c>
      <c r="BB131" s="32">
        <f>SUM(I$4:I131)</f>
        <v>0.21168490000000001</v>
      </c>
      <c r="BC131" s="32">
        <f>SUM(J$4:J131)</f>
        <v>0.39749736598835844</v>
      </c>
    </row>
    <row r="132" spans="2:55" x14ac:dyDescent="0.25">
      <c r="B132" s="127">
        <v>41547</v>
      </c>
      <c r="C132" s="129">
        <f>'Stata output'!M132</f>
        <v>2.7399099999999999E-2</v>
      </c>
      <c r="D132" s="129">
        <f>'Stata output'!N132</f>
        <v>2.8802600000000001E-2</v>
      </c>
      <c r="E132" s="129">
        <f>'Stata output'!O132</f>
        <v>2.9434100000000001E-2</v>
      </c>
      <c r="F132" s="129">
        <f>'Stata output'!P132</f>
        <v>2.8163575590707639E-2</v>
      </c>
      <c r="G132" s="129">
        <f>'Stata output'!Q132</f>
        <v>2.8526298682994018E-2</v>
      </c>
      <c r="H132" s="129">
        <f>'Stata output'!R132</f>
        <v>1.13852E-2</v>
      </c>
      <c r="I132" s="129">
        <f>'Stata output'!S132</f>
        <v>2.08116E-2</v>
      </c>
      <c r="J132" s="129">
        <f>'Stata output'!T132</f>
        <v>1.6322205253847585E-2</v>
      </c>
      <c r="AE132" s="127">
        <v>41547</v>
      </c>
      <c r="AF132" s="165">
        <f>SUM(C$4:C132)</f>
        <v>0.3667688999999999</v>
      </c>
      <c r="AG132" s="165">
        <f>SUM(D$4:D132)</f>
        <v>0.45634119999999978</v>
      </c>
      <c r="AH132" s="165">
        <f>SUM(E$4:E132)</f>
        <v>0.39743180000000011</v>
      </c>
      <c r="AI132" s="165">
        <f>SUM(F$4:F132)</f>
        <v>0.39095238230874818</v>
      </c>
      <c r="AJ132" s="165">
        <f>SUM(G$4:G132)</f>
        <v>0.3514546061570023</v>
      </c>
      <c r="AK132" s="165">
        <f>SUM(H$4:H132)</f>
        <v>0.21769759999999996</v>
      </c>
      <c r="AL132" s="165">
        <f>SUM(I$4:I132)</f>
        <v>0.23249649999999999</v>
      </c>
      <c r="AM132" s="165">
        <f>SUM(J$4:J132)</f>
        <v>0.41381957124220603</v>
      </c>
      <c r="AO132" s="127">
        <v>41547</v>
      </c>
      <c r="AP132" s="57">
        <f t="shared" si="11"/>
        <v>1.2884779925344677E-2</v>
      </c>
      <c r="AQ132" s="57">
        <f t="shared" si="12"/>
        <v>1.8509826433757447E-2</v>
      </c>
      <c r="AR132" s="57">
        <f t="shared" si="13"/>
        <v>1.8515735799388415E-2</v>
      </c>
      <c r="AS132" s="57">
        <f t="shared" si="14"/>
        <v>1.1974878797734978E-2</v>
      </c>
      <c r="AT132" s="57">
        <f t="shared" si="15"/>
        <v>1.2034020728169953E-2</v>
      </c>
      <c r="AU132" s="57">
        <f t="shared" si="16"/>
        <v>1.1782178571903305E-2</v>
      </c>
      <c r="AV132" s="57">
        <f t="shared" si="17"/>
        <v>1.0513824558666399E-2</v>
      </c>
      <c r="AW132" s="57">
        <f t="shared" si="18"/>
        <v>1.0810452688858387E-2</v>
      </c>
      <c r="AY132" s="127">
        <v>41547</v>
      </c>
      <c r="AZ132" s="32">
        <f>SUM(C$4:C132)</f>
        <v>0.3667688999999999</v>
      </c>
      <c r="BA132" s="32">
        <f>SUM(H$4:H132)</f>
        <v>0.21769759999999996</v>
      </c>
      <c r="BB132" s="32">
        <f>SUM(I$4:I132)</f>
        <v>0.23249649999999999</v>
      </c>
      <c r="BC132" s="32">
        <f>SUM(J$4:J132)</f>
        <v>0.41381957124220603</v>
      </c>
    </row>
    <row r="133" spans="2:55" x14ac:dyDescent="0.25">
      <c r="B133" s="3">
        <v>41578</v>
      </c>
      <c r="C133" s="14">
        <f>'Stata output'!M133</f>
        <v>1.6686200000000002E-2</v>
      </c>
      <c r="D133" s="14">
        <f>'Stata output'!N133</f>
        <v>2.7724800000000001E-2</v>
      </c>
      <c r="E133" s="14">
        <f>'Stata output'!O133</f>
        <v>2.7799399999999998E-2</v>
      </c>
      <c r="F133" s="14">
        <f>'Stata output'!P133</f>
        <v>2.3713667688892961E-2</v>
      </c>
      <c r="G133" s="14">
        <f>'Stata output'!Q133</f>
        <v>2.3760620693989321E-2</v>
      </c>
      <c r="H133" s="14">
        <f>'Stata output'!R133</f>
        <v>2.8531999999999998E-2</v>
      </c>
      <c r="I133" s="14">
        <f>'Stata output'!S133</f>
        <v>2.9380300000000002E-2</v>
      </c>
      <c r="J133" s="14">
        <f>'Stata output'!T133</f>
        <v>3.358765755586951E-2</v>
      </c>
      <c r="K133" s="14" t="s">
        <v>515</v>
      </c>
      <c r="AE133" s="3">
        <v>41578</v>
      </c>
      <c r="AF133" s="31">
        <f>SUM(C$4:C133)</f>
        <v>0.38345509999999988</v>
      </c>
      <c r="AG133" s="31">
        <f>SUM(D$4:D133)</f>
        <v>0.48406599999999977</v>
      </c>
      <c r="AH133" s="31">
        <f>SUM(E$4:E133)</f>
        <v>0.42523120000000009</v>
      </c>
      <c r="AI133" s="31">
        <f>SUM(F$4:F133)</f>
        <v>0.41466604999764112</v>
      </c>
      <c r="AJ133" s="31">
        <f>SUM(G$4:G133)</f>
        <v>0.37521522685099162</v>
      </c>
      <c r="AK133" s="31">
        <f>SUM(H$4:H133)</f>
        <v>0.24622959999999997</v>
      </c>
      <c r="AL133" s="31">
        <f>SUM(I$4:I133)</f>
        <v>0.26187680000000002</v>
      </c>
      <c r="AM133" s="31">
        <f>SUM(J$4:J133)</f>
        <v>0.44740722879807554</v>
      </c>
      <c r="AO133" s="3">
        <v>41578</v>
      </c>
      <c r="AP133" s="57">
        <f t="shared" si="11"/>
        <v>1.3381205222510354E-2</v>
      </c>
      <c r="AQ133" s="57">
        <f t="shared" si="12"/>
        <v>1.7215141052236711E-2</v>
      </c>
      <c r="AR133" s="57">
        <f t="shared" si="13"/>
        <v>1.7240683065739035E-2</v>
      </c>
      <c r="AS133" s="57">
        <f t="shared" si="14"/>
        <v>1.2303427766159525E-2</v>
      </c>
      <c r="AT133" s="57">
        <f t="shared" si="15"/>
        <v>1.2384650642843898E-2</v>
      </c>
      <c r="AU133" s="57">
        <f t="shared" si="16"/>
        <v>1.1740273182064069E-2</v>
      </c>
      <c r="AV133" s="57">
        <f t="shared" si="17"/>
        <v>1.0788173020541586E-2</v>
      </c>
      <c r="AW133" s="57">
        <f t="shared" si="18"/>
        <v>1.05357969009281E-2</v>
      </c>
      <c r="AY133" s="3">
        <v>41578</v>
      </c>
      <c r="AZ133" s="32">
        <f>SUM(C$4:C133)</f>
        <v>0.38345509999999988</v>
      </c>
      <c r="BA133" s="32">
        <f>SUM(H$4:H133)</f>
        <v>0.24622959999999997</v>
      </c>
      <c r="BB133" s="32">
        <f>SUM(I$4:I133)</f>
        <v>0.26187680000000002</v>
      </c>
      <c r="BC133" s="32">
        <f>SUM(J$4:J133)</f>
        <v>0.44740722879807554</v>
      </c>
    </row>
    <row r="134" spans="2:55" x14ac:dyDescent="0.25">
      <c r="B134" s="127">
        <v>41608</v>
      </c>
      <c r="C134" s="129">
        <f>'Stata output'!M134</f>
        <v>3.2283199999999998E-2</v>
      </c>
      <c r="D134" s="129">
        <f>'Stata output'!N134</f>
        <v>9.8864999999999995E-3</v>
      </c>
      <c r="E134" s="129">
        <f>'Stata output'!O134</f>
        <v>9.7625999999999998E-3</v>
      </c>
      <c r="F134" s="129">
        <f>'Stata output'!P134</f>
        <v>1.6501013718366885E-2</v>
      </c>
      <c r="G134" s="129">
        <f>'Stata output'!Q134</f>
        <v>1.6415419831421679E-2</v>
      </c>
      <c r="H134" s="129">
        <f>'Stata output'!R134</f>
        <v>1.88592E-2</v>
      </c>
      <c r="I134" s="129">
        <f>'Stata output'!S134</f>
        <v>1.7465899999999999E-2</v>
      </c>
      <c r="J134" s="129">
        <f>'Stata output'!T134</f>
        <v>1.2968710121417738E-2</v>
      </c>
      <c r="AE134" s="127">
        <v>41608</v>
      </c>
      <c r="AF134" s="165">
        <f>SUM(C$4:C134)</f>
        <v>0.41573829999999989</v>
      </c>
      <c r="AG134" s="165">
        <f>SUM(D$4:D134)</f>
        <v>0.49395249999999979</v>
      </c>
      <c r="AH134" s="165">
        <f>SUM(E$4:E134)</f>
        <v>0.4349938000000001</v>
      </c>
      <c r="AI134" s="165">
        <f>SUM(F$4:F134)</f>
        <v>0.43116706371600799</v>
      </c>
      <c r="AJ134" s="165">
        <f>SUM(G$4:G134)</f>
        <v>0.39163064668241332</v>
      </c>
      <c r="AK134" s="165">
        <f>SUM(H$4:H134)</f>
        <v>0.26508879999999996</v>
      </c>
      <c r="AL134" s="165">
        <f>SUM(I$4:I134)</f>
        <v>0.2793427</v>
      </c>
      <c r="AM134" s="165">
        <f>SUM(J$4:J134)</f>
        <v>0.4603759389194933</v>
      </c>
      <c r="AO134" s="127">
        <v>41608</v>
      </c>
      <c r="AP134" s="57">
        <f t="shared" si="11"/>
        <v>1.3422831423067988E-2</v>
      </c>
      <c r="AQ134" s="57">
        <f t="shared" si="12"/>
        <v>1.665297602120492E-2</v>
      </c>
      <c r="AR134" s="57">
        <f t="shared" si="13"/>
        <v>1.6651559169608334E-2</v>
      </c>
      <c r="AS134" s="57">
        <f t="shared" si="14"/>
        <v>1.256985467999351E-2</v>
      </c>
      <c r="AT134" s="57">
        <f t="shared" si="15"/>
        <v>1.2649210471029322E-2</v>
      </c>
      <c r="AU134" s="57">
        <f t="shared" si="16"/>
        <v>1.1942415963777349E-2</v>
      </c>
      <c r="AV134" s="57">
        <f t="shared" si="17"/>
        <v>1.1524298755037651E-2</v>
      </c>
      <c r="AW134" s="57">
        <f t="shared" si="18"/>
        <v>1.1629419595445868E-2</v>
      </c>
      <c r="AY134" s="127">
        <v>41608</v>
      </c>
      <c r="AZ134" s="32">
        <f>SUM(C$4:C134)</f>
        <v>0.41573829999999989</v>
      </c>
      <c r="BA134" s="32">
        <f>SUM(H$4:H134)</f>
        <v>0.26508879999999996</v>
      </c>
      <c r="BB134" s="32">
        <f>SUM(I$4:I134)</f>
        <v>0.2793427</v>
      </c>
      <c r="BC134" s="32">
        <f>SUM(J$4:J134)</f>
        <v>0.4603759389194933</v>
      </c>
    </row>
    <row r="135" spans="2:55" x14ac:dyDescent="0.25">
      <c r="B135" s="125">
        <v>41639</v>
      </c>
      <c r="C135" s="101">
        <f>'Stata output'!M135</f>
        <v>1.0425E-3</v>
      </c>
      <c r="D135" s="101">
        <f>'Stata output'!N135</f>
        <v>7.3403000000000001E-3</v>
      </c>
      <c r="E135" s="101">
        <f>'Stata output'!O135</f>
        <v>6.7136000000000001E-3</v>
      </c>
      <c r="F135" s="101">
        <f>'Stata output'!P135</f>
        <v>5.4620635358907819E-3</v>
      </c>
      <c r="G135" s="101">
        <f>'Stata output'!Q135</f>
        <v>5.0216231038688565E-3</v>
      </c>
      <c r="H135" s="101">
        <f>'Stata output'!R135</f>
        <v>8.6441E-3</v>
      </c>
      <c r="I135" s="101">
        <f>'Stata output'!S135</f>
        <v>1.7551000000000001E-3</v>
      </c>
      <c r="J135" s="101">
        <f>'Stata output'!T135</f>
        <v>2.0795940917414614E-3</v>
      </c>
      <c r="AE135" s="125">
        <v>41639</v>
      </c>
      <c r="AF135" s="166">
        <f>SUM(C$4:C135)</f>
        <v>0.4167807999999999</v>
      </c>
      <c r="AG135" s="166">
        <f>SUM(D$4:D135)</f>
        <v>0.50129279999999976</v>
      </c>
      <c r="AH135" s="166">
        <f>SUM(E$4:E135)</f>
        <v>0.44170740000000008</v>
      </c>
      <c r="AI135" s="166">
        <f>SUM(F$4:F135)</f>
        <v>0.43662912725189879</v>
      </c>
      <c r="AJ135" s="166">
        <f>SUM(G$4:G135)</f>
        <v>0.39665226978628215</v>
      </c>
      <c r="AK135" s="166">
        <f>SUM(H$4:H135)</f>
        <v>0.27373289999999995</v>
      </c>
      <c r="AL135" s="166">
        <f>SUM(I$4:I135)</f>
        <v>0.28109780000000001</v>
      </c>
      <c r="AM135" s="166">
        <f>SUM(J$4:J135)</f>
        <v>0.46245553301123477</v>
      </c>
      <c r="AO135" s="125">
        <v>41639</v>
      </c>
      <c r="AP135" s="57">
        <f t="shared" si="11"/>
        <v>1.4129100802788629E-2</v>
      </c>
      <c r="AQ135" s="57">
        <f t="shared" si="12"/>
        <v>1.6196694040289967E-2</v>
      </c>
      <c r="AR135" s="57">
        <f t="shared" si="13"/>
        <v>1.6207586348159414E-2</v>
      </c>
      <c r="AS135" s="57">
        <f t="shared" si="14"/>
        <v>1.2551044834018976E-2</v>
      </c>
      <c r="AT135" s="57">
        <f t="shared" si="15"/>
        <v>1.2631315724690671E-2</v>
      </c>
      <c r="AU135" s="57">
        <f t="shared" si="16"/>
        <v>1.1679753648625921E-2</v>
      </c>
      <c r="AV135" s="57">
        <f t="shared" si="17"/>
        <v>1.1514768558491921E-2</v>
      </c>
      <c r="AW135" s="57">
        <f t="shared" si="18"/>
        <v>1.1619597480925279E-2</v>
      </c>
      <c r="AY135" s="125">
        <v>41639</v>
      </c>
      <c r="AZ135" s="32">
        <f>SUM(C$4:C135)</f>
        <v>0.4167807999999999</v>
      </c>
      <c r="BA135" s="32">
        <f>SUM(H$4:H135)</f>
        <v>0.27373289999999995</v>
      </c>
      <c r="BB135" s="32">
        <f>SUM(I$4:I135)</f>
        <v>0.28109780000000001</v>
      </c>
      <c r="BC135" s="32">
        <f>SUM(J$4:J135)</f>
        <v>0.46245553301123477</v>
      </c>
    </row>
    <row r="136" spans="2:55" x14ac:dyDescent="0.25">
      <c r="B136" s="127">
        <v>41670</v>
      </c>
      <c r="C136" s="129">
        <f>'Stata output'!M136</f>
        <v>1.22343E-2</v>
      </c>
      <c r="D136" s="129">
        <f>'Stata output'!N136</f>
        <v>-9.6433999999999999E-3</v>
      </c>
      <c r="E136" s="129">
        <f>'Stata output'!O136</f>
        <v>-9.2853999999999992E-3</v>
      </c>
      <c r="F136" s="129">
        <f>'Stata output'!P136</f>
        <v>-3.5457555257553952E-3</v>
      </c>
      <c r="G136" s="129">
        <f>'Stata output'!Q136</f>
        <v>-3.2939077380327222E-3</v>
      </c>
      <c r="H136" s="129">
        <f>'Stata output'!R136</f>
        <v>1.8763200000000001E-2</v>
      </c>
      <c r="I136" s="129">
        <f>'Stata output'!S136</f>
        <v>2.24385E-2</v>
      </c>
      <c r="J136" s="129">
        <f>'Stata output'!T136</f>
        <v>2.316327138220204E-2</v>
      </c>
      <c r="AE136" s="127">
        <v>41670</v>
      </c>
      <c r="AF136" s="165">
        <f>SUM(C$4:C136)</f>
        <v>0.42901509999999987</v>
      </c>
      <c r="AG136" s="165">
        <f>SUM(D$4:D136)</f>
        <v>0.49164939999999974</v>
      </c>
      <c r="AH136" s="165">
        <f>SUM(E$4:E136)</f>
        <v>0.43242200000000008</v>
      </c>
      <c r="AI136" s="165">
        <f>SUM(F$4:F136)</f>
        <v>0.43308337172614342</v>
      </c>
      <c r="AJ136" s="165">
        <f>SUM(G$4:G136)</f>
        <v>0.39335836204824942</v>
      </c>
      <c r="AK136" s="165">
        <f>SUM(H$4:H136)</f>
        <v>0.29249609999999993</v>
      </c>
      <c r="AL136" s="165">
        <f>SUM(I$4:I136)</f>
        <v>0.30353629999999998</v>
      </c>
      <c r="AM136" s="165">
        <f>SUM(J$4:J136)</f>
        <v>0.4856188043934368</v>
      </c>
      <c r="AO136" s="127">
        <v>41670</v>
      </c>
      <c r="AP136" s="57">
        <f t="shared" si="11"/>
        <v>1.3977612717422195E-2</v>
      </c>
      <c r="AQ136" s="57">
        <f t="shared" si="12"/>
        <v>1.6212350449847718E-2</v>
      </c>
      <c r="AR136" s="57">
        <f t="shared" si="13"/>
        <v>1.6231051259110407E-2</v>
      </c>
      <c r="AS136" s="57">
        <f t="shared" si="14"/>
        <v>1.2424997666225759E-2</v>
      </c>
      <c r="AT136" s="57">
        <f t="shared" si="15"/>
        <v>1.2508207677661235E-2</v>
      </c>
      <c r="AU136" s="57">
        <f t="shared" si="16"/>
        <v>1.1667634424405663E-2</v>
      </c>
      <c r="AV136" s="57">
        <f t="shared" si="17"/>
        <v>1.1509629395347304E-2</v>
      </c>
      <c r="AW136" s="57">
        <f t="shared" si="18"/>
        <v>1.1476764456988956E-2</v>
      </c>
      <c r="AY136" s="127">
        <v>41670</v>
      </c>
      <c r="AZ136" s="32">
        <f>SUM(C$4:C136)</f>
        <v>0.42901509999999987</v>
      </c>
      <c r="BA136" s="32">
        <f>SUM(H$4:H136)</f>
        <v>0.29249609999999993</v>
      </c>
      <c r="BB136" s="32">
        <f>SUM(I$4:I136)</f>
        <v>0.30353629999999998</v>
      </c>
      <c r="BC136" s="32">
        <f>SUM(J$4:J136)</f>
        <v>0.4856188043934368</v>
      </c>
    </row>
    <row r="137" spans="2:55" x14ac:dyDescent="0.25">
      <c r="B137" s="3">
        <v>41698</v>
      </c>
      <c r="C137" s="14">
        <f>'Stata output'!M137</f>
        <v>-1.01393E-2</v>
      </c>
      <c r="D137" s="14">
        <f>'Stata output'!N137</f>
        <v>1.8405100000000001E-2</v>
      </c>
      <c r="E137" s="14">
        <f>'Stata output'!O137</f>
        <v>1.7854200000000001E-2</v>
      </c>
      <c r="F137" s="14">
        <f>'Stata output'!P137</f>
        <v>1.063909090798946E-2</v>
      </c>
      <c r="G137" s="14">
        <f>'Stata output'!Q137</f>
        <v>1.0247908774279087E-2</v>
      </c>
      <c r="H137" s="14">
        <f>'Stata output'!R137</f>
        <v>1.10914E-2</v>
      </c>
      <c r="I137" s="14">
        <f>'Stata output'!S137</f>
        <v>7.1868000000000001E-3</v>
      </c>
      <c r="J137" s="14">
        <f>'Stata output'!T137</f>
        <v>8.8678550502523223E-3</v>
      </c>
      <c r="AE137" s="3">
        <v>41698</v>
      </c>
      <c r="AF137" s="31">
        <f>SUM(C$4:C137)</f>
        <v>0.41887579999999985</v>
      </c>
      <c r="AG137" s="31">
        <f>SUM(D$4:D137)</f>
        <v>0.51005449999999974</v>
      </c>
      <c r="AH137" s="31">
        <f>SUM(E$4:E137)</f>
        <v>0.45027620000000007</v>
      </c>
      <c r="AI137" s="31">
        <f>SUM(F$4:F137)</f>
        <v>0.4437224626341329</v>
      </c>
      <c r="AJ137" s="31">
        <f>SUM(G$4:G137)</f>
        <v>0.40360627082252853</v>
      </c>
      <c r="AK137" s="31">
        <f>SUM(H$4:H137)</f>
        <v>0.3035874999999999</v>
      </c>
      <c r="AL137" s="31">
        <f>SUM(I$4:I137)</f>
        <v>0.31072309999999997</v>
      </c>
      <c r="AM137" s="31">
        <f>SUM(J$4:J137)</f>
        <v>0.49448665944368914</v>
      </c>
      <c r="AO137" s="3">
        <v>41698</v>
      </c>
      <c r="AP137" s="57">
        <f t="shared" si="11"/>
        <v>1.3678138202602453E-2</v>
      </c>
      <c r="AQ137" s="57">
        <f t="shared" si="12"/>
        <v>1.5985599128127768E-2</v>
      </c>
      <c r="AR137" s="57">
        <f t="shared" si="13"/>
        <v>1.5941964461017928E-2</v>
      </c>
      <c r="AS137" s="57">
        <f t="shared" si="14"/>
        <v>1.2167574958159663E-2</v>
      </c>
      <c r="AT137" s="57">
        <f t="shared" si="15"/>
        <v>1.2226994477626318E-2</v>
      </c>
      <c r="AU137" s="57">
        <f t="shared" si="16"/>
        <v>1.173686015641689E-2</v>
      </c>
      <c r="AV137" s="57">
        <f t="shared" si="17"/>
        <v>1.1335134702779007E-2</v>
      </c>
      <c r="AW137" s="57">
        <f t="shared" si="18"/>
        <v>1.1359307211516264E-2</v>
      </c>
      <c r="AY137" s="3">
        <v>41698</v>
      </c>
      <c r="AZ137" s="32">
        <f>SUM(C$4:C137)</f>
        <v>0.41887579999999985</v>
      </c>
      <c r="BA137" s="32">
        <f>SUM(H$4:H137)</f>
        <v>0.3035874999999999</v>
      </c>
      <c r="BB137" s="32">
        <f>SUM(I$4:I137)</f>
        <v>0.31072309999999997</v>
      </c>
      <c r="BC137" s="32">
        <f>SUM(J$4:J137)</f>
        <v>0.49448665944368914</v>
      </c>
    </row>
    <row r="138" spans="2:55" x14ac:dyDescent="0.25">
      <c r="B138" s="127">
        <v>41729</v>
      </c>
      <c r="C138" s="129">
        <f>'Stata output'!M138</f>
        <v>-4.2899999999999999E-5</v>
      </c>
      <c r="D138" s="129">
        <f>'Stata output'!N138</f>
        <v>4.3184E-3</v>
      </c>
      <c r="E138" s="129">
        <f>'Stata output'!O138</f>
        <v>5.1022999999999997E-3</v>
      </c>
      <c r="F138" s="129">
        <f>'Stata output'!P138</f>
        <v>3.2698251045236585E-3</v>
      </c>
      <c r="G138" s="129">
        <f>'Stata output'!Q138</f>
        <v>3.839235883508276E-3</v>
      </c>
      <c r="H138" s="129">
        <f>'Stata output'!R138</f>
        <v>-8.0876999999999998E-3</v>
      </c>
      <c r="I138" s="129">
        <f>'Stata output'!S138</f>
        <v>-1.293E-4</v>
      </c>
      <c r="J138" s="129">
        <f>'Stata output'!T138</f>
        <v>8.8938996039228944E-4</v>
      </c>
      <c r="AE138" s="127">
        <v>41729</v>
      </c>
      <c r="AF138" s="165">
        <f>SUM(C$4:C138)</f>
        <v>0.41883289999999984</v>
      </c>
      <c r="AG138" s="165">
        <f>SUM(D$4:D138)</f>
        <v>0.51437289999999969</v>
      </c>
      <c r="AH138" s="165">
        <f>SUM(E$4:E138)</f>
        <v>0.45537850000000007</v>
      </c>
      <c r="AI138" s="165">
        <f>SUM(F$4:F138)</f>
        <v>0.44699228773865657</v>
      </c>
      <c r="AJ138" s="165">
        <f>SUM(G$4:G138)</f>
        <v>0.4074455067060368</v>
      </c>
      <c r="AK138" s="165">
        <f>SUM(H$4:H138)</f>
        <v>0.29549979999999992</v>
      </c>
      <c r="AL138" s="165">
        <f>SUM(I$4:I138)</f>
        <v>0.31059379999999998</v>
      </c>
      <c r="AM138" s="165">
        <f>SUM(J$4:J138)</f>
        <v>0.49537604940408142</v>
      </c>
      <c r="AO138" s="127">
        <v>41729</v>
      </c>
      <c r="AP138" s="57">
        <f t="shared" si="11"/>
        <v>1.3250335873774147E-2</v>
      </c>
      <c r="AQ138" s="57">
        <f t="shared" si="12"/>
        <v>1.5914307925148655E-2</v>
      </c>
      <c r="AR138" s="57">
        <f t="shared" si="13"/>
        <v>1.5880591413529856E-2</v>
      </c>
      <c r="AS138" s="57">
        <f t="shared" si="14"/>
        <v>1.1906969049185184E-2</v>
      </c>
      <c r="AT138" s="57">
        <f t="shared" si="15"/>
        <v>1.1956207691082715E-2</v>
      </c>
      <c r="AU138" s="57">
        <f t="shared" si="16"/>
        <v>1.1699189316091525E-2</v>
      </c>
      <c r="AV138" s="57">
        <f t="shared" si="17"/>
        <v>1.1141747121855405E-2</v>
      </c>
      <c r="AW138" s="57">
        <f t="shared" si="18"/>
        <v>1.117014172027571E-2</v>
      </c>
      <c r="AY138" s="127">
        <v>41729</v>
      </c>
      <c r="AZ138" s="32">
        <f>SUM(C$4:C138)</f>
        <v>0.41883289999999984</v>
      </c>
      <c r="BA138" s="32">
        <f>SUM(H$4:H138)</f>
        <v>0.29549979999999992</v>
      </c>
      <c r="BB138" s="32">
        <f>SUM(I$4:I138)</f>
        <v>0.31059379999999998</v>
      </c>
      <c r="BC138" s="32">
        <f>SUM(J$4:J138)</f>
        <v>0.49537604940408142</v>
      </c>
    </row>
    <row r="139" spans="2:55" x14ac:dyDescent="0.25">
      <c r="B139" s="3">
        <v>41759</v>
      </c>
      <c r="C139" s="14">
        <f>'Stata output'!M139</f>
        <v>3.5113000000000002E-3</v>
      </c>
      <c r="D139" s="14">
        <f>'Stata output'!N139</f>
        <v>5.6556000000000002E-3</v>
      </c>
      <c r="E139" s="14">
        <f>'Stata output'!O139</f>
        <v>5.5804000000000001E-3</v>
      </c>
      <c r="F139" s="14">
        <f>'Stata output'!P139</f>
        <v>5.0213076317410822E-3</v>
      </c>
      <c r="G139" s="14">
        <f>'Stata output'!Q139</f>
        <v>4.9668118315706784E-3</v>
      </c>
      <c r="H139" s="14">
        <f>'Stata output'!R139</f>
        <v>3.5534999999999998E-3</v>
      </c>
      <c r="I139" s="14">
        <f>'Stata output'!S139</f>
        <v>2.8750999999999998E-3</v>
      </c>
      <c r="J139" s="14">
        <f>'Stata output'!T139</f>
        <v>2.026392709798422E-3</v>
      </c>
      <c r="AE139" s="3">
        <v>41759</v>
      </c>
      <c r="AF139" s="31">
        <f>SUM(C$4:C139)</f>
        <v>0.42234419999999984</v>
      </c>
      <c r="AG139" s="31">
        <f>SUM(D$4:D139)</f>
        <v>0.52002849999999967</v>
      </c>
      <c r="AH139" s="31">
        <f>SUM(E$4:E139)</f>
        <v>0.46095890000000006</v>
      </c>
      <c r="AI139" s="31">
        <f>SUM(F$4:F139)</f>
        <v>0.45201359537039765</v>
      </c>
      <c r="AJ139" s="31">
        <f>SUM(G$4:G139)</f>
        <v>0.41241231853760746</v>
      </c>
      <c r="AK139" s="31">
        <f>SUM(H$4:H139)</f>
        <v>0.29905329999999991</v>
      </c>
      <c r="AL139" s="31">
        <f>SUM(I$4:I139)</f>
        <v>0.31346889999999999</v>
      </c>
      <c r="AM139" s="31">
        <f>SUM(J$4:J139)</f>
        <v>0.49740244211387985</v>
      </c>
      <c r="AO139" s="3">
        <v>41759</v>
      </c>
      <c r="AP139" s="57">
        <f t="shared" si="11"/>
        <v>1.3132285664989323E-2</v>
      </c>
      <c r="AQ139" s="57">
        <f t="shared" si="12"/>
        <v>1.5942136018376137E-2</v>
      </c>
      <c r="AR139" s="57">
        <f t="shared" si="13"/>
        <v>1.5899703637229246E-2</v>
      </c>
      <c r="AS139" s="57">
        <f t="shared" si="14"/>
        <v>1.1835471869875188E-2</v>
      </c>
      <c r="AT139" s="57">
        <f t="shared" si="15"/>
        <v>1.1876535193640713E-2</v>
      </c>
      <c r="AU139" s="57">
        <f t="shared" si="16"/>
        <v>1.1888088996492777E-2</v>
      </c>
      <c r="AV139" s="57">
        <f t="shared" si="17"/>
        <v>1.1160182093584161E-2</v>
      </c>
      <c r="AW139" s="57">
        <f t="shared" si="18"/>
        <v>1.1297423415078001E-2</v>
      </c>
      <c r="AY139" s="3">
        <v>41759</v>
      </c>
      <c r="AZ139" s="32">
        <f>SUM(C$4:C139)</f>
        <v>0.42234419999999984</v>
      </c>
      <c r="BA139" s="32">
        <f>SUM(H$4:H139)</f>
        <v>0.29905329999999991</v>
      </c>
      <c r="BB139" s="32">
        <f>SUM(I$4:I139)</f>
        <v>0.31346889999999999</v>
      </c>
      <c r="BC139" s="32">
        <f>SUM(J$4:J139)</f>
        <v>0.49740244211387985</v>
      </c>
    </row>
    <row r="140" spans="2:55" x14ac:dyDescent="0.25">
      <c r="B140" s="127">
        <v>41790</v>
      </c>
      <c r="C140" s="129">
        <f>'Stata output'!M140</f>
        <v>1.61818E-2</v>
      </c>
      <c r="D140" s="129">
        <f>'Stata output'!N140</f>
        <v>1.8014700000000002E-2</v>
      </c>
      <c r="E140" s="129">
        <f>'Stata output'!O140</f>
        <v>1.8172500000000001E-2</v>
      </c>
      <c r="F140" s="129">
        <f>'Stata output'!P140</f>
        <v>1.7698948175691464E-2</v>
      </c>
      <c r="G140" s="129">
        <f>'Stata output'!Q140</f>
        <v>1.7813534165271341E-2</v>
      </c>
      <c r="H140" s="129">
        <f>'Stata output'!R140</f>
        <v>1.63687E-2</v>
      </c>
      <c r="I140" s="129">
        <f>'Stata output'!S140</f>
        <v>1.7797500000000001E-2</v>
      </c>
      <c r="J140" s="129">
        <f>'Stata output'!T140</f>
        <v>1.6831912158107493E-2</v>
      </c>
      <c r="AE140" s="127">
        <v>41790</v>
      </c>
      <c r="AF140" s="165">
        <f>SUM(C$4:C140)</f>
        <v>0.43852599999999986</v>
      </c>
      <c r="AG140" s="165">
        <f>SUM(D$4:D140)</f>
        <v>0.53804319999999972</v>
      </c>
      <c r="AH140" s="165">
        <f>SUM(E$4:E140)</f>
        <v>0.47913140000000004</v>
      </c>
      <c r="AI140" s="165">
        <f>SUM(F$4:F140)</f>
        <v>0.4697125435460891</v>
      </c>
      <c r="AJ140" s="165">
        <f>SUM(G$4:G140)</f>
        <v>0.43022585270287877</v>
      </c>
      <c r="AK140" s="165">
        <f>SUM(H$4:H140)</f>
        <v>0.31542199999999992</v>
      </c>
      <c r="AL140" s="165">
        <f>SUM(I$4:I140)</f>
        <v>0.33126640000000002</v>
      </c>
      <c r="AM140" s="165">
        <f>SUM(J$4:J140)</f>
        <v>0.51423435427198738</v>
      </c>
      <c r="AO140" s="127">
        <v>41790</v>
      </c>
      <c r="AP140" s="57">
        <f t="shared" si="11"/>
        <v>1.2886623326601931E-2</v>
      </c>
      <c r="AQ140" s="57">
        <f t="shared" si="12"/>
        <v>1.5463680248506287E-2</v>
      </c>
      <c r="AR140" s="57">
        <f t="shared" si="13"/>
        <v>1.5439731089007066E-2</v>
      </c>
      <c r="AS140" s="57">
        <f t="shared" si="14"/>
        <v>1.1421138170477615E-2</v>
      </c>
      <c r="AT140" s="57">
        <f t="shared" si="15"/>
        <v>1.1472954197478215E-2</v>
      </c>
      <c r="AU140" s="57">
        <f t="shared" si="16"/>
        <v>1.0918023414864812E-2</v>
      </c>
      <c r="AV140" s="57">
        <f t="shared" si="17"/>
        <v>1.0658934360999765E-2</v>
      </c>
      <c r="AW140" s="57">
        <f t="shared" si="18"/>
        <v>1.0902300669305783E-2</v>
      </c>
      <c r="AY140" s="127">
        <v>41790</v>
      </c>
      <c r="AZ140" s="32">
        <f>SUM(C$4:C140)</f>
        <v>0.43852599999999986</v>
      </c>
      <c r="BA140" s="32">
        <f>SUM(H$4:H140)</f>
        <v>0.31542199999999992</v>
      </c>
      <c r="BB140" s="32">
        <f>SUM(I$4:I140)</f>
        <v>0.33126640000000002</v>
      </c>
      <c r="BC140" s="32">
        <f>SUM(J$4:J140)</f>
        <v>0.51423435427198738</v>
      </c>
    </row>
    <row r="141" spans="2:55" x14ac:dyDescent="0.25">
      <c r="B141" s="3">
        <v>41820</v>
      </c>
      <c r="C141" s="14">
        <f>'Stata output'!M141</f>
        <v>3.7427799999999997E-2</v>
      </c>
      <c r="D141" s="14">
        <f>'Stata output'!N141</f>
        <v>1.24802E-2</v>
      </c>
      <c r="E141" s="14">
        <f>'Stata output'!O141</f>
        <v>1.3376300000000001E-2</v>
      </c>
      <c r="F141" s="14">
        <f>'Stata output'!P141</f>
        <v>1.9010158460231175E-2</v>
      </c>
      <c r="G141" s="14">
        <f>'Stata output'!Q141</f>
        <v>1.9660640762018365E-2</v>
      </c>
      <c r="H141" s="14">
        <f>'Stata output'!R141</f>
        <v>6.6699999999999997E-3</v>
      </c>
      <c r="I141" s="14">
        <f>'Stata output'!S141</f>
        <v>1.48567E-2</v>
      </c>
      <c r="J141" s="14">
        <f>'Stata output'!T141</f>
        <v>1.0475803520005024E-2</v>
      </c>
      <c r="AE141" s="3">
        <v>41820</v>
      </c>
      <c r="AF141" s="31">
        <f>SUM(C$4:C141)</f>
        <v>0.47595379999999987</v>
      </c>
      <c r="AG141" s="31">
        <f>SUM(D$4:D141)</f>
        <v>0.55052339999999977</v>
      </c>
      <c r="AH141" s="31">
        <f>SUM(E$4:E141)</f>
        <v>0.49250770000000005</v>
      </c>
      <c r="AI141" s="31">
        <f>SUM(F$4:F141)</f>
        <v>0.48872270200632029</v>
      </c>
      <c r="AJ141" s="31">
        <f>SUM(G$4:G141)</f>
        <v>0.44988649346489712</v>
      </c>
      <c r="AK141" s="31">
        <f>SUM(H$4:H141)</f>
        <v>0.32209199999999993</v>
      </c>
      <c r="AL141" s="31">
        <f>SUM(I$4:I141)</f>
        <v>0.34612310000000002</v>
      </c>
      <c r="AM141" s="31">
        <f>SUM(J$4:J141)</f>
        <v>0.52471015779199237</v>
      </c>
      <c r="AO141" s="3">
        <v>41820</v>
      </c>
      <c r="AP141" s="57">
        <f t="shared" si="11"/>
        <v>1.2259023734747899E-2</v>
      </c>
      <c r="AQ141" s="57">
        <f t="shared" si="12"/>
        <v>1.2191426899863286E-2</v>
      </c>
      <c r="AR141" s="57">
        <f t="shared" si="13"/>
        <v>1.2172550427599207E-2</v>
      </c>
      <c r="AS141" s="57">
        <f t="shared" si="14"/>
        <v>9.8550471657375752E-3</v>
      </c>
      <c r="AT141" s="57">
        <f t="shared" si="15"/>
        <v>9.9221151154001968E-3</v>
      </c>
      <c r="AU141" s="57">
        <f t="shared" si="16"/>
        <v>1.0186401324314689E-2</v>
      </c>
      <c r="AV141" s="57">
        <f t="shared" si="17"/>
        <v>1.0021467013536779E-2</v>
      </c>
      <c r="AW141" s="57">
        <f t="shared" si="18"/>
        <v>1.0837197456706095E-2</v>
      </c>
      <c r="AY141" s="3">
        <v>41820</v>
      </c>
      <c r="AZ141" s="32">
        <f>SUM(C$4:C141)</f>
        <v>0.47595379999999987</v>
      </c>
      <c r="BA141" s="32">
        <f>SUM(H$4:H141)</f>
        <v>0.32209199999999993</v>
      </c>
      <c r="BB141" s="32">
        <f>SUM(I$4:I141)</f>
        <v>0.34612310000000002</v>
      </c>
      <c r="BC141" s="32">
        <f>SUM(J$4:J141)</f>
        <v>0.52471015779199237</v>
      </c>
    </row>
    <row r="142" spans="2:55" x14ac:dyDescent="0.25">
      <c r="B142" s="127">
        <v>41851</v>
      </c>
      <c r="C142" s="129">
        <f>'Stata output'!M142</f>
        <v>7.1529999999999996E-3</v>
      </c>
      <c r="D142" s="129">
        <f>'Stata output'!N142</f>
        <v>-2.6305999999999999E-3</v>
      </c>
      <c r="E142" s="129">
        <f>'Stata output'!O142</f>
        <v>-2.3882999999999999E-3</v>
      </c>
      <c r="F142" s="129">
        <f>'Stata output'!P142</f>
        <v>3.8005395918958886E-5</v>
      </c>
      <c r="G142" s="129">
        <f>'Stata output'!Q142</f>
        <v>2.1399142319353248E-4</v>
      </c>
      <c r="H142" s="129">
        <f>'Stata output'!R142</f>
        <v>6.9137000000000001E-3</v>
      </c>
      <c r="I142" s="129">
        <f>'Stata output'!S142</f>
        <v>8.5208000000000002E-3</v>
      </c>
      <c r="J142" s="129">
        <f>'Stata output'!T142</f>
        <v>9.2604514891393777E-3</v>
      </c>
      <c r="AE142" s="127">
        <v>41851</v>
      </c>
      <c r="AF142" s="165">
        <f>SUM(C$4:C142)</f>
        <v>0.48310679999999989</v>
      </c>
      <c r="AG142" s="165">
        <f>SUM(D$4:D142)</f>
        <v>0.54789279999999974</v>
      </c>
      <c r="AH142" s="165">
        <f>SUM(E$4:E142)</f>
        <v>0.49011940000000004</v>
      </c>
      <c r="AI142" s="165">
        <f>SUM(F$4:F142)</f>
        <v>0.48876070740223926</v>
      </c>
      <c r="AJ142" s="165">
        <f>SUM(G$4:G142)</f>
        <v>0.45010048488809062</v>
      </c>
      <c r="AK142" s="165">
        <f>SUM(H$4:H142)</f>
        <v>0.32900569999999996</v>
      </c>
      <c r="AL142" s="165">
        <f>SUM(I$4:I142)</f>
        <v>0.35464390000000001</v>
      </c>
      <c r="AM142" s="165">
        <f>SUM(J$4:J142)</f>
        <v>0.53397060928113171</v>
      </c>
      <c r="AO142" s="127">
        <v>41851</v>
      </c>
      <c r="AP142" s="57">
        <f t="shared" si="11"/>
        <v>1.3375385867222723E-2</v>
      </c>
      <c r="AQ142" s="57">
        <f t="shared" si="12"/>
        <v>1.2084001584200347E-2</v>
      </c>
      <c r="AR142" s="57">
        <f t="shared" si="13"/>
        <v>1.2051685547661376E-2</v>
      </c>
      <c r="AS142" s="57">
        <f t="shared" si="14"/>
        <v>9.9981241848742779E-3</v>
      </c>
      <c r="AT142" s="57">
        <f t="shared" si="15"/>
        <v>1.0088317528749302E-2</v>
      </c>
      <c r="AU142" s="57">
        <f t="shared" si="16"/>
        <v>9.8374014725219061E-3</v>
      </c>
      <c r="AV142" s="57">
        <f t="shared" si="17"/>
        <v>1.0019117845159787E-2</v>
      </c>
      <c r="AW142" s="57">
        <f t="shared" si="18"/>
        <v>1.0767131223247524E-2</v>
      </c>
      <c r="AY142" s="127">
        <v>41851</v>
      </c>
      <c r="AZ142" s="32">
        <f>SUM(C$4:C142)</f>
        <v>0.48310679999999989</v>
      </c>
      <c r="BA142" s="32">
        <f>SUM(H$4:H142)</f>
        <v>0.32900569999999996</v>
      </c>
      <c r="BB142" s="32">
        <f>SUM(I$4:I142)</f>
        <v>0.35464390000000001</v>
      </c>
      <c r="BC142" s="32">
        <f>SUM(J$4:J142)</f>
        <v>0.53397060928113171</v>
      </c>
    </row>
    <row r="143" spans="2:55" x14ac:dyDescent="0.25">
      <c r="B143" s="3">
        <v>41882</v>
      </c>
      <c r="C143" s="14">
        <f>'Stata output'!M143</f>
        <v>-9.4715000000000008E-3</v>
      </c>
      <c r="D143" s="14">
        <f>'Stata output'!N143</f>
        <v>9.8546999999999992E-3</v>
      </c>
      <c r="E143" s="14">
        <f>'Stata output'!O143</f>
        <v>9.6580999999999993E-3</v>
      </c>
      <c r="F143" s="14">
        <f>'Stata output'!P143</f>
        <v>4.8926896869541554E-3</v>
      </c>
      <c r="G143" s="14">
        <f>'Stata output'!Q143</f>
        <v>4.7502406596564E-3</v>
      </c>
      <c r="H143" s="14">
        <f>'Stata output'!R143</f>
        <v>7.4631999999999997E-3</v>
      </c>
      <c r="I143" s="14">
        <f>'Stata output'!S143</f>
        <v>5.8837000000000004E-3</v>
      </c>
      <c r="J143" s="14">
        <f>'Stata output'!T143</f>
        <v>7.3775512953170915E-3</v>
      </c>
      <c r="AE143" s="3">
        <v>41882</v>
      </c>
      <c r="AF143" s="31">
        <f>SUM(C$4:C143)</f>
        <v>0.47363529999999987</v>
      </c>
      <c r="AG143" s="31">
        <f>SUM(D$4:D143)</f>
        <v>0.55774749999999973</v>
      </c>
      <c r="AH143" s="31">
        <f>SUM(E$4:E143)</f>
        <v>0.49977750000000004</v>
      </c>
      <c r="AI143" s="31">
        <f>SUM(F$4:F143)</f>
        <v>0.49365339708919342</v>
      </c>
      <c r="AJ143" s="31">
        <f>SUM(G$4:G143)</f>
        <v>0.45485072554774703</v>
      </c>
      <c r="AK143" s="31">
        <f>SUM(H$4:H143)</f>
        <v>0.33646889999999996</v>
      </c>
      <c r="AL143" s="31">
        <f>SUM(I$4:I143)</f>
        <v>0.3605276</v>
      </c>
      <c r="AM143" s="31">
        <f>SUM(J$4:J143)</f>
        <v>0.54134816057644886</v>
      </c>
      <c r="AO143" s="3">
        <v>41882</v>
      </c>
      <c r="AP143" s="57">
        <f t="shared" si="11"/>
        <v>1.3292641962629801E-2</v>
      </c>
      <c r="AQ143" s="57">
        <f t="shared" si="12"/>
        <v>1.2338419606253542E-2</v>
      </c>
      <c r="AR143" s="57">
        <f t="shared" si="13"/>
        <v>1.2270505472346441E-2</v>
      </c>
      <c r="AS143" s="57">
        <f t="shared" si="14"/>
        <v>1.007050355164928E-2</v>
      </c>
      <c r="AT143" s="57">
        <f t="shared" si="15"/>
        <v>1.0143165267784705E-2</v>
      </c>
      <c r="AU143" s="57">
        <f t="shared" si="16"/>
        <v>9.7526766270901559E-3</v>
      </c>
      <c r="AV143" s="57">
        <f t="shared" si="17"/>
        <v>9.9252100527976658E-3</v>
      </c>
      <c r="AW143" s="57">
        <f t="shared" si="18"/>
        <v>1.0505287712898175E-2</v>
      </c>
      <c r="AY143" s="3">
        <v>41882</v>
      </c>
      <c r="AZ143" s="32">
        <f>SUM(C$4:C143)</f>
        <v>0.47363529999999987</v>
      </c>
      <c r="BA143" s="32">
        <f>SUM(H$4:H143)</f>
        <v>0.33646889999999996</v>
      </c>
      <c r="BB143" s="32">
        <f>SUM(I$4:I143)</f>
        <v>0.3605276</v>
      </c>
      <c r="BC143" s="32">
        <f>SUM(J$4:J143)</f>
        <v>0.54134816057644886</v>
      </c>
    </row>
    <row r="144" spans="2:55" x14ac:dyDescent="0.25">
      <c r="B144" s="127">
        <v>41912</v>
      </c>
      <c r="C144" s="129">
        <f>'Stata output'!M144</f>
        <v>1.8078E-3</v>
      </c>
      <c r="D144" s="129">
        <f>'Stata output'!N144</f>
        <v>-7.8388999999999993E-3</v>
      </c>
      <c r="E144" s="129">
        <f>'Stata output'!O144</f>
        <v>-8.4644999999999998E-3</v>
      </c>
      <c r="F144" s="129">
        <f>'Stata output'!P144</f>
        <v>-5.1338672183802135E-3</v>
      </c>
      <c r="G144" s="129">
        <f>'Stata output'!Q144</f>
        <v>-5.5868692037838712E-3</v>
      </c>
      <c r="H144" s="129">
        <f>'Stata output'!R144</f>
        <v>4.3042000000000002E-3</v>
      </c>
      <c r="I144" s="129">
        <f>'Stata output'!S144</f>
        <v>-3.5040000000000001E-4</v>
      </c>
      <c r="J144" s="129">
        <f>'Stata output'!T144</f>
        <v>1.7592454436977309E-3</v>
      </c>
      <c r="AE144" s="127">
        <v>41912</v>
      </c>
      <c r="AF144" s="165">
        <f>SUM(C$4:C144)</f>
        <v>0.4754430999999999</v>
      </c>
      <c r="AG144" s="165">
        <f>SUM(D$4:D144)</f>
        <v>0.54990859999999975</v>
      </c>
      <c r="AH144" s="165">
        <f>SUM(E$4:E144)</f>
        <v>0.49131300000000006</v>
      </c>
      <c r="AI144" s="165">
        <f>SUM(F$4:F144)</f>
        <v>0.48851952987081321</v>
      </c>
      <c r="AJ144" s="165">
        <f>SUM(G$4:G144)</f>
        <v>0.44926385634396315</v>
      </c>
      <c r="AK144" s="165">
        <f>SUM(H$4:H144)</f>
        <v>0.34077309999999994</v>
      </c>
      <c r="AL144" s="165">
        <f>SUM(I$4:I144)</f>
        <v>0.36017720000000003</v>
      </c>
      <c r="AM144" s="165">
        <f>SUM(J$4:J144)</f>
        <v>0.54310740602014662</v>
      </c>
      <c r="AO144" s="127">
        <v>41912</v>
      </c>
      <c r="AP144" s="57">
        <f t="shared" si="11"/>
        <v>1.2838136685838613E-2</v>
      </c>
      <c r="AQ144" s="57">
        <f t="shared" si="12"/>
        <v>1.2339400057397587E-2</v>
      </c>
      <c r="AR144" s="57">
        <f t="shared" si="13"/>
        <v>1.2268533279010507E-2</v>
      </c>
      <c r="AS144" s="57">
        <f t="shared" si="14"/>
        <v>9.4792322700570433E-3</v>
      </c>
      <c r="AT144" s="57">
        <f t="shared" si="15"/>
        <v>9.5278828544425771E-3</v>
      </c>
      <c r="AU144" s="57">
        <f t="shared" si="16"/>
        <v>9.7993381321711294E-3</v>
      </c>
      <c r="AV144" s="57">
        <f t="shared" si="17"/>
        <v>9.1582388618948896E-3</v>
      </c>
      <c r="AW144" s="57">
        <f t="shared" si="18"/>
        <v>1.00068427527388E-2</v>
      </c>
      <c r="AY144" s="127">
        <v>41912</v>
      </c>
      <c r="AZ144" s="32">
        <f>SUM(C$4:C144)</f>
        <v>0.4754430999999999</v>
      </c>
      <c r="BA144" s="32">
        <f>SUM(H$4:H144)</f>
        <v>0.34077309999999994</v>
      </c>
      <c r="BB144" s="32">
        <f>SUM(I$4:I144)</f>
        <v>0.36017720000000003</v>
      </c>
      <c r="BC144" s="32">
        <f>SUM(J$4:J144)</f>
        <v>0.54310740602014662</v>
      </c>
    </row>
    <row r="145" spans="2:55" x14ac:dyDescent="0.25">
      <c r="B145" s="3">
        <v>41943</v>
      </c>
      <c r="C145" s="14">
        <f>'Stata output'!M145</f>
        <v>4.8720100000000002E-2</v>
      </c>
      <c r="D145" s="14">
        <f>'Stata output'!N145</f>
        <v>1.52394E-2</v>
      </c>
      <c r="E145" s="14">
        <f>'Stata output'!O145</f>
        <v>1.64715E-2</v>
      </c>
      <c r="F145" s="14">
        <f>'Stata output'!P145</f>
        <v>2.4226110380098871E-2</v>
      </c>
      <c r="G145" s="14">
        <f>'Stata output'!Q145</f>
        <v>2.5112248229754754E-2</v>
      </c>
      <c r="H145" s="14">
        <f>'Stata output'!R145</f>
        <v>7.2722999999999998E-3</v>
      </c>
      <c r="I145" s="14">
        <f>'Stata output'!S145</f>
        <v>1.6330600000000001E-2</v>
      </c>
      <c r="J145" s="14">
        <f>'Stata output'!T145</f>
        <v>1.3656671713274667E-2</v>
      </c>
      <c r="AE145" s="3">
        <v>41943</v>
      </c>
      <c r="AF145" s="31">
        <f>SUM(C$4:C145)</f>
        <v>0.52416319999999994</v>
      </c>
      <c r="AG145" s="31">
        <f>SUM(D$4:D145)</f>
        <v>0.56514799999999976</v>
      </c>
      <c r="AH145" s="31">
        <f>SUM(E$4:E145)</f>
        <v>0.50778450000000008</v>
      </c>
      <c r="AI145" s="31">
        <f>SUM(F$4:F145)</f>
        <v>0.51274564025091207</v>
      </c>
      <c r="AJ145" s="31">
        <f>SUM(G$4:G145)</f>
        <v>0.47437610457371793</v>
      </c>
      <c r="AK145" s="31">
        <f>SUM(H$4:H145)</f>
        <v>0.34804539999999995</v>
      </c>
      <c r="AL145" s="31">
        <f>SUM(I$4:I145)</f>
        <v>0.37650780000000006</v>
      </c>
      <c r="AM145" s="31">
        <f>SUM(J$4:J145)</f>
        <v>0.55676407773342129</v>
      </c>
      <c r="AO145" s="3">
        <v>41943</v>
      </c>
      <c r="AP145" s="57">
        <f t="shared" si="11"/>
        <v>1.2991304362751034E-2</v>
      </c>
      <c r="AQ145" s="57">
        <f t="shared" si="12"/>
        <v>1.2853983168448777E-2</v>
      </c>
      <c r="AR145" s="57">
        <f t="shared" si="13"/>
        <v>1.2825363005106465E-2</v>
      </c>
      <c r="AS145" s="57">
        <f t="shared" si="14"/>
        <v>9.9910773200087774E-3</v>
      </c>
      <c r="AT145" s="57">
        <f t="shared" si="15"/>
        <v>1.0068796446785114E-2</v>
      </c>
      <c r="AU145" s="57">
        <f t="shared" si="16"/>
        <v>9.9134120443100607E-3</v>
      </c>
      <c r="AV145" s="57">
        <f t="shared" si="17"/>
        <v>9.4723468434801516E-3</v>
      </c>
      <c r="AW145" s="57">
        <f t="shared" si="18"/>
        <v>1.0167648274377534E-2</v>
      </c>
      <c r="AY145" s="3">
        <v>41943</v>
      </c>
      <c r="AZ145" s="32">
        <f>SUM(C$4:C145)</f>
        <v>0.52416319999999994</v>
      </c>
      <c r="BA145" s="32">
        <f>SUM(H$4:H145)</f>
        <v>0.34804539999999995</v>
      </c>
      <c r="BB145" s="32">
        <f>SUM(I$4:I145)</f>
        <v>0.37650780000000006</v>
      </c>
      <c r="BC145" s="32">
        <f>SUM(J$4:J145)</f>
        <v>0.55676407773342129</v>
      </c>
    </row>
    <row r="146" spans="2:55" x14ac:dyDescent="0.25">
      <c r="B146" s="127">
        <v>41973</v>
      </c>
      <c r="C146" s="129">
        <f>'Stata output'!M146</f>
        <v>4.4917199999999997E-2</v>
      </c>
      <c r="D146" s="129">
        <f>'Stata output'!N146</f>
        <v>2.2198499999999999E-2</v>
      </c>
      <c r="E146" s="129">
        <f>'Stata output'!O146</f>
        <v>2.2382200000000001E-2</v>
      </c>
      <c r="F146" s="129">
        <f>'Stata output'!P146</f>
        <v>2.815498256385791E-2</v>
      </c>
      <c r="G146" s="129">
        <f>'Stata output'!Q146</f>
        <v>2.8287665213223855E-2</v>
      </c>
      <c r="H146" s="129">
        <f>'Stata output'!R146</f>
        <v>1.6689499999999999E-2</v>
      </c>
      <c r="I146" s="129">
        <f>'Stata output'!S146</f>
        <v>1.8273000000000001E-2</v>
      </c>
      <c r="J146" s="129">
        <f>'Stata output'!T146</f>
        <v>1.6947707903383156E-2</v>
      </c>
      <c r="AE146" s="127">
        <v>41973</v>
      </c>
      <c r="AF146" s="165">
        <f>SUM(C$4:C146)</f>
        <v>0.56908039999999993</v>
      </c>
      <c r="AG146" s="165">
        <f>SUM(D$4:D146)</f>
        <v>0.58734649999999977</v>
      </c>
      <c r="AH146" s="165">
        <f>SUM(E$4:E146)</f>
        <v>0.5301667000000001</v>
      </c>
      <c r="AI146" s="165">
        <f>SUM(F$4:F146)</f>
        <v>0.54090062281477003</v>
      </c>
      <c r="AJ146" s="165">
        <f>SUM(G$4:G146)</f>
        <v>0.50266376978694183</v>
      </c>
      <c r="AK146" s="165">
        <f>SUM(H$4:H146)</f>
        <v>0.36473489999999997</v>
      </c>
      <c r="AL146" s="165">
        <f>SUM(I$4:I146)</f>
        <v>0.39478080000000004</v>
      </c>
      <c r="AM146" s="165">
        <f>SUM(J$4:J146)</f>
        <v>0.57371178563680447</v>
      </c>
      <c r="AO146" s="127">
        <v>41973</v>
      </c>
      <c r="AP146" s="57">
        <f t="shared" si="11"/>
        <v>1.4791738492447982E-2</v>
      </c>
      <c r="AQ146" s="57">
        <f t="shared" si="12"/>
        <v>1.2827844403669875E-2</v>
      </c>
      <c r="AR146" s="57">
        <f t="shared" si="13"/>
        <v>1.2822682981883894E-2</v>
      </c>
      <c r="AS146" s="57">
        <f t="shared" si="14"/>
        <v>1.0181447579059023E-2</v>
      </c>
      <c r="AT146" s="57">
        <f t="shared" si="15"/>
        <v>1.0308741093257433E-2</v>
      </c>
      <c r="AU146" s="57">
        <f t="shared" si="16"/>
        <v>9.8999939925724749E-3</v>
      </c>
      <c r="AV146" s="57">
        <f t="shared" si="17"/>
        <v>9.4600673969318424E-3</v>
      </c>
      <c r="AW146" s="57">
        <f t="shared" si="18"/>
        <v>1.0173947788111202E-2</v>
      </c>
      <c r="AY146" s="127">
        <v>41973</v>
      </c>
      <c r="AZ146" s="32">
        <f>SUM(C$4:C146)</f>
        <v>0.56908039999999993</v>
      </c>
      <c r="BA146" s="32">
        <f>SUM(H$4:H146)</f>
        <v>0.36473489999999997</v>
      </c>
      <c r="BB146" s="32">
        <f>SUM(I$4:I146)</f>
        <v>0.39478080000000004</v>
      </c>
      <c r="BC146" s="32">
        <f>SUM(J$4:J146)</f>
        <v>0.57371178563680447</v>
      </c>
    </row>
    <row r="147" spans="2:55" x14ac:dyDescent="0.25">
      <c r="B147" s="125">
        <v>42004</v>
      </c>
      <c r="C147" s="101">
        <f>'Stata output'!M147</f>
        <v>4.8465599999999998E-2</v>
      </c>
      <c r="D147" s="101">
        <f>'Stata output'!N147</f>
        <v>1.19598E-2</v>
      </c>
      <c r="E147" s="101">
        <f>'Stata output'!O147</f>
        <v>1.2381400000000001E-2</v>
      </c>
      <c r="F147" s="101">
        <f>'Stata output'!P147</f>
        <v>2.1807831764366476E-2</v>
      </c>
      <c r="G147" s="101">
        <f>'Stata output'!Q147</f>
        <v>2.21122754724314E-2</v>
      </c>
      <c r="H147" s="101">
        <f>'Stata output'!R147</f>
        <v>2.25496E-2</v>
      </c>
      <c r="I147" s="101">
        <f>'Stata output'!S147</f>
        <v>2.6384700000000001E-2</v>
      </c>
      <c r="J147" s="101">
        <f>'Stata output'!T147</f>
        <v>2.2291040208297853E-2</v>
      </c>
      <c r="AE147" s="125">
        <v>42004</v>
      </c>
      <c r="AF147" s="166">
        <f>SUM(C$4:C147)</f>
        <v>0.61754599999999993</v>
      </c>
      <c r="AG147" s="166">
        <f>SUM(D$4:D147)</f>
        <v>0.59930629999999974</v>
      </c>
      <c r="AH147" s="166">
        <f>SUM(E$4:E147)</f>
        <v>0.54254810000000009</v>
      </c>
      <c r="AI147" s="166">
        <f>SUM(F$4:F147)</f>
        <v>0.56270845457913654</v>
      </c>
      <c r="AJ147" s="166">
        <f>SUM(G$4:G147)</f>
        <v>0.52477604525937327</v>
      </c>
      <c r="AK147" s="166">
        <f>SUM(H$4:H147)</f>
        <v>0.38728449999999998</v>
      </c>
      <c r="AL147" s="166">
        <f>SUM(I$4:I147)</f>
        <v>0.42116550000000003</v>
      </c>
      <c r="AM147" s="166">
        <f>SUM(J$4:J147)</f>
        <v>0.59600282584510234</v>
      </c>
      <c r="AO147" s="125">
        <v>42004</v>
      </c>
      <c r="AP147" s="57">
        <f t="shared" si="11"/>
        <v>1.5960204895341609E-2</v>
      </c>
      <c r="AQ147" s="57">
        <f t="shared" si="12"/>
        <v>1.3061476331796759E-2</v>
      </c>
      <c r="AR147" s="57">
        <f t="shared" si="13"/>
        <v>1.3062522573241709E-2</v>
      </c>
      <c r="AS147" s="57">
        <f t="shared" si="14"/>
        <v>1.0691199063983199E-2</v>
      </c>
      <c r="AT147" s="57">
        <f t="shared" si="15"/>
        <v>1.0818554398881106E-2</v>
      </c>
      <c r="AU147" s="57">
        <f t="shared" si="16"/>
        <v>9.703763001903001E-3</v>
      </c>
      <c r="AV147" s="57">
        <f t="shared" si="17"/>
        <v>9.3234235381884061E-3</v>
      </c>
      <c r="AW147" s="57">
        <f t="shared" si="18"/>
        <v>1.0030158326279194E-2</v>
      </c>
      <c r="AY147" s="125">
        <v>42004</v>
      </c>
      <c r="AZ147" s="32">
        <f>SUM(C$4:C147)</f>
        <v>0.61754599999999993</v>
      </c>
      <c r="BA147" s="32">
        <f>SUM(H$4:H147)</f>
        <v>0.38728449999999998</v>
      </c>
      <c r="BB147" s="32">
        <f>SUM(I$4:I147)</f>
        <v>0.42116550000000003</v>
      </c>
      <c r="BC147" s="32">
        <f>SUM(J$4:J147)</f>
        <v>0.59600282584510234</v>
      </c>
    </row>
    <row r="148" spans="2:55" x14ac:dyDescent="0.25">
      <c r="B148" s="127">
        <v>42035</v>
      </c>
      <c r="C148" s="129">
        <f>'Stata output'!M148</f>
        <v>2.4853500000000001E-2</v>
      </c>
      <c r="D148" s="129">
        <f>'Stata output'!N148</f>
        <v>1.09982E-2</v>
      </c>
      <c r="E148" s="129">
        <f>'Stata output'!O148</f>
        <v>1.07735E-2</v>
      </c>
      <c r="F148" s="129">
        <f>'Stata output'!P148</f>
        <v>1.5094660307847778E-2</v>
      </c>
      <c r="G148" s="129">
        <f>'Stata output'!Q148</f>
        <v>1.4933104360932E-2</v>
      </c>
      <c r="H148" s="129">
        <f>'Stata output'!R148</f>
        <v>7.3879200000000006E-2</v>
      </c>
      <c r="I148" s="129">
        <f>'Stata output'!S148</f>
        <v>7.1386400000000003E-2</v>
      </c>
      <c r="J148" s="129">
        <f>'Stata output'!T148</f>
        <v>7.9045298235533717E-2</v>
      </c>
      <c r="AE148" s="127">
        <v>42035</v>
      </c>
      <c r="AF148" s="165">
        <f>SUM(C$4:C148)</f>
        <v>0.6423994999999999</v>
      </c>
      <c r="AG148" s="165">
        <f>SUM(D$4:D148)</f>
        <v>0.61030449999999969</v>
      </c>
      <c r="AH148" s="165">
        <f>SUM(E$4:E148)</f>
        <v>0.55332160000000008</v>
      </c>
      <c r="AI148" s="165">
        <f>SUM(F$4:F148)</f>
        <v>0.57780311488698433</v>
      </c>
      <c r="AJ148" s="165">
        <f>SUM(G$4:G148)</f>
        <v>0.53970914962030525</v>
      </c>
      <c r="AK148" s="165">
        <f>SUM(H$4:H148)</f>
        <v>0.46116369999999995</v>
      </c>
      <c r="AL148" s="165">
        <f>SUM(I$4:I148)</f>
        <v>0.49255190000000004</v>
      </c>
      <c r="AM148" s="165">
        <f>SUM(J$4:J148)</f>
        <v>0.67504812408063608</v>
      </c>
      <c r="AO148" s="127">
        <v>42035</v>
      </c>
      <c r="AP148" s="57">
        <f t="shared" si="11"/>
        <v>1.7046954233341016E-2</v>
      </c>
      <c r="AQ148" s="57">
        <f t="shared" si="12"/>
        <v>1.3038237404898853E-2</v>
      </c>
      <c r="AR148" s="57">
        <f t="shared" si="13"/>
        <v>1.3047682588323263E-2</v>
      </c>
      <c r="AS148" s="57">
        <f t="shared" si="14"/>
        <v>1.0803949202108353E-2</v>
      </c>
      <c r="AT148" s="57">
        <f t="shared" si="15"/>
        <v>1.0934410343091798E-2</v>
      </c>
      <c r="AU148" s="57">
        <f t="shared" si="16"/>
        <v>9.9264068315240653E-3</v>
      </c>
      <c r="AV148" s="57">
        <f t="shared" si="17"/>
        <v>9.560005339629786E-3</v>
      </c>
      <c r="AW148" s="57">
        <f t="shared" si="18"/>
        <v>1.0094695096910229E-2</v>
      </c>
      <c r="AY148" s="127">
        <v>42035</v>
      </c>
      <c r="AZ148" s="32">
        <f>SUM(C$4:C148)</f>
        <v>0.6423994999999999</v>
      </c>
      <c r="BA148" s="32">
        <f>SUM(H$4:H148)</f>
        <v>0.46116369999999995</v>
      </c>
      <c r="BB148" s="32">
        <f>SUM(I$4:I148)</f>
        <v>0.49255190000000004</v>
      </c>
      <c r="BC148" s="32">
        <f>SUM(J$4:J148)</f>
        <v>0.67504812408063608</v>
      </c>
    </row>
    <row r="149" spans="2:55" x14ac:dyDescent="0.25">
      <c r="B149" s="3">
        <v>42063</v>
      </c>
      <c r="C149" s="14">
        <f>'Stata output'!M149</f>
        <v>1.6470200000000001E-2</v>
      </c>
      <c r="D149" s="14">
        <f>'Stata output'!N149</f>
        <v>2.4834599999999998E-2</v>
      </c>
      <c r="E149" s="14">
        <f>'Stata output'!O149</f>
        <v>2.47964E-2</v>
      </c>
      <c r="F149" s="14">
        <f>'Stata output'!P149</f>
        <v>2.2454793320061978E-2</v>
      </c>
      <c r="G149" s="14">
        <f>'Stata output'!Q149</f>
        <v>2.2427159890533486E-2</v>
      </c>
      <c r="H149" s="14">
        <f>'Stata output'!R149</f>
        <v>2.0447199999999999E-2</v>
      </c>
      <c r="I149" s="14">
        <f>'Stata output'!S149</f>
        <v>1.9958799999999999E-2</v>
      </c>
      <c r="J149" s="14">
        <f>'Stata output'!T149</f>
        <v>2.0522182435083108E-2</v>
      </c>
      <c r="AE149" s="3">
        <v>42063</v>
      </c>
      <c r="AF149" s="31">
        <f>SUM(C$4:C149)</f>
        <v>0.65886969999999989</v>
      </c>
      <c r="AG149" s="31">
        <f>SUM(D$4:D149)</f>
        <v>0.63513909999999973</v>
      </c>
      <c r="AH149" s="31">
        <f>SUM(E$4:E149)</f>
        <v>0.57811800000000013</v>
      </c>
      <c r="AI149" s="31">
        <f>SUM(F$4:F149)</f>
        <v>0.60025790820704628</v>
      </c>
      <c r="AJ149" s="31">
        <f>SUM(G$4:G149)</f>
        <v>0.56213630951083871</v>
      </c>
      <c r="AK149" s="31">
        <f>SUM(H$4:H149)</f>
        <v>0.48161089999999995</v>
      </c>
      <c r="AL149" s="31">
        <f>SUM(I$4:I149)</f>
        <v>0.51251069999999999</v>
      </c>
      <c r="AM149" s="31">
        <f>SUM(J$4:J149)</f>
        <v>0.69557030651571916</v>
      </c>
      <c r="AO149" s="3">
        <v>42063</v>
      </c>
      <c r="AP149" s="57">
        <f t="shared" si="11"/>
        <v>1.7108977570242413E-2</v>
      </c>
      <c r="AQ149" s="57">
        <f t="shared" si="12"/>
        <v>1.235325428989671E-2</v>
      </c>
      <c r="AR149" s="57">
        <f t="shared" si="13"/>
        <v>1.2387882330717793E-2</v>
      </c>
      <c r="AS149" s="57">
        <f t="shared" si="14"/>
        <v>1.0676469012076813E-2</v>
      </c>
      <c r="AT149" s="57">
        <f t="shared" si="15"/>
        <v>1.0812036304446961E-2</v>
      </c>
      <c r="AU149" s="57">
        <f t="shared" si="16"/>
        <v>1.5959820375392158E-2</v>
      </c>
      <c r="AV149" s="57">
        <f t="shared" si="17"/>
        <v>1.5228091635638584E-2</v>
      </c>
      <c r="AW149" s="57">
        <f t="shared" si="18"/>
        <v>1.6990098961464049E-2</v>
      </c>
      <c r="AY149" s="3">
        <v>42063</v>
      </c>
      <c r="AZ149" s="32">
        <f>SUM(C$4:C149)</f>
        <v>0.65886969999999989</v>
      </c>
      <c r="BA149" s="32">
        <f>SUM(H$4:H149)</f>
        <v>0.48161089999999995</v>
      </c>
      <c r="BB149" s="32">
        <f>SUM(I$4:I149)</f>
        <v>0.51251069999999999</v>
      </c>
      <c r="BC149" s="32">
        <f>SUM(J$4:J149)</f>
        <v>0.69557030651571916</v>
      </c>
    </row>
    <row r="150" spans="2:55" x14ac:dyDescent="0.25">
      <c r="B150" s="127">
        <v>42094</v>
      </c>
      <c r="C150" s="129">
        <f>'Stata output'!M150</f>
        <v>4.1509999999999998E-2</v>
      </c>
      <c r="D150" s="129">
        <f>'Stata output'!N150</f>
        <v>1.7172199999999999E-2</v>
      </c>
      <c r="E150" s="129">
        <f>'Stata output'!O150</f>
        <v>1.7616199999999999E-2</v>
      </c>
      <c r="F150" s="129">
        <f>'Stata output'!P150</f>
        <v>2.3754504047626832E-2</v>
      </c>
      <c r="G150" s="129">
        <f>'Stata output'!Q150</f>
        <v>2.4076161862310166E-2</v>
      </c>
      <c r="H150" s="129">
        <f>'Stata output'!R150</f>
        <v>2.8159500000000001E-2</v>
      </c>
      <c r="I150" s="129">
        <f>'Stata output'!S150</f>
        <v>3.38088E-2</v>
      </c>
      <c r="J150" s="129">
        <f>'Stata output'!T150</f>
        <v>2.9491335618065107E-2</v>
      </c>
      <c r="AE150" s="127">
        <v>42094</v>
      </c>
      <c r="AF150" s="165">
        <f>SUM(C$4:C150)</f>
        <v>0.70037969999999994</v>
      </c>
      <c r="AG150" s="165">
        <f>SUM(D$4:D150)</f>
        <v>0.65231129999999971</v>
      </c>
      <c r="AH150" s="165">
        <f>SUM(E$4:E150)</f>
        <v>0.5957342000000001</v>
      </c>
      <c r="AI150" s="165">
        <f>SUM(F$4:F150)</f>
        <v>0.62401241225467308</v>
      </c>
      <c r="AJ150" s="165">
        <f>SUM(G$4:G150)</f>
        <v>0.58621247137314891</v>
      </c>
      <c r="AK150" s="165">
        <f>SUM(H$4:H150)</f>
        <v>0.50977039999999996</v>
      </c>
      <c r="AL150" s="165">
        <f>SUM(I$4:I150)</f>
        <v>0.54631949999999996</v>
      </c>
      <c r="AM150" s="165">
        <f>SUM(J$4:J150)</f>
        <v>0.72506164213378432</v>
      </c>
      <c r="AO150" s="127">
        <v>42094</v>
      </c>
      <c r="AP150" s="57">
        <f t="shared" si="11"/>
        <v>1.6747821696016952E-2</v>
      </c>
      <c r="AQ150" s="57">
        <f t="shared" si="12"/>
        <v>1.2720266583955076E-2</v>
      </c>
      <c r="AR150" s="57">
        <f t="shared" si="13"/>
        <v>1.2742792932493906E-2</v>
      </c>
      <c r="AS150" s="57">
        <f t="shared" si="14"/>
        <v>1.0643678358038658E-2</v>
      </c>
      <c r="AT150" s="57">
        <f t="shared" si="15"/>
        <v>1.0764716210250986E-2</v>
      </c>
      <c r="AU150" s="57">
        <f t="shared" si="16"/>
        <v>1.5902210227154694E-2</v>
      </c>
      <c r="AV150" s="57">
        <f t="shared" si="17"/>
        <v>1.4758853900151411E-2</v>
      </c>
      <c r="AW150" s="57">
        <f t="shared" si="18"/>
        <v>1.6459880450460523E-2</v>
      </c>
      <c r="AY150" s="127">
        <v>42094</v>
      </c>
      <c r="AZ150" s="32">
        <f>SUM(C$4:C150)</f>
        <v>0.70037969999999994</v>
      </c>
      <c r="BA150" s="32">
        <f>SUM(H$4:H150)</f>
        <v>0.50977039999999996</v>
      </c>
      <c r="BB150" s="32">
        <f>SUM(I$4:I150)</f>
        <v>0.54631949999999996</v>
      </c>
      <c r="BC150" s="32">
        <f>SUM(J$4:J150)</f>
        <v>0.72506164213378432</v>
      </c>
    </row>
    <row r="151" spans="2:55" x14ac:dyDescent="0.25">
      <c r="B151" s="3">
        <v>42095</v>
      </c>
      <c r="C151" s="14">
        <f>'Stata output'!M151</f>
        <v>-4.1050799999999998E-2</v>
      </c>
      <c r="D151" s="14">
        <f>'Stata output'!N151</f>
        <v>-3.8081999999999999E-3</v>
      </c>
      <c r="E151" s="14">
        <f>'Stata output'!O151</f>
        <v>-4.3097999999999999E-3</v>
      </c>
      <c r="F151" s="14">
        <f>'Stata output'!P151</f>
        <v>-1.3618031019144276E-2</v>
      </c>
      <c r="G151" s="14">
        <f>'Stata output'!Q151</f>
        <v>-1.3980092934228864E-2</v>
      </c>
      <c r="H151" s="14">
        <f>'Stata output'!R151</f>
        <v>-2.0018299999999999E-2</v>
      </c>
      <c r="I151" s="14">
        <f>'Stata output'!S151</f>
        <v>-2.6410900000000001E-2</v>
      </c>
      <c r="J151" s="14">
        <f>'Stata output'!T151</f>
        <v>-2.6566444229797467E-2</v>
      </c>
      <c r="AE151" s="3">
        <v>42095</v>
      </c>
      <c r="AF151" s="31">
        <f>SUM(C$4:C151)</f>
        <v>0.6593289</v>
      </c>
      <c r="AG151" s="31">
        <f>SUM(D$4:D151)</f>
        <v>0.64850309999999967</v>
      </c>
      <c r="AH151" s="31">
        <f>SUM(E$4:E151)</f>
        <v>0.59142440000000007</v>
      </c>
      <c r="AI151" s="31">
        <f>SUM(F$4:F151)</f>
        <v>0.6103943812355288</v>
      </c>
      <c r="AJ151" s="31">
        <f>SUM(G$4:G151)</f>
        <v>0.57223237843892005</v>
      </c>
      <c r="AK151" s="31">
        <f>SUM(H$4:H151)</f>
        <v>0.48975209999999997</v>
      </c>
      <c r="AL151" s="31">
        <f>SUM(I$4:I151)</f>
        <v>0.51990859999999994</v>
      </c>
      <c r="AM151" s="31">
        <f>SUM(J$4:J151)</f>
        <v>0.69849519790398684</v>
      </c>
      <c r="AO151" s="3">
        <v>42095</v>
      </c>
      <c r="AP151" s="57">
        <f t="shared" si="11"/>
        <v>1.7434997907527519E-2</v>
      </c>
      <c r="AQ151" s="57">
        <f t="shared" si="12"/>
        <v>1.2760916716874224E-2</v>
      </c>
      <c r="AR151" s="57">
        <f t="shared" si="13"/>
        <v>1.2778681432055364E-2</v>
      </c>
      <c r="AS151" s="57">
        <f t="shared" si="14"/>
        <v>1.0801308504781804E-2</v>
      </c>
      <c r="AT151" s="57">
        <f t="shared" si="15"/>
        <v>1.0921831111379914E-2</v>
      </c>
      <c r="AU151" s="57">
        <f t="shared" si="16"/>
        <v>1.5801700369740421E-2</v>
      </c>
      <c r="AV151" s="57">
        <f t="shared" si="17"/>
        <v>1.5246907071085919E-2</v>
      </c>
      <c r="AW151" s="57">
        <f t="shared" si="18"/>
        <v>1.673223141741851E-2</v>
      </c>
      <c r="AY151" s="3">
        <v>42095</v>
      </c>
      <c r="AZ151" s="32">
        <f>SUM(C$4:C151)</f>
        <v>0.6593289</v>
      </c>
      <c r="BA151" s="32">
        <f>SUM(H$4:H151)</f>
        <v>0.48975209999999997</v>
      </c>
      <c r="BB151" s="32">
        <f>SUM(I$4:I151)</f>
        <v>0.51990859999999994</v>
      </c>
      <c r="BC151" s="32">
        <f>SUM(J$4:J151)</f>
        <v>0.69849519790398684</v>
      </c>
    </row>
    <row r="152" spans="2:55" x14ac:dyDescent="0.25">
      <c r="B152" s="127">
        <v>42125</v>
      </c>
      <c r="C152" s="129">
        <f>'Stata output'!M152</f>
        <v>2.78278E-2</v>
      </c>
      <c r="D152" s="129">
        <f>'Stata output'!N152</f>
        <v>1.3963700000000001E-2</v>
      </c>
      <c r="E152" s="129">
        <f>'Stata output'!O152</f>
        <v>1.39241E-2</v>
      </c>
      <c r="F152" s="129">
        <f>'Stata output'!P152</f>
        <v>1.7457540566725951E-2</v>
      </c>
      <c r="G152" s="129">
        <f>'Stata output'!Q152</f>
        <v>1.7428941889792562E-2</v>
      </c>
      <c r="H152" s="129">
        <f>'Stata output'!R152</f>
        <v>1.28859E-2</v>
      </c>
      <c r="I152" s="129">
        <f>'Stata output'!S152</f>
        <v>1.2297000000000001E-2</v>
      </c>
      <c r="J152" s="129">
        <f>'Stata output'!T152</f>
        <v>1.5175068694742945E-2</v>
      </c>
      <c r="AE152" s="127">
        <v>42125</v>
      </c>
      <c r="AF152" s="165">
        <f>SUM(C$4:C152)</f>
        <v>0.68715669999999995</v>
      </c>
      <c r="AG152" s="165">
        <f>SUM(D$4:D152)</f>
        <v>0.66246679999999969</v>
      </c>
      <c r="AH152" s="165">
        <f>SUM(E$4:E152)</f>
        <v>0.60534850000000007</v>
      </c>
      <c r="AI152" s="165">
        <f>SUM(F$4:F152)</f>
        <v>0.6278519218022548</v>
      </c>
      <c r="AJ152" s="165">
        <f>SUM(G$4:G152)</f>
        <v>0.58966132032871266</v>
      </c>
      <c r="AK152" s="165">
        <f>SUM(H$4:H152)</f>
        <v>0.50263799999999992</v>
      </c>
      <c r="AL152" s="165">
        <f>SUM(I$4:I152)</f>
        <v>0.53220559999999995</v>
      </c>
      <c r="AM152" s="165">
        <f>SUM(J$4:J152)</f>
        <v>0.71367026659872979</v>
      </c>
      <c r="AO152" s="127">
        <v>42125</v>
      </c>
      <c r="AP152" s="57">
        <f t="shared" si="11"/>
        <v>2.1137360818907731E-2</v>
      </c>
      <c r="AQ152" s="57">
        <f t="shared" si="12"/>
        <v>1.2936403916548891E-2</v>
      </c>
      <c r="AR152" s="57">
        <f t="shared" si="13"/>
        <v>1.2990313768771767E-2</v>
      </c>
      <c r="AS152" s="57">
        <f t="shared" si="14"/>
        <v>1.1992121435208921E-2</v>
      </c>
      <c r="AT152" s="57">
        <f t="shared" si="15"/>
        <v>1.2140961265736966E-2</v>
      </c>
      <c r="AU152" s="57">
        <f t="shared" si="16"/>
        <v>1.744314406948121E-2</v>
      </c>
      <c r="AV152" s="57">
        <f t="shared" si="17"/>
        <v>1.7492767608936893E-2</v>
      </c>
      <c r="AW152" s="57">
        <f t="shared" si="18"/>
        <v>1.8661355971061937E-2</v>
      </c>
      <c r="AY152" s="127">
        <v>42125</v>
      </c>
      <c r="AZ152" s="32">
        <f>SUM(C$4:C152)</f>
        <v>0.68715669999999995</v>
      </c>
      <c r="BA152" s="32">
        <f>SUM(H$4:H152)</f>
        <v>0.50263799999999992</v>
      </c>
      <c r="BB152" s="32">
        <f>SUM(I$4:I152)</f>
        <v>0.53220559999999995</v>
      </c>
      <c r="BC152" s="32">
        <f>SUM(J$4:J152)</f>
        <v>0.71367026659872979</v>
      </c>
    </row>
    <row r="153" spans="2:55" x14ac:dyDescent="0.25">
      <c r="B153" s="3">
        <v>42156</v>
      </c>
      <c r="C153" s="14">
        <f>'Stata output'!M153</f>
        <v>-9.4950999999999994E-3</v>
      </c>
      <c r="D153" s="14">
        <f>'Stata output'!N153</f>
        <v>-2.2800999999999998E-2</v>
      </c>
      <c r="E153" s="14">
        <f>'Stata output'!O153</f>
        <v>-2.2449E-2</v>
      </c>
      <c r="F153" s="14">
        <f>'Stata output'!P153</f>
        <v>-1.9470044799330462E-2</v>
      </c>
      <c r="G153" s="14">
        <f>'Stata output'!Q153</f>
        <v>-1.9210641366539563E-2</v>
      </c>
      <c r="H153" s="14">
        <f>'Stata output'!R153</f>
        <v>-2.4803499999999999E-2</v>
      </c>
      <c r="I153" s="14">
        <f>'Stata output'!S153</f>
        <v>-1.9753199999999999E-2</v>
      </c>
      <c r="J153" s="14">
        <f>'Stata output'!T153</f>
        <v>-2.1966218256278723E-2</v>
      </c>
      <c r="AE153" s="3">
        <v>42156</v>
      </c>
      <c r="AF153" s="31">
        <f>SUM(C$4:C153)</f>
        <v>0.67766159999999998</v>
      </c>
      <c r="AG153" s="31">
        <f>SUM(D$4:D153)</f>
        <v>0.63966579999999973</v>
      </c>
      <c r="AH153" s="31">
        <f>SUM(E$4:E153)</f>
        <v>0.58289950000000001</v>
      </c>
      <c r="AI153" s="31">
        <f>SUM(F$4:F153)</f>
        <v>0.60838187700292434</v>
      </c>
      <c r="AJ153" s="31">
        <f>SUM(G$4:G153)</f>
        <v>0.57045067896217305</v>
      </c>
      <c r="AK153" s="31">
        <f>SUM(H$4:H153)</f>
        <v>0.47783449999999994</v>
      </c>
      <c r="AL153" s="31">
        <f>SUM(I$4:I153)</f>
        <v>0.51245239999999992</v>
      </c>
      <c r="AM153" s="31">
        <f>SUM(J$4:J153)</f>
        <v>0.69170404834245103</v>
      </c>
      <c r="AO153" s="3">
        <v>42156</v>
      </c>
      <c r="AP153" s="57">
        <f t="shared" si="11"/>
        <v>2.1275126607561087E-2</v>
      </c>
      <c r="AQ153" s="57">
        <f t="shared" si="12"/>
        <v>1.2970329791958102E-2</v>
      </c>
      <c r="AR153" s="57">
        <f t="shared" si="13"/>
        <v>1.3020853874600381E-2</v>
      </c>
      <c r="AS153" s="57">
        <f t="shared" si="14"/>
        <v>1.205811634480701E-2</v>
      </c>
      <c r="AT153" s="57">
        <f t="shared" si="15"/>
        <v>1.220132968032661E-2</v>
      </c>
      <c r="AU153" s="57">
        <f t="shared" si="16"/>
        <v>1.6733960918010091E-2</v>
      </c>
      <c r="AV153" s="57">
        <f t="shared" si="17"/>
        <v>1.7497333349535425E-2</v>
      </c>
      <c r="AW153" s="57">
        <f t="shared" si="18"/>
        <v>1.8627497231957151E-2</v>
      </c>
      <c r="AY153" s="3">
        <v>42156</v>
      </c>
      <c r="AZ153" s="32">
        <f>SUM(C$4:C153)</f>
        <v>0.67766159999999998</v>
      </c>
      <c r="BA153" s="32">
        <f>SUM(H$4:H153)</f>
        <v>0.47783449999999994</v>
      </c>
      <c r="BB153" s="32">
        <f>SUM(I$4:I153)</f>
        <v>0.51245239999999992</v>
      </c>
      <c r="BC153" s="32">
        <f>SUM(J$4:J153)</f>
        <v>0.69170404834245103</v>
      </c>
    </row>
    <row r="154" spans="2:55" x14ac:dyDescent="0.25">
      <c r="B154" s="127">
        <v>42186</v>
      </c>
      <c r="C154" s="129">
        <f>'Stata output'!M154</f>
        <v>3.5373599999999998E-2</v>
      </c>
      <c r="D154" s="129">
        <f>'Stata output'!N154</f>
        <v>1.2349799999999999E-2</v>
      </c>
      <c r="E154" s="129">
        <f>'Stata output'!O154</f>
        <v>1.2126E-2</v>
      </c>
      <c r="F154" s="129">
        <f>'Stata output'!P154</f>
        <v>1.8196007361841994E-2</v>
      </c>
      <c r="G154" s="129">
        <f>'Stata output'!Q154</f>
        <v>1.8030842044504419E-2</v>
      </c>
      <c r="H154" s="129">
        <f>'Stata output'!R154</f>
        <v>2.5350299999999999E-2</v>
      </c>
      <c r="I154" s="129">
        <f>'Stata output'!S154</f>
        <v>2.2447700000000001E-2</v>
      </c>
      <c r="J154" s="129">
        <f>'Stata output'!T154</f>
        <v>2.6258844188462128E-2</v>
      </c>
      <c r="AE154" s="127">
        <v>42186</v>
      </c>
      <c r="AF154" s="165">
        <f>SUM(C$4:C154)</f>
        <v>0.71303519999999998</v>
      </c>
      <c r="AG154" s="165">
        <f>SUM(D$4:D154)</f>
        <v>0.6520155999999997</v>
      </c>
      <c r="AH154" s="165">
        <f>SUM(E$4:E154)</f>
        <v>0.59502549999999998</v>
      </c>
      <c r="AI154" s="165">
        <f>SUM(F$4:F154)</f>
        <v>0.62657788436476636</v>
      </c>
      <c r="AJ154" s="165">
        <f>SUM(G$4:G154)</f>
        <v>0.5884815210066775</v>
      </c>
      <c r="AK154" s="165">
        <f>SUM(H$4:H154)</f>
        <v>0.50318479999999999</v>
      </c>
      <c r="AL154" s="165">
        <f>SUM(I$4:I154)</f>
        <v>0.53490009999999988</v>
      </c>
      <c r="AM154" s="165">
        <f>SUM(J$4:J154)</f>
        <v>0.71796289253091317</v>
      </c>
      <c r="AO154" s="127">
        <v>42186</v>
      </c>
      <c r="AP154" s="57">
        <f t="shared" si="11"/>
        <v>2.1821796863098365E-2</v>
      </c>
      <c r="AQ154" s="57">
        <f t="shared" si="12"/>
        <v>1.3213253366666407E-2</v>
      </c>
      <c r="AR154" s="57">
        <f t="shared" si="13"/>
        <v>1.3203347059961621E-2</v>
      </c>
      <c r="AS154" s="57">
        <f t="shared" si="14"/>
        <v>1.3052714510704748E-2</v>
      </c>
      <c r="AT154" s="57">
        <f t="shared" si="15"/>
        <v>1.3153538242019884E-2</v>
      </c>
      <c r="AU154" s="57">
        <f t="shared" si="16"/>
        <v>1.8380142012934343E-2</v>
      </c>
      <c r="AV154" s="57">
        <f t="shared" si="17"/>
        <v>1.8606654859272841E-2</v>
      </c>
      <c r="AW154" s="57">
        <f t="shared" si="18"/>
        <v>1.9556260672299472E-2</v>
      </c>
      <c r="AY154" s="127">
        <v>42186</v>
      </c>
      <c r="AZ154" s="32">
        <f>SUM(C$4:C154)</f>
        <v>0.71303519999999998</v>
      </c>
      <c r="BA154" s="32">
        <f>SUM(H$4:H154)</f>
        <v>0.50318479999999999</v>
      </c>
      <c r="BB154" s="32">
        <f>SUM(I$4:I154)</f>
        <v>0.53490009999999988</v>
      </c>
      <c r="BC154" s="32">
        <f>SUM(J$4:J154)</f>
        <v>0.71796289253091317</v>
      </c>
    </row>
    <row r="155" spans="2:55" x14ac:dyDescent="0.25">
      <c r="B155" s="3">
        <v>42217</v>
      </c>
      <c r="C155" s="14">
        <f>'Stata output'!M155</f>
        <v>-1.6545799999999999E-2</v>
      </c>
      <c r="D155" s="14">
        <f>'Stata output'!N155</f>
        <v>-2.7764899999999999E-2</v>
      </c>
      <c r="E155" s="14">
        <f>'Stata output'!O155</f>
        <v>-2.7990899999999999E-2</v>
      </c>
      <c r="F155" s="14">
        <f>'Stata output'!P155</f>
        <v>-2.5051528715961946E-2</v>
      </c>
      <c r="G155" s="14">
        <f>'Stata output'!Q155</f>
        <v>-2.5218387614426487E-2</v>
      </c>
      <c r="H155" s="14">
        <f>'Stata output'!R155</f>
        <v>-1.7543799999999998E-2</v>
      </c>
      <c r="I155" s="14">
        <f>'Stata output'!S155</f>
        <v>-2.0336300000000002E-2</v>
      </c>
      <c r="J155" s="14">
        <f>'Stata output'!T155</f>
        <v>-2.2950681398079022E-2</v>
      </c>
      <c r="AE155" s="3">
        <v>42217</v>
      </c>
      <c r="AF155" s="31">
        <f>SUM(C$4:C155)</f>
        <v>0.69648939999999993</v>
      </c>
      <c r="AG155" s="31">
        <f>SUM(D$4:D155)</f>
        <v>0.62425069999999971</v>
      </c>
      <c r="AH155" s="31">
        <f>SUM(E$4:E155)</f>
        <v>0.56703459999999994</v>
      </c>
      <c r="AI155" s="31">
        <f>SUM(F$4:F155)</f>
        <v>0.60152635564880441</v>
      </c>
      <c r="AJ155" s="31">
        <f>SUM(G$4:G155)</f>
        <v>0.56326313339225098</v>
      </c>
      <c r="AK155" s="31">
        <f>SUM(H$4:H155)</f>
        <v>0.48564099999999999</v>
      </c>
      <c r="AL155" s="31">
        <f>SUM(I$4:I155)</f>
        <v>0.5145637999999999</v>
      </c>
      <c r="AM155" s="31">
        <f>SUM(J$4:J155)</f>
        <v>0.69501221113283418</v>
      </c>
      <c r="AO155" s="3">
        <v>42217</v>
      </c>
      <c r="AP155" s="57">
        <f t="shared" si="11"/>
        <v>2.2105154830012855E-2</v>
      </c>
      <c r="AQ155" s="57">
        <f t="shared" si="12"/>
        <v>1.2873271454932944E-2</v>
      </c>
      <c r="AR155" s="57">
        <f t="shared" si="13"/>
        <v>1.29124275077549E-2</v>
      </c>
      <c r="AS155" s="57">
        <f t="shared" si="14"/>
        <v>1.3095632501949558E-2</v>
      </c>
      <c r="AT155" s="57">
        <f t="shared" si="15"/>
        <v>1.3200356618074895E-2</v>
      </c>
      <c r="AU155" s="57">
        <f t="shared" si="16"/>
        <v>1.851457577247478E-2</v>
      </c>
      <c r="AV155" s="57">
        <f t="shared" si="17"/>
        <v>1.8596465250936143E-2</v>
      </c>
      <c r="AW155" s="57">
        <f t="shared" si="18"/>
        <v>1.9647529476884411E-2</v>
      </c>
      <c r="AY155" s="3">
        <v>42217</v>
      </c>
      <c r="AZ155" s="32">
        <f>SUM(C$4:C155)</f>
        <v>0.69648939999999993</v>
      </c>
      <c r="BA155" s="32">
        <f>SUM(H$4:H155)</f>
        <v>0.48564099999999999</v>
      </c>
      <c r="BB155" s="32">
        <f>SUM(I$4:I155)</f>
        <v>0.5145637999999999</v>
      </c>
      <c r="BC155" s="32">
        <f>SUM(J$4:J155)</f>
        <v>0.69501221113283418</v>
      </c>
    </row>
    <row r="156" spans="2:55" x14ac:dyDescent="0.25">
      <c r="B156" s="127">
        <v>42248</v>
      </c>
      <c r="C156" s="129">
        <f>'Stata output'!M156</f>
        <v>-8.2909000000000004E-3</v>
      </c>
      <c r="D156" s="129">
        <f>'Stata output'!N156</f>
        <v>-2.6933700000000001E-2</v>
      </c>
      <c r="E156" s="129">
        <f>'Stata output'!O156</f>
        <v>-2.6659599999999999E-2</v>
      </c>
      <c r="F156" s="129">
        <f>'Stata output'!P156</f>
        <v>-2.2111976123905825E-2</v>
      </c>
      <c r="G156" s="129">
        <f>'Stata output'!Q156</f>
        <v>-2.1911251152002306E-2</v>
      </c>
      <c r="H156" s="129">
        <f>'Stata output'!R156</f>
        <v>-1.9351699999999999E-2</v>
      </c>
      <c r="I156" s="129">
        <f>'Stata output'!S156</f>
        <v>-1.55461E-2</v>
      </c>
      <c r="J156" s="129">
        <f>'Stata output'!T156</f>
        <v>-1.8103335209058921E-2</v>
      </c>
      <c r="AE156" s="127">
        <v>42248</v>
      </c>
      <c r="AF156" s="165">
        <f>SUM(C$4:C156)</f>
        <v>0.68819849999999994</v>
      </c>
      <c r="AG156" s="165">
        <f>SUM(D$4:D156)</f>
        <v>0.59731699999999976</v>
      </c>
      <c r="AH156" s="165">
        <f>SUM(E$4:E156)</f>
        <v>0.54037499999999994</v>
      </c>
      <c r="AI156" s="165">
        <f>SUM(F$4:F156)</f>
        <v>0.5794143795248986</v>
      </c>
      <c r="AJ156" s="165">
        <f>SUM(G$4:G156)</f>
        <v>0.54135188224024866</v>
      </c>
      <c r="AK156" s="165">
        <f>SUM(H$4:H156)</f>
        <v>0.46628930000000002</v>
      </c>
      <c r="AL156" s="165">
        <f>SUM(I$4:I156)</f>
        <v>0.4990176999999999</v>
      </c>
      <c r="AM156" s="165">
        <f>SUM(J$4:J156)</f>
        <v>0.67690887592377524</v>
      </c>
      <c r="AO156" s="127">
        <v>42248</v>
      </c>
      <c r="AP156" s="57">
        <f t="shared" si="11"/>
        <v>2.308497951762737E-2</v>
      </c>
      <c r="AQ156" s="57">
        <f t="shared" si="12"/>
        <v>1.4475069868955427E-2</v>
      </c>
      <c r="AR156" s="57">
        <f t="shared" si="13"/>
        <v>1.4573109033555432E-2</v>
      </c>
      <c r="AS156" s="57">
        <f t="shared" si="14"/>
        <v>1.4962174591298951E-2</v>
      </c>
      <c r="AT156" s="57">
        <f t="shared" si="15"/>
        <v>1.5085276058629535E-2</v>
      </c>
      <c r="AU156" s="57">
        <f t="shared" si="16"/>
        <v>1.9507120369259969E-2</v>
      </c>
      <c r="AV156" s="57">
        <f t="shared" si="17"/>
        <v>1.9870161998376386E-2</v>
      </c>
      <c r="AW156" s="57">
        <f t="shared" si="18"/>
        <v>2.1038111439062833E-2</v>
      </c>
      <c r="AY156" s="127">
        <v>42248</v>
      </c>
      <c r="AZ156" s="32">
        <f>SUM(C$4:C156)</f>
        <v>0.68819849999999994</v>
      </c>
      <c r="BA156" s="32">
        <f>SUM(H$4:H156)</f>
        <v>0.46628930000000002</v>
      </c>
      <c r="BB156" s="32">
        <f>SUM(I$4:I156)</f>
        <v>0.4990176999999999</v>
      </c>
      <c r="BC156" s="32">
        <f>SUM(J$4:J156)</f>
        <v>0.67690887592377524</v>
      </c>
    </row>
    <row r="157" spans="2:55" x14ac:dyDescent="0.25">
      <c r="B157" s="3">
        <v>42308</v>
      </c>
      <c r="C157" s="14">
        <f>'Stata output'!M157</f>
        <v>3.8821799999999997E-2</v>
      </c>
      <c r="D157" s="14">
        <f>'Stata output'!N157</f>
        <v>4.3057400000000003E-2</v>
      </c>
      <c r="E157" s="14">
        <f>'Stata output'!O157</f>
        <v>4.3315800000000002E-2</v>
      </c>
      <c r="F157" s="14">
        <f>'Stata output'!P157</f>
        <v>4.204071418930002E-2</v>
      </c>
      <c r="G157" s="14">
        <f>'Stata output'!Q157</f>
        <v>4.2228560772112275E-2</v>
      </c>
      <c r="H157" s="14">
        <f>'Stata output'!R157</f>
        <v>3.3759999999999998E-2</v>
      </c>
      <c r="I157" s="14">
        <f>'Stata output'!S157</f>
        <v>3.6920500000000002E-2</v>
      </c>
      <c r="J157" s="14">
        <f>'Stata output'!T157</f>
        <v>3.4509596210209305E-2</v>
      </c>
      <c r="AE157" s="3">
        <v>42308</v>
      </c>
      <c r="AF157" s="31">
        <f>SUM(C$4:C157)</f>
        <v>0.72702029999999995</v>
      </c>
      <c r="AG157" s="31">
        <f>SUM(D$4:D157)</f>
        <v>0.64037439999999979</v>
      </c>
      <c r="AH157" s="31">
        <f>SUM(E$4:E157)</f>
        <v>0.58369079999999995</v>
      </c>
      <c r="AI157" s="31">
        <f>SUM(F$4:F157)</f>
        <v>0.6214550937141986</v>
      </c>
      <c r="AJ157" s="31">
        <f>SUM(G$4:G157)</f>
        <v>0.58358044301236089</v>
      </c>
      <c r="AK157" s="31">
        <f>SUM(H$4:H157)</f>
        <v>0.50004930000000003</v>
      </c>
      <c r="AL157" s="31">
        <f>SUM(I$4:I157)</f>
        <v>0.53593819999999992</v>
      </c>
      <c r="AM157" s="31">
        <f>SUM(J$4:J157)</f>
        <v>0.71141847213398457</v>
      </c>
      <c r="AO157" s="3">
        <v>42308</v>
      </c>
      <c r="AP157" s="57">
        <f t="shared" ref="AP157:AP183" si="19">_xlfn.STDEV.S(C133:C156)</f>
        <v>2.3390969990054966E-2</v>
      </c>
      <c r="AQ157" s="57">
        <f t="shared" ref="AQ157:AQ183" si="20">_xlfn.STDEV.S(D133:D156)</f>
        <v>1.5462715906641136E-2</v>
      </c>
      <c r="AR157" s="57">
        <f t="shared" ref="AR157:AR183" si="21">_xlfn.STDEV.S(E133:E156)</f>
        <v>1.5503566773506661E-2</v>
      </c>
      <c r="AS157" s="57">
        <f t="shared" ref="AS157:AS183" si="22">_xlfn.STDEV.S(F133:F156)</f>
        <v>1.5797068720031952E-2</v>
      </c>
      <c r="AT157" s="57">
        <f t="shared" ref="AT157:AT183" si="23">_xlfn.STDEV.S(G133:G156)</f>
        <v>1.5886173222830167E-2</v>
      </c>
      <c r="AU157" s="57">
        <f t="shared" ref="AU157:AU183" si="24">_xlfn.STDEV.S(H133:H156)</f>
        <v>2.0507806974785343E-2</v>
      </c>
      <c r="AV157" s="57">
        <f t="shared" ref="AV157:AV183" si="25">_xlfn.STDEV.S(I133:I156)</f>
        <v>2.0591346731513006E-2</v>
      </c>
      <c r="AW157" s="57">
        <f t="shared" ref="AW157:AW183" si="26">_xlfn.STDEV.S(J133:J156)</f>
        <v>2.191415526288246E-2</v>
      </c>
      <c r="AY157" s="3">
        <v>42308</v>
      </c>
      <c r="AZ157" s="32">
        <f>SUM(C$4:C157)</f>
        <v>0.72702029999999995</v>
      </c>
      <c r="BA157" s="32">
        <f>SUM(H$4:H157)</f>
        <v>0.50004930000000003</v>
      </c>
      <c r="BB157" s="32">
        <f>SUM(I$4:I157)</f>
        <v>0.53593819999999992</v>
      </c>
      <c r="BC157" s="32">
        <f>SUM(J$4:J157)</f>
        <v>0.71141847213398457</v>
      </c>
    </row>
    <row r="158" spans="2:55" x14ac:dyDescent="0.25">
      <c r="B158" s="127">
        <v>42338</v>
      </c>
      <c r="C158" s="129">
        <f>'Stata output'!M158</f>
        <v>1.28393E-2</v>
      </c>
      <c r="D158" s="129">
        <f>'Stata output'!N158</f>
        <v>7.1103E-3</v>
      </c>
      <c r="E158" s="129">
        <f>'Stata output'!O158</f>
        <v>7.7936999999999998E-3</v>
      </c>
      <c r="F158" s="129">
        <f>'Stata output'!P158</f>
        <v>8.8019135447671391E-3</v>
      </c>
      <c r="G158" s="129">
        <f>'Stata output'!Q158</f>
        <v>9.2979158331160851E-3</v>
      </c>
      <c r="H158" s="129">
        <f>'Stata output'!R158</f>
        <v>-5.4259999999999996E-4</v>
      </c>
      <c r="I158" s="129">
        <f>'Stata output'!S158</f>
        <v>7.5668000000000003E-3</v>
      </c>
      <c r="J158" s="129">
        <f>'Stata output'!T158</f>
        <v>9.0412245530965569E-3</v>
      </c>
      <c r="AE158" s="127">
        <v>42338</v>
      </c>
      <c r="AF158" s="165">
        <f>SUM(C$4:C158)</f>
        <v>0.73985959999999995</v>
      </c>
      <c r="AG158" s="165">
        <f>SUM(D$4:D158)</f>
        <v>0.6474846999999998</v>
      </c>
      <c r="AH158" s="165">
        <f>SUM(E$4:E158)</f>
        <v>0.59148449999999997</v>
      </c>
      <c r="AI158" s="165">
        <f>SUM(F$4:F158)</f>
        <v>0.63025700725896572</v>
      </c>
      <c r="AJ158" s="165">
        <f>SUM(G$4:G158)</f>
        <v>0.59287835884547702</v>
      </c>
      <c r="AK158" s="165">
        <f>SUM(H$4:H158)</f>
        <v>0.49950670000000003</v>
      </c>
      <c r="AL158" s="165">
        <f>SUM(I$4:I158)</f>
        <v>0.5435049999999999</v>
      </c>
      <c r="AM158" s="165">
        <f>SUM(J$4:J158)</f>
        <v>0.7204596966870811</v>
      </c>
      <c r="AO158" s="127">
        <v>42338</v>
      </c>
      <c r="AP158" s="57">
        <f t="shared" si="19"/>
        <v>2.3956054939657401E-2</v>
      </c>
      <c r="AQ158" s="57">
        <f t="shared" si="20"/>
        <v>1.667405050422336E-2</v>
      </c>
      <c r="AR158" s="57">
        <f t="shared" si="21"/>
        <v>1.6729151019043702E-2</v>
      </c>
      <c r="AS158" s="57">
        <f t="shared" si="22"/>
        <v>1.6994691006943018E-2</v>
      </c>
      <c r="AT158" s="57">
        <f t="shared" si="23"/>
        <v>1.7088953650531823E-2</v>
      </c>
      <c r="AU158" s="57">
        <f t="shared" si="24"/>
        <v>2.0735743143160131E-2</v>
      </c>
      <c r="AV158" s="57">
        <f t="shared" si="25"/>
        <v>2.093692975997509E-2</v>
      </c>
      <c r="AW158" s="57">
        <f t="shared" si="26"/>
        <v>2.1956308405286576E-2</v>
      </c>
      <c r="AY158" s="127">
        <v>42338</v>
      </c>
      <c r="AZ158" s="32">
        <f>SUM(C$4:C158)</f>
        <v>0.73985959999999995</v>
      </c>
      <c r="BA158" s="32">
        <f>SUM(H$4:H158)</f>
        <v>0.49950670000000003</v>
      </c>
      <c r="BB158" s="32">
        <f>SUM(I$4:I158)</f>
        <v>0.5435049999999999</v>
      </c>
      <c r="BC158" s="32">
        <f>SUM(J$4:J158)</f>
        <v>0.7204596966870811</v>
      </c>
    </row>
    <row r="159" spans="2:55" x14ac:dyDescent="0.25">
      <c r="B159" s="125">
        <v>42369</v>
      </c>
      <c r="C159" s="101">
        <f>'Stata output'!M159</f>
        <v>7.4704999999999997E-3</v>
      </c>
      <c r="D159" s="101">
        <f>'Stata output'!N159</f>
        <v>-9.3437999999999993E-3</v>
      </c>
      <c r="E159" s="101">
        <f>'Stata output'!O159</f>
        <v>-8.8824000000000004E-3</v>
      </c>
      <c r="F159" s="101">
        <f>'Stata output'!P159</f>
        <v>-5.0580151132206264E-3</v>
      </c>
      <c r="G159" s="101">
        <f>'Stata output'!Q159</f>
        <v>-4.7226508715458304E-3</v>
      </c>
      <c r="H159" s="101">
        <f>'Stata output'!R159</f>
        <v>1.58919E-2</v>
      </c>
      <c r="I159" s="101">
        <f>'Stata output'!S159</f>
        <v>2.0582199999999998E-2</v>
      </c>
      <c r="J159" s="101">
        <f>'Stata output'!T159</f>
        <v>2.3934260660888898E-2</v>
      </c>
      <c r="AE159" s="125">
        <v>42369</v>
      </c>
      <c r="AF159" s="166">
        <f>SUM(C$4:C159)</f>
        <v>0.7473301</v>
      </c>
      <c r="AG159" s="166">
        <f>SUM(D$4:D159)</f>
        <v>0.63814089999999979</v>
      </c>
      <c r="AH159" s="166">
        <f>SUM(E$4:E159)</f>
        <v>0.58260210000000001</v>
      </c>
      <c r="AI159" s="166">
        <f>SUM(F$4:F159)</f>
        <v>0.62519899214574504</v>
      </c>
      <c r="AJ159" s="166">
        <f>SUM(G$4:G159)</f>
        <v>0.58815570797393124</v>
      </c>
      <c r="AK159" s="166">
        <f>SUM(H$4:H159)</f>
        <v>0.51539860000000004</v>
      </c>
      <c r="AL159" s="166">
        <f>SUM(I$4:I159)</f>
        <v>0.5640871999999999</v>
      </c>
      <c r="AM159" s="166">
        <f>SUM(J$4:J159)</f>
        <v>0.74439395734796998</v>
      </c>
      <c r="AO159" s="125">
        <v>42369</v>
      </c>
      <c r="AP159" s="57">
        <f t="shared" si="19"/>
        <v>2.3648794671518335E-2</v>
      </c>
      <c r="AQ159" s="57">
        <f t="shared" si="20"/>
        <v>1.6659251745090604E-2</v>
      </c>
      <c r="AR159" s="57">
        <f t="shared" si="21"/>
        <v>1.6717804221820291E-2</v>
      </c>
      <c r="AS159" s="57">
        <f t="shared" si="22"/>
        <v>1.6911847577178972E-2</v>
      </c>
      <c r="AT159" s="57">
        <f t="shared" si="23"/>
        <v>1.7010488939250765E-2</v>
      </c>
      <c r="AU159" s="57">
        <f t="shared" si="24"/>
        <v>2.0776925264933202E-2</v>
      </c>
      <c r="AV159" s="57">
        <f t="shared" si="25"/>
        <v>2.0910119799935702E-2</v>
      </c>
      <c r="AW159" s="57">
        <f t="shared" si="26"/>
        <v>2.1955637049151915E-2</v>
      </c>
      <c r="AY159" s="125">
        <v>42369</v>
      </c>
      <c r="AZ159" s="32">
        <f>SUM(C$4:C159)</f>
        <v>0.7473301</v>
      </c>
      <c r="BA159" s="32">
        <f>SUM(H$4:H159)</f>
        <v>0.51539860000000004</v>
      </c>
      <c r="BB159" s="32">
        <f>SUM(I$4:I159)</f>
        <v>0.5640871999999999</v>
      </c>
      <c r="BC159" s="32">
        <f>SUM(J$4:J159)</f>
        <v>0.74439395734796998</v>
      </c>
    </row>
    <row r="160" spans="2:55" x14ac:dyDescent="0.25">
      <c r="B160" s="127">
        <v>42400</v>
      </c>
      <c r="C160" s="129">
        <f>'Stata output'!M160</f>
        <v>-5.7226399999999997E-2</v>
      </c>
      <c r="D160" s="129">
        <f>'Stata output'!N160</f>
        <v>-3.5330899999999998E-2</v>
      </c>
      <c r="E160" s="129">
        <f>'Stata output'!O160</f>
        <v>-3.63466E-2</v>
      </c>
      <c r="F160" s="129">
        <f>'Stata output'!P160</f>
        <v>-4.1186090370633907E-2</v>
      </c>
      <c r="G160" s="129">
        <f>'Stata output'!Q160</f>
        <v>-4.1920276098227835E-2</v>
      </c>
      <c r="H160" s="129">
        <f>'Stata output'!R160</f>
        <v>-2.4334000000000001E-2</v>
      </c>
      <c r="I160" s="129">
        <f>'Stata output'!S160</f>
        <v>-3.3196799999999999E-2</v>
      </c>
      <c r="J160" s="129">
        <f>'Stata output'!T160</f>
        <v>-2.7344050785955511E-2</v>
      </c>
      <c r="AE160" s="127">
        <v>42400</v>
      </c>
      <c r="AF160" s="165">
        <f>SUM(C$4:C160)</f>
        <v>0.69010369999999999</v>
      </c>
      <c r="AG160" s="165">
        <f>SUM(D$4:D160)</f>
        <v>0.60280999999999985</v>
      </c>
      <c r="AH160" s="165">
        <f>SUM(E$4:E160)</f>
        <v>0.5462555</v>
      </c>
      <c r="AI160" s="165">
        <f>SUM(F$4:F160)</f>
        <v>0.58401290177511112</v>
      </c>
      <c r="AJ160" s="165">
        <f>SUM(G$4:G160)</f>
        <v>0.54623543187570345</v>
      </c>
      <c r="AK160" s="165">
        <f>SUM(H$4:H160)</f>
        <v>0.49106460000000002</v>
      </c>
      <c r="AL160" s="165">
        <f>SUM(I$4:I160)</f>
        <v>0.53089039999999987</v>
      </c>
      <c r="AM160" s="165">
        <f>SUM(J$4:J160)</f>
        <v>0.71704990656201451</v>
      </c>
      <c r="AO160" s="127">
        <v>42400</v>
      </c>
      <c r="AP160" s="57">
        <f t="shared" si="19"/>
        <v>2.3537652732447963E-2</v>
      </c>
      <c r="AQ160" s="57">
        <f t="shared" si="20"/>
        <v>1.6963510569979551E-2</v>
      </c>
      <c r="AR160" s="57">
        <f t="shared" si="21"/>
        <v>1.7010521097948469E-2</v>
      </c>
      <c r="AS160" s="57">
        <f t="shared" si="22"/>
        <v>1.7123488064163896E-2</v>
      </c>
      <c r="AT160" s="57">
        <f t="shared" si="23"/>
        <v>1.7209392107232303E-2</v>
      </c>
      <c r="AU160" s="57">
        <f t="shared" si="24"/>
        <v>2.0812530799715644E-2</v>
      </c>
      <c r="AV160" s="57">
        <f t="shared" si="25"/>
        <v>2.0901100575833009E-2</v>
      </c>
      <c r="AW160" s="57">
        <f t="shared" si="26"/>
        <v>2.2029725631213564E-2</v>
      </c>
      <c r="AY160" s="127">
        <v>42400</v>
      </c>
      <c r="AZ160" s="32">
        <f>SUM(C$4:C160)</f>
        <v>0.69010369999999999</v>
      </c>
      <c r="BA160" s="32">
        <f>SUM(H$4:H160)</f>
        <v>0.49106460000000002</v>
      </c>
      <c r="BB160" s="32">
        <f>SUM(I$4:I160)</f>
        <v>0.53089039999999987</v>
      </c>
      <c r="BC160" s="32">
        <f>SUM(J$4:J160)</f>
        <v>0.71704990656201451</v>
      </c>
    </row>
    <row r="161" spans="2:55" x14ac:dyDescent="0.25">
      <c r="B161" s="3">
        <v>42429</v>
      </c>
      <c r="C161" s="14">
        <f>'Stata output'!M161</f>
        <v>-1.3096E-3</v>
      </c>
      <c r="D161" s="14">
        <f>'Stata output'!N161</f>
        <v>-8.9581000000000001E-3</v>
      </c>
      <c r="E161" s="14">
        <f>'Stata output'!O161</f>
        <v>-8.7232000000000004E-3</v>
      </c>
      <c r="F161" s="14">
        <f>'Stata output'!P161</f>
        <v>-6.7796280026936719E-3</v>
      </c>
      <c r="G161" s="14">
        <f>'Stata output'!Q161</f>
        <v>-6.6123339165879711E-3</v>
      </c>
      <c r="H161" s="14">
        <f>'Stata output'!R161</f>
        <v>1.6897599999999999E-2</v>
      </c>
      <c r="I161" s="14">
        <f>'Stata output'!S161</f>
        <v>1.9274199999999998E-2</v>
      </c>
      <c r="J161" s="14">
        <f>'Stata output'!T161</f>
        <v>1.0351710441799989E-2</v>
      </c>
      <c r="AE161" s="3">
        <v>42429</v>
      </c>
      <c r="AF161" s="31">
        <f>SUM(C$4:C161)</f>
        <v>0.68879409999999996</v>
      </c>
      <c r="AG161" s="31">
        <f>SUM(D$4:D161)</f>
        <v>0.59385189999999988</v>
      </c>
      <c r="AH161" s="31">
        <f>SUM(E$4:E161)</f>
        <v>0.53753229999999996</v>
      </c>
      <c r="AI161" s="31">
        <f>SUM(F$4:F161)</f>
        <v>0.5772332737724174</v>
      </c>
      <c r="AJ161" s="31">
        <f>SUM(G$4:G161)</f>
        <v>0.53962309795911545</v>
      </c>
      <c r="AK161" s="31">
        <f>SUM(H$4:H161)</f>
        <v>0.50796220000000003</v>
      </c>
      <c r="AL161" s="31">
        <f>SUM(I$4:I161)</f>
        <v>0.55016459999999989</v>
      </c>
      <c r="AM161" s="31">
        <f>SUM(J$4:J161)</f>
        <v>0.72740161700381445</v>
      </c>
      <c r="AO161" s="3">
        <v>42429</v>
      </c>
      <c r="AP161" s="57">
        <f t="shared" si="19"/>
        <v>2.7646828512993746E-2</v>
      </c>
      <c r="AQ161" s="57">
        <f t="shared" si="20"/>
        <v>1.8695756357245692E-2</v>
      </c>
      <c r="AR161" s="57">
        <f t="shared" si="21"/>
        <v>1.8855636344347323E-2</v>
      </c>
      <c r="AS161" s="57">
        <f t="shared" si="22"/>
        <v>1.9737508996917598E-2</v>
      </c>
      <c r="AT161" s="57">
        <f t="shared" si="23"/>
        <v>1.9904631096501844E-2</v>
      </c>
      <c r="AU161" s="57">
        <f t="shared" si="24"/>
        <v>2.186254972658103E-2</v>
      </c>
      <c r="AV161" s="57">
        <f t="shared" si="25"/>
        <v>2.2678543560595704E-2</v>
      </c>
      <c r="AW161" s="57">
        <f t="shared" si="26"/>
        <v>2.3269343803072221E-2</v>
      </c>
      <c r="AY161" s="3">
        <v>42429</v>
      </c>
      <c r="AZ161" s="32">
        <f>SUM(C$4:C161)</f>
        <v>0.68879409999999996</v>
      </c>
      <c r="BA161" s="32">
        <f>SUM(H$4:H161)</f>
        <v>0.50796220000000003</v>
      </c>
      <c r="BB161" s="32">
        <f>SUM(I$4:I161)</f>
        <v>0.55016459999999989</v>
      </c>
      <c r="BC161" s="32">
        <f>SUM(J$4:J161)</f>
        <v>0.72740161700381445</v>
      </c>
    </row>
    <row r="162" spans="2:55" x14ac:dyDescent="0.25">
      <c r="B162" s="127">
        <v>42460</v>
      </c>
      <c r="C162" s="129">
        <f>'Stata output'!M162</f>
        <v>5.2443000000000004E-3</v>
      </c>
      <c r="D162" s="129">
        <f>'Stata output'!N162</f>
        <v>3.1238700000000001E-2</v>
      </c>
      <c r="E162" s="129">
        <f>'Stata output'!O162</f>
        <v>3.1702000000000001E-2</v>
      </c>
      <c r="F162" s="129">
        <f>'Stata output'!P162</f>
        <v>2.3703601145839172E-2</v>
      </c>
      <c r="G162" s="129">
        <f>'Stata output'!Q162</f>
        <v>2.4031653589607148E-2</v>
      </c>
      <c r="H162" s="129">
        <f>'Stata output'!R162</f>
        <v>1.22863E-2</v>
      </c>
      <c r="I162" s="129">
        <f>'Stata output'!S162</f>
        <v>1.6641900000000001E-2</v>
      </c>
      <c r="J162" s="129">
        <f>'Stata output'!T162</f>
        <v>1.7546339898492608E-2</v>
      </c>
      <c r="AE162" s="127">
        <v>42460</v>
      </c>
      <c r="AF162" s="165">
        <f>SUM(C$4:C162)</f>
        <v>0.69403839999999994</v>
      </c>
      <c r="AG162" s="165">
        <f>SUM(D$4:D162)</f>
        <v>0.62509059999999983</v>
      </c>
      <c r="AH162" s="165">
        <f>SUM(E$4:E162)</f>
        <v>0.56923429999999997</v>
      </c>
      <c r="AI162" s="165">
        <f>SUM(F$4:F162)</f>
        <v>0.60093687491825654</v>
      </c>
      <c r="AJ162" s="165">
        <f>SUM(G$4:G162)</f>
        <v>0.56365475154872258</v>
      </c>
      <c r="AK162" s="165">
        <f>SUM(H$4:H162)</f>
        <v>0.5202485</v>
      </c>
      <c r="AL162" s="165">
        <f>SUM(I$4:I162)</f>
        <v>0.56680649999999988</v>
      </c>
      <c r="AM162" s="165">
        <f>SUM(J$4:J162)</f>
        <v>0.74494795690230708</v>
      </c>
      <c r="AO162" s="127">
        <v>42460</v>
      </c>
      <c r="AP162" s="57">
        <f t="shared" si="19"/>
        <v>2.741273419864633E-2</v>
      </c>
      <c r="AQ162" s="57">
        <f t="shared" si="20"/>
        <v>1.8653590395391925E-2</v>
      </c>
      <c r="AR162" s="57">
        <f t="shared" si="21"/>
        <v>1.8832571475515938E-2</v>
      </c>
      <c r="AS162" s="57">
        <f t="shared" si="22"/>
        <v>1.9890250190462404E-2</v>
      </c>
      <c r="AT162" s="57">
        <f t="shared" si="23"/>
        <v>2.0058744172127115E-2</v>
      </c>
      <c r="AU162" s="57">
        <f t="shared" si="24"/>
        <v>2.1927114989681303E-2</v>
      </c>
      <c r="AV162" s="57">
        <f t="shared" si="25"/>
        <v>2.2759635085434823E-2</v>
      </c>
      <c r="AW162" s="57">
        <f t="shared" si="26"/>
        <v>2.3269166099874991E-2</v>
      </c>
      <c r="AY162" s="127">
        <v>42460</v>
      </c>
      <c r="AZ162" s="32">
        <f>SUM(C$4:C162)</f>
        <v>0.69403839999999994</v>
      </c>
      <c r="BA162" s="32">
        <f>SUM(H$4:H162)</f>
        <v>0.5202485</v>
      </c>
      <c r="BB162" s="32">
        <f>SUM(I$4:I162)</f>
        <v>0.56680649999999988</v>
      </c>
      <c r="BC162" s="32">
        <f>SUM(J$4:J162)</f>
        <v>0.74494795690230708</v>
      </c>
    </row>
    <row r="163" spans="2:55" x14ac:dyDescent="0.25">
      <c r="B163" s="3">
        <v>42490</v>
      </c>
      <c r="C163" s="14">
        <f>'Stata output'!M163</f>
        <v>-1.24441E-2</v>
      </c>
      <c r="D163" s="14">
        <f>'Stata output'!N163</f>
        <v>1.1180999999999999E-3</v>
      </c>
      <c r="E163" s="14">
        <f>'Stata output'!O163</f>
        <v>4.0650000000000001E-4</v>
      </c>
      <c r="F163" s="14">
        <f>'Stata output'!P163</f>
        <v>-2.6272500734318763E-3</v>
      </c>
      <c r="G163" s="14">
        <f>'Stata output'!Q163</f>
        <v>-3.1333912164406615E-3</v>
      </c>
      <c r="H163" s="14">
        <f>'Stata output'!R163</f>
        <v>1.7479000000000001E-2</v>
      </c>
      <c r="I163" s="14">
        <f>'Stata output'!S163</f>
        <v>1.0327899999999999E-2</v>
      </c>
      <c r="J163" s="14">
        <f>'Stata output'!T163</f>
        <v>7.2123293688513019E-3</v>
      </c>
      <c r="AE163" s="3">
        <v>42490</v>
      </c>
      <c r="AF163" s="31">
        <f>SUM(C$4:C163)</f>
        <v>0.68159429999999999</v>
      </c>
      <c r="AG163" s="31">
        <f>SUM(D$4:D163)</f>
        <v>0.62620869999999984</v>
      </c>
      <c r="AH163" s="31">
        <f>SUM(E$4:E163)</f>
        <v>0.56964079999999995</v>
      </c>
      <c r="AI163" s="31">
        <f>SUM(F$4:F163)</f>
        <v>0.59830962484482464</v>
      </c>
      <c r="AJ163" s="31">
        <f>SUM(G$4:G163)</f>
        <v>0.56052136033228195</v>
      </c>
      <c r="AK163" s="31">
        <f>SUM(H$4:H163)</f>
        <v>0.53772750000000002</v>
      </c>
      <c r="AL163" s="31">
        <f>SUM(I$4:I163)</f>
        <v>0.57713439999999983</v>
      </c>
      <c r="AM163" s="31">
        <f>SUM(J$4:J163)</f>
        <v>0.75216028627115838</v>
      </c>
      <c r="AO163" s="3">
        <v>42490</v>
      </c>
      <c r="AP163" s="57">
        <f t="shared" si="19"/>
        <v>2.7339208969337652E-2</v>
      </c>
      <c r="AQ163" s="57">
        <f t="shared" si="20"/>
        <v>1.9495843771737884E-2</v>
      </c>
      <c r="AR163" s="57">
        <f t="shared" si="21"/>
        <v>1.9686012517011346E-2</v>
      </c>
      <c r="AS163" s="57">
        <f t="shared" si="22"/>
        <v>2.0222388074627531E-2</v>
      </c>
      <c r="AT163" s="57">
        <f t="shared" si="23"/>
        <v>2.0399318007969638E-2</v>
      </c>
      <c r="AU163" s="57">
        <f t="shared" si="24"/>
        <v>2.1648993169489213E-2</v>
      </c>
      <c r="AV163" s="57">
        <f t="shared" si="25"/>
        <v>2.2693224150824122E-2</v>
      </c>
      <c r="AW163" s="57">
        <f t="shared" si="26"/>
        <v>2.3243196424282988E-2</v>
      </c>
      <c r="AY163" s="3">
        <v>42490</v>
      </c>
      <c r="AZ163" s="32">
        <f>SUM(C$4:C163)</f>
        <v>0.68159429999999999</v>
      </c>
      <c r="BA163" s="32">
        <f>SUM(H$4:H163)</f>
        <v>0.53772750000000002</v>
      </c>
      <c r="BB163" s="32">
        <f>SUM(I$4:I163)</f>
        <v>0.57713439999999983</v>
      </c>
      <c r="BC163" s="32">
        <f>SUM(J$4:J163)</f>
        <v>0.75216028627115838</v>
      </c>
    </row>
    <row r="164" spans="2:55" x14ac:dyDescent="0.25">
      <c r="B164" s="127">
        <v>42521</v>
      </c>
      <c r="C164" s="129">
        <f>'Stata output'!M164</f>
        <v>3.1731200000000001E-2</v>
      </c>
      <c r="D164" s="129">
        <f>'Stata output'!N164</f>
        <v>1.28472E-2</v>
      </c>
      <c r="E164" s="129">
        <f>'Stata output'!O164</f>
        <v>1.2626E-2</v>
      </c>
      <c r="F164" s="129">
        <f>'Stata output'!P164</f>
        <v>1.8228224438506881E-2</v>
      </c>
      <c r="G164" s="129">
        <f>'Stata output'!Q164</f>
        <v>1.8071206392574413E-2</v>
      </c>
      <c r="H164" s="129">
        <f>'Stata output'!R164</f>
        <v>1.4598399999999999E-2</v>
      </c>
      <c r="I164" s="129">
        <f>'Stata output'!S164</f>
        <v>1.25977E-2</v>
      </c>
      <c r="J164" s="129">
        <f>'Stata output'!T164</f>
        <v>1.3638108687473321E-2</v>
      </c>
      <c r="AE164" s="127">
        <v>42521</v>
      </c>
      <c r="AF164" s="165">
        <f>SUM(C$4:C164)</f>
        <v>0.71332549999999995</v>
      </c>
      <c r="AG164" s="165">
        <f>SUM(D$4:D164)</f>
        <v>0.63905589999999979</v>
      </c>
      <c r="AH164" s="165">
        <f>SUM(E$4:E164)</f>
        <v>0.58226679999999997</v>
      </c>
      <c r="AI164" s="165">
        <f>SUM(F$4:F164)</f>
        <v>0.61653784928333155</v>
      </c>
      <c r="AJ164" s="165">
        <f>SUM(G$4:G164)</f>
        <v>0.57859256672485637</v>
      </c>
      <c r="AK164" s="165">
        <f>SUM(H$4:H164)</f>
        <v>0.55232590000000004</v>
      </c>
      <c r="AL164" s="165">
        <f>SUM(I$4:I164)</f>
        <v>0.58973209999999987</v>
      </c>
      <c r="AM164" s="165">
        <f>SUM(J$4:J164)</f>
        <v>0.76579839495863167</v>
      </c>
      <c r="AO164" s="127">
        <v>42521</v>
      </c>
      <c r="AP164" s="57">
        <f t="shared" si="19"/>
        <v>2.7732245331873656E-2</v>
      </c>
      <c r="AQ164" s="57">
        <f t="shared" si="20"/>
        <v>1.9507293904571895E-2</v>
      </c>
      <c r="AR164" s="57">
        <f t="shared" si="21"/>
        <v>1.9704775312715937E-2</v>
      </c>
      <c r="AS164" s="57">
        <f t="shared" si="22"/>
        <v>2.0305393471951969E-2</v>
      </c>
      <c r="AT164" s="57">
        <f t="shared" si="23"/>
        <v>2.0492733544076318E-2</v>
      </c>
      <c r="AU164" s="57">
        <f t="shared" si="24"/>
        <v>2.1673076281392496E-2</v>
      </c>
      <c r="AV164" s="57">
        <f t="shared" si="25"/>
        <v>2.2632753797266099E-2</v>
      </c>
      <c r="AW164" s="57">
        <f t="shared" si="26"/>
        <v>2.3186013067395667E-2</v>
      </c>
      <c r="AY164" s="127">
        <v>42521</v>
      </c>
      <c r="AZ164" s="32">
        <f>SUM(C$4:C164)</f>
        <v>0.71332549999999995</v>
      </c>
      <c r="BA164" s="32">
        <f>SUM(H$4:H164)</f>
        <v>0.55232590000000004</v>
      </c>
      <c r="BB164" s="32">
        <f>SUM(I$4:I164)</f>
        <v>0.58973209999999987</v>
      </c>
      <c r="BC164" s="32">
        <f>SUM(J$4:J164)</f>
        <v>0.76579839495863167</v>
      </c>
    </row>
    <row r="165" spans="2:55" x14ac:dyDescent="0.25">
      <c r="B165" s="3">
        <v>42551</v>
      </c>
      <c r="C165" s="14">
        <f>'Stata output'!M165</f>
        <v>-3.3885E-3</v>
      </c>
      <c r="D165" s="14">
        <f>'Stata output'!N165</f>
        <v>-1.4123E-3</v>
      </c>
      <c r="E165" s="14">
        <f>'Stata output'!O165</f>
        <v>-4.3540000000000001E-4</v>
      </c>
      <c r="F165" s="14">
        <f>'Stata output'!P165</f>
        <v>-1.9387904923025623E-3</v>
      </c>
      <c r="G165" s="14">
        <f>'Stata output'!Q165</f>
        <v>-1.2416629530286705E-3</v>
      </c>
      <c r="H165" s="14">
        <f>'Stata output'!R165</f>
        <v>3.0296099999999999E-2</v>
      </c>
      <c r="I165" s="14">
        <f>'Stata output'!S165</f>
        <v>3.9178499999999998E-2</v>
      </c>
      <c r="J165" s="14">
        <f>'Stata output'!T165</f>
        <v>4.9144986225979605E-2</v>
      </c>
      <c r="AE165" s="3">
        <v>42551</v>
      </c>
      <c r="AF165" s="31">
        <f>SUM(C$4:C165)</f>
        <v>0.70993699999999993</v>
      </c>
      <c r="AG165" s="31">
        <f>SUM(D$4:D165)</f>
        <v>0.63764359999999976</v>
      </c>
      <c r="AH165" s="31">
        <f>SUM(E$4:E165)</f>
        <v>0.5818314</v>
      </c>
      <c r="AI165" s="31">
        <f>SUM(F$4:F165)</f>
        <v>0.61459905879102894</v>
      </c>
      <c r="AJ165" s="31">
        <f>SUM(G$4:G165)</f>
        <v>0.57735090377182774</v>
      </c>
      <c r="AK165" s="31">
        <f>SUM(H$4:H165)</f>
        <v>0.58262200000000008</v>
      </c>
      <c r="AL165" s="31">
        <f>SUM(I$4:I165)</f>
        <v>0.62891059999999988</v>
      </c>
      <c r="AM165" s="31">
        <f>SUM(J$4:J165)</f>
        <v>0.81494338118461129</v>
      </c>
      <c r="AO165" s="3">
        <v>42551</v>
      </c>
      <c r="AP165" s="57">
        <f t="shared" si="19"/>
        <v>2.8043284116708173E-2</v>
      </c>
      <c r="AQ165" s="57">
        <f t="shared" si="20"/>
        <v>1.9378861420603827E-2</v>
      </c>
      <c r="AR165" s="57">
        <f t="shared" si="21"/>
        <v>1.9569859137501897E-2</v>
      </c>
      <c r="AS165" s="57">
        <f t="shared" si="22"/>
        <v>2.0318826391084878E-2</v>
      </c>
      <c r="AT165" s="57">
        <f t="shared" si="23"/>
        <v>2.0499164757294134E-2</v>
      </c>
      <c r="AU165" s="57">
        <f t="shared" si="24"/>
        <v>2.1653265833556784E-2</v>
      </c>
      <c r="AV165" s="57">
        <f t="shared" si="25"/>
        <v>2.2589561495551129E-2</v>
      </c>
      <c r="AW165" s="57">
        <f t="shared" si="26"/>
        <v>2.3157927785975942E-2</v>
      </c>
      <c r="AY165" s="3">
        <v>42551</v>
      </c>
      <c r="AZ165" s="32">
        <f>SUM(C$4:C165)</f>
        <v>0.70993699999999993</v>
      </c>
      <c r="BA165" s="32">
        <f>SUM(H$4:H165)</f>
        <v>0.58262200000000008</v>
      </c>
      <c r="BB165" s="32">
        <f>SUM(I$4:I165)</f>
        <v>0.62891059999999988</v>
      </c>
      <c r="BC165" s="32">
        <f>SUM(J$4:J165)</f>
        <v>0.81494338118461129</v>
      </c>
    </row>
    <row r="166" spans="2:55" x14ac:dyDescent="0.25">
      <c r="B166" s="127">
        <v>42582</v>
      </c>
      <c r="C166" s="129">
        <f>'Stata output'!M166</f>
        <v>3.8634500000000002E-2</v>
      </c>
      <c r="D166" s="129">
        <f>'Stata output'!N166</f>
        <v>2.9068799999999999E-2</v>
      </c>
      <c r="E166" s="129">
        <f>'Stata output'!O166</f>
        <v>2.97469E-2</v>
      </c>
      <c r="F166" s="129">
        <f>'Stata output'!P166</f>
        <v>3.1680826793532152E-2</v>
      </c>
      <c r="G166" s="129">
        <f>'Stata output'!Q166</f>
        <v>3.2165584314904468E-2</v>
      </c>
      <c r="H166" s="129">
        <f>'Stata output'!R166</f>
        <v>3.1886600000000001E-2</v>
      </c>
      <c r="I166" s="129">
        <f>'Stata output'!S166</f>
        <v>3.8388499999999999E-2</v>
      </c>
      <c r="J166" s="129">
        <f>'Stata output'!T166</f>
        <v>3.7730524964753771E-2</v>
      </c>
      <c r="AE166" s="127">
        <v>42582</v>
      </c>
      <c r="AF166" s="165">
        <f>SUM(C$4:C166)</f>
        <v>0.74857149999999995</v>
      </c>
      <c r="AG166" s="165">
        <f>SUM(D$4:D166)</f>
        <v>0.66671239999999976</v>
      </c>
      <c r="AH166" s="165">
        <f>SUM(E$4:E166)</f>
        <v>0.61157830000000002</v>
      </c>
      <c r="AI166" s="165">
        <f>SUM(F$4:F166)</f>
        <v>0.64627988558456106</v>
      </c>
      <c r="AJ166" s="165">
        <f>SUM(G$4:G166)</f>
        <v>0.6095164880867322</v>
      </c>
      <c r="AK166" s="165">
        <f>SUM(H$4:H166)</f>
        <v>0.61450860000000007</v>
      </c>
      <c r="AL166" s="165">
        <f>SUM(I$4:I166)</f>
        <v>0.66729909999999992</v>
      </c>
      <c r="AM166" s="165">
        <f>SUM(J$4:J166)</f>
        <v>0.85267390614936511</v>
      </c>
      <c r="AO166" s="127">
        <v>42582</v>
      </c>
      <c r="AP166" s="57">
        <f t="shared" si="19"/>
        <v>2.7634029817395361E-2</v>
      </c>
      <c r="AQ166" s="57">
        <f t="shared" si="20"/>
        <v>1.9328472938802344E-2</v>
      </c>
      <c r="AR166" s="57">
        <f t="shared" si="21"/>
        <v>1.9494199662418631E-2</v>
      </c>
      <c r="AS166" s="57">
        <f t="shared" si="22"/>
        <v>2.0190467944151382E-2</v>
      </c>
      <c r="AT166" s="57">
        <f t="shared" si="23"/>
        <v>2.0345058932073019E-2</v>
      </c>
      <c r="AU166" s="57">
        <f t="shared" si="24"/>
        <v>2.2035101118337588E-2</v>
      </c>
      <c r="AV166" s="57">
        <f t="shared" si="25"/>
        <v>2.3314814716367201E-2</v>
      </c>
      <c r="AW166" s="57">
        <f t="shared" si="26"/>
        <v>2.4465766735659068E-2</v>
      </c>
      <c r="AY166" s="127">
        <v>42582</v>
      </c>
      <c r="AZ166" s="32">
        <f>SUM(C$4:C166)</f>
        <v>0.74857149999999995</v>
      </c>
      <c r="BA166" s="32">
        <f>SUM(H$4:H166)</f>
        <v>0.61450860000000007</v>
      </c>
      <c r="BB166" s="32">
        <f>SUM(I$4:I166)</f>
        <v>0.66729909999999992</v>
      </c>
      <c r="BC166" s="32">
        <f>SUM(J$4:J166)</f>
        <v>0.85267390614936511</v>
      </c>
    </row>
    <row r="167" spans="2:55" x14ac:dyDescent="0.25">
      <c r="B167" s="3">
        <v>42613</v>
      </c>
      <c r="C167" s="14">
        <f>'Stata output'!M167</f>
        <v>-7.7419999999999998E-3</v>
      </c>
      <c r="D167" s="14">
        <f>'Stata output'!N167</f>
        <v>7.1387999999999998E-3</v>
      </c>
      <c r="E167" s="14">
        <f>'Stata output'!O167</f>
        <v>6.6198999999999997E-3</v>
      </c>
      <c r="F167" s="14">
        <f>'Stata output'!P167</f>
        <v>3.1151626450028518E-3</v>
      </c>
      <c r="G167" s="14">
        <f>'Stata output'!Q167</f>
        <v>2.7411432394152868E-3</v>
      </c>
      <c r="H167" s="14">
        <f>'Stata output'!R167</f>
        <v>1.08469E-2</v>
      </c>
      <c r="I167" s="14">
        <f>'Stata output'!S167</f>
        <v>5.3569000000000004E-3</v>
      </c>
      <c r="J167" s="14">
        <f>'Stata output'!T167</f>
        <v>1.0531219402738665E-2</v>
      </c>
      <c r="AE167" s="3">
        <v>42613</v>
      </c>
      <c r="AF167" s="31">
        <f>SUM(C$4:C167)</f>
        <v>0.74082949999999992</v>
      </c>
      <c r="AG167" s="31">
        <f>SUM(D$4:D167)</f>
        <v>0.67385119999999976</v>
      </c>
      <c r="AH167" s="31">
        <f>SUM(E$4:E167)</f>
        <v>0.61819820000000003</v>
      </c>
      <c r="AI167" s="31">
        <f>SUM(F$4:F167)</f>
        <v>0.64939504822956395</v>
      </c>
      <c r="AJ167" s="31">
        <f>SUM(G$4:G167)</f>
        <v>0.61225763132614752</v>
      </c>
      <c r="AK167" s="31">
        <f>SUM(H$4:H167)</f>
        <v>0.62535550000000006</v>
      </c>
      <c r="AL167" s="31">
        <f>SUM(I$4:I167)</f>
        <v>0.67265599999999992</v>
      </c>
      <c r="AM167" s="31">
        <f>SUM(J$4:J167)</f>
        <v>0.86320512555210382</v>
      </c>
      <c r="AO167" s="3">
        <v>42613</v>
      </c>
      <c r="AP167" s="57">
        <f t="shared" si="19"/>
        <v>2.8245838242435085E-2</v>
      </c>
      <c r="AQ167" s="57">
        <f t="shared" si="20"/>
        <v>1.9954987384037642E-2</v>
      </c>
      <c r="AR167" s="57">
        <f t="shared" si="21"/>
        <v>2.0148892599202183E-2</v>
      </c>
      <c r="AS167" s="57">
        <f t="shared" si="22"/>
        <v>2.0857795070486781E-2</v>
      </c>
      <c r="AT167" s="57">
        <f t="shared" si="23"/>
        <v>2.103087084859526E-2</v>
      </c>
      <c r="AU167" s="57">
        <f t="shared" si="24"/>
        <v>2.2427020749416639E-2</v>
      </c>
      <c r="AV167" s="57">
        <f t="shared" si="25"/>
        <v>2.3922342988566329E-2</v>
      </c>
      <c r="AW167" s="57">
        <f t="shared" si="26"/>
        <v>2.5006677200551226E-2</v>
      </c>
      <c r="AY167" s="3">
        <v>42613</v>
      </c>
      <c r="AZ167" s="32">
        <f>SUM(C$4:C167)</f>
        <v>0.74082949999999992</v>
      </c>
      <c r="BA167" s="32">
        <f>SUM(H$4:H167)</f>
        <v>0.62535550000000006</v>
      </c>
      <c r="BB167" s="32">
        <f>SUM(I$4:I167)</f>
        <v>0.67265599999999992</v>
      </c>
      <c r="BC167" s="32">
        <f>SUM(J$4:J167)</f>
        <v>0.86320512555210382</v>
      </c>
    </row>
    <row r="168" spans="2:55" x14ac:dyDescent="0.25">
      <c r="B168" s="127">
        <v>42643</v>
      </c>
      <c r="C168" s="129">
        <f>'Stata output'!M168</f>
        <v>-3.66398E-2</v>
      </c>
      <c r="D168" s="129">
        <f>'Stata output'!N168</f>
        <v>-4.3977E-3</v>
      </c>
      <c r="E168" s="129">
        <f>'Stata output'!O168</f>
        <v>-6.1717999999999999E-3</v>
      </c>
      <c r="F168" s="129">
        <f>'Stata output'!P168</f>
        <v>-1.2724753103348477E-2</v>
      </c>
      <c r="G168" s="129">
        <f>'Stata output'!Q168</f>
        <v>-1.4024814959576509E-2</v>
      </c>
      <c r="H168" s="129">
        <f>'Stata output'!R168</f>
        <v>-2.0598000000000001E-3</v>
      </c>
      <c r="I168" s="129">
        <f>'Stata output'!S168</f>
        <v>-1.6797099999999999E-2</v>
      </c>
      <c r="J168" s="129">
        <f>'Stata output'!T168</f>
        <v>-8.3417597828435407E-3</v>
      </c>
      <c r="AE168" s="127">
        <v>42643</v>
      </c>
      <c r="AF168" s="165">
        <f>SUM(C$4:C168)</f>
        <v>0.70418969999999992</v>
      </c>
      <c r="AG168" s="165">
        <f>SUM(D$4:D168)</f>
        <v>0.66945349999999981</v>
      </c>
      <c r="AH168" s="165">
        <f>SUM(E$4:E168)</f>
        <v>0.61202640000000008</v>
      </c>
      <c r="AI168" s="165">
        <f>SUM(F$4:F168)</f>
        <v>0.63667029512621542</v>
      </c>
      <c r="AJ168" s="165">
        <f>SUM(G$4:G168)</f>
        <v>0.598232816366571</v>
      </c>
      <c r="AK168" s="165">
        <f>SUM(H$4:H168)</f>
        <v>0.62329570000000012</v>
      </c>
      <c r="AL168" s="165">
        <f>SUM(I$4:I168)</f>
        <v>0.65585889999999991</v>
      </c>
      <c r="AM168" s="165">
        <f>SUM(J$4:J168)</f>
        <v>0.85486336576926025</v>
      </c>
      <c r="AO168" s="127">
        <v>42643</v>
      </c>
      <c r="AP168" s="57">
        <f t="shared" si="19"/>
        <v>2.8193334252419017E-2</v>
      </c>
      <c r="AQ168" s="57">
        <f t="shared" si="20"/>
        <v>1.9933658290875091E-2</v>
      </c>
      <c r="AR168" s="57">
        <f t="shared" si="21"/>
        <v>2.012828640967685E-2</v>
      </c>
      <c r="AS168" s="57">
        <f t="shared" si="22"/>
        <v>2.0867138935078959E-2</v>
      </c>
      <c r="AT168" s="57">
        <f t="shared" si="23"/>
        <v>2.1042724904763315E-2</v>
      </c>
      <c r="AU168" s="57">
        <f t="shared" si="24"/>
        <v>2.2408570874554397E-2</v>
      </c>
      <c r="AV168" s="57">
        <f t="shared" si="25"/>
        <v>2.3929423234187439E-2</v>
      </c>
      <c r="AW168" s="57">
        <f t="shared" si="26"/>
        <v>2.4982591059348361E-2</v>
      </c>
      <c r="AY168" s="127">
        <v>42643</v>
      </c>
      <c r="AZ168" s="32">
        <f>SUM(C$4:C168)</f>
        <v>0.70418969999999992</v>
      </c>
      <c r="BA168" s="32">
        <f>SUM(H$4:H168)</f>
        <v>0.62329570000000012</v>
      </c>
      <c r="BB168" s="32">
        <f>SUM(I$4:I168)</f>
        <v>0.65585889999999991</v>
      </c>
      <c r="BC168" s="32">
        <f>SUM(J$4:J168)</f>
        <v>0.85486336576926025</v>
      </c>
    </row>
    <row r="169" spans="2:55" x14ac:dyDescent="0.25">
      <c r="B169" s="3">
        <v>42674</v>
      </c>
      <c r="C169" s="14">
        <f>'Stata output'!M169</f>
        <v>9.3755000000000002E-3</v>
      </c>
      <c r="D169" s="14">
        <f>'Stata output'!N169</f>
        <v>-4.1142000000000001E-3</v>
      </c>
      <c r="E169" s="14">
        <f>'Stata output'!O169</f>
        <v>-3.4719E-3</v>
      </c>
      <c r="F169" s="14">
        <f>'Stata output'!P169</f>
        <v>-7.3192992250331428E-4</v>
      </c>
      <c r="G169" s="14">
        <f>'Stata output'!Q169</f>
        <v>-2.5443328817651226E-4</v>
      </c>
      <c r="H169" s="14">
        <f>'Stata output'!R169</f>
        <v>-8.1096999999999992E-3</v>
      </c>
      <c r="I169" s="14">
        <f>'Stata output'!S169</f>
        <v>-1.4220999999999999E-3</v>
      </c>
      <c r="J169" s="14">
        <f>'Stata output'!T169</f>
        <v>-2.2416638325007347E-3</v>
      </c>
      <c r="AE169" s="3">
        <v>42674</v>
      </c>
      <c r="AF169" s="31">
        <f>SUM(C$4:C169)</f>
        <v>0.7135651999999999</v>
      </c>
      <c r="AG169" s="31">
        <f>SUM(D$4:D169)</f>
        <v>0.66533929999999986</v>
      </c>
      <c r="AH169" s="31">
        <f>SUM(E$4:E169)</f>
        <v>0.60855450000000011</v>
      </c>
      <c r="AI169" s="31">
        <f>SUM(F$4:F169)</f>
        <v>0.63593836520371216</v>
      </c>
      <c r="AJ169" s="31">
        <f>SUM(G$4:G169)</f>
        <v>0.59797838307839446</v>
      </c>
      <c r="AK169" s="31">
        <f>SUM(H$4:H169)</f>
        <v>0.61518600000000012</v>
      </c>
      <c r="AL169" s="31">
        <f>SUM(I$4:I169)</f>
        <v>0.65443679999999993</v>
      </c>
      <c r="AM169" s="31">
        <f>SUM(J$4:J169)</f>
        <v>0.85262170193675957</v>
      </c>
      <c r="AO169" s="3">
        <v>42674</v>
      </c>
      <c r="AP169" s="57">
        <f t="shared" si="19"/>
        <v>2.9793178321408272E-2</v>
      </c>
      <c r="AQ169" s="57">
        <f t="shared" si="20"/>
        <v>1.9850714789491838E-2</v>
      </c>
      <c r="AR169" s="57">
        <f t="shared" si="21"/>
        <v>2.0067279327373354E-2</v>
      </c>
      <c r="AS169" s="57">
        <f t="shared" si="22"/>
        <v>2.1107120322993313E-2</v>
      </c>
      <c r="AT169" s="57">
        <f t="shared" si="23"/>
        <v>2.132309681138983E-2</v>
      </c>
      <c r="AU169" s="57">
        <f t="shared" si="24"/>
        <v>2.2541313211605386E-2</v>
      </c>
      <c r="AV169" s="57">
        <f t="shared" si="25"/>
        <v>2.4555825663568044E-2</v>
      </c>
      <c r="AW169" s="57">
        <f t="shared" si="26"/>
        <v>2.5270836154082474E-2</v>
      </c>
      <c r="AY169" s="3">
        <v>42674</v>
      </c>
      <c r="AZ169" s="32">
        <f>SUM(C$4:C169)</f>
        <v>0.7135651999999999</v>
      </c>
      <c r="BA169" s="32">
        <f>SUM(H$4:H169)</f>
        <v>0.61518600000000012</v>
      </c>
      <c r="BB169" s="32">
        <f>SUM(I$4:I169)</f>
        <v>0.65443679999999993</v>
      </c>
      <c r="BC169" s="32">
        <f>SUM(J$4:J169)</f>
        <v>0.85262170193675957</v>
      </c>
    </row>
    <row r="170" spans="2:55" x14ac:dyDescent="0.25">
      <c r="B170" s="127">
        <v>42704</v>
      </c>
      <c r="C170" s="129">
        <f>'Stata output'!M170</f>
        <v>1.8901000000000001E-2</v>
      </c>
      <c r="D170" s="129">
        <f>'Stata output'!N170</f>
        <v>7.7533999999999997E-3</v>
      </c>
      <c r="E170" s="129">
        <f>'Stata output'!O170</f>
        <v>7.8128999999999994E-3</v>
      </c>
      <c r="F170" s="129">
        <f>'Stata output'!P170</f>
        <v>1.0640370584119397E-2</v>
      </c>
      <c r="G170" s="129">
        <f>'Stata output'!Q170</f>
        <v>1.0684692436400581E-2</v>
      </c>
      <c r="H170" s="129">
        <f>'Stata output'!R170</f>
        <v>-2.2735200000000001E-2</v>
      </c>
      <c r="I170" s="129">
        <f>'Stata output'!S170</f>
        <v>-2.2145399999999999E-2</v>
      </c>
      <c r="J170" s="129">
        <f>'Stata output'!T170</f>
        <v>-2.5285011132014229E-2</v>
      </c>
      <c r="AE170" s="127">
        <v>42704</v>
      </c>
      <c r="AF170" s="165">
        <f>SUM(C$4:C170)</f>
        <v>0.73246619999999996</v>
      </c>
      <c r="AG170" s="165">
        <f>SUM(D$4:D170)</f>
        <v>0.67309269999999988</v>
      </c>
      <c r="AH170" s="165">
        <f>SUM(E$4:E170)</f>
        <v>0.61636740000000012</v>
      </c>
      <c r="AI170" s="165">
        <f>SUM(F$4:F170)</f>
        <v>0.64657873578783154</v>
      </c>
      <c r="AJ170" s="165">
        <f>SUM(G$4:G170)</f>
        <v>0.60866307551479504</v>
      </c>
      <c r="AK170" s="165">
        <f>SUM(H$4:H170)</f>
        <v>0.59245080000000017</v>
      </c>
      <c r="AL170" s="165">
        <f>SUM(I$4:I170)</f>
        <v>0.63229139999999995</v>
      </c>
      <c r="AM170" s="165">
        <f>SUM(J$4:J170)</f>
        <v>0.82733669080474537</v>
      </c>
      <c r="AO170" s="127">
        <v>42704</v>
      </c>
      <c r="AP170" s="57">
        <f t="shared" si="19"/>
        <v>2.860170043707496E-2</v>
      </c>
      <c r="AQ170" s="57">
        <f t="shared" si="20"/>
        <v>1.9808927266124727E-2</v>
      </c>
      <c r="AR170" s="57">
        <f t="shared" si="21"/>
        <v>1.9985638361561791E-2</v>
      </c>
      <c r="AS170" s="57">
        <f t="shared" si="22"/>
        <v>2.0791457821983564E-2</v>
      </c>
      <c r="AT170" s="57">
        <f t="shared" si="23"/>
        <v>2.097104118782318E-2</v>
      </c>
      <c r="AU170" s="57">
        <f t="shared" si="24"/>
        <v>2.2890778115365235E-2</v>
      </c>
      <c r="AV170" s="57">
        <f t="shared" si="25"/>
        <v>2.4696742012948393E-2</v>
      </c>
      <c r="AW170" s="57">
        <f t="shared" si="26"/>
        <v>2.5460259666660139E-2</v>
      </c>
      <c r="AY170" s="127">
        <v>42704</v>
      </c>
      <c r="AZ170" s="32">
        <f>SUM(C$4:C170)</f>
        <v>0.73246619999999996</v>
      </c>
      <c r="BA170" s="32">
        <f>SUM(H$4:H170)</f>
        <v>0.59245080000000017</v>
      </c>
      <c r="BB170" s="32">
        <f>SUM(I$4:I170)</f>
        <v>0.63229139999999995</v>
      </c>
      <c r="BC170" s="32">
        <f>SUM(J$4:J170)</f>
        <v>0.82733669080474537</v>
      </c>
    </row>
    <row r="171" spans="2:55" x14ac:dyDescent="0.25">
      <c r="B171" s="125">
        <v>42735</v>
      </c>
      <c r="C171" s="101">
        <f>'Stata output'!M171</f>
        <v>2.6693700000000001E-2</v>
      </c>
      <c r="D171" s="101">
        <f>'Stata output'!N171</f>
        <v>2.1392399999999999E-2</v>
      </c>
      <c r="E171" s="101">
        <f>'Stata output'!O171</f>
        <v>2.1174800000000001E-2</v>
      </c>
      <c r="F171" s="101">
        <f>'Stata output'!P171</f>
        <v>2.2685199993874961E-2</v>
      </c>
      <c r="G171" s="101">
        <f>'Stata output'!Q171</f>
        <v>2.2522478247396796E-2</v>
      </c>
      <c r="H171" s="101">
        <f>'Stata output'!R171</f>
        <v>2.0649500000000001E-2</v>
      </c>
      <c r="I171" s="101">
        <f>'Stata output'!S171</f>
        <v>1.8373400000000002E-2</v>
      </c>
      <c r="J171" s="101">
        <f>'Stata output'!T171</f>
        <v>1.6331698498440593E-2</v>
      </c>
      <c r="AE171" s="125">
        <v>42735</v>
      </c>
      <c r="AF171" s="166">
        <f>SUM(C$4:C171)</f>
        <v>0.7591599</v>
      </c>
      <c r="AG171" s="166">
        <f>SUM(D$4:D171)</f>
        <v>0.69448509999999986</v>
      </c>
      <c r="AH171" s="166">
        <f>SUM(E$4:E171)</f>
        <v>0.63754220000000017</v>
      </c>
      <c r="AI171" s="166">
        <f>SUM(F$4:F171)</f>
        <v>0.66926393578170651</v>
      </c>
      <c r="AJ171" s="166">
        <f>SUM(G$4:G171)</f>
        <v>0.63118555376219188</v>
      </c>
      <c r="AK171" s="166">
        <f>SUM(H$4:H171)</f>
        <v>0.61310030000000015</v>
      </c>
      <c r="AL171" s="166">
        <f>SUM(I$4:I171)</f>
        <v>0.65066479999999993</v>
      </c>
      <c r="AM171" s="166">
        <f>SUM(J$4:J171)</f>
        <v>0.84366838930318599</v>
      </c>
      <c r="AO171" s="125">
        <v>42735</v>
      </c>
      <c r="AP171" s="57">
        <f t="shared" si="19"/>
        <v>2.7613351387687939E-2</v>
      </c>
      <c r="AQ171" s="57">
        <f t="shared" si="20"/>
        <v>1.945374279832562E-2</v>
      </c>
      <c r="AR171" s="57">
        <f t="shared" si="21"/>
        <v>1.9627367659546844E-2</v>
      </c>
      <c r="AS171" s="57">
        <f t="shared" si="22"/>
        <v>2.0248550453048748E-2</v>
      </c>
      <c r="AT171" s="57">
        <f t="shared" si="23"/>
        <v>2.0427409824995822E-2</v>
      </c>
      <c r="AU171" s="57">
        <f t="shared" si="24"/>
        <v>2.3868267311256092E-2</v>
      </c>
      <c r="AV171" s="57">
        <f t="shared" si="25"/>
        <v>2.5582718829034467E-2</v>
      </c>
      <c r="AW171" s="57">
        <f t="shared" si="26"/>
        <v>2.6562641672883136E-2</v>
      </c>
      <c r="AY171" s="125">
        <v>42735</v>
      </c>
      <c r="AZ171" s="32">
        <f>SUM(C$4:C171)</f>
        <v>0.7591599</v>
      </c>
      <c r="BA171" s="32">
        <f>SUM(H$4:H171)</f>
        <v>0.61310030000000015</v>
      </c>
      <c r="BB171" s="32">
        <f>SUM(I$4:I171)</f>
        <v>0.65066479999999993</v>
      </c>
      <c r="BC171" s="32">
        <f>SUM(J$4:J171)</f>
        <v>0.84366838930318599</v>
      </c>
    </row>
    <row r="172" spans="2:55" x14ac:dyDescent="0.25">
      <c r="B172" s="127">
        <v>42766</v>
      </c>
      <c r="C172" s="129">
        <f>'Stata output'!M172</f>
        <v>-2.4465799999999999E-2</v>
      </c>
      <c r="D172" s="129">
        <f>'Stata output'!N172</f>
        <v>1.026E-3</v>
      </c>
      <c r="E172" s="129">
        <f>'Stata output'!O172</f>
        <v>1.1512E-3</v>
      </c>
      <c r="F172" s="129">
        <f>'Stata output'!P172</f>
        <v>-5.111129514935097E-3</v>
      </c>
      <c r="G172" s="129">
        <f>'Stata output'!Q172</f>
        <v>-5.0172823774504056E-3</v>
      </c>
      <c r="H172" s="129">
        <f>'Stata output'!R172</f>
        <v>-6.6419000000000001E-3</v>
      </c>
      <c r="I172" s="129">
        <f>'Stata output'!S172</f>
        <v>-5.4612000000000003E-3</v>
      </c>
      <c r="J172" s="129">
        <f>'Stata output'!T172</f>
        <v>-3.1581276166408653E-3</v>
      </c>
      <c r="AE172" s="127">
        <v>42766</v>
      </c>
      <c r="AF172" s="165">
        <f>SUM(C$4:C172)</f>
        <v>0.73469410000000002</v>
      </c>
      <c r="AG172" s="165">
        <f>SUM(D$4:D172)</f>
        <v>0.69551109999999983</v>
      </c>
      <c r="AH172" s="165">
        <f>SUM(E$4:E172)</f>
        <v>0.63869340000000019</v>
      </c>
      <c r="AI172" s="165">
        <f>SUM(F$4:F172)</f>
        <v>0.66415280626677142</v>
      </c>
      <c r="AJ172" s="165">
        <f>SUM(G$4:G172)</f>
        <v>0.62616827138474151</v>
      </c>
      <c r="AK172" s="165">
        <f>SUM(H$4:H172)</f>
        <v>0.60645840000000018</v>
      </c>
      <c r="AL172" s="165">
        <f>SUM(I$4:I172)</f>
        <v>0.64520359999999988</v>
      </c>
      <c r="AM172" s="165">
        <f>SUM(J$4:J172)</f>
        <v>0.84051026168654508</v>
      </c>
      <c r="AO172" s="127">
        <v>42766</v>
      </c>
      <c r="AP172" s="57">
        <f t="shared" si="19"/>
        <v>2.6521327388627523E-2</v>
      </c>
      <c r="AQ172" s="57">
        <f t="shared" si="20"/>
        <v>1.9723960729168905E-2</v>
      </c>
      <c r="AR172" s="57">
        <f t="shared" si="21"/>
        <v>1.9879043731819094E-2</v>
      </c>
      <c r="AS172" s="57">
        <f t="shared" si="22"/>
        <v>2.0282103315066313E-2</v>
      </c>
      <c r="AT172" s="57">
        <f t="shared" si="23"/>
        <v>2.0443025295416761E-2</v>
      </c>
      <c r="AU172" s="57">
        <f t="shared" si="24"/>
        <v>2.3826173144964772E-2</v>
      </c>
      <c r="AV172" s="57">
        <f t="shared" si="25"/>
        <v>2.5409905502390532E-2</v>
      </c>
      <c r="AW172" s="57">
        <f t="shared" si="26"/>
        <v>2.6476000400945512E-2</v>
      </c>
      <c r="AY172" s="127">
        <v>42766</v>
      </c>
      <c r="AZ172" s="32">
        <f>SUM(C$4:C172)</f>
        <v>0.73469410000000002</v>
      </c>
      <c r="BA172" s="32">
        <f>SUM(H$4:H172)</f>
        <v>0.60645840000000018</v>
      </c>
      <c r="BB172" s="32">
        <f>SUM(I$4:I172)</f>
        <v>0.64520359999999988</v>
      </c>
      <c r="BC172" s="32">
        <f>SUM(J$4:J172)</f>
        <v>0.84051026168654508</v>
      </c>
    </row>
    <row r="173" spans="2:55" x14ac:dyDescent="0.25">
      <c r="B173" s="3">
        <v>42794</v>
      </c>
      <c r="C173" s="14">
        <f>'Stata output'!M173</f>
        <v>3.2495700000000002E-2</v>
      </c>
      <c r="D173" s="14">
        <f>'Stata output'!N173</f>
        <v>2.4586799999999999E-2</v>
      </c>
      <c r="E173" s="14">
        <f>'Stata output'!O173</f>
        <v>3.1702099999999997E-2</v>
      </c>
      <c r="F173" s="14">
        <f>'Stata output'!P173</f>
        <v>2.6598049049289842E-2</v>
      </c>
      <c r="G173" s="14">
        <f>'Stata output'!Q173</f>
        <v>3.1928465506759256E-2</v>
      </c>
      <c r="H173" s="14">
        <f>'Stata output'!R173</f>
        <v>2.6155399999999999E-2</v>
      </c>
      <c r="I173" s="14">
        <f>'Stata output'!S173</f>
        <v>3.6339999999999997E-2</v>
      </c>
      <c r="J173" s="14">
        <f>'Stata output'!T173</f>
        <v>3.5450481108605068E-2</v>
      </c>
      <c r="AE173" s="3">
        <v>42794</v>
      </c>
      <c r="AF173" s="31">
        <f>SUM(C$4:C173)</f>
        <v>0.76718980000000003</v>
      </c>
      <c r="AG173" s="31">
        <f>SUM(D$4:D173)</f>
        <v>0.72009789999999985</v>
      </c>
      <c r="AH173" s="31">
        <f>SUM(E$4:E173)</f>
        <v>0.67039550000000014</v>
      </c>
      <c r="AI173" s="31">
        <f>SUM(F$4:F173)</f>
        <v>0.69075085531606129</v>
      </c>
      <c r="AJ173" s="31">
        <f>SUM(G$4:G173)</f>
        <v>0.65809673689150072</v>
      </c>
      <c r="AK173" s="31">
        <f>SUM(H$4:H173)</f>
        <v>0.63261380000000023</v>
      </c>
      <c r="AL173" s="31">
        <f>SUM(I$4:I173)</f>
        <v>0.68154359999999992</v>
      </c>
      <c r="AM173" s="31">
        <f>SUM(J$4:J173)</f>
        <v>0.87596074279515013</v>
      </c>
      <c r="AO173" s="3">
        <v>42794</v>
      </c>
      <c r="AP173" s="57">
        <f t="shared" si="19"/>
        <v>2.6896995630689289E-2</v>
      </c>
      <c r="AQ173" s="57">
        <f t="shared" si="20"/>
        <v>1.9674349143563204E-2</v>
      </c>
      <c r="AR173" s="57">
        <f t="shared" si="21"/>
        <v>1.9832590264816683E-2</v>
      </c>
      <c r="AS173" s="57">
        <f t="shared" si="22"/>
        <v>2.0239918271828989E-2</v>
      </c>
      <c r="AT173" s="57">
        <f t="shared" si="23"/>
        <v>2.0403109511183144E-2</v>
      </c>
      <c r="AU173" s="57">
        <f t="shared" si="24"/>
        <v>1.965779134678906E-2</v>
      </c>
      <c r="AV173" s="57">
        <f t="shared" si="25"/>
        <v>2.187683267257283E-2</v>
      </c>
      <c r="AW173" s="57">
        <f t="shared" si="26"/>
        <v>2.21647425477524E-2</v>
      </c>
      <c r="AY173" s="3">
        <v>42794</v>
      </c>
      <c r="AZ173" s="32">
        <f>SUM(C$4:C173)</f>
        <v>0.76718980000000003</v>
      </c>
      <c r="BA173" s="32">
        <f>SUM(H$4:H173)</f>
        <v>0.63261380000000023</v>
      </c>
      <c r="BB173" s="32">
        <f>SUM(I$4:I173)</f>
        <v>0.68154359999999992</v>
      </c>
      <c r="BC173" s="32">
        <f>SUM(J$4:J173)</f>
        <v>0.87596074279515013</v>
      </c>
    </row>
    <row r="174" spans="2:55" x14ac:dyDescent="0.25">
      <c r="B174" s="127">
        <v>42825</v>
      </c>
      <c r="C174" s="129">
        <f>'Stata output'!M174</f>
        <v>4.00796E-2</v>
      </c>
      <c r="D174" s="129">
        <f>'Stata output'!N174</f>
        <v>1.6907499999999999E-2</v>
      </c>
      <c r="E174" s="129">
        <f>'Stata output'!O174</f>
        <v>1.81272E-2</v>
      </c>
      <c r="F174" s="129">
        <f>'Stata output'!P174</f>
        <v>2.2333303101173169E-2</v>
      </c>
      <c r="G174" s="129">
        <f>'Stata output'!Q174</f>
        <v>2.3247374291543749E-2</v>
      </c>
      <c r="H174" s="129">
        <f>'Stata output'!R174</f>
        <v>2.1775099999999999E-2</v>
      </c>
      <c r="I174" s="129">
        <f>'Stata output'!S174</f>
        <v>3.0409200000000001E-2</v>
      </c>
      <c r="J174" s="129">
        <f>'Stata output'!T174</f>
        <v>2.2802347824336513E-2</v>
      </c>
      <c r="AE174" s="127">
        <v>42825</v>
      </c>
      <c r="AF174" s="165">
        <f>SUM(C$4:C174)</f>
        <v>0.80726940000000003</v>
      </c>
      <c r="AG174" s="165">
        <f>SUM(D$4:D174)</f>
        <v>0.73700539999999981</v>
      </c>
      <c r="AH174" s="165">
        <f>SUM(E$4:E174)</f>
        <v>0.68852270000000015</v>
      </c>
      <c r="AI174" s="165">
        <f>SUM(F$4:F174)</f>
        <v>0.71308415841723449</v>
      </c>
      <c r="AJ174" s="165">
        <f>SUM(G$4:G174)</f>
        <v>0.6813441111830445</v>
      </c>
      <c r="AK174" s="165">
        <f>SUM(H$4:H174)</f>
        <v>0.65438890000000027</v>
      </c>
      <c r="AL174" s="165">
        <f>SUM(I$4:I174)</f>
        <v>0.71195279999999994</v>
      </c>
      <c r="AM174" s="165">
        <f>SUM(J$4:J174)</f>
        <v>0.89876309061948667</v>
      </c>
      <c r="AO174" s="127">
        <v>42825</v>
      </c>
      <c r="AP174" s="57">
        <f t="shared" si="19"/>
        <v>2.7417908575470894E-2</v>
      </c>
      <c r="AQ174" s="57">
        <f t="shared" si="20"/>
        <v>1.9662755194131569E-2</v>
      </c>
      <c r="AR174" s="57">
        <f t="shared" si="21"/>
        <v>2.0200810323899282E-2</v>
      </c>
      <c r="AS174" s="57">
        <f t="shared" si="22"/>
        <v>2.0424577940765791E-2</v>
      </c>
      <c r="AT174" s="57">
        <f t="shared" si="23"/>
        <v>2.0871063736763822E-2</v>
      </c>
      <c r="AU174" s="57">
        <f t="shared" si="24"/>
        <v>1.9872863889459098E-2</v>
      </c>
      <c r="AV174" s="57">
        <f t="shared" si="25"/>
        <v>2.2564284647334242E-2</v>
      </c>
      <c r="AW174" s="57">
        <f t="shared" si="26"/>
        <v>2.2765148530079604E-2</v>
      </c>
      <c r="AY174" s="127">
        <v>42825</v>
      </c>
      <c r="AZ174" s="32">
        <f>SUM(C$4:C174)</f>
        <v>0.80726940000000003</v>
      </c>
      <c r="BA174" s="32">
        <f>SUM(H$4:H174)</f>
        <v>0.65438890000000027</v>
      </c>
      <c r="BB174" s="32">
        <f>SUM(I$4:I174)</f>
        <v>0.71195279999999994</v>
      </c>
      <c r="BC174" s="32">
        <f>SUM(J$4:J174)</f>
        <v>0.89876309061948667</v>
      </c>
    </row>
    <row r="175" spans="2:55" x14ac:dyDescent="0.25">
      <c r="B175" s="3">
        <v>42855</v>
      </c>
      <c r="C175" s="14">
        <f>'Stata output'!M175</f>
        <v>1.5369799999999999E-2</v>
      </c>
      <c r="D175" s="14">
        <f>'Stata output'!N175</f>
        <v>1.12967E-2</v>
      </c>
      <c r="E175" s="14">
        <f>'Stata output'!O175</f>
        <v>1.0324399999999999E-2</v>
      </c>
      <c r="F175" s="14">
        <f>'Stata output'!P175</f>
        <v>1.2079326057613405E-2</v>
      </c>
      <c r="G175" s="14">
        <f>'Stata output'!Q175</f>
        <v>1.135075654111614E-2</v>
      </c>
      <c r="H175" s="14">
        <f>'Stata output'!R175</f>
        <v>1.8975599999999999E-2</v>
      </c>
      <c r="I175" s="14">
        <f>'Stata output'!S175</f>
        <v>1.4230599999999999E-2</v>
      </c>
      <c r="J175" s="14">
        <f>'Stata output'!T175</f>
        <v>1.6350470746705495E-2</v>
      </c>
      <c r="AE175" s="3">
        <v>42855</v>
      </c>
      <c r="AF175" s="31">
        <f>SUM(C$4:C175)</f>
        <v>0.82263920000000001</v>
      </c>
      <c r="AG175" s="31">
        <f>SUM(D$4:D175)</f>
        <v>0.74830209999999986</v>
      </c>
      <c r="AH175" s="31">
        <f>SUM(E$4:E175)</f>
        <v>0.69884710000000017</v>
      </c>
      <c r="AI175" s="31">
        <f>SUM(F$4:F175)</f>
        <v>0.72516348447484791</v>
      </c>
      <c r="AJ175" s="31">
        <f>SUM(G$4:G175)</f>
        <v>0.69269486772416067</v>
      </c>
      <c r="AK175" s="31">
        <f>SUM(H$4:H175)</f>
        <v>0.67336450000000025</v>
      </c>
      <c r="AL175" s="31">
        <f>SUM(I$4:I175)</f>
        <v>0.72618339999999992</v>
      </c>
      <c r="AM175" s="31">
        <f>SUM(J$4:J175)</f>
        <v>0.91511356136619215</v>
      </c>
      <c r="AO175" s="3">
        <v>42855</v>
      </c>
      <c r="AP175" s="57">
        <f t="shared" si="19"/>
        <v>2.7335420631446259E-2</v>
      </c>
      <c r="AQ175" s="57">
        <f t="shared" si="20"/>
        <v>1.9654848826998285E-2</v>
      </c>
      <c r="AR175" s="57">
        <f t="shared" si="21"/>
        <v>2.0216219792303078E-2</v>
      </c>
      <c r="AS175" s="57">
        <f t="shared" si="22"/>
        <v>2.0366096110374793E-2</v>
      </c>
      <c r="AT175" s="57">
        <f t="shared" si="23"/>
        <v>2.0837057001487271E-2</v>
      </c>
      <c r="AU175" s="57">
        <f t="shared" si="24"/>
        <v>1.960838806765413E-2</v>
      </c>
      <c r="AV175" s="57">
        <f t="shared" si="25"/>
        <v>2.2399019400397915E-2</v>
      </c>
      <c r="AW175" s="57">
        <f t="shared" si="26"/>
        <v>2.2524085739730346E-2</v>
      </c>
      <c r="AY175" s="3">
        <v>42855</v>
      </c>
      <c r="AZ175" s="32">
        <f>SUM(C$4:C175)</f>
        <v>0.82263920000000001</v>
      </c>
      <c r="BA175" s="32">
        <f>SUM(H$4:H175)</f>
        <v>0.67336450000000025</v>
      </c>
      <c r="BB175" s="32">
        <f>SUM(I$4:I175)</f>
        <v>0.72618339999999992</v>
      </c>
      <c r="BC175" s="32">
        <f>SUM(J$4:J175)</f>
        <v>0.91511356136619215</v>
      </c>
    </row>
    <row r="176" spans="2:55" x14ac:dyDescent="0.25">
      <c r="B176" s="127">
        <v>42886</v>
      </c>
      <c r="C176" s="129">
        <f>'Stata output'!M176</f>
        <v>5.6446999999999999E-3</v>
      </c>
      <c r="D176" s="129">
        <f>'Stata output'!N176</f>
        <v>1.28314E-2</v>
      </c>
      <c r="E176" s="129">
        <f>'Stata output'!O176</f>
        <v>5.9505000000000001E-3</v>
      </c>
      <c r="F176" s="129">
        <f>'Stata output'!P176</f>
        <v>1.1010028514179353E-2</v>
      </c>
      <c r="G176" s="129">
        <f>'Stata output'!Q176</f>
        <v>5.840104495944071E-3</v>
      </c>
      <c r="H176" s="129">
        <f>'Stata output'!R176</f>
        <v>1.6882000000000001E-2</v>
      </c>
      <c r="I176" s="129">
        <f>'Stata output'!S176</f>
        <v>7.2567999999999999E-3</v>
      </c>
      <c r="J176" s="129">
        <f>'Stata output'!T176</f>
        <v>1.0307555471983247E-2</v>
      </c>
      <c r="AE176" s="127">
        <v>42886</v>
      </c>
      <c r="AF176" s="165">
        <f>SUM(C$4:C176)</f>
        <v>0.82828389999999996</v>
      </c>
      <c r="AG176" s="165">
        <f>SUM(D$4:D176)</f>
        <v>0.76113349999999991</v>
      </c>
      <c r="AH176" s="165">
        <f>SUM(E$4:E176)</f>
        <v>0.70479760000000014</v>
      </c>
      <c r="AI176" s="165">
        <f>SUM(F$4:F176)</f>
        <v>0.73617351298902722</v>
      </c>
      <c r="AJ176" s="165">
        <f>SUM(G$4:G176)</f>
        <v>0.69853497222010474</v>
      </c>
      <c r="AK176" s="165">
        <f>SUM(H$4:H176)</f>
        <v>0.69024650000000021</v>
      </c>
      <c r="AL176" s="165">
        <f>SUM(I$4:I176)</f>
        <v>0.73344019999999988</v>
      </c>
      <c r="AM176" s="165">
        <f>SUM(J$4:J176)</f>
        <v>0.92542111683817541</v>
      </c>
      <c r="AO176" s="127">
        <v>42886</v>
      </c>
      <c r="AP176" s="57">
        <f t="shared" si="19"/>
        <v>2.5624411539363737E-2</v>
      </c>
      <c r="AQ176" s="57">
        <f t="shared" si="20"/>
        <v>1.9651528719203164E-2</v>
      </c>
      <c r="AR176" s="57">
        <f t="shared" si="21"/>
        <v>2.0179559065268936E-2</v>
      </c>
      <c r="AS176" s="57">
        <f t="shared" si="22"/>
        <v>2.0089033616818637E-2</v>
      </c>
      <c r="AT176" s="57">
        <f t="shared" si="23"/>
        <v>2.0527876201299734E-2</v>
      </c>
      <c r="AU176" s="57">
        <f t="shared" si="24"/>
        <v>1.8961395075020572E-2</v>
      </c>
      <c r="AV176" s="57">
        <f t="shared" si="25"/>
        <v>2.1279359587978504E-2</v>
      </c>
      <c r="AW176" s="57">
        <f t="shared" si="26"/>
        <v>2.1399189603149078E-2</v>
      </c>
      <c r="AY176" s="127">
        <v>42886</v>
      </c>
      <c r="AZ176" s="32">
        <f>SUM(C$4:C176)</f>
        <v>0.82828389999999996</v>
      </c>
      <c r="BA176" s="32">
        <f>SUM(H$4:H176)</f>
        <v>0.69024650000000021</v>
      </c>
      <c r="BB176" s="32">
        <f>SUM(I$4:I176)</f>
        <v>0.73344019999999988</v>
      </c>
      <c r="BC176" s="32">
        <f>SUM(J$4:J176)</f>
        <v>0.92542111683817541</v>
      </c>
    </row>
    <row r="177" spans="2:55" x14ac:dyDescent="0.25">
      <c r="B177" s="3">
        <v>42916</v>
      </c>
      <c r="C177" s="14">
        <f>'Stata output'!M177</f>
        <v>-1.6577E-3</v>
      </c>
      <c r="D177" s="14">
        <f>'Stata output'!N177</f>
        <v>2.4030000000000002E-3</v>
      </c>
      <c r="E177" s="14">
        <f>'Stata output'!O177</f>
        <v>6.4399999999999993E-5</v>
      </c>
      <c r="F177" s="14">
        <f>'Stata output'!P177</f>
        <v>1.3980263413831226E-3</v>
      </c>
      <c r="G177" s="14">
        <f>'Stata output'!Q177</f>
        <v>-3.8314132123348733E-4</v>
      </c>
      <c r="H177" s="14">
        <f>'Stata output'!R177</f>
        <v>-1.08016E-2</v>
      </c>
      <c r="I177" s="14">
        <f>'Stata output'!S177</f>
        <v>-4.8344E-3</v>
      </c>
      <c r="J177" s="14">
        <f>'Stata output'!T177</f>
        <v>-5.9674514806963628E-4</v>
      </c>
      <c r="AE177" s="3">
        <v>42916</v>
      </c>
      <c r="AF177" s="31">
        <f>SUM(C$4:C177)</f>
        <v>0.82662619999999998</v>
      </c>
      <c r="AG177" s="31">
        <f>SUM(D$4:D177)</f>
        <v>0.76353649999999995</v>
      </c>
      <c r="AH177" s="31">
        <f>SUM(E$4:E177)</f>
        <v>0.7048620000000001</v>
      </c>
      <c r="AI177" s="31">
        <f>SUM(F$4:F177)</f>
        <v>0.73757153933041031</v>
      </c>
      <c r="AJ177" s="31">
        <f>SUM(G$4:G177)</f>
        <v>0.69815183089887123</v>
      </c>
      <c r="AK177" s="31">
        <f>SUM(H$4:H177)</f>
        <v>0.67944490000000024</v>
      </c>
      <c r="AL177" s="31">
        <f>SUM(I$4:I177)</f>
        <v>0.72860579999999986</v>
      </c>
      <c r="AM177" s="31">
        <f>SUM(J$4:J177)</f>
        <v>0.92482437169010578</v>
      </c>
      <c r="AO177" s="3">
        <v>42916</v>
      </c>
      <c r="AP177" s="57">
        <f t="shared" si="19"/>
        <v>2.5230164169966835E-2</v>
      </c>
      <c r="AQ177" s="57">
        <f t="shared" si="20"/>
        <v>1.9628309986882246E-2</v>
      </c>
      <c r="AR177" s="57">
        <f t="shared" si="21"/>
        <v>2.008264824333407E-2</v>
      </c>
      <c r="AS177" s="57">
        <f t="shared" si="22"/>
        <v>1.995481934915163E-2</v>
      </c>
      <c r="AT177" s="57">
        <f t="shared" si="23"/>
        <v>2.0358881270206859E-2</v>
      </c>
      <c r="AU177" s="57">
        <f t="shared" si="24"/>
        <v>1.902679946581021E-2</v>
      </c>
      <c r="AV177" s="57">
        <f t="shared" si="25"/>
        <v>2.1266100427537966E-2</v>
      </c>
      <c r="AW177" s="57">
        <f t="shared" si="26"/>
        <v>2.136140782439826E-2</v>
      </c>
      <c r="AY177" s="3">
        <v>42916</v>
      </c>
      <c r="AZ177" s="32">
        <f>SUM(C$4:C177)</f>
        <v>0.82662619999999998</v>
      </c>
      <c r="BA177" s="32">
        <f>SUM(H$4:H177)</f>
        <v>0.67944490000000024</v>
      </c>
      <c r="BB177" s="32">
        <f>SUM(I$4:I177)</f>
        <v>0.72860579999999986</v>
      </c>
      <c r="BC177" s="32">
        <f>SUM(J$4:J177)</f>
        <v>0.92482437169010578</v>
      </c>
    </row>
    <row r="178" spans="2:55" x14ac:dyDescent="0.25">
      <c r="B178" s="127">
        <v>42947</v>
      </c>
      <c r="C178" s="129">
        <f>'Stata output'!M178</f>
        <v>-3.4226100000000002E-2</v>
      </c>
      <c r="D178" s="129">
        <f>'Stata output'!N178</f>
        <v>2.9374000000000002E-3</v>
      </c>
      <c r="E178" s="129">
        <f>'Stata output'!O178</f>
        <v>-1.9613100000000001E-2</v>
      </c>
      <c r="F178" s="129">
        <f>'Stata output'!P178</f>
        <v>-5.7298321702182152E-3</v>
      </c>
      <c r="G178" s="129">
        <f>'Stata output'!Q178</f>
        <v>-2.2896162297736868E-2</v>
      </c>
      <c r="H178" s="129">
        <f>'Stata output'!R178</f>
        <v>3.0679000000000001E-3</v>
      </c>
      <c r="I178" s="129">
        <f>'Stata output'!S178</f>
        <v>-2.0319199999999999E-2</v>
      </c>
      <c r="J178" s="129">
        <f>'Stata output'!T178</f>
        <v>-7.250961540673246E-4</v>
      </c>
      <c r="AE178" s="127">
        <v>42947</v>
      </c>
      <c r="AF178" s="165">
        <f>SUM(C$4:C178)</f>
        <v>0.79240009999999994</v>
      </c>
      <c r="AG178" s="165">
        <f>SUM(D$4:D178)</f>
        <v>0.76647389999999993</v>
      </c>
      <c r="AH178" s="165">
        <f>SUM(E$4:E178)</f>
        <v>0.68524890000000005</v>
      </c>
      <c r="AI178" s="165">
        <f>SUM(F$4:F178)</f>
        <v>0.73184170716019215</v>
      </c>
      <c r="AJ178" s="165">
        <f>SUM(G$4:G178)</f>
        <v>0.6752556686011344</v>
      </c>
      <c r="AK178" s="165">
        <f>SUM(H$4:H178)</f>
        <v>0.68251280000000025</v>
      </c>
      <c r="AL178" s="165">
        <f>SUM(I$4:I178)</f>
        <v>0.70828659999999988</v>
      </c>
      <c r="AM178" s="165">
        <f>SUM(J$4:J178)</f>
        <v>0.92409927553603843</v>
      </c>
      <c r="AO178" s="127">
        <v>42947</v>
      </c>
      <c r="AP178" s="57">
        <f t="shared" si="19"/>
        <v>2.5072734527299759E-2</v>
      </c>
      <c r="AQ178" s="57">
        <f t="shared" si="20"/>
        <v>1.8781825357046388E-2</v>
      </c>
      <c r="AR178" s="57">
        <f t="shared" si="21"/>
        <v>1.9296928163502428E-2</v>
      </c>
      <c r="AS178" s="57">
        <f t="shared" si="22"/>
        <v>1.9308520134588895E-2</v>
      </c>
      <c r="AT178" s="57">
        <f t="shared" si="23"/>
        <v>1.9757929746946162E-2</v>
      </c>
      <c r="AU178" s="57">
        <f t="shared" si="24"/>
        <v>1.8178851820529078E-2</v>
      </c>
      <c r="AV178" s="57">
        <f t="shared" si="25"/>
        <v>2.0615959210533046E-2</v>
      </c>
      <c r="AW178" s="57">
        <f t="shared" si="26"/>
        <v>2.0448083291656007E-2</v>
      </c>
      <c r="AY178" s="127">
        <v>42947</v>
      </c>
      <c r="AZ178" s="32">
        <f>SUM(C$4:C178)</f>
        <v>0.79240009999999994</v>
      </c>
      <c r="BA178" s="32">
        <f>SUM(H$4:H178)</f>
        <v>0.68251280000000025</v>
      </c>
      <c r="BB178" s="32">
        <f>SUM(I$4:I178)</f>
        <v>0.70828659999999988</v>
      </c>
      <c r="BC178" s="32">
        <f>SUM(J$4:J178)</f>
        <v>0.92409927553603843</v>
      </c>
    </row>
    <row r="179" spans="2:55" x14ac:dyDescent="0.25">
      <c r="B179" s="3">
        <v>42978</v>
      </c>
      <c r="C179" s="14">
        <f>'Stata output'!M179</f>
        <v>-1.01666E-2</v>
      </c>
      <c r="D179" s="14">
        <f>'Stata output'!N179</f>
        <v>1.077E-3</v>
      </c>
      <c r="E179" s="14">
        <f>'Stata output'!O179</f>
        <v>-4.3825000000000001E-3</v>
      </c>
      <c r="F179" s="14">
        <f>'Stata output'!P179</f>
        <v>-1.5386866238896804E-3</v>
      </c>
      <c r="G179" s="14">
        <f>'Stata output'!Q179</f>
        <v>-5.6948657490499249E-3</v>
      </c>
      <c r="H179" s="14">
        <f>'Stata output'!R179</f>
        <v>4.5040999999999996E-3</v>
      </c>
      <c r="I179" s="14">
        <f>'Stata output'!S179</f>
        <v>-4.2689E-3</v>
      </c>
      <c r="J179" s="14">
        <f>'Stata output'!T179</f>
        <v>5.0611946130280812E-3</v>
      </c>
      <c r="AE179" s="3">
        <v>42978</v>
      </c>
      <c r="AF179" s="31">
        <f>SUM(C$4:C179)</f>
        <v>0.78223349999999991</v>
      </c>
      <c r="AG179" s="31">
        <f>SUM(D$4:D179)</f>
        <v>0.76755089999999992</v>
      </c>
      <c r="AH179" s="31">
        <f>SUM(E$4:E179)</f>
        <v>0.68086640000000009</v>
      </c>
      <c r="AI179" s="31">
        <f>SUM(F$4:F179)</f>
        <v>0.73030302053630247</v>
      </c>
      <c r="AJ179" s="31">
        <f>SUM(G$4:G179)</f>
        <v>0.66956080285208452</v>
      </c>
      <c r="AK179" s="31">
        <f>SUM(H$4:H179)</f>
        <v>0.68701690000000026</v>
      </c>
      <c r="AL179" s="31">
        <f>SUM(I$4:I179)</f>
        <v>0.70401769999999986</v>
      </c>
      <c r="AM179" s="31">
        <f>SUM(J$4:J179)</f>
        <v>0.92916047014906655</v>
      </c>
      <c r="AO179" s="3">
        <v>42978</v>
      </c>
      <c r="AP179" s="57">
        <f t="shared" si="19"/>
        <v>2.557261903889085E-2</v>
      </c>
      <c r="AQ179" s="57">
        <f t="shared" si="20"/>
        <v>1.8723374819413375E-2</v>
      </c>
      <c r="AR179" s="57">
        <f t="shared" si="21"/>
        <v>1.9872183696529759E-2</v>
      </c>
      <c r="AS179" s="57">
        <f t="shared" si="22"/>
        <v>1.9235724415546121E-2</v>
      </c>
      <c r="AT179" s="57">
        <f t="shared" si="23"/>
        <v>2.0369957721554435E-2</v>
      </c>
      <c r="AU179" s="57">
        <f t="shared" si="24"/>
        <v>1.7841421321354609E-2</v>
      </c>
      <c r="AV179" s="57">
        <f t="shared" si="25"/>
        <v>2.1242412156442701E-2</v>
      </c>
      <c r="AW179" s="57">
        <f t="shared" si="26"/>
        <v>2.0239568723114183E-2</v>
      </c>
      <c r="AY179" s="3">
        <v>42978</v>
      </c>
      <c r="AZ179" s="32">
        <f>SUM(C$4:C179)</f>
        <v>0.78223349999999991</v>
      </c>
      <c r="BA179" s="32">
        <f>SUM(H$4:H179)</f>
        <v>0.68701690000000026</v>
      </c>
      <c r="BB179" s="32">
        <f>SUM(I$4:I179)</f>
        <v>0.70401769999999986</v>
      </c>
      <c r="BC179" s="32">
        <f>SUM(J$4:J179)</f>
        <v>0.92916047014906655</v>
      </c>
    </row>
    <row r="180" spans="2:55" x14ac:dyDescent="0.25">
      <c r="B180" s="127">
        <v>43008</v>
      </c>
      <c r="C180" s="129">
        <f>'Stata output'!M180</f>
        <v>3.5605100000000001E-2</v>
      </c>
      <c r="D180" s="129">
        <f>'Stata output'!N180</f>
        <v>1.6013699999999999E-2</v>
      </c>
      <c r="E180" s="129">
        <f>'Stata output'!O180</f>
        <v>2.65676E-2</v>
      </c>
      <c r="F180" s="129">
        <f>'Stata output'!P180</f>
        <v>2.0564244348743328E-2</v>
      </c>
      <c r="G180" s="129">
        <f>'Stata output'!Q180</f>
        <v>2.8592783133518561E-2</v>
      </c>
      <c r="H180" s="129">
        <f>'Stata output'!R180</f>
        <v>9.3740999999999998E-3</v>
      </c>
      <c r="I180" s="129">
        <f>'Stata output'!S180</f>
        <v>2.2265199999999999E-2</v>
      </c>
      <c r="J180" s="129">
        <f>'Stata output'!T180</f>
        <v>8.3847833993684236E-3</v>
      </c>
      <c r="AE180" s="127">
        <v>43008</v>
      </c>
      <c r="AF180" s="165">
        <f>SUM(C$4:C180)</f>
        <v>0.81783859999999997</v>
      </c>
      <c r="AG180" s="165">
        <f>SUM(D$4:D180)</f>
        <v>0.78356459999999994</v>
      </c>
      <c r="AH180" s="165">
        <f>SUM(E$4:E180)</f>
        <v>0.70743400000000012</v>
      </c>
      <c r="AI180" s="165">
        <f>SUM(F$4:F180)</f>
        <v>0.75086726488504585</v>
      </c>
      <c r="AJ180" s="165">
        <f>SUM(G$4:G180)</f>
        <v>0.69815358598560306</v>
      </c>
      <c r="AK180" s="165">
        <f>SUM(H$4:H180)</f>
        <v>0.69639100000000032</v>
      </c>
      <c r="AL180" s="165">
        <f>SUM(I$4:I180)</f>
        <v>0.72628289999999984</v>
      </c>
      <c r="AM180" s="165">
        <f>SUM(J$4:J180)</f>
        <v>0.93754525354843499</v>
      </c>
      <c r="AO180" s="127">
        <v>43008</v>
      </c>
      <c r="AP180" s="57">
        <f t="shared" si="19"/>
        <v>2.5389799140779205E-2</v>
      </c>
      <c r="AQ180" s="57">
        <f t="shared" si="20"/>
        <v>1.7424994092767179E-2</v>
      </c>
      <c r="AR180" s="57">
        <f t="shared" si="21"/>
        <v>1.8786876636189578E-2</v>
      </c>
      <c r="AS180" s="57">
        <f t="shared" si="22"/>
        <v>1.8244474740085784E-2</v>
      </c>
      <c r="AT180" s="57">
        <f t="shared" si="23"/>
        <v>1.9541386882356668E-2</v>
      </c>
      <c r="AU180" s="57">
        <f t="shared" si="24"/>
        <v>1.7047298449054657E-2</v>
      </c>
      <c r="AV180" s="57">
        <f t="shared" si="25"/>
        <v>2.0578870062239386E-2</v>
      </c>
      <c r="AW180" s="57">
        <f t="shared" si="26"/>
        <v>1.911830661401091E-2</v>
      </c>
      <c r="AY180" s="127">
        <v>43008</v>
      </c>
      <c r="AZ180" s="32">
        <f>SUM(C$4:C180)</f>
        <v>0.81783859999999997</v>
      </c>
      <c r="BA180" s="32">
        <f>SUM(H$4:H180)</f>
        <v>0.69639100000000032</v>
      </c>
      <c r="BB180" s="32">
        <f>SUM(I$4:I180)</f>
        <v>0.72628289999999984</v>
      </c>
      <c r="BC180" s="32">
        <f>SUM(J$4:J180)</f>
        <v>0.93754525354843499</v>
      </c>
    </row>
    <row r="181" spans="2:55" x14ac:dyDescent="0.25">
      <c r="B181" s="3">
        <v>43039</v>
      </c>
      <c r="C181" s="14">
        <f>'Stata output'!M181</f>
        <v>3.7722100000000001E-2</v>
      </c>
      <c r="D181" s="14">
        <f>'Stata output'!N181</f>
        <v>2.3853900000000001E-2</v>
      </c>
      <c r="E181" s="14">
        <f>'Stata output'!O181</f>
        <v>3.3196099999999999E-2</v>
      </c>
      <c r="F181" s="14">
        <f>'Stata output'!P181</f>
        <v>2.7088338922878541E-2</v>
      </c>
      <c r="G181" s="14">
        <f>'Stata output'!Q181</f>
        <v>3.4193648182266438E-2</v>
      </c>
      <c r="H181" s="14">
        <f>'Stata output'!R181</f>
        <v>2.9619800000000002E-2</v>
      </c>
      <c r="I181" s="14">
        <f>'Stata output'!S181</f>
        <v>3.7855300000000001E-2</v>
      </c>
      <c r="J181" s="14">
        <f>'Stata output'!T181</f>
        <v>3.178107056178589E-2</v>
      </c>
      <c r="AE181" s="3">
        <v>43039</v>
      </c>
      <c r="AF181" s="31">
        <f>SUM(C$4:C181)</f>
        <v>0.85556069999999995</v>
      </c>
      <c r="AG181" s="31">
        <f>SUM(D$4:D181)</f>
        <v>0.80741849999999993</v>
      </c>
      <c r="AH181" s="31">
        <f>SUM(E$4:E181)</f>
        <v>0.74063010000000007</v>
      </c>
      <c r="AI181" s="31">
        <f>SUM(F$4:F181)</f>
        <v>0.77795560380792439</v>
      </c>
      <c r="AJ181" s="31">
        <f>SUM(G$4:G181)</f>
        <v>0.73234723416786951</v>
      </c>
      <c r="AK181" s="31">
        <f>SUM(H$4:H181)</f>
        <v>0.72601080000000029</v>
      </c>
      <c r="AL181" s="31">
        <f>SUM(I$4:I181)</f>
        <v>0.76413819999999988</v>
      </c>
      <c r="AM181" s="31">
        <f>SUM(J$4:J181)</f>
        <v>0.9693263241102209</v>
      </c>
      <c r="AO181" s="3">
        <v>43039</v>
      </c>
      <c r="AP181" s="57">
        <f t="shared" si="19"/>
        <v>2.6069981180101599E-2</v>
      </c>
      <c r="AQ181" s="57">
        <f t="shared" si="20"/>
        <v>1.6049917354051521E-2</v>
      </c>
      <c r="AR181" s="57">
        <f t="shared" si="21"/>
        <v>1.8045737010089637E-2</v>
      </c>
      <c r="AS181" s="57">
        <f t="shared" si="22"/>
        <v>1.751507110955362E-2</v>
      </c>
      <c r="AT181" s="57">
        <f t="shared" si="23"/>
        <v>1.9299367632106993E-2</v>
      </c>
      <c r="AU181" s="57">
        <f t="shared" si="24"/>
        <v>1.5990466132762528E-2</v>
      </c>
      <c r="AV181" s="57">
        <f t="shared" si="25"/>
        <v>2.0149222293734285E-2</v>
      </c>
      <c r="AW181" s="57">
        <f t="shared" si="26"/>
        <v>1.8181710818002298E-2</v>
      </c>
      <c r="AY181" s="3">
        <v>43039</v>
      </c>
      <c r="AZ181" s="32">
        <f>SUM(C$4:C181)</f>
        <v>0.85556069999999995</v>
      </c>
      <c r="BA181" s="32">
        <f>SUM(H$4:H181)</f>
        <v>0.72601080000000029</v>
      </c>
      <c r="BB181" s="32">
        <f>SUM(I$4:I181)</f>
        <v>0.76413819999999988</v>
      </c>
      <c r="BC181" s="32">
        <f>SUM(J$4:J181)</f>
        <v>0.9693263241102209</v>
      </c>
    </row>
    <row r="182" spans="2:55" x14ac:dyDescent="0.25">
      <c r="B182" s="127">
        <v>43069</v>
      </c>
      <c r="C182" s="129">
        <f>'Stata output'!M182</f>
        <v>2.7624800000000001E-2</v>
      </c>
      <c r="D182" s="129">
        <f>'Stata output'!N182</f>
        <v>6.0257000000000002E-3</v>
      </c>
      <c r="E182" s="129">
        <f>'Stata output'!O182</f>
        <v>1.3529899999999999E-2</v>
      </c>
      <c r="F182" s="129">
        <f>'Stata output'!P182</f>
        <v>1.0849498672955472E-2</v>
      </c>
      <c r="G182" s="129">
        <f>'Stata output'!Q182</f>
        <v>1.6564720139863535E-2</v>
      </c>
      <c r="H182" s="129">
        <f>'Stata output'!R182</f>
        <v>1.1709900000000001E-2</v>
      </c>
      <c r="I182" s="129">
        <f>'Stata output'!S182</f>
        <v>2.0604600000000001E-2</v>
      </c>
      <c r="J182" s="129">
        <f>'Stata output'!T182</f>
        <v>3.6680910479967655E-3</v>
      </c>
      <c r="AE182" s="127">
        <v>43069</v>
      </c>
      <c r="AF182" s="165">
        <f>SUM(C$4:C182)</f>
        <v>0.88318549999999996</v>
      </c>
      <c r="AG182" s="165">
        <f>SUM(D$4:D182)</f>
        <v>0.81344419999999995</v>
      </c>
      <c r="AH182" s="165">
        <f>SUM(E$4:E182)</f>
        <v>0.75416000000000005</v>
      </c>
      <c r="AI182" s="165">
        <f>SUM(F$4:F182)</f>
        <v>0.78880510248087987</v>
      </c>
      <c r="AJ182" s="165">
        <f>SUM(G$4:G182)</f>
        <v>0.74891195430773305</v>
      </c>
      <c r="AK182" s="165">
        <f>SUM(H$4:H182)</f>
        <v>0.73772070000000034</v>
      </c>
      <c r="AL182" s="165">
        <f>SUM(I$4:I182)</f>
        <v>0.78474279999999985</v>
      </c>
      <c r="AM182" s="165">
        <f>SUM(J$4:J182)</f>
        <v>0.97299441515821772</v>
      </c>
      <c r="AO182" s="127">
        <v>43069</v>
      </c>
      <c r="AP182" s="57">
        <f t="shared" si="19"/>
        <v>2.6009584228193234E-2</v>
      </c>
      <c r="AQ182" s="57">
        <f t="shared" si="20"/>
        <v>1.4629556465697288E-2</v>
      </c>
      <c r="AR182" s="57">
        <f t="shared" si="21"/>
        <v>1.7260480264637015E-2</v>
      </c>
      <c r="AS182" s="57">
        <f t="shared" si="22"/>
        <v>1.6453576347999113E-2</v>
      </c>
      <c r="AT182" s="57">
        <f t="shared" si="23"/>
        <v>1.8714053655279308E-2</v>
      </c>
      <c r="AU182" s="57">
        <f t="shared" si="24"/>
        <v>1.5738701701684916E-2</v>
      </c>
      <c r="AV182" s="57">
        <f t="shared" si="25"/>
        <v>2.0205419748900916E-2</v>
      </c>
      <c r="AW182" s="57">
        <f t="shared" si="26"/>
        <v>1.8035343027706527E-2</v>
      </c>
      <c r="AY182" s="127">
        <v>43069</v>
      </c>
      <c r="AZ182" s="32">
        <f>SUM(C$4:C182)</f>
        <v>0.88318549999999996</v>
      </c>
      <c r="BA182" s="32">
        <f>SUM(H$4:H182)</f>
        <v>0.73772070000000034</v>
      </c>
      <c r="BB182" s="32">
        <f>SUM(I$4:I182)</f>
        <v>0.78474279999999985</v>
      </c>
      <c r="BC182" s="32">
        <f>SUM(J$4:J182)</f>
        <v>0.97299441515821772</v>
      </c>
    </row>
    <row r="183" spans="2:55" x14ac:dyDescent="0.25">
      <c r="B183" s="125">
        <v>43100</v>
      </c>
      <c r="C183" s="101">
        <f>'Stata output'!M183</f>
        <v>3.793E-4</v>
      </c>
      <c r="D183" s="101">
        <f>'Stata output'!N183</f>
        <v>8.6914999999999996E-3</v>
      </c>
      <c r="E183" s="101">
        <f>'Stata output'!O183</f>
        <v>4.6663E-3</v>
      </c>
      <c r="F183" s="101">
        <f>'Stata output'!P183</f>
        <v>6.7674008921770369E-3</v>
      </c>
      <c r="G183" s="101">
        <f>'Stata output'!Q183</f>
        <v>3.7018007994290762E-3</v>
      </c>
      <c r="H183" s="101">
        <f>'Stata output'!R183</f>
        <v>1.7489000000000001E-3</v>
      </c>
      <c r="I183" s="101">
        <f>'Stata output'!S183</f>
        <v>1.8446000000000001E-3</v>
      </c>
      <c r="J183" s="101">
        <f>'Stata output'!T183</f>
        <v>8.1485328466343043E-3</v>
      </c>
      <c r="AE183" s="125">
        <v>43100</v>
      </c>
      <c r="AF183" s="166">
        <f>SUM(C$4:C183)</f>
        <v>0.88356479999999993</v>
      </c>
      <c r="AG183" s="166">
        <f>SUM(D$4:D183)</f>
        <v>0.82213569999999991</v>
      </c>
      <c r="AH183" s="166">
        <f>SUM(E$4:E183)</f>
        <v>0.75882630000000006</v>
      </c>
      <c r="AI183" s="166">
        <f>SUM(F$4:F183)</f>
        <v>0.79557250337305696</v>
      </c>
      <c r="AJ183" s="166">
        <f>SUM(G$4:G183)</f>
        <v>0.75261375510716211</v>
      </c>
      <c r="AK183" s="166">
        <f>SUM(H$4:H183)</f>
        <v>0.73946960000000039</v>
      </c>
      <c r="AL183" s="166">
        <f>SUM(I$4:I183)</f>
        <v>0.78658739999999983</v>
      </c>
      <c r="AM183" s="166">
        <f>SUM(J$4:J183)</f>
        <v>0.98114294800485202</v>
      </c>
      <c r="AO183" s="125">
        <v>43100</v>
      </c>
      <c r="AP183" s="57">
        <f t="shared" si="19"/>
        <v>2.6367189894743983E-2</v>
      </c>
      <c r="AQ183" s="57">
        <f t="shared" si="20"/>
        <v>1.4630747695386892E-2</v>
      </c>
      <c r="AR183" s="57">
        <f t="shared" si="21"/>
        <v>1.7318226073781074E-2</v>
      </c>
      <c r="AS183" s="57">
        <f t="shared" si="22"/>
        <v>1.647121765580277E-2</v>
      </c>
      <c r="AT183" s="57">
        <f t="shared" si="23"/>
        <v>1.8824837524105804E-2</v>
      </c>
      <c r="AU183" s="57">
        <f t="shared" si="24"/>
        <v>1.5599764350273307E-2</v>
      </c>
      <c r="AV183" s="57">
        <f t="shared" si="25"/>
        <v>2.0325858035608126E-2</v>
      </c>
      <c r="AW183" s="57">
        <f t="shared" si="26"/>
        <v>1.8090691910414118E-2</v>
      </c>
      <c r="AY183" s="125">
        <v>43100</v>
      </c>
      <c r="AZ183" s="32">
        <f>SUM(C$4:C183)</f>
        <v>0.88356479999999993</v>
      </c>
      <c r="BA183" s="32">
        <f>SUM(H$4:H183)</f>
        <v>0.73946960000000039</v>
      </c>
      <c r="BB183" s="32">
        <f>SUM(I$4:I183)</f>
        <v>0.78658739999999983</v>
      </c>
      <c r="BC183" s="32">
        <f>SUM(J$4:J183)</f>
        <v>0.98114294800485202</v>
      </c>
    </row>
  </sheetData>
  <mergeCells count="7">
    <mergeCell ref="AU2:AV2"/>
    <mergeCell ref="AK2:AL2"/>
    <mergeCell ref="D1:E1"/>
    <mergeCell ref="F1:G1"/>
    <mergeCell ref="AG2:AH2"/>
    <mergeCell ref="AI2:AJ2"/>
    <mergeCell ref="H1:J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E5F58-9AA3-E643-97F6-FD0B9C9296F5}">
  <sheetPr>
    <tabColor theme="2" tint="-0.249977111117893"/>
  </sheetPr>
  <dimension ref="A1:AJ371"/>
  <sheetViews>
    <sheetView zoomScaleNormal="100" workbookViewId="0"/>
  </sheetViews>
  <sheetFormatPr baseColWidth="10" defaultColWidth="10.875" defaultRowHeight="15.75" x14ac:dyDescent="0.25"/>
  <cols>
    <col min="1" max="1" width="10.875" style="14"/>
    <col min="2" max="2" width="12.625" style="14" customWidth="1"/>
    <col min="3" max="3" width="12" style="124" customWidth="1"/>
    <col min="4" max="4" width="11.625" style="124" customWidth="1"/>
    <col min="5" max="5" width="12.375" style="124" customWidth="1"/>
    <col min="6" max="7" width="12.125" style="124" bestFit="1" customWidth="1"/>
    <col min="8" max="9" width="12.625" style="124" bestFit="1" customWidth="1"/>
    <col min="10" max="10" width="9" style="63" customWidth="1"/>
    <col min="11" max="11" width="7.5" style="14" customWidth="1"/>
    <col min="12" max="15" width="10.875" style="14"/>
    <col min="16" max="17" width="13.125" style="14" customWidth="1"/>
    <col min="18" max="18" width="10.875" style="63"/>
    <col min="19" max="27" width="10.375" style="14" customWidth="1"/>
    <col min="28" max="16384" width="10.875" style="14"/>
  </cols>
  <sheetData>
    <row r="1" spans="1:36" x14ac:dyDescent="0.25">
      <c r="A1" s="1"/>
      <c r="B1" s="1" t="s">
        <v>185</v>
      </c>
      <c r="C1" s="1"/>
      <c r="D1" s="22"/>
      <c r="E1" s="22" t="s">
        <v>253</v>
      </c>
      <c r="F1" s="22"/>
      <c r="G1" s="22"/>
      <c r="H1" s="33"/>
      <c r="I1" s="33"/>
      <c r="J1" s="22"/>
      <c r="K1" s="22"/>
      <c r="L1" s="33"/>
      <c r="M1" s="22"/>
      <c r="N1" s="22"/>
      <c r="O1" s="33"/>
      <c r="P1" s="22"/>
      <c r="Q1" s="22"/>
      <c r="R1" s="22"/>
      <c r="S1" s="33"/>
      <c r="T1" s="22"/>
      <c r="U1" s="22"/>
      <c r="V1" s="33"/>
      <c r="W1" s="22"/>
      <c r="X1" s="22"/>
      <c r="Y1" s="33"/>
      <c r="Z1" s="22"/>
      <c r="AA1" s="22"/>
      <c r="AB1" s="187"/>
      <c r="AC1" s="187"/>
      <c r="AD1" s="74"/>
      <c r="AE1" s="74"/>
      <c r="AF1" s="187"/>
      <c r="AG1" s="74"/>
      <c r="AH1" s="74"/>
      <c r="AI1" s="187"/>
    </row>
    <row r="2" spans="1:36" x14ac:dyDescent="0.25">
      <c r="A2" s="1"/>
      <c r="B2" s="1"/>
      <c r="C2" s="146" t="s">
        <v>192</v>
      </c>
      <c r="D2" s="147" t="s">
        <v>193</v>
      </c>
      <c r="E2" s="147" t="s">
        <v>194</v>
      </c>
      <c r="F2" s="147" t="s">
        <v>195</v>
      </c>
      <c r="G2" s="147" t="s">
        <v>196</v>
      </c>
      <c r="H2" s="148" t="s">
        <v>197</v>
      </c>
      <c r="I2" s="148" t="s">
        <v>523</v>
      </c>
      <c r="J2" s="22"/>
      <c r="K2" s="22" t="s">
        <v>204</v>
      </c>
      <c r="L2" s="33"/>
      <c r="M2" s="22"/>
      <c r="N2" s="22"/>
      <c r="O2" s="33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</row>
    <row r="3" spans="1:36" x14ac:dyDescent="0.25">
      <c r="A3" s="1"/>
      <c r="B3" s="1" t="s">
        <v>43</v>
      </c>
      <c r="C3" s="1" t="s">
        <v>187</v>
      </c>
      <c r="D3" s="22" t="s">
        <v>186</v>
      </c>
      <c r="E3" s="22" t="s">
        <v>188</v>
      </c>
      <c r="F3" s="22" t="s">
        <v>189</v>
      </c>
      <c r="G3" s="22" t="s">
        <v>191</v>
      </c>
      <c r="H3" s="33" t="s">
        <v>190</v>
      </c>
      <c r="I3" s="33" t="s">
        <v>293</v>
      </c>
      <c r="J3" s="22"/>
      <c r="K3" s="1" t="s">
        <v>198</v>
      </c>
      <c r="L3" s="1" t="s">
        <v>199</v>
      </c>
      <c r="M3" s="22" t="s">
        <v>200</v>
      </c>
      <c r="N3" s="22" t="s">
        <v>201</v>
      </c>
      <c r="O3" s="22" t="s">
        <v>202</v>
      </c>
      <c r="P3" s="22" t="s">
        <v>203</v>
      </c>
      <c r="Q3" s="22" t="s">
        <v>294</v>
      </c>
      <c r="R3" s="33"/>
      <c r="S3" s="33"/>
      <c r="T3" s="33"/>
      <c r="U3" s="33"/>
      <c r="V3" s="33"/>
      <c r="W3" s="33"/>
      <c r="X3" s="33"/>
      <c r="Y3" s="33"/>
      <c r="Z3" s="33"/>
      <c r="AA3" s="33"/>
      <c r="AE3" s="176"/>
    </row>
    <row r="4" spans="1:36" x14ac:dyDescent="0.25">
      <c r="B4" s="9">
        <v>37621</v>
      </c>
      <c r="C4" s="145"/>
      <c r="D4" s="142"/>
      <c r="E4" s="142"/>
      <c r="F4" s="142"/>
      <c r="G4" s="142"/>
      <c r="H4" s="142"/>
      <c r="I4" s="142"/>
      <c r="J4" s="5"/>
      <c r="K4" s="145"/>
      <c r="L4" s="142"/>
      <c r="M4" s="142"/>
      <c r="N4" s="142"/>
      <c r="O4" s="142"/>
      <c r="P4" s="142"/>
      <c r="Q4" s="142"/>
      <c r="R4" s="14"/>
      <c r="AJ4" s="31"/>
    </row>
    <row r="5" spans="1:36" ht="18" customHeight="1" thickBot="1" x14ac:dyDescent="0.3">
      <c r="B5" s="3">
        <v>37652</v>
      </c>
      <c r="C5" s="149">
        <f>IF('Interest rate'!N64&lt;'Interest rate'!$M64,1,0)</f>
        <v>1</v>
      </c>
      <c r="D5" s="149">
        <f>IF('Interest rate'!O64&lt;'Interest rate'!$M64,1,0)</f>
        <v>1</v>
      </c>
      <c r="E5" s="149">
        <f>IF('Interest rate'!P64&lt;'Interest rate'!$M64,1,0)</f>
        <v>1</v>
      </c>
      <c r="F5" s="149">
        <f>IF('Interest rate'!Q64&lt;'Interest rate'!$M64,1,0)</f>
        <v>1</v>
      </c>
      <c r="G5" s="149">
        <f>IF('Interest rate'!R64&lt;'Interest rate'!$M64,1,0)</f>
        <v>1</v>
      </c>
      <c r="H5" s="149">
        <f>IF('Interest rate'!S64&lt;'Interest rate'!$M64,1,0)</f>
        <v>1</v>
      </c>
      <c r="I5" s="149">
        <f>IF('Interest rate'!T64&lt;'Interest rate'!$M64,1,0)</f>
        <v>1</v>
      </c>
      <c r="J5" s="5"/>
      <c r="K5" s="149">
        <f>IF(C5=0,IF('FX-rates &amp; Forward'!D66&gt;'FX-rates &amp; Forward'!D65,1,0),IF('FX-rates &amp; Forward'!D66&lt;'FX-rates &amp; Forward'!D65,1,0))</f>
        <v>1</v>
      </c>
      <c r="L5" s="140">
        <f>IF(D5=0,IF('FX-rates &amp; Forward'!E66&gt;'FX-rates &amp; Forward'!E65,1,0),IF('FX-rates &amp; Forward'!E66&lt;'FX-rates &amp; Forward'!E65,1,0))</f>
        <v>0</v>
      </c>
      <c r="M5" s="140">
        <f>IF(E5=0,IF('FX-rates &amp; Forward'!F66&gt;'FX-rates &amp; Forward'!F65,1,0),IF('FX-rates &amp; Forward'!F66&lt;'FX-rates &amp; Forward'!F65,1,0))</f>
        <v>0</v>
      </c>
      <c r="N5" s="140">
        <f>IF(F5=0,IF('FX-rates &amp; Forward'!G66&gt;'FX-rates &amp; Forward'!G65,1,0),IF('FX-rates &amp; Forward'!G66&lt;'FX-rates &amp; Forward'!G65,1,0))</f>
        <v>1</v>
      </c>
      <c r="O5" s="140">
        <f>IF(G5=0,IF('FX-rates &amp; Forward'!H66&gt;'FX-rates &amp; Forward'!H65,1,0),IF('FX-rates &amp; Forward'!H66&lt;'FX-rates &amp; Forward'!H65,1,0))</f>
        <v>0</v>
      </c>
      <c r="P5" s="140">
        <f>IF(H5=0,IF('FX-rates &amp; Forward'!I66&gt;'FX-rates &amp; Forward'!I65,1,0),IF('FX-rates &amp; Forward'!I66&lt;'FX-rates &amp; Forward'!I65,1,0))</f>
        <v>0</v>
      </c>
      <c r="Q5" s="140">
        <f>IF(I5=0,IF('FX-rates &amp; Forward'!J66&gt;'FX-rates &amp; Forward'!J65,1,0),IF('FX-rates &amp; Forward'!J66&lt;'FX-rates &amp; Forward'!J65,1,0))</f>
        <v>0</v>
      </c>
      <c r="R5" s="14"/>
      <c r="S5" s="233" t="s">
        <v>524</v>
      </c>
      <c r="T5" s="234"/>
      <c r="U5" s="234"/>
      <c r="V5" s="234"/>
      <c r="W5" s="234"/>
      <c r="X5" s="234"/>
      <c r="Y5" s="234"/>
      <c r="Z5" s="234"/>
      <c r="AA5" s="234"/>
    </row>
    <row r="6" spans="1:36" ht="16.5" thickBot="1" x14ac:dyDescent="0.3">
      <c r="B6" s="6">
        <v>37680</v>
      </c>
      <c r="C6" s="150">
        <f>IF('Interest rate'!N65&lt;'Interest rate'!$M65,1,0)</f>
        <v>1</v>
      </c>
      <c r="D6" s="141">
        <f>IF('Interest rate'!O65&lt;'Interest rate'!$M65,1,0)</f>
        <v>1</v>
      </c>
      <c r="E6" s="141">
        <f>IF('Interest rate'!P65&lt;'Interest rate'!$M65,1,0)</f>
        <v>1</v>
      </c>
      <c r="F6" s="141">
        <f>IF('Interest rate'!Q65&lt;'Interest rate'!$M65,1,0)</f>
        <v>1</v>
      </c>
      <c r="G6" s="141">
        <f>IF('Interest rate'!R65&lt;'Interest rate'!$M65,1,0)</f>
        <v>1</v>
      </c>
      <c r="H6" s="141">
        <f>IF('Interest rate'!S65&lt;'Interest rate'!$M65,1,0)</f>
        <v>1</v>
      </c>
      <c r="I6" s="141">
        <f>IF('Interest rate'!T65&lt;'Interest rate'!$M65,1,0)</f>
        <v>1</v>
      </c>
      <c r="J6" s="5"/>
      <c r="K6" s="150">
        <f>IF(C6=0,IF('FX-rates &amp; Forward'!D67&gt;'FX-rates &amp; Forward'!D66,1,0),IF('FX-rates &amp; Forward'!D67&lt;'FX-rates &amp; Forward'!D66,1,0))</f>
        <v>0</v>
      </c>
      <c r="L6" s="141">
        <f>IF(D6=0,IF('FX-rates &amp; Forward'!E67&gt;'FX-rates &amp; Forward'!E66,1,0),IF('FX-rates &amp; Forward'!E67&lt;'FX-rates &amp; Forward'!E66,1,0))</f>
        <v>0</v>
      </c>
      <c r="M6" s="141">
        <f>IF(E6=0,IF('FX-rates &amp; Forward'!F67&gt;'FX-rates &amp; Forward'!F66,1,0),IF('FX-rates &amp; Forward'!F67&lt;'FX-rates &amp; Forward'!F66,1,0))</f>
        <v>1</v>
      </c>
      <c r="N6" s="141">
        <f>IF(F6=0,IF('FX-rates &amp; Forward'!G67&gt;'FX-rates &amp; Forward'!G66,1,0),IF('FX-rates &amp; Forward'!G67&lt;'FX-rates &amp; Forward'!G66,1,0))</f>
        <v>0</v>
      </c>
      <c r="O6" s="141">
        <f>IF(G6=0,IF('FX-rates &amp; Forward'!H67&gt;'FX-rates &amp; Forward'!H66,1,0),IF('FX-rates &amp; Forward'!H67&lt;'FX-rates &amp; Forward'!H66,1,0))</f>
        <v>0</v>
      </c>
      <c r="P6" s="141">
        <f>IF(H6=0,IF('FX-rates &amp; Forward'!I67&gt;'FX-rates &amp; Forward'!I66,1,0),IF('FX-rates &amp; Forward'!I67&lt;'FX-rates &amp; Forward'!I66,1,0))</f>
        <v>0</v>
      </c>
      <c r="Q6" s="141">
        <f>IF(I6=0,IF('FX-rates &amp; Forward'!J67&gt;'FX-rates &amp; Forward'!J66,1,0),IF('FX-rates &amp; Forward'!J67&lt;'FX-rates &amp; Forward'!J66,1,0))</f>
        <v>0</v>
      </c>
      <c r="R6" s="14"/>
      <c r="S6" s="237"/>
      <c r="T6" s="238" t="s">
        <v>198</v>
      </c>
      <c r="U6" s="238" t="s">
        <v>199</v>
      </c>
      <c r="V6" s="238" t="s">
        <v>200</v>
      </c>
      <c r="W6" s="238" t="s">
        <v>201</v>
      </c>
      <c r="X6" s="238" t="s">
        <v>202</v>
      </c>
      <c r="Y6" s="238" t="s">
        <v>203</v>
      </c>
      <c r="Z6" s="238" t="s">
        <v>294</v>
      </c>
      <c r="AA6" s="238" t="s">
        <v>221</v>
      </c>
    </row>
    <row r="7" spans="1:36" x14ac:dyDescent="0.25">
      <c r="B7" s="3">
        <v>37711</v>
      </c>
      <c r="C7" s="149">
        <f>IF('Interest rate'!N66&lt;'Interest rate'!$M66,1,0)</f>
        <v>1</v>
      </c>
      <c r="D7" s="140">
        <f>IF('Interest rate'!O66&lt;'Interest rate'!$M66,1,0)</f>
        <v>1</v>
      </c>
      <c r="E7" s="140">
        <f>IF('Interest rate'!P66&lt;'Interest rate'!$M66,1,0)</f>
        <v>1</v>
      </c>
      <c r="F7" s="140">
        <f>IF('Interest rate'!Q66&lt;'Interest rate'!$M66,1,0)</f>
        <v>1</v>
      </c>
      <c r="G7" s="140">
        <f>IF('Interest rate'!R66&lt;'Interest rate'!$M66,1,0)</f>
        <v>1</v>
      </c>
      <c r="H7" s="140">
        <f>IF('Interest rate'!S66&lt;'Interest rate'!$M66,1,0)</f>
        <v>1</v>
      </c>
      <c r="I7" s="140">
        <f>IF('Interest rate'!T66&lt;'Interest rate'!$M66,1,0)</f>
        <v>1</v>
      </c>
      <c r="J7" s="5"/>
      <c r="K7" s="149">
        <f>IF(C7=0,IF('FX-rates &amp; Forward'!D68&gt;'FX-rates &amp; Forward'!D67,1,0),IF('FX-rates &amp; Forward'!D68&lt;'FX-rates &amp; Forward'!D67,1,0))</f>
        <v>0</v>
      </c>
      <c r="L7" s="140">
        <f>IF(D7=0,IF('FX-rates &amp; Forward'!E68&gt;'FX-rates &amp; Forward'!E67,1,0),IF('FX-rates &amp; Forward'!E68&lt;'FX-rates &amp; Forward'!E67,1,0))</f>
        <v>0</v>
      </c>
      <c r="M7" s="140">
        <f>IF(E7=0,IF('FX-rates &amp; Forward'!F68&gt;'FX-rates &amp; Forward'!F67,1,0),IF('FX-rates &amp; Forward'!F68&lt;'FX-rates &amp; Forward'!F67,1,0))</f>
        <v>0</v>
      </c>
      <c r="N7" s="140">
        <f>IF(F7=0,IF('FX-rates &amp; Forward'!G68&gt;'FX-rates &amp; Forward'!G67,1,0),IF('FX-rates &amp; Forward'!G68&lt;'FX-rates &amp; Forward'!G67,1,0))</f>
        <v>0</v>
      </c>
      <c r="O7" s="140">
        <f>IF(G7=0,IF('FX-rates &amp; Forward'!H68&gt;'FX-rates &amp; Forward'!H67,1,0),IF('FX-rates &amp; Forward'!H68&lt;'FX-rates &amp; Forward'!H67,1,0))</f>
        <v>0</v>
      </c>
      <c r="P7" s="140">
        <f>IF(H7=0,IF('FX-rates &amp; Forward'!I68&gt;'FX-rates &amp; Forward'!I67,1,0),IF('FX-rates &amp; Forward'!I68&lt;'FX-rates &amp; Forward'!I67,1,0))</f>
        <v>0</v>
      </c>
      <c r="Q7" s="140">
        <f>IF(I7=0,IF('FX-rates &amp; Forward'!J68&gt;'FX-rates &amp; Forward'!J67,1,0),IF('FX-rates &amp; Forward'!J68&lt;'FX-rates &amp; Forward'!J67,1,0))</f>
        <v>0</v>
      </c>
      <c r="R7" s="14"/>
      <c r="S7" s="229" t="s">
        <v>205</v>
      </c>
      <c r="T7" s="241">
        <f t="shared" ref="T7:Z7" si="0">SUM(K5:K184)/180</f>
        <v>0.49444444444444446</v>
      </c>
      <c r="U7" s="241">
        <f t="shared" si="0"/>
        <v>0.47222222222222221</v>
      </c>
      <c r="V7" s="241">
        <f t="shared" si="0"/>
        <v>0.48333333333333334</v>
      </c>
      <c r="W7" s="242">
        <f t="shared" si="0"/>
        <v>0.55555555555555558</v>
      </c>
      <c r="X7" s="242">
        <f t="shared" si="0"/>
        <v>0.51111111111111107</v>
      </c>
      <c r="Y7" s="242">
        <f t="shared" si="0"/>
        <v>0.4777777777777778</v>
      </c>
      <c r="Z7" s="242">
        <f t="shared" si="0"/>
        <v>0.53888888888888886</v>
      </c>
      <c r="AA7" s="242">
        <f>AVERAGE(T7:Z7)</f>
        <v>0.50476190476190474</v>
      </c>
    </row>
    <row r="8" spans="1:36" x14ac:dyDescent="0.25">
      <c r="B8" s="6">
        <v>37741</v>
      </c>
      <c r="C8" s="150">
        <f>IF('Interest rate'!N67&lt;'Interest rate'!$M67,1,0)</f>
        <v>1</v>
      </c>
      <c r="D8" s="141">
        <f>IF('Interest rate'!O67&lt;'Interest rate'!$M67,1,0)</f>
        <v>1</v>
      </c>
      <c r="E8" s="141">
        <f>IF('Interest rate'!P67&lt;'Interest rate'!$M67,1,0)</f>
        <v>1</v>
      </c>
      <c r="F8" s="141">
        <f>IF('Interest rate'!Q67&lt;'Interest rate'!$M67,1,0)</f>
        <v>1</v>
      </c>
      <c r="G8" s="141">
        <f>IF('Interest rate'!R67&lt;'Interest rate'!$M67,1,0)</f>
        <v>1</v>
      </c>
      <c r="H8" s="141">
        <f>IF('Interest rate'!S67&lt;'Interest rate'!$M67,1,0)</f>
        <v>1</v>
      </c>
      <c r="I8" s="141">
        <f>IF('Interest rate'!T67&lt;'Interest rate'!$M67,1,0)</f>
        <v>1</v>
      </c>
      <c r="J8" s="5"/>
      <c r="K8" s="150">
        <f>IF(C8=0,IF('FX-rates &amp; Forward'!D69&gt;'FX-rates &amp; Forward'!D68,1,0),IF('FX-rates &amp; Forward'!D69&lt;'FX-rates &amp; Forward'!D68,1,0))</f>
        <v>1</v>
      </c>
      <c r="L8" s="141">
        <f>IF(D8=0,IF('FX-rates &amp; Forward'!E69&gt;'FX-rates &amp; Forward'!E68,1,0),IF('FX-rates &amp; Forward'!E69&lt;'FX-rates &amp; Forward'!E68,1,0))</f>
        <v>1</v>
      </c>
      <c r="M8" s="141">
        <f>IF(E8=0,IF('FX-rates &amp; Forward'!F69&gt;'FX-rates &amp; Forward'!F68,1,0),IF('FX-rates &amp; Forward'!F69&lt;'FX-rates &amp; Forward'!F68,1,0))</f>
        <v>1</v>
      </c>
      <c r="N8" s="141">
        <f>IF(F8=0,IF('FX-rates &amp; Forward'!G69&gt;'FX-rates &amp; Forward'!G68,1,0),IF('FX-rates &amp; Forward'!G69&lt;'FX-rates &amp; Forward'!G68,1,0))</f>
        <v>1</v>
      </c>
      <c r="O8" s="141">
        <f>IF(G8=0,IF('FX-rates &amp; Forward'!H69&gt;'FX-rates &amp; Forward'!H68,1,0),IF('FX-rates &amp; Forward'!H69&lt;'FX-rates &amp; Forward'!H68,1,0))</f>
        <v>1</v>
      </c>
      <c r="P8" s="141">
        <f>IF(H8=0,IF('FX-rates &amp; Forward'!I69&gt;'FX-rates &amp; Forward'!I68,1,0),IF('FX-rates &amp; Forward'!I69&lt;'FX-rates &amp; Forward'!I68,1,0))</f>
        <v>1</v>
      </c>
      <c r="Q8" s="141">
        <f>IF(I8=0,IF('FX-rates &amp; Forward'!J69&gt;'FX-rates &amp; Forward'!J68,1,0),IF('FX-rates &amp; Forward'!J69&lt;'FX-rates &amp; Forward'!J68,1,0))</f>
        <v>1</v>
      </c>
      <c r="R8" s="14"/>
      <c r="S8" s="229" t="s">
        <v>206</v>
      </c>
      <c r="T8" s="241">
        <f t="shared" ref="T8:Z8" si="1">SUM(K5:K94)/90</f>
        <v>0.51111111111111107</v>
      </c>
      <c r="U8" s="241">
        <f t="shared" si="1"/>
        <v>0.46666666666666667</v>
      </c>
      <c r="V8" s="241">
        <f t="shared" si="1"/>
        <v>0.5</v>
      </c>
      <c r="W8" s="242">
        <f t="shared" si="1"/>
        <v>0.56666666666666665</v>
      </c>
      <c r="X8" s="242">
        <f t="shared" si="1"/>
        <v>0.55555555555555558</v>
      </c>
      <c r="Y8" s="242">
        <f t="shared" si="1"/>
        <v>0.45555555555555555</v>
      </c>
      <c r="Z8" s="242">
        <f t="shared" si="1"/>
        <v>0.52222222222222225</v>
      </c>
      <c r="AA8" s="242">
        <f t="shared" ref="AA8:AA9" si="2">AVERAGE(T8:Z8)</f>
        <v>0.51111111111111107</v>
      </c>
    </row>
    <row r="9" spans="1:36" x14ac:dyDescent="0.25">
      <c r="B9" s="3">
        <v>37771</v>
      </c>
      <c r="C9" s="149">
        <f>IF('Interest rate'!N68&lt;'Interest rate'!$M68,1,0)</f>
        <v>1</v>
      </c>
      <c r="D9" s="140">
        <f>IF('Interest rate'!O68&lt;'Interest rate'!$M68,1,0)</f>
        <v>1</v>
      </c>
      <c r="E9" s="140">
        <f>IF('Interest rate'!P68&lt;'Interest rate'!$M68,1,0)</f>
        <v>1</v>
      </c>
      <c r="F9" s="140">
        <f>IF('Interest rate'!Q68&lt;'Interest rate'!$M68,1,0)</f>
        <v>1</v>
      </c>
      <c r="G9" s="140">
        <f>IF('Interest rate'!R68&lt;'Interest rate'!$M68,1,0)</f>
        <v>1</v>
      </c>
      <c r="H9" s="140">
        <f>IF('Interest rate'!S68&lt;'Interest rate'!$M68,1,0)</f>
        <v>1</v>
      </c>
      <c r="I9" s="140">
        <f>IF('Interest rate'!T68&lt;'Interest rate'!$M68,1,0)</f>
        <v>1</v>
      </c>
      <c r="J9" s="5"/>
      <c r="K9" s="149">
        <f>IF(C9=0,IF('FX-rates &amp; Forward'!D70&gt;'FX-rates &amp; Forward'!D69,1,0),IF('FX-rates &amp; Forward'!D70&lt;'FX-rates &amp; Forward'!D69,1,0))</f>
        <v>1</v>
      </c>
      <c r="L9" s="140">
        <f>IF(D9=0,IF('FX-rates &amp; Forward'!E70&gt;'FX-rates &amp; Forward'!E69,1,0),IF('FX-rates &amp; Forward'!E70&lt;'FX-rates &amp; Forward'!E69,1,0))</f>
        <v>0</v>
      </c>
      <c r="M9" s="140">
        <f>IF(E9=0,IF('FX-rates &amp; Forward'!F70&gt;'FX-rates &amp; Forward'!F69,1,0),IF('FX-rates &amp; Forward'!F70&lt;'FX-rates &amp; Forward'!F69,1,0))</f>
        <v>1</v>
      </c>
      <c r="N9" s="140">
        <f>IF(F9=0,IF('FX-rates &amp; Forward'!G70&gt;'FX-rates &amp; Forward'!G69,1,0),IF('FX-rates &amp; Forward'!G70&lt;'FX-rates &amp; Forward'!G69,1,0))</f>
        <v>1</v>
      </c>
      <c r="O9" s="140">
        <f>IF(G9=0,IF('FX-rates &amp; Forward'!H70&gt;'FX-rates &amp; Forward'!H69,1,0),IF('FX-rates &amp; Forward'!H70&lt;'FX-rates &amp; Forward'!H69,1,0))</f>
        <v>1</v>
      </c>
      <c r="P9" s="140">
        <f>IF(H9=0,IF('FX-rates &amp; Forward'!I70&gt;'FX-rates &amp; Forward'!I69,1,0),IF('FX-rates &amp; Forward'!I70&lt;'FX-rates &amp; Forward'!I69,1,0))</f>
        <v>0</v>
      </c>
      <c r="Q9" s="140">
        <f>IF(I9=0,IF('FX-rates &amp; Forward'!J70&gt;'FX-rates &amp; Forward'!J69,1,0),IF('FX-rates &amp; Forward'!J70&lt;'FX-rates &amp; Forward'!J69,1,0))</f>
        <v>1</v>
      </c>
      <c r="R9" s="14"/>
      <c r="S9" s="229" t="s">
        <v>207</v>
      </c>
      <c r="T9" s="241">
        <f t="shared" ref="T9:Z9" si="3">SUM(K95:K184)/90</f>
        <v>0.4777777777777778</v>
      </c>
      <c r="U9" s="241">
        <f t="shared" si="3"/>
        <v>0.4777777777777778</v>
      </c>
      <c r="V9" s="241">
        <f t="shared" si="3"/>
        <v>0.46666666666666667</v>
      </c>
      <c r="W9" s="242">
        <f t="shared" si="3"/>
        <v>0.5444444444444444</v>
      </c>
      <c r="X9" s="242">
        <f t="shared" si="3"/>
        <v>0.46666666666666667</v>
      </c>
      <c r="Y9" s="242">
        <f t="shared" si="3"/>
        <v>0.5</v>
      </c>
      <c r="Z9" s="242">
        <f t="shared" si="3"/>
        <v>0.55555555555555558</v>
      </c>
      <c r="AA9" s="242">
        <f t="shared" si="2"/>
        <v>0.49841269841269842</v>
      </c>
    </row>
    <row r="10" spans="1:36" x14ac:dyDescent="0.25">
      <c r="B10" s="6">
        <v>37802</v>
      </c>
      <c r="C10" s="150">
        <f>IF('Interest rate'!N69&lt;'Interest rate'!$M69,1,0)</f>
        <v>1</v>
      </c>
      <c r="D10" s="141">
        <f>IF('Interest rate'!O69&lt;'Interest rate'!$M69,1,0)</f>
        <v>1</v>
      </c>
      <c r="E10" s="141">
        <f>IF('Interest rate'!P69&lt;'Interest rate'!$M69,1,0)</f>
        <v>1</v>
      </c>
      <c r="F10" s="141">
        <f>IF('Interest rate'!Q69&lt;'Interest rate'!$M69,1,0)</f>
        <v>1</v>
      </c>
      <c r="G10" s="141">
        <f>IF('Interest rate'!R69&lt;'Interest rate'!$M69,1,0)</f>
        <v>1</v>
      </c>
      <c r="H10" s="141">
        <f>IF('Interest rate'!S69&lt;'Interest rate'!$M69,1,0)</f>
        <v>1</v>
      </c>
      <c r="I10" s="141">
        <f>IF('Interest rate'!T69&lt;'Interest rate'!$M69,1,0)</f>
        <v>1</v>
      </c>
      <c r="J10" s="5"/>
      <c r="K10" s="150">
        <f>IF(C10=0,IF('FX-rates &amp; Forward'!D71&gt;'FX-rates &amp; Forward'!D70,1,0),IF('FX-rates &amp; Forward'!D71&lt;'FX-rates &amp; Forward'!D70,1,0))</f>
        <v>0</v>
      </c>
      <c r="L10" s="141">
        <f>IF(D10=0,IF('FX-rates &amp; Forward'!E71&gt;'FX-rates &amp; Forward'!E70,1,0),IF('FX-rates &amp; Forward'!E71&lt;'FX-rates &amp; Forward'!E70,1,0))</f>
        <v>0</v>
      </c>
      <c r="M10" s="141">
        <f>IF(E10=0,IF('FX-rates &amp; Forward'!F71&gt;'FX-rates &amp; Forward'!F70,1,0),IF('FX-rates &amp; Forward'!F71&lt;'FX-rates &amp; Forward'!F70,1,0))</f>
        <v>0</v>
      </c>
      <c r="N10" s="141">
        <f>IF(F10=0,IF('FX-rates &amp; Forward'!G71&gt;'FX-rates &amp; Forward'!G70,1,0),IF('FX-rates &amp; Forward'!G71&lt;'FX-rates &amp; Forward'!G70,1,0))</f>
        <v>0</v>
      </c>
      <c r="O10" s="141">
        <f>IF(G10=0,IF('FX-rates &amp; Forward'!H71&gt;'FX-rates &amp; Forward'!H70,1,0),IF('FX-rates &amp; Forward'!H71&lt;'FX-rates &amp; Forward'!H70,1,0))</f>
        <v>0</v>
      </c>
      <c r="P10" s="141">
        <f>IF(H10=0,IF('FX-rates &amp; Forward'!I71&gt;'FX-rates &amp; Forward'!I70,1,0),IF('FX-rates &amp; Forward'!I71&lt;'FX-rates &amp; Forward'!I70,1,0))</f>
        <v>0</v>
      </c>
      <c r="Q10" s="141">
        <f>IF(I10=0,IF('FX-rates &amp; Forward'!J71&gt;'FX-rates &amp; Forward'!J70,1,0),IF('FX-rates &amp; Forward'!J71&lt;'FX-rates &amp; Forward'!J70,1,0))</f>
        <v>0</v>
      </c>
      <c r="R10" s="14"/>
      <c r="S10" s="168"/>
      <c r="T10" s="5"/>
      <c r="U10" s="5"/>
      <c r="V10" s="5"/>
      <c r="W10" s="5"/>
      <c r="X10" s="63"/>
      <c r="Y10" s="63"/>
      <c r="Z10" s="63"/>
      <c r="AA10" s="63"/>
    </row>
    <row r="11" spans="1:36" x14ac:dyDescent="0.25">
      <c r="B11" s="3">
        <v>37833</v>
      </c>
      <c r="C11" s="149">
        <f>IF('Interest rate'!N70&lt;'Interest rate'!$M70,1,0)</f>
        <v>1</v>
      </c>
      <c r="D11" s="140">
        <f>IF('Interest rate'!O70&lt;'Interest rate'!$M70,1,0)</f>
        <v>1</v>
      </c>
      <c r="E11" s="140">
        <f>IF('Interest rate'!P70&lt;'Interest rate'!$M70,1,0)</f>
        <v>1</v>
      </c>
      <c r="F11" s="140">
        <f>IF('Interest rate'!Q70&lt;'Interest rate'!$M70,1,0)</f>
        <v>1</v>
      </c>
      <c r="G11" s="140">
        <f>IF('Interest rate'!R70&lt;'Interest rate'!$M70,1,0)</f>
        <v>1</v>
      </c>
      <c r="H11" s="140">
        <f>IF('Interest rate'!S70&lt;'Interest rate'!$M70,1,0)</f>
        <v>1</v>
      </c>
      <c r="I11" s="140">
        <f>IF('Interest rate'!T70&lt;'Interest rate'!$M70,1,0)</f>
        <v>0</v>
      </c>
      <c r="J11" s="5"/>
      <c r="K11" s="149">
        <f>IF(C11=0,IF('FX-rates &amp; Forward'!D72&gt;'FX-rates &amp; Forward'!D71,1,0),IF('FX-rates &amp; Forward'!D72&lt;'FX-rates &amp; Forward'!D71,1,0))</f>
        <v>0</v>
      </c>
      <c r="L11" s="140">
        <f>IF(D11=0,IF('FX-rates &amp; Forward'!E72&gt;'FX-rates &amp; Forward'!E71,1,0),IF('FX-rates &amp; Forward'!E72&lt;'FX-rates &amp; Forward'!E71,1,0))</f>
        <v>1</v>
      </c>
      <c r="M11" s="140">
        <f>IF(E11=0,IF('FX-rates &amp; Forward'!F72&gt;'FX-rates &amp; Forward'!F71,1,0),IF('FX-rates &amp; Forward'!F72&lt;'FX-rates &amp; Forward'!F71,1,0))</f>
        <v>1</v>
      </c>
      <c r="N11" s="140">
        <f>IF(F11=0,IF('FX-rates &amp; Forward'!G72&gt;'FX-rates &amp; Forward'!G71,1,0),IF('FX-rates &amp; Forward'!G72&lt;'FX-rates &amp; Forward'!G71,1,0))</f>
        <v>0</v>
      </c>
      <c r="O11" s="140">
        <f>IF(G11=0,IF('FX-rates &amp; Forward'!H72&gt;'FX-rates &amp; Forward'!H71,1,0),IF('FX-rates &amp; Forward'!H72&lt;'FX-rates &amp; Forward'!H71,1,0))</f>
        <v>1</v>
      </c>
      <c r="P11" s="140">
        <f>IF(H11=0,IF('FX-rates &amp; Forward'!I72&gt;'FX-rates &amp; Forward'!I71,1,0),IF('FX-rates &amp; Forward'!I72&lt;'FX-rates &amp; Forward'!I71,1,0))</f>
        <v>1</v>
      </c>
      <c r="Q11" s="140">
        <f>IF(I11=0,IF('FX-rates &amp; Forward'!J72&gt;'FX-rates &amp; Forward'!J71,1,0),IF('FX-rates &amp; Forward'!J72&lt;'FX-rates &amp; Forward'!J71,1,0))</f>
        <v>0</v>
      </c>
      <c r="R11" s="14"/>
      <c r="S11" s="63"/>
      <c r="T11" s="63"/>
      <c r="U11" s="63"/>
      <c r="V11" s="63"/>
      <c r="W11" s="63"/>
      <c r="X11" s="63"/>
      <c r="Y11" s="63"/>
      <c r="Z11" s="63"/>
      <c r="AA11" s="63"/>
    </row>
    <row r="12" spans="1:36" ht="18.95" customHeight="1" x14ac:dyDescent="0.25">
      <c r="B12" s="6">
        <v>37862</v>
      </c>
      <c r="C12" s="150">
        <f>IF('Interest rate'!N71&lt;'Interest rate'!$M71,1,0)</f>
        <v>1</v>
      </c>
      <c r="D12" s="141">
        <f>IF('Interest rate'!O71&lt;'Interest rate'!$M71,1,0)</f>
        <v>1</v>
      </c>
      <c r="E12" s="141">
        <f>IF('Interest rate'!P71&lt;'Interest rate'!$M71,1,0)</f>
        <v>1</v>
      </c>
      <c r="F12" s="141">
        <f>IF('Interest rate'!Q71&lt;'Interest rate'!$M71,1,0)</f>
        <v>1</v>
      </c>
      <c r="G12" s="141">
        <f>IF('Interest rate'!R71&lt;'Interest rate'!$M71,1,0)</f>
        <v>1</v>
      </c>
      <c r="H12" s="141">
        <f>IF('Interest rate'!S71&lt;'Interest rate'!$M71,1,0)</f>
        <v>1</v>
      </c>
      <c r="I12" s="141">
        <f>IF('Interest rate'!T71&lt;'Interest rate'!$M71,1,0)</f>
        <v>0</v>
      </c>
      <c r="J12" s="5"/>
      <c r="K12" s="150">
        <f>IF(C12=0,IF('FX-rates &amp; Forward'!D73&gt;'FX-rates &amp; Forward'!D72,1,0),IF('FX-rates &amp; Forward'!D73&lt;'FX-rates &amp; Forward'!D72,1,0))</f>
        <v>0</v>
      </c>
      <c r="L12" s="141">
        <f>IF(D12=0,IF('FX-rates &amp; Forward'!E73&gt;'FX-rates &amp; Forward'!E72,1,0),IF('FX-rates &amp; Forward'!E73&lt;'FX-rates &amp; Forward'!E72,1,0))</f>
        <v>0</v>
      </c>
      <c r="M12" s="141">
        <f>IF(E12=0,IF('FX-rates &amp; Forward'!F73&gt;'FX-rates &amp; Forward'!F72,1,0),IF('FX-rates &amp; Forward'!F73&lt;'FX-rates &amp; Forward'!F72,1,0))</f>
        <v>0</v>
      </c>
      <c r="N12" s="141">
        <f>IF(F12=0,IF('FX-rates &amp; Forward'!G73&gt;'FX-rates &amp; Forward'!G72,1,0),IF('FX-rates &amp; Forward'!G73&lt;'FX-rates &amp; Forward'!G72,1,0))</f>
        <v>0</v>
      </c>
      <c r="O12" s="141">
        <f>IF(G12=0,IF('FX-rates &amp; Forward'!H73&gt;'FX-rates &amp; Forward'!H72,1,0),IF('FX-rates &amp; Forward'!H73&lt;'FX-rates &amp; Forward'!H72,1,0))</f>
        <v>0</v>
      </c>
      <c r="P12" s="141">
        <f>IF(H12=0,IF('FX-rates &amp; Forward'!I73&gt;'FX-rates &amp; Forward'!I72,1,0),IF('FX-rates &amp; Forward'!I73&lt;'FX-rates &amp; Forward'!I72,1,0))</f>
        <v>0</v>
      </c>
      <c r="Q12" s="141">
        <f>IF(I12=0,IF('FX-rates &amp; Forward'!J73&gt;'FX-rates &amp; Forward'!J72,1,0),IF('FX-rates &amp; Forward'!J73&lt;'FX-rates &amp; Forward'!J72,1,0))</f>
        <v>1</v>
      </c>
      <c r="R12" s="14"/>
      <c r="S12" s="187"/>
      <c r="T12" s="74"/>
      <c r="U12" s="74"/>
      <c r="V12" s="187"/>
      <c r="W12" s="74"/>
      <c r="X12" s="74"/>
      <c r="Y12" s="187"/>
      <c r="Z12" s="187"/>
      <c r="AA12" s="63"/>
    </row>
    <row r="13" spans="1:36" x14ac:dyDescent="0.25">
      <c r="B13" s="3">
        <v>37894</v>
      </c>
      <c r="C13" s="149">
        <f>IF('Interest rate'!N72&lt;'Interest rate'!$M72,1,0)</f>
        <v>1</v>
      </c>
      <c r="D13" s="140">
        <f>IF('Interest rate'!O72&lt;'Interest rate'!$M72,1,0)</f>
        <v>1</v>
      </c>
      <c r="E13" s="140">
        <f>IF('Interest rate'!P72&lt;'Interest rate'!$M72,1,0)</f>
        <v>0</v>
      </c>
      <c r="F13" s="140">
        <f>IF('Interest rate'!Q72&lt;'Interest rate'!$M72,1,0)</f>
        <v>1</v>
      </c>
      <c r="G13" s="140">
        <f>IF('Interest rate'!R72&lt;'Interest rate'!$M72,1,0)</f>
        <v>1</v>
      </c>
      <c r="H13" s="140">
        <f>IF('Interest rate'!S72&lt;'Interest rate'!$M72,1,0)</f>
        <v>1</v>
      </c>
      <c r="I13" s="140">
        <f>IF('Interest rate'!T72&lt;'Interest rate'!$M72,1,0)</f>
        <v>0</v>
      </c>
      <c r="J13" s="5"/>
      <c r="K13" s="149">
        <f>IF(C13=0,IF('FX-rates &amp; Forward'!D74&gt;'FX-rates &amp; Forward'!D73,1,0),IF('FX-rates &amp; Forward'!D74&lt;'FX-rates &amp; Forward'!D73,1,0))</f>
        <v>1</v>
      </c>
      <c r="L13" s="140">
        <f>IF(D13=0,IF('FX-rates &amp; Forward'!E74&gt;'FX-rates &amp; Forward'!E73,1,0),IF('FX-rates &amp; Forward'!E74&lt;'FX-rates &amp; Forward'!E73,1,0))</f>
        <v>1</v>
      </c>
      <c r="M13" s="140">
        <f>IF(E13=0,IF('FX-rates &amp; Forward'!F74&gt;'FX-rates &amp; Forward'!F73,1,0),IF('FX-rates &amp; Forward'!F74&lt;'FX-rates &amp; Forward'!F73,1,0))</f>
        <v>0</v>
      </c>
      <c r="N13" s="140">
        <f>IF(F13=0,IF('FX-rates &amp; Forward'!G74&gt;'FX-rates &amp; Forward'!G73,1,0),IF('FX-rates &amp; Forward'!G74&lt;'FX-rates &amp; Forward'!G73,1,0))</f>
        <v>1</v>
      </c>
      <c r="O13" s="140">
        <f>IF(G13=0,IF('FX-rates &amp; Forward'!H74&gt;'FX-rates &amp; Forward'!H73,1,0),IF('FX-rates &amp; Forward'!H74&lt;'FX-rates &amp; Forward'!H73,1,0))</f>
        <v>1</v>
      </c>
      <c r="P13" s="140">
        <f>IF(H13=0,IF('FX-rates &amp; Forward'!I74&gt;'FX-rates &amp; Forward'!I73,1,0),IF('FX-rates &amp; Forward'!I74&lt;'FX-rates &amp; Forward'!I73,1,0))</f>
        <v>1</v>
      </c>
      <c r="Q13" s="140">
        <f>IF(I13=0,IF('FX-rates &amp; Forward'!J74&gt;'FX-rates &amp; Forward'!J73,1,0),IF('FX-rates &amp; Forward'!J74&lt;'FX-rates &amp; Forward'!J73,1,0))</f>
        <v>0</v>
      </c>
      <c r="R13" s="14"/>
      <c r="S13" s="187"/>
      <c r="T13" s="94"/>
      <c r="U13" s="94"/>
      <c r="V13" s="74"/>
      <c r="W13" s="74"/>
      <c r="X13" s="74"/>
      <c r="Y13" s="187"/>
      <c r="Z13" s="187"/>
      <c r="AA13" s="63"/>
    </row>
    <row r="14" spans="1:36" x14ac:dyDescent="0.25">
      <c r="B14" s="6">
        <v>37925</v>
      </c>
      <c r="C14" s="150">
        <f>IF('Interest rate'!N73&lt;'Interest rate'!$M73,1,0)</f>
        <v>1</v>
      </c>
      <c r="D14" s="141">
        <f>IF('Interest rate'!O73&lt;'Interest rate'!$M73,1,0)</f>
        <v>1</v>
      </c>
      <c r="E14" s="141">
        <f>IF('Interest rate'!P73&lt;'Interest rate'!$M73,1,0)</f>
        <v>0</v>
      </c>
      <c r="F14" s="141">
        <f>IF('Interest rate'!Q73&lt;'Interest rate'!$M73,1,0)</f>
        <v>1</v>
      </c>
      <c r="G14" s="141">
        <f>IF('Interest rate'!R73&lt;'Interest rate'!$M73,1,0)</f>
        <v>1</v>
      </c>
      <c r="H14" s="141">
        <f>IF('Interest rate'!S73&lt;'Interest rate'!$M73,1,0)</f>
        <v>1</v>
      </c>
      <c r="I14" s="141">
        <f>IF('Interest rate'!T73&lt;'Interest rate'!$M73,1,0)</f>
        <v>0</v>
      </c>
      <c r="J14" s="5"/>
      <c r="K14" s="150">
        <f>IF(C14=0,IF('FX-rates &amp; Forward'!D75&gt;'FX-rates &amp; Forward'!D74,1,0),IF('FX-rates &amp; Forward'!D75&lt;'FX-rates &amp; Forward'!D74,1,0))</f>
        <v>0</v>
      </c>
      <c r="L14" s="141">
        <f>IF(D14=0,IF('FX-rates &amp; Forward'!E75&gt;'FX-rates &amp; Forward'!E74,1,0),IF('FX-rates &amp; Forward'!E75&lt;'FX-rates &amp; Forward'!E74,1,0))</f>
        <v>0</v>
      </c>
      <c r="M14" s="141">
        <f>IF(E14=0,IF('FX-rates &amp; Forward'!F75&gt;'FX-rates &amp; Forward'!F74,1,0),IF('FX-rates &amp; Forward'!F75&lt;'FX-rates &amp; Forward'!F74,1,0))</f>
        <v>1</v>
      </c>
      <c r="N14" s="141">
        <f>IF(F14=0,IF('FX-rates &amp; Forward'!G75&gt;'FX-rates &amp; Forward'!G74,1,0),IF('FX-rates &amp; Forward'!G75&lt;'FX-rates &amp; Forward'!G74,1,0))</f>
        <v>0</v>
      </c>
      <c r="O14" s="141">
        <f>IF(G14=0,IF('FX-rates &amp; Forward'!H75&gt;'FX-rates &amp; Forward'!H74,1,0),IF('FX-rates &amp; Forward'!H75&lt;'FX-rates &amp; Forward'!H74,1,0))</f>
        <v>1</v>
      </c>
      <c r="P14" s="141">
        <f>IF(H14=0,IF('FX-rates &amp; Forward'!I75&gt;'FX-rates &amp; Forward'!I74,1,0),IF('FX-rates &amp; Forward'!I75&lt;'FX-rates &amp; Forward'!I74,1,0))</f>
        <v>0</v>
      </c>
      <c r="Q14" s="141">
        <f>IF(I14=0,IF('FX-rates &amp; Forward'!J75&gt;'FX-rates &amp; Forward'!J74,1,0),IF('FX-rates &amp; Forward'!J75&lt;'FX-rates &amp; Forward'!J74,1,0))</f>
        <v>1</v>
      </c>
      <c r="R14" s="14"/>
      <c r="S14" s="168"/>
      <c r="T14" s="207"/>
      <c r="U14" s="207"/>
      <c r="V14" s="207"/>
      <c r="W14" s="207"/>
      <c r="X14" s="207"/>
      <c r="Y14" s="207"/>
      <c r="Z14" s="207"/>
      <c r="AA14" s="63"/>
    </row>
    <row r="15" spans="1:36" x14ac:dyDescent="0.25">
      <c r="B15" s="3">
        <v>37953</v>
      </c>
      <c r="C15" s="149">
        <f>IF('Interest rate'!N74&lt;'Interest rate'!$M74,1,0)</f>
        <v>1</v>
      </c>
      <c r="D15" s="140">
        <f>IF('Interest rate'!O74&lt;'Interest rate'!$M74,1,0)</f>
        <v>1</v>
      </c>
      <c r="E15" s="140">
        <f>IF('Interest rate'!P74&lt;'Interest rate'!$M74,1,0)</f>
        <v>0</v>
      </c>
      <c r="F15" s="140">
        <f>IF('Interest rate'!Q74&lt;'Interest rate'!$M74,1,0)</f>
        <v>1</v>
      </c>
      <c r="G15" s="140">
        <f>IF('Interest rate'!R74&lt;'Interest rate'!$M74,1,0)</f>
        <v>1</v>
      </c>
      <c r="H15" s="140">
        <f>IF('Interest rate'!S74&lt;'Interest rate'!$M74,1,0)</f>
        <v>1</v>
      </c>
      <c r="I15" s="140">
        <f>IF('Interest rate'!T74&lt;'Interest rate'!$M74,1,0)</f>
        <v>0</v>
      </c>
      <c r="J15" s="5"/>
      <c r="K15" s="149">
        <f>IF(C15=0,IF('FX-rates &amp; Forward'!D76&gt;'FX-rates &amp; Forward'!D75,1,0),IF('FX-rates &amp; Forward'!D76&lt;'FX-rates &amp; Forward'!D75,1,0))</f>
        <v>1</v>
      </c>
      <c r="L15" s="140">
        <f>IF(D15=0,IF('FX-rates &amp; Forward'!E76&gt;'FX-rates &amp; Forward'!E75,1,0),IF('FX-rates &amp; Forward'!E76&lt;'FX-rates &amp; Forward'!E75,1,0))</f>
        <v>1</v>
      </c>
      <c r="M15" s="140">
        <f>IF(E15=0,IF('FX-rates &amp; Forward'!F76&gt;'FX-rates &amp; Forward'!F75,1,0),IF('FX-rates &amp; Forward'!F76&lt;'FX-rates &amp; Forward'!F75,1,0))</f>
        <v>0</v>
      </c>
      <c r="N15" s="140">
        <f>IF(F15=0,IF('FX-rates &amp; Forward'!G76&gt;'FX-rates &amp; Forward'!G75,1,0),IF('FX-rates &amp; Forward'!G76&lt;'FX-rates &amp; Forward'!G75,1,0))</f>
        <v>1</v>
      </c>
      <c r="O15" s="140">
        <f>IF(G15=0,IF('FX-rates &amp; Forward'!H76&gt;'FX-rates &amp; Forward'!H75,1,0),IF('FX-rates &amp; Forward'!H76&lt;'FX-rates &amp; Forward'!H75,1,0))</f>
        <v>1</v>
      </c>
      <c r="P15" s="140">
        <f>IF(H15=0,IF('FX-rates &amp; Forward'!I76&gt;'FX-rates &amp; Forward'!I75,1,0),IF('FX-rates &amp; Forward'!I76&lt;'FX-rates &amp; Forward'!I75,1,0))</f>
        <v>1</v>
      </c>
      <c r="Q15" s="140">
        <f>IF(I15=0,IF('FX-rates &amp; Forward'!J76&gt;'FX-rates &amp; Forward'!J75,1,0),IF('FX-rates &amp; Forward'!J76&lt;'FX-rates &amp; Forward'!J75,1,0))</f>
        <v>0</v>
      </c>
      <c r="R15" s="14"/>
      <c r="S15" s="208"/>
      <c r="T15" s="207"/>
      <c r="U15" s="207"/>
      <c r="V15" s="207"/>
      <c r="W15" s="207"/>
      <c r="X15" s="207"/>
      <c r="Y15" s="207"/>
      <c r="Z15" s="207"/>
      <c r="AA15" s="63"/>
    </row>
    <row r="16" spans="1:36" x14ac:dyDescent="0.25">
      <c r="B16" s="9">
        <v>37986</v>
      </c>
      <c r="C16" s="151">
        <f>IF('Interest rate'!N75&lt;'Interest rate'!$M75,1,0)</f>
        <v>1</v>
      </c>
      <c r="D16" s="142">
        <f>IF('Interest rate'!O75&lt;'Interest rate'!$M75,1,0)</f>
        <v>1</v>
      </c>
      <c r="E16" s="142">
        <f>IF('Interest rate'!P75&lt;'Interest rate'!$M75,1,0)</f>
        <v>0</v>
      </c>
      <c r="F16" s="142">
        <f>IF('Interest rate'!Q75&lt;'Interest rate'!$M75,1,0)</f>
        <v>1</v>
      </c>
      <c r="G16" s="142">
        <f>IF('Interest rate'!R75&lt;'Interest rate'!$M75,1,0)</f>
        <v>1</v>
      </c>
      <c r="H16" s="142">
        <f>IF('Interest rate'!S75&lt;'Interest rate'!$M75,1,0)</f>
        <v>1</v>
      </c>
      <c r="I16" s="142">
        <f>IF('Interest rate'!T75&lt;'Interest rate'!$M75,1,0)</f>
        <v>0</v>
      </c>
      <c r="J16" s="5"/>
      <c r="K16" s="151">
        <f>IF(C16=0,IF('FX-rates &amp; Forward'!D77&gt;'FX-rates &amp; Forward'!D76,1,0),IF('FX-rates &amp; Forward'!D77&lt;'FX-rates &amp; Forward'!D76,1,0))</f>
        <v>1</v>
      </c>
      <c r="L16" s="142">
        <f>IF(D16=0,IF('FX-rates &amp; Forward'!E77&gt;'FX-rates &amp; Forward'!E76,1,0),IF('FX-rates &amp; Forward'!E77&lt;'FX-rates &amp; Forward'!E76,1,0))</f>
        <v>0</v>
      </c>
      <c r="M16" s="142">
        <f>IF(E16=0,IF('FX-rates &amp; Forward'!F77&gt;'FX-rates &amp; Forward'!F76,1,0),IF('FX-rates &amp; Forward'!F77&lt;'FX-rates &amp; Forward'!F76,1,0))</f>
        <v>1</v>
      </c>
      <c r="N16" s="142">
        <f>IF(F16=0,IF('FX-rates &amp; Forward'!G77&gt;'FX-rates &amp; Forward'!G76,1,0),IF('FX-rates &amp; Forward'!G77&lt;'FX-rates &amp; Forward'!G76,1,0))</f>
        <v>1</v>
      </c>
      <c r="O16" s="142">
        <f>IF(G16=0,IF('FX-rates &amp; Forward'!H77&gt;'FX-rates &amp; Forward'!H76,1,0),IF('FX-rates &amp; Forward'!H77&lt;'FX-rates &amp; Forward'!H76,1,0))</f>
        <v>0</v>
      </c>
      <c r="P16" s="142">
        <f>IF(H16=0,IF('FX-rates &amp; Forward'!I77&gt;'FX-rates &amp; Forward'!I76,1,0),IF('FX-rates &amp; Forward'!I77&lt;'FX-rates &amp; Forward'!I76,1,0))</f>
        <v>1</v>
      </c>
      <c r="Q16" s="142">
        <f>IF(I16=0,IF('FX-rates &amp; Forward'!J77&gt;'FX-rates &amp; Forward'!J76,1,0),IF('FX-rates &amp; Forward'!J77&lt;'FX-rates &amp; Forward'!J76,1,0))</f>
        <v>1</v>
      </c>
      <c r="R16" s="14"/>
    </row>
    <row r="17" spans="2:25" x14ac:dyDescent="0.25">
      <c r="B17" s="3">
        <v>38016</v>
      </c>
      <c r="C17" s="149">
        <f>IF('Interest rate'!N76&lt;'Interest rate'!$M76,1,0)</f>
        <v>1</v>
      </c>
      <c r="D17" s="140">
        <f>IF('Interest rate'!O76&lt;'Interest rate'!$M76,1,0)</f>
        <v>1</v>
      </c>
      <c r="E17" s="140">
        <f>IF('Interest rate'!P76&lt;'Interest rate'!$M76,1,0)</f>
        <v>0</v>
      </c>
      <c r="F17" s="140">
        <f>IF('Interest rate'!Q76&lt;'Interest rate'!$M76,1,0)</f>
        <v>1</v>
      </c>
      <c r="G17" s="140">
        <f>IF('Interest rate'!R76&lt;'Interest rate'!$M76,1,0)</f>
        <v>1</v>
      </c>
      <c r="H17" s="140">
        <f>IF('Interest rate'!S76&lt;'Interest rate'!$M76,1,0)</f>
        <v>0</v>
      </c>
      <c r="I17" s="140">
        <f>IF('Interest rate'!T76&lt;'Interest rate'!$M76,1,0)</f>
        <v>0</v>
      </c>
      <c r="J17" s="5"/>
      <c r="K17" s="149">
        <f>IF(C17=0,IF('FX-rates &amp; Forward'!D78&gt;'FX-rates &amp; Forward'!D77,1,0),IF('FX-rates &amp; Forward'!D78&lt;'FX-rates &amp; Forward'!D77,1,0))</f>
        <v>0</v>
      </c>
      <c r="L17" s="140">
        <f>IF(D17=0,IF('FX-rates &amp; Forward'!E78&gt;'FX-rates &amp; Forward'!E77,1,0),IF('FX-rates &amp; Forward'!E78&lt;'FX-rates &amp; Forward'!E77,1,0))</f>
        <v>0</v>
      </c>
      <c r="M17" s="140">
        <f>IF(E17=0,IF('FX-rates &amp; Forward'!F78&gt;'FX-rates &amp; Forward'!F77,1,0),IF('FX-rates &amp; Forward'!F78&lt;'FX-rates &amp; Forward'!F77,1,0))</f>
        <v>1</v>
      </c>
      <c r="N17" s="140">
        <f>IF(F17=0,IF('FX-rates &amp; Forward'!G78&gt;'FX-rates &amp; Forward'!G77,1,0),IF('FX-rates &amp; Forward'!G78&lt;'FX-rates &amp; Forward'!G77,1,0))</f>
        <v>0</v>
      </c>
      <c r="O17" s="140">
        <f>IF(G17=0,IF('FX-rates &amp; Forward'!H78&gt;'FX-rates &amp; Forward'!H77,1,0),IF('FX-rates &amp; Forward'!H78&lt;'FX-rates &amp; Forward'!H77,1,0))</f>
        <v>0</v>
      </c>
      <c r="P17" s="140">
        <f>IF(H17=0,IF('FX-rates &amp; Forward'!I78&gt;'FX-rates &amp; Forward'!I77,1,0),IF('FX-rates &amp; Forward'!I78&lt;'FX-rates &amp; Forward'!I77,1,0))</f>
        <v>1</v>
      </c>
      <c r="Q17" s="140">
        <f>IF(I17=0,IF('FX-rates &amp; Forward'!J78&gt;'FX-rates &amp; Forward'!J77,1,0),IF('FX-rates &amp; Forward'!J78&lt;'FX-rates &amp; Forward'!J77,1,0))</f>
        <v>1</v>
      </c>
      <c r="R17" s="14"/>
    </row>
    <row r="18" spans="2:25" x14ac:dyDescent="0.25">
      <c r="B18" s="6">
        <v>38044</v>
      </c>
      <c r="C18" s="150">
        <f>IF('Interest rate'!N77&lt;'Interest rate'!$M77,1,0)</f>
        <v>1</v>
      </c>
      <c r="D18" s="141">
        <f>IF('Interest rate'!O77&lt;'Interest rate'!$M77,1,0)</f>
        <v>1</v>
      </c>
      <c r="E18" s="141">
        <f>IF('Interest rate'!P77&lt;'Interest rate'!$M77,1,0)</f>
        <v>0</v>
      </c>
      <c r="F18" s="141">
        <f>IF('Interest rate'!Q77&lt;'Interest rate'!$M77,1,0)</f>
        <v>1</v>
      </c>
      <c r="G18" s="141">
        <f>IF('Interest rate'!R77&lt;'Interest rate'!$M77,1,0)</f>
        <v>1</v>
      </c>
      <c r="H18" s="141">
        <f>IF('Interest rate'!S77&lt;'Interest rate'!$M77,1,0)</f>
        <v>0</v>
      </c>
      <c r="I18" s="141">
        <f>IF('Interest rate'!T77&lt;'Interest rate'!$M77,1,0)</f>
        <v>0</v>
      </c>
      <c r="J18" s="5"/>
      <c r="K18" s="150">
        <f>IF(C18=0,IF('FX-rates &amp; Forward'!D79&gt;'FX-rates &amp; Forward'!D78,1,0),IF('FX-rates &amp; Forward'!D79&lt;'FX-rates &amp; Forward'!D78,1,0))</f>
        <v>1</v>
      </c>
      <c r="L18" s="141">
        <f>IF(D18=0,IF('FX-rates &amp; Forward'!E79&gt;'FX-rates &amp; Forward'!E78,1,0),IF('FX-rates &amp; Forward'!E79&lt;'FX-rates &amp; Forward'!E78,1,0))</f>
        <v>1</v>
      </c>
      <c r="M18" s="141">
        <f>IF(E18=0,IF('FX-rates &amp; Forward'!F79&gt;'FX-rates &amp; Forward'!F78,1,0),IF('FX-rates &amp; Forward'!F79&lt;'FX-rates &amp; Forward'!F78,1,0))</f>
        <v>1</v>
      </c>
      <c r="N18" s="141">
        <f>IF(F18=0,IF('FX-rates &amp; Forward'!G79&gt;'FX-rates &amp; Forward'!G78,1,0),IF('FX-rates &amp; Forward'!G79&lt;'FX-rates &amp; Forward'!G78,1,0))</f>
        <v>1</v>
      </c>
      <c r="O18" s="141">
        <f>IF(G18=0,IF('FX-rates &amp; Forward'!H79&gt;'FX-rates &amp; Forward'!H78,1,0),IF('FX-rates &amp; Forward'!H79&lt;'FX-rates &amp; Forward'!H78,1,0))</f>
        <v>1</v>
      </c>
      <c r="P18" s="141">
        <f>IF(H18=0,IF('FX-rates &amp; Forward'!I79&gt;'FX-rates &amp; Forward'!I78,1,0),IF('FX-rates &amp; Forward'!I79&lt;'FX-rates &amp; Forward'!I78,1,0))</f>
        <v>0</v>
      </c>
      <c r="Q18" s="141">
        <f>IF(I18=0,IF('FX-rates &amp; Forward'!J79&gt;'FX-rates &amp; Forward'!J78,1,0),IF('FX-rates &amp; Forward'!J79&lt;'FX-rates &amp; Forward'!J78,1,0))</f>
        <v>1</v>
      </c>
      <c r="R18" s="14"/>
      <c r="S18" s="5"/>
      <c r="T18" s="5"/>
      <c r="U18" s="5"/>
      <c r="V18" s="5"/>
      <c r="W18" s="5"/>
      <c r="X18" s="167"/>
      <c r="Y18" s="167"/>
    </row>
    <row r="19" spans="2:25" x14ac:dyDescent="0.25">
      <c r="B19" s="3">
        <v>38077</v>
      </c>
      <c r="C19" s="149">
        <f>IF('Interest rate'!N78&lt;'Interest rate'!$M78,1,0)</f>
        <v>1</v>
      </c>
      <c r="D19" s="140">
        <f>IF('Interest rate'!O78&lt;'Interest rate'!$M78,1,0)</f>
        <v>0</v>
      </c>
      <c r="E19" s="140">
        <f>IF('Interest rate'!P78&lt;'Interest rate'!$M78,1,0)</f>
        <v>0</v>
      </c>
      <c r="F19" s="140">
        <f>IF('Interest rate'!Q78&lt;'Interest rate'!$M78,1,0)</f>
        <v>1</v>
      </c>
      <c r="G19" s="140">
        <f>IF('Interest rate'!R78&lt;'Interest rate'!$M78,1,0)</f>
        <v>1</v>
      </c>
      <c r="H19" s="140">
        <f>IF('Interest rate'!S78&lt;'Interest rate'!$M78,1,0)</f>
        <v>0</v>
      </c>
      <c r="I19" s="140">
        <f>IF('Interest rate'!T78&lt;'Interest rate'!$M78,1,0)</f>
        <v>0</v>
      </c>
      <c r="J19" s="5"/>
      <c r="K19" s="149">
        <f>IF(C19=0,IF('FX-rates &amp; Forward'!D80&gt;'FX-rates &amp; Forward'!D79,1,0),IF('FX-rates &amp; Forward'!D80&lt;'FX-rates &amp; Forward'!D79,1,0))</f>
        <v>1</v>
      </c>
      <c r="L19" s="140">
        <f>IF(D19=0,IF('FX-rates &amp; Forward'!E80&gt;'FX-rates &amp; Forward'!E79,1,0),IF('FX-rates &amp; Forward'!E80&lt;'FX-rates &amp; Forward'!E79,1,0))</f>
        <v>0</v>
      </c>
      <c r="M19" s="140">
        <f>IF(E19=0,IF('FX-rates &amp; Forward'!F80&gt;'FX-rates &amp; Forward'!F79,1,0),IF('FX-rates &amp; Forward'!F80&lt;'FX-rates &amp; Forward'!F79,1,0))</f>
        <v>0</v>
      </c>
      <c r="N19" s="140">
        <f>IF(F19=0,IF('FX-rates &amp; Forward'!G80&gt;'FX-rates &amp; Forward'!G79,1,0),IF('FX-rates &amp; Forward'!G80&lt;'FX-rates &amp; Forward'!G79,1,0))</f>
        <v>0</v>
      </c>
      <c r="O19" s="140">
        <f>IF(G19=0,IF('FX-rates &amp; Forward'!H80&gt;'FX-rates &amp; Forward'!H79,1,0),IF('FX-rates &amp; Forward'!H80&lt;'FX-rates &amp; Forward'!H79,1,0))</f>
        <v>1</v>
      </c>
      <c r="P19" s="140">
        <f>IF(H19=0,IF('FX-rates &amp; Forward'!I80&gt;'FX-rates &amp; Forward'!I79,1,0),IF('FX-rates &amp; Forward'!I80&lt;'FX-rates &amp; Forward'!I79,1,0))</f>
        <v>0</v>
      </c>
      <c r="Q19" s="140">
        <f>IF(I19=0,IF('FX-rates &amp; Forward'!J80&gt;'FX-rates &amp; Forward'!J79,1,0),IF('FX-rates &amp; Forward'!J80&lt;'FX-rates &amp; Forward'!J79,1,0))</f>
        <v>0</v>
      </c>
      <c r="R19" s="14"/>
      <c r="T19" s="5"/>
      <c r="U19" s="5"/>
      <c r="V19" s="5"/>
      <c r="W19" s="5"/>
      <c r="X19" s="167"/>
      <c r="Y19" s="167"/>
    </row>
    <row r="20" spans="2:25" x14ac:dyDescent="0.25">
      <c r="B20" s="6">
        <v>38107</v>
      </c>
      <c r="C20" s="150">
        <f>IF('Interest rate'!N79&lt;'Interest rate'!$M79,1,0)</f>
        <v>1</v>
      </c>
      <c r="D20" s="141">
        <f>IF('Interest rate'!O79&lt;'Interest rate'!$M79,1,0)</f>
        <v>0</v>
      </c>
      <c r="E20" s="141">
        <f>IF('Interest rate'!P79&lt;'Interest rate'!$M79,1,0)</f>
        <v>0</v>
      </c>
      <c r="F20" s="141">
        <f>IF('Interest rate'!Q79&lt;'Interest rate'!$M79,1,0)</f>
        <v>1</v>
      </c>
      <c r="G20" s="141">
        <f>IF('Interest rate'!R79&lt;'Interest rate'!$M79,1,0)</f>
        <v>1</v>
      </c>
      <c r="H20" s="141">
        <f>IF('Interest rate'!S79&lt;'Interest rate'!$M79,1,0)</f>
        <v>0</v>
      </c>
      <c r="I20" s="141">
        <f>IF('Interest rate'!T79&lt;'Interest rate'!$M79,1,0)</f>
        <v>0</v>
      </c>
      <c r="J20" s="5"/>
      <c r="K20" s="150">
        <f>IF(C20=0,IF('FX-rates &amp; Forward'!D81&gt;'FX-rates &amp; Forward'!D80,1,0),IF('FX-rates &amp; Forward'!D81&lt;'FX-rates &amp; Forward'!D80,1,0))</f>
        <v>0</v>
      </c>
      <c r="L20" s="141">
        <f>IF(D20=0,IF('FX-rates &amp; Forward'!E81&gt;'FX-rates &amp; Forward'!E80,1,0),IF('FX-rates &amp; Forward'!E81&lt;'FX-rates &amp; Forward'!E80,1,0))</f>
        <v>0</v>
      </c>
      <c r="M20" s="141">
        <f>IF(E20=0,IF('FX-rates &amp; Forward'!F81&gt;'FX-rates &amp; Forward'!F80,1,0),IF('FX-rates &amp; Forward'!F81&lt;'FX-rates &amp; Forward'!F80,1,0))</f>
        <v>0</v>
      </c>
      <c r="N20" s="141">
        <f>IF(F20=0,IF('FX-rates &amp; Forward'!G81&gt;'FX-rates &amp; Forward'!G80,1,0),IF('FX-rates &amp; Forward'!G81&lt;'FX-rates &amp; Forward'!G80,1,0))</f>
        <v>1</v>
      </c>
      <c r="O20" s="141">
        <f>IF(G20=0,IF('FX-rates &amp; Forward'!H81&gt;'FX-rates &amp; Forward'!H80,1,0),IF('FX-rates &amp; Forward'!H81&lt;'FX-rates &amp; Forward'!H80,1,0))</f>
        <v>1</v>
      </c>
      <c r="P20" s="141">
        <f>IF(H20=0,IF('FX-rates &amp; Forward'!I81&gt;'FX-rates &amp; Forward'!I80,1,0),IF('FX-rates &amp; Forward'!I81&lt;'FX-rates &amp; Forward'!I80,1,0))</f>
        <v>0</v>
      </c>
      <c r="Q20" s="141">
        <f>IF(I20=0,IF('FX-rates &amp; Forward'!J81&gt;'FX-rates &amp; Forward'!J80,1,0),IF('FX-rates &amp; Forward'!J81&lt;'FX-rates &amp; Forward'!J80,1,0))</f>
        <v>0</v>
      </c>
      <c r="R20" s="14"/>
      <c r="T20" s="5"/>
      <c r="U20" s="5"/>
      <c r="V20" s="5"/>
      <c r="W20" s="5"/>
      <c r="X20" s="167"/>
      <c r="Y20" s="167"/>
    </row>
    <row r="21" spans="2:25" x14ac:dyDescent="0.25">
      <c r="B21" s="3">
        <v>38138</v>
      </c>
      <c r="C21" s="149">
        <f>IF('Interest rate'!N80&lt;'Interest rate'!$M80,1,0)</f>
        <v>1</v>
      </c>
      <c r="D21" s="140">
        <f>IF('Interest rate'!O80&lt;'Interest rate'!$M80,1,0)</f>
        <v>0</v>
      </c>
      <c r="E21" s="140">
        <f>IF('Interest rate'!P80&lt;'Interest rate'!$M80,1,0)</f>
        <v>0</v>
      </c>
      <c r="F21" s="140">
        <f>IF('Interest rate'!Q80&lt;'Interest rate'!$M80,1,0)</f>
        <v>1</v>
      </c>
      <c r="G21" s="140">
        <f>IF('Interest rate'!R80&lt;'Interest rate'!$M80,1,0)</f>
        <v>1</v>
      </c>
      <c r="H21" s="140">
        <f>IF('Interest rate'!S80&lt;'Interest rate'!$M80,1,0)</f>
        <v>0</v>
      </c>
      <c r="I21" s="140">
        <f>IF('Interest rate'!T80&lt;'Interest rate'!$M80,1,0)</f>
        <v>0</v>
      </c>
      <c r="J21" s="5"/>
      <c r="K21" s="149">
        <f>IF(C21=0,IF('FX-rates &amp; Forward'!D82&gt;'FX-rates &amp; Forward'!D81,1,0),IF('FX-rates &amp; Forward'!D82&lt;'FX-rates &amp; Forward'!D81,1,0))</f>
        <v>1</v>
      </c>
      <c r="L21" s="140">
        <f>IF(D21=0,IF('FX-rates &amp; Forward'!E82&gt;'FX-rates &amp; Forward'!E81,1,0),IF('FX-rates &amp; Forward'!E82&lt;'FX-rates &amp; Forward'!E81,1,0))</f>
        <v>0</v>
      </c>
      <c r="M21" s="140">
        <f>IF(E21=0,IF('FX-rates &amp; Forward'!F82&gt;'FX-rates &amp; Forward'!F81,1,0),IF('FX-rates &amp; Forward'!F82&lt;'FX-rates &amp; Forward'!F81,1,0))</f>
        <v>1</v>
      </c>
      <c r="N21" s="140">
        <f>IF(F21=0,IF('FX-rates &amp; Forward'!G82&gt;'FX-rates &amp; Forward'!G81,1,0),IF('FX-rates &amp; Forward'!G82&lt;'FX-rates &amp; Forward'!G81,1,0))</f>
        <v>1</v>
      </c>
      <c r="O21" s="140">
        <f>IF(G21=0,IF('FX-rates &amp; Forward'!H82&gt;'FX-rates &amp; Forward'!H81,1,0),IF('FX-rates &amp; Forward'!H82&lt;'FX-rates &amp; Forward'!H81,1,0))</f>
        <v>0</v>
      </c>
      <c r="P21" s="140">
        <f>IF(H21=0,IF('FX-rates &amp; Forward'!I82&gt;'FX-rates &amp; Forward'!I81,1,0),IF('FX-rates &amp; Forward'!I82&lt;'FX-rates &amp; Forward'!I81,1,0))</f>
        <v>0</v>
      </c>
      <c r="Q21" s="140">
        <f>IF(I21=0,IF('FX-rates &amp; Forward'!J82&gt;'FX-rates &amp; Forward'!J81,1,0),IF('FX-rates &amp; Forward'!J82&lt;'FX-rates &amp; Forward'!J81,1,0))</f>
        <v>0</v>
      </c>
      <c r="R21" s="14"/>
      <c r="S21" s="5"/>
      <c r="T21" s="5"/>
      <c r="U21" s="5"/>
      <c r="V21" s="5"/>
      <c r="W21" s="5"/>
    </row>
    <row r="22" spans="2:25" x14ac:dyDescent="0.25">
      <c r="B22" s="6">
        <v>38168</v>
      </c>
      <c r="C22" s="150">
        <f>IF('Interest rate'!N81&lt;'Interest rate'!$M81,1,0)</f>
        <v>1</v>
      </c>
      <c r="D22" s="141">
        <f>IF('Interest rate'!O81&lt;'Interest rate'!$M81,1,0)</f>
        <v>0</v>
      </c>
      <c r="E22" s="141">
        <f>IF('Interest rate'!P81&lt;'Interest rate'!$M81,1,0)</f>
        <v>0</v>
      </c>
      <c r="F22" s="141">
        <f>IF('Interest rate'!Q81&lt;'Interest rate'!$M81,1,0)</f>
        <v>1</v>
      </c>
      <c r="G22" s="141">
        <f>IF('Interest rate'!R81&lt;'Interest rate'!$M81,1,0)</f>
        <v>1</v>
      </c>
      <c r="H22" s="141">
        <f>IF('Interest rate'!S81&lt;'Interest rate'!$M81,1,0)</f>
        <v>0</v>
      </c>
      <c r="I22" s="141">
        <f>IF('Interest rate'!T81&lt;'Interest rate'!$M81,1,0)</f>
        <v>0</v>
      </c>
      <c r="J22" s="5"/>
      <c r="K22" s="150">
        <f>IF(C22=0,IF('FX-rates &amp; Forward'!D83&gt;'FX-rates &amp; Forward'!D82,1,0),IF('FX-rates &amp; Forward'!D83&lt;'FX-rates &amp; Forward'!D82,1,0))</f>
        <v>0</v>
      </c>
      <c r="L22" s="141">
        <f>IF(D22=0,IF('FX-rates &amp; Forward'!E83&gt;'FX-rates &amp; Forward'!E82,1,0),IF('FX-rates &amp; Forward'!E83&lt;'FX-rates &amp; Forward'!E82,1,0))</f>
        <v>1</v>
      </c>
      <c r="M22" s="141">
        <f>IF(E22=0,IF('FX-rates &amp; Forward'!F83&gt;'FX-rates &amp; Forward'!F82,1,0),IF('FX-rates &amp; Forward'!F83&lt;'FX-rates &amp; Forward'!F82,1,0))</f>
        <v>1</v>
      </c>
      <c r="N22" s="141">
        <f>IF(F22=0,IF('FX-rates &amp; Forward'!G83&gt;'FX-rates &amp; Forward'!G82,1,0),IF('FX-rates &amp; Forward'!G83&lt;'FX-rates &amp; Forward'!G82,1,0))</f>
        <v>0</v>
      </c>
      <c r="O22" s="141">
        <f>IF(G22=0,IF('FX-rates &amp; Forward'!H83&gt;'FX-rates &amp; Forward'!H82,1,0),IF('FX-rates &amp; Forward'!H83&lt;'FX-rates &amp; Forward'!H82,1,0))</f>
        <v>0</v>
      </c>
      <c r="P22" s="141">
        <f>IF(H22=0,IF('FX-rates &amp; Forward'!I83&gt;'FX-rates &amp; Forward'!I82,1,0),IF('FX-rates &amp; Forward'!I83&lt;'FX-rates &amp; Forward'!I82,1,0))</f>
        <v>1</v>
      </c>
      <c r="Q22" s="141">
        <f>IF(I22=0,IF('FX-rates &amp; Forward'!J83&gt;'FX-rates &amp; Forward'!J82,1,0),IF('FX-rates &amp; Forward'!J83&lt;'FX-rates &amp; Forward'!J82,1,0))</f>
        <v>1</v>
      </c>
      <c r="R22" s="14"/>
      <c r="S22" s="5"/>
      <c r="T22" s="5"/>
      <c r="U22" s="5"/>
      <c r="V22" s="5"/>
      <c r="W22" s="5"/>
    </row>
    <row r="23" spans="2:25" x14ac:dyDescent="0.25">
      <c r="B23" s="3">
        <v>38198</v>
      </c>
      <c r="C23" s="149">
        <f>IF('Interest rate'!N82&lt;'Interest rate'!$M82,1,0)</f>
        <v>1</v>
      </c>
      <c r="D23" s="140">
        <f>IF('Interest rate'!O82&lt;'Interest rate'!$M82,1,0)</f>
        <v>0</v>
      </c>
      <c r="E23" s="140">
        <f>IF('Interest rate'!P82&lt;'Interest rate'!$M82,1,0)</f>
        <v>0</v>
      </c>
      <c r="F23" s="140">
        <f>IF('Interest rate'!Q82&lt;'Interest rate'!$M82,1,0)</f>
        <v>1</v>
      </c>
      <c r="G23" s="140">
        <f>IF('Interest rate'!R82&lt;'Interest rate'!$M82,1,0)</f>
        <v>1</v>
      </c>
      <c r="H23" s="140">
        <f>IF('Interest rate'!S82&lt;'Interest rate'!$M82,1,0)</f>
        <v>0</v>
      </c>
      <c r="I23" s="140">
        <f>IF('Interest rate'!T82&lt;'Interest rate'!$M82,1,0)</f>
        <v>0</v>
      </c>
      <c r="J23" s="5"/>
      <c r="K23" s="149">
        <f>IF(C23=0,IF('FX-rates &amp; Forward'!D84&gt;'FX-rates &amp; Forward'!D83,1,0),IF('FX-rates &amp; Forward'!D84&lt;'FX-rates &amp; Forward'!D83,1,0))</f>
        <v>0</v>
      </c>
      <c r="L23" s="140">
        <f>IF(D23=0,IF('FX-rates &amp; Forward'!E84&gt;'FX-rates &amp; Forward'!E83,1,0),IF('FX-rates &amp; Forward'!E84&lt;'FX-rates &amp; Forward'!E83,1,0))</f>
        <v>0</v>
      </c>
      <c r="M23" s="140">
        <f>IF(E23=0,IF('FX-rates &amp; Forward'!F84&gt;'FX-rates &amp; Forward'!F83,1,0),IF('FX-rates &amp; Forward'!F84&lt;'FX-rates &amp; Forward'!F83,1,0))</f>
        <v>1</v>
      </c>
      <c r="N23" s="140">
        <f>IF(F23=0,IF('FX-rates &amp; Forward'!G84&gt;'FX-rates &amp; Forward'!G83,1,0),IF('FX-rates &amp; Forward'!G84&lt;'FX-rates &amp; Forward'!G83,1,0))</f>
        <v>1</v>
      </c>
      <c r="O23" s="140">
        <f>IF(G23=0,IF('FX-rates &amp; Forward'!H84&gt;'FX-rates &amp; Forward'!H83,1,0),IF('FX-rates &amp; Forward'!H84&lt;'FX-rates &amp; Forward'!H83,1,0))</f>
        <v>1</v>
      </c>
      <c r="P23" s="140">
        <f>IF(H23=0,IF('FX-rates &amp; Forward'!I84&gt;'FX-rates &amp; Forward'!I83,1,0),IF('FX-rates &amp; Forward'!I84&lt;'FX-rates &amp; Forward'!I83,1,0))</f>
        <v>1</v>
      </c>
      <c r="Q23" s="140">
        <f>IF(I23=0,IF('FX-rates &amp; Forward'!J84&gt;'FX-rates &amp; Forward'!J83,1,0),IF('FX-rates &amp; Forward'!J84&lt;'FX-rates &amp; Forward'!J83,1,0))</f>
        <v>1</v>
      </c>
      <c r="R23" s="14"/>
      <c r="S23" s="5"/>
      <c r="T23" s="5"/>
      <c r="U23" s="5"/>
      <c r="V23" s="5"/>
      <c r="W23" s="5"/>
    </row>
    <row r="24" spans="2:25" x14ac:dyDescent="0.25">
      <c r="B24" s="6">
        <v>38230</v>
      </c>
      <c r="C24" s="150">
        <f>IF('Interest rate'!N83&lt;'Interest rate'!$M83,1,0)</f>
        <v>1</v>
      </c>
      <c r="D24" s="141">
        <f>IF('Interest rate'!O83&lt;'Interest rate'!$M83,1,0)</f>
        <v>0</v>
      </c>
      <c r="E24" s="141">
        <f>IF('Interest rate'!P83&lt;'Interest rate'!$M83,1,0)</f>
        <v>0</v>
      </c>
      <c r="F24" s="141">
        <f>IF('Interest rate'!Q83&lt;'Interest rate'!$M83,1,0)</f>
        <v>1</v>
      </c>
      <c r="G24" s="141">
        <f>IF('Interest rate'!R83&lt;'Interest rate'!$M83,1,0)</f>
        <v>1</v>
      </c>
      <c r="H24" s="141">
        <f>IF('Interest rate'!S83&lt;'Interest rate'!$M83,1,0)</f>
        <v>0</v>
      </c>
      <c r="I24" s="141">
        <f>IF('Interest rate'!T83&lt;'Interest rate'!$M83,1,0)</f>
        <v>0</v>
      </c>
      <c r="J24" s="5"/>
      <c r="K24" s="150">
        <f>IF(C24=0,IF('FX-rates &amp; Forward'!D85&gt;'FX-rates &amp; Forward'!D84,1,0),IF('FX-rates &amp; Forward'!D85&lt;'FX-rates &amp; Forward'!D84,1,0))</f>
        <v>1</v>
      </c>
      <c r="L24" s="141">
        <f>IF(D24=0,IF('FX-rates &amp; Forward'!E85&gt;'FX-rates &amp; Forward'!E84,1,0),IF('FX-rates &amp; Forward'!E85&lt;'FX-rates &amp; Forward'!E84,1,0))</f>
        <v>0</v>
      </c>
      <c r="M24" s="141">
        <f>IF(E24=0,IF('FX-rates &amp; Forward'!F85&gt;'FX-rates &amp; Forward'!F84,1,0),IF('FX-rates &amp; Forward'!F85&lt;'FX-rates &amp; Forward'!F84,1,0))</f>
        <v>0</v>
      </c>
      <c r="N24" s="141">
        <f>IF(F24=0,IF('FX-rates &amp; Forward'!G85&gt;'FX-rates &amp; Forward'!G84,1,0),IF('FX-rates &amp; Forward'!G85&lt;'FX-rates &amp; Forward'!G84,1,0))</f>
        <v>1</v>
      </c>
      <c r="O24" s="141">
        <f>IF(G24=0,IF('FX-rates &amp; Forward'!H85&gt;'FX-rates &amp; Forward'!H84,1,0),IF('FX-rates &amp; Forward'!H85&lt;'FX-rates &amp; Forward'!H84,1,0))</f>
        <v>1</v>
      </c>
      <c r="P24" s="141">
        <f>IF(H24=0,IF('FX-rates &amp; Forward'!I85&gt;'FX-rates &amp; Forward'!I84,1,0),IF('FX-rates &amp; Forward'!I85&lt;'FX-rates &amp; Forward'!I84,1,0))</f>
        <v>0</v>
      </c>
      <c r="Q24" s="141">
        <f>IF(I24=0,IF('FX-rates &amp; Forward'!J85&gt;'FX-rates &amp; Forward'!J84,1,0),IF('FX-rates &amp; Forward'!J85&lt;'FX-rates &amp; Forward'!J84,1,0))</f>
        <v>0</v>
      </c>
      <c r="R24" s="14"/>
      <c r="S24" s="5"/>
      <c r="T24" s="5"/>
      <c r="U24" s="5"/>
      <c r="V24" s="5"/>
      <c r="W24" s="5"/>
    </row>
    <row r="25" spans="2:25" x14ac:dyDescent="0.25">
      <c r="B25" s="3">
        <v>38260</v>
      </c>
      <c r="C25" s="149">
        <f>IF('Interest rate'!N84&lt;'Interest rate'!$M84,1,0)</f>
        <v>1</v>
      </c>
      <c r="D25" s="140">
        <f>IF('Interest rate'!O84&lt;'Interest rate'!$M84,1,0)</f>
        <v>0</v>
      </c>
      <c r="E25" s="140">
        <f>IF('Interest rate'!P84&lt;'Interest rate'!$M84,1,0)</f>
        <v>0</v>
      </c>
      <c r="F25" s="140">
        <f>IF('Interest rate'!Q84&lt;'Interest rate'!$M84,1,0)</f>
        <v>1</v>
      </c>
      <c r="G25" s="140">
        <f>IF('Interest rate'!R84&lt;'Interest rate'!$M84,1,0)</f>
        <v>1</v>
      </c>
      <c r="H25" s="140">
        <f>IF('Interest rate'!S84&lt;'Interest rate'!$M84,1,0)</f>
        <v>0</v>
      </c>
      <c r="I25" s="140">
        <f>IF('Interest rate'!T84&lt;'Interest rate'!$M84,1,0)</f>
        <v>0</v>
      </c>
      <c r="J25" s="5"/>
      <c r="K25" s="149">
        <f>IF(C25=0,IF('FX-rates &amp; Forward'!D86&gt;'FX-rates &amp; Forward'!D85,1,0),IF('FX-rates &amp; Forward'!D86&lt;'FX-rates &amp; Forward'!D85,1,0))</f>
        <v>1</v>
      </c>
      <c r="L25" s="140">
        <f>IF(D25=0,IF('FX-rates &amp; Forward'!E86&gt;'FX-rates &amp; Forward'!E85,1,0),IF('FX-rates &amp; Forward'!E86&lt;'FX-rates &amp; Forward'!E85,1,0))</f>
        <v>0</v>
      </c>
      <c r="M25" s="140">
        <f>IF(E25=0,IF('FX-rates &amp; Forward'!F86&gt;'FX-rates &amp; Forward'!F85,1,0),IF('FX-rates &amp; Forward'!F86&lt;'FX-rates &amp; Forward'!F85,1,0))</f>
        <v>0</v>
      </c>
      <c r="N25" s="140">
        <f>IF(F25=0,IF('FX-rates &amp; Forward'!G86&gt;'FX-rates &amp; Forward'!G85,1,0),IF('FX-rates &amp; Forward'!G86&lt;'FX-rates &amp; Forward'!G85,1,0))</f>
        <v>1</v>
      </c>
      <c r="O25" s="140">
        <f>IF(G25=0,IF('FX-rates &amp; Forward'!H86&gt;'FX-rates &amp; Forward'!H85,1,0),IF('FX-rates &amp; Forward'!H86&lt;'FX-rates &amp; Forward'!H85,1,0))</f>
        <v>1</v>
      </c>
      <c r="P25" s="140">
        <f>IF(H25=0,IF('FX-rates &amp; Forward'!I86&gt;'FX-rates &amp; Forward'!I85,1,0),IF('FX-rates &amp; Forward'!I86&lt;'FX-rates &amp; Forward'!I85,1,0))</f>
        <v>1</v>
      </c>
      <c r="Q25" s="140">
        <f>IF(I25=0,IF('FX-rates &amp; Forward'!J86&gt;'FX-rates &amp; Forward'!J85,1,0),IF('FX-rates &amp; Forward'!J86&lt;'FX-rates &amp; Forward'!J85,1,0))</f>
        <v>1</v>
      </c>
      <c r="R25" s="14"/>
      <c r="S25" s="5"/>
      <c r="T25" s="5"/>
      <c r="U25" s="5"/>
      <c r="V25" s="5"/>
      <c r="W25" s="5"/>
    </row>
    <row r="26" spans="2:25" x14ac:dyDescent="0.25">
      <c r="B26" s="6">
        <v>38289</v>
      </c>
      <c r="C26" s="150">
        <f>IF('Interest rate'!N85&lt;'Interest rate'!$M85,1,0)</f>
        <v>1</v>
      </c>
      <c r="D26" s="141">
        <f>IF('Interest rate'!O85&lt;'Interest rate'!$M85,1,0)</f>
        <v>0</v>
      </c>
      <c r="E26" s="141">
        <f>IF('Interest rate'!P85&lt;'Interest rate'!$M85,1,0)</f>
        <v>0</v>
      </c>
      <c r="F26" s="141">
        <f>IF('Interest rate'!Q85&lt;'Interest rate'!$M85,1,0)</f>
        <v>1</v>
      </c>
      <c r="G26" s="141">
        <f>IF('Interest rate'!R85&lt;'Interest rate'!$M85,1,0)</f>
        <v>1</v>
      </c>
      <c r="H26" s="141">
        <f>IF('Interest rate'!S85&lt;'Interest rate'!$M85,1,0)</f>
        <v>0</v>
      </c>
      <c r="I26" s="141">
        <f>IF('Interest rate'!T85&lt;'Interest rate'!$M85,1,0)</f>
        <v>0</v>
      </c>
      <c r="J26" s="5"/>
      <c r="K26" s="150">
        <f>IF(C26=0,IF('FX-rates &amp; Forward'!D87&gt;'FX-rates &amp; Forward'!D86,1,0),IF('FX-rates &amp; Forward'!D87&lt;'FX-rates &amp; Forward'!D86,1,0))</f>
        <v>1</v>
      </c>
      <c r="L26" s="141">
        <f>IF(D26=0,IF('FX-rates &amp; Forward'!E87&gt;'FX-rates &amp; Forward'!E86,1,0),IF('FX-rates &amp; Forward'!E87&lt;'FX-rates &amp; Forward'!E86,1,0))</f>
        <v>0</v>
      </c>
      <c r="M26" s="141">
        <f>IF(E26=0,IF('FX-rates &amp; Forward'!F87&gt;'FX-rates &amp; Forward'!F86,1,0),IF('FX-rates &amp; Forward'!F87&lt;'FX-rates &amp; Forward'!F86,1,0))</f>
        <v>0</v>
      </c>
      <c r="N26" s="141">
        <f>IF(F26=0,IF('FX-rates &amp; Forward'!G87&gt;'FX-rates &amp; Forward'!G86,1,0),IF('FX-rates &amp; Forward'!G87&lt;'FX-rates &amp; Forward'!G86,1,0))</f>
        <v>1</v>
      </c>
      <c r="O26" s="141">
        <f>IF(G26=0,IF('FX-rates &amp; Forward'!H87&gt;'FX-rates &amp; Forward'!H86,1,0),IF('FX-rates &amp; Forward'!H87&lt;'FX-rates &amp; Forward'!H86,1,0))</f>
        <v>1</v>
      </c>
      <c r="P26" s="141">
        <f>IF(H26=0,IF('FX-rates &amp; Forward'!I87&gt;'FX-rates &amp; Forward'!I86,1,0),IF('FX-rates &amp; Forward'!I87&lt;'FX-rates &amp; Forward'!I86,1,0))</f>
        <v>0</v>
      </c>
      <c r="Q26" s="141">
        <f>IF(I26=0,IF('FX-rates &amp; Forward'!J87&gt;'FX-rates &amp; Forward'!J86,1,0),IF('FX-rates &amp; Forward'!J87&lt;'FX-rates &amp; Forward'!J86,1,0))</f>
        <v>0</v>
      </c>
      <c r="R26" s="14"/>
      <c r="S26" s="5"/>
      <c r="T26" s="5"/>
      <c r="U26" s="5"/>
      <c r="V26" s="5"/>
      <c r="W26" s="5"/>
    </row>
    <row r="27" spans="2:25" x14ac:dyDescent="0.25">
      <c r="B27" s="3">
        <v>38321</v>
      </c>
      <c r="C27" s="149">
        <f>IF('Interest rate'!N86&lt;'Interest rate'!$M86,1,0)</f>
        <v>0</v>
      </c>
      <c r="D27" s="140">
        <f>IF('Interest rate'!O86&lt;'Interest rate'!$M86,1,0)</f>
        <v>0</v>
      </c>
      <c r="E27" s="140">
        <f>IF('Interest rate'!P86&lt;'Interest rate'!$M86,1,0)</f>
        <v>0</v>
      </c>
      <c r="F27" s="140">
        <f>IF('Interest rate'!Q86&lt;'Interest rate'!$M86,1,0)</f>
        <v>1</v>
      </c>
      <c r="G27" s="140">
        <f>IF('Interest rate'!R86&lt;'Interest rate'!$M86,1,0)</f>
        <v>1</v>
      </c>
      <c r="H27" s="140">
        <f>IF('Interest rate'!S86&lt;'Interest rate'!$M86,1,0)</f>
        <v>0</v>
      </c>
      <c r="I27" s="140">
        <f>IF('Interest rate'!T86&lt;'Interest rate'!$M86,1,0)</f>
        <v>0</v>
      </c>
      <c r="J27" s="5"/>
      <c r="K27" s="149">
        <f>IF(C27=0,IF('FX-rates &amp; Forward'!D88&gt;'FX-rates &amp; Forward'!D87,1,0),IF('FX-rates &amp; Forward'!D88&lt;'FX-rates &amp; Forward'!D87,1,0))</f>
        <v>0</v>
      </c>
      <c r="L27" s="140">
        <f>IF(D27=0,IF('FX-rates &amp; Forward'!E88&gt;'FX-rates &amp; Forward'!E87,1,0),IF('FX-rates &amp; Forward'!E88&lt;'FX-rates &amp; Forward'!E87,1,0))</f>
        <v>1</v>
      </c>
      <c r="M27" s="140">
        <f>IF(E27=0,IF('FX-rates &amp; Forward'!F88&gt;'FX-rates &amp; Forward'!F87,1,0),IF('FX-rates &amp; Forward'!F88&lt;'FX-rates &amp; Forward'!F87,1,0))</f>
        <v>1</v>
      </c>
      <c r="N27" s="140">
        <f>IF(F27=0,IF('FX-rates &amp; Forward'!G88&gt;'FX-rates &amp; Forward'!G87,1,0),IF('FX-rates &amp; Forward'!G88&lt;'FX-rates &amp; Forward'!G87,1,0))</f>
        <v>1</v>
      </c>
      <c r="O27" s="140">
        <f>IF(G27=0,IF('FX-rates &amp; Forward'!H88&gt;'FX-rates &amp; Forward'!H87,1,0),IF('FX-rates &amp; Forward'!H88&lt;'FX-rates &amp; Forward'!H87,1,0))</f>
        <v>0</v>
      </c>
      <c r="P27" s="140">
        <f>IF(H27=0,IF('FX-rates &amp; Forward'!I88&gt;'FX-rates &amp; Forward'!I87,1,0),IF('FX-rates &amp; Forward'!I88&lt;'FX-rates &amp; Forward'!I87,1,0))</f>
        <v>0</v>
      </c>
      <c r="Q27" s="140">
        <f>IF(I27=0,IF('FX-rates &amp; Forward'!J88&gt;'FX-rates &amp; Forward'!J87,1,0),IF('FX-rates &amp; Forward'!J88&lt;'FX-rates &amp; Forward'!J87,1,0))</f>
        <v>0</v>
      </c>
      <c r="R27" s="14"/>
      <c r="S27" s="5"/>
      <c r="T27" s="5"/>
      <c r="U27" s="5"/>
      <c r="V27" s="5"/>
      <c r="W27" s="5"/>
    </row>
    <row r="28" spans="2:25" x14ac:dyDescent="0.25">
      <c r="B28" s="9">
        <v>38352</v>
      </c>
      <c r="C28" s="151">
        <f>IF('Interest rate'!N87&lt;'Interest rate'!$M87,1,0)</f>
        <v>0</v>
      </c>
      <c r="D28" s="142">
        <f>IF('Interest rate'!O87&lt;'Interest rate'!$M87,1,0)</f>
        <v>0</v>
      </c>
      <c r="E28" s="142">
        <f>IF('Interest rate'!P87&lt;'Interest rate'!$M87,1,0)</f>
        <v>0</v>
      </c>
      <c r="F28" s="142">
        <f>IF('Interest rate'!Q87&lt;'Interest rate'!$M87,1,0)</f>
        <v>1</v>
      </c>
      <c r="G28" s="142">
        <f>IF('Interest rate'!R87&lt;'Interest rate'!$M87,1,0)</f>
        <v>1</v>
      </c>
      <c r="H28" s="142">
        <f>IF('Interest rate'!S87&lt;'Interest rate'!$M87,1,0)</f>
        <v>0</v>
      </c>
      <c r="I28" s="142">
        <f>IF('Interest rate'!T87&lt;'Interest rate'!$M87,1,0)</f>
        <v>0</v>
      </c>
      <c r="J28" s="5"/>
      <c r="K28" s="151">
        <f>IF(C28=0,IF('FX-rates &amp; Forward'!D89&gt;'FX-rates &amp; Forward'!D88,1,0),IF('FX-rates &amp; Forward'!D89&lt;'FX-rates &amp; Forward'!D88,1,0))</f>
        <v>0</v>
      </c>
      <c r="L28" s="142">
        <f>IF(D28=0,IF('FX-rates &amp; Forward'!E89&gt;'FX-rates &amp; Forward'!E88,1,0),IF('FX-rates &amp; Forward'!E89&lt;'FX-rates &amp; Forward'!E88,1,0))</f>
        <v>1</v>
      </c>
      <c r="M28" s="142">
        <f>IF(E28=0,IF('FX-rates &amp; Forward'!F89&gt;'FX-rates &amp; Forward'!F88,1,0),IF('FX-rates &amp; Forward'!F89&lt;'FX-rates &amp; Forward'!F88,1,0))</f>
        <v>0</v>
      </c>
      <c r="N28" s="142">
        <f>IF(F28=0,IF('FX-rates &amp; Forward'!G89&gt;'FX-rates &amp; Forward'!G88,1,0),IF('FX-rates &amp; Forward'!G89&lt;'FX-rates &amp; Forward'!G88,1,0))</f>
        <v>1</v>
      </c>
      <c r="O28" s="142">
        <f>IF(G28=0,IF('FX-rates &amp; Forward'!H89&gt;'FX-rates &amp; Forward'!H88,1,0),IF('FX-rates &amp; Forward'!H89&lt;'FX-rates &amp; Forward'!H88,1,0))</f>
        <v>1</v>
      </c>
      <c r="P28" s="142">
        <f>IF(H28=0,IF('FX-rates &amp; Forward'!I89&gt;'FX-rates &amp; Forward'!I88,1,0),IF('FX-rates &amp; Forward'!I89&lt;'FX-rates &amp; Forward'!I88,1,0))</f>
        <v>0</v>
      </c>
      <c r="Q28" s="142">
        <f>IF(I28=0,IF('FX-rates &amp; Forward'!J89&gt;'FX-rates &amp; Forward'!J88,1,0),IF('FX-rates &amp; Forward'!J89&lt;'FX-rates &amp; Forward'!J88,1,0))</f>
        <v>0</v>
      </c>
      <c r="R28" s="14"/>
      <c r="S28" s="5"/>
      <c r="T28" s="5"/>
      <c r="U28" s="5"/>
      <c r="V28" s="5"/>
      <c r="W28" s="5"/>
    </row>
    <row r="29" spans="2:25" x14ac:dyDescent="0.25">
      <c r="B29" s="3">
        <v>38383</v>
      </c>
      <c r="C29" s="149">
        <f>IF('Interest rate'!N88&lt;'Interest rate'!$M88,1,0)</f>
        <v>0</v>
      </c>
      <c r="D29" s="140">
        <f>IF('Interest rate'!O88&lt;'Interest rate'!$M88,1,0)</f>
        <v>0</v>
      </c>
      <c r="E29" s="140">
        <f>IF('Interest rate'!P88&lt;'Interest rate'!$M88,1,0)</f>
        <v>0</v>
      </c>
      <c r="F29" s="140">
        <f>IF('Interest rate'!Q88&lt;'Interest rate'!$M88,1,0)</f>
        <v>1</v>
      </c>
      <c r="G29" s="140">
        <f>IF('Interest rate'!R88&lt;'Interest rate'!$M88,1,0)</f>
        <v>1</v>
      </c>
      <c r="H29" s="140">
        <f>IF('Interest rate'!S88&lt;'Interest rate'!$M88,1,0)</f>
        <v>0</v>
      </c>
      <c r="I29" s="140">
        <f>IF('Interest rate'!T88&lt;'Interest rate'!$M88,1,0)</f>
        <v>0</v>
      </c>
      <c r="J29" s="5"/>
      <c r="K29" s="149">
        <f>IF(C29=0,IF('FX-rates &amp; Forward'!D90&gt;'FX-rates &amp; Forward'!D89,1,0),IF('FX-rates &amp; Forward'!D90&lt;'FX-rates &amp; Forward'!D89,1,0))</f>
        <v>1</v>
      </c>
      <c r="L29" s="140">
        <f>IF(D29=0,IF('FX-rates &amp; Forward'!E90&gt;'FX-rates &amp; Forward'!E89,1,0),IF('FX-rates &amp; Forward'!E90&lt;'FX-rates &amp; Forward'!E89,1,0))</f>
        <v>1</v>
      </c>
      <c r="M29" s="140">
        <f>IF(E29=0,IF('FX-rates &amp; Forward'!F90&gt;'FX-rates &amp; Forward'!F89,1,0),IF('FX-rates &amp; Forward'!F90&lt;'FX-rates &amp; Forward'!F89,1,0))</f>
        <v>1</v>
      </c>
      <c r="N29" s="140">
        <f>IF(F29=0,IF('FX-rates &amp; Forward'!G90&gt;'FX-rates &amp; Forward'!G89,1,0),IF('FX-rates &amp; Forward'!G90&lt;'FX-rates &amp; Forward'!G89,1,0))</f>
        <v>0</v>
      </c>
      <c r="O29" s="140">
        <f>IF(G29=0,IF('FX-rates &amp; Forward'!H90&gt;'FX-rates &amp; Forward'!H89,1,0),IF('FX-rates &amp; Forward'!H90&lt;'FX-rates &amp; Forward'!H89,1,0))</f>
        <v>0</v>
      </c>
      <c r="P29" s="140">
        <f>IF(H29=0,IF('FX-rates &amp; Forward'!I90&gt;'FX-rates &amp; Forward'!I89,1,0),IF('FX-rates &amp; Forward'!I90&lt;'FX-rates &amp; Forward'!I89,1,0))</f>
        <v>1</v>
      </c>
      <c r="Q29" s="140">
        <f>IF(I29=0,IF('FX-rates &amp; Forward'!J90&gt;'FX-rates &amp; Forward'!J89,1,0),IF('FX-rates &amp; Forward'!J90&lt;'FX-rates &amp; Forward'!J89,1,0))</f>
        <v>1</v>
      </c>
      <c r="R29" s="14"/>
      <c r="S29" s="5"/>
      <c r="T29" s="5"/>
      <c r="U29" s="5"/>
      <c r="V29" s="5"/>
      <c r="W29" s="5"/>
    </row>
    <row r="30" spans="2:25" x14ac:dyDescent="0.25">
      <c r="B30" s="6">
        <v>38411</v>
      </c>
      <c r="C30" s="150">
        <f>IF('Interest rate'!N89&lt;'Interest rate'!$M89,1,0)</f>
        <v>0</v>
      </c>
      <c r="D30" s="141">
        <f>IF('Interest rate'!O89&lt;'Interest rate'!$M89,1,0)</f>
        <v>0</v>
      </c>
      <c r="E30" s="141">
        <f>IF('Interest rate'!P89&lt;'Interest rate'!$M89,1,0)</f>
        <v>0</v>
      </c>
      <c r="F30" s="141">
        <f>IF('Interest rate'!Q89&lt;'Interest rate'!$M89,1,0)</f>
        <v>1</v>
      </c>
      <c r="G30" s="141">
        <f>IF('Interest rate'!R89&lt;'Interest rate'!$M89,1,0)</f>
        <v>1</v>
      </c>
      <c r="H30" s="141">
        <f>IF('Interest rate'!S89&lt;'Interest rate'!$M89,1,0)</f>
        <v>0</v>
      </c>
      <c r="I30" s="141">
        <f>IF('Interest rate'!T89&lt;'Interest rate'!$M89,1,0)</f>
        <v>0</v>
      </c>
      <c r="J30" s="5"/>
      <c r="K30" s="150">
        <f>IF(C30=0,IF('FX-rates &amp; Forward'!D91&gt;'FX-rates &amp; Forward'!D90,1,0),IF('FX-rates &amp; Forward'!D91&lt;'FX-rates &amp; Forward'!D90,1,0))</f>
        <v>0</v>
      </c>
      <c r="L30" s="141">
        <f>IF(D30=0,IF('FX-rates &amp; Forward'!E91&gt;'FX-rates &amp; Forward'!E90,1,0),IF('FX-rates &amp; Forward'!E91&lt;'FX-rates &amp; Forward'!E90,1,0))</f>
        <v>0</v>
      </c>
      <c r="M30" s="141">
        <f>IF(E30=0,IF('FX-rates &amp; Forward'!F91&gt;'FX-rates &amp; Forward'!F90,1,0),IF('FX-rates &amp; Forward'!F91&lt;'FX-rates &amp; Forward'!F90,1,0))</f>
        <v>0</v>
      </c>
      <c r="N30" s="141">
        <f>IF(F30=0,IF('FX-rates &amp; Forward'!G91&gt;'FX-rates &amp; Forward'!G90,1,0),IF('FX-rates &amp; Forward'!G91&lt;'FX-rates &amp; Forward'!G90,1,0))</f>
        <v>1</v>
      </c>
      <c r="O30" s="141">
        <f>IF(G30=0,IF('FX-rates &amp; Forward'!H91&gt;'FX-rates &amp; Forward'!H90,1,0),IF('FX-rates &amp; Forward'!H91&lt;'FX-rates &amp; Forward'!H90,1,0))</f>
        <v>1</v>
      </c>
      <c r="P30" s="141">
        <f>IF(H30=0,IF('FX-rates &amp; Forward'!I91&gt;'FX-rates &amp; Forward'!I90,1,0),IF('FX-rates &amp; Forward'!I91&lt;'FX-rates &amp; Forward'!I90,1,0))</f>
        <v>0</v>
      </c>
      <c r="Q30" s="141">
        <f>IF(I30=0,IF('FX-rates &amp; Forward'!J91&gt;'FX-rates &amp; Forward'!J90,1,0),IF('FX-rates &amp; Forward'!J91&lt;'FX-rates &amp; Forward'!J90,1,0))</f>
        <v>0</v>
      </c>
      <c r="R30" s="14"/>
      <c r="S30" s="5"/>
      <c r="T30" s="5"/>
      <c r="U30" s="5"/>
      <c r="V30" s="5"/>
      <c r="W30" s="5"/>
    </row>
    <row r="31" spans="2:25" x14ac:dyDescent="0.25">
      <c r="B31" s="3">
        <v>38442</v>
      </c>
      <c r="C31" s="149">
        <f>IF('Interest rate'!N90&lt;'Interest rate'!$M90,1,0)</f>
        <v>0</v>
      </c>
      <c r="D31" s="140">
        <f>IF('Interest rate'!O90&lt;'Interest rate'!$M90,1,0)</f>
        <v>0</v>
      </c>
      <c r="E31" s="140">
        <f>IF('Interest rate'!P90&lt;'Interest rate'!$M90,1,0)</f>
        <v>0</v>
      </c>
      <c r="F31" s="140">
        <f>IF('Interest rate'!Q90&lt;'Interest rate'!$M90,1,0)</f>
        <v>1</v>
      </c>
      <c r="G31" s="140">
        <f>IF('Interest rate'!R90&lt;'Interest rate'!$M90,1,0)</f>
        <v>1</v>
      </c>
      <c r="H31" s="140">
        <f>IF('Interest rate'!S90&lt;'Interest rate'!$M90,1,0)</f>
        <v>0</v>
      </c>
      <c r="I31" s="140">
        <f>IF('Interest rate'!T90&lt;'Interest rate'!$M90,1,0)</f>
        <v>0</v>
      </c>
      <c r="J31" s="5"/>
      <c r="K31" s="149">
        <f>IF(C31=0,IF('FX-rates &amp; Forward'!D92&gt;'FX-rates &amp; Forward'!D91,1,0),IF('FX-rates &amp; Forward'!D92&lt;'FX-rates &amp; Forward'!D91,1,0))</f>
        <v>1</v>
      </c>
      <c r="L31" s="140">
        <f>IF(D31=0,IF('FX-rates &amp; Forward'!E92&gt;'FX-rates &amp; Forward'!E91,1,0),IF('FX-rates &amp; Forward'!E92&lt;'FX-rates &amp; Forward'!E91,1,0))</f>
        <v>0</v>
      </c>
      <c r="M31" s="140">
        <f>IF(E31=0,IF('FX-rates &amp; Forward'!F92&gt;'FX-rates &amp; Forward'!F91,1,0),IF('FX-rates &amp; Forward'!F92&lt;'FX-rates &amp; Forward'!F91,1,0))</f>
        <v>1</v>
      </c>
      <c r="N31" s="140">
        <f>IF(F31=0,IF('FX-rates &amp; Forward'!G92&gt;'FX-rates &amp; Forward'!G91,1,0),IF('FX-rates &amp; Forward'!G92&lt;'FX-rates &amp; Forward'!G91,1,0))</f>
        <v>1</v>
      </c>
      <c r="O31" s="140">
        <f>IF(G31=0,IF('FX-rates &amp; Forward'!H92&gt;'FX-rates &amp; Forward'!H91,1,0),IF('FX-rates &amp; Forward'!H92&lt;'FX-rates &amp; Forward'!H91,1,0))</f>
        <v>1</v>
      </c>
      <c r="P31" s="140">
        <f>IF(H31=0,IF('FX-rates &amp; Forward'!I92&gt;'FX-rates &amp; Forward'!I91,1,0),IF('FX-rates &amp; Forward'!I92&lt;'FX-rates &amp; Forward'!I91,1,0))</f>
        <v>1</v>
      </c>
      <c r="Q31" s="140">
        <f>IF(I31=0,IF('FX-rates &amp; Forward'!J92&gt;'FX-rates &amp; Forward'!J91,1,0),IF('FX-rates &amp; Forward'!J92&lt;'FX-rates &amp; Forward'!J91,1,0))</f>
        <v>0</v>
      </c>
      <c r="R31" s="14"/>
      <c r="S31" s="5"/>
      <c r="T31" s="5"/>
      <c r="U31" s="5"/>
      <c r="V31" s="5"/>
      <c r="W31" s="5"/>
    </row>
    <row r="32" spans="2:25" x14ac:dyDescent="0.25">
      <c r="B32" s="6">
        <v>38471</v>
      </c>
      <c r="C32" s="150">
        <f>IF('Interest rate'!N91&lt;'Interest rate'!$M91,1,0)</f>
        <v>0</v>
      </c>
      <c r="D32" s="141">
        <f>IF('Interest rate'!O91&lt;'Interest rate'!$M91,1,0)</f>
        <v>0</v>
      </c>
      <c r="E32" s="141">
        <f>IF('Interest rate'!P91&lt;'Interest rate'!$M91,1,0)</f>
        <v>0</v>
      </c>
      <c r="F32" s="141">
        <f>IF('Interest rate'!Q91&lt;'Interest rate'!$M91,1,0)</f>
        <v>1</v>
      </c>
      <c r="G32" s="141">
        <f>IF('Interest rate'!R91&lt;'Interest rate'!$M91,1,0)</f>
        <v>1</v>
      </c>
      <c r="H32" s="141">
        <f>IF('Interest rate'!S91&lt;'Interest rate'!$M91,1,0)</f>
        <v>0</v>
      </c>
      <c r="I32" s="141">
        <f>IF('Interest rate'!T91&lt;'Interest rate'!$M91,1,0)</f>
        <v>0</v>
      </c>
      <c r="J32" s="5"/>
      <c r="K32" s="150">
        <f>IF(C32=0,IF('FX-rates &amp; Forward'!D93&gt;'FX-rates &amp; Forward'!D92,1,0),IF('FX-rates &amp; Forward'!D93&lt;'FX-rates &amp; Forward'!D92,1,0))</f>
        <v>0</v>
      </c>
      <c r="L32" s="141">
        <f>IF(D32=0,IF('FX-rates &amp; Forward'!E93&gt;'FX-rates &amp; Forward'!E92,1,0),IF('FX-rates &amp; Forward'!E93&lt;'FX-rates &amp; Forward'!E92,1,0))</f>
        <v>0</v>
      </c>
      <c r="M32" s="141">
        <f>IF(E32=0,IF('FX-rates &amp; Forward'!F93&gt;'FX-rates &amp; Forward'!F92,1,0),IF('FX-rates &amp; Forward'!F93&lt;'FX-rates &amp; Forward'!F92,1,0))</f>
        <v>1</v>
      </c>
      <c r="N32" s="141">
        <f>IF(F32=0,IF('FX-rates &amp; Forward'!G93&gt;'FX-rates &amp; Forward'!G92,1,0),IF('FX-rates &amp; Forward'!G93&lt;'FX-rates &amp; Forward'!G92,1,0))</f>
        <v>0</v>
      </c>
      <c r="O32" s="141">
        <f>IF(G32=0,IF('FX-rates &amp; Forward'!H93&gt;'FX-rates &amp; Forward'!H92,1,0),IF('FX-rates &amp; Forward'!H93&lt;'FX-rates &amp; Forward'!H92,1,0))</f>
        <v>1</v>
      </c>
      <c r="P32" s="141">
        <f>IF(H32=0,IF('FX-rates &amp; Forward'!I93&gt;'FX-rates &amp; Forward'!I92,1,0),IF('FX-rates &amp; Forward'!I93&lt;'FX-rates &amp; Forward'!I92,1,0))</f>
        <v>0</v>
      </c>
      <c r="Q32" s="141">
        <f>IF(I32=0,IF('FX-rates &amp; Forward'!J93&gt;'FX-rates &amp; Forward'!J92,1,0),IF('FX-rates &amp; Forward'!J93&lt;'FX-rates &amp; Forward'!J92,1,0))</f>
        <v>1</v>
      </c>
      <c r="R32" s="14"/>
      <c r="S32" s="5"/>
      <c r="T32" s="5"/>
      <c r="U32" s="5"/>
      <c r="V32" s="5"/>
      <c r="W32" s="5"/>
    </row>
    <row r="33" spans="2:23" x14ac:dyDescent="0.25">
      <c r="B33" s="3">
        <v>38503</v>
      </c>
      <c r="C33" s="149">
        <f>IF('Interest rate'!N92&lt;'Interest rate'!$M92,1,0)</f>
        <v>0</v>
      </c>
      <c r="D33" s="140">
        <f>IF('Interest rate'!O92&lt;'Interest rate'!$M92,1,0)</f>
        <v>0</v>
      </c>
      <c r="E33" s="140">
        <f>IF('Interest rate'!P92&lt;'Interest rate'!$M92,1,0)</f>
        <v>0</v>
      </c>
      <c r="F33" s="140">
        <f>IF('Interest rate'!Q92&lt;'Interest rate'!$M92,1,0)</f>
        <v>1</v>
      </c>
      <c r="G33" s="140">
        <f>IF('Interest rate'!R92&lt;'Interest rate'!$M92,1,0)</f>
        <v>1</v>
      </c>
      <c r="H33" s="140">
        <f>IF('Interest rate'!S92&lt;'Interest rate'!$M92,1,0)</f>
        <v>0</v>
      </c>
      <c r="I33" s="140">
        <f>IF('Interest rate'!T92&lt;'Interest rate'!$M92,1,0)</f>
        <v>0</v>
      </c>
      <c r="J33" s="5"/>
      <c r="K33" s="149">
        <f>IF(C33=0,IF('FX-rates &amp; Forward'!D94&gt;'FX-rates &amp; Forward'!D93,1,0),IF('FX-rates &amp; Forward'!D94&lt;'FX-rates &amp; Forward'!D93,1,0))</f>
        <v>1</v>
      </c>
      <c r="L33" s="140">
        <f>IF(D33=0,IF('FX-rates &amp; Forward'!E94&gt;'FX-rates &amp; Forward'!E93,1,0),IF('FX-rates &amp; Forward'!E94&lt;'FX-rates &amp; Forward'!E93,1,0))</f>
        <v>0</v>
      </c>
      <c r="M33" s="140">
        <f>IF(E33=0,IF('FX-rates &amp; Forward'!F94&gt;'FX-rates &amp; Forward'!F93,1,0),IF('FX-rates &amp; Forward'!F94&lt;'FX-rates &amp; Forward'!F93,1,0))</f>
        <v>0</v>
      </c>
      <c r="N33" s="140">
        <f>IF(F33=0,IF('FX-rates &amp; Forward'!G94&gt;'FX-rates &amp; Forward'!G93,1,0),IF('FX-rates &amp; Forward'!G94&lt;'FX-rates &amp; Forward'!G93,1,0))</f>
        <v>1</v>
      </c>
      <c r="O33" s="140">
        <f>IF(G33=0,IF('FX-rates &amp; Forward'!H94&gt;'FX-rates &amp; Forward'!H93,1,0),IF('FX-rates &amp; Forward'!H94&lt;'FX-rates &amp; Forward'!H93,1,0))</f>
        <v>1</v>
      </c>
      <c r="P33" s="140">
        <f>IF(H33=0,IF('FX-rates &amp; Forward'!I94&gt;'FX-rates &amp; Forward'!I93,1,0),IF('FX-rates &amp; Forward'!I94&lt;'FX-rates &amp; Forward'!I93,1,0))</f>
        <v>1</v>
      </c>
      <c r="Q33" s="140">
        <f>IF(I33=0,IF('FX-rates &amp; Forward'!J94&gt;'FX-rates &amp; Forward'!J93,1,0),IF('FX-rates &amp; Forward'!J94&lt;'FX-rates &amp; Forward'!J93,1,0))</f>
        <v>0</v>
      </c>
      <c r="R33" s="14"/>
      <c r="S33" s="5"/>
      <c r="T33" s="5"/>
      <c r="U33" s="5"/>
      <c r="V33" s="5"/>
      <c r="W33" s="5"/>
    </row>
    <row r="34" spans="2:23" x14ac:dyDescent="0.25">
      <c r="B34" s="6">
        <v>38533</v>
      </c>
      <c r="C34" s="150">
        <f>IF('Interest rate'!N93&lt;'Interest rate'!$M93,1,0)</f>
        <v>0</v>
      </c>
      <c r="D34" s="141">
        <f>IF('Interest rate'!O93&lt;'Interest rate'!$M93,1,0)</f>
        <v>0</v>
      </c>
      <c r="E34" s="141">
        <f>IF('Interest rate'!P93&lt;'Interest rate'!$M93,1,0)</f>
        <v>0</v>
      </c>
      <c r="F34" s="141">
        <f>IF('Interest rate'!Q93&lt;'Interest rate'!$M93,1,0)</f>
        <v>1</v>
      </c>
      <c r="G34" s="141">
        <f>IF('Interest rate'!R93&lt;'Interest rate'!$M93,1,0)</f>
        <v>1</v>
      </c>
      <c r="H34" s="141">
        <f>IF('Interest rate'!S93&lt;'Interest rate'!$M93,1,0)</f>
        <v>0</v>
      </c>
      <c r="I34" s="141">
        <f>IF('Interest rate'!T93&lt;'Interest rate'!$M93,1,0)</f>
        <v>0</v>
      </c>
      <c r="J34" s="5"/>
      <c r="K34" s="150">
        <f>IF(C34=0,IF('FX-rates &amp; Forward'!D95&gt;'FX-rates &amp; Forward'!D94,1,0),IF('FX-rates &amp; Forward'!D95&lt;'FX-rates &amp; Forward'!D94,1,0))</f>
        <v>1</v>
      </c>
      <c r="L34" s="141">
        <f>IF(D34=0,IF('FX-rates &amp; Forward'!E95&gt;'FX-rates &amp; Forward'!E94,1,0),IF('FX-rates &amp; Forward'!E95&lt;'FX-rates &amp; Forward'!E94,1,0))</f>
        <v>0</v>
      </c>
      <c r="M34" s="141">
        <f>IF(E34=0,IF('FX-rates &amp; Forward'!F95&gt;'FX-rates &amp; Forward'!F94,1,0),IF('FX-rates &amp; Forward'!F95&lt;'FX-rates &amp; Forward'!F94,1,0))</f>
        <v>0</v>
      </c>
      <c r="N34" s="141">
        <f>IF(F34=0,IF('FX-rates &amp; Forward'!G95&gt;'FX-rates &amp; Forward'!G94,1,0),IF('FX-rates &amp; Forward'!G95&lt;'FX-rates &amp; Forward'!G94,1,0))</f>
        <v>1</v>
      </c>
      <c r="O34" s="141">
        <f>IF(G34=0,IF('FX-rates &amp; Forward'!H95&gt;'FX-rates &amp; Forward'!H94,1,0),IF('FX-rates &amp; Forward'!H95&lt;'FX-rates &amp; Forward'!H94,1,0))</f>
        <v>1</v>
      </c>
      <c r="P34" s="141">
        <f>IF(H34=0,IF('FX-rates &amp; Forward'!I95&gt;'FX-rates &amp; Forward'!I94,1,0),IF('FX-rates &amp; Forward'!I95&lt;'FX-rates &amp; Forward'!I94,1,0))</f>
        <v>1</v>
      </c>
      <c r="Q34" s="141">
        <f>IF(I34=0,IF('FX-rates &amp; Forward'!J95&gt;'FX-rates &amp; Forward'!J94,1,0),IF('FX-rates &amp; Forward'!J95&lt;'FX-rates &amp; Forward'!J94,1,0))</f>
        <v>1</v>
      </c>
      <c r="R34" s="14"/>
      <c r="S34" s="5"/>
      <c r="T34" s="5"/>
      <c r="U34" s="5"/>
      <c r="V34" s="5"/>
      <c r="W34" s="5"/>
    </row>
    <row r="35" spans="2:23" x14ac:dyDescent="0.25">
      <c r="B35" s="3">
        <v>38562</v>
      </c>
      <c r="C35" s="149">
        <f>IF('Interest rate'!N94&lt;'Interest rate'!$M94,1,0)</f>
        <v>0</v>
      </c>
      <c r="D35" s="140">
        <f>IF('Interest rate'!O94&lt;'Interest rate'!$M94,1,0)</f>
        <v>1</v>
      </c>
      <c r="E35" s="140">
        <f>IF('Interest rate'!P94&lt;'Interest rate'!$M94,1,0)</f>
        <v>0</v>
      </c>
      <c r="F35" s="140">
        <f>IF('Interest rate'!Q94&lt;'Interest rate'!$M94,1,0)</f>
        <v>1</v>
      </c>
      <c r="G35" s="140">
        <f>IF('Interest rate'!R94&lt;'Interest rate'!$M94,1,0)</f>
        <v>1</v>
      </c>
      <c r="H35" s="140">
        <f>IF('Interest rate'!S94&lt;'Interest rate'!$M94,1,0)</f>
        <v>0</v>
      </c>
      <c r="I35" s="140">
        <f>IF('Interest rate'!T94&lt;'Interest rate'!$M94,1,0)</f>
        <v>0</v>
      </c>
      <c r="J35" s="5"/>
      <c r="K35" s="149">
        <f>IF(C35=0,IF('FX-rates &amp; Forward'!D96&gt;'FX-rates &amp; Forward'!D95,1,0),IF('FX-rates &amp; Forward'!D96&lt;'FX-rates &amp; Forward'!D95,1,0))</f>
        <v>0</v>
      </c>
      <c r="L35" s="140">
        <f>IF(D35=0,IF('FX-rates &amp; Forward'!E96&gt;'FX-rates &amp; Forward'!E95,1,0),IF('FX-rates &amp; Forward'!E96&lt;'FX-rates &amp; Forward'!E95,1,0))</f>
        <v>1</v>
      </c>
      <c r="M35" s="140">
        <f>IF(E35=0,IF('FX-rates &amp; Forward'!F96&gt;'FX-rates &amp; Forward'!F95,1,0),IF('FX-rates &amp; Forward'!F96&lt;'FX-rates &amp; Forward'!F95,1,0))</f>
        <v>0</v>
      </c>
      <c r="N35" s="140">
        <f>IF(F35=0,IF('FX-rates &amp; Forward'!G96&gt;'FX-rates &amp; Forward'!G95,1,0),IF('FX-rates &amp; Forward'!G96&lt;'FX-rates &amp; Forward'!G95,1,0))</f>
        <v>1</v>
      </c>
      <c r="O35" s="140">
        <f>IF(G35=0,IF('FX-rates &amp; Forward'!H96&gt;'FX-rates &amp; Forward'!H95,1,0),IF('FX-rates &amp; Forward'!H96&lt;'FX-rates &amp; Forward'!H95,1,0))</f>
        <v>1</v>
      </c>
      <c r="P35" s="140">
        <f>IF(H35=0,IF('FX-rates &amp; Forward'!I96&gt;'FX-rates &amp; Forward'!I95,1,0),IF('FX-rates &amp; Forward'!I96&lt;'FX-rates &amp; Forward'!I95,1,0))</f>
        <v>0</v>
      </c>
      <c r="Q35" s="140">
        <f>IF(I35=0,IF('FX-rates &amp; Forward'!J96&gt;'FX-rates &amp; Forward'!J95,1,0),IF('FX-rates &amp; Forward'!J96&lt;'FX-rates &amp; Forward'!J95,1,0))</f>
        <v>0</v>
      </c>
      <c r="R35" s="14"/>
      <c r="S35" s="5"/>
      <c r="T35" s="5"/>
      <c r="U35" s="5"/>
      <c r="V35" s="5"/>
      <c r="W35" s="5"/>
    </row>
    <row r="36" spans="2:23" x14ac:dyDescent="0.25">
      <c r="B36" s="6">
        <v>38595</v>
      </c>
      <c r="C36" s="150">
        <f>IF('Interest rate'!N95&lt;'Interest rate'!$M95,1,0)</f>
        <v>0</v>
      </c>
      <c r="D36" s="141">
        <f>IF('Interest rate'!O95&lt;'Interest rate'!$M95,1,0)</f>
        <v>1</v>
      </c>
      <c r="E36" s="141">
        <f>IF('Interest rate'!P95&lt;'Interest rate'!$M95,1,0)</f>
        <v>0</v>
      </c>
      <c r="F36" s="141">
        <f>IF('Interest rate'!Q95&lt;'Interest rate'!$M95,1,0)</f>
        <v>1</v>
      </c>
      <c r="G36" s="141">
        <f>IF('Interest rate'!R95&lt;'Interest rate'!$M95,1,0)</f>
        <v>1</v>
      </c>
      <c r="H36" s="141">
        <f>IF('Interest rate'!S95&lt;'Interest rate'!$M95,1,0)</f>
        <v>0</v>
      </c>
      <c r="I36" s="141">
        <f>IF('Interest rate'!T95&lt;'Interest rate'!$M95,1,0)</f>
        <v>0</v>
      </c>
      <c r="J36" s="5"/>
      <c r="K36" s="150">
        <f>IF(C36=0,IF('FX-rates &amp; Forward'!D97&gt;'FX-rates &amp; Forward'!D96,1,0),IF('FX-rates &amp; Forward'!D97&lt;'FX-rates &amp; Forward'!D96,1,0))</f>
        <v>0</v>
      </c>
      <c r="L36" s="141">
        <f>IF(D36=0,IF('FX-rates &amp; Forward'!E97&gt;'FX-rates &amp; Forward'!E96,1,0),IF('FX-rates &amp; Forward'!E97&lt;'FX-rates &amp; Forward'!E96,1,0))</f>
        <v>1</v>
      </c>
      <c r="M36" s="141">
        <f>IF(E36=0,IF('FX-rates &amp; Forward'!F97&gt;'FX-rates &amp; Forward'!F96,1,0),IF('FX-rates &amp; Forward'!F97&lt;'FX-rates &amp; Forward'!F96,1,0))</f>
        <v>1</v>
      </c>
      <c r="N36" s="141">
        <f>IF(F36=0,IF('FX-rates &amp; Forward'!G97&gt;'FX-rates &amp; Forward'!G96,1,0),IF('FX-rates &amp; Forward'!G97&lt;'FX-rates &amp; Forward'!G96,1,0))</f>
        <v>1</v>
      </c>
      <c r="O36" s="141">
        <f>IF(G36=0,IF('FX-rates &amp; Forward'!H97&gt;'FX-rates &amp; Forward'!H96,1,0),IF('FX-rates &amp; Forward'!H97&lt;'FX-rates &amp; Forward'!H96,1,0))</f>
        <v>0</v>
      </c>
      <c r="P36" s="141">
        <f>IF(H36=0,IF('FX-rates &amp; Forward'!I97&gt;'FX-rates &amp; Forward'!I96,1,0),IF('FX-rates &amp; Forward'!I97&lt;'FX-rates &amp; Forward'!I96,1,0))</f>
        <v>1</v>
      </c>
      <c r="Q36" s="141">
        <f>IF(I36=0,IF('FX-rates &amp; Forward'!J97&gt;'FX-rates &amp; Forward'!J96,1,0),IF('FX-rates &amp; Forward'!J97&lt;'FX-rates &amp; Forward'!J96,1,0))</f>
        <v>0</v>
      </c>
      <c r="R36" s="14"/>
      <c r="S36" s="5"/>
      <c r="T36" s="5"/>
      <c r="U36" s="5"/>
      <c r="V36" s="5"/>
      <c r="W36" s="5"/>
    </row>
    <row r="37" spans="2:23" x14ac:dyDescent="0.25">
      <c r="B37" s="3">
        <v>38625</v>
      </c>
      <c r="C37" s="149">
        <f>IF('Interest rate'!N96&lt;'Interest rate'!$M96,1,0)</f>
        <v>0</v>
      </c>
      <c r="D37" s="140">
        <f>IF('Interest rate'!O96&lt;'Interest rate'!$M96,1,0)</f>
        <v>1</v>
      </c>
      <c r="E37" s="140">
        <f>IF('Interest rate'!P96&lt;'Interest rate'!$M96,1,0)</f>
        <v>0</v>
      </c>
      <c r="F37" s="140">
        <f>IF('Interest rate'!Q96&lt;'Interest rate'!$M96,1,0)</f>
        <v>1</v>
      </c>
      <c r="G37" s="140">
        <f>IF('Interest rate'!R96&lt;'Interest rate'!$M96,1,0)</f>
        <v>1</v>
      </c>
      <c r="H37" s="140">
        <f>IF('Interest rate'!S96&lt;'Interest rate'!$M96,1,0)</f>
        <v>0</v>
      </c>
      <c r="I37" s="140">
        <f>IF('Interest rate'!T96&lt;'Interest rate'!$M96,1,0)</f>
        <v>0</v>
      </c>
      <c r="J37" s="5"/>
      <c r="K37" s="149">
        <f>IF(C37=0,IF('FX-rates &amp; Forward'!D98&gt;'FX-rates &amp; Forward'!D97,1,0),IF('FX-rates &amp; Forward'!D98&lt;'FX-rates &amp; Forward'!D97,1,0))</f>
        <v>1</v>
      </c>
      <c r="L37" s="140">
        <f>IF(D37=0,IF('FX-rates &amp; Forward'!E98&gt;'FX-rates &amp; Forward'!E97,1,0),IF('FX-rates &amp; Forward'!E98&lt;'FX-rates &amp; Forward'!E97,1,0))</f>
        <v>0</v>
      </c>
      <c r="M37" s="140">
        <f>IF(E37=0,IF('FX-rates &amp; Forward'!F98&gt;'FX-rates &amp; Forward'!F97,1,0),IF('FX-rates &amp; Forward'!F98&lt;'FX-rates &amp; Forward'!F97,1,0))</f>
        <v>1</v>
      </c>
      <c r="N37" s="140">
        <f>IF(F37=0,IF('FX-rates &amp; Forward'!G98&gt;'FX-rates &amp; Forward'!G97,1,0),IF('FX-rates &amp; Forward'!G98&lt;'FX-rates &amp; Forward'!G97,1,0))</f>
        <v>0</v>
      </c>
      <c r="O37" s="140">
        <f>IF(G37=0,IF('FX-rates &amp; Forward'!H98&gt;'FX-rates &amp; Forward'!H97,1,0),IF('FX-rates &amp; Forward'!H98&lt;'FX-rates &amp; Forward'!H97,1,0))</f>
        <v>1</v>
      </c>
      <c r="P37" s="140">
        <f>IF(H37=0,IF('FX-rates &amp; Forward'!I98&gt;'FX-rates &amp; Forward'!I97,1,0),IF('FX-rates &amp; Forward'!I98&lt;'FX-rates &amp; Forward'!I97,1,0))</f>
        <v>1</v>
      </c>
      <c r="Q37" s="140">
        <f>IF(I37=0,IF('FX-rates &amp; Forward'!J98&gt;'FX-rates &amp; Forward'!J97,1,0),IF('FX-rates &amp; Forward'!J98&lt;'FX-rates &amp; Forward'!J97,1,0))</f>
        <v>1</v>
      </c>
      <c r="R37" s="14"/>
      <c r="S37" s="5"/>
      <c r="T37" s="5"/>
      <c r="U37" s="5"/>
      <c r="V37" s="5"/>
      <c r="W37" s="5"/>
    </row>
    <row r="38" spans="2:23" x14ac:dyDescent="0.25">
      <c r="B38" s="6">
        <v>38656</v>
      </c>
      <c r="C38" s="150">
        <f>IF('Interest rate'!N97&lt;'Interest rate'!$M97,1,0)</f>
        <v>0</v>
      </c>
      <c r="D38" s="141">
        <f>IF('Interest rate'!O97&lt;'Interest rate'!$M97,1,0)</f>
        <v>1</v>
      </c>
      <c r="E38" s="141">
        <f>IF('Interest rate'!P97&lt;'Interest rate'!$M97,1,0)</f>
        <v>0</v>
      </c>
      <c r="F38" s="141">
        <f>IF('Interest rate'!Q97&lt;'Interest rate'!$M97,1,0)</f>
        <v>1</v>
      </c>
      <c r="G38" s="141">
        <f>IF('Interest rate'!R97&lt;'Interest rate'!$M97,1,0)</f>
        <v>1</v>
      </c>
      <c r="H38" s="141">
        <f>IF('Interest rate'!S97&lt;'Interest rate'!$M97,1,0)</f>
        <v>0</v>
      </c>
      <c r="I38" s="141">
        <f>IF('Interest rate'!T97&lt;'Interest rate'!$M97,1,0)</f>
        <v>0</v>
      </c>
      <c r="J38" s="5"/>
      <c r="K38" s="150">
        <f>IF(C38=0,IF('FX-rates &amp; Forward'!D99&gt;'FX-rates &amp; Forward'!D98,1,0),IF('FX-rates &amp; Forward'!D99&lt;'FX-rates &amp; Forward'!D98,1,0))</f>
        <v>0</v>
      </c>
      <c r="L38" s="141">
        <f>IF(D38=0,IF('FX-rates &amp; Forward'!E99&gt;'FX-rates &amp; Forward'!E98,1,0),IF('FX-rates &amp; Forward'!E99&lt;'FX-rates &amp; Forward'!E98,1,0))</f>
        <v>1</v>
      </c>
      <c r="M38" s="141">
        <f>IF(E38=0,IF('FX-rates &amp; Forward'!F99&gt;'FX-rates &amp; Forward'!F98,1,0),IF('FX-rates &amp; Forward'!F99&lt;'FX-rates &amp; Forward'!F98,1,0))</f>
        <v>0</v>
      </c>
      <c r="N38" s="141">
        <f>IF(F38=0,IF('FX-rates &amp; Forward'!G99&gt;'FX-rates &amp; Forward'!G98,1,0),IF('FX-rates &amp; Forward'!G99&lt;'FX-rates &amp; Forward'!G98,1,0))</f>
        <v>1</v>
      </c>
      <c r="O38" s="141">
        <f>IF(G38=0,IF('FX-rates &amp; Forward'!H99&gt;'FX-rates &amp; Forward'!H98,1,0),IF('FX-rates &amp; Forward'!H99&lt;'FX-rates &amp; Forward'!H98,1,0))</f>
        <v>1</v>
      </c>
      <c r="P38" s="141">
        <f>IF(H38=0,IF('FX-rates &amp; Forward'!I99&gt;'FX-rates &amp; Forward'!I98,1,0),IF('FX-rates &amp; Forward'!I99&lt;'FX-rates &amp; Forward'!I98,1,0))</f>
        <v>0</v>
      </c>
      <c r="Q38" s="141">
        <f>IF(I38=0,IF('FX-rates &amp; Forward'!J99&gt;'FX-rates &amp; Forward'!J98,1,0),IF('FX-rates &amp; Forward'!J99&lt;'FX-rates &amp; Forward'!J98,1,0))</f>
        <v>0</v>
      </c>
      <c r="R38" s="14"/>
      <c r="S38" s="5"/>
      <c r="T38" s="5"/>
      <c r="U38" s="5"/>
      <c r="V38" s="5"/>
      <c r="W38" s="5"/>
    </row>
    <row r="39" spans="2:23" x14ac:dyDescent="0.25">
      <c r="B39" s="3">
        <v>38686</v>
      </c>
      <c r="C39" s="149">
        <f>IF('Interest rate'!N98&lt;'Interest rate'!$M98,1,0)</f>
        <v>0</v>
      </c>
      <c r="D39" s="140">
        <f>IF('Interest rate'!O98&lt;'Interest rate'!$M98,1,0)</f>
        <v>1</v>
      </c>
      <c r="E39" s="140">
        <f>IF('Interest rate'!P98&lt;'Interest rate'!$M98,1,0)</f>
        <v>0</v>
      </c>
      <c r="F39" s="140">
        <f>IF('Interest rate'!Q98&lt;'Interest rate'!$M98,1,0)</f>
        <v>1</v>
      </c>
      <c r="G39" s="140">
        <f>IF('Interest rate'!R98&lt;'Interest rate'!$M98,1,0)</f>
        <v>1</v>
      </c>
      <c r="H39" s="140">
        <f>IF('Interest rate'!S98&lt;'Interest rate'!$M98,1,0)</f>
        <v>0</v>
      </c>
      <c r="I39" s="140">
        <f>IF('Interest rate'!T98&lt;'Interest rate'!$M98,1,0)</f>
        <v>0</v>
      </c>
      <c r="J39" s="5"/>
      <c r="K39" s="149">
        <f>IF(C39=0,IF('FX-rates &amp; Forward'!D100&gt;'FX-rates &amp; Forward'!D99,1,0),IF('FX-rates &amp; Forward'!D100&lt;'FX-rates &amp; Forward'!D99,1,0))</f>
        <v>1</v>
      </c>
      <c r="L39" s="140">
        <f>IF(D39=0,IF('FX-rates &amp; Forward'!E100&gt;'FX-rates &amp; Forward'!E99,1,0),IF('FX-rates &amp; Forward'!E100&lt;'FX-rates &amp; Forward'!E99,1,0))</f>
        <v>0</v>
      </c>
      <c r="M39" s="140">
        <f>IF(E39=0,IF('FX-rates &amp; Forward'!F100&gt;'FX-rates &amp; Forward'!F99,1,0),IF('FX-rates &amp; Forward'!F100&lt;'FX-rates &amp; Forward'!F99,1,0))</f>
        <v>1</v>
      </c>
      <c r="N39" s="140">
        <f>IF(F39=0,IF('FX-rates &amp; Forward'!G100&gt;'FX-rates &amp; Forward'!G99,1,0),IF('FX-rates &amp; Forward'!G100&lt;'FX-rates &amp; Forward'!G99,1,0))</f>
        <v>0</v>
      </c>
      <c r="O39" s="140">
        <f>IF(G39=0,IF('FX-rates &amp; Forward'!H100&gt;'FX-rates &amp; Forward'!H99,1,0),IF('FX-rates &amp; Forward'!H100&lt;'FX-rates &amp; Forward'!H99,1,0))</f>
        <v>0</v>
      </c>
      <c r="P39" s="140">
        <f>IF(H39=0,IF('FX-rates &amp; Forward'!I100&gt;'FX-rates &amp; Forward'!I99,1,0),IF('FX-rates &amp; Forward'!I100&lt;'FX-rates &amp; Forward'!I99,1,0))</f>
        <v>1</v>
      </c>
      <c r="Q39" s="140">
        <f>IF(I39=0,IF('FX-rates &amp; Forward'!J100&gt;'FX-rates &amp; Forward'!J99,1,0),IF('FX-rates &amp; Forward'!J100&lt;'FX-rates &amp; Forward'!J99,1,0))</f>
        <v>1</v>
      </c>
      <c r="R39" s="14"/>
      <c r="S39" s="5"/>
      <c r="T39" s="5"/>
      <c r="U39" s="5"/>
      <c r="V39" s="5"/>
      <c r="W39" s="5"/>
    </row>
    <row r="40" spans="2:23" x14ac:dyDescent="0.25">
      <c r="B40" s="9">
        <v>38716</v>
      </c>
      <c r="C40" s="151">
        <f>IF('Interest rate'!N99&lt;'Interest rate'!$M99,1,0)</f>
        <v>0</v>
      </c>
      <c r="D40" s="142">
        <f>IF('Interest rate'!O99&lt;'Interest rate'!$M99,1,0)</f>
        <v>1</v>
      </c>
      <c r="E40" s="142">
        <f>IF('Interest rate'!P99&lt;'Interest rate'!$M99,1,0)</f>
        <v>0</v>
      </c>
      <c r="F40" s="142">
        <f>IF('Interest rate'!Q99&lt;'Interest rate'!$M99,1,0)</f>
        <v>1</v>
      </c>
      <c r="G40" s="142">
        <f>IF('Interest rate'!R99&lt;'Interest rate'!$M99,1,0)</f>
        <v>1</v>
      </c>
      <c r="H40" s="142">
        <f>IF('Interest rate'!S99&lt;'Interest rate'!$M99,1,0)</f>
        <v>0</v>
      </c>
      <c r="I40" s="142">
        <f>IF('Interest rate'!T99&lt;'Interest rate'!$M99,1,0)</f>
        <v>0</v>
      </c>
      <c r="J40" s="5"/>
      <c r="K40" s="151">
        <f>IF(C40=0,IF('FX-rates &amp; Forward'!D101&gt;'FX-rates &amp; Forward'!D100,1,0),IF('FX-rates &amp; Forward'!D101&lt;'FX-rates &amp; Forward'!D100,1,0))</f>
        <v>1</v>
      </c>
      <c r="L40" s="142">
        <f>IF(D40=0,IF('FX-rates &amp; Forward'!E101&gt;'FX-rates &amp; Forward'!E100,1,0),IF('FX-rates &amp; Forward'!E101&lt;'FX-rates &amp; Forward'!E100,1,0))</f>
        <v>0</v>
      </c>
      <c r="M40" s="142">
        <f>IF(E40=0,IF('FX-rates &amp; Forward'!F101&gt;'FX-rates &amp; Forward'!F100,1,0),IF('FX-rates &amp; Forward'!F101&lt;'FX-rates &amp; Forward'!F100,1,0))</f>
        <v>0</v>
      </c>
      <c r="N40" s="142">
        <f>IF(F40=0,IF('FX-rates &amp; Forward'!G101&gt;'FX-rates &amp; Forward'!G100,1,0),IF('FX-rates &amp; Forward'!G101&lt;'FX-rates &amp; Forward'!G100,1,0))</f>
        <v>0</v>
      </c>
      <c r="O40" s="142">
        <f>IF(G40=0,IF('FX-rates &amp; Forward'!H101&gt;'FX-rates &amp; Forward'!H100,1,0),IF('FX-rates &amp; Forward'!H101&lt;'FX-rates &amp; Forward'!H100,1,0))</f>
        <v>0</v>
      </c>
      <c r="P40" s="142">
        <f>IF(H40=0,IF('FX-rates &amp; Forward'!I101&gt;'FX-rates &amp; Forward'!I100,1,0),IF('FX-rates &amp; Forward'!I101&lt;'FX-rates &amp; Forward'!I100,1,0))</f>
        <v>1</v>
      </c>
      <c r="Q40" s="142">
        <f>IF(I40=0,IF('FX-rates &amp; Forward'!J101&gt;'FX-rates &amp; Forward'!J100,1,0),IF('FX-rates &amp; Forward'!J101&lt;'FX-rates &amp; Forward'!J100,1,0))</f>
        <v>0</v>
      </c>
      <c r="R40" s="14"/>
      <c r="S40" s="5"/>
      <c r="T40" s="5"/>
      <c r="U40" s="5"/>
      <c r="V40" s="5"/>
      <c r="W40" s="5"/>
    </row>
    <row r="41" spans="2:23" x14ac:dyDescent="0.25">
      <c r="B41" s="3">
        <v>38748</v>
      </c>
      <c r="C41" s="149">
        <f>IF('Interest rate'!N100&lt;'Interest rate'!$M100,1,0)</f>
        <v>0</v>
      </c>
      <c r="D41" s="140">
        <f>IF('Interest rate'!O100&lt;'Interest rate'!$M100,1,0)</f>
        <v>1</v>
      </c>
      <c r="E41" s="140">
        <f>IF('Interest rate'!P100&lt;'Interest rate'!$M100,1,0)</f>
        <v>0</v>
      </c>
      <c r="F41" s="140">
        <f>IF('Interest rate'!Q100&lt;'Interest rate'!$M100,1,0)</f>
        <v>1</v>
      </c>
      <c r="G41" s="140">
        <f>IF('Interest rate'!R100&lt;'Interest rate'!$M100,1,0)</f>
        <v>1</v>
      </c>
      <c r="H41" s="140">
        <f>IF('Interest rate'!S100&lt;'Interest rate'!$M100,1,0)</f>
        <v>0</v>
      </c>
      <c r="I41" s="140">
        <f>IF('Interest rate'!T100&lt;'Interest rate'!$M100,1,0)</f>
        <v>0</v>
      </c>
      <c r="J41" s="5"/>
      <c r="K41" s="149">
        <f>IF(C41=0,IF('FX-rates &amp; Forward'!D102&gt;'FX-rates &amp; Forward'!D101,1,0),IF('FX-rates &amp; Forward'!D102&lt;'FX-rates &amp; Forward'!D101,1,0))</f>
        <v>0</v>
      </c>
      <c r="L41" s="140">
        <f>IF(D41=0,IF('FX-rates &amp; Forward'!E102&gt;'FX-rates &amp; Forward'!E101,1,0),IF('FX-rates &amp; Forward'!E102&lt;'FX-rates &amp; Forward'!E101,1,0))</f>
        <v>0</v>
      </c>
      <c r="M41" s="140">
        <f>IF(E41=0,IF('FX-rates &amp; Forward'!F102&gt;'FX-rates &amp; Forward'!F101,1,0),IF('FX-rates &amp; Forward'!F102&lt;'FX-rates &amp; Forward'!F101,1,0))</f>
        <v>1</v>
      </c>
      <c r="N41" s="140">
        <f>IF(F41=0,IF('FX-rates &amp; Forward'!G102&gt;'FX-rates &amp; Forward'!G101,1,0),IF('FX-rates &amp; Forward'!G102&lt;'FX-rates &amp; Forward'!G101,1,0))</f>
        <v>1</v>
      </c>
      <c r="O41" s="140">
        <f>IF(G41=0,IF('FX-rates &amp; Forward'!H102&gt;'FX-rates &amp; Forward'!H101,1,0),IF('FX-rates &amp; Forward'!H102&lt;'FX-rates &amp; Forward'!H101,1,0))</f>
        <v>0</v>
      </c>
      <c r="P41" s="140">
        <f>IF(H41=0,IF('FX-rates &amp; Forward'!I102&gt;'FX-rates &amp; Forward'!I101,1,0),IF('FX-rates &amp; Forward'!I102&lt;'FX-rates &amp; Forward'!I101,1,0))</f>
        <v>1</v>
      </c>
      <c r="Q41" s="140">
        <f>IF(I41=0,IF('FX-rates &amp; Forward'!J102&gt;'FX-rates &amp; Forward'!J101,1,0),IF('FX-rates &amp; Forward'!J102&lt;'FX-rates &amp; Forward'!J101,1,0))</f>
        <v>1</v>
      </c>
      <c r="R41" s="14"/>
      <c r="S41" s="5"/>
      <c r="T41" s="5"/>
      <c r="U41" s="5"/>
      <c r="V41" s="5"/>
      <c r="W41" s="5"/>
    </row>
    <row r="42" spans="2:23" x14ac:dyDescent="0.25">
      <c r="B42" s="6">
        <v>38776</v>
      </c>
      <c r="C42" s="150">
        <f>IF('Interest rate'!N101&lt;'Interest rate'!$M101,1,0)</f>
        <v>0</v>
      </c>
      <c r="D42" s="141">
        <f>IF('Interest rate'!O101&lt;'Interest rate'!$M101,1,0)</f>
        <v>1</v>
      </c>
      <c r="E42" s="141">
        <f>IF('Interest rate'!P101&lt;'Interest rate'!$M101,1,0)</f>
        <v>0</v>
      </c>
      <c r="F42" s="141">
        <f>IF('Interest rate'!Q101&lt;'Interest rate'!$M101,1,0)</f>
        <v>1</v>
      </c>
      <c r="G42" s="141">
        <f>IF('Interest rate'!R101&lt;'Interest rate'!$M101,1,0)</f>
        <v>1</v>
      </c>
      <c r="H42" s="141">
        <f>IF('Interest rate'!S101&lt;'Interest rate'!$M101,1,0)</f>
        <v>0</v>
      </c>
      <c r="I42" s="141">
        <f>IF('Interest rate'!T101&lt;'Interest rate'!$M101,1,0)</f>
        <v>0</v>
      </c>
      <c r="J42" s="5"/>
      <c r="K42" s="150">
        <f>IF(C42=0,IF('FX-rates &amp; Forward'!D103&gt;'FX-rates &amp; Forward'!D102,1,0),IF('FX-rates &amp; Forward'!D103&lt;'FX-rates &amp; Forward'!D102,1,0))</f>
        <v>1</v>
      </c>
      <c r="L42" s="141">
        <f>IF(D42=0,IF('FX-rates &amp; Forward'!E103&gt;'FX-rates &amp; Forward'!E102,1,0),IF('FX-rates &amp; Forward'!E103&lt;'FX-rates &amp; Forward'!E102,1,0))</f>
        <v>1</v>
      </c>
      <c r="M42" s="141">
        <f>IF(E42=0,IF('FX-rates &amp; Forward'!F103&gt;'FX-rates &amp; Forward'!F102,1,0),IF('FX-rates &amp; Forward'!F103&lt;'FX-rates &amp; Forward'!F102,1,0))</f>
        <v>1</v>
      </c>
      <c r="N42" s="141">
        <f>IF(F42=0,IF('FX-rates &amp; Forward'!G103&gt;'FX-rates &amp; Forward'!G102,1,0),IF('FX-rates &amp; Forward'!G103&lt;'FX-rates &amp; Forward'!G102,1,0))</f>
        <v>0</v>
      </c>
      <c r="O42" s="141">
        <f>IF(G42=0,IF('FX-rates &amp; Forward'!H103&gt;'FX-rates &amp; Forward'!H102,1,0),IF('FX-rates &amp; Forward'!H103&lt;'FX-rates &amp; Forward'!H102,1,0))</f>
        <v>1</v>
      </c>
      <c r="P42" s="141">
        <f>IF(H42=0,IF('FX-rates &amp; Forward'!I103&gt;'FX-rates &amp; Forward'!I102,1,0),IF('FX-rates &amp; Forward'!I103&lt;'FX-rates &amp; Forward'!I102,1,0))</f>
        <v>1</v>
      </c>
      <c r="Q42" s="141">
        <f>IF(I42=0,IF('FX-rates &amp; Forward'!J103&gt;'FX-rates &amp; Forward'!J102,1,0),IF('FX-rates &amp; Forward'!J103&lt;'FX-rates &amp; Forward'!J102,1,0))</f>
        <v>0</v>
      </c>
      <c r="R42" s="14"/>
      <c r="S42" s="5"/>
      <c r="T42" s="5"/>
      <c r="U42" s="5"/>
      <c r="V42" s="5"/>
      <c r="W42" s="5"/>
    </row>
    <row r="43" spans="2:23" x14ac:dyDescent="0.25">
      <c r="B43" s="3">
        <v>38807</v>
      </c>
      <c r="C43" s="149">
        <f>IF('Interest rate'!N102&lt;'Interest rate'!$M102,1,0)</f>
        <v>0</v>
      </c>
      <c r="D43" s="140">
        <f>IF('Interest rate'!O102&lt;'Interest rate'!$M102,1,0)</f>
        <v>0</v>
      </c>
      <c r="E43" s="140">
        <f>IF('Interest rate'!P102&lt;'Interest rate'!$M102,1,0)</f>
        <v>0</v>
      </c>
      <c r="F43" s="140">
        <f>IF('Interest rate'!Q102&lt;'Interest rate'!$M102,1,0)</f>
        <v>1</v>
      </c>
      <c r="G43" s="140">
        <f>IF('Interest rate'!R102&lt;'Interest rate'!$M102,1,0)</f>
        <v>1</v>
      </c>
      <c r="H43" s="140">
        <f>IF('Interest rate'!S102&lt;'Interest rate'!$M102,1,0)</f>
        <v>0</v>
      </c>
      <c r="I43" s="140">
        <f>IF('Interest rate'!T102&lt;'Interest rate'!$M102,1,0)</f>
        <v>0</v>
      </c>
      <c r="J43" s="5"/>
      <c r="K43" s="149">
        <f>IF(C43=0,IF('FX-rates &amp; Forward'!D104&gt;'FX-rates &amp; Forward'!D103,1,0),IF('FX-rates &amp; Forward'!D104&lt;'FX-rates &amp; Forward'!D103,1,0))</f>
        <v>0</v>
      </c>
      <c r="L43" s="140">
        <f>IF(D43=0,IF('FX-rates &amp; Forward'!E104&gt;'FX-rates &amp; Forward'!E103,1,0),IF('FX-rates &amp; Forward'!E104&lt;'FX-rates &amp; Forward'!E103,1,0))</f>
        <v>0</v>
      </c>
      <c r="M43" s="140">
        <f>IF(E43=0,IF('FX-rates &amp; Forward'!F104&gt;'FX-rates &amp; Forward'!F103,1,0),IF('FX-rates &amp; Forward'!F104&lt;'FX-rates &amp; Forward'!F103,1,0))</f>
        <v>0</v>
      </c>
      <c r="N43" s="140">
        <f>IF(F43=0,IF('FX-rates &amp; Forward'!G104&gt;'FX-rates &amp; Forward'!G103,1,0),IF('FX-rates &amp; Forward'!G104&lt;'FX-rates &amp; Forward'!G103,1,0))</f>
        <v>1</v>
      </c>
      <c r="O43" s="140">
        <f>IF(G43=0,IF('FX-rates &amp; Forward'!H104&gt;'FX-rates &amp; Forward'!H103,1,0),IF('FX-rates &amp; Forward'!H104&lt;'FX-rates &amp; Forward'!H103,1,0))</f>
        <v>1</v>
      </c>
      <c r="P43" s="140">
        <f>IF(H43=0,IF('FX-rates &amp; Forward'!I104&gt;'FX-rates &amp; Forward'!I103,1,0),IF('FX-rates &amp; Forward'!I104&lt;'FX-rates &amp; Forward'!I103,1,0))</f>
        <v>0</v>
      </c>
      <c r="Q43" s="140">
        <f>IF(I43=0,IF('FX-rates &amp; Forward'!J104&gt;'FX-rates &amp; Forward'!J103,1,0),IF('FX-rates &amp; Forward'!J104&lt;'FX-rates &amp; Forward'!J103,1,0))</f>
        <v>0</v>
      </c>
      <c r="R43" s="14"/>
      <c r="S43" s="5"/>
      <c r="T43" s="5"/>
      <c r="U43" s="5"/>
      <c r="V43" s="5"/>
      <c r="W43" s="5"/>
    </row>
    <row r="44" spans="2:23" x14ac:dyDescent="0.25">
      <c r="B44" s="6">
        <v>38835</v>
      </c>
      <c r="C44" s="150">
        <f>IF('Interest rate'!N103&lt;'Interest rate'!$M103,1,0)</f>
        <v>0</v>
      </c>
      <c r="D44" s="141">
        <f>IF('Interest rate'!O103&lt;'Interest rate'!$M103,1,0)</f>
        <v>1</v>
      </c>
      <c r="E44" s="141">
        <f>IF('Interest rate'!P103&lt;'Interest rate'!$M103,1,0)</f>
        <v>0</v>
      </c>
      <c r="F44" s="141">
        <f>IF('Interest rate'!Q103&lt;'Interest rate'!$M103,1,0)</f>
        <v>1</v>
      </c>
      <c r="G44" s="141">
        <f>IF('Interest rate'!R103&lt;'Interest rate'!$M103,1,0)</f>
        <v>1</v>
      </c>
      <c r="H44" s="141">
        <f>IF('Interest rate'!S103&lt;'Interest rate'!$M103,1,0)</f>
        <v>0</v>
      </c>
      <c r="I44" s="141">
        <f>IF('Interest rate'!T103&lt;'Interest rate'!$M103,1,0)</f>
        <v>0</v>
      </c>
      <c r="J44" s="5"/>
      <c r="K44" s="150">
        <f>IF(C44=0,IF('FX-rates &amp; Forward'!D105&gt;'FX-rates &amp; Forward'!D104,1,0),IF('FX-rates &amp; Forward'!D105&lt;'FX-rates &amp; Forward'!D104,1,0))</f>
        <v>0</v>
      </c>
      <c r="L44" s="141">
        <f>IF(D44=0,IF('FX-rates &amp; Forward'!E105&gt;'FX-rates &amp; Forward'!E104,1,0),IF('FX-rates &amp; Forward'!E105&lt;'FX-rates &amp; Forward'!E104,1,0))</f>
        <v>1</v>
      </c>
      <c r="M44" s="141">
        <f>IF(E44=0,IF('FX-rates &amp; Forward'!F105&gt;'FX-rates &amp; Forward'!F104,1,0),IF('FX-rates &amp; Forward'!F105&lt;'FX-rates &amp; Forward'!F104,1,0))</f>
        <v>0</v>
      </c>
      <c r="N44" s="141">
        <f>IF(F44=0,IF('FX-rates &amp; Forward'!G105&gt;'FX-rates &amp; Forward'!G104,1,0),IF('FX-rates &amp; Forward'!G105&lt;'FX-rates &amp; Forward'!G104,1,0))</f>
        <v>1</v>
      </c>
      <c r="O44" s="141">
        <f>IF(G44=0,IF('FX-rates &amp; Forward'!H105&gt;'FX-rates &amp; Forward'!H104,1,0),IF('FX-rates &amp; Forward'!H105&lt;'FX-rates &amp; Forward'!H104,1,0))</f>
        <v>1</v>
      </c>
      <c r="P44" s="141">
        <f>IF(H44=0,IF('FX-rates &amp; Forward'!I105&gt;'FX-rates &amp; Forward'!I104,1,0),IF('FX-rates &amp; Forward'!I105&lt;'FX-rates &amp; Forward'!I104,1,0))</f>
        <v>0</v>
      </c>
      <c r="Q44" s="141">
        <f>IF(I44=0,IF('FX-rates &amp; Forward'!J105&gt;'FX-rates &amp; Forward'!J104,1,0),IF('FX-rates &amp; Forward'!J105&lt;'FX-rates &amp; Forward'!J104,1,0))</f>
        <v>0</v>
      </c>
      <c r="R44" s="14"/>
      <c r="S44" s="5"/>
      <c r="T44" s="5"/>
      <c r="U44" s="5"/>
      <c r="V44" s="5"/>
      <c r="W44" s="5"/>
    </row>
    <row r="45" spans="2:23" x14ac:dyDescent="0.25">
      <c r="B45" s="3">
        <v>38868</v>
      </c>
      <c r="C45" s="149">
        <f>IF('Interest rate'!N104&lt;'Interest rate'!$M104,1,0)</f>
        <v>0</v>
      </c>
      <c r="D45" s="140">
        <f>IF('Interest rate'!O104&lt;'Interest rate'!$M104,1,0)</f>
        <v>1</v>
      </c>
      <c r="E45" s="140">
        <f>IF('Interest rate'!P104&lt;'Interest rate'!$M104,1,0)</f>
        <v>0</v>
      </c>
      <c r="F45" s="140">
        <f>IF('Interest rate'!Q104&lt;'Interest rate'!$M104,1,0)</f>
        <v>1</v>
      </c>
      <c r="G45" s="140">
        <f>IF('Interest rate'!R104&lt;'Interest rate'!$M104,1,0)</f>
        <v>1</v>
      </c>
      <c r="H45" s="140">
        <f>IF('Interest rate'!S104&lt;'Interest rate'!$M104,1,0)</f>
        <v>0</v>
      </c>
      <c r="I45" s="140">
        <f>IF('Interest rate'!T104&lt;'Interest rate'!$M104,1,0)</f>
        <v>0</v>
      </c>
      <c r="J45" s="5"/>
      <c r="K45" s="149">
        <f>IF(C45=0,IF('FX-rates &amp; Forward'!D106&gt;'FX-rates &amp; Forward'!D105,1,0),IF('FX-rates &amp; Forward'!D106&lt;'FX-rates &amp; Forward'!D105,1,0))</f>
        <v>0</v>
      </c>
      <c r="L45" s="140">
        <f>IF(D45=0,IF('FX-rates &amp; Forward'!E106&gt;'FX-rates &amp; Forward'!E105,1,0),IF('FX-rates &amp; Forward'!E106&lt;'FX-rates &amp; Forward'!E105,1,0))</f>
        <v>0</v>
      </c>
      <c r="M45" s="140">
        <f>IF(E45=0,IF('FX-rates &amp; Forward'!F106&gt;'FX-rates &amp; Forward'!F105,1,0),IF('FX-rates &amp; Forward'!F106&lt;'FX-rates &amp; Forward'!F105,1,0))</f>
        <v>1</v>
      </c>
      <c r="N45" s="140">
        <f>IF(F45=0,IF('FX-rates &amp; Forward'!G106&gt;'FX-rates &amp; Forward'!G105,1,0),IF('FX-rates &amp; Forward'!G106&lt;'FX-rates &amp; Forward'!G105,1,0))</f>
        <v>0</v>
      </c>
      <c r="O45" s="140">
        <f>IF(G45=0,IF('FX-rates &amp; Forward'!H106&gt;'FX-rates &amp; Forward'!H105,1,0),IF('FX-rates &amp; Forward'!H106&lt;'FX-rates &amp; Forward'!H105,1,0))</f>
        <v>0</v>
      </c>
      <c r="P45" s="140">
        <f>IF(H45=0,IF('FX-rates &amp; Forward'!I106&gt;'FX-rates &amp; Forward'!I105,1,0),IF('FX-rates &amp; Forward'!I106&lt;'FX-rates &amp; Forward'!I105,1,0))</f>
        <v>1</v>
      </c>
      <c r="Q45" s="140">
        <f>IF(I45=0,IF('FX-rates &amp; Forward'!J106&gt;'FX-rates &amp; Forward'!J105,1,0),IF('FX-rates &amp; Forward'!J106&lt;'FX-rates &amp; Forward'!J105,1,0))</f>
        <v>0</v>
      </c>
      <c r="R45" s="14"/>
      <c r="S45" s="5"/>
      <c r="T45" s="5"/>
      <c r="U45" s="5"/>
      <c r="V45" s="5"/>
      <c r="W45" s="5"/>
    </row>
    <row r="46" spans="2:23" x14ac:dyDescent="0.25">
      <c r="B46" s="6">
        <v>38898</v>
      </c>
      <c r="C46" s="150">
        <f>IF('Interest rate'!N105&lt;'Interest rate'!$M105,1,0)</f>
        <v>0</v>
      </c>
      <c r="D46" s="141">
        <f>IF('Interest rate'!O105&lt;'Interest rate'!$M105,1,0)</f>
        <v>1</v>
      </c>
      <c r="E46" s="141">
        <f>IF('Interest rate'!P105&lt;'Interest rate'!$M105,1,0)</f>
        <v>0</v>
      </c>
      <c r="F46" s="141">
        <f>IF('Interest rate'!Q105&lt;'Interest rate'!$M105,1,0)</f>
        <v>1</v>
      </c>
      <c r="G46" s="141">
        <f>IF('Interest rate'!R105&lt;'Interest rate'!$M105,1,0)</f>
        <v>1</v>
      </c>
      <c r="H46" s="141">
        <f>IF('Interest rate'!S105&lt;'Interest rate'!$M105,1,0)</f>
        <v>0</v>
      </c>
      <c r="I46" s="141">
        <f>IF('Interest rate'!T105&lt;'Interest rate'!$M105,1,0)</f>
        <v>0</v>
      </c>
      <c r="J46" s="5"/>
      <c r="K46" s="150">
        <f>IF(C46=0,IF('FX-rates &amp; Forward'!D107&gt;'FX-rates &amp; Forward'!D106,1,0),IF('FX-rates &amp; Forward'!D107&lt;'FX-rates &amp; Forward'!D106,1,0))</f>
        <v>1</v>
      </c>
      <c r="L46" s="141">
        <f>IF(D46=0,IF('FX-rates &amp; Forward'!E107&gt;'FX-rates &amp; Forward'!E106,1,0),IF('FX-rates &amp; Forward'!E107&lt;'FX-rates &amp; Forward'!E106,1,0))</f>
        <v>0</v>
      </c>
      <c r="M46" s="141">
        <f>IF(E46=0,IF('FX-rates &amp; Forward'!F107&gt;'FX-rates &amp; Forward'!F106,1,0),IF('FX-rates &amp; Forward'!F107&lt;'FX-rates &amp; Forward'!F106,1,0))</f>
        <v>1</v>
      </c>
      <c r="N46" s="141">
        <f>IF(F46=0,IF('FX-rates &amp; Forward'!G107&gt;'FX-rates &amp; Forward'!G106,1,0),IF('FX-rates &amp; Forward'!G107&lt;'FX-rates &amp; Forward'!G106,1,0))</f>
        <v>0</v>
      </c>
      <c r="O46" s="141">
        <f>IF(G46=0,IF('FX-rates &amp; Forward'!H107&gt;'FX-rates &amp; Forward'!H106,1,0),IF('FX-rates &amp; Forward'!H107&lt;'FX-rates &amp; Forward'!H106,1,0))</f>
        <v>0</v>
      </c>
      <c r="P46" s="141">
        <f>IF(H46=0,IF('FX-rates &amp; Forward'!I107&gt;'FX-rates &amp; Forward'!I106,1,0),IF('FX-rates &amp; Forward'!I107&lt;'FX-rates &amp; Forward'!I106,1,0))</f>
        <v>1</v>
      </c>
      <c r="Q46" s="141">
        <f>IF(I46=0,IF('FX-rates &amp; Forward'!J107&gt;'FX-rates &amp; Forward'!J106,1,0),IF('FX-rates &amp; Forward'!J107&lt;'FX-rates &amp; Forward'!J106,1,0))</f>
        <v>1</v>
      </c>
      <c r="R46" s="14"/>
      <c r="S46" s="5"/>
      <c r="T46" s="5"/>
      <c r="U46" s="5"/>
      <c r="V46" s="5"/>
      <c r="W46" s="5"/>
    </row>
    <row r="47" spans="2:23" x14ac:dyDescent="0.25">
      <c r="B47" s="3">
        <v>38929</v>
      </c>
      <c r="C47" s="149">
        <f>IF('Interest rate'!N106&lt;'Interest rate'!$M106,1,0)</f>
        <v>0</v>
      </c>
      <c r="D47" s="140">
        <f>IF('Interest rate'!O106&lt;'Interest rate'!$M106,1,0)</f>
        <v>1</v>
      </c>
      <c r="E47" s="140">
        <f>IF('Interest rate'!P106&lt;'Interest rate'!$M106,1,0)</f>
        <v>0</v>
      </c>
      <c r="F47" s="140">
        <f>IF('Interest rate'!Q106&lt;'Interest rate'!$M106,1,0)</f>
        <v>1</v>
      </c>
      <c r="G47" s="140">
        <f>IF('Interest rate'!R106&lt;'Interest rate'!$M106,1,0)</f>
        <v>1</v>
      </c>
      <c r="H47" s="140">
        <f>IF('Interest rate'!S106&lt;'Interest rate'!$M106,1,0)</f>
        <v>0</v>
      </c>
      <c r="I47" s="140">
        <f>IF('Interest rate'!T106&lt;'Interest rate'!$M106,1,0)</f>
        <v>0</v>
      </c>
      <c r="J47" s="5"/>
      <c r="K47" s="149">
        <f>IF(C47=0,IF('FX-rates &amp; Forward'!D108&gt;'FX-rates &amp; Forward'!D107,1,0),IF('FX-rates &amp; Forward'!D108&lt;'FX-rates &amp; Forward'!D107,1,0))</f>
        <v>0</v>
      </c>
      <c r="L47" s="140">
        <f>IF(D47=0,IF('FX-rates &amp; Forward'!E108&gt;'FX-rates &amp; Forward'!E107,1,0),IF('FX-rates &amp; Forward'!E108&lt;'FX-rates &amp; Forward'!E107,1,0))</f>
        <v>1</v>
      </c>
      <c r="M47" s="140">
        <f>IF(E47=0,IF('FX-rates &amp; Forward'!F108&gt;'FX-rates &amp; Forward'!F107,1,0),IF('FX-rates &amp; Forward'!F108&lt;'FX-rates &amp; Forward'!F107,1,0))</f>
        <v>1</v>
      </c>
      <c r="N47" s="140">
        <f>IF(F47=0,IF('FX-rates &amp; Forward'!G108&gt;'FX-rates &amp; Forward'!G107,1,0),IF('FX-rates &amp; Forward'!G108&lt;'FX-rates &amp; Forward'!G107,1,0))</f>
        <v>1</v>
      </c>
      <c r="O47" s="140">
        <f>IF(G47=0,IF('FX-rates &amp; Forward'!H108&gt;'FX-rates &amp; Forward'!H107,1,0),IF('FX-rates &amp; Forward'!H108&lt;'FX-rates &amp; Forward'!H107,1,0))</f>
        <v>1</v>
      </c>
      <c r="P47" s="140">
        <f>IF(H47=0,IF('FX-rates &amp; Forward'!I108&gt;'FX-rates &amp; Forward'!I107,1,0),IF('FX-rates &amp; Forward'!I108&lt;'FX-rates &amp; Forward'!I107,1,0))</f>
        <v>0</v>
      </c>
      <c r="Q47" s="140">
        <f>IF(I47=0,IF('FX-rates &amp; Forward'!J108&gt;'FX-rates &amp; Forward'!J107,1,0),IF('FX-rates &amp; Forward'!J108&lt;'FX-rates &amp; Forward'!J107,1,0))</f>
        <v>1</v>
      </c>
      <c r="R47" s="14"/>
      <c r="S47" s="5"/>
      <c r="T47" s="5"/>
      <c r="U47" s="5"/>
      <c r="V47" s="5"/>
      <c r="W47" s="5"/>
    </row>
    <row r="48" spans="2:23" x14ac:dyDescent="0.25">
      <c r="B48" s="6">
        <v>38960</v>
      </c>
      <c r="C48" s="150">
        <f>IF('Interest rate'!N107&lt;'Interest rate'!$M107,1,0)</f>
        <v>0</v>
      </c>
      <c r="D48" s="141">
        <f>IF('Interest rate'!O107&lt;'Interest rate'!$M107,1,0)</f>
        <v>0</v>
      </c>
      <c r="E48" s="141">
        <f>IF('Interest rate'!P107&lt;'Interest rate'!$M107,1,0)</f>
        <v>0</v>
      </c>
      <c r="F48" s="141">
        <f>IF('Interest rate'!Q107&lt;'Interest rate'!$M107,1,0)</f>
        <v>1</v>
      </c>
      <c r="G48" s="141">
        <f>IF('Interest rate'!R107&lt;'Interest rate'!$M107,1,0)</f>
        <v>1</v>
      </c>
      <c r="H48" s="141">
        <f>IF('Interest rate'!S107&lt;'Interest rate'!$M107,1,0)</f>
        <v>0</v>
      </c>
      <c r="I48" s="141">
        <f>IF('Interest rate'!T107&lt;'Interest rate'!$M107,1,0)</f>
        <v>0</v>
      </c>
      <c r="J48" s="5"/>
      <c r="K48" s="150">
        <f>IF(C48=0,IF('FX-rates &amp; Forward'!D109&gt;'FX-rates &amp; Forward'!D108,1,0),IF('FX-rates &amp; Forward'!D109&lt;'FX-rates &amp; Forward'!D108,1,0))</f>
        <v>1</v>
      </c>
      <c r="L48" s="141">
        <f>IF(D48=0,IF('FX-rates &amp; Forward'!E109&gt;'FX-rates &amp; Forward'!E108,1,0),IF('FX-rates &amp; Forward'!E109&lt;'FX-rates &amp; Forward'!E108,1,0))</f>
        <v>1</v>
      </c>
      <c r="M48" s="141">
        <f>IF(E48=0,IF('FX-rates &amp; Forward'!F109&gt;'FX-rates &amp; Forward'!F108,1,0),IF('FX-rates &amp; Forward'!F109&lt;'FX-rates &amp; Forward'!F108,1,0))</f>
        <v>1</v>
      </c>
      <c r="N48" s="141">
        <f>IF(F48=0,IF('FX-rates &amp; Forward'!G109&gt;'FX-rates &amp; Forward'!G108,1,0),IF('FX-rates &amp; Forward'!G109&lt;'FX-rates &amp; Forward'!G108,1,0))</f>
        <v>0</v>
      </c>
      <c r="O48" s="141">
        <f>IF(G48=0,IF('FX-rates &amp; Forward'!H109&gt;'FX-rates &amp; Forward'!H108,1,0),IF('FX-rates &amp; Forward'!H109&lt;'FX-rates &amp; Forward'!H108,1,0))</f>
        <v>0</v>
      </c>
      <c r="P48" s="141">
        <f>IF(H48=0,IF('FX-rates &amp; Forward'!I109&gt;'FX-rates &amp; Forward'!I108,1,0),IF('FX-rates &amp; Forward'!I109&lt;'FX-rates &amp; Forward'!I108,1,0))</f>
        <v>1</v>
      </c>
      <c r="Q48" s="141">
        <f>IF(I48=0,IF('FX-rates &amp; Forward'!J109&gt;'FX-rates &amp; Forward'!J108,1,0),IF('FX-rates &amp; Forward'!J109&lt;'FX-rates &amp; Forward'!J108,1,0))</f>
        <v>1</v>
      </c>
      <c r="R48" s="14"/>
      <c r="S48" s="5"/>
      <c r="T48" s="5"/>
      <c r="U48" s="5"/>
      <c r="V48" s="5"/>
      <c r="W48" s="5"/>
    </row>
    <row r="49" spans="2:23" x14ac:dyDescent="0.25">
      <c r="B49" s="3">
        <v>38989</v>
      </c>
      <c r="C49" s="149">
        <f>IF('Interest rate'!N108&lt;'Interest rate'!$M108,1,0)</f>
        <v>0</v>
      </c>
      <c r="D49" s="140">
        <f>IF('Interest rate'!O108&lt;'Interest rate'!$M108,1,0)</f>
        <v>1</v>
      </c>
      <c r="E49" s="140">
        <f>IF('Interest rate'!P108&lt;'Interest rate'!$M108,1,0)</f>
        <v>0</v>
      </c>
      <c r="F49" s="140">
        <f>IF('Interest rate'!Q108&lt;'Interest rate'!$M108,1,0)</f>
        <v>1</v>
      </c>
      <c r="G49" s="140">
        <f>IF('Interest rate'!R108&lt;'Interest rate'!$M108,1,0)</f>
        <v>1</v>
      </c>
      <c r="H49" s="140">
        <f>IF('Interest rate'!S108&lt;'Interest rate'!$M108,1,0)</f>
        <v>0</v>
      </c>
      <c r="I49" s="140">
        <f>IF('Interest rate'!T108&lt;'Interest rate'!$M108,1,0)</f>
        <v>0</v>
      </c>
      <c r="J49" s="5"/>
      <c r="K49" s="149">
        <f>IF(C49=0,IF('FX-rates &amp; Forward'!D110&gt;'FX-rates &amp; Forward'!D109,1,0),IF('FX-rates &amp; Forward'!D110&lt;'FX-rates &amp; Forward'!D109,1,0))</f>
        <v>1</v>
      </c>
      <c r="L49" s="140">
        <f>IF(D49=0,IF('FX-rates &amp; Forward'!E110&gt;'FX-rates &amp; Forward'!E109,1,0),IF('FX-rates &amp; Forward'!E110&lt;'FX-rates &amp; Forward'!E109,1,0))</f>
        <v>0</v>
      </c>
      <c r="M49" s="140">
        <f>IF(E49=0,IF('FX-rates &amp; Forward'!F110&gt;'FX-rates &amp; Forward'!F109,1,0),IF('FX-rates &amp; Forward'!F110&lt;'FX-rates &amp; Forward'!F109,1,0))</f>
        <v>1</v>
      </c>
      <c r="N49" s="140">
        <f>IF(F49=0,IF('FX-rates &amp; Forward'!G110&gt;'FX-rates &amp; Forward'!G109,1,0),IF('FX-rates &amp; Forward'!G110&lt;'FX-rates &amp; Forward'!G109,1,0))</f>
        <v>0</v>
      </c>
      <c r="O49" s="140">
        <f>IF(G49=0,IF('FX-rates &amp; Forward'!H110&gt;'FX-rates &amp; Forward'!H109,1,0),IF('FX-rates &amp; Forward'!H110&lt;'FX-rates &amp; Forward'!H109,1,0))</f>
        <v>0</v>
      </c>
      <c r="P49" s="140">
        <f>IF(H49=0,IF('FX-rates &amp; Forward'!I110&gt;'FX-rates &amp; Forward'!I109,1,0),IF('FX-rates &amp; Forward'!I110&lt;'FX-rates &amp; Forward'!I109,1,0))</f>
        <v>1</v>
      </c>
      <c r="Q49" s="140">
        <f>IF(I49=0,IF('FX-rates &amp; Forward'!J110&gt;'FX-rates &amp; Forward'!J109,1,0),IF('FX-rates &amp; Forward'!J110&lt;'FX-rates &amp; Forward'!J109,1,0))</f>
        <v>1</v>
      </c>
      <c r="R49" s="14"/>
      <c r="S49" s="5"/>
      <c r="T49" s="5"/>
      <c r="U49" s="5"/>
      <c r="V49" s="5"/>
      <c r="W49" s="5"/>
    </row>
    <row r="50" spans="2:23" x14ac:dyDescent="0.25">
      <c r="B50" s="6">
        <v>39021</v>
      </c>
      <c r="C50" s="150">
        <f>IF('Interest rate'!N109&lt;'Interest rate'!$M109,1,0)</f>
        <v>0</v>
      </c>
      <c r="D50" s="141">
        <f>IF('Interest rate'!O109&lt;'Interest rate'!$M109,1,0)</f>
        <v>1</v>
      </c>
      <c r="E50" s="141">
        <f>IF('Interest rate'!P109&lt;'Interest rate'!$M109,1,0)</f>
        <v>0</v>
      </c>
      <c r="F50" s="141">
        <f>IF('Interest rate'!Q109&lt;'Interest rate'!$M109,1,0)</f>
        <v>1</v>
      </c>
      <c r="G50" s="141">
        <f>IF('Interest rate'!R109&lt;'Interest rate'!$M109,1,0)</f>
        <v>1</v>
      </c>
      <c r="H50" s="141">
        <f>IF('Interest rate'!S109&lt;'Interest rate'!$M109,1,0)</f>
        <v>0</v>
      </c>
      <c r="I50" s="141">
        <f>IF('Interest rate'!T109&lt;'Interest rate'!$M109,1,0)</f>
        <v>0</v>
      </c>
      <c r="J50" s="5"/>
      <c r="K50" s="150">
        <f>IF(C50=0,IF('FX-rates &amp; Forward'!D111&gt;'FX-rates &amp; Forward'!D110,1,0),IF('FX-rates &amp; Forward'!D111&lt;'FX-rates &amp; Forward'!D110,1,0))</f>
        <v>1</v>
      </c>
      <c r="L50" s="141">
        <f>IF(D50=0,IF('FX-rates &amp; Forward'!E111&gt;'FX-rates &amp; Forward'!E110,1,0),IF('FX-rates &amp; Forward'!E111&lt;'FX-rates &amp; Forward'!E110,1,0))</f>
        <v>0</v>
      </c>
      <c r="M50" s="141">
        <f>IF(E50=0,IF('FX-rates &amp; Forward'!F111&gt;'FX-rates &amp; Forward'!F110,1,0),IF('FX-rates &amp; Forward'!F111&lt;'FX-rates &amp; Forward'!F110,1,0))</f>
        <v>1</v>
      </c>
      <c r="N50" s="141">
        <f>IF(F50=0,IF('FX-rates &amp; Forward'!G111&gt;'FX-rates &amp; Forward'!G110,1,0),IF('FX-rates &amp; Forward'!G111&lt;'FX-rates &amp; Forward'!G110,1,0))</f>
        <v>0</v>
      </c>
      <c r="O50" s="141">
        <f>IF(G50=0,IF('FX-rates &amp; Forward'!H111&gt;'FX-rates &amp; Forward'!H110,1,0),IF('FX-rates &amp; Forward'!H111&lt;'FX-rates &amp; Forward'!H110,1,0))</f>
        <v>0</v>
      </c>
      <c r="P50" s="141">
        <f>IF(H50=0,IF('FX-rates &amp; Forward'!I111&gt;'FX-rates &amp; Forward'!I110,1,0),IF('FX-rates &amp; Forward'!I111&lt;'FX-rates &amp; Forward'!I110,1,0))</f>
        <v>0</v>
      </c>
      <c r="Q50" s="141">
        <f>IF(I50=0,IF('FX-rates &amp; Forward'!J111&gt;'FX-rates &amp; Forward'!J110,1,0),IF('FX-rates &amp; Forward'!J111&lt;'FX-rates &amp; Forward'!J110,1,0))</f>
        <v>1</v>
      </c>
      <c r="R50" s="14"/>
      <c r="S50" s="5"/>
      <c r="T50" s="5"/>
      <c r="U50" s="5"/>
      <c r="V50" s="5"/>
      <c r="W50" s="5"/>
    </row>
    <row r="51" spans="2:23" x14ac:dyDescent="0.25">
      <c r="B51" s="3">
        <v>39051</v>
      </c>
      <c r="C51" s="149">
        <f>IF('Interest rate'!N110&lt;'Interest rate'!$M110,1,0)</f>
        <v>0</v>
      </c>
      <c r="D51" s="140">
        <f>IF('Interest rate'!O110&lt;'Interest rate'!$M110,1,0)</f>
        <v>1</v>
      </c>
      <c r="E51" s="140">
        <f>IF('Interest rate'!P110&lt;'Interest rate'!$M110,1,0)</f>
        <v>0</v>
      </c>
      <c r="F51" s="140">
        <f>IF('Interest rate'!Q110&lt;'Interest rate'!$M110,1,0)</f>
        <v>1</v>
      </c>
      <c r="G51" s="140">
        <f>IF('Interest rate'!R110&lt;'Interest rate'!$M110,1,0)</f>
        <v>1</v>
      </c>
      <c r="H51" s="140">
        <f>IF('Interest rate'!S110&lt;'Interest rate'!$M110,1,0)</f>
        <v>0</v>
      </c>
      <c r="I51" s="140">
        <f>IF('Interest rate'!T110&lt;'Interest rate'!$M110,1,0)</f>
        <v>0</v>
      </c>
      <c r="J51" s="5"/>
      <c r="K51" s="149">
        <f>IF(C51=0,IF('FX-rates &amp; Forward'!D112&gt;'FX-rates &amp; Forward'!D111,1,0),IF('FX-rates &amp; Forward'!D112&lt;'FX-rates &amp; Forward'!D111,1,0))</f>
        <v>0</v>
      </c>
      <c r="L51" s="140">
        <f>IF(D51=0,IF('FX-rates &amp; Forward'!E112&gt;'FX-rates &amp; Forward'!E111,1,0),IF('FX-rates &amp; Forward'!E112&lt;'FX-rates &amp; Forward'!E111,1,0))</f>
        <v>1</v>
      </c>
      <c r="M51" s="140">
        <f>IF(E51=0,IF('FX-rates &amp; Forward'!F112&gt;'FX-rates &amp; Forward'!F111,1,0),IF('FX-rates &amp; Forward'!F112&lt;'FX-rates &amp; Forward'!F111,1,0))</f>
        <v>0</v>
      </c>
      <c r="N51" s="140">
        <f>IF(F51=0,IF('FX-rates &amp; Forward'!G112&gt;'FX-rates &amp; Forward'!G111,1,0),IF('FX-rates &amp; Forward'!G112&lt;'FX-rates &amp; Forward'!G111,1,0))</f>
        <v>1</v>
      </c>
      <c r="O51" s="140">
        <f>IF(G51=0,IF('FX-rates &amp; Forward'!H112&gt;'FX-rates &amp; Forward'!H111,1,0),IF('FX-rates &amp; Forward'!H112&lt;'FX-rates &amp; Forward'!H111,1,0))</f>
        <v>1</v>
      </c>
      <c r="P51" s="140">
        <f>IF(H51=0,IF('FX-rates &amp; Forward'!I112&gt;'FX-rates &amp; Forward'!I111,1,0),IF('FX-rates &amp; Forward'!I112&lt;'FX-rates &amp; Forward'!I111,1,0))</f>
        <v>0</v>
      </c>
      <c r="Q51" s="140">
        <f>IF(I51=0,IF('FX-rates &amp; Forward'!J112&gt;'FX-rates &amp; Forward'!J111,1,0),IF('FX-rates &amp; Forward'!J112&lt;'FX-rates &amp; Forward'!J111,1,0))</f>
        <v>0</v>
      </c>
      <c r="R51" s="14"/>
      <c r="S51" s="5"/>
      <c r="T51" s="5"/>
      <c r="U51" s="5"/>
      <c r="V51" s="5"/>
      <c r="W51" s="5"/>
    </row>
    <row r="52" spans="2:23" x14ac:dyDescent="0.25">
      <c r="B52" s="9">
        <v>39080</v>
      </c>
      <c r="C52" s="151">
        <f>IF('Interest rate'!N111&lt;'Interest rate'!$M111,1,0)</f>
        <v>0</v>
      </c>
      <c r="D52" s="142">
        <f>IF('Interest rate'!O111&lt;'Interest rate'!$M111,1,0)</f>
        <v>1</v>
      </c>
      <c r="E52" s="142">
        <f>IF('Interest rate'!P111&lt;'Interest rate'!$M111,1,0)</f>
        <v>0</v>
      </c>
      <c r="F52" s="142">
        <f>IF('Interest rate'!Q111&lt;'Interest rate'!$M111,1,0)</f>
        <v>1</v>
      </c>
      <c r="G52" s="142">
        <f>IF('Interest rate'!R111&lt;'Interest rate'!$M111,1,0)</f>
        <v>1</v>
      </c>
      <c r="H52" s="142">
        <f>IF('Interest rate'!S111&lt;'Interest rate'!$M111,1,0)</f>
        <v>0</v>
      </c>
      <c r="I52" s="142">
        <f>IF('Interest rate'!T111&lt;'Interest rate'!$M111,1,0)</f>
        <v>0</v>
      </c>
      <c r="J52" s="5"/>
      <c r="K52" s="151">
        <f>IF(C52=0,IF('FX-rates &amp; Forward'!D113&gt;'FX-rates &amp; Forward'!D112,1,0),IF('FX-rates &amp; Forward'!D113&lt;'FX-rates &amp; Forward'!D112,1,0))</f>
        <v>1</v>
      </c>
      <c r="L52" s="142">
        <f>IF(D52=0,IF('FX-rates &amp; Forward'!E113&gt;'FX-rates &amp; Forward'!E112,1,0),IF('FX-rates &amp; Forward'!E113&lt;'FX-rates &amp; Forward'!E112,1,0))</f>
        <v>0</v>
      </c>
      <c r="M52" s="142">
        <f>IF(E52=0,IF('FX-rates &amp; Forward'!F113&gt;'FX-rates &amp; Forward'!F112,1,0),IF('FX-rates &amp; Forward'!F113&lt;'FX-rates &amp; Forward'!F112,1,0))</f>
        <v>1</v>
      </c>
      <c r="N52" s="142">
        <f>IF(F52=0,IF('FX-rates &amp; Forward'!G113&gt;'FX-rates &amp; Forward'!G112,1,0),IF('FX-rates &amp; Forward'!G113&lt;'FX-rates &amp; Forward'!G112,1,0))</f>
        <v>1</v>
      </c>
      <c r="O52" s="142">
        <f>IF(G52=0,IF('FX-rates &amp; Forward'!H113&gt;'FX-rates &amp; Forward'!H112,1,0),IF('FX-rates &amp; Forward'!H113&lt;'FX-rates &amp; Forward'!H112,1,0))</f>
        <v>1</v>
      </c>
      <c r="P52" s="142">
        <f>IF(H52=0,IF('FX-rates &amp; Forward'!I113&gt;'FX-rates &amp; Forward'!I112,1,0),IF('FX-rates &amp; Forward'!I113&lt;'FX-rates &amp; Forward'!I112,1,0))</f>
        <v>0</v>
      </c>
      <c r="Q52" s="142">
        <f>IF(I52=0,IF('FX-rates &amp; Forward'!J113&gt;'FX-rates &amp; Forward'!J112,1,0),IF('FX-rates &amp; Forward'!J113&lt;'FX-rates &amp; Forward'!J112,1,0))</f>
        <v>1</v>
      </c>
      <c r="R52" s="14"/>
      <c r="S52" s="5"/>
      <c r="T52" s="5"/>
      <c r="U52" s="5"/>
      <c r="V52" s="5"/>
      <c r="W52" s="5"/>
    </row>
    <row r="53" spans="2:23" x14ac:dyDescent="0.25">
      <c r="B53" s="3">
        <v>39113</v>
      </c>
      <c r="C53" s="149">
        <f>IF('Interest rate'!N112&lt;'Interest rate'!$M112,1,0)</f>
        <v>0</v>
      </c>
      <c r="D53" s="140">
        <f>IF('Interest rate'!O112&lt;'Interest rate'!$M112,1,0)</f>
        <v>1</v>
      </c>
      <c r="E53" s="140">
        <f>IF('Interest rate'!P112&lt;'Interest rate'!$M112,1,0)</f>
        <v>0</v>
      </c>
      <c r="F53" s="140">
        <f>IF('Interest rate'!Q112&lt;'Interest rate'!$M112,1,0)</f>
        <v>1</v>
      </c>
      <c r="G53" s="140">
        <f>IF('Interest rate'!R112&lt;'Interest rate'!$M112,1,0)</f>
        <v>1</v>
      </c>
      <c r="H53" s="140">
        <f>IF('Interest rate'!S112&lt;'Interest rate'!$M112,1,0)</f>
        <v>0</v>
      </c>
      <c r="I53" s="140">
        <f>IF('Interest rate'!T112&lt;'Interest rate'!$M112,1,0)</f>
        <v>0</v>
      </c>
      <c r="J53" s="5"/>
      <c r="K53" s="149">
        <f>IF(C53=0,IF('FX-rates &amp; Forward'!D114&gt;'FX-rates &amp; Forward'!D113,1,0),IF('FX-rates &amp; Forward'!D114&lt;'FX-rates &amp; Forward'!D113,1,0))</f>
        <v>1</v>
      </c>
      <c r="L53" s="140">
        <f>IF(D53=0,IF('FX-rates &amp; Forward'!E114&gt;'FX-rates &amp; Forward'!E113,1,0),IF('FX-rates &amp; Forward'!E114&lt;'FX-rates &amp; Forward'!E113,1,0))</f>
        <v>1</v>
      </c>
      <c r="M53" s="140">
        <f>IF(E53=0,IF('FX-rates &amp; Forward'!F114&gt;'FX-rates &amp; Forward'!F113,1,0),IF('FX-rates &amp; Forward'!F114&lt;'FX-rates &amp; Forward'!F113,1,0))</f>
        <v>1</v>
      </c>
      <c r="N53" s="140">
        <f>IF(F53=0,IF('FX-rates &amp; Forward'!G114&gt;'FX-rates &amp; Forward'!G113,1,0),IF('FX-rates &amp; Forward'!G114&lt;'FX-rates &amp; Forward'!G113,1,0))</f>
        <v>1</v>
      </c>
      <c r="O53" s="140">
        <f>IF(G53=0,IF('FX-rates &amp; Forward'!H114&gt;'FX-rates &amp; Forward'!H113,1,0),IF('FX-rates &amp; Forward'!H114&lt;'FX-rates &amp; Forward'!H113,1,0))</f>
        <v>1</v>
      </c>
      <c r="P53" s="140">
        <f>IF(H53=0,IF('FX-rates &amp; Forward'!I114&gt;'FX-rates &amp; Forward'!I113,1,0),IF('FX-rates &amp; Forward'!I114&lt;'FX-rates &amp; Forward'!I113,1,0))</f>
        <v>0</v>
      </c>
      <c r="Q53" s="140">
        <f>IF(I53=0,IF('FX-rates &amp; Forward'!J114&gt;'FX-rates &amp; Forward'!J113,1,0),IF('FX-rates &amp; Forward'!J114&lt;'FX-rates &amp; Forward'!J113,1,0))</f>
        <v>0</v>
      </c>
      <c r="R53" s="14"/>
      <c r="S53" s="5"/>
      <c r="T53" s="5"/>
      <c r="U53" s="5"/>
      <c r="V53" s="5"/>
      <c r="W53" s="5"/>
    </row>
    <row r="54" spans="2:23" x14ac:dyDescent="0.25">
      <c r="B54" s="6">
        <v>39141</v>
      </c>
      <c r="C54" s="150">
        <f>IF('Interest rate'!N113&lt;'Interest rate'!$M113,1,0)</f>
        <v>0</v>
      </c>
      <c r="D54" s="141">
        <f>IF('Interest rate'!O113&lt;'Interest rate'!$M113,1,0)</f>
        <v>1</v>
      </c>
      <c r="E54" s="141">
        <f>IF('Interest rate'!P113&lt;'Interest rate'!$M113,1,0)</f>
        <v>0</v>
      </c>
      <c r="F54" s="141">
        <f>IF('Interest rate'!Q113&lt;'Interest rate'!$M113,1,0)</f>
        <v>1</v>
      </c>
      <c r="G54" s="141">
        <f>IF('Interest rate'!R113&lt;'Interest rate'!$M113,1,0)</f>
        <v>1</v>
      </c>
      <c r="H54" s="141">
        <f>IF('Interest rate'!S113&lt;'Interest rate'!$M113,1,0)</f>
        <v>0</v>
      </c>
      <c r="I54" s="141">
        <f>IF('Interest rate'!T113&lt;'Interest rate'!$M113,1,0)</f>
        <v>0</v>
      </c>
      <c r="J54" s="5"/>
      <c r="K54" s="150">
        <f>IF(C54=0,IF('FX-rates &amp; Forward'!D115&gt;'FX-rates &amp; Forward'!D114,1,0),IF('FX-rates &amp; Forward'!D115&lt;'FX-rates &amp; Forward'!D114,1,0))</f>
        <v>0</v>
      </c>
      <c r="L54" s="141">
        <f>IF(D54=0,IF('FX-rates &amp; Forward'!E115&gt;'FX-rates &amp; Forward'!E114,1,0),IF('FX-rates &amp; Forward'!E115&lt;'FX-rates &amp; Forward'!E114,1,0))</f>
        <v>1</v>
      </c>
      <c r="M54" s="141">
        <f>IF(E54=0,IF('FX-rates &amp; Forward'!F115&gt;'FX-rates &amp; Forward'!F114,1,0),IF('FX-rates &amp; Forward'!F115&lt;'FX-rates &amp; Forward'!F114,1,0))</f>
        <v>0</v>
      </c>
      <c r="N54" s="141">
        <f>IF(F54=0,IF('FX-rates &amp; Forward'!G115&gt;'FX-rates &amp; Forward'!G114,1,0),IF('FX-rates &amp; Forward'!G115&lt;'FX-rates &amp; Forward'!G114,1,0))</f>
        <v>0</v>
      </c>
      <c r="O54" s="141">
        <f>IF(G54=0,IF('FX-rates &amp; Forward'!H115&gt;'FX-rates &amp; Forward'!H114,1,0),IF('FX-rates &amp; Forward'!H115&lt;'FX-rates &amp; Forward'!H114,1,0))</f>
        <v>0</v>
      </c>
      <c r="P54" s="141">
        <f>IF(H54=0,IF('FX-rates &amp; Forward'!I115&gt;'FX-rates &amp; Forward'!I114,1,0),IF('FX-rates &amp; Forward'!I115&lt;'FX-rates &amp; Forward'!I114,1,0))</f>
        <v>0</v>
      </c>
      <c r="Q54" s="141">
        <f>IF(I54=0,IF('FX-rates &amp; Forward'!J115&gt;'FX-rates &amp; Forward'!J114,1,0),IF('FX-rates &amp; Forward'!J115&lt;'FX-rates &amp; Forward'!J114,1,0))</f>
        <v>0</v>
      </c>
      <c r="R54" s="14"/>
      <c r="S54" s="5"/>
      <c r="T54" s="5"/>
      <c r="U54" s="5"/>
      <c r="V54" s="5"/>
      <c r="W54" s="5"/>
    </row>
    <row r="55" spans="2:23" x14ac:dyDescent="0.25">
      <c r="B55" s="3">
        <v>39171</v>
      </c>
      <c r="C55" s="149">
        <f>IF('Interest rate'!N114&lt;'Interest rate'!$M114,1,0)</f>
        <v>0</v>
      </c>
      <c r="D55" s="140">
        <f>IF('Interest rate'!O114&lt;'Interest rate'!$M114,1,0)</f>
        <v>1</v>
      </c>
      <c r="E55" s="140">
        <f>IF('Interest rate'!P114&lt;'Interest rate'!$M114,1,0)</f>
        <v>0</v>
      </c>
      <c r="F55" s="140">
        <f>IF('Interest rate'!Q114&lt;'Interest rate'!$M114,1,0)</f>
        <v>1</v>
      </c>
      <c r="G55" s="140">
        <f>IF('Interest rate'!R114&lt;'Interest rate'!$M114,1,0)</f>
        <v>1</v>
      </c>
      <c r="H55" s="140">
        <f>IF('Interest rate'!S114&lt;'Interest rate'!$M114,1,0)</f>
        <v>0</v>
      </c>
      <c r="I55" s="140">
        <f>IF('Interest rate'!T114&lt;'Interest rate'!$M114,1,0)</f>
        <v>0</v>
      </c>
      <c r="J55" s="5"/>
      <c r="K55" s="149">
        <f>IF(C55=0,IF('FX-rates &amp; Forward'!D116&gt;'FX-rates &amp; Forward'!D115,1,0),IF('FX-rates &amp; Forward'!D116&lt;'FX-rates &amp; Forward'!D115,1,0))</f>
        <v>0</v>
      </c>
      <c r="L55" s="140">
        <f>IF(D55=0,IF('FX-rates &amp; Forward'!E116&gt;'FX-rates &amp; Forward'!E115,1,0),IF('FX-rates &amp; Forward'!E116&lt;'FX-rates &amp; Forward'!E115,1,0))</f>
        <v>0</v>
      </c>
      <c r="M55" s="140">
        <f>IF(E55=0,IF('FX-rates &amp; Forward'!F116&gt;'FX-rates &amp; Forward'!F115,1,0),IF('FX-rates &amp; Forward'!F116&lt;'FX-rates &amp; Forward'!F115,1,0))</f>
        <v>0</v>
      </c>
      <c r="N55" s="140">
        <f>IF(F55=0,IF('FX-rates &amp; Forward'!G116&gt;'FX-rates &amp; Forward'!G115,1,0),IF('FX-rates &amp; Forward'!G116&lt;'FX-rates &amp; Forward'!G115,1,0))</f>
        <v>1</v>
      </c>
      <c r="O55" s="140">
        <f>IF(G55=0,IF('FX-rates &amp; Forward'!H116&gt;'FX-rates &amp; Forward'!H115,1,0),IF('FX-rates &amp; Forward'!H116&lt;'FX-rates &amp; Forward'!H115,1,0))</f>
        <v>1</v>
      </c>
      <c r="P55" s="140">
        <f>IF(H55=0,IF('FX-rates &amp; Forward'!I116&gt;'FX-rates &amp; Forward'!I115,1,0),IF('FX-rates &amp; Forward'!I116&lt;'FX-rates &amp; Forward'!I115,1,0))</f>
        <v>1</v>
      </c>
      <c r="Q55" s="140">
        <f>IF(I55=0,IF('FX-rates &amp; Forward'!J116&gt;'FX-rates &amp; Forward'!J115,1,0),IF('FX-rates &amp; Forward'!J116&lt;'FX-rates &amp; Forward'!J115,1,0))</f>
        <v>1</v>
      </c>
      <c r="R55" s="14"/>
      <c r="S55" s="5"/>
      <c r="T55" s="5"/>
      <c r="U55" s="5"/>
      <c r="V55" s="5"/>
      <c r="W55" s="5"/>
    </row>
    <row r="56" spans="2:23" x14ac:dyDescent="0.25">
      <c r="B56" s="6">
        <v>39202</v>
      </c>
      <c r="C56" s="150">
        <f>IF('Interest rate'!N115&lt;'Interest rate'!$M115,1,0)</f>
        <v>0</v>
      </c>
      <c r="D56" s="141">
        <f>IF('Interest rate'!O115&lt;'Interest rate'!$M115,1,0)</f>
        <v>1</v>
      </c>
      <c r="E56" s="141">
        <f>IF('Interest rate'!P115&lt;'Interest rate'!$M115,1,0)</f>
        <v>0</v>
      </c>
      <c r="F56" s="141">
        <f>IF('Interest rate'!Q115&lt;'Interest rate'!$M115,1,0)</f>
        <v>1</v>
      </c>
      <c r="G56" s="141">
        <f>IF('Interest rate'!R115&lt;'Interest rate'!$M115,1,0)</f>
        <v>1</v>
      </c>
      <c r="H56" s="141">
        <f>IF('Interest rate'!S115&lt;'Interest rate'!$M115,1,0)</f>
        <v>1</v>
      </c>
      <c r="I56" s="141">
        <f>IF('Interest rate'!T115&lt;'Interest rate'!$M115,1,0)</f>
        <v>0</v>
      </c>
      <c r="J56" s="5"/>
      <c r="K56" s="150">
        <f>IF(C56=0,IF('FX-rates &amp; Forward'!D117&gt;'FX-rates &amp; Forward'!D116,1,0),IF('FX-rates &amp; Forward'!D117&lt;'FX-rates &amp; Forward'!D116,1,0))</f>
        <v>0</v>
      </c>
      <c r="L56" s="141">
        <f>IF(D56=0,IF('FX-rates &amp; Forward'!E117&gt;'FX-rates &amp; Forward'!E116,1,0),IF('FX-rates &amp; Forward'!E117&lt;'FX-rates &amp; Forward'!E116,1,0))</f>
        <v>1</v>
      </c>
      <c r="M56" s="141">
        <f>IF(E56=0,IF('FX-rates &amp; Forward'!F117&gt;'FX-rates &amp; Forward'!F116,1,0),IF('FX-rates &amp; Forward'!F117&lt;'FX-rates &amp; Forward'!F116,1,0))</f>
        <v>0</v>
      </c>
      <c r="N56" s="141">
        <f>IF(F56=0,IF('FX-rates &amp; Forward'!G117&gt;'FX-rates &amp; Forward'!G116,1,0),IF('FX-rates &amp; Forward'!G117&lt;'FX-rates &amp; Forward'!G116,1,0))</f>
        <v>1</v>
      </c>
      <c r="O56" s="141">
        <f>IF(G56=0,IF('FX-rates &amp; Forward'!H117&gt;'FX-rates &amp; Forward'!H116,1,0),IF('FX-rates &amp; Forward'!H117&lt;'FX-rates &amp; Forward'!H116,1,0))</f>
        <v>1</v>
      </c>
      <c r="P56" s="141">
        <f>IF(H56=0,IF('FX-rates &amp; Forward'!I117&gt;'FX-rates &amp; Forward'!I116,1,0),IF('FX-rates &amp; Forward'!I117&lt;'FX-rates &amp; Forward'!I116,1,0))</f>
        <v>0</v>
      </c>
      <c r="Q56" s="141">
        <f>IF(I56=0,IF('FX-rates &amp; Forward'!J117&gt;'FX-rates &amp; Forward'!J116,1,0),IF('FX-rates &amp; Forward'!J117&lt;'FX-rates &amp; Forward'!J116,1,0))</f>
        <v>1</v>
      </c>
      <c r="R56" s="14"/>
      <c r="S56" s="5"/>
      <c r="T56" s="5"/>
      <c r="U56" s="5"/>
      <c r="V56" s="5"/>
      <c r="W56" s="5"/>
    </row>
    <row r="57" spans="2:23" x14ac:dyDescent="0.25">
      <c r="B57" s="3">
        <v>39233</v>
      </c>
      <c r="C57" s="149">
        <f>IF('Interest rate'!N116&lt;'Interest rate'!$M116,1,0)</f>
        <v>0</v>
      </c>
      <c r="D57" s="140">
        <f>IF('Interest rate'!O116&lt;'Interest rate'!$M116,1,0)</f>
        <v>1</v>
      </c>
      <c r="E57" s="140">
        <f>IF('Interest rate'!P116&lt;'Interest rate'!$M116,1,0)</f>
        <v>0</v>
      </c>
      <c r="F57" s="140">
        <f>IF('Interest rate'!Q116&lt;'Interest rate'!$M116,1,0)</f>
        <v>1</v>
      </c>
      <c r="G57" s="140">
        <f>IF('Interest rate'!R116&lt;'Interest rate'!$M116,1,0)</f>
        <v>1</v>
      </c>
      <c r="H57" s="140">
        <f>IF('Interest rate'!S116&lt;'Interest rate'!$M116,1,0)</f>
        <v>1</v>
      </c>
      <c r="I57" s="140">
        <f>IF('Interest rate'!T116&lt;'Interest rate'!$M116,1,0)</f>
        <v>0</v>
      </c>
      <c r="J57" s="5"/>
      <c r="K57" s="149">
        <f>IF(C57=0,IF('FX-rates &amp; Forward'!D118&gt;'FX-rates &amp; Forward'!D117,1,0),IF('FX-rates &amp; Forward'!D118&lt;'FX-rates &amp; Forward'!D117,1,0))</f>
        <v>1</v>
      </c>
      <c r="L57" s="140">
        <f>IF(D57=0,IF('FX-rates &amp; Forward'!E118&gt;'FX-rates &amp; Forward'!E117,1,0),IF('FX-rates &amp; Forward'!E118&lt;'FX-rates &amp; Forward'!E117,1,0))</f>
        <v>1</v>
      </c>
      <c r="M57" s="140">
        <f>IF(E57=0,IF('FX-rates &amp; Forward'!F118&gt;'FX-rates &amp; Forward'!F117,1,0),IF('FX-rates &amp; Forward'!F118&lt;'FX-rates &amp; Forward'!F117,1,0))</f>
        <v>1</v>
      </c>
      <c r="N57" s="140">
        <f>IF(F57=0,IF('FX-rates &amp; Forward'!G118&gt;'FX-rates &amp; Forward'!G117,1,0),IF('FX-rates &amp; Forward'!G118&lt;'FX-rates &amp; Forward'!G117,1,0))</f>
        <v>1</v>
      </c>
      <c r="O57" s="140">
        <f>IF(G57=0,IF('FX-rates &amp; Forward'!H118&gt;'FX-rates &amp; Forward'!H117,1,0),IF('FX-rates &amp; Forward'!H118&lt;'FX-rates &amp; Forward'!H117,1,0))</f>
        <v>1</v>
      </c>
      <c r="P57" s="140">
        <f>IF(H57=0,IF('FX-rates &amp; Forward'!I118&gt;'FX-rates &amp; Forward'!I117,1,0),IF('FX-rates &amp; Forward'!I118&lt;'FX-rates &amp; Forward'!I117,1,0))</f>
        <v>0</v>
      </c>
      <c r="Q57" s="140">
        <f>IF(I57=0,IF('FX-rates &amp; Forward'!J118&gt;'FX-rates &amp; Forward'!J117,1,0),IF('FX-rates &amp; Forward'!J118&lt;'FX-rates &amp; Forward'!J117,1,0))</f>
        <v>1</v>
      </c>
      <c r="R57" s="14"/>
      <c r="S57" s="5"/>
      <c r="T57" s="5"/>
      <c r="U57" s="5"/>
      <c r="V57" s="5"/>
      <c r="W57" s="5"/>
    </row>
    <row r="58" spans="2:23" x14ac:dyDescent="0.25">
      <c r="B58" s="6">
        <v>39262</v>
      </c>
      <c r="C58" s="150">
        <f>IF('Interest rate'!N117&lt;'Interest rate'!$M117,1,0)</f>
        <v>0</v>
      </c>
      <c r="D58" s="141">
        <f>IF('Interest rate'!O117&lt;'Interest rate'!$M117,1,0)</f>
        <v>1</v>
      </c>
      <c r="E58" s="141">
        <f>IF('Interest rate'!P117&lt;'Interest rate'!$M117,1,0)</f>
        <v>0</v>
      </c>
      <c r="F58" s="141">
        <f>IF('Interest rate'!Q117&lt;'Interest rate'!$M117,1,0)</f>
        <v>1</v>
      </c>
      <c r="G58" s="141">
        <f>IF('Interest rate'!R117&lt;'Interest rate'!$M117,1,0)</f>
        <v>1</v>
      </c>
      <c r="H58" s="141">
        <f>IF('Interest rate'!S117&lt;'Interest rate'!$M117,1,0)</f>
        <v>1</v>
      </c>
      <c r="I58" s="141">
        <f>IF('Interest rate'!T117&lt;'Interest rate'!$M117,1,0)</f>
        <v>0</v>
      </c>
      <c r="J58" s="5"/>
      <c r="K58" s="150">
        <f>IF(C58=0,IF('FX-rates &amp; Forward'!D119&gt;'FX-rates &amp; Forward'!D118,1,0),IF('FX-rates &amp; Forward'!D119&lt;'FX-rates &amp; Forward'!D118,1,0))</f>
        <v>0</v>
      </c>
      <c r="L58" s="141">
        <f>IF(D58=0,IF('FX-rates &amp; Forward'!E119&gt;'FX-rates &amp; Forward'!E118,1,0),IF('FX-rates &amp; Forward'!E119&lt;'FX-rates &amp; Forward'!E118,1,0))</f>
        <v>1</v>
      </c>
      <c r="M58" s="141">
        <f>IF(E58=0,IF('FX-rates &amp; Forward'!F119&gt;'FX-rates &amp; Forward'!F118,1,0),IF('FX-rates &amp; Forward'!F119&lt;'FX-rates &amp; Forward'!F118,1,0))</f>
        <v>0</v>
      </c>
      <c r="N58" s="141">
        <f>IF(F58=0,IF('FX-rates &amp; Forward'!G119&gt;'FX-rates &amp; Forward'!G118,1,0),IF('FX-rates &amp; Forward'!G119&lt;'FX-rates &amp; Forward'!G118,1,0))</f>
        <v>1</v>
      </c>
      <c r="O58" s="141">
        <f>IF(G58=0,IF('FX-rates &amp; Forward'!H119&gt;'FX-rates &amp; Forward'!H118,1,0),IF('FX-rates &amp; Forward'!H119&lt;'FX-rates &amp; Forward'!H118,1,0))</f>
        <v>1</v>
      </c>
      <c r="P58" s="141">
        <f>IF(H58=0,IF('FX-rates &amp; Forward'!I119&gt;'FX-rates &amp; Forward'!I118,1,0),IF('FX-rates &amp; Forward'!I119&lt;'FX-rates &amp; Forward'!I118,1,0))</f>
        <v>1</v>
      </c>
      <c r="Q58" s="141">
        <f>IF(I58=0,IF('FX-rates &amp; Forward'!J119&gt;'FX-rates &amp; Forward'!J118,1,0),IF('FX-rates &amp; Forward'!J119&lt;'FX-rates &amp; Forward'!J118,1,0))</f>
        <v>1</v>
      </c>
      <c r="R58" s="14"/>
      <c r="S58" s="5"/>
      <c r="T58" s="5"/>
      <c r="U58" s="5"/>
      <c r="V58" s="5"/>
      <c r="W58" s="5"/>
    </row>
    <row r="59" spans="2:23" x14ac:dyDescent="0.25">
      <c r="B59" s="3">
        <v>39294</v>
      </c>
      <c r="C59" s="149">
        <f>IF('Interest rate'!N118&lt;'Interest rate'!$M118,1,0)</f>
        <v>0</v>
      </c>
      <c r="D59" s="140">
        <f>IF('Interest rate'!O118&lt;'Interest rate'!$M118,1,0)</f>
        <v>1</v>
      </c>
      <c r="E59" s="140">
        <f>IF('Interest rate'!P118&lt;'Interest rate'!$M118,1,0)</f>
        <v>0</v>
      </c>
      <c r="F59" s="140">
        <f>IF('Interest rate'!Q118&lt;'Interest rate'!$M118,1,0)</f>
        <v>1</v>
      </c>
      <c r="G59" s="140">
        <f>IF('Interest rate'!R118&lt;'Interest rate'!$M118,1,0)</f>
        <v>1</v>
      </c>
      <c r="H59" s="140">
        <f>IF('Interest rate'!S118&lt;'Interest rate'!$M118,1,0)</f>
        <v>1</v>
      </c>
      <c r="I59" s="140">
        <f>IF('Interest rate'!T118&lt;'Interest rate'!$M118,1,0)</f>
        <v>0</v>
      </c>
      <c r="J59" s="5"/>
      <c r="K59" s="149">
        <f>IF(C59=0,IF('FX-rates &amp; Forward'!D120&gt;'FX-rates &amp; Forward'!D119,1,0),IF('FX-rates &amp; Forward'!D120&lt;'FX-rates &amp; Forward'!D119,1,0))</f>
        <v>0</v>
      </c>
      <c r="L59" s="140">
        <f>IF(D59=0,IF('FX-rates &amp; Forward'!E120&gt;'FX-rates &amp; Forward'!E119,1,0),IF('FX-rates &amp; Forward'!E120&lt;'FX-rates &amp; Forward'!E119,1,0))</f>
        <v>1</v>
      </c>
      <c r="M59" s="140">
        <f>IF(E59=0,IF('FX-rates &amp; Forward'!F120&gt;'FX-rates &amp; Forward'!F119,1,0),IF('FX-rates &amp; Forward'!F120&lt;'FX-rates &amp; Forward'!F119,1,0))</f>
        <v>0</v>
      </c>
      <c r="N59" s="140">
        <f>IF(F59=0,IF('FX-rates &amp; Forward'!G120&gt;'FX-rates &amp; Forward'!G119,1,0),IF('FX-rates &amp; Forward'!G120&lt;'FX-rates &amp; Forward'!G119,1,0))</f>
        <v>0</v>
      </c>
      <c r="O59" s="140">
        <f>IF(G59=0,IF('FX-rates &amp; Forward'!H120&gt;'FX-rates &amp; Forward'!H119,1,0),IF('FX-rates &amp; Forward'!H120&lt;'FX-rates &amp; Forward'!H119,1,0))</f>
        <v>0</v>
      </c>
      <c r="P59" s="140">
        <f>IF(H59=0,IF('FX-rates &amp; Forward'!I120&gt;'FX-rates &amp; Forward'!I119,1,0),IF('FX-rates &amp; Forward'!I120&lt;'FX-rates &amp; Forward'!I119,1,0))</f>
        <v>1</v>
      </c>
      <c r="Q59" s="140">
        <f>IF(I59=0,IF('FX-rates &amp; Forward'!J120&gt;'FX-rates &amp; Forward'!J119,1,0),IF('FX-rates &amp; Forward'!J120&lt;'FX-rates &amp; Forward'!J119,1,0))</f>
        <v>0</v>
      </c>
      <c r="R59" s="14"/>
      <c r="S59" s="5"/>
      <c r="T59" s="5"/>
      <c r="U59" s="5"/>
      <c r="V59" s="5"/>
      <c r="W59" s="5"/>
    </row>
    <row r="60" spans="2:23" x14ac:dyDescent="0.25">
      <c r="B60" s="6">
        <v>39325</v>
      </c>
      <c r="C60" s="150">
        <f>IF('Interest rate'!N119&lt;'Interest rate'!$M119,1,0)</f>
        <v>0</v>
      </c>
      <c r="D60" s="141">
        <f>IF('Interest rate'!O119&lt;'Interest rate'!$M119,1,0)</f>
        <v>1</v>
      </c>
      <c r="E60" s="141">
        <f>IF('Interest rate'!P119&lt;'Interest rate'!$M119,1,0)</f>
        <v>0</v>
      </c>
      <c r="F60" s="141">
        <f>IF('Interest rate'!Q119&lt;'Interest rate'!$M119,1,0)</f>
        <v>1</v>
      </c>
      <c r="G60" s="141">
        <f>IF('Interest rate'!R119&lt;'Interest rate'!$M119,1,0)</f>
        <v>1</v>
      </c>
      <c r="H60" s="141">
        <f>IF('Interest rate'!S119&lt;'Interest rate'!$M119,1,0)</f>
        <v>1</v>
      </c>
      <c r="I60" s="141">
        <f>IF('Interest rate'!T119&lt;'Interest rate'!$M119,1,0)</f>
        <v>0</v>
      </c>
      <c r="J60" s="5"/>
      <c r="K60" s="150">
        <f>IF(C60=0,IF('FX-rates &amp; Forward'!D121&gt;'FX-rates &amp; Forward'!D120,1,0),IF('FX-rates &amp; Forward'!D121&lt;'FX-rates &amp; Forward'!D120,1,0))</f>
        <v>0</v>
      </c>
      <c r="L60" s="141">
        <f>IF(D60=0,IF('FX-rates &amp; Forward'!E121&gt;'FX-rates &amp; Forward'!E120,1,0),IF('FX-rates &amp; Forward'!E121&lt;'FX-rates &amp; Forward'!E120,1,0))</f>
        <v>1</v>
      </c>
      <c r="M60" s="141">
        <f>IF(E60=0,IF('FX-rates &amp; Forward'!F121&gt;'FX-rates &amp; Forward'!F120,1,0),IF('FX-rates &amp; Forward'!F121&lt;'FX-rates &amp; Forward'!F120,1,0))</f>
        <v>0</v>
      </c>
      <c r="N60" s="141">
        <f>IF(F60=0,IF('FX-rates &amp; Forward'!G121&gt;'FX-rates &amp; Forward'!G120,1,0),IF('FX-rates &amp; Forward'!G121&lt;'FX-rates &amp; Forward'!G120,1,0))</f>
        <v>0</v>
      </c>
      <c r="O60" s="141">
        <f>IF(G60=0,IF('FX-rates &amp; Forward'!H121&gt;'FX-rates &amp; Forward'!H120,1,0),IF('FX-rates &amp; Forward'!H121&lt;'FX-rates &amp; Forward'!H120,1,0))</f>
        <v>1</v>
      </c>
      <c r="P60" s="141">
        <f>IF(H60=0,IF('FX-rates &amp; Forward'!I121&gt;'FX-rates &amp; Forward'!I120,1,0),IF('FX-rates &amp; Forward'!I121&lt;'FX-rates &amp; Forward'!I120,1,0))</f>
        <v>0</v>
      </c>
      <c r="Q60" s="141">
        <f>IF(I60=0,IF('FX-rates &amp; Forward'!J121&gt;'FX-rates &amp; Forward'!J120,1,0),IF('FX-rates &amp; Forward'!J121&lt;'FX-rates &amp; Forward'!J120,1,0))</f>
        <v>0</v>
      </c>
      <c r="R60" s="14"/>
      <c r="S60" s="5"/>
      <c r="T60" s="5"/>
      <c r="U60" s="5"/>
      <c r="V60" s="5"/>
      <c r="W60" s="5"/>
    </row>
    <row r="61" spans="2:23" x14ac:dyDescent="0.25">
      <c r="B61" s="3">
        <v>39353</v>
      </c>
      <c r="C61" s="149">
        <f>IF('Interest rate'!N120&lt;'Interest rate'!$M120,1,0)</f>
        <v>0</v>
      </c>
      <c r="D61" s="140">
        <f>IF('Interest rate'!O120&lt;'Interest rate'!$M120,1,0)</f>
        <v>1</v>
      </c>
      <c r="E61" s="140">
        <f>IF('Interest rate'!P120&lt;'Interest rate'!$M120,1,0)</f>
        <v>0</v>
      </c>
      <c r="F61" s="140">
        <f>IF('Interest rate'!Q120&lt;'Interest rate'!$M120,1,0)</f>
        <v>1</v>
      </c>
      <c r="G61" s="140">
        <f>IF('Interest rate'!R120&lt;'Interest rate'!$M120,1,0)</f>
        <v>1</v>
      </c>
      <c r="H61" s="140">
        <f>IF('Interest rate'!S120&lt;'Interest rate'!$M120,1,0)</f>
        <v>0</v>
      </c>
      <c r="I61" s="140">
        <f>IF('Interest rate'!T120&lt;'Interest rate'!$M120,1,0)</f>
        <v>0</v>
      </c>
      <c r="J61" s="5"/>
      <c r="K61" s="149">
        <f>IF(C61=0,IF('FX-rates &amp; Forward'!D122&gt;'FX-rates &amp; Forward'!D121,1,0),IF('FX-rates &amp; Forward'!D122&lt;'FX-rates &amp; Forward'!D121,1,0))</f>
        <v>0</v>
      </c>
      <c r="L61" s="140">
        <f>IF(D61=0,IF('FX-rates &amp; Forward'!E122&gt;'FX-rates &amp; Forward'!E121,1,0),IF('FX-rates &amp; Forward'!E122&lt;'FX-rates &amp; Forward'!E121,1,0))</f>
        <v>1</v>
      </c>
      <c r="M61" s="140">
        <f>IF(E61=0,IF('FX-rates &amp; Forward'!F122&gt;'FX-rates &amp; Forward'!F121,1,0),IF('FX-rates &amp; Forward'!F122&lt;'FX-rates &amp; Forward'!F121,1,0))</f>
        <v>0</v>
      </c>
      <c r="N61" s="140">
        <f>IF(F61=0,IF('FX-rates &amp; Forward'!G122&gt;'FX-rates &amp; Forward'!G121,1,0),IF('FX-rates &amp; Forward'!G122&lt;'FX-rates &amp; Forward'!G121,1,0))</f>
        <v>1</v>
      </c>
      <c r="O61" s="140">
        <f>IF(G61=0,IF('FX-rates &amp; Forward'!H122&gt;'FX-rates &amp; Forward'!H121,1,0),IF('FX-rates &amp; Forward'!H122&lt;'FX-rates &amp; Forward'!H121,1,0))</f>
        <v>1</v>
      </c>
      <c r="P61" s="140">
        <f>IF(H61=0,IF('FX-rates &amp; Forward'!I122&gt;'FX-rates &amp; Forward'!I121,1,0),IF('FX-rates &amp; Forward'!I122&lt;'FX-rates &amp; Forward'!I121,1,0))</f>
        <v>0</v>
      </c>
      <c r="Q61" s="140">
        <f>IF(I61=0,IF('FX-rates &amp; Forward'!J122&gt;'FX-rates &amp; Forward'!J121,1,0),IF('FX-rates &amp; Forward'!J122&lt;'FX-rates &amp; Forward'!J121,1,0))</f>
        <v>1</v>
      </c>
      <c r="R61" s="14"/>
      <c r="S61" s="5"/>
      <c r="T61" s="5"/>
      <c r="U61" s="5"/>
      <c r="V61" s="5"/>
      <c r="W61" s="5"/>
    </row>
    <row r="62" spans="2:23" x14ac:dyDescent="0.25">
      <c r="B62" s="6">
        <v>39386</v>
      </c>
      <c r="C62" s="150">
        <f>IF('Interest rate'!N121&lt;'Interest rate'!$M121,1,0)</f>
        <v>1</v>
      </c>
      <c r="D62" s="141">
        <f>IF('Interest rate'!O121&lt;'Interest rate'!$M121,1,0)</f>
        <v>1</v>
      </c>
      <c r="E62" s="141">
        <f>IF('Interest rate'!P121&lt;'Interest rate'!$M121,1,0)</f>
        <v>0</v>
      </c>
      <c r="F62" s="141">
        <f>IF('Interest rate'!Q121&lt;'Interest rate'!$M121,1,0)</f>
        <v>1</v>
      </c>
      <c r="G62" s="141">
        <f>IF('Interest rate'!R121&lt;'Interest rate'!$M121,1,0)</f>
        <v>1</v>
      </c>
      <c r="H62" s="141">
        <f>IF('Interest rate'!S121&lt;'Interest rate'!$M121,1,0)</f>
        <v>1</v>
      </c>
      <c r="I62" s="141">
        <f>IF('Interest rate'!T121&lt;'Interest rate'!$M121,1,0)</f>
        <v>0</v>
      </c>
      <c r="J62" s="5"/>
      <c r="K62" s="150">
        <f>IF(C62=0,IF('FX-rates &amp; Forward'!D123&gt;'FX-rates &amp; Forward'!D122,1,0),IF('FX-rates &amp; Forward'!D123&lt;'FX-rates &amp; Forward'!D122,1,0))</f>
        <v>1</v>
      </c>
      <c r="L62" s="141">
        <f>IF(D62=0,IF('FX-rates &amp; Forward'!E123&gt;'FX-rates &amp; Forward'!E122,1,0),IF('FX-rates &amp; Forward'!E123&lt;'FX-rates &amp; Forward'!E122,1,0))</f>
        <v>0</v>
      </c>
      <c r="M62" s="141">
        <f>IF(E62=0,IF('FX-rates &amp; Forward'!F123&gt;'FX-rates &amp; Forward'!F122,1,0),IF('FX-rates &amp; Forward'!F123&lt;'FX-rates &amp; Forward'!F122,1,0))</f>
        <v>1</v>
      </c>
      <c r="N62" s="141">
        <f>IF(F62=0,IF('FX-rates &amp; Forward'!G123&gt;'FX-rates &amp; Forward'!G122,1,0),IF('FX-rates &amp; Forward'!G123&lt;'FX-rates &amp; Forward'!G122,1,0))</f>
        <v>1</v>
      </c>
      <c r="O62" s="141">
        <f>IF(G62=0,IF('FX-rates &amp; Forward'!H123&gt;'FX-rates &amp; Forward'!H122,1,0),IF('FX-rates &amp; Forward'!H123&lt;'FX-rates &amp; Forward'!H122,1,0))</f>
        <v>0</v>
      </c>
      <c r="P62" s="141">
        <f>IF(H62=0,IF('FX-rates &amp; Forward'!I123&gt;'FX-rates &amp; Forward'!I122,1,0),IF('FX-rates &amp; Forward'!I123&lt;'FX-rates &amp; Forward'!I122,1,0))</f>
        <v>0</v>
      </c>
      <c r="Q62" s="141">
        <f>IF(I62=0,IF('FX-rates &amp; Forward'!J123&gt;'FX-rates &amp; Forward'!J122,1,0),IF('FX-rates &amp; Forward'!J123&lt;'FX-rates &amp; Forward'!J122,1,0))</f>
        <v>1</v>
      </c>
      <c r="R62" s="14"/>
      <c r="S62" s="5"/>
      <c r="T62" s="5"/>
      <c r="U62" s="5"/>
      <c r="V62" s="5"/>
      <c r="W62" s="5"/>
    </row>
    <row r="63" spans="2:23" x14ac:dyDescent="0.25">
      <c r="B63" s="3">
        <v>39416</v>
      </c>
      <c r="C63" s="149">
        <f>IF('Interest rate'!N122&lt;'Interest rate'!$M122,1,0)</f>
        <v>1</v>
      </c>
      <c r="D63" s="140">
        <f>IF('Interest rate'!O122&lt;'Interest rate'!$M122,1,0)</f>
        <v>1</v>
      </c>
      <c r="E63" s="140">
        <f>IF('Interest rate'!P122&lt;'Interest rate'!$M122,1,0)</f>
        <v>0</v>
      </c>
      <c r="F63" s="140">
        <f>IF('Interest rate'!Q122&lt;'Interest rate'!$M122,1,0)</f>
        <v>1</v>
      </c>
      <c r="G63" s="140">
        <f>IF('Interest rate'!R122&lt;'Interest rate'!$M122,1,0)</f>
        <v>1</v>
      </c>
      <c r="H63" s="140">
        <f>IF('Interest rate'!S122&lt;'Interest rate'!$M122,1,0)</f>
        <v>1</v>
      </c>
      <c r="I63" s="140">
        <f>IF('Interest rate'!T122&lt;'Interest rate'!$M122,1,0)</f>
        <v>0</v>
      </c>
      <c r="J63" s="5"/>
      <c r="K63" s="149">
        <f>IF(C63=0,IF('FX-rates &amp; Forward'!D124&gt;'FX-rates &amp; Forward'!D123,1,0),IF('FX-rates &amp; Forward'!D124&lt;'FX-rates &amp; Forward'!D123,1,0))</f>
        <v>0</v>
      </c>
      <c r="L63" s="140">
        <f>IF(D63=0,IF('FX-rates &amp; Forward'!E124&gt;'FX-rates &amp; Forward'!E123,1,0),IF('FX-rates &amp; Forward'!E124&lt;'FX-rates &amp; Forward'!E123,1,0))</f>
        <v>0</v>
      </c>
      <c r="M63" s="140">
        <f>IF(E63=0,IF('FX-rates &amp; Forward'!F124&gt;'FX-rates &amp; Forward'!F123,1,0),IF('FX-rates &amp; Forward'!F124&lt;'FX-rates &amp; Forward'!F123,1,0))</f>
        <v>1</v>
      </c>
      <c r="N63" s="140">
        <f>IF(F63=0,IF('FX-rates &amp; Forward'!G124&gt;'FX-rates &amp; Forward'!G123,1,0),IF('FX-rates &amp; Forward'!G124&lt;'FX-rates &amp; Forward'!G123,1,0))</f>
        <v>0</v>
      </c>
      <c r="O63" s="140">
        <f>IF(G63=0,IF('FX-rates &amp; Forward'!H124&gt;'FX-rates &amp; Forward'!H123,1,0),IF('FX-rates &amp; Forward'!H124&lt;'FX-rates &amp; Forward'!H123,1,0))</f>
        <v>0</v>
      </c>
      <c r="P63" s="140">
        <f>IF(H63=0,IF('FX-rates &amp; Forward'!I124&gt;'FX-rates &amp; Forward'!I123,1,0),IF('FX-rates &amp; Forward'!I124&lt;'FX-rates &amp; Forward'!I123,1,0))</f>
        <v>1</v>
      </c>
      <c r="Q63" s="140">
        <f>IF(I63=0,IF('FX-rates &amp; Forward'!J124&gt;'FX-rates &amp; Forward'!J123,1,0),IF('FX-rates &amp; Forward'!J124&lt;'FX-rates &amp; Forward'!J123,1,0))</f>
        <v>0</v>
      </c>
      <c r="R63" s="14"/>
      <c r="S63" s="5"/>
      <c r="T63" s="5"/>
      <c r="U63" s="5"/>
      <c r="V63" s="5"/>
      <c r="W63" s="5"/>
    </row>
    <row r="64" spans="2:23" x14ac:dyDescent="0.25">
      <c r="B64" s="9">
        <v>39447</v>
      </c>
      <c r="C64" s="151">
        <f>IF('Interest rate'!N123&lt;'Interest rate'!$M123,1,0)</f>
        <v>1</v>
      </c>
      <c r="D64" s="142">
        <f>IF('Interest rate'!O123&lt;'Interest rate'!$M123,1,0)</f>
        <v>1</v>
      </c>
      <c r="E64" s="142">
        <f>IF('Interest rate'!P123&lt;'Interest rate'!$M123,1,0)</f>
        <v>0</v>
      </c>
      <c r="F64" s="142">
        <f>IF('Interest rate'!Q123&lt;'Interest rate'!$M123,1,0)</f>
        <v>1</v>
      </c>
      <c r="G64" s="142">
        <f>IF('Interest rate'!R123&lt;'Interest rate'!$M123,1,0)</f>
        <v>1</v>
      </c>
      <c r="H64" s="142">
        <f>IF('Interest rate'!S123&lt;'Interest rate'!$M123,1,0)</f>
        <v>1</v>
      </c>
      <c r="I64" s="142">
        <f>IF('Interest rate'!T123&lt;'Interest rate'!$M123,1,0)</f>
        <v>0</v>
      </c>
      <c r="J64" s="5"/>
      <c r="K64" s="151">
        <f>IF(C64=0,IF('FX-rates &amp; Forward'!D125&gt;'FX-rates &amp; Forward'!D124,1,0),IF('FX-rates &amp; Forward'!D125&lt;'FX-rates &amp; Forward'!D124,1,0))</f>
        <v>1</v>
      </c>
      <c r="L64" s="142">
        <f>IF(D64=0,IF('FX-rates &amp; Forward'!E125&gt;'FX-rates &amp; Forward'!E124,1,0),IF('FX-rates &amp; Forward'!E125&lt;'FX-rates &amp; Forward'!E124,1,0))</f>
        <v>1</v>
      </c>
      <c r="M64" s="142">
        <f>IF(E64=0,IF('FX-rates &amp; Forward'!F125&gt;'FX-rates &amp; Forward'!F124,1,0),IF('FX-rates &amp; Forward'!F125&lt;'FX-rates &amp; Forward'!F124,1,0))</f>
        <v>0</v>
      </c>
      <c r="N64" s="142">
        <f>IF(F64=0,IF('FX-rates &amp; Forward'!G125&gt;'FX-rates &amp; Forward'!G124,1,0),IF('FX-rates &amp; Forward'!G125&lt;'FX-rates &amp; Forward'!G124,1,0))</f>
        <v>1</v>
      </c>
      <c r="O64" s="142">
        <f>IF(G64=0,IF('FX-rates &amp; Forward'!H125&gt;'FX-rates &amp; Forward'!H124,1,0),IF('FX-rates &amp; Forward'!H125&lt;'FX-rates &amp; Forward'!H124,1,0))</f>
        <v>1</v>
      </c>
      <c r="P64" s="142">
        <f>IF(H64=0,IF('FX-rates &amp; Forward'!I125&gt;'FX-rates &amp; Forward'!I124,1,0),IF('FX-rates &amp; Forward'!I125&lt;'FX-rates &amp; Forward'!I124,1,0))</f>
        <v>1</v>
      </c>
      <c r="Q64" s="142">
        <f>IF(I64=0,IF('FX-rates &amp; Forward'!J125&gt;'FX-rates &amp; Forward'!J124,1,0),IF('FX-rates &amp; Forward'!J125&lt;'FX-rates &amp; Forward'!J124,1,0))</f>
        <v>0</v>
      </c>
      <c r="R64" s="14"/>
      <c r="S64" s="5"/>
      <c r="T64" s="5"/>
      <c r="U64" s="5"/>
      <c r="V64" s="5"/>
      <c r="W64" s="5"/>
    </row>
    <row r="65" spans="2:23" x14ac:dyDescent="0.25">
      <c r="B65" s="3">
        <v>39478</v>
      </c>
      <c r="C65" s="149">
        <f>IF('Interest rate'!N124&lt;'Interest rate'!$M124,1,0)</f>
        <v>1</v>
      </c>
      <c r="D65" s="140">
        <f>IF('Interest rate'!O124&lt;'Interest rate'!$M124,1,0)</f>
        <v>1</v>
      </c>
      <c r="E65" s="140">
        <f>IF('Interest rate'!P124&lt;'Interest rate'!$M124,1,0)</f>
        <v>0</v>
      </c>
      <c r="F65" s="140">
        <f>IF('Interest rate'!Q124&lt;'Interest rate'!$M124,1,0)</f>
        <v>1</v>
      </c>
      <c r="G65" s="140">
        <f>IF('Interest rate'!R124&lt;'Interest rate'!$M124,1,0)</f>
        <v>1</v>
      </c>
      <c r="H65" s="140">
        <f>IF('Interest rate'!S124&lt;'Interest rate'!$M124,1,0)</f>
        <v>1</v>
      </c>
      <c r="I65" s="140">
        <f>IF('Interest rate'!T124&lt;'Interest rate'!$M124,1,0)</f>
        <v>0</v>
      </c>
      <c r="J65" s="5"/>
      <c r="K65" s="149">
        <f>IF(C65=0,IF('FX-rates &amp; Forward'!D126&gt;'FX-rates &amp; Forward'!D125,1,0),IF('FX-rates &amp; Forward'!D126&lt;'FX-rates &amp; Forward'!D125,1,0))</f>
        <v>1</v>
      </c>
      <c r="L65" s="140">
        <f>IF(D65=0,IF('FX-rates &amp; Forward'!E126&gt;'FX-rates &amp; Forward'!E125,1,0),IF('FX-rates &amp; Forward'!E126&lt;'FX-rates &amp; Forward'!E125,1,0))</f>
        <v>0</v>
      </c>
      <c r="M65" s="140">
        <f>IF(E65=0,IF('FX-rates &amp; Forward'!F126&gt;'FX-rates &amp; Forward'!F125,1,0),IF('FX-rates &amp; Forward'!F126&lt;'FX-rates &amp; Forward'!F125,1,0))</f>
        <v>0</v>
      </c>
      <c r="N65" s="140">
        <f>IF(F65=0,IF('FX-rates &amp; Forward'!G126&gt;'FX-rates &amp; Forward'!G125,1,0),IF('FX-rates &amp; Forward'!G126&lt;'FX-rates &amp; Forward'!G125,1,0))</f>
        <v>0</v>
      </c>
      <c r="O65" s="140">
        <f>IF(G65=0,IF('FX-rates &amp; Forward'!H126&gt;'FX-rates &amp; Forward'!H125,1,0),IF('FX-rates &amp; Forward'!H126&lt;'FX-rates &amp; Forward'!H125,1,0))</f>
        <v>0</v>
      </c>
      <c r="P65" s="140">
        <f>IF(H65=0,IF('FX-rates &amp; Forward'!I126&gt;'FX-rates &amp; Forward'!I125,1,0),IF('FX-rates &amp; Forward'!I126&lt;'FX-rates &amp; Forward'!I125,1,0))</f>
        <v>1</v>
      </c>
      <c r="Q65" s="140">
        <f>IF(I65=0,IF('FX-rates &amp; Forward'!J126&gt;'FX-rates &amp; Forward'!J125,1,0),IF('FX-rates &amp; Forward'!J126&lt;'FX-rates &amp; Forward'!J125,1,0))</f>
        <v>1</v>
      </c>
      <c r="R65" s="14"/>
      <c r="S65" s="5"/>
      <c r="T65" s="5"/>
      <c r="U65" s="5"/>
      <c r="V65" s="5"/>
      <c r="W65" s="5"/>
    </row>
    <row r="66" spans="2:23" x14ac:dyDescent="0.25">
      <c r="B66" s="6">
        <v>39507</v>
      </c>
      <c r="C66" s="150">
        <f>IF('Interest rate'!N125&lt;'Interest rate'!$M125,1,0)</f>
        <v>1</v>
      </c>
      <c r="D66" s="141">
        <f>IF('Interest rate'!O125&lt;'Interest rate'!$M125,1,0)</f>
        <v>1</v>
      </c>
      <c r="E66" s="141">
        <f>IF('Interest rate'!P125&lt;'Interest rate'!$M125,1,0)</f>
        <v>1</v>
      </c>
      <c r="F66" s="141">
        <f>IF('Interest rate'!Q125&lt;'Interest rate'!$M125,1,0)</f>
        <v>1</v>
      </c>
      <c r="G66" s="141">
        <f>IF('Interest rate'!R125&lt;'Interest rate'!$M125,1,0)</f>
        <v>1</v>
      </c>
      <c r="H66" s="141">
        <f>IF('Interest rate'!S125&lt;'Interest rate'!$M125,1,0)</f>
        <v>1</v>
      </c>
      <c r="I66" s="141">
        <f>IF('Interest rate'!T125&lt;'Interest rate'!$M125,1,0)</f>
        <v>0</v>
      </c>
      <c r="J66" s="5"/>
      <c r="K66" s="150">
        <f>IF(C66=0,IF('FX-rates &amp; Forward'!D127&gt;'FX-rates &amp; Forward'!D126,1,0),IF('FX-rates &amp; Forward'!D127&lt;'FX-rates &amp; Forward'!D126,1,0))</f>
        <v>1</v>
      </c>
      <c r="L66" s="141">
        <f>IF(D66=0,IF('FX-rates &amp; Forward'!E127&gt;'FX-rates &amp; Forward'!E126,1,0),IF('FX-rates &amp; Forward'!E127&lt;'FX-rates &amp; Forward'!E126,1,0))</f>
        <v>1</v>
      </c>
      <c r="M66" s="141">
        <f>IF(E66=0,IF('FX-rates &amp; Forward'!F127&gt;'FX-rates &amp; Forward'!F126,1,0),IF('FX-rates &amp; Forward'!F127&lt;'FX-rates &amp; Forward'!F126,1,0))</f>
        <v>1</v>
      </c>
      <c r="N66" s="141">
        <f>IF(F66=0,IF('FX-rates &amp; Forward'!G127&gt;'FX-rates &amp; Forward'!G126,1,0),IF('FX-rates &amp; Forward'!G127&lt;'FX-rates &amp; Forward'!G126,1,0))</f>
        <v>1</v>
      </c>
      <c r="O66" s="141">
        <f>IF(G66=0,IF('FX-rates &amp; Forward'!H127&gt;'FX-rates &amp; Forward'!H126,1,0),IF('FX-rates &amp; Forward'!H127&lt;'FX-rates &amp; Forward'!H126,1,0))</f>
        <v>0</v>
      </c>
      <c r="P66" s="141">
        <f>IF(H66=0,IF('FX-rates &amp; Forward'!I127&gt;'FX-rates &amp; Forward'!I126,1,0),IF('FX-rates &amp; Forward'!I127&lt;'FX-rates &amp; Forward'!I126,1,0))</f>
        <v>1</v>
      </c>
      <c r="Q66" s="141">
        <f>IF(I66=0,IF('FX-rates &amp; Forward'!J127&gt;'FX-rates &amp; Forward'!J126,1,0),IF('FX-rates &amp; Forward'!J127&lt;'FX-rates &amp; Forward'!J126,1,0))</f>
        <v>1</v>
      </c>
      <c r="R66" s="14"/>
      <c r="S66" s="5"/>
      <c r="T66" s="5"/>
      <c r="U66" s="5"/>
      <c r="V66" s="5"/>
      <c r="W66" s="5"/>
    </row>
    <row r="67" spans="2:23" x14ac:dyDescent="0.25">
      <c r="B67" s="3">
        <v>39538</v>
      </c>
      <c r="C67" s="149">
        <f>IF('Interest rate'!N126&lt;'Interest rate'!$M126,1,0)</f>
        <v>1</v>
      </c>
      <c r="D67" s="140">
        <f>IF('Interest rate'!O126&lt;'Interest rate'!$M126,1,0)</f>
        <v>1</v>
      </c>
      <c r="E67" s="140">
        <f>IF('Interest rate'!P126&lt;'Interest rate'!$M126,1,0)</f>
        <v>1</v>
      </c>
      <c r="F67" s="140">
        <f>IF('Interest rate'!Q126&lt;'Interest rate'!$M126,1,0)</f>
        <v>1</v>
      </c>
      <c r="G67" s="140">
        <f>IF('Interest rate'!R126&lt;'Interest rate'!$M126,1,0)</f>
        <v>1</v>
      </c>
      <c r="H67" s="140">
        <f>IF('Interest rate'!S126&lt;'Interest rate'!$M126,1,0)</f>
        <v>1</v>
      </c>
      <c r="I67" s="140">
        <f>IF('Interest rate'!T126&lt;'Interest rate'!$M126,1,0)</f>
        <v>0</v>
      </c>
      <c r="J67" s="5"/>
      <c r="K67" s="149">
        <f>IF(C67=0,IF('FX-rates &amp; Forward'!D128&gt;'FX-rates &amp; Forward'!D127,1,0),IF('FX-rates &amp; Forward'!D128&lt;'FX-rates &amp; Forward'!D127,1,0))</f>
        <v>1</v>
      </c>
      <c r="L67" s="140">
        <f>IF(D67=0,IF('FX-rates &amp; Forward'!E128&gt;'FX-rates &amp; Forward'!E127,1,0),IF('FX-rates &amp; Forward'!E128&lt;'FX-rates &amp; Forward'!E127,1,0))</f>
        <v>0</v>
      </c>
      <c r="M67" s="140">
        <f>IF(E67=0,IF('FX-rates &amp; Forward'!F128&gt;'FX-rates &amp; Forward'!F127,1,0),IF('FX-rates &amp; Forward'!F128&lt;'FX-rates &amp; Forward'!F127,1,0))</f>
        <v>1</v>
      </c>
      <c r="N67" s="140">
        <f>IF(F67=0,IF('FX-rates &amp; Forward'!G128&gt;'FX-rates &amp; Forward'!G127,1,0),IF('FX-rates &amp; Forward'!G128&lt;'FX-rates &amp; Forward'!G127,1,0))</f>
        <v>0</v>
      </c>
      <c r="O67" s="140">
        <f>IF(G67=0,IF('FX-rates &amp; Forward'!H128&gt;'FX-rates &amp; Forward'!H127,1,0),IF('FX-rates &amp; Forward'!H128&lt;'FX-rates &amp; Forward'!H127,1,0))</f>
        <v>0</v>
      </c>
      <c r="P67" s="140">
        <f>IF(H67=0,IF('FX-rates &amp; Forward'!I128&gt;'FX-rates &amp; Forward'!I127,1,0),IF('FX-rates &amp; Forward'!I128&lt;'FX-rates &amp; Forward'!I127,1,0))</f>
        <v>1</v>
      </c>
      <c r="Q67" s="140">
        <f>IF(I67=0,IF('FX-rates &amp; Forward'!J128&gt;'FX-rates &amp; Forward'!J127,1,0),IF('FX-rates &amp; Forward'!J128&lt;'FX-rates &amp; Forward'!J127,1,0))</f>
        <v>0</v>
      </c>
      <c r="R67" s="14"/>
      <c r="S67" s="5"/>
      <c r="T67" s="5"/>
      <c r="U67" s="5"/>
      <c r="V67" s="5"/>
      <c r="W67" s="5"/>
    </row>
    <row r="68" spans="2:23" x14ac:dyDescent="0.25">
      <c r="B68" s="6">
        <v>39568</v>
      </c>
      <c r="C68" s="150">
        <f>IF('Interest rate'!N127&lt;'Interest rate'!$M127,1,0)</f>
        <v>1</v>
      </c>
      <c r="D68" s="141">
        <f>IF('Interest rate'!O127&lt;'Interest rate'!$M127,1,0)</f>
        <v>1</v>
      </c>
      <c r="E68" s="141">
        <f>IF('Interest rate'!P127&lt;'Interest rate'!$M127,1,0)</f>
        <v>1</v>
      </c>
      <c r="F68" s="141">
        <f>IF('Interest rate'!Q127&lt;'Interest rate'!$M127,1,0)</f>
        <v>1</v>
      </c>
      <c r="G68" s="141">
        <f>IF('Interest rate'!R127&lt;'Interest rate'!$M127,1,0)</f>
        <v>1</v>
      </c>
      <c r="H68" s="141">
        <f>IF('Interest rate'!S127&lt;'Interest rate'!$M127,1,0)</f>
        <v>1</v>
      </c>
      <c r="I68" s="141">
        <f>IF('Interest rate'!T127&lt;'Interest rate'!$M127,1,0)</f>
        <v>0</v>
      </c>
      <c r="J68" s="5"/>
      <c r="K68" s="150">
        <f>IF(C68=0,IF('FX-rates &amp; Forward'!D129&gt;'FX-rates &amp; Forward'!D128,1,0),IF('FX-rates &amp; Forward'!D129&lt;'FX-rates &amp; Forward'!D128,1,0))</f>
        <v>1</v>
      </c>
      <c r="L68" s="141">
        <f>IF(D68=0,IF('FX-rates &amp; Forward'!E129&gt;'FX-rates &amp; Forward'!E128,1,0),IF('FX-rates &amp; Forward'!E129&lt;'FX-rates &amp; Forward'!E128,1,0))</f>
        <v>1</v>
      </c>
      <c r="M68" s="141">
        <f>IF(E68=0,IF('FX-rates &amp; Forward'!F129&gt;'FX-rates &amp; Forward'!F128,1,0),IF('FX-rates &amp; Forward'!F129&lt;'FX-rates &amp; Forward'!F128,1,0))</f>
        <v>1</v>
      </c>
      <c r="N68" s="141">
        <f>IF(F68=0,IF('FX-rates &amp; Forward'!G129&gt;'FX-rates &amp; Forward'!G128,1,0),IF('FX-rates &amp; Forward'!G129&lt;'FX-rates &amp; Forward'!G128,1,0))</f>
        <v>1</v>
      </c>
      <c r="O68" s="141">
        <f>IF(G68=0,IF('FX-rates &amp; Forward'!H129&gt;'FX-rates &amp; Forward'!H128,1,0),IF('FX-rates &amp; Forward'!H129&lt;'FX-rates &amp; Forward'!H128,1,0))</f>
        <v>1</v>
      </c>
      <c r="P68" s="141">
        <f>IF(H68=0,IF('FX-rates &amp; Forward'!I129&gt;'FX-rates &amp; Forward'!I128,1,0),IF('FX-rates &amp; Forward'!I129&lt;'FX-rates &amp; Forward'!I128,1,0))</f>
        <v>0</v>
      </c>
      <c r="Q68" s="141">
        <f>IF(I68=0,IF('FX-rates &amp; Forward'!J129&gt;'FX-rates &amp; Forward'!J128,1,0),IF('FX-rates &amp; Forward'!J129&lt;'FX-rates &amp; Forward'!J128,1,0))</f>
        <v>1</v>
      </c>
      <c r="R68" s="14"/>
      <c r="S68" s="5"/>
      <c r="T68" s="5"/>
      <c r="U68" s="5"/>
      <c r="V68" s="5"/>
      <c r="W68" s="5"/>
    </row>
    <row r="69" spans="2:23" x14ac:dyDescent="0.25">
      <c r="B69" s="3">
        <v>39598</v>
      </c>
      <c r="C69" s="149">
        <f>IF('Interest rate'!N128&lt;'Interest rate'!$M128,1,0)</f>
        <v>1</v>
      </c>
      <c r="D69" s="140">
        <f>IF('Interest rate'!O128&lt;'Interest rate'!$M128,1,0)</f>
        <v>1</v>
      </c>
      <c r="E69" s="140">
        <f>IF('Interest rate'!P128&lt;'Interest rate'!$M128,1,0)</f>
        <v>1</v>
      </c>
      <c r="F69" s="140">
        <f>IF('Interest rate'!Q128&lt;'Interest rate'!$M128,1,0)</f>
        <v>1</v>
      </c>
      <c r="G69" s="140">
        <f>IF('Interest rate'!R128&lt;'Interest rate'!$M128,1,0)</f>
        <v>1</v>
      </c>
      <c r="H69" s="140">
        <f>IF('Interest rate'!S128&lt;'Interest rate'!$M128,1,0)</f>
        <v>1</v>
      </c>
      <c r="I69" s="140">
        <f>IF('Interest rate'!T128&lt;'Interest rate'!$M128,1,0)</f>
        <v>0</v>
      </c>
      <c r="J69" s="5"/>
      <c r="K69" s="149">
        <f>IF(C69=0,IF('FX-rates &amp; Forward'!D130&gt;'FX-rates &amp; Forward'!D129,1,0),IF('FX-rates &amp; Forward'!D130&lt;'FX-rates &amp; Forward'!D129,1,0))</f>
        <v>0</v>
      </c>
      <c r="L69" s="140">
        <f>IF(D69=0,IF('FX-rates &amp; Forward'!E130&gt;'FX-rates &amp; Forward'!E129,1,0),IF('FX-rates &amp; Forward'!E130&lt;'FX-rates &amp; Forward'!E129,1,0))</f>
        <v>1</v>
      </c>
      <c r="M69" s="140">
        <f>IF(E69=0,IF('FX-rates &amp; Forward'!F130&gt;'FX-rates &amp; Forward'!F129,1,0),IF('FX-rates &amp; Forward'!F130&lt;'FX-rates &amp; Forward'!F129,1,0))</f>
        <v>0</v>
      </c>
      <c r="N69" s="140">
        <f>IF(F69=0,IF('FX-rates &amp; Forward'!G130&gt;'FX-rates &amp; Forward'!G129,1,0),IF('FX-rates &amp; Forward'!G130&lt;'FX-rates &amp; Forward'!G129,1,0))</f>
        <v>1</v>
      </c>
      <c r="O69" s="140">
        <f>IF(G69=0,IF('FX-rates &amp; Forward'!H130&gt;'FX-rates &amp; Forward'!H129,1,0),IF('FX-rates &amp; Forward'!H130&lt;'FX-rates &amp; Forward'!H129,1,0))</f>
        <v>1</v>
      </c>
      <c r="P69" s="140">
        <f>IF(H69=0,IF('FX-rates &amp; Forward'!I130&gt;'FX-rates &amp; Forward'!I129,1,0),IF('FX-rates &amp; Forward'!I130&lt;'FX-rates &amp; Forward'!I129,1,0))</f>
        <v>0</v>
      </c>
      <c r="Q69" s="140">
        <f>IF(I69=0,IF('FX-rates &amp; Forward'!J130&gt;'FX-rates &amp; Forward'!J129,1,0),IF('FX-rates &amp; Forward'!J130&lt;'FX-rates &amp; Forward'!J129,1,0))</f>
        <v>1</v>
      </c>
      <c r="R69" s="14"/>
      <c r="S69" s="5"/>
      <c r="T69" s="5"/>
      <c r="U69" s="5"/>
      <c r="V69" s="5"/>
      <c r="W69" s="5"/>
    </row>
    <row r="70" spans="2:23" x14ac:dyDescent="0.25">
      <c r="B70" s="6">
        <v>39629</v>
      </c>
      <c r="C70" s="150">
        <f>IF('Interest rate'!N129&lt;'Interest rate'!$M129,1,0)</f>
        <v>1</v>
      </c>
      <c r="D70" s="141">
        <f>IF('Interest rate'!O129&lt;'Interest rate'!$M129,1,0)</f>
        <v>1</v>
      </c>
      <c r="E70" s="141">
        <f>IF('Interest rate'!P129&lt;'Interest rate'!$M129,1,0)</f>
        <v>1</v>
      </c>
      <c r="F70" s="141">
        <f>IF('Interest rate'!Q129&lt;'Interest rate'!$M129,1,0)</f>
        <v>1</v>
      </c>
      <c r="G70" s="141">
        <f>IF('Interest rate'!R129&lt;'Interest rate'!$M129,1,0)</f>
        <v>1</v>
      </c>
      <c r="H70" s="141">
        <f>IF('Interest rate'!S129&lt;'Interest rate'!$M129,1,0)</f>
        <v>1</v>
      </c>
      <c r="I70" s="141">
        <f>IF('Interest rate'!T129&lt;'Interest rate'!$M129,1,0)</f>
        <v>0</v>
      </c>
      <c r="J70" s="5"/>
      <c r="K70" s="150">
        <f>IF(C70=0,IF('FX-rates &amp; Forward'!D131&gt;'FX-rates &amp; Forward'!D130,1,0),IF('FX-rates &amp; Forward'!D131&lt;'FX-rates &amp; Forward'!D130,1,0))</f>
        <v>1</v>
      </c>
      <c r="L70" s="141">
        <f>IF(D70=0,IF('FX-rates &amp; Forward'!E131&gt;'FX-rates &amp; Forward'!E130,1,0),IF('FX-rates &amp; Forward'!E131&lt;'FX-rates &amp; Forward'!E130,1,0))</f>
        <v>0</v>
      </c>
      <c r="M70" s="141">
        <f>IF(E70=0,IF('FX-rates &amp; Forward'!F131&gt;'FX-rates &amp; Forward'!F130,1,0),IF('FX-rates &amp; Forward'!F131&lt;'FX-rates &amp; Forward'!F130,1,0))</f>
        <v>0</v>
      </c>
      <c r="N70" s="141">
        <f>IF(F70=0,IF('FX-rates &amp; Forward'!G131&gt;'FX-rates &amp; Forward'!G130,1,0),IF('FX-rates &amp; Forward'!G131&lt;'FX-rates &amp; Forward'!G130,1,0))</f>
        <v>1</v>
      </c>
      <c r="O70" s="141">
        <f>IF(G70=0,IF('FX-rates &amp; Forward'!H131&gt;'FX-rates &amp; Forward'!H130,1,0),IF('FX-rates &amp; Forward'!H131&lt;'FX-rates &amp; Forward'!H130,1,0))</f>
        <v>0</v>
      </c>
      <c r="P70" s="141">
        <f>IF(H70=0,IF('FX-rates &amp; Forward'!I131&gt;'FX-rates &amp; Forward'!I130,1,0),IF('FX-rates &amp; Forward'!I131&lt;'FX-rates &amp; Forward'!I130,1,0))</f>
        <v>1</v>
      </c>
      <c r="Q70" s="141">
        <f>IF(I70=0,IF('FX-rates &amp; Forward'!J131&gt;'FX-rates &amp; Forward'!J130,1,0),IF('FX-rates &amp; Forward'!J131&lt;'FX-rates &amp; Forward'!J130,1,0))</f>
        <v>0</v>
      </c>
      <c r="R70" s="14"/>
      <c r="S70" s="5"/>
      <c r="T70" s="5"/>
      <c r="U70" s="5"/>
      <c r="V70" s="5"/>
      <c r="W70" s="5"/>
    </row>
    <row r="71" spans="2:23" x14ac:dyDescent="0.25">
      <c r="B71" s="3">
        <v>39660</v>
      </c>
      <c r="C71" s="149">
        <f>IF('Interest rate'!N130&lt;'Interest rate'!$M130,1,0)</f>
        <v>1</v>
      </c>
      <c r="D71" s="140">
        <f>IF('Interest rate'!O130&lt;'Interest rate'!$M130,1,0)</f>
        <v>1</v>
      </c>
      <c r="E71" s="140">
        <f>IF('Interest rate'!P130&lt;'Interest rate'!$M130,1,0)</f>
        <v>1</v>
      </c>
      <c r="F71" s="140">
        <f>IF('Interest rate'!Q130&lt;'Interest rate'!$M130,1,0)</f>
        <v>1</v>
      </c>
      <c r="G71" s="140">
        <f>IF('Interest rate'!R130&lt;'Interest rate'!$M130,1,0)</f>
        <v>1</v>
      </c>
      <c r="H71" s="140">
        <f>IF('Interest rate'!S130&lt;'Interest rate'!$M130,1,0)</f>
        <v>1</v>
      </c>
      <c r="I71" s="140">
        <f>IF('Interest rate'!T130&lt;'Interest rate'!$M130,1,0)</f>
        <v>0</v>
      </c>
      <c r="J71" s="5"/>
      <c r="K71" s="149">
        <f>IF(C71=0,IF('FX-rates &amp; Forward'!D132&gt;'FX-rates &amp; Forward'!D131,1,0),IF('FX-rates &amp; Forward'!D132&lt;'FX-rates &amp; Forward'!D131,1,0))</f>
        <v>0</v>
      </c>
      <c r="L71" s="140">
        <f>IF(D71=0,IF('FX-rates &amp; Forward'!E132&gt;'FX-rates &amp; Forward'!E131,1,0),IF('FX-rates &amp; Forward'!E132&lt;'FX-rates &amp; Forward'!E131,1,0))</f>
        <v>1</v>
      </c>
      <c r="M71" s="140">
        <f>IF(E71=0,IF('FX-rates &amp; Forward'!F132&gt;'FX-rates &amp; Forward'!F131,1,0),IF('FX-rates &amp; Forward'!F132&lt;'FX-rates &amp; Forward'!F131,1,0))</f>
        <v>0</v>
      </c>
      <c r="N71" s="140">
        <f>IF(F71=0,IF('FX-rates &amp; Forward'!G132&gt;'FX-rates &amp; Forward'!G131,1,0),IF('FX-rates &amp; Forward'!G132&lt;'FX-rates &amp; Forward'!G131,1,0))</f>
        <v>1</v>
      </c>
      <c r="O71" s="140">
        <f>IF(G71=0,IF('FX-rates &amp; Forward'!H132&gt;'FX-rates &amp; Forward'!H131,1,0),IF('FX-rates &amp; Forward'!H132&lt;'FX-rates &amp; Forward'!H131,1,0))</f>
        <v>1</v>
      </c>
      <c r="P71" s="140">
        <f>IF(H71=0,IF('FX-rates &amp; Forward'!I132&gt;'FX-rates &amp; Forward'!I131,1,0),IF('FX-rates &amp; Forward'!I132&lt;'FX-rates &amp; Forward'!I131,1,0))</f>
        <v>0</v>
      </c>
      <c r="Q71" s="140">
        <f>IF(I71=0,IF('FX-rates &amp; Forward'!J132&gt;'FX-rates &amp; Forward'!J131,1,0),IF('FX-rates &amp; Forward'!J132&lt;'FX-rates &amp; Forward'!J131,1,0))</f>
        <v>0</v>
      </c>
      <c r="R71" s="14"/>
      <c r="S71" s="5"/>
      <c r="T71" s="5"/>
      <c r="U71" s="5"/>
      <c r="V71" s="5"/>
      <c r="W71" s="5"/>
    </row>
    <row r="72" spans="2:23" x14ac:dyDescent="0.25">
      <c r="B72" s="6">
        <v>39689</v>
      </c>
      <c r="C72" s="150">
        <f>IF('Interest rate'!N131&lt;'Interest rate'!$M131,1,0)</f>
        <v>1</v>
      </c>
      <c r="D72" s="141">
        <f>IF('Interest rate'!O131&lt;'Interest rate'!$M131,1,0)</f>
        <v>1</v>
      </c>
      <c r="E72" s="141">
        <f>IF('Interest rate'!P131&lt;'Interest rate'!$M131,1,0)</f>
        <v>1</v>
      </c>
      <c r="F72" s="141">
        <f>IF('Interest rate'!Q131&lt;'Interest rate'!$M131,1,0)</f>
        <v>1</v>
      </c>
      <c r="G72" s="141">
        <f>IF('Interest rate'!R131&lt;'Interest rate'!$M131,1,0)</f>
        <v>1</v>
      </c>
      <c r="H72" s="141">
        <f>IF('Interest rate'!S131&lt;'Interest rate'!$M131,1,0)</f>
        <v>1</v>
      </c>
      <c r="I72" s="141">
        <f>IF('Interest rate'!T131&lt;'Interest rate'!$M131,1,0)</f>
        <v>0</v>
      </c>
      <c r="J72" s="5"/>
      <c r="K72" s="150">
        <f>IF(C72=0,IF('FX-rates &amp; Forward'!D133&gt;'FX-rates &amp; Forward'!D132,1,0),IF('FX-rates &amp; Forward'!D133&lt;'FX-rates &amp; Forward'!D132,1,0))</f>
        <v>0</v>
      </c>
      <c r="L72" s="141">
        <f>IF(D72=0,IF('FX-rates &amp; Forward'!E133&gt;'FX-rates &amp; Forward'!E132,1,0),IF('FX-rates &amp; Forward'!E133&lt;'FX-rates &amp; Forward'!E132,1,0))</f>
        <v>1</v>
      </c>
      <c r="M72" s="141">
        <f>IF(E72=0,IF('FX-rates &amp; Forward'!F133&gt;'FX-rates &amp; Forward'!F132,1,0),IF('FX-rates &amp; Forward'!F133&lt;'FX-rates &amp; Forward'!F132,1,0))</f>
        <v>1</v>
      </c>
      <c r="N72" s="141">
        <f>IF(F72=0,IF('FX-rates &amp; Forward'!G133&gt;'FX-rates &amp; Forward'!G132,1,0),IF('FX-rates &amp; Forward'!G133&lt;'FX-rates &amp; Forward'!G132,1,0))</f>
        <v>0</v>
      </c>
      <c r="O72" s="141">
        <f>IF(G72=0,IF('FX-rates &amp; Forward'!H133&gt;'FX-rates &amp; Forward'!H132,1,0),IF('FX-rates &amp; Forward'!H133&lt;'FX-rates &amp; Forward'!H132,1,0))</f>
        <v>0</v>
      </c>
      <c r="P72" s="141">
        <f>IF(H72=0,IF('FX-rates &amp; Forward'!I133&gt;'FX-rates &amp; Forward'!I132,1,0),IF('FX-rates &amp; Forward'!I133&lt;'FX-rates &amp; Forward'!I132,1,0))</f>
        <v>0</v>
      </c>
      <c r="Q72" s="141">
        <f>IF(I72=0,IF('FX-rates &amp; Forward'!J133&gt;'FX-rates &amp; Forward'!J132,1,0),IF('FX-rates &amp; Forward'!J133&lt;'FX-rates &amp; Forward'!J132,1,0))</f>
        <v>0</v>
      </c>
      <c r="R72" s="14"/>
      <c r="S72" s="5"/>
      <c r="T72" s="5"/>
      <c r="U72" s="5"/>
      <c r="V72" s="5"/>
      <c r="W72" s="5"/>
    </row>
    <row r="73" spans="2:23" x14ac:dyDescent="0.25">
      <c r="B73" s="3">
        <v>39721</v>
      </c>
      <c r="C73" s="149">
        <f>IF('Interest rate'!N132&lt;'Interest rate'!$M132,1,0)</f>
        <v>1</v>
      </c>
      <c r="D73" s="140">
        <f>IF('Interest rate'!O132&lt;'Interest rate'!$M132,1,0)</f>
        <v>1</v>
      </c>
      <c r="E73" s="140">
        <f>IF('Interest rate'!P132&lt;'Interest rate'!$M132,1,0)</f>
        <v>1</v>
      </c>
      <c r="F73" s="140">
        <f>IF('Interest rate'!Q132&lt;'Interest rate'!$M132,1,0)</f>
        <v>1</v>
      </c>
      <c r="G73" s="140">
        <f>IF('Interest rate'!R132&lt;'Interest rate'!$M132,1,0)</f>
        <v>1</v>
      </c>
      <c r="H73" s="140">
        <f>IF('Interest rate'!S132&lt;'Interest rate'!$M132,1,0)</f>
        <v>1</v>
      </c>
      <c r="I73" s="140">
        <f>IF('Interest rate'!T132&lt;'Interest rate'!$M132,1,0)</f>
        <v>0</v>
      </c>
      <c r="J73" s="5"/>
      <c r="K73" s="149">
        <f>IF(C73=0,IF('FX-rates &amp; Forward'!D134&gt;'FX-rates &amp; Forward'!D133,1,0),IF('FX-rates &amp; Forward'!D134&lt;'FX-rates &amp; Forward'!D133,1,0))</f>
        <v>0</v>
      </c>
      <c r="L73" s="140">
        <f>IF(D73=0,IF('FX-rates &amp; Forward'!E134&gt;'FX-rates &amp; Forward'!E133,1,0),IF('FX-rates &amp; Forward'!E134&lt;'FX-rates &amp; Forward'!E133,1,0))</f>
        <v>0</v>
      </c>
      <c r="M73" s="140">
        <f>IF(E73=0,IF('FX-rates &amp; Forward'!F134&gt;'FX-rates &amp; Forward'!F133,1,0),IF('FX-rates &amp; Forward'!F134&lt;'FX-rates &amp; Forward'!F133,1,0))</f>
        <v>0</v>
      </c>
      <c r="N73" s="140">
        <f>IF(F73=0,IF('FX-rates &amp; Forward'!G134&gt;'FX-rates &amp; Forward'!G133,1,0),IF('FX-rates &amp; Forward'!G134&lt;'FX-rates &amp; Forward'!G133,1,0))</f>
        <v>0</v>
      </c>
      <c r="O73" s="140">
        <f>IF(G73=0,IF('FX-rates &amp; Forward'!H134&gt;'FX-rates &amp; Forward'!H133,1,0),IF('FX-rates &amp; Forward'!H134&lt;'FX-rates &amp; Forward'!H133,1,0))</f>
        <v>0</v>
      </c>
      <c r="P73" s="140">
        <f>IF(H73=0,IF('FX-rates &amp; Forward'!I134&gt;'FX-rates &amp; Forward'!I133,1,0),IF('FX-rates &amp; Forward'!I134&lt;'FX-rates &amp; Forward'!I133,1,0))</f>
        <v>0</v>
      </c>
      <c r="Q73" s="140">
        <f>IF(I73=0,IF('FX-rates &amp; Forward'!J134&gt;'FX-rates &amp; Forward'!J133,1,0),IF('FX-rates &amp; Forward'!J134&lt;'FX-rates &amp; Forward'!J133,1,0))</f>
        <v>0</v>
      </c>
      <c r="R73" s="14"/>
      <c r="S73" s="5"/>
      <c r="T73" s="5"/>
      <c r="U73" s="5"/>
      <c r="V73" s="5"/>
      <c r="W73" s="5"/>
    </row>
    <row r="74" spans="2:23" x14ac:dyDescent="0.25">
      <c r="B74" s="6">
        <v>39752</v>
      </c>
      <c r="C74" s="150">
        <f>IF('Interest rate'!N133&lt;'Interest rate'!$M133,1,0)</f>
        <v>1</v>
      </c>
      <c r="D74" s="141">
        <f>IF('Interest rate'!O133&lt;'Interest rate'!$M133,1,0)</f>
        <v>1</v>
      </c>
      <c r="E74" s="141">
        <f>IF('Interest rate'!P133&lt;'Interest rate'!$M133,1,0)</f>
        <v>1</v>
      </c>
      <c r="F74" s="141">
        <f>IF('Interest rate'!Q133&lt;'Interest rate'!$M133,1,0)</f>
        <v>1</v>
      </c>
      <c r="G74" s="141">
        <f>IF('Interest rate'!R133&lt;'Interest rate'!$M133,1,0)</f>
        <v>1</v>
      </c>
      <c r="H74" s="141">
        <f>IF('Interest rate'!S133&lt;'Interest rate'!$M133,1,0)</f>
        <v>1</v>
      </c>
      <c r="I74" s="141">
        <f>IF('Interest rate'!T133&lt;'Interest rate'!$M133,1,0)</f>
        <v>1</v>
      </c>
      <c r="J74" s="5"/>
      <c r="K74" s="150">
        <f>IF(C74=0,IF('FX-rates &amp; Forward'!D135&gt;'FX-rates &amp; Forward'!D134,1,0),IF('FX-rates &amp; Forward'!D135&lt;'FX-rates &amp; Forward'!D134,1,0))</f>
        <v>0</v>
      </c>
      <c r="L74" s="141">
        <f>IF(D74=0,IF('FX-rates &amp; Forward'!E135&gt;'FX-rates &amp; Forward'!E134,1,0),IF('FX-rates &amp; Forward'!E135&lt;'FX-rates &amp; Forward'!E134,1,0))</f>
        <v>0</v>
      </c>
      <c r="M74" s="141">
        <f>IF(E74=0,IF('FX-rates &amp; Forward'!F135&gt;'FX-rates &amp; Forward'!F134,1,0),IF('FX-rates &amp; Forward'!F135&lt;'FX-rates &amp; Forward'!F134,1,0))</f>
        <v>0</v>
      </c>
      <c r="N74" s="141">
        <f>IF(F74=0,IF('FX-rates &amp; Forward'!G135&gt;'FX-rates &amp; Forward'!G134,1,0),IF('FX-rates &amp; Forward'!G135&lt;'FX-rates &amp; Forward'!G134,1,0))</f>
        <v>0</v>
      </c>
      <c r="O74" s="141">
        <f>IF(G74=0,IF('FX-rates &amp; Forward'!H135&gt;'FX-rates &amp; Forward'!H134,1,0),IF('FX-rates &amp; Forward'!H135&lt;'FX-rates &amp; Forward'!H134,1,0))</f>
        <v>0</v>
      </c>
      <c r="P74" s="141">
        <f>IF(H74=0,IF('FX-rates &amp; Forward'!I135&gt;'FX-rates &amp; Forward'!I134,1,0),IF('FX-rates &amp; Forward'!I135&lt;'FX-rates &amp; Forward'!I134,1,0))</f>
        <v>0</v>
      </c>
      <c r="Q74" s="141">
        <f>IF(I74=0,IF('FX-rates &amp; Forward'!J135&gt;'FX-rates &amp; Forward'!J134,1,0),IF('FX-rates &amp; Forward'!J135&lt;'FX-rates &amp; Forward'!J134,1,0))</f>
        <v>1</v>
      </c>
      <c r="R74" s="14"/>
      <c r="S74" s="5"/>
      <c r="T74" s="5"/>
      <c r="U74" s="5"/>
      <c r="V74" s="5"/>
      <c r="W74" s="5"/>
    </row>
    <row r="75" spans="2:23" x14ac:dyDescent="0.25">
      <c r="B75" s="3">
        <v>39780</v>
      </c>
      <c r="C75" s="149">
        <f>IF('Interest rate'!N134&lt;'Interest rate'!$M134,1,0)</f>
        <v>1</v>
      </c>
      <c r="D75" s="140">
        <f>IF('Interest rate'!O134&lt;'Interest rate'!$M134,1,0)</f>
        <v>1</v>
      </c>
      <c r="E75" s="140">
        <f>IF('Interest rate'!P134&lt;'Interest rate'!$M134,1,0)</f>
        <v>1</v>
      </c>
      <c r="F75" s="140">
        <f>IF('Interest rate'!Q134&lt;'Interest rate'!$M134,1,0)</f>
        <v>1</v>
      </c>
      <c r="G75" s="140">
        <f>IF('Interest rate'!R134&lt;'Interest rate'!$M134,1,0)</f>
        <v>1</v>
      </c>
      <c r="H75" s="140">
        <f>IF('Interest rate'!S134&lt;'Interest rate'!$M134,1,0)</f>
        <v>1</v>
      </c>
      <c r="I75" s="140">
        <f>IF('Interest rate'!T134&lt;'Interest rate'!$M134,1,0)</f>
        <v>0</v>
      </c>
      <c r="J75" s="5"/>
      <c r="K75" s="149">
        <f>IF(C75=0,IF('FX-rates &amp; Forward'!D136&gt;'FX-rates &amp; Forward'!D135,1,0),IF('FX-rates &amp; Forward'!D136&lt;'FX-rates &amp; Forward'!D135,1,0))</f>
        <v>0</v>
      </c>
      <c r="L75" s="140">
        <f>IF(D75=0,IF('FX-rates &amp; Forward'!E136&gt;'FX-rates &amp; Forward'!E135,1,0),IF('FX-rates &amp; Forward'!E136&lt;'FX-rates &amp; Forward'!E135,1,0))</f>
        <v>0</v>
      </c>
      <c r="M75" s="140">
        <f>IF(E75=0,IF('FX-rates &amp; Forward'!F136&gt;'FX-rates &amp; Forward'!F135,1,0),IF('FX-rates &amp; Forward'!F136&lt;'FX-rates &amp; Forward'!F135,1,0))</f>
        <v>1</v>
      </c>
      <c r="N75" s="140">
        <f>IF(F75=0,IF('FX-rates &amp; Forward'!G136&gt;'FX-rates &amp; Forward'!G135,1,0),IF('FX-rates &amp; Forward'!G136&lt;'FX-rates &amp; Forward'!G135,1,0))</f>
        <v>0</v>
      </c>
      <c r="O75" s="140">
        <f>IF(G75=0,IF('FX-rates &amp; Forward'!H136&gt;'FX-rates &amp; Forward'!H135,1,0),IF('FX-rates &amp; Forward'!H136&lt;'FX-rates &amp; Forward'!H135,1,0))</f>
        <v>1</v>
      </c>
      <c r="P75" s="140">
        <f>IF(H75=0,IF('FX-rates &amp; Forward'!I136&gt;'FX-rates &amp; Forward'!I135,1,0),IF('FX-rates &amp; Forward'!I136&lt;'FX-rates &amp; Forward'!I135,1,0))</f>
        <v>0</v>
      </c>
      <c r="Q75" s="140">
        <f>IF(I75=0,IF('FX-rates &amp; Forward'!J136&gt;'FX-rates &amp; Forward'!J135,1,0),IF('FX-rates &amp; Forward'!J136&lt;'FX-rates &amp; Forward'!J135,1,0))</f>
        <v>1</v>
      </c>
      <c r="R75" s="14"/>
      <c r="S75" s="5"/>
      <c r="T75" s="5"/>
      <c r="U75" s="5"/>
      <c r="V75" s="5"/>
      <c r="W75" s="5"/>
    </row>
    <row r="76" spans="2:23" x14ac:dyDescent="0.25">
      <c r="B76" s="9">
        <v>39813</v>
      </c>
      <c r="C76" s="151">
        <f>IF('Interest rate'!N135&lt;'Interest rate'!$M135,1,0)</f>
        <v>1</v>
      </c>
      <c r="D76" s="142">
        <f>IF('Interest rate'!O135&lt;'Interest rate'!$M135,1,0)</f>
        <v>1</v>
      </c>
      <c r="E76" s="142">
        <f>IF('Interest rate'!P135&lt;'Interest rate'!$M135,1,0)</f>
        <v>1</v>
      </c>
      <c r="F76" s="142">
        <f>IF('Interest rate'!Q135&lt;'Interest rate'!$M135,1,0)</f>
        <v>1</v>
      </c>
      <c r="G76" s="142">
        <f>IF('Interest rate'!R135&lt;'Interest rate'!$M135,1,0)</f>
        <v>1</v>
      </c>
      <c r="H76" s="142">
        <f>IF('Interest rate'!S135&lt;'Interest rate'!$M135,1,0)</f>
        <v>1</v>
      </c>
      <c r="I76" s="142">
        <f>IF('Interest rate'!T135&lt;'Interest rate'!$M135,1,0)</f>
        <v>1</v>
      </c>
      <c r="J76" s="5"/>
      <c r="K76" s="151">
        <f>IF(C76=0,IF('FX-rates &amp; Forward'!D137&gt;'FX-rates &amp; Forward'!D136,1,0),IF('FX-rates &amp; Forward'!D137&lt;'FX-rates &amp; Forward'!D136,1,0))</f>
        <v>1</v>
      </c>
      <c r="L76" s="142">
        <f>IF(D76=0,IF('FX-rates &amp; Forward'!E137&gt;'FX-rates &amp; Forward'!E136,1,0),IF('FX-rates &amp; Forward'!E137&lt;'FX-rates &amp; Forward'!E136,1,0))</f>
        <v>0</v>
      </c>
      <c r="M76" s="142">
        <f>IF(E76=0,IF('FX-rates &amp; Forward'!F137&gt;'FX-rates &amp; Forward'!F136,1,0),IF('FX-rates &amp; Forward'!F137&lt;'FX-rates &amp; Forward'!F136,1,0))</f>
        <v>1</v>
      </c>
      <c r="N76" s="142">
        <f>IF(F76=0,IF('FX-rates &amp; Forward'!G137&gt;'FX-rates &amp; Forward'!G136,1,0),IF('FX-rates &amp; Forward'!G137&lt;'FX-rates &amp; Forward'!G136,1,0))</f>
        <v>0</v>
      </c>
      <c r="O76" s="142">
        <f>IF(G76=0,IF('FX-rates &amp; Forward'!H137&gt;'FX-rates &amp; Forward'!H136,1,0),IF('FX-rates &amp; Forward'!H137&lt;'FX-rates &amp; Forward'!H136,1,0))</f>
        <v>0</v>
      </c>
      <c r="P76" s="142">
        <f>IF(H76=0,IF('FX-rates &amp; Forward'!I137&gt;'FX-rates &amp; Forward'!I136,1,0),IF('FX-rates &amp; Forward'!I137&lt;'FX-rates &amp; Forward'!I136,1,0))</f>
        <v>0</v>
      </c>
      <c r="Q76" s="142">
        <f>IF(I76=0,IF('FX-rates &amp; Forward'!J137&gt;'FX-rates &amp; Forward'!J136,1,0),IF('FX-rates &amp; Forward'!J137&lt;'FX-rates &amp; Forward'!J136,1,0))</f>
        <v>0</v>
      </c>
      <c r="R76" s="14"/>
      <c r="S76" s="5"/>
      <c r="T76" s="5"/>
      <c r="U76" s="5"/>
      <c r="V76" s="5"/>
      <c r="W76" s="5"/>
    </row>
    <row r="77" spans="2:23" x14ac:dyDescent="0.25">
      <c r="B77" s="3">
        <v>39843</v>
      </c>
      <c r="C77" s="149">
        <f>IF('Interest rate'!N136&lt;'Interest rate'!$M136,1,0)</f>
        <v>1</v>
      </c>
      <c r="D77" s="140">
        <f>IF('Interest rate'!O136&lt;'Interest rate'!$M136,1,0)</f>
        <v>1</v>
      </c>
      <c r="E77" s="140">
        <f>IF('Interest rate'!P136&lt;'Interest rate'!$M136,1,0)</f>
        <v>1</v>
      </c>
      <c r="F77" s="140">
        <f>IF('Interest rate'!Q136&lt;'Interest rate'!$M136,1,0)</f>
        <v>1</v>
      </c>
      <c r="G77" s="140">
        <f>IF('Interest rate'!R136&lt;'Interest rate'!$M136,1,0)</f>
        <v>1</v>
      </c>
      <c r="H77" s="140">
        <f>IF('Interest rate'!S136&lt;'Interest rate'!$M136,1,0)</f>
        <v>1</v>
      </c>
      <c r="I77" s="140">
        <f>IF('Interest rate'!T136&lt;'Interest rate'!$M136,1,0)</f>
        <v>0</v>
      </c>
      <c r="J77" s="5"/>
      <c r="K77" s="149">
        <f>IF(C77=0,IF('FX-rates &amp; Forward'!D138&gt;'FX-rates &amp; Forward'!D137,1,0),IF('FX-rates &amp; Forward'!D138&lt;'FX-rates &amp; Forward'!D137,1,0))</f>
        <v>1</v>
      </c>
      <c r="L77" s="140">
        <f>IF(D77=0,IF('FX-rates &amp; Forward'!E138&gt;'FX-rates &amp; Forward'!E137,1,0),IF('FX-rates &amp; Forward'!E138&lt;'FX-rates &amp; Forward'!E137,1,0))</f>
        <v>1</v>
      </c>
      <c r="M77" s="140">
        <f>IF(E77=0,IF('FX-rates &amp; Forward'!F138&gt;'FX-rates &amp; Forward'!F137,1,0),IF('FX-rates &amp; Forward'!F138&lt;'FX-rates &amp; Forward'!F137,1,0))</f>
        <v>1</v>
      </c>
      <c r="N77" s="140">
        <f>IF(F77=0,IF('FX-rates &amp; Forward'!G138&gt;'FX-rates &amp; Forward'!G137,1,0),IF('FX-rates &amp; Forward'!G138&lt;'FX-rates &amp; Forward'!G137,1,0))</f>
        <v>0</v>
      </c>
      <c r="O77" s="140">
        <f>IF(G77=0,IF('FX-rates &amp; Forward'!H138&gt;'FX-rates &amp; Forward'!H137,1,0),IF('FX-rates &amp; Forward'!H138&lt;'FX-rates &amp; Forward'!H137,1,0))</f>
        <v>1</v>
      </c>
      <c r="P77" s="140">
        <f>IF(H77=0,IF('FX-rates &amp; Forward'!I138&gt;'FX-rates &amp; Forward'!I137,1,0),IF('FX-rates &amp; Forward'!I138&lt;'FX-rates &amp; Forward'!I137,1,0))</f>
        <v>1</v>
      </c>
      <c r="Q77" s="140">
        <f>IF(I77=0,IF('FX-rates &amp; Forward'!J138&gt;'FX-rates &amp; Forward'!J137,1,0),IF('FX-rates &amp; Forward'!J138&lt;'FX-rates &amp; Forward'!J137,1,0))</f>
        <v>0</v>
      </c>
      <c r="R77" s="14"/>
      <c r="S77" s="5"/>
      <c r="T77" s="5"/>
      <c r="U77" s="5"/>
      <c r="V77" s="5"/>
      <c r="W77" s="5"/>
    </row>
    <row r="78" spans="2:23" x14ac:dyDescent="0.25">
      <c r="B78" s="6">
        <v>39871</v>
      </c>
      <c r="C78" s="150">
        <f>IF('Interest rate'!N137&lt;'Interest rate'!$M137,1,0)</f>
        <v>1</v>
      </c>
      <c r="D78" s="141">
        <f>IF('Interest rate'!O137&lt;'Interest rate'!$M137,1,0)</f>
        <v>1</v>
      </c>
      <c r="E78" s="141">
        <f>IF('Interest rate'!P137&lt;'Interest rate'!$M137,1,0)</f>
        <v>1</v>
      </c>
      <c r="F78" s="141">
        <f>IF('Interest rate'!Q137&lt;'Interest rate'!$M137,1,0)</f>
        <v>1</v>
      </c>
      <c r="G78" s="141">
        <f>IF('Interest rate'!R137&lt;'Interest rate'!$M137,1,0)</f>
        <v>1</v>
      </c>
      <c r="H78" s="141">
        <f>IF('Interest rate'!S137&lt;'Interest rate'!$M137,1,0)</f>
        <v>1</v>
      </c>
      <c r="I78" s="141">
        <f>IF('Interest rate'!T137&lt;'Interest rate'!$M137,1,0)</f>
        <v>0</v>
      </c>
      <c r="J78" s="5"/>
      <c r="K78" s="150">
        <f>IF(C78=0,IF('FX-rates &amp; Forward'!D139&gt;'FX-rates &amp; Forward'!D138,1,0),IF('FX-rates &amp; Forward'!D139&lt;'FX-rates &amp; Forward'!D138,1,0))</f>
        <v>0</v>
      </c>
      <c r="L78" s="141">
        <f>IF(D78=0,IF('FX-rates &amp; Forward'!E139&gt;'FX-rates &amp; Forward'!E138,1,0),IF('FX-rates &amp; Forward'!E139&lt;'FX-rates &amp; Forward'!E138,1,0))</f>
        <v>0</v>
      </c>
      <c r="M78" s="141">
        <f>IF(E78=0,IF('FX-rates &amp; Forward'!F139&gt;'FX-rates &amp; Forward'!F138,1,0),IF('FX-rates &amp; Forward'!F139&lt;'FX-rates &amp; Forward'!F138,1,0))</f>
        <v>0</v>
      </c>
      <c r="N78" s="141">
        <f>IF(F78=0,IF('FX-rates &amp; Forward'!G139&gt;'FX-rates &amp; Forward'!G138,1,0),IF('FX-rates &amp; Forward'!G139&lt;'FX-rates &amp; Forward'!G138,1,0))</f>
        <v>1</v>
      </c>
      <c r="O78" s="141">
        <f>IF(G78=0,IF('FX-rates &amp; Forward'!H139&gt;'FX-rates &amp; Forward'!H138,1,0),IF('FX-rates &amp; Forward'!H139&lt;'FX-rates &amp; Forward'!H138,1,0))</f>
        <v>0</v>
      </c>
      <c r="P78" s="141">
        <f>IF(H78=0,IF('FX-rates &amp; Forward'!I139&gt;'FX-rates &amp; Forward'!I138,1,0),IF('FX-rates &amp; Forward'!I139&lt;'FX-rates &amp; Forward'!I138,1,0))</f>
        <v>1</v>
      </c>
      <c r="Q78" s="141">
        <f>IF(I78=0,IF('FX-rates &amp; Forward'!J139&gt;'FX-rates &amp; Forward'!J138,1,0),IF('FX-rates &amp; Forward'!J139&lt;'FX-rates &amp; Forward'!J138,1,0))</f>
        <v>1</v>
      </c>
      <c r="R78" s="14"/>
      <c r="S78" s="5"/>
      <c r="T78" s="5"/>
      <c r="U78" s="5"/>
      <c r="V78" s="5"/>
      <c r="W78" s="5"/>
    </row>
    <row r="79" spans="2:23" x14ac:dyDescent="0.25">
      <c r="B79" s="3">
        <v>39903</v>
      </c>
      <c r="C79" s="149">
        <f>IF('Interest rate'!N138&lt;'Interest rate'!$M138,1,0)</f>
        <v>1</v>
      </c>
      <c r="D79" s="140">
        <f>IF('Interest rate'!O138&lt;'Interest rate'!$M138,1,0)</f>
        <v>1</v>
      </c>
      <c r="E79" s="140">
        <f>IF('Interest rate'!P138&lt;'Interest rate'!$M138,1,0)</f>
        <v>1</v>
      </c>
      <c r="F79" s="140">
        <f>IF('Interest rate'!Q138&lt;'Interest rate'!$M138,1,0)</f>
        <v>1</v>
      </c>
      <c r="G79" s="140">
        <f>IF('Interest rate'!R138&lt;'Interest rate'!$M138,1,0)</f>
        <v>1</v>
      </c>
      <c r="H79" s="140">
        <f>IF('Interest rate'!S138&lt;'Interest rate'!$M138,1,0)</f>
        <v>1</v>
      </c>
      <c r="I79" s="140">
        <f>IF('Interest rate'!T138&lt;'Interest rate'!$M138,1,0)</f>
        <v>0</v>
      </c>
      <c r="J79" s="5"/>
      <c r="K79" s="149">
        <f>IF(C79=0,IF('FX-rates &amp; Forward'!D140&gt;'FX-rates &amp; Forward'!D139,1,0),IF('FX-rates &amp; Forward'!D140&lt;'FX-rates &amp; Forward'!D139,1,0))</f>
        <v>1</v>
      </c>
      <c r="L79" s="140">
        <f>IF(D79=0,IF('FX-rates &amp; Forward'!E140&gt;'FX-rates &amp; Forward'!E139,1,0),IF('FX-rates &amp; Forward'!E140&lt;'FX-rates &amp; Forward'!E139,1,0))</f>
        <v>0</v>
      </c>
      <c r="M79" s="140">
        <f>IF(E79=0,IF('FX-rates &amp; Forward'!F140&gt;'FX-rates &amp; Forward'!F139,1,0),IF('FX-rates &amp; Forward'!F140&lt;'FX-rates &amp; Forward'!F139,1,0))</f>
        <v>1</v>
      </c>
      <c r="N79" s="140">
        <f>IF(F79=0,IF('FX-rates &amp; Forward'!G140&gt;'FX-rates &amp; Forward'!G139,1,0),IF('FX-rates &amp; Forward'!G140&lt;'FX-rates &amp; Forward'!G139,1,0))</f>
        <v>1</v>
      </c>
      <c r="O79" s="140">
        <f>IF(G79=0,IF('FX-rates &amp; Forward'!H140&gt;'FX-rates &amp; Forward'!H139,1,0),IF('FX-rates &amp; Forward'!H140&lt;'FX-rates &amp; Forward'!H139,1,0))</f>
        <v>1</v>
      </c>
      <c r="P79" s="140">
        <f>IF(H79=0,IF('FX-rates &amp; Forward'!I140&gt;'FX-rates &amp; Forward'!I139,1,0),IF('FX-rates &amp; Forward'!I140&lt;'FX-rates &amp; Forward'!I139,1,0))</f>
        <v>1</v>
      </c>
      <c r="Q79" s="140">
        <f>IF(I79=0,IF('FX-rates &amp; Forward'!J140&gt;'FX-rates &amp; Forward'!J139,1,0),IF('FX-rates &amp; Forward'!J140&lt;'FX-rates &amp; Forward'!J139,1,0))</f>
        <v>1</v>
      </c>
      <c r="R79" s="14"/>
      <c r="S79" s="5"/>
      <c r="T79" s="5"/>
      <c r="U79" s="5"/>
      <c r="V79" s="5"/>
      <c r="W79" s="5"/>
    </row>
    <row r="80" spans="2:23" x14ac:dyDescent="0.25">
      <c r="B80" s="6">
        <v>39933</v>
      </c>
      <c r="C80" s="150">
        <f>IF('Interest rate'!N139&lt;'Interest rate'!$M139,1,0)</f>
        <v>1</v>
      </c>
      <c r="D80" s="141">
        <f>IF('Interest rate'!O139&lt;'Interest rate'!$M139,1,0)</f>
        <v>1</v>
      </c>
      <c r="E80" s="141">
        <f>IF('Interest rate'!P139&lt;'Interest rate'!$M139,1,0)</f>
        <v>1</v>
      </c>
      <c r="F80" s="141">
        <f>IF('Interest rate'!Q139&lt;'Interest rate'!$M139,1,0)</f>
        <v>1</v>
      </c>
      <c r="G80" s="141">
        <f>IF('Interest rate'!R139&lt;'Interest rate'!$M139,1,0)</f>
        <v>1</v>
      </c>
      <c r="H80" s="141">
        <f>IF('Interest rate'!S139&lt;'Interest rate'!$M139,1,0)</f>
        <v>1</v>
      </c>
      <c r="I80" s="141">
        <f>IF('Interest rate'!T139&lt;'Interest rate'!$M139,1,0)</f>
        <v>0</v>
      </c>
      <c r="J80" s="5"/>
      <c r="K80" s="150">
        <f>IF(C80=0,IF('FX-rates &amp; Forward'!D141&gt;'FX-rates &amp; Forward'!D140,1,0),IF('FX-rates &amp; Forward'!D141&lt;'FX-rates &amp; Forward'!D140,1,0))</f>
        <v>1</v>
      </c>
      <c r="L80" s="141">
        <f>IF(D80=0,IF('FX-rates &amp; Forward'!E141&gt;'FX-rates &amp; Forward'!E140,1,0),IF('FX-rates &amp; Forward'!E141&lt;'FX-rates &amp; Forward'!E140,1,0))</f>
        <v>1</v>
      </c>
      <c r="M80" s="141">
        <f>IF(E80=0,IF('FX-rates &amp; Forward'!F141&gt;'FX-rates &amp; Forward'!F140,1,0),IF('FX-rates &amp; Forward'!F141&lt;'FX-rates &amp; Forward'!F140,1,0))</f>
        <v>0</v>
      </c>
      <c r="N80" s="141">
        <f>IF(F80=0,IF('FX-rates &amp; Forward'!G141&gt;'FX-rates &amp; Forward'!G140,1,0),IF('FX-rates &amp; Forward'!G141&lt;'FX-rates &amp; Forward'!G140,1,0))</f>
        <v>1</v>
      </c>
      <c r="O80" s="141">
        <f>IF(G80=0,IF('FX-rates &amp; Forward'!H141&gt;'FX-rates &amp; Forward'!H140,1,0),IF('FX-rates &amp; Forward'!H141&lt;'FX-rates &amp; Forward'!H140,1,0))</f>
        <v>1</v>
      </c>
      <c r="P80" s="141">
        <f>IF(H80=0,IF('FX-rates &amp; Forward'!I141&gt;'FX-rates &amp; Forward'!I140,1,0),IF('FX-rates &amp; Forward'!I141&lt;'FX-rates &amp; Forward'!I140,1,0))</f>
        <v>0</v>
      </c>
      <c r="Q80" s="141">
        <f>IF(I80=0,IF('FX-rates &amp; Forward'!J141&gt;'FX-rates &amp; Forward'!J140,1,0),IF('FX-rates &amp; Forward'!J141&lt;'FX-rates &amp; Forward'!J140,1,0))</f>
        <v>1</v>
      </c>
      <c r="R80" s="14"/>
      <c r="S80" s="5"/>
      <c r="T80" s="5"/>
      <c r="U80" s="5"/>
      <c r="V80" s="5"/>
      <c r="W80" s="5"/>
    </row>
    <row r="81" spans="2:23" x14ac:dyDescent="0.25">
      <c r="B81" s="3">
        <v>39962</v>
      </c>
      <c r="C81" s="149">
        <f>IF('Interest rate'!N140&lt;'Interest rate'!$M140,1,0)</f>
        <v>1</v>
      </c>
      <c r="D81" s="140">
        <f>IF('Interest rate'!O140&lt;'Interest rate'!$M140,1,0)</f>
        <v>1</v>
      </c>
      <c r="E81" s="140">
        <f>IF('Interest rate'!P140&lt;'Interest rate'!$M140,1,0)</f>
        <v>1</v>
      </c>
      <c r="F81" s="140">
        <f>IF('Interest rate'!Q140&lt;'Interest rate'!$M140,1,0)</f>
        <v>1</v>
      </c>
      <c r="G81" s="140">
        <f>IF('Interest rate'!R140&lt;'Interest rate'!$M140,1,0)</f>
        <v>1</v>
      </c>
      <c r="H81" s="140">
        <f>IF('Interest rate'!S140&lt;'Interest rate'!$M140,1,0)</f>
        <v>1</v>
      </c>
      <c r="I81" s="140">
        <f>IF('Interest rate'!T140&lt;'Interest rate'!$M140,1,0)</f>
        <v>0</v>
      </c>
      <c r="J81" s="5"/>
      <c r="K81" s="149">
        <f>IF(C81=0,IF('FX-rates &amp; Forward'!D142&gt;'FX-rates &amp; Forward'!D141,1,0),IF('FX-rates &amp; Forward'!D142&lt;'FX-rates &amp; Forward'!D141,1,0))</f>
        <v>1</v>
      </c>
      <c r="L81" s="140">
        <f>IF(D81=0,IF('FX-rates &amp; Forward'!E142&gt;'FX-rates &amp; Forward'!E141,1,0),IF('FX-rates &amp; Forward'!E142&lt;'FX-rates &amp; Forward'!E141,1,0))</f>
        <v>0</v>
      </c>
      <c r="M81" s="140">
        <f>IF(E81=0,IF('FX-rates &amp; Forward'!F142&gt;'FX-rates &amp; Forward'!F141,1,0),IF('FX-rates &amp; Forward'!F142&lt;'FX-rates &amp; Forward'!F141,1,0))</f>
        <v>0</v>
      </c>
      <c r="N81" s="140">
        <f>IF(F81=0,IF('FX-rates &amp; Forward'!G142&gt;'FX-rates &amp; Forward'!G141,1,0),IF('FX-rates &amp; Forward'!G142&lt;'FX-rates &amp; Forward'!G141,1,0))</f>
        <v>1</v>
      </c>
      <c r="O81" s="140">
        <f>IF(G81=0,IF('FX-rates &amp; Forward'!H142&gt;'FX-rates &amp; Forward'!H141,1,0),IF('FX-rates &amp; Forward'!H142&lt;'FX-rates &amp; Forward'!H141,1,0))</f>
        <v>0</v>
      </c>
      <c r="P81" s="140">
        <f>IF(H81=0,IF('FX-rates &amp; Forward'!I142&gt;'FX-rates &amp; Forward'!I141,1,0),IF('FX-rates &amp; Forward'!I142&lt;'FX-rates &amp; Forward'!I141,1,0))</f>
        <v>0</v>
      </c>
      <c r="Q81" s="140">
        <f>IF(I81=0,IF('FX-rates &amp; Forward'!J142&gt;'FX-rates &amp; Forward'!J141,1,0),IF('FX-rates &amp; Forward'!J142&lt;'FX-rates &amp; Forward'!J141,1,0))</f>
        <v>1</v>
      </c>
      <c r="R81" s="14"/>
      <c r="S81" s="5"/>
      <c r="T81" s="5"/>
      <c r="U81" s="5"/>
      <c r="V81" s="5"/>
      <c r="W81" s="5"/>
    </row>
    <row r="82" spans="2:23" x14ac:dyDescent="0.25">
      <c r="B82" s="6">
        <v>39994</v>
      </c>
      <c r="C82" s="150">
        <f>IF('Interest rate'!N141&lt;'Interest rate'!$M141,1,0)</f>
        <v>1</v>
      </c>
      <c r="D82" s="141">
        <f>IF('Interest rate'!O141&lt;'Interest rate'!$M141,1,0)</f>
        <v>1</v>
      </c>
      <c r="E82" s="141">
        <f>IF('Interest rate'!P141&lt;'Interest rate'!$M141,1,0)</f>
        <v>1</v>
      </c>
      <c r="F82" s="141">
        <f>IF('Interest rate'!Q141&lt;'Interest rate'!$M141,1,0)</f>
        <v>1</v>
      </c>
      <c r="G82" s="141">
        <f>IF('Interest rate'!R141&lt;'Interest rate'!$M141,1,0)</f>
        <v>1</v>
      </c>
      <c r="H82" s="141">
        <f>IF('Interest rate'!S141&lt;'Interest rate'!$M141,1,0)</f>
        <v>1</v>
      </c>
      <c r="I82" s="141">
        <f>IF('Interest rate'!T141&lt;'Interest rate'!$M141,1,0)</f>
        <v>0</v>
      </c>
      <c r="J82" s="5"/>
      <c r="K82" s="150">
        <f>IF(C82=0,IF('FX-rates &amp; Forward'!D143&gt;'FX-rates &amp; Forward'!D142,1,0),IF('FX-rates &amp; Forward'!D143&lt;'FX-rates &amp; Forward'!D142,1,0))</f>
        <v>0</v>
      </c>
      <c r="L82" s="141">
        <f>IF(D82=0,IF('FX-rates &amp; Forward'!E143&gt;'FX-rates &amp; Forward'!E142,1,0),IF('FX-rates &amp; Forward'!E143&lt;'FX-rates &amp; Forward'!E142,1,0))</f>
        <v>0</v>
      </c>
      <c r="M82" s="141">
        <f>IF(E82=0,IF('FX-rates &amp; Forward'!F143&gt;'FX-rates &amp; Forward'!F142,1,0),IF('FX-rates &amp; Forward'!F143&lt;'FX-rates &amp; Forward'!F142,1,0))</f>
        <v>0</v>
      </c>
      <c r="N82" s="141">
        <f>IF(F82=0,IF('FX-rates &amp; Forward'!G143&gt;'FX-rates &amp; Forward'!G142,1,0),IF('FX-rates &amp; Forward'!G143&lt;'FX-rates &amp; Forward'!G142,1,0))</f>
        <v>0</v>
      </c>
      <c r="O82" s="141">
        <f>IF(G82=0,IF('FX-rates &amp; Forward'!H143&gt;'FX-rates &amp; Forward'!H142,1,0),IF('FX-rates &amp; Forward'!H143&lt;'FX-rates &amp; Forward'!H142,1,0))</f>
        <v>0</v>
      </c>
      <c r="P82" s="141">
        <f>IF(H82=0,IF('FX-rates &amp; Forward'!I143&gt;'FX-rates &amp; Forward'!I142,1,0),IF('FX-rates &amp; Forward'!I143&lt;'FX-rates &amp; Forward'!I142,1,0))</f>
        <v>1</v>
      </c>
      <c r="Q82" s="141">
        <f>IF(I82=0,IF('FX-rates &amp; Forward'!J143&gt;'FX-rates &amp; Forward'!J142,1,0),IF('FX-rates &amp; Forward'!J143&lt;'FX-rates &amp; Forward'!J142,1,0))</f>
        <v>1</v>
      </c>
      <c r="R82" s="14"/>
      <c r="S82" s="5"/>
      <c r="T82" s="5"/>
      <c r="U82" s="5"/>
      <c r="V82" s="5"/>
      <c r="W82" s="5"/>
    </row>
    <row r="83" spans="2:23" x14ac:dyDescent="0.25">
      <c r="B83" s="3">
        <v>40025</v>
      </c>
      <c r="C83" s="149">
        <f>IF('Interest rate'!N142&lt;'Interest rate'!$M142,1,0)</f>
        <v>1</v>
      </c>
      <c r="D83" s="140">
        <f>IF('Interest rate'!O142&lt;'Interest rate'!$M142,1,0)</f>
        <v>1</v>
      </c>
      <c r="E83" s="140">
        <f>IF('Interest rate'!P142&lt;'Interest rate'!$M142,1,0)</f>
        <v>1</v>
      </c>
      <c r="F83" s="140">
        <f>IF('Interest rate'!Q142&lt;'Interest rate'!$M142,1,0)</f>
        <v>1</v>
      </c>
      <c r="G83" s="140">
        <f>IF('Interest rate'!R142&lt;'Interest rate'!$M142,1,0)</f>
        <v>1</v>
      </c>
      <c r="H83" s="140">
        <f>IF('Interest rate'!S142&lt;'Interest rate'!$M142,1,0)</f>
        <v>1</v>
      </c>
      <c r="I83" s="140">
        <f>IF('Interest rate'!T142&lt;'Interest rate'!$M142,1,0)</f>
        <v>0</v>
      </c>
      <c r="J83" s="5"/>
      <c r="K83" s="149">
        <f>IF(C83=0,IF('FX-rates &amp; Forward'!D144&gt;'FX-rates &amp; Forward'!D143,1,0),IF('FX-rates &amp; Forward'!D144&lt;'FX-rates &amp; Forward'!D143,1,0))</f>
        <v>1</v>
      </c>
      <c r="L83" s="140">
        <f>IF(D83=0,IF('FX-rates &amp; Forward'!E144&gt;'FX-rates &amp; Forward'!E143,1,0),IF('FX-rates &amp; Forward'!E144&lt;'FX-rates &amp; Forward'!E143,1,0))</f>
        <v>1</v>
      </c>
      <c r="M83" s="140">
        <f>IF(E83=0,IF('FX-rates &amp; Forward'!F144&gt;'FX-rates &amp; Forward'!F143,1,0),IF('FX-rates &amp; Forward'!F144&lt;'FX-rates &amp; Forward'!F143,1,0))</f>
        <v>1</v>
      </c>
      <c r="N83" s="140">
        <f>IF(F83=0,IF('FX-rates &amp; Forward'!G144&gt;'FX-rates &amp; Forward'!G143,1,0),IF('FX-rates &amp; Forward'!G144&lt;'FX-rates &amp; Forward'!G143,1,0))</f>
        <v>1</v>
      </c>
      <c r="O83" s="140">
        <f>IF(G83=0,IF('FX-rates &amp; Forward'!H144&gt;'FX-rates &amp; Forward'!H143,1,0),IF('FX-rates &amp; Forward'!H144&lt;'FX-rates &amp; Forward'!H143,1,0))</f>
        <v>1</v>
      </c>
      <c r="P83" s="140">
        <f>IF(H83=0,IF('FX-rates &amp; Forward'!I144&gt;'FX-rates &amp; Forward'!I143,1,0),IF('FX-rates &amp; Forward'!I144&lt;'FX-rates &amp; Forward'!I143,1,0))</f>
        <v>0</v>
      </c>
      <c r="Q83" s="140">
        <f>IF(I83=0,IF('FX-rates &amp; Forward'!J144&gt;'FX-rates &amp; Forward'!J143,1,0),IF('FX-rates &amp; Forward'!J144&lt;'FX-rates &amp; Forward'!J143,1,0))</f>
        <v>0</v>
      </c>
      <c r="R83" s="14"/>
      <c r="S83" s="5"/>
      <c r="T83" s="5"/>
      <c r="U83" s="5"/>
      <c r="V83" s="5"/>
      <c r="W83" s="5"/>
    </row>
    <row r="84" spans="2:23" x14ac:dyDescent="0.25">
      <c r="B84" s="6">
        <v>40056</v>
      </c>
      <c r="C84" s="150">
        <f>IF('Interest rate'!N143&lt;'Interest rate'!$M143,1,0)</f>
        <v>1</v>
      </c>
      <c r="D84" s="141">
        <f>IF('Interest rate'!O143&lt;'Interest rate'!$M143,1,0)</f>
        <v>1</v>
      </c>
      <c r="E84" s="141">
        <f>IF('Interest rate'!P143&lt;'Interest rate'!$M143,1,0)</f>
        <v>1</v>
      </c>
      <c r="F84" s="141">
        <f>IF('Interest rate'!Q143&lt;'Interest rate'!$M143,1,0)</f>
        <v>1</v>
      </c>
      <c r="G84" s="141">
        <f>IF('Interest rate'!R143&lt;'Interest rate'!$M143,1,0)</f>
        <v>1</v>
      </c>
      <c r="H84" s="141">
        <f>IF('Interest rate'!S143&lt;'Interest rate'!$M143,1,0)</f>
        <v>1</v>
      </c>
      <c r="I84" s="141">
        <f>IF('Interest rate'!T143&lt;'Interest rate'!$M143,1,0)</f>
        <v>0</v>
      </c>
      <c r="J84" s="5"/>
      <c r="K84" s="150">
        <f>IF(C84=0,IF('FX-rates &amp; Forward'!D145&gt;'FX-rates &amp; Forward'!D144,1,0),IF('FX-rates &amp; Forward'!D145&lt;'FX-rates &amp; Forward'!D144,1,0))</f>
        <v>1</v>
      </c>
      <c r="L84" s="141">
        <f>IF(D84=0,IF('FX-rates &amp; Forward'!E145&gt;'FX-rates &amp; Forward'!E144,1,0),IF('FX-rates &amp; Forward'!E145&lt;'FX-rates &amp; Forward'!E144,1,0))</f>
        <v>1</v>
      </c>
      <c r="M84" s="141">
        <f>IF(E84=0,IF('FX-rates &amp; Forward'!F145&gt;'FX-rates &amp; Forward'!F144,1,0),IF('FX-rates &amp; Forward'!F145&lt;'FX-rates &amp; Forward'!F144,1,0))</f>
        <v>1</v>
      </c>
      <c r="N84" s="141">
        <f>IF(F84=0,IF('FX-rates &amp; Forward'!G145&gt;'FX-rates &amp; Forward'!G144,1,0),IF('FX-rates &amp; Forward'!G145&lt;'FX-rates &amp; Forward'!G144,1,0))</f>
        <v>0</v>
      </c>
      <c r="O84" s="141">
        <f>IF(G84=0,IF('FX-rates &amp; Forward'!H145&gt;'FX-rates &amp; Forward'!H144,1,0),IF('FX-rates &amp; Forward'!H145&lt;'FX-rates &amp; Forward'!H144,1,0))</f>
        <v>1</v>
      </c>
      <c r="P84" s="141">
        <f>IF(H84=0,IF('FX-rates &amp; Forward'!I145&gt;'FX-rates &amp; Forward'!I144,1,0),IF('FX-rates &amp; Forward'!I145&lt;'FX-rates &amp; Forward'!I144,1,0))</f>
        <v>1</v>
      </c>
      <c r="Q84" s="141">
        <f>IF(I84=0,IF('FX-rates &amp; Forward'!J145&gt;'FX-rates &amp; Forward'!J144,1,0),IF('FX-rates &amp; Forward'!J145&lt;'FX-rates &amp; Forward'!J144,1,0))</f>
        <v>0</v>
      </c>
      <c r="R84" s="14"/>
      <c r="S84" s="5"/>
      <c r="T84" s="5"/>
      <c r="U84" s="5"/>
      <c r="V84" s="5"/>
      <c r="W84" s="5"/>
    </row>
    <row r="85" spans="2:23" x14ac:dyDescent="0.25">
      <c r="B85" s="3">
        <v>40086</v>
      </c>
      <c r="C85" s="149">
        <f>IF('Interest rate'!N144&lt;'Interest rate'!$M144,1,0)</f>
        <v>1</v>
      </c>
      <c r="D85" s="140">
        <f>IF('Interest rate'!O144&lt;'Interest rate'!$M144,1,0)</f>
        <v>1</v>
      </c>
      <c r="E85" s="140">
        <f>IF('Interest rate'!P144&lt;'Interest rate'!$M144,1,0)</f>
        <v>1</v>
      </c>
      <c r="F85" s="140">
        <f>IF('Interest rate'!Q144&lt;'Interest rate'!$M144,1,0)</f>
        <v>1</v>
      </c>
      <c r="G85" s="140">
        <f>IF('Interest rate'!R144&lt;'Interest rate'!$M144,1,0)</f>
        <v>1</v>
      </c>
      <c r="H85" s="140">
        <f>IF('Interest rate'!S144&lt;'Interest rate'!$M144,1,0)</f>
        <v>1</v>
      </c>
      <c r="I85" s="140">
        <f>IF('Interest rate'!T144&lt;'Interest rate'!$M144,1,0)</f>
        <v>0</v>
      </c>
      <c r="J85" s="5"/>
      <c r="K85" s="149">
        <f>IF(C85=0,IF('FX-rates &amp; Forward'!D146&gt;'FX-rates &amp; Forward'!D145,1,0),IF('FX-rates &amp; Forward'!D146&lt;'FX-rates &amp; Forward'!D145,1,0))</f>
        <v>1</v>
      </c>
      <c r="L85" s="140">
        <f>IF(D85=0,IF('FX-rates &amp; Forward'!E146&gt;'FX-rates &amp; Forward'!E145,1,0),IF('FX-rates &amp; Forward'!E146&lt;'FX-rates &amp; Forward'!E145,1,0))</f>
        <v>1</v>
      </c>
      <c r="M85" s="140">
        <f>IF(E85=0,IF('FX-rates &amp; Forward'!F146&gt;'FX-rates &amp; Forward'!F145,1,0),IF('FX-rates &amp; Forward'!F146&lt;'FX-rates &amp; Forward'!F145,1,0))</f>
        <v>1</v>
      </c>
      <c r="N85" s="140">
        <f>IF(F85=0,IF('FX-rates &amp; Forward'!G146&gt;'FX-rates &amp; Forward'!G145,1,0),IF('FX-rates &amp; Forward'!G146&lt;'FX-rates &amp; Forward'!G145,1,0))</f>
        <v>1</v>
      </c>
      <c r="O85" s="140">
        <f>IF(G85=0,IF('FX-rates &amp; Forward'!H146&gt;'FX-rates &amp; Forward'!H145,1,0),IF('FX-rates &amp; Forward'!H146&lt;'FX-rates &amp; Forward'!H145,1,0))</f>
        <v>1</v>
      </c>
      <c r="P85" s="140">
        <f>IF(H85=0,IF('FX-rates &amp; Forward'!I146&gt;'FX-rates &amp; Forward'!I145,1,0),IF('FX-rates &amp; Forward'!I146&lt;'FX-rates &amp; Forward'!I145,1,0))</f>
        <v>1</v>
      </c>
      <c r="Q85" s="140">
        <f>IF(I85=0,IF('FX-rates &amp; Forward'!J146&gt;'FX-rates &amp; Forward'!J145,1,0),IF('FX-rates &amp; Forward'!J146&lt;'FX-rates &amp; Forward'!J145,1,0))</f>
        <v>1</v>
      </c>
      <c r="R85" s="14"/>
      <c r="S85" s="5"/>
      <c r="T85" s="5"/>
      <c r="U85" s="5"/>
      <c r="V85" s="5"/>
      <c r="W85" s="5"/>
    </row>
    <row r="86" spans="2:23" x14ac:dyDescent="0.25">
      <c r="B86" s="6">
        <v>40116</v>
      </c>
      <c r="C86" s="150">
        <f>IF('Interest rate'!N145&lt;'Interest rate'!$M145,1,0)</f>
        <v>1</v>
      </c>
      <c r="D86" s="141">
        <f>IF('Interest rate'!O145&lt;'Interest rate'!$M145,1,0)</f>
        <v>1</v>
      </c>
      <c r="E86" s="141">
        <f>IF('Interest rate'!P145&lt;'Interest rate'!$M145,1,0)</f>
        <v>1</v>
      </c>
      <c r="F86" s="141">
        <f>IF('Interest rate'!Q145&lt;'Interest rate'!$M145,1,0)</f>
        <v>1</v>
      </c>
      <c r="G86" s="141">
        <f>IF('Interest rate'!R145&lt;'Interest rate'!$M145,1,0)</f>
        <v>1</v>
      </c>
      <c r="H86" s="141">
        <f>IF('Interest rate'!S145&lt;'Interest rate'!$M145,1,0)</f>
        <v>1</v>
      </c>
      <c r="I86" s="141">
        <f>IF('Interest rate'!T145&lt;'Interest rate'!$M145,1,0)</f>
        <v>0</v>
      </c>
      <c r="J86" s="5"/>
      <c r="K86" s="150">
        <f>IF(C86=0,IF('FX-rates &amp; Forward'!D147&gt;'FX-rates &amp; Forward'!D146,1,0),IF('FX-rates &amp; Forward'!D147&lt;'FX-rates &amp; Forward'!D146,1,0))</f>
        <v>1</v>
      </c>
      <c r="L86" s="141">
        <f>IF(D86=0,IF('FX-rates &amp; Forward'!E147&gt;'FX-rates &amp; Forward'!E146,1,0),IF('FX-rates &amp; Forward'!E147&lt;'FX-rates &amp; Forward'!E146,1,0))</f>
        <v>1</v>
      </c>
      <c r="M86" s="141">
        <f>IF(E86=0,IF('FX-rates &amp; Forward'!F147&gt;'FX-rates &amp; Forward'!F146,1,0),IF('FX-rates &amp; Forward'!F147&lt;'FX-rates &amp; Forward'!F146,1,0))</f>
        <v>0</v>
      </c>
      <c r="N86" s="141">
        <f>IF(F86=0,IF('FX-rates &amp; Forward'!G147&gt;'FX-rates &amp; Forward'!G146,1,0),IF('FX-rates &amp; Forward'!G147&lt;'FX-rates &amp; Forward'!G146,1,0))</f>
        <v>1</v>
      </c>
      <c r="O86" s="141">
        <f>IF(G86=0,IF('FX-rates &amp; Forward'!H147&gt;'FX-rates &amp; Forward'!H146,1,0),IF('FX-rates &amp; Forward'!H147&lt;'FX-rates &amp; Forward'!H146,1,0))</f>
        <v>0</v>
      </c>
      <c r="P86" s="141">
        <f>IF(H86=0,IF('FX-rates &amp; Forward'!I147&gt;'FX-rates &amp; Forward'!I146,1,0),IF('FX-rates &amp; Forward'!I147&lt;'FX-rates &amp; Forward'!I146,1,0))</f>
        <v>1</v>
      </c>
      <c r="Q86" s="141">
        <f>IF(I86=0,IF('FX-rates &amp; Forward'!J147&gt;'FX-rates &amp; Forward'!J146,1,0),IF('FX-rates &amp; Forward'!J147&lt;'FX-rates &amp; Forward'!J146,1,0))</f>
        <v>1</v>
      </c>
      <c r="R86" s="14"/>
      <c r="S86" s="5"/>
      <c r="T86" s="5"/>
      <c r="U86" s="5"/>
      <c r="V86" s="5"/>
      <c r="W86" s="5"/>
    </row>
    <row r="87" spans="2:23" x14ac:dyDescent="0.25">
      <c r="B87" s="3">
        <v>40147</v>
      </c>
      <c r="C87" s="149">
        <f>IF('Interest rate'!N146&lt;'Interest rate'!$M146,1,0)</f>
        <v>1</v>
      </c>
      <c r="D87" s="140">
        <f>IF('Interest rate'!O146&lt;'Interest rate'!$M146,1,0)</f>
        <v>1</v>
      </c>
      <c r="E87" s="140">
        <f>IF('Interest rate'!P146&lt;'Interest rate'!$M146,1,0)</f>
        <v>1</v>
      </c>
      <c r="F87" s="140">
        <f>IF('Interest rate'!Q146&lt;'Interest rate'!$M146,1,0)</f>
        <v>1</v>
      </c>
      <c r="G87" s="140">
        <f>IF('Interest rate'!R146&lt;'Interest rate'!$M146,1,0)</f>
        <v>1</v>
      </c>
      <c r="H87" s="140">
        <f>IF('Interest rate'!S146&lt;'Interest rate'!$M146,1,0)</f>
        <v>1</v>
      </c>
      <c r="I87" s="140">
        <f>IF('Interest rate'!T146&lt;'Interest rate'!$M146,1,0)</f>
        <v>0</v>
      </c>
      <c r="J87" s="5"/>
      <c r="K87" s="149">
        <f>IF(C87=0,IF('FX-rates &amp; Forward'!D148&gt;'FX-rates &amp; Forward'!D147,1,0),IF('FX-rates &amp; Forward'!D148&lt;'FX-rates &amp; Forward'!D147,1,0))</f>
        <v>1</v>
      </c>
      <c r="L87" s="140">
        <f>IF(D87=0,IF('FX-rates &amp; Forward'!E148&gt;'FX-rates &amp; Forward'!E147,1,0),IF('FX-rates &amp; Forward'!E148&lt;'FX-rates &amp; Forward'!E147,1,0))</f>
        <v>0</v>
      </c>
      <c r="M87" s="140">
        <f>IF(E87=0,IF('FX-rates &amp; Forward'!F148&gt;'FX-rates &amp; Forward'!F147,1,0),IF('FX-rates &amp; Forward'!F148&lt;'FX-rates &amp; Forward'!F147,1,0))</f>
        <v>1</v>
      </c>
      <c r="N87" s="140">
        <f>IF(F87=0,IF('FX-rates &amp; Forward'!G148&gt;'FX-rates &amp; Forward'!G147,1,0),IF('FX-rates &amp; Forward'!G148&lt;'FX-rates &amp; Forward'!G147,1,0))</f>
        <v>0</v>
      </c>
      <c r="O87" s="140">
        <f>IF(G87=0,IF('FX-rates &amp; Forward'!H148&gt;'FX-rates &amp; Forward'!H147,1,0),IF('FX-rates &amp; Forward'!H148&lt;'FX-rates &amp; Forward'!H147,1,0))</f>
        <v>0</v>
      </c>
      <c r="P87" s="140">
        <f>IF(H87=0,IF('FX-rates &amp; Forward'!I148&gt;'FX-rates &amp; Forward'!I147,1,0),IF('FX-rates &amp; Forward'!I148&lt;'FX-rates &amp; Forward'!I147,1,0))</f>
        <v>0</v>
      </c>
      <c r="Q87" s="140">
        <f>IF(I87=0,IF('FX-rates &amp; Forward'!J148&gt;'FX-rates &amp; Forward'!J147,1,0),IF('FX-rates &amp; Forward'!J148&lt;'FX-rates &amp; Forward'!J147,1,0))</f>
        <v>1</v>
      </c>
      <c r="R87" s="14"/>
      <c r="S87" s="5"/>
      <c r="T87" s="5"/>
      <c r="U87" s="5"/>
      <c r="V87" s="5"/>
      <c r="W87" s="5"/>
    </row>
    <row r="88" spans="2:23" x14ac:dyDescent="0.25">
      <c r="B88" s="9">
        <v>40178</v>
      </c>
      <c r="C88" s="151">
        <f>IF('Interest rate'!N147&lt;'Interest rate'!$M147,1,0)</f>
        <v>1</v>
      </c>
      <c r="D88" s="142">
        <f>IF('Interest rate'!O147&lt;'Interest rate'!$M147,1,0)</f>
        <v>1</v>
      </c>
      <c r="E88" s="142">
        <f>IF('Interest rate'!P147&lt;'Interest rate'!$M147,1,0)</f>
        <v>1</v>
      </c>
      <c r="F88" s="142">
        <f>IF('Interest rate'!Q147&lt;'Interest rate'!$M147,1,0)</f>
        <v>1</v>
      </c>
      <c r="G88" s="142">
        <f>IF('Interest rate'!R147&lt;'Interest rate'!$M147,1,0)</f>
        <v>1</v>
      </c>
      <c r="H88" s="142">
        <f>IF('Interest rate'!S147&lt;'Interest rate'!$M147,1,0)</f>
        <v>1</v>
      </c>
      <c r="I88" s="142">
        <f>IF('Interest rate'!T147&lt;'Interest rate'!$M147,1,0)</f>
        <v>0</v>
      </c>
      <c r="J88" s="5"/>
      <c r="K88" s="151">
        <f>IF(C88=0,IF('FX-rates &amp; Forward'!D149&gt;'FX-rates &amp; Forward'!D148,1,0),IF('FX-rates &amp; Forward'!D149&lt;'FX-rates &amp; Forward'!D148,1,0))</f>
        <v>0</v>
      </c>
      <c r="L88" s="142">
        <f>IF(D88=0,IF('FX-rates &amp; Forward'!E149&gt;'FX-rates &amp; Forward'!E148,1,0),IF('FX-rates &amp; Forward'!E149&lt;'FX-rates &amp; Forward'!E148,1,0))</f>
        <v>1</v>
      </c>
      <c r="M88" s="142">
        <f>IF(E88=0,IF('FX-rates &amp; Forward'!F149&gt;'FX-rates &amp; Forward'!F148,1,0),IF('FX-rates &amp; Forward'!F149&lt;'FX-rates &amp; Forward'!F148,1,0))</f>
        <v>0</v>
      </c>
      <c r="N88" s="142">
        <f>IF(F88=0,IF('FX-rates &amp; Forward'!G149&gt;'FX-rates &amp; Forward'!G148,1,0),IF('FX-rates &amp; Forward'!G149&lt;'FX-rates &amp; Forward'!G148,1,0))</f>
        <v>1</v>
      </c>
      <c r="O88" s="142">
        <f>IF(G88=0,IF('FX-rates &amp; Forward'!H149&gt;'FX-rates &amp; Forward'!H148,1,0),IF('FX-rates &amp; Forward'!H149&lt;'FX-rates &amp; Forward'!H148,1,0))</f>
        <v>1</v>
      </c>
      <c r="P88" s="142">
        <f>IF(H88=0,IF('FX-rates &amp; Forward'!I149&gt;'FX-rates &amp; Forward'!I148,1,0),IF('FX-rates &amp; Forward'!I149&lt;'FX-rates &amp; Forward'!I148,1,0))</f>
        <v>0</v>
      </c>
      <c r="Q88" s="142">
        <f>IF(I88=0,IF('FX-rates &amp; Forward'!J149&gt;'FX-rates &amp; Forward'!J148,1,0),IF('FX-rates &amp; Forward'!J149&lt;'FX-rates &amp; Forward'!J148,1,0))</f>
        <v>0</v>
      </c>
      <c r="R88" s="14"/>
      <c r="S88" s="5"/>
      <c r="T88" s="5"/>
      <c r="U88" s="5"/>
      <c r="V88" s="5"/>
      <c r="W88" s="5"/>
    </row>
    <row r="89" spans="2:23" x14ac:dyDescent="0.25">
      <c r="B89" s="3">
        <v>40207</v>
      </c>
      <c r="C89" s="149">
        <f>IF('Interest rate'!N148&lt;'Interest rate'!$M148,1,0)</f>
        <v>1</v>
      </c>
      <c r="D89" s="140">
        <f>IF('Interest rate'!O148&lt;'Interest rate'!$M148,1,0)</f>
        <v>1</v>
      </c>
      <c r="E89" s="140">
        <f>IF('Interest rate'!P148&lt;'Interest rate'!$M148,1,0)</f>
        <v>1</v>
      </c>
      <c r="F89" s="140">
        <f>IF('Interest rate'!Q148&lt;'Interest rate'!$M148,1,0)</f>
        <v>1</v>
      </c>
      <c r="G89" s="140">
        <f>IF('Interest rate'!R148&lt;'Interest rate'!$M148,1,0)</f>
        <v>1</v>
      </c>
      <c r="H89" s="140">
        <f>IF('Interest rate'!S148&lt;'Interest rate'!$M148,1,0)</f>
        <v>1</v>
      </c>
      <c r="I89" s="140">
        <f>IF('Interest rate'!T148&lt;'Interest rate'!$M148,1,0)</f>
        <v>0</v>
      </c>
      <c r="J89" s="5"/>
      <c r="K89" s="149">
        <f>IF(C89=0,IF('FX-rates &amp; Forward'!D150&gt;'FX-rates &amp; Forward'!D149,1,0),IF('FX-rates &amp; Forward'!D150&lt;'FX-rates &amp; Forward'!D149,1,0))</f>
        <v>0</v>
      </c>
      <c r="L89" s="140">
        <f>IF(D89=0,IF('FX-rates &amp; Forward'!E150&gt;'FX-rates &amp; Forward'!E149,1,0),IF('FX-rates &amp; Forward'!E150&lt;'FX-rates &amp; Forward'!E149,1,0))</f>
        <v>1</v>
      </c>
      <c r="M89" s="140">
        <f>IF(E89=0,IF('FX-rates &amp; Forward'!F150&gt;'FX-rates &amp; Forward'!F149,1,0),IF('FX-rates &amp; Forward'!F150&lt;'FX-rates &amp; Forward'!F149,1,0))</f>
        <v>0</v>
      </c>
      <c r="N89" s="140">
        <f>IF(F89=0,IF('FX-rates &amp; Forward'!G150&gt;'FX-rates &amp; Forward'!G149,1,0),IF('FX-rates &amp; Forward'!G150&lt;'FX-rates &amp; Forward'!G149,1,0))</f>
        <v>0</v>
      </c>
      <c r="O89" s="140">
        <f>IF(G89=0,IF('FX-rates &amp; Forward'!H150&gt;'FX-rates &amp; Forward'!H149,1,0),IF('FX-rates &amp; Forward'!H150&lt;'FX-rates &amp; Forward'!H149,1,0))</f>
        <v>1</v>
      </c>
      <c r="P89" s="140">
        <f>IF(H89=0,IF('FX-rates &amp; Forward'!I150&gt;'FX-rates &amp; Forward'!I149,1,0),IF('FX-rates &amp; Forward'!I150&lt;'FX-rates &amp; Forward'!I149,1,0))</f>
        <v>0</v>
      </c>
      <c r="Q89" s="140">
        <f>IF(I89=0,IF('FX-rates &amp; Forward'!J150&gt;'FX-rates &amp; Forward'!J149,1,0),IF('FX-rates &amp; Forward'!J150&lt;'FX-rates &amp; Forward'!J149,1,0))</f>
        <v>1</v>
      </c>
      <c r="R89" s="14"/>
      <c r="S89" s="5"/>
      <c r="T89" s="5"/>
      <c r="U89" s="5"/>
      <c r="V89" s="5"/>
      <c r="W89" s="5"/>
    </row>
    <row r="90" spans="2:23" x14ac:dyDescent="0.25">
      <c r="B90" s="6">
        <v>40235</v>
      </c>
      <c r="C90" s="150">
        <f>IF('Interest rate'!N149&lt;'Interest rate'!$M149,1,0)</f>
        <v>1</v>
      </c>
      <c r="D90" s="141">
        <f>IF('Interest rate'!O149&lt;'Interest rate'!$M149,1,0)</f>
        <v>1</v>
      </c>
      <c r="E90" s="141">
        <f>IF('Interest rate'!P149&lt;'Interest rate'!$M149,1,0)</f>
        <v>1</v>
      </c>
      <c r="F90" s="141">
        <f>IF('Interest rate'!Q149&lt;'Interest rate'!$M149,1,0)</f>
        <v>1</v>
      </c>
      <c r="G90" s="141">
        <f>IF('Interest rate'!R149&lt;'Interest rate'!$M149,1,0)</f>
        <v>1</v>
      </c>
      <c r="H90" s="141">
        <f>IF('Interest rate'!S149&lt;'Interest rate'!$M149,1,0)</f>
        <v>1</v>
      </c>
      <c r="I90" s="141">
        <f>IF('Interest rate'!T149&lt;'Interest rate'!$M149,1,0)</f>
        <v>0</v>
      </c>
      <c r="J90" s="5"/>
      <c r="K90" s="150">
        <f>IF(C90=0,IF('FX-rates &amp; Forward'!D151&gt;'FX-rates &amp; Forward'!D150,1,0),IF('FX-rates &amp; Forward'!D151&lt;'FX-rates &amp; Forward'!D150,1,0))</f>
        <v>1</v>
      </c>
      <c r="L90" s="141">
        <f>IF(D90=0,IF('FX-rates &amp; Forward'!E151&gt;'FX-rates &amp; Forward'!E150,1,0),IF('FX-rates &amp; Forward'!E151&lt;'FX-rates &amp; Forward'!E150,1,0))</f>
        <v>1</v>
      </c>
      <c r="M90" s="141">
        <f>IF(E90=0,IF('FX-rates &amp; Forward'!F151&gt;'FX-rates &amp; Forward'!F150,1,0),IF('FX-rates &amp; Forward'!F151&lt;'FX-rates &amp; Forward'!F150,1,0))</f>
        <v>1</v>
      </c>
      <c r="N90" s="141">
        <f>IF(F90=0,IF('FX-rates &amp; Forward'!G151&gt;'FX-rates &amp; Forward'!G150,1,0),IF('FX-rates &amp; Forward'!G151&lt;'FX-rates &amp; Forward'!G150,1,0))</f>
        <v>0</v>
      </c>
      <c r="O90" s="141">
        <f>IF(G90=0,IF('FX-rates &amp; Forward'!H151&gt;'FX-rates &amp; Forward'!H150,1,0),IF('FX-rates &amp; Forward'!H151&lt;'FX-rates &amp; Forward'!H150,1,0))</f>
        <v>1</v>
      </c>
      <c r="P90" s="141">
        <f>IF(H90=0,IF('FX-rates &amp; Forward'!I151&gt;'FX-rates &amp; Forward'!I150,1,0),IF('FX-rates &amp; Forward'!I151&lt;'FX-rates &amp; Forward'!I150,1,0))</f>
        <v>0</v>
      </c>
      <c r="Q90" s="141">
        <f>IF(I90=0,IF('FX-rates &amp; Forward'!J151&gt;'FX-rates &amp; Forward'!J150,1,0),IF('FX-rates &amp; Forward'!J151&lt;'FX-rates &amp; Forward'!J150,1,0))</f>
        <v>1</v>
      </c>
      <c r="R90" s="14"/>
      <c r="S90" s="5"/>
      <c r="T90" s="5"/>
      <c r="U90" s="5"/>
      <c r="V90" s="5"/>
      <c r="W90" s="5"/>
    </row>
    <row r="91" spans="2:23" x14ac:dyDescent="0.25">
      <c r="B91" s="3">
        <v>40268</v>
      </c>
      <c r="C91" s="149">
        <f>IF('Interest rate'!N150&lt;'Interest rate'!$M150,1,0)</f>
        <v>1</v>
      </c>
      <c r="D91" s="140">
        <f>IF('Interest rate'!O150&lt;'Interest rate'!$M150,1,0)</f>
        <v>1</v>
      </c>
      <c r="E91" s="140">
        <f>IF('Interest rate'!P150&lt;'Interest rate'!$M150,1,0)</f>
        <v>1</v>
      </c>
      <c r="F91" s="140">
        <f>IF('Interest rate'!Q150&lt;'Interest rate'!$M150,1,0)</f>
        <v>1</v>
      </c>
      <c r="G91" s="140">
        <f>IF('Interest rate'!R150&lt;'Interest rate'!$M150,1,0)</f>
        <v>1</v>
      </c>
      <c r="H91" s="140">
        <f>IF('Interest rate'!S150&lt;'Interest rate'!$M150,1,0)</f>
        <v>1</v>
      </c>
      <c r="I91" s="140">
        <f>IF('Interest rate'!T150&lt;'Interest rate'!$M150,1,0)</f>
        <v>0</v>
      </c>
      <c r="J91" s="5"/>
      <c r="K91" s="149">
        <f>IF(C91=0,IF('FX-rates &amp; Forward'!D152&gt;'FX-rates &amp; Forward'!D151,1,0),IF('FX-rates &amp; Forward'!D152&lt;'FX-rates &amp; Forward'!D151,1,0))</f>
        <v>0</v>
      </c>
      <c r="L91" s="140">
        <f>IF(D91=0,IF('FX-rates &amp; Forward'!E152&gt;'FX-rates &amp; Forward'!E151,1,0),IF('FX-rates &amp; Forward'!E152&lt;'FX-rates &amp; Forward'!E151,1,0))</f>
        <v>1</v>
      </c>
      <c r="M91" s="140">
        <f>IF(E91=0,IF('FX-rates &amp; Forward'!F152&gt;'FX-rates &amp; Forward'!F151,1,0),IF('FX-rates &amp; Forward'!F152&lt;'FX-rates &amp; Forward'!F151,1,0))</f>
        <v>0</v>
      </c>
      <c r="N91" s="140">
        <f>IF(F91=0,IF('FX-rates &amp; Forward'!G152&gt;'FX-rates &amp; Forward'!G151,1,0),IF('FX-rates &amp; Forward'!G152&lt;'FX-rates &amp; Forward'!G151,1,0))</f>
        <v>1</v>
      </c>
      <c r="O91" s="140">
        <f>IF(G91=0,IF('FX-rates &amp; Forward'!H152&gt;'FX-rates &amp; Forward'!H151,1,0),IF('FX-rates &amp; Forward'!H152&lt;'FX-rates &amp; Forward'!H151,1,0))</f>
        <v>0</v>
      </c>
      <c r="P91" s="140">
        <f>IF(H91=0,IF('FX-rates &amp; Forward'!I152&gt;'FX-rates &amp; Forward'!I151,1,0),IF('FX-rates &amp; Forward'!I152&lt;'FX-rates &amp; Forward'!I151,1,0))</f>
        <v>0</v>
      </c>
      <c r="Q91" s="140">
        <f>IF(I91=0,IF('FX-rates &amp; Forward'!J152&gt;'FX-rates &amp; Forward'!J151,1,0),IF('FX-rates &amp; Forward'!J152&lt;'FX-rates &amp; Forward'!J151,1,0))</f>
        <v>1</v>
      </c>
      <c r="R91" s="14"/>
      <c r="S91" s="5"/>
      <c r="T91" s="5"/>
      <c r="U91" s="5"/>
      <c r="V91" s="5"/>
      <c r="W91" s="5"/>
    </row>
    <row r="92" spans="2:23" x14ac:dyDescent="0.25">
      <c r="B92" s="6">
        <v>40298</v>
      </c>
      <c r="C92" s="150">
        <f>IF('Interest rate'!N151&lt;'Interest rate'!$M151,1,0)</f>
        <v>1</v>
      </c>
      <c r="D92" s="141">
        <f>IF('Interest rate'!O151&lt;'Interest rate'!$M151,1,0)</f>
        <v>1</v>
      </c>
      <c r="E92" s="141">
        <f>IF('Interest rate'!P151&lt;'Interest rate'!$M151,1,0)</f>
        <v>1</v>
      </c>
      <c r="F92" s="141">
        <f>IF('Interest rate'!Q151&lt;'Interest rate'!$M151,1,0)</f>
        <v>1</v>
      </c>
      <c r="G92" s="141">
        <f>IF('Interest rate'!R151&lt;'Interest rate'!$M151,1,0)</f>
        <v>1</v>
      </c>
      <c r="H92" s="141">
        <f>IF('Interest rate'!S151&lt;'Interest rate'!$M151,1,0)</f>
        <v>1</v>
      </c>
      <c r="I92" s="141">
        <f>IF('Interest rate'!T151&lt;'Interest rate'!$M151,1,0)</f>
        <v>0</v>
      </c>
      <c r="J92" s="5"/>
      <c r="K92" s="150">
        <f>IF(C92=0,IF('FX-rates &amp; Forward'!D153&gt;'FX-rates &amp; Forward'!D152,1,0),IF('FX-rates &amp; Forward'!D153&lt;'FX-rates &amp; Forward'!D152,1,0))</f>
        <v>1</v>
      </c>
      <c r="L92" s="141">
        <f>IF(D92=0,IF('FX-rates &amp; Forward'!E153&gt;'FX-rates &amp; Forward'!E152,1,0),IF('FX-rates &amp; Forward'!E153&lt;'FX-rates &amp; Forward'!E152,1,0))</f>
        <v>1</v>
      </c>
      <c r="M92" s="141">
        <f>IF(E92=0,IF('FX-rates &amp; Forward'!F153&gt;'FX-rates &amp; Forward'!F152,1,0),IF('FX-rates &amp; Forward'!F153&lt;'FX-rates &amp; Forward'!F152,1,0))</f>
        <v>1</v>
      </c>
      <c r="N92" s="141">
        <f>IF(F92=0,IF('FX-rates &amp; Forward'!G153&gt;'FX-rates &amp; Forward'!G152,1,0),IF('FX-rates &amp; Forward'!G153&lt;'FX-rates &amp; Forward'!G152,1,0))</f>
        <v>1</v>
      </c>
      <c r="O92" s="141">
        <f>IF(G92=0,IF('FX-rates &amp; Forward'!H153&gt;'FX-rates &amp; Forward'!H152,1,0),IF('FX-rates &amp; Forward'!H153&lt;'FX-rates &amp; Forward'!H152,1,0))</f>
        <v>1</v>
      </c>
      <c r="P92" s="141">
        <f>IF(H92=0,IF('FX-rates &amp; Forward'!I153&gt;'FX-rates &amp; Forward'!I152,1,0),IF('FX-rates &amp; Forward'!I153&lt;'FX-rates &amp; Forward'!I152,1,0))</f>
        <v>1</v>
      </c>
      <c r="Q92" s="141">
        <f>IF(I92=0,IF('FX-rates &amp; Forward'!J153&gt;'FX-rates &amp; Forward'!J152,1,0),IF('FX-rates &amp; Forward'!J153&lt;'FX-rates &amp; Forward'!J152,1,0))</f>
        <v>1</v>
      </c>
      <c r="R92" s="14"/>
      <c r="S92" s="5"/>
      <c r="T92" s="5"/>
      <c r="U92" s="5"/>
      <c r="V92" s="5"/>
      <c r="W92" s="5"/>
    </row>
    <row r="93" spans="2:23" x14ac:dyDescent="0.25">
      <c r="B93" s="3">
        <v>40329</v>
      </c>
      <c r="C93" s="149">
        <f>IF('Interest rate'!N152&lt;'Interest rate'!$M152,1,0)</f>
        <v>1</v>
      </c>
      <c r="D93" s="140">
        <f>IF('Interest rate'!O152&lt;'Interest rate'!$M152,1,0)</f>
        <v>1</v>
      </c>
      <c r="E93" s="140">
        <f>IF('Interest rate'!P152&lt;'Interest rate'!$M152,1,0)</f>
        <v>1</v>
      </c>
      <c r="F93" s="140">
        <f>IF('Interest rate'!Q152&lt;'Interest rate'!$M152,1,0)</f>
        <v>1</v>
      </c>
      <c r="G93" s="140">
        <f>IF('Interest rate'!R152&lt;'Interest rate'!$M152,1,0)</f>
        <v>1</v>
      </c>
      <c r="H93" s="140">
        <f>IF('Interest rate'!S152&lt;'Interest rate'!$M152,1,0)</f>
        <v>1</v>
      </c>
      <c r="I93" s="140">
        <f>IF('Interest rate'!T152&lt;'Interest rate'!$M152,1,0)</f>
        <v>0</v>
      </c>
      <c r="J93" s="5"/>
      <c r="K93" s="149">
        <f>IF(C93=0,IF('FX-rates &amp; Forward'!D154&gt;'FX-rates &amp; Forward'!D153,1,0),IF('FX-rates &amp; Forward'!D154&lt;'FX-rates &amp; Forward'!D153,1,0))</f>
        <v>0</v>
      </c>
      <c r="L93" s="140">
        <f>IF(D93=0,IF('FX-rates &amp; Forward'!E154&gt;'FX-rates &amp; Forward'!E153,1,0),IF('FX-rates &amp; Forward'!E154&lt;'FX-rates &amp; Forward'!E153,1,0))</f>
        <v>0</v>
      </c>
      <c r="M93" s="140">
        <f>IF(E93=0,IF('FX-rates &amp; Forward'!F154&gt;'FX-rates &amp; Forward'!F153,1,0),IF('FX-rates &amp; Forward'!F154&lt;'FX-rates &amp; Forward'!F153,1,0))</f>
        <v>0</v>
      </c>
      <c r="N93" s="140">
        <f>IF(F93=0,IF('FX-rates &amp; Forward'!G154&gt;'FX-rates &amp; Forward'!G153,1,0),IF('FX-rates &amp; Forward'!G154&lt;'FX-rates &amp; Forward'!G153,1,0))</f>
        <v>0</v>
      </c>
      <c r="O93" s="140">
        <f>IF(G93=0,IF('FX-rates &amp; Forward'!H154&gt;'FX-rates &amp; Forward'!H153,1,0),IF('FX-rates &amp; Forward'!H154&lt;'FX-rates &amp; Forward'!H153,1,0))</f>
        <v>0</v>
      </c>
      <c r="P93" s="140">
        <f>IF(H93=0,IF('FX-rates &amp; Forward'!I154&gt;'FX-rates &amp; Forward'!I153,1,0),IF('FX-rates &amp; Forward'!I154&lt;'FX-rates &amp; Forward'!I153,1,0))</f>
        <v>0</v>
      </c>
      <c r="Q93" s="140">
        <f>IF(I93=0,IF('FX-rates &amp; Forward'!J154&gt;'FX-rates &amp; Forward'!J153,1,0),IF('FX-rates &amp; Forward'!J154&lt;'FX-rates &amp; Forward'!J153,1,0))</f>
        <v>1</v>
      </c>
      <c r="R93" s="14"/>
      <c r="S93" s="5"/>
      <c r="T93" s="5"/>
      <c r="U93" s="5"/>
      <c r="V93" s="5"/>
      <c r="W93" s="5"/>
    </row>
    <row r="94" spans="2:23" x14ac:dyDescent="0.25">
      <c r="B94" s="6">
        <v>40359</v>
      </c>
      <c r="C94" s="150">
        <f>IF('Interest rate'!N153&lt;'Interest rate'!$M153,1,0)</f>
        <v>1</v>
      </c>
      <c r="D94" s="141">
        <f>IF('Interest rate'!O153&lt;'Interest rate'!$M153,1,0)</f>
        <v>1</v>
      </c>
      <c r="E94" s="141">
        <f>IF('Interest rate'!P153&lt;'Interest rate'!$M153,1,0)</f>
        <v>1</v>
      </c>
      <c r="F94" s="141">
        <f>IF('Interest rate'!Q153&lt;'Interest rate'!$M153,1,0)</f>
        <v>1</v>
      </c>
      <c r="G94" s="141">
        <f>IF('Interest rate'!R153&lt;'Interest rate'!$M153,1,0)</f>
        <v>1</v>
      </c>
      <c r="H94" s="141">
        <f>IF('Interest rate'!S153&lt;'Interest rate'!$M153,1,0)</f>
        <v>1</v>
      </c>
      <c r="I94" s="141">
        <f>IF('Interest rate'!T153&lt;'Interest rate'!$M153,1,0)</f>
        <v>0</v>
      </c>
      <c r="J94" s="5"/>
      <c r="K94" s="150">
        <f>IF(C94=0,IF('FX-rates &amp; Forward'!D155&gt;'FX-rates &amp; Forward'!D154,1,0),IF('FX-rates &amp; Forward'!D155&lt;'FX-rates &amp; Forward'!D154,1,0))</f>
        <v>0</v>
      </c>
      <c r="L94" s="141">
        <f>IF(D94=0,IF('FX-rates &amp; Forward'!E155&gt;'FX-rates &amp; Forward'!E154,1,0),IF('FX-rates &amp; Forward'!E155&lt;'FX-rates &amp; Forward'!E154,1,0))</f>
        <v>0</v>
      </c>
      <c r="M94" s="141">
        <f>IF(E94=0,IF('FX-rates &amp; Forward'!F155&gt;'FX-rates &amp; Forward'!F154,1,0),IF('FX-rates &amp; Forward'!F155&lt;'FX-rates &amp; Forward'!F154,1,0))</f>
        <v>0</v>
      </c>
      <c r="N94" s="141">
        <f>IF(F94=0,IF('FX-rates &amp; Forward'!G155&gt;'FX-rates &amp; Forward'!G154,1,0),IF('FX-rates &amp; Forward'!G155&lt;'FX-rates &amp; Forward'!G154,1,0))</f>
        <v>0</v>
      </c>
      <c r="O94" s="141">
        <f>IF(G94=0,IF('FX-rates &amp; Forward'!H155&gt;'FX-rates &amp; Forward'!H154,1,0),IF('FX-rates &amp; Forward'!H155&lt;'FX-rates &amp; Forward'!H154,1,0))</f>
        <v>0</v>
      </c>
      <c r="P94" s="141">
        <f>IF(H94=0,IF('FX-rates &amp; Forward'!I155&gt;'FX-rates &amp; Forward'!I154,1,0),IF('FX-rates &amp; Forward'!I155&lt;'FX-rates &amp; Forward'!I154,1,0))</f>
        <v>1</v>
      </c>
      <c r="Q94" s="141">
        <f>IF(I94=0,IF('FX-rates &amp; Forward'!J155&gt;'FX-rates &amp; Forward'!J154,1,0),IF('FX-rates &amp; Forward'!J155&lt;'FX-rates &amp; Forward'!J154,1,0))</f>
        <v>0</v>
      </c>
      <c r="R94" s="14"/>
      <c r="S94" s="5"/>
      <c r="T94" s="5"/>
      <c r="U94" s="5"/>
      <c r="V94" s="5"/>
      <c r="W94" s="5"/>
    </row>
    <row r="95" spans="2:23" x14ac:dyDescent="0.25">
      <c r="B95" s="3">
        <v>40389</v>
      </c>
      <c r="C95" s="149">
        <f>IF('Interest rate'!N154&lt;'Interest rate'!$M154,1,0)</f>
        <v>1</v>
      </c>
      <c r="D95" s="140">
        <f>IF('Interest rate'!O154&lt;'Interest rate'!$M154,1,0)</f>
        <v>1</v>
      </c>
      <c r="E95" s="140">
        <f>IF('Interest rate'!P154&lt;'Interest rate'!$M154,1,0)</f>
        <v>1</v>
      </c>
      <c r="F95" s="140">
        <f>IF('Interest rate'!Q154&lt;'Interest rate'!$M154,1,0)</f>
        <v>1</v>
      </c>
      <c r="G95" s="140">
        <f>IF('Interest rate'!R154&lt;'Interest rate'!$M154,1,0)</f>
        <v>1</v>
      </c>
      <c r="H95" s="140">
        <f>IF('Interest rate'!S154&lt;'Interest rate'!$M154,1,0)</f>
        <v>1</v>
      </c>
      <c r="I95" s="140">
        <f>IF('Interest rate'!T154&lt;'Interest rate'!$M154,1,0)</f>
        <v>0</v>
      </c>
      <c r="J95" s="5"/>
      <c r="K95" s="149">
        <f>IF(C95=0,IF('FX-rates &amp; Forward'!D156&gt;'FX-rates &amp; Forward'!D155,1,0),IF('FX-rates &amp; Forward'!D156&lt;'FX-rates &amp; Forward'!D155,1,0))</f>
        <v>1</v>
      </c>
      <c r="L95" s="140">
        <f>IF(D95=0,IF('FX-rates &amp; Forward'!E156&gt;'FX-rates &amp; Forward'!E155,1,0),IF('FX-rates &amp; Forward'!E156&lt;'FX-rates &amp; Forward'!E155,1,0))</f>
        <v>1</v>
      </c>
      <c r="M95" s="140">
        <f>IF(E95=0,IF('FX-rates &amp; Forward'!F156&gt;'FX-rates &amp; Forward'!F155,1,0),IF('FX-rates &amp; Forward'!F156&lt;'FX-rates &amp; Forward'!F155,1,0))</f>
        <v>1</v>
      </c>
      <c r="N95" s="140">
        <f>IF(F95=0,IF('FX-rates &amp; Forward'!G156&gt;'FX-rates &amp; Forward'!G155,1,0),IF('FX-rates &amp; Forward'!G156&lt;'FX-rates &amp; Forward'!G155,1,0))</f>
        <v>1</v>
      </c>
      <c r="O95" s="140">
        <f>IF(G95=0,IF('FX-rates &amp; Forward'!H156&gt;'FX-rates &amp; Forward'!H155,1,0),IF('FX-rates &amp; Forward'!H156&lt;'FX-rates &amp; Forward'!H155,1,0))</f>
        <v>1</v>
      </c>
      <c r="P95" s="140">
        <f>IF(H95=0,IF('FX-rates &amp; Forward'!I156&gt;'FX-rates &amp; Forward'!I155,1,0),IF('FX-rates &amp; Forward'!I156&lt;'FX-rates &amp; Forward'!I155,1,0))</f>
        <v>1</v>
      </c>
      <c r="Q95" s="140">
        <f>IF(I95=0,IF('FX-rates &amp; Forward'!J156&gt;'FX-rates &amp; Forward'!J155,1,0),IF('FX-rates &amp; Forward'!J156&lt;'FX-rates &amp; Forward'!J155,1,0))</f>
        <v>1</v>
      </c>
      <c r="R95" s="14"/>
      <c r="S95" s="5"/>
      <c r="T95" s="5"/>
      <c r="U95" s="5"/>
      <c r="V95" s="5"/>
      <c r="W95" s="5"/>
    </row>
    <row r="96" spans="2:23" x14ac:dyDescent="0.25">
      <c r="B96" s="6">
        <v>40421</v>
      </c>
      <c r="C96" s="150">
        <f>IF('Interest rate'!N155&lt;'Interest rate'!$M155,1,0)</f>
        <v>1</v>
      </c>
      <c r="D96" s="141">
        <f>IF('Interest rate'!O155&lt;'Interest rate'!$M155,1,0)</f>
        <v>1</v>
      </c>
      <c r="E96" s="141">
        <f>IF('Interest rate'!P155&lt;'Interest rate'!$M155,1,0)</f>
        <v>1</v>
      </c>
      <c r="F96" s="141">
        <f>IF('Interest rate'!Q155&lt;'Interest rate'!$M155,1,0)</f>
        <v>1</v>
      </c>
      <c r="G96" s="141">
        <f>IF('Interest rate'!R155&lt;'Interest rate'!$M155,1,0)</f>
        <v>1</v>
      </c>
      <c r="H96" s="141">
        <f>IF('Interest rate'!S155&lt;'Interest rate'!$M155,1,0)</f>
        <v>1</v>
      </c>
      <c r="I96" s="141">
        <f>IF('Interest rate'!T155&lt;'Interest rate'!$M155,1,0)</f>
        <v>0</v>
      </c>
      <c r="J96" s="5"/>
      <c r="K96" s="150">
        <f>IF(C96=0,IF('FX-rates &amp; Forward'!D157&gt;'FX-rates &amp; Forward'!D156,1,0),IF('FX-rates &amp; Forward'!D157&lt;'FX-rates &amp; Forward'!D156,1,0))</f>
        <v>0</v>
      </c>
      <c r="L96" s="141">
        <f>IF(D96=0,IF('FX-rates &amp; Forward'!E157&gt;'FX-rates &amp; Forward'!E156,1,0),IF('FX-rates &amp; Forward'!E157&lt;'FX-rates &amp; Forward'!E156,1,0))</f>
        <v>0</v>
      </c>
      <c r="M96" s="141">
        <f>IF(E96=0,IF('FX-rates &amp; Forward'!F157&gt;'FX-rates &amp; Forward'!F156,1,0),IF('FX-rates &amp; Forward'!F157&lt;'FX-rates &amp; Forward'!F156,1,0))</f>
        <v>0</v>
      </c>
      <c r="N96" s="141">
        <f>IF(F96=0,IF('FX-rates &amp; Forward'!G157&gt;'FX-rates &amp; Forward'!G156,1,0),IF('FX-rates &amp; Forward'!G157&lt;'FX-rates &amp; Forward'!G156,1,0))</f>
        <v>0</v>
      </c>
      <c r="O96" s="141">
        <f>IF(G96=0,IF('FX-rates &amp; Forward'!H157&gt;'FX-rates &amp; Forward'!H156,1,0),IF('FX-rates &amp; Forward'!H157&lt;'FX-rates &amp; Forward'!H156,1,0))</f>
        <v>0</v>
      </c>
      <c r="P96" s="141">
        <f>IF(H96=0,IF('FX-rates &amp; Forward'!I157&gt;'FX-rates &amp; Forward'!I156,1,0),IF('FX-rates &amp; Forward'!I157&lt;'FX-rates &amp; Forward'!I156,1,0))</f>
        <v>0</v>
      </c>
      <c r="Q96" s="141">
        <f>IF(I96=0,IF('FX-rates &amp; Forward'!J157&gt;'FX-rates &amp; Forward'!J156,1,0),IF('FX-rates &amp; Forward'!J157&lt;'FX-rates &amp; Forward'!J156,1,0))</f>
        <v>1</v>
      </c>
      <c r="R96" s="14"/>
      <c r="S96" s="5"/>
      <c r="T96" s="5"/>
      <c r="U96" s="5"/>
      <c r="V96" s="5"/>
      <c r="W96" s="5"/>
    </row>
    <row r="97" spans="2:23" x14ac:dyDescent="0.25">
      <c r="B97" s="3">
        <v>40451</v>
      </c>
      <c r="C97" s="149">
        <f>IF('Interest rate'!N156&lt;'Interest rate'!$M156,1,0)</f>
        <v>1</v>
      </c>
      <c r="D97" s="140">
        <f>IF('Interest rate'!O156&lt;'Interest rate'!$M156,1,0)</f>
        <v>1</v>
      </c>
      <c r="E97" s="140">
        <f>IF('Interest rate'!P156&lt;'Interest rate'!$M156,1,0)</f>
        <v>1</v>
      </c>
      <c r="F97" s="140">
        <f>IF('Interest rate'!Q156&lt;'Interest rate'!$M156,1,0)</f>
        <v>1</v>
      </c>
      <c r="G97" s="140">
        <f>IF('Interest rate'!R156&lt;'Interest rate'!$M156,1,0)</f>
        <v>1</v>
      </c>
      <c r="H97" s="140">
        <f>IF('Interest rate'!S156&lt;'Interest rate'!$M156,1,0)</f>
        <v>1</v>
      </c>
      <c r="I97" s="140">
        <f>IF('Interest rate'!T156&lt;'Interest rate'!$M156,1,0)</f>
        <v>0</v>
      </c>
      <c r="J97" s="5"/>
      <c r="K97" s="149">
        <f>IF(C97=0,IF('FX-rates &amp; Forward'!D158&gt;'FX-rates &amp; Forward'!D157,1,0),IF('FX-rates &amp; Forward'!D158&lt;'FX-rates &amp; Forward'!D157,1,0))</f>
        <v>1</v>
      </c>
      <c r="L97" s="140">
        <f>IF(D97=0,IF('FX-rates &amp; Forward'!E158&gt;'FX-rates &amp; Forward'!E157,1,0),IF('FX-rates &amp; Forward'!E158&lt;'FX-rates &amp; Forward'!E157,1,0))</f>
        <v>0</v>
      </c>
      <c r="M97" s="140">
        <f>IF(E97=0,IF('FX-rates &amp; Forward'!F158&gt;'FX-rates &amp; Forward'!F157,1,0),IF('FX-rates &amp; Forward'!F158&lt;'FX-rates &amp; Forward'!F157,1,0))</f>
        <v>1</v>
      </c>
      <c r="N97" s="140">
        <f>IF(F97=0,IF('FX-rates &amp; Forward'!G158&gt;'FX-rates &amp; Forward'!G157,1,0),IF('FX-rates &amp; Forward'!G158&lt;'FX-rates &amp; Forward'!G157,1,0))</f>
        <v>1</v>
      </c>
      <c r="O97" s="140">
        <f>IF(G97=0,IF('FX-rates &amp; Forward'!H158&gt;'FX-rates &amp; Forward'!H157,1,0),IF('FX-rates &amp; Forward'!H158&lt;'FX-rates &amp; Forward'!H157,1,0))</f>
        <v>1</v>
      </c>
      <c r="P97" s="140">
        <f>IF(H97=0,IF('FX-rates &amp; Forward'!I158&gt;'FX-rates &amp; Forward'!I157,1,0),IF('FX-rates &amp; Forward'!I158&lt;'FX-rates &amp; Forward'!I157,1,0))</f>
        <v>1</v>
      </c>
      <c r="Q97" s="140">
        <f>IF(I97=0,IF('FX-rates &amp; Forward'!J158&gt;'FX-rates &amp; Forward'!J157,1,0),IF('FX-rates &amp; Forward'!J158&lt;'FX-rates &amp; Forward'!J157,1,0))</f>
        <v>1</v>
      </c>
      <c r="R97" s="14"/>
      <c r="S97" s="5"/>
      <c r="T97" s="5"/>
      <c r="U97" s="5"/>
      <c r="V97" s="5"/>
      <c r="W97" s="5"/>
    </row>
    <row r="98" spans="2:23" x14ac:dyDescent="0.25">
      <c r="B98" s="6">
        <v>40480</v>
      </c>
      <c r="C98" s="150">
        <f>IF('Interest rate'!N157&lt;'Interest rate'!$M157,1,0)</f>
        <v>1</v>
      </c>
      <c r="D98" s="141">
        <f>IF('Interest rate'!O157&lt;'Interest rate'!$M157,1,0)</f>
        <v>1</v>
      </c>
      <c r="E98" s="141">
        <f>IF('Interest rate'!P157&lt;'Interest rate'!$M157,1,0)</f>
        <v>1</v>
      </c>
      <c r="F98" s="141">
        <f>IF('Interest rate'!Q157&lt;'Interest rate'!$M157,1,0)</f>
        <v>1</v>
      </c>
      <c r="G98" s="141">
        <f>IF('Interest rate'!R157&lt;'Interest rate'!$M157,1,0)</f>
        <v>1</v>
      </c>
      <c r="H98" s="141">
        <f>IF('Interest rate'!S157&lt;'Interest rate'!$M157,1,0)</f>
        <v>1</v>
      </c>
      <c r="I98" s="141">
        <f>IF('Interest rate'!T157&lt;'Interest rate'!$M157,1,0)</f>
        <v>0</v>
      </c>
      <c r="J98" s="5"/>
      <c r="K98" s="150">
        <f>IF(C98=0,IF('FX-rates &amp; Forward'!D159&gt;'FX-rates &amp; Forward'!D158,1,0),IF('FX-rates &amp; Forward'!D159&lt;'FX-rates &amp; Forward'!D158,1,0))</f>
        <v>1</v>
      </c>
      <c r="L98" s="141">
        <f>IF(D98=0,IF('FX-rates &amp; Forward'!E159&gt;'FX-rates &amp; Forward'!E158,1,0),IF('FX-rates &amp; Forward'!E159&lt;'FX-rates &amp; Forward'!E158,1,0))</f>
        <v>0</v>
      </c>
      <c r="M98" s="141">
        <f>IF(E98=0,IF('FX-rates &amp; Forward'!F159&gt;'FX-rates &amp; Forward'!F158,1,0),IF('FX-rates &amp; Forward'!F159&lt;'FX-rates &amp; Forward'!F158,1,0))</f>
        <v>0</v>
      </c>
      <c r="N98" s="141">
        <f>IF(F98=0,IF('FX-rates &amp; Forward'!G159&gt;'FX-rates &amp; Forward'!G158,1,0),IF('FX-rates &amp; Forward'!G159&lt;'FX-rates &amp; Forward'!G158,1,0))</f>
        <v>0</v>
      </c>
      <c r="O98" s="141">
        <f>IF(G98=0,IF('FX-rates &amp; Forward'!H159&gt;'FX-rates &amp; Forward'!H158,1,0),IF('FX-rates &amp; Forward'!H159&lt;'FX-rates &amp; Forward'!H158,1,0))</f>
        <v>1</v>
      </c>
      <c r="P98" s="141">
        <f>IF(H98=0,IF('FX-rates &amp; Forward'!I159&gt;'FX-rates &amp; Forward'!I158,1,0),IF('FX-rates &amp; Forward'!I159&lt;'FX-rates &amp; Forward'!I158,1,0))</f>
        <v>0</v>
      </c>
      <c r="Q98" s="141">
        <f>IF(I98=0,IF('FX-rates &amp; Forward'!J159&gt;'FX-rates &amp; Forward'!J158,1,0),IF('FX-rates &amp; Forward'!J159&lt;'FX-rates &amp; Forward'!J158,1,0))</f>
        <v>1</v>
      </c>
      <c r="R98" s="14"/>
      <c r="S98" s="5"/>
      <c r="T98" s="5"/>
      <c r="U98" s="5"/>
      <c r="V98" s="5"/>
      <c r="W98" s="5"/>
    </row>
    <row r="99" spans="2:23" x14ac:dyDescent="0.25">
      <c r="B99" s="3">
        <v>40512</v>
      </c>
      <c r="C99" s="149">
        <f>IF('Interest rate'!N158&lt;'Interest rate'!$M158,1,0)</f>
        <v>1</v>
      </c>
      <c r="D99" s="140">
        <f>IF('Interest rate'!O158&lt;'Interest rate'!$M158,1,0)</f>
        <v>1</v>
      </c>
      <c r="E99" s="140">
        <f>IF('Interest rate'!P158&lt;'Interest rate'!$M158,1,0)</f>
        <v>1</v>
      </c>
      <c r="F99" s="140">
        <f>IF('Interest rate'!Q158&lt;'Interest rate'!$M158,1,0)</f>
        <v>1</v>
      </c>
      <c r="G99" s="140">
        <f>IF('Interest rate'!R158&lt;'Interest rate'!$M158,1,0)</f>
        <v>1</v>
      </c>
      <c r="H99" s="140">
        <f>IF('Interest rate'!S158&lt;'Interest rate'!$M158,1,0)</f>
        <v>1</v>
      </c>
      <c r="I99" s="140">
        <f>IF('Interest rate'!T158&lt;'Interest rate'!$M158,1,0)</f>
        <v>0</v>
      </c>
      <c r="J99" s="5"/>
      <c r="K99" s="149">
        <f>IF(C99=0,IF('FX-rates &amp; Forward'!D160&gt;'FX-rates &amp; Forward'!D159,1,0),IF('FX-rates &amp; Forward'!D160&lt;'FX-rates &amp; Forward'!D159,1,0))</f>
        <v>0</v>
      </c>
      <c r="L99" s="140">
        <f>IF(D99=0,IF('FX-rates &amp; Forward'!E160&gt;'FX-rates &amp; Forward'!E159,1,0),IF('FX-rates &amp; Forward'!E160&lt;'FX-rates &amp; Forward'!E159,1,0))</f>
        <v>1</v>
      </c>
      <c r="M99" s="140">
        <f>IF(E99=0,IF('FX-rates &amp; Forward'!F160&gt;'FX-rates &amp; Forward'!F159,1,0),IF('FX-rates &amp; Forward'!F160&lt;'FX-rates &amp; Forward'!F159,1,0))</f>
        <v>0</v>
      </c>
      <c r="N99" s="140">
        <f>IF(F99=0,IF('FX-rates &amp; Forward'!G160&gt;'FX-rates &amp; Forward'!G159,1,0),IF('FX-rates &amp; Forward'!G160&lt;'FX-rates &amp; Forward'!G159,1,0))</f>
        <v>0</v>
      </c>
      <c r="O99" s="140">
        <f>IF(G99=0,IF('FX-rates &amp; Forward'!H160&gt;'FX-rates &amp; Forward'!H159,1,0),IF('FX-rates &amp; Forward'!H160&lt;'FX-rates &amp; Forward'!H159,1,0))</f>
        <v>0</v>
      </c>
      <c r="P99" s="140">
        <f>IF(H99=0,IF('FX-rates &amp; Forward'!I160&gt;'FX-rates &amp; Forward'!I159,1,0),IF('FX-rates &amp; Forward'!I160&lt;'FX-rates &amp; Forward'!I159,1,0))</f>
        <v>0</v>
      </c>
      <c r="Q99" s="140">
        <f>IF(I99=0,IF('FX-rates &amp; Forward'!J160&gt;'FX-rates &amp; Forward'!J159,1,0),IF('FX-rates &amp; Forward'!J160&lt;'FX-rates &amp; Forward'!J159,1,0))</f>
        <v>1</v>
      </c>
      <c r="R99" s="14"/>
      <c r="S99" s="5"/>
      <c r="T99" s="5"/>
      <c r="U99" s="5"/>
      <c r="V99" s="5"/>
      <c r="W99" s="5"/>
    </row>
    <row r="100" spans="2:23" x14ac:dyDescent="0.25">
      <c r="B100" s="9">
        <v>40543</v>
      </c>
      <c r="C100" s="151">
        <f>IF('Interest rate'!N159&lt;'Interest rate'!$M159,1,0)</f>
        <v>1</v>
      </c>
      <c r="D100" s="142">
        <f>IF('Interest rate'!O159&lt;'Interest rate'!$M159,1,0)</f>
        <v>1</v>
      </c>
      <c r="E100" s="142">
        <f>IF('Interest rate'!P159&lt;'Interest rate'!$M159,1,0)</f>
        <v>1</v>
      </c>
      <c r="F100" s="142">
        <f>IF('Interest rate'!Q159&lt;'Interest rate'!$M159,1,0)</f>
        <v>1</v>
      </c>
      <c r="G100" s="142">
        <f>IF('Interest rate'!R159&lt;'Interest rate'!$M159,1,0)</f>
        <v>1</v>
      </c>
      <c r="H100" s="142">
        <f>IF('Interest rate'!S159&lt;'Interest rate'!$M159,1,0)</f>
        <v>1</v>
      </c>
      <c r="I100" s="142">
        <f>IF('Interest rate'!T159&lt;'Interest rate'!$M159,1,0)</f>
        <v>0</v>
      </c>
      <c r="J100" s="5"/>
      <c r="K100" s="151">
        <f>IF(C100=0,IF('FX-rates &amp; Forward'!D161&gt;'FX-rates &amp; Forward'!D160,1,0),IF('FX-rates &amp; Forward'!D161&lt;'FX-rates &amp; Forward'!D160,1,0))</f>
        <v>1</v>
      </c>
      <c r="L100" s="142">
        <f>IF(D100=0,IF('FX-rates &amp; Forward'!E161&gt;'FX-rates &amp; Forward'!E160,1,0),IF('FX-rates &amp; Forward'!E161&lt;'FX-rates &amp; Forward'!E160,1,0))</f>
        <v>1</v>
      </c>
      <c r="M100" s="142">
        <f>IF(E100=0,IF('FX-rates &amp; Forward'!F161&gt;'FX-rates &amp; Forward'!F160,1,0),IF('FX-rates &amp; Forward'!F161&lt;'FX-rates &amp; Forward'!F160,1,0))</f>
        <v>1</v>
      </c>
      <c r="N100" s="142">
        <f>IF(F100=0,IF('FX-rates &amp; Forward'!G161&gt;'FX-rates &amp; Forward'!G160,1,0),IF('FX-rates &amp; Forward'!G161&lt;'FX-rates &amp; Forward'!G160,1,0))</f>
        <v>1</v>
      </c>
      <c r="O100" s="142">
        <f>IF(G100=0,IF('FX-rates &amp; Forward'!H161&gt;'FX-rates &amp; Forward'!H160,1,0),IF('FX-rates &amp; Forward'!H161&lt;'FX-rates &amp; Forward'!H160,1,0))</f>
        <v>0</v>
      </c>
      <c r="P100" s="142">
        <f>IF(H100=0,IF('FX-rates &amp; Forward'!I161&gt;'FX-rates &amp; Forward'!I160,1,0),IF('FX-rates &amp; Forward'!I161&lt;'FX-rates &amp; Forward'!I160,1,0))</f>
        <v>1</v>
      </c>
      <c r="Q100" s="142">
        <f>IF(I100=0,IF('FX-rates &amp; Forward'!J161&gt;'FX-rates &amp; Forward'!J160,1,0),IF('FX-rates &amp; Forward'!J161&lt;'FX-rates &amp; Forward'!J160,1,0))</f>
        <v>1</v>
      </c>
      <c r="R100" s="14"/>
      <c r="S100" s="5"/>
      <c r="T100" s="5"/>
      <c r="U100" s="5"/>
      <c r="V100" s="5"/>
      <c r="W100" s="5"/>
    </row>
    <row r="101" spans="2:23" x14ac:dyDescent="0.25">
      <c r="B101" s="3">
        <v>40574</v>
      </c>
      <c r="C101" s="149">
        <f>IF('Interest rate'!N160&lt;'Interest rate'!$M160,1,0)</f>
        <v>1</v>
      </c>
      <c r="D101" s="140">
        <f>IF('Interest rate'!O160&lt;'Interest rate'!$M160,1,0)</f>
        <v>1</v>
      </c>
      <c r="E101" s="140">
        <f>IF('Interest rate'!P160&lt;'Interest rate'!$M160,1,0)</f>
        <v>1</v>
      </c>
      <c r="F101" s="140">
        <f>IF('Interest rate'!Q160&lt;'Interest rate'!$M160,1,0)</f>
        <v>1</v>
      </c>
      <c r="G101" s="140">
        <f>IF('Interest rate'!R160&lt;'Interest rate'!$M160,1,0)</f>
        <v>1</v>
      </c>
      <c r="H101" s="140">
        <f>IF('Interest rate'!S160&lt;'Interest rate'!$M160,1,0)</f>
        <v>1</v>
      </c>
      <c r="I101" s="140">
        <f>IF('Interest rate'!T160&lt;'Interest rate'!$M160,1,0)</f>
        <v>0</v>
      </c>
      <c r="J101" s="5"/>
      <c r="K101" s="149">
        <f>IF(C101=0,IF('FX-rates &amp; Forward'!D162&gt;'FX-rates &amp; Forward'!D161,1,0),IF('FX-rates &amp; Forward'!D162&lt;'FX-rates &amp; Forward'!D161,1,0))</f>
        <v>1</v>
      </c>
      <c r="L101" s="140">
        <f>IF(D101=0,IF('FX-rates &amp; Forward'!E162&gt;'FX-rates &amp; Forward'!E161,1,0),IF('FX-rates &amp; Forward'!E162&lt;'FX-rates &amp; Forward'!E161,1,0))</f>
        <v>0</v>
      </c>
      <c r="M101" s="140">
        <f>IF(E101=0,IF('FX-rates &amp; Forward'!F162&gt;'FX-rates &amp; Forward'!F161,1,0),IF('FX-rates &amp; Forward'!F162&lt;'FX-rates &amp; Forward'!F161,1,0))</f>
        <v>0</v>
      </c>
      <c r="N101" s="140">
        <f>IF(F101=0,IF('FX-rates &amp; Forward'!G162&gt;'FX-rates &amp; Forward'!G161,1,0),IF('FX-rates &amp; Forward'!G162&lt;'FX-rates &amp; Forward'!G161,1,0))</f>
        <v>1</v>
      </c>
      <c r="O101" s="140">
        <f>IF(G101=0,IF('FX-rates &amp; Forward'!H162&gt;'FX-rates &amp; Forward'!H161,1,0),IF('FX-rates &amp; Forward'!H162&lt;'FX-rates &amp; Forward'!H161,1,0))</f>
        <v>1</v>
      </c>
      <c r="P101" s="140">
        <f>IF(H101=0,IF('FX-rates &amp; Forward'!I162&gt;'FX-rates &amp; Forward'!I161,1,0),IF('FX-rates &amp; Forward'!I162&lt;'FX-rates &amp; Forward'!I161,1,0))</f>
        <v>1</v>
      </c>
      <c r="Q101" s="140">
        <f>IF(I101=0,IF('FX-rates &amp; Forward'!J162&gt;'FX-rates &amp; Forward'!J161,1,0),IF('FX-rates &amp; Forward'!J162&lt;'FX-rates &amp; Forward'!J161,1,0))</f>
        <v>0</v>
      </c>
      <c r="R101" s="14"/>
      <c r="S101" s="5"/>
      <c r="T101" s="5"/>
      <c r="U101" s="5"/>
      <c r="V101" s="5"/>
      <c r="W101" s="5"/>
    </row>
    <row r="102" spans="2:23" x14ac:dyDescent="0.25">
      <c r="B102" s="6">
        <v>40602</v>
      </c>
      <c r="C102" s="150">
        <f>IF('Interest rate'!N161&lt;'Interest rate'!$M161,1,0)</f>
        <v>1</v>
      </c>
      <c r="D102" s="141">
        <f>IF('Interest rate'!O161&lt;'Interest rate'!$M161,1,0)</f>
        <v>1</v>
      </c>
      <c r="E102" s="141">
        <f>IF('Interest rate'!P161&lt;'Interest rate'!$M161,1,0)</f>
        <v>1</v>
      </c>
      <c r="F102" s="141">
        <f>IF('Interest rate'!Q161&lt;'Interest rate'!$M161,1,0)</f>
        <v>1</v>
      </c>
      <c r="G102" s="141">
        <f>IF('Interest rate'!R161&lt;'Interest rate'!$M161,1,0)</f>
        <v>1</v>
      </c>
      <c r="H102" s="141">
        <f>IF('Interest rate'!S161&lt;'Interest rate'!$M161,1,0)</f>
        <v>1</v>
      </c>
      <c r="I102" s="141">
        <f>IF('Interest rate'!T161&lt;'Interest rate'!$M161,1,0)</f>
        <v>0</v>
      </c>
      <c r="J102" s="5"/>
      <c r="K102" s="150">
        <f>IF(C102=0,IF('FX-rates &amp; Forward'!D163&gt;'FX-rates &amp; Forward'!D162,1,0),IF('FX-rates &amp; Forward'!D163&lt;'FX-rates &amp; Forward'!D162,1,0))</f>
        <v>1</v>
      </c>
      <c r="L102" s="141">
        <f>IF(D102=0,IF('FX-rates &amp; Forward'!E163&gt;'FX-rates &amp; Forward'!E162,1,0),IF('FX-rates &amp; Forward'!E163&lt;'FX-rates &amp; Forward'!E162,1,0))</f>
        <v>1</v>
      </c>
      <c r="M102" s="141">
        <f>IF(E102=0,IF('FX-rates &amp; Forward'!F163&gt;'FX-rates &amp; Forward'!F162,1,0),IF('FX-rates &amp; Forward'!F163&lt;'FX-rates &amp; Forward'!F162,1,0))</f>
        <v>1</v>
      </c>
      <c r="N102" s="141">
        <f>IF(F102=0,IF('FX-rates &amp; Forward'!G163&gt;'FX-rates &amp; Forward'!G162,1,0),IF('FX-rates &amp; Forward'!G163&lt;'FX-rates &amp; Forward'!G162,1,0))</f>
        <v>1</v>
      </c>
      <c r="O102" s="141">
        <f>IF(G102=0,IF('FX-rates &amp; Forward'!H163&gt;'FX-rates &amp; Forward'!H162,1,0),IF('FX-rates &amp; Forward'!H163&lt;'FX-rates &amp; Forward'!H162,1,0))</f>
        <v>1</v>
      </c>
      <c r="P102" s="141">
        <f>IF(H102=0,IF('FX-rates &amp; Forward'!I163&gt;'FX-rates &amp; Forward'!I162,1,0),IF('FX-rates &amp; Forward'!I163&lt;'FX-rates &amp; Forward'!I162,1,0))</f>
        <v>1</v>
      </c>
      <c r="Q102" s="141">
        <f>IF(I102=0,IF('FX-rates &amp; Forward'!J163&gt;'FX-rates &amp; Forward'!J162,1,0),IF('FX-rates &amp; Forward'!J163&lt;'FX-rates &amp; Forward'!J162,1,0))</f>
        <v>0</v>
      </c>
      <c r="R102" s="14"/>
      <c r="S102" s="5"/>
      <c r="T102" s="5"/>
      <c r="U102" s="5"/>
      <c r="V102" s="5"/>
      <c r="W102" s="5"/>
    </row>
    <row r="103" spans="2:23" x14ac:dyDescent="0.25">
      <c r="B103" s="3">
        <v>40633</v>
      </c>
      <c r="C103" s="149">
        <f>IF('Interest rate'!N162&lt;'Interest rate'!$M162,1,0)</f>
        <v>1</v>
      </c>
      <c r="D103" s="140">
        <f>IF('Interest rate'!O162&lt;'Interest rate'!$M162,1,0)</f>
        <v>1</v>
      </c>
      <c r="E103" s="140">
        <f>IF('Interest rate'!P162&lt;'Interest rate'!$M162,1,0)</f>
        <v>1</v>
      </c>
      <c r="F103" s="140">
        <f>IF('Interest rate'!Q162&lt;'Interest rate'!$M162,1,0)</f>
        <v>1</v>
      </c>
      <c r="G103" s="140">
        <f>IF('Interest rate'!R162&lt;'Interest rate'!$M162,1,0)</f>
        <v>1</v>
      </c>
      <c r="H103" s="140">
        <f>IF('Interest rate'!S162&lt;'Interest rate'!$M162,1,0)</f>
        <v>1</v>
      </c>
      <c r="I103" s="140">
        <f>IF('Interest rate'!T162&lt;'Interest rate'!$M162,1,0)</f>
        <v>0</v>
      </c>
      <c r="J103" s="5"/>
      <c r="K103" s="149">
        <f>IF(C103=0,IF('FX-rates &amp; Forward'!D164&gt;'FX-rates &amp; Forward'!D163,1,0),IF('FX-rates &amp; Forward'!D164&lt;'FX-rates &amp; Forward'!D163,1,0))</f>
        <v>1</v>
      </c>
      <c r="L103" s="140">
        <f>IF(D103=0,IF('FX-rates &amp; Forward'!E164&gt;'FX-rates &amp; Forward'!E163,1,0),IF('FX-rates &amp; Forward'!E164&lt;'FX-rates &amp; Forward'!E163,1,0))</f>
        <v>0</v>
      </c>
      <c r="M103" s="140">
        <f>IF(E103=0,IF('FX-rates &amp; Forward'!F164&gt;'FX-rates &amp; Forward'!F163,1,0),IF('FX-rates &amp; Forward'!F164&lt;'FX-rates &amp; Forward'!F163,1,0))</f>
        <v>1</v>
      </c>
      <c r="N103" s="140">
        <f>IF(F103=0,IF('FX-rates &amp; Forward'!G164&gt;'FX-rates &amp; Forward'!G163,1,0),IF('FX-rates &amp; Forward'!G164&lt;'FX-rates &amp; Forward'!G163,1,0))</f>
        <v>1</v>
      </c>
      <c r="O103" s="140">
        <f>IF(G103=0,IF('FX-rates &amp; Forward'!H164&gt;'FX-rates &amp; Forward'!H163,1,0),IF('FX-rates &amp; Forward'!H164&lt;'FX-rates &amp; Forward'!H163,1,0))</f>
        <v>0</v>
      </c>
      <c r="P103" s="140">
        <f>IF(H103=0,IF('FX-rates &amp; Forward'!I164&gt;'FX-rates &amp; Forward'!I163,1,0),IF('FX-rates &amp; Forward'!I164&lt;'FX-rates &amp; Forward'!I163,1,0))</f>
        <v>1</v>
      </c>
      <c r="Q103" s="140">
        <f>IF(I103=0,IF('FX-rates &amp; Forward'!J164&gt;'FX-rates &amp; Forward'!J163,1,0),IF('FX-rates &amp; Forward'!J164&lt;'FX-rates &amp; Forward'!J163,1,0))</f>
        <v>1</v>
      </c>
      <c r="R103" s="14"/>
      <c r="S103" s="5"/>
      <c r="T103" s="5"/>
      <c r="U103" s="5"/>
      <c r="V103" s="5"/>
      <c r="W103" s="5"/>
    </row>
    <row r="104" spans="2:23" x14ac:dyDescent="0.25">
      <c r="B104" s="6">
        <v>40662</v>
      </c>
      <c r="C104" s="150">
        <f>IF('Interest rate'!N163&lt;'Interest rate'!$M163,1,0)</f>
        <v>1</v>
      </c>
      <c r="D104" s="141">
        <f>IF('Interest rate'!O163&lt;'Interest rate'!$M163,1,0)</f>
        <v>1</v>
      </c>
      <c r="E104" s="141">
        <f>IF('Interest rate'!P163&lt;'Interest rate'!$M163,1,0)</f>
        <v>1</v>
      </c>
      <c r="F104" s="141">
        <f>IF('Interest rate'!Q163&lt;'Interest rate'!$M163,1,0)</f>
        <v>1</v>
      </c>
      <c r="G104" s="141">
        <f>IF('Interest rate'!R163&lt;'Interest rate'!$M163,1,0)</f>
        <v>1</v>
      </c>
      <c r="H104" s="141">
        <f>IF('Interest rate'!S163&lt;'Interest rate'!$M163,1,0)</f>
        <v>1</v>
      </c>
      <c r="I104" s="141">
        <f>IF('Interest rate'!T163&lt;'Interest rate'!$M163,1,0)</f>
        <v>0</v>
      </c>
      <c r="J104" s="5"/>
      <c r="K104" s="150">
        <f>IF(C104=0,IF('FX-rates &amp; Forward'!D165&gt;'FX-rates &amp; Forward'!D164,1,0),IF('FX-rates &amp; Forward'!D165&lt;'FX-rates &amp; Forward'!D164,1,0))</f>
        <v>1</v>
      </c>
      <c r="L104" s="141">
        <f>IF(D104=0,IF('FX-rates &amp; Forward'!E165&gt;'FX-rates &amp; Forward'!E164,1,0),IF('FX-rates &amp; Forward'!E165&lt;'FX-rates &amp; Forward'!E164,1,0))</f>
        <v>1</v>
      </c>
      <c r="M104" s="141">
        <f>IF(E104=0,IF('FX-rates &amp; Forward'!F165&gt;'FX-rates &amp; Forward'!F164,1,0),IF('FX-rates &amp; Forward'!F165&lt;'FX-rates &amp; Forward'!F164,1,0))</f>
        <v>1</v>
      </c>
      <c r="N104" s="141">
        <f>IF(F104=0,IF('FX-rates &amp; Forward'!G165&gt;'FX-rates &amp; Forward'!G164,1,0),IF('FX-rates &amp; Forward'!G165&lt;'FX-rates &amp; Forward'!G164,1,0))</f>
        <v>1</v>
      </c>
      <c r="O104" s="141">
        <f>IF(G104=0,IF('FX-rates &amp; Forward'!H165&gt;'FX-rates &amp; Forward'!H164,1,0),IF('FX-rates &amp; Forward'!H165&lt;'FX-rates &amp; Forward'!H164,1,0))</f>
        <v>0</v>
      </c>
      <c r="P104" s="141">
        <f>IF(H104=0,IF('FX-rates &amp; Forward'!I165&gt;'FX-rates &amp; Forward'!I164,1,0),IF('FX-rates &amp; Forward'!I165&lt;'FX-rates &amp; Forward'!I164,1,0))</f>
        <v>1</v>
      </c>
      <c r="Q104" s="141">
        <f>IF(I104=0,IF('FX-rates &amp; Forward'!J165&gt;'FX-rates &amp; Forward'!J164,1,0),IF('FX-rates &amp; Forward'!J165&lt;'FX-rates &amp; Forward'!J164,1,0))</f>
        <v>1</v>
      </c>
      <c r="R104" s="14"/>
      <c r="S104" s="5"/>
      <c r="T104" s="5"/>
      <c r="U104" s="5"/>
      <c r="V104" s="5"/>
      <c r="W104" s="5"/>
    </row>
    <row r="105" spans="2:23" x14ac:dyDescent="0.25">
      <c r="B105" s="3">
        <v>40694</v>
      </c>
      <c r="C105" s="149">
        <f>IF('Interest rate'!N164&lt;'Interest rate'!$M164,1,0)</f>
        <v>1</v>
      </c>
      <c r="D105" s="140">
        <f>IF('Interest rate'!O164&lt;'Interest rate'!$M164,1,0)</f>
        <v>1</v>
      </c>
      <c r="E105" s="140">
        <f>IF('Interest rate'!P164&lt;'Interest rate'!$M164,1,0)</f>
        <v>1</v>
      </c>
      <c r="F105" s="140">
        <f>IF('Interest rate'!Q164&lt;'Interest rate'!$M164,1,0)</f>
        <v>1</v>
      </c>
      <c r="G105" s="140">
        <f>IF('Interest rate'!R164&lt;'Interest rate'!$M164,1,0)</f>
        <v>1</v>
      </c>
      <c r="H105" s="140">
        <f>IF('Interest rate'!S164&lt;'Interest rate'!$M164,1,0)</f>
        <v>1</v>
      </c>
      <c r="I105" s="140">
        <f>IF('Interest rate'!T164&lt;'Interest rate'!$M164,1,0)</f>
        <v>0</v>
      </c>
      <c r="J105" s="5"/>
      <c r="K105" s="149">
        <f>IF(C105=0,IF('FX-rates &amp; Forward'!D166&gt;'FX-rates &amp; Forward'!D165,1,0),IF('FX-rates &amp; Forward'!D166&lt;'FX-rates &amp; Forward'!D165,1,0))</f>
        <v>0</v>
      </c>
      <c r="L105" s="140">
        <f>IF(D105=0,IF('FX-rates &amp; Forward'!E166&gt;'FX-rates &amp; Forward'!E165,1,0),IF('FX-rates &amp; Forward'!E166&lt;'FX-rates &amp; Forward'!E165,1,0))</f>
        <v>1</v>
      </c>
      <c r="M105" s="140">
        <f>IF(E105=0,IF('FX-rates &amp; Forward'!F166&gt;'FX-rates &amp; Forward'!F165,1,0),IF('FX-rates &amp; Forward'!F166&lt;'FX-rates &amp; Forward'!F165,1,0))</f>
        <v>0</v>
      </c>
      <c r="N105" s="140">
        <f>IF(F105=0,IF('FX-rates &amp; Forward'!G166&gt;'FX-rates &amp; Forward'!G165,1,0),IF('FX-rates &amp; Forward'!G166&lt;'FX-rates &amp; Forward'!G165,1,0))</f>
        <v>0</v>
      </c>
      <c r="O105" s="140">
        <f>IF(G105=0,IF('FX-rates &amp; Forward'!H166&gt;'FX-rates &amp; Forward'!H165,1,0),IF('FX-rates &amp; Forward'!H166&lt;'FX-rates &amp; Forward'!H165,1,0))</f>
        <v>0</v>
      </c>
      <c r="P105" s="140">
        <f>IF(H105=0,IF('FX-rates &amp; Forward'!I166&gt;'FX-rates &amp; Forward'!I165,1,0),IF('FX-rates &amp; Forward'!I166&lt;'FX-rates &amp; Forward'!I165,1,0))</f>
        <v>1</v>
      </c>
      <c r="Q105" s="140">
        <f>IF(I105=0,IF('FX-rates &amp; Forward'!J166&gt;'FX-rates &amp; Forward'!J165,1,0),IF('FX-rates &amp; Forward'!J166&lt;'FX-rates &amp; Forward'!J165,1,0))</f>
        <v>0</v>
      </c>
      <c r="R105" s="14"/>
      <c r="S105" s="5"/>
      <c r="T105" s="5"/>
      <c r="U105" s="5"/>
      <c r="V105" s="5"/>
      <c r="W105" s="5"/>
    </row>
    <row r="106" spans="2:23" x14ac:dyDescent="0.25">
      <c r="B106" s="6">
        <v>40724</v>
      </c>
      <c r="C106" s="150">
        <f>IF('Interest rate'!N165&lt;'Interest rate'!$M165,1,0)</f>
        <v>1</v>
      </c>
      <c r="D106" s="141">
        <f>IF('Interest rate'!O165&lt;'Interest rate'!$M165,1,0)</f>
        <v>1</v>
      </c>
      <c r="E106" s="141">
        <f>IF('Interest rate'!P165&lt;'Interest rate'!$M165,1,0)</f>
        <v>1</v>
      </c>
      <c r="F106" s="141">
        <f>IF('Interest rate'!Q165&lt;'Interest rate'!$M165,1,0)</f>
        <v>1</v>
      </c>
      <c r="G106" s="141">
        <f>IF('Interest rate'!R165&lt;'Interest rate'!$M165,1,0)</f>
        <v>1</v>
      </c>
      <c r="H106" s="141">
        <f>IF('Interest rate'!S165&lt;'Interest rate'!$M165,1,0)</f>
        <v>1</v>
      </c>
      <c r="I106" s="141">
        <f>IF('Interest rate'!T165&lt;'Interest rate'!$M165,1,0)</f>
        <v>0</v>
      </c>
      <c r="J106" s="5"/>
      <c r="K106" s="150">
        <f>IF(C106=0,IF('FX-rates &amp; Forward'!D167&gt;'FX-rates &amp; Forward'!D166,1,0),IF('FX-rates &amp; Forward'!D167&lt;'FX-rates &amp; Forward'!D166,1,0))</f>
        <v>0</v>
      </c>
      <c r="L106" s="141">
        <f>IF(D106=0,IF('FX-rates &amp; Forward'!E167&gt;'FX-rates &amp; Forward'!E166,1,0),IF('FX-rates &amp; Forward'!E167&lt;'FX-rates &amp; Forward'!E166,1,0))</f>
        <v>0</v>
      </c>
      <c r="M106" s="141">
        <f>IF(E106=0,IF('FX-rates &amp; Forward'!F167&gt;'FX-rates &amp; Forward'!F166,1,0),IF('FX-rates &amp; Forward'!F167&lt;'FX-rates &amp; Forward'!F166,1,0))</f>
        <v>1</v>
      </c>
      <c r="N106" s="141">
        <f>IF(F106=0,IF('FX-rates &amp; Forward'!G167&gt;'FX-rates &amp; Forward'!G166,1,0),IF('FX-rates &amp; Forward'!G167&lt;'FX-rates &amp; Forward'!G166,1,0))</f>
        <v>0</v>
      </c>
      <c r="O106" s="141">
        <f>IF(G106=0,IF('FX-rates &amp; Forward'!H167&gt;'FX-rates &amp; Forward'!H166,1,0),IF('FX-rates &amp; Forward'!H167&lt;'FX-rates &amp; Forward'!H166,1,0))</f>
        <v>0</v>
      </c>
      <c r="P106" s="141">
        <f>IF(H106=0,IF('FX-rates &amp; Forward'!I167&gt;'FX-rates &amp; Forward'!I166,1,0),IF('FX-rates &amp; Forward'!I167&lt;'FX-rates &amp; Forward'!I166,1,0))</f>
        <v>0</v>
      </c>
      <c r="Q106" s="141">
        <f>IF(I106=0,IF('FX-rates &amp; Forward'!J167&gt;'FX-rates &amp; Forward'!J166,1,0),IF('FX-rates &amp; Forward'!J167&lt;'FX-rates &amp; Forward'!J166,1,0))</f>
        <v>1</v>
      </c>
      <c r="R106" s="14"/>
      <c r="S106" s="5"/>
      <c r="T106" s="5"/>
      <c r="U106" s="5"/>
      <c r="V106" s="5"/>
      <c r="W106" s="5"/>
    </row>
    <row r="107" spans="2:23" x14ac:dyDescent="0.25">
      <c r="B107" s="3">
        <v>40753</v>
      </c>
      <c r="C107" s="149">
        <f>IF('Interest rate'!N166&lt;'Interest rate'!$M166,1,0)</f>
        <v>1</v>
      </c>
      <c r="D107" s="140">
        <f>IF('Interest rate'!O166&lt;'Interest rate'!$M166,1,0)</f>
        <v>1</v>
      </c>
      <c r="E107" s="140">
        <f>IF('Interest rate'!P166&lt;'Interest rate'!$M166,1,0)</f>
        <v>1</v>
      </c>
      <c r="F107" s="140">
        <f>IF('Interest rate'!Q166&lt;'Interest rate'!$M166,1,0)</f>
        <v>1</v>
      </c>
      <c r="G107" s="140">
        <f>IF('Interest rate'!R166&lt;'Interest rate'!$M166,1,0)</f>
        <v>1</v>
      </c>
      <c r="H107" s="140">
        <f>IF('Interest rate'!S166&lt;'Interest rate'!$M166,1,0)</f>
        <v>1</v>
      </c>
      <c r="I107" s="140">
        <f>IF('Interest rate'!T166&lt;'Interest rate'!$M166,1,0)</f>
        <v>0</v>
      </c>
      <c r="J107" s="5"/>
      <c r="K107" s="149">
        <f>IF(C107=0,IF('FX-rates &amp; Forward'!D168&gt;'FX-rates &amp; Forward'!D167,1,0),IF('FX-rates &amp; Forward'!D168&lt;'FX-rates &amp; Forward'!D167,1,0))</f>
        <v>1</v>
      </c>
      <c r="L107" s="140">
        <f>IF(D107=0,IF('FX-rates &amp; Forward'!E168&gt;'FX-rates &amp; Forward'!E167,1,0),IF('FX-rates &amp; Forward'!E168&lt;'FX-rates &amp; Forward'!E167,1,0))</f>
        <v>1</v>
      </c>
      <c r="M107" s="140">
        <f>IF(E107=0,IF('FX-rates &amp; Forward'!F168&gt;'FX-rates &amp; Forward'!F167,1,0),IF('FX-rates &amp; Forward'!F168&lt;'FX-rates &amp; Forward'!F167,1,0))</f>
        <v>0</v>
      </c>
      <c r="N107" s="140">
        <f>IF(F107=0,IF('FX-rates &amp; Forward'!G168&gt;'FX-rates &amp; Forward'!G167,1,0),IF('FX-rates &amp; Forward'!G168&lt;'FX-rates &amp; Forward'!G167,1,0))</f>
        <v>0</v>
      </c>
      <c r="O107" s="140">
        <f>IF(G107=0,IF('FX-rates &amp; Forward'!H168&gt;'FX-rates &amp; Forward'!H167,1,0),IF('FX-rates &amp; Forward'!H168&lt;'FX-rates &amp; Forward'!H167,1,0))</f>
        <v>0</v>
      </c>
      <c r="P107" s="140">
        <f>IF(H107=0,IF('FX-rates &amp; Forward'!I168&gt;'FX-rates &amp; Forward'!I167,1,0),IF('FX-rates &amp; Forward'!I168&lt;'FX-rates &amp; Forward'!I167,1,0))</f>
        <v>0</v>
      </c>
      <c r="Q107" s="140">
        <f>IF(I107=0,IF('FX-rates &amp; Forward'!J168&gt;'FX-rates &amp; Forward'!J167,1,0),IF('FX-rates &amp; Forward'!J168&lt;'FX-rates &amp; Forward'!J167,1,0))</f>
        <v>1</v>
      </c>
      <c r="R107" s="14"/>
      <c r="S107" s="5"/>
      <c r="T107" s="5"/>
      <c r="U107" s="5"/>
      <c r="V107" s="5"/>
      <c r="W107" s="5"/>
    </row>
    <row r="108" spans="2:23" x14ac:dyDescent="0.25">
      <c r="B108" s="6">
        <v>40786</v>
      </c>
      <c r="C108" s="150">
        <f>IF('Interest rate'!N167&lt;'Interest rate'!$M167,1,0)</f>
        <v>1</v>
      </c>
      <c r="D108" s="141">
        <f>IF('Interest rate'!O167&lt;'Interest rate'!$M167,1,0)</f>
        <v>1</v>
      </c>
      <c r="E108" s="141">
        <f>IF('Interest rate'!P167&lt;'Interest rate'!$M167,1,0)</f>
        <v>1</v>
      </c>
      <c r="F108" s="141">
        <f>IF('Interest rate'!Q167&lt;'Interest rate'!$M167,1,0)</f>
        <v>1</v>
      </c>
      <c r="G108" s="141">
        <f>IF('Interest rate'!R167&lt;'Interest rate'!$M167,1,0)</f>
        <v>1</v>
      </c>
      <c r="H108" s="141">
        <f>IF('Interest rate'!S167&lt;'Interest rate'!$M167,1,0)</f>
        <v>1</v>
      </c>
      <c r="I108" s="141">
        <f>IF('Interest rate'!T167&lt;'Interest rate'!$M167,1,0)</f>
        <v>0</v>
      </c>
      <c r="J108" s="5"/>
      <c r="K108" s="150">
        <f>IF(C108=0,IF('FX-rates &amp; Forward'!D169&gt;'FX-rates &amp; Forward'!D168,1,0),IF('FX-rates &amp; Forward'!D169&lt;'FX-rates &amp; Forward'!D168,1,0))</f>
        <v>1</v>
      </c>
      <c r="L108" s="141">
        <f>IF(D108=0,IF('FX-rates &amp; Forward'!E169&gt;'FX-rates &amp; Forward'!E168,1,0),IF('FX-rates &amp; Forward'!E169&lt;'FX-rates &amp; Forward'!E168,1,0))</f>
        <v>1</v>
      </c>
      <c r="M108" s="141">
        <f>IF(E108=0,IF('FX-rates &amp; Forward'!F169&gt;'FX-rates &amp; Forward'!F168,1,0),IF('FX-rates &amp; Forward'!F169&lt;'FX-rates &amp; Forward'!F168,1,0))</f>
        <v>1</v>
      </c>
      <c r="N108" s="141">
        <f>IF(F108=0,IF('FX-rates &amp; Forward'!G169&gt;'FX-rates &amp; Forward'!G168,1,0),IF('FX-rates &amp; Forward'!G169&lt;'FX-rates &amp; Forward'!G168,1,0))</f>
        <v>1</v>
      </c>
      <c r="O108" s="141">
        <f>IF(G108=0,IF('FX-rates &amp; Forward'!H169&gt;'FX-rates &amp; Forward'!H168,1,0),IF('FX-rates &amp; Forward'!H169&lt;'FX-rates &amp; Forward'!H168,1,0))</f>
        <v>1</v>
      </c>
      <c r="P108" s="141">
        <f>IF(H108=0,IF('FX-rates &amp; Forward'!I169&gt;'FX-rates &amp; Forward'!I168,1,0),IF('FX-rates &amp; Forward'!I169&lt;'FX-rates &amp; Forward'!I168,1,0))</f>
        <v>1</v>
      </c>
      <c r="Q108" s="141">
        <f>IF(I108=0,IF('FX-rates &amp; Forward'!J169&gt;'FX-rates &amp; Forward'!J168,1,0),IF('FX-rates &amp; Forward'!J169&lt;'FX-rates &amp; Forward'!J168,1,0))</f>
        <v>0</v>
      </c>
      <c r="R108" s="14"/>
      <c r="S108" s="5"/>
      <c r="T108" s="5"/>
      <c r="U108" s="5"/>
      <c r="V108" s="5"/>
      <c r="W108" s="5"/>
    </row>
    <row r="109" spans="2:23" x14ac:dyDescent="0.25">
      <c r="B109" s="3">
        <v>40816</v>
      </c>
      <c r="C109" s="149">
        <f>IF('Interest rate'!N168&lt;'Interest rate'!$M168,1,0)</f>
        <v>1</v>
      </c>
      <c r="D109" s="140">
        <f>IF('Interest rate'!O168&lt;'Interest rate'!$M168,1,0)</f>
        <v>1</v>
      </c>
      <c r="E109" s="140">
        <f>IF('Interest rate'!P168&lt;'Interest rate'!$M168,1,0)</f>
        <v>1</v>
      </c>
      <c r="F109" s="140">
        <f>IF('Interest rate'!Q168&lt;'Interest rate'!$M168,1,0)</f>
        <v>1</v>
      </c>
      <c r="G109" s="140">
        <f>IF('Interest rate'!R168&lt;'Interest rate'!$M168,1,0)</f>
        <v>1</v>
      </c>
      <c r="H109" s="140">
        <f>IF('Interest rate'!S168&lt;'Interest rate'!$M168,1,0)</f>
        <v>1</v>
      </c>
      <c r="I109" s="140">
        <f>IF('Interest rate'!T168&lt;'Interest rate'!$M168,1,0)</f>
        <v>0</v>
      </c>
      <c r="J109" s="5"/>
      <c r="K109" s="149">
        <f>IF(C109=0,IF('FX-rates &amp; Forward'!D170&gt;'FX-rates &amp; Forward'!D169,1,0),IF('FX-rates &amp; Forward'!D170&lt;'FX-rates &amp; Forward'!D169,1,0))</f>
        <v>0</v>
      </c>
      <c r="L109" s="140">
        <f>IF(D109=0,IF('FX-rates &amp; Forward'!E170&gt;'FX-rates &amp; Forward'!E169,1,0),IF('FX-rates &amp; Forward'!E170&lt;'FX-rates &amp; Forward'!E169,1,0))</f>
        <v>0</v>
      </c>
      <c r="M109" s="140">
        <f>IF(E109=0,IF('FX-rates &amp; Forward'!F170&gt;'FX-rates &amp; Forward'!F169,1,0),IF('FX-rates &amp; Forward'!F170&lt;'FX-rates &amp; Forward'!F169,1,0))</f>
        <v>0</v>
      </c>
      <c r="N109" s="140">
        <f>IF(F109=0,IF('FX-rates &amp; Forward'!G170&gt;'FX-rates &amp; Forward'!G169,1,0),IF('FX-rates &amp; Forward'!G170&lt;'FX-rates &amp; Forward'!G169,1,0))</f>
        <v>0</v>
      </c>
      <c r="O109" s="140">
        <f>IF(G109=0,IF('FX-rates &amp; Forward'!H170&gt;'FX-rates &amp; Forward'!H169,1,0),IF('FX-rates &amp; Forward'!H170&lt;'FX-rates &amp; Forward'!H169,1,0))</f>
        <v>1</v>
      </c>
      <c r="P109" s="140">
        <f>IF(H109=0,IF('FX-rates &amp; Forward'!I170&gt;'FX-rates &amp; Forward'!I169,1,0),IF('FX-rates &amp; Forward'!I170&lt;'FX-rates &amp; Forward'!I169,1,0))</f>
        <v>0</v>
      </c>
      <c r="Q109" s="140">
        <f>IF(I109=0,IF('FX-rates &amp; Forward'!J170&gt;'FX-rates &amp; Forward'!J169,1,0),IF('FX-rates &amp; Forward'!J170&lt;'FX-rates &amp; Forward'!J169,1,0))</f>
        <v>0</v>
      </c>
      <c r="R109" s="14"/>
      <c r="S109" s="5"/>
      <c r="T109" s="5"/>
      <c r="U109" s="5"/>
      <c r="V109" s="5"/>
      <c r="W109" s="5"/>
    </row>
    <row r="110" spans="2:23" x14ac:dyDescent="0.25">
      <c r="B110" s="6">
        <v>40847</v>
      </c>
      <c r="C110" s="150">
        <f>IF('Interest rate'!N169&lt;'Interest rate'!$M169,1,0)</f>
        <v>1</v>
      </c>
      <c r="D110" s="141">
        <f>IF('Interest rate'!O169&lt;'Interest rate'!$M169,1,0)</f>
        <v>1</v>
      </c>
      <c r="E110" s="141">
        <f>IF('Interest rate'!P169&lt;'Interest rate'!$M169,1,0)</f>
        <v>1</v>
      </c>
      <c r="F110" s="141">
        <f>IF('Interest rate'!Q169&lt;'Interest rate'!$M169,1,0)</f>
        <v>1</v>
      </c>
      <c r="G110" s="141">
        <f>IF('Interest rate'!R169&lt;'Interest rate'!$M169,1,0)</f>
        <v>1</v>
      </c>
      <c r="H110" s="141">
        <f>IF('Interest rate'!S169&lt;'Interest rate'!$M169,1,0)</f>
        <v>1</v>
      </c>
      <c r="I110" s="141">
        <f>IF('Interest rate'!T169&lt;'Interest rate'!$M169,1,0)</f>
        <v>0</v>
      </c>
      <c r="J110" s="5"/>
      <c r="K110" s="150">
        <f>IF(C110=0,IF('FX-rates &amp; Forward'!D171&gt;'FX-rates &amp; Forward'!D170,1,0),IF('FX-rates &amp; Forward'!D171&lt;'FX-rates &amp; Forward'!D170,1,0))</f>
        <v>1</v>
      </c>
      <c r="L110" s="141">
        <f>IF(D110=0,IF('FX-rates &amp; Forward'!E171&gt;'FX-rates &amp; Forward'!E170,1,0),IF('FX-rates &amp; Forward'!E171&lt;'FX-rates &amp; Forward'!E170,1,0))</f>
        <v>1</v>
      </c>
      <c r="M110" s="141">
        <f>IF(E110=0,IF('FX-rates &amp; Forward'!F171&gt;'FX-rates &amp; Forward'!F170,1,0),IF('FX-rates &amp; Forward'!F171&lt;'FX-rates &amp; Forward'!F170,1,0))</f>
        <v>1</v>
      </c>
      <c r="N110" s="141">
        <f>IF(F110=0,IF('FX-rates &amp; Forward'!G171&gt;'FX-rates &amp; Forward'!G170,1,0),IF('FX-rates &amp; Forward'!G171&lt;'FX-rates &amp; Forward'!G170,1,0))</f>
        <v>1</v>
      </c>
      <c r="O110" s="141">
        <f>IF(G110=0,IF('FX-rates &amp; Forward'!H171&gt;'FX-rates &amp; Forward'!H170,1,0),IF('FX-rates &amp; Forward'!H171&lt;'FX-rates &amp; Forward'!H170,1,0))</f>
        <v>1</v>
      </c>
      <c r="P110" s="141">
        <f>IF(H110=0,IF('FX-rates &amp; Forward'!I171&gt;'FX-rates &amp; Forward'!I170,1,0),IF('FX-rates &amp; Forward'!I171&lt;'FX-rates &amp; Forward'!I170,1,0))</f>
        <v>1</v>
      </c>
      <c r="Q110" s="141">
        <f>IF(I110=0,IF('FX-rates &amp; Forward'!J171&gt;'FX-rates &amp; Forward'!J170,1,0),IF('FX-rates &amp; Forward'!J171&lt;'FX-rates &amp; Forward'!J170,1,0))</f>
        <v>1</v>
      </c>
      <c r="R110" s="14"/>
      <c r="S110" s="5"/>
      <c r="T110" s="5"/>
      <c r="U110" s="5"/>
      <c r="V110" s="5"/>
      <c r="W110" s="5"/>
    </row>
    <row r="111" spans="2:23" x14ac:dyDescent="0.25">
      <c r="B111" s="3">
        <v>40877</v>
      </c>
      <c r="C111" s="149">
        <f>IF('Interest rate'!N170&lt;'Interest rate'!$M170,1,0)</f>
        <v>1</v>
      </c>
      <c r="D111" s="140">
        <f>IF('Interest rate'!O170&lt;'Interest rate'!$M170,1,0)</f>
        <v>1</v>
      </c>
      <c r="E111" s="140">
        <f>IF('Interest rate'!P170&lt;'Interest rate'!$M170,1,0)</f>
        <v>1</v>
      </c>
      <c r="F111" s="140">
        <f>IF('Interest rate'!Q170&lt;'Interest rate'!$M170,1,0)</f>
        <v>1</v>
      </c>
      <c r="G111" s="140">
        <f>IF('Interest rate'!R170&lt;'Interest rate'!$M170,1,0)</f>
        <v>1</v>
      </c>
      <c r="H111" s="140">
        <f>IF('Interest rate'!S170&lt;'Interest rate'!$M170,1,0)</f>
        <v>1</v>
      </c>
      <c r="I111" s="140">
        <f>IF('Interest rate'!T170&lt;'Interest rate'!$M170,1,0)</f>
        <v>0</v>
      </c>
      <c r="J111" s="5"/>
      <c r="K111" s="149">
        <f>IF(C111=0,IF('FX-rates &amp; Forward'!D172&gt;'FX-rates &amp; Forward'!D171,1,0),IF('FX-rates &amp; Forward'!D172&lt;'FX-rates &amp; Forward'!D171,1,0))</f>
        <v>0</v>
      </c>
      <c r="L111" s="140">
        <f>IF(D111=0,IF('FX-rates &amp; Forward'!E172&gt;'FX-rates &amp; Forward'!E171,1,0),IF('FX-rates &amp; Forward'!E172&lt;'FX-rates &amp; Forward'!E171,1,0))</f>
        <v>0</v>
      </c>
      <c r="M111" s="140">
        <f>IF(E111=0,IF('FX-rates &amp; Forward'!F172&gt;'FX-rates &amp; Forward'!F171,1,0),IF('FX-rates &amp; Forward'!F172&lt;'FX-rates &amp; Forward'!F171,1,0))</f>
        <v>0</v>
      </c>
      <c r="N111" s="140">
        <f>IF(F111=0,IF('FX-rates &amp; Forward'!G172&gt;'FX-rates &amp; Forward'!G171,1,0),IF('FX-rates &amp; Forward'!G172&lt;'FX-rates &amp; Forward'!G171,1,0))</f>
        <v>0</v>
      </c>
      <c r="O111" s="140">
        <f>IF(G111=0,IF('FX-rates &amp; Forward'!H172&gt;'FX-rates &amp; Forward'!H171,1,0),IF('FX-rates &amp; Forward'!H172&lt;'FX-rates &amp; Forward'!H171,1,0))</f>
        <v>1</v>
      </c>
      <c r="P111" s="140">
        <f>IF(H111=0,IF('FX-rates &amp; Forward'!I172&gt;'FX-rates &amp; Forward'!I171,1,0),IF('FX-rates &amp; Forward'!I172&lt;'FX-rates &amp; Forward'!I171,1,0))</f>
        <v>0</v>
      </c>
      <c r="Q111" s="140">
        <f>IF(I111=0,IF('FX-rates &amp; Forward'!J172&gt;'FX-rates &amp; Forward'!J171,1,0),IF('FX-rates &amp; Forward'!J172&lt;'FX-rates &amp; Forward'!J171,1,0))</f>
        <v>1</v>
      </c>
      <c r="R111" s="14"/>
      <c r="S111" s="5"/>
      <c r="T111" s="5"/>
      <c r="U111" s="5"/>
      <c r="V111" s="5"/>
      <c r="W111" s="5"/>
    </row>
    <row r="112" spans="2:23" x14ac:dyDescent="0.25">
      <c r="B112" s="9">
        <v>40907</v>
      </c>
      <c r="C112" s="151">
        <f>IF('Interest rate'!N171&lt;'Interest rate'!$M171,1,0)</f>
        <v>1</v>
      </c>
      <c r="D112" s="142">
        <f>IF('Interest rate'!O171&lt;'Interest rate'!$M171,1,0)</f>
        <v>1</v>
      </c>
      <c r="E112" s="142">
        <f>IF('Interest rate'!P171&lt;'Interest rate'!$M171,1,0)</f>
        <v>1</v>
      </c>
      <c r="F112" s="142">
        <f>IF('Interest rate'!Q171&lt;'Interest rate'!$M171,1,0)</f>
        <v>1</v>
      </c>
      <c r="G112" s="142">
        <f>IF('Interest rate'!R171&lt;'Interest rate'!$M171,1,0)</f>
        <v>1</v>
      </c>
      <c r="H112" s="142">
        <f>IF('Interest rate'!S171&lt;'Interest rate'!$M171,1,0)</f>
        <v>1</v>
      </c>
      <c r="I112" s="142">
        <f>IF('Interest rate'!T171&lt;'Interest rate'!$M171,1,0)</f>
        <v>0</v>
      </c>
      <c r="J112" s="5"/>
      <c r="K112" s="151">
        <f>IF(C112=0,IF('FX-rates &amp; Forward'!D173&gt;'FX-rates &amp; Forward'!D172,1,0),IF('FX-rates &amp; Forward'!D173&lt;'FX-rates &amp; Forward'!D172,1,0))</f>
        <v>0</v>
      </c>
      <c r="L112" s="142">
        <f>IF(D112=0,IF('FX-rates &amp; Forward'!E173&gt;'FX-rates &amp; Forward'!E172,1,0),IF('FX-rates &amp; Forward'!E173&lt;'FX-rates &amp; Forward'!E172,1,0))</f>
        <v>1</v>
      </c>
      <c r="M112" s="142">
        <f>IF(E112=0,IF('FX-rates &amp; Forward'!F173&gt;'FX-rates &amp; Forward'!F172,1,0),IF('FX-rates &amp; Forward'!F173&lt;'FX-rates &amp; Forward'!F172,1,0))</f>
        <v>0</v>
      </c>
      <c r="N112" s="142">
        <f>IF(F112=0,IF('FX-rates &amp; Forward'!G173&gt;'FX-rates &amp; Forward'!G172,1,0),IF('FX-rates &amp; Forward'!G173&lt;'FX-rates &amp; Forward'!G172,1,0))</f>
        <v>0</v>
      </c>
      <c r="O112" s="142">
        <f>IF(G112=0,IF('FX-rates &amp; Forward'!H173&gt;'FX-rates &amp; Forward'!H172,1,0),IF('FX-rates &amp; Forward'!H173&lt;'FX-rates &amp; Forward'!H172,1,0))</f>
        <v>0</v>
      </c>
      <c r="P112" s="142">
        <f>IF(H112=0,IF('FX-rates &amp; Forward'!I173&gt;'FX-rates &amp; Forward'!I172,1,0),IF('FX-rates &amp; Forward'!I173&lt;'FX-rates &amp; Forward'!I172,1,0))</f>
        <v>0</v>
      </c>
      <c r="Q112" s="142">
        <f>IF(I112=0,IF('FX-rates &amp; Forward'!J173&gt;'FX-rates &amp; Forward'!J172,1,0),IF('FX-rates &amp; Forward'!J173&lt;'FX-rates &amp; Forward'!J172,1,0))</f>
        <v>1</v>
      </c>
      <c r="R112" s="14"/>
      <c r="S112" s="5"/>
      <c r="T112" s="5"/>
      <c r="U112" s="5"/>
      <c r="V112" s="5"/>
      <c r="W112" s="5"/>
    </row>
    <row r="113" spans="2:23" x14ac:dyDescent="0.25">
      <c r="B113" s="3">
        <v>40939</v>
      </c>
      <c r="C113" s="149">
        <f>IF('Interest rate'!N172&lt;'Interest rate'!$M172,1,0)</f>
        <v>1</v>
      </c>
      <c r="D113" s="140">
        <f>IF('Interest rate'!O172&lt;'Interest rate'!$M172,1,0)</f>
        <v>1</v>
      </c>
      <c r="E113" s="140">
        <f>IF('Interest rate'!P172&lt;'Interest rate'!$M172,1,0)</f>
        <v>1</v>
      </c>
      <c r="F113" s="140">
        <f>IF('Interest rate'!Q172&lt;'Interest rate'!$M172,1,0)</f>
        <v>1</v>
      </c>
      <c r="G113" s="140">
        <f>IF('Interest rate'!R172&lt;'Interest rate'!$M172,1,0)</f>
        <v>1</v>
      </c>
      <c r="H113" s="140">
        <f>IF('Interest rate'!S172&lt;'Interest rate'!$M172,1,0)</f>
        <v>1</v>
      </c>
      <c r="I113" s="140">
        <f>IF('Interest rate'!T172&lt;'Interest rate'!$M172,1,0)</f>
        <v>0</v>
      </c>
      <c r="J113" s="5"/>
      <c r="K113" s="149">
        <f>IF(C113=0,IF('FX-rates &amp; Forward'!D174&gt;'FX-rates &amp; Forward'!D173,1,0),IF('FX-rates &amp; Forward'!D174&lt;'FX-rates &amp; Forward'!D173,1,0))</f>
        <v>1</v>
      </c>
      <c r="L113" s="140">
        <f>IF(D113=0,IF('FX-rates &amp; Forward'!E174&gt;'FX-rates &amp; Forward'!E173,1,0),IF('FX-rates &amp; Forward'!E174&lt;'FX-rates &amp; Forward'!E173,1,0))</f>
        <v>1</v>
      </c>
      <c r="M113" s="140">
        <f>IF(E113=0,IF('FX-rates &amp; Forward'!F174&gt;'FX-rates &amp; Forward'!F173,1,0),IF('FX-rates &amp; Forward'!F174&lt;'FX-rates &amp; Forward'!F173,1,0))</f>
        <v>1</v>
      </c>
      <c r="N113" s="140">
        <f>IF(F113=0,IF('FX-rates &amp; Forward'!G174&gt;'FX-rates &amp; Forward'!G173,1,0),IF('FX-rates &amp; Forward'!G174&lt;'FX-rates &amp; Forward'!G173,1,0))</f>
        <v>1</v>
      </c>
      <c r="O113" s="140">
        <f>IF(G113=0,IF('FX-rates &amp; Forward'!H174&gt;'FX-rates &amp; Forward'!H173,1,0),IF('FX-rates &amp; Forward'!H174&lt;'FX-rates &amp; Forward'!H173,1,0))</f>
        <v>0</v>
      </c>
      <c r="P113" s="140">
        <f>IF(H113=0,IF('FX-rates &amp; Forward'!I174&gt;'FX-rates &amp; Forward'!I173,1,0),IF('FX-rates &amp; Forward'!I174&lt;'FX-rates &amp; Forward'!I173,1,0))</f>
        <v>1</v>
      </c>
      <c r="Q113" s="140">
        <f>IF(I113=0,IF('FX-rates &amp; Forward'!J174&gt;'FX-rates &amp; Forward'!J173,1,0),IF('FX-rates &amp; Forward'!J174&lt;'FX-rates &amp; Forward'!J173,1,0))</f>
        <v>1</v>
      </c>
      <c r="R113" s="14"/>
      <c r="S113" s="5"/>
      <c r="T113" s="5"/>
      <c r="U113" s="5"/>
      <c r="V113" s="5"/>
      <c r="W113" s="5"/>
    </row>
    <row r="114" spans="2:23" x14ac:dyDescent="0.25">
      <c r="B114" s="6">
        <v>40968</v>
      </c>
      <c r="C114" s="150">
        <f>IF('Interest rate'!N173&lt;'Interest rate'!$M173,1,0)</f>
        <v>1</v>
      </c>
      <c r="D114" s="141">
        <f>IF('Interest rate'!O173&lt;'Interest rate'!$M173,1,0)</f>
        <v>1</v>
      </c>
      <c r="E114" s="141">
        <f>IF('Interest rate'!P173&lt;'Interest rate'!$M173,1,0)</f>
        <v>1</v>
      </c>
      <c r="F114" s="141">
        <f>IF('Interest rate'!Q173&lt;'Interest rate'!$M173,1,0)</f>
        <v>1</v>
      </c>
      <c r="G114" s="141">
        <f>IF('Interest rate'!R173&lt;'Interest rate'!$M173,1,0)</f>
        <v>1</v>
      </c>
      <c r="H114" s="141">
        <f>IF('Interest rate'!S173&lt;'Interest rate'!$M173,1,0)</f>
        <v>1</v>
      </c>
      <c r="I114" s="141">
        <f>IF('Interest rate'!T173&lt;'Interest rate'!$M173,1,0)</f>
        <v>0</v>
      </c>
      <c r="J114" s="5"/>
      <c r="K114" s="150">
        <f>IF(C114=0,IF('FX-rates &amp; Forward'!D175&gt;'FX-rates &amp; Forward'!D174,1,0),IF('FX-rates &amp; Forward'!D175&lt;'FX-rates &amp; Forward'!D174,1,0))</f>
        <v>1</v>
      </c>
      <c r="L114" s="141">
        <f>IF(D114=0,IF('FX-rates &amp; Forward'!E175&gt;'FX-rates &amp; Forward'!E174,1,0),IF('FX-rates &amp; Forward'!E175&lt;'FX-rates &amp; Forward'!E174,1,0))</f>
        <v>1</v>
      </c>
      <c r="M114" s="141">
        <f>IF(E114=0,IF('FX-rates &amp; Forward'!F175&gt;'FX-rates &amp; Forward'!F174,1,0),IF('FX-rates &amp; Forward'!F175&lt;'FX-rates &amp; Forward'!F174,1,0))</f>
        <v>1</v>
      </c>
      <c r="N114" s="141">
        <f>IF(F114=0,IF('FX-rates &amp; Forward'!G175&gt;'FX-rates &amp; Forward'!G174,1,0),IF('FX-rates &amp; Forward'!G175&lt;'FX-rates &amp; Forward'!G174,1,0))</f>
        <v>1</v>
      </c>
      <c r="O114" s="141">
        <f>IF(G114=0,IF('FX-rates &amp; Forward'!H175&gt;'FX-rates &amp; Forward'!H174,1,0),IF('FX-rates &amp; Forward'!H175&lt;'FX-rates &amp; Forward'!H174,1,0))</f>
        <v>1</v>
      </c>
      <c r="P114" s="141">
        <f>IF(H114=0,IF('FX-rates &amp; Forward'!I175&gt;'FX-rates &amp; Forward'!I174,1,0),IF('FX-rates &amp; Forward'!I175&lt;'FX-rates &amp; Forward'!I174,1,0))</f>
        <v>1</v>
      </c>
      <c r="Q114" s="141">
        <f>IF(I114=0,IF('FX-rates &amp; Forward'!J175&gt;'FX-rates &amp; Forward'!J174,1,0),IF('FX-rates &amp; Forward'!J175&lt;'FX-rates &amp; Forward'!J174,1,0))</f>
        <v>0</v>
      </c>
      <c r="R114" s="14"/>
      <c r="S114" s="5"/>
      <c r="T114" s="5"/>
      <c r="U114" s="5"/>
      <c r="V114" s="5"/>
      <c r="W114" s="5"/>
    </row>
    <row r="115" spans="2:23" x14ac:dyDescent="0.25">
      <c r="B115" s="3">
        <v>40998</v>
      </c>
      <c r="C115" s="149">
        <f>IF('Interest rate'!N174&lt;'Interest rate'!$M174,1,0)</f>
        <v>1</v>
      </c>
      <c r="D115" s="140">
        <f>IF('Interest rate'!O174&lt;'Interest rate'!$M174,1,0)</f>
        <v>1</v>
      </c>
      <c r="E115" s="140">
        <f>IF('Interest rate'!P174&lt;'Interest rate'!$M174,1,0)</f>
        <v>1</v>
      </c>
      <c r="F115" s="140">
        <f>IF('Interest rate'!Q174&lt;'Interest rate'!$M174,1,0)</f>
        <v>1</v>
      </c>
      <c r="G115" s="140">
        <f>IF('Interest rate'!R174&lt;'Interest rate'!$M174,1,0)</f>
        <v>1</v>
      </c>
      <c r="H115" s="140">
        <f>IF('Interest rate'!S174&lt;'Interest rate'!$M174,1,0)</f>
        <v>1</v>
      </c>
      <c r="I115" s="140">
        <f>IF('Interest rate'!T174&lt;'Interest rate'!$M174,1,0)</f>
        <v>0</v>
      </c>
      <c r="J115" s="5"/>
      <c r="K115" s="149">
        <f>IF(C115=0,IF('FX-rates &amp; Forward'!D176&gt;'FX-rates &amp; Forward'!D175,1,0),IF('FX-rates &amp; Forward'!D176&lt;'FX-rates &amp; Forward'!D175,1,0))</f>
        <v>0</v>
      </c>
      <c r="L115" s="140">
        <f>IF(D115=0,IF('FX-rates &amp; Forward'!E176&gt;'FX-rates &amp; Forward'!E175,1,0),IF('FX-rates &amp; Forward'!E176&lt;'FX-rates &amp; Forward'!E175,1,0))</f>
        <v>0</v>
      </c>
      <c r="M115" s="140">
        <f>IF(E115=0,IF('FX-rates &amp; Forward'!F176&gt;'FX-rates &amp; Forward'!F175,1,0),IF('FX-rates &amp; Forward'!F176&lt;'FX-rates &amp; Forward'!F175,1,0))</f>
        <v>0</v>
      </c>
      <c r="N115" s="140">
        <f>IF(F115=0,IF('FX-rates &amp; Forward'!G176&gt;'FX-rates &amp; Forward'!G175,1,0),IF('FX-rates &amp; Forward'!G176&lt;'FX-rates &amp; Forward'!G175,1,0))</f>
        <v>1</v>
      </c>
      <c r="O115" s="140">
        <f>IF(G115=0,IF('FX-rates &amp; Forward'!H176&gt;'FX-rates &amp; Forward'!H175,1,0),IF('FX-rates &amp; Forward'!H176&lt;'FX-rates &amp; Forward'!H175,1,0))</f>
        <v>0</v>
      </c>
      <c r="P115" s="140">
        <f>IF(H115=0,IF('FX-rates &amp; Forward'!I176&gt;'FX-rates &amp; Forward'!I175,1,0),IF('FX-rates &amp; Forward'!I176&lt;'FX-rates &amp; Forward'!I175,1,0))</f>
        <v>0</v>
      </c>
      <c r="Q115" s="140">
        <f>IF(I115=0,IF('FX-rates &amp; Forward'!J176&gt;'FX-rates &amp; Forward'!J175,1,0),IF('FX-rates &amp; Forward'!J176&lt;'FX-rates &amp; Forward'!J175,1,0))</f>
        <v>0</v>
      </c>
      <c r="R115" s="14"/>
      <c r="S115" s="5"/>
      <c r="T115" s="5"/>
      <c r="U115" s="5"/>
      <c r="V115" s="5"/>
      <c r="W115" s="5"/>
    </row>
    <row r="116" spans="2:23" x14ac:dyDescent="0.25">
      <c r="B116" s="6">
        <v>41029</v>
      </c>
      <c r="C116" s="150">
        <f>IF('Interest rate'!N175&lt;'Interest rate'!$M175,1,0)</f>
        <v>1</v>
      </c>
      <c r="D116" s="141">
        <f>IF('Interest rate'!O175&lt;'Interest rate'!$M175,1,0)</f>
        <v>1</v>
      </c>
      <c r="E116" s="141">
        <f>IF('Interest rate'!P175&lt;'Interest rate'!$M175,1,0)</f>
        <v>1</v>
      </c>
      <c r="F116" s="141">
        <f>IF('Interest rate'!Q175&lt;'Interest rate'!$M175,1,0)</f>
        <v>1</v>
      </c>
      <c r="G116" s="141">
        <f>IF('Interest rate'!R175&lt;'Interest rate'!$M175,1,0)</f>
        <v>1</v>
      </c>
      <c r="H116" s="141">
        <f>IF('Interest rate'!S175&lt;'Interest rate'!$M175,1,0)</f>
        <v>1</v>
      </c>
      <c r="I116" s="141">
        <f>IF('Interest rate'!T175&lt;'Interest rate'!$M175,1,0)</f>
        <v>0</v>
      </c>
      <c r="J116" s="5"/>
      <c r="K116" s="150">
        <f>IF(C116=0,IF('FX-rates &amp; Forward'!D177&gt;'FX-rates &amp; Forward'!D176,1,0),IF('FX-rates &amp; Forward'!D177&lt;'FX-rates &amp; Forward'!D176,1,0))</f>
        <v>0</v>
      </c>
      <c r="L116" s="141">
        <f>IF(D116=0,IF('FX-rates &amp; Forward'!E177&gt;'FX-rates &amp; Forward'!E176,1,0),IF('FX-rates &amp; Forward'!E177&lt;'FX-rates &amp; Forward'!E176,1,0))</f>
        <v>1</v>
      </c>
      <c r="M116" s="141">
        <f>IF(E116=0,IF('FX-rates &amp; Forward'!F177&gt;'FX-rates &amp; Forward'!F176,1,0),IF('FX-rates &amp; Forward'!F177&lt;'FX-rates &amp; Forward'!F176,1,0))</f>
        <v>0</v>
      </c>
      <c r="N116" s="141">
        <f>IF(F116=0,IF('FX-rates &amp; Forward'!G177&gt;'FX-rates &amp; Forward'!G176,1,0),IF('FX-rates &amp; Forward'!G177&lt;'FX-rates &amp; Forward'!G176,1,0))</f>
        <v>0</v>
      </c>
      <c r="O116" s="141">
        <f>IF(G116=0,IF('FX-rates &amp; Forward'!H177&gt;'FX-rates &amp; Forward'!H176,1,0),IF('FX-rates &amp; Forward'!H177&lt;'FX-rates &amp; Forward'!H176,1,0))</f>
        <v>1</v>
      </c>
      <c r="P116" s="141">
        <f>IF(H116=0,IF('FX-rates &amp; Forward'!I177&gt;'FX-rates &amp; Forward'!I176,1,0),IF('FX-rates &amp; Forward'!I177&lt;'FX-rates &amp; Forward'!I176,1,0))</f>
        <v>0</v>
      </c>
      <c r="Q116" s="141">
        <f>IF(I116=0,IF('FX-rates &amp; Forward'!J177&gt;'FX-rates &amp; Forward'!J176,1,0),IF('FX-rates &amp; Forward'!J177&lt;'FX-rates &amp; Forward'!J176,1,0))</f>
        <v>1</v>
      </c>
      <c r="R116" s="14"/>
      <c r="S116" s="5"/>
      <c r="T116" s="5"/>
      <c r="U116" s="5"/>
      <c r="V116" s="5"/>
      <c r="W116" s="5"/>
    </row>
    <row r="117" spans="2:23" x14ac:dyDescent="0.25">
      <c r="B117" s="3">
        <v>41060</v>
      </c>
      <c r="C117" s="149">
        <f>IF('Interest rate'!N176&lt;'Interest rate'!$M176,1,0)</f>
        <v>1</v>
      </c>
      <c r="D117" s="140">
        <f>IF('Interest rate'!O176&lt;'Interest rate'!$M176,1,0)</f>
        <v>1</v>
      </c>
      <c r="E117" s="140">
        <f>IF('Interest rate'!P176&lt;'Interest rate'!$M176,1,0)</f>
        <v>1</v>
      </c>
      <c r="F117" s="140">
        <f>IF('Interest rate'!Q176&lt;'Interest rate'!$M176,1,0)</f>
        <v>1</v>
      </c>
      <c r="G117" s="140">
        <f>IF('Interest rate'!R176&lt;'Interest rate'!$M176,1,0)</f>
        <v>1</v>
      </c>
      <c r="H117" s="140">
        <f>IF('Interest rate'!S176&lt;'Interest rate'!$M176,1,0)</f>
        <v>1</v>
      </c>
      <c r="I117" s="140">
        <f>IF('Interest rate'!T176&lt;'Interest rate'!$M176,1,0)</f>
        <v>0</v>
      </c>
      <c r="J117" s="5"/>
      <c r="K117" s="149">
        <f>IF(C117=0,IF('FX-rates &amp; Forward'!D178&gt;'FX-rates &amp; Forward'!D177,1,0),IF('FX-rates &amp; Forward'!D178&lt;'FX-rates &amp; Forward'!D177,1,0))</f>
        <v>0</v>
      </c>
      <c r="L117" s="140">
        <f>IF(D117=0,IF('FX-rates &amp; Forward'!E178&gt;'FX-rates &amp; Forward'!E177,1,0),IF('FX-rates &amp; Forward'!E178&lt;'FX-rates &amp; Forward'!E177,1,0))</f>
        <v>1</v>
      </c>
      <c r="M117" s="140">
        <f>IF(E117=0,IF('FX-rates &amp; Forward'!F178&gt;'FX-rates &amp; Forward'!F177,1,0),IF('FX-rates &amp; Forward'!F178&lt;'FX-rates &amp; Forward'!F177,1,0))</f>
        <v>0</v>
      </c>
      <c r="N117" s="140">
        <f>IF(F117=0,IF('FX-rates &amp; Forward'!G178&gt;'FX-rates &amp; Forward'!G177,1,0),IF('FX-rates &amp; Forward'!G178&lt;'FX-rates &amp; Forward'!G177,1,0))</f>
        <v>0</v>
      </c>
      <c r="O117" s="140">
        <f>IF(G117=0,IF('FX-rates &amp; Forward'!H178&gt;'FX-rates &amp; Forward'!H177,1,0),IF('FX-rates &amp; Forward'!H178&lt;'FX-rates &amp; Forward'!H177,1,0))</f>
        <v>1</v>
      </c>
      <c r="P117" s="140">
        <f>IF(H117=0,IF('FX-rates &amp; Forward'!I178&gt;'FX-rates &amp; Forward'!I177,1,0),IF('FX-rates &amp; Forward'!I178&lt;'FX-rates &amp; Forward'!I177,1,0))</f>
        <v>0</v>
      </c>
      <c r="Q117" s="140">
        <f>IF(I117=0,IF('FX-rates &amp; Forward'!J178&gt;'FX-rates &amp; Forward'!J177,1,0),IF('FX-rates &amp; Forward'!J178&lt;'FX-rates &amp; Forward'!J177,1,0))</f>
        <v>0</v>
      </c>
      <c r="R117" s="14"/>
      <c r="S117" s="5"/>
      <c r="T117" s="5"/>
      <c r="U117" s="5"/>
      <c r="V117" s="5"/>
      <c r="W117" s="5"/>
    </row>
    <row r="118" spans="2:23" x14ac:dyDescent="0.25">
      <c r="B118" s="6">
        <v>41089</v>
      </c>
      <c r="C118" s="150">
        <f>IF('Interest rate'!N177&lt;'Interest rate'!$M177,1,0)</f>
        <v>1</v>
      </c>
      <c r="D118" s="141">
        <f>IF('Interest rate'!O177&lt;'Interest rate'!$M177,1,0)</f>
        <v>1</v>
      </c>
      <c r="E118" s="141">
        <f>IF('Interest rate'!P177&lt;'Interest rate'!$M177,1,0)</f>
        <v>1</v>
      </c>
      <c r="F118" s="141">
        <f>IF('Interest rate'!Q177&lt;'Interest rate'!$M177,1,0)</f>
        <v>1</v>
      </c>
      <c r="G118" s="141">
        <f>IF('Interest rate'!R177&lt;'Interest rate'!$M177,1,0)</f>
        <v>1</v>
      </c>
      <c r="H118" s="141">
        <f>IF('Interest rate'!S177&lt;'Interest rate'!$M177,1,0)</f>
        <v>1</v>
      </c>
      <c r="I118" s="141">
        <f>IF('Interest rate'!T177&lt;'Interest rate'!$M177,1,0)</f>
        <v>0</v>
      </c>
      <c r="J118" s="5"/>
      <c r="K118" s="150">
        <f>IF(C118=0,IF('FX-rates &amp; Forward'!D179&gt;'FX-rates &amp; Forward'!D178,1,0),IF('FX-rates &amp; Forward'!D179&lt;'FX-rates &amp; Forward'!D178,1,0))</f>
        <v>1</v>
      </c>
      <c r="L118" s="141">
        <f>IF(D118=0,IF('FX-rates &amp; Forward'!E179&gt;'FX-rates &amp; Forward'!E178,1,0),IF('FX-rates &amp; Forward'!E179&lt;'FX-rates &amp; Forward'!E178,1,0))</f>
        <v>1</v>
      </c>
      <c r="M118" s="141">
        <f>IF(E118=0,IF('FX-rates &amp; Forward'!F179&gt;'FX-rates &amp; Forward'!F178,1,0),IF('FX-rates &amp; Forward'!F179&lt;'FX-rates &amp; Forward'!F178,1,0))</f>
        <v>1</v>
      </c>
      <c r="N118" s="141">
        <f>IF(F118=0,IF('FX-rates &amp; Forward'!G179&gt;'FX-rates &amp; Forward'!G178,1,0),IF('FX-rates &amp; Forward'!G179&lt;'FX-rates &amp; Forward'!G178,1,0))</f>
        <v>1</v>
      </c>
      <c r="O118" s="141">
        <f>IF(G118=0,IF('FX-rates &amp; Forward'!H179&gt;'FX-rates &amp; Forward'!H178,1,0),IF('FX-rates &amp; Forward'!H179&lt;'FX-rates &amp; Forward'!H178,1,0))</f>
        <v>1</v>
      </c>
      <c r="P118" s="141">
        <f>IF(H118=0,IF('FX-rates &amp; Forward'!I179&gt;'FX-rates &amp; Forward'!I178,1,0),IF('FX-rates &amp; Forward'!I179&lt;'FX-rates &amp; Forward'!I178,1,0))</f>
        <v>1</v>
      </c>
      <c r="Q118" s="141">
        <f>IF(I118=0,IF('FX-rates &amp; Forward'!J179&gt;'FX-rates &amp; Forward'!J178,1,0),IF('FX-rates &amp; Forward'!J179&lt;'FX-rates &amp; Forward'!J178,1,0))</f>
        <v>1</v>
      </c>
      <c r="R118" s="14"/>
      <c r="S118" s="5"/>
      <c r="T118" s="5"/>
      <c r="U118" s="5"/>
      <c r="V118" s="5"/>
      <c r="W118" s="5"/>
    </row>
    <row r="119" spans="2:23" x14ac:dyDescent="0.25">
      <c r="B119" s="3">
        <v>41121</v>
      </c>
      <c r="C119" s="149">
        <f>IF('Interest rate'!N178&lt;'Interest rate'!$M178,1,0)</f>
        <v>1</v>
      </c>
      <c r="D119" s="140">
        <f>IF('Interest rate'!O178&lt;'Interest rate'!$M178,1,0)</f>
        <v>1</v>
      </c>
      <c r="E119" s="140">
        <f>IF('Interest rate'!P178&lt;'Interest rate'!$M178,1,0)</f>
        <v>1</v>
      </c>
      <c r="F119" s="140">
        <f>IF('Interest rate'!Q178&lt;'Interest rate'!$M178,1,0)</f>
        <v>1</v>
      </c>
      <c r="G119" s="140">
        <f>IF('Interest rate'!R178&lt;'Interest rate'!$M178,1,0)</f>
        <v>1</v>
      </c>
      <c r="H119" s="140">
        <f>IF('Interest rate'!S178&lt;'Interest rate'!$M178,1,0)</f>
        <v>1</v>
      </c>
      <c r="I119" s="140">
        <f>IF('Interest rate'!T178&lt;'Interest rate'!$M178,1,0)</f>
        <v>0</v>
      </c>
      <c r="J119" s="5"/>
      <c r="K119" s="149">
        <f>IF(C119=0,IF('FX-rates &amp; Forward'!D180&gt;'FX-rates &amp; Forward'!D179,1,0),IF('FX-rates &amp; Forward'!D180&lt;'FX-rates &amp; Forward'!D179,1,0))</f>
        <v>0</v>
      </c>
      <c r="L119" s="140">
        <f>IF(D119=0,IF('FX-rates &amp; Forward'!E180&gt;'FX-rates &amp; Forward'!E179,1,0),IF('FX-rates &amp; Forward'!E180&lt;'FX-rates &amp; Forward'!E179,1,0))</f>
        <v>1</v>
      </c>
      <c r="M119" s="140">
        <f>IF(E119=0,IF('FX-rates &amp; Forward'!F180&gt;'FX-rates &amp; Forward'!F179,1,0),IF('FX-rates &amp; Forward'!F180&lt;'FX-rates &amp; Forward'!F179,1,0))</f>
        <v>0</v>
      </c>
      <c r="N119" s="140">
        <f>IF(F119=0,IF('FX-rates &amp; Forward'!G180&gt;'FX-rates &amp; Forward'!G179,1,0),IF('FX-rates &amp; Forward'!G180&lt;'FX-rates &amp; Forward'!G179,1,0))</f>
        <v>0</v>
      </c>
      <c r="O119" s="140">
        <f>IF(G119=0,IF('FX-rates &amp; Forward'!H180&gt;'FX-rates &amp; Forward'!H179,1,0),IF('FX-rates &amp; Forward'!H180&lt;'FX-rates &amp; Forward'!H179,1,0))</f>
        <v>1</v>
      </c>
      <c r="P119" s="140">
        <f>IF(H119=0,IF('FX-rates &amp; Forward'!I180&gt;'FX-rates &amp; Forward'!I179,1,0),IF('FX-rates &amp; Forward'!I180&lt;'FX-rates &amp; Forward'!I179,1,0))</f>
        <v>0</v>
      </c>
      <c r="Q119" s="140">
        <f>IF(I119=0,IF('FX-rates &amp; Forward'!J180&gt;'FX-rates &amp; Forward'!J179,1,0),IF('FX-rates &amp; Forward'!J180&lt;'FX-rates &amp; Forward'!J179,1,0))</f>
        <v>1</v>
      </c>
      <c r="R119" s="14"/>
      <c r="S119" s="5"/>
      <c r="T119" s="5"/>
      <c r="U119" s="5"/>
      <c r="V119" s="5"/>
      <c r="W119" s="5"/>
    </row>
    <row r="120" spans="2:23" x14ac:dyDescent="0.25">
      <c r="B120" s="6">
        <v>41152</v>
      </c>
      <c r="C120" s="150">
        <f>IF('Interest rate'!N179&lt;'Interest rate'!$M179,1,0)</f>
        <v>1</v>
      </c>
      <c r="D120" s="141">
        <f>IF('Interest rate'!O179&lt;'Interest rate'!$M179,1,0)</f>
        <v>1</v>
      </c>
      <c r="E120" s="141">
        <f>IF('Interest rate'!P179&lt;'Interest rate'!$M179,1,0)</f>
        <v>1</v>
      </c>
      <c r="F120" s="141">
        <f>IF('Interest rate'!Q179&lt;'Interest rate'!$M179,1,0)</f>
        <v>1</v>
      </c>
      <c r="G120" s="141">
        <f>IF('Interest rate'!R179&lt;'Interest rate'!$M179,1,0)</f>
        <v>1</v>
      </c>
      <c r="H120" s="141">
        <f>IF('Interest rate'!S179&lt;'Interest rate'!$M179,1,0)</f>
        <v>1</v>
      </c>
      <c r="I120" s="141">
        <f>IF('Interest rate'!T179&lt;'Interest rate'!$M179,1,0)</f>
        <v>0</v>
      </c>
      <c r="J120" s="5"/>
      <c r="K120" s="150">
        <f>IF(C120=0,IF('FX-rates &amp; Forward'!D181&gt;'FX-rates &amp; Forward'!D180,1,0),IF('FX-rates &amp; Forward'!D181&lt;'FX-rates &amp; Forward'!D180,1,0))</f>
        <v>1</v>
      </c>
      <c r="L120" s="141">
        <f>IF(D120=0,IF('FX-rates &amp; Forward'!E181&gt;'FX-rates &amp; Forward'!E180,1,0),IF('FX-rates &amp; Forward'!E181&lt;'FX-rates &amp; Forward'!E180,1,0))</f>
        <v>1</v>
      </c>
      <c r="M120" s="141">
        <f>IF(E120=0,IF('FX-rates &amp; Forward'!F181&gt;'FX-rates &amp; Forward'!F180,1,0),IF('FX-rates &amp; Forward'!F181&lt;'FX-rates &amp; Forward'!F180,1,0))</f>
        <v>1</v>
      </c>
      <c r="N120" s="141">
        <f>IF(F120=0,IF('FX-rates &amp; Forward'!G181&gt;'FX-rates &amp; Forward'!G180,1,0),IF('FX-rates &amp; Forward'!G181&lt;'FX-rates &amp; Forward'!G180,1,0))</f>
        <v>1</v>
      </c>
      <c r="O120" s="141">
        <f>IF(G120=0,IF('FX-rates &amp; Forward'!H181&gt;'FX-rates &amp; Forward'!H180,1,0),IF('FX-rates &amp; Forward'!H181&lt;'FX-rates &amp; Forward'!H180,1,0))</f>
        <v>1</v>
      </c>
      <c r="P120" s="141">
        <f>IF(H120=0,IF('FX-rates &amp; Forward'!I181&gt;'FX-rates &amp; Forward'!I180,1,0),IF('FX-rates &amp; Forward'!I181&lt;'FX-rates &amp; Forward'!I180,1,0))</f>
        <v>1</v>
      </c>
      <c r="Q120" s="141">
        <f>IF(I120=0,IF('FX-rates &amp; Forward'!J181&gt;'FX-rates &amp; Forward'!J180,1,0),IF('FX-rates &amp; Forward'!J181&lt;'FX-rates &amp; Forward'!J180,1,0))</f>
        <v>0</v>
      </c>
      <c r="R120" s="14"/>
      <c r="S120" s="5"/>
      <c r="T120" s="5"/>
      <c r="U120" s="5"/>
      <c r="V120" s="5"/>
      <c r="W120" s="5"/>
    </row>
    <row r="121" spans="2:23" x14ac:dyDescent="0.25">
      <c r="B121" s="3">
        <v>41180</v>
      </c>
      <c r="C121" s="149">
        <f>IF('Interest rate'!N180&lt;'Interest rate'!$M180,1,0)</f>
        <v>1</v>
      </c>
      <c r="D121" s="140">
        <f>IF('Interest rate'!O180&lt;'Interest rate'!$M180,1,0)</f>
        <v>1</v>
      </c>
      <c r="E121" s="140">
        <f>IF('Interest rate'!P180&lt;'Interest rate'!$M180,1,0)</f>
        <v>1</v>
      </c>
      <c r="F121" s="140">
        <f>IF('Interest rate'!Q180&lt;'Interest rate'!$M180,1,0)</f>
        <v>1</v>
      </c>
      <c r="G121" s="140">
        <f>IF('Interest rate'!R180&lt;'Interest rate'!$M180,1,0)</f>
        <v>1</v>
      </c>
      <c r="H121" s="140">
        <f>IF('Interest rate'!S180&lt;'Interest rate'!$M180,1,0)</f>
        <v>1</v>
      </c>
      <c r="I121" s="140">
        <f>IF('Interest rate'!T180&lt;'Interest rate'!$M180,1,0)</f>
        <v>0</v>
      </c>
      <c r="J121" s="5"/>
      <c r="K121" s="149">
        <f>IF(C121=0,IF('FX-rates &amp; Forward'!D182&gt;'FX-rates &amp; Forward'!D181,1,0),IF('FX-rates &amp; Forward'!D182&lt;'FX-rates &amp; Forward'!D181,1,0))</f>
        <v>1</v>
      </c>
      <c r="L121" s="140">
        <f>IF(D121=0,IF('FX-rates &amp; Forward'!E182&gt;'FX-rates &amp; Forward'!E181,1,0),IF('FX-rates &amp; Forward'!E182&lt;'FX-rates &amp; Forward'!E181,1,0))</f>
        <v>0</v>
      </c>
      <c r="M121" s="140">
        <f>IF(E121=0,IF('FX-rates &amp; Forward'!F182&gt;'FX-rates &amp; Forward'!F181,1,0),IF('FX-rates &amp; Forward'!F182&lt;'FX-rates &amp; Forward'!F181,1,0))</f>
        <v>0</v>
      </c>
      <c r="N121" s="140">
        <f>IF(F121=0,IF('FX-rates &amp; Forward'!G182&gt;'FX-rates &amp; Forward'!G181,1,0),IF('FX-rates &amp; Forward'!G182&lt;'FX-rates &amp; Forward'!G181,1,0))</f>
        <v>1</v>
      </c>
      <c r="O121" s="140">
        <f>IF(G121=0,IF('FX-rates &amp; Forward'!H182&gt;'FX-rates &amp; Forward'!H181,1,0),IF('FX-rates &amp; Forward'!H182&lt;'FX-rates &amp; Forward'!H181,1,0))</f>
        <v>0</v>
      </c>
      <c r="P121" s="140">
        <f>IF(H121=0,IF('FX-rates &amp; Forward'!I182&gt;'FX-rates &amp; Forward'!I181,1,0),IF('FX-rates &amp; Forward'!I182&lt;'FX-rates &amp; Forward'!I181,1,0))</f>
        <v>1</v>
      </c>
      <c r="Q121" s="140">
        <f>IF(I121=0,IF('FX-rates &amp; Forward'!J182&gt;'FX-rates &amp; Forward'!J181,1,0),IF('FX-rates &amp; Forward'!J182&lt;'FX-rates &amp; Forward'!J181,1,0))</f>
        <v>0</v>
      </c>
      <c r="R121" s="14"/>
      <c r="S121" s="5"/>
      <c r="T121" s="5"/>
      <c r="U121" s="5"/>
      <c r="V121" s="5"/>
      <c r="W121" s="5"/>
    </row>
    <row r="122" spans="2:23" x14ac:dyDescent="0.25">
      <c r="B122" s="6">
        <v>41213</v>
      </c>
      <c r="C122" s="150">
        <f>IF('Interest rate'!N181&lt;'Interest rate'!$M181,1,0)</f>
        <v>1</v>
      </c>
      <c r="D122" s="141">
        <f>IF('Interest rate'!O181&lt;'Interest rate'!$M181,1,0)</f>
        <v>1</v>
      </c>
      <c r="E122" s="141">
        <f>IF('Interest rate'!P181&lt;'Interest rate'!$M181,1,0)</f>
        <v>1</v>
      </c>
      <c r="F122" s="141">
        <f>IF('Interest rate'!Q181&lt;'Interest rate'!$M181,1,0)</f>
        <v>1</v>
      </c>
      <c r="G122" s="141">
        <f>IF('Interest rate'!R181&lt;'Interest rate'!$M181,1,0)</f>
        <v>1</v>
      </c>
      <c r="H122" s="141">
        <f>IF('Interest rate'!S181&lt;'Interest rate'!$M181,1,0)</f>
        <v>1</v>
      </c>
      <c r="I122" s="141">
        <f>IF('Interest rate'!T181&lt;'Interest rate'!$M181,1,0)</f>
        <v>0</v>
      </c>
      <c r="J122" s="5"/>
      <c r="K122" s="150">
        <f>IF(C122=0,IF('FX-rates &amp; Forward'!D183&gt;'FX-rates &amp; Forward'!D182,1,0),IF('FX-rates &amp; Forward'!D183&lt;'FX-rates &amp; Forward'!D182,1,0))</f>
        <v>1</v>
      </c>
      <c r="L122" s="141">
        <f>IF(D122=0,IF('FX-rates &amp; Forward'!E183&gt;'FX-rates &amp; Forward'!E182,1,0),IF('FX-rates &amp; Forward'!E183&lt;'FX-rates &amp; Forward'!E182,1,0))</f>
        <v>0</v>
      </c>
      <c r="M122" s="141">
        <f>IF(E122=0,IF('FX-rates &amp; Forward'!F183&gt;'FX-rates &amp; Forward'!F182,1,0),IF('FX-rates &amp; Forward'!F183&lt;'FX-rates &amp; Forward'!F182,1,0))</f>
        <v>1</v>
      </c>
      <c r="N122" s="141">
        <f>IF(F122=0,IF('FX-rates &amp; Forward'!G183&gt;'FX-rates &amp; Forward'!G182,1,0),IF('FX-rates &amp; Forward'!G183&lt;'FX-rates &amp; Forward'!G182,1,0))</f>
        <v>1</v>
      </c>
      <c r="O122" s="141">
        <f>IF(G122=0,IF('FX-rates &amp; Forward'!H183&gt;'FX-rates &amp; Forward'!H182,1,0),IF('FX-rates &amp; Forward'!H183&lt;'FX-rates &amp; Forward'!H182,1,0))</f>
        <v>0</v>
      </c>
      <c r="P122" s="141">
        <f>IF(H122=0,IF('FX-rates &amp; Forward'!I183&gt;'FX-rates &amp; Forward'!I182,1,0),IF('FX-rates &amp; Forward'!I183&lt;'FX-rates &amp; Forward'!I182,1,0))</f>
        <v>1</v>
      </c>
      <c r="Q122" s="141">
        <f>IF(I122=0,IF('FX-rates &amp; Forward'!J183&gt;'FX-rates &amp; Forward'!J182,1,0),IF('FX-rates &amp; Forward'!J183&lt;'FX-rates &amp; Forward'!J182,1,0))</f>
        <v>0</v>
      </c>
      <c r="R122" s="14"/>
      <c r="S122" s="5"/>
      <c r="T122" s="5"/>
      <c r="U122" s="5"/>
      <c r="V122" s="5"/>
      <c r="W122" s="5"/>
    </row>
    <row r="123" spans="2:23" x14ac:dyDescent="0.25">
      <c r="B123" s="3">
        <v>41243</v>
      </c>
      <c r="C123" s="149">
        <f>IF('Interest rate'!N182&lt;'Interest rate'!$M182,1,0)</f>
        <v>1</v>
      </c>
      <c r="D123" s="140">
        <f>IF('Interest rate'!O182&lt;'Interest rate'!$M182,1,0)</f>
        <v>1</v>
      </c>
      <c r="E123" s="140">
        <f>IF('Interest rate'!P182&lt;'Interest rate'!$M182,1,0)</f>
        <v>1</v>
      </c>
      <c r="F123" s="140">
        <f>IF('Interest rate'!Q182&lt;'Interest rate'!$M182,1,0)</f>
        <v>1</v>
      </c>
      <c r="G123" s="140">
        <f>IF('Interest rate'!R182&lt;'Interest rate'!$M182,1,0)</f>
        <v>1</v>
      </c>
      <c r="H123" s="140">
        <f>IF('Interest rate'!S182&lt;'Interest rate'!$M182,1,0)</f>
        <v>1</v>
      </c>
      <c r="I123" s="140">
        <f>IF('Interest rate'!T182&lt;'Interest rate'!$M182,1,0)</f>
        <v>0</v>
      </c>
      <c r="J123" s="5"/>
      <c r="K123" s="149">
        <f>IF(C123=0,IF('FX-rates &amp; Forward'!D184&gt;'FX-rates &amp; Forward'!D183,1,0),IF('FX-rates &amp; Forward'!D184&lt;'FX-rates &amp; Forward'!D183,1,0))</f>
        <v>1</v>
      </c>
      <c r="L123" s="140">
        <f>IF(D123=0,IF('FX-rates &amp; Forward'!E184&gt;'FX-rates &amp; Forward'!E183,1,0),IF('FX-rates &amp; Forward'!E184&lt;'FX-rates &amp; Forward'!E183,1,0))</f>
        <v>1</v>
      </c>
      <c r="M123" s="140">
        <f>IF(E123=0,IF('FX-rates &amp; Forward'!F184&gt;'FX-rates &amp; Forward'!F183,1,0),IF('FX-rates &amp; Forward'!F184&lt;'FX-rates &amp; Forward'!F183,1,0))</f>
        <v>1</v>
      </c>
      <c r="N123" s="140">
        <f>IF(F123=0,IF('FX-rates &amp; Forward'!G184&gt;'FX-rates &amp; Forward'!G183,1,0),IF('FX-rates &amp; Forward'!G184&lt;'FX-rates &amp; Forward'!G183,1,0))</f>
        <v>1</v>
      </c>
      <c r="O123" s="140">
        <f>IF(G123=0,IF('FX-rates &amp; Forward'!H184&gt;'FX-rates &amp; Forward'!H183,1,0),IF('FX-rates &amp; Forward'!H184&lt;'FX-rates &amp; Forward'!H183,1,0))</f>
        <v>1</v>
      </c>
      <c r="P123" s="140">
        <f>IF(H123=0,IF('FX-rates &amp; Forward'!I184&gt;'FX-rates &amp; Forward'!I183,1,0),IF('FX-rates &amp; Forward'!I184&lt;'FX-rates &amp; Forward'!I183,1,0))</f>
        <v>0</v>
      </c>
      <c r="Q123" s="140">
        <f>IF(I123=0,IF('FX-rates &amp; Forward'!J184&gt;'FX-rates &amp; Forward'!J183,1,0),IF('FX-rates &amp; Forward'!J184&lt;'FX-rates &amp; Forward'!J183,1,0))</f>
        <v>0</v>
      </c>
      <c r="R123" s="14"/>
      <c r="S123" s="5"/>
      <c r="T123" s="5"/>
      <c r="U123" s="5"/>
      <c r="V123" s="5"/>
      <c r="W123" s="5"/>
    </row>
    <row r="124" spans="2:23" x14ac:dyDescent="0.25">
      <c r="B124" s="9">
        <v>41274</v>
      </c>
      <c r="C124" s="151">
        <f>IF('Interest rate'!N183&lt;'Interest rate'!$M183,1,0)</f>
        <v>1</v>
      </c>
      <c r="D124" s="142">
        <f>IF('Interest rate'!O183&lt;'Interest rate'!$M183,1,0)</f>
        <v>1</v>
      </c>
      <c r="E124" s="142">
        <f>IF('Interest rate'!P183&lt;'Interest rate'!$M183,1,0)</f>
        <v>1</v>
      </c>
      <c r="F124" s="142">
        <f>IF('Interest rate'!Q183&lt;'Interest rate'!$M183,1,0)</f>
        <v>1</v>
      </c>
      <c r="G124" s="142">
        <f>IF('Interest rate'!R183&lt;'Interest rate'!$M183,1,0)</f>
        <v>1</v>
      </c>
      <c r="H124" s="142">
        <f>IF('Interest rate'!S183&lt;'Interest rate'!$M183,1,0)</f>
        <v>1</v>
      </c>
      <c r="I124" s="142">
        <f>IF('Interest rate'!T183&lt;'Interest rate'!$M183,1,0)</f>
        <v>0</v>
      </c>
      <c r="J124" s="5"/>
      <c r="K124" s="151">
        <f>IF(C124=0,IF('FX-rates &amp; Forward'!D185&gt;'FX-rates &amp; Forward'!D184,1,0),IF('FX-rates &amp; Forward'!D185&lt;'FX-rates &amp; Forward'!D184,1,0))</f>
        <v>1</v>
      </c>
      <c r="L124" s="142">
        <f>IF(D124=0,IF('FX-rates &amp; Forward'!E185&gt;'FX-rates &amp; Forward'!E184,1,0),IF('FX-rates &amp; Forward'!E185&lt;'FX-rates &amp; Forward'!E184,1,0))</f>
        <v>1</v>
      </c>
      <c r="M124" s="142">
        <f>IF(E124=0,IF('FX-rates &amp; Forward'!F185&gt;'FX-rates &amp; Forward'!F184,1,0),IF('FX-rates &amp; Forward'!F185&lt;'FX-rates &amp; Forward'!F184,1,0))</f>
        <v>1</v>
      </c>
      <c r="N124" s="142">
        <f>IF(F124=0,IF('FX-rates &amp; Forward'!G185&gt;'FX-rates &amp; Forward'!G184,1,0),IF('FX-rates &amp; Forward'!G185&lt;'FX-rates &amp; Forward'!G184,1,0))</f>
        <v>1</v>
      </c>
      <c r="O124" s="142">
        <f>IF(G124=0,IF('FX-rates &amp; Forward'!H185&gt;'FX-rates &amp; Forward'!H184,1,0),IF('FX-rates &amp; Forward'!H185&lt;'FX-rates &amp; Forward'!H184,1,0))</f>
        <v>1</v>
      </c>
      <c r="P124" s="142">
        <f>IF(H124=0,IF('FX-rates &amp; Forward'!I185&gt;'FX-rates &amp; Forward'!I184,1,0),IF('FX-rates &amp; Forward'!I185&lt;'FX-rates &amp; Forward'!I184,1,0))</f>
        <v>1</v>
      </c>
      <c r="Q124" s="142">
        <f>IF(I124=0,IF('FX-rates &amp; Forward'!J185&gt;'FX-rates &amp; Forward'!J184,1,0),IF('FX-rates &amp; Forward'!J185&lt;'FX-rates &amp; Forward'!J184,1,0))</f>
        <v>0</v>
      </c>
      <c r="R124" s="14"/>
      <c r="S124" s="5"/>
      <c r="T124" s="5"/>
      <c r="U124" s="5"/>
      <c r="V124" s="5"/>
      <c r="W124" s="5"/>
    </row>
    <row r="125" spans="2:23" x14ac:dyDescent="0.25">
      <c r="B125" s="3">
        <v>41305</v>
      </c>
      <c r="C125" s="149">
        <f>IF('Interest rate'!N184&lt;'Interest rate'!$M184,1,0)</f>
        <v>1</v>
      </c>
      <c r="D125" s="140">
        <f>IF('Interest rate'!O184&lt;'Interest rate'!$M184,1,0)</f>
        <v>1</v>
      </c>
      <c r="E125" s="140">
        <f>IF('Interest rate'!P184&lt;'Interest rate'!$M184,1,0)</f>
        <v>1</v>
      </c>
      <c r="F125" s="140">
        <f>IF('Interest rate'!Q184&lt;'Interest rate'!$M184,1,0)</f>
        <v>1</v>
      </c>
      <c r="G125" s="140">
        <f>IF('Interest rate'!R184&lt;'Interest rate'!$M184,1,0)</f>
        <v>1</v>
      </c>
      <c r="H125" s="140">
        <f>IF('Interest rate'!S184&lt;'Interest rate'!$M184,1,0)</f>
        <v>1</v>
      </c>
      <c r="I125" s="140">
        <f>IF('Interest rate'!T184&lt;'Interest rate'!$M184,1,0)</f>
        <v>0</v>
      </c>
      <c r="J125" s="5"/>
      <c r="K125" s="149">
        <f>IF(C125=0,IF('FX-rates &amp; Forward'!D186&gt;'FX-rates &amp; Forward'!D185,1,0),IF('FX-rates &amp; Forward'!D186&lt;'FX-rates &amp; Forward'!D185,1,0))</f>
        <v>1</v>
      </c>
      <c r="L125" s="140">
        <f>IF(D125=0,IF('FX-rates &amp; Forward'!E186&gt;'FX-rates &amp; Forward'!E185,1,0),IF('FX-rates &amp; Forward'!E186&lt;'FX-rates &amp; Forward'!E185,1,0))</f>
        <v>0</v>
      </c>
      <c r="M125" s="140">
        <f>IF(E125=0,IF('FX-rates &amp; Forward'!F186&gt;'FX-rates &amp; Forward'!F185,1,0),IF('FX-rates &amp; Forward'!F186&lt;'FX-rates &amp; Forward'!F185,1,0))</f>
        <v>1</v>
      </c>
      <c r="N125" s="140">
        <f>IF(F125=0,IF('FX-rates &amp; Forward'!G186&gt;'FX-rates &amp; Forward'!G185,1,0),IF('FX-rates &amp; Forward'!G186&lt;'FX-rates &amp; Forward'!G185,1,0))</f>
        <v>1</v>
      </c>
      <c r="O125" s="140">
        <f>IF(G125=0,IF('FX-rates &amp; Forward'!H186&gt;'FX-rates &amp; Forward'!H185,1,0),IF('FX-rates &amp; Forward'!H186&lt;'FX-rates &amp; Forward'!H185,1,0))</f>
        <v>1</v>
      </c>
      <c r="P125" s="140">
        <f>IF(H125=0,IF('FX-rates &amp; Forward'!I186&gt;'FX-rates &amp; Forward'!I185,1,0),IF('FX-rates &amp; Forward'!I186&lt;'FX-rates &amp; Forward'!I185,1,0))</f>
        <v>1</v>
      </c>
      <c r="Q125" s="140">
        <f>IF(I125=0,IF('FX-rates &amp; Forward'!J186&gt;'FX-rates &amp; Forward'!J185,1,0),IF('FX-rates &amp; Forward'!J186&lt;'FX-rates &amp; Forward'!J185,1,0))</f>
        <v>0</v>
      </c>
      <c r="R125" s="14"/>
      <c r="S125" s="5"/>
      <c r="T125" s="5"/>
      <c r="U125" s="5"/>
      <c r="V125" s="5"/>
      <c r="W125" s="5"/>
    </row>
    <row r="126" spans="2:23" x14ac:dyDescent="0.25">
      <c r="B126" s="6">
        <v>41333</v>
      </c>
      <c r="C126" s="150">
        <f>IF('Interest rate'!N185&lt;'Interest rate'!$M185,1,0)</f>
        <v>1</v>
      </c>
      <c r="D126" s="141">
        <f>IF('Interest rate'!O185&lt;'Interest rate'!$M185,1,0)</f>
        <v>1</v>
      </c>
      <c r="E126" s="141">
        <f>IF('Interest rate'!P185&lt;'Interest rate'!$M185,1,0)</f>
        <v>1</v>
      </c>
      <c r="F126" s="141">
        <f>IF('Interest rate'!Q185&lt;'Interest rate'!$M185,1,0)</f>
        <v>1</v>
      </c>
      <c r="G126" s="141">
        <f>IF('Interest rate'!R185&lt;'Interest rate'!$M185,1,0)</f>
        <v>1</v>
      </c>
      <c r="H126" s="141">
        <f>IF('Interest rate'!S185&lt;'Interest rate'!$M185,1,0)</f>
        <v>1</v>
      </c>
      <c r="I126" s="141">
        <f>IF('Interest rate'!T185&lt;'Interest rate'!$M185,1,0)</f>
        <v>0</v>
      </c>
      <c r="J126" s="5"/>
      <c r="K126" s="150">
        <f>IF(C126=0,IF('FX-rates &amp; Forward'!D187&gt;'FX-rates &amp; Forward'!D186,1,0),IF('FX-rates &amp; Forward'!D187&lt;'FX-rates &amp; Forward'!D186,1,0))</f>
        <v>0</v>
      </c>
      <c r="L126" s="141">
        <f>IF(D126=0,IF('FX-rates &amp; Forward'!E187&gt;'FX-rates &amp; Forward'!E186,1,0),IF('FX-rates &amp; Forward'!E187&lt;'FX-rates &amp; Forward'!E186,1,0))</f>
        <v>0</v>
      </c>
      <c r="M126" s="141">
        <f>IF(E126=0,IF('FX-rates &amp; Forward'!F187&gt;'FX-rates &amp; Forward'!F186,1,0),IF('FX-rates &amp; Forward'!F187&lt;'FX-rates &amp; Forward'!F186,1,0))</f>
        <v>0</v>
      </c>
      <c r="N126" s="141">
        <f>IF(F126=0,IF('FX-rates &amp; Forward'!G187&gt;'FX-rates &amp; Forward'!G186,1,0),IF('FX-rates &amp; Forward'!G187&lt;'FX-rates &amp; Forward'!G186,1,0))</f>
        <v>0</v>
      </c>
      <c r="O126" s="141">
        <f>IF(G126=0,IF('FX-rates &amp; Forward'!H187&gt;'FX-rates &amp; Forward'!H186,1,0),IF('FX-rates &amp; Forward'!H187&lt;'FX-rates &amp; Forward'!H186,1,0))</f>
        <v>0</v>
      </c>
      <c r="P126" s="141">
        <f>IF(H126=0,IF('FX-rates &amp; Forward'!I187&gt;'FX-rates &amp; Forward'!I186,1,0),IF('FX-rates &amp; Forward'!I187&lt;'FX-rates &amp; Forward'!I186,1,0))</f>
        <v>0</v>
      </c>
      <c r="Q126" s="141">
        <f>IF(I126=0,IF('FX-rates &amp; Forward'!J187&gt;'FX-rates &amp; Forward'!J186,1,0),IF('FX-rates &amp; Forward'!J187&lt;'FX-rates &amp; Forward'!J186,1,0))</f>
        <v>1</v>
      </c>
      <c r="R126" s="14"/>
      <c r="S126" s="5"/>
      <c r="T126" s="5"/>
      <c r="U126" s="5"/>
      <c r="V126" s="5"/>
      <c r="W126" s="5"/>
    </row>
    <row r="127" spans="2:23" x14ac:dyDescent="0.25">
      <c r="B127" s="3">
        <v>41362</v>
      </c>
      <c r="C127" s="149">
        <f>IF('Interest rate'!N186&lt;'Interest rate'!$M186,1,0)</f>
        <v>1</v>
      </c>
      <c r="D127" s="140">
        <f>IF('Interest rate'!O186&lt;'Interest rate'!$M186,1,0)</f>
        <v>1</v>
      </c>
      <c r="E127" s="140">
        <f>IF('Interest rate'!P186&lt;'Interest rate'!$M186,1,0)</f>
        <v>1</v>
      </c>
      <c r="F127" s="140">
        <f>IF('Interest rate'!Q186&lt;'Interest rate'!$M186,1,0)</f>
        <v>1</v>
      </c>
      <c r="G127" s="140">
        <f>IF('Interest rate'!R186&lt;'Interest rate'!$M186,1,0)</f>
        <v>1</v>
      </c>
      <c r="H127" s="140">
        <f>IF('Interest rate'!S186&lt;'Interest rate'!$M186,1,0)</f>
        <v>1</v>
      </c>
      <c r="I127" s="140">
        <f>IF('Interest rate'!T186&lt;'Interest rate'!$M186,1,0)</f>
        <v>0</v>
      </c>
      <c r="J127" s="5"/>
      <c r="K127" s="149">
        <f>IF(C127=0,IF('FX-rates &amp; Forward'!D188&gt;'FX-rates &amp; Forward'!D187,1,0),IF('FX-rates &amp; Forward'!D188&lt;'FX-rates &amp; Forward'!D187,1,0))</f>
        <v>0</v>
      </c>
      <c r="L127" s="140">
        <f>IF(D127=0,IF('FX-rates &amp; Forward'!E188&gt;'FX-rates &amp; Forward'!E187,1,0),IF('FX-rates &amp; Forward'!E188&lt;'FX-rates &amp; Forward'!E187,1,0))</f>
        <v>0</v>
      </c>
      <c r="M127" s="140">
        <f>IF(E127=0,IF('FX-rates &amp; Forward'!F188&gt;'FX-rates &amp; Forward'!F187,1,0),IF('FX-rates &amp; Forward'!F188&lt;'FX-rates &amp; Forward'!F187,1,0))</f>
        <v>0</v>
      </c>
      <c r="N127" s="140">
        <f>IF(F127=0,IF('FX-rates &amp; Forward'!G188&gt;'FX-rates &amp; Forward'!G187,1,0),IF('FX-rates &amp; Forward'!G188&lt;'FX-rates &amp; Forward'!G187,1,0))</f>
        <v>0</v>
      </c>
      <c r="O127" s="140">
        <f>IF(G127=0,IF('FX-rates &amp; Forward'!H188&gt;'FX-rates &amp; Forward'!H187,1,0),IF('FX-rates &amp; Forward'!H188&lt;'FX-rates &amp; Forward'!H187,1,0))</f>
        <v>0</v>
      </c>
      <c r="P127" s="140">
        <f>IF(H127=0,IF('FX-rates &amp; Forward'!I188&gt;'FX-rates &amp; Forward'!I187,1,0),IF('FX-rates &amp; Forward'!I188&lt;'FX-rates &amp; Forward'!I187,1,0))</f>
        <v>0</v>
      </c>
      <c r="Q127" s="140">
        <f>IF(I127=0,IF('FX-rates &amp; Forward'!J188&gt;'FX-rates &amp; Forward'!J187,1,0),IF('FX-rates &amp; Forward'!J188&lt;'FX-rates &amp; Forward'!J187,1,0))</f>
        <v>1</v>
      </c>
      <c r="R127" s="14"/>
      <c r="S127" s="5"/>
      <c r="T127" s="5"/>
      <c r="U127" s="5"/>
      <c r="V127" s="5"/>
      <c r="W127" s="5"/>
    </row>
    <row r="128" spans="2:23" x14ac:dyDescent="0.25">
      <c r="B128" s="6">
        <v>41394</v>
      </c>
      <c r="C128" s="150">
        <f>IF('Interest rate'!N187&lt;'Interest rate'!$M187,1,0)</f>
        <v>1</v>
      </c>
      <c r="D128" s="141">
        <f>IF('Interest rate'!O187&lt;'Interest rate'!$M187,1,0)</f>
        <v>1</v>
      </c>
      <c r="E128" s="141">
        <f>IF('Interest rate'!P187&lt;'Interest rate'!$M187,1,0)</f>
        <v>1</v>
      </c>
      <c r="F128" s="141">
        <f>IF('Interest rate'!Q187&lt;'Interest rate'!$M187,1,0)</f>
        <v>1</v>
      </c>
      <c r="G128" s="141">
        <f>IF('Interest rate'!R187&lt;'Interest rate'!$M187,1,0)</f>
        <v>1</v>
      </c>
      <c r="H128" s="141">
        <f>IF('Interest rate'!S187&lt;'Interest rate'!$M187,1,0)</f>
        <v>1</v>
      </c>
      <c r="I128" s="141">
        <f>IF('Interest rate'!T187&lt;'Interest rate'!$M187,1,0)</f>
        <v>0</v>
      </c>
      <c r="J128" s="139"/>
      <c r="K128" s="150">
        <f>IF(C128=0,IF('FX-rates &amp; Forward'!D189&gt;'FX-rates &amp; Forward'!D188,1,0),IF('FX-rates &amp; Forward'!D189&lt;'FX-rates &amp; Forward'!D188,1,0))</f>
        <v>1</v>
      </c>
      <c r="L128" s="141">
        <f>IF(D128=0,IF('FX-rates &amp; Forward'!E189&gt;'FX-rates &amp; Forward'!E188,1,0),IF('FX-rates &amp; Forward'!E189&lt;'FX-rates &amp; Forward'!E188,1,0))</f>
        <v>0</v>
      </c>
      <c r="M128" s="141">
        <f>IF(E128=0,IF('FX-rates &amp; Forward'!F189&gt;'FX-rates &amp; Forward'!F188,1,0),IF('FX-rates &amp; Forward'!F189&lt;'FX-rates &amp; Forward'!F188,1,0))</f>
        <v>0</v>
      </c>
      <c r="N128" s="141">
        <f>IF(F128=0,IF('FX-rates &amp; Forward'!G189&gt;'FX-rates &amp; Forward'!G188,1,0),IF('FX-rates &amp; Forward'!G189&lt;'FX-rates &amp; Forward'!G188,1,0))</f>
        <v>1</v>
      </c>
      <c r="O128" s="141">
        <f>IF(G128=0,IF('FX-rates &amp; Forward'!H189&gt;'FX-rates &amp; Forward'!H188,1,0),IF('FX-rates &amp; Forward'!H189&lt;'FX-rates &amp; Forward'!H188,1,0))</f>
        <v>0</v>
      </c>
      <c r="P128" s="141">
        <f>IF(H128=0,IF('FX-rates &amp; Forward'!I189&gt;'FX-rates &amp; Forward'!I188,1,0),IF('FX-rates &amp; Forward'!I189&lt;'FX-rates &amp; Forward'!I188,1,0))</f>
        <v>1</v>
      </c>
      <c r="Q128" s="141">
        <f>IF(I128=0,IF('FX-rates &amp; Forward'!J189&gt;'FX-rates &amp; Forward'!J188,1,0),IF('FX-rates &amp; Forward'!J189&lt;'FX-rates &amp; Forward'!J188,1,0))</f>
        <v>0</v>
      </c>
      <c r="R128" s="14"/>
      <c r="S128" s="5"/>
      <c r="T128" s="5"/>
      <c r="U128" s="5"/>
      <c r="V128" s="5"/>
      <c r="W128" s="5"/>
    </row>
    <row r="129" spans="2:23" x14ac:dyDescent="0.25">
      <c r="B129" s="3">
        <v>41425</v>
      </c>
      <c r="C129" s="149">
        <f>IF('Interest rate'!N188&lt;'Interest rate'!$M188,1,0)</f>
        <v>1</v>
      </c>
      <c r="D129" s="140">
        <f>IF('Interest rate'!O188&lt;'Interest rate'!$M188,1,0)</f>
        <v>1</v>
      </c>
      <c r="E129" s="140">
        <f>IF('Interest rate'!P188&lt;'Interest rate'!$M188,1,0)</f>
        <v>1</v>
      </c>
      <c r="F129" s="140">
        <f>IF('Interest rate'!Q188&lt;'Interest rate'!$M188,1,0)</f>
        <v>1</v>
      </c>
      <c r="G129" s="140">
        <f>IF('Interest rate'!R188&lt;'Interest rate'!$M188,1,0)</f>
        <v>1</v>
      </c>
      <c r="H129" s="140">
        <f>IF('Interest rate'!S188&lt;'Interest rate'!$M188,1,0)</f>
        <v>1</v>
      </c>
      <c r="I129" s="140">
        <f>IF('Interest rate'!T188&lt;'Interest rate'!$M188,1,0)</f>
        <v>0</v>
      </c>
      <c r="J129" s="139"/>
      <c r="K129" s="149">
        <f>IF(C129=0,IF('FX-rates &amp; Forward'!D190&gt;'FX-rates &amp; Forward'!D189,1,0),IF('FX-rates &amp; Forward'!D190&lt;'FX-rates &amp; Forward'!D189,1,0))</f>
        <v>0</v>
      </c>
      <c r="L129" s="140">
        <f>IF(D129=0,IF('FX-rates &amp; Forward'!E190&gt;'FX-rates &amp; Forward'!E189,1,0),IF('FX-rates &amp; Forward'!E190&lt;'FX-rates &amp; Forward'!E189,1,0))</f>
        <v>0</v>
      </c>
      <c r="M129" s="140">
        <f>IF(E129=0,IF('FX-rates &amp; Forward'!F190&gt;'FX-rates &amp; Forward'!F189,1,0),IF('FX-rates &amp; Forward'!F190&lt;'FX-rates &amp; Forward'!F189,1,0))</f>
        <v>1</v>
      </c>
      <c r="N129" s="140">
        <f>IF(F129=0,IF('FX-rates &amp; Forward'!G190&gt;'FX-rates &amp; Forward'!G189,1,0),IF('FX-rates &amp; Forward'!G190&lt;'FX-rates &amp; Forward'!G189,1,0))</f>
        <v>1</v>
      </c>
      <c r="O129" s="140">
        <f>IF(G129=0,IF('FX-rates &amp; Forward'!H190&gt;'FX-rates &amp; Forward'!H189,1,0),IF('FX-rates &amp; Forward'!H190&lt;'FX-rates &amp; Forward'!H189,1,0))</f>
        <v>1</v>
      </c>
      <c r="P129" s="140">
        <f>IF(H129=0,IF('FX-rates &amp; Forward'!I190&gt;'FX-rates &amp; Forward'!I189,1,0),IF('FX-rates &amp; Forward'!I190&lt;'FX-rates &amp; Forward'!I189,1,0))</f>
        <v>1</v>
      </c>
      <c r="Q129" s="140">
        <f>IF(I129=0,IF('FX-rates &amp; Forward'!J190&gt;'FX-rates &amp; Forward'!J189,1,0),IF('FX-rates &amp; Forward'!J190&lt;'FX-rates &amp; Forward'!J189,1,0))</f>
        <v>0</v>
      </c>
      <c r="R129" s="14"/>
      <c r="S129" s="5"/>
      <c r="T129" s="5"/>
      <c r="U129" s="5"/>
      <c r="V129" s="5"/>
      <c r="W129" s="5"/>
    </row>
    <row r="130" spans="2:23" x14ac:dyDescent="0.25">
      <c r="B130" s="6">
        <v>41453</v>
      </c>
      <c r="C130" s="150">
        <f>IF('Interest rate'!N189&lt;'Interest rate'!$M189,1,0)</f>
        <v>1</v>
      </c>
      <c r="D130" s="141">
        <f>IF('Interest rate'!O189&lt;'Interest rate'!$M189,1,0)</f>
        <v>1</v>
      </c>
      <c r="E130" s="141">
        <f>IF('Interest rate'!P189&lt;'Interest rate'!$M189,1,0)</f>
        <v>1</v>
      </c>
      <c r="F130" s="141">
        <f>IF('Interest rate'!Q189&lt;'Interest rate'!$M189,1,0)</f>
        <v>1</v>
      </c>
      <c r="G130" s="141">
        <f>IF('Interest rate'!R189&lt;'Interest rate'!$M189,1,0)</f>
        <v>1</v>
      </c>
      <c r="H130" s="141">
        <f>IF('Interest rate'!S189&lt;'Interest rate'!$M189,1,0)</f>
        <v>1</v>
      </c>
      <c r="I130" s="141">
        <f>IF('Interest rate'!T189&lt;'Interest rate'!$M189,1,0)</f>
        <v>0</v>
      </c>
      <c r="J130" s="139"/>
      <c r="K130" s="150">
        <f>IF(C130=0,IF('FX-rates &amp; Forward'!D191&gt;'FX-rates &amp; Forward'!D190,1,0),IF('FX-rates &amp; Forward'!D191&lt;'FX-rates &amp; Forward'!D190,1,0))</f>
        <v>0</v>
      </c>
      <c r="L130" s="141">
        <f>IF(D130=0,IF('FX-rates &amp; Forward'!E191&gt;'FX-rates &amp; Forward'!E190,1,0),IF('FX-rates &amp; Forward'!E191&lt;'FX-rates &amp; Forward'!E190,1,0))</f>
        <v>0</v>
      </c>
      <c r="M130" s="141">
        <f>IF(E130=0,IF('FX-rates &amp; Forward'!F191&gt;'FX-rates &amp; Forward'!F190,1,0),IF('FX-rates &amp; Forward'!F191&lt;'FX-rates &amp; Forward'!F190,1,0))</f>
        <v>0</v>
      </c>
      <c r="N130" s="141">
        <f>IF(F130=0,IF('FX-rates &amp; Forward'!G191&gt;'FX-rates &amp; Forward'!G190,1,0),IF('FX-rates &amp; Forward'!G191&lt;'FX-rates &amp; Forward'!G190,1,0))</f>
        <v>0</v>
      </c>
      <c r="O130" s="141">
        <f>IF(G130=0,IF('FX-rates &amp; Forward'!H191&gt;'FX-rates &amp; Forward'!H190,1,0),IF('FX-rates &amp; Forward'!H191&lt;'FX-rates &amp; Forward'!H190,1,0))</f>
        <v>0</v>
      </c>
      <c r="P130" s="141">
        <f>IF(H130=0,IF('FX-rates &amp; Forward'!I191&gt;'FX-rates &amp; Forward'!I190,1,0),IF('FX-rates &amp; Forward'!I191&lt;'FX-rates &amp; Forward'!I190,1,0))</f>
        <v>0</v>
      </c>
      <c r="Q130" s="141">
        <f>IF(I130=0,IF('FX-rates &amp; Forward'!J191&gt;'FX-rates &amp; Forward'!J190,1,0),IF('FX-rates &amp; Forward'!J191&lt;'FX-rates &amp; Forward'!J190,1,0))</f>
        <v>0</v>
      </c>
      <c r="R130" s="14"/>
      <c r="S130" s="5"/>
      <c r="T130" s="5"/>
      <c r="U130" s="5"/>
      <c r="V130" s="5"/>
      <c r="W130" s="5"/>
    </row>
    <row r="131" spans="2:23" x14ac:dyDescent="0.25">
      <c r="B131" s="3">
        <v>41486</v>
      </c>
      <c r="C131" s="149">
        <f>IF('Interest rate'!N190&lt;'Interest rate'!$M190,1,0)</f>
        <v>1</v>
      </c>
      <c r="D131" s="140">
        <f>IF('Interest rate'!O190&lt;'Interest rate'!$M190,1,0)</f>
        <v>1</v>
      </c>
      <c r="E131" s="140">
        <f>IF('Interest rate'!P190&lt;'Interest rate'!$M190,1,0)</f>
        <v>1</v>
      </c>
      <c r="F131" s="140">
        <f>IF('Interest rate'!Q190&lt;'Interest rate'!$M190,1,0)</f>
        <v>1</v>
      </c>
      <c r="G131" s="140">
        <f>IF('Interest rate'!R190&lt;'Interest rate'!$M190,1,0)</f>
        <v>1</v>
      </c>
      <c r="H131" s="140">
        <f>IF('Interest rate'!S190&lt;'Interest rate'!$M190,1,0)</f>
        <v>1</v>
      </c>
      <c r="I131" s="140">
        <f>IF('Interest rate'!T190&lt;'Interest rate'!$M190,1,0)</f>
        <v>0</v>
      </c>
      <c r="J131" s="139"/>
      <c r="K131" s="149">
        <f>IF(C131=0,IF('FX-rates &amp; Forward'!D192&gt;'FX-rates &amp; Forward'!D191,1,0),IF('FX-rates &amp; Forward'!D192&lt;'FX-rates &amp; Forward'!D191,1,0))</f>
        <v>1</v>
      </c>
      <c r="L131" s="140">
        <f>IF(D131=0,IF('FX-rates &amp; Forward'!E192&gt;'FX-rates &amp; Forward'!E191,1,0),IF('FX-rates &amp; Forward'!E192&lt;'FX-rates &amp; Forward'!E191,1,0))</f>
        <v>1</v>
      </c>
      <c r="M131" s="140">
        <f>IF(E131=0,IF('FX-rates &amp; Forward'!F192&gt;'FX-rates &amp; Forward'!F191,1,0),IF('FX-rates &amp; Forward'!F192&lt;'FX-rates &amp; Forward'!F191,1,0))</f>
        <v>1</v>
      </c>
      <c r="N131" s="140">
        <f>IF(F131=0,IF('FX-rates &amp; Forward'!G192&gt;'FX-rates &amp; Forward'!G191,1,0),IF('FX-rates &amp; Forward'!G192&lt;'FX-rates &amp; Forward'!G191,1,0))</f>
        <v>1</v>
      </c>
      <c r="O131" s="140">
        <f>IF(G131=0,IF('FX-rates &amp; Forward'!H192&gt;'FX-rates &amp; Forward'!H191,1,0),IF('FX-rates &amp; Forward'!H192&lt;'FX-rates &amp; Forward'!H191,1,0))</f>
        <v>1</v>
      </c>
      <c r="P131" s="140">
        <f>IF(H131=0,IF('FX-rates &amp; Forward'!I192&gt;'FX-rates &amp; Forward'!I191,1,0),IF('FX-rates &amp; Forward'!I192&lt;'FX-rates &amp; Forward'!I191,1,0))</f>
        <v>1</v>
      </c>
      <c r="Q131" s="140">
        <f>IF(I131=0,IF('FX-rates &amp; Forward'!J192&gt;'FX-rates &amp; Forward'!J191,1,0),IF('FX-rates &amp; Forward'!J192&lt;'FX-rates &amp; Forward'!J191,1,0))</f>
        <v>0</v>
      </c>
      <c r="R131" s="14"/>
      <c r="S131" s="5"/>
      <c r="T131" s="5"/>
      <c r="U131" s="5"/>
      <c r="V131" s="5"/>
      <c r="W131" s="5"/>
    </row>
    <row r="132" spans="2:23" x14ac:dyDescent="0.25">
      <c r="B132" s="6">
        <v>41516</v>
      </c>
      <c r="C132" s="150">
        <f>IF('Interest rate'!N191&lt;'Interest rate'!$M191,1,0)</f>
        <v>1</v>
      </c>
      <c r="D132" s="141">
        <f>IF('Interest rate'!O191&lt;'Interest rate'!$M191,1,0)</f>
        <v>1</v>
      </c>
      <c r="E132" s="141">
        <f>IF('Interest rate'!P191&lt;'Interest rate'!$M191,1,0)</f>
        <v>1</v>
      </c>
      <c r="F132" s="141">
        <f>IF('Interest rate'!Q191&lt;'Interest rate'!$M191,1,0)</f>
        <v>1</v>
      </c>
      <c r="G132" s="141">
        <f>IF('Interest rate'!R191&lt;'Interest rate'!$M191,1,0)</f>
        <v>1</v>
      </c>
      <c r="H132" s="141">
        <f>IF('Interest rate'!S191&lt;'Interest rate'!$M191,1,0)</f>
        <v>1</v>
      </c>
      <c r="I132" s="141">
        <f>IF('Interest rate'!T191&lt;'Interest rate'!$M191,1,0)</f>
        <v>0</v>
      </c>
      <c r="J132" s="139"/>
      <c r="K132" s="150">
        <f>IF(C132=0,IF('FX-rates &amp; Forward'!D193&gt;'FX-rates &amp; Forward'!D192,1,0),IF('FX-rates &amp; Forward'!D193&lt;'FX-rates &amp; Forward'!D192,1,0))</f>
        <v>0</v>
      </c>
      <c r="L132" s="141">
        <f>IF(D132=0,IF('FX-rates &amp; Forward'!E193&gt;'FX-rates &amp; Forward'!E192,1,0),IF('FX-rates &amp; Forward'!E193&lt;'FX-rates &amp; Forward'!E192,1,0))</f>
        <v>0</v>
      </c>
      <c r="M132" s="141">
        <f>IF(E132=0,IF('FX-rates &amp; Forward'!F193&gt;'FX-rates &amp; Forward'!F192,1,0),IF('FX-rates &amp; Forward'!F193&lt;'FX-rates &amp; Forward'!F192,1,0))</f>
        <v>0</v>
      </c>
      <c r="N132" s="141">
        <f>IF(F132=0,IF('FX-rates &amp; Forward'!G193&gt;'FX-rates &amp; Forward'!G192,1,0),IF('FX-rates &amp; Forward'!G193&lt;'FX-rates &amp; Forward'!G192,1,0))</f>
        <v>0</v>
      </c>
      <c r="O132" s="141">
        <f>IF(G132=0,IF('FX-rates &amp; Forward'!H193&gt;'FX-rates &amp; Forward'!H192,1,0),IF('FX-rates &amp; Forward'!H193&lt;'FX-rates &amp; Forward'!H192,1,0))</f>
        <v>0</v>
      </c>
      <c r="P132" s="141">
        <f>IF(H132=0,IF('FX-rates &amp; Forward'!I193&gt;'FX-rates &amp; Forward'!I192,1,0),IF('FX-rates &amp; Forward'!I193&lt;'FX-rates &amp; Forward'!I192,1,0))</f>
        <v>0</v>
      </c>
      <c r="Q132" s="141">
        <f>IF(I132=0,IF('FX-rates &amp; Forward'!J193&gt;'FX-rates &amp; Forward'!J192,1,0),IF('FX-rates &amp; Forward'!J193&lt;'FX-rates &amp; Forward'!J192,1,0))</f>
        <v>1</v>
      </c>
      <c r="R132" s="14"/>
      <c r="S132" s="5"/>
      <c r="T132" s="5"/>
      <c r="U132" s="5"/>
      <c r="V132" s="5"/>
      <c r="W132" s="5"/>
    </row>
    <row r="133" spans="2:23" x14ac:dyDescent="0.25">
      <c r="B133" s="3">
        <v>41547</v>
      </c>
      <c r="C133" s="149">
        <f>IF('Interest rate'!N192&lt;'Interest rate'!$M192,1,0)</f>
        <v>1</v>
      </c>
      <c r="D133" s="140">
        <f>IF('Interest rate'!O192&lt;'Interest rate'!$M192,1,0)</f>
        <v>1</v>
      </c>
      <c r="E133" s="140">
        <f>IF('Interest rate'!P192&lt;'Interest rate'!$M192,1,0)</f>
        <v>1</v>
      </c>
      <c r="F133" s="140">
        <f>IF('Interest rate'!Q192&lt;'Interest rate'!$M192,1,0)</f>
        <v>1</v>
      </c>
      <c r="G133" s="140">
        <f>IF('Interest rate'!R192&lt;'Interest rate'!$M192,1,0)</f>
        <v>1</v>
      </c>
      <c r="H133" s="140">
        <f>IF('Interest rate'!S192&lt;'Interest rate'!$M192,1,0)</f>
        <v>1</v>
      </c>
      <c r="I133" s="140">
        <f>IF('Interest rate'!T192&lt;'Interest rate'!$M192,1,0)</f>
        <v>0</v>
      </c>
      <c r="J133" s="139"/>
      <c r="K133" s="149">
        <f>IF(C133=0,IF('FX-rates &amp; Forward'!D194&gt;'FX-rates &amp; Forward'!D193,1,0),IF('FX-rates &amp; Forward'!D194&lt;'FX-rates &amp; Forward'!D193,1,0))</f>
        <v>1</v>
      </c>
      <c r="L133" s="140">
        <f>IF(D133=0,IF('FX-rates &amp; Forward'!E194&gt;'FX-rates &amp; Forward'!E193,1,0),IF('FX-rates &amp; Forward'!E194&lt;'FX-rates &amp; Forward'!E193,1,0))</f>
        <v>0</v>
      </c>
      <c r="M133" s="140">
        <f>IF(E133=0,IF('FX-rates &amp; Forward'!F194&gt;'FX-rates &amp; Forward'!F193,1,0),IF('FX-rates &amp; Forward'!F194&lt;'FX-rates &amp; Forward'!F193,1,0))</f>
        <v>0</v>
      </c>
      <c r="N133" s="140">
        <f>IF(F133=0,IF('FX-rates &amp; Forward'!G194&gt;'FX-rates &amp; Forward'!G193,1,0),IF('FX-rates &amp; Forward'!G194&lt;'FX-rates &amp; Forward'!G193,1,0))</f>
        <v>1</v>
      </c>
      <c r="O133" s="140">
        <f>IF(G133=0,IF('FX-rates &amp; Forward'!H194&gt;'FX-rates &amp; Forward'!H193,1,0),IF('FX-rates &amp; Forward'!H194&lt;'FX-rates &amp; Forward'!H193,1,0))</f>
        <v>0</v>
      </c>
      <c r="P133" s="140">
        <f>IF(H133=0,IF('FX-rates &amp; Forward'!I194&gt;'FX-rates &amp; Forward'!I193,1,0),IF('FX-rates &amp; Forward'!I194&lt;'FX-rates &amp; Forward'!I193,1,0))</f>
        <v>0</v>
      </c>
      <c r="Q133" s="140">
        <f>IF(I133=0,IF('FX-rates &amp; Forward'!J194&gt;'FX-rates &amp; Forward'!J193,1,0),IF('FX-rates &amp; Forward'!J194&lt;'FX-rates &amp; Forward'!J193,1,0))</f>
        <v>1</v>
      </c>
      <c r="R133" s="14"/>
      <c r="S133" s="5"/>
      <c r="T133" s="5"/>
      <c r="U133" s="5"/>
      <c r="V133" s="5"/>
      <c r="W133" s="5"/>
    </row>
    <row r="134" spans="2:23" x14ac:dyDescent="0.25">
      <c r="B134" s="6">
        <v>41578</v>
      </c>
      <c r="C134" s="150">
        <f>IF('Interest rate'!N193&lt;'Interest rate'!$M193,1,0)</f>
        <v>1</v>
      </c>
      <c r="D134" s="141">
        <f>IF('Interest rate'!O193&lt;'Interest rate'!$M193,1,0)</f>
        <v>1</v>
      </c>
      <c r="E134" s="141">
        <f>IF('Interest rate'!P193&lt;'Interest rate'!$M193,1,0)</f>
        <v>1</v>
      </c>
      <c r="F134" s="141">
        <f>IF('Interest rate'!Q193&lt;'Interest rate'!$M193,1,0)</f>
        <v>1</v>
      </c>
      <c r="G134" s="141">
        <f>IF('Interest rate'!R193&lt;'Interest rate'!$M193,1,0)</f>
        <v>1</v>
      </c>
      <c r="H134" s="141">
        <f>IF('Interest rate'!S193&lt;'Interest rate'!$M193,1,0)</f>
        <v>1</v>
      </c>
      <c r="I134" s="141">
        <f>IF('Interest rate'!T193&lt;'Interest rate'!$M193,1,0)</f>
        <v>0</v>
      </c>
      <c r="J134" s="139"/>
      <c r="K134" s="150">
        <f>IF(C134=0,IF('FX-rates &amp; Forward'!D195&gt;'FX-rates &amp; Forward'!D194,1,0),IF('FX-rates &amp; Forward'!D195&lt;'FX-rates &amp; Forward'!D194,1,0))</f>
        <v>1</v>
      </c>
      <c r="L134" s="141">
        <f>IF(D134=0,IF('FX-rates &amp; Forward'!E195&gt;'FX-rates &amp; Forward'!E194,1,0),IF('FX-rates &amp; Forward'!E195&lt;'FX-rates &amp; Forward'!E194,1,0))</f>
        <v>1</v>
      </c>
      <c r="M134" s="141">
        <f>IF(E134=0,IF('FX-rates &amp; Forward'!F195&gt;'FX-rates &amp; Forward'!F194,1,0),IF('FX-rates &amp; Forward'!F195&lt;'FX-rates &amp; Forward'!F194,1,0))</f>
        <v>1</v>
      </c>
      <c r="N134" s="141">
        <f>IF(F134=0,IF('FX-rates &amp; Forward'!G195&gt;'FX-rates &amp; Forward'!G194,1,0),IF('FX-rates &amp; Forward'!G195&lt;'FX-rates &amp; Forward'!G194,1,0))</f>
        <v>1</v>
      </c>
      <c r="O134" s="141">
        <f>IF(G134=0,IF('FX-rates &amp; Forward'!H195&gt;'FX-rates &amp; Forward'!H194,1,0),IF('FX-rates &amp; Forward'!H195&lt;'FX-rates &amp; Forward'!H194,1,0))</f>
        <v>1</v>
      </c>
      <c r="P134" s="141">
        <f>IF(H134=0,IF('FX-rates &amp; Forward'!I195&gt;'FX-rates &amp; Forward'!I194,1,0),IF('FX-rates &amp; Forward'!I195&lt;'FX-rates &amp; Forward'!I194,1,0))</f>
        <v>1</v>
      </c>
      <c r="Q134" s="141">
        <f>IF(I134=0,IF('FX-rates &amp; Forward'!J195&gt;'FX-rates &amp; Forward'!J194,1,0),IF('FX-rates &amp; Forward'!J195&lt;'FX-rates &amp; Forward'!J194,1,0))</f>
        <v>1</v>
      </c>
      <c r="R134" s="14"/>
      <c r="S134" s="5"/>
      <c r="T134" s="5"/>
      <c r="U134" s="5"/>
      <c r="V134" s="5"/>
      <c r="W134" s="5"/>
    </row>
    <row r="135" spans="2:23" x14ac:dyDescent="0.25">
      <c r="B135" s="3">
        <v>41607</v>
      </c>
      <c r="C135" s="149">
        <f>IF('Interest rate'!N194&lt;'Interest rate'!$M194,1,0)</f>
        <v>1</v>
      </c>
      <c r="D135" s="140">
        <f>IF('Interest rate'!O194&lt;'Interest rate'!$M194,1,0)</f>
        <v>1</v>
      </c>
      <c r="E135" s="140">
        <f>IF('Interest rate'!P194&lt;'Interest rate'!$M194,1,0)</f>
        <v>1</v>
      </c>
      <c r="F135" s="140">
        <f>IF('Interest rate'!Q194&lt;'Interest rate'!$M194,1,0)</f>
        <v>1</v>
      </c>
      <c r="G135" s="140">
        <f>IF('Interest rate'!R194&lt;'Interest rate'!$M194,1,0)</f>
        <v>1</v>
      </c>
      <c r="H135" s="140">
        <f>IF('Interest rate'!S194&lt;'Interest rate'!$M194,1,0)</f>
        <v>1</v>
      </c>
      <c r="I135" s="140">
        <f>IF('Interest rate'!T194&lt;'Interest rate'!$M194,1,0)</f>
        <v>0</v>
      </c>
      <c r="J135" s="139"/>
      <c r="K135" s="149">
        <f>IF(C135=0,IF('FX-rates &amp; Forward'!D196&gt;'FX-rates &amp; Forward'!D195,1,0),IF('FX-rates &amp; Forward'!D196&lt;'FX-rates &amp; Forward'!D195,1,0))</f>
        <v>0</v>
      </c>
      <c r="L135" s="140">
        <f>IF(D135=0,IF('FX-rates &amp; Forward'!E196&gt;'FX-rates &amp; Forward'!E195,1,0),IF('FX-rates &amp; Forward'!E196&lt;'FX-rates &amp; Forward'!E195,1,0))</f>
        <v>0</v>
      </c>
      <c r="M135" s="140">
        <f>IF(E135=0,IF('FX-rates &amp; Forward'!F196&gt;'FX-rates &amp; Forward'!F195,1,0),IF('FX-rates &amp; Forward'!F196&lt;'FX-rates &amp; Forward'!F195,1,0))</f>
        <v>0</v>
      </c>
      <c r="N135" s="140">
        <f>IF(F135=0,IF('FX-rates &amp; Forward'!G196&gt;'FX-rates &amp; Forward'!G195,1,0),IF('FX-rates &amp; Forward'!G196&lt;'FX-rates &amp; Forward'!G195,1,0))</f>
        <v>1</v>
      </c>
      <c r="O135" s="140">
        <f>IF(G135=0,IF('FX-rates &amp; Forward'!H196&gt;'FX-rates &amp; Forward'!H195,1,0),IF('FX-rates &amp; Forward'!H196&lt;'FX-rates &amp; Forward'!H195,1,0))</f>
        <v>0</v>
      </c>
      <c r="P135" s="140">
        <f>IF(H135=0,IF('FX-rates &amp; Forward'!I196&gt;'FX-rates &amp; Forward'!I195,1,0),IF('FX-rates &amp; Forward'!I196&lt;'FX-rates &amp; Forward'!I195,1,0))</f>
        <v>0</v>
      </c>
      <c r="Q135" s="140">
        <f>IF(I135=0,IF('FX-rates &amp; Forward'!J196&gt;'FX-rates &amp; Forward'!J195,1,0),IF('FX-rates &amp; Forward'!J196&lt;'FX-rates &amp; Forward'!J195,1,0))</f>
        <v>0</v>
      </c>
      <c r="R135" s="14"/>
      <c r="S135" s="5"/>
      <c r="T135" s="5"/>
      <c r="U135" s="5"/>
      <c r="V135" s="5"/>
      <c r="W135" s="5"/>
    </row>
    <row r="136" spans="2:23" x14ac:dyDescent="0.25">
      <c r="B136" s="9">
        <v>41639</v>
      </c>
      <c r="C136" s="151">
        <f>IF('Interest rate'!N195&lt;'Interest rate'!$M195,1,0)</f>
        <v>1</v>
      </c>
      <c r="D136" s="142">
        <f>IF('Interest rate'!O195&lt;'Interest rate'!$M195,1,0)</f>
        <v>1</v>
      </c>
      <c r="E136" s="142">
        <f>IF('Interest rate'!P195&lt;'Interest rate'!$M195,1,0)</f>
        <v>1</v>
      </c>
      <c r="F136" s="142">
        <f>IF('Interest rate'!Q195&lt;'Interest rate'!$M195,1,0)</f>
        <v>1</v>
      </c>
      <c r="G136" s="142">
        <f>IF('Interest rate'!R195&lt;'Interest rate'!$M195,1,0)</f>
        <v>1</v>
      </c>
      <c r="H136" s="142">
        <f>IF('Interest rate'!S195&lt;'Interest rate'!$M195,1,0)</f>
        <v>1</v>
      </c>
      <c r="I136" s="142">
        <f>IF('Interest rate'!T195&lt;'Interest rate'!$M195,1,0)</f>
        <v>0</v>
      </c>
      <c r="J136" s="5"/>
      <c r="K136" s="151">
        <f>IF(C136=0,IF('FX-rates &amp; Forward'!D197&gt;'FX-rates &amp; Forward'!D196,1,0),IF('FX-rates &amp; Forward'!D197&lt;'FX-rates &amp; Forward'!D196,1,0))</f>
        <v>1</v>
      </c>
      <c r="L136" s="142">
        <f>IF(D136=0,IF('FX-rates &amp; Forward'!E197&gt;'FX-rates &amp; Forward'!E196,1,0),IF('FX-rates &amp; Forward'!E197&lt;'FX-rates &amp; Forward'!E196,1,0))</f>
        <v>0</v>
      </c>
      <c r="M136" s="142">
        <f>IF(E136=0,IF('FX-rates &amp; Forward'!F197&gt;'FX-rates &amp; Forward'!F196,1,0),IF('FX-rates &amp; Forward'!F197&lt;'FX-rates &amp; Forward'!F196,1,0))</f>
        <v>0</v>
      </c>
      <c r="N136" s="142">
        <f>IF(F136=0,IF('FX-rates &amp; Forward'!G197&gt;'FX-rates &amp; Forward'!G196,1,0),IF('FX-rates &amp; Forward'!G197&lt;'FX-rates &amp; Forward'!G196,1,0))</f>
        <v>1</v>
      </c>
      <c r="O136" s="142">
        <f>IF(G136=0,IF('FX-rates &amp; Forward'!H197&gt;'FX-rates &amp; Forward'!H196,1,0),IF('FX-rates &amp; Forward'!H197&lt;'FX-rates &amp; Forward'!H196,1,0))</f>
        <v>0</v>
      </c>
      <c r="P136" s="142">
        <f>IF(H136=0,IF('FX-rates &amp; Forward'!I197&gt;'FX-rates &amp; Forward'!I196,1,0),IF('FX-rates &amp; Forward'!I197&lt;'FX-rates &amp; Forward'!I196,1,0))</f>
        <v>1</v>
      </c>
      <c r="Q136" s="142">
        <f>IF(I136=0,IF('FX-rates &amp; Forward'!J197&gt;'FX-rates &amp; Forward'!J196,1,0),IF('FX-rates &amp; Forward'!J197&lt;'FX-rates &amp; Forward'!J196,1,0))</f>
        <v>0</v>
      </c>
      <c r="R136" s="14"/>
      <c r="S136" s="5"/>
      <c r="T136" s="5"/>
      <c r="U136" s="5"/>
      <c r="V136" s="5"/>
      <c r="W136" s="5"/>
    </row>
    <row r="137" spans="2:23" x14ac:dyDescent="0.25">
      <c r="B137" s="3">
        <v>41670</v>
      </c>
      <c r="C137" s="149">
        <f>IF('Interest rate'!N196&lt;'Interest rate'!$M196,1,0)</f>
        <v>1</v>
      </c>
      <c r="D137" s="140">
        <f>IF('Interest rate'!O196&lt;'Interest rate'!$M196,1,0)</f>
        <v>1</v>
      </c>
      <c r="E137" s="140">
        <f>IF('Interest rate'!P196&lt;'Interest rate'!$M196,1,0)</f>
        <v>1</v>
      </c>
      <c r="F137" s="140">
        <f>IF('Interest rate'!Q196&lt;'Interest rate'!$M196,1,0)</f>
        <v>1</v>
      </c>
      <c r="G137" s="140">
        <f>IF('Interest rate'!R196&lt;'Interest rate'!$M196,1,0)</f>
        <v>1</v>
      </c>
      <c r="H137" s="140">
        <f>IF('Interest rate'!S196&lt;'Interest rate'!$M196,1,0)</f>
        <v>1</v>
      </c>
      <c r="I137" s="140">
        <f>IF('Interest rate'!T196&lt;'Interest rate'!$M196,1,0)</f>
        <v>0</v>
      </c>
      <c r="J137" s="5"/>
      <c r="K137" s="149">
        <f>IF(C137=0,IF('FX-rates &amp; Forward'!D198&gt;'FX-rates &amp; Forward'!D197,1,0),IF('FX-rates &amp; Forward'!D198&lt;'FX-rates &amp; Forward'!D197,1,0))</f>
        <v>0</v>
      </c>
      <c r="L137" s="140">
        <f>IF(D137=0,IF('FX-rates &amp; Forward'!E198&gt;'FX-rates &amp; Forward'!E197,1,0),IF('FX-rates &amp; Forward'!E198&lt;'FX-rates &amp; Forward'!E197,1,0))</f>
        <v>0</v>
      </c>
      <c r="M137" s="140">
        <f>IF(E137=0,IF('FX-rates &amp; Forward'!F198&gt;'FX-rates &amp; Forward'!F197,1,0),IF('FX-rates &amp; Forward'!F198&lt;'FX-rates &amp; Forward'!F197,1,0))</f>
        <v>0</v>
      </c>
      <c r="N137" s="140">
        <f>IF(F137=0,IF('FX-rates &amp; Forward'!G198&gt;'FX-rates &amp; Forward'!G197,1,0),IF('FX-rates &amp; Forward'!G198&lt;'FX-rates &amp; Forward'!G197,1,0))</f>
        <v>0</v>
      </c>
      <c r="O137" s="140">
        <f>IF(G137=0,IF('FX-rates &amp; Forward'!H198&gt;'FX-rates &amp; Forward'!H197,1,0),IF('FX-rates &amp; Forward'!H198&lt;'FX-rates &amp; Forward'!H197,1,0))</f>
        <v>0</v>
      </c>
      <c r="P137" s="140">
        <f>IF(H137=0,IF('FX-rates &amp; Forward'!I198&gt;'FX-rates &amp; Forward'!I197,1,0),IF('FX-rates &amp; Forward'!I198&lt;'FX-rates &amp; Forward'!I197,1,0))</f>
        <v>1</v>
      </c>
      <c r="Q137" s="140">
        <f>IF(I137=0,IF('FX-rates &amp; Forward'!J198&gt;'FX-rates &amp; Forward'!J197,1,0),IF('FX-rates &amp; Forward'!J198&lt;'FX-rates &amp; Forward'!J197,1,0))</f>
        <v>1</v>
      </c>
      <c r="R137" s="14"/>
      <c r="S137" s="5"/>
      <c r="T137" s="5"/>
      <c r="U137" s="5"/>
      <c r="V137" s="5"/>
      <c r="W137" s="5"/>
    </row>
    <row r="138" spans="2:23" x14ac:dyDescent="0.25">
      <c r="B138" s="6">
        <v>41698</v>
      </c>
      <c r="C138" s="150">
        <f>IF('Interest rate'!N197&lt;'Interest rate'!$M197,1,0)</f>
        <v>1</v>
      </c>
      <c r="D138" s="141">
        <f>IF('Interest rate'!O197&lt;'Interest rate'!$M197,1,0)</f>
        <v>1</v>
      </c>
      <c r="E138" s="141">
        <f>IF('Interest rate'!P197&lt;'Interest rate'!$M197,1,0)</f>
        <v>1</v>
      </c>
      <c r="F138" s="141">
        <f>IF('Interest rate'!Q197&lt;'Interest rate'!$M197,1,0)</f>
        <v>1</v>
      </c>
      <c r="G138" s="141">
        <f>IF('Interest rate'!R197&lt;'Interest rate'!$M197,1,0)</f>
        <v>1</v>
      </c>
      <c r="H138" s="141">
        <f>IF('Interest rate'!S197&lt;'Interest rate'!$M197,1,0)</f>
        <v>1</v>
      </c>
      <c r="I138" s="141">
        <f>IF('Interest rate'!T197&lt;'Interest rate'!$M197,1,0)</f>
        <v>0</v>
      </c>
      <c r="J138" s="5"/>
      <c r="K138" s="150">
        <f>IF(C138=0,IF('FX-rates &amp; Forward'!D199&gt;'FX-rates &amp; Forward'!D198,1,0),IF('FX-rates &amp; Forward'!D199&lt;'FX-rates &amp; Forward'!D198,1,0))</f>
        <v>1</v>
      </c>
      <c r="L138" s="141">
        <f>IF(D138=0,IF('FX-rates &amp; Forward'!E199&gt;'FX-rates &amp; Forward'!E198,1,0),IF('FX-rates &amp; Forward'!E199&lt;'FX-rates &amp; Forward'!E198,1,0))</f>
        <v>1</v>
      </c>
      <c r="M138" s="141">
        <f>IF(E138=0,IF('FX-rates &amp; Forward'!F199&gt;'FX-rates &amp; Forward'!F198,1,0),IF('FX-rates &amp; Forward'!F199&lt;'FX-rates &amp; Forward'!F198,1,0))</f>
        <v>1</v>
      </c>
      <c r="N138" s="141">
        <f>IF(F138=0,IF('FX-rates &amp; Forward'!G199&gt;'FX-rates &amp; Forward'!G198,1,0),IF('FX-rates &amp; Forward'!G199&lt;'FX-rates &amp; Forward'!G198,1,0))</f>
        <v>1</v>
      </c>
      <c r="O138" s="141">
        <f>IF(G138=0,IF('FX-rates &amp; Forward'!H199&gt;'FX-rates &amp; Forward'!H198,1,0),IF('FX-rates &amp; Forward'!H199&lt;'FX-rates &amp; Forward'!H198,1,0))</f>
        <v>1</v>
      </c>
      <c r="P138" s="141">
        <f>IF(H138=0,IF('FX-rates &amp; Forward'!I199&gt;'FX-rates &amp; Forward'!I198,1,0),IF('FX-rates &amp; Forward'!I199&lt;'FX-rates &amp; Forward'!I198,1,0))</f>
        <v>1</v>
      </c>
      <c r="Q138" s="141">
        <f>IF(I138=0,IF('FX-rates &amp; Forward'!J199&gt;'FX-rates &amp; Forward'!J198,1,0),IF('FX-rates &amp; Forward'!J199&lt;'FX-rates &amp; Forward'!J198,1,0))</f>
        <v>0</v>
      </c>
      <c r="R138" s="14"/>
      <c r="S138" s="5"/>
      <c r="T138" s="5"/>
      <c r="U138" s="5"/>
      <c r="V138" s="5"/>
      <c r="W138" s="5"/>
    </row>
    <row r="139" spans="2:23" x14ac:dyDescent="0.25">
      <c r="B139" s="3">
        <v>41729</v>
      </c>
      <c r="C139" s="149">
        <f>IF('Interest rate'!N198&lt;'Interest rate'!$M198,1,0)</f>
        <v>1</v>
      </c>
      <c r="D139" s="140">
        <f>IF('Interest rate'!O198&lt;'Interest rate'!$M198,1,0)</f>
        <v>1</v>
      </c>
      <c r="E139" s="140">
        <f>IF('Interest rate'!P198&lt;'Interest rate'!$M198,1,0)</f>
        <v>1</v>
      </c>
      <c r="F139" s="140">
        <f>IF('Interest rate'!Q198&lt;'Interest rate'!$M198,1,0)</f>
        <v>1</v>
      </c>
      <c r="G139" s="140">
        <f>IF('Interest rate'!R198&lt;'Interest rate'!$M198,1,0)</f>
        <v>1</v>
      </c>
      <c r="H139" s="140">
        <f>IF('Interest rate'!S198&lt;'Interest rate'!$M198,1,0)</f>
        <v>1</v>
      </c>
      <c r="I139" s="140">
        <f>IF('Interest rate'!T198&lt;'Interest rate'!$M198,1,0)</f>
        <v>0</v>
      </c>
      <c r="J139" s="5"/>
      <c r="K139" s="149">
        <f>IF(C139=0,IF('FX-rates &amp; Forward'!D200&gt;'FX-rates &amp; Forward'!D199,1,0),IF('FX-rates &amp; Forward'!D200&lt;'FX-rates &amp; Forward'!D199,1,0))</f>
        <v>1</v>
      </c>
      <c r="L139" s="140">
        <f>IF(D139=0,IF('FX-rates &amp; Forward'!E200&gt;'FX-rates &amp; Forward'!E199,1,0),IF('FX-rates &amp; Forward'!E200&lt;'FX-rates &amp; Forward'!E199,1,0))</f>
        <v>1</v>
      </c>
      <c r="M139" s="140">
        <f>IF(E139=0,IF('FX-rates &amp; Forward'!F200&gt;'FX-rates &amp; Forward'!F199,1,0),IF('FX-rates &amp; Forward'!F200&lt;'FX-rates &amp; Forward'!F199,1,0))</f>
        <v>1</v>
      </c>
      <c r="N139" s="140">
        <f>IF(F139=0,IF('FX-rates &amp; Forward'!G200&gt;'FX-rates &amp; Forward'!G199,1,0),IF('FX-rates &amp; Forward'!G200&lt;'FX-rates &amp; Forward'!G199,1,0))</f>
        <v>1</v>
      </c>
      <c r="O139" s="140">
        <f>IF(G139=0,IF('FX-rates &amp; Forward'!H200&gt;'FX-rates &amp; Forward'!H199,1,0),IF('FX-rates &amp; Forward'!H200&lt;'FX-rates &amp; Forward'!H199,1,0))</f>
        <v>1</v>
      </c>
      <c r="P139" s="140">
        <f>IF(H139=0,IF('FX-rates &amp; Forward'!I200&gt;'FX-rates &amp; Forward'!I199,1,0),IF('FX-rates &amp; Forward'!I200&lt;'FX-rates &amp; Forward'!I199,1,0))</f>
        <v>1</v>
      </c>
      <c r="Q139" s="140">
        <f>IF(I139=0,IF('FX-rates &amp; Forward'!J200&gt;'FX-rates &amp; Forward'!J199,1,0),IF('FX-rates &amp; Forward'!J200&lt;'FX-rates &amp; Forward'!J199,1,0))</f>
        <v>1</v>
      </c>
      <c r="R139" s="14"/>
      <c r="S139" s="5"/>
      <c r="T139" s="5"/>
      <c r="U139" s="5"/>
      <c r="V139" s="5"/>
      <c r="W139" s="5"/>
    </row>
    <row r="140" spans="2:23" x14ac:dyDescent="0.25">
      <c r="B140" s="6">
        <v>41759</v>
      </c>
      <c r="C140" s="150">
        <f>IF('Interest rate'!N199&lt;'Interest rate'!$M199,1,0)</f>
        <v>1</v>
      </c>
      <c r="D140" s="141">
        <f>IF('Interest rate'!O199&lt;'Interest rate'!$M199,1,0)</f>
        <v>1</v>
      </c>
      <c r="E140" s="141">
        <f>IF('Interest rate'!P199&lt;'Interest rate'!$M199,1,0)</f>
        <v>1</v>
      </c>
      <c r="F140" s="141">
        <f>IF('Interest rate'!Q199&lt;'Interest rate'!$M199,1,0)</f>
        <v>1</v>
      </c>
      <c r="G140" s="141">
        <f>IF('Interest rate'!R199&lt;'Interest rate'!$M199,1,0)</f>
        <v>1</v>
      </c>
      <c r="H140" s="141">
        <f>IF('Interest rate'!S199&lt;'Interest rate'!$M199,1,0)</f>
        <v>1</v>
      </c>
      <c r="I140" s="141">
        <f>IF('Interest rate'!T199&lt;'Interest rate'!$M199,1,0)</f>
        <v>0</v>
      </c>
      <c r="J140" s="5"/>
      <c r="K140" s="150">
        <f>IF(C140=0,IF('FX-rates &amp; Forward'!D201&gt;'FX-rates &amp; Forward'!D200,1,0),IF('FX-rates &amp; Forward'!D201&lt;'FX-rates &amp; Forward'!D200,1,0))</f>
        <v>1</v>
      </c>
      <c r="L140" s="141">
        <f>IF(D140=0,IF('FX-rates &amp; Forward'!E201&gt;'FX-rates &amp; Forward'!E200,1,0),IF('FX-rates &amp; Forward'!E201&lt;'FX-rates &amp; Forward'!E200,1,0))</f>
        <v>0</v>
      </c>
      <c r="M140" s="141">
        <f>IF(E140=0,IF('FX-rates &amp; Forward'!F201&gt;'FX-rates &amp; Forward'!F200,1,0),IF('FX-rates &amp; Forward'!F201&lt;'FX-rates &amp; Forward'!F200,1,0))</f>
        <v>0</v>
      </c>
      <c r="N140" s="141">
        <f>IF(F140=0,IF('FX-rates &amp; Forward'!G201&gt;'FX-rates &amp; Forward'!G200,1,0),IF('FX-rates &amp; Forward'!G201&lt;'FX-rates &amp; Forward'!G200,1,0))</f>
        <v>0</v>
      </c>
      <c r="O140" s="141">
        <f>IF(G140=0,IF('FX-rates &amp; Forward'!H201&gt;'FX-rates &amp; Forward'!H200,1,0),IF('FX-rates &amp; Forward'!H201&lt;'FX-rates &amp; Forward'!H200,1,0))</f>
        <v>1</v>
      </c>
      <c r="P140" s="141">
        <f>IF(H140=0,IF('FX-rates &amp; Forward'!I201&gt;'FX-rates &amp; Forward'!I200,1,0),IF('FX-rates &amp; Forward'!I201&lt;'FX-rates &amp; Forward'!I200,1,0))</f>
        <v>0</v>
      </c>
      <c r="Q140" s="141">
        <f>IF(I140=0,IF('FX-rates &amp; Forward'!J201&gt;'FX-rates &amp; Forward'!J200,1,0),IF('FX-rates &amp; Forward'!J201&lt;'FX-rates &amp; Forward'!J200,1,0))</f>
        <v>0</v>
      </c>
      <c r="R140" s="14"/>
      <c r="S140" s="5"/>
      <c r="T140" s="5"/>
      <c r="U140" s="5"/>
      <c r="V140" s="5"/>
      <c r="W140" s="5"/>
    </row>
    <row r="141" spans="2:23" x14ac:dyDescent="0.25">
      <c r="B141" s="3">
        <v>41789</v>
      </c>
      <c r="C141" s="149">
        <f>IF('Interest rate'!N200&lt;'Interest rate'!$M200,1,0)</f>
        <v>1</v>
      </c>
      <c r="D141" s="140">
        <f>IF('Interest rate'!O200&lt;'Interest rate'!$M200,1,0)</f>
        <v>1</v>
      </c>
      <c r="E141" s="140">
        <f>IF('Interest rate'!P200&lt;'Interest rate'!$M200,1,0)</f>
        <v>1</v>
      </c>
      <c r="F141" s="140">
        <f>IF('Interest rate'!Q200&lt;'Interest rate'!$M200,1,0)</f>
        <v>1</v>
      </c>
      <c r="G141" s="140">
        <f>IF('Interest rate'!R200&lt;'Interest rate'!$M200,1,0)</f>
        <v>1</v>
      </c>
      <c r="H141" s="140">
        <f>IF('Interest rate'!S200&lt;'Interest rate'!$M200,1,0)</f>
        <v>1</v>
      </c>
      <c r="I141" s="140">
        <f>IF('Interest rate'!T200&lt;'Interest rate'!$M200,1,0)</f>
        <v>0</v>
      </c>
      <c r="J141" s="5"/>
      <c r="K141" s="149">
        <f>IF(C141=0,IF('FX-rates &amp; Forward'!D202&gt;'FX-rates &amp; Forward'!D201,1,0),IF('FX-rates &amp; Forward'!D202&lt;'FX-rates &amp; Forward'!D201,1,0))</f>
        <v>0</v>
      </c>
      <c r="L141" s="140">
        <f>IF(D141=0,IF('FX-rates &amp; Forward'!E202&gt;'FX-rates &amp; Forward'!E201,1,0),IF('FX-rates &amp; Forward'!E202&lt;'FX-rates &amp; Forward'!E201,1,0))</f>
        <v>1</v>
      </c>
      <c r="M141" s="140">
        <f>IF(E141=0,IF('FX-rates &amp; Forward'!F202&gt;'FX-rates &amp; Forward'!F201,1,0),IF('FX-rates &amp; Forward'!F202&lt;'FX-rates &amp; Forward'!F201,1,0))</f>
        <v>1</v>
      </c>
      <c r="N141" s="140">
        <f>IF(F141=0,IF('FX-rates &amp; Forward'!G202&gt;'FX-rates &amp; Forward'!G201,1,0),IF('FX-rates &amp; Forward'!G202&lt;'FX-rates &amp; Forward'!G201,1,0))</f>
        <v>0</v>
      </c>
      <c r="O141" s="140">
        <f>IF(G141=0,IF('FX-rates &amp; Forward'!H202&gt;'FX-rates &amp; Forward'!H201,1,0),IF('FX-rates &amp; Forward'!H202&lt;'FX-rates &amp; Forward'!H201,1,0))</f>
        <v>1</v>
      </c>
      <c r="P141" s="140">
        <f>IF(H141=0,IF('FX-rates &amp; Forward'!I202&gt;'FX-rates &amp; Forward'!I201,1,0),IF('FX-rates &amp; Forward'!I202&lt;'FX-rates &amp; Forward'!I201,1,0))</f>
        <v>0</v>
      </c>
      <c r="Q141" s="140">
        <f>IF(I141=0,IF('FX-rates &amp; Forward'!J202&gt;'FX-rates &amp; Forward'!J201,1,0),IF('FX-rates &amp; Forward'!J202&lt;'FX-rates &amp; Forward'!J201,1,0))</f>
        <v>1</v>
      </c>
      <c r="R141" s="14"/>
      <c r="S141" s="5"/>
      <c r="T141" s="5"/>
      <c r="U141" s="5"/>
      <c r="V141" s="5"/>
      <c r="W141" s="5"/>
    </row>
    <row r="142" spans="2:23" x14ac:dyDescent="0.25">
      <c r="B142" s="6">
        <v>41820</v>
      </c>
      <c r="C142" s="150">
        <f>IF('Interest rate'!N201&lt;'Interest rate'!$M201,1,0)</f>
        <v>1</v>
      </c>
      <c r="D142" s="141">
        <f>IF('Interest rate'!O201&lt;'Interest rate'!$M201,1,0)</f>
        <v>1</v>
      </c>
      <c r="E142" s="141">
        <f>IF('Interest rate'!P201&lt;'Interest rate'!$M201,1,0)</f>
        <v>1</v>
      </c>
      <c r="F142" s="141">
        <f>IF('Interest rate'!Q201&lt;'Interest rate'!$M201,1,0)</f>
        <v>1</v>
      </c>
      <c r="G142" s="141">
        <f>IF('Interest rate'!R201&lt;'Interest rate'!$M201,1,0)</f>
        <v>1</v>
      </c>
      <c r="H142" s="141">
        <f>IF('Interest rate'!S201&lt;'Interest rate'!$M201,1,0)</f>
        <v>1</v>
      </c>
      <c r="I142" s="141">
        <f>IF('Interest rate'!T201&lt;'Interest rate'!$M201,1,0)</f>
        <v>0</v>
      </c>
      <c r="J142" s="5"/>
      <c r="K142" s="150">
        <f>IF(C142=0,IF('FX-rates &amp; Forward'!D203&gt;'FX-rates &amp; Forward'!D202,1,0),IF('FX-rates &amp; Forward'!D203&lt;'FX-rates &amp; Forward'!D202,1,0))</f>
        <v>0</v>
      </c>
      <c r="L142" s="141">
        <f>IF(D142=0,IF('FX-rates &amp; Forward'!E203&gt;'FX-rates &amp; Forward'!E202,1,0),IF('FX-rates &amp; Forward'!E203&lt;'FX-rates &amp; Forward'!E202,1,0))</f>
        <v>0</v>
      </c>
      <c r="M142" s="141">
        <f>IF(E142=0,IF('FX-rates &amp; Forward'!F203&gt;'FX-rates &amp; Forward'!F202,1,0),IF('FX-rates &amp; Forward'!F203&lt;'FX-rates &amp; Forward'!F202,1,0))</f>
        <v>0</v>
      </c>
      <c r="N142" s="141">
        <f>IF(F142=0,IF('FX-rates &amp; Forward'!G203&gt;'FX-rates &amp; Forward'!G202,1,0),IF('FX-rates &amp; Forward'!G203&lt;'FX-rates &amp; Forward'!G202,1,0))</f>
        <v>0</v>
      </c>
      <c r="O142" s="141">
        <f>IF(G142=0,IF('FX-rates &amp; Forward'!H203&gt;'FX-rates &amp; Forward'!H202,1,0),IF('FX-rates &amp; Forward'!H203&lt;'FX-rates &amp; Forward'!H202,1,0))</f>
        <v>0</v>
      </c>
      <c r="P142" s="141">
        <f>IF(H142=0,IF('FX-rates &amp; Forward'!I203&gt;'FX-rates &amp; Forward'!I202,1,0),IF('FX-rates &amp; Forward'!I203&lt;'FX-rates &amp; Forward'!I202,1,0))</f>
        <v>0</v>
      </c>
      <c r="Q142" s="141">
        <f>IF(I142=0,IF('FX-rates &amp; Forward'!J203&gt;'FX-rates &amp; Forward'!J202,1,0),IF('FX-rates &amp; Forward'!J203&lt;'FX-rates &amp; Forward'!J202,1,0))</f>
        <v>1</v>
      </c>
      <c r="R142" s="14"/>
      <c r="S142" s="5"/>
      <c r="T142" s="5"/>
      <c r="U142" s="5"/>
      <c r="V142" s="5"/>
      <c r="W142" s="5"/>
    </row>
    <row r="143" spans="2:23" x14ac:dyDescent="0.25">
      <c r="B143" s="3">
        <v>41851</v>
      </c>
      <c r="C143" s="149">
        <f>IF('Interest rate'!N202&lt;'Interest rate'!$M202,1,0)</f>
        <v>1</v>
      </c>
      <c r="D143" s="140">
        <f>IF('Interest rate'!O202&lt;'Interest rate'!$M202,1,0)</f>
        <v>1</v>
      </c>
      <c r="E143" s="140">
        <f>IF('Interest rate'!P202&lt;'Interest rate'!$M202,1,0)</f>
        <v>1</v>
      </c>
      <c r="F143" s="140">
        <f>IF('Interest rate'!Q202&lt;'Interest rate'!$M202,1,0)</f>
        <v>1</v>
      </c>
      <c r="G143" s="140">
        <f>IF('Interest rate'!R202&lt;'Interest rate'!$M202,1,0)</f>
        <v>1</v>
      </c>
      <c r="H143" s="140">
        <f>IF('Interest rate'!S202&lt;'Interest rate'!$M202,1,0)</f>
        <v>1</v>
      </c>
      <c r="I143" s="140">
        <f>IF('Interest rate'!T202&lt;'Interest rate'!$M202,1,0)</f>
        <v>0</v>
      </c>
      <c r="J143" s="5"/>
      <c r="K143" s="149">
        <f>IF(C143=0,IF('FX-rates &amp; Forward'!D204&gt;'FX-rates &amp; Forward'!D203,1,0),IF('FX-rates &amp; Forward'!D204&lt;'FX-rates &amp; Forward'!D203,1,0))</f>
        <v>0</v>
      </c>
      <c r="L143" s="140">
        <f>IF(D143=0,IF('FX-rates &amp; Forward'!E204&gt;'FX-rates &amp; Forward'!E203,1,0),IF('FX-rates &amp; Forward'!E204&lt;'FX-rates &amp; Forward'!E203,1,0))</f>
        <v>0</v>
      </c>
      <c r="M143" s="140">
        <f>IF(E143=0,IF('FX-rates &amp; Forward'!F204&gt;'FX-rates &amp; Forward'!F203,1,0),IF('FX-rates &amp; Forward'!F204&lt;'FX-rates &amp; Forward'!F203,1,0))</f>
        <v>0</v>
      </c>
      <c r="N143" s="140">
        <f>IF(F143=0,IF('FX-rates &amp; Forward'!G204&gt;'FX-rates &amp; Forward'!G203,1,0),IF('FX-rates &amp; Forward'!G204&lt;'FX-rates &amp; Forward'!G203,1,0))</f>
        <v>0</v>
      </c>
      <c r="O143" s="140">
        <f>IF(G143=0,IF('FX-rates &amp; Forward'!H204&gt;'FX-rates &amp; Forward'!H203,1,0),IF('FX-rates &amp; Forward'!H204&lt;'FX-rates &amp; Forward'!H203,1,0))</f>
        <v>0</v>
      </c>
      <c r="P143" s="140">
        <f>IF(H143=0,IF('FX-rates &amp; Forward'!I204&gt;'FX-rates &amp; Forward'!I203,1,0),IF('FX-rates &amp; Forward'!I204&lt;'FX-rates &amp; Forward'!I203,1,0))</f>
        <v>0</v>
      </c>
      <c r="Q143" s="140">
        <f>IF(I143=0,IF('FX-rates &amp; Forward'!J204&gt;'FX-rates &amp; Forward'!J203,1,0),IF('FX-rates &amp; Forward'!J204&lt;'FX-rates &amp; Forward'!J203,1,0))</f>
        <v>1</v>
      </c>
      <c r="R143" s="14"/>
      <c r="S143" s="5"/>
      <c r="T143" s="5"/>
      <c r="U143" s="5"/>
      <c r="V143" s="5"/>
      <c r="W143" s="5"/>
    </row>
    <row r="144" spans="2:23" x14ac:dyDescent="0.25">
      <c r="B144" s="6">
        <v>41880</v>
      </c>
      <c r="C144" s="150">
        <f>IF('Interest rate'!N203&lt;'Interest rate'!$M203,1,0)</f>
        <v>1</v>
      </c>
      <c r="D144" s="141">
        <f>IF('Interest rate'!O203&lt;'Interest rate'!$M203,1,0)</f>
        <v>1</v>
      </c>
      <c r="E144" s="141">
        <f>IF('Interest rate'!P203&lt;'Interest rate'!$M203,1,0)</f>
        <v>1</v>
      </c>
      <c r="F144" s="141">
        <f>IF('Interest rate'!Q203&lt;'Interest rate'!$M203,1,0)</f>
        <v>1</v>
      </c>
      <c r="G144" s="141">
        <f>IF('Interest rate'!R203&lt;'Interest rate'!$M203,1,0)</f>
        <v>1</v>
      </c>
      <c r="H144" s="141">
        <f>IF('Interest rate'!S203&lt;'Interest rate'!$M203,1,0)</f>
        <v>1</v>
      </c>
      <c r="I144" s="141">
        <f>IF('Interest rate'!T203&lt;'Interest rate'!$M203,1,0)</f>
        <v>0</v>
      </c>
      <c r="J144" s="5"/>
      <c r="K144" s="150">
        <f>IF(C144=0,IF('FX-rates &amp; Forward'!D205&gt;'FX-rates &amp; Forward'!D204,1,0),IF('FX-rates &amp; Forward'!D205&lt;'FX-rates &amp; Forward'!D204,1,0))</f>
        <v>1</v>
      </c>
      <c r="L144" s="141">
        <f>IF(D144=0,IF('FX-rates &amp; Forward'!E205&gt;'FX-rates &amp; Forward'!E204,1,0),IF('FX-rates &amp; Forward'!E205&lt;'FX-rates &amp; Forward'!E204,1,0))</f>
        <v>1</v>
      </c>
      <c r="M144" s="141">
        <f>IF(E144=0,IF('FX-rates &amp; Forward'!F205&gt;'FX-rates &amp; Forward'!F204,1,0),IF('FX-rates &amp; Forward'!F205&lt;'FX-rates &amp; Forward'!F204,1,0))</f>
        <v>1</v>
      </c>
      <c r="N144" s="141">
        <f>IF(F144=0,IF('FX-rates &amp; Forward'!G205&gt;'FX-rates &amp; Forward'!G204,1,0),IF('FX-rates &amp; Forward'!G205&lt;'FX-rates &amp; Forward'!G204,1,0))</f>
        <v>1</v>
      </c>
      <c r="O144" s="141">
        <f>IF(G144=0,IF('FX-rates &amp; Forward'!H205&gt;'FX-rates &amp; Forward'!H204,1,0),IF('FX-rates &amp; Forward'!H205&lt;'FX-rates &amp; Forward'!H204,1,0))</f>
        <v>1</v>
      </c>
      <c r="P144" s="141">
        <f>IF(H144=0,IF('FX-rates &amp; Forward'!I205&gt;'FX-rates &amp; Forward'!I204,1,0),IF('FX-rates &amp; Forward'!I205&lt;'FX-rates &amp; Forward'!I204,1,0))</f>
        <v>1</v>
      </c>
      <c r="Q144" s="141">
        <f>IF(I144=0,IF('FX-rates &amp; Forward'!J205&gt;'FX-rates &amp; Forward'!J204,1,0),IF('FX-rates &amp; Forward'!J205&lt;'FX-rates &amp; Forward'!J204,1,0))</f>
        <v>0</v>
      </c>
      <c r="R144" s="14"/>
      <c r="S144" s="5"/>
      <c r="T144" s="5"/>
      <c r="U144" s="5"/>
      <c r="V144" s="5"/>
      <c r="W144" s="5"/>
    </row>
    <row r="145" spans="2:23" x14ac:dyDescent="0.25">
      <c r="B145" s="3">
        <v>41912</v>
      </c>
      <c r="C145" s="149">
        <f>IF('Interest rate'!N204&lt;'Interest rate'!$M204,1,0)</f>
        <v>1</v>
      </c>
      <c r="D145" s="140">
        <f>IF('Interest rate'!O204&lt;'Interest rate'!$M204,1,0)</f>
        <v>1</v>
      </c>
      <c r="E145" s="140">
        <f>IF('Interest rate'!P204&lt;'Interest rate'!$M204,1,0)</f>
        <v>1</v>
      </c>
      <c r="F145" s="140">
        <f>IF('Interest rate'!Q204&lt;'Interest rate'!$M204,1,0)</f>
        <v>1</v>
      </c>
      <c r="G145" s="140">
        <f>IF('Interest rate'!R204&lt;'Interest rate'!$M204,1,0)</f>
        <v>1</v>
      </c>
      <c r="H145" s="140">
        <f>IF('Interest rate'!S204&lt;'Interest rate'!$M204,1,0)</f>
        <v>1</v>
      </c>
      <c r="I145" s="140">
        <f>IF('Interest rate'!T204&lt;'Interest rate'!$M204,1,0)</f>
        <v>0</v>
      </c>
      <c r="J145" s="5"/>
      <c r="K145" s="149">
        <f>IF(C145=0,IF('FX-rates &amp; Forward'!D206&gt;'FX-rates &amp; Forward'!D205,1,0),IF('FX-rates &amp; Forward'!D206&lt;'FX-rates &amp; Forward'!D205,1,0))</f>
        <v>0</v>
      </c>
      <c r="L145" s="140">
        <f>IF(D145=0,IF('FX-rates &amp; Forward'!E206&gt;'FX-rates &amp; Forward'!E205,1,0),IF('FX-rates &amp; Forward'!E206&lt;'FX-rates &amp; Forward'!E205,1,0))</f>
        <v>1</v>
      </c>
      <c r="M145" s="140">
        <f>IF(E145=0,IF('FX-rates &amp; Forward'!F206&gt;'FX-rates &amp; Forward'!F205,1,0),IF('FX-rates &amp; Forward'!F206&lt;'FX-rates &amp; Forward'!F205,1,0))</f>
        <v>0</v>
      </c>
      <c r="N145" s="140">
        <f>IF(F145=0,IF('FX-rates &amp; Forward'!G206&gt;'FX-rates &amp; Forward'!G205,1,0),IF('FX-rates &amp; Forward'!G206&lt;'FX-rates &amp; Forward'!G205,1,0))</f>
        <v>1</v>
      </c>
      <c r="O145" s="140">
        <f>IF(G145=0,IF('FX-rates &amp; Forward'!H206&gt;'FX-rates &amp; Forward'!H205,1,0),IF('FX-rates &amp; Forward'!H206&lt;'FX-rates &amp; Forward'!H205,1,0))</f>
        <v>1</v>
      </c>
      <c r="P145" s="140">
        <f>IF(H145=0,IF('FX-rates &amp; Forward'!I206&gt;'FX-rates &amp; Forward'!I205,1,0),IF('FX-rates &amp; Forward'!I206&lt;'FX-rates &amp; Forward'!I205,1,0))</f>
        <v>0</v>
      </c>
      <c r="Q145" s="140">
        <f>IF(I145=0,IF('FX-rates &amp; Forward'!J206&gt;'FX-rates &amp; Forward'!J205,1,0),IF('FX-rates &amp; Forward'!J206&lt;'FX-rates &amp; Forward'!J205,1,0))</f>
        <v>0</v>
      </c>
      <c r="R145" s="14"/>
      <c r="S145" s="5"/>
      <c r="T145" s="5"/>
      <c r="U145" s="5"/>
      <c r="V145" s="5"/>
      <c r="W145" s="5"/>
    </row>
    <row r="146" spans="2:23" x14ac:dyDescent="0.25">
      <c r="B146" s="6">
        <v>41943</v>
      </c>
      <c r="C146" s="150">
        <f>IF('Interest rate'!N205&lt;'Interest rate'!$M205,1,0)</f>
        <v>1</v>
      </c>
      <c r="D146" s="141">
        <f>IF('Interest rate'!O205&lt;'Interest rate'!$M205,1,0)</f>
        <v>1</v>
      </c>
      <c r="E146" s="141">
        <f>IF('Interest rate'!P205&lt;'Interest rate'!$M205,1,0)</f>
        <v>1</v>
      </c>
      <c r="F146" s="141">
        <f>IF('Interest rate'!Q205&lt;'Interest rate'!$M205,1,0)</f>
        <v>1</v>
      </c>
      <c r="G146" s="141">
        <f>IF('Interest rate'!R205&lt;'Interest rate'!$M205,1,0)</f>
        <v>1</v>
      </c>
      <c r="H146" s="141">
        <f>IF('Interest rate'!S205&lt;'Interest rate'!$M205,1,0)</f>
        <v>1</v>
      </c>
      <c r="I146" s="141">
        <f>IF('Interest rate'!T205&lt;'Interest rate'!$M205,1,0)</f>
        <v>0</v>
      </c>
      <c r="J146" s="5"/>
      <c r="K146" s="150">
        <f>IF(C146=0,IF('FX-rates &amp; Forward'!D207&gt;'FX-rates &amp; Forward'!D206,1,0),IF('FX-rates &amp; Forward'!D207&lt;'FX-rates &amp; Forward'!D206,1,0))</f>
        <v>0</v>
      </c>
      <c r="L146" s="141">
        <f>IF(D146=0,IF('FX-rates &amp; Forward'!E207&gt;'FX-rates &amp; Forward'!E206,1,0),IF('FX-rates &amp; Forward'!E207&lt;'FX-rates &amp; Forward'!E206,1,0))</f>
        <v>0</v>
      </c>
      <c r="M146" s="141">
        <f>IF(E146=0,IF('FX-rates &amp; Forward'!F207&gt;'FX-rates &amp; Forward'!F206,1,0),IF('FX-rates &amp; Forward'!F207&lt;'FX-rates &amp; Forward'!F206,1,0))</f>
        <v>0</v>
      </c>
      <c r="N146" s="141">
        <f>IF(F146=0,IF('FX-rates &amp; Forward'!G207&gt;'FX-rates &amp; Forward'!G206,1,0),IF('FX-rates &amp; Forward'!G207&lt;'FX-rates &amp; Forward'!G206,1,0))</f>
        <v>0</v>
      </c>
      <c r="O146" s="141">
        <f>IF(G146=0,IF('FX-rates &amp; Forward'!H207&gt;'FX-rates &amp; Forward'!H206,1,0),IF('FX-rates &amp; Forward'!H207&lt;'FX-rates &amp; Forward'!H206,1,0))</f>
        <v>0</v>
      </c>
      <c r="P146" s="141">
        <f>IF(H146=0,IF('FX-rates &amp; Forward'!I207&gt;'FX-rates &amp; Forward'!I206,1,0),IF('FX-rates &amp; Forward'!I207&lt;'FX-rates &amp; Forward'!I206,1,0))</f>
        <v>0</v>
      </c>
      <c r="Q146" s="141">
        <f>IF(I146=0,IF('FX-rates &amp; Forward'!J207&gt;'FX-rates &amp; Forward'!J206,1,0),IF('FX-rates &amp; Forward'!J207&lt;'FX-rates &amp; Forward'!J206,1,0))</f>
        <v>1</v>
      </c>
      <c r="R146" s="14"/>
      <c r="S146" s="5"/>
      <c r="T146" s="5"/>
      <c r="U146" s="5"/>
      <c r="V146" s="5"/>
      <c r="W146" s="5"/>
    </row>
    <row r="147" spans="2:23" x14ac:dyDescent="0.25">
      <c r="B147" s="3">
        <v>41971</v>
      </c>
      <c r="C147" s="149">
        <f>IF('Interest rate'!N206&lt;'Interest rate'!$M206,1,0)</f>
        <v>1</v>
      </c>
      <c r="D147" s="140">
        <f>IF('Interest rate'!O206&lt;'Interest rate'!$M206,1,0)</f>
        <v>1</v>
      </c>
      <c r="E147" s="140">
        <f>IF('Interest rate'!P206&lt;'Interest rate'!$M206,1,0)</f>
        <v>1</v>
      </c>
      <c r="F147" s="140">
        <f>IF('Interest rate'!Q206&lt;'Interest rate'!$M206,1,0)</f>
        <v>1</v>
      </c>
      <c r="G147" s="140">
        <f>IF('Interest rate'!R206&lt;'Interest rate'!$M206,1,0)</f>
        <v>1</v>
      </c>
      <c r="H147" s="140">
        <f>IF('Interest rate'!S206&lt;'Interest rate'!$M206,1,0)</f>
        <v>1</v>
      </c>
      <c r="I147" s="140">
        <f>IF('Interest rate'!T206&lt;'Interest rate'!$M206,1,0)</f>
        <v>0</v>
      </c>
      <c r="J147" s="5"/>
      <c r="K147" s="149">
        <f>IF(C147=0,IF('FX-rates &amp; Forward'!D208&gt;'FX-rates &amp; Forward'!D207,1,0),IF('FX-rates &amp; Forward'!D208&lt;'FX-rates &amp; Forward'!D207,1,0))</f>
        <v>0</v>
      </c>
      <c r="L147" s="140">
        <f>IF(D147=0,IF('FX-rates &amp; Forward'!E208&gt;'FX-rates &amp; Forward'!E207,1,0),IF('FX-rates &amp; Forward'!E208&lt;'FX-rates &amp; Forward'!E207,1,0))</f>
        <v>0</v>
      </c>
      <c r="M147" s="140">
        <f>IF(E147=0,IF('FX-rates &amp; Forward'!F208&gt;'FX-rates &amp; Forward'!F207,1,0),IF('FX-rates &amp; Forward'!F208&lt;'FX-rates &amp; Forward'!F207,1,0))</f>
        <v>0</v>
      </c>
      <c r="N147" s="140">
        <f>IF(F147=0,IF('FX-rates &amp; Forward'!G208&gt;'FX-rates &amp; Forward'!G207,1,0),IF('FX-rates &amp; Forward'!G208&lt;'FX-rates &amp; Forward'!G207,1,0))</f>
        <v>1</v>
      </c>
      <c r="O147" s="140">
        <f>IF(G147=0,IF('FX-rates &amp; Forward'!H208&gt;'FX-rates &amp; Forward'!H207,1,0),IF('FX-rates &amp; Forward'!H208&lt;'FX-rates &amp; Forward'!H207,1,0))</f>
        <v>0</v>
      </c>
      <c r="P147" s="140">
        <f>IF(H147=0,IF('FX-rates &amp; Forward'!I208&gt;'FX-rates &amp; Forward'!I207,1,0),IF('FX-rates &amp; Forward'!I208&lt;'FX-rates &amp; Forward'!I207,1,0))</f>
        <v>0</v>
      </c>
      <c r="Q147" s="140">
        <f>IF(I147=0,IF('FX-rates &amp; Forward'!J208&gt;'FX-rates &amp; Forward'!J207,1,0),IF('FX-rates &amp; Forward'!J208&lt;'FX-rates &amp; Forward'!J207,1,0))</f>
        <v>1</v>
      </c>
      <c r="R147" s="14"/>
      <c r="S147" s="5"/>
      <c r="T147" s="5"/>
      <c r="U147" s="5"/>
      <c r="V147" s="5"/>
      <c r="W147" s="5"/>
    </row>
    <row r="148" spans="2:23" x14ac:dyDescent="0.25">
      <c r="B148" s="9">
        <v>42004</v>
      </c>
      <c r="C148" s="151">
        <f>IF('Interest rate'!N207&lt;'Interest rate'!$M207,1,0)</f>
        <v>1</v>
      </c>
      <c r="D148" s="142">
        <f>IF('Interest rate'!O207&lt;'Interest rate'!$M207,1,0)</f>
        <v>1</v>
      </c>
      <c r="E148" s="142">
        <f>IF('Interest rate'!P207&lt;'Interest rate'!$M207,1,0)</f>
        <v>1</v>
      </c>
      <c r="F148" s="142">
        <f>IF('Interest rate'!Q207&lt;'Interest rate'!$M207,1,0)</f>
        <v>1</v>
      </c>
      <c r="G148" s="142">
        <f>IF('Interest rate'!R207&lt;'Interest rate'!$M207,1,0)</f>
        <v>1</v>
      </c>
      <c r="H148" s="142">
        <f>IF('Interest rate'!S207&lt;'Interest rate'!$M207,1,0)</f>
        <v>1</v>
      </c>
      <c r="I148" s="142">
        <f>IF('Interest rate'!T207&lt;'Interest rate'!$M207,1,0)</f>
        <v>0</v>
      </c>
      <c r="J148" s="5"/>
      <c r="K148" s="151">
        <f>IF(C148=0,IF('FX-rates &amp; Forward'!D209&gt;'FX-rates &amp; Forward'!D208,1,0),IF('FX-rates &amp; Forward'!D209&lt;'FX-rates &amp; Forward'!D208,1,0))</f>
        <v>0</v>
      </c>
      <c r="L148" s="142">
        <f>IF(D148=0,IF('FX-rates &amp; Forward'!E209&gt;'FX-rates &amp; Forward'!E208,1,0),IF('FX-rates &amp; Forward'!E209&lt;'FX-rates &amp; Forward'!E208,1,0))</f>
        <v>0</v>
      </c>
      <c r="M148" s="142">
        <f>IF(E148=0,IF('FX-rates &amp; Forward'!F209&gt;'FX-rates &amp; Forward'!F208,1,0),IF('FX-rates &amp; Forward'!F209&lt;'FX-rates &amp; Forward'!F208,1,0))</f>
        <v>0</v>
      </c>
      <c r="N148" s="142">
        <f>IF(F148=0,IF('FX-rates &amp; Forward'!G209&gt;'FX-rates &amp; Forward'!G208,1,0),IF('FX-rates &amp; Forward'!G209&lt;'FX-rates &amp; Forward'!G208,1,0))</f>
        <v>0</v>
      </c>
      <c r="O148" s="142">
        <f>IF(G148=0,IF('FX-rates &amp; Forward'!H209&gt;'FX-rates &amp; Forward'!H208,1,0),IF('FX-rates &amp; Forward'!H209&lt;'FX-rates &amp; Forward'!H208,1,0))</f>
        <v>0</v>
      </c>
      <c r="P148" s="142">
        <f>IF(H148=0,IF('FX-rates &amp; Forward'!I209&gt;'FX-rates &amp; Forward'!I208,1,0),IF('FX-rates &amp; Forward'!I209&lt;'FX-rates &amp; Forward'!I208,1,0))</f>
        <v>0</v>
      </c>
      <c r="Q148" s="142">
        <f>IF(I148=0,IF('FX-rates &amp; Forward'!J209&gt;'FX-rates &amp; Forward'!J208,1,0),IF('FX-rates &amp; Forward'!J209&lt;'FX-rates &amp; Forward'!J208,1,0))</f>
        <v>1</v>
      </c>
      <c r="R148" s="14"/>
      <c r="S148" s="5"/>
      <c r="T148" s="5"/>
      <c r="U148" s="5"/>
      <c r="V148" s="5"/>
      <c r="W148" s="5"/>
    </row>
    <row r="149" spans="2:23" x14ac:dyDescent="0.25">
      <c r="B149" s="3">
        <v>42034</v>
      </c>
      <c r="C149" s="149">
        <f>IF('Interest rate'!N208&lt;'Interest rate'!$M208,1,0)</f>
        <v>1</v>
      </c>
      <c r="D149" s="140">
        <f>IF('Interest rate'!O208&lt;'Interest rate'!$M208,1,0)</f>
        <v>1</v>
      </c>
      <c r="E149" s="140">
        <f>IF('Interest rate'!P208&lt;'Interest rate'!$M208,1,0)</f>
        <v>1</v>
      </c>
      <c r="F149" s="140">
        <f>IF('Interest rate'!Q208&lt;'Interest rate'!$M208,1,0)</f>
        <v>1</v>
      </c>
      <c r="G149" s="140">
        <f>IF('Interest rate'!R208&lt;'Interest rate'!$M208,1,0)</f>
        <v>1</v>
      </c>
      <c r="H149" s="140">
        <f>IF('Interest rate'!S208&lt;'Interest rate'!$M208,1,0)</f>
        <v>1</v>
      </c>
      <c r="I149" s="140">
        <f>IF('Interest rate'!T208&lt;'Interest rate'!$M208,1,0)</f>
        <v>0</v>
      </c>
      <c r="J149" s="5"/>
      <c r="K149" s="149">
        <f>IF(C149=0,IF('FX-rates &amp; Forward'!D210&gt;'FX-rates &amp; Forward'!D209,1,0),IF('FX-rates &amp; Forward'!D210&lt;'FX-rates &amp; Forward'!D209,1,0))</f>
        <v>0</v>
      </c>
      <c r="L149" s="140">
        <f>IF(D149=0,IF('FX-rates &amp; Forward'!E210&gt;'FX-rates &amp; Forward'!E209,1,0),IF('FX-rates &amp; Forward'!E210&lt;'FX-rates &amp; Forward'!E209,1,0))</f>
        <v>1</v>
      </c>
      <c r="M149" s="140">
        <f>IF(E149=0,IF('FX-rates &amp; Forward'!F210&gt;'FX-rates &amp; Forward'!F209,1,0),IF('FX-rates &amp; Forward'!F210&lt;'FX-rates &amp; Forward'!F209,1,0))</f>
        <v>0</v>
      </c>
      <c r="N149" s="140">
        <f>IF(F149=0,IF('FX-rates &amp; Forward'!G210&gt;'FX-rates &amp; Forward'!G209,1,0),IF('FX-rates &amp; Forward'!G210&lt;'FX-rates &amp; Forward'!G209,1,0))</f>
        <v>0</v>
      </c>
      <c r="O149" s="140">
        <f>IF(G149=0,IF('FX-rates &amp; Forward'!H210&gt;'FX-rates &amp; Forward'!H209,1,0),IF('FX-rates &amp; Forward'!H210&lt;'FX-rates &amp; Forward'!H209,1,0))</f>
        <v>0</v>
      </c>
      <c r="P149" s="140">
        <f>IF(H149=0,IF('FX-rates &amp; Forward'!I210&gt;'FX-rates &amp; Forward'!I209,1,0),IF('FX-rates &amp; Forward'!I210&lt;'FX-rates &amp; Forward'!I209,1,0))</f>
        <v>1</v>
      </c>
      <c r="Q149" s="140">
        <f>IF(I149=0,IF('FX-rates &amp; Forward'!J210&gt;'FX-rates &amp; Forward'!J209,1,0),IF('FX-rates &amp; Forward'!J210&lt;'FX-rates &amp; Forward'!J209,1,0))</f>
        <v>0</v>
      </c>
      <c r="R149" s="14"/>
      <c r="S149" s="5"/>
      <c r="T149" s="5"/>
      <c r="U149" s="5"/>
      <c r="V149" s="5"/>
      <c r="W149" s="5"/>
    </row>
    <row r="150" spans="2:23" x14ac:dyDescent="0.25">
      <c r="B150" s="6">
        <v>42062</v>
      </c>
      <c r="C150" s="150">
        <f>IF('Interest rate'!N209&lt;'Interest rate'!$M209,1,0)</f>
        <v>1</v>
      </c>
      <c r="D150" s="141">
        <f>IF('Interest rate'!O209&lt;'Interest rate'!$M209,1,0)</f>
        <v>1</v>
      </c>
      <c r="E150" s="141">
        <f>IF('Interest rate'!P209&lt;'Interest rate'!$M209,1,0)</f>
        <v>1</v>
      </c>
      <c r="F150" s="141">
        <f>IF('Interest rate'!Q209&lt;'Interest rate'!$M209,1,0)</f>
        <v>1</v>
      </c>
      <c r="G150" s="141">
        <f>IF('Interest rate'!R209&lt;'Interest rate'!$M209,1,0)</f>
        <v>1</v>
      </c>
      <c r="H150" s="141">
        <f>IF('Interest rate'!S209&lt;'Interest rate'!$M209,1,0)</f>
        <v>1</v>
      </c>
      <c r="I150" s="141">
        <f>IF('Interest rate'!T209&lt;'Interest rate'!$M209,1,0)</f>
        <v>0</v>
      </c>
      <c r="J150" s="5"/>
      <c r="K150" s="150">
        <f>IF(C150=0,IF('FX-rates &amp; Forward'!D211&gt;'FX-rates &amp; Forward'!D210,1,0),IF('FX-rates &amp; Forward'!D211&lt;'FX-rates &amp; Forward'!D210,1,0))</f>
        <v>1</v>
      </c>
      <c r="L150" s="141">
        <f>IF(D150=0,IF('FX-rates &amp; Forward'!E211&gt;'FX-rates &amp; Forward'!E210,1,0),IF('FX-rates &amp; Forward'!E211&lt;'FX-rates &amp; Forward'!E210,1,0))</f>
        <v>1</v>
      </c>
      <c r="M150" s="141">
        <f>IF(E150=0,IF('FX-rates &amp; Forward'!F211&gt;'FX-rates &amp; Forward'!F210,1,0),IF('FX-rates &amp; Forward'!F211&lt;'FX-rates &amp; Forward'!F210,1,0))</f>
        <v>0</v>
      </c>
      <c r="N150" s="141">
        <f>IF(F150=0,IF('FX-rates &amp; Forward'!G211&gt;'FX-rates &amp; Forward'!G210,1,0),IF('FX-rates &amp; Forward'!G211&lt;'FX-rates &amp; Forward'!G210,1,0))</f>
        <v>1</v>
      </c>
      <c r="O150" s="141">
        <f>IF(G150=0,IF('FX-rates &amp; Forward'!H211&gt;'FX-rates &amp; Forward'!H210,1,0),IF('FX-rates &amp; Forward'!H211&lt;'FX-rates &amp; Forward'!H210,1,0))</f>
        <v>1</v>
      </c>
      <c r="P150" s="141">
        <f>IF(H150=0,IF('FX-rates &amp; Forward'!I211&gt;'FX-rates &amp; Forward'!I210,1,0),IF('FX-rates &amp; Forward'!I211&lt;'FX-rates &amp; Forward'!I210,1,0))</f>
        <v>0</v>
      </c>
      <c r="Q150" s="141">
        <f>IF(I150=0,IF('FX-rates &amp; Forward'!J211&gt;'FX-rates &amp; Forward'!J210,1,0),IF('FX-rates &amp; Forward'!J211&lt;'FX-rates &amp; Forward'!J210,1,0))</f>
        <v>0</v>
      </c>
      <c r="R150" s="14"/>
      <c r="S150" s="5"/>
      <c r="T150" s="5"/>
      <c r="U150" s="5"/>
      <c r="V150" s="5"/>
      <c r="W150" s="5"/>
    </row>
    <row r="151" spans="2:23" x14ac:dyDescent="0.25">
      <c r="B151" s="3">
        <v>42094</v>
      </c>
      <c r="C151" s="149">
        <f>IF('Interest rate'!N210&lt;'Interest rate'!$M210,1,0)</f>
        <v>1</v>
      </c>
      <c r="D151" s="140">
        <f>IF('Interest rate'!O210&lt;'Interest rate'!$M210,1,0)</f>
        <v>1</v>
      </c>
      <c r="E151" s="140">
        <f>IF('Interest rate'!P210&lt;'Interest rate'!$M210,1,0)</f>
        <v>1</v>
      </c>
      <c r="F151" s="140">
        <f>IF('Interest rate'!Q210&lt;'Interest rate'!$M210,1,0)</f>
        <v>1</v>
      </c>
      <c r="G151" s="140">
        <f>IF('Interest rate'!R210&lt;'Interest rate'!$M210,1,0)</f>
        <v>1</v>
      </c>
      <c r="H151" s="140">
        <f>IF('Interest rate'!S210&lt;'Interest rate'!$M210,1,0)</f>
        <v>1</v>
      </c>
      <c r="I151" s="140">
        <f>IF('Interest rate'!T210&lt;'Interest rate'!$M210,1,0)</f>
        <v>0</v>
      </c>
      <c r="J151" s="5"/>
      <c r="K151" s="149">
        <f>IF(C151=0,IF('FX-rates &amp; Forward'!D212&gt;'FX-rates &amp; Forward'!D211,1,0),IF('FX-rates &amp; Forward'!D212&lt;'FX-rates &amp; Forward'!D211,1,0))</f>
        <v>0</v>
      </c>
      <c r="L151" s="140">
        <f>IF(D151=0,IF('FX-rates &amp; Forward'!E212&gt;'FX-rates &amp; Forward'!E211,1,0),IF('FX-rates &amp; Forward'!E212&lt;'FX-rates &amp; Forward'!E211,1,0))</f>
        <v>0</v>
      </c>
      <c r="M151" s="140">
        <f>IF(E151=0,IF('FX-rates &amp; Forward'!F212&gt;'FX-rates &amp; Forward'!F211,1,0),IF('FX-rates &amp; Forward'!F212&lt;'FX-rates &amp; Forward'!F211,1,0))</f>
        <v>0</v>
      </c>
      <c r="N151" s="140">
        <f>IF(F151=0,IF('FX-rates &amp; Forward'!G212&gt;'FX-rates &amp; Forward'!G211,1,0),IF('FX-rates &amp; Forward'!G212&lt;'FX-rates &amp; Forward'!G211,1,0))</f>
        <v>0</v>
      </c>
      <c r="O151" s="140">
        <f>IF(G151=0,IF('FX-rates &amp; Forward'!H212&gt;'FX-rates &amp; Forward'!H211,1,0),IF('FX-rates &amp; Forward'!H212&lt;'FX-rates &amp; Forward'!H211,1,0))</f>
        <v>0</v>
      </c>
      <c r="P151" s="140">
        <f>IF(H151=0,IF('FX-rates &amp; Forward'!I212&gt;'FX-rates &amp; Forward'!I211,1,0),IF('FX-rates &amp; Forward'!I212&lt;'FX-rates &amp; Forward'!I211,1,0))</f>
        <v>0</v>
      </c>
      <c r="Q151" s="140">
        <f>IF(I151=0,IF('FX-rates &amp; Forward'!J212&gt;'FX-rates &amp; Forward'!J211,1,0),IF('FX-rates &amp; Forward'!J212&lt;'FX-rates &amp; Forward'!J211,1,0))</f>
        <v>1</v>
      </c>
      <c r="R151" s="14"/>
      <c r="S151" s="5"/>
      <c r="T151" s="5"/>
      <c r="U151" s="5"/>
      <c r="V151" s="5"/>
      <c r="W151" s="5"/>
    </row>
    <row r="152" spans="2:23" x14ac:dyDescent="0.25">
      <c r="B152" s="6">
        <v>42124</v>
      </c>
      <c r="C152" s="150">
        <f>IF('Interest rate'!N211&lt;'Interest rate'!$M211,1,0)</f>
        <v>1</v>
      </c>
      <c r="D152" s="141">
        <f>IF('Interest rate'!O211&lt;'Interest rate'!$M211,1,0)</f>
        <v>1</v>
      </c>
      <c r="E152" s="141">
        <f>IF('Interest rate'!P211&lt;'Interest rate'!$M211,1,0)</f>
        <v>1</v>
      </c>
      <c r="F152" s="141">
        <f>IF('Interest rate'!Q211&lt;'Interest rate'!$M211,1,0)</f>
        <v>1</v>
      </c>
      <c r="G152" s="141">
        <f>IF('Interest rate'!R211&lt;'Interest rate'!$M211,1,0)</f>
        <v>1</v>
      </c>
      <c r="H152" s="141">
        <f>IF('Interest rate'!S211&lt;'Interest rate'!$M211,1,0)</f>
        <v>1</v>
      </c>
      <c r="I152" s="141">
        <f>IF('Interest rate'!T211&lt;'Interest rate'!$M211,1,0)</f>
        <v>0</v>
      </c>
      <c r="J152" s="5"/>
      <c r="K152" s="150">
        <f>IF(C152=0,IF('FX-rates &amp; Forward'!D213&gt;'FX-rates &amp; Forward'!D212,1,0),IF('FX-rates &amp; Forward'!D213&lt;'FX-rates &amp; Forward'!D212,1,0))</f>
        <v>1</v>
      </c>
      <c r="L152" s="141">
        <f>IF(D152=0,IF('FX-rates &amp; Forward'!E213&gt;'FX-rates &amp; Forward'!E212,1,0),IF('FX-rates &amp; Forward'!E213&lt;'FX-rates &amp; Forward'!E212,1,0))</f>
        <v>1</v>
      </c>
      <c r="M152" s="141">
        <f>IF(E152=0,IF('FX-rates &amp; Forward'!F213&gt;'FX-rates &amp; Forward'!F212,1,0),IF('FX-rates &amp; Forward'!F213&lt;'FX-rates &amp; Forward'!F212,1,0))</f>
        <v>1</v>
      </c>
      <c r="N152" s="141">
        <f>IF(F152=0,IF('FX-rates &amp; Forward'!G213&gt;'FX-rates &amp; Forward'!G212,1,0),IF('FX-rates &amp; Forward'!G213&lt;'FX-rates &amp; Forward'!G212,1,0))</f>
        <v>1</v>
      </c>
      <c r="O152" s="141">
        <f>IF(G152=0,IF('FX-rates &amp; Forward'!H213&gt;'FX-rates &amp; Forward'!H212,1,0),IF('FX-rates &amp; Forward'!H213&lt;'FX-rates &amp; Forward'!H212,1,0))</f>
        <v>1</v>
      </c>
      <c r="P152" s="141">
        <f>IF(H152=0,IF('FX-rates &amp; Forward'!I213&gt;'FX-rates &amp; Forward'!I212,1,0),IF('FX-rates &amp; Forward'!I213&lt;'FX-rates &amp; Forward'!I212,1,0))</f>
        <v>1</v>
      </c>
      <c r="Q152" s="141">
        <f>IF(I152=0,IF('FX-rates &amp; Forward'!J213&gt;'FX-rates &amp; Forward'!J212,1,0),IF('FX-rates &amp; Forward'!J213&lt;'FX-rates &amp; Forward'!J212,1,0))</f>
        <v>0</v>
      </c>
      <c r="R152" s="14"/>
      <c r="S152" s="5"/>
      <c r="T152" s="5"/>
      <c r="U152" s="5"/>
      <c r="V152" s="5"/>
      <c r="W152" s="5"/>
    </row>
    <row r="153" spans="2:23" x14ac:dyDescent="0.25">
      <c r="B153" s="3">
        <v>42153</v>
      </c>
      <c r="C153" s="149">
        <f>IF('Interest rate'!N212&lt;'Interest rate'!$M212,1,0)</f>
        <v>1</v>
      </c>
      <c r="D153" s="140">
        <f>IF('Interest rate'!O212&lt;'Interest rate'!$M212,1,0)</f>
        <v>1</v>
      </c>
      <c r="E153" s="140">
        <f>IF('Interest rate'!P212&lt;'Interest rate'!$M212,1,0)</f>
        <v>1</v>
      </c>
      <c r="F153" s="140">
        <f>IF('Interest rate'!Q212&lt;'Interest rate'!$M212,1,0)</f>
        <v>1</v>
      </c>
      <c r="G153" s="140">
        <f>IF('Interest rate'!R212&lt;'Interest rate'!$M212,1,0)</f>
        <v>1</v>
      </c>
      <c r="H153" s="140">
        <f>IF('Interest rate'!S212&lt;'Interest rate'!$M212,1,0)</f>
        <v>1</v>
      </c>
      <c r="I153" s="140">
        <f>IF('Interest rate'!T212&lt;'Interest rate'!$M212,1,0)</f>
        <v>0</v>
      </c>
      <c r="J153" s="5"/>
      <c r="K153" s="149">
        <f>IF(C153=0,IF('FX-rates &amp; Forward'!D214&gt;'FX-rates &amp; Forward'!D213,1,0),IF('FX-rates &amp; Forward'!D214&lt;'FX-rates &amp; Forward'!D213,1,0))</f>
        <v>0</v>
      </c>
      <c r="L153" s="140">
        <f>IF(D153=0,IF('FX-rates &amp; Forward'!E214&gt;'FX-rates &amp; Forward'!E213,1,0),IF('FX-rates &amp; Forward'!E214&lt;'FX-rates &amp; Forward'!E213,1,0))</f>
        <v>0</v>
      </c>
      <c r="M153" s="140">
        <f>IF(E153=0,IF('FX-rates &amp; Forward'!F214&gt;'FX-rates &amp; Forward'!F213,1,0),IF('FX-rates &amp; Forward'!F214&lt;'FX-rates &amp; Forward'!F213,1,0))</f>
        <v>0</v>
      </c>
      <c r="N153" s="140">
        <f>IF(F153=0,IF('FX-rates &amp; Forward'!G214&gt;'FX-rates &amp; Forward'!G213,1,0),IF('FX-rates &amp; Forward'!G214&lt;'FX-rates &amp; Forward'!G213,1,0))</f>
        <v>1</v>
      </c>
      <c r="O153" s="140">
        <f>IF(G153=0,IF('FX-rates &amp; Forward'!H214&gt;'FX-rates &amp; Forward'!H213,1,0),IF('FX-rates &amp; Forward'!H214&lt;'FX-rates &amp; Forward'!H213,1,0))</f>
        <v>0</v>
      </c>
      <c r="P153" s="140">
        <f>IF(H153=0,IF('FX-rates &amp; Forward'!I214&gt;'FX-rates &amp; Forward'!I213,1,0),IF('FX-rates &amp; Forward'!I214&lt;'FX-rates &amp; Forward'!I213,1,0))</f>
        <v>0</v>
      </c>
      <c r="Q153" s="140">
        <f>IF(I153=0,IF('FX-rates &amp; Forward'!J214&gt;'FX-rates &amp; Forward'!J213,1,0),IF('FX-rates &amp; Forward'!J214&lt;'FX-rates &amp; Forward'!J213,1,0))</f>
        <v>0</v>
      </c>
      <c r="R153" s="14"/>
      <c r="S153" s="5"/>
      <c r="T153" s="5"/>
      <c r="U153" s="5"/>
      <c r="V153" s="5"/>
      <c r="W153" s="5"/>
    </row>
    <row r="154" spans="2:23" x14ac:dyDescent="0.25">
      <c r="B154" s="6">
        <v>42185</v>
      </c>
      <c r="C154" s="150">
        <f>IF('Interest rate'!N213&lt;'Interest rate'!$M213,1,0)</f>
        <v>1</v>
      </c>
      <c r="D154" s="141">
        <f>IF('Interest rate'!O213&lt;'Interest rate'!$M213,1,0)</f>
        <v>1</v>
      </c>
      <c r="E154" s="141">
        <f>IF('Interest rate'!P213&lt;'Interest rate'!$M213,1,0)</f>
        <v>1</v>
      </c>
      <c r="F154" s="141">
        <f>IF('Interest rate'!Q213&lt;'Interest rate'!$M213,1,0)</f>
        <v>1</v>
      </c>
      <c r="G154" s="141">
        <f>IF('Interest rate'!R213&lt;'Interest rate'!$M213,1,0)</f>
        <v>1</v>
      </c>
      <c r="H154" s="141">
        <f>IF('Interest rate'!S213&lt;'Interest rate'!$M213,1,0)</f>
        <v>1</v>
      </c>
      <c r="I154" s="141">
        <f>IF('Interest rate'!T213&lt;'Interest rate'!$M213,1,0)</f>
        <v>0</v>
      </c>
      <c r="J154" s="5"/>
      <c r="K154" s="150">
        <f>IF(C154=0,IF('FX-rates &amp; Forward'!D215&gt;'FX-rates &amp; Forward'!D214,1,0),IF('FX-rates &amp; Forward'!D215&lt;'FX-rates &amp; Forward'!D214,1,0))</f>
        <v>0</v>
      </c>
      <c r="L154" s="141">
        <f>IF(D154=0,IF('FX-rates &amp; Forward'!E215&gt;'FX-rates &amp; Forward'!E214,1,0),IF('FX-rates &amp; Forward'!E215&lt;'FX-rates &amp; Forward'!E214,1,0))</f>
        <v>0</v>
      </c>
      <c r="M154" s="141">
        <f>IF(E154=0,IF('FX-rates &amp; Forward'!F215&gt;'FX-rates &amp; Forward'!F214,1,0),IF('FX-rates &amp; Forward'!F215&lt;'FX-rates &amp; Forward'!F214,1,0))</f>
        <v>0</v>
      </c>
      <c r="N154" s="141">
        <f>IF(F154=0,IF('FX-rates &amp; Forward'!G215&gt;'FX-rates &amp; Forward'!G214,1,0),IF('FX-rates &amp; Forward'!G215&lt;'FX-rates &amp; Forward'!G214,1,0))</f>
        <v>0</v>
      </c>
      <c r="O154" s="141">
        <f>IF(G154=0,IF('FX-rates &amp; Forward'!H215&gt;'FX-rates &amp; Forward'!H214,1,0),IF('FX-rates &amp; Forward'!H215&lt;'FX-rates &amp; Forward'!H214,1,0))</f>
        <v>0</v>
      </c>
      <c r="P154" s="141">
        <f>IF(H154=0,IF('FX-rates &amp; Forward'!I215&gt;'FX-rates &amp; Forward'!I214,1,0),IF('FX-rates &amp; Forward'!I215&lt;'FX-rates &amp; Forward'!I214,1,0))</f>
        <v>0</v>
      </c>
      <c r="Q154" s="141">
        <f>IF(I154=0,IF('FX-rates &amp; Forward'!J215&gt;'FX-rates &amp; Forward'!J214,1,0),IF('FX-rates &amp; Forward'!J215&lt;'FX-rates &amp; Forward'!J214,1,0))</f>
        <v>1</v>
      </c>
      <c r="R154" s="14"/>
      <c r="S154" s="5"/>
      <c r="T154" s="5"/>
      <c r="U154" s="5"/>
      <c r="V154" s="5"/>
      <c r="W154" s="5"/>
    </row>
    <row r="155" spans="2:23" x14ac:dyDescent="0.25">
      <c r="B155" s="3">
        <v>42216</v>
      </c>
      <c r="C155" s="149">
        <f>IF('Interest rate'!N214&lt;'Interest rate'!$M214,1,0)</f>
        <v>1</v>
      </c>
      <c r="D155" s="140">
        <f>IF('Interest rate'!O214&lt;'Interest rate'!$M214,1,0)</f>
        <v>1</v>
      </c>
      <c r="E155" s="140">
        <f>IF('Interest rate'!P214&lt;'Interest rate'!$M214,1,0)</f>
        <v>1</v>
      </c>
      <c r="F155" s="140">
        <f>IF('Interest rate'!Q214&lt;'Interest rate'!$M214,1,0)</f>
        <v>1</v>
      </c>
      <c r="G155" s="140">
        <f>IF('Interest rate'!R214&lt;'Interest rate'!$M214,1,0)</f>
        <v>1</v>
      </c>
      <c r="H155" s="140">
        <f>IF('Interest rate'!S214&lt;'Interest rate'!$M214,1,0)</f>
        <v>1</v>
      </c>
      <c r="I155" s="140">
        <f>IF('Interest rate'!T214&lt;'Interest rate'!$M214,1,0)</f>
        <v>0</v>
      </c>
      <c r="J155" s="5"/>
      <c r="K155" s="149">
        <f>IF(C155=0,IF('FX-rates &amp; Forward'!D216&gt;'FX-rates &amp; Forward'!D215,1,0),IF('FX-rates &amp; Forward'!D216&lt;'FX-rates &amp; Forward'!D215,1,0))</f>
        <v>0</v>
      </c>
      <c r="L155" s="140">
        <f>IF(D155=0,IF('FX-rates &amp; Forward'!E216&gt;'FX-rates &amp; Forward'!E215,1,0),IF('FX-rates &amp; Forward'!E216&lt;'FX-rates &amp; Forward'!E215,1,0))</f>
        <v>0</v>
      </c>
      <c r="M155" s="140">
        <f>IF(E155=0,IF('FX-rates &amp; Forward'!F216&gt;'FX-rates &amp; Forward'!F215,1,0),IF('FX-rates &amp; Forward'!F216&lt;'FX-rates &amp; Forward'!F215,1,0))</f>
        <v>0</v>
      </c>
      <c r="N155" s="140">
        <f>IF(F155=0,IF('FX-rates &amp; Forward'!G216&gt;'FX-rates &amp; Forward'!G215,1,0),IF('FX-rates &amp; Forward'!G216&lt;'FX-rates &amp; Forward'!G215,1,0))</f>
        <v>0</v>
      </c>
      <c r="O155" s="140">
        <f>IF(G155=0,IF('FX-rates &amp; Forward'!H216&gt;'FX-rates &amp; Forward'!H215,1,0),IF('FX-rates &amp; Forward'!H216&lt;'FX-rates &amp; Forward'!H215,1,0))</f>
        <v>0</v>
      </c>
      <c r="P155" s="140">
        <f>IF(H155=0,IF('FX-rates &amp; Forward'!I216&gt;'FX-rates &amp; Forward'!I215,1,0),IF('FX-rates &amp; Forward'!I216&lt;'FX-rates &amp; Forward'!I215,1,0))</f>
        <v>1</v>
      </c>
      <c r="Q155" s="140">
        <f>IF(I155=0,IF('FX-rates &amp; Forward'!J216&gt;'FX-rates &amp; Forward'!J215,1,0),IF('FX-rates &amp; Forward'!J216&lt;'FX-rates &amp; Forward'!J215,1,0))</f>
        <v>0</v>
      </c>
      <c r="R155" s="14"/>
      <c r="S155" s="5"/>
      <c r="T155" s="5"/>
      <c r="U155" s="5"/>
      <c r="V155" s="5"/>
      <c r="W155" s="5"/>
    </row>
    <row r="156" spans="2:23" x14ac:dyDescent="0.25">
      <c r="B156" s="6">
        <v>42247</v>
      </c>
      <c r="C156" s="150">
        <f>IF('Interest rate'!N215&lt;'Interest rate'!$M215,1,0)</f>
        <v>1</v>
      </c>
      <c r="D156" s="141">
        <f>IF('Interest rate'!O215&lt;'Interest rate'!$M215,1,0)</f>
        <v>1</v>
      </c>
      <c r="E156" s="141">
        <f>IF('Interest rate'!P215&lt;'Interest rate'!$M215,1,0)</f>
        <v>1</v>
      </c>
      <c r="F156" s="141">
        <f>IF('Interest rate'!Q215&lt;'Interest rate'!$M215,1,0)</f>
        <v>1</v>
      </c>
      <c r="G156" s="141">
        <f>IF('Interest rate'!R215&lt;'Interest rate'!$M215,1,0)</f>
        <v>1</v>
      </c>
      <c r="H156" s="141">
        <f>IF('Interest rate'!S215&lt;'Interest rate'!$M215,1,0)</f>
        <v>1</v>
      </c>
      <c r="I156" s="141">
        <f>IF('Interest rate'!T215&lt;'Interest rate'!$M215,1,0)</f>
        <v>0</v>
      </c>
      <c r="J156" s="5"/>
      <c r="K156" s="150">
        <f>IF(C156=0,IF('FX-rates &amp; Forward'!D217&gt;'FX-rates &amp; Forward'!D216,1,0),IF('FX-rates &amp; Forward'!D217&lt;'FX-rates &amp; Forward'!D216,1,0))</f>
        <v>0</v>
      </c>
      <c r="L156" s="141">
        <f>IF(D156=0,IF('FX-rates &amp; Forward'!E217&gt;'FX-rates &amp; Forward'!E216,1,0),IF('FX-rates &amp; Forward'!E217&lt;'FX-rates &amp; Forward'!E216,1,0))</f>
        <v>0</v>
      </c>
      <c r="M156" s="141">
        <f>IF(E156=0,IF('FX-rates &amp; Forward'!F217&gt;'FX-rates &amp; Forward'!F216,1,0),IF('FX-rates &amp; Forward'!F217&lt;'FX-rates &amp; Forward'!F216,1,0))</f>
        <v>1</v>
      </c>
      <c r="N156" s="141">
        <f>IF(F156=0,IF('FX-rates &amp; Forward'!G217&gt;'FX-rates &amp; Forward'!G216,1,0),IF('FX-rates &amp; Forward'!G217&lt;'FX-rates &amp; Forward'!G216,1,0))</f>
        <v>0</v>
      </c>
      <c r="O156" s="141">
        <f>IF(G156=0,IF('FX-rates &amp; Forward'!H217&gt;'FX-rates &amp; Forward'!H216,1,0),IF('FX-rates &amp; Forward'!H217&lt;'FX-rates &amp; Forward'!H216,1,0))</f>
        <v>0</v>
      </c>
      <c r="P156" s="141">
        <f>IF(H156=0,IF('FX-rates &amp; Forward'!I217&gt;'FX-rates &amp; Forward'!I216,1,0),IF('FX-rates &amp; Forward'!I217&lt;'FX-rates &amp; Forward'!I216,1,0))</f>
        <v>0</v>
      </c>
      <c r="Q156" s="141">
        <f>IF(I156=0,IF('FX-rates &amp; Forward'!J217&gt;'FX-rates &amp; Forward'!J216,1,0),IF('FX-rates &amp; Forward'!J217&lt;'FX-rates &amp; Forward'!J216,1,0))</f>
        <v>0</v>
      </c>
      <c r="R156" s="14"/>
      <c r="S156" s="5"/>
      <c r="T156" s="5"/>
      <c r="U156" s="5"/>
      <c r="V156" s="5"/>
      <c r="W156" s="5"/>
    </row>
    <row r="157" spans="2:23" x14ac:dyDescent="0.25">
      <c r="B157" s="3">
        <v>42277</v>
      </c>
      <c r="C157" s="149">
        <f>IF('Interest rate'!N216&lt;'Interest rate'!$M216,1,0)</f>
        <v>1</v>
      </c>
      <c r="D157" s="140">
        <f>IF('Interest rate'!O216&lt;'Interest rate'!$M216,1,0)</f>
        <v>1</v>
      </c>
      <c r="E157" s="140">
        <f>IF('Interest rate'!P216&lt;'Interest rate'!$M216,1,0)</f>
        <v>1</v>
      </c>
      <c r="F157" s="140">
        <f>IF('Interest rate'!Q216&lt;'Interest rate'!$M216,1,0)</f>
        <v>1</v>
      </c>
      <c r="G157" s="140">
        <f>IF('Interest rate'!R216&lt;'Interest rate'!$M216,1,0)</f>
        <v>1</v>
      </c>
      <c r="H157" s="140">
        <f>IF('Interest rate'!S216&lt;'Interest rate'!$M216,1,0)</f>
        <v>1</v>
      </c>
      <c r="I157" s="140">
        <f>IF('Interest rate'!T216&lt;'Interest rate'!$M216,1,0)</f>
        <v>0</v>
      </c>
      <c r="J157" s="5"/>
      <c r="K157" s="149">
        <f>IF(C157=0,IF('FX-rates &amp; Forward'!D218&gt;'FX-rates &amp; Forward'!D217,1,0),IF('FX-rates &amp; Forward'!D218&lt;'FX-rates &amp; Forward'!D217,1,0))</f>
        <v>0</v>
      </c>
      <c r="L157" s="140">
        <f>IF(D157=0,IF('FX-rates &amp; Forward'!E218&gt;'FX-rates &amp; Forward'!E217,1,0),IF('FX-rates &amp; Forward'!E218&lt;'FX-rates &amp; Forward'!E217,1,0))</f>
        <v>0</v>
      </c>
      <c r="M157" s="140">
        <f>IF(E157=0,IF('FX-rates &amp; Forward'!F218&gt;'FX-rates &amp; Forward'!F217,1,0),IF('FX-rates &amp; Forward'!F218&lt;'FX-rates &amp; Forward'!F217,1,0))</f>
        <v>0</v>
      </c>
      <c r="N157" s="140">
        <f>IF(F157=0,IF('FX-rates &amp; Forward'!G218&gt;'FX-rates &amp; Forward'!G217,1,0),IF('FX-rates &amp; Forward'!G218&lt;'FX-rates &amp; Forward'!G217,1,0))</f>
        <v>0</v>
      </c>
      <c r="O157" s="140">
        <f>IF(G157=0,IF('FX-rates &amp; Forward'!H218&gt;'FX-rates &amp; Forward'!H217,1,0),IF('FX-rates &amp; Forward'!H218&lt;'FX-rates &amp; Forward'!H217,1,0))</f>
        <v>0</v>
      </c>
      <c r="P157" s="140">
        <f>IF(H157=0,IF('FX-rates &amp; Forward'!I218&gt;'FX-rates &amp; Forward'!I217,1,0),IF('FX-rates &amp; Forward'!I218&lt;'FX-rates &amp; Forward'!I217,1,0))</f>
        <v>0</v>
      </c>
      <c r="Q157" s="140">
        <f>IF(I157=0,IF('FX-rates &amp; Forward'!J218&gt;'FX-rates &amp; Forward'!J217,1,0),IF('FX-rates &amp; Forward'!J218&lt;'FX-rates &amp; Forward'!J217,1,0))</f>
        <v>1</v>
      </c>
      <c r="R157" s="14"/>
      <c r="S157" s="5"/>
      <c r="T157" s="5"/>
      <c r="U157" s="5"/>
      <c r="V157" s="5"/>
      <c r="W157" s="5"/>
    </row>
    <row r="158" spans="2:23" x14ac:dyDescent="0.25">
      <c r="B158" s="6">
        <v>42307</v>
      </c>
      <c r="C158" s="150">
        <f>IF('Interest rate'!N217&lt;'Interest rate'!$M217,1,0)</f>
        <v>1</v>
      </c>
      <c r="D158" s="141">
        <f>IF('Interest rate'!O217&lt;'Interest rate'!$M217,1,0)</f>
        <v>1</v>
      </c>
      <c r="E158" s="141">
        <f>IF('Interest rate'!P217&lt;'Interest rate'!$M217,1,0)</f>
        <v>1</v>
      </c>
      <c r="F158" s="141">
        <f>IF('Interest rate'!Q217&lt;'Interest rate'!$M217,1,0)</f>
        <v>1</v>
      </c>
      <c r="G158" s="141">
        <f>IF('Interest rate'!R217&lt;'Interest rate'!$M217,1,0)</f>
        <v>1</v>
      </c>
      <c r="H158" s="141">
        <f>IF('Interest rate'!S217&lt;'Interest rate'!$M217,1,0)</f>
        <v>1</v>
      </c>
      <c r="I158" s="141">
        <f>IF('Interest rate'!T217&lt;'Interest rate'!$M217,1,0)</f>
        <v>0</v>
      </c>
      <c r="J158" s="5"/>
      <c r="K158" s="150">
        <f>IF(C158=0,IF('FX-rates &amp; Forward'!D219&gt;'FX-rates &amp; Forward'!D218,1,0),IF('FX-rates &amp; Forward'!D219&lt;'FX-rates &amp; Forward'!D218,1,0))</f>
        <v>1</v>
      </c>
      <c r="L158" s="141">
        <f>IF(D158=0,IF('FX-rates &amp; Forward'!E219&gt;'FX-rates &amp; Forward'!E218,1,0),IF('FX-rates &amp; Forward'!E219&lt;'FX-rates &amp; Forward'!E218,1,0))</f>
        <v>1</v>
      </c>
      <c r="M158" s="141">
        <f>IF(E158=0,IF('FX-rates &amp; Forward'!F219&gt;'FX-rates &amp; Forward'!F218,1,0),IF('FX-rates &amp; Forward'!F219&lt;'FX-rates &amp; Forward'!F218,1,0))</f>
        <v>0</v>
      </c>
      <c r="N158" s="141">
        <f>IF(F158=0,IF('FX-rates &amp; Forward'!G219&gt;'FX-rates &amp; Forward'!G218,1,0),IF('FX-rates &amp; Forward'!G219&lt;'FX-rates &amp; Forward'!G218,1,0))</f>
        <v>1</v>
      </c>
      <c r="O158" s="141">
        <f>IF(G158=0,IF('FX-rates &amp; Forward'!H219&gt;'FX-rates &amp; Forward'!H218,1,0),IF('FX-rates &amp; Forward'!H219&lt;'FX-rates &amp; Forward'!H218,1,0))</f>
        <v>1</v>
      </c>
      <c r="P158" s="141">
        <f>IF(H158=0,IF('FX-rates &amp; Forward'!I219&gt;'FX-rates &amp; Forward'!I218,1,0),IF('FX-rates &amp; Forward'!I219&lt;'FX-rates &amp; Forward'!I218,1,0))</f>
        <v>0</v>
      </c>
      <c r="Q158" s="141">
        <f>IF(I158=0,IF('FX-rates &amp; Forward'!J219&gt;'FX-rates &amp; Forward'!J218,1,0),IF('FX-rates &amp; Forward'!J219&lt;'FX-rates &amp; Forward'!J218,1,0))</f>
        <v>1</v>
      </c>
      <c r="R158" s="14"/>
      <c r="S158" s="5"/>
      <c r="T158" s="5"/>
      <c r="U158" s="5"/>
      <c r="V158" s="5"/>
      <c r="W158" s="5"/>
    </row>
    <row r="159" spans="2:23" x14ac:dyDescent="0.25">
      <c r="B159" s="3">
        <v>42338</v>
      </c>
      <c r="C159" s="149">
        <f>IF('Interest rate'!N218&lt;'Interest rate'!$M218,1,0)</f>
        <v>1</v>
      </c>
      <c r="D159" s="140">
        <f>IF('Interest rate'!O218&lt;'Interest rate'!$M218,1,0)</f>
        <v>1</v>
      </c>
      <c r="E159" s="140">
        <f>IF('Interest rate'!P218&lt;'Interest rate'!$M218,1,0)</f>
        <v>1</v>
      </c>
      <c r="F159" s="140">
        <f>IF('Interest rate'!Q218&lt;'Interest rate'!$M218,1,0)</f>
        <v>1</v>
      </c>
      <c r="G159" s="140">
        <f>IF('Interest rate'!R218&lt;'Interest rate'!$M218,1,0)</f>
        <v>1</v>
      </c>
      <c r="H159" s="140">
        <f>IF('Interest rate'!S218&lt;'Interest rate'!$M218,1,0)</f>
        <v>1</v>
      </c>
      <c r="I159" s="140">
        <f>IF('Interest rate'!T218&lt;'Interest rate'!$M218,1,0)</f>
        <v>0</v>
      </c>
      <c r="J159" s="5"/>
      <c r="K159" s="149">
        <f>IF(C159=0,IF('FX-rates &amp; Forward'!D220&gt;'FX-rates &amp; Forward'!D219,1,0),IF('FX-rates &amp; Forward'!D220&lt;'FX-rates &amp; Forward'!D219,1,0))</f>
        <v>0</v>
      </c>
      <c r="L159" s="140">
        <f>IF(D159=0,IF('FX-rates &amp; Forward'!E220&gt;'FX-rates &amp; Forward'!E219,1,0),IF('FX-rates &amp; Forward'!E220&lt;'FX-rates &amp; Forward'!E219,1,0))</f>
        <v>1</v>
      </c>
      <c r="M159" s="140">
        <f>IF(E159=0,IF('FX-rates &amp; Forward'!F220&gt;'FX-rates &amp; Forward'!F219,1,0),IF('FX-rates &amp; Forward'!F220&lt;'FX-rates &amp; Forward'!F219,1,0))</f>
        <v>0</v>
      </c>
      <c r="N159" s="140">
        <f>IF(F159=0,IF('FX-rates &amp; Forward'!G220&gt;'FX-rates &amp; Forward'!G219,1,0),IF('FX-rates &amp; Forward'!G220&lt;'FX-rates &amp; Forward'!G219,1,0))</f>
        <v>0</v>
      </c>
      <c r="O159" s="140">
        <f>IF(G159=0,IF('FX-rates &amp; Forward'!H220&gt;'FX-rates &amp; Forward'!H219,1,0),IF('FX-rates &amp; Forward'!H220&lt;'FX-rates &amp; Forward'!H219,1,0))</f>
        <v>1</v>
      </c>
      <c r="P159" s="140">
        <f>IF(H159=0,IF('FX-rates &amp; Forward'!I220&gt;'FX-rates &amp; Forward'!I219,1,0),IF('FX-rates &amp; Forward'!I220&lt;'FX-rates &amp; Forward'!I219,1,0))</f>
        <v>0</v>
      </c>
      <c r="Q159" s="140">
        <f>IF(I159=0,IF('FX-rates &amp; Forward'!J220&gt;'FX-rates &amp; Forward'!J219,1,0),IF('FX-rates &amp; Forward'!J220&lt;'FX-rates &amp; Forward'!J219,1,0))</f>
        <v>1</v>
      </c>
      <c r="R159" s="14"/>
      <c r="S159" s="5"/>
      <c r="T159" s="5"/>
      <c r="U159" s="5"/>
      <c r="V159" s="5"/>
      <c r="W159" s="5"/>
    </row>
    <row r="160" spans="2:23" x14ac:dyDescent="0.25">
      <c r="B160" s="9">
        <v>42369</v>
      </c>
      <c r="C160" s="151">
        <f>IF('Interest rate'!N219&lt;'Interest rate'!$M219,1,0)</f>
        <v>1</v>
      </c>
      <c r="D160" s="142">
        <f>IF('Interest rate'!O219&lt;'Interest rate'!$M219,1,0)</f>
        <v>1</v>
      </c>
      <c r="E160" s="142">
        <f>IF('Interest rate'!P219&lt;'Interest rate'!$M219,1,0)</f>
        <v>1</v>
      </c>
      <c r="F160" s="142">
        <f>IF('Interest rate'!Q219&lt;'Interest rate'!$M219,1,0)</f>
        <v>1</v>
      </c>
      <c r="G160" s="142">
        <f>IF('Interest rate'!R219&lt;'Interest rate'!$M219,1,0)</f>
        <v>1</v>
      </c>
      <c r="H160" s="142">
        <f>IF('Interest rate'!S219&lt;'Interest rate'!$M219,1,0)</f>
        <v>1</v>
      </c>
      <c r="I160" s="142">
        <f>IF('Interest rate'!T219&lt;'Interest rate'!$M219,1,0)</f>
        <v>0</v>
      </c>
      <c r="J160" s="5"/>
      <c r="K160" s="151">
        <f>IF(C160=0,IF('FX-rates &amp; Forward'!D221&gt;'FX-rates &amp; Forward'!D220,1,0),IF('FX-rates &amp; Forward'!D221&lt;'FX-rates &amp; Forward'!D220,1,0))</f>
        <v>0</v>
      </c>
      <c r="L160" s="142">
        <f>IF(D160=0,IF('FX-rates &amp; Forward'!E221&gt;'FX-rates &amp; Forward'!E220,1,0),IF('FX-rates &amp; Forward'!E221&lt;'FX-rates &amp; Forward'!E220,1,0))</f>
        <v>0</v>
      </c>
      <c r="M160" s="142">
        <f>IF(E160=0,IF('FX-rates &amp; Forward'!F221&gt;'FX-rates &amp; Forward'!F220,1,0),IF('FX-rates &amp; Forward'!F221&lt;'FX-rates &amp; Forward'!F220,1,0))</f>
        <v>1</v>
      </c>
      <c r="N160" s="142">
        <f>IF(F160=0,IF('FX-rates &amp; Forward'!G221&gt;'FX-rates &amp; Forward'!G220,1,0),IF('FX-rates &amp; Forward'!G221&lt;'FX-rates &amp; Forward'!G220,1,0))</f>
        <v>0</v>
      </c>
      <c r="O160" s="142">
        <f>IF(G160=0,IF('FX-rates &amp; Forward'!H221&gt;'FX-rates &amp; Forward'!H220,1,0),IF('FX-rates &amp; Forward'!H221&lt;'FX-rates &amp; Forward'!H220,1,0))</f>
        <v>0</v>
      </c>
      <c r="P160" s="142">
        <f>IF(H160=0,IF('FX-rates &amp; Forward'!I221&gt;'FX-rates &amp; Forward'!I220,1,0),IF('FX-rates &amp; Forward'!I221&lt;'FX-rates &amp; Forward'!I220,1,0))</f>
        <v>1</v>
      </c>
      <c r="Q160" s="142">
        <f>IF(I160=0,IF('FX-rates &amp; Forward'!J221&gt;'FX-rates &amp; Forward'!J220,1,0),IF('FX-rates &amp; Forward'!J221&lt;'FX-rates &amp; Forward'!J220,1,0))</f>
        <v>1</v>
      </c>
      <c r="R160" s="14"/>
      <c r="S160" s="5"/>
      <c r="T160" s="5"/>
      <c r="U160" s="5"/>
      <c r="V160" s="5"/>
      <c r="W160" s="5"/>
    </row>
    <row r="161" spans="2:23" x14ac:dyDescent="0.25">
      <c r="B161" s="3">
        <v>42398</v>
      </c>
      <c r="C161" s="149">
        <f>IF('Interest rate'!N220&lt;'Interest rate'!$M220,1,0)</f>
        <v>1</v>
      </c>
      <c r="D161" s="140">
        <f>IF('Interest rate'!O220&lt;'Interest rate'!$M220,1,0)</f>
        <v>1</v>
      </c>
      <c r="E161" s="140">
        <f>IF('Interest rate'!P220&lt;'Interest rate'!$M220,1,0)</f>
        <v>1</v>
      </c>
      <c r="F161" s="140">
        <f>IF('Interest rate'!Q220&lt;'Interest rate'!$M220,1,0)</f>
        <v>1</v>
      </c>
      <c r="G161" s="140">
        <f>IF('Interest rate'!R220&lt;'Interest rate'!$M220,1,0)</f>
        <v>1</v>
      </c>
      <c r="H161" s="140">
        <f>IF('Interest rate'!S220&lt;'Interest rate'!$M220,1,0)</f>
        <v>1</v>
      </c>
      <c r="I161" s="140">
        <f>IF('Interest rate'!T220&lt;'Interest rate'!$M220,1,0)</f>
        <v>0</v>
      </c>
      <c r="J161" s="5"/>
      <c r="K161" s="149">
        <f>IF(C161=0,IF('FX-rates &amp; Forward'!D222&gt;'FX-rates &amp; Forward'!D221,1,0),IF('FX-rates &amp; Forward'!D222&lt;'FX-rates &amp; Forward'!D221,1,0))</f>
        <v>1</v>
      </c>
      <c r="L161" s="140">
        <f>IF(D161=0,IF('FX-rates &amp; Forward'!E222&gt;'FX-rates &amp; Forward'!E221,1,0),IF('FX-rates &amp; Forward'!E222&lt;'FX-rates &amp; Forward'!E221,1,0))</f>
        <v>1</v>
      </c>
      <c r="M161" s="140">
        <f>IF(E161=0,IF('FX-rates &amp; Forward'!F222&gt;'FX-rates &amp; Forward'!F221,1,0),IF('FX-rates &amp; Forward'!F222&lt;'FX-rates &amp; Forward'!F221,1,0))</f>
        <v>1</v>
      </c>
      <c r="N161" s="140">
        <f>IF(F161=0,IF('FX-rates &amp; Forward'!G222&gt;'FX-rates &amp; Forward'!G221,1,0),IF('FX-rates &amp; Forward'!G222&lt;'FX-rates &amp; Forward'!G221,1,0))</f>
        <v>1</v>
      </c>
      <c r="O161" s="140">
        <f>IF(G161=0,IF('FX-rates &amp; Forward'!H222&gt;'FX-rates &amp; Forward'!H221,1,0),IF('FX-rates &amp; Forward'!H222&lt;'FX-rates &amp; Forward'!H221,1,0))</f>
        <v>1</v>
      </c>
      <c r="P161" s="140">
        <f>IF(H161=0,IF('FX-rates &amp; Forward'!I222&gt;'FX-rates &amp; Forward'!I221,1,0),IF('FX-rates &amp; Forward'!I222&lt;'FX-rates &amp; Forward'!I221,1,0))</f>
        <v>1</v>
      </c>
      <c r="Q161" s="140">
        <f>IF(I161=0,IF('FX-rates &amp; Forward'!J222&gt;'FX-rates &amp; Forward'!J221,1,0),IF('FX-rates &amp; Forward'!J222&lt;'FX-rates &amp; Forward'!J221,1,0))</f>
        <v>0</v>
      </c>
      <c r="R161" s="14"/>
      <c r="S161" s="5"/>
      <c r="T161" s="5"/>
      <c r="U161" s="5"/>
      <c r="V161" s="5"/>
      <c r="W161" s="5"/>
    </row>
    <row r="162" spans="2:23" x14ac:dyDescent="0.25">
      <c r="B162" s="6">
        <v>42429</v>
      </c>
      <c r="C162" s="150">
        <f>IF('Interest rate'!N221&lt;'Interest rate'!$M221,1,0)</f>
        <v>1</v>
      </c>
      <c r="D162" s="141">
        <f>IF('Interest rate'!O221&lt;'Interest rate'!$M221,1,0)</f>
        <v>1</v>
      </c>
      <c r="E162" s="141">
        <f>IF('Interest rate'!P221&lt;'Interest rate'!$M221,1,0)</f>
        <v>1</v>
      </c>
      <c r="F162" s="141">
        <f>IF('Interest rate'!Q221&lt;'Interest rate'!$M221,1,0)</f>
        <v>1</v>
      </c>
      <c r="G162" s="141">
        <f>IF('Interest rate'!R221&lt;'Interest rate'!$M221,1,0)</f>
        <v>1</v>
      </c>
      <c r="H162" s="141">
        <f>IF('Interest rate'!S221&lt;'Interest rate'!$M221,1,0)</f>
        <v>1</v>
      </c>
      <c r="I162" s="141">
        <f>IF('Interest rate'!T221&lt;'Interest rate'!$M221,1,0)</f>
        <v>0</v>
      </c>
      <c r="J162" s="5"/>
      <c r="K162" s="150">
        <f>IF(C162=0,IF('FX-rates &amp; Forward'!D223&gt;'FX-rates &amp; Forward'!D222,1,0),IF('FX-rates &amp; Forward'!D223&lt;'FX-rates &amp; Forward'!D222,1,0))</f>
        <v>0</v>
      </c>
      <c r="L162" s="141">
        <f>IF(D162=0,IF('FX-rates &amp; Forward'!E223&gt;'FX-rates &amp; Forward'!E222,1,0),IF('FX-rates &amp; Forward'!E223&lt;'FX-rates &amp; Forward'!E222,1,0))</f>
        <v>0</v>
      </c>
      <c r="M162" s="141">
        <f>IF(E162=0,IF('FX-rates &amp; Forward'!F223&gt;'FX-rates &amp; Forward'!F222,1,0),IF('FX-rates &amp; Forward'!F223&lt;'FX-rates &amp; Forward'!F222,1,0))</f>
        <v>1</v>
      </c>
      <c r="N162" s="141">
        <f>IF(F162=0,IF('FX-rates &amp; Forward'!G223&gt;'FX-rates &amp; Forward'!G222,1,0),IF('FX-rates &amp; Forward'!G223&lt;'FX-rates &amp; Forward'!G222,1,0))</f>
        <v>0</v>
      </c>
      <c r="O162" s="141">
        <f>IF(G162=0,IF('FX-rates &amp; Forward'!H223&gt;'FX-rates &amp; Forward'!H222,1,0),IF('FX-rates &amp; Forward'!H223&lt;'FX-rates &amp; Forward'!H222,1,0))</f>
        <v>0</v>
      </c>
      <c r="P162" s="141">
        <f>IF(H162=0,IF('FX-rates &amp; Forward'!I223&gt;'FX-rates &amp; Forward'!I222,1,0),IF('FX-rates &amp; Forward'!I223&lt;'FX-rates &amp; Forward'!I222,1,0))</f>
        <v>0</v>
      </c>
      <c r="Q162" s="141">
        <f>IF(I162=0,IF('FX-rates &amp; Forward'!J223&gt;'FX-rates &amp; Forward'!J222,1,0),IF('FX-rates &amp; Forward'!J223&lt;'FX-rates &amp; Forward'!J222,1,0))</f>
        <v>1</v>
      </c>
      <c r="R162" s="14"/>
      <c r="S162" s="5"/>
      <c r="T162" s="5"/>
      <c r="U162" s="5"/>
      <c r="V162" s="5"/>
      <c r="W162" s="5"/>
    </row>
    <row r="163" spans="2:23" x14ac:dyDescent="0.25">
      <c r="B163" s="3">
        <v>42460</v>
      </c>
      <c r="C163" s="149">
        <f>IF('Interest rate'!N222&lt;'Interest rate'!$M222,1,0)</f>
        <v>1</v>
      </c>
      <c r="D163" s="140">
        <f>IF('Interest rate'!O222&lt;'Interest rate'!$M222,1,0)</f>
        <v>1</v>
      </c>
      <c r="E163" s="140">
        <f>IF('Interest rate'!P222&lt;'Interest rate'!$M222,1,0)</f>
        <v>1</v>
      </c>
      <c r="F163" s="140">
        <f>IF('Interest rate'!Q222&lt;'Interest rate'!$M222,1,0)</f>
        <v>1</v>
      </c>
      <c r="G163" s="140">
        <f>IF('Interest rate'!R222&lt;'Interest rate'!$M222,1,0)</f>
        <v>1</v>
      </c>
      <c r="H163" s="140">
        <f>IF('Interest rate'!S222&lt;'Interest rate'!$M222,1,0)</f>
        <v>1</v>
      </c>
      <c r="I163" s="140">
        <f>IF('Interest rate'!T222&lt;'Interest rate'!$M222,1,0)</f>
        <v>0</v>
      </c>
      <c r="J163" s="5"/>
      <c r="K163" s="149">
        <f>IF(C163=0,IF('FX-rates &amp; Forward'!D224&gt;'FX-rates &amp; Forward'!D223,1,0),IF('FX-rates &amp; Forward'!D224&lt;'FX-rates &amp; Forward'!D223,1,0))</f>
        <v>1</v>
      </c>
      <c r="L163" s="140">
        <f>IF(D163=0,IF('FX-rates &amp; Forward'!E224&gt;'FX-rates &amp; Forward'!E223,1,0),IF('FX-rates &amp; Forward'!E224&lt;'FX-rates &amp; Forward'!E223,1,0))</f>
        <v>1</v>
      </c>
      <c r="M163" s="140">
        <f>IF(E163=0,IF('FX-rates &amp; Forward'!F224&gt;'FX-rates &amp; Forward'!F223,1,0),IF('FX-rates &amp; Forward'!F224&lt;'FX-rates &amp; Forward'!F223,1,0))</f>
        <v>1</v>
      </c>
      <c r="N163" s="140">
        <f>IF(F163=0,IF('FX-rates &amp; Forward'!G224&gt;'FX-rates &amp; Forward'!G223,1,0),IF('FX-rates &amp; Forward'!G224&lt;'FX-rates &amp; Forward'!G223,1,0))</f>
        <v>1</v>
      </c>
      <c r="O163" s="140">
        <f>IF(G163=0,IF('FX-rates &amp; Forward'!H224&gt;'FX-rates &amp; Forward'!H223,1,0),IF('FX-rates &amp; Forward'!H224&lt;'FX-rates &amp; Forward'!H223,1,0))</f>
        <v>1</v>
      </c>
      <c r="P163" s="140">
        <f>IF(H163=0,IF('FX-rates &amp; Forward'!I224&gt;'FX-rates &amp; Forward'!I223,1,0),IF('FX-rates &amp; Forward'!I224&lt;'FX-rates &amp; Forward'!I223,1,0))</f>
        <v>1</v>
      </c>
      <c r="Q163" s="140">
        <f>IF(I163=0,IF('FX-rates &amp; Forward'!J224&gt;'FX-rates &amp; Forward'!J223,1,0),IF('FX-rates &amp; Forward'!J224&lt;'FX-rates &amp; Forward'!J223,1,0))</f>
        <v>1</v>
      </c>
      <c r="R163" s="14"/>
      <c r="S163" s="5"/>
      <c r="T163" s="5"/>
      <c r="U163" s="5"/>
      <c r="V163" s="5"/>
      <c r="W163" s="5"/>
    </row>
    <row r="164" spans="2:23" x14ac:dyDescent="0.25">
      <c r="B164" s="6">
        <v>42489</v>
      </c>
      <c r="C164" s="150">
        <f>IF('Interest rate'!N223&lt;'Interest rate'!$M223,1,0)</f>
        <v>1</v>
      </c>
      <c r="D164" s="141">
        <f>IF('Interest rate'!O223&lt;'Interest rate'!$M223,1,0)</f>
        <v>1</v>
      </c>
      <c r="E164" s="141">
        <f>IF('Interest rate'!P223&lt;'Interest rate'!$M223,1,0)</f>
        <v>1</v>
      </c>
      <c r="F164" s="141">
        <f>IF('Interest rate'!Q223&lt;'Interest rate'!$M223,1,0)</f>
        <v>1</v>
      </c>
      <c r="G164" s="141">
        <f>IF('Interest rate'!R223&lt;'Interest rate'!$M223,1,0)</f>
        <v>1</v>
      </c>
      <c r="H164" s="141">
        <f>IF('Interest rate'!S223&lt;'Interest rate'!$M223,1,0)</f>
        <v>1</v>
      </c>
      <c r="I164" s="141">
        <f>IF('Interest rate'!T223&lt;'Interest rate'!$M223,1,0)</f>
        <v>0</v>
      </c>
      <c r="J164" s="5"/>
      <c r="K164" s="150">
        <f>IF(C164=0,IF('FX-rates &amp; Forward'!D225&gt;'FX-rates &amp; Forward'!D224,1,0),IF('FX-rates &amp; Forward'!D225&lt;'FX-rates &amp; Forward'!D224,1,0))</f>
        <v>1</v>
      </c>
      <c r="L164" s="141">
        <f>IF(D164=0,IF('FX-rates &amp; Forward'!E225&gt;'FX-rates &amp; Forward'!E224,1,0),IF('FX-rates &amp; Forward'!E225&lt;'FX-rates &amp; Forward'!E224,1,0))</f>
        <v>1</v>
      </c>
      <c r="M164" s="141">
        <f>IF(E164=0,IF('FX-rates &amp; Forward'!F225&gt;'FX-rates &amp; Forward'!F224,1,0),IF('FX-rates &amp; Forward'!F225&lt;'FX-rates &amp; Forward'!F224,1,0))</f>
        <v>1</v>
      </c>
      <c r="N164" s="141">
        <f>IF(F164=0,IF('FX-rates &amp; Forward'!G225&gt;'FX-rates &amp; Forward'!G224,1,0),IF('FX-rates &amp; Forward'!G225&lt;'FX-rates &amp; Forward'!G224,1,0))</f>
        <v>0</v>
      </c>
      <c r="O164" s="141">
        <f>IF(G164=0,IF('FX-rates &amp; Forward'!H225&gt;'FX-rates &amp; Forward'!H224,1,0),IF('FX-rates &amp; Forward'!H225&lt;'FX-rates &amp; Forward'!H224,1,0))</f>
        <v>1</v>
      </c>
      <c r="P164" s="141">
        <f>IF(H164=0,IF('FX-rates &amp; Forward'!I225&gt;'FX-rates &amp; Forward'!I224,1,0),IF('FX-rates &amp; Forward'!I225&lt;'FX-rates &amp; Forward'!I224,1,0))</f>
        <v>0</v>
      </c>
      <c r="Q164" s="141">
        <f>IF(I164=0,IF('FX-rates &amp; Forward'!J225&gt;'FX-rates &amp; Forward'!J224,1,0),IF('FX-rates &amp; Forward'!J225&lt;'FX-rates &amp; Forward'!J224,1,0))</f>
        <v>0</v>
      </c>
      <c r="R164" s="14"/>
      <c r="S164" s="5"/>
      <c r="T164" s="5"/>
      <c r="U164" s="5"/>
      <c r="V164" s="5"/>
      <c r="W164" s="5"/>
    </row>
    <row r="165" spans="2:23" x14ac:dyDescent="0.25">
      <c r="B165" s="3">
        <v>42521</v>
      </c>
      <c r="C165" s="149">
        <f>IF('Interest rate'!N224&lt;'Interest rate'!$M224,1,0)</f>
        <v>1</v>
      </c>
      <c r="D165" s="140">
        <f>IF('Interest rate'!O224&lt;'Interest rate'!$M224,1,0)</f>
        <v>1</v>
      </c>
      <c r="E165" s="140">
        <f>IF('Interest rate'!P224&lt;'Interest rate'!$M224,1,0)</f>
        <v>1</v>
      </c>
      <c r="F165" s="140">
        <f>IF('Interest rate'!Q224&lt;'Interest rate'!$M224,1,0)</f>
        <v>1</v>
      </c>
      <c r="G165" s="140">
        <f>IF('Interest rate'!R224&lt;'Interest rate'!$M224,1,0)</f>
        <v>1</v>
      </c>
      <c r="H165" s="140">
        <f>IF('Interest rate'!S224&lt;'Interest rate'!$M224,1,0)</f>
        <v>1</v>
      </c>
      <c r="I165" s="140">
        <f>IF('Interest rate'!T224&lt;'Interest rate'!$M224,1,0)</f>
        <v>0</v>
      </c>
      <c r="J165" s="5"/>
      <c r="K165" s="149">
        <f>IF(C165=0,IF('FX-rates &amp; Forward'!D226&gt;'FX-rates &amp; Forward'!D225,1,0),IF('FX-rates &amp; Forward'!D226&lt;'FX-rates &amp; Forward'!D225,1,0))</f>
        <v>0</v>
      </c>
      <c r="L165" s="140">
        <f>IF(D165=0,IF('FX-rates &amp; Forward'!E226&gt;'FX-rates &amp; Forward'!E225,1,0),IF('FX-rates &amp; Forward'!E226&lt;'FX-rates &amp; Forward'!E225,1,0))</f>
        <v>0</v>
      </c>
      <c r="M165" s="140">
        <f>IF(E165=0,IF('FX-rates &amp; Forward'!F226&gt;'FX-rates &amp; Forward'!F225,1,0),IF('FX-rates &amp; Forward'!F226&lt;'FX-rates &amp; Forward'!F225,1,0))</f>
        <v>0</v>
      </c>
      <c r="N165" s="140">
        <f>IF(F165=0,IF('FX-rates &amp; Forward'!G226&gt;'FX-rates &amp; Forward'!G225,1,0),IF('FX-rates &amp; Forward'!G226&lt;'FX-rates &amp; Forward'!G225,1,0))</f>
        <v>1</v>
      </c>
      <c r="O165" s="140">
        <f>IF(G165=0,IF('FX-rates &amp; Forward'!H226&gt;'FX-rates &amp; Forward'!H225,1,0),IF('FX-rates &amp; Forward'!H226&lt;'FX-rates &amp; Forward'!H225,1,0))</f>
        <v>0</v>
      </c>
      <c r="P165" s="140">
        <f>IF(H165=0,IF('FX-rates &amp; Forward'!I226&gt;'FX-rates &amp; Forward'!I225,1,0),IF('FX-rates &amp; Forward'!I226&lt;'FX-rates &amp; Forward'!I225,1,0))</f>
        <v>1</v>
      </c>
      <c r="Q165" s="140">
        <f>IF(I165=0,IF('FX-rates &amp; Forward'!J226&gt;'FX-rates &amp; Forward'!J225,1,0),IF('FX-rates &amp; Forward'!J226&lt;'FX-rates &amp; Forward'!J225,1,0))</f>
        <v>0</v>
      </c>
      <c r="R165" s="14"/>
      <c r="S165" s="5"/>
      <c r="T165" s="5"/>
      <c r="U165" s="5"/>
      <c r="V165" s="5"/>
      <c r="W165" s="5"/>
    </row>
    <row r="166" spans="2:23" x14ac:dyDescent="0.25">
      <c r="B166" s="6">
        <v>42551</v>
      </c>
      <c r="C166" s="150">
        <f>IF('Interest rate'!N225&lt;'Interest rate'!$M225,1,0)</f>
        <v>1</v>
      </c>
      <c r="D166" s="141">
        <f>IF('Interest rate'!O225&lt;'Interest rate'!$M225,1,0)</f>
        <v>1</v>
      </c>
      <c r="E166" s="141">
        <f>IF('Interest rate'!P225&lt;'Interest rate'!$M225,1,0)</f>
        <v>1</v>
      </c>
      <c r="F166" s="141">
        <f>IF('Interest rate'!Q225&lt;'Interest rate'!$M225,1,0)</f>
        <v>1</v>
      </c>
      <c r="G166" s="141">
        <f>IF('Interest rate'!R225&lt;'Interest rate'!$M225,1,0)</f>
        <v>1</v>
      </c>
      <c r="H166" s="141">
        <f>IF('Interest rate'!S225&lt;'Interest rate'!$M225,1,0)</f>
        <v>0</v>
      </c>
      <c r="I166" s="141">
        <f>IF('Interest rate'!T225&lt;'Interest rate'!$M225,1,0)</f>
        <v>0</v>
      </c>
      <c r="J166" s="5"/>
      <c r="K166" s="150">
        <f>IF(C166=0,IF('FX-rates &amp; Forward'!D227&gt;'FX-rates &amp; Forward'!D226,1,0),IF('FX-rates &amp; Forward'!D227&lt;'FX-rates &amp; Forward'!D226,1,0))</f>
        <v>1</v>
      </c>
      <c r="L166" s="141">
        <f>IF(D166=0,IF('FX-rates &amp; Forward'!E227&gt;'FX-rates &amp; Forward'!E226,1,0),IF('FX-rates &amp; Forward'!E227&lt;'FX-rates &amp; Forward'!E226,1,0))</f>
        <v>1</v>
      </c>
      <c r="M166" s="141">
        <f>IF(E166=0,IF('FX-rates &amp; Forward'!F227&gt;'FX-rates &amp; Forward'!F226,1,0),IF('FX-rates &amp; Forward'!F227&lt;'FX-rates &amp; Forward'!F226,1,0))</f>
        <v>1</v>
      </c>
      <c r="N166" s="141">
        <f>IF(F166=0,IF('FX-rates &amp; Forward'!G227&gt;'FX-rates &amp; Forward'!G226,1,0),IF('FX-rates &amp; Forward'!G227&lt;'FX-rates &amp; Forward'!G226,1,0))</f>
        <v>0</v>
      </c>
      <c r="O166" s="141">
        <f>IF(G166=0,IF('FX-rates &amp; Forward'!H227&gt;'FX-rates &amp; Forward'!H226,1,0),IF('FX-rates &amp; Forward'!H227&lt;'FX-rates &amp; Forward'!H226,1,0))</f>
        <v>0</v>
      </c>
      <c r="P166" s="141">
        <f>IF(H166=0,IF('FX-rates &amp; Forward'!I227&gt;'FX-rates &amp; Forward'!I226,1,0),IF('FX-rates &amp; Forward'!I227&lt;'FX-rates &amp; Forward'!I226,1,0))</f>
        <v>1</v>
      </c>
      <c r="Q166" s="141">
        <f>IF(I166=0,IF('FX-rates &amp; Forward'!J227&gt;'FX-rates &amp; Forward'!J226,1,0),IF('FX-rates &amp; Forward'!J227&lt;'FX-rates &amp; Forward'!J226,1,0))</f>
        <v>1</v>
      </c>
      <c r="R166" s="14"/>
      <c r="S166" s="5"/>
      <c r="T166" s="5"/>
      <c r="U166" s="5"/>
      <c r="V166" s="5"/>
      <c r="W166" s="5"/>
    </row>
    <row r="167" spans="2:23" x14ac:dyDescent="0.25">
      <c r="B167" s="3">
        <v>42580</v>
      </c>
      <c r="C167" s="149">
        <f>IF('Interest rate'!N226&lt;'Interest rate'!$M226,1,0)</f>
        <v>1</v>
      </c>
      <c r="D167" s="140">
        <f>IF('Interest rate'!O226&lt;'Interest rate'!$M226,1,0)</f>
        <v>1</v>
      </c>
      <c r="E167" s="140">
        <f>IF('Interest rate'!P226&lt;'Interest rate'!$M226,1,0)</f>
        <v>1</v>
      </c>
      <c r="F167" s="140">
        <f>IF('Interest rate'!Q226&lt;'Interest rate'!$M226,1,0)</f>
        <v>1</v>
      </c>
      <c r="G167" s="140">
        <f>IF('Interest rate'!R226&lt;'Interest rate'!$M226,1,0)</f>
        <v>1</v>
      </c>
      <c r="H167" s="140">
        <f>IF('Interest rate'!S226&lt;'Interest rate'!$M226,1,0)</f>
        <v>1</v>
      </c>
      <c r="I167" s="140">
        <f>IF('Interest rate'!T226&lt;'Interest rate'!$M226,1,0)</f>
        <v>0</v>
      </c>
      <c r="J167" s="5"/>
      <c r="K167" s="149">
        <f>IF(C167=0,IF('FX-rates &amp; Forward'!D228&gt;'FX-rates &amp; Forward'!D227,1,0),IF('FX-rates &amp; Forward'!D228&lt;'FX-rates &amp; Forward'!D227,1,0))</f>
        <v>0</v>
      </c>
      <c r="L167" s="140">
        <f>IF(D167=0,IF('FX-rates &amp; Forward'!E228&gt;'FX-rates &amp; Forward'!E227,1,0),IF('FX-rates &amp; Forward'!E228&lt;'FX-rates &amp; Forward'!E227,1,0))</f>
        <v>0</v>
      </c>
      <c r="M167" s="140">
        <f>IF(E167=0,IF('FX-rates &amp; Forward'!F228&gt;'FX-rates &amp; Forward'!F227,1,0),IF('FX-rates &amp; Forward'!F228&lt;'FX-rates &amp; Forward'!F227,1,0))</f>
        <v>0</v>
      </c>
      <c r="N167" s="140">
        <f>IF(F167=0,IF('FX-rates &amp; Forward'!G228&gt;'FX-rates &amp; Forward'!G227,1,0),IF('FX-rates &amp; Forward'!G228&lt;'FX-rates &amp; Forward'!G227,1,0))</f>
        <v>0</v>
      </c>
      <c r="O167" s="140">
        <f>IF(G167=0,IF('FX-rates &amp; Forward'!H228&gt;'FX-rates &amp; Forward'!H227,1,0),IF('FX-rates &amp; Forward'!H228&lt;'FX-rates &amp; Forward'!H227,1,0))</f>
        <v>0</v>
      </c>
      <c r="P167" s="140">
        <f>IF(H167=0,IF('FX-rates &amp; Forward'!I228&gt;'FX-rates &amp; Forward'!I227,1,0),IF('FX-rates &amp; Forward'!I228&lt;'FX-rates &amp; Forward'!I227,1,0))</f>
        <v>0</v>
      </c>
      <c r="Q167" s="140">
        <f>IF(I167=0,IF('FX-rates &amp; Forward'!J228&gt;'FX-rates &amp; Forward'!J227,1,0),IF('FX-rates &amp; Forward'!J228&lt;'FX-rates &amp; Forward'!J227,1,0))</f>
        <v>1</v>
      </c>
      <c r="R167" s="14"/>
      <c r="S167" s="5"/>
      <c r="T167" s="5"/>
      <c r="U167" s="5"/>
      <c r="V167" s="5"/>
      <c r="W167" s="5"/>
    </row>
    <row r="168" spans="2:23" x14ac:dyDescent="0.25">
      <c r="B168" s="6">
        <v>42613</v>
      </c>
      <c r="C168" s="150">
        <f>IF('Interest rate'!N227&lt;'Interest rate'!$M227,1,0)</f>
        <v>1</v>
      </c>
      <c r="D168" s="141">
        <f>IF('Interest rate'!O227&lt;'Interest rate'!$M227,1,0)</f>
        <v>1</v>
      </c>
      <c r="E168" s="141">
        <f>IF('Interest rate'!P227&lt;'Interest rate'!$M227,1,0)</f>
        <v>1</v>
      </c>
      <c r="F168" s="141">
        <f>IF('Interest rate'!Q227&lt;'Interest rate'!$M227,1,0)</f>
        <v>1</v>
      </c>
      <c r="G168" s="141">
        <f>IF('Interest rate'!R227&lt;'Interest rate'!$M227,1,0)</f>
        <v>1</v>
      </c>
      <c r="H168" s="141">
        <f>IF('Interest rate'!S227&lt;'Interest rate'!$M227,1,0)</f>
        <v>1</v>
      </c>
      <c r="I168" s="141">
        <f>IF('Interest rate'!T227&lt;'Interest rate'!$M227,1,0)</f>
        <v>0</v>
      </c>
      <c r="J168" s="5"/>
      <c r="K168" s="150">
        <f>IF(C168=0,IF('FX-rates &amp; Forward'!D229&gt;'FX-rates &amp; Forward'!D228,1,0),IF('FX-rates &amp; Forward'!D229&lt;'FX-rates &amp; Forward'!D228,1,0))</f>
        <v>1</v>
      </c>
      <c r="L168" s="141">
        <f>IF(D168=0,IF('FX-rates &amp; Forward'!E229&gt;'FX-rates &amp; Forward'!E228,1,0),IF('FX-rates &amp; Forward'!E229&lt;'FX-rates &amp; Forward'!E228,1,0))</f>
        <v>1</v>
      </c>
      <c r="M168" s="141">
        <f>IF(E168=0,IF('FX-rates &amp; Forward'!F229&gt;'FX-rates &amp; Forward'!F228,1,0),IF('FX-rates &amp; Forward'!F229&lt;'FX-rates &amp; Forward'!F228,1,0))</f>
        <v>1</v>
      </c>
      <c r="N168" s="141">
        <f>IF(F168=0,IF('FX-rates &amp; Forward'!G229&gt;'FX-rates &amp; Forward'!G228,1,0),IF('FX-rates &amp; Forward'!G229&lt;'FX-rates &amp; Forward'!G228,1,0))</f>
        <v>1</v>
      </c>
      <c r="O168" s="141">
        <f>IF(G168=0,IF('FX-rates &amp; Forward'!H229&gt;'FX-rates &amp; Forward'!H228,1,0),IF('FX-rates &amp; Forward'!H229&lt;'FX-rates &amp; Forward'!H228,1,0))</f>
        <v>1</v>
      </c>
      <c r="P168" s="141">
        <f>IF(H168=0,IF('FX-rates &amp; Forward'!I229&gt;'FX-rates &amp; Forward'!I228,1,0),IF('FX-rates &amp; Forward'!I229&lt;'FX-rates &amp; Forward'!I228,1,0))</f>
        <v>1</v>
      </c>
      <c r="Q168" s="141">
        <f>IF(I168=0,IF('FX-rates &amp; Forward'!J229&gt;'FX-rates &amp; Forward'!J228,1,0),IF('FX-rates &amp; Forward'!J229&lt;'FX-rates &amp; Forward'!J228,1,0))</f>
        <v>0</v>
      </c>
      <c r="R168" s="14"/>
      <c r="S168" s="5"/>
      <c r="T168" s="5"/>
      <c r="U168" s="5"/>
      <c r="V168" s="5"/>
      <c r="W168" s="5"/>
    </row>
    <row r="169" spans="2:23" x14ac:dyDescent="0.25">
      <c r="B169" s="3">
        <v>42643</v>
      </c>
      <c r="C169" s="149">
        <f>IF('Interest rate'!N228&lt;'Interest rate'!$M228,1,0)</f>
        <v>1</v>
      </c>
      <c r="D169" s="140">
        <f>IF('Interest rate'!O228&lt;'Interest rate'!$M228,1,0)</f>
        <v>1</v>
      </c>
      <c r="E169" s="140">
        <f>IF('Interest rate'!P228&lt;'Interest rate'!$M228,1,0)</f>
        <v>1</v>
      </c>
      <c r="F169" s="140">
        <f>IF('Interest rate'!Q228&lt;'Interest rate'!$M228,1,0)</f>
        <v>1</v>
      </c>
      <c r="G169" s="140">
        <f>IF('Interest rate'!R228&lt;'Interest rate'!$M228,1,0)</f>
        <v>1</v>
      </c>
      <c r="H169" s="140">
        <f>IF('Interest rate'!S228&lt;'Interest rate'!$M228,1,0)</f>
        <v>0</v>
      </c>
      <c r="I169" s="140">
        <f>IF('Interest rate'!T228&lt;'Interest rate'!$M228,1,0)</f>
        <v>0</v>
      </c>
      <c r="J169" s="5"/>
      <c r="K169" s="149">
        <f>IF(C169=0,IF('FX-rates &amp; Forward'!D230&gt;'FX-rates &amp; Forward'!D229,1,0),IF('FX-rates &amp; Forward'!D230&lt;'FX-rates &amp; Forward'!D229,1,0))</f>
        <v>1</v>
      </c>
      <c r="L169" s="140">
        <f>IF(D169=0,IF('FX-rates &amp; Forward'!E230&gt;'FX-rates &amp; Forward'!E229,1,0),IF('FX-rates &amp; Forward'!E230&lt;'FX-rates &amp; Forward'!E229,1,0))</f>
        <v>1</v>
      </c>
      <c r="M169" s="140">
        <f>IF(E169=0,IF('FX-rates &amp; Forward'!F230&gt;'FX-rates &amp; Forward'!F229,1,0),IF('FX-rates &amp; Forward'!F230&lt;'FX-rates &amp; Forward'!F229,1,0))</f>
        <v>1</v>
      </c>
      <c r="N169" s="140">
        <f>IF(F169=0,IF('FX-rates &amp; Forward'!G230&gt;'FX-rates &amp; Forward'!G229,1,0),IF('FX-rates &amp; Forward'!G230&lt;'FX-rates &amp; Forward'!G229,1,0))</f>
        <v>1</v>
      </c>
      <c r="O169" s="140">
        <f>IF(G169=0,IF('FX-rates &amp; Forward'!H230&gt;'FX-rates &amp; Forward'!H229,1,0),IF('FX-rates &amp; Forward'!H230&lt;'FX-rates &amp; Forward'!H229,1,0))</f>
        <v>1</v>
      </c>
      <c r="P169" s="140">
        <f>IF(H169=0,IF('FX-rates &amp; Forward'!I230&gt;'FX-rates &amp; Forward'!I229,1,0),IF('FX-rates &amp; Forward'!I230&lt;'FX-rates &amp; Forward'!I229,1,0))</f>
        <v>0</v>
      </c>
      <c r="Q169" s="140">
        <f>IF(I169=0,IF('FX-rates &amp; Forward'!J230&gt;'FX-rates &amp; Forward'!J229,1,0),IF('FX-rates &amp; Forward'!J230&lt;'FX-rates &amp; Forward'!J229,1,0))</f>
        <v>0</v>
      </c>
      <c r="R169" s="14"/>
      <c r="S169" s="5"/>
      <c r="T169" s="5"/>
      <c r="U169" s="5"/>
      <c r="V169" s="5"/>
      <c r="W169" s="5"/>
    </row>
    <row r="170" spans="2:23" x14ac:dyDescent="0.25">
      <c r="B170" s="6">
        <v>42674</v>
      </c>
      <c r="C170" s="150">
        <f>IF('Interest rate'!N229&lt;'Interest rate'!$M229,1,0)</f>
        <v>1</v>
      </c>
      <c r="D170" s="141">
        <f>IF('Interest rate'!O229&lt;'Interest rate'!$M229,1,0)</f>
        <v>1</v>
      </c>
      <c r="E170" s="141">
        <f>IF('Interest rate'!P229&lt;'Interest rate'!$M229,1,0)</f>
        <v>1</v>
      </c>
      <c r="F170" s="141">
        <f>IF('Interest rate'!Q229&lt;'Interest rate'!$M229,1,0)</f>
        <v>1</v>
      </c>
      <c r="G170" s="141">
        <f>IF('Interest rate'!R229&lt;'Interest rate'!$M229,1,0)</f>
        <v>1</v>
      </c>
      <c r="H170" s="141">
        <f>IF('Interest rate'!S229&lt;'Interest rate'!$M229,1,0)</f>
        <v>1</v>
      </c>
      <c r="I170" s="141">
        <f>IF('Interest rate'!T229&lt;'Interest rate'!$M229,1,0)</f>
        <v>0</v>
      </c>
      <c r="J170" s="5"/>
      <c r="K170" s="150">
        <f>IF(C170=0,IF('FX-rates &amp; Forward'!D231&gt;'FX-rates &amp; Forward'!D230,1,0),IF('FX-rates &amp; Forward'!D231&lt;'FX-rates &amp; Forward'!D230,1,0))</f>
        <v>0</v>
      </c>
      <c r="L170" s="141">
        <f>IF(D170=0,IF('FX-rates &amp; Forward'!E231&gt;'FX-rates &amp; Forward'!E230,1,0),IF('FX-rates &amp; Forward'!E231&lt;'FX-rates &amp; Forward'!E230,1,0))</f>
        <v>0</v>
      </c>
      <c r="M170" s="141">
        <f>IF(E170=0,IF('FX-rates &amp; Forward'!F231&gt;'FX-rates &amp; Forward'!F230,1,0),IF('FX-rates &amp; Forward'!F231&lt;'FX-rates &amp; Forward'!F230,1,0))</f>
        <v>1</v>
      </c>
      <c r="N170" s="141">
        <f>IF(F170=0,IF('FX-rates &amp; Forward'!G231&gt;'FX-rates &amp; Forward'!G230,1,0),IF('FX-rates &amp; Forward'!G231&lt;'FX-rates &amp; Forward'!G230,1,0))</f>
        <v>0</v>
      </c>
      <c r="O170" s="141">
        <f>IF(G170=0,IF('FX-rates &amp; Forward'!H231&gt;'FX-rates &amp; Forward'!H230,1,0),IF('FX-rates &amp; Forward'!H231&lt;'FX-rates &amp; Forward'!H230,1,0))</f>
        <v>0</v>
      </c>
      <c r="P170" s="141">
        <f>IF(H170=0,IF('FX-rates &amp; Forward'!I231&gt;'FX-rates &amp; Forward'!I230,1,0),IF('FX-rates &amp; Forward'!I231&lt;'FX-rates &amp; Forward'!I230,1,0))</f>
        <v>0</v>
      </c>
      <c r="Q170" s="141">
        <f>IF(I170=0,IF('FX-rates &amp; Forward'!J231&gt;'FX-rates &amp; Forward'!J230,1,0),IF('FX-rates &amp; Forward'!J231&lt;'FX-rates &amp; Forward'!J230,1,0))</f>
        <v>1</v>
      </c>
      <c r="R170" s="14"/>
      <c r="S170" s="5"/>
      <c r="T170" s="5"/>
      <c r="U170" s="5"/>
      <c r="V170" s="5"/>
      <c r="W170" s="5"/>
    </row>
    <row r="171" spans="2:23" x14ac:dyDescent="0.25">
      <c r="B171" s="3">
        <v>42704</v>
      </c>
      <c r="C171" s="149">
        <f>IF('Interest rate'!N230&lt;'Interest rate'!$M230,1,0)</f>
        <v>1</v>
      </c>
      <c r="D171" s="140">
        <f>IF('Interest rate'!O230&lt;'Interest rate'!$M230,1,0)</f>
        <v>1</v>
      </c>
      <c r="E171" s="140">
        <f>IF('Interest rate'!P230&lt;'Interest rate'!$M230,1,0)</f>
        <v>1</v>
      </c>
      <c r="F171" s="140">
        <f>IF('Interest rate'!Q230&lt;'Interest rate'!$M230,1,0)</f>
        <v>1</v>
      </c>
      <c r="G171" s="140">
        <f>IF('Interest rate'!R230&lt;'Interest rate'!$M230,1,0)</f>
        <v>1</v>
      </c>
      <c r="H171" s="140">
        <f>IF('Interest rate'!S230&lt;'Interest rate'!$M230,1,0)</f>
        <v>1</v>
      </c>
      <c r="I171" s="140">
        <f>IF('Interest rate'!T230&lt;'Interest rate'!$M230,1,0)</f>
        <v>0</v>
      </c>
      <c r="J171" s="5"/>
      <c r="K171" s="149">
        <f>IF(C171=0,IF('FX-rates &amp; Forward'!D232&gt;'FX-rates &amp; Forward'!D231,1,0),IF('FX-rates &amp; Forward'!D232&lt;'FX-rates &amp; Forward'!D231,1,0))</f>
        <v>0</v>
      </c>
      <c r="L171" s="140">
        <f>IF(D171=0,IF('FX-rates &amp; Forward'!E232&gt;'FX-rates &amp; Forward'!E231,1,0),IF('FX-rates &amp; Forward'!E232&lt;'FX-rates &amp; Forward'!E231,1,0))</f>
        <v>1</v>
      </c>
      <c r="M171" s="140">
        <f>IF(E171=0,IF('FX-rates &amp; Forward'!F232&gt;'FX-rates &amp; Forward'!F231,1,0),IF('FX-rates &amp; Forward'!F232&lt;'FX-rates &amp; Forward'!F231,1,0))</f>
        <v>0</v>
      </c>
      <c r="N171" s="140">
        <f>IF(F171=0,IF('FX-rates &amp; Forward'!G232&gt;'FX-rates &amp; Forward'!G231,1,0),IF('FX-rates &amp; Forward'!G232&lt;'FX-rates &amp; Forward'!G231,1,0))</f>
        <v>1</v>
      </c>
      <c r="O171" s="140">
        <f>IF(G171=0,IF('FX-rates &amp; Forward'!H232&gt;'FX-rates &amp; Forward'!H231,1,0),IF('FX-rates &amp; Forward'!H232&lt;'FX-rates &amp; Forward'!H231,1,0))</f>
        <v>0</v>
      </c>
      <c r="P171" s="140">
        <f>IF(H171=0,IF('FX-rates &amp; Forward'!I232&gt;'FX-rates &amp; Forward'!I231,1,0),IF('FX-rates &amp; Forward'!I232&lt;'FX-rates &amp; Forward'!I231,1,0))</f>
        <v>0</v>
      </c>
      <c r="Q171" s="140">
        <f>IF(I171=0,IF('FX-rates &amp; Forward'!J232&gt;'FX-rates &amp; Forward'!J231,1,0),IF('FX-rates &amp; Forward'!J232&lt;'FX-rates &amp; Forward'!J231,1,0))</f>
        <v>1</v>
      </c>
      <c r="R171" s="14"/>
      <c r="S171" s="5"/>
      <c r="T171" s="5"/>
      <c r="U171" s="5"/>
      <c r="V171" s="5"/>
      <c r="W171" s="5"/>
    </row>
    <row r="172" spans="2:23" x14ac:dyDescent="0.25">
      <c r="B172" s="9">
        <v>42734</v>
      </c>
      <c r="C172" s="151">
        <f>IF('Interest rate'!N231&lt;'Interest rate'!$M231,1,0)</f>
        <v>1</v>
      </c>
      <c r="D172" s="142">
        <f>IF('Interest rate'!O231&lt;'Interest rate'!$M231,1,0)</f>
        <v>1</v>
      </c>
      <c r="E172" s="142">
        <f>IF('Interest rate'!P231&lt;'Interest rate'!$M231,1,0)</f>
        <v>1</v>
      </c>
      <c r="F172" s="142">
        <f>IF('Interest rate'!Q231&lt;'Interest rate'!$M231,1,0)</f>
        <v>1</v>
      </c>
      <c r="G172" s="142">
        <f>IF('Interest rate'!R231&lt;'Interest rate'!$M231,1,0)</f>
        <v>1</v>
      </c>
      <c r="H172" s="142">
        <f>IF('Interest rate'!S231&lt;'Interest rate'!$M231,1,0)</f>
        <v>1</v>
      </c>
      <c r="I172" s="142">
        <f>IF('Interest rate'!T231&lt;'Interest rate'!$M231,1,0)</f>
        <v>0</v>
      </c>
      <c r="J172" s="5"/>
      <c r="K172" s="151">
        <f>IF(C172=0,IF('FX-rates &amp; Forward'!D233&gt;'FX-rates &amp; Forward'!D232,1,0),IF('FX-rates &amp; Forward'!D233&lt;'FX-rates &amp; Forward'!D232,1,0))</f>
        <v>0</v>
      </c>
      <c r="L172" s="142">
        <f>IF(D172=0,IF('FX-rates &amp; Forward'!E233&gt;'FX-rates &amp; Forward'!E232,1,0),IF('FX-rates &amp; Forward'!E233&lt;'FX-rates &amp; Forward'!E232,1,0))</f>
        <v>0</v>
      </c>
      <c r="M172" s="142">
        <f>IF(E172=0,IF('FX-rates &amp; Forward'!F233&gt;'FX-rates &amp; Forward'!F232,1,0),IF('FX-rates &amp; Forward'!F233&lt;'FX-rates &amp; Forward'!F232,1,0))</f>
        <v>1</v>
      </c>
      <c r="N172" s="142">
        <f>IF(F172=0,IF('FX-rates &amp; Forward'!G233&gt;'FX-rates &amp; Forward'!G232,1,0),IF('FX-rates &amp; Forward'!G233&lt;'FX-rates &amp; Forward'!G232,1,0))</f>
        <v>1</v>
      </c>
      <c r="O172" s="142">
        <f>IF(G172=0,IF('FX-rates &amp; Forward'!H233&gt;'FX-rates &amp; Forward'!H232,1,0),IF('FX-rates &amp; Forward'!H233&lt;'FX-rates &amp; Forward'!H232,1,0))</f>
        <v>0</v>
      </c>
      <c r="P172" s="142">
        <f>IF(H172=0,IF('FX-rates &amp; Forward'!I233&gt;'FX-rates &amp; Forward'!I232,1,0),IF('FX-rates &amp; Forward'!I233&lt;'FX-rates &amp; Forward'!I232,1,0))</f>
        <v>0</v>
      </c>
      <c r="Q172" s="142">
        <f>IF(I172=0,IF('FX-rates &amp; Forward'!J233&gt;'FX-rates &amp; Forward'!J232,1,0),IF('FX-rates &amp; Forward'!J233&lt;'FX-rates &amp; Forward'!J232,1,0))</f>
        <v>0</v>
      </c>
      <c r="R172" s="14"/>
      <c r="S172" s="5"/>
      <c r="T172" s="5"/>
      <c r="U172" s="5"/>
      <c r="V172" s="5"/>
      <c r="W172" s="5"/>
    </row>
    <row r="173" spans="2:23" x14ac:dyDescent="0.25">
      <c r="B173" s="3">
        <v>42766</v>
      </c>
      <c r="C173" s="149">
        <f>IF('Interest rate'!N232&lt;'Interest rate'!$M232,1,0)</f>
        <v>1</v>
      </c>
      <c r="D173" s="140">
        <f>IF('Interest rate'!O232&lt;'Interest rate'!$M232,1,0)</f>
        <v>1</v>
      </c>
      <c r="E173" s="140">
        <f>IF('Interest rate'!P232&lt;'Interest rate'!$M232,1,0)</f>
        <v>1</v>
      </c>
      <c r="F173" s="140">
        <f>IF('Interest rate'!Q232&lt;'Interest rate'!$M232,1,0)</f>
        <v>1</v>
      </c>
      <c r="G173" s="140">
        <f>IF('Interest rate'!R232&lt;'Interest rate'!$M232,1,0)</f>
        <v>1</v>
      </c>
      <c r="H173" s="140">
        <f>IF('Interest rate'!S232&lt;'Interest rate'!$M232,1,0)</f>
        <v>1</v>
      </c>
      <c r="I173" s="140">
        <f>IF('Interest rate'!T232&lt;'Interest rate'!$M232,1,0)</f>
        <v>0</v>
      </c>
      <c r="J173" s="139"/>
      <c r="K173" s="149">
        <f>IF(C173=0,IF('FX-rates &amp; Forward'!D234&gt;'FX-rates &amp; Forward'!D233,1,0),IF('FX-rates &amp; Forward'!D234&lt;'FX-rates &amp; Forward'!D233,1,0))</f>
        <v>1</v>
      </c>
      <c r="L173" s="140">
        <f>IF(D173=0,IF('FX-rates &amp; Forward'!E234&gt;'FX-rates &amp; Forward'!E233,1,0),IF('FX-rates &amp; Forward'!E234&lt;'FX-rates &amp; Forward'!E233,1,0))</f>
        <v>1</v>
      </c>
      <c r="M173" s="140">
        <f>IF(E173=0,IF('FX-rates &amp; Forward'!F234&gt;'FX-rates &amp; Forward'!F233,1,0),IF('FX-rates &amp; Forward'!F234&lt;'FX-rates &amp; Forward'!F233,1,0))</f>
        <v>1</v>
      </c>
      <c r="N173" s="140">
        <f>IF(F173=0,IF('FX-rates &amp; Forward'!G234&gt;'FX-rates &amp; Forward'!G233,1,0),IF('FX-rates &amp; Forward'!G234&lt;'FX-rates &amp; Forward'!G233,1,0))</f>
        <v>1</v>
      </c>
      <c r="O173" s="140">
        <f>IF(G173=0,IF('FX-rates &amp; Forward'!H234&gt;'FX-rates &amp; Forward'!H233,1,0),IF('FX-rates &amp; Forward'!H234&lt;'FX-rates &amp; Forward'!H233,1,0))</f>
        <v>1</v>
      </c>
      <c r="P173" s="140">
        <f>IF(H173=0,IF('FX-rates &amp; Forward'!I234&gt;'FX-rates &amp; Forward'!I233,1,0),IF('FX-rates &amp; Forward'!I234&lt;'FX-rates &amp; Forward'!I233,1,0))</f>
        <v>1</v>
      </c>
      <c r="Q173" s="140">
        <f>IF(I173=0,IF('FX-rates &amp; Forward'!J234&gt;'FX-rates &amp; Forward'!J233,1,0),IF('FX-rates &amp; Forward'!J234&lt;'FX-rates &amp; Forward'!J233,1,0))</f>
        <v>1</v>
      </c>
      <c r="R173" s="14"/>
      <c r="S173" s="5"/>
      <c r="T173" s="5"/>
      <c r="U173" s="5"/>
      <c r="V173" s="5"/>
      <c r="W173" s="5"/>
    </row>
    <row r="174" spans="2:23" x14ac:dyDescent="0.25">
      <c r="B174" s="6">
        <v>42794</v>
      </c>
      <c r="C174" s="150">
        <f>IF('Interest rate'!N233&lt;'Interest rate'!$M233,1,0)</f>
        <v>0</v>
      </c>
      <c r="D174" s="141">
        <f>IF('Interest rate'!O233&lt;'Interest rate'!$M233,1,0)</f>
        <v>1</v>
      </c>
      <c r="E174" s="141">
        <f>IF('Interest rate'!P233&lt;'Interest rate'!$M233,1,0)</f>
        <v>1</v>
      </c>
      <c r="F174" s="141">
        <f>IF('Interest rate'!Q233&lt;'Interest rate'!$M233,1,0)</f>
        <v>1</v>
      </c>
      <c r="G174" s="141">
        <f>IF('Interest rate'!R233&lt;'Interest rate'!$M233,1,0)</f>
        <v>1</v>
      </c>
      <c r="H174" s="141">
        <f>IF('Interest rate'!S233&lt;'Interest rate'!$M233,1,0)</f>
        <v>1</v>
      </c>
      <c r="I174" s="141">
        <f>IF('Interest rate'!T233&lt;'Interest rate'!$M233,1,0)</f>
        <v>0</v>
      </c>
      <c r="J174" s="5"/>
      <c r="K174" s="150">
        <f>IF(C174=0,IF('FX-rates &amp; Forward'!D235&gt;'FX-rates &amp; Forward'!D234,1,0),IF('FX-rates &amp; Forward'!D235&lt;'FX-rates &amp; Forward'!D234,1,0))</f>
        <v>1</v>
      </c>
      <c r="L174" s="141">
        <f>IF(D174=0,IF('FX-rates &amp; Forward'!E235&gt;'FX-rates &amp; Forward'!E234,1,0),IF('FX-rates &amp; Forward'!E235&lt;'FX-rates &amp; Forward'!E234,1,0))</f>
        <v>1</v>
      </c>
      <c r="M174" s="141">
        <f>IF(E174=0,IF('FX-rates &amp; Forward'!F235&gt;'FX-rates &amp; Forward'!F234,1,0),IF('FX-rates &amp; Forward'!F235&lt;'FX-rates &amp; Forward'!F234,1,0))</f>
        <v>0</v>
      </c>
      <c r="N174" s="141">
        <f>IF(F174=0,IF('FX-rates &amp; Forward'!G235&gt;'FX-rates &amp; Forward'!G234,1,0),IF('FX-rates &amp; Forward'!G235&lt;'FX-rates &amp; Forward'!G234,1,0))</f>
        <v>0</v>
      </c>
      <c r="O174" s="141">
        <f>IF(G174=0,IF('FX-rates &amp; Forward'!H235&gt;'FX-rates &amp; Forward'!H234,1,0),IF('FX-rates &amp; Forward'!H235&lt;'FX-rates &amp; Forward'!H234,1,0))</f>
        <v>0</v>
      </c>
      <c r="P174" s="141">
        <f>IF(H174=0,IF('FX-rates &amp; Forward'!I235&gt;'FX-rates &amp; Forward'!I234,1,0),IF('FX-rates &amp; Forward'!I235&lt;'FX-rates &amp; Forward'!I234,1,0))</f>
        <v>1</v>
      </c>
      <c r="Q174" s="141">
        <f>IF(I174=0,IF('FX-rates &amp; Forward'!J235&gt;'FX-rates &amp; Forward'!J234,1,0),IF('FX-rates &amp; Forward'!J235&lt;'FX-rates &amp; Forward'!J234,1,0))</f>
        <v>1</v>
      </c>
      <c r="R174" s="14"/>
      <c r="S174" s="5"/>
      <c r="T174" s="5"/>
      <c r="U174" s="5"/>
      <c r="V174" s="5"/>
      <c r="W174" s="5"/>
    </row>
    <row r="175" spans="2:23" x14ac:dyDescent="0.25">
      <c r="B175" s="3">
        <v>42825</v>
      </c>
      <c r="C175" s="149">
        <f>IF('Interest rate'!N234&lt;'Interest rate'!$M234,1,0)</f>
        <v>1</v>
      </c>
      <c r="D175" s="140">
        <f>IF('Interest rate'!O234&lt;'Interest rate'!$M234,1,0)</f>
        <v>1</v>
      </c>
      <c r="E175" s="140">
        <f>IF('Interest rate'!P234&lt;'Interest rate'!$M234,1,0)</f>
        <v>1</v>
      </c>
      <c r="F175" s="140">
        <f>IF('Interest rate'!Q234&lt;'Interest rate'!$M234,1,0)</f>
        <v>1</v>
      </c>
      <c r="G175" s="140">
        <f>IF('Interest rate'!R234&lt;'Interest rate'!$M234,1,0)</f>
        <v>1</v>
      </c>
      <c r="H175" s="140">
        <f>IF('Interest rate'!S234&lt;'Interest rate'!$M234,1,0)</f>
        <v>0</v>
      </c>
      <c r="I175" s="140">
        <f>IF('Interest rate'!T234&lt;'Interest rate'!$M234,1,0)</f>
        <v>0</v>
      </c>
      <c r="J175" s="5"/>
      <c r="K175" s="149">
        <f>IF(C175=0,IF('FX-rates &amp; Forward'!D236&gt;'FX-rates &amp; Forward'!D235,1,0),IF('FX-rates &amp; Forward'!D236&lt;'FX-rates &amp; Forward'!D235,1,0))</f>
        <v>0</v>
      </c>
      <c r="L175" s="140">
        <f>IF(D175=0,IF('FX-rates &amp; Forward'!E236&gt;'FX-rates &amp; Forward'!E235,1,0),IF('FX-rates &amp; Forward'!E236&lt;'FX-rates &amp; Forward'!E235,1,0))</f>
        <v>0</v>
      </c>
      <c r="M175" s="140">
        <f>IF(E175=0,IF('FX-rates &amp; Forward'!F236&gt;'FX-rates &amp; Forward'!F235,1,0),IF('FX-rates &amp; Forward'!F236&lt;'FX-rates &amp; Forward'!F235,1,0))</f>
        <v>0</v>
      </c>
      <c r="N175" s="140">
        <f>IF(F175=0,IF('FX-rates &amp; Forward'!G236&gt;'FX-rates &amp; Forward'!G235,1,0),IF('FX-rates &amp; Forward'!G236&lt;'FX-rates &amp; Forward'!G235,1,0))</f>
        <v>0</v>
      </c>
      <c r="O175" s="140">
        <f>IF(G175=0,IF('FX-rates &amp; Forward'!H236&gt;'FX-rates &amp; Forward'!H235,1,0),IF('FX-rates &amp; Forward'!H236&lt;'FX-rates &amp; Forward'!H235,1,0))</f>
        <v>0</v>
      </c>
      <c r="P175" s="140">
        <f>IF(H175=0,IF('FX-rates &amp; Forward'!I236&gt;'FX-rates &amp; Forward'!I235,1,0),IF('FX-rates &amp; Forward'!I236&lt;'FX-rates &amp; Forward'!I235,1,0))</f>
        <v>1</v>
      </c>
      <c r="Q175" s="140">
        <f>IF(I175=0,IF('FX-rates &amp; Forward'!J236&gt;'FX-rates &amp; Forward'!J235,1,0),IF('FX-rates &amp; Forward'!J236&lt;'FX-rates &amp; Forward'!J235,1,0))</f>
        <v>1</v>
      </c>
      <c r="R175" s="14"/>
      <c r="S175" s="5"/>
      <c r="T175" s="5"/>
      <c r="U175" s="5"/>
      <c r="V175" s="5"/>
      <c r="W175" s="5"/>
    </row>
    <row r="176" spans="2:23" x14ac:dyDescent="0.25">
      <c r="B176" s="6">
        <v>42853</v>
      </c>
      <c r="C176" s="150">
        <f>IF('Interest rate'!N235&lt;'Interest rate'!$M235,1,0)</f>
        <v>0</v>
      </c>
      <c r="D176" s="141">
        <f>IF('Interest rate'!O235&lt;'Interest rate'!$M235,1,0)</f>
        <v>1</v>
      </c>
      <c r="E176" s="141">
        <f>IF('Interest rate'!P235&lt;'Interest rate'!$M235,1,0)</f>
        <v>1</v>
      </c>
      <c r="F176" s="141">
        <f>IF('Interest rate'!Q235&lt;'Interest rate'!$M235,1,0)</f>
        <v>1</v>
      </c>
      <c r="G176" s="141">
        <f>IF('Interest rate'!R235&lt;'Interest rate'!$M235,1,0)</f>
        <v>1</v>
      </c>
      <c r="H176" s="141">
        <f>IF('Interest rate'!S235&lt;'Interest rate'!$M235,1,0)</f>
        <v>1</v>
      </c>
      <c r="I176" s="141">
        <f>IF('Interest rate'!T235&lt;'Interest rate'!$M235,1,0)</f>
        <v>0</v>
      </c>
      <c r="J176" s="5"/>
      <c r="K176" s="150">
        <f>IF(C176=0,IF('FX-rates &amp; Forward'!D237&gt;'FX-rates &amp; Forward'!D236,1,0),IF('FX-rates &amp; Forward'!D237&lt;'FX-rates &amp; Forward'!D236,1,0))</f>
        <v>0</v>
      </c>
      <c r="L176" s="141">
        <f>IF(D176=0,IF('FX-rates &amp; Forward'!E237&gt;'FX-rates &amp; Forward'!E236,1,0),IF('FX-rates &amp; Forward'!E237&lt;'FX-rates &amp; Forward'!E236,1,0))</f>
        <v>0</v>
      </c>
      <c r="M176" s="141">
        <f>IF(E176=0,IF('FX-rates &amp; Forward'!F237&gt;'FX-rates &amp; Forward'!F236,1,0),IF('FX-rates &amp; Forward'!F237&lt;'FX-rates &amp; Forward'!F236,1,0))</f>
        <v>0</v>
      </c>
      <c r="N176" s="141">
        <f>IF(F176=0,IF('FX-rates &amp; Forward'!G237&gt;'FX-rates &amp; Forward'!G236,1,0),IF('FX-rates &amp; Forward'!G237&lt;'FX-rates &amp; Forward'!G236,1,0))</f>
        <v>1</v>
      </c>
      <c r="O176" s="141">
        <f>IF(G176=0,IF('FX-rates &amp; Forward'!H237&gt;'FX-rates &amp; Forward'!H236,1,0),IF('FX-rates &amp; Forward'!H237&lt;'FX-rates &amp; Forward'!H236,1,0))</f>
        <v>0</v>
      </c>
      <c r="P176" s="141">
        <f>IF(H176=0,IF('FX-rates &amp; Forward'!I237&gt;'FX-rates &amp; Forward'!I236,1,0),IF('FX-rates &amp; Forward'!I237&lt;'FX-rates &amp; Forward'!I236,1,0))</f>
        <v>1</v>
      </c>
      <c r="Q176" s="141">
        <f>IF(I176=0,IF('FX-rates &amp; Forward'!J237&gt;'FX-rates &amp; Forward'!J236,1,0),IF('FX-rates &amp; Forward'!J237&lt;'FX-rates &amp; Forward'!J236,1,0))</f>
        <v>0</v>
      </c>
      <c r="R176" s="14"/>
      <c r="S176" s="5"/>
      <c r="T176" s="5"/>
      <c r="U176" s="5"/>
      <c r="V176" s="5"/>
      <c r="W176" s="5"/>
    </row>
    <row r="177" spans="2:23" x14ac:dyDescent="0.25">
      <c r="B177" s="3">
        <v>42886</v>
      </c>
      <c r="C177" s="149">
        <f>IF('Interest rate'!N236&lt;'Interest rate'!$M236,1,0)</f>
        <v>0</v>
      </c>
      <c r="D177" s="140">
        <f>IF('Interest rate'!O236&lt;'Interest rate'!$M236,1,0)</f>
        <v>1</v>
      </c>
      <c r="E177" s="140">
        <f>IF('Interest rate'!P236&lt;'Interest rate'!$M236,1,0)</f>
        <v>1</v>
      </c>
      <c r="F177" s="140">
        <f>IF('Interest rate'!Q236&lt;'Interest rate'!$M236,1,0)</f>
        <v>1</v>
      </c>
      <c r="G177" s="140">
        <f>IF('Interest rate'!R236&lt;'Interest rate'!$M236,1,0)</f>
        <v>1</v>
      </c>
      <c r="H177" s="140">
        <f>IF('Interest rate'!S236&lt;'Interest rate'!$M236,1,0)</f>
        <v>1</v>
      </c>
      <c r="I177" s="140">
        <f>IF('Interest rate'!T236&lt;'Interest rate'!$M236,1,0)</f>
        <v>0</v>
      </c>
      <c r="J177" s="5"/>
      <c r="K177" s="149">
        <f>IF(C177=0,IF('FX-rates &amp; Forward'!D238&gt;'FX-rates &amp; Forward'!D237,1,0),IF('FX-rates &amp; Forward'!D238&lt;'FX-rates &amp; Forward'!D237,1,0))</f>
        <v>0</v>
      </c>
      <c r="L177" s="140">
        <f>IF(D177=0,IF('FX-rates &amp; Forward'!E238&gt;'FX-rates &amp; Forward'!E237,1,0),IF('FX-rates &amp; Forward'!E238&lt;'FX-rates &amp; Forward'!E237,1,0))</f>
        <v>0</v>
      </c>
      <c r="M177" s="140">
        <f>IF(E177=0,IF('FX-rates &amp; Forward'!F238&gt;'FX-rates &amp; Forward'!F237,1,0),IF('FX-rates &amp; Forward'!F238&lt;'FX-rates &amp; Forward'!F237,1,0))</f>
        <v>1</v>
      </c>
      <c r="N177" s="140">
        <f>IF(F177=0,IF('FX-rates &amp; Forward'!G238&gt;'FX-rates &amp; Forward'!G237,1,0),IF('FX-rates &amp; Forward'!G238&lt;'FX-rates &amp; Forward'!G237,1,0))</f>
        <v>1</v>
      </c>
      <c r="O177" s="140">
        <f>IF(G177=0,IF('FX-rates &amp; Forward'!H238&gt;'FX-rates &amp; Forward'!H237,1,0),IF('FX-rates &amp; Forward'!H238&lt;'FX-rates &amp; Forward'!H237,1,0))</f>
        <v>0</v>
      </c>
      <c r="P177" s="140">
        <f>IF(H177=0,IF('FX-rates &amp; Forward'!I238&gt;'FX-rates &amp; Forward'!I237,1,0),IF('FX-rates &amp; Forward'!I238&lt;'FX-rates &amp; Forward'!I237,1,0))</f>
        <v>1</v>
      </c>
      <c r="Q177" s="140">
        <f>IF(I177=0,IF('FX-rates &amp; Forward'!J238&gt;'FX-rates &amp; Forward'!J237,1,0),IF('FX-rates &amp; Forward'!J238&lt;'FX-rates &amp; Forward'!J237,1,0))</f>
        <v>0</v>
      </c>
      <c r="R177" s="14"/>
      <c r="S177" s="5"/>
      <c r="T177" s="5"/>
      <c r="U177" s="5"/>
      <c r="V177" s="5"/>
      <c r="W177" s="5"/>
    </row>
    <row r="178" spans="2:23" x14ac:dyDescent="0.25">
      <c r="B178" s="6">
        <v>42916</v>
      </c>
      <c r="C178" s="150">
        <f>IF('Interest rate'!N237&lt;'Interest rate'!$M237,1,0)</f>
        <v>0</v>
      </c>
      <c r="D178" s="141">
        <f>IF('Interest rate'!O237&lt;'Interest rate'!$M237,1,0)</f>
        <v>1</v>
      </c>
      <c r="E178" s="141">
        <f>IF('Interest rate'!P237&lt;'Interest rate'!$M237,1,0)</f>
        <v>1</v>
      </c>
      <c r="F178" s="141">
        <f>IF('Interest rate'!Q237&lt;'Interest rate'!$M237,1,0)</f>
        <v>1</v>
      </c>
      <c r="G178" s="141">
        <f>IF('Interest rate'!R237&lt;'Interest rate'!$M237,1,0)</f>
        <v>1</v>
      </c>
      <c r="H178" s="141">
        <f>IF('Interest rate'!S237&lt;'Interest rate'!$M237,1,0)</f>
        <v>0</v>
      </c>
      <c r="I178" s="141">
        <f>IF('Interest rate'!T237&lt;'Interest rate'!$M237,1,0)</f>
        <v>0</v>
      </c>
      <c r="J178" s="5"/>
      <c r="K178" s="150">
        <f>IF(C178=0,IF('FX-rates &amp; Forward'!D239&gt;'FX-rates &amp; Forward'!D238,1,0),IF('FX-rates &amp; Forward'!D239&lt;'FX-rates &amp; Forward'!D238,1,0))</f>
        <v>0</v>
      </c>
      <c r="L178" s="141">
        <f>IF(D178=0,IF('FX-rates &amp; Forward'!E239&gt;'FX-rates &amp; Forward'!E238,1,0),IF('FX-rates &amp; Forward'!E239&lt;'FX-rates &amp; Forward'!E238,1,0))</f>
        <v>0</v>
      </c>
      <c r="M178" s="141">
        <f>IF(E178=0,IF('FX-rates &amp; Forward'!F239&gt;'FX-rates &amp; Forward'!F238,1,0),IF('FX-rates &amp; Forward'!F239&lt;'FX-rates &amp; Forward'!F238,1,0))</f>
        <v>1</v>
      </c>
      <c r="N178" s="141">
        <f>IF(F178=0,IF('FX-rates &amp; Forward'!G239&gt;'FX-rates &amp; Forward'!G238,1,0),IF('FX-rates &amp; Forward'!G239&lt;'FX-rates &amp; Forward'!G238,1,0))</f>
        <v>1</v>
      </c>
      <c r="O178" s="141">
        <f>IF(G178=0,IF('FX-rates &amp; Forward'!H239&gt;'FX-rates &amp; Forward'!H238,1,0),IF('FX-rates &amp; Forward'!H239&lt;'FX-rates &amp; Forward'!H238,1,0))</f>
        <v>1</v>
      </c>
      <c r="P178" s="141">
        <f>IF(H178=0,IF('FX-rates &amp; Forward'!I239&gt;'FX-rates &amp; Forward'!I238,1,0),IF('FX-rates &amp; Forward'!I239&lt;'FX-rates &amp; Forward'!I238,1,0))</f>
        <v>1</v>
      </c>
      <c r="Q178" s="141">
        <f>IF(I178=0,IF('FX-rates &amp; Forward'!J239&gt;'FX-rates &amp; Forward'!J238,1,0),IF('FX-rates &amp; Forward'!J239&lt;'FX-rates &amp; Forward'!J238,1,0))</f>
        <v>1</v>
      </c>
      <c r="R178" s="14"/>
      <c r="S178" s="5"/>
      <c r="T178" s="5"/>
      <c r="U178" s="5"/>
      <c r="V178" s="5"/>
      <c r="W178" s="5"/>
    </row>
    <row r="179" spans="2:23" x14ac:dyDescent="0.25">
      <c r="B179" s="3">
        <v>42947</v>
      </c>
      <c r="C179" s="149">
        <f>IF('Interest rate'!N238&lt;'Interest rate'!$M238,1,0)</f>
        <v>0</v>
      </c>
      <c r="D179" s="140">
        <f>IF('Interest rate'!O238&lt;'Interest rate'!$M238,1,0)</f>
        <v>1</v>
      </c>
      <c r="E179" s="140">
        <f>IF('Interest rate'!P238&lt;'Interest rate'!$M238,1,0)</f>
        <v>1</v>
      </c>
      <c r="F179" s="140">
        <f>IF('Interest rate'!Q238&lt;'Interest rate'!$M238,1,0)</f>
        <v>1</v>
      </c>
      <c r="G179" s="140">
        <f>IF('Interest rate'!R238&lt;'Interest rate'!$M238,1,0)</f>
        <v>1</v>
      </c>
      <c r="H179" s="140">
        <f>IF('Interest rate'!S238&lt;'Interest rate'!$M238,1,0)</f>
        <v>0</v>
      </c>
      <c r="I179" s="140">
        <f>IF('Interest rate'!T238&lt;'Interest rate'!$M238,1,0)</f>
        <v>0</v>
      </c>
      <c r="J179" s="5"/>
      <c r="K179" s="149">
        <f>IF(C179=0,IF('FX-rates &amp; Forward'!D240&gt;'FX-rates &amp; Forward'!D239,1,0),IF('FX-rates &amp; Forward'!D240&lt;'FX-rates &amp; Forward'!D239,1,0))</f>
        <v>0</v>
      </c>
      <c r="L179" s="140">
        <f>IF(D179=0,IF('FX-rates &amp; Forward'!E240&gt;'FX-rates &amp; Forward'!E239,1,0),IF('FX-rates &amp; Forward'!E240&lt;'FX-rates &amp; Forward'!E239,1,0))</f>
        <v>1</v>
      </c>
      <c r="M179" s="140">
        <f>IF(E179=0,IF('FX-rates &amp; Forward'!F240&gt;'FX-rates &amp; Forward'!F239,1,0),IF('FX-rates &amp; Forward'!F240&lt;'FX-rates &amp; Forward'!F239,1,0))</f>
        <v>1</v>
      </c>
      <c r="N179" s="140">
        <f>IF(F179=0,IF('FX-rates &amp; Forward'!G240&gt;'FX-rates &amp; Forward'!G239,1,0),IF('FX-rates &amp; Forward'!G240&lt;'FX-rates &amp; Forward'!G239,1,0))</f>
        <v>1</v>
      </c>
      <c r="O179" s="140">
        <f>IF(G179=0,IF('FX-rates &amp; Forward'!H240&gt;'FX-rates &amp; Forward'!H239,1,0),IF('FX-rates &amp; Forward'!H240&lt;'FX-rates &amp; Forward'!H239,1,0))</f>
        <v>1</v>
      </c>
      <c r="P179" s="140">
        <f>IF(H179=0,IF('FX-rates &amp; Forward'!I240&gt;'FX-rates &amp; Forward'!I239,1,0),IF('FX-rates &amp; Forward'!I240&lt;'FX-rates &amp; Forward'!I239,1,0))</f>
        <v>0</v>
      </c>
      <c r="Q179" s="140">
        <f>IF(I179=0,IF('FX-rates &amp; Forward'!J240&gt;'FX-rates &amp; Forward'!J239,1,0),IF('FX-rates &amp; Forward'!J240&lt;'FX-rates &amp; Forward'!J239,1,0))</f>
        <v>0</v>
      </c>
      <c r="R179" s="14"/>
      <c r="S179" s="5"/>
      <c r="T179" s="5"/>
      <c r="U179" s="5"/>
      <c r="V179" s="5"/>
      <c r="W179" s="5"/>
    </row>
    <row r="180" spans="2:23" x14ac:dyDescent="0.25">
      <c r="B180" s="6">
        <v>42978</v>
      </c>
      <c r="C180" s="150">
        <f>IF('Interest rate'!N239&lt;'Interest rate'!$M239,1,0)</f>
        <v>0</v>
      </c>
      <c r="D180" s="141">
        <f>IF('Interest rate'!O239&lt;'Interest rate'!$M239,1,0)</f>
        <v>1</v>
      </c>
      <c r="E180" s="141">
        <f>IF('Interest rate'!P239&lt;'Interest rate'!$M239,1,0)</f>
        <v>1</v>
      </c>
      <c r="F180" s="141">
        <f>IF('Interest rate'!Q239&lt;'Interest rate'!$M239,1,0)</f>
        <v>1</v>
      </c>
      <c r="G180" s="141">
        <f>IF('Interest rate'!R239&lt;'Interest rate'!$M239,1,0)</f>
        <v>1</v>
      </c>
      <c r="H180" s="141">
        <f>IF('Interest rate'!S239&lt;'Interest rate'!$M239,1,0)</f>
        <v>0</v>
      </c>
      <c r="I180" s="141">
        <f>IF('Interest rate'!T239&lt;'Interest rate'!$M239,1,0)</f>
        <v>0</v>
      </c>
      <c r="J180" s="5"/>
      <c r="K180" s="150">
        <f>IF(C180=0,IF('FX-rates &amp; Forward'!D241&gt;'FX-rates &amp; Forward'!D240,1,0),IF('FX-rates &amp; Forward'!D241&lt;'FX-rates &amp; Forward'!D240,1,0))</f>
        <v>0</v>
      </c>
      <c r="L180" s="141">
        <f>IF(D180=0,IF('FX-rates &amp; Forward'!E241&gt;'FX-rates &amp; Forward'!E240,1,0),IF('FX-rates &amp; Forward'!E241&lt;'FX-rates &amp; Forward'!E240,1,0))</f>
        <v>1</v>
      </c>
      <c r="M180" s="141">
        <f>IF(E180=0,IF('FX-rates &amp; Forward'!F241&gt;'FX-rates &amp; Forward'!F240,1,0),IF('FX-rates &amp; Forward'!F241&lt;'FX-rates &amp; Forward'!F240,1,0))</f>
        <v>1</v>
      </c>
      <c r="N180" s="141">
        <f>IF(F180=0,IF('FX-rates &amp; Forward'!G241&gt;'FX-rates &amp; Forward'!G240,1,0),IF('FX-rates &amp; Forward'!G241&lt;'FX-rates &amp; Forward'!G240,1,0))</f>
        <v>1</v>
      </c>
      <c r="O180" s="141">
        <f>IF(G180=0,IF('FX-rates &amp; Forward'!H241&gt;'FX-rates &amp; Forward'!H240,1,0),IF('FX-rates &amp; Forward'!H241&lt;'FX-rates &amp; Forward'!H240,1,0))</f>
        <v>1</v>
      </c>
      <c r="P180" s="141">
        <f>IF(H180=0,IF('FX-rates &amp; Forward'!I241&gt;'FX-rates &amp; Forward'!I240,1,0),IF('FX-rates &amp; Forward'!I241&lt;'FX-rates &amp; Forward'!I240,1,0))</f>
        <v>0</v>
      </c>
      <c r="Q180" s="141">
        <f>IF(I180=0,IF('FX-rates &amp; Forward'!J241&gt;'FX-rates &amp; Forward'!J240,1,0),IF('FX-rates &amp; Forward'!J241&lt;'FX-rates &amp; Forward'!J240,1,0))</f>
        <v>0</v>
      </c>
      <c r="R180" s="14"/>
      <c r="S180" s="5"/>
      <c r="T180" s="5"/>
      <c r="U180" s="5"/>
      <c r="V180" s="5"/>
      <c r="W180" s="5"/>
    </row>
    <row r="181" spans="2:23" x14ac:dyDescent="0.25">
      <c r="B181" s="3">
        <v>43007</v>
      </c>
      <c r="C181" s="149">
        <f>IF('Interest rate'!N240&lt;'Interest rate'!$M240,1,0)</f>
        <v>0</v>
      </c>
      <c r="D181" s="140">
        <f>IF('Interest rate'!O240&lt;'Interest rate'!$M240,1,0)</f>
        <v>1</v>
      </c>
      <c r="E181" s="140">
        <f>IF('Interest rate'!P240&lt;'Interest rate'!$M240,1,0)</f>
        <v>1</v>
      </c>
      <c r="F181" s="140">
        <f>IF('Interest rate'!Q240&lt;'Interest rate'!$M240,1,0)</f>
        <v>1</v>
      </c>
      <c r="G181" s="140">
        <f>IF('Interest rate'!R240&lt;'Interest rate'!$M240,1,0)</f>
        <v>1</v>
      </c>
      <c r="H181" s="140">
        <f>IF('Interest rate'!S240&lt;'Interest rate'!$M240,1,0)</f>
        <v>0</v>
      </c>
      <c r="I181" s="140">
        <f>IF('Interest rate'!T240&lt;'Interest rate'!$M240,1,0)</f>
        <v>0</v>
      </c>
      <c r="J181" s="5"/>
      <c r="K181" s="149">
        <f>IF(C181=0,IF('FX-rates &amp; Forward'!D242&gt;'FX-rates &amp; Forward'!D241,1,0),IF('FX-rates &amp; Forward'!D242&lt;'FX-rates &amp; Forward'!D241,1,0))</f>
        <v>1</v>
      </c>
      <c r="L181" s="140">
        <f>IF(D181=0,IF('FX-rates &amp; Forward'!E242&gt;'FX-rates &amp; Forward'!E241,1,0),IF('FX-rates &amp; Forward'!E242&lt;'FX-rates &amp; Forward'!E241,1,0))</f>
        <v>0</v>
      </c>
      <c r="M181" s="140">
        <f>IF(E181=0,IF('FX-rates &amp; Forward'!F242&gt;'FX-rates &amp; Forward'!F241,1,0),IF('FX-rates &amp; Forward'!F242&lt;'FX-rates &amp; Forward'!F241,1,0))</f>
        <v>0</v>
      </c>
      <c r="N181" s="140">
        <f>IF(F181=0,IF('FX-rates &amp; Forward'!G242&gt;'FX-rates &amp; Forward'!G241,1,0),IF('FX-rates &amp; Forward'!G242&lt;'FX-rates &amp; Forward'!G241,1,0))</f>
        <v>0</v>
      </c>
      <c r="O181" s="140">
        <f>IF(G181=0,IF('FX-rates &amp; Forward'!H242&gt;'FX-rates &amp; Forward'!H241,1,0),IF('FX-rates &amp; Forward'!H242&lt;'FX-rates &amp; Forward'!H241,1,0))</f>
        <v>0</v>
      </c>
      <c r="P181" s="140">
        <f>IF(H181=0,IF('FX-rates &amp; Forward'!I242&gt;'FX-rates &amp; Forward'!I241,1,0),IF('FX-rates &amp; Forward'!I242&lt;'FX-rates &amp; Forward'!I241,1,0))</f>
        <v>1</v>
      </c>
      <c r="Q181" s="140">
        <f>IF(I181=0,IF('FX-rates &amp; Forward'!J242&gt;'FX-rates &amp; Forward'!J241,1,0),IF('FX-rates &amp; Forward'!J242&lt;'FX-rates &amp; Forward'!J241,1,0))</f>
        <v>1</v>
      </c>
      <c r="R181" s="14"/>
      <c r="S181" s="5"/>
      <c r="T181" s="5"/>
      <c r="U181" s="5"/>
      <c r="V181" s="5"/>
      <c r="W181" s="5"/>
    </row>
    <row r="182" spans="2:23" x14ac:dyDescent="0.25">
      <c r="B182" s="6">
        <v>43039</v>
      </c>
      <c r="C182" s="150">
        <f>IF('Interest rate'!N241&lt;'Interest rate'!$M241,1,0)</f>
        <v>0</v>
      </c>
      <c r="D182" s="141">
        <f>IF('Interest rate'!O241&lt;'Interest rate'!$M241,1,0)</f>
        <v>1</v>
      </c>
      <c r="E182" s="141">
        <f>IF('Interest rate'!P241&lt;'Interest rate'!$M241,1,0)</f>
        <v>1</v>
      </c>
      <c r="F182" s="141">
        <f>IF('Interest rate'!Q241&lt;'Interest rate'!$M241,1,0)</f>
        <v>1</v>
      </c>
      <c r="G182" s="141">
        <f>IF('Interest rate'!R241&lt;'Interest rate'!$M241,1,0)</f>
        <v>1</v>
      </c>
      <c r="H182" s="141">
        <f>IF('Interest rate'!S241&lt;'Interest rate'!$M241,1,0)</f>
        <v>0</v>
      </c>
      <c r="I182" s="141">
        <f>IF('Interest rate'!T241&lt;'Interest rate'!$M241,1,0)</f>
        <v>0</v>
      </c>
      <c r="J182" s="5"/>
      <c r="K182" s="150">
        <f>IF(C182=0,IF('FX-rates &amp; Forward'!D243&gt;'FX-rates &amp; Forward'!D242,1,0),IF('FX-rates &amp; Forward'!D243&lt;'FX-rates &amp; Forward'!D242,1,0))</f>
        <v>1</v>
      </c>
      <c r="L182" s="141">
        <f>IF(D182=0,IF('FX-rates &amp; Forward'!E243&gt;'FX-rates &amp; Forward'!E242,1,0),IF('FX-rates &amp; Forward'!E243&lt;'FX-rates &amp; Forward'!E242,1,0))</f>
        <v>0</v>
      </c>
      <c r="M182" s="141">
        <f>IF(E182=0,IF('FX-rates &amp; Forward'!F243&gt;'FX-rates &amp; Forward'!F242,1,0),IF('FX-rates &amp; Forward'!F243&lt;'FX-rates &amp; Forward'!F242,1,0))</f>
        <v>0</v>
      </c>
      <c r="N182" s="141">
        <f>IF(F182=0,IF('FX-rates &amp; Forward'!G243&gt;'FX-rates &amp; Forward'!G242,1,0),IF('FX-rates &amp; Forward'!G243&lt;'FX-rates &amp; Forward'!G242,1,0))</f>
        <v>0</v>
      </c>
      <c r="O182" s="141">
        <f>IF(G182=0,IF('FX-rates &amp; Forward'!H243&gt;'FX-rates &amp; Forward'!H242,1,0),IF('FX-rates &amp; Forward'!H243&lt;'FX-rates &amp; Forward'!H242,1,0))</f>
        <v>1</v>
      </c>
      <c r="P182" s="141">
        <f>IF(H182=0,IF('FX-rates &amp; Forward'!I243&gt;'FX-rates &amp; Forward'!I242,1,0),IF('FX-rates &amp; Forward'!I243&lt;'FX-rates &amp; Forward'!I242,1,0))</f>
        <v>0</v>
      </c>
      <c r="Q182" s="141">
        <f>IF(I182=0,IF('FX-rates &amp; Forward'!J243&gt;'FX-rates &amp; Forward'!J242,1,0),IF('FX-rates &amp; Forward'!J243&lt;'FX-rates &amp; Forward'!J242,1,0))</f>
        <v>1</v>
      </c>
      <c r="R182" s="14"/>
      <c r="S182" s="5"/>
      <c r="T182" s="5"/>
      <c r="U182" s="5"/>
      <c r="V182" s="5"/>
      <c r="W182" s="5"/>
    </row>
    <row r="183" spans="2:23" x14ac:dyDescent="0.25">
      <c r="B183" s="3">
        <v>43069</v>
      </c>
      <c r="C183" s="149">
        <f>IF('Interest rate'!N242&lt;'Interest rate'!$M242,1,0)</f>
        <v>0</v>
      </c>
      <c r="D183" s="140">
        <f>IF('Interest rate'!O242&lt;'Interest rate'!$M242,1,0)</f>
        <v>1</v>
      </c>
      <c r="E183" s="140">
        <f>IF('Interest rate'!P242&lt;'Interest rate'!$M242,1,0)</f>
        <v>1</v>
      </c>
      <c r="F183" s="140">
        <f>IF('Interest rate'!Q242&lt;'Interest rate'!$M242,1,0)</f>
        <v>1</v>
      </c>
      <c r="G183" s="140">
        <f>IF('Interest rate'!R242&lt;'Interest rate'!$M242,1,0)</f>
        <v>1</v>
      </c>
      <c r="H183" s="140">
        <f>IF('Interest rate'!S242&lt;'Interest rate'!$M242,1,0)</f>
        <v>0</v>
      </c>
      <c r="I183" s="140">
        <f>IF('Interest rate'!T242&lt;'Interest rate'!$M242,1,0)</f>
        <v>0</v>
      </c>
      <c r="J183" s="5"/>
      <c r="K183" s="149">
        <f>IF(C183=0,IF('FX-rates &amp; Forward'!D244&gt;'FX-rates &amp; Forward'!D243,1,0),IF('FX-rates &amp; Forward'!D244&lt;'FX-rates &amp; Forward'!D243,1,0))</f>
        <v>1</v>
      </c>
      <c r="L183" s="140">
        <f>IF(D183=0,IF('FX-rates &amp; Forward'!E244&gt;'FX-rates &amp; Forward'!E243,1,0),IF('FX-rates &amp; Forward'!E244&lt;'FX-rates &amp; Forward'!E243,1,0))</f>
        <v>0</v>
      </c>
      <c r="M183" s="140">
        <f>IF(E183=0,IF('FX-rates &amp; Forward'!F244&gt;'FX-rates &amp; Forward'!F243,1,0),IF('FX-rates &amp; Forward'!F244&lt;'FX-rates &amp; Forward'!F243,1,0))</f>
        <v>0</v>
      </c>
      <c r="N183" s="140">
        <f>IF(F183=0,IF('FX-rates &amp; Forward'!G244&gt;'FX-rates &amp; Forward'!G243,1,0),IF('FX-rates &amp; Forward'!G244&lt;'FX-rates &amp; Forward'!G243,1,0))</f>
        <v>0</v>
      </c>
      <c r="O183" s="140">
        <f>IF(G183=0,IF('FX-rates &amp; Forward'!H244&gt;'FX-rates &amp; Forward'!H243,1,0),IF('FX-rates &amp; Forward'!H244&lt;'FX-rates &amp; Forward'!H243,1,0))</f>
        <v>0</v>
      </c>
      <c r="P183" s="140">
        <f>IF(H183=0,IF('FX-rates &amp; Forward'!I244&gt;'FX-rates &amp; Forward'!I243,1,0),IF('FX-rates &amp; Forward'!I244&lt;'FX-rates &amp; Forward'!I243,1,0))</f>
        <v>1</v>
      </c>
      <c r="Q183" s="140">
        <f>IF(I183=0,IF('FX-rates &amp; Forward'!J244&gt;'FX-rates &amp; Forward'!J243,1,0),IF('FX-rates &amp; Forward'!J244&lt;'FX-rates &amp; Forward'!J243,1,0))</f>
        <v>1</v>
      </c>
      <c r="R183" s="14"/>
      <c r="S183" s="5"/>
      <c r="T183" s="5"/>
      <c r="U183" s="5"/>
      <c r="V183" s="5"/>
      <c r="W183" s="5"/>
    </row>
    <row r="184" spans="2:23" x14ac:dyDescent="0.25">
      <c r="B184" s="9">
        <v>43098</v>
      </c>
      <c r="C184" s="151">
        <f>IF('Interest rate'!N243&lt;'Interest rate'!$M243,1,0)</f>
        <v>0</v>
      </c>
      <c r="D184" s="142">
        <f>IF('Interest rate'!O243&lt;'Interest rate'!$M243,1,0)</f>
        <v>1</v>
      </c>
      <c r="E184" s="142">
        <f>IF('Interest rate'!P243&lt;'Interest rate'!$M243,1,0)</f>
        <v>1</v>
      </c>
      <c r="F184" s="142">
        <f>IF('Interest rate'!Q243&lt;'Interest rate'!$M243,1,0)</f>
        <v>1</v>
      </c>
      <c r="G184" s="142">
        <f>IF('Interest rate'!R243&lt;'Interest rate'!$M243,1,0)</f>
        <v>1</v>
      </c>
      <c r="H184" s="142">
        <f>IF('Interest rate'!S243&lt;'Interest rate'!$M243,1,0)</f>
        <v>0</v>
      </c>
      <c r="I184" s="142">
        <f>IF('Interest rate'!T243&lt;'Interest rate'!$M243,1,0)</f>
        <v>0</v>
      </c>
      <c r="J184" s="5"/>
      <c r="K184" s="151">
        <f>IF(C184=0,IF('FX-rates &amp; Forward'!D245&gt;'FX-rates &amp; Forward'!D244,1,0),IF('FX-rates &amp; Forward'!D245&lt;'FX-rates &amp; Forward'!D244,1,0))</f>
        <v>0</v>
      </c>
      <c r="L184" s="142">
        <f>IF(D184=0,IF('FX-rates &amp; Forward'!E245&gt;'FX-rates &amp; Forward'!E244,1,0),IF('FX-rates &amp; Forward'!E245&lt;'FX-rates &amp; Forward'!E244,1,0))</f>
        <v>1</v>
      </c>
      <c r="M184" s="142">
        <f>IF(E184=0,IF('FX-rates &amp; Forward'!F245&gt;'FX-rates &amp; Forward'!F244,1,0),IF('FX-rates &amp; Forward'!F245&lt;'FX-rates &amp; Forward'!F244,1,0))</f>
        <v>1</v>
      </c>
      <c r="N184" s="142">
        <f>IF(F184=0,IF('FX-rates &amp; Forward'!G245&gt;'FX-rates &amp; Forward'!G244,1,0),IF('FX-rates &amp; Forward'!G245&lt;'FX-rates &amp; Forward'!G244,1,0))</f>
        <v>1</v>
      </c>
      <c r="O184" s="142">
        <f>IF(G184=0,IF('FX-rates &amp; Forward'!H245&gt;'FX-rates &amp; Forward'!H244,1,0),IF('FX-rates &amp; Forward'!H245&lt;'FX-rates &amp; Forward'!H244,1,0))</f>
        <v>1</v>
      </c>
      <c r="P184" s="142">
        <f>IF(H184=0,IF('FX-rates &amp; Forward'!I245&gt;'FX-rates &amp; Forward'!I244,1,0),IF('FX-rates &amp; Forward'!I245&lt;'FX-rates &amp; Forward'!I244,1,0))</f>
        <v>1</v>
      </c>
      <c r="Q184" s="142">
        <f>IF(I184=0,IF('FX-rates &amp; Forward'!J245&gt;'FX-rates &amp; Forward'!J244,1,0),IF('FX-rates &amp; Forward'!J245&lt;'FX-rates &amp; Forward'!J244,1,0))</f>
        <v>1</v>
      </c>
      <c r="R184" s="14"/>
      <c r="S184" s="5"/>
      <c r="T184" s="5"/>
      <c r="U184" s="5"/>
      <c r="V184" s="5"/>
      <c r="W184" s="5"/>
    </row>
    <row r="185" spans="2:23" ht="14.1" customHeight="1" x14ac:dyDescent="0.25">
      <c r="B185" s="3"/>
      <c r="C185" s="140"/>
      <c r="D185" s="140"/>
      <c r="E185" s="140"/>
      <c r="F185" s="140"/>
      <c r="G185" s="140"/>
      <c r="H185" s="140"/>
      <c r="I185" s="140"/>
      <c r="J185" s="5"/>
      <c r="K185" s="123">
        <f>SUM(K5:K184)</f>
        <v>89</v>
      </c>
      <c r="L185" s="123">
        <f t="shared" ref="L185:P185" si="4">SUM(L5:L184)</f>
        <v>85</v>
      </c>
      <c r="M185" s="123">
        <f t="shared" si="4"/>
        <v>87</v>
      </c>
      <c r="N185" s="123">
        <f t="shared" si="4"/>
        <v>100</v>
      </c>
      <c r="O185" s="123">
        <f t="shared" si="4"/>
        <v>92</v>
      </c>
      <c r="P185" s="123">
        <f t="shared" si="4"/>
        <v>86</v>
      </c>
      <c r="Q185" s="123">
        <f t="shared" ref="Q185" si="5">SUM(Q5:Q184)</f>
        <v>97</v>
      </c>
      <c r="R185" s="14"/>
      <c r="S185" s="5"/>
    </row>
    <row r="186" spans="2:23" ht="14.1" customHeight="1" x14ac:dyDescent="0.25">
      <c r="B186" s="3"/>
      <c r="C186" s="140"/>
      <c r="D186" s="140"/>
      <c r="E186" s="140"/>
      <c r="F186" s="140"/>
      <c r="G186" s="140"/>
      <c r="H186" s="140"/>
      <c r="I186" s="140"/>
      <c r="J186" s="5"/>
      <c r="K186" s="123">
        <f>180-K185</f>
        <v>91</v>
      </c>
      <c r="L186" s="123">
        <f t="shared" ref="L186:P186" si="6">180-L185</f>
        <v>95</v>
      </c>
      <c r="M186" s="123">
        <f t="shared" si="6"/>
        <v>93</v>
      </c>
      <c r="N186" s="123">
        <f t="shared" si="6"/>
        <v>80</v>
      </c>
      <c r="O186" s="123">
        <f t="shared" si="6"/>
        <v>88</v>
      </c>
      <c r="P186" s="123">
        <f t="shared" si="6"/>
        <v>94</v>
      </c>
      <c r="Q186" s="123">
        <f t="shared" ref="Q186" si="7">180-Q185</f>
        <v>83</v>
      </c>
      <c r="R186" s="14"/>
      <c r="S186" s="5"/>
    </row>
    <row r="187" spans="2:23" x14ac:dyDescent="0.25">
      <c r="B187" s="3"/>
      <c r="E187" s="143"/>
      <c r="F187" s="143"/>
      <c r="G187" s="144"/>
      <c r="H187" s="143"/>
      <c r="I187" s="143"/>
      <c r="J187" s="139"/>
      <c r="K187" s="4"/>
      <c r="L187" s="5"/>
      <c r="M187" s="5"/>
      <c r="N187" s="5"/>
      <c r="O187" s="5"/>
      <c r="P187" s="68"/>
      <c r="Q187" s="68"/>
      <c r="R187" s="14"/>
      <c r="S187" s="5"/>
    </row>
    <row r="188" spans="2:23" x14ac:dyDescent="0.25">
      <c r="C188" s="121"/>
      <c r="D188" s="285"/>
      <c r="E188" s="285"/>
      <c r="F188" s="285"/>
      <c r="G188" s="285"/>
      <c r="H188" s="285"/>
      <c r="I188" s="285"/>
      <c r="K188" s="63"/>
      <c r="L188" s="63"/>
      <c r="M188" s="63"/>
      <c r="N188" s="63"/>
      <c r="O188" s="63"/>
      <c r="P188" s="63"/>
      <c r="Q188" s="63"/>
    </row>
    <row r="189" spans="2:23" x14ac:dyDescent="0.25">
      <c r="C189" s="94"/>
      <c r="D189" s="94"/>
      <c r="E189" s="74"/>
      <c r="F189" s="74"/>
      <c r="G189" s="74"/>
      <c r="H189" s="74"/>
      <c r="I189" s="74"/>
      <c r="J189" s="94"/>
      <c r="K189" s="94"/>
      <c r="L189" s="94"/>
      <c r="M189" s="74"/>
      <c r="N189" s="74"/>
      <c r="O189" s="74"/>
      <c r="P189" s="74"/>
      <c r="Q189" s="74"/>
      <c r="R189" s="94"/>
      <c r="S189" s="94" t="s">
        <v>377</v>
      </c>
      <c r="T189" s="74" t="s">
        <v>376</v>
      </c>
      <c r="U189" s="74"/>
      <c r="V189" s="74"/>
      <c r="W189" s="74"/>
    </row>
    <row r="190" spans="2:23" x14ac:dyDescent="0.25">
      <c r="C190" s="5"/>
      <c r="D190" s="5"/>
      <c r="E190" s="5"/>
      <c r="F190" s="5"/>
      <c r="G190" s="5"/>
      <c r="H190" s="5"/>
      <c r="I190" s="5"/>
      <c r="J190" s="68"/>
      <c r="K190" s="5"/>
      <c r="L190" s="5"/>
      <c r="M190" s="5"/>
      <c r="N190" s="5"/>
      <c r="O190" s="5"/>
      <c r="P190" s="5"/>
      <c r="Q190" s="5"/>
      <c r="R190" s="14"/>
      <c r="S190" s="77"/>
      <c r="T190" s="77"/>
    </row>
    <row r="191" spans="2:23" x14ac:dyDescent="0.25"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14"/>
      <c r="S191" s="77"/>
      <c r="T191" s="77"/>
    </row>
    <row r="192" spans="2:23" x14ac:dyDescent="0.25"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14"/>
      <c r="S192" s="77"/>
      <c r="T192" s="77"/>
    </row>
    <row r="193" spans="3:20" x14ac:dyDescent="0.25"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14"/>
      <c r="S193" s="77"/>
      <c r="T193" s="77"/>
    </row>
    <row r="194" spans="3:20" x14ac:dyDescent="0.25"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14"/>
      <c r="S194" s="77"/>
      <c r="T194" s="77"/>
    </row>
    <row r="195" spans="3:20" x14ac:dyDescent="0.25"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14"/>
      <c r="S195" s="77"/>
      <c r="T195" s="77"/>
    </row>
    <row r="196" spans="3:20" x14ac:dyDescent="0.25"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14"/>
      <c r="S196" s="77"/>
      <c r="T196" s="77"/>
    </row>
    <row r="197" spans="3:20" x14ac:dyDescent="0.25"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14"/>
      <c r="S197" s="77"/>
      <c r="T197" s="77"/>
    </row>
    <row r="198" spans="3:20" x14ac:dyDescent="0.25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14"/>
      <c r="S198" s="77"/>
      <c r="T198" s="77"/>
    </row>
    <row r="199" spans="3:20" x14ac:dyDescent="0.25"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14"/>
      <c r="S199" s="77"/>
      <c r="T199" s="77"/>
    </row>
    <row r="200" spans="3:20" x14ac:dyDescent="0.25"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14"/>
      <c r="S200" s="77"/>
      <c r="T200" s="77"/>
    </row>
    <row r="201" spans="3:20" x14ac:dyDescent="0.25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14"/>
      <c r="S201" s="77"/>
      <c r="T201" s="77"/>
    </row>
    <row r="202" spans="3:20" x14ac:dyDescent="0.25"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14"/>
      <c r="S202" s="77"/>
      <c r="T202" s="77"/>
    </row>
    <row r="203" spans="3:20" x14ac:dyDescent="0.25"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14"/>
      <c r="S203" s="77"/>
      <c r="T203" s="77"/>
    </row>
    <row r="204" spans="3:20" x14ac:dyDescent="0.25"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14"/>
      <c r="S204" s="77"/>
      <c r="T204" s="77"/>
    </row>
    <row r="205" spans="3:20" x14ac:dyDescent="0.25"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14"/>
      <c r="S205" s="77"/>
      <c r="T205" s="77"/>
    </row>
    <row r="206" spans="3:20" x14ac:dyDescent="0.25"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14"/>
      <c r="S206" s="77"/>
      <c r="T206" s="77"/>
    </row>
    <row r="207" spans="3:20" x14ac:dyDescent="0.25"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14"/>
      <c r="S207" s="77"/>
      <c r="T207" s="77"/>
    </row>
    <row r="208" spans="3:20" x14ac:dyDescent="0.25"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14"/>
      <c r="S208" s="77"/>
      <c r="T208" s="77"/>
    </row>
    <row r="209" spans="3:20" x14ac:dyDescent="0.25"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14"/>
      <c r="S209" s="77"/>
      <c r="T209" s="77"/>
    </row>
    <row r="210" spans="3:20" x14ac:dyDescent="0.25"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14"/>
      <c r="S210" s="77"/>
      <c r="T210" s="77"/>
    </row>
    <row r="211" spans="3:20" x14ac:dyDescent="0.25"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14"/>
      <c r="S211" s="77"/>
      <c r="T211" s="77"/>
    </row>
    <row r="212" spans="3:20" x14ac:dyDescent="0.25"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14"/>
      <c r="S212" s="77"/>
      <c r="T212" s="77"/>
    </row>
    <row r="213" spans="3:20" x14ac:dyDescent="0.25"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14"/>
      <c r="S213" s="77"/>
      <c r="T213" s="77"/>
    </row>
    <row r="214" spans="3:20" x14ac:dyDescent="0.25"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14"/>
      <c r="S214" s="77"/>
      <c r="T214" s="77"/>
    </row>
    <row r="215" spans="3:20" x14ac:dyDescent="0.25"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14"/>
      <c r="S215" s="77"/>
      <c r="T215" s="77"/>
    </row>
    <row r="216" spans="3:20" x14ac:dyDescent="0.25"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14"/>
      <c r="S216" s="77"/>
      <c r="T216" s="77"/>
    </row>
    <row r="217" spans="3:20" x14ac:dyDescent="0.25"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14"/>
      <c r="S217" s="77"/>
      <c r="T217" s="77"/>
    </row>
    <row r="218" spans="3:20" x14ac:dyDescent="0.25"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14"/>
      <c r="S218" s="77"/>
      <c r="T218" s="77"/>
    </row>
    <row r="219" spans="3:20" x14ac:dyDescent="0.25"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14"/>
      <c r="S219" s="77"/>
      <c r="T219" s="77"/>
    </row>
    <row r="220" spans="3:20" x14ac:dyDescent="0.25"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14"/>
      <c r="S220" s="77"/>
      <c r="T220" s="77"/>
    </row>
    <row r="221" spans="3:20" x14ac:dyDescent="0.25"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14"/>
      <c r="S221" s="77"/>
      <c r="T221" s="77"/>
    </row>
    <row r="222" spans="3:20" x14ac:dyDescent="0.25"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14"/>
      <c r="S222" s="77"/>
      <c r="T222" s="77"/>
    </row>
    <row r="223" spans="3:20" x14ac:dyDescent="0.25"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14"/>
      <c r="S223" s="77"/>
      <c r="T223" s="77"/>
    </row>
    <row r="224" spans="3:20" x14ac:dyDescent="0.25"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14"/>
      <c r="S224" s="77"/>
      <c r="T224" s="77"/>
    </row>
    <row r="225" spans="3:20" x14ac:dyDescent="0.25"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14"/>
      <c r="S225" s="77"/>
      <c r="T225" s="77"/>
    </row>
    <row r="226" spans="3:20" x14ac:dyDescent="0.25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14"/>
      <c r="S226" s="77"/>
      <c r="T226" s="77"/>
    </row>
    <row r="227" spans="3:20" x14ac:dyDescent="0.25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14"/>
      <c r="S227" s="77"/>
      <c r="T227" s="77"/>
    </row>
    <row r="228" spans="3:20" x14ac:dyDescent="0.25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14"/>
      <c r="S228" s="77"/>
      <c r="T228" s="77"/>
    </row>
    <row r="229" spans="3:20" x14ac:dyDescent="0.25"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14"/>
      <c r="S229" s="77"/>
      <c r="T229" s="77"/>
    </row>
    <row r="230" spans="3:20" x14ac:dyDescent="0.25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14"/>
      <c r="S230" s="77"/>
      <c r="T230" s="77"/>
    </row>
    <row r="231" spans="3:20" x14ac:dyDescent="0.25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14"/>
      <c r="S231" s="77"/>
      <c r="T231" s="77"/>
    </row>
    <row r="232" spans="3:20" x14ac:dyDescent="0.25"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14"/>
      <c r="S232" s="77"/>
      <c r="T232" s="77"/>
    </row>
    <row r="233" spans="3:20" x14ac:dyDescent="0.25"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14"/>
      <c r="S233" s="77"/>
      <c r="T233" s="77"/>
    </row>
    <row r="234" spans="3:20" x14ac:dyDescent="0.25"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14"/>
      <c r="S234" s="77"/>
      <c r="T234" s="77"/>
    </row>
    <row r="235" spans="3:20" x14ac:dyDescent="0.25"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14"/>
      <c r="S235" s="77"/>
      <c r="T235" s="77"/>
    </row>
    <row r="236" spans="3:20" x14ac:dyDescent="0.25"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14"/>
      <c r="S236" s="77"/>
      <c r="T236" s="77"/>
    </row>
    <row r="237" spans="3:20" x14ac:dyDescent="0.25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14"/>
      <c r="S237" s="77"/>
      <c r="T237" s="77"/>
    </row>
    <row r="238" spans="3:20" x14ac:dyDescent="0.25"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14"/>
      <c r="S238" s="77"/>
      <c r="T238" s="77"/>
    </row>
    <row r="239" spans="3:20" x14ac:dyDescent="0.25"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14"/>
      <c r="S239" s="77"/>
      <c r="T239" s="77"/>
    </row>
    <row r="240" spans="3:20" x14ac:dyDescent="0.25"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14"/>
      <c r="S240" s="77"/>
      <c r="T240" s="77"/>
    </row>
    <row r="241" spans="3:20" x14ac:dyDescent="0.25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14"/>
      <c r="S241" s="77"/>
      <c r="T241" s="77"/>
    </row>
    <row r="242" spans="3:20" x14ac:dyDescent="0.25"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14"/>
      <c r="S242" s="77"/>
      <c r="T242" s="77"/>
    </row>
    <row r="243" spans="3:20" x14ac:dyDescent="0.25"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14"/>
      <c r="S243" s="77"/>
      <c r="T243" s="77"/>
    </row>
    <row r="244" spans="3:20" x14ac:dyDescent="0.25"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14"/>
      <c r="S244" s="77"/>
      <c r="T244" s="77"/>
    </row>
    <row r="245" spans="3:20" x14ac:dyDescent="0.25"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14"/>
      <c r="S245" s="77"/>
      <c r="T245" s="77"/>
    </row>
    <row r="246" spans="3:20" x14ac:dyDescent="0.25"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14"/>
      <c r="S246" s="77"/>
      <c r="T246" s="77"/>
    </row>
    <row r="247" spans="3:20" x14ac:dyDescent="0.25"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14"/>
      <c r="S247" s="77"/>
      <c r="T247" s="77"/>
    </row>
    <row r="248" spans="3:20" x14ac:dyDescent="0.25"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14"/>
      <c r="S248" s="77"/>
      <c r="T248" s="77"/>
    </row>
    <row r="249" spans="3:20" x14ac:dyDescent="0.25"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14"/>
      <c r="S249" s="77"/>
      <c r="T249" s="77"/>
    </row>
    <row r="250" spans="3:20" x14ac:dyDescent="0.25"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14"/>
      <c r="S250" s="77"/>
      <c r="T250" s="77"/>
    </row>
    <row r="251" spans="3:20" x14ac:dyDescent="0.25"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14"/>
      <c r="S251" s="77"/>
      <c r="T251" s="77"/>
    </row>
    <row r="252" spans="3:20" x14ac:dyDescent="0.25"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14"/>
      <c r="S252" s="77"/>
      <c r="T252" s="77"/>
    </row>
    <row r="253" spans="3:20" x14ac:dyDescent="0.25"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14"/>
      <c r="S253" s="77"/>
      <c r="T253" s="77"/>
    </row>
    <row r="254" spans="3:20" x14ac:dyDescent="0.25"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14"/>
      <c r="S254" s="77"/>
      <c r="T254" s="77"/>
    </row>
    <row r="255" spans="3:20" x14ac:dyDescent="0.25"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14"/>
      <c r="S255" s="77"/>
      <c r="T255" s="77"/>
    </row>
    <row r="256" spans="3:20" x14ac:dyDescent="0.25"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14"/>
      <c r="S256" s="77"/>
      <c r="T256" s="77"/>
    </row>
    <row r="257" spans="3:20" x14ac:dyDescent="0.25"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14"/>
      <c r="S257" s="77"/>
      <c r="T257" s="77"/>
    </row>
    <row r="258" spans="3:20" x14ac:dyDescent="0.25"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14"/>
      <c r="S258" s="77"/>
      <c r="T258" s="77"/>
    </row>
    <row r="259" spans="3:20" x14ac:dyDescent="0.25"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14"/>
      <c r="S259" s="77"/>
      <c r="T259" s="77"/>
    </row>
    <row r="260" spans="3:20" x14ac:dyDescent="0.25"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14"/>
      <c r="S260" s="77"/>
      <c r="T260" s="77"/>
    </row>
    <row r="261" spans="3:20" x14ac:dyDescent="0.25"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14"/>
      <c r="S261" s="77"/>
      <c r="T261" s="77"/>
    </row>
    <row r="262" spans="3:20" x14ac:dyDescent="0.25"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14"/>
      <c r="S262" s="77"/>
      <c r="T262" s="77"/>
    </row>
    <row r="263" spans="3:20" x14ac:dyDescent="0.25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14"/>
      <c r="S263" s="77"/>
      <c r="T263" s="77"/>
    </row>
    <row r="264" spans="3:20" x14ac:dyDescent="0.25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14"/>
      <c r="S264" s="77"/>
      <c r="T264" s="77"/>
    </row>
    <row r="265" spans="3:20" x14ac:dyDescent="0.25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14"/>
      <c r="S265" s="77"/>
      <c r="T265" s="77"/>
    </row>
    <row r="266" spans="3:20" x14ac:dyDescent="0.25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14"/>
      <c r="S266" s="77"/>
      <c r="T266" s="77"/>
    </row>
    <row r="267" spans="3:20" x14ac:dyDescent="0.25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14"/>
      <c r="S267" s="77"/>
      <c r="T267" s="77"/>
    </row>
    <row r="268" spans="3:20" x14ac:dyDescent="0.25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14"/>
      <c r="S268" s="77"/>
      <c r="T268" s="77"/>
    </row>
    <row r="269" spans="3:20" x14ac:dyDescent="0.25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14"/>
      <c r="S269" s="77"/>
      <c r="T269" s="77"/>
    </row>
    <row r="270" spans="3:20" x14ac:dyDescent="0.25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14"/>
      <c r="S270" s="77"/>
      <c r="T270" s="77"/>
    </row>
    <row r="271" spans="3:20" x14ac:dyDescent="0.25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14"/>
      <c r="S271" s="77"/>
      <c r="T271" s="77"/>
    </row>
    <row r="272" spans="3:20" x14ac:dyDescent="0.25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14"/>
      <c r="S272" s="77"/>
      <c r="T272" s="77"/>
    </row>
    <row r="273" spans="3:20" x14ac:dyDescent="0.25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14"/>
      <c r="S273" s="77"/>
      <c r="T273" s="77"/>
    </row>
    <row r="274" spans="3:20" x14ac:dyDescent="0.25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14"/>
      <c r="S274" s="77"/>
      <c r="T274" s="77"/>
    </row>
    <row r="275" spans="3:20" x14ac:dyDescent="0.25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14"/>
      <c r="S275" s="77"/>
      <c r="T275" s="77"/>
    </row>
    <row r="276" spans="3:20" x14ac:dyDescent="0.25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14"/>
      <c r="S276" s="77"/>
      <c r="T276" s="77"/>
    </row>
    <row r="277" spans="3:20" x14ac:dyDescent="0.25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14"/>
      <c r="S277" s="77"/>
      <c r="T277" s="77"/>
    </row>
    <row r="278" spans="3:20" x14ac:dyDescent="0.25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14"/>
      <c r="S278" s="77"/>
      <c r="T278" s="77"/>
    </row>
    <row r="279" spans="3:20" x14ac:dyDescent="0.25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14"/>
      <c r="S279" s="77"/>
      <c r="T279" s="77"/>
    </row>
    <row r="280" spans="3:20" x14ac:dyDescent="0.25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14"/>
      <c r="S280" s="77"/>
      <c r="T280" s="77"/>
    </row>
    <row r="281" spans="3:20" x14ac:dyDescent="0.25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14"/>
      <c r="S281" s="77"/>
      <c r="T281" s="77"/>
    </row>
    <row r="282" spans="3:20" x14ac:dyDescent="0.25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14"/>
      <c r="S282" s="77"/>
      <c r="T282" s="77"/>
    </row>
    <row r="283" spans="3:20" x14ac:dyDescent="0.25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14"/>
      <c r="S283" s="77"/>
      <c r="T283" s="77"/>
    </row>
    <row r="284" spans="3:20" x14ac:dyDescent="0.25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14"/>
      <c r="S284" s="77"/>
      <c r="T284" s="77"/>
    </row>
    <row r="285" spans="3:20" x14ac:dyDescent="0.25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14"/>
      <c r="S285" s="77"/>
      <c r="T285" s="77"/>
    </row>
    <row r="286" spans="3:20" x14ac:dyDescent="0.25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14"/>
      <c r="S286" s="77"/>
      <c r="T286" s="77"/>
    </row>
    <row r="287" spans="3:20" x14ac:dyDescent="0.25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14"/>
      <c r="S287" s="77"/>
      <c r="T287" s="77"/>
    </row>
    <row r="288" spans="3:20" x14ac:dyDescent="0.25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14"/>
      <c r="S288" s="77"/>
      <c r="T288" s="77"/>
    </row>
    <row r="289" spans="3:20" x14ac:dyDescent="0.25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14"/>
      <c r="S289" s="77"/>
      <c r="T289" s="77"/>
    </row>
    <row r="290" spans="3:20" x14ac:dyDescent="0.25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14"/>
      <c r="S290" s="77"/>
      <c r="T290" s="77"/>
    </row>
    <row r="291" spans="3:20" x14ac:dyDescent="0.25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14"/>
      <c r="S291" s="77"/>
      <c r="T291" s="77"/>
    </row>
    <row r="292" spans="3:20" x14ac:dyDescent="0.25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14"/>
      <c r="S292" s="77"/>
      <c r="T292" s="77"/>
    </row>
    <row r="293" spans="3:20" x14ac:dyDescent="0.25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14"/>
      <c r="S293" s="77"/>
      <c r="T293" s="77"/>
    </row>
    <row r="294" spans="3:20" x14ac:dyDescent="0.25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14"/>
      <c r="S294" s="77"/>
      <c r="T294" s="77"/>
    </row>
    <row r="295" spans="3:20" x14ac:dyDescent="0.25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14"/>
      <c r="S295" s="77"/>
      <c r="T295" s="77"/>
    </row>
    <row r="296" spans="3:20" x14ac:dyDescent="0.25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14"/>
      <c r="S296" s="77"/>
      <c r="T296" s="77"/>
    </row>
    <row r="297" spans="3:20" x14ac:dyDescent="0.25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14"/>
      <c r="S297" s="77"/>
      <c r="T297" s="77"/>
    </row>
    <row r="298" spans="3:20" x14ac:dyDescent="0.25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14"/>
      <c r="S298" s="77"/>
      <c r="T298" s="77"/>
    </row>
    <row r="299" spans="3:20" x14ac:dyDescent="0.25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14"/>
      <c r="S299" s="77"/>
      <c r="T299" s="77"/>
    </row>
    <row r="300" spans="3:20" x14ac:dyDescent="0.25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14"/>
      <c r="S300" s="77"/>
      <c r="T300" s="77"/>
    </row>
    <row r="301" spans="3:20" x14ac:dyDescent="0.25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14"/>
      <c r="S301" s="77"/>
      <c r="T301" s="77"/>
    </row>
    <row r="302" spans="3:20" x14ac:dyDescent="0.25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14"/>
      <c r="S302" s="77"/>
      <c r="T302" s="77"/>
    </row>
    <row r="303" spans="3:20" x14ac:dyDescent="0.25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14"/>
      <c r="S303" s="77"/>
      <c r="T303" s="77"/>
    </row>
    <row r="304" spans="3:20" x14ac:dyDescent="0.25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14"/>
      <c r="S304" s="77"/>
      <c r="T304" s="77"/>
    </row>
    <row r="305" spans="3:20" x14ac:dyDescent="0.25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14"/>
      <c r="S305" s="77"/>
      <c r="T305" s="77"/>
    </row>
    <row r="306" spans="3:20" x14ac:dyDescent="0.25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14"/>
      <c r="S306" s="77"/>
      <c r="T306" s="77"/>
    </row>
    <row r="307" spans="3:20" x14ac:dyDescent="0.25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14"/>
      <c r="S307" s="77"/>
      <c r="T307" s="77"/>
    </row>
    <row r="308" spans="3:20" x14ac:dyDescent="0.25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14"/>
      <c r="S308" s="77"/>
      <c r="T308" s="77"/>
    </row>
    <row r="309" spans="3:20" x14ac:dyDescent="0.25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14"/>
      <c r="S309" s="77"/>
      <c r="T309" s="77"/>
    </row>
    <row r="310" spans="3:20" x14ac:dyDescent="0.25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14"/>
      <c r="S310" s="77"/>
      <c r="T310" s="77"/>
    </row>
    <row r="311" spans="3:20" x14ac:dyDescent="0.25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14"/>
      <c r="S311" s="77"/>
      <c r="T311" s="77"/>
    </row>
    <row r="312" spans="3:20" x14ac:dyDescent="0.25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14"/>
      <c r="S312" s="77"/>
      <c r="T312" s="77"/>
    </row>
    <row r="313" spans="3:20" x14ac:dyDescent="0.25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14"/>
      <c r="S313" s="77"/>
      <c r="T313" s="77"/>
    </row>
    <row r="314" spans="3:20" x14ac:dyDescent="0.25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14"/>
      <c r="S314" s="77"/>
      <c r="T314" s="77"/>
    </row>
    <row r="315" spans="3:20" x14ac:dyDescent="0.25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14"/>
      <c r="S315" s="77"/>
      <c r="T315" s="77"/>
    </row>
    <row r="316" spans="3:20" x14ac:dyDescent="0.25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14"/>
      <c r="S316" s="77"/>
      <c r="T316" s="77"/>
    </row>
    <row r="317" spans="3:20" x14ac:dyDescent="0.25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14"/>
      <c r="S317" s="77"/>
      <c r="T317" s="77"/>
    </row>
    <row r="318" spans="3:20" x14ac:dyDescent="0.25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14"/>
      <c r="S318" s="77"/>
      <c r="T318" s="77"/>
    </row>
    <row r="319" spans="3:20" x14ac:dyDescent="0.25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14"/>
      <c r="S319" s="77"/>
      <c r="T319" s="77"/>
    </row>
    <row r="320" spans="3:20" x14ac:dyDescent="0.25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14"/>
      <c r="S320" s="77"/>
      <c r="T320" s="77"/>
    </row>
    <row r="321" spans="3:20" x14ac:dyDescent="0.25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14"/>
      <c r="S321" s="77"/>
      <c r="T321" s="77"/>
    </row>
    <row r="322" spans="3:20" x14ac:dyDescent="0.25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14"/>
      <c r="S322" s="77"/>
      <c r="T322" s="77"/>
    </row>
    <row r="323" spans="3:20" x14ac:dyDescent="0.25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14"/>
      <c r="S323" s="77"/>
      <c r="T323" s="77"/>
    </row>
    <row r="324" spans="3:20" x14ac:dyDescent="0.25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14"/>
      <c r="S324" s="77"/>
      <c r="T324" s="77"/>
    </row>
    <row r="325" spans="3:20" x14ac:dyDescent="0.25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14"/>
      <c r="S325" s="77"/>
      <c r="T325" s="77"/>
    </row>
    <row r="326" spans="3:20" x14ac:dyDescent="0.25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14"/>
      <c r="S326" s="77"/>
      <c r="T326" s="77"/>
    </row>
    <row r="327" spans="3:20" x14ac:dyDescent="0.25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14"/>
      <c r="S327" s="77"/>
      <c r="T327" s="77"/>
    </row>
    <row r="328" spans="3:20" x14ac:dyDescent="0.25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14"/>
      <c r="S328" s="77"/>
      <c r="T328" s="77"/>
    </row>
    <row r="329" spans="3:20" x14ac:dyDescent="0.25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14"/>
      <c r="S329" s="77"/>
      <c r="T329" s="77"/>
    </row>
    <row r="330" spans="3:20" x14ac:dyDescent="0.25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14"/>
      <c r="S330" s="77"/>
      <c r="T330" s="77"/>
    </row>
    <row r="331" spans="3:20" x14ac:dyDescent="0.25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14"/>
      <c r="S331" s="77"/>
      <c r="T331" s="77"/>
    </row>
    <row r="332" spans="3:20" x14ac:dyDescent="0.25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14"/>
      <c r="S332" s="77"/>
      <c r="T332" s="77"/>
    </row>
    <row r="333" spans="3:20" x14ac:dyDescent="0.25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14"/>
      <c r="S333" s="77"/>
      <c r="T333" s="77"/>
    </row>
    <row r="334" spans="3:20" x14ac:dyDescent="0.25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14"/>
      <c r="S334" s="77"/>
      <c r="T334" s="77"/>
    </row>
    <row r="335" spans="3:20" x14ac:dyDescent="0.25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14"/>
      <c r="S335" s="77"/>
      <c r="T335" s="77"/>
    </row>
    <row r="336" spans="3:20" x14ac:dyDescent="0.25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14"/>
      <c r="S336" s="77"/>
      <c r="T336" s="77"/>
    </row>
    <row r="337" spans="3:20" x14ac:dyDescent="0.25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14"/>
      <c r="S337" s="77"/>
      <c r="T337" s="77"/>
    </row>
    <row r="338" spans="3:20" x14ac:dyDescent="0.25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14"/>
      <c r="S338" s="77"/>
      <c r="T338" s="77"/>
    </row>
    <row r="339" spans="3:20" x14ac:dyDescent="0.25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14"/>
      <c r="S339" s="77"/>
      <c r="T339" s="77"/>
    </row>
    <row r="340" spans="3:20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14"/>
      <c r="S340" s="77"/>
      <c r="T340" s="77"/>
    </row>
    <row r="341" spans="3:20" x14ac:dyDescent="0.25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14"/>
      <c r="S341" s="77"/>
      <c r="T341" s="77"/>
    </row>
    <row r="342" spans="3:20" x14ac:dyDescent="0.25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14"/>
      <c r="S342" s="77"/>
      <c r="T342" s="77"/>
    </row>
    <row r="343" spans="3:20" x14ac:dyDescent="0.25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14"/>
      <c r="S343" s="77"/>
      <c r="T343" s="77"/>
    </row>
    <row r="344" spans="3:20" x14ac:dyDescent="0.25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14"/>
      <c r="S344" s="77"/>
      <c r="T344" s="77"/>
    </row>
    <row r="345" spans="3:20" x14ac:dyDescent="0.25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14"/>
      <c r="S345" s="77"/>
      <c r="T345" s="77"/>
    </row>
    <row r="346" spans="3:20" x14ac:dyDescent="0.25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14"/>
      <c r="S346" s="77"/>
      <c r="T346" s="77"/>
    </row>
    <row r="347" spans="3:20" x14ac:dyDescent="0.25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14"/>
      <c r="S347" s="77"/>
      <c r="T347" s="77"/>
    </row>
    <row r="348" spans="3:20" x14ac:dyDescent="0.25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14"/>
      <c r="S348" s="77"/>
      <c r="T348" s="77"/>
    </row>
    <row r="349" spans="3:20" x14ac:dyDescent="0.25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14"/>
      <c r="S349" s="77"/>
      <c r="T349" s="77"/>
    </row>
    <row r="350" spans="3:20" x14ac:dyDescent="0.25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14"/>
      <c r="S350" s="77"/>
      <c r="T350" s="77"/>
    </row>
    <row r="351" spans="3:20" x14ac:dyDescent="0.25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14"/>
      <c r="S351" s="77"/>
      <c r="T351" s="77"/>
    </row>
    <row r="352" spans="3:20" x14ac:dyDescent="0.25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14"/>
      <c r="S352" s="77"/>
      <c r="T352" s="77"/>
    </row>
    <row r="353" spans="3:20" x14ac:dyDescent="0.25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14"/>
      <c r="S353" s="77"/>
      <c r="T353" s="77"/>
    </row>
    <row r="354" spans="3:20" x14ac:dyDescent="0.25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14"/>
      <c r="S354" s="77"/>
      <c r="T354" s="77"/>
    </row>
    <row r="355" spans="3:20" x14ac:dyDescent="0.25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14"/>
      <c r="S355" s="77"/>
      <c r="T355" s="77"/>
    </row>
    <row r="356" spans="3:20" x14ac:dyDescent="0.25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14"/>
      <c r="S356" s="77"/>
      <c r="T356" s="77"/>
    </row>
    <row r="357" spans="3:20" x14ac:dyDescent="0.25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14"/>
      <c r="S357" s="77"/>
      <c r="T357" s="77"/>
    </row>
    <row r="358" spans="3:20" x14ac:dyDescent="0.25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14"/>
      <c r="S358" s="77"/>
      <c r="T358" s="77"/>
    </row>
    <row r="359" spans="3:20" x14ac:dyDescent="0.25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14"/>
      <c r="S359" s="77"/>
      <c r="T359" s="77"/>
    </row>
    <row r="360" spans="3:20" x14ac:dyDescent="0.25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14"/>
      <c r="S360" s="77"/>
      <c r="T360" s="77"/>
    </row>
    <row r="361" spans="3:20" x14ac:dyDescent="0.25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14"/>
      <c r="S361" s="77"/>
      <c r="T361" s="77"/>
    </row>
    <row r="362" spans="3:20" x14ac:dyDescent="0.25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14"/>
      <c r="S362" s="77"/>
      <c r="T362" s="77"/>
    </row>
    <row r="363" spans="3:20" x14ac:dyDescent="0.25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14"/>
      <c r="S363" s="77"/>
      <c r="T363" s="77"/>
    </row>
    <row r="364" spans="3:20" x14ac:dyDescent="0.25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14"/>
      <c r="S364" s="77"/>
      <c r="T364" s="77"/>
    </row>
    <row r="365" spans="3:20" x14ac:dyDescent="0.25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14"/>
      <c r="S365" s="77"/>
      <c r="T365" s="77"/>
    </row>
    <row r="366" spans="3:20" x14ac:dyDescent="0.25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14"/>
      <c r="S366" s="77"/>
      <c r="T366" s="77"/>
    </row>
    <row r="367" spans="3:20" x14ac:dyDescent="0.25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14"/>
      <c r="S367" s="77"/>
      <c r="T367" s="77"/>
    </row>
    <row r="368" spans="3:20" x14ac:dyDescent="0.25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14"/>
      <c r="S368" s="77"/>
      <c r="T368" s="77"/>
    </row>
    <row r="369" spans="3:20" x14ac:dyDescent="0.25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14"/>
      <c r="S369" s="77"/>
      <c r="T369" s="77"/>
    </row>
    <row r="371" spans="3:20" x14ac:dyDescent="0.25">
      <c r="S371" s="77"/>
      <c r="T371" s="77"/>
    </row>
  </sheetData>
  <pageMargins left="0.7" right="0.7" top="0.75" bottom="0.75" header="0.3" footer="0.3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42A26-6F44-8C4D-B496-0482E30A9975}">
  <sheetPr>
    <tabColor theme="2" tint="-0.249977111117893"/>
  </sheetPr>
  <dimension ref="B1:XED204"/>
  <sheetViews>
    <sheetView zoomScaleNormal="100" workbookViewId="0">
      <pane ySplit="3" topLeftCell="A4" activePane="bottomLeft" state="frozen"/>
      <selection activeCell="A4" sqref="A4"/>
      <selection pane="bottomLeft"/>
    </sheetView>
  </sheetViews>
  <sheetFormatPr baseColWidth="10" defaultColWidth="10.875" defaultRowHeight="15.75" outlineLevelRow="1" x14ac:dyDescent="0.25"/>
  <cols>
    <col min="1" max="1" width="3.625" style="14" customWidth="1"/>
    <col min="2" max="2" width="10.875" style="14"/>
    <col min="3" max="3" width="13.125" style="14" bestFit="1" customWidth="1"/>
    <col min="4" max="6" width="13.125" style="14" customWidth="1"/>
    <col min="7" max="11" width="10.875" style="14"/>
    <col min="12" max="12" width="12.5" style="14" bestFit="1" customWidth="1"/>
    <col min="13" max="27" width="10.875" style="14"/>
    <col min="28" max="28" width="12.5" style="14" bestFit="1" customWidth="1"/>
    <col min="29" max="31" width="10.875" style="14"/>
    <col min="32" max="32" width="12.5" style="14" bestFit="1" customWidth="1"/>
    <col min="33" max="16384" width="10.875" style="14"/>
  </cols>
  <sheetData>
    <row r="1" spans="2:16358" x14ac:dyDescent="0.25">
      <c r="B1" s="33"/>
      <c r="C1" s="22"/>
      <c r="D1" s="22"/>
      <c r="E1" s="22"/>
      <c r="F1" s="22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22"/>
      <c r="U1" s="33"/>
      <c r="V1" s="33"/>
      <c r="W1" s="22"/>
      <c r="X1" s="22"/>
      <c r="Y1" s="33"/>
      <c r="Z1" s="22"/>
      <c r="AA1" s="22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  <c r="LH1" s="76"/>
      <c r="LI1" s="76"/>
      <c r="LJ1" s="76"/>
      <c r="LK1" s="76"/>
      <c r="LL1" s="76"/>
      <c r="LM1" s="76"/>
      <c r="LN1" s="76"/>
      <c r="LO1" s="76"/>
      <c r="LP1" s="76"/>
      <c r="LQ1" s="76"/>
      <c r="LR1" s="76"/>
      <c r="LS1" s="76"/>
      <c r="LT1" s="76"/>
      <c r="LU1" s="76"/>
      <c r="LV1" s="76"/>
      <c r="LW1" s="76"/>
      <c r="LX1" s="76"/>
      <c r="LY1" s="76"/>
      <c r="LZ1" s="76"/>
      <c r="MA1" s="76"/>
      <c r="MB1" s="76"/>
      <c r="MC1" s="76"/>
      <c r="MD1" s="76"/>
      <c r="ME1" s="76"/>
      <c r="MF1" s="76"/>
      <c r="MG1" s="76"/>
      <c r="MH1" s="76"/>
      <c r="MI1" s="76"/>
      <c r="MJ1" s="76"/>
      <c r="MK1" s="76"/>
      <c r="ML1" s="76"/>
      <c r="MM1" s="76"/>
      <c r="MN1" s="76"/>
      <c r="MO1" s="76"/>
      <c r="MP1" s="76"/>
      <c r="MQ1" s="76"/>
      <c r="MR1" s="76"/>
      <c r="MS1" s="76"/>
      <c r="MT1" s="76"/>
      <c r="MU1" s="76"/>
      <c r="MV1" s="76"/>
      <c r="MW1" s="76"/>
      <c r="MX1" s="76"/>
      <c r="MY1" s="76"/>
      <c r="MZ1" s="76"/>
      <c r="NA1" s="76"/>
      <c r="NB1" s="76"/>
      <c r="NC1" s="76"/>
      <c r="ND1" s="76"/>
      <c r="NE1" s="76"/>
      <c r="NF1" s="76"/>
      <c r="NG1" s="76"/>
      <c r="NH1" s="76"/>
      <c r="NI1" s="76"/>
      <c r="NJ1" s="76"/>
      <c r="NK1" s="76"/>
      <c r="NL1" s="76"/>
      <c r="NM1" s="76"/>
      <c r="NN1" s="76"/>
      <c r="NO1" s="76"/>
      <c r="NP1" s="76"/>
      <c r="NQ1" s="76"/>
      <c r="NR1" s="76"/>
      <c r="NS1" s="76"/>
      <c r="NT1" s="76"/>
      <c r="NU1" s="76"/>
      <c r="NV1" s="76"/>
      <c r="NW1" s="76"/>
      <c r="NX1" s="76"/>
      <c r="NY1" s="76"/>
      <c r="NZ1" s="76"/>
      <c r="OA1" s="76"/>
      <c r="OB1" s="76"/>
      <c r="OC1" s="76"/>
      <c r="OD1" s="76"/>
      <c r="OE1" s="76"/>
      <c r="OF1" s="76"/>
      <c r="OG1" s="76"/>
      <c r="OH1" s="76"/>
      <c r="OI1" s="76"/>
      <c r="OJ1" s="76"/>
      <c r="OK1" s="76"/>
      <c r="OL1" s="76"/>
      <c r="OM1" s="76"/>
      <c r="ON1" s="76"/>
      <c r="OO1" s="76"/>
      <c r="OP1" s="76"/>
      <c r="OQ1" s="76"/>
      <c r="OR1" s="76"/>
      <c r="OS1" s="76"/>
      <c r="OT1" s="76"/>
      <c r="OU1" s="76"/>
      <c r="OV1" s="76"/>
      <c r="OW1" s="76"/>
      <c r="OX1" s="76"/>
      <c r="OY1" s="76"/>
      <c r="OZ1" s="76"/>
      <c r="PA1" s="76"/>
      <c r="PB1" s="76"/>
      <c r="PC1" s="76"/>
      <c r="PD1" s="76"/>
      <c r="PE1" s="76"/>
      <c r="PF1" s="76"/>
      <c r="PG1" s="76"/>
      <c r="PH1" s="76"/>
      <c r="PI1" s="76"/>
      <c r="PJ1" s="76"/>
      <c r="PK1" s="76"/>
      <c r="PL1" s="76"/>
      <c r="PM1" s="76"/>
      <c r="PN1" s="76"/>
      <c r="PO1" s="76"/>
      <c r="PP1" s="76"/>
      <c r="PQ1" s="76"/>
      <c r="PR1" s="76"/>
      <c r="PS1" s="76"/>
      <c r="PT1" s="76"/>
      <c r="PU1" s="76"/>
      <c r="PV1" s="76"/>
      <c r="PW1" s="76"/>
      <c r="PX1" s="76"/>
      <c r="PY1" s="76"/>
      <c r="PZ1" s="76"/>
      <c r="QA1" s="76"/>
      <c r="QB1" s="76"/>
      <c r="QC1" s="76"/>
      <c r="QD1" s="76"/>
      <c r="QE1" s="76"/>
      <c r="QF1" s="76"/>
      <c r="QG1" s="76"/>
      <c r="QH1" s="76"/>
      <c r="QI1" s="76"/>
      <c r="QJ1" s="76"/>
      <c r="QK1" s="76"/>
      <c r="QL1" s="76"/>
      <c r="QM1" s="76"/>
      <c r="QN1" s="76"/>
      <c r="QO1" s="76"/>
      <c r="QP1" s="76"/>
      <c r="QQ1" s="76"/>
      <c r="QR1" s="76"/>
      <c r="QS1" s="76"/>
      <c r="QT1" s="76"/>
      <c r="QU1" s="76"/>
      <c r="QV1" s="76"/>
      <c r="QW1" s="76"/>
      <c r="QX1" s="76"/>
      <c r="QY1" s="76"/>
      <c r="QZ1" s="76"/>
      <c r="RA1" s="76"/>
      <c r="RB1" s="76"/>
      <c r="RC1" s="76"/>
      <c r="RD1" s="76"/>
      <c r="RE1" s="76"/>
      <c r="RF1" s="76"/>
      <c r="RG1" s="76"/>
      <c r="RH1" s="76"/>
      <c r="RI1" s="76"/>
      <c r="RJ1" s="76"/>
      <c r="RK1" s="76"/>
      <c r="RL1" s="76"/>
      <c r="RM1" s="76"/>
      <c r="RN1" s="76"/>
      <c r="RO1" s="76"/>
      <c r="RP1" s="76"/>
      <c r="RQ1" s="76"/>
      <c r="RR1" s="76"/>
      <c r="RS1" s="76"/>
      <c r="RT1" s="76"/>
      <c r="RU1" s="76"/>
      <c r="RV1" s="76"/>
      <c r="RW1" s="76"/>
      <c r="RX1" s="76"/>
      <c r="RY1" s="76"/>
      <c r="RZ1" s="76"/>
      <c r="SA1" s="76"/>
      <c r="SB1" s="76"/>
      <c r="SC1" s="76"/>
      <c r="SD1" s="76"/>
      <c r="SE1" s="76"/>
      <c r="SF1" s="76"/>
      <c r="SG1" s="76"/>
      <c r="SH1" s="76"/>
      <c r="SI1" s="76"/>
      <c r="SJ1" s="76"/>
      <c r="SK1" s="76"/>
      <c r="SL1" s="76"/>
      <c r="SM1" s="76"/>
      <c r="SN1" s="76"/>
      <c r="SO1" s="76"/>
      <c r="SP1" s="76"/>
      <c r="SQ1" s="76"/>
      <c r="SR1" s="76"/>
      <c r="SS1" s="76"/>
      <c r="ST1" s="76"/>
      <c r="SU1" s="76"/>
      <c r="SV1" s="76"/>
      <c r="SW1" s="76"/>
      <c r="SX1" s="76"/>
      <c r="SY1" s="76"/>
      <c r="SZ1" s="76"/>
      <c r="TA1" s="76"/>
      <c r="TB1" s="76"/>
      <c r="TC1" s="76"/>
      <c r="TD1" s="76"/>
      <c r="TE1" s="76"/>
      <c r="TF1" s="76"/>
      <c r="TG1" s="76"/>
      <c r="TH1" s="76"/>
      <c r="TI1" s="76"/>
      <c r="TJ1" s="76"/>
      <c r="TK1" s="76"/>
      <c r="TL1" s="76"/>
      <c r="TM1" s="76"/>
      <c r="TN1" s="76"/>
      <c r="TO1" s="76"/>
      <c r="TP1" s="76"/>
      <c r="TQ1" s="76"/>
      <c r="TR1" s="76"/>
      <c r="TS1" s="76"/>
      <c r="TT1" s="76"/>
      <c r="TU1" s="76"/>
      <c r="TV1" s="76"/>
      <c r="TW1" s="76"/>
      <c r="TX1" s="76"/>
      <c r="TY1" s="76"/>
      <c r="TZ1" s="76"/>
      <c r="UA1" s="76"/>
      <c r="UB1" s="76"/>
      <c r="UC1" s="76"/>
      <c r="UD1" s="76"/>
      <c r="UE1" s="76"/>
      <c r="UF1" s="76"/>
      <c r="UG1" s="76"/>
      <c r="UH1" s="76"/>
      <c r="UI1" s="76"/>
      <c r="UJ1" s="76"/>
      <c r="UK1" s="76"/>
      <c r="UL1" s="76"/>
      <c r="UM1" s="76"/>
      <c r="UN1" s="76"/>
      <c r="UO1" s="76"/>
      <c r="UP1" s="76"/>
      <c r="UQ1" s="76"/>
      <c r="UR1" s="76"/>
      <c r="US1" s="76"/>
      <c r="UT1" s="76"/>
      <c r="UU1" s="76"/>
      <c r="UV1" s="76"/>
      <c r="UW1" s="76"/>
      <c r="UX1" s="76"/>
      <c r="UY1" s="76"/>
      <c r="UZ1" s="76"/>
      <c r="VA1" s="76"/>
      <c r="VB1" s="76"/>
      <c r="VC1" s="76"/>
      <c r="VD1" s="76"/>
      <c r="VE1" s="76"/>
      <c r="VF1" s="76"/>
      <c r="VG1" s="76"/>
      <c r="VH1" s="76"/>
      <c r="VI1" s="76"/>
      <c r="VJ1" s="76"/>
      <c r="VK1" s="76"/>
      <c r="VL1" s="76"/>
      <c r="VM1" s="76"/>
      <c r="VN1" s="76"/>
      <c r="VO1" s="76"/>
      <c r="VP1" s="76"/>
      <c r="VQ1" s="76"/>
      <c r="VR1" s="76"/>
      <c r="VS1" s="76"/>
      <c r="VT1" s="76"/>
      <c r="VU1" s="76"/>
      <c r="VV1" s="76"/>
      <c r="VW1" s="76"/>
      <c r="VX1" s="76"/>
      <c r="VY1" s="76"/>
      <c r="VZ1" s="76"/>
      <c r="WA1" s="76"/>
      <c r="WB1" s="76"/>
      <c r="WC1" s="76"/>
      <c r="WD1" s="76"/>
      <c r="WE1" s="76"/>
      <c r="WF1" s="76"/>
      <c r="WG1" s="76"/>
      <c r="WH1" s="76"/>
      <c r="WI1" s="76"/>
      <c r="WJ1" s="76"/>
      <c r="WK1" s="76"/>
      <c r="WL1" s="76"/>
      <c r="WM1" s="76"/>
      <c r="WN1" s="76"/>
      <c r="WO1" s="76"/>
      <c r="WP1" s="76"/>
      <c r="WQ1" s="76"/>
      <c r="WR1" s="76"/>
      <c r="WS1" s="76"/>
      <c r="WT1" s="76"/>
      <c r="WU1" s="76"/>
      <c r="WV1" s="76"/>
      <c r="WW1" s="76"/>
      <c r="WX1" s="76"/>
      <c r="WY1" s="76"/>
      <c r="WZ1" s="76"/>
      <c r="XA1" s="76"/>
      <c r="XB1" s="76"/>
      <c r="XC1" s="76"/>
      <c r="XD1" s="76"/>
      <c r="XE1" s="76"/>
      <c r="XF1" s="76"/>
      <c r="XG1" s="76"/>
      <c r="XH1" s="76"/>
      <c r="XI1" s="76"/>
      <c r="XJ1" s="76"/>
      <c r="XK1" s="76"/>
      <c r="XL1" s="76"/>
      <c r="XM1" s="76"/>
      <c r="XN1" s="76"/>
      <c r="XO1" s="76"/>
      <c r="XP1" s="76"/>
      <c r="XQ1" s="76"/>
      <c r="XR1" s="76"/>
      <c r="XS1" s="76"/>
      <c r="XT1" s="76"/>
      <c r="XU1" s="76"/>
      <c r="XV1" s="76"/>
      <c r="XW1" s="76"/>
      <c r="XX1" s="76"/>
      <c r="XY1" s="76"/>
      <c r="XZ1" s="76"/>
      <c r="YA1" s="76"/>
      <c r="YB1" s="76"/>
      <c r="YC1" s="76"/>
      <c r="YD1" s="76"/>
      <c r="YE1" s="76"/>
      <c r="YF1" s="76"/>
      <c r="YG1" s="76"/>
      <c r="YH1" s="76"/>
      <c r="YI1" s="76"/>
      <c r="YJ1" s="76"/>
      <c r="YK1" s="76"/>
      <c r="YL1" s="76"/>
      <c r="YM1" s="76"/>
      <c r="YN1" s="76"/>
      <c r="YO1" s="76"/>
      <c r="YP1" s="76"/>
      <c r="YQ1" s="76"/>
      <c r="YR1" s="76"/>
      <c r="YS1" s="76"/>
      <c r="YT1" s="76"/>
      <c r="YU1" s="76"/>
      <c r="YV1" s="76"/>
      <c r="YW1" s="76"/>
      <c r="YX1" s="76"/>
      <c r="YY1" s="76"/>
      <c r="YZ1" s="76"/>
      <c r="ZA1" s="76"/>
      <c r="ZB1" s="76"/>
      <c r="ZC1" s="76"/>
      <c r="ZD1" s="76"/>
      <c r="ZE1" s="76"/>
      <c r="ZF1" s="76"/>
      <c r="ZG1" s="76"/>
      <c r="ZH1" s="76"/>
      <c r="ZI1" s="76"/>
      <c r="ZJ1" s="76"/>
      <c r="ZK1" s="76"/>
      <c r="ZL1" s="76"/>
      <c r="ZM1" s="76"/>
      <c r="ZN1" s="76"/>
      <c r="ZO1" s="76"/>
      <c r="ZP1" s="76"/>
      <c r="ZQ1" s="76"/>
      <c r="ZR1" s="76"/>
      <c r="ZS1" s="76"/>
      <c r="ZT1" s="76"/>
      <c r="ZU1" s="76"/>
      <c r="ZV1" s="76"/>
      <c r="ZW1" s="76"/>
      <c r="ZX1" s="76"/>
      <c r="ZY1" s="76"/>
      <c r="ZZ1" s="76"/>
      <c r="AAA1" s="76"/>
      <c r="AAB1" s="76"/>
      <c r="AAC1" s="76"/>
      <c r="AAD1" s="76"/>
      <c r="AAE1" s="76"/>
      <c r="AAF1" s="76"/>
      <c r="AAG1" s="76"/>
      <c r="AAH1" s="76"/>
      <c r="AAI1" s="76"/>
      <c r="AAJ1" s="76"/>
      <c r="AAK1" s="76"/>
      <c r="AAL1" s="76"/>
      <c r="AAM1" s="76"/>
      <c r="AAN1" s="76"/>
      <c r="AAO1" s="76"/>
      <c r="AAP1" s="76"/>
      <c r="AAQ1" s="76"/>
      <c r="AAR1" s="76"/>
      <c r="AAS1" s="76"/>
      <c r="AAT1" s="76"/>
      <c r="AAU1" s="76"/>
      <c r="AAV1" s="76"/>
      <c r="AAW1" s="76"/>
      <c r="AAX1" s="76"/>
      <c r="AAY1" s="76"/>
      <c r="AAZ1" s="76"/>
      <c r="ABA1" s="76"/>
      <c r="ABB1" s="76"/>
      <c r="ABC1" s="76"/>
      <c r="ABD1" s="76"/>
      <c r="ABE1" s="76"/>
      <c r="ABF1" s="76"/>
      <c r="ABG1" s="76"/>
      <c r="ABH1" s="76"/>
      <c r="ABI1" s="76"/>
      <c r="ABJ1" s="76"/>
      <c r="ABK1" s="76"/>
      <c r="ABL1" s="76"/>
      <c r="ABM1" s="76"/>
      <c r="ABN1" s="76"/>
      <c r="ABO1" s="76"/>
      <c r="ABP1" s="76"/>
      <c r="ABQ1" s="76"/>
      <c r="ABR1" s="76"/>
      <c r="ABS1" s="76"/>
      <c r="ABT1" s="76"/>
      <c r="ABU1" s="76"/>
      <c r="ABV1" s="76"/>
      <c r="ABW1" s="76"/>
      <c r="ABX1" s="76"/>
      <c r="ABY1" s="76"/>
      <c r="ABZ1" s="76"/>
      <c r="ACA1" s="76"/>
      <c r="ACB1" s="76"/>
      <c r="ACC1" s="76"/>
      <c r="ACD1" s="76"/>
      <c r="ACE1" s="76"/>
      <c r="ACF1" s="76"/>
      <c r="ACG1" s="76"/>
      <c r="ACH1" s="76"/>
      <c r="ACI1" s="76"/>
      <c r="ACJ1" s="76"/>
      <c r="ACK1" s="76"/>
      <c r="ACL1" s="76"/>
      <c r="ACM1" s="76"/>
      <c r="ACN1" s="76"/>
      <c r="ACO1" s="76"/>
      <c r="ACP1" s="76"/>
      <c r="ACQ1" s="76"/>
      <c r="ACR1" s="76"/>
      <c r="ACS1" s="76"/>
      <c r="ACT1" s="76"/>
      <c r="ACU1" s="76"/>
      <c r="ACV1" s="76"/>
      <c r="ACW1" s="76"/>
      <c r="ACX1" s="76"/>
      <c r="ACY1" s="76"/>
      <c r="ACZ1" s="76"/>
      <c r="ADA1" s="76"/>
      <c r="ADB1" s="76"/>
      <c r="ADC1" s="76"/>
      <c r="ADD1" s="76"/>
      <c r="ADE1" s="76"/>
      <c r="ADF1" s="76"/>
      <c r="ADG1" s="76"/>
      <c r="ADH1" s="76"/>
      <c r="ADI1" s="76"/>
      <c r="ADJ1" s="76"/>
      <c r="ADK1" s="76"/>
      <c r="ADL1" s="76"/>
      <c r="ADM1" s="76"/>
      <c r="ADN1" s="76"/>
      <c r="ADO1" s="76"/>
      <c r="ADP1" s="76"/>
      <c r="ADQ1" s="76"/>
      <c r="ADR1" s="76"/>
      <c r="ADS1" s="76"/>
      <c r="ADT1" s="76"/>
      <c r="ADU1" s="76"/>
      <c r="ADV1" s="76"/>
      <c r="ADW1" s="76"/>
      <c r="ADX1" s="76"/>
      <c r="ADY1" s="76"/>
      <c r="ADZ1" s="76"/>
      <c r="AEA1" s="76"/>
      <c r="AEB1" s="76"/>
      <c r="AEC1" s="76"/>
      <c r="AED1" s="76"/>
      <c r="AEE1" s="76"/>
      <c r="AEF1" s="76"/>
      <c r="AEG1" s="76"/>
      <c r="AEH1" s="76"/>
      <c r="AEI1" s="76"/>
      <c r="AEJ1" s="76"/>
      <c r="AEK1" s="76"/>
      <c r="AEL1" s="76"/>
      <c r="AEM1" s="76"/>
      <c r="AEN1" s="76"/>
      <c r="AEO1" s="76"/>
      <c r="AEP1" s="76"/>
      <c r="AEQ1" s="76"/>
      <c r="AER1" s="76"/>
      <c r="AES1" s="76"/>
      <c r="AET1" s="76"/>
      <c r="AEU1" s="76"/>
      <c r="AEV1" s="76"/>
      <c r="AEW1" s="76"/>
      <c r="AEX1" s="76"/>
      <c r="AEY1" s="76"/>
      <c r="AEZ1" s="76"/>
      <c r="AFA1" s="76"/>
      <c r="AFB1" s="76"/>
      <c r="AFC1" s="76"/>
      <c r="AFD1" s="76"/>
      <c r="AFE1" s="76"/>
      <c r="AFF1" s="76"/>
      <c r="AFG1" s="76"/>
      <c r="AFH1" s="76"/>
      <c r="AFI1" s="76"/>
      <c r="AFJ1" s="76"/>
      <c r="AFK1" s="76"/>
      <c r="AFL1" s="76"/>
      <c r="AFM1" s="76"/>
      <c r="AFN1" s="76"/>
      <c r="AFO1" s="76"/>
      <c r="AFP1" s="76"/>
      <c r="AFQ1" s="76"/>
      <c r="AFR1" s="76"/>
      <c r="AFS1" s="76"/>
      <c r="AFT1" s="76"/>
      <c r="AFU1" s="76"/>
      <c r="AFV1" s="76"/>
      <c r="AFW1" s="76"/>
      <c r="AFX1" s="76"/>
      <c r="AFY1" s="76"/>
      <c r="AFZ1" s="76"/>
      <c r="AGA1" s="76"/>
      <c r="AGB1" s="76"/>
      <c r="AGC1" s="76"/>
      <c r="AGD1" s="76"/>
      <c r="AGE1" s="76"/>
      <c r="AGF1" s="76"/>
      <c r="AGG1" s="76"/>
      <c r="AGH1" s="76"/>
      <c r="AGI1" s="76"/>
      <c r="AGJ1" s="76"/>
      <c r="AGK1" s="76"/>
      <c r="AGL1" s="76"/>
      <c r="AGM1" s="76"/>
      <c r="AGN1" s="76"/>
      <c r="AGO1" s="76"/>
      <c r="AGP1" s="76"/>
      <c r="AGQ1" s="76"/>
      <c r="AGR1" s="76"/>
      <c r="AGS1" s="76"/>
      <c r="AGT1" s="76"/>
      <c r="AGU1" s="76"/>
      <c r="AGV1" s="76"/>
      <c r="AGW1" s="76"/>
      <c r="AGX1" s="76"/>
      <c r="AGY1" s="76"/>
      <c r="AGZ1" s="76"/>
      <c r="AHA1" s="76"/>
      <c r="AHB1" s="76"/>
      <c r="AHC1" s="76"/>
      <c r="AHD1" s="76"/>
      <c r="AHE1" s="76"/>
      <c r="AHF1" s="76"/>
      <c r="AHG1" s="76"/>
      <c r="AHH1" s="76"/>
      <c r="AHI1" s="76"/>
      <c r="AHJ1" s="76"/>
      <c r="AHK1" s="76"/>
      <c r="AHL1" s="76"/>
      <c r="AHM1" s="76"/>
      <c r="AHN1" s="76"/>
      <c r="AHO1" s="76"/>
      <c r="AHP1" s="76"/>
      <c r="AHQ1" s="76"/>
      <c r="AHR1" s="76"/>
      <c r="AHS1" s="76"/>
      <c r="AHT1" s="76"/>
      <c r="AHU1" s="76"/>
      <c r="AHV1" s="76"/>
      <c r="AHW1" s="76"/>
      <c r="AHX1" s="76"/>
      <c r="AHY1" s="76"/>
      <c r="AHZ1" s="76"/>
      <c r="AIA1" s="76"/>
      <c r="AIB1" s="76"/>
      <c r="AIC1" s="76"/>
      <c r="AID1" s="76"/>
      <c r="AIE1" s="76"/>
      <c r="AIF1" s="76"/>
      <c r="AIG1" s="76"/>
      <c r="AIH1" s="76"/>
      <c r="AII1" s="76"/>
      <c r="AIJ1" s="76"/>
      <c r="AIK1" s="76"/>
      <c r="AIL1" s="76"/>
      <c r="AIM1" s="76"/>
      <c r="AIN1" s="76"/>
      <c r="AIO1" s="76"/>
      <c r="AIP1" s="76"/>
      <c r="AIQ1" s="76"/>
      <c r="AIR1" s="76"/>
      <c r="AIS1" s="76"/>
      <c r="AIT1" s="76"/>
      <c r="AIU1" s="76"/>
      <c r="AIV1" s="76"/>
      <c r="AIW1" s="76"/>
      <c r="AIX1" s="76"/>
      <c r="AIY1" s="76"/>
      <c r="AIZ1" s="76"/>
      <c r="AJA1" s="76"/>
      <c r="AJB1" s="76"/>
      <c r="AJC1" s="76"/>
      <c r="AJD1" s="76"/>
      <c r="AJE1" s="76"/>
      <c r="AJF1" s="76"/>
      <c r="AJG1" s="76"/>
      <c r="AJH1" s="76"/>
      <c r="AJI1" s="76"/>
      <c r="AJJ1" s="76"/>
      <c r="AJK1" s="76"/>
      <c r="AJL1" s="76"/>
      <c r="AJM1" s="76"/>
      <c r="AJN1" s="76"/>
      <c r="AJO1" s="76"/>
      <c r="AJP1" s="76"/>
      <c r="AJQ1" s="76"/>
      <c r="AJR1" s="76"/>
      <c r="AJS1" s="76"/>
      <c r="AJT1" s="76"/>
      <c r="AJU1" s="76"/>
      <c r="AJV1" s="76"/>
      <c r="AJW1" s="76"/>
      <c r="AJX1" s="76"/>
      <c r="AJY1" s="76"/>
      <c r="AJZ1" s="76"/>
      <c r="AKA1" s="76"/>
      <c r="AKB1" s="76"/>
      <c r="AKC1" s="76"/>
      <c r="AKD1" s="76"/>
      <c r="AKE1" s="76"/>
      <c r="AKF1" s="76"/>
      <c r="AKG1" s="76"/>
      <c r="AKH1" s="76"/>
      <c r="AKI1" s="76"/>
      <c r="AKJ1" s="76"/>
      <c r="AKK1" s="76"/>
      <c r="AKL1" s="76"/>
      <c r="AKM1" s="76"/>
      <c r="AKN1" s="76"/>
      <c r="AKO1" s="76"/>
      <c r="AKP1" s="76"/>
      <c r="AKQ1" s="76"/>
      <c r="AKR1" s="76"/>
      <c r="AKS1" s="76"/>
      <c r="AKT1" s="76"/>
      <c r="AKU1" s="76"/>
      <c r="AKV1" s="76"/>
      <c r="AKW1" s="76"/>
      <c r="AKX1" s="76"/>
      <c r="AKY1" s="76"/>
      <c r="AKZ1" s="76"/>
      <c r="ALA1" s="76"/>
      <c r="ALB1" s="76"/>
      <c r="ALC1" s="76"/>
      <c r="ALD1" s="76"/>
      <c r="ALE1" s="76"/>
      <c r="ALF1" s="76"/>
      <c r="ALG1" s="76"/>
      <c r="ALH1" s="76"/>
      <c r="ALI1" s="76"/>
      <c r="ALJ1" s="76"/>
      <c r="ALK1" s="76"/>
      <c r="ALL1" s="76"/>
      <c r="ALM1" s="76"/>
      <c r="ALN1" s="76"/>
      <c r="ALO1" s="76"/>
      <c r="ALP1" s="76"/>
      <c r="ALQ1" s="76"/>
      <c r="ALR1" s="76"/>
      <c r="ALS1" s="76"/>
      <c r="ALT1" s="76"/>
      <c r="ALU1" s="76"/>
      <c r="ALV1" s="76"/>
      <c r="ALW1" s="76"/>
      <c r="ALX1" s="76"/>
      <c r="ALY1" s="76"/>
      <c r="ALZ1" s="76"/>
      <c r="AMA1" s="76"/>
      <c r="AMB1" s="76"/>
      <c r="AMC1" s="76"/>
      <c r="AMD1" s="76"/>
      <c r="AME1" s="76"/>
      <c r="AMF1" s="76"/>
      <c r="AMG1" s="76"/>
      <c r="AMH1" s="76"/>
      <c r="AMI1" s="76"/>
      <c r="AMJ1" s="76"/>
      <c r="AMK1" s="76"/>
      <c r="AML1" s="76"/>
      <c r="AMM1" s="76"/>
      <c r="AMN1" s="76"/>
      <c r="AMO1" s="76"/>
      <c r="AMP1" s="76"/>
      <c r="AMQ1" s="76"/>
      <c r="AMR1" s="76"/>
      <c r="AMS1" s="76"/>
      <c r="AMT1" s="76"/>
      <c r="AMU1" s="76"/>
      <c r="AMV1" s="76"/>
      <c r="AMW1" s="76"/>
      <c r="AMX1" s="76"/>
      <c r="AMY1" s="76"/>
      <c r="AMZ1" s="76"/>
      <c r="ANA1" s="76"/>
      <c r="ANB1" s="76"/>
      <c r="ANC1" s="76"/>
      <c r="AND1" s="76"/>
      <c r="ANE1" s="76"/>
      <c r="ANF1" s="76"/>
      <c r="ANG1" s="76"/>
      <c r="ANH1" s="76"/>
      <c r="ANI1" s="76"/>
      <c r="ANJ1" s="76"/>
      <c r="ANK1" s="76"/>
      <c r="ANL1" s="76"/>
      <c r="ANM1" s="76"/>
      <c r="ANN1" s="76"/>
      <c r="ANO1" s="76"/>
      <c r="ANP1" s="76"/>
      <c r="ANQ1" s="76"/>
      <c r="ANR1" s="76"/>
      <c r="ANS1" s="76"/>
      <c r="ANT1" s="76"/>
      <c r="ANU1" s="76"/>
      <c r="ANV1" s="76"/>
      <c r="ANW1" s="76"/>
      <c r="ANX1" s="76"/>
      <c r="ANY1" s="76"/>
      <c r="ANZ1" s="76"/>
      <c r="AOA1" s="76"/>
      <c r="AOB1" s="76"/>
      <c r="AOC1" s="76"/>
      <c r="AOD1" s="76"/>
      <c r="AOE1" s="76"/>
      <c r="AOF1" s="76"/>
      <c r="AOG1" s="76"/>
      <c r="AOH1" s="76"/>
      <c r="AOI1" s="76"/>
      <c r="AOJ1" s="76"/>
      <c r="AOK1" s="76"/>
      <c r="AOL1" s="76"/>
      <c r="AOM1" s="76"/>
      <c r="AON1" s="76"/>
      <c r="AOO1" s="76"/>
      <c r="AOP1" s="76"/>
      <c r="AOQ1" s="76"/>
      <c r="AOR1" s="76"/>
      <c r="AOS1" s="76"/>
      <c r="AOT1" s="76"/>
      <c r="AOU1" s="76"/>
      <c r="AOV1" s="76"/>
      <c r="AOW1" s="76"/>
      <c r="AOX1" s="76"/>
      <c r="AOY1" s="76"/>
      <c r="AOZ1" s="76"/>
      <c r="APA1" s="76"/>
      <c r="APB1" s="76"/>
      <c r="APC1" s="76"/>
      <c r="APD1" s="76"/>
      <c r="APE1" s="76"/>
      <c r="APF1" s="76"/>
      <c r="APG1" s="76"/>
      <c r="APH1" s="76"/>
      <c r="API1" s="76"/>
      <c r="APJ1" s="76"/>
      <c r="APK1" s="76"/>
      <c r="APL1" s="76"/>
      <c r="APM1" s="76"/>
      <c r="APN1" s="76"/>
      <c r="APO1" s="76"/>
      <c r="APP1" s="76"/>
      <c r="APQ1" s="76"/>
      <c r="APR1" s="76"/>
      <c r="APS1" s="76"/>
      <c r="APT1" s="76"/>
      <c r="APU1" s="76"/>
      <c r="APV1" s="76"/>
      <c r="APW1" s="76"/>
      <c r="APX1" s="76"/>
      <c r="APY1" s="76"/>
      <c r="APZ1" s="76"/>
      <c r="AQA1" s="76"/>
      <c r="AQB1" s="76"/>
      <c r="AQC1" s="76"/>
      <c r="AQD1" s="76"/>
      <c r="AQE1" s="76"/>
      <c r="AQF1" s="76"/>
      <c r="AQG1" s="76"/>
      <c r="AQH1" s="76"/>
      <c r="AQI1" s="76"/>
      <c r="AQJ1" s="76"/>
      <c r="AQK1" s="76"/>
      <c r="AQL1" s="76"/>
      <c r="AQM1" s="76"/>
      <c r="AQN1" s="76"/>
      <c r="AQO1" s="76"/>
      <c r="AQP1" s="76"/>
      <c r="AQQ1" s="76"/>
      <c r="AQR1" s="76"/>
      <c r="AQS1" s="76"/>
      <c r="AQT1" s="76"/>
      <c r="AQU1" s="76"/>
      <c r="AQV1" s="76"/>
      <c r="AQW1" s="76"/>
      <c r="AQX1" s="76"/>
      <c r="AQY1" s="76"/>
      <c r="AQZ1" s="76"/>
      <c r="ARA1" s="76"/>
      <c r="ARB1" s="76"/>
      <c r="ARC1" s="76"/>
      <c r="ARD1" s="76"/>
      <c r="ARE1" s="76"/>
      <c r="ARF1" s="76"/>
      <c r="ARG1" s="76"/>
      <c r="ARH1" s="76"/>
      <c r="ARI1" s="76"/>
      <c r="ARJ1" s="76"/>
      <c r="ARK1" s="76"/>
      <c r="ARL1" s="76"/>
      <c r="ARM1" s="76"/>
      <c r="ARN1" s="76"/>
      <c r="ARO1" s="76"/>
      <c r="ARP1" s="76"/>
      <c r="ARQ1" s="76"/>
      <c r="ARR1" s="76"/>
      <c r="ARS1" s="76"/>
      <c r="ART1" s="76"/>
      <c r="ARU1" s="76"/>
      <c r="ARV1" s="76"/>
      <c r="ARW1" s="76"/>
      <c r="ARX1" s="76"/>
      <c r="ARY1" s="76"/>
      <c r="ARZ1" s="76"/>
      <c r="ASA1" s="76"/>
      <c r="ASB1" s="76"/>
      <c r="ASC1" s="76"/>
      <c r="ASD1" s="76"/>
      <c r="ASE1" s="76"/>
      <c r="ASF1" s="76"/>
      <c r="ASG1" s="76"/>
      <c r="ASH1" s="76"/>
      <c r="ASI1" s="76"/>
      <c r="ASJ1" s="76"/>
      <c r="ASK1" s="76"/>
      <c r="ASL1" s="76"/>
      <c r="ASM1" s="76"/>
      <c r="ASN1" s="76"/>
      <c r="ASO1" s="76"/>
      <c r="ASP1" s="76"/>
      <c r="ASQ1" s="76"/>
      <c r="ASR1" s="76"/>
      <c r="ASS1" s="76"/>
      <c r="AST1" s="76"/>
      <c r="ASU1" s="76"/>
      <c r="ASV1" s="76"/>
      <c r="ASW1" s="76"/>
      <c r="ASX1" s="76"/>
      <c r="ASY1" s="76"/>
      <c r="ASZ1" s="76"/>
      <c r="ATA1" s="76"/>
      <c r="ATB1" s="76"/>
      <c r="ATC1" s="76"/>
      <c r="ATD1" s="76"/>
      <c r="ATE1" s="76"/>
      <c r="ATF1" s="76"/>
      <c r="ATG1" s="76"/>
      <c r="ATH1" s="76"/>
      <c r="ATI1" s="76"/>
      <c r="ATJ1" s="76"/>
      <c r="ATK1" s="76"/>
      <c r="ATL1" s="76"/>
      <c r="ATM1" s="76"/>
      <c r="ATN1" s="76"/>
      <c r="ATO1" s="76"/>
      <c r="ATP1" s="76"/>
      <c r="ATQ1" s="76"/>
      <c r="ATR1" s="76"/>
      <c r="ATS1" s="76"/>
      <c r="ATT1" s="76"/>
      <c r="ATU1" s="76"/>
      <c r="ATV1" s="76"/>
      <c r="ATW1" s="76"/>
      <c r="ATX1" s="76"/>
      <c r="ATY1" s="76"/>
      <c r="ATZ1" s="76"/>
      <c r="AUA1" s="76"/>
      <c r="AUB1" s="76"/>
      <c r="AUC1" s="76"/>
      <c r="AUD1" s="76"/>
      <c r="AUE1" s="76"/>
      <c r="AUF1" s="76"/>
      <c r="AUG1" s="76"/>
      <c r="AUH1" s="76"/>
      <c r="AUI1" s="76"/>
      <c r="AUJ1" s="76"/>
      <c r="AUK1" s="76"/>
      <c r="AUL1" s="76"/>
      <c r="AUM1" s="76"/>
      <c r="AUN1" s="76"/>
      <c r="AUO1" s="76"/>
      <c r="AUP1" s="76"/>
      <c r="AUQ1" s="76"/>
      <c r="AUR1" s="76"/>
      <c r="AUS1" s="76"/>
      <c r="AUT1" s="76"/>
      <c r="AUU1" s="76"/>
      <c r="AUV1" s="76"/>
      <c r="AUW1" s="76"/>
      <c r="AUX1" s="76"/>
      <c r="AUY1" s="76"/>
      <c r="AUZ1" s="76"/>
      <c r="AVA1" s="76"/>
      <c r="AVB1" s="76"/>
      <c r="AVC1" s="76"/>
      <c r="AVD1" s="76"/>
      <c r="AVE1" s="76"/>
      <c r="AVF1" s="76"/>
      <c r="AVG1" s="76"/>
      <c r="AVH1" s="76"/>
      <c r="AVI1" s="76"/>
      <c r="AVJ1" s="76"/>
      <c r="AVK1" s="76"/>
      <c r="AVL1" s="76"/>
      <c r="AVM1" s="76"/>
      <c r="AVN1" s="76"/>
      <c r="AVO1" s="76"/>
      <c r="AVP1" s="76"/>
      <c r="AVQ1" s="76"/>
      <c r="AVR1" s="76"/>
      <c r="AVS1" s="76"/>
      <c r="AVT1" s="76"/>
      <c r="AVU1" s="76"/>
      <c r="AVV1" s="76"/>
      <c r="AVW1" s="76"/>
      <c r="AVX1" s="76"/>
      <c r="AVY1" s="76"/>
      <c r="AVZ1" s="76"/>
      <c r="AWA1" s="76"/>
      <c r="AWB1" s="76"/>
      <c r="AWC1" s="76"/>
      <c r="AWD1" s="76"/>
      <c r="AWE1" s="76"/>
      <c r="AWF1" s="76"/>
      <c r="AWG1" s="76"/>
      <c r="AWH1" s="76"/>
      <c r="AWI1" s="76"/>
      <c r="AWJ1" s="76"/>
      <c r="AWK1" s="76"/>
      <c r="AWL1" s="76"/>
      <c r="AWM1" s="76"/>
      <c r="AWN1" s="76"/>
      <c r="AWO1" s="76"/>
      <c r="AWP1" s="76"/>
      <c r="AWQ1" s="76"/>
      <c r="AWR1" s="76"/>
      <c r="AWS1" s="76"/>
      <c r="AWT1" s="76"/>
      <c r="AWU1" s="76"/>
      <c r="AWV1" s="76"/>
      <c r="AWW1" s="76"/>
      <c r="AWX1" s="76"/>
      <c r="AWY1" s="76"/>
      <c r="AWZ1" s="76"/>
      <c r="AXA1" s="76"/>
      <c r="AXB1" s="76"/>
      <c r="AXC1" s="76"/>
      <c r="AXD1" s="76"/>
      <c r="AXE1" s="76"/>
      <c r="AXF1" s="76"/>
      <c r="AXG1" s="76"/>
      <c r="AXH1" s="76"/>
      <c r="AXI1" s="76"/>
      <c r="AXJ1" s="76"/>
      <c r="AXK1" s="76"/>
      <c r="AXL1" s="76"/>
      <c r="AXM1" s="76"/>
      <c r="AXN1" s="76"/>
      <c r="AXO1" s="76"/>
      <c r="AXP1" s="76"/>
      <c r="AXQ1" s="76"/>
      <c r="AXR1" s="76"/>
      <c r="AXS1" s="76"/>
      <c r="AXT1" s="76"/>
      <c r="AXU1" s="76"/>
      <c r="AXV1" s="76"/>
      <c r="AXW1" s="76"/>
      <c r="AXX1" s="76"/>
      <c r="AXY1" s="76"/>
      <c r="AXZ1" s="76"/>
      <c r="AYA1" s="76"/>
      <c r="AYB1" s="76"/>
      <c r="AYC1" s="76"/>
      <c r="AYD1" s="76"/>
      <c r="AYE1" s="76"/>
      <c r="AYF1" s="76"/>
      <c r="AYG1" s="76"/>
      <c r="AYH1" s="76"/>
      <c r="AYI1" s="76"/>
      <c r="AYJ1" s="76"/>
      <c r="AYK1" s="76"/>
      <c r="AYL1" s="76"/>
      <c r="AYM1" s="76"/>
      <c r="AYN1" s="76"/>
      <c r="AYO1" s="76"/>
      <c r="AYP1" s="76"/>
      <c r="AYQ1" s="76"/>
      <c r="AYR1" s="76"/>
      <c r="AYS1" s="76"/>
      <c r="AYT1" s="76"/>
      <c r="AYU1" s="76"/>
      <c r="AYV1" s="76"/>
      <c r="AYW1" s="76"/>
      <c r="AYX1" s="76"/>
      <c r="AYY1" s="76"/>
      <c r="AYZ1" s="76"/>
      <c r="AZA1" s="76"/>
      <c r="AZB1" s="76"/>
      <c r="AZC1" s="76"/>
      <c r="AZD1" s="76"/>
      <c r="AZE1" s="76"/>
      <c r="AZF1" s="76"/>
      <c r="AZG1" s="76"/>
      <c r="AZH1" s="76"/>
      <c r="AZI1" s="76"/>
      <c r="AZJ1" s="76"/>
      <c r="AZK1" s="76"/>
      <c r="AZL1" s="76"/>
      <c r="AZM1" s="76"/>
      <c r="AZN1" s="76"/>
      <c r="AZO1" s="76"/>
      <c r="AZP1" s="76"/>
      <c r="AZQ1" s="76"/>
      <c r="AZR1" s="76"/>
      <c r="AZS1" s="76"/>
      <c r="AZT1" s="76"/>
      <c r="AZU1" s="76"/>
      <c r="AZV1" s="76"/>
      <c r="AZW1" s="76"/>
      <c r="AZX1" s="76"/>
      <c r="AZY1" s="76"/>
      <c r="AZZ1" s="76"/>
      <c r="BAA1" s="76"/>
      <c r="BAB1" s="76"/>
      <c r="BAC1" s="76"/>
      <c r="BAD1" s="76"/>
      <c r="BAE1" s="76"/>
      <c r="BAF1" s="76"/>
      <c r="BAG1" s="76"/>
      <c r="BAH1" s="76"/>
      <c r="BAI1" s="76"/>
      <c r="BAJ1" s="76"/>
      <c r="BAK1" s="76"/>
      <c r="BAL1" s="76"/>
      <c r="BAM1" s="76"/>
      <c r="BAN1" s="76"/>
      <c r="BAO1" s="76"/>
      <c r="BAP1" s="76"/>
      <c r="BAQ1" s="76"/>
      <c r="BAR1" s="76"/>
      <c r="BAS1" s="76"/>
      <c r="BAT1" s="76"/>
      <c r="BAU1" s="76"/>
      <c r="BAV1" s="76"/>
      <c r="BAW1" s="76"/>
      <c r="BAX1" s="76"/>
      <c r="BAY1" s="76"/>
      <c r="BAZ1" s="76"/>
      <c r="BBA1" s="76"/>
      <c r="BBB1" s="76"/>
      <c r="BBC1" s="76"/>
      <c r="BBD1" s="76"/>
      <c r="BBE1" s="76"/>
      <c r="BBF1" s="76"/>
      <c r="BBG1" s="76"/>
      <c r="BBH1" s="76"/>
      <c r="BBI1" s="76"/>
      <c r="BBJ1" s="76"/>
      <c r="BBK1" s="76"/>
      <c r="BBL1" s="76"/>
      <c r="BBM1" s="76"/>
      <c r="BBN1" s="76"/>
      <c r="BBO1" s="76"/>
      <c r="BBP1" s="76"/>
      <c r="BBQ1" s="76"/>
      <c r="BBR1" s="76"/>
      <c r="BBS1" s="76"/>
      <c r="BBT1" s="76"/>
      <c r="BBU1" s="76"/>
      <c r="BBV1" s="76"/>
      <c r="BBW1" s="76"/>
      <c r="BBX1" s="76"/>
      <c r="BBY1" s="76"/>
      <c r="BBZ1" s="76"/>
      <c r="BCA1" s="76"/>
      <c r="BCB1" s="76"/>
      <c r="BCC1" s="76"/>
      <c r="BCD1" s="76"/>
      <c r="BCE1" s="76"/>
      <c r="BCF1" s="76"/>
      <c r="BCG1" s="76"/>
      <c r="BCH1" s="76"/>
      <c r="BCI1" s="76"/>
      <c r="BCJ1" s="76"/>
      <c r="BCK1" s="76"/>
      <c r="BCL1" s="76"/>
      <c r="BCM1" s="76"/>
      <c r="BCN1" s="76"/>
      <c r="BCO1" s="76"/>
      <c r="BCP1" s="76"/>
      <c r="BCQ1" s="76"/>
      <c r="BCR1" s="76"/>
      <c r="BCS1" s="76"/>
      <c r="BCT1" s="76"/>
      <c r="BCU1" s="76"/>
      <c r="BCV1" s="76"/>
      <c r="BCW1" s="76"/>
      <c r="BCX1" s="76"/>
      <c r="BCY1" s="76"/>
      <c r="BCZ1" s="76"/>
      <c r="BDA1" s="76"/>
      <c r="BDB1" s="76"/>
      <c r="BDC1" s="76"/>
      <c r="BDD1" s="76"/>
      <c r="BDE1" s="76"/>
      <c r="BDF1" s="76"/>
      <c r="BDG1" s="76"/>
      <c r="BDH1" s="76"/>
      <c r="BDI1" s="76"/>
      <c r="BDJ1" s="76"/>
      <c r="BDK1" s="76"/>
      <c r="BDL1" s="76"/>
      <c r="BDM1" s="76"/>
      <c r="BDN1" s="76"/>
      <c r="BDO1" s="76"/>
      <c r="BDP1" s="76"/>
      <c r="BDQ1" s="76"/>
      <c r="BDR1" s="76"/>
      <c r="BDS1" s="76"/>
      <c r="BDT1" s="76"/>
      <c r="BDU1" s="76"/>
      <c r="BDV1" s="76"/>
      <c r="BDW1" s="76"/>
      <c r="BDX1" s="76"/>
      <c r="BDY1" s="76"/>
      <c r="BDZ1" s="76"/>
      <c r="BEA1" s="76"/>
      <c r="BEB1" s="76"/>
      <c r="BEC1" s="76"/>
      <c r="BED1" s="76"/>
      <c r="BEE1" s="76"/>
      <c r="BEF1" s="76"/>
      <c r="BEG1" s="76"/>
      <c r="BEH1" s="76"/>
      <c r="BEI1" s="76"/>
      <c r="BEJ1" s="76"/>
      <c r="BEK1" s="76"/>
      <c r="BEL1" s="76"/>
      <c r="BEM1" s="76"/>
      <c r="BEN1" s="76"/>
      <c r="BEO1" s="76"/>
      <c r="BEP1" s="76"/>
      <c r="BEQ1" s="76"/>
      <c r="BER1" s="76"/>
      <c r="BES1" s="76"/>
      <c r="BET1" s="76"/>
      <c r="BEU1" s="76"/>
      <c r="BEV1" s="76"/>
      <c r="BEW1" s="76"/>
      <c r="BEX1" s="76"/>
      <c r="BEY1" s="76"/>
      <c r="BEZ1" s="76"/>
      <c r="BFA1" s="76"/>
      <c r="BFB1" s="76"/>
      <c r="BFC1" s="76"/>
      <c r="BFD1" s="76"/>
      <c r="BFE1" s="76"/>
      <c r="BFF1" s="76"/>
      <c r="BFG1" s="76"/>
      <c r="BFH1" s="76"/>
      <c r="BFI1" s="76"/>
      <c r="BFJ1" s="76"/>
      <c r="BFK1" s="76"/>
      <c r="BFL1" s="76"/>
      <c r="BFM1" s="76"/>
      <c r="BFN1" s="76"/>
      <c r="BFO1" s="76"/>
      <c r="BFP1" s="76"/>
      <c r="BFQ1" s="76"/>
      <c r="BFR1" s="76"/>
      <c r="BFS1" s="76"/>
      <c r="BFT1" s="76"/>
      <c r="BFU1" s="76"/>
      <c r="BFV1" s="76"/>
      <c r="BFW1" s="76"/>
      <c r="BFX1" s="76"/>
      <c r="BFY1" s="76"/>
      <c r="BFZ1" s="76"/>
      <c r="BGA1" s="76"/>
      <c r="BGB1" s="76"/>
      <c r="BGC1" s="76"/>
      <c r="BGD1" s="76"/>
      <c r="BGE1" s="76"/>
      <c r="BGF1" s="76"/>
      <c r="BGG1" s="76"/>
      <c r="BGH1" s="76"/>
      <c r="BGI1" s="76"/>
      <c r="BGJ1" s="76"/>
      <c r="BGK1" s="76"/>
      <c r="BGL1" s="76"/>
      <c r="BGM1" s="76"/>
      <c r="BGN1" s="76"/>
      <c r="BGO1" s="76"/>
      <c r="BGP1" s="76"/>
      <c r="BGQ1" s="76"/>
      <c r="BGR1" s="76"/>
      <c r="BGS1" s="76"/>
      <c r="BGT1" s="76"/>
      <c r="BGU1" s="76"/>
      <c r="BGV1" s="76"/>
      <c r="BGW1" s="76"/>
      <c r="BGX1" s="76"/>
      <c r="BGY1" s="76"/>
      <c r="BGZ1" s="76"/>
      <c r="BHA1" s="76"/>
      <c r="BHB1" s="76"/>
      <c r="BHC1" s="76"/>
      <c r="BHD1" s="76"/>
      <c r="BHE1" s="76"/>
      <c r="BHF1" s="76"/>
      <c r="BHG1" s="76"/>
      <c r="BHH1" s="76"/>
      <c r="BHI1" s="76"/>
      <c r="BHJ1" s="76"/>
      <c r="BHK1" s="76"/>
      <c r="BHL1" s="76"/>
      <c r="BHM1" s="76"/>
      <c r="BHN1" s="76"/>
      <c r="BHO1" s="76"/>
      <c r="BHP1" s="76"/>
      <c r="BHQ1" s="76"/>
      <c r="BHR1" s="76"/>
      <c r="BHS1" s="76"/>
      <c r="BHT1" s="76"/>
      <c r="BHU1" s="76"/>
      <c r="BHV1" s="76"/>
      <c r="BHW1" s="76"/>
      <c r="BHX1" s="76"/>
      <c r="BHY1" s="76"/>
      <c r="BHZ1" s="76"/>
      <c r="BIA1" s="76"/>
      <c r="BIB1" s="76"/>
      <c r="BIC1" s="76"/>
      <c r="BID1" s="76"/>
      <c r="BIE1" s="76"/>
      <c r="BIF1" s="76"/>
      <c r="BIG1" s="76"/>
      <c r="BIH1" s="76"/>
      <c r="BII1" s="76"/>
      <c r="BIJ1" s="76"/>
      <c r="BIK1" s="76"/>
      <c r="BIL1" s="76"/>
      <c r="BIM1" s="76"/>
      <c r="BIN1" s="76"/>
      <c r="BIO1" s="76"/>
      <c r="BIP1" s="76"/>
      <c r="BIQ1" s="76"/>
      <c r="BIR1" s="76"/>
      <c r="BIS1" s="76"/>
      <c r="BIT1" s="76"/>
      <c r="BIU1" s="76"/>
      <c r="BIV1" s="76"/>
      <c r="BIW1" s="76"/>
      <c r="BIX1" s="76"/>
      <c r="BIY1" s="76"/>
      <c r="BIZ1" s="76"/>
      <c r="BJA1" s="76"/>
      <c r="BJB1" s="76"/>
      <c r="BJC1" s="76"/>
      <c r="BJD1" s="76"/>
      <c r="BJE1" s="76"/>
      <c r="BJF1" s="76"/>
      <c r="BJG1" s="76"/>
      <c r="BJH1" s="76"/>
      <c r="BJI1" s="76"/>
      <c r="BJJ1" s="76"/>
      <c r="BJK1" s="76"/>
      <c r="BJL1" s="76"/>
      <c r="BJM1" s="76"/>
      <c r="BJN1" s="76"/>
      <c r="BJO1" s="76"/>
      <c r="BJP1" s="76"/>
      <c r="BJQ1" s="76"/>
      <c r="BJR1" s="76"/>
      <c r="BJS1" s="76"/>
      <c r="BJT1" s="76"/>
      <c r="BJU1" s="76"/>
      <c r="BJV1" s="76"/>
      <c r="BJW1" s="76"/>
      <c r="BJX1" s="76"/>
      <c r="BJY1" s="76"/>
      <c r="BJZ1" s="76"/>
      <c r="BKA1" s="76"/>
      <c r="BKB1" s="76"/>
      <c r="BKC1" s="76"/>
      <c r="BKD1" s="76"/>
      <c r="BKE1" s="76"/>
      <c r="BKF1" s="76"/>
      <c r="BKG1" s="76"/>
      <c r="BKH1" s="76"/>
      <c r="BKI1" s="76"/>
      <c r="BKJ1" s="76"/>
      <c r="BKK1" s="76"/>
      <c r="BKL1" s="76"/>
      <c r="BKM1" s="76"/>
      <c r="BKN1" s="76"/>
      <c r="BKO1" s="76"/>
      <c r="BKP1" s="76"/>
      <c r="BKQ1" s="76"/>
      <c r="BKR1" s="76"/>
      <c r="BKS1" s="76"/>
      <c r="BKT1" s="76"/>
      <c r="BKU1" s="76"/>
      <c r="BKV1" s="76"/>
      <c r="BKW1" s="76"/>
      <c r="BKX1" s="76"/>
      <c r="BKY1" s="76"/>
      <c r="BKZ1" s="76"/>
      <c r="BLA1" s="76"/>
      <c r="BLB1" s="76"/>
      <c r="BLC1" s="76"/>
      <c r="BLD1" s="76"/>
      <c r="BLE1" s="76"/>
      <c r="BLF1" s="76"/>
      <c r="BLG1" s="76"/>
      <c r="BLH1" s="76"/>
      <c r="BLI1" s="76"/>
      <c r="BLJ1" s="76"/>
      <c r="BLK1" s="76"/>
      <c r="BLL1" s="76"/>
      <c r="BLM1" s="76"/>
      <c r="BLN1" s="76"/>
      <c r="BLO1" s="76"/>
      <c r="BLP1" s="76"/>
      <c r="BLQ1" s="76"/>
      <c r="BLR1" s="76"/>
      <c r="BLS1" s="76"/>
      <c r="BLT1" s="76"/>
      <c r="BLU1" s="76"/>
      <c r="BLV1" s="76"/>
      <c r="BLW1" s="76"/>
      <c r="BLX1" s="76"/>
      <c r="BLY1" s="76"/>
      <c r="BLZ1" s="76"/>
      <c r="BMA1" s="76"/>
      <c r="BMB1" s="76"/>
      <c r="BMC1" s="76"/>
      <c r="BMD1" s="76"/>
      <c r="BME1" s="76"/>
      <c r="BMF1" s="76"/>
      <c r="BMG1" s="76"/>
      <c r="BMH1" s="76"/>
      <c r="BMI1" s="76"/>
      <c r="BMJ1" s="76"/>
      <c r="BMK1" s="76"/>
      <c r="BML1" s="76"/>
      <c r="BMM1" s="76"/>
      <c r="BMN1" s="76"/>
      <c r="BMO1" s="76"/>
      <c r="BMP1" s="76"/>
      <c r="BMQ1" s="76"/>
      <c r="BMR1" s="76"/>
      <c r="BMS1" s="76"/>
      <c r="BMT1" s="76"/>
      <c r="BMU1" s="76"/>
      <c r="BMV1" s="76"/>
      <c r="BMW1" s="76"/>
      <c r="BMX1" s="76"/>
      <c r="BMY1" s="76"/>
      <c r="BMZ1" s="76"/>
      <c r="BNA1" s="76"/>
      <c r="BNB1" s="76"/>
      <c r="BNC1" s="76"/>
      <c r="BND1" s="76"/>
      <c r="BNE1" s="76"/>
      <c r="BNF1" s="76"/>
      <c r="BNG1" s="76"/>
      <c r="BNH1" s="76"/>
      <c r="BNI1" s="76"/>
      <c r="BNJ1" s="76"/>
      <c r="BNK1" s="76"/>
      <c r="BNL1" s="76"/>
      <c r="BNM1" s="76"/>
      <c r="BNN1" s="76"/>
      <c r="BNO1" s="76"/>
      <c r="BNP1" s="76"/>
      <c r="BNQ1" s="76"/>
      <c r="BNR1" s="76"/>
      <c r="BNS1" s="76"/>
      <c r="BNT1" s="76"/>
      <c r="BNU1" s="76"/>
      <c r="BNV1" s="76"/>
      <c r="BNW1" s="76"/>
      <c r="BNX1" s="76"/>
      <c r="BNY1" s="76"/>
      <c r="BNZ1" s="76"/>
      <c r="BOA1" s="76"/>
      <c r="BOB1" s="76"/>
      <c r="BOC1" s="76"/>
      <c r="BOD1" s="76"/>
      <c r="BOE1" s="76"/>
      <c r="BOF1" s="76"/>
      <c r="BOG1" s="76"/>
      <c r="BOH1" s="76"/>
      <c r="BOI1" s="76"/>
      <c r="BOJ1" s="76"/>
      <c r="BOK1" s="76"/>
      <c r="BOL1" s="76"/>
      <c r="BOM1" s="76"/>
      <c r="BON1" s="76"/>
      <c r="BOO1" s="76"/>
      <c r="BOP1" s="76"/>
      <c r="BOQ1" s="76"/>
      <c r="BOR1" s="76"/>
      <c r="BOS1" s="76"/>
      <c r="BOT1" s="76"/>
      <c r="BOU1" s="76"/>
      <c r="BOV1" s="76"/>
      <c r="BOW1" s="76"/>
      <c r="BOX1" s="76"/>
      <c r="BOY1" s="76"/>
      <c r="BOZ1" s="76"/>
      <c r="BPA1" s="76"/>
      <c r="BPB1" s="76"/>
      <c r="BPC1" s="76"/>
      <c r="BPD1" s="76"/>
      <c r="BPE1" s="76"/>
      <c r="BPF1" s="76"/>
      <c r="BPG1" s="76"/>
      <c r="BPH1" s="76"/>
      <c r="BPI1" s="76"/>
      <c r="BPJ1" s="76"/>
      <c r="BPK1" s="76"/>
      <c r="BPL1" s="76"/>
      <c r="BPM1" s="76"/>
      <c r="BPN1" s="76"/>
      <c r="BPO1" s="76"/>
      <c r="BPP1" s="76"/>
      <c r="BPQ1" s="76"/>
      <c r="BPR1" s="76"/>
      <c r="BPS1" s="76"/>
      <c r="BPT1" s="76"/>
      <c r="BPU1" s="76"/>
      <c r="BPV1" s="76"/>
      <c r="BPW1" s="76"/>
      <c r="BPX1" s="76"/>
      <c r="BPY1" s="76"/>
      <c r="BPZ1" s="76"/>
      <c r="BQA1" s="76"/>
      <c r="BQB1" s="76"/>
      <c r="BQC1" s="76"/>
      <c r="BQD1" s="76"/>
      <c r="BQE1" s="76"/>
      <c r="BQF1" s="76"/>
      <c r="BQG1" s="76"/>
      <c r="BQH1" s="76"/>
      <c r="BQI1" s="76"/>
      <c r="BQJ1" s="76"/>
      <c r="BQK1" s="76"/>
      <c r="BQL1" s="76"/>
      <c r="BQM1" s="76"/>
      <c r="BQN1" s="76"/>
      <c r="BQO1" s="76"/>
      <c r="BQP1" s="76"/>
      <c r="BQQ1" s="76"/>
      <c r="BQR1" s="76"/>
      <c r="BQS1" s="76"/>
      <c r="BQT1" s="76"/>
      <c r="BQU1" s="76"/>
      <c r="BQV1" s="76"/>
      <c r="BQW1" s="76"/>
      <c r="BQX1" s="76"/>
      <c r="BQY1" s="76"/>
      <c r="BQZ1" s="76"/>
      <c r="BRA1" s="76"/>
      <c r="BRB1" s="76"/>
      <c r="BRC1" s="76"/>
      <c r="BRD1" s="76"/>
      <c r="BRE1" s="76"/>
      <c r="BRF1" s="76"/>
      <c r="BRG1" s="76"/>
      <c r="BRH1" s="76"/>
      <c r="BRI1" s="76"/>
      <c r="BRJ1" s="76"/>
      <c r="BRK1" s="76"/>
      <c r="BRL1" s="76"/>
      <c r="BRM1" s="76"/>
      <c r="BRN1" s="76"/>
      <c r="BRO1" s="76"/>
      <c r="BRP1" s="76"/>
      <c r="BRQ1" s="76"/>
      <c r="BRR1" s="76"/>
      <c r="BRS1" s="76"/>
      <c r="BRT1" s="76"/>
      <c r="BRU1" s="76"/>
      <c r="BRV1" s="76"/>
      <c r="BRW1" s="76"/>
      <c r="BRX1" s="76"/>
      <c r="BRY1" s="76"/>
      <c r="BRZ1" s="76"/>
      <c r="BSA1" s="76"/>
      <c r="BSB1" s="76"/>
      <c r="BSC1" s="76"/>
      <c r="BSD1" s="76"/>
      <c r="BSE1" s="76"/>
      <c r="BSF1" s="76"/>
      <c r="BSG1" s="76"/>
      <c r="BSH1" s="76"/>
      <c r="BSI1" s="76"/>
      <c r="BSJ1" s="76"/>
      <c r="BSK1" s="76"/>
      <c r="BSL1" s="76"/>
      <c r="BSM1" s="76"/>
      <c r="BSN1" s="76"/>
      <c r="BSO1" s="76"/>
      <c r="BSP1" s="76"/>
      <c r="BSQ1" s="76"/>
      <c r="BSR1" s="76"/>
      <c r="BSS1" s="76"/>
      <c r="BST1" s="76"/>
      <c r="BSU1" s="76"/>
      <c r="BSV1" s="76"/>
      <c r="BSW1" s="76"/>
      <c r="BSX1" s="76"/>
      <c r="BSY1" s="76"/>
      <c r="BSZ1" s="76"/>
      <c r="BTA1" s="76"/>
      <c r="BTB1" s="76"/>
      <c r="BTC1" s="76"/>
      <c r="BTD1" s="76"/>
      <c r="BTE1" s="76"/>
      <c r="BTF1" s="76"/>
      <c r="BTG1" s="76"/>
      <c r="BTH1" s="76"/>
      <c r="BTI1" s="76"/>
      <c r="BTJ1" s="76"/>
      <c r="BTK1" s="76"/>
      <c r="BTL1" s="76"/>
      <c r="BTM1" s="76"/>
      <c r="BTN1" s="76"/>
      <c r="BTO1" s="76"/>
      <c r="BTP1" s="76"/>
      <c r="BTQ1" s="76"/>
      <c r="BTR1" s="76"/>
      <c r="BTS1" s="76"/>
      <c r="BTT1" s="76"/>
      <c r="BTU1" s="76"/>
      <c r="BTV1" s="76"/>
      <c r="BTW1" s="76"/>
      <c r="BTX1" s="76"/>
      <c r="BTY1" s="76"/>
      <c r="BTZ1" s="76"/>
      <c r="BUA1" s="76"/>
      <c r="BUB1" s="76"/>
      <c r="BUC1" s="76"/>
      <c r="BUD1" s="76"/>
      <c r="BUE1" s="76"/>
      <c r="BUF1" s="76"/>
      <c r="BUG1" s="76"/>
      <c r="BUH1" s="76"/>
      <c r="BUI1" s="76"/>
      <c r="BUJ1" s="76"/>
      <c r="BUK1" s="76"/>
      <c r="BUL1" s="76"/>
      <c r="BUM1" s="76"/>
      <c r="BUN1" s="76"/>
      <c r="BUO1" s="76"/>
      <c r="BUP1" s="76"/>
      <c r="BUQ1" s="76"/>
      <c r="BUR1" s="76"/>
      <c r="BUS1" s="76"/>
      <c r="BUT1" s="76"/>
      <c r="BUU1" s="76"/>
      <c r="BUV1" s="76"/>
      <c r="BUW1" s="76"/>
      <c r="BUX1" s="76"/>
      <c r="BUY1" s="76"/>
      <c r="BUZ1" s="76"/>
      <c r="BVA1" s="76"/>
      <c r="BVB1" s="76"/>
      <c r="BVC1" s="76"/>
      <c r="BVD1" s="76"/>
      <c r="BVE1" s="76"/>
      <c r="BVF1" s="76"/>
      <c r="BVG1" s="76"/>
      <c r="BVH1" s="76"/>
      <c r="BVI1" s="76"/>
      <c r="BVJ1" s="76"/>
      <c r="BVK1" s="76"/>
      <c r="BVL1" s="76"/>
      <c r="BVM1" s="76"/>
      <c r="BVN1" s="76"/>
      <c r="BVO1" s="76"/>
      <c r="BVP1" s="76"/>
      <c r="BVQ1" s="76"/>
      <c r="BVR1" s="76"/>
      <c r="BVS1" s="76"/>
      <c r="BVT1" s="76"/>
      <c r="BVU1" s="76"/>
      <c r="BVV1" s="76"/>
      <c r="BVW1" s="76"/>
      <c r="BVX1" s="76"/>
      <c r="BVY1" s="76"/>
      <c r="BVZ1" s="76"/>
      <c r="BWA1" s="76"/>
      <c r="BWB1" s="76"/>
      <c r="BWC1" s="76"/>
      <c r="BWD1" s="76"/>
      <c r="BWE1" s="76"/>
      <c r="BWF1" s="76"/>
      <c r="BWG1" s="76"/>
      <c r="BWH1" s="76"/>
      <c r="BWI1" s="76"/>
      <c r="BWJ1" s="76"/>
      <c r="BWK1" s="76"/>
      <c r="BWL1" s="76"/>
      <c r="BWM1" s="76"/>
      <c r="BWN1" s="76"/>
      <c r="BWO1" s="76"/>
      <c r="BWP1" s="76"/>
      <c r="BWQ1" s="76"/>
      <c r="BWR1" s="76"/>
      <c r="BWS1" s="76"/>
      <c r="BWT1" s="76"/>
      <c r="BWU1" s="76"/>
      <c r="BWV1" s="76"/>
      <c r="BWW1" s="76"/>
      <c r="BWX1" s="76"/>
      <c r="BWY1" s="76"/>
      <c r="BWZ1" s="76"/>
      <c r="BXA1" s="76"/>
      <c r="BXB1" s="76"/>
      <c r="BXC1" s="76"/>
      <c r="BXD1" s="76"/>
      <c r="BXE1" s="76"/>
      <c r="BXF1" s="76"/>
      <c r="BXG1" s="76"/>
      <c r="BXH1" s="76"/>
      <c r="BXI1" s="76"/>
      <c r="BXJ1" s="76"/>
      <c r="BXK1" s="76"/>
      <c r="BXL1" s="76"/>
      <c r="BXM1" s="76"/>
      <c r="BXN1" s="76"/>
      <c r="BXO1" s="76"/>
      <c r="BXP1" s="76"/>
      <c r="BXQ1" s="76"/>
      <c r="BXR1" s="76"/>
      <c r="BXS1" s="76"/>
      <c r="BXT1" s="76"/>
      <c r="BXU1" s="76"/>
      <c r="BXV1" s="76"/>
      <c r="BXW1" s="76"/>
      <c r="BXX1" s="76"/>
      <c r="BXY1" s="76"/>
      <c r="BXZ1" s="76"/>
      <c r="BYA1" s="76"/>
      <c r="BYB1" s="76"/>
      <c r="BYC1" s="76"/>
      <c r="BYD1" s="76"/>
      <c r="BYE1" s="76"/>
      <c r="BYF1" s="76"/>
      <c r="BYG1" s="76"/>
      <c r="BYH1" s="76"/>
      <c r="BYI1" s="76"/>
      <c r="BYJ1" s="76"/>
      <c r="BYK1" s="76"/>
      <c r="BYL1" s="76"/>
      <c r="BYM1" s="76"/>
      <c r="BYN1" s="76"/>
      <c r="BYO1" s="76"/>
      <c r="BYP1" s="76"/>
      <c r="BYQ1" s="76"/>
      <c r="BYR1" s="76"/>
      <c r="BYS1" s="76"/>
      <c r="BYT1" s="76"/>
      <c r="BYU1" s="76"/>
      <c r="BYV1" s="76"/>
      <c r="BYW1" s="76"/>
      <c r="BYX1" s="76"/>
      <c r="BYY1" s="76"/>
      <c r="BYZ1" s="76"/>
      <c r="BZA1" s="76"/>
      <c r="BZB1" s="76"/>
      <c r="BZC1" s="76"/>
      <c r="BZD1" s="76"/>
      <c r="BZE1" s="76"/>
      <c r="BZF1" s="76"/>
      <c r="BZG1" s="76"/>
      <c r="BZH1" s="76"/>
      <c r="BZI1" s="76"/>
      <c r="BZJ1" s="76"/>
      <c r="BZK1" s="76"/>
      <c r="BZL1" s="76"/>
      <c r="BZM1" s="76"/>
      <c r="BZN1" s="76"/>
      <c r="BZO1" s="76"/>
      <c r="BZP1" s="76"/>
      <c r="BZQ1" s="76"/>
      <c r="BZR1" s="76"/>
      <c r="BZS1" s="76"/>
      <c r="BZT1" s="76"/>
      <c r="BZU1" s="76"/>
      <c r="BZV1" s="76"/>
      <c r="BZW1" s="76"/>
      <c r="BZX1" s="76"/>
      <c r="BZY1" s="76"/>
      <c r="BZZ1" s="76"/>
      <c r="CAA1" s="76"/>
      <c r="CAB1" s="76"/>
      <c r="CAC1" s="76"/>
      <c r="CAD1" s="76"/>
      <c r="CAE1" s="76"/>
      <c r="CAF1" s="76"/>
      <c r="CAG1" s="76"/>
      <c r="CAH1" s="76"/>
      <c r="CAI1" s="76"/>
      <c r="CAJ1" s="76"/>
      <c r="CAK1" s="76"/>
      <c r="CAL1" s="76"/>
      <c r="CAM1" s="76"/>
      <c r="CAN1" s="76"/>
      <c r="CAO1" s="76"/>
      <c r="CAP1" s="76"/>
      <c r="CAQ1" s="76"/>
      <c r="CAR1" s="76"/>
      <c r="CAS1" s="76"/>
      <c r="CAT1" s="76"/>
      <c r="CAU1" s="76"/>
      <c r="CAV1" s="76"/>
      <c r="CAW1" s="76"/>
      <c r="CAX1" s="76"/>
      <c r="CAY1" s="76"/>
      <c r="CAZ1" s="76"/>
      <c r="CBA1" s="76"/>
      <c r="CBB1" s="76"/>
      <c r="CBC1" s="76"/>
      <c r="CBD1" s="76"/>
      <c r="CBE1" s="76"/>
      <c r="CBF1" s="76"/>
      <c r="CBG1" s="76"/>
      <c r="CBH1" s="76"/>
      <c r="CBI1" s="76"/>
      <c r="CBJ1" s="76"/>
      <c r="CBK1" s="76"/>
      <c r="CBL1" s="76"/>
      <c r="CBM1" s="76"/>
      <c r="CBN1" s="76"/>
      <c r="CBO1" s="76"/>
      <c r="CBP1" s="76"/>
      <c r="CBQ1" s="76"/>
      <c r="CBR1" s="76"/>
      <c r="CBS1" s="76"/>
      <c r="CBT1" s="76"/>
      <c r="CBU1" s="76"/>
      <c r="CBV1" s="76"/>
      <c r="CBW1" s="76"/>
      <c r="CBX1" s="76"/>
      <c r="CBY1" s="76"/>
      <c r="CBZ1" s="76"/>
      <c r="CCA1" s="76"/>
      <c r="CCB1" s="76"/>
      <c r="CCC1" s="76"/>
      <c r="CCD1" s="76"/>
      <c r="CCE1" s="76"/>
      <c r="CCF1" s="76"/>
      <c r="CCG1" s="76"/>
      <c r="CCH1" s="76"/>
      <c r="CCI1" s="76"/>
      <c r="CCJ1" s="76"/>
      <c r="CCK1" s="76"/>
      <c r="CCL1" s="76"/>
      <c r="CCM1" s="76"/>
      <c r="CCN1" s="76"/>
      <c r="CCO1" s="76"/>
      <c r="CCP1" s="76"/>
      <c r="CCQ1" s="76"/>
      <c r="CCR1" s="76"/>
      <c r="CCS1" s="76"/>
      <c r="CCT1" s="76"/>
      <c r="CCU1" s="76"/>
      <c r="CCV1" s="76"/>
      <c r="CCW1" s="76"/>
      <c r="CCX1" s="76"/>
      <c r="CCY1" s="76"/>
      <c r="CCZ1" s="76"/>
      <c r="CDA1" s="76"/>
      <c r="CDB1" s="76"/>
      <c r="CDC1" s="76"/>
      <c r="CDD1" s="76"/>
      <c r="CDE1" s="76"/>
      <c r="CDF1" s="76"/>
      <c r="CDG1" s="76"/>
      <c r="CDH1" s="76"/>
      <c r="CDI1" s="76"/>
      <c r="CDJ1" s="76"/>
      <c r="CDK1" s="76"/>
      <c r="CDL1" s="76"/>
      <c r="CDM1" s="76"/>
      <c r="CDN1" s="76"/>
      <c r="CDO1" s="76"/>
      <c r="CDP1" s="76"/>
      <c r="CDQ1" s="76"/>
      <c r="CDR1" s="76"/>
      <c r="CDS1" s="76"/>
      <c r="CDT1" s="76"/>
      <c r="CDU1" s="76"/>
      <c r="CDV1" s="76"/>
      <c r="CDW1" s="76"/>
      <c r="CDX1" s="76"/>
      <c r="CDY1" s="76"/>
      <c r="CDZ1" s="76"/>
      <c r="CEA1" s="76"/>
      <c r="CEB1" s="76"/>
      <c r="CEC1" s="76"/>
      <c r="CED1" s="76"/>
      <c r="CEE1" s="76"/>
      <c r="CEF1" s="76"/>
      <c r="CEG1" s="76"/>
      <c r="CEH1" s="76"/>
      <c r="CEI1" s="76"/>
      <c r="CEJ1" s="76"/>
      <c r="CEK1" s="76"/>
      <c r="CEL1" s="76"/>
      <c r="CEM1" s="76"/>
      <c r="CEN1" s="76"/>
      <c r="CEO1" s="76"/>
      <c r="CEP1" s="76"/>
      <c r="CEQ1" s="76"/>
      <c r="CER1" s="76"/>
      <c r="CES1" s="76"/>
      <c r="CET1" s="76"/>
      <c r="CEU1" s="76"/>
      <c r="CEV1" s="76"/>
      <c r="CEW1" s="76"/>
      <c r="CEX1" s="76"/>
      <c r="CEY1" s="76"/>
      <c r="CEZ1" s="76"/>
      <c r="CFA1" s="76"/>
      <c r="CFB1" s="76"/>
      <c r="CFC1" s="76"/>
      <c r="CFD1" s="76"/>
      <c r="CFE1" s="76"/>
      <c r="CFF1" s="76"/>
      <c r="CFG1" s="76"/>
      <c r="CFH1" s="76"/>
      <c r="CFI1" s="76"/>
      <c r="CFJ1" s="76"/>
      <c r="CFK1" s="76"/>
      <c r="CFL1" s="76"/>
      <c r="CFM1" s="76"/>
      <c r="CFN1" s="76"/>
      <c r="CFO1" s="76"/>
      <c r="CFP1" s="76"/>
      <c r="CFQ1" s="76"/>
      <c r="CFR1" s="76"/>
      <c r="CFS1" s="76"/>
      <c r="CFT1" s="76"/>
      <c r="CFU1" s="76"/>
      <c r="CFV1" s="76"/>
      <c r="CFW1" s="76"/>
      <c r="CFX1" s="76"/>
      <c r="CFY1" s="76"/>
      <c r="CFZ1" s="76"/>
      <c r="CGA1" s="76"/>
      <c r="CGB1" s="76"/>
      <c r="CGC1" s="76"/>
      <c r="CGD1" s="76"/>
      <c r="CGE1" s="76"/>
      <c r="CGF1" s="76"/>
      <c r="CGG1" s="76"/>
      <c r="CGH1" s="76"/>
      <c r="CGI1" s="76"/>
      <c r="CGJ1" s="76"/>
      <c r="CGK1" s="76"/>
      <c r="CGL1" s="76"/>
      <c r="CGM1" s="76"/>
      <c r="CGN1" s="76"/>
      <c r="CGO1" s="76"/>
      <c r="CGP1" s="76"/>
      <c r="CGQ1" s="76"/>
      <c r="CGR1" s="76"/>
      <c r="CGS1" s="76"/>
      <c r="CGT1" s="76"/>
      <c r="CGU1" s="76"/>
      <c r="CGV1" s="76"/>
      <c r="CGW1" s="76"/>
      <c r="CGX1" s="76"/>
      <c r="CGY1" s="76"/>
      <c r="CGZ1" s="76"/>
      <c r="CHA1" s="76"/>
      <c r="CHB1" s="76"/>
      <c r="CHC1" s="76"/>
      <c r="CHD1" s="76"/>
      <c r="CHE1" s="76"/>
      <c r="CHF1" s="76"/>
      <c r="CHG1" s="76"/>
      <c r="CHH1" s="76"/>
      <c r="CHI1" s="76"/>
      <c r="CHJ1" s="76"/>
      <c r="CHK1" s="76"/>
      <c r="CHL1" s="76"/>
      <c r="CHM1" s="76"/>
      <c r="CHN1" s="76"/>
      <c r="CHO1" s="76"/>
      <c r="CHP1" s="76"/>
      <c r="CHQ1" s="76"/>
      <c r="CHR1" s="76"/>
      <c r="CHS1" s="76"/>
      <c r="CHT1" s="76"/>
      <c r="CHU1" s="76"/>
      <c r="CHV1" s="76"/>
      <c r="CHW1" s="76"/>
      <c r="CHX1" s="76"/>
      <c r="CHY1" s="76"/>
      <c r="CHZ1" s="76"/>
      <c r="CIA1" s="76"/>
      <c r="CIB1" s="76"/>
      <c r="CIC1" s="76"/>
      <c r="CID1" s="76"/>
      <c r="CIE1" s="76"/>
      <c r="CIF1" s="76"/>
      <c r="CIG1" s="76"/>
      <c r="CIH1" s="76"/>
      <c r="CII1" s="76"/>
      <c r="CIJ1" s="76"/>
      <c r="CIK1" s="76"/>
      <c r="CIL1" s="76"/>
      <c r="CIM1" s="76"/>
      <c r="CIN1" s="76"/>
      <c r="CIO1" s="76"/>
      <c r="CIP1" s="76"/>
      <c r="CIQ1" s="76"/>
      <c r="CIR1" s="76"/>
      <c r="CIS1" s="76"/>
      <c r="CIT1" s="76"/>
      <c r="CIU1" s="76"/>
      <c r="CIV1" s="76"/>
      <c r="CIW1" s="76"/>
      <c r="CIX1" s="76"/>
      <c r="CIY1" s="76"/>
      <c r="CIZ1" s="76"/>
      <c r="CJA1" s="76"/>
      <c r="CJB1" s="76"/>
      <c r="CJC1" s="76"/>
      <c r="CJD1" s="76"/>
      <c r="CJE1" s="76"/>
      <c r="CJF1" s="76"/>
      <c r="CJG1" s="76"/>
      <c r="CJH1" s="76"/>
      <c r="CJI1" s="76"/>
      <c r="CJJ1" s="76"/>
      <c r="CJK1" s="76"/>
      <c r="CJL1" s="76"/>
      <c r="CJM1" s="76"/>
      <c r="CJN1" s="76"/>
      <c r="CJO1" s="76"/>
      <c r="CJP1" s="76"/>
      <c r="CJQ1" s="76"/>
      <c r="CJR1" s="76"/>
      <c r="CJS1" s="76"/>
      <c r="CJT1" s="76"/>
      <c r="CJU1" s="76"/>
      <c r="CJV1" s="76"/>
      <c r="CJW1" s="76"/>
      <c r="CJX1" s="76"/>
      <c r="CJY1" s="76"/>
      <c r="CJZ1" s="76"/>
      <c r="CKA1" s="76"/>
      <c r="CKB1" s="76"/>
      <c r="CKC1" s="76"/>
      <c r="CKD1" s="76"/>
      <c r="CKE1" s="76"/>
      <c r="CKF1" s="76"/>
      <c r="CKG1" s="76"/>
      <c r="CKH1" s="76"/>
      <c r="CKI1" s="76"/>
      <c r="CKJ1" s="76"/>
      <c r="CKK1" s="76"/>
      <c r="CKL1" s="76"/>
      <c r="CKM1" s="76"/>
      <c r="CKN1" s="76"/>
      <c r="CKO1" s="76"/>
      <c r="CKP1" s="76"/>
      <c r="CKQ1" s="76"/>
      <c r="CKR1" s="76"/>
      <c r="CKS1" s="76"/>
      <c r="CKT1" s="76"/>
      <c r="CKU1" s="76"/>
      <c r="CKV1" s="76"/>
      <c r="CKW1" s="76"/>
      <c r="CKX1" s="76"/>
      <c r="CKY1" s="76"/>
      <c r="CKZ1" s="76"/>
      <c r="CLA1" s="76"/>
      <c r="CLB1" s="76"/>
      <c r="CLC1" s="76"/>
      <c r="CLD1" s="76"/>
      <c r="CLE1" s="76"/>
      <c r="CLF1" s="76"/>
      <c r="CLG1" s="76"/>
      <c r="CLH1" s="76"/>
      <c r="CLI1" s="76"/>
      <c r="CLJ1" s="76"/>
      <c r="CLK1" s="76"/>
      <c r="CLL1" s="76"/>
      <c r="CLM1" s="76"/>
      <c r="CLN1" s="76"/>
      <c r="CLO1" s="76"/>
      <c r="CLP1" s="76"/>
      <c r="CLQ1" s="76"/>
      <c r="CLR1" s="76"/>
      <c r="CLS1" s="76"/>
      <c r="CLT1" s="76"/>
      <c r="CLU1" s="76"/>
      <c r="CLV1" s="76"/>
      <c r="CLW1" s="76"/>
      <c r="CLX1" s="76"/>
      <c r="CLY1" s="76"/>
      <c r="CLZ1" s="76"/>
      <c r="CMA1" s="76"/>
      <c r="CMB1" s="76"/>
      <c r="CMC1" s="76"/>
      <c r="CMD1" s="76"/>
      <c r="CME1" s="76"/>
      <c r="CMF1" s="76"/>
      <c r="CMG1" s="76"/>
      <c r="CMH1" s="76"/>
      <c r="CMI1" s="76"/>
      <c r="CMJ1" s="76"/>
      <c r="CMK1" s="76"/>
      <c r="CML1" s="76"/>
      <c r="CMM1" s="76"/>
      <c r="CMN1" s="76"/>
      <c r="CMO1" s="76"/>
      <c r="CMP1" s="76"/>
      <c r="CMQ1" s="76"/>
      <c r="CMR1" s="76"/>
      <c r="CMS1" s="76"/>
      <c r="CMT1" s="76"/>
      <c r="CMU1" s="76"/>
      <c r="CMV1" s="76"/>
      <c r="CMW1" s="76"/>
      <c r="CMX1" s="76"/>
      <c r="CMY1" s="76"/>
      <c r="CMZ1" s="76"/>
      <c r="CNA1" s="76"/>
      <c r="CNB1" s="76"/>
      <c r="CNC1" s="76"/>
      <c r="CND1" s="76"/>
      <c r="CNE1" s="76"/>
      <c r="CNF1" s="76"/>
      <c r="CNG1" s="76"/>
      <c r="CNH1" s="76"/>
      <c r="CNI1" s="76"/>
      <c r="CNJ1" s="76"/>
      <c r="CNK1" s="76"/>
      <c r="CNL1" s="76"/>
      <c r="CNM1" s="76"/>
      <c r="CNN1" s="76"/>
      <c r="CNO1" s="76"/>
      <c r="CNP1" s="76"/>
      <c r="CNQ1" s="76"/>
      <c r="CNR1" s="76"/>
      <c r="CNS1" s="76"/>
      <c r="CNT1" s="76"/>
      <c r="CNU1" s="76"/>
      <c r="CNV1" s="76"/>
      <c r="CNW1" s="76"/>
      <c r="CNX1" s="76"/>
      <c r="CNY1" s="76"/>
      <c r="CNZ1" s="76"/>
      <c r="COA1" s="76"/>
      <c r="COB1" s="76"/>
      <c r="COC1" s="76"/>
      <c r="COD1" s="76"/>
      <c r="COE1" s="76"/>
      <c r="COF1" s="76"/>
      <c r="COG1" s="76"/>
      <c r="COH1" s="76"/>
      <c r="COI1" s="76"/>
      <c r="COJ1" s="76"/>
      <c r="COK1" s="76"/>
      <c r="COL1" s="76"/>
      <c r="COM1" s="76"/>
      <c r="CON1" s="76"/>
      <c r="COO1" s="76"/>
      <c r="COP1" s="76"/>
      <c r="COQ1" s="76"/>
      <c r="COR1" s="76"/>
      <c r="COS1" s="76"/>
      <c r="COT1" s="76"/>
      <c r="COU1" s="76"/>
      <c r="COV1" s="76"/>
      <c r="COW1" s="76"/>
      <c r="COX1" s="76"/>
      <c r="COY1" s="76"/>
      <c r="COZ1" s="76"/>
      <c r="CPA1" s="76"/>
      <c r="CPB1" s="76"/>
      <c r="CPC1" s="76"/>
      <c r="CPD1" s="76"/>
      <c r="CPE1" s="76"/>
      <c r="CPF1" s="76"/>
      <c r="CPG1" s="76"/>
      <c r="CPH1" s="76"/>
      <c r="CPI1" s="76"/>
      <c r="CPJ1" s="76"/>
      <c r="CPK1" s="76"/>
      <c r="CPL1" s="76"/>
      <c r="CPM1" s="76"/>
      <c r="CPN1" s="76"/>
      <c r="CPO1" s="76"/>
      <c r="CPP1" s="76"/>
      <c r="CPQ1" s="76"/>
      <c r="CPR1" s="76"/>
      <c r="CPS1" s="76"/>
      <c r="CPT1" s="76"/>
      <c r="CPU1" s="76"/>
      <c r="CPV1" s="76"/>
      <c r="CPW1" s="76"/>
      <c r="CPX1" s="76"/>
      <c r="CPY1" s="76"/>
      <c r="CPZ1" s="76"/>
      <c r="CQA1" s="76"/>
      <c r="CQB1" s="76"/>
      <c r="CQC1" s="76"/>
      <c r="CQD1" s="76"/>
      <c r="CQE1" s="76"/>
      <c r="CQF1" s="76"/>
      <c r="CQG1" s="76"/>
      <c r="CQH1" s="76"/>
      <c r="CQI1" s="76"/>
      <c r="CQJ1" s="76"/>
      <c r="CQK1" s="76"/>
      <c r="CQL1" s="76"/>
      <c r="CQM1" s="76"/>
      <c r="CQN1" s="76"/>
      <c r="CQO1" s="76"/>
      <c r="CQP1" s="76"/>
      <c r="CQQ1" s="76"/>
      <c r="CQR1" s="76"/>
      <c r="CQS1" s="76"/>
      <c r="CQT1" s="76"/>
      <c r="CQU1" s="76"/>
      <c r="CQV1" s="76"/>
      <c r="CQW1" s="76"/>
      <c r="CQX1" s="76"/>
      <c r="CQY1" s="76"/>
      <c r="CQZ1" s="76"/>
      <c r="CRA1" s="76"/>
      <c r="CRB1" s="76"/>
      <c r="CRC1" s="76"/>
      <c r="CRD1" s="76"/>
      <c r="CRE1" s="76"/>
      <c r="CRF1" s="76"/>
      <c r="CRG1" s="76"/>
      <c r="CRH1" s="76"/>
      <c r="CRI1" s="76"/>
      <c r="CRJ1" s="76"/>
      <c r="CRK1" s="76"/>
      <c r="CRL1" s="76"/>
      <c r="CRM1" s="76"/>
      <c r="CRN1" s="76"/>
      <c r="CRO1" s="76"/>
      <c r="CRP1" s="76"/>
      <c r="CRQ1" s="76"/>
      <c r="CRR1" s="76"/>
      <c r="CRS1" s="76"/>
      <c r="CRT1" s="76"/>
      <c r="CRU1" s="76"/>
      <c r="CRV1" s="76"/>
      <c r="CRW1" s="76"/>
      <c r="CRX1" s="76"/>
      <c r="CRY1" s="76"/>
      <c r="CRZ1" s="76"/>
      <c r="CSA1" s="76"/>
      <c r="CSB1" s="76"/>
      <c r="CSC1" s="76"/>
      <c r="CSD1" s="76"/>
      <c r="CSE1" s="76"/>
      <c r="CSF1" s="76"/>
      <c r="CSG1" s="76"/>
      <c r="CSH1" s="76"/>
      <c r="CSI1" s="76"/>
      <c r="CSJ1" s="76"/>
      <c r="CSK1" s="76"/>
      <c r="CSL1" s="76"/>
      <c r="CSM1" s="76"/>
      <c r="CSN1" s="76"/>
      <c r="CSO1" s="76"/>
      <c r="CSP1" s="76"/>
      <c r="CSQ1" s="76"/>
      <c r="CSR1" s="76"/>
      <c r="CSS1" s="76"/>
      <c r="CST1" s="76"/>
      <c r="CSU1" s="76"/>
      <c r="CSV1" s="76"/>
      <c r="CSW1" s="76"/>
      <c r="CSX1" s="76"/>
      <c r="CSY1" s="76"/>
      <c r="CSZ1" s="76"/>
      <c r="CTA1" s="76"/>
      <c r="CTB1" s="76"/>
      <c r="CTC1" s="76"/>
      <c r="CTD1" s="76"/>
      <c r="CTE1" s="76"/>
      <c r="CTF1" s="76"/>
      <c r="CTG1" s="76"/>
      <c r="CTH1" s="76"/>
      <c r="CTI1" s="76"/>
      <c r="CTJ1" s="76"/>
      <c r="CTK1" s="76"/>
      <c r="CTL1" s="76"/>
      <c r="CTM1" s="76"/>
      <c r="CTN1" s="76"/>
      <c r="CTO1" s="76"/>
      <c r="CTP1" s="76"/>
      <c r="CTQ1" s="76"/>
      <c r="CTR1" s="76"/>
      <c r="CTS1" s="76"/>
      <c r="CTT1" s="76"/>
      <c r="CTU1" s="76"/>
      <c r="CTV1" s="76"/>
      <c r="CTW1" s="76"/>
      <c r="CTX1" s="76"/>
      <c r="CTY1" s="76"/>
      <c r="CTZ1" s="76"/>
      <c r="CUA1" s="76"/>
      <c r="CUB1" s="76"/>
      <c r="CUC1" s="76"/>
      <c r="CUD1" s="76"/>
      <c r="CUE1" s="76"/>
      <c r="CUF1" s="76"/>
      <c r="CUG1" s="76"/>
      <c r="CUH1" s="76"/>
      <c r="CUI1" s="76"/>
      <c r="CUJ1" s="76"/>
      <c r="CUK1" s="76"/>
      <c r="CUL1" s="76"/>
      <c r="CUM1" s="76"/>
      <c r="CUN1" s="76"/>
      <c r="CUO1" s="76"/>
      <c r="CUP1" s="76"/>
      <c r="CUQ1" s="76"/>
      <c r="CUR1" s="76"/>
      <c r="CUS1" s="76"/>
      <c r="CUT1" s="76"/>
      <c r="CUU1" s="76"/>
      <c r="CUV1" s="76"/>
      <c r="CUW1" s="76"/>
      <c r="CUX1" s="76"/>
      <c r="CUY1" s="76"/>
      <c r="CUZ1" s="76"/>
      <c r="CVA1" s="76"/>
      <c r="CVB1" s="76"/>
      <c r="CVC1" s="76"/>
      <c r="CVD1" s="76"/>
      <c r="CVE1" s="76"/>
      <c r="CVF1" s="76"/>
      <c r="CVG1" s="76"/>
      <c r="CVH1" s="76"/>
      <c r="CVI1" s="76"/>
      <c r="CVJ1" s="76"/>
      <c r="CVK1" s="76"/>
      <c r="CVL1" s="76"/>
      <c r="CVM1" s="76"/>
      <c r="CVN1" s="76"/>
      <c r="CVO1" s="76"/>
      <c r="CVP1" s="76"/>
      <c r="CVQ1" s="76"/>
      <c r="CVR1" s="76"/>
      <c r="CVS1" s="76"/>
      <c r="CVT1" s="76"/>
      <c r="CVU1" s="76"/>
      <c r="CVV1" s="76"/>
      <c r="CVW1" s="76"/>
      <c r="CVX1" s="76"/>
      <c r="CVY1" s="76"/>
      <c r="CVZ1" s="76"/>
      <c r="CWA1" s="76"/>
      <c r="CWB1" s="76"/>
      <c r="CWC1" s="76"/>
      <c r="CWD1" s="76"/>
      <c r="CWE1" s="76"/>
      <c r="CWF1" s="76"/>
      <c r="CWG1" s="76"/>
      <c r="CWH1" s="76"/>
      <c r="CWI1" s="76"/>
      <c r="CWJ1" s="76"/>
      <c r="CWK1" s="76"/>
      <c r="CWL1" s="76"/>
      <c r="CWM1" s="76"/>
      <c r="CWN1" s="76"/>
      <c r="CWO1" s="76"/>
      <c r="CWP1" s="76"/>
      <c r="CWQ1" s="76"/>
      <c r="CWR1" s="76"/>
      <c r="CWS1" s="76"/>
      <c r="CWT1" s="76"/>
      <c r="CWU1" s="76"/>
      <c r="CWV1" s="76"/>
      <c r="CWW1" s="76"/>
      <c r="CWX1" s="76"/>
      <c r="CWY1" s="76"/>
      <c r="CWZ1" s="76"/>
      <c r="CXA1" s="76"/>
      <c r="CXB1" s="76"/>
      <c r="CXC1" s="76"/>
      <c r="CXD1" s="76"/>
      <c r="CXE1" s="76"/>
      <c r="CXF1" s="76"/>
      <c r="CXG1" s="76"/>
      <c r="CXH1" s="76"/>
      <c r="CXI1" s="76"/>
      <c r="CXJ1" s="76"/>
      <c r="CXK1" s="76"/>
      <c r="CXL1" s="76"/>
      <c r="CXM1" s="76"/>
      <c r="CXN1" s="76"/>
      <c r="CXO1" s="76"/>
      <c r="CXP1" s="76"/>
      <c r="CXQ1" s="76"/>
      <c r="CXR1" s="76"/>
      <c r="CXS1" s="76"/>
      <c r="CXT1" s="76"/>
      <c r="CXU1" s="76"/>
      <c r="CXV1" s="76"/>
      <c r="CXW1" s="76"/>
      <c r="CXX1" s="76"/>
      <c r="CXY1" s="76"/>
      <c r="CXZ1" s="76"/>
      <c r="CYA1" s="76"/>
      <c r="CYB1" s="76"/>
      <c r="CYC1" s="76"/>
      <c r="CYD1" s="76"/>
      <c r="CYE1" s="76"/>
      <c r="CYF1" s="76"/>
      <c r="CYG1" s="76"/>
      <c r="CYH1" s="76"/>
      <c r="CYI1" s="76"/>
      <c r="CYJ1" s="76"/>
      <c r="CYK1" s="76"/>
      <c r="CYL1" s="76"/>
      <c r="CYM1" s="76"/>
      <c r="CYN1" s="76"/>
      <c r="CYO1" s="76"/>
      <c r="CYP1" s="76"/>
      <c r="CYQ1" s="76"/>
      <c r="CYR1" s="76"/>
      <c r="CYS1" s="76"/>
      <c r="CYT1" s="76"/>
      <c r="CYU1" s="76"/>
      <c r="CYV1" s="76"/>
      <c r="CYW1" s="76"/>
      <c r="CYX1" s="76"/>
      <c r="CYY1" s="76"/>
      <c r="CYZ1" s="76"/>
      <c r="CZA1" s="76"/>
      <c r="CZB1" s="76"/>
      <c r="CZC1" s="76"/>
      <c r="CZD1" s="76"/>
      <c r="CZE1" s="76"/>
      <c r="CZF1" s="76"/>
      <c r="CZG1" s="76"/>
      <c r="CZH1" s="76"/>
      <c r="CZI1" s="76"/>
      <c r="CZJ1" s="76"/>
      <c r="CZK1" s="76"/>
      <c r="CZL1" s="76"/>
      <c r="CZM1" s="76"/>
      <c r="CZN1" s="76"/>
      <c r="CZO1" s="76"/>
      <c r="CZP1" s="76"/>
      <c r="CZQ1" s="76"/>
      <c r="CZR1" s="76"/>
      <c r="CZS1" s="76"/>
      <c r="CZT1" s="76"/>
      <c r="CZU1" s="76"/>
      <c r="CZV1" s="76"/>
      <c r="CZW1" s="76"/>
      <c r="CZX1" s="76"/>
      <c r="CZY1" s="76"/>
      <c r="CZZ1" s="76"/>
      <c r="DAA1" s="76"/>
      <c r="DAB1" s="76"/>
      <c r="DAC1" s="76"/>
      <c r="DAD1" s="76"/>
      <c r="DAE1" s="76"/>
      <c r="DAF1" s="76"/>
      <c r="DAG1" s="76"/>
      <c r="DAH1" s="76"/>
      <c r="DAI1" s="76"/>
      <c r="DAJ1" s="76"/>
      <c r="DAK1" s="76"/>
      <c r="DAL1" s="76"/>
      <c r="DAM1" s="76"/>
      <c r="DAN1" s="76"/>
      <c r="DAO1" s="76"/>
      <c r="DAP1" s="76"/>
      <c r="DAQ1" s="76"/>
      <c r="DAR1" s="76"/>
      <c r="DAS1" s="76"/>
      <c r="DAT1" s="76"/>
      <c r="DAU1" s="76"/>
      <c r="DAV1" s="76"/>
      <c r="DAW1" s="76"/>
      <c r="DAX1" s="76"/>
      <c r="DAY1" s="76"/>
      <c r="DAZ1" s="76"/>
      <c r="DBA1" s="76"/>
      <c r="DBB1" s="76"/>
      <c r="DBC1" s="76"/>
      <c r="DBD1" s="76"/>
      <c r="DBE1" s="76"/>
      <c r="DBF1" s="76"/>
      <c r="DBG1" s="76"/>
      <c r="DBH1" s="76"/>
      <c r="DBI1" s="76"/>
      <c r="DBJ1" s="76"/>
      <c r="DBK1" s="76"/>
      <c r="DBL1" s="76"/>
      <c r="DBM1" s="76"/>
      <c r="DBN1" s="76"/>
      <c r="DBO1" s="76"/>
      <c r="DBP1" s="76"/>
      <c r="DBQ1" s="76"/>
      <c r="DBR1" s="76"/>
      <c r="DBS1" s="76"/>
      <c r="DBT1" s="76"/>
      <c r="DBU1" s="76"/>
      <c r="DBV1" s="76"/>
      <c r="DBW1" s="76"/>
      <c r="DBX1" s="76"/>
      <c r="DBY1" s="76"/>
      <c r="DBZ1" s="76"/>
      <c r="DCA1" s="76"/>
      <c r="DCB1" s="76"/>
      <c r="DCC1" s="76"/>
      <c r="DCD1" s="76"/>
      <c r="DCE1" s="76"/>
      <c r="DCF1" s="76"/>
      <c r="DCG1" s="76"/>
      <c r="DCH1" s="76"/>
      <c r="DCI1" s="76"/>
      <c r="DCJ1" s="76"/>
      <c r="DCK1" s="76"/>
      <c r="DCL1" s="76"/>
      <c r="DCM1" s="76"/>
      <c r="DCN1" s="76"/>
      <c r="DCO1" s="76"/>
      <c r="DCP1" s="76"/>
      <c r="DCQ1" s="76"/>
      <c r="DCR1" s="76"/>
      <c r="DCS1" s="76"/>
      <c r="DCT1" s="76"/>
      <c r="DCU1" s="76"/>
      <c r="DCV1" s="76"/>
      <c r="DCW1" s="76"/>
      <c r="DCX1" s="76"/>
      <c r="DCY1" s="76"/>
      <c r="DCZ1" s="76"/>
      <c r="DDA1" s="76"/>
      <c r="DDB1" s="76"/>
      <c r="DDC1" s="76"/>
      <c r="DDD1" s="76"/>
      <c r="DDE1" s="76"/>
      <c r="DDF1" s="76"/>
      <c r="DDG1" s="76"/>
      <c r="DDH1" s="76"/>
      <c r="DDI1" s="76"/>
      <c r="DDJ1" s="76"/>
      <c r="DDK1" s="76"/>
      <c r="DDL1" s="76"/>
      <c r="DDM1" s="76"/>
      <c r="DDN1" s="76"/>
      <c r="DDO1" s="76"/>
      <c r="DDP1" s="76"/>
      <c r="DDQ1" s="76"/>
      <c r="DDR1" s="76"/>
      <c r="DDS1" s="76"/>
      <c r="DDT1" s="76"/>
      <c r="DDU1" s="76"/>
      <c r="DDV1" s="76"/>
      <c r="DDW1" s="76"/>
      <c r="DDX1" s="76"/>
      <c r="DDY1" s="76"/>
      <c r="DDZ1" s="76"/>
      <c r="DEA1" s="76"/>
      <c r="DEB1" s="76"/>
      <c r="DEC1" s="76"/>
      <c r="DED1" s="76"/>
      <c r="DEE1" s="76"/>
      <c r="DEF1" s="76"/>
      <c r="DEG1" s="76"/>
      <c r="DEH1" s="76"/>
      <c r="DEI1" s="76"/>
      <c r="DEJ1" s="76"/>
      <c r="DEK1" s="76"/>
      <c r="DEL1" s="76"/>
      <c r="DEM1" s="76"/>
      <c r="DEN1" s="76"/>
      <c r="DEO1" s="76"/>
      <c r="DEP1" s="76"/>
      <c r="DEQ1" s="76"/>
      <c r="DER1" s="76"/>
      <c r="DES1" s="76"/>
      <c r="DET1" s="76"/>
      <c r="DEU1" s="76"/>
      <c r="DEV1" s="76"/>
      <c r="DEW1" s="76"/>
      <c r="DEX1" s="76"/>
      <c r="DEY1" s="76"/>
      <c r="DEZ1" s="76"/>
      <c r="DFA1" s="76"/>
      <c r="DFB1" s="76"/>
      <c r="DFC1" s="76"/>
      <c r="DFD1" s="76"/>
      <c r="DFE1" s="76"/>
      <c r="DFF1" s="76"/>
      <c r="DFG1" s="76"/>
      <c r="DFH1" s="76"/>
      <c r="DFI1" s="76"/>
      <c r="DFJ1" s="76"/>
      <c r="DFK1" s="76"/>
      <c r="DFL1" s="76"/>
      <c r="DFM1" s="76"/>
      <c r="DFN1" s="76"/>
      <c r="DFO1" s="76"/>
      <c r="DFP1" s="76"/>
      <c r="DFQ1" s="76"/>
      <c r="DFR1" s="76"/>
      <c r="DFS1" s="76"/>
      <c r="DFT1" s="76"/>
      <c r="DFU1" s="76"/>
      <c r="DFV1" s="76"/>
      <c r="DFW1" s="76"/>
      <c r="DFX1" s="76"/>
      <c r="DFY1" s="76"/>
      <c r="DFZ1" s="76"/>
      <c r="DGA1" s="76"/>
      <c r="DGB1" s="76"/>
      <c r="DGC1" s="76"/>
      <c r="DGD1" s="76"/>
      <c r="DGE1" s="76"/>
      <c r="DGF1" s="76"/>
      <c r="DGG1" s="76"/>
      <c r="DGH1" s="76"/>
      <c r="DGI1" s="76"/>
      <c r="DGJ1" s="76"/>
      <c r="DGK1" s="76"/>
      <c r="DGL1" s="76"/>
      <c r="DGM1" s="76"/>
      <c r="DGN1" s="76"/>
      <c r="DGO1" s="76"/>
      <c r="DGP1" s="76"/>
      <c r="DGQ1" s="76"/>
      <c r="DGR1" s="76"/>
      <c r="DGS1" s="76"/>
      <c r="DGT1" s="76"/>
      <c r="DGU1" s="76"/>
      <c r="DGV1" s="76"/>
      <c r="DGW1" s="76"/>
      <c r="DGX1" s="76"/>
      <c r="DGY1" s="76"/>
      <c r="DGZ1" s="76"/>
      <c r="DHA1" s="76"/>
      <c r="DHB1" s="76"/>
      <c r="DHC1" s="76"/>
      <c r="DHD1" s="76"/>
      <c r="DHE1" s="76"/>
      <c r="DHF1" s="76"/>
      <c r="DHG1" s="76"/>
      <c r="DHH1" s="76"/>
      <c r="DHI1" s="76"/>
      <c r="DHJ1" s="76"/>
      <c r="DHK1" s="76"/>
      <c r="DHL1" s="76"/>
      <c r="DHM1" s="76"/>
      <c r="DHN1" s="76"/>
      <c r="DHO1" s="76"/>
      <c r="DHP1" s="76"/>
      <c r="DHQ1" s="76"/>
      <c r="DHR1" s="76"/>
      <c r="DHS1" s="76"/>
      <c r="DHT1" s="76"/>
      <c r="DHU1" s="76"/>
      <c r="DHV1" s="76"/>
      <c r="DHW1" s="76"/>
      <c r="DHX1" s="76"/>
      <c r="DHY1" s="76"/>
      <c r="DHZ1" s="76"/>
      <c r="DIA1" s="76"/>
      <c r="DIB1" s="76"/>
      <c r="DIC1" s="76"/>
      <c r="DID1" s="76"/>
      <c r="DIE1" s="76"/>
      <c r="DIF1" s="76"/>
      <c r="DIG1" s="76"/>
      <c r="DIH1" s="76"/>
      <c r="DII1" s="76"/>
      <c r="DIJ1" s="76"/>
      <c r="DIK1" s="76"/>
      <c r="DIL1" s="76"/>
      <c r="DIM1" s="76"/>
      <c r="DIN1" s="76"/>
      <c r="DIO1" s="76"/>
      <c r="DIP1" s="76"/>
      <c r="DIQ1" s="76"/>
      <c r="DIR1" s="76"/>
      <c r="DIS1" s="76"/>
      <c r="DIT1" s="76"/>
      <c r="DIU1" s="76"/>
      <c r="DIV1" s="76"/>
      <c r="DIW1" s="76"/>
      <c r="DIX1" s="76"/>
      <c r="DIY1" s="76"/>
      <c r="DIZ1" s="76"/>
      <c r="DJA1" s="76"/>
      <c r="DJB1" s="76"/>
      <c r="DJC1" s="76"/>
      <c r="DJD1" s="76"/>
      <c r="DJE1" s="76"/>
      <c r="DJF1" s="76"/>
      <c r="DJG1" s="76"/>
      <c r="DJH1" s="76"/>
      <c r="DJI1" s="76"/>
      <c r="DJJ1" s="76"/>
      <c r="DJK1" s="76"/>
      <c r="DJL1" s="76"/>
      <c r="DJM1" s="76"/>
      <c r="DJN1" s="76"/>
      <c r="DJO1" s="76"/>
      <c r="DJP1" s="76"/>
      <c r="DJQ1" s="76"/>
      <c r="DJR1" s="76"/>
      <c r="DJS1" s="76"/>
      <c r="DJT1" s="76"/>
      <c r="DJU1" s="76"/>
      <c r="DJV1" s="76"/>
      <c r="DJW1" s="76"/>
      <c r="DJX1" s="76"/>
      <c r="DJY1" s="76"/>
      <c r="DJZ1" s="76"/>
      <c r="DKA1" s="76"/>
      <c r="DKB1" s="76"/>
      <c r="DKC1" s="76"/>
      <c r="DKD1" s="76"/>
      <c r="DKE1" s="76"/>
      <c r="DKF1" s="76"/>
      <c r="DKG1" s="76"/>
      <c r="DKH1" s="76"/>
      <c r="DKI1" s="76"/>
      <c r="DKJ1" s="76"/>
      <c r="DKK1" s="76"/>
      <c r="DKL1" s="76"/>
      <c r="DKM1" s="76"/>
      <c r="DKN1" s="76"/>
      <c r="DKO1" s="76"/>
      <c r="DKP1" s="76"/>
      <c r="DKQ1" s="76"/>
      <c r="DKR1" s="76"/>
      <c r="DKS1" s="76"/>
      <c r="DKT1" s="76"/>
      <c r="DKU1" s="76"/>
      <c r="DKV1" s="76"/>
      <c r="DKW1" s="76"/>
      <c r="DKX1" s="76"/>
      <c r="DKY1" s="76"/>
      <c r="DKZ1" s="76"/>
      <c r="DLA1" s="76"/>
      <c r="DLB1" s="76"/>
      <c r="DLC1" s="76"/>
      <c r="DLD1" s="76"/>
      <c r="DLE1" s="76"/>
      <c r="DLF1" s="76"/>
      <c r="DLG1" s="76"/>
      <c r="DLH1" s="76"/>
      <c r="DLI1" s="76"/>
      <c r="DLJ1" s="76"/>
      <c r="DLK1" s="76"/>
      <c r="DLL1" s="76"/>
      <c r="DLM1" s="76"/>
      <c r="DLN1" s="76"/>
      <c r="DLO1" s="76"/>
      <c r="DLP1" s="76"/>
      <c r="DLQ1" s="76"/>
      <c r="DLR1" s="76"/>
      <c r="DLS1" s="76"/>
      <c r="DLT1" s="76"/>
      <c r="DLU1" s="76"/>
      <c r="DLV1" s="76"/>
      <c r="DLW1" s="76"/>
      <c r="DLX1" s="76"/>
      <c r="DLY1" s="76"/>
      <c r="DLZ1" s="76"/>
      <c r="DMA1" s="76"/>
      <c r="DMB1" s="76"/>
      <c r="DMC1" s="76"/>
      <c r="DMD1" s="76"/>
      <c r="DME1" s="76"/>
      <c r="DMF1" s="76"/>
      <c r="DMG1" s="76"/>
      <c r="DMH1" s="76"/>
      <c r="DMI1" s="76"/>
      <c r="DMJ1" s="76"/>
      <c r="DMK1" s="76"/>
      <c r="DML1" s="76"/>
      <c r="DMM1" s="76"/>
      <c r="DMN1" s="76"/>
      <c r="DMO1" s="76"/>
      <c r="DMP1" s="76"/>
      <c r="DMQ1" s="76"/>
      <c r="DMR1" s="76"/>
      <c r="DMS1" s="76"/>
      <c r="DMT1" s="76"/>
      <c r="DMU1" s="76"/>
      <c r="DMV1" s="76"/>
      <c r="DMW1" s="76"/>
      <c r="DMX1" s="76"/>
      <c r="DMY1" s="76"/>
      <c r="DMZ1" s="76"/>
      <c r="DNA1" s="76"/>
      <c r="DNB1" s="76"/>
      <c r="DNC1" s="76"/>
      <c r="DND1" s="76"/>
      <c r="DNE1" s="76"/>
      <c r="DNF1" s="76"/>
      <c r="DNG1" s="76"/>
      <c r="DNH1" s="76"/>
      <c r="DNI1" s="76"/>
      <c r="DNJ1" s="76"/>
      <c r="DNK1" s="76"/>
      <c r="DNL1" s="76"/>
      <c r="DNM1" s="76"/>
      <c r="DNN1" s="76"/>
      <c r="DNO1" s="76"/>
      <c r="DNP1" s="76"/>
      <c r="DNQ1" s="76"/>
      <c r="DNR1" s="76"/>
      <c r="DNS1" s="76"/>
      <c r="DNT1" s="76"/>
      <c r="DNU1" s="76"/>
      <c r="DNV1" s="76"/>
      <c r="DNW1" s="76"/>
      <c r="DNX1" s="76"/>
      <c r="DNY1" s="76"/>
      <c r="DNZ1" s="76"/>
      <c r="DOA1" s="76"/>
      <c r="DOB1" s="76"/>
      <c r="DOC1" s="76"/>
      <c r="DOD1" s="76"/>
      <c r="DOE1" s="76"/>
      <c r="DOF1" s="76"/>
      <c r="DOG1" s="76"/>
      <c r="DOH1" s="76"/>
      <c r="DOI1" s="76"/>
      <c r="DOJ1" s="76"/>
      <c r="DOK1" s="76"/>
      <c r="DOL1" s="76"/>
      <c r="DOM1" s="76"/>
      <c r="DON1" s="76"/>
      <c r="DOO1" s="76"/>
      <c r="DOP1" s="76"/>
      <c r="DOQ1" s="76"/>
      <c r="DOR1" s="76"/>
      <c r="DOS1" s="76"/>
      <c r="DOT1" s="76"/>
      <c r="DOU1" s="76"/>
      <c r="DOV1" s="76"/>
      <c r="DOW1" s="76"/>
      <c r="DOX1" s="76"/>
      <c r="DOY1" s="76"/>
      <c r="DOZ1" s="76"/>
      <c r="DPA1" s="76"/>
      <c r="DPB1" s="76"/>
      <c r="DPC1" s="76"/>
      <c r="DPD1" s="76"/>
      <c r="DPE1" s="76"/>
      <c r="DPF1" s="76"/>
      <c r="DPG1" s="76"/>
      <c r="DPH1" s="76"/>
      <c r="DPI1" s="76"/>
      <c r="DPJ1" s="76"/>
      <c r="DPK1" s="76"/>
      <c r="DPL1" s="76"/>
      <c r="DPM1" s="76"/>
      <c r="DPN1" s="76"/>
      <c r="DPO1" s="76"/>
      <c r="DPP1" s="76"/>
      <c r="DPQ1" s="76"/>
      <c r="DPR1" s="76"/>
      <c r="DPS1" s="76"/>
      <c r="DPT1" s="76"/>
      <c r="DPU1" s="76"/>
      <c r="DPV1" s="76"/>
      <c r="DPW1" s="76"/>
      <c r="DPX1" s="76"/>
      <c r="DPY1" s="76"/>
      <c r="DPZ1" s="76"/>
      <c r="DQA1" s="76"/>
      <c r="DQB1" s="76"/>
      <c r="DQC1" s="76"/>
      <c r="DQD1" s="76"/>
      <c r="DQE1" s="76"/>
      <c r="DQF1" s="76"/>
      <c r="DQG1" s="76"/>
      <c r="DQH1" s="76"/>
      <c r="DQI1" s="76"/>
      <c r="DQJ1" s="76"/>
      <c r="DQK1" s="76"/>
      <c r="DQL1" s="76"/>
      <c r="DQM1" s="76"/>
      <c r="DQN1" s="76"/>
      <c r="DQO1" s="76"/>
      <c r="DQP1" s="76"/>
      <c r="DQQ1" s="76"/>
      <c r="DQR1" s="76"/>
      <c r="DQS1" s="76"/>
      <c r="DQT1" s="76"/>
      <c r="DQU1" s="76"/>
      <c r="DQV1" s="76"/>
      <c r="DQW1" s="76"/>
      <c r="DQX1" s="76"/>
      <c r="DQY1" s="76"/>
      <c r="DQZ1" s="76"/>
      <c r="DRA1" s="76"/>
      <c r="DRB1" s="76"/>
      <c r="DRC1" s="76"/>
      <c r="DRD1" s="76"/>
      <c r="DRE1" s="76"/>
      <c r="DRF1" s="76"/>
      <c r="DRG1" s="76"/>
      <c r="DRH1" s="76"/>
      <c r="DRI1" s="76"/>
      <c r="DRJ1" s="76"/>
      <c r="DRK1" s="76"/>
      <c r="DRL1" s="76"/>
      <c r="DRM1" s="76"/>
      <c r="DRN1" s="76"/>
      <c r="DRO1" s="76"/>
      <c r="DRP1" s="76"/>
      <c r="DRQ1" s="76"/>
      <c r="DRR1" s="76"/>
      <c r="DRS1" s="76"/>
      <c r="DRT1" s="76"/>
      <c r="DRU1" s="76"/>
      <c r="DRV1" s="76"/>
      <c r="DRW1" s="76"/>
      <c r="DRX1" s="76"/>
      <c r="DRY1" s="76"/>
      <c r="DRZ1" s="76"/>
      <c r="DSA1" s="76"/>
      <c r="DSB1" s="76"/>
      <c r="DSC1" s="76"/>
      <c r="DSD1" s="76"/>
      <c r="DSE1" s="76"/>
      <c r="DSF1" s="76"/>
      <c r="DSG1" s="76"/>
      <c r="DSH1" s="76"/>
      <c r="DSI1" s="76"/>
      <c r="DSJ1" s="76"/>
      <c r="DSK1" s="76"/>
      <c r="DSL1" s="76"/>
      <c r="DSM1" s="76"/>
      <c r="DSN1" s="76"/>
      <c r="DSO1" s="76"/>
      <c r="DSP1" s="76"/>
      <c r="DSQ1" s="76"/>
      <c r="DSR1" s="76"/>
      <c r="DSS1" s="76"/>
      <c r="DST1" s="76"/>
      <c r="DSU1" s="76"/>
      <c r="DSV1" s="76"/>
      <c r="DSW1" s="76"/>
      <c r="DSX1" s="76"/>
      <c r="DSY1" s="76"/>
      <c r="DSZ1" s="76"/>
      <c r="DTA1" s="76"/>
      <c r="DTB1" s="76"/>
      <c r="DTC1" s="76"/>
      <c r="DTD1" s="76"/>
      <c r="DTE1" s="76"/>
      <c r="DTF1" s="76"/>
      <c r="DTG1" s="76"/>
      <c r="DTH1" s="76"/>
      <c r="DTI1" s="76"/>
      <c r="DTJ1" s="76"/>
      <c r="DTK1" s="76"/>
      <c r="DTL1" s="76"/>
      <c r="DTM1" s="76"/>
      <c r="DTN1" s="76"/>
      <c r="DTO1" s="76"/>
      <c r="DTP1" s="76"/>
      <c r="DTQ1" s="76"/>
      <c r="DTR1" s="76"/>
      <c r="DTS1" s="76"/>
      <c r="DTT1" s="76"/>
      <c r="DTU1" s="76"/>
      <c r="DTV1" s="76"/>
      <c r="DTW1" s="76"/>
      <c r="DTX1" s="76"/>
      <c r="DTY1" s="76"/>
      <c r="DTZ1" s="76"/>
      <c r="DUA1" s="76"/>
      <c r="DUB1" s="76"/>
      <c r="DUC1" s="76"/>
      <c r="DUD1" s="76"/>
      <c r="DUE1" s="76"/>
      <c r="DUF1" s="76"/>
      <c r="DUG1" s="76"/>
      <c r="DUH1" s="76"/>
      <c r="DUI1" s="76"/>
      <c r="DUJ1" s="76"/>
      <c r="DUK1" s="76"/>
      <c r="DUL1" s="76"/>
      <c r="DUM1" s="76"/>
      <c r="DUN1" s="76"/>
      <c r="DUO1" s="76"/>
      <c r="DUP1" s="76"/>
      <c r="DUQ1" s="76"/>
      <c r="DUR1" s="76"/>
      <c r="DUS1" s="76"/>
      <c r="DUT1" s="76"/>
      <c r="DUU1" s="76"/>
      <c r="DUV1" s="76"/>
      <c r="DUW1" s="76"/>
      <c r="DUX1" s="76"/>
      <c r="DUY1" s="76"/>
      <c r="DUZ1" s="76"/>
      <c r="DVA1" s="76"/>
      <c r="DVB1" s="76"/>
      <c r="DVC1" s="76"/>
      <c r="DVD1" s="76"/>
      <c r="DVE1" s="76"/>
      <c r="DVF1" s="76"/>
      <c r="DVG1" s="76"/>
      <c r="DVH1" s="76"/>
      <c r="DVI1" s="76"/>
      <c r="DVJ1" s="76"/>
      <c r="DVK1" s="76"/>
      <c r="DVL1" s="76"/>
      <c r="DVM1" s="76"/>
      <c r="DVN1" s="76"/>
      <c r="DVO1" s="76"/>
      <c r="DVP1" s="76"/>
      <c r="DVQ1" s="76"/>
      <c r="DVR1" s="76"/>
      <c r="DVS1" s="76"/>
      <c r="DVT1" s="76"/>
      <c r="DVU1" s="76"/>
      <c r="DVV1" s="76"/>
      <c r="DVW1" s="76"/>
      <c r="DVX1" s="76"/>
      <c r="DVY1" s="76"/>
      <c r="DVZ1" s="76"/>
      <c r="DWA1" s="76"/>
      <c r="DWB1" s="76"/>
      <c r="DWC1" s="76"/>
      <c r="DWD1" s="76"/>
      <c r="DWE1" s="76"/>
      <c r="DWF1" s="76"/>
      <c r="DWG1" s="76"/>
      <c r="DWH1" s="76"/>
      <c r="DWI1" s="76"/>
      <c r="DWJ1" s="76"/>
      <c r="DWK1" s="76"/>
      <c r="DWL1" s="76"/>
      <c r="DWM1" s="76"/>
      <c r="DWN1" s="76"/>
      <c r="DWO1" s="76"/>
      <c r="DWP1" s="76"/>
      <c r="DWQ1" s="76"/>
      <c r="DWR1" s="76"/>
      <c r="DWS1" s="76"/>
      <c r="DWT1" s="76"/>
      <c r="DWU1" s="76"/>
      <c r="DWV1" s="76"/>
      <c r="DWW1" s="76"/>
      <c r="DWX1" s="76"/>
      <c r="DWY1" s="76"/>
      <c r="DWZ1" s="76"/>
      <c r="DXA1" s="76"/>
      <c r="DXB1" s="76"/>
      <c r="DXC1" s="76"/>
      <c r="DXD1" s="76"/>
      <c r="DXE1" s="76"/>
      <c r="DXF1" s="76"/>
      <c r="DXG1" s="76"/>
      <c r="DXH1" s="76"/>
      <c r="DXI1" s="76"/>
      <c r="DXJ1" s="76"/>
      <c r="DXK1" s="76"/>
      <c r="DXL1" s="76"/>
      <c r="DXM1" s="76"/>
      <c r="DXN1" s="76"/>
      <c r="DXO1" s="76"/>
      <c r="DXP1" s="76"/>
      <c r="DXQ1" s="76"/>
      <c r="DXR1" s="76"/>
      <c r="DXS1" s="76"/>
      <c r="DXT1" s="76"/>
      <c r="DXU1" s="76"/>
      <c r="DXV1" s="76"/>
      <c r="DXW1" s="76"/>
      <c r="DXX1" s="76"/>
      <c r="DXY1" s="76"/>
      <c r="DXZ1" s="76"/>
      <c r="DYA1" s="76"/>
      <c r="DYB1" s="76"/>
      <c r="DYC1" s="76"/>
      <c r="DYD1" s="76"/>
      <c r="DYE1" s="76"/>
      <c r="DYF1" s="76"/>
      <c r="DYG1" s="76"/>
      <c r="DYH1" s="76"/>
      <c r="DYI1" s="76"/>
      <c r="DYJ1" s="76"/>
      <c r="DYK1" s="76"/>
      <c r="DYL1" s="76"/>
      <c r="DYM1" s="76"/>
      <c r="DYN1" s="76"/>
      <c r="DYO1" s="76"/>
      <c r="DYP1" s="76"/>
      <c r="DYQ1" s="76"/>
      <c r="DYR1" s="76"/>
      <c r="DYS1" s="76"/>
      <c r="DYT1" s="76"/>
      <c r="DYU1" s="76"/>
      <c r="DYV1" s="76"/>
      <c r="DYW1" s="76"/>
      <c r="DYX1" s="76"/>
      <c r="DYY1" s="76"/>
      <c r="DYZ1" s="76"/>
      <c r="DZA1" s="76"/>
      <c r="DZB1" s="76"/>
      <c r="DZC1" s="76"/>
      <c r="DZD1" s="76"/>
      <c r="DZE1" s="76"/>
      <c r="DZF1" s="76"/>
      <c r="DZG1" s="76"/>
      <c r="DZH1" s="76"/>
      <c r="DZI1" s="76"/>
      <c r="DZJ1" s="76"/>
      <c r="DZK1" s="76"/>
      <c r="DZL1" s="76"/>
      <c r="DZM1" s="76"/>
      <c r="DZN1" s="76"/>
      <c r="DZO1" s="76"/>
      <c r="DZP1" s="76"/>
      <c r="DZQ1" s="76"/>
      <c r="DZR1" s="76"/>
      <c r="DZS1" s="76"/>
      <c r="DZT1" s="76"/>
      <c r="DZU1" s="76"/>
      <c r="DZV1" s="76"/>
      <c r="DZW1" s="76"/>
      <c r="DZX1" s="76"/>
      <c r="DZY1" s="76"/>
      <c r="DZZ1" s="76"/>
      <c r="EAA1" s="76"/>
      <c r="EAB1" s="76"/>
      <c r="EAC1" s="76"/>
      <c r="EAD1" s="76"/>
      <c r="EAE1" s="76"/>
      <c r="EAF1" s="76"/>
      <c r="EAG1" s="76"/>
      <c r="EAH1" s="76"/>
      <c r="EAI1" s="76"/>
      <c r="EAJ1" s="76"/>
      <c r="EAK1" s="76"/>
      <c r="EAL1" s="76"/>
      <c r="EAM1" s="76"/>
      <c r="EAN1" s="76"/>
      <c r="EAO1" s="76"/>
      <c r="EAP1" s="76"/>
      <c r="EAQ1" s="76"/>
      <c r="EAR1" s="76"/>
      <c r="EAS1" s="76"/>
      <c r="EAT1" s="76"/>
      <c r="EAU1" s="76"/>
      <c r="EAV1" s="76"/>
      <c r="EAW1" s="76"/>
      <c r="EAX1" s="76"/>
      <c r="EAY1" s="76"/>
      <c r="EAZ1" s="76"/>
      <c r="EBA1" s="76"/>
      <c r="EBB1" s="76"/>
      <c r="EBC1" s="76"/>
      <c r="EBD1" s="76"/>
      <c r="EBE1" s="76"/>
      <c r="EBF1" s="76"/>
      <c r="EBG1" s="76"/>
      <c r="EBH1" s="76"/>
      <c r="EBI1" s="76"/>
      <c r="EBJ1" s="76"/>
      <c r="EBK1" s="76"/>
      <c r="EBL1" s="76"/>
      <c r="EBM1" s="76"/>
      <c r="EBN1" s="76"/>
      <c r="EBO1" s="76"/>
      <c r="EBP1" s="76"/>
      <c r="EBQ1" s="76"/>
      <c r="EBR1" s="76"/>
      <c r="EBS1" s="76"/>
      <c r="EBT1" s="76"/>
      <c r="EBU1" s="76"/>
      <c r="EBV1" s="76"/>
      <c r="EBW1" s="76"/>
      <c r="EBX1" s="76"/>
      <c r="EBY1" s="76"/>
      <c r="EBZ1" s="76"/>
      <c r="ECA1" s="76"/>
      <c r="ECB1" s="76"/>
      <c r="ECC1" s="76"/>
      <c r="ECD1" s="76"/>
      <c r="ECE1" s="76"/>
      <c r="ECF1" s="76"/>
      <c r="ECG1" s="76"/>
      <c r="ECH1" s="76"/>
      <c r="ECI1" s="76"/>
      <c r="ECJ1" s="76"/>
      <c r="ECK1" s="76"/>
      <c r="ECL1" s="76"/>
      <c r="ECM1" s="76"/>
      <c r="ECN1" s="76"/>
      <c r="ECO1" s="76"/>
      <c r="ECP1" s="76"/>
      <c r="ECQ1" s="76"/>
      <c r="ECR1" s="76"/>
      <c r="ECS1" s="76"/>
      <c r="ECT1" s="76"/>
      <c r="ECU1" s="76"/>
      <c r="ECV1" s="76"/>
      <c r="ECW1" s="76"/>
      <c r="ECX1" s="76"/>
      <c r="ECY1" s="76"/>
      <c r="ECZ1" s="76"/>
      <c r="EDA1" s="76"/>
      <c r="EDB1" s="76"/>
      <c r="EDC1" s="76"/>
      <c r="EDD1" s="76"/>
      <c r="EDE1" s="76"/>
      <c r="EDF1" s="76"/>
      <c r="EDG1" s="76"/>
      <c r="EDH1" s="76"/>
      <c r="EDI1" s="76"/>
      <c r="EDJ1" s="76"/>
      <c r="EDK1" s="76"/>
      <c r="EDL1" s="76"/>
      <c r="EDM1" s="76"/>
      <c r="EDN1" s="76"/>
      <c r="EDO1" s="76"/>
      <c r="EDP1" s="76"/>
      <c r="EDQ1" s="76"/>
      <c r="EDR1" s="76"/>
      <c r="EDS1" s="76"/>
      <c r="EDT1" s="76"/>
      <c r="EDU1" s="76"/>
      <c r="EDV1" s="76"/>
      <c r="EDW1" s="76"/>
      <c r="EDX1" s="76"/>
      <c r="EDY1" s="76"/>
      <c r="EDZ1" s="76"/>
      <c r="EEA1" s="76"/>
      <c r="EEB1" s="76"/>
      <c r="EEC1" s="76"/>
      <c r="EED1" s="76"/>
      <c r="EEE1" s="76"/>
      <c r="EEF1" s="76"/>
      <c r="EEG1" s="76"/>
      <c r="EEH1" s="76"/>
      <c r="EEI1" s="76"/>
      <c r="EEJ1" s="76"/>
      <c r="EEK1" s="76"/>
      <c r="EEL1" s="76"/>
      <c r="EEM1" s="76"/>
      <c r="EEN1" s="76"/>
      <c r="EEO1" s="76"/>
      <c r="EEP1" s="76"/>
      <c r="EEQ1" s="76"/>
      <c r="EER1" s="76"/>
      <c r="EES1" s="76"/>
      <c r="EET1" s="76"/>
      <c r="EEU1" s="76"/>
      <c r="EEV1" s="76"/>
      <c r="EEW1" s="76"/>
      <c r="EEX1" s="76"/>
      <c r="EEY1" s="76"/>
      <c r="EEZ1" s="76"/>
      <c r="EFA1" s="76"/>
      <c r="EFB1" s="76"/>
      <c r="EFC1" s="76"/>
      <c r="EFD1" s="76"/>
      <c r="EFE1" s="76"/>
      <c r="EFF1" s="76"/>
      <c r="EFG1" s="76"/>
      <c r="EFH1" s="76"/>
      <c r="EFI1" s="76"/>
      <c r="EFJ1" s="76"/>
      <c r="EFK1" s="76"/>
      <c r="EFL1" s="76"/>
      <c r="EFM1" s="76"/>
      <c r="EFN1" s="76"/>
      <c r="EFO1" s="76"/>
      <c r="EFP1" s="76"/>
      <c r="EFQ1" s="76"/>
      <c r="EFR1" s="76"/>
      <c r="EFS1" s="76"/>
      <c r="EFT1" s="76"/>
      <c r="EFU1" s="76"/>
      <c r="EFV1" s="76"/>
      <c r="EFW1" s="76"/>
      <c r="EFX1" s="76"/>
      <c r="EFY1" s="76"/>
      <c r="EFZ1" s="76"/>
      <c r="EGA1" s="76"/>
      <c r="EGB1" s="76"/>
      <c r="EGC1" s="76"/>
      <c r="EGD1" s="76"/>
      <c r="EGE1" s="76"/>
      <c r="EGF1" s="76"/>
      <c r="EGG1" s="76"/>
      <c r="EGH1" s="76"/>
      <c r="EGI1" s="76"/>
      <c r="EGJ1" s="76"/>
      <c r="EGK1" s="76"/>
      <c r="EGL1" s="76"/>
      <c r="EGM1" s="76"/>
      <c r="EGN1" s="76"/>
      <c r="EGO1" s="76"/>
      <c r="EGP1" s="76"/>
      <c r="EGQ1" s="76"/>
      <c r="EGR1" s="76"/>
      <c r="EGS1" s="76"/>
      <c r="EGT1" s="76"/>
      <c r="EGU1" s="76"/>
      <c r="EGV1" s="76"/>
      <c r="EGW1" s="76"/>
      <c r="EGX1" s="76"/>
      <c r="EGY1" s="76"/>
      <c r="EGZ1" s="76"/>
      <c r="EHA1" s="76"/>
      <c r="EHB1" s="76"/>
      <c r="EHC1" s="76"/>
      <c r="EHD1" s="76"/>
      <c r="EHE1" s="76"/>
      <c r="EHF1" s="76"/>
      <c r="EHG1" s="76"/>
      <c r="EHH1" s="76"/>
      <c r="EHI1" s="76"/>
      <c r="EHJ1" s="76"/>
      <c r="EHK1" s="76"/>
      <c r="EHL1" s="76"/>
      <c r="EHM1" s="76"/>
      <c r="EHN1" s="76"/>
      <c r="EHO1" s="76"/>
      <c r="EHP1" s="76"/>
      <c r="EHQ1" s="76"/>
      <c r="EHR1" s="76"/>
      <c r="EHS1" s="76"/>
      <c r="EHT1" s="76"/>
      <c r="EHU1" s="76"/>
      <c r="EHV1" s="76"/>
      <c r="EHW1" s="76"/>
      <c r="EHX1" s="76"/>
      <c r="EHY1" s="76"/>
      <c r="EHZ1" s="76"/>
      <c r="EIA1" s="76"/>
      <c r="EIB1" s="76"/>
      <c r="EIC1" s="76"/>
      <c r="EID1" s="76"/>
      <c r="EIE1" s="76"/>
      <c r="EIF1" s="76"/>
      <c r="EIG1" s="76"/>
      <c r="EIH1" s="76"/>
      <c r="EII1" s="76"/>
      <c r="EIJ1" s="76"/>
      <c r="EIK1" s="76"/>
      <c r="EIL1" s="76"/>
      <c r="EIM1" s="76"/>
      <c r="EIN1" s="76"/>
      <c r="EIO1" s="76"/>
      <c r="EIP1" s="76"/>
      <c r="EIQ1" s="76"/>
      <c r="EIR1" s="76"/>
      <c r="EIS1" s="76"/>
      <c r="EIT1" s="76"/>
      <c r="EIU1" s="76"/>
      <c r="EIV1" s="76"/>
      <c r="EIW1" s="76"/>
      <c r="EIX1" s="76"/>
      <c r="EIY1" s="76"/>
      <c r="EIZ1" s="76"/>
      <c r="EJA1" s="76"/>
      <c r="EJB1" s="76"/>
      <c r="EJC1" s="76"/>
      <c r="EJD1" s="76"/>
      <c r="EJE1" s="76"/>
      <c r="EJF1" s="76"/>
      <c r="EJG1" s="76"/>
      <c r="EJH1" s="76"/>
      <c r="EJI1" s="76"/>
      <c r="EJJ1" s="76"/>
      <c r="EJK1" s="76"/>
      <c r="EJL1" s="76"/>
      <c r="EJM1" s="76"/>
      <c r="EJN1" s="76"/>
      <c r="EJO1" s="76"/>
      <c r="EJP1" s="76"/>
      <c r="EJQ1" s="76"/>
      <c r="EJR1" s="76"/>
      <c r="EJS1" s="76"/>
      <c r="EJT1" s="76"/>
      <c r="EJU1" s="76"/>
      <c r="EJV1" s="76"/>
      <c r="EJW1" s="76"/>
      <c r="EJX1" s="76"/>
      <c r="EJY1" s="76"/>
      <c r="EJZ1" s="76"/>
      <c r="EKA1" s="76"/>
      <c r="EKB1" s="76"/>
      <c r="EKC1" s="76"/>
      <c r="EKD1" s="76"/>
      <c r="EKE1" s="76"/>
      <c r="EKF1" s="76"/>
      <c r="EKG1" s="76"/>
      <c r="EKH1" s="76"/>
      <c r="EKI1" s="76"/>
      <c r="EKJ1" s="76"/>
      <c r="EKK1" s="76"/>
      <c r="EKL1" s="76"/>
      <c r="EKM1" s="76"/>
      <c r="EKN1" s="76"/>
      <c r="EKO1" s="76"/>
      <c r="EKP1" s="76"/>
      <c r="EKQ1" s="76"/>
      <c r="EKR1" s="76"/>
      <c r="EKS1" s="76"/>
      <c r="EKT1" s="76"/>
      <c r="EKU1" s="76"/>
      <c r="EKV1" s="76"/>
      <c r="EKW1" s="76"/>
      <c r="EKX1" s="76"/>
      <c r="EKY1" s="76"/>
      <c r="EKZ1" s="76"/>
      <c r="ELA1" s="76"/>
      <c r="ELB1" s="76"/>
      <c r="ELC1" s="76"/>
      <c r="ELD1" s="76"/>
      <c r="ELE1" s="76"/>
      <c r="ELF1" s="76"/>
      <c r="ELG1" s="76"/>
      <c r="ELH1" s="76"/>
      <c r="ELI1" s="76"/>
      <c r="ELJ1" s="76"/>
      <c r="ELK1" s="76"/>
      <c r="ELL1" s="76"/>
      <c r="ELM1" s="76"/>
      <c r="ELN1" s="76"/>
      <c r="ELO1" s="76"/>
      <c r="ELP1" s="76"/>
      <c r="ELQ1" s="76"/>
      <c r="ELR1" s="76"/>
      <c r="ELS1" s="76"/>
      <c r="ELT1" s="76"/>
      <c r="ELU1" s="76"/>
      <c r="ELV1" s="76"/>
      <c r="ELW1" s="76"/>
      <c r="ELX1" s="76"/>
      <c r="ELY1" s="76"/>
      <c r="ELZ1" s="76"/>
      <c r="EMA1" s="76"/>
      <c r="EMB1" s="76"/>
      <c r="EMC1" s="76"/>
      <c r="EMD1" s="76"/>
      <c r="EME1" s="76"/>
      <c r="EMF1" s="76"/>
      <c r="EMG1" s="76"/>
      <c r="EMH1" s="76"/>
      <c r="EMI1" s="76"/>
      <c r="EMJ1" s="76"/>
      <c r="EMK1" s="76"/>
      <c r="EML1" s="76"/>
      <c r="EMM1" s="76"/>
      <c r="EMN1" s="76"/>
      <c r="EMO1" s="76"/>
      <c r="EMP1" s="76"/>
      <c r="EMQ1" s="76"/>
      <c r="EMR1" s="76"/>
      <c r="EMS1" s="76"/>
      <c r="EMT1" s="76"/>
      <c r="EMU1" s="76"/>
      <c r="EMV1" s="76"/>
      <c r="EMW1" s="76"/>
      <c r="EMX1" s="76"/>
      <c r="EMY1" s="76"/>
      <c r="EMZ1" s="76"/>
      <c r="ENA1" s="76"/>
      <c r="ENB1" s="76"/>
      <c r="ENC1" s="76"/>
      <c r="END1" s="76"/>
      <c r="ENE1" s="76"/>
      <c r="ENF1" s="76"/>
      <c r="ENG1" s="76"/>
      <c r="ENH1" s="76"/>
      <c r="ENI1" s="76"/>
      <c r="ENJ1" s="76"/>
      <c r="ENK1" s="76"/>
      <c r="ENL1" s="76"/>
      <c r="ENM1" s="76"/>
      <c r="ENN1" s="76"/>
      <c r="ENO1" s="76"/>
      <c r="ENP1" s="76"/>
      <c r="ENQ1" s="76"/>
      <c r="ENR1" s="76"/>
      <c r="ENS1" s="76"/>
      <c r="ENT1" s="76"/>
      <c r="ENU1" s="76"/>
      <c r="ENV1" s="76"/>
      <c r="ENW1" s="76"/>
      <c r="ENX1" s="76"/>
      <c r="ENY1" s="76"/>
      <c r="ENZ1" s="76"/>
      <c r="EOA1" s="76"/>
      <c r="EOB1" s="76"/>
      <c r="EOC1" s="76"/>
      <c r="EOD1" s="76"/>
      <c r="EOE1" s="76"/>
      <c r="EOF1" s="76"/>
      <c r="EOG1" s="76"/>
      <c r="EOH1" s="76"/>
      <c r="EOI1" s="76"/>
      <c r="EOJ1" s="76"/>
      <c r="EOK1" s="76"/>
      <c r="EOL1" s="76"/>
      <c r="EOM1" s="76"/>
      <c r="EON1" s="76"/>
      <c r="EOO1" s="76"/>
      <c r="EOP1" s="76"/>
      <c r="EOQ1" s="76"/>
      <c r="EOR1" s="76"/>
      <c r="EOS1" s="76"/>
      <c r="EOT1" s="76"/>
      <c r="EOU1" s="76"/>
      <c r="EOV1" s="76"/>
      <c r="EOW1" s="76"/>
      <c r="EOX1" s="76"/>
      <c r="EOY1" s="76"/>
      <c r="EOZ1" s="76"/>
      <c r="EPA1" s="76"/>
      <c r="EPB1" s="76"/>
      <c r="EPC1" s="76"/>
      <c r="EPD1" s="76"/>
      <c r="EPE1" s="76"/>
      <c r="EPF1" s="76"/>
      <c r="EPG1" s="76"/>
      <c r="EPH1" s="76"/>
      <c r="EPI1" s="76"/>
      <c r="EPJ1" s="76"/>
      <c r="EPK1" s="76"/>
      <c r="EPL1" s="76"/>
      <c r="EPM1" s="76"/>
      <c r="EPN1" s="76"/>
      <c r="EPO1" s="76"/>
      <c r="EPP1" s="76"/>
      <c r="EPQ1" s="76"/>
      <c r="EPR1" s="76"/>
      <c r="EPS1" s="76"/>
      <c r="EPT1" s="76"/>
      <c r="EPU1" s="76"/>
      <c r="EPV1" s="76"/>
      <c r="EPW1" s="76"/>
      <c r="EPX1" s="76"/>
      <c r="EPY1" s="76"/>
      <c r="EPZ1" s="76"/>
      <c r="EQA1" s="76"/>
      <c r="EQB1" s="76"/>
      <c r="EQC1" s="76"/>
      <c r="EQD1" s="76"/>
      <c r="EQE1" s="76"/>
      <c r="EQF1" s="76"/>
      <c r="EQG1" s="76"/>
      <c r="EQH1" s="76"/>
      <c r="EQI1" s="76"/>
      <c r="EQJ1" s="76"/>
      <c r="EQK1" s="76"/>
      <c r="EQL1" s="76"/>
      <c r="EQM1" s="76"/>
      <c r="EQN1" s="76"/>
      <c r="EQO1" s="76"/>
      <c r="EQP1" s="76"/>
      <c r="EQQ1" s="76"/>
      <c r="EQR1" s="76"/>
      <c r="EQS1" s="76"/>
      <c r="EQT1" s="76"/>
      <c r="EQU1" s="76"/>
      <c r="EQV1" s="76"/>
      <c r="EQW1" s="76"/>
      <c r="EQX1" s="76"/>
      <c r="EQY1" s="76"/>
      <c r="EQZ1" s="76"/>
      <c r="ERA1" s="76"/>
      <c r="ERB1" s="76"/>
      <c r="ERC1" s="76"/>
      <c r="ERD1" s="76"/>
      <c r="ERE1" s="76"/>
      <c r="ERF1" s="76"/>
      <c r="ERG1" s="76"/>
      <c r="ERH1" s="76"/>
      <c r="ERI1" s="76"/>
      <c r="ERJ1" s="76"/>
      <c r="ERK1" s="76"/>
      <c r="ERL1" s="76"/>
      <c r="ERM1" s="76"/>
      <c r="ERN1" s="76"/>
      <c r="ERO1" s="76"/>
      <c r="ERP1" s="76"/>
      <c r="ERQ1" s="76"/>
      <c r="ERR1" s="76"/>
      <c r="ERS1" s="76"/>
      <c r="ERT1" s="76"/>
      <c r="ERU1" s="76"/>
      <c r="ERV1" s="76"/>
      <c r="ERW1" s="76"/>
      <c r="ERX1" s="76"/>
      <c r="ERY1" s="76"/>
      <c r="ERZ1" s="76"/>
      <c r="ESA1" s="76"/>
      <c r="ESB1" s="76"/>
      <c r="ESC1" s="76"/>
      <c r="ESD1" s="76"/>
      <c r="ESE1" s="76"/>
      <c r="ESF1" s="76"/>
      <c r="ESG1" s="76"/>
      <c r="ESH1" s="76"/>
      <c r="ESI1" s="76"/>
      <c r="ESJ1" s="76"/>
      <c r="ESK1" s="76"/>
      <c r="ESL1" s="76"/>
      <c r="ESM1" s="76"/>
      <c r="ESN1" s="76"/>
      <c r="ESO1" s="76"/>
      <c r="ESP1" s="76"/>
      <c r="ESQ1" s="76"/>
      <c r="ESR1" s="76"/>
      <c r="ESS1" s="76"/>
      <c r="EST1" s="76"/>
      <c r="ESU1" s="76"/>
      <c r="ESV1" s="76"/>
      <c r="ESW1" s="76"/>
      <c r="ESX1" s="76"/>
      <c r="ESY1" s="76"/>
      <c r="ESZ1" s="76"/>
      <c r="ETA1" s="76"/>
      <c r="ETB1" s="76"/>
      <c r="ETC1" s="76"/>
      <c r="ETD1" s="76"/>
      <c r="ETE1" s="76"/>
      <c r="ETF1" s="76"/>
      <c r="ETG1" s="76"/>
      <c r="ETH1" s="76"/>
      <c r="ETI1" s="76"/>
      <c r="ETJ1" s="76"/>
      <c r="ETK1" s="76"/>
      <c r="ETL1" s="76"/>
      <c r="ETM1" s="76"/>
      <c r="ETN1" s="76"/>
      <c r="ETO1" s="76"/>
      <c r="ETP1" s="76"/>
      <c r="ETQ1" s="76"/>
      <c r="ETR1" s="76"/>
      <c r="ETS1" s="76"/>
      <c r="ETT1" s="76"/>
      <c r="ETU1" s="76"/>
      <c r="ETV1" s="76"/>
      <c r="ETW1" s="76"/>
      <c r="ETX1" s="76"/>
      <c r="ETY1" s="76"/>
      <c r="ETZ1" s="76"/>
      <c r="EUA1" s="76"/>
      <c r="EUB1" s="76"/>
      <c r="EUC1" s="76"/>
      <c r="EUD1" s="76"/>
      <c r="EUE1" s="76"/>
      <c r="EUF1" s="76"/>
      <c r="EUG1" s="76"/>
      <c r="EUH1" s="76"/>
      <c r="EUI1" s="76"/>
      <c r="EUJ1" s="76"/>
      <c r="EUK1" s="76"/>
      <c r="EUL1" s="76"/>
      <c r="EUM1" s="76"/>
      <c r="EUN1" s="76"/>
      <c r="EUO1" s="76"/>
      <c r="EUP1" s="76"/>
      <c r="EUQ1" s="76"/>
      <c r="EUR1" s="76"/>
      <c r="EUS1" s="76"/>
      <c r="EUT1" s="76"/>
      <c r="EUU1" s="76"/>
      <c r="EUV1" s="76"/>
      <c r="EUW1" s="76"/>
      <c r="EUX1" s="76"/>
      <c r="EUY1" s="76"/>
      <c r="EUZ1" s="76"/>
      <c r="EVA1" s="76"/>
      <c r="EVB1" s="76"/>
      <c r="EVC1" s="76"/>
      <c r="EVD1" s="76"/>
      <c r="EVE1" s="76"/>
      <c r="EVF1" s="76"/>
      <c r="EVG1" s="76"/>
      <c r="EVH1" s="76"/>
      <c r="EVI1" s="76"/>
      <c r="EVJ1" s="76"/>
      <c r="EVK1" s="76"/>
      <c r="EVL1" s="76"/>
      <c r="EVM1" s="76"/>
      <c r="EVN1" s="76"/>
      <c r="EVO1" s="76"/>
      <c r="EVP1" s="76"/>
      <c r="EVQ1" s="76"/>
      <c r="EVR1" s="76"/>
      <c r="EVS1" s="76"/>
      <c r="EVT1" s="76"/>
      <c r="EVU1" s="76"/>
      <c r="EVV1" s="76"/>
      <c r="EVW1" s="76"/>
      <c r="EVX1" s="76"/>
      <c r="EVY1" s="76"/>
      <c r="EVZ1" s="76"/>
      <c r="EWA1" s="76"/>
      <c r="EWB1" s="76"/>
      <c r="EWC1" s="76"/>
      <c r="EWD1" s="76"/>
      <c r="EWE1" s="76"/>
      <c r="EWF1" s="76"/>
      <c r="EWG1" s="76"/>
      <c r="EWH1" s="76"/>
      <c r="EWI1" s="76"/>
      <c r="EWJ1" s="76"/>
      <c r="EWK1" s="76"/>
      <c r="EWL1" s="76"/>
      <c r="EWM1" s="76"/>
      <c r="EWN1" s="76"/>
      <c r="EWO1" s="76"/>
      <c r="EWP1" s="76"/>
      <c r="EWQ1" s="76"/>
      <c r="EWR1" s="76"/>
      <c r="EWS1" s="76"/>
      <c r="EWT1" s="76"/>
      <c r="EWU1" s="76"/>
      <c r="EWV1" s="76"/>
      <c r="EWW1" s="76"/>
      <c r="EWX1" s="76"/>
      <c r="EWY1" s="76"/>
      <c r="EWZ1" s="76"/>
      <c r="EXA1" s="76"/>
      <c r="EXB1" s="76"/>
      <c r="EXC1" s="76"/>
      <c r="EXD1" s="76"/>
      <c r="EXE1" s="76"/>
      <c r="EXF1" s="76"/>
      <c r="EXG1" s="76"/>
      <c r="EXH1" s="76"/>
      <c r="EXI1" s="76"/>
      <c r="EXJ1" s="76"/>
      <c r="EXK1" s="76"/>
      <c r="EXL1" s="76"/>
      <c r="EXM1" s="76"/>
      <c r="EXN1" s="76"/>
      <c r="EXO1" s="76"/>
      <c r="EXP1" s="76"/>
      <c r="EXQ1" s="76"/>
      <c r="EXR1" s="76"/>
      <c r="EXS1" s="76"/>
      <c r="EXT1" s="76"/>
      <c r="EXU1" s="76"/>
      <c r="EXV1" s="76"/>
      <c r="EXW1" s="76"/>
      <c r="EXX1" s="76"/>
      <c r="EXY1" s="76"/>
      <c r="EXZ1" s="76"/>
      <c r="EYA1" s="76"/>
      <c r="EYB1" s="76"/>
      <c r="EYC1" s="76"/>
      <c r="EYD1" s="76"/>
      <c r="EYE1" s="76"/>
      <c r="EYF1" s="76"/>
      <c r="EYG1" s="76"/>
      <c r="EYH1" s="76"/>
      <c r="EYI1" s="76"/>
      <c r="EYJ1" s="76"/>
      <c r="EYK1" s="76"/>
      <c r="EYL1" s="76"/>
      <c r="EYM1" s="76"/>
      <c r="EYN1" s="76"/>
      <c r="EYO1" s="76"/>
      <c r="EYP1" s="76"/>
      <c r="EYQ1" s="76"/>
      <c r="EYR1" s="76"/>
      <c r="EYS1" s="76"/>
      <c r="EYT1" s="76"/>
      <c r="EYU1" s="76"/>
      <c r="EYV1" s="76"/>
      <c r="EYW1" s="76"/>
      <c r="EYX1" s="76"/>
      <c r="EYY1" s="76"/>
      <c r="EYZ1" s="76"/>
      <c r="EZA1" s="76"/>
      <c r="EZB1" s="76"/>
      <c r="EZC1" s="76"/>
      <c r="EZD1" s="76"/>
      <c r="EZE1" s="76"/>
      <c r="EZF1" s="76"/>
      <c r="EZG1" s="76"/>
      <c r="EZH1" s="76"/>
      <c r="EZI1" s="76"/>
      <c r="EZJ1" s="76"/>
      <c r="EZK1" s="76"/>
      <c r="EZL1" s="76"/>
      <c r="EZM1" s="76"/>
      <c r="EZN1" s="76"/>
      <c r="EZO1" s="76"/>
      <c r="EZP1" s="76"/>
      <c r="EZQ1" s="76"/>
      <c r="EZR1" s="76"/>
      <c r="EZS1" s="76"/>
      <c r="EZT1" s="76"/>
      <c r="EZU1" s="76"/>
      <c r="EZV1" s="76"/>
      <c r="EZW1" s="76"/>
      <c r="EZX1" s="76"/>
      <c r="EZY1" s="76"/>
      <c r="EZZ1" s="76"/>
      <c r="FAA1" s="76"/>
      <c r="FAB1" s="76"/>
      <c r="FAC1" s="76"/>
      <c r="FAD1" s="76"/>
      <c r="FAE1" s="76"/>
      <c r="FAF1" s="76"/>
      <c r="FAG1" s="76"/>
      <c r="FAH1" s="76"/>
      <c r="FAI1" s="76"/>
      <c r="FAJ1" s="76"/>
      <c r="FAK1" s="76"/>
      <c r="FAL1" s="76"/>
      <c r="FAM1" s="76"/>
      <c r="FAN1" s="76"/>
      <c r="FAO1" s="76"/>
      <c r="FAP1" s="76"/>
      <c r="FAQ1" s="76"/>
      <c r="FAR1" s="76"/>
      <c r="FAS1" s="76"/>
      <c r="FAT1" s="76"/>
      <c r="FAU1" s="76"/>
      <c r="FAV1" s="76"/>
      <c r="FAW1" s="76"/>
      <c r="FAX1" s="76"/>
      <c r="FAY1" s="76"/>
      <c r="FAZ1" s="76"/>
      <c r="FBA1" s="76"/>
      <c r="FBB1" s="76"/>
      <c r="FBC1" s="76"/>
      <c r="FBD1" s="76"/>
      <c r="FBE1" s="76"/>
      <c r="FBF1" s="76"/>
      <c r="FBG1" s="76"/>
      <c r="FBH1" s="76"/>
      <c r="FBI1" s="76"/>
      <c r="FBJ1" s="76"/>
      <c r="FBK1" s="76"/>
      <c r="FBL1" s="76"/>
      <c r="FBM1" s="76"/>
      <c r="FBN1" s="76"/>
      <c r="FBO1" s="76"/>
      <c r="FBP1" s="76"/>
      <c r="FBQ1" s="76"/>
      <c r="FBR1" s="76"/>
      <c r="FBS1" s="76"/>
      <c r="FBT1" s="76"/>
      <c r="FBU1" s="76"/>
      <c r="FBV1" s="76"/>
      <c r="FBW1" s="76"/>
      <c r="FBX1" s="76"/>
      <c r="FBY1" s="76"/>
      <c r="FBZ1" s="76"/>
      <c r="FCA1" s="76"/>
      <c r="FCB1" s="76"/>
      <c r="FCC1" s="76"/>
      <c r="FCD1" s="76"/>
      <c r="FCE1" s="76"/>
      <c r="FCF1" s="76"/>
      <c r="FCG1" s="76"/>
      <c r="FCH1" s="76"/>
      <c r="FCI1" s="76"/>
      <c r="FCJ1" s="76"/>
      <c r="FCK1" s="76"/>
      <c r="FCL1" s="76"/>
      <c r="FCM1" s="76"/>
      <c r="FCN1" s="76"/>
      <c r="FCO1" s="76"/>
      <c r="FCP1" s="76"/>
      <c r="FCQ1" s="76"/>
      <c r="FCR1" s="76"/>
      <c r="FCS1" s="76"/>
      <c r="FCT1" s="76"/>
      <c r="FCU1" s="76"/>
      <c r="FCV1" s="76"/>
      <c r="FCW1" s="76"/>
      <c r="FCX1" s="76"/>
      <c r="FCY1" s="76"/>
      <c r="FCZ1" s="76"/>
      <c r="FDA1" s="76"/>
      <c r="FDB1" s="76"/>
      <c r="FDC1" s="76"/>
      <c r="FDD1" s="76"/>
      <c r="FDE1" s="76"/>
      <c r="FDF1" s="76"/>
      <c r="FDG1" s="76"/>
      <c r="FDH1" s="76"/>
      <c r="FDI1" s="76"/>
      <c r="FDJ1" s="76"/>
      <c r="FDK1" s="76"/>
      <c r="FDL1" s="76"/>
      <c r="FDM1" s="76"/>
      <c r="FDN1" s="76"/>
      <c r="FDO1" s="76"/>
      <c r="FDP1" s="76"/>
      <c r="FDQ1" s="76"/>
      <c r="FDR1" s="76"/>
      <c r="FDS1" s="76"/>
      <c r="FDT1" s="76"/>
      <c r="FDU1" s="76"/>
      <c r="FDV1" s="76"/>
      <c r="FDW1" s="76"/>
      <c r="FDX1" s="76"/>
      <c r="FDY1" s="76"/>
      <c r="FDZ1" s="76"/>
      <c r="FEA1" s="76"/>
      <c r="FEB1" s="76"/>
      <c r="FEC1" s="76"/>
      <c r="FED1" s="76"/>
      <c r="FEE1" s="76"/>
      <c r="FEF1" s="76"/>
      <c r="FEG1" s="76"/>
      <c r="FEH1" s="76"/>
      <c r="FEI1" s="76"/>
      <c r="FEJ1" s="76"/>
      <c r="FEK1" s="76"/>
      <c r="FEL1" s="76"/>
      <c r="FEM1" s="76"/>
      <c r="FEN1" s="76"/>
      <c r="FEO1" s="76"/>
      <c r="FEP1" s="76"/>
      <c r="FEQ1" s="76"/>
      <c r="FER1" s="76"/>
      <c r="FES1" s="76"/>
      <c r="FET1" s="76"/>
      <c r="FEU1" s="76"/>
      <c r="FEV1" s="76"/>
      <c r="FEW1" s="76"/>
      <c r="FEX1" s="76"/>
      <c r="FEY1" s="76"/>
      <c r="FEZ1" s="76"/>
      <c r="FFA1" s="76"/>
      <c r="FFB1" s="76"/>
      <c r="FFC1" s="76"/>
      <c r="FFD1" s="76"/>
      <c r="FFE1" s="76"/>
      <c r="FFF1" s="76"/>
      <c r="FFG1" s="76"/>
      <c r="FFH1" s="76"/>
      <c r="FFI1" s="76"/>
      <c r="FFJ1" s="76"/>
      <c r="FFK1" s="76"/>
      <c r="FFL1" s="76"/>
      <c r="FFM1" s="76"/>
      <c r="FFN1" s="76"/>
      <c r="FFO1" s="76"/>
      <c r="FFP1" s="76"/>
      <c r="FFQ1" s="76"/>
      <c r="FFR1" s="76"/>
      <c r="FFS1" s="76"/>
      <c r="FFT1" s="76"/>
      <c r="FFU1" s="76"/>
      <c r="FFV1" s="76"/>
      <c r="FFW1" s="76"/>
      <c r="FFX1" s="76"/>
      <c r="FFY1" s="76"/>
      <c r="FFZ1" s="76"/>
      <c r="FGA1" s="76"/>
      <c r="FGB1" s="76"/>
      <c r="FGC1" s="76"/>
      <c r="FGD1" s="76"/>
      <c r="FGE1" s="76"/>
      <c r="FGF1" s="76"/>
      <c r="FGG1" s="76"/>
      <c r="FGH1" s="76"/>
      <c r="FGI1" s="76"/>
      <c r="FGJ1" s="76"/>
      <c r="FGK1" s="76"/>
      <c r="FGL1" s="76"/>
      <c r="FGM1" s="76"/>
      <c r="FGN1" s="76"/>
      <c r="FGO1" s="76"/>
      <c r="FGP1" s="76"/>
      <c r="FGQ1" s="76"/>
      <c r="FGR1" s="76"/>
      <c r="FGS1" s="76"/>
      <c r="FGT1" s="76"/>
      <c r="FGU1" s="76"/>
      <c r="FGV1" s="76"/>
      <c r="FGW1" s="76"/>
      <c r="FGX1" s="76"/>
      <c r="FGY1" s="76"/>
      <c r="FGZ1" s="76"/>
      <c r="FHA1" s="76"/>
      <c r="FHB1" s="76"/>
      <c r="FHC1" s="76"/>
      <c r="FHD1" s="76"/>
      <c r="FHE1" s="76"/>
      <c r="FHF1" s="76"/>
      <c r="FHG1" s="76"/>
      <c r="FHH1" s="76"/>
      <c r="FHI1" s="76"/>
      <c r="FHJ1" s="76"/>
      <c r="FHK1" s="76"/>
      <c r="FHL1" s="76"/>
      <c r="FHM1" s="76"/>
      <c r="FHN1" s="76"/>
      <c r="FHO1" s="76"/>
      <c r="FHP1" s="76"/>
      <c r="FHQ1" s="76"/>
      <c r="FHR1" s="76"/>
      <c r="FHS1" s="76"/>
      <c r="FHT1" s="76"/>
      <c r="FHU1" s="76"/>
      <c r="FHV1" s="76"/>
      <c r="FHW1" s="76"/>
      <c r="FHX1" s="76"/>
      <c r="FHY1" s="76"/>
      <c r="FHZ1" s="76"/>
      <c r="FIA1" s="76"/>
      <c r="FIB1" s="76"/>
      <c r="FIC1" s="76"/>
      <c r="FID1" s="76"/>
      <c r="FIE1" s="76"/>
      <c r="FIF1" s="76"/>
      <c r="FIG1" s="76"/>
      <c r="FIH1" s="76"/>
      <c r="FII1" s="76"/>
      <c r="FIJ1" s="76"/>
      <c r="FIK1" s="76"/>
      <c r="FIL1" s="76"/>
      <c r="FIM1" s="76"/>
      <c r="FIN1" s="76"/>
      <c r="FIO1" s="76"/>
      <c r="FIP1" s="76"/>
      <c r="FIQ1" s="76"/>
      <c r="FIR1" s="76"/>
      <c r="FIS1" s="76"/>
      <c r="FIT1" s="76"/>
      <c r="FIU1" s="76"/>
      <c r="FIV1" s="76"/>
      <c r="FIW1" s="76"/>
      <c r="FIX1" s="76"/>
      <c r="FIY1" s="76"/>
      <c r="FIZ1" s="76"/>
      <c r="FJA1" s="76"/>
      <c r="FJB1" s="76"/>
      <c r="FJC1" s="76"/>
      <c r="FJD1" s="76"/>
      <c r="FJE1" s="76"/>
      <c r="FJF1" s="76"/>
      <c r="FJG1" s="76"/>
      <c r="FJH1" s="76"/>
      <c r="FJI1" s="76"/>
      <c r="FJJ1" s="76"/>
      <c r="FJK1" s="76"/>
      <c r="FJL1" s="76"/>
      <c r="FJM1" s="76"/>
      <c r="FJN1" s="76"/>
      <c r="FJO1" s="76"/>
      <c r="FJP1" s="76"/>
      <c r="FJQ1" s="76"/>
      <c r="FJR1" s="76"/>
      <c r="FJS1" s="76"/>
      <c r="FJT1" s="76"/>
      <c r="FJU1" s="76"/>
      <c r="FJV1" s="76"/>
      <c r="FJW1" s="76"/>
      <c r="FJX1" s="76"/>
      <c r="FJY1" s="76"/>
      <c r="FJZ1" s="76"/>
      <c r="FKA1" s="76"/>
      <c r="FKB1" s="76"/>
      <c r="FKC1" s="76"/>
      <c r="FKD1" s="76"/>
      <c r="FKE1" s="76"/>
      <c r="FKF1" s="76"/>
      <c r="FKG1" s="76"/>
      <c r="FKH1" s="76"/>
      <c r="FKI1" s="76"/>
      <c r="FKJ1" s="76"/>
      <c r="FKK1" s="76"/>
      <c r="FKL1" s="76"/>
      <c r="FKM1" s="76"/>
      <c r="FKN1" s="76"/>
      <c r="FKO1" s="76"/>
      <c r="FKP1" s="76"/>
      <c r="FKQ1" s="76"/>
      <c r="FKR1" s="76"/>
      <c r="FKS1" s="76"/>
      <c r="FKT1" s="76"/>
      <c r="FKU1" s="76"/>
      <c r="FKV1" s="76"/>
      <c r="FKW1" s="76"/>
      <c r="FKX1" s="76"/>
      <c r="FKY1" s="76"/>
      <c r="FKZ1" s="76"/>
      <c r="FLA1" s="76"/>
      <c r="FLB1" s="76"/>
      <c r="FLC1" s="76"/>
      <c r="FLD1" s="76"/>
      <c r="FLE1" s="76"/>
      <c r="FLF1" s="76"/>
      <c r="FLG1" s="76"/>
      <c r="FLH1" s="76"/>
      <c r="FLI1" s="76"/>
      <c r="FLJ1" s="76"/>
      <c r="FLK1" s="76"/>
      <c r="FLL1" s="76"/>
      <c r="FLM1" s="76"/>
      <c r="FLN1" s="76"/>
      <c r="FLO1" s="76"/>
      <c r="FLP1" s="76"/>
      <c r="FLQ1" s="76"/>
      <c r="FLR1" s="76"/>
      <c r="FLS1" s="76"/>
      <c r="FLT1" s="76"/>
      <c r="FLU1" s="76"/>
      <c r="FLV1" s="76"/>
      <c r="FLW1" s="76"/>
      <c r="FLX1" s="76"/>
      <c r="FLY1" s="76"/>
      <c r="FLZ1" s="76"/>
      <c r="FMA1" s="76"/>
      <c r="FMB1" s="76"/>
      <c r="FMC1" s="76"/>
      <c r="FMD1" s="76"/>
      <c r="FME1" s="76"/>
      <c r="FMF1" s="76"/>
      <c r="FMG1" s="76"/>
      <c r="FMH1" s="76"/>
      <c r="FMI1" s="76"/>
      <c r="FMJ1" s="76"/>
      <c r="FMK1" s="76"/>
      <c r="FML1" s="76"/>
      <c r="FMM1" s="76"/>
      <c r="FMN1" s="76"/>
      <c r="FMO1" s="76"/>
      <c r="FMP1" s="76"/>
      <c r="FMQ1" s="76"/>
      <c r="FMR1" s="76"/>
      <c r="FMS1" s="76"/>
      <c r="FMT1" s="76"/>
      <c r="FMU1" s="76"/>
      <c r="FMV1" s="76"/>
      <c r="FMW1" s="76"/>
      <c r="FMX1" s="76"/>
      <c r="FMY1" s="76"/>
      <c r="FMZ1" s="76"/>
      <c r="FNA1" s="76"/>
      <c r="FNB1" s="76"/>
      <c r="FNC1" s="76"/>
      <c r="FND1" s="76"/>
      <c r="FNE1" s="76"/>
      <c r="FNF1" s="76"/>
      <c r="FNG1" s="76"/>
      <c r="FNH1" s="76"/>
      <c r="FNI1" s="76"/>
      <c r="FNJ1" s="76"/>
      <c r="FNK1" s="76"/>
      <c r="FNL1" s="76"/>
      <c r="FNM1" s="76"/>
      <c r="FNN1" s="76"/>
      <c r="FNO1" s="76"/>
      <c r="FNP1" s="76"/>
      <c r="FNQ1" s="76"/>
      <c r="FNR1" s="76"/>
      <c r="FNS1" s="76"/>
      <c r="FNT1" s="76"/>
      <c r="FNU1" s="76"/>
      <c r="FNV1" s="76"/>
      <c r="FNW1" s="76"/>
      <c r="FNX1" s="76"/>
      <c r="FNY1" s="76"/>
      <c r="FNZ1" s="76"/>
      <c r="FOA1" s="76"/>
      <c r="FOB1" s="76"/>
      <c r="FOC1" s="76"/>
      <c r="FOD1" s="76"/>
      <c r="FOE1" s="76"/>
      <c r="FOF1" s="76"/>
      <c r="FOG1" s="76"/>
      <c r="FOH1" s="76"/>
      <c r="FOI1" s="76"/>
      <c r="FOJ1" s="76"/>
      <c r="FOK1" s="76"/>
      <c r="FOL1" s="76"/>
      <c r="FOM1" s="76"/>
      <c r="FON1" s="76"/>
      <c r="FOO1" s="76"/>
      <c r="FOP1" s="76"/>
      <c r="FOQ1" s="76"/>
      <c r="FOR1" s="76"/>
      <c r="FOS1" s="76"/>
      <c r="FOT1" s="76"/>
      <c r="FOU1" s="76"/>
      <c r="FOV1" s="76"/>
      <c r="FOW1" s="76"/>
      <c r="FOX1" s="76"/>
      <c r="FOY1" s="76"/>
      <c r="FOZ1" s="76"/>
      <c r="FPA1" s="76"/>
      <c r="FPB1" s="76"/>
      <c r="FPC1" s="76"/>
      <c r="FPD1" s="76"/>
      <c r="FPE1" s="76"/>
      <c r="FPF1" s="76"/>
      <c r="FPG1" s="76"/>
      <c r="FPH1" s="76"/>
      <c r="FPI1" s="76"/>
      <c r="FPJ1" s="76"/>
      <c r="FPK1" s="76"/>
      <c r="FPL1" s="76"/>
      <c r="FPM1" s="76"/>
      <c r="FPN1" s="76"/>
      <c r="FPO1" s="76"/>
      <c r="FPP1" s="76"/>
      <c r="FPQ1" s="76"/>
      <c r="FPR1" s="76"/>
      <c r="FPS1" s="76"/>
      <c r="FPT1" s="76"/>
      <c r="FPU1" s="76"/>
      <c r="FPV1" s="76"/>
      <c r="FPW1" s="76"/>
      <c r="FPX1" s="76"/>
      <c r="FPY1" s="76"/>
      <c r="FPZ1" s="76"/>
      <c r="FQA1" s="76"/>
      <c r="FQB1" s="76"/>
      <c r="FQC1" s="76"/>
      <c r="FQD1" s="76"/>
      <c r="FQE1" s="76"/>
      <c r="FQF1" s="76"/>
      <c r="FQG1" s="76"/>
      <c r="FQH1" s="76"/>
      <c r="FQI1" s="76"/>
      <c r="FQJ1" s="76"/>
      <c r="FQK1" s="76"/>
      <c r="FQL1" s="76"/>
      <c r="FQM1" s="76"/>
      <c r="FQN1" s="76"/>
      <c r="FQO1" s="76"/>
      <c r="FQP1" s="76"/>
      <c r="FQQ1" s="76"/>
      <c r="FQR1" s="76"/>
      <c r="FQS1" s="76"/>
      <c r="FQT1" s="76"/>
      <c r="FQU1" s="76"/>
      <c r="FQV1" s="76"/>
      <c r="FQW1" s="76"/>
      <c r="FQX1" s="76"/>
      <c r="FQY1" s="76"/>
      <c r="FQZ1" s="76"/>
      <c r="FRA1" s="76"/>
      <c r="FRB1" s="76"/>
      <c r="FRC1" s="76"/>
      <c r="FRD1" s="76"/>
      <c r="FRE1" s="76"/>
      <c r="FRF1" s="76"/>
      <c r="FRG1" s="76"/>
      <c r="FRH1" s="76"/>
      <c r="FRI1" s="76"/>
      <c r="FRJ1" s="76"/>
      <c r="FRK1" s="76"/>
      <c r="FRL1" s="76"/>
      <c r="FRM1" s="76"/>
      <c r="FRN1" s="76"/>
      <c r="FRO1" s="76"/>
      <c r="FRP1" s="76"/>
      <c r="FRQ1" s="76"/>
      <c r="FRR1" s="76"/>
      <c r="FRS1" s="76"/>
      <c r="FRT1" s="76"/>
      <c r="FRU1" s="76"/>
      <c r="FRV1" s="76"/>
      <c r="FRW1" s="76"/>
      <c r="FRX1" s="76"/>
      <c r="FRY1" s="76"/>
      <c r="FRZ1" s="76"/>
      <c r="FSA1" s="76"/>
      <c r="FSB1" s="76"/>
      <c r="FSC1" s="76"/>
      <c r="FSD1" s="76"/>
      <c r="FSE1" s="76"/>
      <c r="FSF1" s="76"/>
      <c r="FSG1" s="76"/>
      <c r="FSH1" s="76"/>
      <c r="FSI1" s="76"/>
      <c r="FSJ1" s="76"/>
      <c r="FSK1" s="76"/>
      <c r="FSL1" s="76"/>
      <c r="FSM1" s="76"/>
      <c r="FSN1" s="76"/>
      <c r="FSO1" s="76"/>
      <c r="FSP1" s="76"/>
      <c r="FSQ1" s="76"/>
      <c r="FSR1" s="76"/>
      <c r="FSS1" s="76"/>
      <c r="FST1" s="76"/>
      <c r="FSU1" s="76"/>
      <c r="FSV1" s="76"/>
      <c r="FSW1" s="76"/>
      <c r="FSX1" s="76"/>
      <c r="FSY1" s="76"/>
      <c r="FSZ1" s="76"/>
      <c r="FTA1" s="76"/>
      <c r="FTB1" s="76"/>
      <c r="FTC1" s="76"/>
      <c r="FTD1" s="76"/>
      <c r="FTE1" s="76"/>
      <c r="FTF1" s="76"/>
      <c r="FTG1" s="76"/>
      <c r="FTH1" s="76"/>
      <c r="FTI1" s="76"/>
      <c r="FTJ1" s="76"/>
      <c r="FTK1" s="76"/>
      <c r="FTL1" s="76"/>
      <c r="FTM1" s="76"/>
      <c r="FTN1" s="76"/>
      <c r="FTO1" s="76"/>
      <c r="FTP1" s="76"/>
      <c r="FTQ1" s="76"/>
      <c r="FTR1" s="76"/>
      <c r="FTS1" s="76"/>
      <c r="FTT1" s="76"/>
      <c r="FTU1" s="76"/>
      <c r="FTV1" s="76"/>
      <c r="FTW1" s="76"/>
      <c r="FTX1" s="76"/>
      <c r="FTY1" s="76"/>
      <c r="FTZ1" s="76"/>
      <c r="FUA1" s="76"/>
      <c r="FUB1" s="76"/>
      <c r="FUC1" s="76"/>
      <c r="FUD1" s="76"/>
      <c r="FUE1" s="76"/>
      <c r="FUF1" s="76"/>
      <c r="FUG1" s="76"/>
      <c r="FUH1" s="76"/>
      <c r="FUI1" s="76"/>
      <c r="FUJ1" s="76"/>
      <c r="FUK1" s="76"/>
      <c r="FUL1" s="76"/>
      <c r="FUM1" s="76"/>
      <c r="FUN1" s="76"/>
      <c r="FUO1" s="76"/>
      <c r="FUP1" s="76"/>
      <c r="FUQ1" s="76"/>
      <c r="FUR1" s="76"/>
      <c r="FUS1" s="76"/>
      <c r="FUT1" s="76"/>
      <c r="FUU1" s="76"/>
      <c r="FUV1" s="76"/>
      <c r="FUW1" s="76"/>
      <c r="FUX1" s="76"/>
      <c r="FUY1" s="76"/>
      <c r="FUZ1" s="76"/>
      <c r="FVA1" s="76"/>
      <c r="FVB1" s="76"/>
      <c r="FVC1" s="76"/>
      <c r="FVD1" s="76"/>
      <c r="FVE1" s="76"/>
      <c r="FVF1" s="76"/>
      <c r="FVG1" s="76"/>
      <c r="FVH1" s="76"/>
      <c r="FVI1" s="76"/>
      <c r="FVJ1" s="76"/>
      <c r="FVK1" s="76"/>
      <c r="FVL1" s="76"/>
      <c r="FVM1" s="76"/>
      <c r="FVN1" s="76"/>
      <c r="FVO1" s="76"/>
      <c r="FVP1" s="76"/>
      <c r="FVQ1" s="76"/>
      <c r="FVR1" s="76"/>
      <c r="FVS1" s="76"/>
      <c r="FVT1" s="76"/>
      <c r="FVU1" s="76"/>
      <c r="FVV1" s="76"/>
      <c r="FVW1" s="76"/>
      <c r="FVX1" s="76"/>
      <c r="FVY1" s="76"/>
      <c r="FVZ1" s="76"/>
      <c r="FWA1" s="76"/>
      <c r="FWB1" s="76"/>
      <c r="FWC1" s="76"/>
      <c r="FWD1" s="76"/>
      <c r="FWE1" s="76"/>
      <c r="FWF1" s="76"/>
      <c r="FWG1" s="76"/>
      <c r="FWH1" s="76"/>
      <c r="FWI1" s="76"/>
      <c r="FWJ1" s="76"/>
      <c r="FWK1" s="76"/>
      <c r="FWL1" s="76"/>
      <c r="FWM1" s="76"/>
      <c r="FWN1" s="76"/>
      <c r="FWO1" s="76"/>
      <c r="FWP1" s="76"/>
      <c r="FWQ1" s="76"/>
      <c r="FWR1" s="76"/>
      <c r="FWS1" s="76"/>
      <c r="FWT1" s="76"/>
      <c r="FWU1" s="76"/>
      <c r="FWV1" s="76"/>
      <c r="FWW1" s="76"/>
      <c r="FWX1" s="76"/>
      <c r="FWY1" s="76"/>
      <c r="FWZ1" s="76"/>
      <c r="FXA1" s="76"/>
      <c r="FXB1" s="76"/>
      <c r="FXC1" s="76"/>
      <c r="FXD1" s="76"/>
      <c r="FXE1" s="76"/>
      <c r="FXF1" s="76"/>
      <c r="FXG1" s="76"/>
      <c r="FXH1" s="76"/>
      <c r="FXI1" s="76"/>
      <c r="FXJ1" s="76"/>
      <c r="FXK1" s="76"/>
      <c r="FXL1" s="76"/>
      <c r="FXM1" s="76"/>
      <c r="FXN1" s="76"/>
      <c r="FXO1" s="76"/>
      <c r="FXP1" s="76"/>
      <c r="FXQ1" s="76"/>
      <c r="FXR1" s="76"/>
      <c r="FXS1" s="76"/>
      <c r="FXT1" s="76"/>
      <c r="FXU1" s="76"/>
      <c r="FXV1" s="76"/>
      <c r="FXW1" s="76"/>
      <c r="FXX1" s="76"/>
      <c r="FXY1" s="76"/>
      <c r="FXZ1" s="76"/>
      <c r="FYA1" s="76"/>
      <c r="FYB1" s="76"/>
      <c r="FYC1" s="76"/>
      <c r="FYD1" s="76"/>
      <c r="FYE1" s="76"/>
      <c r="FYF1" s="76"/>
      <c r="FYG1" s="76"/>
      <c r="FYH1" s="76"/>
      <c r="FYI1" s="76"/>
      <c r="FYJ1" s="76"/>
      <c r="FYK1" s="76"/>
      <c r="FYL1" s="76"/>
      <c r="FYM1" s="76"/>
      <c r="FYN1" s="76"/>
      <c r="FYO1" s="76"/>
      <c r="FYP1" s="76"/>
      <c r="FYQ1" s="76"/>
      <c r="FYR1" s="76"/>
      <c r="FYS1" s="76"/>
      <c r="FYT1" s="76"/>
      <c r="FYU1" s="76"/>
      <c r="FYV1" s="76"/>
      <c r="FYW1" s="76"/>
      <c r="FYX1" s="76"/>
      <c r="FYY1" s="76"/>
      <c r="FYZ1" s="76"/>
      <c r="FZA1" s="76"/>
      <c r="FZB1" s="76"/>
      <c r="FZC1" s="76"/>
      <c r="FZD1" s="76"/>
      <c r="FZE1" s="76"/>
      <c r="FZF1" s="76"/>
      <c r="FZG1" s="76"/>
      <c r="FZH1" s="76"/>
      <c r="FZI1" s="76"/>
      <c r="FZJ1" s="76"/>
      <c r="FZK1" s="76"/>
      <c r="FZL1" s="76"/>
      <c r="FZM1" s="76"/>
      <c r="FZN1" s="76"/>
      <c r="FZO1" s="76"/>
      <c r="FZP1" s="76"/>
      <c r="FZQ1" s="76"/>
      <c r="FZR1" s="76"/>
      <c r="FZS1" s="76"/>
      <c r="FZT1" s="76"/>
      <c r="FZU1" s="76"/>
      <c r="FZV1" s="76"/>
      <c r="FZW1" s="76"/>
      <c r="FZX1" s="76"/>
      <c r="FZY1" s="76"/>
      <c r="FZZ1" s="76"/>
      <c r="GAA1" s="76"/>
      <c r="GAB1" s="76"/>
      <c r="GAC1" s="76"/>
      <c r="GAD1" s="76"/>
      <c r="GAE1" s="76"/>
      <c r="GAF1" s="76"/>
      <c r="GAG1" s="76"/>
      <c r="GAH1" s="76"/>
      <c r="GAI1" s="76"/>
      <c r="GAJ1" s="76"/>
      <c r="GAK1" s="76"/>
      <c r="GAL1" s="76"/>
      <c r="GAM1" s="76"/>
      <c r="GAN1" s="76"/>
      <c r="GAO1" s="76"/>
      <c r="GAP1" s="76"/>
      <c r="GAQ1" s="76"/>
      <c r="GAR1" s="76"/>
      <c r="GAS1" s="76"/>
      <c r="GAT1" s="76"/>
      <c r="GAU1" s="76"/>
      <c r="GAV1" s="76"/>
      <c r="GAW1" s="76"/>
      <c r="GAX1" s="76"/>
      <c r="GAY1" s="76"/>
      <c r="GAZ1" s="76"/>
      <c r="GBA1" s="76"/>
      <c r="GBB1" s="76"/>
      <c r="GBC1" s="76"/>
      <c r="GBD1" s="76"/>
      <c r="GBE1" s="76"/>
      <c r="GBF1" s="76"/>
      <c r="GBG1" s="76"/>
      <c r="GBH1" s="76"/>
      <c r="GBI1" s="76"/>
      <c r="GBJ1" s="76"/>
      <c r="GBK1" s="76"/>
      <c r="GBL1" s="76"/>
      <c r="GBM1" s="76"/>
      <c r="GBN1" s="76"/>
      <c r="GBO1" s="76"/>
      <c r="GBP1" s="76"/>
      <c r="GBQ1" s="76"/>
      <c r="GBR1" s="76"/>
      <c r="GBS1" s="76"/>
      <c r="GBT1" s="76"/>
      <c r="GBU1" s="76"/>
      <c r="GBV1" s="76"/>
      <c r="GBW1" s="76"/>
      <c r="GBX1" s="76"/>
      <c r="GBY1" s="76"/>
      <c r="GBZ1" s="76"/>
      <c r="GCA1" s="76"/>
      <c r="GCB1" s="76"/>
      <c r="GCC1" s="76"/>
      <c r="GCD1" s="76"/>
      <c r="GCE1" s="76"/>
      <c r="GCF1" s="76"/>
      <c r="GCG1" s="76"/>
      <c r="GCH1" s="76"/>
      <c r="GCI1" s="76"/>
      <c r="GCJ1" s="76"/>
      <c r="GCK1" s="76"/>
      <c r="GCL1" s="76"/>
      <c r="GCM1" s="76"/>
      <c r="GCN1" s="76"/>
      <c r="GCO1" s="76"/>
      <c r="GCP1" s="76"/>
      <c r="GCQ1" s="76"/>
      <c r="GCR1" s="76"/>
      <c r="GCS1" s="76"/>
      <c r="GCT1" s="76"/>
      <c r="GCU1" s="76"/>
      <c r="GCV1" s="76"/>
      <c r="GCW1" s="76"/>
      <c r="GCX1" s="76"/>
      <c r="GCY1" s="76"/>
      <c r="GCZ1" s="76"/>
      <c r="GDA1" s="76"/>
      <c r="GDB1" s="76"/>
      <c r="GDC1" s="76"/>
      <c r="GDD1" s="76"/>
      <c r="GDE1" s="76"/>
      <c r="GDF1" s="76"/>
      <c r="GDG1" s="76"/>
      <c r="GDH1" s="76"/>
      <c r="GDI1" s="76"/>
      <c r="GDJ1" s="76"/>
      <c r="GDK1" s="76"/>
      <c r="GDL1" s="76"/>
      <c r="GDM1" s="76"/>
      <c r="GDN1" s="76"/>
      <c r="GDO1" s="76"/>
      <c r="GDP1" s="76"/>
      <c r="GDQ1" s="76"/>
      <c r="GDR1" s="76"/>
      <c r="GDS1" s="76"/>
      <c r="GDT1" s="76"/>
      <c r="GDU1" s="76"/>
      <c r="GDV1" s="76"/>
      <c r="GDW1" s="76"/>
      <c r="GDX1" s="76"/>
      <c r="GDY1" s="76"/>
      <c r="GDZ1" s="76"/>
      <c r="GEA1" s="76"/>
      <c r="GEB1" s="76"/>
      <c r="GEC1" s="76"/>
      <c r="GED1" s="76"/>
      <c r="GEE1" s="76"/>
      <c r="GEF1" s="76"/>
      <c r="GEG1" s="76"/>
      <c r="GEH1" s="76"/>
      <c r="GEI1" s="76"/>
      <c r="GEJ1" s="76"/>
      <c r="GEK1" s="76"/>
      <c r="GEL1" s="76"/>
      <c r="GEM1" s="76"/>
      <c r="GEN1" s="76"/>
      <c r="GEO1" s="76"/>
      <c r="GEP1" s="76"/>
      <c r="GEQ1" s="76"/>
      <c r="GER1" s="76"/>
      <c r="GES1" s="76"/>
      <c r="GET1" s="76"/>
      <c r="GEU1" s="76"/>
      <c r="GEV1" s="76"/>
      <c r="GEW1" s="76"/>
      <c r="GEX1" s="76"/>
      <c r="GEY1" s="76"/>
      <c r="GEZ1" s="76"/>
      <c r="GFA1" s="76"/>
      <c r="GFB1" s="76"/>
      <c r="GFC1" s="76"/>
      <c r="GFD1" s="76"/>
      <c r="GFE1" s="76"/>
      <c r="GFF1" s="76"/>
      <c r="GFG1" s="76"/>
      <c r="GFH1" s="76"/>
      <c r="GFI1" s="76"/>
      <c r="GFJ1" s="76"/>
      <c r="GFK1" s="76"/>
      <c r="GFL1" s="76"/>
      <c r="GFM1" s="76"/>
      <c r="GFN1" s="76"/>
      <c r="GFO1" s="76"/>
      <c r="GFP1" s="76"/>
      <c r="GFQ1" s="76"/>
      <c r="GFR1" s="76"/>
      <c r="GFS1" s="76"/>
      <c r="GFT1" s="76"/>
      <c r="GFU1" s="76"/>
      <c r="GFV1" s="76"/>
      <c r="GFW1" s="76"/>
      <c r="GFX1" s="76"/>
      <c r="GFY1" s="76"/>
      <c r="GFZ1" s="76"/>
      <c r="GGA1" s="76"/>
      <c r="GGB1" s="76"/>
      <c r="GGC1" s="76"/>
      <c r="GGD1" s="76"/>
      <c r="GGE1" s="76"/>
      <c r="GGF1" s="76"/>
      <c r="GGG1" s="76"/>
      <c r="GGH1" s="76"/>
      <c r="GGI1" s="76"/>
      <c r="GGJ1" s="76"/>
      <c r="GGK1" s="76"/>
      <c r="GGL1" s="76"/>
      <c r="GGM1" s="76"/>
      <c r="GGN1" s="76"/>
      <c r="GGO1" s="76"/>
      <c r="GGP1" s="76"/>
      <c r="GGQ1" s="76"/>
      <c r="GGR1" s="76"/>
      <c r="GGS1" s="76"/>
      <c r="GGT1" s="76"/>
      <c r="GGU1" s="76"/>
      <c r="GGV1" s="76"/>
      <c r="GGW1" s="76"/>
      <c r="GGX1" s="76"/>
      <c r="GGY1" s="76"/>
      <c r="GGZ1" s="76"/>
      <c r="GHA1" s="76"/>
      <c r="GHB1" s="76"/>
      <c r="GHC1" s="76"/>
      <c r="GHD1" s="76"/>
      <c r="GHE1" s="76"/>
      <c r="GHF1" s="76"/>
      <c r="GHG1" s="76"/>
      <c r="GHH1" s="76"/>
      <c r="GHI1" s="76"/>
      <c r="GHJ1" s="76"/>
      <c r="GHK1" s="76"/>
      <c r="GHL1" s="76"/>
      <c r="GHM1" s="76"/>
      <c r="GHN1" s="76"/>
      <c r="GHO1" s="76"/>
      <c r="GHP1" s="76"/>
      <c r="GHQ1" s="76"/>
      <c r="GHR1" s="76"/>
      <c r="GHS1" s="76"/>
      <c r="GHT1" s="76"/>
      <c r="GHU1" s="76"/>
      <c r="GHV1" s="76"/>
      <c r="GHW1" s="76"/>
      <c r="GHX1" s="76"/>
      <c r="GHY1" s="76"/>
      <c r="GHZ1" s="76"/>
      <c r="GIA1" s="76"/>
      <c r="GIB1" s="76"/>
      <c r="GIC1" s="76"/>
      <c r="GID1" s="76"/>
      <c r="GIE1" s="76"/>
      <c r="GIF1" s="76"/>
      <c r="GIG1" s="76"/>
      <c r="GIH1" s="76"/>
      <c r="GII1" s="76"/>
      <c r="GIJ1" s="76"/>
      <c r="GIK1" s="76"/>
      <c r="GIL1" s="76"/>
      <c r="GIM1" s="76"/>
      <c r="GIN1" s="76"/>
      <c r="GIO1" s="76"/>
      <c r="GIP1" s="76"/>
      <c r="GIQ1" s="76"/>
      <c r="GIR1" s="76"/>
      <c r="GIS1" s="76"/>
      <c r="GIT1" s="76"/>
      <c r="GIU1" s="76"/>
      <c r="GIV1" s="76"/>
      <c r="GIW1" s="76"/>
      <c r="GIX1" s="76"/>
      <c r="GIY1" s="76"/>
      <c r="GIZ1" s="76"/>
      <c r="GJA1" s="76"/>
      <c r="GJB1" s="76"/>
      <c r="GJC1" s="76"/>
      <c r="GJD1" s="76"/>
      <c r="GJE1" s="76"/>
      <c r="GJF1" s="76"/>
      <c r="GJG1" s="76"/>
      <c r="GJH1" s="76"/>
      <c r="GJI1" s="76"/>
      <c r="GJJ1" s="76"/>
      <c r="GJK1" s="76"/>
      <c r="GJL1" s="76"/>
      <c r="GJM1" s="76"/>
      <c r="GJN1" s="76"/>
      <c r="GJO1" s="76"/>
      <c r="GJP1" s="76"/>
      <c r="GJQ1" s="76"/>
      <c r="GJR1" s="76"/>
      <c r="GJS1" s="76"/>
      <c r="GJT1" s="76"/>
      <c r="GJU1" s="76"/>
      <c r="GJV1" s="76"/>
      <c r="GJW1" s="76"/>
      <c r="GJX1" s="76"/>
      <c r="GJY1" s="76"/>
      <c r="GJZ1" s="76"/>
      <c r="GKA1" s="76"/>
      <c r="GKB1" s="76"/>
      <c r="GKC1" s="76"/>
      <c r="GKD1" s="76"/>
      <c r="GKE1" s="76"/>
      <c r="GKF1" s="76"/>
      <c r="GKG1" s="76"/>
      <c r="GKH1" s="76"/>
      <c r="GKI1" s="76"/>
      <c r="GKJ1" s="76"/>
      <c r="GKK1" s="76"/>
      <c r="GKL1" s="76"/>
      <c r="GKM1" s="76"/>
      <c r="GKN1" s="76"/>
      <c r="GKO1" s="76"/>
      <c r="GKP1" s="76"/>
      <c r="GKQ1" s="76"/>
      <c r="GKR1" s="76"/>
      <c r="GKS1" s="76"/>
      <c r="GKT1" s="76"/>
      <c r="GKU1" s="76"/>
      <c r="GKV1" s="76"/>
      <c r="GKW1" s="76"/>
      <c r="GKX1" s="76"/>
      <c r="GKY1" s="76"/>
      <c r="GKZ1" s="76"/>
      <c r="GLA1" s="76"/>
      <c r="GLB1" s="76"/>
      <c r="GLC1" s="76"/>
      <c r="GLD1" s="76"/>
      <c r="GLE1" s="76"/>
      <c r="GLF1" s="76"/>
      <c r="GLG1" s="76"/>
      <c r="GLH1" s="76"/>
      <c r="GLI1" s="76"/>
      <c r="GLJ1" s="76"/>
      <c r="GLK1" s="76"/>
      <c r="GLL1" s="76"/>
      <c r="GLM1" s="76"/>
      <c r="GLN1" s="76"/>
      <c r="GLO1" s="76"/>
      <c r="GLP1" s="76"/>
      <c r="GLQ1" s="76"/>
      <c r="GLR1" s="76"/>
      <c r="GLS1" s="76"/>
      <c r="GLT1" s="76"/>
      <c r="GLU1" s="76"/>
      <c r="GLV1" s="76"/>
      <c r="GLW1" s="76"/>
      <c r="GLX1" s="76"/>
      <c r="GLY1" s="76"/>
      <c r="GLZ1" s="76"/>
      <c r="GMA1" s="76"/>
      <c r="GMB1" s="76"/>
      <c r="GMC1" s="76"/>
      <c r="GMD1" s="76"/>
      <c r="GME1" s="76"/>
      <c r="GMF1" s="76"/>
      <c r="GMG1" s="76"/>
      <c r="GMH1" s="76"/>
      <c r="GMI1" s="76"/>
      <c r="GMJ1" s="76"/>
      <c r="GMK1" s="76"/>
      <c r="GML1" s="76"/>
      <c r="GMM1" s="76"/>
      <c r="GMN1" s="76"/>
      <c r="GMO1" s="76"/>
      <c r="GMP1" s="76"/>
      <c r="GMQ1" s="76"/>
      <c r="GMR1" s="76"/>
      <c r="GMS1" s="76"/>
      <c r="GMT1" s="76"/>
      <c r="GMU1" s="76"/>
      <c r="GMV1" s="76"/>
      <c r="GMW1" s="76"/>
      <c r="GMX1" s="76"/>
      <c r="GMY1" s="76"/>
      <c r="GMZ1" s="76"/>
      <c r="GNA1" s="76"/>
      <c r="GNB1" s="76"/>
      <c r="GNC1" s="76"/>
      <c r="GND1" s="76"/>
      <c r="GNE1" s="76"/>
      <c r="GNF1" s="76"/>
      <c r="GNG1" s="76"/>
      <c r="GNH1" s="76"/>
      <c r="GNI1" s="76"/>
      <c r="GNJ1" s="76"/>
      <c r="GNK1" s="76"/>
      <c r="GNL1" s="76"/>
      <c r="GNM1" s="76"/>
      <c r="GNN1" s="76"/>
      <c r="GNO1" s="76"/>
      <c r="GNP1" s="76"/>
      <c r="GNQ1" s="76"/>
      <c r="GNR1" s="76"/>
      <c r="GNS1" s="76"/>
      <c r="GNT1" s="76"/>
      <c r="GNU1" s="76"/>
      <c r="GNV1" s="76"/>
      <c r="GNW1" s="76"/>
      <c r="GNX1" s="76"/>
      <c r="GNY1" s="76"/>
      <c r="GNZ1" s="76"/>
      <c r="GOA1" s="76"/>
      <c r="GOB1" s="76"/>
      <c r="GOC1" s="76"/>
      <c r="GOD1" s="76"/>
      <c r="GOE1" s="76"/>
      <c r="GOF1" s="76"/>
      <c r="GOG1" s="76"/>
      <c r="GOH1" s="76"/>
      <c r="GOI1" s="76"/>
      <c r="GOJ1" s="76"/>
      <c r="GOK1" s="76"/>
      <c r="GOL1" s="76"/>
      <c r="GOM1" s="76"/>
      <c r="GON1" s="76"/>
      <c r="GOO1" s="76"/>
      <c r="GOP1" s="76"/>
      <c r="GOQ1" s="76"/>
      <c r="GOR1" s="76"/>
      <c r="GOS1" s="76"/>
      <c r="GOT1" s="76"/>
      <c r="GOU1" s="76"/>
      <c r="GOV1" s="76"/>
      <c r="GOW1" s="76"/>
      <c r="GOX1" s="76"/>
      <c r="GOY1" s="76"/>
      <c r="GOZ1" s="76"/>
      <c r="GPA1" s="76"/>
      <c r="GPB1" s="76"/>
      <c r="GPC1" s="76"/>
      <c r="GPD1" s="76"/>
      <c r="GPE1" s="76"/>
      <c r="GPF1" s="76"/>
      <c r="GPG1" s="76"/>
      <c r="GPH1" s="76"/>
      <c r="GPI1" s="76"/>
      <c r="GPJ1" s="76"/>
      <c r="GPK1" s="76"/>
      <c r="GPL1" s="76"/>
      <c r="GPM1" s="76"/>
      <c r="GPN1" s="76"/>
      <c r="GPO1" s="76"/>
      <c r="GPP1" s="76"/>
      <c r="GPQ1" s="76"/>
      <c r="GPR1" s="76"/>
      <c r="GPS1" s="76"/>
      <c r="GPT1" s="76"/>
      <c r="GPU1" s="76"/>
      <c r="GPV1" s="76"/>
      <c r="GPW1" s="76"/>
      <c r="GPX1" s="76"/>
      <c r="GPY1" s="76"/>
      <c r="GPZ1" s="76"/>
      <c r="GQA1" s="76"/>
      <c r="GQB1" s="76"/>
      <c r="GQC1" s="76"/>
      <c r="GQD1" s="76"/>
      <c r="GQE1" s="76"/>
      <c r="GQF1" s="76"/>
      <c r="GQG1" s="76"/>
      <c r="GQH1" s="76"/>
      <c r="GQI1" s="76"/>
      <c r="GQJ1" s="76"/>
      <c r="GQK1" s="76"/>
      <c r="GQL1" s="76"/>
      <c r="GQM1" s="76"/>
      <c r="GQN1" s="76"/>
      <c r="GQO1" s="76"/>
      <c r="GQP1" s="76"/>
      <c r="GQQ1" s="76"/>
      <c r="GQR1" s="76"/>
      <c r="GQS1" s="76"/>
      <c r="GQT1" s="76"/>
      <c r="GQU1" s="76"/>
      <c r="GQV1" s="76"/>
      <c r="GQW1" s="76"/>
      <c r="GQX1" s="76"/>
      <c r="GQY1" s="76"/>
      <c r="GQZ1" s="76"/>
      <c r="GRA1" s="76"/>
      <c r="GRB1" s="76"/>
      <c r="GRC1" s="76"/>
      <c r="GRD1" s="76"/>
      <c r="GRE1" s="76"/>
      <c r="GRF1" s="76"/>
      <c r="GRG1" s="76"/>
      <c r="GRH1" s="76"/>
      <c r="GRI1" s="76"/>
      <c r="GRJ1" s="76"/>
      <c r="GRK1" s="76"/>
      <c r="GRL1" s="76"/>
      <c r="GRM1" s="76"/>
      <c r="GRN1" s="76"/>
      <c r="GRO1" s="76"/>
      <c r="GRP1" s="76"/>
      <c r="GRQ1" s="76"/>
      <c r="GRR1" s="76"/>
      <c r="GRS1" s="76"/>
      <c r="GRT1" s="76"/>
      <c r="GRU1" s="76"/>
      <c r="GRV1" s="76"/>
      <c r="GRW1" s="76"/>
      <c r="GRX1" s="76"/>
      <c r="GRY1" s="76"/>
      <c r="GRZ1" s="76"/>
      <c r="GSA1" s="76"/>
      <c r="GSB1" s="76"/>
      <c r="GSC1" s="76"/>
      <c r="GSD1" s="76"/>
      <c r="GSE1" s="76"/>
      <c r="GSF1" s="76"/>
      <c r="GSG1" s="76"/>
      <c r="GSH1" s="76"/>
      <c r="GSI1" s="76"/>
      <c r="GSJ1" s="76"/>
      <c r="GSK1" s="76"/>
      <c r="GSL1" s="76"/>
      <c r="GSM1" s="76"/>
      <c r="GSN1" s="76"/>
      <c r="GSO1" s="76"/>
      <c r="GSP1" s="76"/>
      <c r="GSQ1" s="76"/>
      <c r="GSR1" s="76"/>
      <c r="GSS1" s="76"/>
      <c r="GST1" s="76"/>
      <c r="GSU1" s="76"/>
      <c r="GSV1" s="76"/>
      <c r="GSW1" s="76"/>
      <c r="GSX1" s="76"/>
      <c r="GSY1" s="76"/>
      <c r="GSZ1" s="76"/>
      <c r="GTA1" s="76"/>
      <c r="GTB1" s="76"/>
      <c r="GTC1" s="76"/>
      <c r="GTD1" s="76"/>
      <c r="GTE1" s="76"/>
      <c r="GTF1" s="76"/>
      <c r="GTG1" s="76"/>
      <c r="GTH1" s="76"/>
      <c r="GTI1" s="76"/>
      <c r="GTJ1" s="76"/>
      <c r="GTK1" s="76"/>
      <c r="GTL1" s="76"/>
      <c r="GTM1" s="76"/>
      <c r="GTN1" s="76"/>
      <c r="GTO1" s="76"/>
      <c r="GTP1" s="76"/>
      <c r="GTQ1" s="76"/>
      <c r="GTR1" s="76"/>
      <c r="GTS1" s="76"/>
      <c r="GTT1" s="76"/>
      <c r="GTU1" s="76"/>
      <c r="GTV1" s="76"/>
      <c r="GTW1" s="76"/>
      <c r="GTX1" s="76"/>
      <c r="GTY1" s="76"/>
      <c r="GTZ1" s="76"/>
      <c r="GUA1" s="76"/>
      <c r="GUB1" s="76"/>
      <c r="GUC1" s="76"/>
      <c r="GUD1" s="76"/>
      <c r="GUE1" s="76"/>
      <c r="GUF1" s="76"/>
      <c r="GUG1" s="76"/>
      <c r="GUH1" s="76"/>
      <c r="GUI1" s="76"/>
      <c r="GUJ1" s="76"/>
      <c r="GUK1" s="76"/>
      <c r="GUL1" s="76"/>
      <c r="GUM1" s="76"/>
      <c r="GUN1" s="76"/>
      <c r="GUO1" s="76"/>
      <c r="GUP1" s="76"/>
      <c r="GUQ1" s="76"/>
      <c r="GUR1" s="76"/>
      <c r="GUS1" s="76"/>
      <c r="GUT1" s="76"/>
      <c r="GUU1" s="76"/>
      <c r="GUV1" s="76"/>
      <c r="GUW1" s="76"/>
      <c r="GUX1" s="76"/>
      <c r="GUY1" s="76"/>
      <c r="GUZ1" s="76"/>
      <c r="GVA1" s="76"/>
      <c r="GVB1" s="76"/>
      <c r="GVC1" s="76"/>
      <c r="GVD1" s="76"/>
      <c r="GVE1" s="76"/>
      <c r="GVF1" s="76"/>
      <c r="GVG1" s="76"/>
      <c r="GVH1" s="76"/>
      <c r="GVI1" s="76"/>
      <c r="GVJ1" s="76"/>
      <c r="GVK1" s="76"/>
      <c r="GVL1" s="76"/>
      <c r="GVM1" s="76"/>
      <c r="GVN1" s="76"/>
      <c r="GVO1" s="76"/>
      <c r="GVP1" s="76"/>
      <c r="GVQ1" s="76"/>
      <c r="GVR1" s="76"/>
      <c r="GVS1" s="76"/>
      <c r="GVT1" s="76"/>
      <c r="GVU1" s="76"/>
      <c r="GVV1" s="76"/>
      <c r="GVW1" s="76"/>
      <c r="GVX1" s="76"/>
      <c r="GVY1" s="76"/>
      <c r="GVZ1" s="76"/>
      <c r="GWA1" s="76"/>
      <c r="GWB1" s="76"/>
      <c r="GWC1" s="76"/>
      <c r="GWD1" s="76"/>
      <c r="GWE1" s="76"/>
      <c r="GWF1" s="76"/>
      <c r="GWG1" s="76"/>
      <c r="GWH1" s="76"/>
      <c r="GWI1" s="76"/>
      <c r="GWJ1" s="76"/>
      <c r="GWK1" s="76"/>
      <c r="GWL1" s="76"/>
      <c r="GWM1" s="76"/>
      <c r="GWN1" s="76"/>
      <c r="GWO1" s="76"/>
      <c r="GWP1" s="76"/>
      <c r="GWQ1" s="76"/>
      <c r="GWR1" s="76"/>
      <c r="GWS1" s="76"/>
      <c r="GWT1" s="76"/>
      <c r="GWU1" s="76"/>
      <c r="GWV1" s="76"/>
      <c r="GWW1" s="76"/>
      <c r="GWX1" s="76"/>
      <c r="GWY1" s="76"/>
      <c r="GWZ1" s="76"/>
      <c r="GXA1" s="76"/>
      <c r="GXB1" s="76"/>
      <c r="GXC1" s="76"/>
      <c r="GXD1" s="76"/>
      <c r="GXE1" s="76"/>
      <c r="GXF1" s="76"/>
      <c r="GXG1" s="76"/>
      <c r="GXH1" s="76"/>
      <c r="GXI1" s="76"/>
      <c r="GXJ1" s="76"/>
      <c r="GXK1" s="76"/>
      <c r="GXL1" s="76"/>
      <c r="GXM1" s="76"/>
      <c r="GXN1" s="76"/>
      <c r="GXO1" s="76"/>
      <c r="GXP1" s="76"/>
      <c r="GXQ1" s="76"/>
      <c r="GXR1" s="76"/>
      <c r="GXS1" s="76"/>
      <c r="GXT1" s="76"/>
      <c r="GXU1" s="76"/>
      <c r="GXV1" s="76"/>
      <c r="GXW1" s="76"/>
      <c r="GXX1" s="76"/>
      <c r="GXY1" s="76"/>
      <c r="GXZ1" s="76"/>
      <c r="GYA1" s="76"/>
      <c r="GYB1" s="76"/>
      <c r="GYC1" s="76"/>
      <c r="GYD1" s="76"/>
      <c r="GYE1" s="76"/>
      <c r="GYF1" s="76"/>
      <c r="GYG1" s="76"/>
      <c r="GYH1" s="76"/>
      <c r="GYI1" s="76"/>
      <c r="GYJ1" s="76"/>
      <c r="GYK1" s="76"/>
      <c r="GYL1" s="76"/>
      <c r="GYM1" s="76"/>
      <c r="GYN1" s="76"/>
      <c r="GYO1" s="76"/>
      <c r="GYP1" s="76"/>
      <c r="GYQ1" s="76"/>
      <c r="GYR1" s="76"/>
      <c r="GYS1" s="76"/>
      <c r="GYT1" s="76"/>
      <c r="GYU1" s="76"/>
      <c r="GYV1" s="76"/>
      <c r="GYW1" s="76"/>
      <c r="GYX1" s="76"/>
      <c r="GYY1" s="76"/>
      <c r="GYZ1" s="76"/>
      <c r="GZA1" s="76"/>
      <c r="GZB1" s="76"/>
      <c r="GZC1" s="76"/>
      <c r="GZD1" s="76"/>
      <c r="GZE1" s="76"/>
      <c r="GZF1" s="76"/>
      <c r="GZG1" s="76"/>
      <c r="GZH1" s="76"/>
      <c r="GZI1" s="76"/>
      <c r="GZJ1" s="76"/>
      <c r="GZK1" s="76"/>
      <c r="GZL1" s="76"/>
      <c r="GZM1" s="76"/>
      <c r="GZN1" s="76"/>
      <c r="GZO1" s="76"/>
      <c r="GZP1" s="76"/>
      <c r="GZQ1" s="76"/>
      <c r="GZR1" s="76"/>
      <c r="GZS1" s="76"/>
      <c r="GZT1" s="76"/>
      <c r="GZU1" s="76"/>
      <c r="GZV1" s="76"/>
      <c r="GZW1" s="76"/>
      <c r="GZX1" s="76"/>
      <c r="GZY1" s="76"/>
      <c r="GZZ1" s="76"/>
      <c r="HAA1" s="76"/>
      <c r="HAB1" s="76"/>
      <c r="HAC1" s="76"/>
      <c r="HAD1" s="76"/>
      <c r="HAE1" s="76"/>
      <c r="HAF1" s="76"/>
      <c r="HAG1" s="76"/>
      <c r="HAH1" s="76"/>
      <c r="HAI1" s="76"/>
      <c r="HAJ1" s="76"/>
      <c r="HAK1" s="76"/>
      <c r="HAL1" s="76"/>
      <c r="HAM1" s="76"/>
      <c r="HAN1" s="76"/>
      <c r="HAO1" s="76"/>
      <c r="HAP1" s="76"/>
      <c r="HAQ1" s="76"/>
      <c r="HAR1" s="76"/>
      <c r="HAS1" s="76"/>
      <c r="HAT1" s="76"/>
      <c r="HAU1" s="76"/>
      <c r="HAV1" s="76"/>
      <c r="HAW1" s="76"/>
      <c r="HAX1" s="76"/>
      <c r="HAY1" s="76"/>
      <c r="HAZ1" s="76"/>
      <c r="HBA1" s="76"/>
      <c r="HBB1" s="76"/>
      <c r="HBC1" s="76"/>
      <c r="HBD1" s="76"/>
      <c r="HBE1" s="76"/>
      <c r="HBF1" s="76"/>
      <c r="HBG1" s="76"/>
      <c r="HBH1" s="76"/>
      <c r="HBI1" s="76"/>
      <c r="HBJ1" s="76"/>
      <c r="HBK1" s="76"/>
      <c r="HBL1" s="76"/>
      <c r="HBM1" s="76"/>
      <c r="HBN1" s="76"/>
      <c r="HBO1" s="76"/>
      <c r="HBP1" s="76"/>
      <c r="HBQ1" s="76"/>
      <c r="HBR1" s="76"/>
      <c r="HBS1" s="76"/>
      <c r="HBT1" s="76"/>
      <c r="HBU1" s="76"/>
      <c r="HBV1" s="76"/>
      <c r="HBW1" s="76"/>
      <c r="HBX1" s="76"/>
      <c r="HBY1" s="76"/>
      <c r="HBZ1" s="76"/>
      <c r="HCA1" s="76"/>
      <c r="HCB1" s="76"/>
      <c r="HCC1" s="76"/>
      <c r="HCD1" s="76"/>
      <c r="HCE1" s="76"/>
      <c r="HCF1" s="76"/>
      <c r="HCG1" s="76"/>
      <c r="HCH1" s="76"/>
      <c r="HCI1" s="76"/>
      <c r="HCJ1" s="76"/>
      <c r="HCK1" s="76"/>
      <c r="HCL1" s="76"/>
      <c r="HCM1" s="76"/>
      <c r="HCN1" s="76"/>
      <c r="HCO1" s="76"/>
      <c r="HCP1" s="76"/>
      <c r="HCQ1" s="76"/>
      <c r="HCR1" s="76"/>
      <c r="HCS1" s="76"/>
      <c r="HCT1" s="76"/>
      <c r="HCU1" s="76"/>
      <c r="HCV1" s="76"/>
      <c r="HCW1" s="76"/>
      <c r="HCX1" s="76"/>
      <c r="HCY1" s="76"/>
      <c r="HCZ1" s="76"/>
      <c r="HDA1" s="76"/>
      <c r="HDB1" s="76"/>
      <c r="HDC1" s="76"/>
      <c r="HDD1" s="76"/>
      <c r="HDE1" s="76"/>
      <c r="HDF1" s="76"/>
      <c r="HDG1" s="76"/>
      <c r="HDH1" s="76"/>
      <c r="HDI1" s="76"/>
      <c r="HDJ1" s="76"/>
      <c r="HDK1" s="76"/>
      <c r="HDL1" s="76"/>
      <c r="HDM1" s="76"/>
      <c r="HDN1" s="76"/>
      <c r="HDO1" s="76"/>
      <c r="HDP1" s="76"/>
      <c r="HDQ1" s="76"/>
      <c r="HDR1" s="76"/>
      <c r="HDS1" s="76"/>
      <c r="HDT1" s="76"/>
      <c r="HDU1" s="76"/>
      <c r="HDV1" s="76"/>
      <c r="HDW1" s="76"/>
      <c r="HDX1" s="76"/>
      <c r="HDY1" s="76"/>
      <c r="HDZ1" s="76"/>
      <c r="HEA1" s="76"/>
      <c r="HEB1" s="76"/>
      <c r="HEC1" s="76"/>
      <c r="HED1" s="76"/>
      <c r="HEE1" s="76"/>
      <c r="HEF1" s="76"/>
      <c r="HEG1" s="76"/>
      <c r="HEH1" s="76"/>
      <c r="HEI1" s="76"/>
      <c r="HEJ1" s="76"/>
      <c r="HEK1" s="76"/>
      <c r="HEL1" s="76"/>
      <c r="HEM1" s="76"/>
      <c r="HEN1" s="76"/>
      <c r="HEO1" s="76"/>
      <c r="HEP1" s="76"/>
      <c r="HEQ1" s="76"/>
      <c r="HER1" s="76"/>
      <c r="HES1" s="76"/>
      <c r="HET1" s="76"/>
      <c r="HEU1" s="76"/>
      <c r="HEV1" s="76"/>
      <c r="HEW1" s="76"/>
      <c r="HEX1" s="76"/>
      <c r="HEY1" s="76"/>
      <c r="HEZ1" s="76"/>
      <c r="HFA1" s="76"/>
      <c r="HFB1" s="76"/>
      <c r="HFC1" s="76"/>
      <c r="HFD1" s="76"/>
      <c r="HFE1" s="76"/>
      <c r="HFF1" s="76"/>
      <c r="HFG1" s="76"/>
      <c r="HFH1" s="76"/>
      <c r="HFI1" s="76"/>
      <c r="HFJ1" s="76"/>
      <c r="HFK1" s="76"/>
      <c r="HFL1" s="76"/>
      <c r="HFM1" s="76"/>
      <c r="HFN1" s="76"/>
      <c r="HFO1" s="76"/>
      <c r="HFP1" s="76"/>
      <c r="HFQ1" s="76"/>
      <c r="HFR1" s="76"/>
      <c r="HFS1" s="76"/>
      <c r="HFT1" s="76"/>
      <c r="HFU1" s="76"/>
      <c r="HFV1" s="76"/>
      <c r="HFW1" s="76"/>
      <c r="HFX1" s="76"/>
      <c r="HFY1" s="76"/>
      <c r="HFZ1" s="76"/>
      <c r="HGA1" s="76"/>
      <c r="HGB1" s="76"/>
      <c r="HGC1" s="76"/>
      <c r="HGD1" s="76"/>
      <c r="HGE1" s="76"/>
      <c r="HGF1" s="76"/>
      <c r="HGG1" s="76"/>
      <c r="HGH1" s="76"/>
      <c r="HGI1" s="76"/>
      <c r="HGJ1" s="76"/>
      <c r="HGK1" s="76"/>
      <c r="HGL1" s="76"/>
      <c r="HGM1" s="76"/>
      <c r="HGN1" s="76"/>
      <c r="HGO1" s="76"/>
      <c r="HGP1" s="76"/>
      <c r="HGQ1" s="76"/>
      <c r="HGR1" s="76"/>
      <c r="HGS1" s="76"/>
      <c r="HGT1" s="76"/>
      <c r="HGU1" s="76"/>
      <c r="HGV1" s="76"/>
      <c r="HGW1" s="76"/>
      <c r="HGX1" s="76"/>
      <c r="HGY1" s="76"/>
      <c r="HGZ1" s="76"/>
      <c r="HHA1" s="76"/>
      <c r="HHB1" s="76"/>
      <c r="HHC1" s="76"/>
      <c r="HHD1" s="76"/>
      <c r="HHE1" s="76"/>
      <c r="HHF1" s="76"/>
      <c r="HHG1" s="76"/>
      <c r="HHH1" s="76"/>
      <c r="HHI1" s="76"/>
      <c r="HHJ1" s="76"/>
      <c r="HHK1" s="76"/>
      <c r="HHL1" s="76"/>
      <c r="HHM1" s="76"/>
      <c r="HHN1" s="76"/>
      <c r="HHO1" s="76"/>
      <c r="HHP1" s="76"/>
      <c r="HHQ1" s="76"/>
      <c r="HHR1" s="76"/>
      <c r="HHS1" s="76"/>
      <c r="HHT1" s="76"/>
      <c r="HHU1" s="76"/>
      <c r="HHV1" s="76"/>
      <c r="HHW1" s="76"/>
      <c r="HHX1" s="76"/>
      <c r="HHY1" s="76"/>
      <c r="HHZ1" s="76"/>
      <c r="HIA1" s="76"/>
      <c r="HIB1" s="76"/>
      <c r="HIC1" s="76"/>
      <c r="HID1" s="76"/>
      <c r="HIE1" s="76"/>
      <c r="HIF1" s="76"/>
      <c r="HIG1" s="76"/>
      <c r="HIH1" s="76"/>
      <c r="HII1" s="76"/>
      <c r="HIJ1" s="76"/>
      <c r="HIK1" s="76"/>
      <c r="HIL1" s="76"/>
      <c r="HIM1" s="76"/>
      <c r="HIN1" s="76"/>
      <c r="HIO1" s="76"/>
      <c r="HIP1" s="76"/>
      <c r="HIQ1" s="76"/>
      <c r="HIR1" s="76"/>
      <c r="HIS1" s="76"/>
      <c r="HIT1" s="76"/>
      <c r="HIU1" s="76"/>
      <c r="HIV1" s="76"/>
      <c r="HIW1" s="76"/>
      <c r="HIX1" s="76"/>
      <c r="HIY1" s="76"/>
      <c r="HIZ1" s="76"/>
      <c r="HJA1" s="76"/>
      <c r="HJB1" s="76"/>
      <c r="HJC1" s="76"/>
      <c r="HJD1" s="76"/>
      <c r="HJE1" s="76"/>
      <c r="HJF1" s="76"/>
      <c r="HJG1" s="76"/>
      <c r="HJH1" s="76"/>
      <c r="HJI1" s="76"/>
      <c r="HJJ1" s="76"/>
      <c r="HJK1" s="76"/>
      <c r="HJL1" s="76"/>
      <c r="HJM1" s="76"/>
      <c r="HJN1" s="76"/>
      <c r="HJO1" s="76"/>
      <c r="HJP1" s="76"/>
      <c r="HJQ1" s="76"/>
      <c r="HJR1" s="76"/>
      <c r="HJS1" s="76"/>
      <c r="HJT1" s="76"/>
      <c r="HJU1" s="76"/>
      <c r="HJV1" s="76"/>
      <c r="HJW1" s="76"/>
      <c r="HJX1" s="76"/>
      <c r="HJY1" s="76"/>
      <c r="HJZ1" s="76"/>
      <c r="HKA1" s="76"/>
      <c r="HKB1" s="76"/>
      <c r="HKC1" s="76"/>
      <c r="HKD1" s="76"/>
      <c r="HKE1" s="76"/>
      <c r="HKF1" s="76"/>
      <c r="HKG1" s="76"/>
      <c r="HKH1" s="76"/>
      <c r="HKI1" s="76"/>
      <c r="HKJ1" s="76"/>
      <c r="HKK1" s="76"/>
      <c r="HKL1" s="76"/>
      <c r="HKM1" s="76"/>
      <c r="HKN1" s="76"/>
      <c r="HKO1" s="76"/>
      <c r="HKP1" s="76"/>
      <c r="HKQ1" s="76"/>
      <c r="HKR1" s="76"/>
      <c r="HKS1" s="76"/>
      <c r="HKT1" s="76"/>
      <c r="HKU1" s="76"/>
      <c r="HKV1" s="76"/>
      <c r="HKW1" s="76"/>
      <c r="HKX1" s="76"/>
      <c r="HKY1" s="76"/>
      <c r="HKZ1" s="76"/>
      <c r="HLA1" s="76"/>
      <c r="HLB1" s="76"/>
      <c r="HLC1" s="76"/>
      <c r="HLD1" s="76"/>
      <c r="HLE1" s="76"/>
      <c r="HLF1" s="76"/>
      <c r="HLG1" s="76"/>
      <c r="HLH1" s="76"/>
      <c r="HLI1" s="76"/>
      <c r="HLJ1" s="76"/>
      <c r="HLK1" s="76"/>
      <c r="HLL1" s="76"/>
      <c r="HLM1" s="76"/>
      <c r="HLN1" s="76"/>
      <c r="HLO1" s="76"/>
      <c r="HLP1" s="76"/>
      <c r="HLQ1" s="76"/>
      <c r="HLR1" s="76"/>
      <c r="HLS1" s="76"/>
      <c r="HLT1" s="76"/>
      <c r="HLU1" s="76"/>
      <c r="HLV1" s="76"/>
      <c r="HLW1" s="76"/>
      <c r="HLX1" s="76"/>
      <c r="HLY1" s="76"/>
      <c r="HLZ1" s="76"/>
      <c r="HMA1" s="76"/>
      <c r="HMB1" s="76"/>
      <c r="HMC1" s="76"/>
      <c r="HMD1" s="76"/>
      <c r="HME1" s="76"/>
      <c r="HMF1" s="76"/>
      <c r="HMG1" s="76"/>
      <c r="HMH1" s="76"/>
      <c r="HMI1" s="76"/>
      <c r="HMJ1" s="76"/>
      <c r="HMK1" s="76"/>
      <c r="HML1" s="76"/>
      <c r="HMM1" s="76"/>
      <c r="HMN1" s="76"/>
      <c r="HMO1" s="76"/>
      <c r="HMP1" s="76"/>
      <c r="HMQ1" s="76"/>
      <c r="HMR1" s="76"/>
      <c r="HMS1" s="76"/>
      <c r="HMT1" s="76"/>
      <c r="HMU1" s="76"/>
      <c r="HMV1" s="76"/>
      <c r="HMW1" s="76"/>
      <c r="HMX1" s="76"/>
      <c r="HMY1" s="76"/>
      <c r="HMZ1" s="76"/>
      <c r="HNA1" s="76"/>
      <c r="HNB1" s="76"/>
      <c r="HNC1" s="76"/>
      <c r="HND1" s="76"/>
      <c r="HNE1" s="76"/>
      <c r="HNF1" s="76"/>
      <c r="HNG1" s="76"/>
      <c r="HNH1" s="76"/>
      <c r="HNI1" s="76"/>
      <c r="HNJ1" s="76"/>
      <c r="HNK1" s="76"/>
      <c r="HNL1" s="76"/>
      <c r="HNM1" s="76"/>
      <c r="HNN1" s="76"/>
      <c r="HNO1" s="76"/>
      <c r="HNP1" s="76"/>
      <c r="HNQ1" s="76"/>
      <c r="HNR1" s="76"/>
      <c r="HNS1" s="76"/>
      <c r="HNT1" s="76"/>
      <c r="HNU1" s="76"/>
      <c r="HNV1" s="76"/>
      <c r="HNW1" s="76"/>
      <c r="HNX1" s="76"/>
      <c r="HNY1" s="76"/>
      <c r="HNZ1" s="76"/>
      <c r="HOA1" s="76"/>
      <c r="HOB1" s="76"/>
      <c r="HOC1" s="76"/>
      <c r="HOD1" s="76"/>
      <c r="HOE1" s="76"/>
      <c r="HOF1" s="76"/>
      <c r="HOG1" s="76"/>
      <c r="HOH1" s="76"/>
      <c r="HOI1" s="76"/>
      <c r="HOJ1" s="76"/>
      <c r="HOK1" s="76"/>
      <c r="HOL1" s="76"/>
      <c r="HOM1" s="76"/>
      <c r="HON1" s="76"/>
      <c r="HOO1" s="76"/>
      <c r="HOP1" s="76"/>
      <c r="HOQ1" s="76"/>
      <c r="HOR1" s="76"/>
      <c r="HOS1" s="76"/>
      <c r="HOT1" s="76"/>
      <c r="HOU1" s="76"/>
      <c r="HOV1" s="76"/>
      <c r="HOW1" s="76"/>
      <c r="HOX1" s="76"/>
      <c r="HOY1" s="76"/>
      <c r="HOZ1" s="76"/>
      <c r="HPA1" s="76"/>
      <c r="HPB1" s="76"/>
      <c r="HPC1" s="76"/>
      <c r="HPD1" s="76"/>
      <c r="HPE1" s="76"/>
      <c r="HPF1" s="76"/>
      <c r="HPG1" s="76"/>
      <c r="HPH1" s="76"/>
      <c r="HPI1" s="76"/>
      <c r="HPJ1" s="76"/>
      <c r="HPK1" s="76"/>
      <c r="HPL1" s="76"/>
      <c r="HPM1" s="76"/>
      <c r="HPN1" s="76"/>
      <c r="HPO1" s="76"/>
      <c r="HPP1" s="76"/>
      <c r="HPQ1" s="76"/>
      <c r="HPR1" s="76"/>
      <c r="HPS1" s="76"/>
      <c r="HPT1" s="76"/>
      <c r="HPU1" s="76"/>
      <c r="HPV1" s="76"/>
      <c r="HPW1" s="76"/>
      <c r="HPX1" s="76"/>
      <c r="HPY1" s="76"/>
      <c r="HPZ1" s="76"/>
      <c r="HQA1" s="76"/>
      <c r="HQB1" s="76"/>
      <c r="HQC1" s="76"/>
      <c r="HQD1" s="76"/>
      <c r="HQE1" s="76"/>
      <c r="HQF1" s="76"/>
      <c r="HQG1" s="76"/>
      <c r="HQH1" s="76"/>
      <c r="HQI1" s="76"/>
      <c r="HQJ1" s="76"/>
      <c r="HQK1" s="76"/>
      <c r="HQL1" s="76"/>
      <c r="HQM1" s="76"/>
      <c r="HQN1" s="76"/>
      <c r="HQO1" s="76"/>
      <c r="HQP1" s="76"/>
      <c r="HQQ1" s="76"/>
      <c r="HQR1" s="76"/>
      <c r="HQS1" s="76"/>
      <c r="HQT1" s="76"/>
      <c r="HQU1" s="76"/>
      <c r="HQV1" s="76"/>
      <c r="HQW1" s="76"/>
      <c r="HQX1" s="76"/>
      <c r="HQY1" s="76"/>
      <c r="HQZ1" s="76"/>
      <c r="HRA1" s="76"/>
      <c r="HRB1" s="76"/>
      <c r="HRC1" s="76"/>
      <c r="HRD1" s="76"/>
      <c r="HRE1" s="76"/>
      <c r="HRF1" s="76"/>
      <c r="HRG1" s="76"/>
      <c r="HRH1" s="76"/>
      <c r="HRI1" s="76"/>
      <c r="HRJ1" s="76"/>
      <c r="HRK1" s="76"/>
      <c r="HRL1" s="76"/>
      <c r="HRM1" s="76"/>
      <c r="HRN1" s="76"/>
      <c r="HRO1" s="76"/>
      <c r="HRP1" s="76"/>
      <c r="HRQ1" s="76"/>
      <c r="HRR1" s="76"/>
      <c r="HRS1" s="76"/>
      <c r="HRT1" s="76"/>
      <c r="HRU1" s="76"/>
      <c r="HRV1" s="76"/>
      <c r="HRW1" s="76"/>
      <c r="HRX1" s="76"/>
      <c r="HRY1" s="76"/>
      <c r="HRZ1" s="76"/>
      <c r="HSA1" s="76"/>
      <c r="HSB1" s="76"/>
      <c r="HSC1" s="76"/>
      <c r="HSD1" s="76"/>
      <c r="HSE1" s="76"/>
      <c r="HSF1" s="76"/>
      <c r="HSG1" s="76"/>
      <c r="HSH1" s="76"/>
      <c r="HSI1" s="76"/>
      <c r="HSJ1" s="76"/>
      <c r="HSK1" s="76"/>
      <c r="HSL1" s="76"/>
      <c r="HSM1" s="76"/>
      <c r="HSN1" s="76"/>
      <c r="HSO1" s="76"/>
      <c r="HSP1" s="76"/>
      <c r="HSQ1" s="76"/>
      <c r="HSR1" s="76"/>
      <c r="HSS1" s="76"/>
      <c r="HST1" s="76"/>
      <c r="HSU1" s="76"/>
      <c r="HSV1" s="76"/>
      <c r="HSW1" s="76"/>
      <c r="HSX1" s="76"/>
      <c r="HSY1" s="76"/>
      <c r="HSZ1" s="76"/>
      <c r="HTA1" s="76"/>
      <c r="HTB1" s="76"/>
      <c r="HTC1" s="76"/>
      <c r="HTD1" s="76"/>
      <c r="HTE1" s="76"/>
      <c r="HTF1" s="76"/>
      <c r="HTG1" s="76"/>
      <c r="HTH1" s="76"/>
      <c r="HTI1" s="76"/>
      <c r="HTJ1" s="76"/>
      <c r="HTK1" s="76"/>
      <c r="HTL1" s="76"/>
      <c r="HTM1" s="76"/>
      <c r="HTN1" s="76"/>
      <c r="HTO1" s="76"/>
      <c r="HTP1" s="76"/>
      <c r="HTQ1" s="76"/>
      <c r="HTR1" s="76"/>
      <c r="HTS1" s="76"/>
      <c r="HTT1" s="76"/>
      <c r="HTU1" s="76"/>
      <c r="HTV1" s="76"/>
      <c r="HTW1" s="76"/>
      <c r="HTX1" s="76"/>
      <c r="HTY1" s="76"/>
      <c r="HTZ1" s="76"/>
      <c r="HUA1" s="76"/>
      <c r="HUB1" s="76"/>
      <c r="HUC1" s="76"/>
      <c r="HUD1" s="76"/>
      <c r="HUE1" s="76"/>
      <c r="HUF1" s="76"/>
      <c r="HUG1" s="76"/>
      <c r="HUH1" s="76"/>
      <c r="HUI1" s="76"/>
      <c r="HUJ1" s="76"/>
      <c r="HUK1" s="76"/>
      <c r="HUL1" s="76"/>
      <c r="HUM1" s="76"/>
      <c r="HUN1" s="76"/>
      <c r="HUO1" s="76"/>
      <c r="HUP1" s="76"/>
      <c r="HUQ1" s="76"/>
      <c r="HUR1" s="76"/>
      <c r="HUS1" s="76"/>
      <c r="HUT1" s="76"/>
      <c r="HUU1" s="76"/>
      <c r="HUV1" s="76"/>
      <c r="HUW1" s="76"/>
      <c r="HUX1" s="76"/>
      <c r="HUY1" s="76"/>
      <c r="HUZ1" s="76"/>
      <c r="HVA1" s="76"/>
      <c r="HVB1" s="76"/>
      <c r="HVC1" s="76"/>
      <c r="HVD1" s="76"/>
      <c r="HVE1" s="76"/>
      <c r="HVF1" s="76"/>
      <c r="HVG1" s="76"/>
      <c r="HVH1" s="76"/>
      <c r="HVI1" s="76"/>
      <c r="HVJ1" s="76"/>
      <c r="HVK1" s="76"/>
      <c r="HVL1" s="76"/>
      <c r="HVM1" s="76"/>
      <c r="HVN1" s="76"/>
      <c r="HVO1" s="76"/>
      <c r="HVP1" s="76"/>
      <c r="HVQ1" s="76"/>
      <c r="HVR1" s="76"/>
      <c r="HVS1" s="76"/>
      <c r="HVT1" s="76"/>
      <c r="HVU1" s="76"/>
      <c r="HVV1" s="76"/>
      <c r="HVW1" s="76"/>
      <c r="HVX1" s="76"/>
      <c r="HVY1" s="76"/>
      <c r="HVZ1" s="76"/>
      <c r="HWA1" s="76"/>
      <c r="HWB1" s="76"/>
      <c r="HWC1" s="76"/>
      <c r="HWD1" s="76"/>
      <c r="HWE1" s="76"/>
      <c r="HWF1" s="76"/>
      <c r="HWG1" s="76"/>
      <c r="HWH1" s="76"/>
      <c r="HWI1" s="76"/>
      <c r="HWJ1" s="76"/>
      <c r="HWK1" s="76"/>
      <c r="HWL1" s="76"/>
      <c r="HWM1" s="76"/>
      <c r="HWN1" s="76"/>
      <c r="HWO1" s="76"/>
      <c r="HWP1" s="76"/>
      <c r="HWQ1" s="76"/>
      <c r="HWR1" s="76"/>
      <c r="HWS1" s="76"/>
      <c r="HWT1" s="76"/>
      <c r="HWU1" s="76"/>
      <c r="HWV1" s="76"/>
      <c r="HWW1" s="76"/>
      <c r="HWX1" s="76"/>
      <c r="HWY1" s="76"/>
      <c r="HWZ1" s="76"/>
      <c r="HXA1" s="76"/>
      <c r="HXB1" s="76"/>
      <c r="HXC1" s="76"/>
      <c r="HXD1" s="76"/>
      <c r="HXE1" s="76"/>
      <c r="HXF1" s="76"/>
      <c r="HXG1" s="76"/>
      <c r="HXH1" s="76"/>
      <c r="HXI1" s="76"/>
      <c r="HXJ1" s="76"/>
      <c r="HXK1" s="76"/>
      <c r="HXL1" s="76"/>
      <c r="HXM1" s="76"/>
      <c r="HXN1" s="76"/>
      <c r="HXO1" s="76"/>
      <c r="HXP1" s="76"/>
      <c r="HXQ1" s="76"/>
      <c r="HXR1" s="76"/>
      <c r="HXS1" s="76"/>
      <c r="HXT1" s="76"/>
      <c r="HXU1" s="76"/>
      <c r="HXV1" s="76"/>
      <c r="HXW1" s="76"/>
      <c r="HXX1" s="76"/>
      <c r="HXY1" s="76"/>
      <c r="HXZ1" s="76"/>
      <c r="HYA1" s="76"/>
      <c r="HYB1" s="76"/>
      <c r="HYC1" s="76"/>
      <c r="HYD1" s="76"/>
      <c r="HYE1" s="76"/>
      <c r="HYF1" s="76"/>
      <c r="HYG1" s="76"/>
      <c r="HYH1" s="76"/>
      <c r="HYI1" s="76"/>
      <c r="HYJ1" s="76"/>
      <c r="HYK1" s="76"/>
      <c r="HYL1" s="76"/>
      <c r="HYM1" s="76"/>
      <c r="HYN1" s="76"/>
      <c r="HYO1" s="76"/>
      <c r="HYP1" s="76"/>
      <c r="HYQ1" s="76"/>
      <c r="HYR1" s="76"/>
      <c r="HYS1" s="76"/>
      <c r="HYT1" s="76"/>
      <c r="HYU1" s="76"/>
      <c r="HYV1" s="76"/>
      <c r="HYW1" s="76"/>
      <c r="HYX1" s="76"/>
      <c r="HYY1" s="76"/>
      <c r="HYZ1" s="76"/>
      <c r="HZA1" s="76"/>
      <c r="HZB1" s="76"/>
      <c r="HZC1" s="76"/>
      <c r="HZD1" s="76"/>
      <c r="HZE1" s="76"/>
      <c r="HZF1" s="76"/>
      <c r="HZG1" s="76"/>
      <c r="HZH1" s="76"/>
      <c r="HZI1" s="76"/>
      <c r="HZJ1" s="76"/>
      <c r="HZK1" s="76"/>
      <c r="HZL1" s="76"/>
      <c r="HZM1" s="76"/>
      <c r="HZN1" s="76"/>
      <c r="HZO1" s="76"/>
      <c r="HZP1" s="76"/>
      <c r="HZQ1" s="76"/>
      <c r="HZR1" s="76"/>
      <c r="HZS1" s="76"/>
      <c r="HZT1" s="76"/>
      <c r="HZU1" s="76"/>
      <c r="HZV1" s="76"/>
      <c r="HZW1" s="76"/>
      <c r="HZX1" s="76"/>
      <c r="HZY1" s="76"/>
      <c r="HZZ1" s="76"/>
      <c r="IAA1" s="76"/>
      <c r="IAB1" s="76"/>
      <c r="IAC1" s="76"/>
      <c r="IAD1" s="76"/>
      <c r="IAE1" s="76"/>
      <c r="IAF1" s="76"/>
      <c r="IAG1" s="76"/>
      <c r="IAH1" s="76"/>
      <c r="IAI1" s="76"/>
      <c r="IAJ1" s="76"/>
      <c r="IAK1" s="76"/>
      <c r="IAL1" s="76"/>
      <c r="IAM1" s="76"/>
      <c r="IAN1" s="76"/>
      <c r="IAO1" s="76"/>
      <c r="IAP1" s="76"/>
      <c r="IAQ1" s="76"/>
      <c r="IAR1" s="76"/>
      <c r="IAS1" s="76"/>
      <c r="IAT1" s="76"/>
      <c r="IAU1" s="76"/>
      <c r="IAV1" s="76"/>
      <c r="IAW1" s="76"/>
      <c r="IAX1" s="76"/>
      <c r="IAY1" s="76"/>
      <c r="IAZ1" s="76"/>
      <c r="IBA1" s="76"/>
      <c r="IBB1" s="76"/>
      <c r="IBC1" s="76"/>
      <c r="IBD1" s="76"/>
      <c r="IBE1" s="76"/>
      <c r="IBF1" s="76"/>
      <c r="IBG1" s="76"/>
      <c r="IBH1" s="76"/>
      <c r="IBI1" s="76"/>
      <c r="IBJ1" s="76"/>
      <c r="IBK1" s="76"/>
      <c r="IBL1" s="76"/>
      <c r="IBM1" s="76"/>
      <c r="IBN1" s="76"/>
      <c r="IBO1" s="76"/>
      <c r="IBP1" s="76"/>
      <c r="IBQ1" s="76"/>
      <c r="IBR1" s="76"/>
      <c r="IBS1" s="76"/>
      <c r="IBT1" s="76"/>
      <c r="IBU1" s="76"/>
      <c r="IBV1" s="76"/>
      <c r="IBW1" s="76"/>
      <c r="IBX1" s="76"/>
      <c r="IBY1" s="76"/>
      <c r="IBZ1" s="76"/>
      <c r="ICA1" s="76"/>
      <c r="ICB1" s="76"/>
      <c r="ICC1" s="76"/>
      <c r="ICD1" s="76"/>
      <c r="ICE1" s="76"/>
      <c r="ICF1" s="76"/>
      <c r="ICG1" s="76"/>
      <c r="ICH1" s="76"/>
      <c r="ICI1" s="76"/>
      <c r="ICJ1" s="76"/>
      <c r="ICK1" s="76"/>
      <c r="ICL1" s="76"/>
      <c r="ICM1" s="76"/>
      <c r="ICN1" s="76"/>
      <c r="ICO1" s="76"/>
      <c r="ICP1" s="76"/>
      <c r="ICQ1" s="76"/>
      <c r="ICR1" s="76"/>
      <c r="ICS1" s="76"/>
      <c r="ICT1" s="76"/>
      <c r="ICU1" s="76"/>
      <c r="ICV1" s="76"/>
      <c r="ICW1" s="76"/>
      <c r="ICX1" s="76"/>
      <c r="ICY1" s="76"/>
      <c r="ICZ1" s="76"/>
      <c r="IDA1" s="76"/>
      <c r="IDB1" s="76"/>
      <c r="IDC1" s="76"/>
      <c r="IDD1" s="76"/>
      <c r="IDE1" s="76"/>
      <c r="IDF1" s="76"/>
      <c r="IDG1" s="76"/>
      <c r="IDH1" s="76"/>
      <c r="IDI1" s="76"/>
      <c r="IDJ1" s="76"/>
      <c r="IDK1" s="76"/>
      <c r="IDL1" s="76"/>
      <c r="IDM1" s="76"/>
      <c r="IDN1" s="76"/>
      <c r="IDO1" s="76"/>
      <c r="IDP1" s="76"/>
      <c r="IDQ1" s="76"/>
      <c r="IDR1" s="76"/>
      <c r="IDS1" s="76"/>
      <c r="IDT1" s="76"/>
      <c r="IDU1" s="76"/>
      <c r="IDV1" s="76"/>
      <c r="IDW1" s="76"/>
      <c r="IDX1" s="76"/>
      <c r="IDY1" s="76"/>
      <c r="IDZ1" s="76"/>
      <c r="IEA1" s="76"/>
      <c r="IEB1" s="76"/>
      <c r="IEC1" s="76"/>
      <c r="IED1" s="76"/>
      <c r="IEE1" s="76"/>
      <c r="IEF1" s="76"/>
      <c r="IEG1" s="76"/>
      <c r="IEH1" s="76"/>
      <c r="IEI1" s="76"/>
      <c r="IEJ1" s="76"/>
      <c r="IEK1" s="76"/>
      <c r="IEL1" s="76"/>
      <c r="IEM1" s="76"/>
      <c r="IEN1" s="76"/>
      <c r="IEO1" s="76"/>
      <c r="IEP1" s="76"/>
      <c r="IEQ1" s="76"/>
      <c r="IER1" s="76"/>
      <c r="IES1" s="76"/>
      <c r="IET1" s="76"/>
      <c r="IEU1" s="76"/>
      <c r="IEV1" s="76"/>
      <c r="IEW1" s="76"/>
      <c r="IEX1" s="76"/>
      <c r="IEY1" s="76"/>
      <c r="IEZ1" s="76"/>
      <c r="IFA1" s="76"/>
      <c r="IFB1" s="76"/>
      <c r="IFC1" s="76"/>
      <c r="IFD1" s="76"/>
      <c r="IFE1" s="76"/>
      <c r="IFF1" s="76"/>
      <c r="IFG1" s="76"/>
      <c r="IFH1" s="76"/>
      <c r="IFI1" s="76"/>
      <c r="IFJ1" s="76"/>
      <c r="IFK1" s="76"/>
      <c r="IFL1" s="76"/>
      <c r="IFM1" s="76"/>
      <c r="IFN1" s="76"/>
      <c r="IFO1" s="76"/>
      <c r="IFP1" s="76"/>
      <c r="IFQ1" s="76"/>
      <c r="IFR1" s="76"/>
      <c r="IFS1" s="76"/>
      <c r="IFT1" s="76"/>
      <c r="IFU1" s="76"/>
      <c r="IFV1" s="76"/>
      <c r="IFW1" s="76"/>
      <c r="IFX1" s="76"/>
      <c r="IFY1" s="76"/>
      <c r="IFZ1" s="76"/>
      <c r="IGA1" s="76"/>
      <c r="IGB1" s="76"/>
      <c r="IGC1" s="76"/>
      <c r="IGD1" s="76"/>
      <c r="IGE1" s="76"/>
      <c r="IGF1" s="76"/>
      <c r="IGG1" s="76"/>
      <c r="IGH1" s="76"/>
      <c r="IGI1" s="76"/>
      <c r="IGJ1" s="76"/>
      <c r="IGK1" s="76"/>
      <c r="IGL1" s="76"/>
      <c r="IGM1" s="76"/>
      <c r="IGN1" s="76"/>
      <c r="IGO1" s="76"/>
      <c r="IGP1" s="76"/>
      <c r="IGQ1" s="76"/>
      <c r="IGR1" s="76"/>
      <c r="IGS1" s="76"/>
      <c r="IGT1" s="76"/>
      <c r="IGU1" s="76"/>
      <c r="IGV1" s="76"/>
      <c r="IGW1" s="76"/>
      <c r="IGX1" s="76"/>
      <c r="IGY1" s="76"/>
      <c r="IGZ1" s="76"/>
      <c r="IHA1" s="76"/>
      <c r="IHB1" s="76"/>
      <c r="IHC1" s="76"/>
      <c r="IHD1" s="76"/>
      <c r="IHE1" s="76"/>
      <c r="IHF1" s="76"/>
      <c r="IHG1" s="76"/>
      <c r="IHH1" s="76"/>
      <c r="IHI1" s="76"/>
      <c r="IHJ1" s="76"/>
      <c r="IHK1" s="76"/>
      <c r="IHL1" s="76"/>
      <c r="IHM1" s="76"/>
      <c r="IHN1" s="76"/>
      <c r="IHO1" s="76"/>
      <c r="IHP1" s="76"/>
      <c r="IHQ1" s="76"/>
      <c r="IHR1" s="76"/>
      <c r="IHS1" s="76"/>
      <c r="IHT1" s="76"/>
      <c r="IHU1" s="76"/>
      <c r="IHV1" s="76"/>
      <c r="IHW1" s="76"/>
      <c r="IHX1" s="76"/>
      <c r="IHY1" s="76"/>
      <c r="IHZ1" s="76"/>
      <c r="IIA1" s="76"/>
      <c r="IIB1" s="76"/>
      <c r="IIC1" s="76"/>
      <c r="IID1" s="76"/>
      <c r="IIE1" s="76"/>
      <c r="IIF1" s="76"/>
      <c r="IIG1" s="76"/>
      <c r="IIH1" s="76"/>
      <c r="III1" s="76"/>
      <c r="IIJ1" s="76"/>
      <c r="IIK1" s="76"/>
      <c r="IIL1" s="76"/>
      <c r="IIM1" s="76"/>
      <c r="IIN1" s="76"/>
      <c r="IIO1" s="76"/>
      <c r="IIP1" s="76"/>
      <c r="IIQ1" s="76"/>
      <c r="IIR1" s="76"/>
      <c r="IIS1" s="76"/>
      <c r="IIT1" s="76"/>
      <c r="IIU1" s="76"/>
      <c r="IIV1" s="76"/>
      <c r="IIW1" s="76"/>
      <c r="IIX1" s="76"/>
      <c r="IIY1" s="76"/>
      <c r="IIZ1" s="76"/>
      <c r="IJA1" s="76"/>
      <c r="IJB1" s="76"/>
      <c r="IJC1" s="76"/>
      <c r="IJD1" s="76"/>
      <c r="IJE1" s="76"/>
      <c r="IJF1" s="76"/>
      <c r="IJG1" s="76"/>
      <c r="IJH1" s="76"/>
      <c r="IJI1" s="76"/>
      <c r="IJJ1" s="76"/>
      <c r="IJK1" s="76"/>
      <c r="IJL1" s="76"/>
      <c r="IJM1" s="76"/>
      <c r="IJN1" s="76"/>
      <c r="IJO1" s="76"/>
      <c r="IJP1" s="76"/>
      <c r="IJQ1" s="76"/>
      <c r="IJR1" s="76"/>
      <c r="IJS1" s="76"/>
      <c r="IJT1" s="76"/>
      <c r="IJU1" s="76"/>
      <c r="IJV1" s="76"/>
      <c r="IJW1" s="76"/>
      <c r="IJX1" s="76"/>
      <c r="IJY1" s="76"/>
      <c r="IJZ1" s="76"/>
      <c r="IKA1" s="76"/>
      <c r="IKB1" s="76"/>
      <c r="IKC1" s="76"/>
      <c r="IKD1" s="76"/>
      <c r="IKE1" s="76"/>
      <c r="IKF1" s="76"/>
      <c r="IKG1" s="76"/>
      <c r="IKH1" s="76"/>
      <c r="IKI1" s="76"/>
      <c r="IKJ1" s="76"/>
      <c r="IKK1" s="76"/>
      <c r="IKL1" s="76"/>
      <c r="IKM1" s="76"/>
      <c r="IKN1" s="76"/>
      <c r="IKO1" s="76"/>
      <c r="IKP1" s="76"/>
      <c r="IKQ1" s="76"/>
      <c r="IKR1" s="76"/>
      <c r="IKS1" s="76"/>
      <c r="IKT1" s="76"/>
      <c r="IKU1" s="76"/>
      <c r="IKV1" s="76"/>
      <c r="IKW1" s="76"/>
      <c r="IKX1" s="76"/>
      <c r="IKY1" s="76"/>
      <c r="IKZ1" s="76"/>
      <c r="ILA1" s="76"/>
      <c r="ILB1" s="76"/>
      <c r="ILC1" s="76"/>
      <c r="ILD1" s="76"/>
      <c r="ILE1" s="76"/>
      <c r="ILF1" s="76"/>
      <c r="ILG1" s="76"/>
      <c r="ILH1" s="76"/>
      <c r="ILI1" s="76"/>
      <c r="ILJ1" s="76"/>
      <c r="ILK1" s="76"/>
      <c r="ILL1" s="76"/>
      <c r="ILM1" s="76"/>
      <c r="ILN1" s="76"/>
      <c r="ILO1" s="76"/>
      <c r="ILP1" s="76"/>
      <c r="ILQ1" s="76"/>
      <c r="ILR1" s="76"/>
      <c r="ILS1" s="76"/>
      <c r="ILT1" s="76"/>
      <c r="ILU1" s="76"/>
      <c r="ILV1" s="76"/>
      <c r="ILW1" s="76"/>
      <c r="ILX1" s="76"/>
      <c r="ILY1" s="76"/>
      <c r="ILZ1" s="76"/>
      <c r="IMA1" s="76"/>
      <c r="IMB1" s="76"/>
      <c r="IMC1" s="76"/>
      <c r="IMD1" s="76"/>
      <c r="IME1" s="76"/>
      <c r="IMF1" s="76"/>
      <c r="IMG1" s="76"/>
      <c r="IMH1" s="76"/>
      <c r="IMI1" s="76"/>
      <c r="IMJ1" s="76"/>
      <c r="IMK1" s="76"/>
      <c r="IML1" s="76"/>
      <c r="IMM1" s="76"/>
      <c r="IMN1" s="76"/>
      <c r="IMO1" s="76"/>
      <c r="IMP1" s="76"/>
      <c r="IMQ1" s="76"/>
      <c r="IMR1" s="76"/>
      <c r="IMS1" s="76"/>
      <c r="IMT1" s="76"/>
      <c r="IMU1" s="76"/>
      <c r="IMV1" s="76"/>
      <c r="IMW1" s="76"/>
      <c r="IMX1" s="76"/>
      <c r="IMY1" s="76"/>
      <c r="IMZ1" s="76"/>
      <c r="INA1" s="76"/>
      <c r="INB1" s="76"/>
      <c r="INC1" s="76"/>
      <c r="IND1" s="76"/>
      <c r="INE1" s="76"/>
      <c r="INF1" s="76"/>
      <c r="ING1" s="76"/>
      <c r="INH1" s="76"/>
      <c r="INI1" s="76"/>
      <c r="INJ1" s="76"/>
      <c r="INK1" s="76"/>
      <c r="INL1" s="76"/>
      <c r="INM1" s="76"/>
      <c r="INN1" s="76"/>
      <c r="INO1" s="76"/>
      <c r="INP1" s="76"/>
      <c r="INQ1" s="76"/>
      <c r="INR1" s="76"/>
      <c r="INS1" s="76"/>
      <c r="INT1" s="76"/>
      <c r="INU1" s="76"/>
      <c r="INV1" s="76"/>
      <c r="INW1" s="76"/>
      <c r="INX1" s="76"/>
      <c r="INY1" s="76"/>
      <c r="INZ1" s="76"/>
      <c r="IOA1" s="76"/>
      <c r="IOB1" s="76"/>
      <c r="IOC1" s="76"/>
      <c r="IOD1" s="76"/>
      <c r="IOE1" s="76"/>
      <c r="IOF1" s="76"/>
      <c r="IOG1" s="76"/>
      <c r="IOH1" s="76"/>
      <c r="IOI1" s="76"/>
      <c r="IOJ1" s="76"/>
      <c r="IOK1" s="76"/>
      <c r="IOL1" s="76"/>
      <c r="IOM1" s="76"/>
      <c r="ION1" s="76"/>
      <c r="IOO1" s="76"/>
      <c r="IOP1" s="76"/>
      <c r="IOQ1" s="76"/>
      <c r="IOR1" s="76"/>
      <c r="IOS1" s="76"/>
      <c r="IOT1" s="76"/>
      <c r="IOU1" s="76"/>
      <c r="IOV1" s="76"/>
      <c r="IOW1" s="76"/>
      <c r="IOX1" s="76"/>
      <c r="IOY1" s="76"/>
      <c r="IOZ1" s="76"/>
      <c r="IPA1" s="76"/>
      <c r="IPB1" s="76"/>
      <c r="IPC1" s="76"/>
      <c r="IPD1" s="76"/>
      <c r="IPE1" s="76"/>
      <c r="IPF1" s="76"/>
      <c r="IPG1" s="76"/>
      <c r="IPH1" s="76"/>
      <c r="IPI1" s="76"/>
      <c r="IPJ1" s="76"/>
      <c r="IPK1" s="76"/>
      <c r="IPL1" s="76"/>
      <c r="IPM1" s="76"/>
      <c r="IPN1" s="76"/>
      <c r="IPO1" s="76"/>
      <c r="IPP1" s="76"/>
      <c r="IPQ1" s="76"/>
      <c r="IPR1" s="76"/>
      <c r="IPS1" s="76"/>
      <c r="IPT1" s="76"/>
      <c r="IPU1" s="76"/>
      <c r="IPV1" s="76"/>
      <c r="IPW1" s="76"/>
      <c r="IPX1" s="76"/>
      <c r="IPY1" s="76"/>
      <c r="IPZ1" s="76"/>
      <c r="IQA1" s="76"/>
      <c r="IQB1" s="76"/>
      <c r="IQC1" s="76"/>
      <c r="IQD1" s="76"/>
      <c r="IQE1" s="76"/>
      <c r="IQF1" s="76"/>
      <c r="IQG1" s="76"/>
      <c r="IQH1" s="76"/>
      <c r="IQI1" s="76"/>
      <c r="IQJ1" s="76"/>
      <c r="IQK1" s="76"/>
      <c r="IQL1" s="76"/>
      <c r="IQM1" s="76"/>
      <c r="IQN1" s="76"/>
      <c r="IQO1" s="76"/>
      <c r="IQP1" s="76"/>
      <c r="IQQ1" s="76"/>
      <c r="IQR1" s="76"/>
      <c r="IQS1" s="76"/>
      <c r="IQT1" s="76"/>
      <c r="IQU1" s="76"/>
      <c r="IQV1" s="76"/>
      <c r="IQW1" s="76"/>
      <c r="IQX1" s="76"/>
      <c r="IQY1" s="76"/>
      <c r="IQZ1" s="76"/>
      <c r="IRA1" s="76"/>
      <c r="IRB1" s="76"/>
      <c r="IRC1" s="76"/>
      <c r="IRD1" s="76"/>
      <c r="IRE1" s="76"/>
      <c r="IRF1" s="76"/>
      <c r="IRG1" s="76"/>
      <c r="IRH1" s="76"/>
      <c r="IRI1" s="76"/>
      <c r="IRJ1" s="76"/>
      <c r="IRK1" s="76"/>
      <c r="IRL1" s="76"/>
      <c r="IRM1" s="76"/>
      <c r="IRN1" s="76"/>
      <c r="IRO1" s="76"/>
      <c r="IRP1" s="76"/>
      <c r="IRQ1" s="76"/>
      <c r="IRR1" s="76"/>
      <c r="IRS1" s="76"/>
      <c r="IRT1" s="76"/>
      <c r="IRU1" s="76"/>
      <c r="IRV1" s="76"/>
      <c r="IRW1" s="76"/>
      <c r="IRX1" s="76"/>
      <c r="IRY1" s="76"/>
      <c r="IRZ1" s="76"/>
      <c r="ISA1" s="76"/>
      <c r="ISB1" s="76"/>
      <c r="ISC1" s="76"/>
      <c r="ISD1" s="76"/>
      <c r="ISE1" s="76"/>
      <c r="ISF1" s="76"/>
      <c r="ISG1" s="76"/>
      <c r="ISH1" s="76"/>
      <c r="ISI1" s="76"/>
      <c r="ISJ1" s="76"/>
      <c r="ISK1" s="76"/>
      <c r="ISL1" s="76"/>
      <c r="ISM1" s="76"/>
      <c r="ISN1" s="76"/>
      <c r="ISO1" s="76"/>
      <c r="ISP1" s="76"/>
      <c r="ISQ1" s="76"/>
      <c r="ISR1" s="76"/>
      <c r="ISS1" s="76"/>
      <c r="IST1" s="76"/>
      <c r="ISU1" s="76"/>
      <c r="ISV1" s="76"/>
      <c r="ISW1" s="76"/>
      <c r="ISX1" s="76"/>
      <c r="ISY1" s="76"/>
      <c r="ISZ1" s="76"/>
      <c r="ITA1" s="76"/>
      <c r="ITB1" s="76"/>
      <c r="ITC1" s="76"/>
      <c r="ITD1" s="76"/>
      <c r="ITE1" s="76"/>
      <c r="ITF1" s="76"/>
      <c r="ITG1" s="76"/>
      <c r="ITH1" s="76"/>
      <c r="ITI1" s="76"/>
      <c r="ITJ1" s="76"/>
      <c r="ITK1" s="76"/>
      <c r="ITL1" s="76"/>
      <c r="ITM1" s="76"/>
      <c r="ITN1" s="76"/>
      <c r="ITO1" s="76"/>
      <c r="ITP1" s="76"/>
      <c r="ITQ1" s="76"/>
      <c r="ITR1" s="76"/>
      <c r="ITS1" s="76"/>
      <c r="ITT1" s="76"/>
      <c r="ITU1" s="76"/>
      <c r="ITV1" s="76"/>
      <c r="ITW1" s="76"/>
      <c r="ITX1" s="76"/>
      <c r="ITY1" s="76"/>
      <c r="ITZ1" s="76"/>
      <c r="IUA1" s="76"/>
      <c r="IUB1" s="76"/>
      <c r="IUC1" s="76"/>
      <c r="IUD1" s="76"/>
      <c r="IUE1" s="76"/>
      <c r="IUF1" s="76"/>
      <c r="IUG1" s="76"/>
      <c r="IUH1" s="76"/>
      <c r="IUI1" s="76"/>
      <c r="IUJ1" s="76"/>
      <c r="IUK1" s="76"/>
      <c r="IUL1" s="76"/>
      <c r="IUM1" s="76"/>
      <c r="IUN1" s="76"/>
      <c r="IUO1" s="76"/>
      <c r="IUP1" s="76"/>
      <c r="IUQ1" s="76"/>
      <c r="IUR1" s="76"/>
      <c r="IUS1" s="76"/>
      <c r="IUT1" s="76"/>
      <c r="IUU1" s="76"/>
      <c r="IUV1" s="76"/>
      <c r="IUW1" s="76"/>
      <c r="IUX1" s="76"/>
      <c r="IUY1" s="76"/>
      <c r="IUZ1" s="76"/>
      <c r="IVA1" s="76"/>
      <c r="IVB1" s="76"/>
      <c r="IVC1" s="76"/>
      <c r="IVD1" s="76"/>
      <c r="IVE1" s="76"/>
      <c r="IVF1" s="76"/>
      <c r="IVG1" s="76"/>
      <c r="IVH1" s="76"/>
      <c r="IVI1" s="76"/>
      <c r="IVJ1" s="76"/>
      <c r="IVK1" s="76"/>
      <c r="IVL1" s="76"/>
      <c r="IVM1" s="76"/>
      <c r="IVN1" s="76"/>
      <c r="IVO1" s="76"/>
      <c r="IVP1" s="76"/>
      <c r="IVQ1" s="76"/>
      <c r="IVR1" s="76"/>
      <c r="IVS1" s="76"/>
      <c r="IVT1" s="76"/>
      <c r="IVU1" s="76"/>
      <c r="IVV1" s="76"/>
      <c r="IVW1" s="76"/>
      <c r="IVX1" s="76"/>
      <c r="IVY1" s="76"/>
      <c r="IVZ1" s="76"/>
      <c r="IWA1" s="76"/>
      <c r="IWB1" s="76"/>
      <c r="IWC1" s="76"/>
      <c r="IWD1" s="76"/>
      <c r="IWE1" s="76"/>
      <c r="IWF1" s="76"/>
      <c r="IWG1" s="76"/>
      <c r="IWH1" s="76"/>
      <c r="IWI1" s="76"/>
      <c r="IWJ1" s="76"/>
      <c r="IWK1" s="76"/>
      <c r="IWL1" s="76"/>
      <c r="IWM1" s="76"/>
      <c r="IWN1" s="76"/>
      <c r="IWO1" s="76"/>
      <c r="IWP1" s="76"/>
      <c r="IWQ1" s="76"/>
      <c r="IWR1" s="76"/>
      <c r="IWS1" s="76"/>
      <c r="IWT1" s="76"/>
      <c r="IWU1" s="76"/>
      <c r="IWV1" s="76"/>
      <c r="IWW1" s="76"/>
      <c r="IWX1" s="76"/>
      <c r="IWY1" s="76"/>
      <c r="IWZ1" s="76"/>
      <c r="IXA1" s="76"/>
      <c r="IXB1" s="76"/>
      <c r="IXC1" s="76"/>
      <c r="IXD1" s="76"/>
      <c r="IXE1" s="76"/>
      <c r="IXF1" s="76"/>
      <c r="IXG1" s="76"/>
      <c r="IXH1" s="76"/>
      <c r="IXI1" s="76"/>
      <c r="IXJ1" s="76"/>
      <c r="IXK1" s="76"/>
      <c r="IXL1" s="76"/>
      <c r="IXM1" s="76"/>
      <c r="IXN1" s="76"/>
      <c r="IXO1" s="76"/>
      <c r="IXP1" s="76"/>
      <c r="IXQ1" s="76"/>
      <c r="IXR1" s="76"/>
      <c r="IXS1" s="76"/>
      <c r="IXT1" s="76"/>
      <c r="IXU1" s="76"/>
      <c r="IXV1" s="76"/>
      <c r="IXW1" s="76"/>
      <c r="IXX1" s="76"/>
      <c r="IXY1" s="76"/>
      <c r="IXZ1" s="76"/>
      <c r="IYA1" s="76"/>
      <c r="IYB1" s="76"/>
      <c r="IYC1" s="76"/>
      <c r="IYD1" s="76"/>
      <c r="IYE1" s="76"/>
      <c r="IYF1" s="76"/>
      <c r="IYG1" s="76"/>
      <c r="IYH1" s="76"/>
      <c r="IYI1" s="76"/>
      <c r="IYJ1" s="76"/>
      <c r="IYK1" s="76"/>
      <c r="IYL1" s="76"/>
      <c r="IYM1" s="76"/>
      <c r="IYN1" s="76"/>
      <c r="IYO1" s="76"/>
      <c r="IYP1" s="76"/>
      <c r="IYQ1" s="76"/>
      <c r="IYR1" s="76"/>
      <c r="IYS1" s="76"/>
      <c r="IYT1" s="76"/>
      <c r="IYU1" s="76"/>
      <c r="IYV1" s="76"/>
      <c r="IYW1" s="76"/>
      <c r="IYX1" s="76"/>
      <c r="IYY1" s="76"/>
      <c r="IYZ1" s="76"/>
      <c r="IZA1" s="76"/>
      <c r="IZB1" s="76"/>
      <c r="IZC1" s="76"/>
      <c r="IZD1" s="76"/>
      <c r="IZE1" s="76"/>
      <c r="IZF1" s="76"/>
      <c r="IZG1" s="76"/>
      <c r="IZH1" s="76"/>
      <c r="IZI1" s="76"/>
      <c r="IZJ1" s="76"/>
      <c r="IZK1" s="76"/>
      <c r="IZL1" s="76"/>
      <c r="IZM1" s="76"/>
      <c r="IZN1" s="76"/>
      <c r="IZO1" s="76"/>
      <c r="IZP1" s="76"/>
      <c r="IZQ1" s="76"/>
      <c r="IZR1" s="76"/>
      <c r="IZS1" s="76"/>
      <c r="IZT1" s="76"/>
      <c r="IZU1" s="76"/>
      <c r="IZV1" s="76"/>
      <c r="IZW1" s="76"/>
      <c r="IZX1" s="76"/>
      <c r="IZY1" s="76"/>
      <c r="IZZ1" s="76"/>
      <c r="JAA1" s="76"/>
      <c r="JAB1" s="76"/>
      <c r="JAC1" s="76"/>
      <c r="JAD1" s="76"/>
      <c r="JAE1" s="76"/>
      <c r="JAF1" s="76"/>
      <c r="JAG1" s="76"/>
      <c r="JAH1" s="76"/>
      <c r="JAI1" s="76"/>
      <c r="JAJ1" s="76"/>
      <c r="JAK1" s="76"/>
      <c r="JAL1" s="76"/>
      <c r="JAM1" s="76"/>
      <c r="JAN1" s="76"/>
      <c r="JAO1" s="76"/>
      <c r="JAP1" s="76"/>
      <c r="JAQ1" s="76"/>
      <c r="JAR1" s="76"/>
      <c r="JAS1" s="76"/>
      <c r="JAT1" s="76"/>
      <c r="JAU1" s="76"/>
      <c r="JAV1" s="76"/>
      <c r="JAW1" s="76"/>
      <c r="JAX1" s="76"/>
      <c r="JAY1" s="76"/>
      <c r="JAZ1" s="76"/>
      <c r="JBA1" s="76"/>
      <c r="JBB1" s="76"/>
      <c r="JBC1" s="76"/>
      <c r="JBD1" s="76"/>
      <c r="JBE1" s="76"/>
      <c r="JBF1" s="76"/>
      <c r="JBG1" s="76"/>
      <c r="JBH1" s="76"/>
      <c r="JBI1" s="76"/>
      <c r="JBJ1" s="76"/>
      <c r="JBK1" s="76"/>
      <c r="JBL1" s="76"/>
      <c r="JBM1" s="76"/>
      <c r="JBN1" s="76"/>
      <c r="JBO1" s="76"/>
      <c r="JBP1" s="76"/>
      <c r="JBQ1" s="76"/>
      <c r="JBR1" s="76"/>
      <c r="JBS1" s="76"/>
      <c r="JBT1" s="76"/>
      <c r="JBU1" s="76"/>
      <c r="JBV1" s="76"/>
      <c r="JBW1" s="76"/>
      <c r="JBX1" s="76"/>
      <c r="JBY1" s="76"/>
      <c r="JBZ1" s="76"/>
      <c r="JCA1" s="76"/>
      <c r="JCB1" s="76"/>
      <c r="JCC1" s="76"/>
      <c r="JCD1" s="76"/>
      <c r="JCE1" s="76"/>
      <c r="JCF1" s="76"/>
      <c r="JCG1" s="76"/>
      <c r="JCH1" s="76"/>
      <c r="JCI1" s="76"/>
      <c r="JCJ1" s="76"/>
      <c r="JCK1" s="76"/>
      <c r="JCL1" s="76"/>
      <c r="JCM1" s="76"/>
      <c r="JCN1" s="76"/>
      <c r="JCO1" s="76"/>
      <c r="JCP1" s="76"/>
      <c r="JCQ1" s="76"/>
      <c r="JCR1" s="76"/>
      <c r="JCS1" s="76"/>
      <c r="JCT1" s="76"/>
      <c r="JCU1" s="76"/>
      <c r="JCV1" s="76"/>
      <c r="JCW1" s="76"/>
      <c r="JCX1" s="76"/>
      <c r="JCY1" s="76"/>
      <c r="JCZ1" s="76"/>
      <c r="JDA1" s="76"/>
      <c r="JDB1" s="76"/>
      <c r="JDC1" s="76"/>
      <c r="JDD1" s="76"/>
      <c r="JDE1" s="76"/>
      <c r="JDF1" s="76"/>
      <c r="JDG1" s="76"/>
      <c r="JDH1" s="76"/>
      <c r="JDI1" s="76"/>
      <c r="JDJ1" s="76"/>
      <c r="JDK1" s="76"/>
      <c r="JDL1" s="76"/>
      <c r="JDM1" s="76"/>
      <c r="JDN1" s="76"/>
      <c r="JDO1" s="76"/>
      <c r="JDP1" s="76"/>
      <c r="JDQ1" s="76"/>
      <c r="JDR1" s="76"/>
      <c r="JDS1" s="76"/>
      <c r="JDT1" s="76"/>
      <c r="JDU1" s="76"/>
      <c r="JDV1" s="76"/>
      <c r="JDW1" s="76"/>
      <c r="JDX1" s="76"/>
      <c r="JDY1" s="76"/>
      <c r="JDZ1" s="76"/>
      <c r="JEA1" s="76"/>
      <c r="JEB1" s="76"/>
      <c r="JEC1" s="76"/>
      <c r="JED1" s="76"/>
      <c r="JEE1" s="76"/>
      <c r="JEF1" s="76"/>
      <c r="JEG1" s="76"/>
      <c r="JEH1" s="76"/>
      <c r="JEI1" s="76"/>
      <c r="JEJ1" s="76"/>
      <c r="JEK1" s="76"/>
      <c r="JEL1" s="76"/>
      <c r="JEM1" s="76"/>
      <c r="JEN1" s="76"/>
      <c r="JEO1" s="76"/>
      <c r="JEP1" s="76"/>
      <c r="JEQ1" s="76"/>
      <c r="JER1" s="76"/>
      <c r="JES1" s="76"/>
      <c r="JET1" s="76"/>
      <c r="JEU1" s="76"/>
      <c r="JEV1" s="76"/>
      <c r="JEW1" s="76"/>
      <c r="JEX1" s="76"/>
      <c r="JEY1" s="76"/>
      <c r="JEZ1" s="76"/>
      <c r="JFA1" s="76"/>
      <c r="JFB1" s="76"/>
      <c r="JFC1" s="76"/>
      <c r="JFD1" s="76"/>
      <c r="JFE1" s="76"/>
      <c r="JFF1" s="76"/>
      <c r="JFG1" s="76"/>
      <c r="JFH1" s="76"/>
      <c r="JFI1" s="76"/>
      <c r="JFJ1" s="76"/>
      <c r="JFK1" s="76"/>
      <c r="JFL1" s="76"/>
      <c r="JFM1" s="76"/>
      <c r="JFN1" s="76"/>
      <c r="JFO1" s="76"/>
      <c r="JFP1" s="76"/>
      <c r="JFQ1" s="76"/>
      <c r="JFR1" s="76"/>
      <c r="JFS1" s="76"/>
      <c r="JFT1" s="76"/>
      <c r="JFU1" s="76"/>
      <c r="JFV1" s="76"/>
      <c r="JFW1" s="76"/>
      <c r="JFX1" s="76"/>
      <c r="JFY1" s="76"/>
      <c r="JFZ1" s="76"/>
      <c r="JGA1" s="76"/>
      <c r="JGB1" s="76"/>
      <c r="JGC1" s="76"/>
      <c r="JGD1" s="76"/>
      <c r="JGE1" s="76"/>
      <c r="JGF1" s="76"/>
      <c r="JGG1" s="76"/>
      <c r="JGH1" s="76"/>
      <c r="JGI1" s="76"/>
      <c r="JGJ1" s="76"/>
      <c r="JGK1" s="76"/>
      <c r="JGL1" s="76"/>
      <c r="JGM1" s="76"/>
      <c r="JGN1" s="76"/>
      <c r="JGO1" s="76"/>
      <c r="JGP1" s="76"/>
      <c r="JGQ1" s="76"/>
      <c r="JGR1" s="76"/>
      <c r="JGS1" s="76"/>
      <c r="JGT1" s="76"/>
      <c r="JGU1" s="76"/>
      <c r="JGV1" s="76"/>
      <c r="JGW1" s="76"/>
      <c r="JGX1" s="76"/>
      <c r="JGY1" s="76"/>
      <c r="JGZ1" s="76"/>
      <c r="JHA1" s="76"/>
      <c r="JHB1" s="76"/>
      <c r="JHC1" s="76"/>
      <c r="JHD1" s="76"/>
      <c r="JHE1" s="76"/>
      <c r="JHF1" s="76"/>
      <c r="JHG1" s="76"/>
      <c r="JHH1" s="76"/>
      <c r="JHI1" s="76"/>
      <c r="JHJ1" s="76"/>
      <c r="JHK1" s="76"/>
      <c r="JHL1" s="76"/>
      <c r="JHM1" s="76"/>
      <c r="JHN1" s="76"/>
      <c r="JHO1" s="76"/>
      <c r="JHP1" s="76"/>
      <c r="JHQ1" s="76"/>
      <c r="JHR1" s="76"/>
      <c r="JHS1" s="76"/>
      <c r="JHT1" s="76"/>
      <c r="JHU1" s="76"/>
      <c r="JHV1" s="76"/>
      <c r="JHW1" s="76"/>
      <c r="JHX1" s="76"/>
      <c r="JHY1" s="76"/>
      <c r="JHZ1" s="76"/>
      <c r="JIA1" s="76"/>
      <c r="JIB1" s="76"/>
      <c r="JIC1" s="76"/>
      <c r="JID1" s="76"/>
      <c r="JIE1" s="76"/>
      <c r="JIF1" s="76"/>
      <c r="JIG1" s="76"/>
      <c r="JIH1" s="76"/>
      <c r="JII1" s="76"/>
      <c r="JIJ1" s="76"/>
      <c r="JIK1" s="76"/>
      <c r="JIL1" s="76"/>
      <c r="JIM1" s="76"/>
      <c r="JIN1" s="76"/>
      <c r="JIO1" s="76"/>
      <c r="JIP1" s="76"/>
      <c r="JIQ1" s="76"/>
      <c r="JIR1" s="76"/>
      <c r="JIS1" s="76"/>
      <c r="JIT1" s="76"/>
      <c r="JIU1" s="76"/>
      <c r="JIV1" s="76"/>
      <c r="JIW1" s="76"/>
      <c r="JIX1" s="76"/>
      <c r="JIY1" s="76"/>
      <c r="JIZ1" s="76"/>
      <c r="JJA1" s="76"/>
      <c r="JJB1" s="76"/>
      <c r="JJC1" s="76"/>
      <c r="JJD1" s="76"/>
      <c r="JJE1" s="76"/>
      <c r="JJF1" s="76"/>
      <c r="JJG1" s="76"/>
      <c r="JJH1" s="76"/>
      <c r="JJI1" s="76"/>
      <c r="JJJ1" s="76"/>
      <c r="JJK1" s="76"/>
      <c r="JJL1" s="76"/>
      <c r="JJM1" s="76"/>
      <c r="JJN1" s="76"/>
      <c r="JJO1" s="76"/>
      <c r="JJP1" s="76"/>
      <c r="JJQ1" s="76"/>
      <c r="JJR1" s="76"/>
      <c r="JJS1" s="76"/>
      <c r="JJT1" s="76"/>
      <c r="JJU1" s="76"/>
      <c r="JJV1" s="76"/>
      <c r="JJW1" s="76"/>
      <c r="JJX1" s="76"/>
      <c r="JJY1" s="76"/>
      <c r="JJZ1" s="76"/>
      <c r="JKA1" s="76"/>
      <c r="JKB1" s="76"/>
      <c r="JKC1" s="76"/>
      <c r="JKD1" s="76"/>
      <c r="JKE1" s="76"/>
      <c r="JKF1" s="76"/>
      <c r="JKG1" s="76"/>
      <c r="JKH1" s="76"/>
      <c r="JKI1" s="76"/>
      <c r="JKJ1" s="76"/>
      <c r="JKK1" s="76"/>
      <c r="JKL1" s="76"/>
      <c r="JKM1" s="76"/>
      <c r="JKN1" s="76"/>
      <c r="JKO1" s="76"/>
      <c r="JKP1" s="76"/>
      <c r="JKQ1" s="76"/>
      <c r="JKR1" s="76"/>
      <c r="JKS1" s="76"/>
      <c r="JKT1" s="76"/>
      <c r="JKU1" s="76"/>
      <c r="JKV1" s="76"/>
      <c r="JKW1" s="76"/>
      <c r="JKX1" s="76"/>
      <c r="JKY1" s="76"/>
      <c r="JKZ1" s="76"/>
      <c r="JLA1" s="76"/>
      <c r="JLB1" s="76"/>
      <c r="JLC1" s="76"/>
      <c r="JLD1" s="76"/>
      <c r="JLE1" s="76"/>
      <c r="JLF1" s="76"/>
      <c r="JLG1" s="76"/>
      <c r="JLH1" s="76"/>
      <c r="JLI1" s="76"/>
      <c r="JLJ1" s="76"/>
      <c r="JLK1" s="76"/>
      <c r="JLL1" s="76"/>
      <c r="JLM1" s="76"/>
      <c r="JLN1" s="76"/>
      <c r="JLO1" s="76"/>
      <c r="JLP1" s="76"/>
      <c r="JLQ1" s="76"/>
      <c r="JLR1" s="76"/>
      <c r="JLS1" s="76"/>
      <c r="JLT1" s="76"/>
      <c r="JLU1" s="76"/>
      <c r="JLV1" s="76"/>
      <c r="JLW1" s="76"/>
      <c r="JLX1" s="76"/>
      <c r="JLY1" s="76"/>
      <c r="JLZ1" s="76"/>
      <c r="JMA1" s="76"/>
      <c r="JMB1" s="76"/>
      <c r="JMC1" s="76"/>
      <c r="JMD1" s="76"/>
      <c r="JME1" s="76"/>
      <c r="JMF1" s="76"/>
      <c r="JMG1" s="76"/>
      <c r="JMH1" s="76"/>
      <c r="JMI1" s="76"/>
      <c r="JMJ1" s="76"/>
      <c r="JMK1" s="76"/>
      <c r="JML1" s="76"/>
      <c r="JMM1" s="76"/>
      <c r="JMN1" s="76"/>
      <c r="JMO1" s="76"/>
      <c r="JMP1" s="76"/>
      <c r="JMQ1" s="76"/>
      <c r="JMR1" s="76"/>
      <c r="JMS1" s="76"/>
      <c r="JMT1" s="76"/>
      <c r="JMU1" s="76"/>
      <c r="JMV1" s="76"/>
      <c r="JMW1" s="76"/>
      <c r="JMX1" s="76"/>
      <c r="JMY1" s="76"/>
      <c r="JMZ1" s="76"/>
      <c r="JNA1" s="76"/>
      <c r="JNB1" s="76"/>
      <c r="JNC1" s="76"/>
      <c r="JND1" s="76"/>
      <c r="JNE1" s="76"/>
      <c r="JNF1" s="76"/>
      <c r="JNG1" s="76"/>
      <c r="JNH1" s="76"/>
      <c r="JNI1" s="76"/>
      <c r="JNJ1" s="76"/>
      <c r="JNK1" s="76"/>
      <c r="JNL1" s="76"/>
      <c r="JNM1" s="76"/>
      <c r="JNN1" s="76"/>
      <c r="JNO1" s="76"/>
      <c r="JNP1" s="76"/>
      <c r="JNQ1" s="76"/>
      <c r="JNR1" s="76"/>
      <c r="JNS1" s="76"/>
      <c r="JNT1" s="76"/>
      <c r="JNU1" s="76"/>
      <c r="JNV1" s="76"/>
      <c r="JNW1" s="76"/>
      <c r="JNX1" s="76"/>
      <c r="JNY1" s="76"/>
      <c r="JNZ1" s="76"/>
      <c r="JOA1" s="76"/>
      <c r="JOB1" s="76"/>
      <c r="JOC1" s="76"/>
      <c r="JOD1" s="76"/>
      <c r="JOE1" s="76"/>
      <c r="JOF1" s="76"/>
      <c r="JOG1" s="76"/>
      <c r="JOH1" s="76"/>
      <c r="JOI1" s="76"/>
      <c r="JOJ1" s="76"/>
      <c r="JOK1" s="76"/>
      <c r="JOL1" s="76"/>
      <c r="JOM1" s="76"/>
      <c r="JON1" s="76"/>
      <c r="JOO1" s="76"/>
      <c r="JOP1" s="76"/>
      <c r="JOQ1" s="76"/>
      <c r="JOR1" s="76"/>
      <c r="JOS1" s="76"/>
      <c r="JOT1" s="76"/>
      <c r="JOU1" s="76"/>
      <c r="JOV1" s="76"/>
      <c r="JOW1" s="76"/>
      <c r="JOX1" s="76"/>
      <c r="JOY1" s="76"/>
      <c r="JOZ1" s="76"/>
      <c r="JPA1" s="76"/>
      <c r="JPB1" s="76"/>
      <c r="JPC1" s="76"/>
      <c r="JPD1" s="76"/>
      <c r="JPE1" s="76"/>
      <c r="JPF1" s="76"/>
      <c r="JPG1" s="76"/>
      <c r="JPH1" s="76"/>
      <c r="JPI1" s="76"/>
      <c r="JPJ1" s="76"/>
      <c r="JPK1" s="76"/>
      <c r="JPL1" s="76"/>
      <c r="JPM1" s="76"/>
      <c r="JPN1" s="76"/>
      <c r="JPO1" s="76"/>
      <c r="JPP1" s="76"/>
      <c r="JPQ1" s="76"/>
      <c r="JPR1" s="76"/>
      <c r="JPS1" s="76"/>
      <c r="JPT1" s="76"/>
      <c r="JPU1" s="76"/>
      <c r="JPV1" s="76"/>
      <c r="JPW1" s="76"/>
      <c r="JPX1" s="76"/>
      <c r="JPY1" s="76"/>
      <c r="JPZ1" s="76"/>
      <c r="JQA1" s="76"/>
      <c r="JQB1" s="76"/>
      <c r="JQC1" s="76"/>
      <c r="JQD1" s="76"/>
      <c r="JQE1" s="76"/>
      <c r="JQF1" s="76"/>
      <c r="JQG1" s="76"/>
      <c r="JQH1" s="76"/>
      <c r="JQI1" s="76"/>
      <c r="JQJ1" s="76"/>
      <c r="JQK1" s="76"/>
      <c r="JQL1" s="76"/>
      <c r="JQM1" s="76"/>
      <c r="JQN1" s="76"/>
      <c r="JQO1" s="76"/>
      <c r="JQP1" s="76"/>
      <c r="JQQ1" s="76"/>
      <c r="JQR1" s="76"/>
      <c r="JQS1" s="76"/>
      <c r="JQT1" s="76"/>
      <c r="JQU1" s="76"/>
      <c r="JQV1" s="76"/>
      <c r="JQW1" s="76"/>
      <c r="JQX1" s="76"/>
      <c r="JQY1" s="76"/>
      <c r="JQZ1" s="76"/>
      <c r="JRA1" s="76"/>
      <c r="JRB1" s="76"/>
      <c r="JRC1" s="76"/>
      <c r="JRD1" s="76"/>
      <c r="JRE1" s="76"/>
      <c r="JRF1" s="76"/>
      <c r="JRG1" s="76"/>
      <c r="JRH1" s="76"/>
      <c r="JRI1" s="76"/>
      <c r="JRJ1" s="76"/>
      <c r="JRK1" s="76"/>
      <c r="JRL1" s="76"/>
      <c r="JRM1" s="76"/>
      <c r="JRN1" s="76"/>
      <c r="JRO1" s="76"/>
      <c r="JRP1" s="76"/>
      <c r="JRQ1" s="76"/>
      <c r="JRR1" s="76"/>
      <c r="JRS1" s="76"/>
      <c r="JRT1" s="76"/>
      <c r="JRU1" s="76"/>
      <c r="JRV1" s="76"/>
      <c r="JRW1" s="76"/>
      <c r="JRX1" s="76"/>
      <c r="JRY1" s="76"/>
      <c r="JRZ1" s="76"/>
      <c r="JSA1" s="76"/>
      <c r="JSB1" s="76"/>
      <c r="JSC1" s="76"/>
      <c r="JSD1" s="76"/>
      <c r="JSE1" s="76"/>
      <c r="JSF1" s="76"/>
      <c r="JSG1" s="76"/>
      <c r="JSH1" s="76"/>
      <c r="JSI1" s="76"/>
      <c r="JSJ1" s="76"/>
      <c r="JSK1" s="76"/>
      <c r="JSL1" s="76"/>
      <c r="JSM1" s="76"/>
      <c r="JSN1" s="76"/>
      <c r="JSO1" s="76"/>
      <c r="JSP1" s="76"/>
      <c r="JSQ1" s="76"/>
      <c r="JSR1" s="76"/>
      <c r="JSS1" s="76"/>
      <c r="JST1" s="76"/>
      <c r="JSU1" s="76"/>
      <c r="JSV1" s="76"/>
      <c r="JSW1" s="76"/>
      <c r="JSX1" s="76"/>
      <c r="JSY1" s="76"/>
      <c r="JSZ1" s="76"/>
      <c r="JTA1" s="76"/>
      <c r="JTB1" s="76"/>
      <c r="JTC1" s="76"/>
      <c r="JTD1" s="76"/>
      <c r="JTE1" s="76"/>
      <c r="JTF1" s="76"/>
      <c r="JTG1" s="76"/>
      <c r="JTH1" s="76"/>
      <c r="JTI1" s="76"/>
      <c r="JTJ1" s="76"/>
      <c r="JTK1" s="76"/>
      <c r="JTL1" s="76"/>
      <c r="JTM1" s="76"/>
      <c r="JTN1" s="76"/>
      <c r="JTO1" s="76"/>
      <c r="JTP1" s="76"/>
      <c r="JTQ1" s="76"/>
      <c r="JTR1" s="76"/>
      <c r="JTS1" s="76"/>
      <c r="JTT1" s="76"/>
      <c r="JTU1" s="76"/>
      <c r="JTV1" s="76"/>
      <c r="JTW1" s="76"/>
      <c r="JTX1" s="76"/>
      <c r="JTY1" s="76"/>
      <c r="JTZ1" s="76"/>
      <c r="JUA1" s="76"/>
      <c r="JUB1" s="76"/>
      <c r="JUC1" s="76"/>
      <c r="JUD1" s="76"/>
      <c r="JUE1" s="76"/>
      <c r="JUF1" s="76"/>
      <c r="JUG1" s="76"/>
      <c r="JUH1" s="76"/>
      <c r="JUI1" s="76"/>
      <c r="JUJ1" s="76"/>
      <c r="JUK1" s="76"/>
      <c r="JUL1" s="76"/>
      <c r="JUM1" s="76"/>
      <c r="JUN1" s="76"/>
      <c r="JUO1" s="76"/>
      <c r="JUP1" s="76"/>
      <c r="JUQ1" s="76"/>
      <c r="JUR1" s="76"/>
      <c r="JUS1" s="76"/>
      <c r="JUT1" s="76"/>
      <c r="JUU1" s="76"/>
      <c r="JUV1" s="76"/>
      <c r="JUW1" s="76"/>
      <c r="JUX1" s="76"/>
      <c r="JUY1" s="76"/>
      <c r="JUZ1" s="76"/>
      <c r="JVA1" s="76"/>
      <c r="JVB1" s="76"/>
      <c r="JVC1" s="76"/>
      <c r="JVD1" s="76"/>
      <c r="JVE1" s="76"/>
      <c r="JVF1" s="76"/>
      <c r="JVG1" s="76"/>
      <c r="JVH1" s="76"/>
      <c r="JVI1" s="76"/>
      <c r="JVJ1" s="76"/>
      <c r="JVK1" s="76"/>
      <c r="JVL1" s="76"/>
      <c r="JVM1" s="76"/>
      <c r="JVN1" s="76"/>
      <c r="JVO1" s="76"/>
      <c r="JVP1" s="76"/>
      <c r="JVQ1" s="76"/>
      <c r="JVR1" s="76"/>
      <c r="JVS1" s="76"/>
      <c r="JVT1" s="76"/>
      <c r="JVU1" s="76"/>
      <c r="JVV1" s="76"/>
      <c r="JVW1" s="76"/>
      <c r="JVX1" s="76"/>
      <c r="JVY1" s="76"/>
      <c r="JVZ1" s="76"/>
      <c r="JWA1" s="76"/>
      <c r="JWB1" s="76"/>
      <c r="JWC1" s="76"/>
      <c r="JWD1" s="76"/>
      <c r="JWE1" s="76"/>
      <c r="JWF1" s="76"/>
      <c r="JWG1" s="76"/>
      <c r="JWH1" s="76"/>
      <c r="JWI1" s="76"/>
      <c r="JWJ1" s="76"/>
      <c r="JWK1" s="76"/>
      <c r="JWL1" s="76"/>
      <c r="JWM1" s="76"/>
      <c r="JWN1" s="76"/>
      <c r="JWO1" s="76"/>
      <c r="JWP1" s="76"/>
      <c r="JWQ1" s="76"/>
      <c r="JWR1" s="76"/>
      <c r="JWS1" s="76"/>
      <c r="JWT1" s="76"/>
      <c r="JWU1" s="76"/>
      <c r="JWV1" s="76"/>
      <c r="JWW1" s="76"/>
      <c r="JWX1" s="76"/>
      <c r="JWY1" s="76"/>
      <c r="JWZ1" s="76"/>
      <c r="JXA1" s="76"/>
      <c r="JXB1" s="76"/>
      <c r="JXC1" s="76"/>
      <c r="JXD1" s="76"/>
      <c r="JXE1" s="76"/>
      <c r="JXF1" s="76"/>
      <c r="JXG1" s="76"/>
      <c r="JXH1" s="76"/>
      <c r="JXI1" s="76"/>
      <c r="JXJ1" s="76"/>
      <c r="JXK1" s="76"/>
      <c r="JXL1" s="76"/>
      <c r="JXM1" s="76"/>
      <c r="JXN1" s="76"/>
      <c r="JXO1" s="76"/>
      <c r="JXP1" s="76"/>
      <c r="JXQ1" s="76"/>
      <c r="JXR1" s="76"/>
      <c r="JXS1" s="76"/>
      <c r="JXT1" s="76"/>
      <c r="JXU1" s="76"/>
      <c r="JXV1" s="76"/>
      <c r="JXW1" s="76"/>
      <c r="JXX1" s="76"/>
      <c r="JXY1" s="76"/>
      <c r="JXZ1" s="76"/>
      <c r="JYA1" s="76"/>
      <c r="JYB1" s="76"/>
      <c r="JYC1" s="76"/>
      <c r="JYD1" s="76"/>
      <c r="JYE1" s="76"/>
      <c r="JYF1" s="76"/>
      <c r="JYG1" s="76"/>
      <c r="JYH1" s="76"/>
      <c r="JYI1" s="76"/>
      <c r="JYJ1" s="76"/>
      <c r="JYK1" s="76"/>
      <c r="JYL1" s="76"/>
      <c r="JYM1" s="76"/>
      <c r="JYN1" s="76"/>
      <c r="JYO1" s="76"/>
      <c r="JYP1" s="76"/>
      <c r="JYQ1" s="76"/>
      <c r="JYR1" s="76"/>
      <c r="JYS1" s="76"/>
      <c r="JYT1" s="76"/>
      <c r="JYU1" s="76"/>
      <c r="JYV1" s="76"/>
      <c r="JYW1" s="76"/>
      <c r="JYX1" s="76"/>
      <c r="JYY1" s="76"/>
      <c r="JYZ1" s="76"/>
      <c r="JZA1" s="76"/>
      <c r="JZB1" s="76"/>
      <c r="JZC1" s="76"/>
      <c r="JZD1" s="76"/>
      <c r="JZE1" s="76"/>
      <c r="JZF1" s="76"/>
      <c r="JZG1" s="76"/>
      <c r="JZH1" s="76"/>
      <c r="JZI1" s="76"/>
      <c r="JZJ1" s="76"/>
      <c r="JZK1" s="76"/>
      <c r="JZL1" s="76"/>
      <c r="JZM1" s="76"/>
      <c r="JZN1" s="76"/>
      <c r="JZO1" s="76"/>
      <c r="JZP1" s="76"/>
      <c r="JZQ1" s="76"/>
      <c r="JZR1" s="76"/>
      <c r="JZS1" s="76"/>
      <c r="JZT1" s="76"/>
      <c r="JZU1" s="76"/>
      <c r="JZV1" s="76"/>
      <c r="JZW1" s="76"/>
      <c r="JZX1" s="76"/>
      <c r="JZY1" s="76"/>
      <c r="JZZ1" s="76"/>
      <c r="KAA1" s="76"/>
      <c r="KAB1" s="76"/>
      <c r="KAC1" s="76"/>
      <c r="KAD1" s="76"/>
      <c r="KAE1" s="76"/>
      <c r="KAF1" s="76"/>
      <c r="KAG1" s="76"/>
      <c r="KAH1" s="76"/>
      <c r="KAI1" s="76"/>
      <c r="KAJ1" s="76"/>
      <c r="KAK1" s="76"/>
      <c r="KAL1" s="76"/>
      <c r="KAM1" s="76"/>
      <c r="KAN1" s="76"/>
      <c r="KAO1" s="76"/>
      <c r="KAP1" s="76"/>
      <c r="KAQ1" s="76"/>
      <c r="KAR1" s="76"/>
      <c r="KAS1" s="76"/>
      <c r="KAT1" s="76"/>
      <c r="KAU1" s="76"/>
      <c r="KAV1" s="76"/>
      <c r="KAW1" s="76"/>
      <c r="KAX1" s="76"/>
      <c r="KAY1" s="76"/>
      <c r="KAZ1" s="76"/>
      <c r="KBA1" s="76"/>
      <c r="KBB1" s="76"/>
      <c r="KBC1" s="76"/>
      <c r="KBD1" s="76"/>
      <c r="KBE1" s="76"/>
      <c r="KBF1" s="76"/>
      <c r="KBG1" s="76"/>
      <c r="KBH1" s="76"/>
      <c r="KBI1" s="76"/>
      <c r="KBJ1" s="76"/>
      <c r="KBK1" s="76"/>
      <c r="KBL1" s="76"/>
      <c r="KBM1" s="76"/>
      <c r="KBN1" s="76"/>
      <c r="KBO1" s="76"/>
      <c r="KBP1" s="76"/>
      <c r="KBQ1" s="76"/>
      <c r="KBR1" s="76"/>
      <c r="KBS1" s="76"/>
      <c r="KBT1" s="76"/>
      <c r="KBU1" s="76"/>
      <c r="KBV1" s="76"/>
      <c r="KBW1" s="76"/>
      <c r="KBX1" s="76"/>
      <c r="KBY1" s="76"/>
      <c r="KBZ1" s="76"/>
      <c r="KCA1" s="76"/>
      <c r="KCB1" s="76"/>
      <c r="KCC1" s="76"/>
      <c r="KCD1" s="76"/>
      <c r="KCE1" s="76"/>
      <c r="KCF1" s="76"/>
      <c r="KCG1" s="76"/>
      <c r="KCH1" s="76"/>
      <c r="KCI1" s="76"/>
      <c r="KCJ1" s="76"/>
      <c r="KCK1" s="76"/>
      <c r="KCL1" s="76"/>
      <c r="KCM1" s="76"/>
      <c r="KCN1" s="76"/>
      <c r="KCO1" s="76"/>
      <c r="KCP1" s="76"/>
      <c r="KCQ1" s="76"/>
      <c r="KCR1" s="76"/>
      <c r="KCS1" s="76"/>
      <c r="KCT1" s="76"/>
      <c r="KCU1" s="76"/>
      <c r="KCV1" s="76"/>
      <c r="KCW1" s="76"/>
      <c r="KCX1" s="76"/>
      <c r="KCY1" s="76"/>
      <c r="KCZ1" s="76"/>
      <c r="KDA1" s="76"/>
      <c r="KDB1" s="76"/>
      <c r="KDC1" s="76"/>
      <c r="KDD1" s="76"/>
      <c r="KDE1" s="76"/>
      <c r="KDF1" s="76"/>
      <c r="KDG1" s="76"/>
      <c r="KDH1" s="76"/>
      <c r="KDI1" s="76"/>
      <c r="KDJ1" s="76"/>
      <c r="KDK1" s="76"/>
      <c r="KDL1" s="76"/>
      <c r="KDM1" s="76"/>
      <c r="KDN1" s="76"/>
      <c r="KDO1" s="76"/>
      <c r="KDP1" s="76"/>
      <c r="KDQ1" s="76"/>
      <c r="KDR1" s="76"/>
      <c r="KDS1" s="76"/>
      <c r="KDT1" s="76"/>
      <c r="KDU1" s="76"/>
      <c r="KDV1" s="76"/>
      <c r="KDW1" s="76"/>
      <c r="KDX1" s="76"/>
      <c r="KDY1" s="76"/>
      <c r="KDZ1" s="76"/>
      <c r="KEA1" s="76"/>
      <c r="KEB1" s="76"/>
      <c r="KEC1" s="76"/>
      <c r="KED1" s="76"/>
      <c r="KEE1" s="76"/>
      <c r="KEF1" s="76"/>
      <c r="KEG1" s="76"/>
      <c r="KEH1" s="76"/>
      <c r="KEI1" s="76"/>
      <c r="KEJ1" s="76"/>
      <c r="KEK1" s="76"/>
      <c r="KEL1" s="76"/>
      <c r="KEM1" s="76"/>
      <c r="KEN1" s="76"/>
      <c r="KEO1" s="76"/>
      <c r="KEP1" s="76"/>
      <c r="KEQ1" s="76"/>
      <c r="KER1" s="76"/>
      <c r="KES1" s="76"/>
      <c r="KET1" s="76"/>
      <c r="KEU1" s="76"/>
      <c r="KEV1" s="76"/>
      <c r="KEW1" s="76"/>
      <c r="KEX1" s="76"/>
      <c r="KEY1" s="76"/>
      <c r="KEZ1" s="76"/>
      <c r="KFA1" s="76"/>
      <c r="KFB1" s="76"/>
      <c r="KFC1" s="76"/>
      <c r="KFD1" s="76"/>
      <c r="KFE1" s="76"/>
      <c r="KFF1" s="76"/>
      <c r="KFG1" s="76"/>
      <c r="KFH1" s="76"/>
      <c r="KFI1" s="76"/>
      <c r="KFJ1" s="76"/>
      <c r="KFK1" s="76"/>
      <c r="KFL1" s="76"/>
      <c r="KFM1" s="76"/>
      <c r="KFN1" s="76"/>
      <c r="KFO1" s="76"/>
      <c r="KFP1" s="76"/>
      <c r="KFQ1" s="76"/>
      <c r="KFR1" s="76"/>
      <c r="KFS1" s="76"/>
      <c r="KFT1" s="76"/>
      <c r="KFU1" s="76"/>
      <c r="KFV1" s="76"/>
      <c r="KFW1" s="76"/>
      <c r="KFX1" s="76"/>
      <c r="KFY1" s="76"/>
      <c r="KFZ1" s="76"/>
      <c r="KGA1" s="76"/>
      <c r="KGB1" s="76"/>
      <c r="KGC1" s="76"/>
      <c r="KGD1" s="76"/>
      <c r="KGE1" s="76"/>
      <c r="KGF1" s="76"/>
      <c r="KGG1" s="76"/>
      <c r="KGH1" s="76"/>
      <c r="KGI1" s="76"/>
      <c r="KGJ1" s="76"/>
      <c r="KGK1" s="76"/>
      <c r="KGL1" s="76"/>
      <c r="KGM1" s="76"/>
      <c r="KGN1" s="76"/>
      <c r="KGO1" s="76"/>
      <c r="KGP1" s="76"/>
      <c r="KGQ1" s="76"/>
      <c r="KGR1" s="76"/>
      <c r="KGS1" s="76"/>
      <c r="KGT1" s="76"/>
      <c r="KGU1" s="76"/>
      <c r="KGV1" s="76"/>
      <c r="KGW1" s="76"/>
      <c r="KGX1" s="76"/>
      <c r="KGY1" s="76"/>
      <c r="KGZ1" s="76"/>
      <c r="KHA1" s="76"/>
      <c r="KHB1" s="76"/>
      <c r="KHC1" s="76"/>
      <c r="KHD1" s="76"/>
      <c r="KHE1" s="76"/>
      <c r="KHF1" s="76"/>
      <c r="KHG1" s="76"/>
      <c r="KHH1" s="76"/>
      <c r="KHI1" s="76"/>
      <c r="KHJ1" s="76"/>
      <c r="KHK1" s="76"/>
      <c r="KHL1" s="76"/>
      <c r="KHM1" s="76"/>
      <c r="KHN1" s="76"/>
      <c r="KHO1" s="76"/>
      <c r="KHP1" s="76"/>
      <c r="KHQ1" s="76"/>
      <c r="KHR1" s="76"/>
      <c r="KHS1" s="76"/>
      <c r="KHT1" s="76"/>
      <c r="KHU1" s="76"/>
      <c r="KHV1" s="76"/>
      <c r="KHW1" s="76"/>
      <c r="KHX1" s="76"/>
      <c r="KHY1" s="76"/>
      <c r="KHZ1" s="76"/>
      <c r="KIA1" s="76"/>
      <c r="KIB1" s="76"/>
      <c r="KIC1" s="76"/>
      <c r="KID1" s="76"/>
      <c r="KIE1" s="76"/>
      <c r="KIF1" s="76"/>
      <c r="KIG1" s="76"/>
      <c r="KIH1" s="76"/>
      <c r="KII1" s="76"/>
      <c r="KIJ1" s="76"/>
      <c r="KIK1" s="76"/>
      <c r="KIL1" s="76"/>
      <c r="KIM1" s="76"/>
      <c r="KIN1" s="76"/>
      <c r="KIO1" s="76"/>
      <c r="KIP1" s="76"/>
      <c r="KIQ1" s="76"/>
      <c r="KIR1" s="76"/>
      <c r="KIS1" s="76"/>
      <c r="KIT1" s="76"/>
      <c r="KIU1" s="76"/>
      <c r="KIV1" s="76"/>
      <c r="KIW1" s="76"/>
      <c r="KIX1" s="76"/>
      <c r="KIY1" s="76"/>
      <c r="KIZ1" s="76"/>
      <c r="KJA1" s="76"/>
      <c r="KJB1" s="76"/>
      <c r="KJC1" s="76"/>
      <c r="KJD1" s="76"/>
      <c r="KJE1" s="76"/>
      <c r="KJF1" s="76"/>
      <c r="KJG1" s="76"/>
      <c r="KJH1" s="76"/>
      <c r="KJI1" s="76"/>
      <c r="KJJ1" s="76"/>
      <c r="KJK1" s="76"/>
      <c r="KJL1" s="76"/>
      <c r="KJM1" s="76"/>
      <c r="KJN1" s="76"/>
      <c r="KJO1" s="76"/>
      <c r="KJP1" s="76"/>
      <c r="KJQ1" s="76"/>
      <c r="KJR1" s="76"/>
      <c r="KJS1" s="76"/>
      <c r="KJT1" s="76"/>
      <c r="KJU1" s="76"/>
      <c r="KJV1" s="76"/>
      <c r="KJW1" s="76"/>
      <c r="KJX1" s="76"/>
      <c r="KJY1" s="76"/>
      <c r="KJZ1" s="76"/>
      <c r="KKA1" s="76"/>
      <c r="KKB1" s="76"/>
      <c r="KKC1" s="76"/>
      <c r="KKD1" s="76"/>
      <c r="KKE1" s="76"/>
      <c r="KKF1" s="76"/>
      <c r="KKG1" s="76"/>
      <c r="KKH1" s="76"/>
      <c r="KKI1" s="76"/>
      <c r="KKJ1" s="76"/>
      <c r="KKK1" s="76"/>
      <c r="KKL1" s="76"/>
      <c r="KKM1" s="76"/>
      <c r="KKN1" s="76"/>
      <c r="KKO1" s="76"/>
      <c r="KKP1" s="76"/>
      <c r="KKQ1" s="76"/>
      <c r="KKR1" s="76"/>
      <c r="KKS1" s="76"/>
      <c r="KKT1" s="76"/>
      <c r="KKU1" s="76"/>
      <c r="KKV1" s="76"/>
      <c r="KKW1" s="76"/>
      <c r="KKX1" s="76"/>
      <c r="KKY1" s="76"/>
      <c r="KKZ1" s="76"/>
      <c r="KLA1" s="76"/>
      <c r="KLB1" s="76"/>
      <c r="KLC1" s="76"/>
      <c r="KLD1" s="76"/>
      <c r="KLE1" s="76"/>
      <c r="KLF1" s="76"/>
      <c r="KLG1" s="76"/>
      <c r="KLH1" s="76"/>
      <c r="KLI1" s="76"/>
      <c r="KLJ1" s="76"/>
      <c r="KLK1" s="76"/>
      <c r="KLL1" s="76"/>
      <c r="KLM1" s="76"/>
      <c r="KLN1" s="76"/>
      <c r="KLO1" s="76"/>
      <c r="KLP1" s="76"/>
      <c r="KLQ1" s="76"/>
      <c r="KLR1" s="76"/>
      <c r="KLS1" s="76"/>
      <c r="KLT1" s="76"/>
      <c r="KLU1" s="76"/>
      <c r="KLV1" s="76"/>
      <c r="KLW1" s="76"/>
      <c r="KLX1" s="76"/>
      <c r="KLY1" s="76"/>
      <c r="KLZ1" s="76"/>
      <c r="KMA1" s="76"/>
      <c r="KMB1" s="76"/>
      <c r="KMC1" s="76"/>
      <c r="KMD1" s="76"/>
      <c r="KME1" s="76"/>
      <c r="KMF1" s="76"/>
      <c r="KMG1" s="76"/>
      <c r="KMH1" s="76"/>
      <c r="KMI1" s="76"/>
      <c r="KMJ1" s="76"/>
      <c r="KMK1" s="76"/>
      <c r="KML1" s="76"/>
      <c r="KMM1" s="76"/>
      <c r="KMN1" s="76"/>
      <c r="KMO1" s="76"/>
      <c r="KMP1" s="76"/>
      <c r="KMQ1" s="76"/>
      <c r="KMR1" s="76"/>
      <c r="KMS1" s="76"/>
      <c r="KMT1" s="76"/>
      <c r="KMU1" s="76"/>
      <c r="KMV1" s="76"/>
      <c r="KMW1" s="76"/>
      <c r="KMX1" s="76"/>
      <c r="KMY1" s="76"/>
      <c r="KMZ1" s="76"/>
      <c r="KNA1" s="76"/>
      <c r="KNB1" s="76"/>
      <c r="KNC1" s="76"/>
      <c r="KND1" s="76"/>
      <c r="KNE1" s="76"/>
      <c r="KNF1" s="76"/>
      <c r="KNG1" s="76"/>
      <c r="KNH1" s="76"/>
      <c r="KNI1" s="76"/>
      <c r="KNJ1" s="76"/>
      <c r="KNK1" s="76"/>
      <c r="KNL1" s="76"/>
      <c r="KNM1" s="76"/>
      <c r="KNN1" s="76"/>
      <c r="KNO1" s="76"/>
      <c r="KNP1" s="76"/>
      <c r="KNQ1" s="76"/>
      <c r="KNR1" s="76"/>
      <c r="KNS1" s="76"/>
      <c r="KNT1" s="76"/>
      <c r="KNU1" s="76"/>
      <c r="KNV1" s="76"/>
      <c r="KNW1" s="76"/>
      <c r="KNX1" s="76"/>
      <c r="KNY1" s="76"/>
      <c r="KNZ1" s="76"/>
      <c r="KOA1" s="76"/>
      <c r="KOB1" s="76"/>
      <c r="KOC1" s="76"/>
      <c r="KOD1" s="76"/>
      <c r="KOE1" s="76"/>
      <c r="KOF1" s="76"/>
      <c r="KOG1" s="76"/>
      <c r="KOH1" s="76"/>
      <c r="KOI1" s="76"/>
      <c r="KOJ1" s="76"/>
      <c r="KOK1" s="76"/>
      <c r="KOL1" s="76"/>
      <c r="KOM1" s="76"/>
      <c r="KON1" s="76"/>
      <c r="KOO1" s="76"/>
      <c r="KOP1" s="76"/>
      <c r="KOQ1" s="76"/>
      <c r="KOR1" s="76"/>
      <c r="KOS1" s="76"/>
      <c r="KOT1" s="76"/>
      <c r="KOU1" s="76"/>
      <c r="KOV1" s="76"/>
      <c r="KOW1" s="76"/>
      <c r="KOX1" s="76"/>
      <c r="KOY1" s="76"/>
      <c r="KOZ1" s="76"/>
      <c r="KPA1" s="76"/>
      <c r="KPB1" s="76"/>
      <c r="KPC1" s="76"/>
      <c r="KPD1" s="76"/>
      <c r="KPE1" s="76"/>
      <c r="KPF1" s="76"/>
      <c r="KPG1" s="76"/>
      <c r="KPH1" s="76"/>
      <c r="KPI1" s="76"/>
      <c r="KPJ1" s="76"/>
      <c r="KPK1" s="76"/>
      <c r="KPL1" s="76"/>
      <c r="KPM1" s="76"/>
      <c r="KPN1" s="76"/>
      <c r="KPO1" s="76"/>
      <c r="KPP1" s="76"/>
      <c r="KPQ1" s="76"/>
      <c r="KPR1" s="76"/>
      <c r="KPS1" s="76"/>
      <c r="KPT1" s="76"/>
      <c r="KPU1" s="76"/>
      <c r="KPV1" s="76"/>
      <c r="KPW1" s="76"/>
      <c r="KPX1" s="76"/>
      <c r="KPY1" s="76"/>
      <c r="KPZ1" s="76"/>
      <c r="KQA1" s="76"/>
      <c r="KQB1" s="76"/>
      <c r="KQC1" s="76"/>
      <c r="KQD1" s="76"/>
      <c r="KQE1" s="76"/>
      <c r="KQF1" s="76"/>
      <c r="KQG1" s="76"/>
      <c r="KQH1" s="76"/>
      <c r="KQI1" s="76"/>
      <c r="KQJ1" s="76"/>
      <c r="KQK1" s="76"/>
      <c r="KQL1" s="76"/>
      <c r="KQM1" s="76"/>
      <c r="KQN1" s="76"/>
      <c r="KQO1" s="76"/>
      <c r="KQP1" s="76"/>
      <c r="KQQ1" s="76"/>
      <c r="KQR1" s="76"/>
      <c r="KQS1" s="76"/>
      <c r="KQT1" s="76"/>
      <c r="KQU1" s="76"/>
      <c r="KQV1" s="76"/>
      <c r="KQW1" s="76"/>
      <c r="KQX1" s="76"/>
      <c r="KQY1" s="76"/>
      <c r="KQZ1" s="76"/>
      <c r="KRA1" s="76"/>
      <c r="KRB1" s="76"/>
      <c r="KRC1" s="76"/>
      <c r="KRD1" s="76"/>
      <c r="KRE1" s="76"/>
      <c r="KRF1" s="76"/>
      <c r="KRG1" s="76"/>
      <c r="KRH1" s="76"/>
      <c r="KRI1" s="76"/>
      <c r="KRJ1" s="76"/>
      <c r="KRK1" s="76"/>
      <c r="KRL1" s="76"/>
      <c r="KRM1" s="76"/>
      <c r="KRN1" s="76"/>
      <c r="KRO1" s="76"/>
      <c r="KRP1" s="76"/>
      <c r="KRQ1" s="76"/>
      <c r="KRR1" s="76"/>
      <c r="KRS1" s="76"/>
      <c r="KRT1" s="76"/>
      <c r="KRU1" s="76"/>
      <c r="KRV1" s="76"/>
      <c r="KRW1" s="76"/>
      <c r="KRX1" s="76"/>
      <c r="KRY1" s="76"/>
      <c r="KRZ1" s="76"/>
      <c r="KSA1" s="76"/>
      <c r="KSB1" s="76"/>
      <c r="KSC1" s="76"/>
      <c r="KSD1" s="76"/>
      <c r="KSE1" s="76"/>
      <c r="KSF1" s="76"/>
      <c r="KSG1" s="76"/>
      <c r="KSH1" s="76"/>
      <c r="KSI1" s="76"/>
      <c r="KSJ1" s="76"/>
      <c r="KSK1" s="76"/>
      <c r="KSL1" s="76"/>
      <c r="KSM1" s="76"/>
      <c r="KSN1" s="76"/>
      <c r="KSO1" s="76"/>
      <c r="KSP1" s="76"/>
      <c r="KSQ1" s="76"/>
      <c r="KSR1" s="76"/>
      <c r="KSS1" s="76"/>
      <c r="KST1" s="76"/>
      <c r="KSU1" s="76"/>
      <c r="KSV1" s="76"/>
      <c r="KSW1" s="76"/>
      <c r="KSX1" s="76"/>
      <c r="KSY1" s="76"/>
      <c r="KSZ1" s="76"/>
      <c r="KTA1" s="76"/>
      <c r="KTB1" s="76"/>
      <c r="KTC1" s="76"/>
      <c r="KTD1" s="76"/>
      <c r="KTE1" s="76"/>
      <c r="KTF1" s="76"/>
      <c r="KTG1" s="76"/>
      <c r="KTH1" s="76"/>
      <c r="KTI1" s="76"/>
      <c r="KTJ1" s="76"/>
      <c r="KTK1" s="76"/>
      <c r="KTL1" s="76"/>
      <c r="KTM1" s="76"/>
      <c r="KTN1" s="76"/>
      <c r="KTO1" s="76"/>
      <c r="KTP1" s="76"/>
      <c r="KTQ1" s="76"/>
      <c r="KTR1" s="76"/>
      <c r="KTS1" s="76"/>
      <c r="KTT1" s="76"/>
      <c r="KTU1" s="76"/>
      <c r="KTV1" s="76"/>
      <c r="KTW1" s="76"/>
      <c r="KTX1" s="76"/>
      <c r="KTY1" s="76"/>
      <c r="KTZ1" s="76"/>
      <c r="KUA1" s="76"/>
      <c r="KUB1" s="76"/>
      <c r="KUC1" s="76"/>
      <c r="KUD1" s="76"/>
      <c r="KUE1" s="76"/>
      <c r="KUF1" s="76"/>
      <c r="KUG1" s="76"/>
      <c r="KUH1" s="76"/>
      <c r="KUI1" s="76"/>
      <c r="KUJ1" s="76"/>
      <c r="KUK1" s="76"/>
      <c r="KUL1" s="76"/>
      <c r="KUM1" s="76"/>
      <c r="KUN1" s="76"/>
      <c r="KUO1" s="76"/>
      <c r="KUP1" s="76"/>
      <c r="KUQ1" s="76"/>
      <c r="KUR1" s="76"/>
      <c r="KUS1" s="76"/>
      <c r="KUT1" s="76"/>
      <c r="KUU1" s="76"/>
      <c r="KUV1" s="76"/>
      <c r="KUW1" s="76"/>
      <c r="KUX1" s="76"/>
      <c r="KUY1" s="76"/>
      <c r="KUZ1" s="76"/>
      <c r="KVA1" s="76"/>
      <c r="KVB1" s="76"/>
      <c r="KVC1" s="76"/>
      <c r="KVD1" s="76"/>
      <c r="KVE1" s="76"/>
      <c r="KVF1" s="76"/>
      <c r="KVG1" s="76"/>
      <c r="KVH1" s="76"/>
      <c r="KVI1" s="76"/>
      <c r="KVJ1" s="76"/>
      <c r="KVK1" s="76"/>
      <c r="KVL1" s="76"/>
      <c r="KVM1" s="76"/>
      <c r="KVN1" s="76"/>
      <c r="KVO1" s="76"/>
      <c r="KVP1" s="76"/>
      <c r="KVQ1" s="76"/>
      <c r="KVR1" s="76"/>
      <c r="KVS1" s="76"/>
      <c r="KVT1" s="76"/>
      <c r="KVU1" s="76"/>
      <c r="KVV1" s="76"/>
      <c r="KVW1" s="76"/>
      <c r="KVX1" s="76"/>
      <c r="KVY1" s="76"/>
      <c r="KVZ1" s="76"/>
      <c r="KWA1" s="76"/>
      <c r="KWB1" s="76"/>
      <c r="KWC1" s="76"/>
      <c r="KWD1" s="76"/>
      <c r="KWE1" s="76"/>
      <c r="KWF1" s="76"/>
      <c r="KWG1" s="76"/>
      <c r="KWH1" s="76"/>
      <c r="KWI1" s="76"/>
      <c r="KWJ1" s="76"/>
      <c r="KWK1" s="76"/>
      <c r="KWL1" s="76"/>
      <c r="KWM1" s="76"/>
      <c r="KWN1" s="76"/>
      <c r="KWO1" s="76"/>
      <c r="KWP1" s="76"/>
      <c r="KWQ1" s="76"/>
      <c r="KWR1" s="76"/>
      <c r="KWS1" s="76"/>
      <c r="KWT1" s="76"/>
      <c r="KWU1" s="76"/>
      <c r="KWV1" s="76"/>
      <c r="KWW1" s="76"/>
      <c r="KWX1" s="76"/>
      <c r="KWY1" s="76"/>
      <c r="KWZ1" s="76"/>
      <c r="KXA1" s="76"/>
      <c r="KXB1" s="76"/>
      <c r="KXC1" s="76"/>
      <c r="KXD1" s="76"/>
      <c r="KXE1" s="76"/>
      <c r="KXF1" s="76"/>
      <c r="KXG1" s="76"/>
      <c r="KXH1" s="76"/>
      <c r="KXI1" s="76"/>
      <c r="KXJ1" s="76"/>
      <c r="KXK1" s="76"/>
      <c r="KXL1" s="76"/>
      <c r="KXM1" s="76"/>
      <c r="KXN1" s="76"/>
      <c r="KXO1" s="76"/>
      <c r="KXP1" s="76"/>
      <c r="KXQ1" s="76"/>
      <c r="KXR1" s="76"/>
      <c r="KXS1" s="76"/>
      <c r="KXT1" s="76"/>
      <c r="KXU1" s="76"/>
      <c r="KXV1" s="76"/>
      <c r="KXW1" s="76"/>
      <c r="KXX1" s="76"/>
      <c r="KXY1" s="76"/>
      <c r="KXZ1" s="76"/>
      <c r="KYA1" s="76"/>
      <c r="KYB1" s="76"/>
      <c r="KYC1" s="76"/>
      <c r="KYD1" s="76"/>
      <c r="KYE1" s="76"/>
      <c r="KYF1" s="76"/>
      <c r="KYG1" s="76"/>
      <c r="KYH1" s="76"/>
      <c r="KYI1" s="76"/>
      <c r="KYJ1" s="76"/>
      <c r="KYK1" s="76"/>
      <c r="KYL1" s="76"/>
      <c r="KYM1" s="76"/>
      <c r="KYN1" s="76"/>
      <c r="KYO1" s="76"/>
      <c r="KYP1" s="76"/>
      <c r="KYQ1" s="76"/>
      <c r="KYR1" s="76"/>
      <c r="KYS1" s="76"/>
      <c r="KYT1" s="76"/>
      <c r="KYU1" s="76"/>
      <c r="KYV1" s="76"/>
      <c r="KYW1" s="76"/>
      <c r="KYX1" s="76"/>
      <c r="KYY1" s="76"/>
      <c r="KYZ1" s="76"/>
      <c r="KZA1" s="76"/>
      <c r="KZB1" s="76"/>
      <c r="KZC1" s="76"/>
      <c r="KZD1" s="76"/>
      <c r="KZE1" s="76"/>
      <c r="KZF1" s="76"/>
      <c r="KZG1" s="76"/>
      <c r="KZH1" s="76"/>
      <c r="KZI1" s="76"/>
      <c r="KZJ1" s="76"/>
      <c r="KZK1" s="76"/>
      <c r="KZL1" s="76"/>
      <c r="KZM1" s="76"/>
      <c r="KZN1" s="76"/>
      <c r="KZO1" s="76"/>
      <c r="KZP1" s="76"/>
      <c r="KZQ1" s="76"/>
      <c r="KZR1" s="76"/>
      <c r="KZS1" s="76"/>
      <c r="KZT1" s="76"/>
      <c r="KZU1" s="76"/>
      <c r="KZV1" s="76"/>
      <c r="KZW1" s="76"/>
      <c r="KZX1" s="76"/>
      <c r="KZY1" s="76"/>
      <c r="KZZ1" s="76"/>
      <c r="LAA1" s="76"/>
      <c r="LAB1" s="76"/>
      <c r="LAC1" s="76"/>
      <c r="LAD1" s="76"/>
      <c r="LAE1" s="76"/>
      <c r="LAF1" s="76"/>
      <c r="LAG1" s="76"/>
      <c r="LAH1" s="76"/>
      <c r="LAI1" s="76"/>
      <c r="LAJ1" s="76"/>
      <c r="LAK1" s="76"/>
      <c r="LAL1" s="76"/>
      <c r="LAM1" s="76"/>
      <c r="LAN1" s="76"/>
      <c r="LAO1" s="76"/>
      <c r="LAP1" s="76"/>
      <c r="LAQ1" s="76"/>
      <c r="LAR1" s="76"/>
      <c r="LAS1" s="76"/>
      <c r="LAT1" s="76"/>
      <c r="LAU1" s="76"/>
      <c r="LAV1" s="76"/>
      <c r="LAW1" s="76"/>
      <c r="LAX1" s="76"/>
      <c r="LAY1" s="76"/>
      <c r="LAZ1" s="76"/>
      <c r="LBA1" s="76"/>
      <c r="LBB1" s="76"/>
      <c r="LBC1" s="76"/>
      <c r="LBD1" s="76"/>
      <c r="LBE1" s="76"/>
      <c r="LBF1" s="76"/>
      <c r="LBG1" s="76"/>
      <c r="LBH1" s="76"/>
      <c r="LBI1" s="76"/>
      <c r="LBJ1" s="76"/>
      <c r="LBK1" s="76"/>
      <c r="LBL1" s="76"/>
      <c r="LBM1" s="76"/>
      <c r="LBN1" s="76"/>
      <c r="LBO1" s="76"/>
      <c r="LBP1" s="76"/>
      <c r="LBQ1" s="76"/>
      <c r="LBR1" s="76"/>
      <c r="LBS1" s="76"/>
      <c r="LBT1" s="76"/>
      <c r="LBU1" s="76"/>
      <c r="LBV1" s="76"/>
      <c r="LBW1" s="76"/>
      <c r="LBX1" s="76"/>
      <c r="LBY1" s="76"/>
      <c r="LBZ1" s="76"/>
      <c r="LCA1" s="76"/>
      <c r="LCB1" s="76"/>
      <c r="LCC1" s="76"/>
      <c r="LCD1" s="76"/>
      <c r="LCE1" s="76"/>
      <c r="LCF1" s="76"/>
      <c r="LCG1" s="76"/>
      <c r="LCH1" s="76"/>
      <c r="LCI1" s="76"/>
      <c r="LCJ1" s="76"/>
      <c r="LCK1" s="76"/>
      <c r="LCL1" s="76"/>
      <c r="LCM1" s="76"/>
      <c r="LCN1" s="76"/>
      <c r="LCO1" s="76"/>
      <c r="LCP1" s="76"/>
      <c r="LCQ1" s="76"/>
      <c r="LCR1" s="76"/>
      <c r="LCS1" s="76"/>
      <c r="LCT1" s="76"/>
      <c r="LCU1" s="76"/>
      <c r="LCV1" s="76"/>
      <c r="LCW1" s="76"/>
      <c r="LCX1" s="76"/>
      <c r="LCY1" s="76"/>
      <c r="LCZ1" s="76"/>
      <c r="LDA1" s="76"/>
      <c r="LDB1" s="76"/>
      <c r="LDC1" s="76"/>
      <c r="LDD1" s="76"/>
      <c r="LDE1" s="76"/>
      <c r="LDF1" s="76"/>
      <c r="LDG1" s="76"/>
      <c r="LDH1" s="76"/>
      <c r="LDI1" s="76"/>
      <c r="LDJ1" s="76"/>
      <c r="LDK1" s="76"/>
      <c r="LDL1" s="76"/>
      <c r="LDM1" s="76"/>
      <c r="LDN1" s="76"/>
      <c r="LDO1" s="76"/>
      <c r="LDP1" s="76"/>
      <c r="LDQ1" s="76"/>
      <c r="LDR1" s="76"/>
      <c r="LDS1" s="76"/>
      <c r="LDT1" s="76"/>
      <c r="LDU1" s="76"/>
      <c r="LDV1" s="76"/>
      <c r="LDW1" s="76"/>
      <c r="LDX1" s="76"/>
      <c r="LDY1" s="76"/>
      <c r="LDZ1" s="76"/>
      <c r="LEA1" s="76"/>
      <c r="LEB1" s="76"/>
      <c r="LEC1" s="76"/>
      <c r="LED1" s="76"/>
      <c r="LEE1" s="76"/>
      <c r="LEF1" s="76"/>
      <c r="LEG1" s="76"/>
      <c r="LEH1" s="76"/>
      <c r="LEI1" s="76"/>
      <c r="LEJ1" s="76"/>
      <c r="LEK1" s="76"/>
      <c r="LEL1" s="76"/>
      <c r="LEM1" s="76"/>
      <c r="LEN1" s="76"/>
      <c r="LEO1" s="76"/>
      <c r="LEP1" s="76"/>
      <c r="LEQ1" s="76"/>
      <c r="LER1" s="76"/>
      <c r="LES1" s="76"/>
      <c r="LET1" s="76"/>
      <c r="LEU1" s="76"/>
      <c r="LEV1" s="76"/>
      <c r="LEW1" s="76"/>
      <c r="LEX1" s="76"/>
      <c r="LEY1" s="76"/>
      <c r="LEZ1" s="76"/>
      <c r="LFA1" s="76"/>
      <c r="LFB1" s="76"/>
      <c r="LFC1" s="76"/>
      <c r="LFD1" s="76"/>
      <c r="LFE1" s="76"/>
      <c r="LFF1" s="76"/>
      <c r="LFG1" s="76"/>
      <c r="LFH1" s="76"/>
      <c r="LFI1" s="76"/>
      <c r="LFJ1" s="76"/>
      <c r="LFK1" s="76"/>
      <c r="LFL1" s="76"/>
      <c r="LFM1" s="76"/>
      <c r="LFN1" s="76"/>
      <c r="LFO1" s="76"/>
      <c r="LFP1" s="76"/>
      <c r="LFQ1" s="76"/>
      <c r="LFR1" s="76"/>
      <c r="LFS1" s="76"/>
      <c r="LFT1" s="76"/>
      <c r="LFU1" s="76"/>
      <c r="LFV1" s="76"/>
      <c r="LFW1" s="76"/>
      <c r="LFX1" s="76"/>
      <c r="LFY1" s="76"/>
      <c r="LFZ1" s="76"/>
      <c r="LGA1" s="76"/>
      <c r="LGB1" s="76"/>
      <c r="LGC1" s="76"/>
      <c r="LGD1" s="76"/>
      <c r="LGE1" s="76"/>
      <c r="LGF1" s="76"/>
      <c r="LGG1" s="76"/>
      <c r="LGH1" s="76"/>
      <c r="LGI1" s="76"/>
      <c r="LGJ1" s="76"/>
      <c r="LGK1" s="76"/>
      <c r="LGL1" s="76"/>
      <c r="LGM1" s="76"/>
      <c r="LGN1" s="76"/>
      <c r="LGO1" s="76"/>
      <c r="LGP1" s="76"/>
      <c r="LGQ1" s="76"/>
      <c r="LGR1" s="76"/>
      <c r="LGS1" s="76"/>
      <c r="LGT1" s="76"/>
      <c r="LGU1" s="76"/>
      <c r="LGV1" s="76"/>
      <c r="LGW1" s="76"/>
      <c r="LGX1" s="76"/>
      <c r="LGY1" s="76"/>
      <c r="LGZ1" s="76"/>
      <c r="LHA1" s="76"/>
      <c r="LHB1" s="76"/>
      <c r="LHC1" s="76"/>
      <c r="LHD1" s="76"/>
      <c r="LHE1" s="76"/>
      <c r="LHF1" s="76"/>
      <c r="LHG1" s="76"/>
      <c r="LHH1" s="76"/>
      <c r="LHI1" s="76"/>
      <c r="LHJ1" s="76"/>
      <c r="LHK1" s="76"/>
      <c r="LHL1" s="76"/>
      <c r="LHM1" s="76"/>
      <c r="LHN1" s="76"/>
      <c r="LHO1" s="76"/>
      <c r="LHP1" s="76"/>
      <c r="LHQ1" s="76"/>
      <c r="LHR1" s="76"/>
      <c r="LHS1" s="76"/>
      <c r="LHT1" s="76"/>
      <c r="LHU1" s="76"/>
      <c r="LHV1" s="76"/>
      <c r="LHW1" s="76"/>
      <c r="LHX1" s="76"/>
      <c r="LHY1" s="76"/>
      <c r="LHZ1" s="76"/>
      <c r="LIA1" s="76"/>
      <c r="LIB1" s="76"/>
      <c r="LIC1" s="76"/>
      <c r="LID1" s="76"/>
      <c r="LIE1" s="76"/>
      <c r="LIF1" s="76"/>
      <c r="LIG1" s="76"/>
      <c r="LIH1" s="76"/>
      <c r="LII1" s="76"/>
      <c r="LIJ1" s="76"/>
      <c r="LIK1" s="76"/>
      <c r="LIL1" s="76"/>
      <c r="LIM1" s="76"/>
      <c r="LIN1" s="76"/>
      <c r="LIO1" s="76"/>
      <c r="LIP1" s="76"/>
      <c r="LIQ1" s="76"/>
      <c r="LIR1" s="76"/>
      <c r="LIS1" s="76"/>
      <c r="LIT1" s="76"/>
      <c r="LIU1" s="76"/>
      <c r="LIV1" s="76"/>
      <c r="LIW1" s="76"/>
      <c r="LIX1" s="76"/>
      <c r="LIY1" s="76"/>
      <c r="LIZ1" s="76"/>
      <c r="LJA1" s="76"/>
      <c r="LJB1" s="76"/>
      <c r="LJC1" s="76"/>
      <c r="LJD1" s="76"/>
      <c r="LJE1" s="76"/>
      <c r="LJF1" s="76"/>
      <c r="LJG1" s="76"/>
      <c r="LJH1" s="76"/>
      <c r="LJI1" s="76"/>
      <c r="LJJ1" s="76"/>
      <c r="LJK1" s="76"/>
      <c r="LJL1" s="76"/>
      <c r="LJM1" s="76"/>
      <c r="LJN1" s="76"/>
      <c r="LJO1" s="76"/>
      <c r="LJP1" s="76"/>
      <c r="LJQ1" s="76"/>
      <c r="LJR1" s="76"/>
      <c r="LJS1" s="76"/>
      <c r="LJT1" s="76"/>
      <c r="LJU1" s="76"/>
      <c r="LJV1" s="76"/>
      <c r="LJW1" s="76"/>
      <c r="LJX1" s="76"/>
      <c r="LJY1" s="76"/>
      <c r="LJZ1" s="76"/>
      <c r="LKA1" s="76"/>
      <c r="LKB1" s="76"/>
      <c r="LKC1" s="76"/>
      <c r="LKD1" s="76"/>
      <c r="LKE1" s="76"/>
      <c r="LKF1" s="76"/>
      <c r="LKG1" s="76"/>
      <c r="LKH1" s="76"/>
      <c r="LKI1" s="76"/>
      <c r="LKJ1" s="76"/>
      <c r="LKK1" s="76"/>
      <c r="LKL1" s="76"/>
      <c r="LKM1" s="76"/>
      <c r="LKN1" s="76"/>
      <c r="LKO1" s="76"/>
      <c r="LKP1" s="76"/>
      <c r="LKQ1" s="76"/>
      <c r="LKR1" s="76"/>
      <c r="LKS1" s="76"/>
      <c r="LKT1" s="76"/>
      <c r="LKU1" s="76"/>
      <c r="LKV1" s="76"/>
      <c r="LKW1" s="76"/>
      <c r="LKX1" s="76"/>
      <c r="LKY1" s="76"/>
      <c r="LKZ1" s="76"/>
      <c r="LLA1" s="76"/>
      <c r="LLB1" s="76"/>
      <c r="LLC1" s="76"/>
      <c r="LLD1" s="76"/>
      <c r="LLE1" s="76"/>
      <c r="LLF1" s="76"/>
      <c r="LLG1" s="76"/>
      <c r="LLH1" s="76"/>
      <c r="LLI1" s="76"/>
      <c r="LLJ1" s="76"/>
      <c r="LLK1" s="76"/>
      <c r="LLL1" s="76"/>
      <c r="LLM1" s="76"/>
      <c r="LLN1" s="76"/>
      <c r="LLO1" s="76"/>
      <c r="LLP1" s="76"/>
      <c r="LLQ1" s="76"/>
      <c r="LLR1" s="76"/>
      <c r="LLS1" s="76"/>
      <c r="LLT1" s="76"/>
      <c r="LLU1" s="76"/>
      <c r="LLV1" s="76"/>
      <c r="LLW1" s="76"/>
      <c r="LLX1" s="76"/>
      <c r="LLY1" s="76"/>
      <c r="LLZ1" s="76"/>
      <c r="LMA1" s="76"/>
      <c r="LMB1" s="76"/>
      <c r="LMC1" s="76"/>
      <c r="LMD1" s="76"/>
      <c r="LME1" s="76"/>
      <c r="LMF1" s="76"/>
      <c r="LMG1" s="76"/>
      <c r="LMH1" s="76"/>
      <c r="LMI1" s="76"/>
      <c r="LMJ1" s="76"/>
      <c r="LMK1" s="76"/>
      <c r="LML1" s="76"/>
      <c r="LMM1" s="76"/>
      <c r="LMN1" s="76"/>
      <c r="LMO1" s="76"/>
      <c r="LMP1" s="76"/>
      <c r="LMQ1" s="76"/>
      <c r="LMR1" s="76"/>
      <c r="LMS1" s="76"/>
      <c r="LMT1" s="76"/>
      <c r="LMU1" s="76"/>
      <c r="LMV1" s="76"/>
      <c r="LMW1" s="76"/>
      <c r="LMX1" s="76"/>
      <c r="LMY1" s="76"/>
      <c r="LMZ1" s="76"/>
      <c r="LNA1" s="76"/>
      <c r="LNB1" s="76"/>
      <c r="LNC1" s="76"/>
      <c r="LND1" s="76"/>
      <c r="LNE1" s="76"/>
      <c r="LNF1" s="76"/>
      <c r="LNG1" s="76"/>
      <c r="LNH1" s="76"/>
      <c r="LNI1" s="76"/>
      <c r="LNJ1" s="76"/>
      <c r="LNK1" s="76"/>
      <c r="LNL1" s="76"/>
      <c r="LNM1" s="76"/>
      <c r="LNN1" s="76"/>
      <c r="LNO1" s="76"/>
      <c r="LNP1" s="76"/>
      <c r="LNQ1" s="76"/>
      <c r="LNR1" s="76"/>
      <c r="LNS1" s="76"/>
      <c r="LNT1" s="76"/>
      <c r="LNU1" s="76"/>
      <c r="LNV1" s="76"/>
      <c r="LNW1" s="76"/>
      <c r="LNX1" s="76"/>
      <c r="LNY1" s="76"/>
      <c r="LNZ1" s="76"/>
      <c r="LOA1" s="76"/>
      <c r="LOB1" s="76"/>
      <c r="LOC1" s="76"/>
      <c r="LOD1" s="76"/>
      <c r="LOE1" s="76"/>
      <c r="LOF1" s="76"/>
      <c r="LOG1" s="76"/>
      <c r="LOH1" s="76"/>
      <c r="LOI1" s="76"/>
      <c r="LOJ1" s="76"/>
      <c r="LOK1" s="76"/>
      <c r="LOL1" s="76"/>
      <c r="LOM1" s="76"/>
      <c r="LON1" s="76"/>
      <c r="LOO1" s="76"/>
      <c r="LOP1" s="76"/>
      <c r="LOQ1" s="76"/>
      <c r="LOR1" s="76"/>
      <c r="LOS1" s="76"/>
      <c r="LOT1" s="76"/>
      <c r="LOU1" s="76"/>
      <c r="LOV1" s="76"/>
      <c r="LOW1" s="76"/>
      <c r="LOX1" s="76"/>
      <c r="LOY1" s="76"/>
      <c r="LOZ1" s="76"/>
      <c r="LPA1" s="76"/>
      <c r="LPB1" s="76"/>
      <c r="LPC1" s="76"/>
      <c r="LPD1" s="76"/>
      <c r="LPE1" s="76"/>
      <c r="LPF1" s="76"/>
      <c r="LPG1" s="76"/>
      <c r="LPH1" s="76"/>
      <c r="LPI1" s="76"/>
      <c r="LPJ1" s="76"/>
      <c r="LPK1" s="76"/>
      <c r="LPL1" s="76"/>
      <c r="LPM1" s="76"/>
      <c r="LPN1" s="76"/>
      <c r="LPO1" s="76"/>
      <c r="LPP1" s="76"/>
      <c r="LPQ1" s="76"/>
      <c r="LPR1" s="76"/>
      <c r="LPS1" s="76"/>
      <c r="LPT1" s="76"/>
      <c r="LPU1" s="76"/>
      <c r="LPV1" s="76"/>
      <c r="LPW1" s="76"/>
      <c r="LPX1" s="76"/>
      <c r="LPY1" s="76"/>
      <c r="LPZ1" s="76"/>
      <c r="LQA1" s="76"/>
      <c r="LQB1" s="76"/>
      <c r="LQC1" s="76"/>
      <c r="LQD1" s="76"/>
      <c r="LQE1" s="76"/>
      <c r="LQF1" s="76"/>
      <c r="LQG1" s="76"/>
      <c r="LQH1" s="76"/>
      <c r="LQI1" s="76"/>
      <c r="LQJ1" s="76"/>
      <c r="LQK1" s="76"/>
      <c r="LQL1" s="76"/>
      <c r="LQM1" s="76"/>
      <c r="LQN1" s="76"/>
      <c r="LQO1" s="76"/>
      <c r="LQP1" s="76"/>
      <c r="LQQ1" s="76"/>
      <c r="LQR1" s="76"/>
      <c r="LQS1" s="76"/>
      <c r="LQT1" s="76"/>
      <c r="LQU1" s="76"/>
      <c r="LQV1" s="76"/>
      <c r="LQW1" s="76"/>
      <c r="LQX1" s="76"/>
      <c r="LQY1" s="76"/>
      <c r="LQZ1" s="76"/>
      <c r="LRA1" s="76"/>
      <c r="LRB1" s="76"/>
      <c r="LRC1" s="76"/>
      <c r="LRD1" s="76"/>
      <c r="LRE1" s="76"/>
      <c r="LRF1" s="76"/>
      <c r="LRG1" s="76"/>
      <c r="LRH1" s="76"/>
      <c r="LRI1" s="76"/>
      <c r="LRJ1" s="76"/>
      <c r="LRK1" s="76"/>
      <c r="LRL1" s="76"/>
      <c r="LRM1" s="76"/>
      <c r="LRN1" s="76"/>
      <c r="LRO1" s="76"/>
      <c r="LRP1" s="76"/>
      <c r="LRQ1" s="76"/>
      <c r="LRR1" s="76"/>
      <c r="LRS1" s="76"/>
      <c r="LRT1" s="76"/>
      <c r="LRU1" s="76"/>
      <c r="LRV1" s="76"/>
      <c r="LRW1" s="76"/>
      <c r="LRX1" s="76"/>
      <c r="LRY1" s="76"/>
      <c r="LRZ1" s="76"/>
      <c r="LSA1" s="76"/>
      <c r="LSB1" s="76"/>
      <c r="LSC1" s="76"/>
      <c r="LSD1" s="76"/>
      <c r="LSE1" s="76"/>
      <c r="LSF1" s="76"/>
      <c r="LSG1" s="76"/>
      <c r="LSH1" s="76"/>
      <c r="LSI1" s="76"/>
      <c r="LSJ1" s="76"/>
      <c r="LSK1" s="76"/>
      <c r="LSL1" s="76"/>
      <c r="LSM1" s="76"/>
      <c r="LSN1" s="76"/>
      <c r="LSO1" s="76"/>
      <c r="LSP1" s="76"/>
      <c r="LSQ1" s="76"/>
      <c r="LSR1" s="76"/>
      <c r="LSS1" s="76"/>
      <c r="LST1" s="76"/>
      <c r="LSU1" s="76"/>
      <c r="LSV1" s="76"/>
      <c r="LSW1" s="76"/>
      <c r="LSX1" s="76"/>
      <c r="LSY1" s="76"/>
      <c r="LSZ1" s="76"/>
      <c r="LTA1" s="76"/>
      <c r="LTB1" s="76"/>
      <c r="LTC1" s="76"/>
      <c r="LTD1" s="76"/>
      <c r="LTE1" s="76"/>
      <c r="LTF1" s="76"/>
      <c r="LTG1" s="76"/>
      <c r="LTH1" s="76"/>
      <c r="LTI1" s="76"/>
      <c r="LTJ1" s="76"/>
      <c r="LTK1" s="76"/>
      <c r="LTL1" s="76"/>
      <c r="LTM1" s="76"/>
      <c r="LTN1" s="76"/>
      <c r="LTO1" s="76"/>
      <c r="LTP1" s="76"/>
      <c r="LTQ1" s="76"/>
      <c r="LTR1" s="76"/>
      <c r="LTS1" s="76"/>
      <c r="LTT1" s="76"/>
      <c r="LTU1" s="76"/>
      <c r="LTV1" s="76"/>
      <c r="LTW1" s="76"/>
      <c r="LTX1" s="76"/>
      <c r="LTY1" s="76"/>
      <c r="LTZ1" s="76"/>
      <c r="LUA1" s="76"/>
      <c r="LUB1" s="76"/>
      <c r="LUC1" s="76"/>
      <c r="LUD1" s="76"/>
      <c r="LUE1" s="76"/>
      <c r="LUF1" s="76"/>
      <c r="LUG1" s="76"/>
      <c r="LUH1" s="76"/>
      <c r="LUI1" s="76"/>
      <c r="LUJ1" s="76"/>
      <c r="LUK1" s="76"/>
      <c r="LUL1" s="76"/>
      <c r="LUM1" s="76"/>
      <c r="LUN1" s="76"/>
      <c r="LUO1" s="76"/>
      <c r="LUP1" s="76"/>
      <c r="LUQ1" s="76"/>
      <c r="LUR1" s="76"/>
      <c r="LUS1" s="76"/>
      <c r="LUT1" s="76"/>
      <c r="LUU1" s="76"/>
      <c r="LUV1" s="76"/>
      <c r="LUW1" s="76"/>
      <c r="LUX1" s="76"/>
      <c r="LUY1" s="76"/>
      <c r="LUZ1" s="76"/>
      <c r="LVA1" s="76"/>
      <c r="LVB1" s="76"/>
      <c r="LVC1" s="76"/>
      <c r="LVD1" s="76"/>
      <c r="LVE1" s="76"/>
      <c r="LVF1" s="76"/>
      <c r="LVG1" s="76"/>
      <c r="LVH1" s="76"/>
      <c r="LVI1" s="76"/>
      <c r="LVJ1" s="76"/>
      <c r="LVK1" s="76"/>
      <c r="LVL1" s="76"/>
      <c r="LVM1" s="76"/>
      <c r="LVN1" s="76"/>
      <c r="LVO1" s="76"/>
      <c r="LVP1" s="76"/>
      <c r="LVQ1" s="76"/>
      <c r="LVR1" s="76"/>
      <c r="LVS1" s="76"/>
      <c r="LVT1" s="76"/>
      <c r="LVU1" s="76"/>
      <c r="LVV1" s="76"/>
      <c r="LVW1" s="76"/>
      <c r="LVX1" s="76"/>
      <c r="LVY1" s="76"/>
      <c r="LVZ1" s="76"/>
      <c r="LWA1" s="76"/>
      <c r="LWB1" s="76"/>
      <c r="LWC1" s="76"/>
      <c r="LWD1" s="76"/>
      <c r="LWE1" s="76"/>
      <c r="LWF1" s="76"/>
      <c r="LWG1" s="76"/>
      <c r="LWH1" s="76"/>
      <c r="LWI1" s="76"/>
      <c r="LWJ1" s="76"/>
      <c r="LWK1" s="76"/>
      <c r="LWL1" s="76"/>
      <c r="LWM1" s="76"/>
      <c r="LWN1" s="76"/>
      <c r="LWO1" s="76"/>
      <c r="LWP1" s="76"/>
      <c r="LWQ1" s="76"/>
      <c r="LWR1" s="76"/>
      <c r="LWS1" s="76"/>
      <c r="LWT1" s="76"/>
      <c r="LWU1" s="76"/>
      <c r="LWV1" s="76"/>
      <c r="LWW1" s="76"/>
      <c r="LWX1" s="76"/>
      <c r="LWY1" s="76"/>
      <c r="LWZ1" s="76"/>
      <c r="LXA1" s="76"/>
      <c r="LXB1" s="76"/>
      <c r="LXC1" s="76"/>
      <c r="LXD1" s="76"/>
      <c r="LXE1" s="76"/>
      <c r="LXF1" s="76"/>
      <c r="LXG1" s="76"/>
      <c r="LXH1" s="76"/>
      <c r="LXI1" s="76"/>
      <c r="LXJ1" s="76"/>
      <c r="LXK1" s="76"/>
      <c r="LXL1" s="76"/>
      <c r="LXM1" s="76"/>
      <c r="LXN1" s="76"/>
      <c r="LXO1" s="76"/>
      <c r="LXP1" s="76"/>
      <c r="LXQ1" s="76"/>
      <c r="LXR1" s="76"/>
      <c r="LXS1" s="76"/>
      <c r="LXT1" s="76"/>
      <c r="LXU1" s="76"/>
      <c r="LXV1" s="76"/>
      <c r="LXW1" s="76"/>
      <c r="LXX1" s="76"/>
      <c r="LXY1" s="76"/>
      <c r="LXZ1" s="76"/>
      <c r="LYA1" s="76"/>
      <c r="LYB1" s="76"/>
      <c r="LYC1" s="76"/>
      <c r="LYD1" s="76"/>
      <c r="LYE1" s="76"/>
      <c r="LYF1" s="76"/>
      <c r="LYG1" s="76"/>
      <c r="LYH1" s="76"/>
      <c r="LYI1" s="76"/>
      <c r="LYJ1" s="76"/>
      <c r="LYK1" s="76"/>
      <c r="LYL1" s="76"/>
      <c r="LYM1" s="76"/>
      <c r="LYN1" s="76"/>
      <c r="LYO1" s="76"/>
      <c r="LYP1" s="76"/>
      <c r="LYQ1" s="76"/>
      <c r="LYR1" s="76"/>
      <c r="LYS1" s="76"/>
      <c r="LYT1" s="76"/>
      <c r="LYU1" s="76"/>
      <c r="LYV1" s="76"/>
      <c r="LYW1" s="76"/>
      <c r="LYX1" s="76"/>
      <c r="LYY1" s="76"/>
      <c r="LYZ1" s="76"/>
      <c r="LZA1" s="76"/>
      <c r="LZB1" s="76"/>
      <c r="LZC1" s="76"/>
      <c r="LZD1" s="76"/>
      <c r="LZE1" s="76"/>
      <c r="LZF1" s="76"/>
      <c r="LZG1" s="76"/>
      <c r="LZH1" s="76"/>
      <c r="LZI1" s="76"/>
      <c r="LZJ1" s="76"/>
      <c r="LZK1" s="76"/>
      <c r="LZL1" s="76"/>
      <c r="LZM1" s="76"/>
      <c r="LZN1" s="76"/>
      <c r="LZO1" s="76"/>
      <c r="LZP1" s="76"/>
      <c r="LZQ1" s="76"/>
      <c r="LZR1" s="76"/>
      <c r="LZS1" s="76"/>
      <c r="LZT1" s="76"/>
      <c r="LZU1" s="76"/>
      <c r="LZV1" s="76"/>
      <c r="LZW1" s="76"/>
      <c r="LZX1" s="76"/>
      <c r="LZY1" s="76"/>
      <c r="LZZ1" s="76"/>
      <c r="MAA1" s="76"/>
      <c r="MAB1" s="76"/>
      <c r="MAC1" s="76"/>
      <c r="MAD1" s="76"/>
      <c r="MAE1" s="76"/>
      <c r="MAF1" s="76"/>
      <c r="MAG1" s="76"/>
      <c r="MAH1" s="76"/>
      <c r="MAI1" s="76"/>
      <c r="MAJ1" s="76"/>
      <c r="MAK1" s="76"/>
      <c r="MAL1" s="76"/>
      <c r="MAM1" s="76"/>
      <c r="MAN1" s="76"/>
      <c r="MAO1" s="76"/>
      <c r="MAP1" s="76"/>
      <c r="MAQ1" s="76"/>
      <c r="MAR1" s="76"/>
      <c r="MAS1" s="76"/>
      <c r="MAT1" s="76"/>
      <c r="MAU1" s="76"/>
      <c r="MAV1" s="76"/>
      <c r="MAW1" s="76"/>
      <c r="MAX1" s="76"/>
      <c r="MAY1" s="76"/>
      <c r="MAZ1" s="76"/>
      <c r="MBA1" s="76"/>
      <c r="MBB1" s="76"/>
      <c r="MBC1" s="76"/>
      <c r="MBD1" s="76"/>
      <c r="MBE1" s="76"/>
      <c r="MBF1" s="76"/>
      <c r="MBG1" s="76"/>
      <c r="MBH1" s="76"/>
      <c r="MBI1" s="76"/>
      <c r="MBJ1" s="76"/>
      <c r="MBK1" s="76"/>
      <c r="MBL1" s="76"/>
      <c r="MBM1" s="76"/>
      <c r="MBN1" s="76"/>
      <c r="MBO1" s="76"/>
      <c r="MBP1" s="76"/>
      <c r="MBQ1" s="76"/>
      <c r="MBR1" s="76"/>
      <c r="MBS1" s="76"/>
      <c r="MBT1" s="76"/>
      <c r="MBU1" s="76"/>
      <c r="MBV1" s="76"/>
      <c r="MBW1" s="76"/>
      <c r="MBX1" s="76"/>
      <c r="MBY1" s="76"/>
      <c r="MBZ1" s="76"/>
      <c r="MCA1" s="76"/>
      <c r="MCB1" s="76"/>
      <c r="MCC1" s="76"/>
      <c r="MCD1" s="76"/>
      <c r="MCE1" s="76"/>
      <c r="MCF1" s="76"/>
      <c r="MCG1" s="76"/>
      <c r="MCH1" s="76"/>
      <c r="MCI1" s="76"/>
      <c r="MCJ1" s="76"/>
      <c r="MCK1" s="76"/>
      <c r="MCL1" s="76"/>
      <c r="MCM1" s="76"/>
      <c r="MCN1" s="76"/>
      <c r="MCO1" s="76"/>
      <c r="MCP1" s="76"/>
      <c r="MCQ1" s="76"/>
      <c r="MCR1" s="76"/>
      <c r="MCS1" s="76"/>
      <c r="MCT1" s="76"/>
      <c r="MCU1" s="76"/>
      <c r="MCV1" s="76"/>
      <c r="MCW1" s="76"/>
      <c r="MCX1" s="76"/>
      <c r="MCY1" s="76"/>
      <c r="MCZ1" s="76"/>
      <c r="MDA1" s="76"/>
      <c r="MDB1" s="76"/>
      <c r="MDC1" s="76"/>
      <c r="MDD1" s="76"/>
      <c r="MDE1" s="76"/>
      <c r="MDF1" s="76"/>
      <c r="MDG1" s="76"/>
      <c r="MDH1" s="76"/>
      <c r="MDI1" s="76"/>
      <c r="MDJ1" s="76"/>
      <c r="MDK1" s="76"/>
      <c r="MDL1" s="76"/>
      <c r="MDM1" s="76"/>
      <c r="MDN1" s="76"/>
      <c r="MDO1" s="76"/>
      <c r="MDP1" s="76"/>
      <c r="MDQ1" s="76"/>
      <c r="MDR1" s="76"/>
      <c r="MDS1" s="76"/>
      <c r="MDT1" s="76"/>
      <c r="MDU1" s="76"/>
      <c r="MDV1" s="76"/>
      <c r="MDW1" s="76"/>
      <c r="MDX1" s="76"/>
      <c r="MDY1" s="76"/>
      <c r="MDZ1" s="76"/>
      <c r="MEA1" s="76"/>
      <c r="MEB1" s="76"/>
      <c r="MEC1" s="76"/>
      <c r="MED1" s="76"/>
      <c r="MEE1" s="76"/>
      <c r="MEF1" s="76"/>
      <c r="MEG1" s="76"/>
      <c r="MEH1" s="76"/>
      <c r="MEI1" s="76"/>
      <c r="MEJ1" s="76"/>
      <c r="MEK1" s="76"/>
      <c r="MEL1" s="76"/>
      <c r="MEM1" s="76"/>
      <c r="MEN1" s="76"/>
      <c r="MEO1" s="76"/>
      <c r="MEP1" s="76"/>
      <c r="MEQ1" s="76"/>
      <c r="MER1" s="76"/>
      <c r="MES1" s="76"/>
      <c r="MET1" s="76"/>
      <c r="MEU1" s="76"/>
      <c r="MEV1" s="76"/>
      <c r="MEW1" s="76"/>
      <c r="MEX1" s="76"/>
      <c r="MEY1" s="76"/>
      <c r="MEZ1" s="76"/>
      <c r="MFA1" s="76"/>
      <c r="MFB1" s="76"/>
      <c r="MFC1" s="76"/>
      <c r="MFD1" s="76"/>
      <c r="MFE1" s="76"/>
      <c r="MFF1" s="76"/>
      <c r="MFG1" s="76"/>
      <c r="MFH1" s="76"/>
      <c r="MFI1" s="76"/>
      <c r="MFJ1" s="76"/>
      <c r="MFK1" s="76"/>
      <c r="MFL1" s="76"/>
      <c r="MFM1" s="76"/>
      <c r="MFN1" s="76"/>
      <c r="MFO1" s="76"/>
      <c r="MFP1" s="76"/>
      <c r="MFQ1" s="76"/>
      <c r="MFR1" s="76"/>
      <c r="MFS1" s="76"/>
      <c r="MFT1" s="76"/>
      <c r="MFU1" s="76"/>
      <c r="MFV1" s="76"/>
      <c r="MFW1" s="76"/>
      <c r="MFX1" s="76"/>
      <c r="MFY1" s="76"/>
      <c r="MFZ1" s="76"/>
      <c r="MGA1" s="76"/>
      <c r="MGB1" s="76"/>
      <c r="MGC1" s="76"/>
      <c r="MGD1" s="76"/>
      <c r="MGE1" s="76"/>
      <c r="MGF1" s="76"/>
      <c r="MGG1" s="76"/>
      <c r="MGH1" s="76"/>
      <c r="MGI1" s="76"/>
      <c r="MGJ1" s="76"/>
      <c r="MGK1" s="76"/>
      <c r="MGL1" s="76"/>
      <c r="MGM1" s="76"/>
      <c r="MGN1" s="76"/>
      <c r="MGO1" s="76"/>
      <c r="MGP1" s="76"/>
      <c r="MGQ1" s="76"/>
      <c r="MGR1" s="76"/>
      <c r="MGS1" s="76"/>
      <c r="MGT1" s="76"/>
      <c r="MGU1" s="76"/>
      <c r="MGV1" s="76"/>
      <c r="MGW1" s="76"/>
      <c r="MGX1" s="76"/>
      <c r="MGY1" s="76"/>
      <c r="MGZ1" s="76"/>
      <c r="MHA1" s="76"/>
      <c r="MHB1" s="76"/>
      <c r="MHC1" s="76"/>
      <c r="MHD1" s="76"/>
      <c r="MHE1" s="76"/>
      <c r="MHF1" s="76"/>
      <c r="MHG1" s="76"/>
      <c r="MHH1" s="76"/>
      <c r="MHI1" s="76"/>
      <c r="MHJ1" s="76"/>
      <c r="MHK1" s="76"/>
      <c r="MHL1" s="76"/>
      <c r="MHM1" s="76"/>
      <c r="MHN1" s="76"/>
      <c r="MHO1" s="76"/>
      <c r="MHP1" s="76"/>
      <c r="MHQ1" s="76"/>
      <c r="MHR1" s="76"/>
      <c r="MHS1" s="76"/>
      <c r="MHT1" s="76"/>
      <c r="MHU1" s="76"/>
      <c r="MHV1" s="76"/>
      <c r="MHW1" s="76"/>
      <c r="MHX1" s="76"/>
      <c r="MHY1" s="76"/>
      <c r="MHZ1" s="76"/>
      <c r="MIA1" s="76"/>
      <c r="MIB1" s="76"/>
      <c r="MIC1" s="76"/>
      <c r="MID1" s="76"/>
      <c r="MIE1" s="76"/>
      <c r="MIF1" s="76"/>
      <c r="MIG1" s="76"/>
      <c r="MIH1" s="76"/>
      <c r="MII1" s="76"/>
      <c r="MIJ1" s="76"/>
      <c r="MIK1" s="76"/>
      <c r="MIL1" s="76"/>
      <c r="MIM1" s="76"/>
      <c r="MIN1" s="76"/>
      <c r="MIO1" s="76"/>
      <c r="MIP1" s="76"/>
      <c r="MIQ1" s="76"/>
      <c r="MIR1" s="76"/>
      <c r="MIS1" s="76"/>
      <c r="MIT1" s="76"/>
      <c r="MIU1" s="76"/>
      <c r="MIV1" s="76"/>
      <c r="MIW1" s="76"/>
      <c r="MIX1" s="76"/>
      <c r="MIY1" s="76"/>
      <c r="MIZ1" s="76"/>
      <c r="MJA1" s="76"/>
      <c r="MJB1" s="76"/>
      <c r="MJC1" s="76"/>
      <c r="MJD1" s="76"/>
      <c r="MJE1" s="76"/>
      <c r="MJF1" s="76"/>
      <c r="MJG1" s="76"/>
      <c r="MJH1" s="76"/>
      <c r="MJI1" s="76"/>
      <c r="MJJ1" s="76"/>
      <c r="MJK1" s="76"/>
      <c r="MJL1" s="76"/>
      <c r="MJM1" s="76"/>
      <c r="MJN1" s="76"/>
      <c r="MJO1" s="76"/>
      <c r="MJP1" s="76"/>
      <c r="MJQ1" s="76"/>
      <c r="MJR1" s="76"/>
      <c r="MJS1" s="76"/>
      <c r="MJT1" s="76"/>
      <c r="MJU1" s="76"/>
      <c r="MJV1" s="76"/>
      <c r="MJW1" s="76"/>
      <c r="MJX1" s="76"/>
      <c r="MJY1" s="76"/>
      <c r="MJZ1" s="76"/>
      <c r="MKA1" s="76"/>
      <c r="MKB1" s="76"/>
      <c r="MKC1" s="76"/>
      <c r="MKD1" s="76"/>
      <c r="MKE1" s="76"/>
      <c r="MKF1" s="76"/>
      <c r="MKG1" s="76"/>
      <c r="MKH1" s="76"/>
      <c r="MKI1" s="76"/>
      <c r="MKJ1" s="76"/>
      <c r="MKK1" s="76"/>
      <c r="MKL1" s="76"/>
      <c r="MKM1" s="76"/>
      <c r="MKN1" s="76"/>
      <c r="MKO1" s="76"/>
      <c r="MKP1" s="76"/>
      <c r="MKQ1" s="76"/>
      <c r="MKR1" s="76"/>
      <c r="MKS1" s="76"/>
      <c r="MKT1" s="76"/>
      <c r="MKU1" s="76"/>
      <c r="MKV1" s="76"/>
      <c r="MKW1" s="76"/>
      <c r="MKX1" s="76"/>
      <c r="MKY1" s="76"/>
      <c r="MKZ1" s="76"/>
      <c r="MLA1" s="76"/>
      <c r="MLB1" s="76"/>
      <c r="MLC1" s="76"/>
      <c r="MLD1" s="76"/>
      <c r="MLE1" s="76"/>
      <c r="MLF1" s="76"/>
      <c r="MLG1" s="76"/>
      <c r="MLH1" s="76"/>
      <c r="MLI1" s="76"/>
      <c r="MLJ1" s="76"/>
      <c r="MLK1" s="76"/>
      <c r="MLL1" s="76"/>
      <c r="MLM1" s="76"/>
      <c r="MLN1" s="76"/>
      <c r="MLO1" s="76"/>
      <c r="MLP1" s="76"/>
      <c r="MLQ1" s="76"/>
      <c r="MLR1" s="76"/>
      <c r="MLS1" s="76"/>
      <c r="MLT1" s="76"/>
      <c r="MLU1" s="76"/>
      <c r="MLV1" s="76"/>
      <c r="MLW1" s="76"/>
      <c r="MLX1" s="76"/>
      <c r="MLY1" s="76"/>
      <c r="MLZ1" s="76"/>
      <c r="MMA1" s="76"/>
      <c r="MMB1" s="76"/>
      <c r="MMC1" s="76"/>
      <c r="MMD1" s="76"/>
      <c r="MME1" s="76"/>
      <c r="MMF1" s="76"/>
      <c r="MMG1" s="76"/>
      <c r="MMH1" s="76"/>
      <c r="MMI1" s="76"/>
      <c r="MMJ1" s="76"/>
      <c r="MMK1" s="76"/>
      <c r="MML1" s="76"/>
      <c r="MMM1" s="76"/>
      <c r="MMN1" s="76"/>
      <c r="MMO1" s="76"/>
      <c r="MMP1" s="76"/>
      <c r="MMQ1" s="76"/>
      <c r="MMR1" s="76"/>
      <c r="MMS1" s="76"/>
      <c r="MMT1" s="76"/>
      <c r="MMU1" s="76"/>
      <c r="MMV1" s="76"/>
      <c r="MMW1" s="76"/>
      <c r="MMX1" s="76"/>
      <c r="MMY1" s="76"/>
      <c r="MMZ1" s="76"/>
      <c r="MNA1" s="76"/>
      <c r="MNB1" s="76"/>
      <c r="MNC1" s="76"/>
      <c r="MND1" s="76"/>
      <c r="MNE1" s="76"/>
      <c r="MNF1" s="76"/>
      <c r="MNG1" s="76"/>
      <c r="MNH1" s="76"/>
      <c r="MNI1" s="76"/>
      <c r="MNJ1" s="76"/>
      <c r="MNK1" s="76"/>
      <c r="MNL1" s="76"/>
      <c r="MNM1" s="76"/>
      <c r="MNN1" s="76"/>
      <c r="MNO1" s="76"/>
      <c r="MNP1" s="76"/>
      <c r="MNQ1" s="76"/>
      <c r="MNR1" s="76"/>
      <c r="MNS1" s="76"/>
      <c r="MNT1" s="76"/>
      <c r="MNU1" s="76"/>
      <c r="MNV1" s="76"/>
      <c r="MNW1" s="76"/>
      <c r="MNX1" s="76"/>
      <c r="MNY1" s="76"/>
      <c r="MNZ1" s="76"/>
      <c r="MOA1" s="76"/>
      <c r="MOB1" s="76"/>
      <c r="MOC1" s="76"/>
      <c r="MOD1" s="76"/>
      <c r="MOE1" s="76"/>
      <c r="MOF1" s="76"/>
      <c r="MOG1" s="76"/>
      <c r="MOH1" s="76"/>
      <c r="MOI1" s="76"/>
      <c r="MOJ1" s="76"/>
      <c r="MOK1" s="76"/>
      <c r="MOL1" s="76"/>
      <c r="MOM1" s="76"/>
      <c r="MON1" s="76"/>
      <c r="MOO1" s="76"/>
      <c r="MOP1" s="76"/>
      <c r="MOQ1" s="76"/>
      <c r="MOR1" s="76"/>
      <c r="MOS1" s="76"/>
      <c r="MOT1" s="76"/>
      <c r="MOU1" s="76"/>
      <c r="MOV1" s="76"/>
      <c r="MOW1" s="76"/>
      <c r="MOX1" s="76"/>
      <c r="MOY1" s="76"/>
      <c r="MOZ1" s="76"/>
      <c r="MPA1" s="76"/>
      <c r="MPB1" s="76"/>
      <c r="MPC1" s="76"/>
      <c r="MPD1" s="76"/>
      <c r="MPE1" s="76"/>
      <c r="MPF1" s="76"/>
      <c r="MPG1" s="76"/>
      <c r="MPH1" s="76"/>
      <c r="MPI1" s="76"/>
      <c r="MPJ1" s="76"/>
      <c r="MPK1" s="76"/>
      <c r="MPL1" s="76"/>
      <c r="MPM1" s="76"/>
      <c r="MPN1" s="76"/>
      <c r="MPO1" s="76"/>
      <c r="MPP1" s="76"/>
      <c r="MPQ1" s="76"/>
      <c r="MPR1" s="76"/>
      <c r="MPS1" s="76"/>
      <c r="MPT1" s="76"/>
      <c r="MPU1" s="76"/>
      <c r="MPV1" s="76"/>
      <c r="MPW1" s="76"/>
      <c r="MPX1" s="76"/>
      <c r="MPY1" s="76"/>
      <c r="MPZ1" s="76"/>
      <c r="MQA1" s="76"/>
      <c r="MQB1" s="76"/>
      <c r="MQC1" s="76"/>
      <c r="MQD1" s="76"/>
      <c r="MQE1" s="76"/>
      <c r="MQF1" s="76"/>
      <c r="MQG1" s="76"/>
      <c r="MQH1" s="76"/>
      <c r="MQI1" s="76"/>
      <c r="MQJ1" s="76"/>
      <c r="MQK1" s="76"/>
      <c r="MQL1" s="76"/>
      <c r="MQM1" s="76"/>
      <c r="MQN1" s="76"/>
      <c r="MQO1" s="76"/>
      <c r="MQP1" s="76"/>
      <c r="MQQ1" s="76"/>
      <c r="MQR1" s="76"/>
      <c r="MQS1" s="76"/>
      <c r="MQT1" s="76"/>
      <c r="MQU1" s="76"/>
      <c r="MQV1" s="76"/>
      <c r="MQW1" s="76"/>
      <c r="MQX1" s="76"/>
      <c r="MQY1" s="76"/>
      <c r="MQZ1" s="76"/>
      <c r="MRA1" s="76"/>
      <c r="MRB1" s="76"/>
      <c r="MRC1" s="76"/>
      <c r="MRD1" s="76"/>
      <c r="MRE1" s="76"/>
      <c r="MRF1" s="76"/>
      <c r="MRG1" s="76"/>
      <c r="MRH1" s="76"/>
      <c r="MRI1" s="76"/>
      <c r="MRJ1" s="76"/>
      <c r="MRK1" s="76"/>
      <c r="MRL1" s="76"/>
      <c r="MRM1" s="76"/>
      <c r="MRN1" s="76"/>
      <c r="MRO1" s="76"/>
      <c r="MRP1" s="76"/>
      <c r="MRQ1" s="76"/>
      <c r="MRR1" s="76"/>
      <c r="MRS1" s="76"/>
      <c r="MRT1" s="76"/>
      <c r="MRU1" s="76"/>
      <c r="MRV1" s="76"/>
      <c r="MRW1" s="76"/>
      <c r="MRX1" s="76"/>
      <c r="MRY1" s="76"/>
      <c r="MRZ1" s="76"/>
      <c r="MSA1" s="76"/>
      <c r="MSB1" s="76"/>
      <c r="MSC1" s="76"/>
      <c r="MSD1" s="76"/>
      <c r="MSE1" s="76"/>
      <c r="MSF1" s="76"/>
      <c r="MSG1" s="76"/>
      <c r="MSH1" s="76"/>
      <c r="MSI1" s="76"/>
      <c r="MSJ1" s="76"/>
      <c r="MSK1" s="76"/>
      <c r="MSL1" s="76"/>
      <c r="MSM1" s="76"/>
      <c r="MSN1" s="76"/>
      <c r="MSO1" s="76"/>
      <c r="MSP1" s="76"/>
      <c r="MSQ1" s="76"/>
      <c r="MSR1" s="76"/>
      <c r="MSS1" s="76"/>
      <c r="MST1" s="76"/>
      <c r="MSU1" s="76"/>
      <c r="MSV1" s="76"/>
      <c r="MSW1" s="76"/>
      <c r="MSX1" s="76"/>
      <c r="MSY1" s="76"/>
      <c r="MSZ1" s="76"/>
      <c r="MTA1" s="76"/>
      <c r="MTB1" s="76"/>
      <c r="MTC1" s="76"/>
      <c r="MTD1" s="76"/>
      <c r="MTE1" s="76"/>
      <c r="MTF1" s="76"/>
      <c r="MTG1" s="76"/>
      <c r="MTH1" s="76"/>
      <c r="MTI1" s="76"/>
      <c r="MTJ1" s="76"/>
      <c r="MTK1" s="76"/>
      <c r="MTL1" s="76"/>
      <c r="MTM1" s="76"/>
      <c r="MTN1" s="76"/>
      <c r="MTO1" s="76"/>
      <c r="MTP1" s="76"/>
      <c r="MTQ1" s="76"/>
      <c r="MTR1" s="76"/>
      <c r="MTS1" s="76"/>
      <c r="MTT1" s="76"/>
      <c r="MTU1" s="76"/>
      <c r="MTV1" s="76"/>
      <c r="MTW1" s="76"/>
      <c r="MTX1" s="76"/>
      <c r="MTY1" s="76"/>
      <c r="MTZ1" s="76"/>
      <c r="MUA1" s="76"/>
      <c r="MUB1" s="76"/>
      <c r="MUC1" s="76"/>
      <c r="MUD1" s="76"/>
      <c r="MUE1" s="76"/>
      <c r="MUF1" s="76"/>
      <c r="MUG1" s="76"/>
      <c r="MUH1" s="76"/>
      <c r="MUI1" s="76"/>
      <c r="MUJ1" s="76"/>
      <c r="MUK1" s="76"/>
      <c r="MUL1" s="76"/>
      <c r="MUM1" s="76"/>
      <c r="MUN1" s="76"/>
      <c r="MUO1" s="76"/>
      <c r="MUP1" s="76"/>
      <c r="MUQ1" s="76"/>
      <c r="MUR1" s="76"/>
      <c r="MUS1" s="76"/>
      <c r="MUT1" s="76"/>
      <c r="MUU1" s="76"/>
      <c r="MUV1" s="76"/>
      <c r="MUW1" s="76"/>
      <c r="MUX1" s="76"/>
      <c r="MUY1" s="76"/>
      <c r="MUZ1" s="76"/>
      <c r="MVA1" s="76"/>
      <c r="MVB1" s="76"/>
      <c r="MVC1" s="76"/>
      <c r="MVD1" s="76"/>
      <c r="MVE1" s="76"/>
      <c r="MVF1" s="76"/>
      <c r="MVG1" s="76"/>
      <c r="MVH1" s="76"/>
      <c r="MVI1" s="76"/>
      <c r="MVJ1" s="76"/>
      <c r="MVK1" s="76"/>
      <c r="MVL1" s="76"/>
      <c r="MVM1" s="76"/>
      <c r="MVN1" s="76"/>
      <c r="MVO1" s="76"/>
      <c r="MVP1" s="76"/>
      <c r="MVQ1" s="76"/>
      <c r="MVR1" s="76"/>
      <c r="MVS1" s="76"/>
      <c r="MVT1" s="76"/>
      <c r="MVU1" s="76"/>
      <c r="MVV1" s="76"/>
      <c r="MVW1" s="76"/>
      <c r="MVX1" s="76"/>
      <c r="MVY1" s="76"/>
      <c r="MVZ1" s="76"/>
      <c r="MWA1" s="76"/>
      <c r="MWB1" s="76"/>
      <c r="MWC1" s="76"/>
      <c r="MWD1" s="76"/>
      <c r="MWE1" s="76"/>
      <c r="MWF1" s="76"/>
      <c r="MWG1" s="76"/>
      <c r="MWH1" s="76"/>
      <c r="MWI1" s="76"/>
      <c r="MWJ1" s="76"/>
      <c r="MWK1" s="76"/>
      <c r="MWL1" s="76"/>
      <c r="MWM1" s="76"/>
      <c r="MWN1" s="76"/>
      <c r="MWO1" s="76"/>
      <c r="MWP1" s="76"/>
      <c r="MWQ1" s="76"/>
      <c r="MWR1" s="76"/>
      <c r="MWS1" s="76"/>
      <c r="MWT1" s="76"/>
      <c r="MWU1" s="76"/>
      <c r="MWV1" s="76"/>
      <c r="MWW1" s="76"/>
      <c r="MWX1" s="76"/>
      <c r="MWY1" s="76"/>
      <c r="MWZ1" s="76"/>
      <c r="MXA1" s="76"/>
      <c r="MXB1" s="76"/>
      <c r="MXC1" s="76"/>
      <c r="MXD1" s="76"/>
      <c r="MXE1" s="76"/>
      <c r="MXF1" s="76"/>
      <c r="MXG1" s="76"/>
      <c r="MXH1" s="76"/>
      <c r="MXI1" s="76"/>
      <c r="MXJ1" s="76"/>
      <c r="MXK1" s="76"/>
      <c r="MXL1" s="76"/>
      <c r="MXM1" s="76"/>
      <c r="MXN1" s="76"/>
      <c r="MXO1" s="76"/>
      <c r="MXP1" s="76"/>
      <c r="MXQ1" s="76"/>
      <c r="MXR1" s="76"/>
      <c r="MXS1" s="76"/>
      <c r="MXT1" s="76"/>
      <c r="MXU1" s="76"/>
      <c r="MXV1" s="76"/>
      <c r="MXW1" s="76"/>
      <c r="MXX1" s="76"/>
      <c r="MXY1" s="76"/>
      <c r="MXZ1" s="76"/>
      <c r="MYA1" s="76"/>
      <c r="MYB1" s="76"/>
      <c r="MYC1" s="76"/>
      <c r="MYD1" s="76"/>
      <c r="MYE1" s="76"/>
      <c r="MYF1" s="76"/>
      <c r="MYG1" s="76"/>
      <c r="MYH1" s="76"/>
      <c r="MYI1" s="76"/>
      <c r="MYJ1" s="76"/>
      <c r="MYK1" s="76"/>
      <c r="MYL1" s="76"/>
      <c r="MYM1" s="76"/>
      <c r="MYN1" s="76"/>
      <c r="MYO1" s="76"/>
      <c r="MYP1" s="76"/>
      <c r="MYQ1" s="76"/>
      <c r="MYR1" s="76"/>
      <c r="MYS1" s="76"/>
      <c r="MYT1" s="76"/>
      <c r="MYU1" s="76"/>
      <c r="MYV1" s="76"/>
      <c r="MYW1" s="76"/>
      <c r="MYX1" s="76"/>
      <c r="MYY1" s="76"/>
      <c r="MYZ1" s="76"/>
      <c r="MZA1" s="76"/>
      <c r="MZB1" s="76"/>
      <c r="MZC1" s="76"/>
      <c r="MZD1" s="76"/>
      <c r="MZE1" s="76"/>
      <c r="MZF1" s="76"/>
      <c r="MZG1" s="76"/>
      <c r="MZH1" s="76"/>
      <c r="MZI1" s="76"/>
      <c r="MZJ1" s="76"/>
      <c r="MZK1" s="76"/>
      <c r="MZL1" s="76"/>
      <c r="MZM1" s="76"/>
      <c r="MZN1" s="76"/>
      <c r="MZO1" s="76"/>
      <c r="MZP1" s="76"/>
      <c r="MZQ1" s="76"/>
      <c r="MZR1" s="76"/>
      <c r="MZS1" s="76"/>
      <c r="MZT1" s="76"/>
      <c r="MZU1" s="76"/>
      <c r="MZV1" s="76"/>
      <c r="MZW1" s="76"/>
      <c r="MZX1" s="76"/>
      <c r="MZY1" s="76"/>
      <c r="MZZ1" s="76"/>
      <c r="NAA1" s="76"/>
      <c r="NAB1" s="76"/>
      <c r="NAC1" s="76"/>
      <c r="NAD1" s="76"/>
      <c r="NAE1" s="76"/>
      <c r="NAF1" s="76"/>
      <c r="NAG1" s="76"/>
      <c r="NAH1" s="76"/>
      <c r="NAI1" s="76"/>
      <c r="NAJ1" s="76"/>
      <c r="NAK1" s="76"/>
      <c r="NAL1" s="76"/>
      <c r="NAM1" s="76"/>
      <c r="NAN1" s="76"/>
      <c r="NAO1" s="76"/>
      <c r="NAP1" s="76"/>
      <c r="NAQ1" s="76"/>
      <c r="NAR1" s="76"/>
      <c r="NAS1" s="76"/>
      <c r="NAT1" s="76"/>
      <c r="NAU1" s="76"/>
      <c r="NAV1" s="76"/>
      <c r="NAW1" s="76"/>
      <c r="NAX1" s="76"/>
      <c r="NAY1" s="76"/>
      <c r="NAZ1" s="76"/>
      <c r="NBA1" s="76"/>
      <c r="NBB1" s="76"/>
      <c r="NBC1" s="76"/>
      <c r="NBD1" s="76"/>
      <c r="NBE1" s="76"/>
      <c r="NBF1" s="76"/>
      <c r="NBG1" s="76"/>
      <c r="NBH1" s="76"/>
      <c r="NBI1" s="76"/>
      <c r="NBJ1" s="76"/>
      <c r="NBK1" s="76"/>
      <c r="NBL1" s="76"/>
      <c r="NBM1" s="76"/>
      <c r="NBN1" s="76"/>
      <c r="NBO1" s="76"/>
      <c r="NBP1" s="76"/>
      <c r="NBQ1" s="76"/>
      <c r="NBR1" s="76"/>
      <c r="NBS1" s="76"/>
      <c r="NBT1" s="76"/>
      <c r="NBU1" s="76"/>
      <c r="NBV1" s="76"/>
      <c r="NBW1" s="76"/>
      <c r="NBX1" s="76"/>
      <c r="NBY1" s="76"/>
      <c r="NBZ1" s="76"/>
      <c r="NCA1" s="76"/>
      <c r="NCB1" s="76"/>
      <c r="NCC1" s="76"/>
      <c r="NCD1" s="76"/>
      <c r="NCE1" s="76"/>
      <c r="NCF1" s="76"/>
      <c r="NCG1" s="76"/>
      <c r="NCH1" s="76"/>
      <c r="NCI1" s="76"/>
      <c r="NCJ1" s="76"/>
      <c r="NCK1" s="76"/>
      <c r="NCL1" s="76"/>
      <c r="NCM1" s="76"/>
      <c r="NCN1" s="76"/>
      <c r="NCO1" s="76"/>
      <c r="NCP1" s="76"/>
      <c r="NCQ1" s="76"/>
      <c r="NCR1" s="76"/>
      <c r="NCS1" s="76"/>
      <c r="NCT1" s="76"/>
      <c r="NCU1" s="76"/>
      <c r="NCV1" s="76"/>
      <c r="NCW1" s="76"/>
      <c r="NCX1" s="76"/>
      <c r="NCY1" s="76"/>
      <c r="NCZ1" s="76"/>
      <c r="NDA1" s="76"/>
      <c r="NDB1" s="76"/>
      <c r="NDC1" s="76"/>
      <c r="NDD1" s="76"/>
      <c r="NDE1" s="76"/>
      <c r="NDF1" s="76"/>
      <c r="NDG1" s="76"/>
      <c r="NDH1" s="76"/>
      <c r="NDI1" s="76"/>
      <c r="NDJ1" s="76"/>
      <c r="NDK1" s="76"/>
      <c r="NDL1" s="76"/>
      <c r="NDM1" s="76"/>
      <c r="NDN1" s="76"/>
      <c r="NDO1" s="76"/>
      <c r="NDP1" s="76"/>
      <c r="NDQ1" s="76"/>
      <c r="NDR1" s="76"/>
      <c r="NDS1" s="76"/>
      <c r="NDT1" s="76"/>
      <c r="NDU1" s="76"/>
      <c r="NDV1" s="76"/>
      <c r="NDW1" s="76"/>
      <c r="NDX1" s="76"/>
      <c r="NDY1" s="76"/>
      <c r="NDZ1" s="76"/>
      <c r="NEA1" s="76"/>
      <c r="NEB1" s="76"/>
      <c r="NEC1" s="76"/>
      <c r="NED1" s="76"/>
      <c r="NEE1" s="76"/>
      <c r="NEF1" s="76"/>
      <c r="NEG1" s="76"/>
      <c r="NEH1" s="76"/>
      <c r="NEI1" s="76"/>
      <c r="NEJ1" s="76"/>
      <c r="NEK1" s="76"/>
      <c r="NEL1" s="76"/>
      <c r="NEM1" s="76"/>
      <c r="NEN1" s="76"/>
      <c r="NEO1" s="76"/>
      <c r="NEP1" s="76"/>
      <c r="NEQ1" s="76"/>
      <c r="NER1" s="76"/>
      <c r="NES1" s="76"/>
      <c r="NET1" s="76"/>
      <c r="NEU1" s="76"/>
      <c r="NEV1" s="76"/>
      <c r="NEW1" s="76"/>
      <c r="NEX1" s="76"/>
      <c r="NEY1" s="76"/>
      <c r="NEZ1" s="76"/>
      <c r="NFA1" s="76"/>
      <c r="NFB1" s="76"/>
      <c r="NFC1" s="76"/>
      <c r="NFD1" s="76"/>
      <c r="NFE1" s="76"/>
      <c r="NFF1" s="76"/>
      <c r="NFG1" s="76"/>
      <c r="NFH1" s="76"/>
      <c r="NFI1" s="76"/>
      <c r="NFJ1" s="76"/>
      <c r="NFK1" s="76"/>
      <c r="NFL1" s="76"/>
      <c r="NFM1" s="76"/>
      <c r="NFN1" s="76"/>
      <c r="NFO1" s="76"/>
      <c r="NFP1" s="76"/>
      <c r="NFQ1" s="76"/>
      <c r="NFR1" s="76"/>
      <c r="NFS1" s="76"/>
      <c r="NFT1" s="76"/>
      <c r="NFU1" s="76"/>
      <c r="NFV1" s="76"/>
      <c r="NFW1" s="76"/>
      <c r="NFX1" s="76"/>
      <c r="NFY1" s="76"/>
      <c r="NFZ1" s="76"/>
      <c r="NGA1" s="76"/>
      <c r="NGB1" s="76"/>
      <c r="NGC1" s="76"/>
      <c r="NGD1" s="76"/>
      <c r="NGE1" s="76"/>
      <c r="NGF1" s="76"/>
      <c r="NGG1" s="76"/>
      <c r="NGH1" s="76"/>
      <c r="NGI1" s="76"/>
      <c r="NGJ1" s="76"/>
      <c r="NGK1" s="76"/>
      <c r="NGL1" s="76"/>
      <c r="NGM1" s="76"/>
      <c r="NGN1" s="76"/>
      <c r="NGO1" s="76"/>
      <c r="NGP1" s="76"/>
      <c r="NGQ1" s="76"/>
      <c r="NGR1" s="76"/>
      <c r="NGS1" s="76"/>
      <c r="NGT1" s="76"/>
      <c r="NGU1" s="76"/>
      <c r="NGV1" s="76"/>
      <c r="NGW1" s="76"/>
      <c r="NGX1" s="76"/>
      <c r="NGY1" s="76"/>
      <c r="NGZ1" s="76"/>
      <c r="NHA1" s="76"/>
      <c r="NHB1" s="76"/>
      <c r="NHC1" s="76"/>
      <c r="NHD1" s="76"/>
      <c r="NHE1" s="76"/>
      <c r="NHF1" s="76"/>
      <c r="NHG1" s="76"/>
      <c r="NHH1" s="76"/>
      <c r="NHI1" s="76"/>
      <c r="NHJ1" s="76"/>
      <c r="NHK1" s="76"/>
      <c r="NHL1" s="76"/>
      <c r="NHM1" s="76"/>
      <c r="NHN1" s="76"/>
      <c r="NHO1" s="76"/>
      <c r="NHP1" s="76"/>
      <c r="NHQ1" s="76"/>
      <c r="NHR1" s="76"/>
      <c r="NHS1" s="76"/>
      <c r="NHT1" s="76"/>
      <c r="NHU1" s="76"/>
      <c r="NHV1" s="76"/>
      <c r="NHW1" s="76"/>
      <c r="NHX1" s="76"/>
      <c r="NHY1" s="76"/>
      <c r="NHZ1" s="76"/>
      <c r="NIA1" s="76"/>
      <c r="NIB1" s="76"/>
      <c r="NIC1" s="76"/>
      <c r="NID1" s="76"/>
      <c r="NIE1" s="76"/>
      <c r="NIF1" s="76"/>
      <c r="NIG1" s="76"/>
      <c r="NIH1" s="76"/>
      <c r="NII1" s="76"/>
      <c r="NIJ1" s="76"/>
      <c r="NIK1" s="76"/>
      <c r="NIL1" s="76"/>
      <c r="NIM1" s="76"/>
      <c r="NIN1" s="76"/>
      <c r="NIO1" s="76"/>
      <c r="NIP1" s="76"/>
      <c r="NIQ1" s="76"/>
      <c r="NIR1" s="76"/>
      <c r="NIS1" s="76"/>
      <c r="NIT1" s="76"/>
      <c r="NIU1" s="76"/>
      <c r="NIV1" s="76"/>
      <c r="NIW1" s="76"/>
      <c r="NIX1" s="76"/>
      <c r="NIY1" s="76"/>
      <c r="NIZ1" s="76"/>
      <c r="NJA1" s="76"/>
      <c r="NJB1" s="76"/>
      <c r="NJC1" s="76"/>
      <c r="NJD1" s="76"/>
      <c r="NJE1" s="76"/>
      <c r="NJF1" s="76"/>
      <c r="NJG1" s="76"/>
      <c r="NJH1" s="76"/>
      <c r="NJI1" s="76"/>
      <c r="NJJ1" s="76"/>
      <c r="NJK1" s="76"/>
      <c r="NJL1" s="76"/>
      <c r="NJM1" s="76"/>
      <c r="NJN1" s="76"/>
      <c r="NJO1" s="76"/>
      <c r="NJP1" s="76"/>
      <c r="NJQ1" s="76"/>
      <c r="NJR1" s="76"/>
      <c r="NJS1" s="76"/>
      <c r="NJT1" s="76"/>
      <c r="NJU1" s="76"/>
      <c r="NJV1" s="76"/>
      <c r="NJW1" s="76"/>
      <c r="NJX1" s="76"/>
      <c r="NJY1" s="76"/>
      <c r="NJZ1" s="76"/>
      <c r="NKA1" s="76"/>
      <c r="NKB1" s="76"/>
      <c r="NKC1" s="76"/>
      <c r="NKD1" s="76"/>
      <c r="NKE1" s="76"/>
      <c r="NKF1" s="76"/>
      <c r="NKG1" s="76"/>
      <c r="NKH1" s="76"/>
      <c r="NKI1" s="76"/>
      <c r="NKJ1" s="76"/>
      <c r="NKK1" s="76"/>
      <c r="NKL1" s="76"/>
      <c r="NKM1" s="76"/>
      <c r="NKN1" s="76"/>
      <c r="NKO1" s="76"/>
      <c r="NKP1" s="76"/>
      <c r="NKQ1" s="76"/>
      <c r="NKR1" s="76"/>
      <c r="NKS1" s="76"/>
      <c r="NKT1" s="76"/>
      <c r="NKU1" s="76"/>
      <c r="NKV1" s="76"/>
      <c r="NKW1" s="76"/>
      <c r="NKX1" s="76"/>
      <c r="NKY1" s="76"/>
      <c r="NKZ1" s="76"/>
      <c r="NLA1" s="76"/>
      <c r="NLB1" s="76"/>
      <c r="NLC1" s="76"/>
      <c r="NLD1" s="76"/>
      <c r="NLE1" s="76"/>
      <c r="NLF1" s="76"/>
      <c r="NLG1" s="76"/>
      <c r="NLH1" s="76"/>
      <c r="NLI1" s="76"/>
      <c r="NLJ1" s="76"/>
      <c r="NLK1" s="76"/>
      <c r="NLL1" s="76"/>
      <c r="NLM1" s="76"/>
      <c r="NLN1" s="76"/>
      <c r="NLO1" s="76"/>
      <c r="NLP1" s="76"/>
      <c r="NLQ1" s="76"/>
      <c r="NLR1" s="76"/>
      <c r="NLS1" s="76"/>
      <c r="NLT1" s="76"/>
      <c r="NLU1" s="76"/>
      <c r="NLV1" s="76"/>
      <c r="NLW1" s="76"/>
      <c r="NLX1" s="76"/>
      <c r="NLY1" s="76"/>
      <c r="NLZ1" s="76"/>
      <c r="NMA1" s="76"/>
      <c r="NMB1" s="76"/>
      <c r="NMC1" s="76"/>
      <c r="NMD1" s="76"/>
      <c r="NME1" s="76"/>
      <c r="NMF1" s="76"/>
      <c r="NMG1" s="76"/>
      <c r="NMH1" s="76"/>
      <c r="NMI1" s="76"/>
      <c r="NMJ1" s="76"/>
      <c r="NMK1" s="76"/>
      <c r="NML1" s="76"/>
      <c r="NMM1" s="76"/>
      <c r="NMN1" s="76"/>
      <c r="NMO1" s="76"/>
      <c r="NMP1" s="76"/>
      <c r="NMQ1" s="76"/>
      <c r="NMR1" s="76"/>
      <c r="NMS1" s="76"/>
      <c r="NMT1" s="76"/>
      <c r="NMU1" s="76"/>
      <c r="NMV1" s="76"/>
      <c r="NMW1" s="76"/>
      <c r="NMX1" s="76"/>
      <c r="NMY1" s="76"/>
      <c r="NMZ1" s="76"/>
      <c r="NNA1" s="76"/>
      <c r="NNB1" s="76"/>
      <c r="NNC1" s="76"/>
      <c r="NND1" s="76"/>
      <c r="NNE1" s="76"/>
      <c r="NNF1" s="76"/>
      <c r="NNG1" s="76"/>
      <c r="NNH1" s="76"/>
      <c r="NNI1" s="76"/>
      <c r="NNJ1" s="76"/>
      <c r="NNK1" s="76"/>
      <c r="NNL1" s="76"/>
      <c r="NNM1" s="76"/>
      <c r="NNN1" s="76"/>
      <c r="NNO1" s="76"/>
      <c r="NNP1" s="76"/>
      <c r="NNQ1" s="76"/>
      <c r="NNR1" s="76"/>
      <c r="NNS1" s="76"/>
      <c r="NNT1" s="76"/>
      <c r="NNU1" s="76"/>
      <c r="NNV1" s="76"/>
      <c r="NNW1" s="76"/>
      <c r="NNX1" s="76"/>
      <c r="NNY1" s="76"/>
      <c r="NNZ1" s="76"/>
      <c r="NOA1" s="76"/>
      <c r="NOB1" s="76"/>
      <c r="NOC1" s="76"/>
      <c r="NOD1" s="76"/>
      <c r="NOE1" s="76"/>
      <c r="NOF1" s="76"/>
      <c r="NOG1" s="76"/>
      <c r="NOH1" s="76"/>
      <c r="NOI1" s="76"/>
      <c r="NOJ1" s="76"/>
      <c r="NOK1" s="76"/>
      <c r="NOL1" s="76"/>
      <c r="NOM1" s="76"/>
      <c r="NON1" s="76"/>
      <c r="NOO1" s="76"/>
      <c r="NOP1" s="76"/>
      <c r="NOQ1" s="76"/>
      <c r="NOR1" s="76"/>
      <c r="NOS1" s="76"/>
      <c r="NOT1" s="76"/>
      <c r="NOU1" s="76"/>
      <c r="NOV1" s="76"/>
      <c r="NOW1" s="76"/>
      <c r="NOX1" s="76"/>
      <c r="NOY1" s="76"/>
      <c r="NOZ1" s="76"/>
      <c r="NPA1" s="76"/>
      <c r="NPB1" s="76"/>
      <c r="NPC1" s="76"/>
      <c r="NPD1" s="76"/>
      <c r="NPE1" s="76"/>
      <c r="NPF1" s="76"/>
      <c r="NPG1" s="76"/>
      <c r="NPH1" s="76"/>
      <c r="NPI1" s="76"/>
      <c r="NPJ1" s="76"/>
      <c r="NPK1" s="76"/>
      <c r="NPL1" s="76"/>
      <c r="NPM1" s="76"/>
      <c r="NPN1" s="76"/>
      <c r="NPO1" s="76"/>
      <c r="NPP1" s="76"/>
      <c r="NPQ1" s="76"/>
      <c r="NPR1" s="76"/>
      <c r="NPS1" s="76"/>
      <c r="NPT1" s="76"/>
      <c r="NPU1" s="76"/>
      <c r="NPV1" s="76"/>
      <c r="NPW1" s="76"/>
      <c r="NPX1" s="76"/>
      <c r="NPY1" s="76"/>
      <c r="NPZ1" s="76"/>
      <c r="NQA1" s="76"/>
      <c r="NQB1" s="76"/>
      <c r="NQC1" s="76"/>
      <c r="NQD1" s="76"/>
      <c r="NQE1" s="76"/>
      <c r="NQF1" s="76"/>
      <c r="NQG1" s="76"/>
      <c r="NQH1" s="76"/>
      <c r="NQI1" s="76"/>
      <c r="NQJ1" s="76"/>
      <c r="NQK1" s="76"/>
      <c r="NQL1" s="76"/>
      <c r="NQM1" s="76"/>
      <c r="NQN1" s="76"/>
      <c r="NQO1" s="76"/>
      <c r="NQP1" s="76"/>
      <c r="NQQ1" s="76"/>
      <c r="NQR1" s="76"/>
      <c r="NQS1" s="76"/>
      <c r="NQT1" s="76"/>
      <c r="NQU1" s="76"/>
      <c r="NQV1" s="76"/>
      <c r="NQW1" s="76"/>
      <c r="NQX1" s="76"/>
      <c r="NQY1" s="76"/>
      <c r="NQZ1" s="76"/>
      <c r="NRA1" s="76"/>
      <c r="NRB1" s="76"/>
      <c r="NRC1" s="76"/>
      <c r="NRD1" s="76"/>
      <c r="NRE1" s="76"/>
      <c r="NRF1" s="76"/>
      <c r="NRG1" s="76"/>
      <c r="NRH1" s="76"/>
      <c r="NRI1" s="76"/>
      <c r="NRJ1" s="76"/>
      <c r="NRK1" s="76"/>
      <c r="NRL1" s="76"/>
      <c r="NRM1" s="76"/>
      <c r="NRN1" s="76"/>
      <c r="NRO1" s="76"/>
      <c r="NRP1" s="76"/>
      <c r="NRQ1" s="76"/>
      <c r="NRR1" s="76"/>
      <c r="NRS1" s="76"/>
      <c r="NRT1" s="76"/>
      <c r="NRU1" s="76"/>
      <c r="NRV1" s="76"/>
      <c r="NRW1" s="76"/>
      <c r="NRX1" s="76"/>
      <c r="NRY1" s="76"/>
      <c r="NRZ1" s="76"/>
      <c r="NSA1" s="76"/>
      <c r="NSB1" s="76"/>
      <c r="NSC1" s="76"/>
      <c r="NSD1" s="76"/>
      <c r="NSE1" s="76"/>
      <c r="NSF1" s="76"/>
      <c r="NSG1" s="76"/>
      <c r="NSH1" s="76"/>
      <c r="NSI1" s="76"/>
      <c r="NSJ1" s="76"/>
      <c r="NSK1" s="76"/>
      <c r="NSL1" s="76"/>
      <c r="NSM1" s="76"/>
      <c r="NSN1" s="76"/>
      <c r="NSO1" s="76"/>
      <c r="NSP1" s="76"/>
      <c r="NSQ1" s="76"/>
      <c r="NSR1" s="76"/>
      <c r="NSS1" s="76"/>
      <c r="NST1" s="76"/>
      <c r="NSU1" s="76"/>
      <c r="NSV1" s="76"/>
      <c r="NSW1" s="76"/>
      <c r="NSX1" s="76"/>
      <c r="NSY1" s="76"/>
      <c r="NSZ1" s="76"/>
      <c r="NTA1" s="76"/>
      <c r="NTB1" s="76"/>
      <c r="NTC1" s="76"/>
      <c r="NTD1" s="76"/>
      <c r="NTE1" s="76"/>
      <c r="NTF1" s="76"/>
      <c r="NTG1" s="76"/>
      <c r="NTH1" s="76"/>
      <c r="NTI1" s="76"/>
      <c r="NTJ1" s="76"/>
      <c r="NTK1" s="76"/>
      <c r="NTL1" s="76"/>
      <c r="NTM1" s="76"/>
      <c r="NTN1" s="76"/>
      <c r="NTO1" s="76"/>
      <c r="NTP1" s="76"/>
      <c r="NTQ1" s="76"/>
      <c r="NTR1" s="76"/>
      <c r="NTS1" s="76"/>
      <c r="NTT1" s="76"/>
      <c r="NTU1" s="76"/>
      <c r="NTV1" s="76"/>
      <c r="NTW1" s="76"/>
      <c r="NTX1" s="76"/>
      <c r="NTY1" s="76"/>
      <c r="NTZ1" s="76"/>
      <c r="NUA1" s="76"/>
      <c r="NUB1" s="76"/>
      <c r="NUC1" s="76"/>
      <c r="NUD1" s="76"/>
      <c r="NUE1" s="76"/>
      <c r="NUF1" s="76"/>
      <c r="NUG1" s="76"/>
      <c r="NUH1" s="76"/>
      <c r="NUI1" s="76"/>
      <c r="NUJ1" s="76"/>
      <c r="NUK1" s="76"/>
      <c r="NUL1" s="76"/>
      <c r="NUM1" s="76"/>
      <c r="NUN1" s="76"/>
      <c r="NUO1" s="76"/>
      <c r="NUP1" s="76"/>
      <c r="NUQ1" s="76"/>
      <c r="NUR1" s="76"/>
      <c r="NUS1" s="76"/>
      <c r="NUT1" s="76"/>
      <c r="NUU1" s="76"/>
      <c r="NUV1" s="76"/>
      <c r="NUW1" s="76"/>
      <c r="NUX1" s="76"/>
      <c r="NUY1" s="76"/>
      <c r="NUZ1" s="76"/>
      <c r="NVA1" s="76"/>
      <c r="NVB1" s="76"/>
      <c r="NVC1" s="76"/>
      <c r="NVD1" s="76"/>
      <c r="NVE1" s="76"/>
      <c r="NVF1" s="76"/>
      <c r="NVG1" s="76"/>
      <c r="NVH1" s="76"/>
      <c r="NVI1" s="76"/>
      <c r="NVJ1" s="76"/>
      <c r="NVK1" s="76"/>
      <c r="NVL1" s="76"/>
      <c r="NVM1" s="76"/>
      <c r="NVN1" s="76"/>
      <c r="NVO1" s="76"/>
      <c r="NVP1" s="76"/>
      <c r="NVQ1" s="76"/>
      <c r="NVR1" s="76"/>
      <c r="NVS1" s="76"/>
      <c r="NVT1" s="76"/>
      <c r="NVU1" s="76"/>
      <c r="NVV1" s="76"/>
      <c r="NVW1" s="76"/>
      <c r="NVX1" s="76"/>
      <c r="NVY1" s="76"/>
      <c r="NVZ1" s="76"/>
      <c r="NWA1" s="76"/>
      <c r="NWB1" s="76"/>
      <c r="NWC1" s="76"/>
      <c r="NWD1" s="76"/>
      <c r="NWE1" s="76"/>
      <c r="NWF1" s="76"/>
      <c r="NWG1" s="76"/>
      <c r="NWH1" s="76"/>
      <c r="NWI1" s="76"/>
      <c r="NWJ1" s="76"/>
      <c r="NWK1" s="76"/>
      <c r="NWL1" s="76"/>
      <c r="NWM1" s="76"/>
      <c r="NWN1" s="76"/>
      <c r="NWO1" s="76"/>
      <c r="NWP1" s="76"/>
      <c r="NWQ1" s="76"/>
      <c r="NWR1" s="76"/>
      <c r="NWS1" s="76"/>
      <c r="NWT1" s="76"/>
      <c r="NWU1" s="76"/>
      <c r="NWV1" s="76"/>
      <c r="NWW1" s="76"/>
      <c r="NWX1" s="76"/>
      <c r="NWY1" s="76"/>
      <c r="NWZ1" s="76"/>
      <c r="NXA1" s="76"/>
      <c r="NXB1" s="76"/>
      <c r="NXC1" s="76"/>
      <c r="NXD1" s="76"/>
      <c r="NXE1" s="76"/>
      <c r="NXF1" s="76"/>
      <c r="NXG1" s="76"/>
      <c r="NXH1" s="76"/>
      <c r="NXI1" s="76"/>
      <c r="NXJ1" s="76"/>
      <c r="NXK1" s="76"/>
      <c r="NXL1" s="76"/>
      <c r="NXM1" s="76"/>
      <c r="NXN1" s="76"/>
      <c r="NXO1" s="76"/>
      <c r="NXP1" s="76"/>
      <c r="NXQ1" s="76"/>
      <c r="NXR1" s="76"/>
      <c r="NXS1" s="76"/>
      <c r="NXT1" s="76"/>
      <c r="NXU1" s="76"/>
      <c r="NXV1" s="76"/>
      <c r="NXW1" s="76"/>
      <c r="NXX1" s="76"/>
      <c r="NXY1" s="76"/>
      <c r="NXZ1" s="76"/>
      <c r="NYA1" s="76"/>
      <c r="NYB1" s="76"/>
      <c r="NYC1" s="76"/>
      <c r="NYD1" s="76"/>
      <c r="NYE1" s="76"/>
      <c r="NYF1" s="76"/>
      <c r="NYG1" s="76"/>
      <c r="NYH1" s="76"/>
      <c r="NYI1" s="76"/>
      <c r="NYJ1" s="76"/>
      <c r="NYK1" s="76"/>
      <c r="NYL1" s="76"/>
      <c r="NYM1" s="76"/>
      <c r="NYN1" s="76"/>
      <c r="NYO1" s="76"/>
      <c r="NYP1" s="76"/>
      <c r="NYQ1" s="76"/>
      <c r="NYR1" s="76"/>
      <c r="NYS1" s="76"/>
      <c r="NYT1" s="76"/>
      <c r="NYU1" s="76"/>
      <c r="NYV1" s="76"/>
      <c r="NYW1" s="76"/>
      <c r="NYX1" s="76"/>
      <c r="NYY1" s="76"/>
      <c r="NYZ1" s="76"/>
      <c r="NZA1" s="76"/>
      <c r="NZB1" s="76"/>
      <c r="NZC1" s="76"/>
      <c r="NZD1" s="76"/>
      <c r="NZE1" s="76"/>
      <c r="NZF1" s="76"/>
      <c r="NZG1" s="76"/>
      <c r="NZH1" s="76"/>
      <c r="NZI1" s="76"/>
      <c r="NZJ1" s="76"/>
      <c r="NZK1" s="76"/>
      <c r="NZL1" s="76"/>
      <c r="NZM1" s="76"/>
      <c r="NZN1" s="76"/>
      <c r="NZO1" s="76"/>
      <c r="NZP1" s="76"/>
      <c r="NZQ1" s="76"/>
      <c r="NZR1" s="76"/>
      <c r="NZS1" s="76"/>
      <c r="NZT1" s="76"/>
      <c r="NZU1" s="76"/>
      <c r="NZV1" s="76"/>
      <c r="NZW1" s="76"/>
      <c r="NZX1" s="76"/>
      <c r="NZY1" s="76"/>
      <c r="NZZ1" s="76"/>
      <c r="OAA1" s="76"/>
      <c r="OAB1" s="76"/>
      <c r="OAC1" s="76"/>
      <c r="OAD1" s="76"/>
      <c r="OAE1" s="76"/>
      <c r="OAF1" s="76"/>
      <c r="OAG1" s="76"/>
      <c r="OAH1" s="76"/>
      <c r="OAI1" s="76"/>
      <c r="OAJ1" s="76"/>
      <c r="OAK1" s="76"/>
      <c r="OAL1" s="76"/>
      <c r="OAM1" s="76"/>
      <c r="OAN1" s="76"/>
      <c r="OAO1" s="76"/>
      <c r="OAP1" s="76"/>
      <c r="OAQ1" s="76"/>
      <c r="OAR1" s="76"/>
      <c r="OAS1" s="76"/>
      <c r="OAT1" s="76"/>
      <c r="OAU1" s="76"/>
      <c r="OAV1" s="76"/>
      <c r="OAW1" s="76"/>
      <c r="OAX1" s="76"/>
      <c r="OAY1" s="76"/>
      <c r="OAZ1" s="76"/>
      <c r="OBA1" s="76"/>
      <c r="OBB1" s="76"/>
      <c r="OBC1" s="76"/>
      <c r="OBD1" s="76"/>
      <c r="OBE1" s="76"/>
      <c r="OBF1" s="76"/>
      <c r="OBG1" s="76"/>
      <c r="OBH1" s="76"/>
      <c r="OBI1" s="76"/>
      <c r="OBJ1" s="76"/>
      <c r="OBK1" s="76"/>
      <c r="OBL1" s="76"/>
      <c r="OBM1" s="76"/>
      <c r="OBN1" s="76"/>
      <c r="OBO1" s="76"/>
      <c r="OBP1" s="76"/>
      <c r="OBQ1" s="76"/>
      <c r="OBR1" s="76"/>
      <c r="OBS1" s="76"/>
      <c r="OBT1" s="76"/>
      <c r="OBU1" s="76"/>
      <c r="OBV1" s="76"/>
      <c r="OBW1" s="76"/>
      <c r="OBX1" s="76"/>
      <c r="OBY1" s="76"/>
      <c r="OBZ1" s="76"/>
      <c r="OCA1" s="76"/>
      <c r="OCB1" s="76"/>
      <c r="OCC1" s="76"/>
      <c r="OCD1" s="76"/>
      <c r="OCE1" s="76"/>
      <c r="OCF1" s="76"/>
      <c r="OCG1" s="76"/>
      <c r="OCH1" s="76"/>
      <c r="OCI1" s="76"/>
      <c r="OCJ1" s="76"/>
      <c r="OCK1" s="76"/>
      <c r="OCL1" s="76"/>
      <c r="OCM1" s="76"/>
      <c r="OCN1" s="76"/>
      <c r="OCO1" s="76"/>
      <c r="OCP1" s="76"/>
      <c r="OCQ1" s="76"/>
      <c r="OCR1" s="76"/>
      <c r="OCS1" s="76"/>
      <c r="OCT1" s="76"/>
      <c r="OCU1" s="76"/>
      <c r="OCV1" s="76"/>
      <c r="OCW1" s="76"/>
      <c r="OCX1" s="76"/>
      <c r="OCY1" s="76"/>
      <c r="OCZ1" s="76"/>
      <c r="ODA1" s="76"/>
      <c r="ODB1" s="76"/>
      <c r="ODC1" s="76"/>
      <c r="ODD1" s="76"/>
      <c r="ODE1" s="76"/>
      <c r="ODF1" s="76"/>
      <c r="ODG1" s="76"/>
      <c r="ODH1" s="76"/>
      <c r="ODI1" s="76"/>
      <c r="ODJ1" s="76"/>
      <c r="ODK1" s="76"/>
      <c r="ODL1" s="76"/>
      <c r="ODM1" s="76"/>
      <c r="ODN1" s="76"/>
      <c r="ODO1" s="76"/>
      <c r="ODP1" s="76"/>
      <c r="ODQ1" s="76"/>
      <c r="ODR1" s="76"/>
      <c r="ODS1" s="76"/>
      <c r="ODT1" s="76"/>
      <c r="ODU1" s="76"/>
      <c r="ODV1" s="76"/>
      <c r="ODW1" s="76"/>
      <c r="ODX1" s="76"/>
      <c r="ODY1" s="76"/>
      <c r="ODZ1" s="76"/>
      <c r="OEA1" s="76"/>
      <c r="OEB1" s="76"/>
      <c r="OEC1" s="76"/>
      <c r="OED1" s="76"/>
      <c r="OEE1" s="76"/>
      <c r="OEF1" s="76"/>
      <c r="OEG1" s="76"/>
      <c r="OEH1" s="76"/>
      <c r="OEI1" s="76"/>
      <c r="OEJ1" s="76"/>
      <c r="OEK1" s="76"/>
      <c r="OEL1" s="76"/>
      <c r="OEM1" s="76"/>
      <c r="OEN1" s="76"/>
      <c r="OEO1" s="76"/>
      <c r="OEP1" s="76"/>
      <c r="OEQ1" s="76"/>
      <c r="OER1" s="76"/>
      <c r="OES1" s="76"/>
      <c r="OET1" s="76"/>
      <c r="OEU1" s="76"/>
      <c r="OEV1" s="76"/>
      <c r="OEW1" s="76"/>
      <c r="OEX1" s="76"/>
      <c r="OEY1" s="76"/>
      <c r="OEZ1" s="76"/>
      <c r="OFA1" s="76"/>
      <c r="OFB1" s="76"/>
      <c r="OFC1" s="76"/>
      <c r="OFD1" s="76"/>
      <c r="OFE1" s="76"/>
      <c r="OFF1" s="76"/>
      <c r="OFG1" s="76"/>
      <c r="OFH1" s="76"/>
      <c r="OFI1" s="76"/>
      <c r="OFJ1" s="76"/>
      <c r="OFK1" s="76"/>
      <c r="OFL1" s="76"/>
      <c r="OFM1" s="76"/>
      <c r="OFN1" s="76"/>
      <c r="OFO1" s="76"/>
      <c r="OFP1" s="76"/>
      <c r="OFQ1" s="76"/>
      <c r="OFR1" s="76"/>
      <c r="OFS1" s="76"/>
      <c r="OFT1" s="76"/>
      <c r="OFU1" s="76"/>
      <c r="OFV1" s="76"/>
      <c r="OFW1" s="76"/>
      <c r="OFX1" s="76"/>
      <c r="OFY1" s="76"/>
      <c r="OFZ1" s="76"/>
      <c r="OGA1" s="76"/>
      <c r="OGB1" s="76"/>
      <c r="OGC1" s="76"/>
      <c r="OGD1" s="76"/>
      <c r="OGE1" s="76"/>
      <c r="OGF1" s="76"/>
      <c r="OGG1" s="76"/>
      <c r="OGH1" s="76"/>
      <c r="OGI1" s="76"/>
      <c r="OGJ1" s="76"/>
      <c r="OGK1" s="76"/>
      <c r="OGL1" s="76"/>
      <c r="OGM1" s="76"/>
      <c r="OGN1" s="76"/>
      <c r="OGO1" s="76"/>
      <c r="OGP1" s="76"/>
      <c r="OGQ1" s="76"/>
      <c r="OGR1" s="76"/>
      <c r="OGS1" s="76"/>
      <c r="OGT1" s="76"/>
      <c r="OGU1" s="76"/>
      <c r="OGV1" s="76"/>
      <c r="OGW1" s="76"/>
      <c r="OGX1" s="76"/>
      <c r="OGY1" s="76"/>
      <c r="OGZ1" s="76"/>
      <c r="OHA1" s="76"/>
      <c r="OHB1" s="76"/>
      <c r="OHC1" s="76"/>
      <c r="OHD1" s="76"/>
      <c r="OHE1" s="76"/>
      <c r="OHF1" s="76"/>
      <c r="OHG1" s="76"/>
      <c r="OHH1" s="76"/>
      <c r="OHI1" s="76"/>
      <c r="OHJ1" s="76"/>
      <c r="OHK1" s="76"/>
      <c r="OHL1" s="76"/>
      <c r="OHM1" s="76"/>
      <c r="OHN1" s="76"/>
      <c r="OHO1" s="76"/>
      <c r="OHP1" s="76"/>
      <c r="OHQ1" s="76"/>
      <c r="OHR1" s="76"/>
      <c r="OHS1" s="76"/>
      <c r="OHT1" s="76"/>
      <c r="OHU1" s="76"/>
      <c r="OHV1" s="76"/>
      <c r="OHW1" s="76"/>
      <c r="OHX1" s="76"/>
      <c r="OHY1" s="76"/>
      <c r="OHZ1" s="76"/>
      <c r="OIA1" s="76"/>
      <c r="OIB1" s="76"/>
      <c r="OIC1" s="76"/>
      <c r="OID1" s="76"/>
      <c r="OIE1" s="76"/>
      <c r="OIF1" s="76"/>
      <c r="OIG1" s="76"/>
      <c r="OIH1" s="76"/>
      <c r="OII1" s="76"/>
      <c r="OIJ1" s="76"/>
      <c r="OIK1" s="76"/>
      <c r="OIL1" s="76"/>
      <c r="OIM1" s="76"/>
      <c r="OIN1" s="76"/>
      <c r="OIO1" s="76"/>
      <c r="OIP1" s="76"/>
      <c r="OIQ1" s="76"/>
      <c r="OIR1" s="76"/>
      <c r="OIS1" s="76"/>
      <c r="OIT1" s="76"/>
      <c r="OIU1" s="76"/>
      <c r="OIV1" s="76"/>
      <c r="OIW1" s="76"/>
      <c r="OIX1" s="76"/>
      <c r="OIY1" s="76"/>
      <c r="OIZ1" s="76"/>
      <c r="OJA1" s="76"/>
      <c r="OJB1" s="76"/>
      <c r="OJC1" s="76"/>
      <c r="OJD1" s="76"/>
      <c r="OJE1" s="76"/>
      <c r="OJF1" s="76"/>
      <c r="OJG1" s="76"/>
      <c r="OJH1" s="76"/>
      <c r="OJI1" s="76"/>
      <c r="OJJ1" s="76"/>
      <c r="OJK1" s="76"/>
      <c r="OJL1" s="76"/>
      <c r="OJM1" s="76"/>
      <c r="OJN1" s="76"/>
      <c r="OJO1" s="76"/>
      <c r="OJP1" s="76"/>
      <c r="OJQ1" s="76"/>
      <c r="OJR1" s="76"/>
      <c r="OJS1" s="76"/>
      <c r="OJT1" s="76"/>
      <c r="OJU1" s="76"/>
      <c r="OJV1" s="76"/>
      <c r="OJW1" s="76"/>
      <c r="OJX1" s="76"/>
      <c r="OJY1" s="76"/>
      <c r="OJZ1" s="76"/>
      <c r="OKA1" s="76"/>
      <c r="OKB1" s="76"/>
      <c r="OKC1" s="76"/>
      <c r="OKD1" s="76"/>
      <c r="OKE1" s="76"/>
      <c r="OKF1" s="76"/>
      <c r="OKG1" s="76"/>
      <c r="OKH1" s="76"/>
      <c r="OKI1" s="76"/>
      <c r="OKJ1" s="76"/>
      <c r="OKK1" s="76"/>
      <c r="OKL1" s="76"/>
      <c r="OKM1" s="76"/>
      <c r="OKN1" s="76"/>
      <c r="OKO1" s="76"/>
      <c r="OKP1" s="76"/>
      <c r="OKQ1" s="76"/>
      <c r="OKR1" s="76"/>
      <c r="OKS1" s="76"/>
      <c r="OKT1" s="76"/>
      <c r="OKU1" s="76"/>
      <c r="OKV1" s="76"/>
      <c r="OKW1" s="76"/>
      <c r="OKX1" s="76"/>
      <c r="OKY1" s="76"/>
      <c r="OKZ1" s="76"/>
      <c r="OLA1" s="76"/>
      <c r="OLB1" s="76"/>
      <c r="OLC1" s="76"/>
      <c r="OLD1" s="76"/>
      <c r="OLE1" s="76"/>
      <c r="OLF1" s="76"/>
      <c r="OLG1" s="76"/>
      <c r="OLH1" s="76"/>
      <c r="OLI1" s="76"/>
      <c r="OLJ1" s="76"/>
      <c r="OLK1" s="76"/>
      <c r="OLL1" s="76"/>
      <c r="OLM1" s="76"/>
      <c r="OLN1" s="76"/>
      <c r="OLO1" s="76"/>
      <c r="OLP1" s="76"/>
      <c r="OLQ1" s="76"/>
      <c r="OLR1" s="76"/>
      <c r="OLS1" s="76"/>
      <c r="OLT1" s="76"/>
      <c r="OLU1" s="76"/>
      <c r="OLV1" s="76"/>
      <c r="OLW1" s="76"/>
      <c r="OLX1" s="76"/>
      <c r="OLY1" s="76"/>
      <c r="OLZ1" s="76"/>
      <c r="OMA1" s="76"/>
      <c r="OMB1" s="76"/>
      <c r="OMC1" s="76"/>
      <c r="OMD1" s="76"/>
      <c r="OME1" s="76"/>
      <c r="OMF1" s="76"/>
      <c r="OMG1" s="76"/>
      <c r="OMH1" s="76"/>
      <c r="OMI1" s="76"/>
      <c r="OMJ1" s="76"/>
      <c r="OMK1" s="76"/>
      <c r="OML1" s="76"/>
      <c r="OMM1" s="76"/>
      <c r="OMN1" s="76"/>
      <c r="OMO1" s="76"/>
      <c r="OMP1" s="76"/>
      <c r="OMQ1" s="76"/>
      <c r="OMR1" s="76"/>
      <c r="OMS1" s="76"/>
      <c r="OMT1" s="76"/>
      <c r="OMU1" s="76"/>
      <c r="OMV1" s="76"/>
      <c r="OMW1" s="76"/>
      <c r="OMX1" s="76"/>
      <c r="OMY1" s="76"/>
      <c r="OMZ1" s="76"/>
      <c r="ONA1" s="76"/>
      <c r="ONB1" s="76"/>
      <c r="ONC1" s="76"/>
      <c r="OND1" s="76"/>
      <c r="ONE1" s="76"/>
      <c r="ONF1" s="76"/>
      <c r="ONG1" s="76"/>
      <c r="ONH1" s="76"/>
      <c r="ONI1" s="76"/>
      <c r="ONJ1" s="76"/>
      <c r="ONK1" s="76"/>
      <c r="ONL1" s="76"/>
      <c r="ONM1" s="76"/>
      <c r="ONN1" s="76"/>
      <c r="ONO1" s="76"/>
      <c r="ONP1" s="76"/>
      <c r="ONQ1" s="76"/>
      <c r="ONR1" s="76"/>
      <c r="ONS1" s="76"/>
      <c r="ONT1" s="76"/>
      <c r="ONU1" s="76"/>
      <c r="ONV1" s="76"/>
      <c r="ONW1" s="76"/>
      <c r="ONX1" s="76"/>
      <c r="ONY1" s="76"/>
      <c r="ONZ1" s="76"/>
      <c r="OOA1" s="76"/>
      <c r="OOB1" s="76"/>
      <c r="OOC1" s="76"/>
      <c r="OOD1" s="76"/>
      <c r="OOE1" s="76"/>
      <c r="OOF1" s="76"/>
      <c r="OOG1" s="76"/>
      <c r="OOH1" s="76"/>
      <c r="OOI1" s="76"/>
      <c r="OOJ1" s="76"/>
      <c r="OOK1" s="76"/>
      <c r="OOL1" s="76"/>
      <c r="OOM1" s="76"/>
      <c r="OON1" s="76"/>
      <c r="OOO1" s="76"/>
      <c r="OOP1" s="76"/>
      <c r="OOQ1" s="76"/>
      <c r="OOR1" s="76"/>
      <c r="OOS1" s="76"/>
      <c r="OOT1" s="76"/>
      <c r="OOU1" s="76"/>
      <c r="OOV1" s="76"/>
      <c r="OOW1" s="76"/>
      <c r="OOX1" s="76"/>
      <c r="OOY1" s="76"/>
      <c r="OOZ1" s="76"/>
      <c r="OPA1" s="76"/>
      <c r="OPB1" s="76"/>
      <c r="OPC1" s="76"/>
      <c r="OPD1" s="76"/>
      <c r="OPE1" s="76"/>
      <c r="OPF1" s="76"/>
      <c r="OPG1" s="76"/>
      <c r="OPH1" s="76"/>
      <c r="OPI1" s="76"/>
      <c r="OPJ1" s="76"/>
      <c r="OPK1" s="76"/>
      <c r="OPL1" s="76"/>
      <c r="OPM1" s="76"/>
      <c r="OPN1" s="76"/>
      <c r="OPO1" s="76"/>
      <c r="OPP1" s="76"/>
      <c r="OPQ1" s="76"/>
      <c r="OPR1" s="76"/>
      <c r="OPS1" s="76"/>
      <c r="OPT1" s="76"/>
      <c r="OPU1" s="76"/>
      <c r="OPV1" s="76"/>
      <c r="OPW1" s="76"/>
      <c r="OPX1" s="76"/>
      <c r="OPY1" s="76"/>
      <c r="OPZ1" s="76"/>
      <c r="OQA1" s="76"/>
      <c r="OQB1" s="76"/>
      <c r="OQC1" s="76"/>
      <c r="OQD1" s="76"/>
      <c r="OQE1" s="76"/>
      <c r="OQF1" s="76"/>
      <c r="OQG1" s="76"/>
      <c r="OQH1" s="76"/>
      <c r="OQI1" s="76"/>
      <c r="OQJ1" s="76"/>
      <c r="OQK1" s="76"/>
      <c r="OQL1" s="76"/>
      <c r="OQM1" s="76"/>
      <c r="OQN1" s="76"/>
      <c r="OQO1" s="76"/>
      <c r="OQP1" s="76"/>
      <c r="OQQ1" s="76"/>
      <c r="OQR1" s="76"/>
      <c r="OQS1" s="76"/>
      <c r="OQT1" s="76"/>
      <c r="OQU1" s="76"/>
      <c r="OQV1" s="76"/>
      <c r="OQW1" s="76"/>
      <c r="OQX1" s="76"/>
      <c r="OQY1" s="76"/>
      <c r="OQZ1" s="76"/>
      <c r="ORA1" s="76"/>
      <c r="ORB1" s="76"/>
      <c r="ORC1" s="76"/>
      <c r="ORD1" s="76"/>
      <c r="ORE1" s="76"/>
      <c r="ORF1" s="76"/>
      <c r="ORG1" s="76"/>
      <c r="ORH1" s="76"/>
      <c r="ORI1" s="76"/>
      <c r="ORJ1" s="76"/>
      <c r="ORK1" s="76"/>
      <c r="ORL1" s="76"/>
      <c r="ORM1" s="76"/>
      <c r="ORN1" s="76"/>
      <c r="ORO1" s="76"/>
      <c r="ORP1" s="76"/>
      <c r="ORQ1" s="76"/>
      <c r="ORR1" s="76"/>
      <c r="ORS1" s="76"/>
      <c r="ORT1" s="76"/>
      <c r="ORU1" s="76"/>
      <c r="ORV1" s="76"/>
      <c r="ORW1" s="76"/>
      <c r="ORX1" s="76"/>
      <c r="ORY1" s="76"/>
      <c r="ORZ1" s="76"/>
      <c r="OSA1" s="76"/>
      <c r="OSB1" s="76"/>
      <c r="OSC1" s="76"/>
      <c r="OSD1" s="76"/>
      <c r="OSE1" s="76"/>
      <c r="OSF1" s="76"/>
      <c r="OSG1" s="76"/>
      <c r="OSH1" s="76"/>
      <c r="OSI1" s="76"/>
      <c r="OSJ1" s="76"/>
      <c r="OSK1" s="76"/>
      <c r="OSL1" s="76"/>
      <c r="OSM1" s="76"/>
      <c r="OSN1" s="76"/>
      <c r="OSO1" s="76"/>
      <c r="OSP1" s="76"/>
      <c r="OSQ1" s="76"/>
      <c r="OSR1" s="76"/>
      <c r="OSS1" s="76"/>
      <c r="OST1" s="76"/>
      <c r="OSU1" s="76"/>
      <c r="OSV1" s="76"/>
      <c r="OSW1" s="76"/>
      <c r="OSX1" s="76"/>
      <c r="OSY1" s="76"/>
      <c r="OSZ1" s="76"/>
      <c r="OTA1" s="76"/>
      <c r="OTB1" s="76"/>
      <c r="OTC1" s="76"/>
      <c r="OTD1" s="76"/>
      <c r="OTE1" s="76"/>
      <c r="OTF1" s="76"/>
      <c r="OTG1" s="76"/>
      <c r="OTH1" s="76"/>
      <c r="OTI1" s="76"/>
      <c r="OTJ1" s="76"/>
      <c r="OTK1" s="76"/>
      <c r="OTL1" s="76"/>
      <c r="OTM1" s="76"/>
      <c r="OTN1" s="76"/>
      <c r="OTO1" s="76"/>
      <c r="OTP1" s="76"/>
      <c r="OTQ1" s="76"/>
      <c r="OTR1" s="76"/>
      <c r="OTS1" s="76"/>
      <c r="OTT1" s="76"/>
      <c r="OTU1" s="76"/>
      <c r="OTV1" s="76"/>
      <c r="OTW1" s="76"/>
      <c r="OTX1" s="76"/>
      <c r="OTY1" s="76"/>
      <c r="OTZ1" s="76"/>
      <c r="OUA1" s="76"/>
      <c r="OUB1" s="76"/>
      <c r="OUC1" s="76"/>
      <c r="OUD1" s="76"/>
      <c r="OUE1" s="76"/>
      <c r="OUF1" s="76"/>
      <c r="OUG1" s="76"/>
      <c r="OUH1" s="76"/>
      <c r="OUI1" s="76"/>
      <c r="OUJ1" s="76"/>
      <c r="OUK1" s="76"/>
      <c r="OUL1" s="76"/>
      <c r="OUM1" s="76"/>
      <c r="OUN1" s="76"/>
      <c r="OUO1" s="76"/>
      <c r="OUP1" s="76"/>
      <c r="OUQ1" s="76"/>
      <c r="OUR1" s="76"/>
      <c r="OUS1" s="76"/>
      <c r="OUT1" s="76"/>
      <c r="OUU1" s="76"/>
      <c r="OUV1" s="76"/>
      <c r="OUW1" s="76"/>
      <c r="OUX1" s="76"/>
      <c r="OUY1" s="76"/>
      <c r="OUZ1" s="76"/>
      <c r="OVA1" s="76"/>
      <c r="OVB1" s="76"/>
      <c r="OVC1" s="76"/>
      <c r="OVD1" s="76"/>
      <c r="OVE1" s="76"/>
      <c r="OVF1" s="76"/>
      <c r="OVG1" s="76"/>
      <c r="OVH1" s="76"/>
      <c r="OVI1" s="76"/>
      <c r="OVJ1" s="76"/>
      <c r="OVK1" s="76"/>
      <c r="OVL1" s="76"/>
      <c r="OVM1" s="76"/>
      <c r="OVN1" s="76"/>
      <c r="OVO1" s="76"/>
      <c r="OVP1" s="76"/>
      <c r="OVQ1" s="76"/>
      <c r="OVR1" s="76"/>
      <c r="OVS1" s="76"/>
      <c r="OVT1" s="76"/>
      <c r="OVU1" s="76"/>
      <c r="OVV1" s="76"/>
      <c r="OVW1" s="76"/>
      <c r="OVX1" s="76"/>
      <c r="OVY1" s="76"/>
      <c r="OVZ1" s="76"/>
      <c r="OWA1" s="76"/>
      <c r="OWB1" s="76"/>
      <c r="OWC1" s="76"/>
      <c r="OWD1" s="76"/>
      <c r="OWE1" s="76"/>
      <c r="OWF1" s="76"/>
      <c r="OWG1" s="76"/>
      <c r="OWH1" s="76"/>
      <c r="OWI1" s="76"/>
      <c r="OWJ1" s="76"/>
      <c r="OWK1" s="76"/>
      <c r="OWL1" s="76"/>
      <c r="OWM1" s="76"/>
      <c r="OWN1" s="76"/>
      <c r="OWO1" s="76"/>
      <c r="OWP1" s="76"/>
      <c r="OWQ1" s="76"/>
      <c r="OWR1" s="76"/>
      <c r="OWS1" s="76"/>
      <c r="OWT1" s="76"/>
      <c r="OWU1" s="76"/>
      <c r="OWV1" s="76"/>
      <c r="OWW1" s="76"/>
      <c r="OWX1" s="76"/>
      <c r="OWY1" s="76"/>
      <c r="OWZ1" s="76"/>
      <c r="OXA1" s="76"/>
      <c r="OXB1" s="76"/>
      <c r="OXC1" s="76"/>
      <c r="OXD1" s="76"/>
      <c r="OXE1" s="76"/>
      <c r="OXF1" s="76"/>
      <c r="OXG1" s="76"/>
      <c r="OXH1" s="76"/>
      <c r="OXI1" s="76"/>
      <c r="OXJ1" s="76"/>
      <c r="OXK1" s="76"/>
      <c r="OXL1" s="76"/>
      <c r="OXM1" s="76"/>
      <c r="OXN1" s="76"/>
      <c r="OXO1" s="76"/>
      <c r="OXP1" s="76"/>
      <c r="OXQ1" s="76"/>
      <c r="OXR1" s="76"/>
      <c r="OXS1" s="76"/>
      <c r="OXT1" s="76"/>
      <c r="OXU1" s="76"/>
      <c r="OXV1" s="76"/>
      <c r="OXW1" s="76"/>
      <c r="OXX1" s="76"/>
      <c r="OXY1" s="76"/>
      <c r="OXZ1" s="76"/>
      <c r="OYA1" s="76"/>
      <c r="OYB1" s="76"/>
      <c r="OYC1" s="76"/>
      <c r="OYD1" s="76"/>
      <c r="OYE1" s="76"/>
      <c r="OYF1" s="76"/>
      <c r="OYG1" s="76"/>
      <c r="OYH1" s="76"/>
      <c r="OYI1" s="76"/>
      <c r="OYJ1" s="76"/>
      <c r="OYK1" s="76"/>
      <c r="OYL1" s="76"/>
      <c r="OYM1" s="76"/>
      <c r="OYN1" s="76"/>
      <c r="OYO1" s="76"/>
      <c r="OYP1" s="76"/>
      <c r="OYQ1" s="76"/>
      <c r="OYR1" s="76"/>
      <c r="OYS1" s="76"/>
      <c r="OYT1" s="76"/>
      <c r="OYU1" s="76"/>
      <c r="OYV1" s="76"/>
      <c r="OYW1" s="76"/>
      <c r="OYX1" s="76"/>
      <c r="OYY1" s="76"/>
      <c r="OYZ1" s="76"/>
      <c r="OZA1" s="76"/>
      <c r="OZB1" s="76"/>
      <c r="OZC1" s="76"/>
      <c r="OZD1" s="76"/>
      <c r="OZE1" s="76"/>
      <c r="OZF1" s="76"/>
      <c r="OZG1" s="76"/>
      <c r="OZH1" s="76"/>
      <c r="OZI1" s="76"/>
      <c r="OZJ1" s="76"/>
      <c r="OZK1" s="76"/>
      <c r="OZL1" s="76"/>
      <c r="OZM1" s="76"/>
      <c r="OZN1" s="76"/>
      <c r="OZO1" s="76"/>
      <c r="OZP1" s="76"/>
      <c r="OZQ1" s="76"/>
      <c r="OZR1" s="76"/>
      <c r="OZS1" s="76"/>
      <c r="OZT1" s="76"/>
      <c r="OZU1" s="76"/>
      <c r="OZV1" s="76"/>
      <c r="OZW1" s="76"/>
      <c r="OZX1" s="76"/>
      <c r="OZY1" s="76"/>
      <c r="OZZ1" s="76"/>
      <c r="PAA1" s="76"/>
      <c r="PAB1" s="76"/>
      <c r="PAC1" s="76"/>
      <c r="PAD1" s="76"/>
      <c r="PAE1" s="76"/>
      <c r="PAF1" s="76"/>
      <c r="PAG1" s="76"/>
      <c r="PAH1" s="76"/>
      <c r="PAI1" s="76"/>
      <c r="PAJ1" s="76"/>
      <c r="PAK1" s="76"/>
      <c r="PAL1" s="76"/>
      <c r="PAM1" s="76"/>
      <c r="PAN1" s="76"/>
      <c r="PAO1" s="76"/>
      <c r="PAP1" s="76"/>
      <c r="PAQ1" s="76"/>
      <c r="PAR1" s="76"/>
      <c r="PAS1" s="76"/>
      <c r="PAT1" s="76"/>
      <c r="PAU1" s="76"/>
      <c r="PAV1" s="76"/>
      <c r="PAW1" s="76"/>
      <c r="PAX1" s="76"/>
      <c r="PAY1" s="76"/>
      <c r="PAZ1" s="76"/>
      <c r="PBA1" s="76"/>
      <c r="PBB1" s="76"/>
      <c r="PBC1" s="76"/>
      <c r="PBD1" s="76"/>
      <c r="PBE1" s="76"/>
      <c r="PBF1" s="76"/>
      <c r="PBG1" s="76"/>
      <c r="PBH1" s="76"/>
      <c r="PBI1" s="76"/>
      <c r="PBJ1" s="76"/>
      <c r="PBK1" s="76"/>
      <c r="PBL1" s="76"/>
      <c r="PBM1" s="76"/>
      <c r="PBN1" s="76"/>
      <c r="PBO1" s="76"/>
      <c r="PBP1" s="76"/>
      <c r="PBQ1" s="76"/>
      <c r="PBR1" s="76"/>
      <c r="PBS1" s="76"/>
      <c r="PBT1" s="76"/>
      <c r="PBU1" s="76"/>
      <c r="PBV1" s="76"/>
      <c r="PBW1" s="76"/>
      <c r="PBX1" s="76"/>
      <c r="PBY1" s="76"/>
      <c r="PBZ1" s="76"/>
      <c r="PCA1" s="76"/>
      <c r="PCB1" s="76"/>
      <c r="PCC1" s="76"/>
      <c r="PCD1" s="76"/>
      <c r="PCE1" s="76"/>
      <c r="PCF1" s="76"/>
      <c r="PCG1" s="76"/>
      <c r="PCH1" s="76"/>
      <c r="PCI1" s="76"/>
      <c r="PCJ1" s="76"/>
      <c r="PCK1" s="76"/>
      <c r="PCL1" s="76"/>
      <c r="PCM1" s="76"/>
      <c r="PCN1" s="76"/>
      <c r="PCO1" s="76"/>
      <c r="PCP1" s="76"/>
      <c r="PCQ1" s="76"/>
      <c r="PCR1" s="76"/>
      <c r="PCS1" s="76"/>
      <c r="PCT1" s="76"/>
      <c r="PCU1" s="76"/>
      <c r="PCV1" s="76"/>
      <c r="PCW1" s="76"/>
      <c r="PCX1" s="76"/>
      <c r="PCY1" s="76"/>
      <c r="PCZ1" s="76"/>
      <c r="PDA1" s="76"/>
      <c r="PDB1" s="76"/>
      <c r="PDC1" s="76"/>
      <c r="PDD1" s="76"/>
      <c r="PDE1" s="76"/>
      <c r="PDF1" s="76"/>
      <c r="PDG1" s="76"/>
      <c r="PDH1" s="76"/>
      <c r="PDI1" s="76"/>
      <c r="PDJ1" s="76"/>
      <c r="PDK1" s="76"/>
      <c r="PDL1" s="76"/>
      <c r="PDM1" s="76"/>
      <c r="PDN1" s="76"/>
      <c r="PDO1" s="76"/>
      <c r="PDP1" s="76"/>
      <c r="PDQ1" s="76"/>
      <c r="PDR1" s="76"/>
      <c r="PDS1" s="76"/>
      <c r="PDT1" s="76"/>
      <c r="PDU1" s="76"/>
      <c r="PDV1" s="76"/>
      <c r="PDW1" s="76"/>
      <c r="PDX1" s="76"/>
      <c r="PDY1" s="76"/>
      <c r="PDZ1" s="76"/>
      <c r="PEA1" s="76"/>
      <c r="PEB1" s="76"/>
      <c r="PEC1" s="76"/>
      <c r="PED1" s="76"/>
      <c r="PEE1" s="76"/>
      <c r="PEF1" s="76"/>
      <c r="PEG1" s="76"/>
      <c r="PEH1" s="76"/>
      <c r="PEI1" s="76"/>
      <c r="PEJ1" s="76"/>
      <c r="PEK1" s="76"/>
      <c r="PEL1" s="76"/>
      <c r="PEM1" s="76"/>
      <c r="PEN1" s="76"/>
      <c r="PEO1" s="76"/>
      <c r="PEP1" s="76"/>
      <c r="PEQ1" s="76"/>
      <c r="PER1" s="76"/>
      <c r="PES1" s="76"/>
      <c r="PET1" s="76"/>
      <c r="PEU1" s="76"/>
      <c r="PEV1" s="76"/>
      <c r="PEW1" s="76"/>
      <c r="PEX1" s="76"/>
      <c r="PEY1" s="76"/>
      <c r="PEZ1" s="76"/>
      <c r="PFA1" s="76"/>
      <c r="PFB1" s="76"/>
      <c r="PFC1" s="76"/>
      <c r="PFD1" s="76"/>
      <c r="PFE1" s="76"/>
      <c r="PFF1" s="76"/>
      <c r="PFG1" s="76"/>
      <c r="PFH1" s="76"/>
      <c r="PFI1" s="76"/>
      <c r="PFJ1" s="76"/>
      <c r="PFK1" s="76"/>
      <c r="PFL1" s="76"/>
      <c r="PFM1" s="76"/>
      <c r="PFN1" s="76"/>
      <c r="PFO1" s="76"/>
      <c r="PFP1" s="76"/>
      <c r="PFQ1" s="76"/>
      <c r="PFR1" s="76"/>
      <c r="PFS1" s="76"/>
      <c r="PFT1" s="76"/>
      <c r="PFU1" s="76"/>
      <c r="PFV1" s="76"/>
      <c r="PFW1" s="76"/>
      <c r="PFX1" s="76"/>
      <c r="PFY1" s="76"/>
      <c r="PFZ1" s="76"/>
      <c r="PGA1" s="76"/>
      <c r="PGB1" s="76"/>
      <c r="PGC1" s="76"/>
      <c r="PGD1" s="76"/>
      <c r="PGE1" s="76"/>
      <c r="PGF1" s="76"/>
      <c r="PGG1" s="76"/>
      <c r="PGH1" s="76"/>
      <c r="PGI1" s="76"/>
      <c r="PGJ1" s="76"/>
      <c r="PGK1" s="76"/>
      <c r="PGL1" s="76"/>
      <c r="PGM1" s="76"/>
      <c r="PGN1" s="76"/>
      <c r="PGO1" s="76"/>
      <c r="PGP1" s="76"/>
      <c r="PGQ1" s="76"/>
      <c r="PGR1" s="76"/>
      <c r="PGS1" s="76"/>
      <c r="PGT1" s="76"/>
      <c r="PGU1" s="76"/>
      <c r="PGV1" s="76"/>
      <c r="PGW1" s="76"/>
      <c r="PGX1" s="76"/>
      <c r="PGY1" s="76"/>
      <c r="PGZ1" s="76"/>
      <c r="PHA1" s="76"/>
      <c r="PHB1" s="76"/>
      <c r="PHC1" s="76"/>
      <c r="PHD1" s="76"/>
      <c r="PHE1" s="76"/>
      <c r="PHF1" s="76"/>
      <c r="PHG1" s="76"/>
      <c r="PHH1" s="76"/>
      <c r="PHI1" s="76"/>
      <c r="PHJ1" s="76"/>
      <c r="PHK1" s="76"/>
      <c r="PHL1" s="76"/>
      <c r="PHM1" s="76"/>
      <c r="PHN1" s="76"/>
      <c r="PHO1" s="76"/>
      <c r="PHP1" s="76"/>
      <c r="PHQ1" s="76"/>
      <c r="PHR1" s="76"/>
      <c r="PHS1" s="76"/>
      <c r="PHT1" s="76"/>
      <c r="PHU1" s="76"/>
      <c r="PHV1" s="76"/>
      <c r="PHW1" s="76"/>
      <c r="PHX1" s="76"/>
      <c r="PHY1" s="76"/>
      <c r="PHZ1" s="76"/>
      <c r="PIA1" s="76"/>
      <c r="PIB1" s="76"/>
      <c r="PIC1" s="76"/>
      <c r="PID1" s="76"/>
      <c r="PIE1" s="76"/>
      <c r="PIF1" s="76"/>
      <c r="PIG1" s="76"/>
      <c r="PIH1" s="76"/>
      <c r="PII1" s="76"/>
      <c r="PIJ1" s="76"/>
      <c r="PIK1" s="76"/>
      <c r="PIL1" s="76"/>
      <c r="PIM1" s="76"/>
      <c r="PIN1" s="76"/>
      <c r="PIO1" s="76"/>
      <c r="PIP1" s="76"/>
      <c r="PIQ1" s="76"/>
      <c r="PIR1" s="76"/>
      <c r="PIS1" s="76"/>
      <c r="PIT1" s="76"/>
      <c r="PIU1" s="76"/>
      <c r="PIV1" s="76"/>
      <c r="PIW1" s="76"/>
      <c r="PIX1" s="76"/>
      <c r="PIY1" s="76"/>
      <c r="PIZ1" s="76"/>
      <c r="PJA1" s="76"/>
      <c r="PJB1" s="76"/>
      <c r="PJC1" s="76"/>
      <c r="PJD1" s="76"/>
      <c r="PJE1" s="76"/>
      <c r="PJF1" s="76"/>
      <c r="PJG1" s="76"/>
      <c r="PJH1" s="76"/>
      <c r="PJI1" s="76"/>
      <c r="PJJ1" s="76"/>
      <c r="PJK1" s="76"/>
      <c r="PJL1" s="76"/>
      <c r="PJM1" s="76"/>
      <c r="PJN1" s="76"/>
      <c r="PJO1" s="76"/>
      <c r="PJP1" s="76"/>
      <c r="PJQ1" s="76"/>
      <c r="PJR1" s="76"/>
      <c r="PJS1" s="76"/>
      <c r="PJT1" s="76"/>
      <c r="PJU1" s="76"/>
      <c r="PJV1" s="76"/>
      <c r="PJW1" s="76"/>
      <c r="PJX1" s="76"/>
      <c r="PJY1" s="76"/>
      <c r="PJZ1" s="76"/>
      <c r="PKA1" s="76"/>
      <c r="PKB1" s="76"/>
      <c r="PKC1" s="76"/>
      <c r="PKD1" s="76"/>
      <c r="PKE1" s="76"/>
      <c r="PKF1" s="76"/>
      <c r="PKG1" s="76"/>
      <c r="PKH1" s="76"/>
      <c r="PKI1" s="76"/>
      <c r="PKJ1" s="76"/>
      <c r="PKK1" s="76"/>
      <c r="PKL1" s="76"/>
      <c r="PKM1" s="76"/>
      <c r="PKN1" s="76"/>
      <c r="PKO1" s="76"/>
      <c r="PKP1" s="76"/>
      <c r="PKQ1" s="76"/>
      <c r="PKR1" s="76"/>
      <c r="PKS1" s="76"/>
      <c r="PKT1" s="76"/>
      <c r="PKU1" s="76"/>
      <c r="PKV1" s="76"/>
      <c r="PKW1" s="76"/>
      <c r="PKX1" s="76"/>
      <c r="PKY1" s="76"/>
      <c r="PKZ1" s="76"/>
      <c r="PLA1" s="76"/>
      <c r="PLB1" s="76"/>
      <c r="PLC1" s="76"/>
      <c r="PLD1" s="76"/>
      <c r="PLE1" s="76"/>
      <c r="PLF1" s="76"/>
      <c r="PLG1" s="76"/>
      <c r="PLH1" s="76"/>
      <c r="PLI1" s="76"/>
      <c r="PLJ1" s="76"/>
      <c r="PLK1" s="76"/>
      <c r="PLL1" s="76"/>
      <c r="PLM1" s="76"/>
      <c r="PLN1" s="76"/>
      <c r="PLO1" s="76"/>
      <c r="PLP1" s="76"/>
      <c r="PLQ1" s="76"/>
      <c r="PLR1" s="76"/>
      <c r="PLS1" s="76"/>
      <c r="PLT1" s="76"/>
      <c r="PLU1" s="76"/>
      <c r="PLV1" s="76"/>
      <c r="PLW1" s="76"/>
      <c r="PLX1" s="76"/>
      <c r="PLY1" s="76"/>
      <c r="PLZ1" s="76"/>
      <c r="PMA1" s="76"/>
      <c r="PMB1" s="76"/>
      <c r="PMC1" s="76"/>
      <c r="PMD1" s="76"/>
      <c r="PME1" s="76"/>
      <c r="PMF1" s="76"/>
      <c r="PMG1" s="76"/>
      <c r="PMH1" s="76"/>
      <c r="PMI1" s="76"/>
      <c r="PMJ1" s="76"/>
      <c r="PMK1" s="76"/>
      <c r="PML1" s="76"/>
      <c r="PMM1" s="76"/>
      <c r="PMN1" s="76"/>
      <c r="PMO1" s="76"/>
      <c r="PMP1" s="76"/>
      <c r="PMQ1" s="76"/>
      <c r="PMR1" s="76"/>
      <c r="PMS1" s="76"/>
      <c r="PMT1" s="76"/>
      <c r="PMU1" s="76"/>
      <c r="PMV1" s="76"/>
      <c r="PMW1" s="76"/>
      <c r="PMX1" s="76"/>
      <c r="PMY1" s="76"/>
      <c r="PMZ1" s="76"/>
      <c r="PNA1" s="76"/>
      <c r="PNB1" s="76"/>
      <c r="PNC1" s="76"/>
      <c r="PND1" s="76"/>
      <c r="PNE1" s="76"/>
      <c r="PNF1" s="76"/>
      <c r="PNG1" s="76"/>
      <c r="PNH1" s="76"/>
      <c r="PNI1" s="76"/>
      <c r="PNJ1" s="76"/>
      <c r="PNK1" s="76"/>
      <c r="PNL1" s="76"/>
      <c r="PNM1" s="76"/>
      <c r="PNN1" s="76"/>
      <c r="PNO1" s="76"/>
      <c r="PNP1" s="76"/>
      <c r="PNQ1" s="76"/>
      <c r="PNR1" s="76"/>
      <c r="PNS1" s="76"/>
      <c r="PNT1" s="76"/>
      <c r="PNU1" s="76"/>
      <c r="PNV1" s="76"/>
      <c r="PNW1" s="76"/>
      <c r="PNX1" s="76"/>
      <c r="PNY1" s="76"/>
      <c r="PNZ1" s="76"/>
      <c r="POA1" s="76"/>
      <c r="POB1" s="76"/>
      <c r="POC1" s="76"/>
      <c r="POD1" s="76"/>
      <c r="POE1" s="76"/>
      <c r="POF1" s="76"/>
      <c r="POG1" s="76"/>
      <c r="POH1" s="76"/>
      <c r="POI1" s="76"/>
      <c r="POJ1" s="76"/>
      <c r="POK1" s="76"/>
      <c r="POL1" s="76"/>
      <c r="POM1" s="76"/>
      <c r="PON1" s="76"/>
      <c r="POO1" s="76"/>
      <c r="POP1" s="76"/>
      <c r="POQ1" s="76"/>
      <c r="POR1" s="76"/>
      <c r="POS1" s="76"/>
      <c r="POT1" s="76"/>
      <c r="POU1" s="76"/>
      <c r="POV1" s="76"/>
      <c r="POW1" s="76"/>
      <c r="POX1" s="76"/>
      <c r="POY1" s="76"/>
      <c r="POZ1" s="76"/>
      <c r="PPA1" s="76"/>
      <c r="PPB1" s="76"/>
      <c r="PPC1" s="76"/>
      <c r="PPD1" s="76"/>
      <c r="PPE1" s="76"/>
      <c r="PPF1" s="76"/>
      <c r="PPG1" s="76"/>
      <c r="PPH1" s="76"/>
      <c r="PPI1" s="76"/>
      <c r="PPJ1" s="76"/>
      <c r="PPK1" s="76"/>
      <c r="PPL1" s="76"/>
      <c r="PPM1" s="76"/>
      <c r="PPN1" s="76"/>
      <c r="PPO1" s="76"/>
      <c r="PPP1" s="76"/>
      <c r="PPQ1" s="76"/>
      <c r="PPR1" s="76"/>
      <c r="PPS1" s="76"/>
      <c r="PPT1" s="76"/>
      <c r="PPU1" s="76"/>
      <c r="PPV1" s="76"/>
      <c r="PPW1" s="76"/>
      <c r="PPX1" s="76"/>
      <c r="PPY1" s="76"/>
      <c r="PPZ1" s="76"/>
      <c r="PQA1" s="76"/>
      <c r="PQB1" s="76"/>
      <c r="PQC1" s="76"/>
      <c r="PQD1" s="76"/>
      <c r="PQE1" s="76"/>
      <c r="PQF1" s="76"/>
      <c r="PQG1" s="76"/>
      <c r="PQH1" s="76"/>
      <c r="PQI1" s="76"/>
      <c r="PQJ1" s="76"/>
      <c r="PQK1" s="76"/>
      <c r="PQL1" s="76"/>
      <c r="PQM1" s="76"/>
      <c r="PQN1" s="76"/>
      <c r="PQO1" s="76"/>
      <c r="PQP1" s="76"/>
      <c r="PQQ1" s="76"/>
      <c r="PQR1" s="76"/>
      <c r="PQS1" s="76"/>
      <c r="PQT1" s="76"/>
      <c r="PQU1" s="76"/>
      <c r="PQV1" s="76"/>
      <c r="PQW1" s="76"/>
      <c r="PQX1" s="76"/>
      <c r="PQY1" s="76"/>
      <c r="PQZ1" s="76"/>
      <c r="PRA1" s="76"/>
      <c r="PRB1" s="76"/>
      <c r="PRC1" s="76"/>
      <c r="PRD1" s="76"/>
      <c r="PRE1" s="76"/>
      <c r="PRF1" s="76"/>
      <c r="PRG1" s="76"/>
      <c r="PRH1" s="76"/>
      <c r="PRI1" s="76"/>
      <c r="PRJ1" s="76"/>
      <c r="PRK1" s="76"/>
      <c r="PRL1" s="76"/>
      <c r="PRM1" s="76"/>
      <c r="PRN1" s="76"/>
      <c r="PRO1" s="76"/>
      <c r="PRP1" s="76"/>
      <c r="PRQ1" s="76"/>
      <c r="PRR1" s="76"/>
      <c r="PRS1" s="76"/>
      <c r="PRT1" s="76"/>
      <c r="PRU1" s="76"/>
      <c r="PRV1" s="76"/>
      <c r="PRW1" s="76"/>
      <c r="PRX1" s="76"/>
      <c r="PRY1" s="76"/>
      <c r="PRZ1" s="76"/>
      <c r="PSA1" s="76"/>
      <c r="PSB1" s="76"/>
      <c r="PSC1" s="76"/>
      <c r="PSD1" s="76"/>
      <c r="PSE1" s="76"/>
      <c r="PSF1" s="76"/>
      <c r="PSG1" s="76"/>
      <c r="PSH1" s="76"/>
      <c r="PSI1" s="76"/>
      <c r="PSJ1" s="76"/>
      <c r="PSK1" s="76"/>
      <c r="PSL1" s="76"/>
      <c r="PSM1" s="76"/>
      <c r="PSN1" s="76"/>
      <c r="PSO1" s="76"/>
      <c r="PSP1" s="76"/>
      <c r="PSQ1" s="76"/>
      <c r="PSR1" s="76"/>
      <c r="PSS1" s="76"/>
      <c r="PST1" s="76"/>
      <c r="PSU1" s="76"/>
      <c r="PSV1" s="76"/>
      <c r="PSW1" s="76"/>
      <c r="PSX1" s="76"/>
      <c r="PSY1" s="76"/>
      <c r="PSZ1" s="76"/>
      <c r="PTA1" s="76"/>
      <c r="PTB1" s="76"/>
      <c r="PTC1" s="76"/>
      <c r="PTD1" s="76"/>
      <c r="PTE1" s="76"/>
      <c r="PTF1" s="76"/>
      <c r="PTG1" s="76"/>
      <c r="PTH1" s="76"/>
      <c r="PTI1" s="76"/>
      <c r="PTJ1" s="76"/>
      <c r="PTK1" s="76"/>
      <c r="PTL1" s="76"/>
      <c r="PTM1" s="76"/>
      <c r="PTN1" s="76"/>
      <c r="PTO1" s="76"/>
      <c r="PTP1" s="76"/>
      <c r="PTQ1" s="76"/>
      <c r="PTR1" s="76"/>
      <c r="PTS1" s="76"/>
      <c r="PTT1" s="76"/>
      <c r="PTU1" s="76"/>
      <c r="PTV1" s="76"/>
      <c r="PTW1" s="76"/>
      <c r="PTX1" s="76"/>
      <c r="PTY1" s="76"/>
      <c r="PTZ1" s="76"/>
      <c r="PUA1" s="76"/>
      <c r="PUB1" s="76"/>
      <c r="PUC1" s="76"/>
      <c r="PUD1" s="76"/>
      <c r="PUE1" s="76"/>
      <c r="PUF1" s="76"/>
      <c r="PUG1" s="76"/>
      <c r="PUH1" s="76"/>
      <c r="PUI1" s="76"/>
      <c r="PUJ1" s="76"/>
      <c r="PUK1" s="76"/>
      <c r="PUL1" s="76"/>
      <c r="PUM1" s="76"/>
      <c r="PUN1" s="76"/>
      <c r="PUO1" s="76"/>
      <c r="PUP1" s="76"/>
      <c r="PUQ1" s="76"/>
      <c r="PUR1" s="76"/>
      <c r="PUS1" s="76"/>
      <c r="PUT1" s="76"/>
      <c r="PUU1" s="76"/>
      <c r="PUV1" s="76"/>
      <c r="PUW1" s="76"/>
      <c r="PUX1" s="76"/>
      <c r="PUY1" s="76"/>
      <c r="PUZ1" s="76"/>
      <c r="PVA1" s="76"/>
      <c r="PVB1" s="76"/>
      <c r="PVC1" s="76"/>
      <c r="PVD1" s="76"/>
      <c r="PVE1" s="76"/>
      <c r="PVF1" s="76"/>
      <c r="PVG1" s="76"/>
      <c r="PVH1" s="76"/>
      <c r="PVI1" s="76"/>
      <c r="PVJ1" s="76"/>
      <c r="PVK1" s="76"/>
      <c r="PVL1" s="76"/>
      <c r="PVM1" s="76"/>
      <c r="PVN1" s="76"/>
      <c r="PVO1" s="76"/>
      <c r="PVP1" s="76"/>
      <c r="PVQ1" s="76"/>
      <c r="PVR1" s="76"/>
      <c r="PVS1" s="76"/>
      <c r="PVT1" s="76"/>
      <c r="PVU1" s="76"/>
      <c r="PVV1" s="76"/>
      <c r="PVW1" s="76"/>
      <c r="PVX1" s="76"/>
      <c r="PVY1" s="76"/>
      <c r="PVZ1" s="76"/>
      <c r="PWA1" s="76"/>
      <c r="PWB1" s="76"/>
      <c r="PWC1" s="76"/>
      <c r="PWD1" s="76"/>
      <c r="PWE1" s="76"/>
      <c r="PWF1" s="76"/>
      <c r="PWG1" s="76"/>
      <c r="PWH1" s="76"/>
      <c r="PWI1" s="76"/>
      <c r="PWJ1" s="76"/>
      <c r="PWK1" s="76"/>
      <c r="PWL1" s="76"/>
      <c r="PWM1" s="76"/>
      <c r="PWN1" s="76"/>
      <c r="PWO1" s="76"/>
      <c r="PWP1" s="76"/>
      <c r="PWQ1" s="76"/>
      <c r="PWR1" s="76"/>
      <c r="PWS1" s="76"/>
      <c r="PWT1" s="76"/>
      <c r="PWU1" s="76"/>
      <c r="PWV1" s="76"/>
      <c r="PWW1" s="76"/>
      <c r="PWX1" s="76"/>
      <c r="PWY1" s="76"/>
      <c r="PWZ1" s="76"/>
      <c r="PXA1" s="76"/>
      <c r="PXB1" s="76"/>
      <c r="PXC1" s="76"/>
      <c r="PXD1" s="76"/>
      <c r="PXE1" s="76"/>
      <c r="PXF1" s="76"/>
      <c r="PXG1" s="76"/>
      <c r="PXH1" s="76"/>
      <c r="PXI1" s="76"/>
      <c r="PXJ1" s="76"/>
      <c r="PXK1" s="76"/>
      <c r="PXL1" s="76"/>
      <c r="PXM1" s="76"/>
      <c r="PXN1" s="76"/>
      <c r="PXO1" s="76"/>
      <c r="PXP1" s="76"/>
      <c r="PXQ1" s="76"/>
      <c r="PXR1" s="76"/>
      <c r="PXS1" s="76"/>
      <c r="PXT1" s="76"/>
      <c r="PXU1" s="76"/>
      <c r="PXV1" s="76"/>
      <c r="PXW1" s="76"/>
      <c r="PXX1" s="76"/>
      <c r="PXY1" s="76"/>
      <c r="PXZ1" s="76"/>
      <c r="PYA1" s="76"/>
      <c r="PYB1" s="76"/>
      <c r="PYC1" s="76"/>
      <c r="PYD1" s="76"/>
      <c r="PYE1" s="76"/>
      <c r="PYF1" s="76"/>
      <c r="PYG1" s="76"/>
      <c r="PYH1" s="76"/>
      <c r="PYI1" s="76"/>
      <c r="PYJ1" s="76"/>
      <c r="PYK1" s="76"/>
      <c r="PYL1" s="76"/>
      <c r="PYM1" s="76"/>
      <c r="PYN1" s="76"/>
      <c r="PYO1" s="76"/>
      <c r="PYP1" s="76"/>
      <c r="PYQ1" s="76"/>
      <c r="PYR1" s="76"/>
      <c r="PYS1" s="76"/>
      <c r="PYT1" s="76"/>
      <c r="PYU1" s="76"/>
      <c r="PYV1" s="76"/>
      <c r="PYW1" s="76"/>
      <c r="PYX1" s="76"/>
      <c r="PYY1" s="76"/>
      <c r="PYZ1" s="76"/>
      <c r="PZA1" s="76"/>
      <c r="PZB1" s="76"/>
      <c r="PZC1" s="76"/>
      <c r="PZD1" s="76"/>
      <c r="PZE1" s="76"/>
      <c r="PZF1" s="76"/>
      <c r="PZG1" s="76"/>
      <c r="PZH1" s="76"/>
      <c r="PZI1" s="76"/>
      <c r="PZJ1" s="76"/>
      <c r="PZK1" s="76"/>
      <c r="PZL1" s="76"/>
      <c r="PZM1" s="76"/>
      <c r="PZN1" s="76"/>
      <c r="PZO1" s="76"/>
      <c r="PZP1" s="76"/>
      <c r="PZQ1" s="76"/>
      <c r="PZR1" s="76"/>
      <c r="PZS1" s="76"/>
      <c r="PZT1" s="76"/>
      <c r="PZU1" s="76"/>
      <c r="PZV1" s="76"/>
      <c r="PZW1" s="76"/>
      <c r="PZX1" s="76"/>
      <c r="PZY1" s="76"/>
      <c r="PZZ1" s="76"/>
      <c r="QAA1" s="76"/>
      <c r="QAB1" s="76"/>
      <c r="QAC1" s="76"/>
      <c r="QAD1" s="76"/>
      <c r="QAE1" s="76"/>
      <c r="QAF1" s="76"/>
      <c r="QAG1" s="76"/>
      <c r="QAH1" s="76"/>
      <c r="QAI1" s="76"/>
      <c r="QAJ1" s="76"/>
      <c r="QAK1" s="76"/>
      <c r="QAL1" s="76"/>
      <c r="QAM1" s="76"/>
      <c r="QAN1" s="76"/>
      <c r="QAO1" s="76"/>
      <c r="QAP1" s="76"/>
      <c r="QAQ1" s="76"/>
      <c r="QAR1" s="76"/>
      <c r="QAS1" s="76"/>
      <c r="QAT1" s="76"/>
      <c r="QAU1" s="76"/>
      <c r="QAV1" s="76"/>
      <c r="QAW1" s="76"/>
      <c r="QAX1" s="76"/>
      <c r="QAY1" s="76"/>
      <c r="QAZ1" s="76"/>
      <c r="QBA1" s="76"/>
      <c r="QBB1" s="76"/>
      <c r="QBC1" s="76"/>
      <c r="QBD1" s="76"/>
      <c r="QBE1" s="76"/>
      <c r="QBF1" s="76"/>
      <c r="QBG1" s="76"/>
      <c r="QBH1" s="76"/>
      <c r="QBI1" s="76"/>
      <c r="QBJ1" s="76"/>
      <c r="QBK1" s="76"/>
      <c r="QBL1" s="76"/>
      <c r="QBM1" s="76"/>
      <c r="QBN1" s="76"/>
      <c r="QBO1" s="76"/>
      <c r="QBP1" s="76"/>
      <c r="QBQ1" s="76"/>
      <c r="QBR1" s="76"/>
      <c r="QBS1" s="76"/>
      <c r="QBT1" s="76"/>
      <c r="QBU1" s="76"/>
      <c r="QBV1" s="76"/>
      <c r="QBW1" s="76"/>
      <c r="QBX1" s="76"/>
      <c r="QBY1" s="76"/>
      <c r="QBZ1" s="76"/>
      <c r="QCA1" s="76"/>
      <c r="QCB1" s="76"/>
      <c r="QCC1" s="76"/>
      <c r="QCD1" s="76"/>
      <c r="QCE1" s="76"/>
      <c r="QCF1" s="76"/>
      <c r="QCG1" s="76"/>
      <c r="QCH1" s="76"/>
      <c r="QCI1" s="76"/>
      <c r="QCJ1" s="76"/>
      <c r="QCK1" s="76"/>
      <c r="QCL1" s="76"/>
      <c r="QCM1" s="76"/>
      <c r="QCN1" s="76"/>
      <c r="QCO1" s="76"/>
      <c r="QCP1" s="76"/>
      <c r="QCQ1" s="76"/>
      <c r="QCR1" s="76"/>
      <c r="QCS1" s="76"/>
      <c r="QCT1" s="76"/>
      <c r="QCU1" s="76"/>
      <c r="QCV1" s="76"/>
      <c r="QCW1" s="76"/>
      <c r="QCX1" s="76"/>
      <c r="QCY1" s="76"/>
      <c r="QCZ1" s="76"/>
      <c r="QDA1" s="76"/>
      <c r="QDB1" s="76"/>
      <c r="QDC1" s="76"/>
      <c r="QDD1" s="76"/>
      <c r="QDE1" s="76"/>
      <c r="QDF1" s="76"/>
      <c r="QDG1" s="76"/>
      <c r="QDH1" s="76"/>
      <c r="QDI1" s="76"/>
      <c r="QDJ1" s="76"/>
      <c r="QDK1" s="76"/>
      <c r="QDL1" s="76"/>
      <c r="QDM1" s="76"/>
      <c r="QDN1" s="76"/>
      <c r="QDO1" s="76"/>
      <c r="QDP1" s="76"/>
      <c r="QDQ1" s="76"/>
      <c r="QDR1" s="76"/>
      <c r="QDS1" s="76"/>
      <c r="QDT1" s="76"/>
      <c r="QDU1" s="76"/>
      <c r="QDV1" s="76"/>
      <c r="QDW1" s="76"/>
      <c r="QDX1" s="76"/>
      <c r="QDY1" s="76"/>
      <c r="QDZ1" s="76"/>
      <c r="QEA1" s="76"/>
      <c r="QEB1" s="76"/>
      <c r="QEC1" s="76"/>
      <c r="QED1" s="76"/>
      <c r="QEE1" s="76"/>
      <c r="QEF1" s="76"/>
      <c r="QEG1" s="76"/>
      <c r="QEH1" s="76"/>
      <c r="QEI1" s="76"/>
      <c r="QEJ1" s="76"/>
      <c r="QEK1" s="76"/>
      <c r="QEL1" s="76"/>
      <c r="QEM1" s="76"/>
      <c r="QEN1" s="76"/>
      <c r="QEO1" s="76"/>
      <c r="QEP1" s="76"/>
      <c r="QEQ1" s="76"/>
      <c r="QER1" s="76"/>
      <c r="QES1" s="76"/>
      <c r="QET1" s="76"/>
      <c r="QEU1" s="76"/>
      <c r="QEV1" s="76"/>
      <c r="QEW1" s="76"/>
      <c r="QEX1" s="76"/>
      <c r="QEY1" s="76"/>
      <c r="QEZ1" s="76"/>
      <c r="QFA1" s="76"/>
      <c r="QFB1" s="76"/>
      <c r="QFC1" s="76"/>
      <c r="QFD1" s="76"/>
      <c r="QFE1" s="76"/>
      <c r="QFF1" s="76"/>
      <c r="QFG1" s="76"/>
      <c r="QFH1" s="76"/>
      <c r="QFI1" s="76"/>
      <c r="QFJ1" s="76"/>
      <c r="QFK1" s="76"/>
      <c r="QFL1" s="76"/>
      <c r="QFM1" s="76"/>
      <c r="QFN1" s="76"/>
      <c r="QFO1" s="76"/>
      <c r="QFP1" s="76"/>
      <c r="QFQ1" s="76"/>
      <c r="QFR1" s="76"/>
      <c r="QFS1" s="76"/>
      <c r="QFT1" s="76"/>
      <c r="QFU1" s="76"/>
      <c r="QFV1" s="76"/>
      <c r="QFW1" s="76"/>
      <c r="QFX1" s="76"/>
      <c r="QFY1" s="76"/>
      <c r="QFZ1" s="76"/>
      <c r="QGA1" s="76"/>
      <c r="QGB1" s="76"/>
      <c r="QGC1" s="76"/>
      <c r="QGD1" s="76"/>
      <c r="QGE1" s="76"/>
      <c r="QGF1" s="76"/>
      <c r="QGG1" s="76"/>
      <c r="QGH1" s="76"/>
      <c r="QGI1" s="76"/>
      <c r="QGJ1" s="76"/>
      <c r="QGK1" s="76"/>
      <c r="QGL1" s="76"/>
      <c r="QGM1" s="76"/>
      <c r="QGN1" s="76"/>
      <c r="QGO1" s="76"/>
      <c r="QGP1" s="76"/>
      <c r="QGQ1" s="76"/>
      <c r="QGR1" s="76"/>
      <c r="QGS1" s="76"/>
      <c r="QGT1" s="76"/>
      <c r="QGU1" s="76"/>
      <c r="QGV1" s="76"/>
      <c r="QGW1" s="76"/>
      <c r="QGX1" s="76"/>
      <c r="QGY1" s="76"/>
      <c r="QGZ1" s="76"/>
      <c r="QHA1" s="76"/>
      <c r="QHB1" s="76"/>
      <c r="QHC1" s="76"/>
      <c r="QHD1" s="76"/>
      <c r="QHE1" s="76"/>
      <c r="QHF1" s="76"/>
      <c r="QHG1" s="76"/>
      <c r="QHH1" s="76"/>
      <c r="QHI1" s="76"/>
      <c r="QHJ1" s="76"/>
      <c r="QHK1" s="76"/>
      <c r="QHL1" s="76"/>
      <c r="QHM1" s="76"/>
      <c r="QHN1" s="76"/>
      <c r="QHO1" s="76"/>
      <c r="QHP1" s="76"/>
      <c r="QHQ1" s="76"/>
      <c r="QHR1" s="76"/>
      <c r="QHS1" s="76"/>
      <c r="QHT1" s="76"/>
      <c r="QHU1" s="76"/>
      <c r="QHV1" s="76"/>
      <c r="QHW1" s="76"/>
      <c r="QHX1" s="76"/>
      <c r="QHY1" s="76"/>
      <c r="QHZ1" s="76"/>
      <c r="QIA1" s="76"/>
      <c r="QIB1" s="76"/>
      <c r="QIC1" s="76"/>
      <c r="QID1" s="76"/>
      <c r="QIE1" s="76"/>
      <c r="QIF1" s="76"/>
      <c r="QIG1" s="76"/>
      <c r="QIH1" s="76"/>
      <c r="QII1" s="76"/>
      <c r="QIJ1" s="76"/>
      <c r="QIK1" s="76"/>
      <c r="QIL1" s="76"/>
      <c r="QIM1" s="76"/>
      <c r="QIN1" s="76"/>
      <c r="QIO1" s="76"/>
      <c r="QIP1" s="76"/>
      <c r="QIQ1" s="76"/>
      <c r="QIR1" s="76"/>
      <c r="QIS1" s="76"/>
      <c r="QIT1" s="76"/>
      <c r="QIU1" s="76"/>
      <c r="QIV1" s="76"/>
      <c r="QIW1" s="76"/>
      <c r="QIX1" s="76"/>
      <c r="QIY1" s="76"/>
      <c r="QIZ1" s="76"/>
      <c r="QJA1" s="76"/>
      <c r="QJB1" s="76"/>
      <c r="QJC1" s="76"/>
      <c r="QJD1" s="76"/>
      <c r="QJE1" s="76"/>
      <c r="QJF1" s="76"/>
      <c r="QJG1" s="76"/>
      <c r="QJH1" s="76"/>
      <c r="QJI1" s="76"/>
      <c r="QJJ1" s="76"/>
      <c r="QJK1" s="76"/>
      <c r="QJL1" s="76"/>
      <c r="QJM1" s="76"/>
      <c r="QJN1" s="76"/>
      <c r="QJO1" s="76"/>
      <c r="QJP1" s="76"/>
      <c r="QJQ1" s="76"/>
      <c r="QJR1" s="76"/>
      <c r="QJS1" s="76"/>
      <c r="QJT1" s="76"/>
      <c r="QJU1" s="76"/>
      <c r="QJV1" s="76"/>
      <c r="QJW1" s="76"/>
      <c r="QJX1" s="76"/>
      <c r="QJY1" s="76"/>
      <c r="QJZ1" s="76"/>
      <c r="QKA1" s="76"/>
      <c r="QKB1" s="76"/>
      <c r="QKC1" s="76"/>
      <c r="QKD1" s="76"/>
      <c r="QKE1" s="76"/>
      <c r="QKF1" s="76"/>
      <c r="QKG1" s="76"/>
      <c r="QKH1" s="76"/>
      <c r="QKI1" s="76"/>
      <c r="QKJ1" s="76"/>
      <c r="QKK1" s="76"/>
      <c r="QKL1" s="76"/>
      <c r="QKM1" s="76"/>
      <c r="QKN1" s="76"/>
      <c r="QKO1" s="76"/>
      <c r="QKP1" s="76"/>
      <c r="QKQ1" s="76"/>
      <c r="QKR1" s="76"/>
      <c r="QKS1" s="76"/>
      <c r="QKT1" s="76"/>
      <c r="QKU1" s="76"/>
      <c r="QKV1" s="76"/>
      <c r="QKW1" s="76"/>
      <c r="QKX1" s="76"/>
      <c r="QKY1" s="76"/>
      <c r="QKZ1" s="76"/>
      <c r="QLA1" s="76"/>
      <c r="QLB1" s="76"/>
      <c r="QLC1" s="76"/>
      <c r="QLD1" s="76"/>
      <c r="QLE1" s="76"/>
      <c r="QLF1" s="76"/>
      <c r="QLG1" s="76"/>
      <c r="QLH1" s="76"/>
      <c r="QLI1" s="76"/>
      <c r="QLJ1" s="76"/>
      <c r="QLK1" s="76"/>
      <c r="QLL1" s="76"/>
      <c r="QLM1" s="76"/>
      <c r="QLN1" s="76"/>
      <c r="QLO1" s="76"/>
      <c r="QLP1" s="76"/>
      <c r="QLQ1" s="76"/>
      <c r="QLR1" s="76"/>
      <c r="QLS1" s="76"/>
      <c r="QLT1" s="76"/>
      <c r="QLU1" s="76"/>
      <c r="QLV1" s="76"/>
      <c r="QLW1" s="76"/>
      <c r="QLX1" s="76"/>
      <c r="QLY1" s="76"/>
      <c r="QLZ1" s="76"/>
      <c r="QMA1" s="76"/>
      <c r="QMB1" s="76"/>
      <c r="QMC1" s="76"/>
      <c r="QMD1" s="76"/>
      <c r="QME1" s="76"/>
      <c r="QMF1" s="76"/>
      <c r="QMG1" s="76"/>
      <c r="QMH1" s="76"/>
      <c r="QMI1" s="76"/>
      <c r="QMJ1" s="76"/>
      <c r="QMK1" s="76"/>
      <c r="QML1" s="76"/>
      <c r="QMM1" s="76"/>
      <c r="QMN1" s="76"/>
      <c r="QMO1" s="76"/>
      <c r="QMP1" s="76"/>
      <c r="QMQ1" s="76"/>
      <c r="QMR1" s="76"/>
      <c r="QMS1" s="76"/>
      <c r="QMT1" s="76"/>
      <c r="QMU1" s="76"/>
      <c r="QMV1" s="76"/>
      <c r="QMW1" s="76"/>
      <c r="QMX1" s="76"/>
      <c r="QMY1" s="76"/>
      <c r="QMZ1" s="76"/>
      <c r="QNA1" s="76"/>
      <c r="QNB1" s="76"/>
      <c r="QNC1" s="76"/>
      <c r="QND1" s="76"/>
      <c r="QNE1" s="76"/>
      <c r="QNF1" s="76"/>
      <c r="QNG1" s="76"/>
      <c r="QNH1" s="76"/>
      <c r="QNI1" s="76"/>
      <c r="QNJ1" s="76"/>
      <c r="QNK1" s="76"/>
      <c r="QNL1" s="76"/>
      <c r="QNM1" s="76"/>
      <c r="QNN1" s="76"/>
      <c r="QNO1" s="76"/>
      <c r="QNP1" s="76"/>
      <c r="QNQ1" s="76"/>
      <c r="QNR1" s="76"/>
      <c r="QNS1" s="76"/>
      <c r="QNT1" s="76"/>
      <c r="QNU1" s="76"/>
      <c r="QNV1" s="76"/>
      <c r="QNW1" s="76"/>
      <c r="QNX1" s="76"/>
      <c r="QNY1" s="76"/>
      <c r="QNZ1" s="76"/>
      <c r="QOA1" s="76"/>
      <c r="QOB1" s="76"/>
      <c r="QOC1" s="76"/>
      <c r="QOD1" s="76"/>
      <c r="QOE1" s="76"/>
      <c r="QOF1" s="76"/>
      <c r="QOG1" s="76"/>
      <c r="QOH1" s="76"/>
      <c r="QOI1" s="76"/>
      <c r="QOJ1" s="76"/>
      <c r="QOK1" s="76"/>
      <c r="QOL1" s="76"/>
      <c r="QOM1" s="76"/>
      <c r="QON1" s="76"/>
      <c r="QOO1" s="76"/>
      <c r="QOP1" s="76"/>
      <c r="QOQ1" s="76"/>
      <c r="QOR1" s="76"/>
      <c r="QOS1" s="76"/>
      <c r="QOT1" s="76"/>
      <c r="QOU1" s="76"/>
      <c r="QOV1" s="76"/>
      <c r="QOW1" s="76"/>
      <c r="QOX1" s="76"/>
      <c r="QOY1" s="76"/>
      <c r="QOZ1" s="76"/>
      <c r="QPA1" s="76"/>
      <c r="QPB1" s="76"/>
      <c r="QPC1" s="76"/>
      <c r="QPD1" s="76"/>
      <c r="QPE1" s="76"/>
      <c r="QPF1" s="76"/>
      <c r="QPG1" s="76"/>
      <c r="QPH1" s="76"/>
      <c r="QPI1" s="76"/>
      <c r="QPJ1" s="76"/>
      <c r="QPK1" s="76"/>
      <c r="QPL1" s="76"/>
      <c r="QPM1" s="76"/>
      <c r="QPN1" s="76"/>
      <c r="QPO1" s="76"/>
      <c r="QPP1" s="76"/>
      <c r="QPQ1" s="76"/>
      <c r="QPR1" s="76"/>
      <c r="QPS1" s="76"/>
      <c r="QPT1" s="76"/>
      <c r="QPU1" s="76"/>
      <c r="QPV1" s="76"/>
      <c r="QPW1" s="76"/>
      <c r="QPX1" s="76"/>
      <c r="QPY1" s="76"/>
      <c r="QPZ1" s="76"/>
      <c r="QQA1" s="76"/>
      <c r="QQB1" s="76"/>
      <c r="QQC1" s="76"/>
      <c r="QQD1" s="76"/>
      <c r="QQE1" s="76"/>
      <c r="QQF1" s="76"/>
      <c r="QQG1" s="76"/>
      <c r="QQH1" s="76"/>
      <c r="QQI1" s="76"/>
      <c r="QQJ1" s="76"/>
      <c r="QQK1" s="76"/>
      <c r="QQL1" s="76"/>
      <c r="QQM1" s="76"/>
      <c r="QQN1" s="76"/>
      <c r="QQO1" s="76"/>
      <c r="QQP1" s="76"/>
      <c r="QQQ1" s="76"/>
      <c r="QQR1" s="76"/>
      <c r="QQS1" s="76"/>
      <c r="QQT1" s="76"/>
      <c r="QQU1" s="76"/>
      <c r="QQV1" s="76"/>
      <c r="QQW1" s="76"/>
      <c r="QQX1" s="76"/>
      <c r="QQY1" s="76"/>
      <c r="QQZ1" s="76"/>
      <c r="QRA1" s="76"/>
      <c r="QRB1" s="76"/>
      <c r="QRC1" s="76"/>
      <c r="QRD1" s="76"/>
      <c r="QRE1" s="76"/>
      <c r="QRF1" s="76"/>
      <c r="QRG1" s="76"/>
      <c r="QRH1" s="76"/>
      <c r="QRI1" s="76"/>
      <c r="QRJ1" s="76"/>
      <c r="QRK1" s="76"/>
      <c r="QRL1" s="76"/>
      <c r="QRM1" s="76"/>
      <c r="QRN1" s="76"/>
      <c r="QRO1" s="76"/>
      <c r="QRP1" s="76"/>
      <c r="QRQ1" s="76"/>
      <c r="QRR1" s="76"/>
      <c r="QRS1" s="76"/>
      <c r="QRT1" s="76"/>
      <c r="QRU1" s="76"/>
      <c r="QRV1" s="76"/>
      <c r="QRW1" s="76"/>
      <c r="QRX1" s="76"/>
      <c r="QRY1" s="76"/>
      <c r="QRZ1" s="76"/>
      <c r="QSA1" s="76"/>
      <c r="QSB1" s="76"/>
      <c r="QSC1" s="76"/>
      <c r="QSD1" s="76"/>
      <c r="QSE1" s="76"/>
      <c r="QSF1" s="76"/>
      <c r="QSG1" s="76"/>
      <c r="QSH1" s="76"/>
      <c r="QSI1" s="76"/>
      <c r="QSJ1" s="76"/>
      <c r="QSK1" s="76"/>
      <c r="QSL1" s="76"/>
      <c r="QSM1" s="76"/>
      <c r="QSN1" s="76"/>
      <c r="QSO1" s="76"/>
      <c r="QSP1" s="76"/>
      <c r="QSQ1" s="76"/>
      <c r="QSR1" s="76"/>
      <c r="QSS1" s="76"/>
      <c r="QST1" s="76"/>
      <c r="QSU1" s="76"/>
      <c r="QSV1" s="76"/>
      <c r="QSW1" s="76"/>
      <c r="QSX1" s="76"/>
      <c r="QSY1" s="76"/>
      <c r="QSZ1" s="76"/>
      <c r="QTA1" s="76"/>
      <c r="QTB1" s="76"/>
      <c r="QTC1" s="76"/>
      <c r="QTD1" s="76"/>
      <c r="QTE1" s="76"/>
      <c r="QTF1" s="76"/>
      <c r="QTG1" s="76"/>
      <c r="QTH1" s="76"/>
      <c r="QTI1" s="76"/>
      <c r="QTJ1" s="76"/>
      <c r="QTK1" s="76"/>
      <c r="QTL1" s="76"/>
      <c r="QTM1" s="76"/>
      <c r="QTN1" s="76"/>
      <c r="QTO1" s="76"/>
      <c r="QTP1" s="76"/>
      <c r="QTQ1" s="76"/>
      <c r="QTR1" s="76"/>
      <c r="QTS1" s="76"/>
      <c r="QTT1" s="76"/>
      <c r="QTU1" s="76"/>
      <c r="QTV1" s="76"/>
      <c r="QTW1" s="76"/>
      <c r="QTX1" s="76"/>
      <c r="QTY1" s="76"/>
      <c r="QTZ1" s="76"/>
      <c r="QUA1" s="76"/>
      <c r="QUB1" s="76"/>
      <c r="QUC1" s="76"/>
      <c r="QUD1" s="76"/>
      <c r="QUE1" s="76"/>
      <c r="QUF1" s="76"/>
      <c r="QUG1" s="76"/>
      <c r="QUH1" s="76"/>
      <c r="QUI1" s="76"/>
      <c r="QUJ1" s="76"/>
      <c r="QUK1" s="76"/>
      <c r="QUL1" s="76"/>
      <c r="QUM1" s="76"/>
      <c r="QUN1" s="76"/>
      <c r="QUO1" s="76"/>
      <c r="QUP1" s="76"/>
      <c r="QUQ1" s="76"/>
      <c r="QUR1" s="76"/>
      <c r="QUS1" s="76"/>
      <c r="QUT1" s="76"/>
      <c r="QUU1" s="76"/>
      <c r="QUV1" s="76"/>
      <c r="QUW1" s="76"/>
      <c r="QUX1" s="76"/>
      <c r="QUY1" s="76"/>
      <c r="QUZ1" s="76"/>
      <c r="QVA1" s="76"/>
      <c r="QVB1" s="76"/>
      <c r="QVC1" s="76"/>
      <c r="QVD1" s="76"/>
      <c r="QVE1" s="76"/>
      <c r="QVF1" s="76"/>
      <c r="QVG1" s="76"/>
      <c r="QVH1" s="76"/>
      <c r="QVI1" s="76"/>
      <c r="QVJ1" s="76"/>
      <c r="QVK1" s="76"/>
      <c r="QVL1" s="76"/>
      <c r="QVM1" s="76"/>
      <c r="QVN1" s="76"/>
      <c r="QVO1" s="76"/>
      <c r="QVP1" s="76"/>
      <c r="QVQ1" s="76"/>
      <c r="QVR1" s="76"/>
      <c r="QVS1" s="76"/>
      <c r="QVT1" s="76"/>
      <c r="QVU1" s="76"/>
      <c r="QVV1" s="76"/>
      <c r="QVW1" s="76"/>
      <c r="QVX1" s="76"/>
      <c r="QVY1" s="76"/>
      <c r="QVZ1" s="76"/>
      <c r="QWA1" s="76"/>
      <c r="QWB1" s="76"/>
      <c r="QWC1" s="76"/>
      <c r="QWD1" s="76"/>
      <c r="QWE1" s="76"/>
      <c r="QWF1" s="76"/>
      <c r="QWG1" s="76"/>
      <c r="QWH1" s="76"/>
      <c r="QWI1" s="76"/>
      <c r="QWJ1" s="76"/>
      <c r="QWK1" s="76"/>
      <c r="QWL1" s="76"/>
      <c r="QWM1" s="76"/>
      <c r="QWN1" s="76"/>
      <c r="QWO1" s="76"/>
      <c r="QWP1" s="76"/>
      <c r="QWQ1" s="76"/>
      <c r="QWR1" s="76"/>
      <c r="QWS1" s="76"/>
      <c r="QWT1" s="76"/>
      <c r="QWU1" s="76"/>
      <c r="QWV1" s="76"/>
      <c r="QWW1" s="76"/>
      <c r="QWX1" s="76"/>
      <c r="QWY1" s="76"/>
      <c r="QWZ1" s="76"/>
      <c r="QXA1" s="76"/>
      <c r="QXB1" s="76"/>
      <c r="QXC1" s="76"/>
      <c r="QXD1" s="76"/>
      <c r="QXE1" s="76"/>
      <c r="QXF1" s="76"/>
      <c r="QXG1" s="76"/>
      <c r="QXH1" s="76"/>
      <c r="QXI1" s="76"/>
      <c r="QXJ1" s="76"/>
      <c r="QXK1" s="76"/>
      <c r="QXL1" s="76"/>
      <c r="QXM1" s="76"/>
      <c r="QXN1" s="76"/>
      <c r="QXO1" s="76"/>
      <c r="QXP1" s="76"/>
      <c r="QXQ1" s="76"/>
      <c r="QXR1" s="76"/>
      <c r="QXS1" s="76"/>
      <c r="QXT1" s="76"/>
      <c r="QXU1" s="76"/>
      <c r="QXV1" s="76"/>
      <c r="QXW1" s="76"/>
      <c r="QXX1" s="76"/>
      <c r="QXY1" s="76"/>
      <c r="QXZ1" s="76"/>
      <c r="QYA1" s="76"/>
      <c r="QYB1" s="76"/>
      <c r="QYC1" s="76"/>
      <c r="QYD1" s="76"/>
      <c r="QYE1" s="76"/>
      <c r="QYF1" s="76"/>
      <c r="QYG1" s="76"/>
      <c r="QYH1" s="76"/>
      <c r="QYI1" s="76"/>
      <c r="QYJ1" s="76"/>
      <c r="QYK1" s="76"/>
      <c r="QYL1" s="76"/>
      <c r="QYM1" s="76"/>
      <c r="QYN1" s="76"/>
      <c r="QYO1" s="76"/>
      <c r="QYP1" s="76"/>
      <c r="QYQ1" s="76"/>
      <c r="QYR1" s="76"/>
      <c r="QYS1" s="76"/>
      <c r="QYT1" s="76"/>
      <c r="QYU1" s="76"/>
      <c r="QYV1" s="76"/>
      <c r="QYW1" s="76"/>
      <c r="QYX1" s="76"/>
      <c r="QYY1" s="76"/>
      <c r="QYZ1" s="76"/>
      <c r="QZA1" s="76"/>
      <c r="QZB1" s="76"/>
      <c r="QZC1" s="76"/>
      <c r="QZD1" s="76"/>
      <c r="QZE1" s="76"/>
      <c r="QZF1" s="76"/>
      <c r="QZG1" s="76"/>
      <c r="QZH1" s="76"/>
      <c r="QZI1" s="76"/>
      <c r="QZJ1" s="76"/>
      <c r="QZK1" s="76"/>
      <c r="QZL1" s="76"/>
      <c r="QZM1" s="76"/>
      <c r="QZN1" s="76"/>
      <c r="QZO1" s="76"/>
      <c r="QZP1" s="76"/>
      <c r="QZQ1" s="76"/>
      <c r="QZR1" s="76"/>
      <c r="QZS1" s="76"/>
      <c r="QZT1" s="76"/>
      <c r="QZU1" s="76"/>
      <c r="QZV1" s="76"/>
      <c r="QZW1" s="76"/>
      <c r="QZX1" s="76"/>
      <c r="QZY1" s="76"/>
      <c r="QZZ1" s="76"/>
      <c r="RAA1" s="76"/>
      <c r="RAB1" s="76"/>
      <c r="RAC1" s="76"/>
      <c r="RAD1" s="76"/>
      <c r="RAE1" s="76"/>
      <c r="RAF1" s="76"/>
      <c r="RAG1" s="76"/>
      <c r="RAH1" s="76"/>
      <c r="RAI1" s="76"/>
      <c r="RAJ1" s="76"/>
      <c r="RAK1" s="76"/>
      <c r="RAL1" s="76"/>
      <c r="RAM1" s="76"/>
      <c r="RAN1" s="76"/>
      <c r="RAO1" s="76"/>
      <c r="RAP1" s="76"/>
      <c r="RAQ1" s="76"/>
      <c r="RAR1" s="76"/>
      <c r="RAS1" s="76"/>
      <c r="RAT1" s="76"/>
      <c r="RAU1" s="76"/>
      <c r="RAV1" s="76"/>
      <c r="RAW1" s="76"/>
      <c r="RAX1" s="76"/>
      <c r="RAY1" s="76"/>
      <c r="RAZ1" s="76"/>
      <c r="RBA1" s="76"/>
      <c r="RBB1" s="76"/>
      <c r="RBC1" s="76"/>
      <c r="RBD1" s="76"/>
      <c r="RBE1" s="76"/>
      <c r="RBF1" s="76"/>
      <c r="RBG1" s="76"/>
      <c r="RBH1" s="76"/>
      <c r="RBI1" s="76"/>
      <c r="RBJ1" s="76"/>
      <c r="RBK1" s="76"/>
      <c r="RBL1" s="76"/>
      <c r="RBM1" s="76"/>
      <c r="RBN1" s="76"/>
      <c r="RBO1" s="76"/>
      <c r="RBP1" s="76"/>
      <c r="RBQ1" s="76"/>
      <c r="RBR1" s="76"/>
      <c r="RBS1" s="76"/>
      <c r="RBT1" s="76"/>
      <c r="RBU1" s="76"/>
      <c r="RBV1" s="76"/>
      <c r="RBW1" s="76"/>
      <c r="RBX1" s="76"/>
      <c r="RBY1" s="76"/>
      <c r="RBZ1" s="76"/>
      <c r="RCA1" s="76"/>
      <c r="RCB1" s="76"/>
      <c r="RCC1" s="76"/>
      <c r="RCD1" s="76"/>
      <c r="RCE1" s="76"/>
      <c r="RCF1" s="76"/>
      <c r="RCG1" s="76"/>
      <c r="RCH1" s="76"/>
      <c r="RCI1" s="76"/>
      <c r="RCJ1" s="76"/>
      <c r="RCK1" s="76"/>
      <c r="RCL1" s="76"/>
      <c r="RCM1" s="76"/>
      <c r="RCN1" s="76"/>
      <c r="RCO1" s="76"/>
      <c r="RCP1" s="76"/>
      <c r="RCQ1" s="76"/>
      <c r="RCR1" s="76"/>
      <c r="RCS1" s="76"/>
      <c r="RCT1" s="76"/>
      <c r="RCU1" s="76"/>
      <c r="RCV1" s="76"/>
      <c r="RCW1" s="76"/>
      <c r="RCX1" s="76"/>
      <c r="RCY1" s="76"/>
      <c r="RCZ1" s="76"/>
      <c r="RDA1" s="76"/>
      <c r="RDB1" s="76"/>
      <c r="RDC1" s="76"/>
      <c r="RDD1" s="76"/>
      <c r="RDE1" s="76"/>
      <c r="RDF1" s="76"/>
      <c r="RDG1" s="76"/>
      <c r="RDH1" s="76"/>
      <c r="RDI1" s="76"/>
      <c r="RDJ1" s="76"/>
      <c r="RDK1" s="76"/>
      <c r="RDL1" s="76"/>
      <c r="RDM1" s="76"/>
      <c r="RDN1" s="76"/>
      <c r="RDO1" s="76"/>
      <c r="RDP1" s="76"/>
      <c r="RDQ1" s="76"/>
      <c r="RDR1" s="76"/>
      <c r="RDS1" s="76"/>
      <c r="RDT1" s="76"/>
      <c r="RDU1" s="76"/>
      <c r="RDV1" s="76"/>
      <c r="RDW1" s="76"/>
      <c r="RDX1" s="76"/>
      <c r="RDY1" s="76"/>
      <c r="RDZ1" s="76"/>
      <c r="REA1" s="76"/>
      <c r="REB1" s="76"/>
      <c r="REC1" s="76"/>
      <c r="RED1" s="76"/>
      <c r="REE1" s="76"/>
      <c r="REF1" s="76"/>
      <c r="REG1" s="76"/>
      <c r="REH1" s="76"/>
      <c r="REI1" s="76"/>
      <c r="REJ1" s="76"/>
      <c r="REK1" s="76"/>
      <c r="REL1" s="76"/>
      <c r="REM1" s="76"/>
      <c r="REN1" s="76"/>
      <c r="REO1" s="76"/>
      <c r="REP1" s="76"/>
      <c r="REQ1" s="76"/>
      <c r="RER1" s="76"/>
      <c r="RES1" s="76"/>
      <c r="RET1" s="76"/>
      <c r="REU1" s="76"/>
      <c r="REV1" s="76"/>
      <c r="REW1" s="76"/>
      <c r="REX1" s="76"/>
      <c r="REY1" s="76"/>
      <c r="REZ1" s="76"/>
      <c r="RFA1" s="76"/>
      <c r="RFB1" s="76"/>
      <c r="RFC1" s="76"/>
      <c r="RFD1" s="76"/>
      <c r="RFE1" s="76"/>
      <c r="RFF1" s="76"/>
      <c r="RFG1" s="76"/>
      <c r="RFH1" s="76"/>
      <c r="RFI1" s="76"/>
      <c r="RFJ1" s="76"/>
      <c r="RFK1" s="76"/>
      <c r="RFL1" s="76"/>
      <c r="RFM1" s="76"/>
      <c r="RFN1" s="76"/>
      <c r="RFO1" s="76"/>
      <c r="RFP1" s="76"/>
      <c r="RFQ1" s="76"/>
      <c r="RFR1" s="76"/>
      <c r="RFS1" s="76"/>
      <c r="RFT1" s="76"/>
      <c r="RFU1" s="76"/>
      <c r="RFV1" s="76"/>
      <c r="RFW1" s="76"/>
      <c r="RFX1" s="76"/>
      <c r="RFY1" s="76"/>
      <c r="RFZ1" s="76"/>
      <c r="RGA1" s="76"/>
      <c r="RGB1" s="76"/>
      <c r="RGC1" s="76"/>
      <c r="RGD1" s="76"/>
      <c r="RGE1" s="76"/>
      <c r="RGF1" s="76"/>
      <c r="RGG1" s="76"/>
      <c r="RGH1" s="76"/>
      <c r="RGI1" s="76"/>
      <c r="RGJ1" s="76"/>
      <c r="RGK1" s="76"/>
      <c r="RGL1" s="76"/>
      <c r="RGM1" s="76"/>
      <c r="RGN1" s="76"/>
      <c r="RGO1" s="76"/>
      <c r="RGP1" s="76"/>
      <c r="RGQ1" s="76"/>
      <c r="RGR1" s="76"/>
      <c r="RGS1" s="76"/>
      <c r="RGT1" s="76"/>
      <c r="RGU1" s="76"/>
      <c r="RGV1" s="76"/>
      <c r="RGW1" s="76"/>
      <c r="RGX1" s="76"/>
      <c r="RGY1" s="76"/>
      <c r="RGZ1" s="76"/>
      <c r="RHA1" s="76"/>
      <c r="RHB1" s="76"/>
      <c r="RHC1" s="76"/>
      <c r="RHD1" s="76"/>
      <c r="RHE1" s="76"/>
      <c r="RHF1" s="76"/>
      <c r="RHG1" s="76"/>
      <c r="RHH1" s="76"/>
      <c r="RHI1" s="76"/>
      <c r="RHJ1" s="76"/>
      <c r="RHK1" s="76"/>
      <c r="RHL1" s="76"/>
      <c r="RHM1" s="76"/>
      <c r="RHN1" s="76"/>
      <c r="RHO1" s="76"/>
      <c r="RHP1" s="76"/>
      <c r="RHQ1" s="76"/>
      <c r="RHR1" s="76"/>
      <c r="RHS1" s="76"/>
      <c r="RHT1" s="76"/>
      <c r="RHU1" s="76"/>
      <c r="RHV1" s="76"/>
      <c r="RHW1" s="76"/>
      <c r="RHX1" s="76"/>
      <c r="RHY1" s="76"/>
      <c r="RHZ1" s="76"/>
      <c r="RIA1" s="76"/>
      <c r="RIB1" s="76"/>
      <c r="RIC1" s="76"/>
      <c r="RID1" s="76"/>
      <c r="RIE1" s="76"/>
      <c r="RIF1" s="76"/>
      <c r="RIG1" s="76"/>
      <c r="RIH1" s="76"/>
      <c r="RII1" s="76"/>
      <c r="RIJ1" s="76"/>
      <c r="RIK1" s="76"/>
      <c r="RIL1" s="76"/>
      <c r="RIM1" s="76"/>
      <c r="RIN1" s="76"/>
      <c r="RIO1" s="76"/>
      <c r="RIP1" s="76"/>
      <c r="RIQ1" s="76"/>
      <c r="RIR1" s="76"/>
      <c r="RIS1" s="76"/>
      <c r="RIT1" s="76"/>
      <c r="RIU1" s="76"/>
      <c r="RIV1" s="76"/>
      <c r="RIW1" s="76"/>
      <c r="RIX1" s="76"/>
      <c r="RIY1" s="76"/>
      <c r="RIZ1" s="76"/>
      <c r="RJA1" s="76"/>
      <c r="RJB1" s="76"/>
      <c r="RJC1" s="76"/>
      <c r="RJD1" s="76"/>
      <c r="RJE1" s="76"/>
      <c r="RJF1" s="76"/>
      <c r="RJG1" s="76"/>
      <c r="RJH1" s="76"/>
      <c r="RJI1" s="76"/>
      <c r="RJJ1" s="76"/>
      <c r="RJK1" s="76"/>
      <c r="RJL1" s="76"/>
      <c r="RJM1" s="76"/>
      <c r="RJN1" s="76"/>
      <c r="RJO1" s="76"/>
      <c r="RJP1" s="76"/>
      <c r="RJQ1" s="76"/>
      <c r="RJR1" s="76"/>
      <c r="RJS1" s="76"/>
      <c r="RJT1" s="76"/>
      <c r="RJU1" s="76"/>
      <c r="RJV1" s="76"/>
      <c r="RJW1" s="76"/>
      <c r="RJX1" s="76"/>
      <c r="RJY1" s="76"/>
      <c r="RJZ1" s="76"/>
      <c r="RKA1" s="76"/>
      <c r="RKB1" s="76"/>
      <c r="RKC1" s="76"/>
      <c r="RKD1" s="76"/>
      <c r="RKE1" s="76"/>
      <c r="RKF1" s="76"/>
      <c r="RKG1" s="76"/>
      <c r="RKH1" s="76"/>
      <c r="RKI1" s="76"/>
      <c r="RKJ1" s="76"/>
      <c r="RKK1" s="76"/>
      <c r="RKL1" s="76"/>
      <c r="RKM1" s="76"/>
      <c r="RKN1" s="76"/>
      <c r="RKO1" s="76"/>
      <c r="RKP1" s="76"/>
      <c r="RKQ1" s="76"/>
      <c r="RKR1" s="76"/>
      <c r="RKS1" s="76"/>
      <c r="RKT1" s="76"/>
      <c r="RKU1" s="76"/>
      <c r="RKV1" s="76"/>
      <c r="RKW1" s="76"/>
      <c r="RKX1" s="76"/>
      <c r="RKY1" s="76"/>
      <c r="RKZ1" s="76"/>
      <c r="RLA1" s="76"/>
      <c r="RLB1" s="76"/>
      <c r="RLC1" s="76"/>
      <c r="RLD1" s="76"/>
      <c r="RLE1" s="76"/>
      <c r="RLF1" s="76"/>
      <c r="RLG1" s="76"/>
      <c r="RLH1" s="76"/>
      <c r="RLI1" s="76"/>
      <c r="RLJ1" s="76"/>
      <c r="RLK1" s="76"/>
      <c r="RLL1" s="76"/>
      <c r="RLM1" s="76"/>
      <c r="RLN1" s="76"/>
      <c r="RLO1" s="76"/>
      <c r="RLP1" s="76"/>
      <c r="RLQ1" s="76"/>
      <c r="RLR1" s="76"/>
      <c r="RLS1" s="76"/>
      <c r="RLT1" s="76"/>
      <c r="RLU1" s="76"/>
      <c r="RLV1" s="76"/>
      <c r="RLW1" s="76"/>
      <c r="RLX1" s="76"/>
      <c r="RLY1" s="76"/>
      <c r="RLZ1" s="76"/>
      <c r="RMA1" s="76"/>
      <c r="RMB1" s="76"/>
      <c r="RMC1" s="76"/>
      <c r="RMD1" s="76"/>
      <c r="RME1" s="76"/>
      <c r="RMF1" s="76"/>
      <c r="RMG1" s="76"/>
      <c r="RMH1" s="76"/>
      <c r="RMI1" s="76"/>
      <c r="RMJ1" s="76"/>
      <c r="RMK1" s="76"/>
      <c r="RML1" s="76"/>
      <c r="RMM1" s="76"/>
      <c r="RMN1" s="76"/>
      <c r="RMO1" s="76"/>
      <c r="RMP1" s="76"/>
      <c r="RMQ1" s="76"/>
      <c r="RMR1" s="76"/>
      <c r="RMS1" s="76"/>
      <c r="RMT1" s="76"/>
      <c r="RMU1" s="76"/>
      <c r="RMV1" s="76"/>
      <c r="RMW1" s="76"/>
      <c r="RMX1" s="76"/>
      <c r="RMY1" s="76"/>
      <c r="RMZ1" s="76"/>
      <c r="RNA1" s="76"/>
      <c r="RNB1" s="76"/>
      <c r="RNC1" s="76"/>
      <c r="RND1" s="76"/>
      <c r="RNE1" s="76"/>
      <c r="RNF1" s="76"/>
      <c r="RNG1" s="76"/>
      <c r="RNH1" s="76"/>
      <c r="RNI1" s="76"/>
      <c r="RNJ1" s="76"/>
      <c r="RNK1" s="76"/>
      <c r="RNL1" s="76"/>
      <c r="RNM1" s="76"/>
      <c r="RNN1" s="76"/>
      <c r="RNO1" s="76"/>
      <c r="RNP1" s="76"/>
      <c r="RNQ1" s="76"/>
      <c r="RNR1" s="76"/>
      <c r="RNS1" s="76"/>
      <c r="RNT1" s="76"/>
      <c r="RNU1" s="76"/>
      <c r="RNV1" s="76"/>
      <c r="RNW1" s="76"/>
      <c r="RNX1" s="76"/>
      <c r="RNY1" s="76"/>
      <c r="RNZ1" s="76"/>
      <c r="ROA1" s="76"/>
      <c r="ROB1" s="76"/>
      <c r="ROC1" s="76"/>
      <c r="ROD1" s="76"/>
      <c r="ROE1" s="76"/>
      <c r="ROF1" s="76"/>
      <c r="ROG1" s="76"/>
      <c r="ROH1" s="76"/>
      <c r="ROI1" s="76"/>
      <c r="ROJ1" s="76"/>
      <c r="ROK1" s="76"/>
      <c r="ROL1" s="76"/>
      <c r="ROM1" s="76"/>
      <c r="RON1" s="76"/>
      <c r="ROO1" s="76"/>
      <c r="ROP1" s="76"/>
      <c r="ROQ1" s="76"/>
      <c r="ROR1" s="76"/>
      <c r="ROS1" s="76"/>
      <c r="ROT1" s="76"/>
      <c r="ROU1" s="76"/>
      <c r="ROV1" s="76"/>
      <c r="ROW1" s="76"/>
      <c r="ROX1" s="76"/>
      <c r="ROY1" s="76"/>
      <c r="ROZ1" s="76"/>
      <c r="RPA1" s="76"/>
      <c r="RPB1" s="76"/>
      <c r="RPC1" s="76"/>
      <c r="RPD1" s="76"/>
      <c r="RPE1" s="76"/>
      <c r="RPF1" s="76"/>
      <c r="RPG1" s="76"/>
      <c r="RPH1" s="76"/>
      <c r="RPI1" s="76"/>
      <c r="RPJ1" s="76"/>
      <c r="RPK1" s="76"/>
      <c r="RPL1" s="76"/>
      <c r="RPM1" s="76"/>
      <c r="RPN1" s="76"/>
      <c r="RPO1" s="76"/>
      <c r="RPP1" s="76"/>
      <c r="RPQ1" s="76"/>
      <c r="RPR1" s="76"/>
      <c r="RPS1" s="76"/>
      <c r="RPT1" s="76"/>
      <c r="RPU1" s="76"/>
      <c r="RPV1" s="76"/>
      <c r="RPW1" s="76"/>
      <c r="RPX1" s="76"/>
      <c r="RPY1" s="76"/>
      <c r="RPZ1" s="76"/>
      <c r="RQA1" s="76"/>
      <c r="RQB1" s="76"/>
      <c r="RQC1" s="76"/>
      <c r="RQD1" s="76"/>
      <c r="RQE1" s="76"/>
      <c r="RQF1" s="76"/>
      <c r="RQG1" s="76"/>
      <c r="RQH1" s="76"/>
      <c r="RQI1" s="76"/>
      <c r="RQJ1" s="76"/>
      <c r="RQK1" s="76"/>
      <c r="RQL1" s="76"/>
      <c r="RQM1" s="76"/>
      <c r="RQN1" s="76"/>
      <c r="RQO1" s="76"/>
      <c r="RQP1" s="76"/>
      <c r="RQQ1" s="76"/>
      <c r="RQR1" s="76"/>
      <c r="RQS1" s="76"/>
      <c r="RQT1" s="76"/>
      <c r="RQU1" s="76"/>
      <c r="RQV1" s="76"/>
      <c r="RQW1" s="76"/>
      <c r="RQX1" s="76"/>
      <c r="RQY1" s="76"/>
      <c r="RQZ1" s="76"/>
      <c r="RRA1" s="76"/>
      <c r="RRB1" s="76"/>
      <c r="RRC1" s="76"/>
      <c r="RRD1" s="76"/>
      <c r="RRE1" s="76"/>
      <c r="RRF1" s="76"/>
      <c r="RRG1" s="76"/>
      <c r="RRH1" s="76"/>
      <c r="RRI1" s="76"/>
      <c r="RRJ1" s="76"/>
      <c r="RRK1" s="76"/>
      <c r="RRL1" s="76"/>
      <c r="RRM1" s="76"/>
      <c r="RRN1" s="76"/>
      <c r="RRO1" s="76"/>
      <c r="RRP1" s="76"/>
      <c r="RRQ1" s="76"/>
      <c r="RRR1" s="76"/>
      <c r="RRS1" s="76"/>
      <c r="RRT1" s="76"/>
      <c r="RRU1" s="76"/>
      <c r="RRV1" s="76"/>
      <c r="RRW1" s="76"/>
      <c r="RRX1" s="76"/>
      <c r="RRY1" s="76"/>
      <c r="RRZ1" s="76"/>
      <c r="RSA1" s="76"/>
      <c r="RSB1" s="76"/>
      <c r="RSC1" s="76"/>
      <c r="RSD1" s="76"/>
      <c r="RSE1" s="76"/>
      <c r="RSF1" s="76"/>
      <c r="RSG1" s="76"/>
      <c r="RSH1" s="76"/>
      <c r="RSI1" s="76"/>
      <c r="RSJ1" s="76"/>
      <c r="RSK1" s="76"/>
      <c r="RSL1" s="76"/>
      <c r="RSM1" s="76"/>
      <c r="RSN1" s="76"/>
      <c r="RSO1" s="76"/>
      <c r="RSP1" s="76"/>
      <c r="RSQ1" s="76"/>
      <c r="RSR1" s="76"/>
      <c r="RSS1" s="76"/>
      <c r="RST1" s="76"/>
      <c r="RSU1" s="76"/>
      <c r="RSV1" s="76"/>
      <c r="RSW1" s="76"/>
      <c r="RSX1" s="76"/>
      <c r="RSY1" s="76"/>
      <c r="RSZ1" s="76"/>
      <c r="RTA1" s="76"/>
      <c r="RTB1" s="76"/>
      <c r="RTC1" s="76"/>
      <c r="RTD1" s="76"/>
      <c r="RTE1" s="76"/>
      <c r="RTF1" s="76"/>
      <c r="RTG1" s="76"/>
      <c r="RTH1" s="76"/>
      <c r="RTI1" s="76"/>
      <c r="RTJ1" s="76"/>
      <c r="RTK1" s="76"/>
      <c r="RTL1" s="76"/>
      <c r="RTM1" s="76"/>
      <c r="RTN1" s="76"/>
      <c r="RTO1" s="76"/>
      <c r="RTP1" s="76"/>
      <c r="RTQ1" s="76"/>
      <c r="RTR1" s="76"/>
      <c r="RTS1" s="76"/>
      <c r="RTT1" s="76"/>
      <c r="RTU1" s="76"/>
      <c r="RTV1" s="76"/>
      <c r="RTW1" s="76"/>
      <c r="RTX1" s="76"/>
      <c r="RTY1" s="76"/>
      <c r="RTZ1" s="76"/>
      <c r="RUA1" s="76"/>
      <c r="RUB1" s="76"/>
      <c r="RUC1" s="76"/>
      <c r="RUD1" s="76"/>
      <c r="RUE1" s="76"/>
      <c r="RUF1" s="76"/>
      <c r="RUG1" s="76"/>
      <c r="RUH1" s="76"/>
      <c r="RUI1" s="76"/>
      <c r="RUJ1" s="76"/>
      <c r="RUK1" s="76"/>
      <c r="RUL1" s="76"/>
      <c r="RUM1" s="76"/>
      <c r="RUN1" s="76"/>
      <c r="RUO1" s="76"/>
      <c r="RUP1" s="76"/>
      <c r="RUQ1" s="76"/>
      <c r="RUR1" s="76"/>
      <c r="RUS1" s="76"/>
      <c r="RUT1" s="76"/>
      <c r="RUU1" s="76"/>
      <c r="RUV1" s="76"/>
      <c r="RUW1" s="76"/>
      <c r="RUX1" s="76"/>
      <c r="RUY1" s="76"/>
      <c r="RUZ1" s="76"/>
      <c r="RVA1" s="76"/>
      <c r="RVB1" s="76"/>
      <c r="RVC1" s="76"/>
      <c r="RVD1" s="76"/>
      <c r="RVE1" s="76"/>
      <c r="RVF1" s="76"/>
      <c r="RVG1" s="76"/>
      <c r="RVH1" s="76"/>
      <c r="RVI1" s="76"/>
      <c r="RVJ1" s="76"/>
      <c r="RVK1" s="76"/>
      <c r="RVL1" s="76"/>
      <c r="RVM1" s="76"/>
      <c r="RVN1" s="76"/>
      <c r="RVO1" s="76"/>
      <c r="RVP1" s="76"/>
      <c r="RVQ1" s="76"/>
      <c r="RVR1" s="76"/>
      <c r="RVS1" s="76"/>
      <c r="RVT1" s="76"/>
      <c r="RVU1" s="76"/>
      <c r="RVV1" s="76"/>
      <c r="RVW1" s="76"/>
      <c r="RVX1" s="76"/>
      <c r="RVY1" s="76"/>
      <c r="RVZ1" s="76"/>
      <c r="RWA1" s="76"/>
      <c r="RWB1" s="76"/>
      <c r="RWC1" s="76"/>
      <c r="RWD1" s="76"/>
      <c r="RWE1" s="76"/>
      <c r="RWF1" s="76"/>
      <c r="RWG1" s="76"/>
      <c r="RWH1" s="76"/>
      <c r="RWI1" s="76"/>
      <c r="RWJ1" s="76"/>
      <c r="RWK1" s="76"/>
      <c r="RWL1" s="76"/>
      <c r="RWM1" s="76"/>
      <c r="RWN1" s="76"/>
      <c r="RWO1" s="76"/>
      <c r="RWP1" s="76"/>
      <c r="RWQ1" s="76"/>
      <c r="RWR1" s="76"/>
      <c r="RWS1" s="76"/>
      <c r="RWT1" s="76"/>
      <c r="RWU1" s="76"/>
      <c r="RWV1" s="76"/>
      <c r="RWW1" s="76"/>
      <c r="RWX1" s="76"/>
      <c r="RWY1" s="76"/>
      <c r="RWZ1" s="76"/>
      <c r="RXA1" s="76"/>
      <c r="RXB1" s="76"/>
      <c r="RXC1" s="76"/>
      <c r="RXD1" s="76"/>
      <c r="RXE1" s="76"/>
      <c r="RXF1" s="76"/>
      <c r="RXG1" s="76"/>
      <c r="RXH1" s="76"/>
      <c r="RXI1" s="76"/>
      <c r="RXJ1" s="76"/>
      <c r="RXK1" s="76"/>
      <c r="RXL1" s="76"/>
      <c r="RXM1" s="76"/>
      <c r="RXN1" s="76"/>
      <c r="RXO1" s="76"/>
      <c r="RXP1" s="76"/>
      <c r="RXQ1" s="76"/>
      <c r="RXR1" s="76"/>
      <c r="RXS1" s="76"/>
      <c r="RXT1" s="76"/>
      <c r="RXU1" s="76"/>
      <c r="RXV1" s="76"/>
      <c r="RXW1" s="76"/>
      <c r="RXX1" s="76"/>
      <c r="RXY1" s="76"/>
      <c r="RXZ1" s="76"/>
      <c r="RYA1" s="76"/>
      <c r="RYB1" s="76"/>
      <c r="RYC1" s="76"/>
      <c r="RYD1" s="76"/>
      <c r="RYE1" s="76"/>
      <c r="RYF1" s="76"/>
      <c r="RYG1" s="76"/>
      <c r="RYH1" s="76"/>
      <c r="RYI1" s="76"/>
      <c r="RYJ1" s="76"/>
      <c r="RYK1" s="76"/>
      <c r="RYL1" s="76"/>
      <c r="RYM1" s="76"/>
      <c r="RYN1" s="76"/>
      <c r="RYO1" s="76"/>
      <c r="RYP1" s="76"/>
      <c r="RYQ1" s="76"/>
      <c r="RYR1" s="76"/>
      <c r="RYS1" s="76"/>
      <c r="RYT1" s="76"/>
      <c r="RYU1" s="76"/>
      <c r="RYV1" s="76"/>
      <c r="RYW1" s="76"/>
      <c r="RYX1" s="76"/>
      <c r="RYY1" s="76"/>
      <c r="RYZ1" s="76"/>
      <c r="RZA1" s="76"/>
      <c r="RZB1" s="76"/>
      <c r="RZC1" s="76"/>
      <c r="RZD1" s="76"/>
      <c r="RZE1" s="76"/>
      <c r="RZF1" s="76"/>
      <c r="RZG1" s="76"/>
      <c r="RZH1" s="76"/>
      <c r="RZI1" s="76"/>
      <c r="RZJ1" s="76"/>
      <c r="RZK1" s="76"/>
      <c r="RZL1" s="76"/>
      <c r="RZM1" s="76"/>
      <c r="RZN1" s="76"/>
      <c r="RZO1" s="76"/>
      <c r="RZP1" s="76"/>
      <c r="RZQ1" s="76"/>
      <c r="RZR1" s="76"/>
      <c r="RZS1" s="76"/>
      <c r="RZT1" s="76"/>
      <c r="RZU1" s="76"/>
      <c r="RZV1" s="76"/>
      <c r="RZW1" s="76"/>
      <c r="RZX1" s="76"/>
      <c r="RZY1" s="76"/>
      <c r="RZZ1" s="76"/>
      <c r="SAA1" s="76"/>
      <c r="SAB1" s="76"/>
      <c r="SAC1" s="76"/>
      <c r="SAD1" s="76"/>
      <c r="SAE1" s="76"/>
      <c r="SAF1" s="76"/>
      <c r="SAG1" s="76"/>
      <c r="SAH1" s="76"/>
      <c r="SAI1" s="76"/>
      <c r="SAJ1" s="76"/>
      <c r="SAK1" s="76"/>
      <c r="SAL1" s="76"/>
      <c r="SAM1" s="76"/>
      <c r="SAN1" s="76"/>
      <c r="SAO1" s="76"/>
      <c r="SAP1" s="76"/>
      <c r="SAQ1" s="76"/>
      <c r="SAR1" s="76"/>
      <c r="SAS1" s="76"/>
      <c r="SAT1" s="76"/>
      <c r="SAU1" s="76"/>
      <c r="SAV1" s="76"/>
      <c r="SAW1" s="76"/>
      <c r="SAX1" s="76"/>
      <c r="SAY1" s="76"/>
      <c r="SAZ1" s="76"/>
      <c r="SBA1" s="76"/>
      <c r="SBB1" s="76"/>
      <c r="SBC1" s="76"/>
      <c r="SBD1" s="76"/>
      <c r="SBE1" s="76"/>
      <c r="SBF1" s="76"/>
      <c r="SBG1" s="76"/>
      <c r="SBH1" s="76"/>
      <c r="SBI1" s="76"/>
      <c r="SBJ1" s="76"/>
      <c r="SBK1" s="76"/>
      <c r="SBL1" s="76"/>
      <c r="SBM1" s="76"/>
      <c r="SBN1" s="76"/>
      <c r="SBO1" s="76"/>
      <c r="SBP1" s="76"/>
      <c r="SBQ1" s="76"/>
      <c r="SBR1" s="76"/>
      <c r="SBS1" s="76"/>
      <c r="SBT1" s="76"/>
      <c r="SBU1" s="76"/>
      <c r="SBV1" s="76"/>
      <c r="SBW1" s="76"/>
      <c r="SBX1" s="76"/>
      <c r="SBY1" s="76"/>
      <c r="SBZ1" s="76"/>
      <c r="SCA1" s="76"/>
      <c r="SCB1" s="76"/>
      <c r="SCC1" s="76"/>
      <c r="SCD1" s="76"/>
      <c r="SCE1" s="76"/>
      <c r="SCF1" s="76"/>
      <c r="SCG1" s="76"/>
      <c r="SCH1" s="76"/>
      <c r="SCI1" s="76"/>
      <c r="SCJ1" s="76"/>
      <c r="SCK1" s="76"/>
      <c r="SCL1" s="76"/>
      <c r="SCM1" s="76"/>
      <c r="SCN1" s="76"/>
      <c r="SCO1" s="76"/>
      <c r="SCP1" s="76"/>
      <c r="SCQ1" s="76"/>
      <c r="SCR1" s="76"/>
      <c r="SCS1" s="76"/>
      <c r="SCT1" s="76"/>
      <c r="SCU1" s="76"/>
      <c r="SCV1" s="76"/>
      <c r="SCW1" s="76"/>
      <c r="SCX1" s="76"/>
      <c r="SCY1" s="76"/>
      <c r="SCZ1" s="76"/>
      <c r="SDA1" s="76"/>
      <c r="SDB1" s="76"/>
      <c r="SDC1" s="76"/>
      <c r="SDD1" s="76"/>
      <c r="SDE1" s="76"/>
      <c r="SDF1" s="76"/>
      <c r="SDG1" s="76"/>
      <c r="SDH1" s="76"/>
      <c r="SDI1" s="76"/>
      <c r="SDJ1" s="76"/>
      <c r="SDK1" s="76"/>
      <c r="SDL1" s="76"/>
      <c r="SDM1" s="76"/>
      <c r="SDN1" s="76"/>
      <c r="SDO1" s="76"/>
      <c r="SDP1" s="76"/>
      <c r="SDQ1" s="76"/>
      <c r="SDR1" s="76"/>
      <c r="SDS1" s="76"/>
      <c r="SDT1" s="76"/>
      <c r="SDU1" s="76"/>
      <c r="SDV1" s="76"/>
      <c r="SDW1" s="76"/>
      <c r="SDX1" s="76"/>
      <c r="SDY1" s="76"/>
      <c r="SDZ1" s="76"/>
      <c r="SEA1" s="76"/>
      <c r="SEB1" s="76"/>
      <c r="SEC1" s="76"/>
      <c r="SED1" s="76"/>
      <c r="SEE1" s="76"/>
      <c r="SEF1" s="76"/>
      <c r="SEG1" s="76"/>
      <c r="SEH1" s="76"/>
      <c r="SEI1" s="76"/>
      <c r="SEJ1" s="76"/>
      <c r="SEK1" s="76"/>
      <c r="SEL1" s="76"/>
      <c r="SEM1" s="76"/>
      <c r="SEN1" s="76"/>
      <c r="SEO1" s="76"/>
      <c r="SEP1" s="76"/>
      <c r="SEQ1" s="76"/>
      <c r="SER1" s="76"/>
      <c r="SES1" s="76"/>
      <c r="SET1" s="76"/>
      <c r="SEU1" s="76"/>
      <c r="SEV1" s="76"/>
      <c r="SEW1" s="76"/>
      <c r="SEX1" s="76"/>
      <c r="SEY1" s="76"/>
      <c r="SEZ1" s="76"/>
      <c r="SFA1" s="76"/>
      <c r="SFB1" s="76"/>
      <c r="SFC1" s="76"/>
      <c r="SFD1" s="76"/>
      <c r="SFE1" s="76"/>
      <c r="SFF1" s="76"/>
      <c r="SFG1" s="76"/>
      <c r="SFH1" s="76"/>
      <c r="SFI1" s="76"/>
      <c r="SFJ1" s="76"/>
      <c r="SFK1" s="76"/>
      <c r="SFL1" s="76"/>
      <c r="SFM1" s="76"/>
      <c r="SFN1" s="76"/>
      <c r="SFO1" s="76"/>
      <c r="SFP1" s="76"/>
      <c r="SFQ1" s="76"/>
      <c r="SFR1" s="76"/>
      <c r="SFS1" s="76"/>
      <c r="SFT1" s="76"/>
      <c r="SFU1" s="76"/>
      <c r="SFV1" s="76"/>
      <c r="SFW1" s="76"/>
      <c r="SFX1" s="76"/>
      <c r="SFY1" s="76"/>
      <c r="SFZ1" s="76"/>
      <c r="SGA1" s="76"/>
      <c r="SGB1" s="76"/>
      <c r="SGC1" s="76"/>
      <c r="SGD1" s="76"/>
      <c r="SGE1" s="76"/>
      <c r="SGF1" s="76"/>
      <c r="SGG1" s="76"/>
      <c r="SGH1" s="76"/>
      <c r="SGI1" s="76"/>
      <c r="SGJ1" s="76"/>
      <c r="SGK1" s="76"/>
      <c r="SGL1" s="76"/>
      <c r="SGM1" s="76"/>
      <c r="SGN1" s="76"/>
      <c r="SGO1" s="76"/>
      <c r="SGP1" s="76"/>
      <c r="SGQ1" s="76"/>
      <c r="SGR1" s="76"/>
      <c r="SGS1" s="76"/>
      <c r="SGT1" s="76"/>
      <c r="SGU1" s="76"/>
      <c r="SGV1" s="76"/>
      <c r="SGW1" s="76"/>
      <c r="SGX1" s="76"/>
      <c r="SGY1" s="76"/>
      <c r="SGZ1" s="76"/>
      <c r="SHA1" s="76"/>
      <c r="SHB1" s="76"/>
      <c r="SHC1" s="76"/>
      <c r="SHD1" s="76"/>
      <c r="SHE1" s="76"/>
      <c r="SHF1" s="76"/>
      <c r="SHG1" s="76"/>
      <c r="SHH1" s="76"/>
      <c r="SHI1" s="76"/>
      <c r="SHJ1" s="76"/>
      <c r="SHK1" s="76"/>
      <c r="SHL1" s="76"/>
      <c r="SHM1" s="76"/>
      <c r="SHN1" s="76"/>
      <c r="SHO1" s="76"/>
      <c r="SHP1" s="76"/>
      <c r="SHQ1" s="76"/>
      <c r="SHR1" s="76"/>
      <c r="SHS1" s="76"/>
      <c r="SHT1" s="76"/>
      <c r="SHU1" s="76"/>
      <c r="SHV1" s="76"/>
      <c r="SHW1" s="76"/>
      <c r="SHX1" s="76"/>
      <c r="SHY1" s="76"/>
      <c r="SHZ1" s="76"/>
      <c r="SIA1" s="76"/>
      <c r="SIB1" s="76"/>
      <c r="SIC1" s="76"/>
      <c r="SID1" s="76"/>
      <c r="SIE1" s="76"/>
      <c r="SIF1" s="76"/>
      <c r="SIG1" s="76"/>
      <c r="SIH1" s="76"/>
      <c r="SII1" s="76"/>
      <c r="SIJ1" s="76"/>
      <c r="SIK1" s="76"/>
      <c r="SIL1" s="76"/>
      <c r="SIM1" s="76"/>
      <c r="SIN1" s="76"/>
      <c r="SIO1" s="76"/>
      <c r="SIP1" s="76"/>
      <c r="SIQ1" s="76"/>
      <c r="SIR1" s="76"/>
      <c r="SIS1" s="76"/>
      <c r="SIT1" s="76"/>
      <c r="SIU1" s="76"/>
      <c r="SIV1" s="76"/>
      <c r="SIW1" s="76"/>
      <c r="SIX1" s="76"/>
      <c r="SIY1" s="76"/>
      <c r="SIZ1" s="76"/>
      <c r="SJA1" s="76"/>
      <c r="SJB1" s="76"/>
      <c r="SJC1" s="76"/>
      <c r="SJD1" s="76"/>
      <c r="SJE1" s="76"/>
      <c r="SJF1" s="76"/>
      <c r="SJG1" s="76"/>
      <c r="SJH1" s="76"/>
      <c r="SJI1" s="76"/>
      <c r="SJJ1" s="76"/>
      <c r="SJK1" s="76"/>
      <c r="SJL1" s="76"/>
      <c r="SJM1" s="76"/>
      <c r="SJN1" s="76"/>
      <c r="SJO1" s="76"/>
      <c r="SJP1" s="76"/>
      <c r="SJQ1" s="76"/>
      <c r="SJR1" s="76"/>
      <c r="SJS1" s="76"/>
      <c r="SJT1" s="76"/>
      <c r="SJU1" s="76"/>
      <c r="SJV1" s="76"/>
      <c r="SJW1" s="76"/>
      <c r="SJX1" s="76"/>
      <c r="SJY1" s="76"/>
      <c r="SJZ1" s="76"/>
      <c r="SKA1" s="76"/>
      <c r="SKB1" s="76"/>
      <c r="SKC1" s="76"/>
      <c r="SKD1" s="76"/>
      <c r="SKE1" s="76"/>
      <c r="SKF1" s="76"/>
      <c r="SKG1" s="76"/>
      <c r="SKH1" s="76"/>
      <c r="SKI1" s="76"/>
      <c r="SKJ1" s="76"/>
      <c r="SKK1" s="76"/>
      <c r="SKL1" s="76"/>
      <c r="SKM1" s="76"/>
      <c r="SKN1" s="76"/>
      <c r="SKO1" s="76"/>
      <c r="SKP1" s="76"/>
      <c r="SKQ1" s="76"/>
      <c r="SKR1" s="76"/>
      <c r="SKS1" s="76"/>
      <c r="SKT1" s="76"/>
      <c r="SKU1" s="76"/>
      <c r="SKV1" s="76"/>
      <c r="SKW1" s="76"/>
      <c r="SKX1" s="76"/>
      <c r="SKY1" s="76"/>
      <c r="SKZ1" s="76"/>
      <c r="SLA1" s="76"/>
      <c r="SLB1" s="76"/>
      <c r="SLC1" s="76"/>
      <c r="SLD1" s="76"/>
      <c r="SLE1" s="76"/>
      <c r="SLF1" s="76"/>
      <c r="SLG1" s="76"/>
      <c r="SLH1" s="76"/>
      <c r="SLI1" s="76"/>
      <c r="SLJ1" s="76"/>
      <c r="SLK1" s="76"/>
      <c r="SLL1" s="76"/>
      <c r="SLM1" s="76"/>
      <c r="SLN1" s="76"/>
      <c r="SLO1" s="76"/>
      <c r="SLP1" s="76"/>
      <c r="SLQ1" s="76"/>
      <c r="SLR1" s="76"/>
      <c r="SLS1" s="76"/>
      <c r="SLT1" s="76"/>
      <c r="SLU1" s="76"/>
      <c r="SLV1" s="76"/>
      <c r="SLW1" s="76"/>
      <c r="SLX1" s="76"/>
      <c r="SLY1" s="76"/>
      <c r="SLZ1" s="76"/>
      <c r="SMA1" s="76"/>
      <c r="SMB1" s="76"/>
      <c r="SMC1" s="76"/>
      <c r="SMD1" s="76"/>
      <c r="SME1" s="76"/>
      <c r="SMF1" s="76"/>
      <c r="SMG1" s="76"/>
      <c r="SMH1" s="76"/>
      <c r="SMI1" s="76"/>
      <c r="SMJ1" s="76"/>
      <c r="SMK1" s="76"/>
      <c r="SML1" s="76"/>
      <c r="SMM1" s="76"/>
      <c r="SMN1" s="76"/>
      <c r="SMO1" s="76"/>
      <c r="SMP1" s="76"/>
      <c r="SMQ1" s="76"/>
      <c r="SMR1" s="76"/>
      <c r="SMS1" s="76"/>
      <c r="SMT1" s="76"/>
      <c r="SMU1" s="76"/>
      <c r="SMV1" s="76"/>
      <c r="SMW1" s="76"/>
      <c r="SMX1" s="76"/>
      <c r="SMY1" s="76"/>
      <c r="SMZ1" s="76"/>
      <c r="SNA1" s="76"/>
      <c r="SNB1" s="76"/>
      <c r="SNC1" s="76"/>
      <c r="SND1" s="76"/>
      <c r="SNE1" s="76"/>
      <c r="SNF1" s="76"/>
      <c r="SNG1" s="76"/>
      <c r="SNH1" s="76"/>
      <c r="SNI1" s="76"/>
      <c r="SNJ1" s="76"/>
      <c r="SNK1" s="76"/>
      <c r="SNL1" s="76"/>
      <c r="SNM1" s="76"/>
      <c r="SNN1" s="76"/>
      <c r="SNO1" s="76"/>
      <c r="SNP1" s="76"/>
      <c r="SNQ1" s="76"/>
      <c r="SNR1" s="76"/>
      <c r="SNS1" s="76"/>
      <c r="SNT1" s="76"/>
      <c r="SNU1" s="76"/>
      <c r="SNV1" s="76"/>
      <c r="SNW1" s="76"/>
      <c r="SNX1" s="76"/>
      <c r="SNY1" s="76"/>
      <c r="SNZ1" s="76"/>
      <c r="SOA1" s="76"/>
      <c r="SOB1" s="76"/>
      <c r="SOC1" s="76"/>
      <c r="SOD1" s="76"/>
      <c r="SOE1" s="76"/>
      <c r="SOF1" s="76"/>
      <c r="SOG1" s="76"/>
      <c r="SOH1" s="76"/>
      <c r="SOI1" s="76"/>
      <c r="SOJ1" s="76"/>
      <c r="SOK1" s="76"/>
      <c r="SOL1" s="76"/>
      <c r="SOM1" s="76"/>
      <c r="SON1" s="76"/>
      <c r="SOO1" s="76"/>
      <c r="SOP1" s="76"/>
      <c r="SOQ1" s="76"/>
      <c r="SOR1" s="76"/>
      <c r="SOS1" s="76"/>
      <c r="SOT1" s="76"/>
      <c r="SOU1" s="76"/>
      <c r="SOV1" s="76"/>
      <c r="SOW1" s="76"/>
      <c r="SOX1" s="76"/>
      <c r="SOY1" s="76"/>
      <c r="SOZ1" s="76"/>
      <c r="SPA1" s="76"/>
      <c r="SPB1" s="76"/>
      <c r="SPC1" s="76"/>
      <c r="SPD1" s="76"/>
      <c r="SPE1" s="76"/>
      <c r="SPF1" s="76"/>
      <c r="SPG1" s="76"/>
      <c r="SPH1" s="76"/>
      <c r="SPI1" s="76"/>
      <c r="SPJ1" s="76"/>
      <c r="SPK1" s="76"/>
      <c r="SPL1" s="76"/>
      <c r="SPM1" s="76"/>
      <c r="SPN1" s="76"/>
      <c r="SPO1" s="76"/>
      <c r="SPP1" s="76"/>
      <c r="SPQ1" s="76"/>
      <c r="SPR1" s="76"/>
      <c r="SPS1" s="76"/>
      <c r="SPT1" s="76"/>
      <c r="SPU1" s="76"/>
      <c r="SPV1" s="76"/>
      <c r="SPW1" s="76"/>
      <c r="SPX1" s="76"/>
      <c r="SPY1" s="76"/>
      <c r="SPZ1" s="76"/>
      <c r="SQA1" s="76"/>
      <c r="SQB1" s="76"/>
      <c r="SQC1" s="76"/>
      <c r="SQD1" s="76"/>
      <c r="SQE1" s="76"/>
      <c r="SQF1" s="76"/>
      <c r="SQG1" s="76"/>
      <c r="SQH1" s="76"/>
      <c r="SQI1" s="76"/>
      <c r="SQJ1" s="76"/>
      <c r="SQK1" s="76"/>
      <c r="SQL1" s="76"/>
      <c r="SQM1" s="76"/>
      <c r="SQN1" s="76"/>
      <c r="SQO1" s="76"/>
      <c r="SQP1" s="76"/>
      <c r="SQQ1" s="76"/>
      <c r="SQR1" s="76"/>
      <c r="SQS1" s="76"/>
      <c r="SQT1" s="76"/>
      <c r="SQU1" s="76"/>
      <c r="SQV1" s="76"/>
      <c r="SQW1" s="76"/>
      <c r="SQX1" s="76"/>
      <c r="SQY1" s="76"/>
      <c r="SQZ1" s="76"/>
      <c r="SRA1" s="76"/>
      <c r="SRB1" s="76"/>
      <c r="SRC1" s="76"/>
      <c r="SRD1" s="76"/>
      <c r="SRE1" s="76"/>
      <c r="SRF1" s="76"/>
      <c r="SRG1" s="76"/>
      <c r="SRH1" s="76"/>
      <c r="SRI1" s="76"/>
      <c r="SRJ1" s="76"/>
      <c r="SRK1" s="76"/>
      <c r="SRL1" s="76"/>
      <c r="SRM1" s="76"/>
      <c r="SRN1" s="76"/>
      <c r="SRO1" s="76"/>
      <c r="SRP1" s="76"/>
      <c r="SRQ1" s="76"/>
      <c r="SRR1" s="76"/>
      <c r="SRS1" s="76"/>
      <c r="SRT1" s="76"/>
      <c r="SRU1" s="76"/>
      <c r="SRV1" s="76"/>
      <c r="SRW1" s="76"/>
      <c r="SRX1" s="76"/>
      <c r="SRY1" s="76"/>
      <c r="SRZ1" s="76"/>
      <c r="SSA1" s="76"/>
      <c r="SSB1" s="76"/>
      <c r="SSC1" s="76"/>
      <c r="SSD1" s="76"/>
      <c r="SSE1" s="76"/>
      <c r="SSF1" s="76"/>
      <c r="SSG1" s="76"/>
      <c r="SSH1" s="76"/>
      <c r="SSI1" s="76"/>
      <c r="SSJ1" s="76"/>
      <c r="SSK1" s="76"/>
      <c r="SSL1" s="76"/>
      <c r="SSM1" s="76"/>
      <c r="SSN1" s="76"/>
      <c r="SSO1" s="76"/>
      <c r="SSP1" s="76"/>
      <c r="SSQ1" s="76"/>
      <c r="SSR1" s="76"/>
      <c r="SSS1" s="76"/>
      <c r="SST1" s="76"/>
      <c r="SSU1" s="76"/>
      <c r="SSV1" s="76"/>
      <c r="SSW1" s="76"/>
      <c r="SSX1" s="76"/>
      <c r="SSY1" s="76"/>
      <c r="SSZ1" s="76"/>
      <c r="STA1" s="76"/>
      <c r="STB1" s="76"/>
      <c r="STC1" s="76"/>
      <c r="STD1" s="76"/>
      <c r="STE1" s="76"/>
      <c r="STF1" s="76"/>
      <c r="STG1" s="76"/>
      <c r="STH1" s="76"/>
      <c r="STI1" s="76"/>
      <c r="STJ1" s="76"/>
      <c r="STK1" s="76"/>
      <c r="STL1" s="76"/>
      <c r="STM1" s="76"/>
      <c r="STN1" s="76"/>
      <c r="STO1" s="76"/>
      <c r="STP1" s="76"/>
      <c r="STQ1" s="76"/>
      <c r="STR1" s="76"/>
      <c r="STS1" s="76"/>
      <c r="STT1" s="76"/>
      <c r="STU1" s="76"/>
      <c r="STV1" s="76"/>
      <c r="STW1" s="76"/>
      <c r="STX1" s="76"/>
      <c r="STY1" s="76"/>
      <c r="STZ1" s="76"/>
      <c r="SUA1" s="76"/>
      <c r="SUB1" s="76"/>
      <c r="SUC1" s="76"/>
      <c r="SUD1" s="76"/>
      <c r="SUE1" s="76"/>
      <c r="SUF1" s="76"/>
      <c r="SUG1" s="76"/>
      <c r="SUH1" s="76"/>
      <c r="SUI1" s="76"/>
      <c r="SUJ1" s="76"/>
      <c r="SUK1" s="76"/>
      <c r="SUL1" s="76"/>
      <c r="SUM1" s="76"/>
      <c r="SUN1" s="76"/>
      <c r="SUO1" s="76"/>
      <c r="SUP1" s="76"/>
      <c r="SUQ1" s="76"/>
      <c r="SUR1" s="76"/>
      <c r="SUS1" s="76"/>
      <c r="SUT1" s="76"/>
      <c r="SUU1" s="76"/>
      <c r="SUV1" s="76"/>
      <c r="SUW1" s="76"/>
      <c r="SUX1" s="76"/>
      <c r="SUY1" s="76"/>
      <c r="SUZ1" s="76"/>
      <c r="SVA1" s="76"/>
      <c r="SVB1" s="76"/>
      <c r="SVC1" s="76"/>
      <c r="SVD1" s="76"/>
      <c r="SVE1" s="76"/>
      <c r="SVF1" s="76"/>
      <c r="SVG1" s="76"/>
      <c r="SVH1" s="76"/>
      <c r="SVI1" s="76"/>
      <c r="SVJ1" s="76"/>
      <c r="SVK1" s="76"/>
      <c r="SVL1" s="76"/>
      <c r="SVM1" s="76"/>
      <c r="SVN1" s="76"/>
      <c r="SVO1" s="76"/>
      <c r="SVP1" s="76"/>
      <c r="SVQ1" s="76"/>
      <c r="SVR1" s="76"/>
      <c r="SVS1" s="76"/>
      <c r="SVT1" s="76"/>
      <c r="SVU1" s="76"/>
      <c r="SVV1" s="76"/>
      <c r="SVW1" s="76"/>
      <c r="SVX1" s="76"/>
      <c r="SVY1" s="76"/>
      <c r="SVZ1" s="76"/>
      <c r="SWA1" s="76"/>
      <c r="SWB1" s="76"/>
      <c r="SWC1" s="76"/>
      <c r="SWD1" s="76"/>
      <c r="SWE1" s="76"/>
      <c r="SWF1" s="76"/>
      <c r="SWG1" s="76"/>
      <c r="SWH1" s="76"/>
      <c r="SWI1" s="76"/>
      <c r="SWJ1" s="76"/>
      <c r="SWK1" s="76"/>
      <c r="SWL1" s="76"/>
      <c r="SWM1" s="76"/>
      <c r="SWN1" s="76"/>
      <c r="SWO1" s="76"/>
      <c r="SWP1" s="76"/>
      <c r="SWQ1" s="76"/>
      <c r="SWR1" s="76"/>
      <c r="SWS1" s="76"/>
      <c r="SWT1" s="76"/>
      <c r="SWU1" s="76"/>
      <c r="SWV1" s="76"/>
      <c r="SWW1" s="76"/>
      <c r="SWX1" s="76"/>
      <c r="SWY1" s="76"/>
      <c r="SWZ1" s="76"/>
      <c r="SXA1" s="76"/>
      <c r="SXB1" s="76"/>
      <c r="SXC1" s="76"/>
      <c r="SXD1" s="76"/>
      <c r="SXE1" s="76"/>
      <c r="SXF1" s="76"/>
      <c r="SXG1" s="76"/>
      <c r="SXH1" s="76"/>
      <c r="SXI1" s="76"/>
      <c r="SXJ1" s="76"/>
      <c r="SXK1" s="76"/>
      <c r="SXL1" s="76"/>
      <c r="SXM1" s="76"/>
      <c r="SXN1" s="76"/>
      <c r="SXO1" s="76"/>
      <c r="SXP1" s="76"/>
      <c r="SXQ1" s="76"/>
      <c r="SXR1" s="76"/>
      <c r="SXS1" s="76"/>
      <c r="SXT1" s="76"/>
      <c r="SXU1" s="76"/>
      <c r="SXV1" s="76"/>
      <c r="SXW1" s="76"/>
      <c r="SXX1" s="76"/>
      <c r="SXY1" s="76"/>
      <c r="SXZ1" s="76"/>
      <c r="SYA1" s="76"/>
      <c r="SYB1" s="76"/>
      <c r="SYC1" s="76"/>
      <c r="SYD1" s="76"/>
      <c r="SYE1" s="76"/>
      <c r="SYF1" s="76"/>
      <c r="SYG1" s="76"/>
      <c r="SYH1" s="76"/>
      <c r="SYI1" s="76"/>
      <c r="SYJ1" s="76"/>
      <c r="SYK1" s="76"/>
      <c r="SYL1" s="76"/>
      <c r="SYM1" s="76"/>
      <c r="SYN1" s="76"/>
      <c r="SYO1" s="76"/>
      <c r="SYP1" s="76"/>
      <c r="SYQ1" s="76"/>
      <c r="SYR1" s="76"/>
      <c r="SYS1" s="76"/>
      <c r="SYT1" s="76"/>
      <c r="SYU1" s="76"/>
      <c r="SYV1" s="76"/>
      <c r="SYW1" s="76"/>
      <c r="SYX1" s="76"/>
      <c r="SYY1" s="76"/>
      <c r="SYZ1" s="76"/>
      <c r="SZA1" s="76"/>
      <c r="SZB1" s="76"/>
      <c r="SZC1" s="76"/>
      <c r="SZD1" s="76"/>
      <c r="SZE1" s="76"/>
      <c r="SZF1" s="76"/>
      <c r="SZG1" s="76"/>
      <c r="SZH1" s="76"/>
      <c r="SZI1" s="76"/>
      <c r="SZJ1" s="76"/>
      <c r="SZK1" s="76"/>
      <c r="SZL1" s="76"/>
      <c r="SZM1" s="76"/>
      <c r="SZN1" s="76"/>
      <c r="SZO1" s="76"/>
      <c r="SZP1" s="76"/>
      <c r="SZQ1" s="76"/>
      <c r="SZR1" s="76"/>
      <c r="SZS1" s="76"/>
      <c r="SZT1" s="76"/>
      <c r="SZU1" s="76"/>
      <c r="SZV1" s="76"/>
      <c r="SZW1" s="76"/>
      <c r="SZX1" s="76"/>
      <c r="SZY1" s="76"/>
      <c r="SZZ1" s="76"/>
      <c r="TAA1" s="76"/>
      <c r="TAB1" s="76"/>
      <c r="TAC1" s="76"/>
      <c r="TAD1" s="76"/>
      <c r="TAE1" s="76"/>
      <c r="TAF1" s="76"/>
      <c r="TAG1" s="76"/>
      <c r="TAH1" s="76"/>
      <c r="TAI1" s="76"/>
      <c r="TAJ1" s="76"/>
      <c r="TAK1" s="76"/>
      <c r="TAL1" s="76"/>
      <c r="TAM1" s="76"/>
      <c r="TAN1" s="76"/>
      <c r="TAO1" s="76"/>
      <c r="TAP1" s="76"/>
      <c r="TAQ1" s="76"/>
      <c r="TAR1" s="76"/>
      <c r="TAS1" s="76"/>
      <c r="TAT1" s="76"/>
      <c r="TAU1" s="76"/>
      <c r="TAV1" s="76"/>
      <c r="TAW1" s="76"/>
      <c r="TAX1" s="76"/>
      <c r="TAY1" s="76"/>
      <c r="TAZ1" s="76"/>
      <c r="TBA1" s="76"/>
      <c r="TBB1" s="76"/>
      <c r="TBC1" s="76"/>
      <c r="TBD1" s="76"/>
      <c r="TBE1" s="76"/>
      <c r="TBF1" s="76"/>
      <c r="TBG1" s="76"/>
      <c r="TBH1" s="76"/>
      <c r="TBI1" s="76"/>
      <c r="TBJ1" s="76"/>
      <c r="TBK1" s="76"/>
      <c r="TBL1" s="76"/>
      <c r="TBM1" s="76"/>
      <c r="TBN1" s="76"/>
      <c r="TBO1" s="76"/>
      <c r="TBP1" s="76"/>
      <c r="TBQ1" s="76"/>
      <c r="TBR1" s="76"/>
      <c r="TBS1" s="76"/>
      <c r="TBT1" s="76"/>
      <c r="TBU1" s="76"/>
      <c r="TBV1" s="76"/>
      <c r="TBW1" s="76"/>
      <c r="TBX1" s="76"/>
      <c r="TBY1" s="76"/>
      <c r="TBZ1" s="76"/>
      <c r="TCA1" s="76"/>
      <c r="TCB1" s="76"/>
      <c r="TCC1" s="76"/>
      <c r="TCD1" s="76"/>
      <c r="TCE1" s="76"/>
      <c r="TCF1" s="76"/>
      <c r="TCG1" s="76"/>
      <c r="TCH1" s="76"/>
      <c r="TCI1" s="76"/>
      <c r="TCJ1" s="76"/>
      <c r="TCK1" s="76"/>
      <c r="TCL1" s="76"/>
      <c r="TCM1" s="76"/>
      <c r="TCN1" s="76"/>
      <c r="TCO1" s="76"/>
      <c r="TCP1" s="76"/>
      <c r="TCQ1" s="76"/>
      <c r="TCR1" s="76"/>
      <c r="TCS1" s="76"/>
      <c r="TCT1" s="76"/>
      <c r="TCU1" s="76"/>
      <c r="TCV1" s="76"/>
      <c r="TCW1" s="76"/>
      <c r="TCX1" s="76"/>
      <c r="TCY1" s="76"/>
      <c r="TCZ1" s="76"/>
      <c r="TDA1" s="76"/>
      <c r="TDB1" s="76"/>
      <c r="TDC1" s="76"/>
      <c r="TDD1" s="76"/>
      <c r="TDE1" s="76"/>
      <c r="TDF1" s="76"/>
      <c r="TDG1" s="76"/>
      <c r="TDH1" s="76"/>
      <c r="TDI1" s="76"/>
      <c r="TDJ1" s="76"/>
      <c r="TDK1" s="76"/>
      <c r="TDL1" s="76"/>
      <c r="TDM1" s="76"/>
      <c r="TDN1" s="76"/>
      <c r="TDO1" s="76"/>
      <c r="TDP1" s="76"/>
      <c r="TDQ1" s="76"/>
      <c r="TDR1" s="76"/>
      <c r="TDS1" s="76"/>
      <c r="TDT1" s="76"/>
      <c r="TDU1" s="76"/>
      <c r="TDV1" s="76"/>
      <c r="TDW1" s="76"/>
      <c r="TDX1" s="76"/>
      <c r="TDY1" s="76"/>
      <c r="TDZ1" s="76"/>
      <c r="TEA1" s="76"/>
      <c r="TEB1" s="76"/>
      <c r="TEC1" s="76"/>
      <c r="TED1" s="76"/>
      <c r="TEE1" s="76"/>
      <c r="TEF1" s="76"/>
      <c r="TEG1" s="76"/>
      <c r="TEH1" s="76"/>
      <c r="TEI1" s="76"/>
      <c r="TEJ1" s="76"/>
      <c r="TEK1" s="76"/>
      <c r="TEL1" s="76"/>
      <c r="TEM1" s="76"/>
      <c r="TEN1" s="76"/>
      <c r="TEO1" s="76"/>
      <c r="TEP1" s="76"/>
      <c r="TEQ1" s="76"/>
      <c r="TER1" s="76"/>
      <c r="TES1" s="76"/>
      <c r="TET1" s="76"/>
      <c r="TEU1" s="76"/>
      <c r="TEV1" s="76"/>
      <c r="TEW1" s="76"/>
      <c r="TEX1" s="76"/>
      <c r="TEY1" s="76"/>
      <c r="TEZ1" s="76"/>
      <c r="TFA1" s="76"/>
      <c r="TFB1" s="76"/>
      <c r="TFC1" s="76"/>
      <c r="TFD1" s="76"/>
      <c r="TFE1" s="76"/>
      <c r="TFF1" s="76"/>
      <c r="TFG1" s="76"/>
      <c r="TFH1" s="76"/>
      <c r="TFI1" s="76"/>
      <c r="TFJ1" s="76"/>
      <c r="TFK1" s="76"/>
      <c r="TFL1" s="76"/>
      <c r="TFM1" s="76"/>
      <c r="TFN1" s="76"/>
      <c r="TFO1" s="76"/>
      <c r="TFP1" s="76"/>
      <c r="TFQ1" s="76"/>
      <c r="TFR1" s="76"/>
      <c r="TFS1" s="76"/>
      <c r="TFT1" s="76"/>
      <c r="TFU1" s="76"/>
      <c r="TFV1" s="76"/>
      <c r="TFW1" s="76"/>
      <c r="TFX1" s="76"/>
      <c r="TFY1" s="76"/>
      <c r="TFZ1" s="76"/>
      <c r="TGA1" s="76"/>
      <c r="TGB1" s="76"/>
      <c r="TGC1" s="76"/>
      <c r="TGD1" s="76"/>
      <c r="TGE1" s="76"/>
      <c r="TGF1" s="76"/>
      <c r="TGG1" s="76"/>
      <c r="TGH1" s="76"/>
      <c r="TGI1" s="76"/>
      <c r="TGJ1" s="76"/>
      <c r="TGK1" s="76"/>
      <c r="TGL1" s="76"/>
      <c r="TGM1" s="76"/>
      <c r="TGN1" s="76"/>
      <c r="TGO1" s="76"/>
      <c r="TGP1" s="76"/>
      <c r="TGQ1" s="76"/>
      <c r="TGR1" s="76"/>
      <c r="TGS1" s="76"/>
      <c r="TGT1" s="76"/>
      <c r="TGU1" s="76"/>
      <c r="TGV1" s="76"/>
      <c r="TGW1" s="76"/>
      <c r="TGX1" s="76"/>
      <c r="TGY1" s="76"/>
      <c r="TGZ1" s="76"/>
      <c r="THA1" s="76"/>
      <c r="THB1" s="76"/>
      <c r="THC1" s="76"/>
      <c r="THD1" s="76"/>
      <c r="THE1" s="76"/>
      <c r="THF1" s="76"/>
      <c r="THG1" s="76"/>
      <c r="THH1" s="76"/>
      <c r="THI1" s="76"/>
      <c r="THJ1" s="76"/>
      <c r="THK1" s="76"/>
      <c r="THL1" s="76"/>
      <c r="THM1" s="76"/>
      <c r="THN1" s="76"/>
      <c r="THO1" s="76"/>
      <c r="THP1" s="76"/>
      <c r="THQ1" s="76"/>
      <c r="THR1" s="76"/>
      <c r="THS1" s="76"/>
      <c r="THT1" s="76"/>
      <c r="THU1" s="76"/>
      <c r="THV1" s="76"/>
      <c r="THW1" s="76"/>
      <c r="THX1" s="76"/>
      <c r="THY1" s="76"/>
      <c r="THZ1" s="76"/>
      <c r="TIA1" s="76"/>
      <c r="TIB1" s="76"/>
      <c r="TIC1" s="76"/>
      <c r="TID1" s="76"/>
      <c r="TIE1" s="76"/>
      <c r="TIF1" s="76"/>
      <c r="TIG1" s="76"/>
      <c r="TIH1" s="76"/>
      <c r="TII1" s="76"/>
      <c r="TIJ1" s="76"/>
      <c r="TIK1" s="76"/>
      <c r="TIL1" s="76"/>
      <c r="TIM1" s="76"/>
      <c r="TIN1" s="76"/>
      <c r="TIO1" s="76"/>
      <c r="TIP1" s="76"/>
      <c r="TIQ1" s="76"/>
      <c r="TIR1" s="76"/>
      <c r="TIS1" s="76"/>
      <c r="TIT1" s="76"/>
      <c r="TIU1" s="76"/>
      <c r="TIV1" s="76"/>
      <c r="TIW1" s="76"/>
      <c r="TIX1" s="76"/>
      <c r="TIY1" s="76"/>
      <c r="TIZ1" s="76"/>
      <c r="TJA1" s="76"/>
      <c r="TJB1" s="76"/>
      <c r="TJC1" s="76"/>
      <c r="TJD1" s="76"/>
      <c r="TJE1" s="76"/>
      <c r="TJF1" s="76"/>
      <c r="TJG1" s="76"/>
      <c r="TJH1" s="76"/>
      <c r="TJI1" s="76"/>
      <c r="TJJ1" s="76"/>
      <c r="TJK1" s="76"/>
      <c r="TJL1" s="76"/>
      <c r="TJM1" s="76"/>
      <c r="TJN1" s="76"/>
      <c r="TJO1" s="76"/>
      <c r="TJP1" s="76"/>
      <c r="TJQ1" s="76"/>
      <c r="TJR1" s="76"/>
      <c r="TJS1" s="76"/>
      <c r="TJT1" s="76"/>
      <c r="TJU1" s="76"/>
      <c r="TJV1" s="76"/>
      <c r="TJW1" s="76"/>
      <c r="TJX1" s="76"/>
      <c r="TJY1" s="76"/>
      <c r="TJZ1" s="76"/>
      <c r="TKA1" s="76"/>
      <c r="TKB1" s="76"/>
      <c r="TKC1" s="76"/>
      <c r="TKD1" s="76"/>
      <c r="TKE1" s="76"/>
      <c r="TKF1" s="76"/>
      <c r="TKG1" s="76"/>
      <c r="TKH1" s="76"/>
      <c r="TKI1" s="76"/>
      <c r="TKJ1" s="76"/>
      <c r="TKK1" s="76"/>
      <c r="TKL1" s="76"/>
      <c r="TKM1" s="76"/>
      <c r="TKN1" s="76"/>
      <c r="TKO1" s="76"/>
      <c r="TKP1" s="76"/>
      <c r="TKQ1" s="76"/>
      <c r="TKR1" s="76"/>
      <c r="TKS1" s="76"/>
      <c r="TKT1" s="76"/>
      <c r="TKU1" s="76"/>
      <c r="TKV1" s="76"/>
      <c r="TKW1" s="76"/>
      <c r="TKX1" s="76"/>
      <c r="TKY1" s="76"/>
      <c r="TKZ1" s="76"/>
      <c r="TLA1" s="76"/>
      <c r="TLB1" s="76"/>
      <c r="TLC1" s="76"/>
      <c r="TLD1" s="76"/>
      <c r="TLE1" s="76"/>
      <c r="TLF1" s="76"/>
      <c r="TLG1" s="76"/>
      <c r="TLH1" s="76"/>
      <c r="TLI1" s="76"/>
      <c r="TLJ1" s="76"/>
      <c r="TLK1" s="76"/>
      <c r="TLL1" s="76"/>
      <c r="TLM1" s="76"/>
      <c r="TLN1" s="76"/>
      <c r="TLO1" s="76"/>
      <c r="TLP1" s="76"/>
      <c r="TLQ1" s="76"/>
      <c r="TLR1" s="76"/>
      <c r="TLS1" s="76"/>
      <c r="TLT1" s="76"/>
      <c r="TLU1" s="76"/>
      <c r="TLV1" s="76"/>
      <c r="TLW1" s="76"/>
      <c r="TLX1" s="76"/>
      <c r="TLY1" s="76"/>
      <c r="TLZ1" s="76"/>
      <c r="TMA1" s="76"/>
      <c r="TMB1" s="76"/>
      <c r="TMC1" s="76"/>
      <c r="TMD1" s="76"/>
      <c r="TME1" s="76"/>
      <c r="TMF1" s="76"/>
      <c r="TMG1" s="76"/>
      <c r="TMH1" s="76"/>
      <c r="TMI1" s="76"/>
      <c r="TMJ1" s="76"/>
      <c r="TMK1" s="76"/>
      <c r="TML1" s="76"/>
      <c r="TMM1" s="76"/>
      <c r="TMN1" s="76"/>
      <c r="TMO1" s="76"/>
      <c r="TMP1" s="76"/>
      <c r="TMQ1" s="76"/>
      <c r="TMR1" s="76"/>
      <c r="TMS1" s="76"/>
      <c r="TMT1" s="76"/>
      <c r="TMU1" s="76"/>
      <c r="TMV1" s="76"/>
      <c r="TMW1" s="76"/>
      <c r="TMX1" s="76"/>
      <c r="TMY1" s="76"/>
      <c r="TMZ1" s="76"/>
      <c r="TNA1" s="76"/>
      <c r="TNB1" s="76"/>
      <c r="TNC1" s="76"/>
      <c r="TND1" s="76"/>
      <c r="TNE1" s="76"/>
      <c r="TNF1" s="76"/>
      <c r="TNG1" s="76"/>
      <c r="TNH1" s="76"/>
      <c r="TNI1" s="76"/>
      <c r="TNJ1" s="76"/>
      <c r="TNK1" s="76"/>
      <c r="TNL1" s="76"/>
      <c r="TNM1" s="76"/>
      <c r="TNN1" s="76"/>
      <c r="TNO1" s="76"/>
      <c r="TNP1" s="76"/>
      <c r="TNQ1" s="76"/>
      <c r="TNR1" s="76"/>
      <c r="TNS1" s="76"/>
      <c r="TNT1" s="76"/>
      <c r="TNU1" s="76"/>
      <c r="TNV1" s="76"/>
      <c r="TNW1" s="76"/>
      <c r="TNX1" s="76"/>
      <c r="TNY1" s="76"/>
      <c r="TNZ1" s="76"/>
      <c r="TOA1" s="76"/>
      <c r="TOB1" s="76"/>
      <c r="TOC1" s="76"/>
      <c r="TOD1" s="76"/>
      <c r="TOE1" s="76"/>
      <c r="TOF1" s="76"/>
      <c r="TOG1" s="76"/>
      <c r="TOH1" s="76"/>
      <c r="TOI1" s="76"/>
      <c r="TOJ1" s="76"/>
      <c r="TOK1" s="76"/>
      <c r="TOL1" s="76"/>
      <c r="TOM1" s="76"/>
      <c r="TON1" s="76"/>
      <c r="TOO1" s="76"/>
      <c r="TOP1" s="76"/>
      <c r="TOQ1" s="76"/>
      <c r="TOR1" s="76"/>
      <c r="TOS1" s="76"/>
      <c r="TOT1" s="76"/>
      <c r="TOU1" s="76"/>
      <c r="TOV1" s="76"/>
      <c r="TOW1" s="76"/>
      <c r="TOX1" s="76"/>
      <c r="TOY1" s="76"/>
      <c r="TOZ1" s="76"/>
      <c r="TPA1" s="76"/>
      <c r="TPB1" s="76"/>
      <c r="TPC1" s="76"/>
      <c r="TPD1" s="76"/>
      <c r="TPE1" s="76"/>
      <c r="TPF1" s="76"/>
      <c r="TPG1" s="76"/>
      <c r="TPH1" s="76"/>
      <c r="TPI1" s="76"/>
      <c r="TPJ1" s="76"/>
      <c r="TPK1" s="76"/>
      <c r="TPL1" s="76"/>
      <c r="TPM1" s="76"/>
      <c r="TPN1" s="76"/>
      <c r="TPO1" s="76"/>
      <c r="TPP1" s="76"/>
      <c r="TPQ1" s="76"/>
      <c r="TPR1" s="76"/>
      <c r="TPS1" s="76"/>
      <c r="TPT1" s="76"/>
      <c r="TPU1" s="76"/>
      <c r="TPV1" s="76"/>
      <c r="TPW1" s="76"/>
      <c r="TPX1" s="76"/>
      <c r="TPY1" s="76"/>
      <c r="TPZ1" s="76"/>
      <c r="TQA1" s="76"/>
      <c r="TQB1" s="76"/>
      <c r="TQC1" s="76"/>
      <c r="TQD1" s="76"/>
      <c r="TQE1" s="76"/>
      <c r="TQF1" s="76"/>
      <c r="TQG1" s="76"/>
      <c r="TQH1" s="76"/>
      <c r="TQI1" s="76"/>
      <c r="TQJ1" s="76"/>
      <c r="TQK1" s="76"/>
      <c r="TQL1" s="76"/>
      <c r="TQM1" s="76"/>
      <c r="TQN1" s="76"/>
      <c r="TQO1" s="76"/>
      <c r="TQP1" s="76"/>
      <c r="TQQ1" s="76"/>
      <c r="TQR1" s="76"/>
      <c r="TQS1" s="76"/>
      <c r="TQT1" s="76"/>
      <c r="TQU1" s="76"/>
      <c r="TQV1" s="76"/>
      <c r="TQW1" s="76"/>
      <c r="TQX1" s="76"/>
      <c r="TQY1" s="76"/>
      <c r="TQZ1" s="76"/>
      <c r="TRA1" s="76"/>
      <c r="TRB1" s="76"/>
      <c r="TRC1" s="76"/>
      <c r="TRD1" s="76"/>
      <c r="TRE1" s="76"/>
      <c r="TRF1" s="76"/>
      <c r="TRG1" s="76"/>
      <c r="TRH1" s="76"/>
      <c r="TRI1" s="76"/>
      <c r="TRJ1" s="76"/>
      <c r="TRK1" s="76"/>
      <c r="TRL1" s="76"/>
      <c r="TRM1" s="76"/>
      <c r="TRN1" s="76"/>
      <c r="TRO1" s="76"/>
      <c r="TRP1" s="76"/>
      <c r="TRQ1" s="76"/>
      <c r="TRR1" s="76"/>
      <c r="TRS1" s="76"/>
      <c r="TRT1" s="76"/>
      <c r="TRU1" s="76"/>
      <c r="TRV1" s="76"/>
      <c r="TRW1" s="76"/>
      <c r="TRX1" s="76"/>
      <c r="TRY1" s="76"/>
      <c r="TRZ1" s="76"/>
      <c r="TSA1" s="76"/>
      <c r="TSB1" s="76"/>
      <c r="TSC1" s="76"/>
      <c r="TSD1" s="76"/>
      <c r="TSE1" s="76"/>
      <c r="TSF1" s="76"/>
      <c r="TSG1" s="76"/>
      <c r="TSH1" s="76"/>
      <c r="TSI1" s="76"/>
      <c r="TSJ1" s="76"/>
      <c r="TSK1" s="76"/>
      <c r="TSL1" s="76"/>
      <c r="TSM1" s="76"/>
      <c r="TSN1" s="76"/>
      <c r="TSO1" s="76"/>
      <c r="TSP1" s="76"/>
      <c r="TSQ1" s="76"/>
      <c r="TSR1" s="76"/>
      <c r="TSS1" s="76"/>
      <c r="TST1" s="76"/>
      <c r="TSU1" s="76"/>
      <c r="TSV1" s="76"/>
      <c r="TSW1" s="76"/>
      <c r="TSX1" s="76"/>
      <c r="TSY1" s="76"/>
      <c r="TSZ1" s="76"/>
      <c r="TTA1" s="76"/>
      <c r="TTB1" s="76"/>
      <c r="TTC1" s="76"/>
      <c r="TTD1" s="76"/>
      <c r="TTE1" s="76"/>
      <c r="TTF1" s="76"/>
      <c r="TTG1" s="76"/>
      <c r="TTH1" s="76"/>
      <c r="TTI1" s="76"/>
      <c r="TTJ1" s="76"/>
      <c r="TTK1" s="76"/>
      <c r="TTL1" s="76"/>
      <c r="TTM1" s="76"/>
      <c r="TTN1" s="76"/>
      <c r="TTO1" s="76"/>
      <c r="TTP1" s="76"/>
      <c r="TTQ1" s="76"/>
      <c r="TTR1" s="76"/>
      <c r="TTS1" s="76"/>
      <c r="TTT1" s="76"/>
      <c r="TTU1" s="76"/>
      <c r="TTV1" s="76"/>
      <c r="TTW1" s="76"/>
      <c r="TTX1" s="76"/>
      <c r="TTY1" s="76"/>
      <c r="TTZ1" s="76"/>
      <c r="TUA1" s="76"/>
      <c r="TUB1" s="76"/>
      <c r="TUC1" s="76"/>
      <c r="TUD1" s="76"/>
      <c r="TUE1" s="76"/>
      <c r="TUF1" s="76"/>
      <c r="TUG1" s="76"/>
      <c r="TUH1" s="76"/>
      <c r="TUI1" s="76"/>
      <c r="TUJ1" s="76"/>
      <c r="TUK1" s="76"/>
      <c r="TUL1" s="76"/>
      <c r="TUM1" s="76"/>
      <c r="TUN1" s="76"/>
      <c r="TUO1" s="76"/>
      <c r="TUP1" s="76"/>
      <c r="TUQ1" s="76"/>
      <c r="TUR1" s="76"/>
      <c r="TUS1" s="76"/>
      <c r="TUT1" s="76"/>
      <c r="TUU1" s="76"/>
      <c r="TUV1" s="76"/>
      <c r="TUW1" s="76"/>
      <c r="TUX1" s="76"/>
      <c r="TUY1" s="76"/>
      <c r="TUZ1" s="76"/>
      <c r="TVA1" s="76"/>
      <c r="TVB1" s="76"/>
      <c r="TVC1" s="76"/>
      <c r="TVD1" s="76"/>
      <c r="TVE1" s="76"/>
      <c r="TVF1" s="76"/>
      <c r="TVG1" s="76"/>
      <c r="TVH1" s="76"/>
      <c r="TVI1" s="76"/>
      <c r="TVJ1" s="76"/>
      <c r="TVK1" s="76"/>
      <c r="TVL1" s="76"/>
      <c r="TVM1" s="76"/>
      <c r="TVN1" s="76"/>
      <c r="TVO1" s="76"/>
      <c r="TVP1" s="76"/>
      <c r="TVQ1" s="76"/>
      <c r="TVR1" s="76"/>
      <c r="TVS1" s="76"/>
      <c r="TVT1" s="76"/>
      <c r="TVU1" s="76"/>
      <c r="TVV1" s="76"/>
      <c r="TVW1" s="76"/>
      <c r="TVX1" s="76"/>
      <c r="TVY1" s="76"/>
      <c r="TVZ1" s="76"/>
      <c r="TWA1" s="76"/>
      <c r="TWB1" s="76"/>
      <c r="TWC1" s="76"/>
      <c r="TWD1" s="76"/>
      <c r="TWE1" s="76"/>
      <c r="TWF1" s="76"/>
      <c r="TWG1" s="76"/>
      <c r="TWH1" s="76"/>
      <c r="TWI1" s="76"/>
      <c r="TWJ1" s="76"/>
      <c r="TWK1" s="76"/>
      <c r="TWL1" s="76"/>
      <c r="TWM1" s="76"/>
      <c r="TWN1" s="76"/>
      <c r="TWO1" s="76"/>
      <c r="TWP1" s="76"/>
      <c r="TWQ1" s="76"/>
      <c r="TWR1" s="76"/>
      <c r="TWS1" s="76"/>
      <c r="TWT1" s="76"/>
      <c r="TWU1" s="76"/>
      <c r="TWV1" s="76"/>
      <c r="TWW1" s="76"/>
      <c r="TWX1" s="76"/>
      <c r="TWY1" s="76"/>
      <c r="TWZ1" s="76"/>
      <c r="TXA1" s="76"/>
      <c r="TXB1" s="76"/>
      <c r="TXC1" s="76"/>
      <c r="TXD1" s="76"/>
      <c r="TXE1" s="76"/>
      <c r="TXF1" s="76"/>
      <c r="TXG1" s="76"/>
      <c r="TXH1" s="76"/>
      <c r="TXI1" s="76"/>
      <c r="TXJ1" s="76"/>
      <c r="TXK1" s="76"/>
      <c r="TXL1" s="76"/>
      <c r="TXM1" s="76"/>
      <c r="TXN1" s="76"/>
      <c r="TXO1" s="76"/>
      <c r="TXP1" s="76"/>
      <c r="TXQ1" s="76"/>
      <c r="TXR1" s="76"/>
      <c r="TXS1" s="76"/>
      <c r="TXT1" s="76"/>
      <c r="TXU1" s="76"/>
      <c r="TXV1" s="76"/>
      <c r="TXW1" s="76"/>
      <c r="TXX1" s="76"/>
      <c r="TXY1" s="76"/>
      <c r="TXZ1" s="76"/>
      <c r="TYA1" s="76"/>
      <c r="TYB1" s="76"/>
      <c r="TYC1" s="76"/>
      <c r="TYD1" s="76"/>
      <c r="TYE1" s="76"/>
      <c r="TYF1" s="76"/>
      <c r="TYG1" s="76"/>
      <c r="TYH1" s="76"/>
      <c r="TYI1" s="76"/>
      <c r="TYJ1" s="76"/>
      <c r="TYK1" s="76"/>
      <c r="TYL1" s="76"/>
      <c r="TYM1" s="76"/>
      <c r="TYN1" s="76"/>
      <c r="TYO1" s="76"/>
      <c r="TYP1" s="76"/>
      <c r="TYQ1" s="76"/>
      <c r="TYR1" s="76"/>
      <c r="TYS1" s="76"/>
      <c r="TYT1" s="76"/>
      <c r="TYU1" s="76"/>
      <c r="TYV1" s="76"/>
      <c r="TYW1" s="76"/>
      <c r="TYX1" s="76"/>
      <c r="TYY1" s="76"/>
      <c r="TYZ1" s="76"/>
      <c r="TZA1" s="76"/>
      <c r="TZB1" s="76"/>
      <c r="TZC1" s="76"/>
      <c r="TZD1" s="76"/>
      <c r="TZE1" s="76"/>
      <c r="TZF1" s="76"/>
      <c r="TZG1" s="76"/>
      <c r="TZH1" s="76"/>
      <c r="TZI1" s="76"/>
      <c r="TZJ1" s="76"/>
      <c r="TZK1" s="76"/>
      <c r="TZL1" s="76"/>
      <c r="TZM1" s="76"/>
      <c r="TZN1" s="76"/>
      <c r="TZO1" s="76"/>
      <c r="TZP1" s="76"/>
      <c r="TZQ1" s="76"/>
      <c r="TZR1" s="76"/>
      <c r="TZS1" s="76"/>
      <c r="TZT1" s="76"/>
      <c r="TZU1" s="76"/>
      <c r="TZV1" s="76"/>
      <c r="TZW1" s="76"/>
      <c r="TZX1" s="76"/>
      <c r="TZY1" s="76"/>
      <c r="TZZ1" s="76"/>
      <c r="UAA1" s="76"/>
      <c r="UAB1" s="76"/>
      <c r="UAC1" s="76"/>
      <c r="UAD1" s="76"/>
      <c r="UAE1" s="76"/>
      <c r="UAF1" s="76"/>
      <c r="UAG1" s="76"/>
      <c r="UAH1" s="76"/>
      <c r="UAI1" s="76"/>
      <c r="UAJ1" s="76"/>
      <c r="UAK1" s="76"/>
      <c r="UAL1" s="76"/>
      <c r="UAM1" s="76"/>
      <c r="UAN1" s="76"/>
      <c r="UAO1" s="76"/>
      <c r="UAP1" s="76"/>
      <c r="UAQ1" s="76"/>
      <c r="UAR1" s="76"/>
      <c r="UAS1" s="76"/>
      <c r="UAT1" s="76"/>
      <c r="UAU1" s="76"/>
      <c r="UAV1" s="76"/>
      <c r="UAW1" s="76"/>
      <c r="UAX1" s="76"/>
      <c r="UAY1" s="76"/>
      <c r="UAZ1" s="76"/>
      <c r="UBA1" s="76"/>
      <c r="UBB1" s="76"/>
      <c r="UBC1" s="76"/>
      <c r="UBD1" s="76"/>
      <c r="UBE1" s="76"/>
      <c r="UBF1" s="76"/>
      <c r="UBG1" s="76"/>
      <c r="UBH1" s="76"/>
      <c r="UBI1" s="76"/>
      <c r="UBJ1" s="76"/>
      <c r="UBK1" s="76"/>
      <c r="UBL1" s="76"/>
      <c r="UBM1" s="76"/>
      <c r="UBN1" s="76"/>
      <c r="UBO1" s="76"/>
      <c r="UBP1" s="76"/>
      <c r="UBQ1" s="76"/>
      <c r="UBR1" s="76"/>
      <c r="UBS1" s="76"/>
      <c r="UBT1" s="76"/>
      <c r="UBU1" s="76"/>
      <c r="UBV1" s="76"/>
      <c r="UBW1" s="76"/>
      <c r="UBX1" s="76"/>
      <c r="UBY1" s="76"/>
      <c r="UBZ1" s="76"/>
      <c r="UCA1" s="76"/>
      <c r="UCB1" s="76"/>
      <c r="UCC1" s="76"/>
      <c r="UCD1" s="76"/>
      <c r="UCE1" s="76"/>
      <c r="UCF1" s="76"/>
      <c r="UCG1" s="76"/>
      <c r="UCH1" s="76"/>
      <c r="UCI1" s="76"/>
      <c r="UCJ1" s="76"/>
      <c r="UCK1" s="76"/>
      <c r="UCL1" s="76"/>
      <c r="UCM1" s="76"/>
      <c r="UCN1" s="76"/>
      <c r="UCO1" s="76"/>
      <c r="UCP1" s="76"/>
      <c r="UCQ1" s="76"/>
      <c r="UCR1" s="76"/>
      <c r="UCS1" s="76"/>
      <c r="UCT1" s="76"/>
      <c r="UCU1" s="76"/>
      <c r="UCV1" s="76"/>
      <c r="UCW1" s="76"/>
      <c r="UCX1" s="76"/>
      <c r="UCY1" s="76"/>
      <c r="UCZ1" s="76"/>
      <c r="UDA1" s="76"/>
      <c r="UDB1" s="76"/>
      <c r="UDC1" s="76"/>
      <c r="UDD1" s="76"/>
      <c r="UDE1" s="76"/>
      <c r="UDF1" s="76"/>
      <c r="UDG1" s="76"/>
      <c r="UDH1" s="76"/>
      <c r="UDI1" s="76"/>
      <c r="UDJ1" s="76"/>
      <c r="UDK1" s="76"/>
      <c r="UDL1" s="76"/>
      <c r="UDM1" s="76"/>
      <c r="UDN1" s="76"/>
      <c r="UDO1" s="76"/>
      <c r="UDP1" s="76"/>
      <c r="UDQ1" s="76"/>
      <c r="UDR1" s="76"/>
      <c r="UDS1" s="76"/>
      <c r="UDT1" s="76"/>
      <c r="UDU1" s="76"/>
      <c r="UDV1" s="76"/>
      <c r="UDW1" s="76"/>
      <c r="UDX1" s="76"/>
      <c r="UDY1" s="76"/>
      <c r="UDZ1" s="76"/>
      <c r="UEA1" s="76"/>
      <c r="UEB1" s="76"/>
      <c r="UEC1" s="76"/>
      <c r="UED1" s="76"/>
      <c r="UEE1" s="76"/>
      <c r="UEF1" s="76"/>
      <c r="UEG1" s="76"/>
      <c r="UEH1" s="76"/>
      <c r="UEI1" s="76"/>
      <c r="UEJ1" s="76"/>
      <c r="UEK1" s="76"/>
      <c r="UEL1" s="76"/>
      <c r="UEM1" s="76"/>
      <c r="UEN1" s="76"/>
      <c r="UEO1" s="76"/>
      <c r="UEP1" s="76"/>
      <c r="UEQ1" s="76"/>
      <c r="UER1" s="76"/>
      <c r="UES1" s="76"/>
      <c r="UET1" s="76"/>
      <c r="UEU1" s="76"/>
      <c r="UEV1" s="76"/>
      <c r="UEW1" s="76"/>
      <c r="UEX1" s="76"/>
      <c r="UEY1" s="76"/>
      <c r="UEZ1" s="76"/>
      <c r="UFA1" s="76"/>
      <c r="UFB1" s="76"/>
      <c r="UFC1" s="76"/>
      <c r="UFD1" s="76"/>
      <c r="UFE1" s="76"/>
      <c r="UFF1" s="76"/>
      <c r="UFG1" s="76"/>
      <c r="UFH1" s="76"/>
      <c r="UFI1" s="76"/>
      <c r="UFJ1" s="76"/>
      <c r="UFK1" s="76"/>
      <c r="UFL1" s="76"/>
      <c r="UFM1" s="76"/>
      <c r="UFN1" s="76"/>
      <c r="UFO1" s="76"/>
      <c r="UFP1" s="76"/>
      <c r="UFQ1" s="76"/>
      <c r="UFR1" s="76"/>
      <c r="UFS1" s="76"/>
      <c r="UFT1" s="76"/>
      <c r="UFU1" s="76"/>
      <c r="UFV1" s="76"/>
      <c r="UFW1" s="76"/>
      <c r="UFX1" s="76"/>
      <c r="UFY1" s="76"/>
      <c r="UFZ1" s="76"/>
      <c r="UGA1" s="76"/>
      <c r="UGB1" s="76"/>
      <c r="UGC1" s="76"/>
      <c r="UGD1" s="76"/>
      <c r="UGE1" s="76"/>
      <c r="UGF1" s="76"/>
      <c r="UGG1" s="76"/>
      <c r="UGH1" s="76"/>
      <c r="UGI1" s="76"/>
      <c r="UGJ1" s="76"/>
      <c r="UGK1" s="76"/>
      <c r="UGL1" s="76"/>
      <c r="UGM1" s="76"/>
      <c r="UGN1" s="76"/>
      <c r="UGO1" s="76"/>
      <c r="UGP1" s="76"/>
      <c r="UGQ1" s="76"/>
      <c r="UGR1" s="76"/>
      <c r="UGS1" s="76"/>
      <c r="UGT1" s="76"/>
      <c r="UGU1" s="76"/>
      <c r="UGV1" s="76"/>
      <c r="UGW1" s="76"/>
      <c r="UGX1" s="76"/>
      <c r="UGY1" s="76"/>
      <c r="UGZ1" s="76"/>
      <c r="UHA1" s="76"/>
      <c r="UHB1" s="76"/>
      <c r="UHC1" s="76"/>
      <c r="UHD1" s="76"/>
      <c r="UHE1" s="76"/>
      <c r="UHF1" s="76"/>
      <c r="UHG1" s="76"/>
      <c r="UHH1" s="76"/>
      <c r="UHI1" s="76"/>
      <c r="UHJ1" s="76"/>
      <c r="UHK1" s="76"/>
      <c r="UHL1" s="76"/>
      <c r="UHM1" s="76"/>
      <c r="UHN1" s="76"/>
      <c r="UHO1" s="76"/>
      <c r="UHP1" s="76"/>
      <c r="UHQ1" s="76"/>
      <c r="UHR1" s="76"/>
      <c r="UHS1" s="76"/>
      <c r="UHT1" s="76"/>
      <c r="UHU1" s="76"/>
      <c r="UHV1" s="76"/>
      <c r="UHW1" s="76"/>
      <c r="UHX1" s="76"/>
      <c r="UHY1" s="76"/>
      <c r="UHZ1" s="76"/>
      <c r="UIA1" s="76"/>
      <c r="UIB1" s="76"/>
      <c r="UIC1" s="76"/>
      <c r="UID1" s="76"/>
      <c r="UIE1" s="76"/>
      <c r="UIF1" s="76"/>
      <c r="UIG1" s="76"/>
      <c r="UIH1" s="76"/>
      <c r="UII1" s="76"/>
      <c r="UIJ1" s="76"/>
      <c r="UIK1" s="76"/>
      <c r="UIL1" s="76"/>
      <c r="UIM1" s="76"/>
      <c r="UIN1" s="76"/>
      <c r="UIO1" s="76"/>
      <c r="UIP1" s="76"/>
      <c r="UIQ1" s="76"/>
      <c r="UIR1" s="76"/>
      <c r="UIS1" s="76"/>
      <c r="UIT1" s="76"/>
      <c r="UIU1" s="76"/>
      <c r="UIV1" s="76"/>
      <c r="UIW1" s="76"/>
      <c r="UIX1" s="76"/>
      <c r="UIY1" s="76"/>
      <c r="UIZ1" s="76"/>
      <c r="UJA1" s="76"/>
      <c r="UJB1" s="76"/>
      <c r="UJC1" s="76"/>
      <c r="UJD1" s="76"/>
      <c r="UJE1" s="76"/>
      <c r="UJF1" s="76"/>
      <c r="UJG1" s="76"/>
      <c r="UJH1" s="76"/>
      <c r="UJI1" s="76"/>
      <c r="UJJ1" s="76"/>
      <c r="UJK1" s="76"/>
      <c r="UJL1" s="76"/>
      <c r="UJM1" s="76"/>
      <c r="UJN1" s="76"/>
      <c r="UJO1" s="76"/>
      <c r="UJP1" s="76"/>
      <c r="UJQ1" s="76"/>
      <c r="UJR1" s="76"/>
      <c r="UJS1" s="76"/>
      <c r="UJT1" s="76"/>
      <c r="UJU1" s="76"/>
      <c r="UJV1" s="76"/>
      <c r="UJW1" s="76"/>
      <c r="UJX1" s="76"/>
      <c r="UJY1" s="76"/>
      <c r="UJZ1" s="76"/>
      <c r="UKA1" s="76"/>
      <c r="UKB1" s="76"/>
      <c r="UKC1" s="76"/>
      <c r="UKD1" s="76"/>
      <c r="UKE1" s="76"/>
      <c r="UKF1" s="76"/>
      <c r="UKG1" s="76"/>
      <c r="UKH1" s="76"/>
      <c r="UKI1" s="76"/>
      <c r="UKJ1" s="76"/>
      <c r="UKK1" s="76"/>
      <c r="UKL1" s="76"/>
      <c r="UKM1" s="76"/>
      <c r="UKN1" s="76"/>
      <c r="UKO1" s="76"/>
      <c r="UKP1" s="76"/>
      <c r="UKQ1" s="76"/>
      <c r="UKR1" s="76"/>
      <c r="UKS1" s="76"/>
      <c r="UKT1" s="76"/>
      <c r="UKU1" s="76"/>
      <c r="UKV1" s="76"/>
      <c r="UKW1" s="76"/>
      <c r="UKX1" s="76"/>
      <c r="UKY1" s="76"/>
      <c r="UKZ1" s="76"/>
      <c r="ULA1" s="76"/>
      <c r="ULB1" s="76"/>
      <c r="ULC1" s="76"/>
      <c r="ULD1" s="76"/>
      <c r="ULE1" s="76"/>
      <c r="ULF1" s="76"/>
      <c r="ULG1" s="76"/>
      <c r="ULH1" s="76"/>
      <c r="ULI1" s="76"/>
      <c r="ULJ1" s="76"/>
      <c r="ULK1" s="76"/>
      <c r="ULL1" s="76"/>
      <c r="ULM1" s="76"/>
      <c r="ULN1" s="76"/>
      <c r="ULO1" s="76"/>
      <c r="ULP1" s="76"/>
      <c r="ULQ1" s="76"/>
      <c r="ULR1" s="76"/>
      <c r="ULS1" s="76"/>
      <c r="ULT1" s="76"/>
      <c r="ULU1" s="76"/>
      <c r="ULV1" s="76"/>
      <c r="ULW1" s="76"/>
      <c r="ULX1" s="76"/>
      <c r="ULY1" s="76"/>
      <c r="ULZ1" s="76"/>
      <c r="UMA1" s="76"/>
      <c r="UMB1" s="76"/>
      <c r="UMC1" s="76"/>
      <c r="UMD1" s="76"/>
      <c r="UME1" s="76"/>
      <c r="UMF1" s="76"/>
      <c r="UMG1" s="76"/>
      <c r="UMH1" s="76"/>
      <c r="UMI1" s="76"/>
      <c r="UMJ1" s="76"/>
      <c r="UMK1" s="76"/>
      <c r="UML1" s="76"/>
      <c r="UMM1" s="76"/>
      <c r="UMN1" s="76"/>
      <c r="UMO1" s="76"/>
      <c r="UMP1" s="76"/>
      <c r="UMQ1" s="76"/>
      <c r="UMR1" s="76"/>
      <c r="UMS1" s="76"/>
      <c r="UMT1" s="76"/>
      <c r="UMU1" s="76"/>
      <c r="UMV1" s="76"/>
      <c r="UMW1" s="76"/>
      <c r="UMX1" s="76"/>
      <c r="UMY1" s="76"/>
      <c r="UMZ1" s="76"/>
      <c r="UNA1" s="76"/>
      <c r="UNB1" s="76"/>
      <c r="UNC1" s="76"/>
      <c r="UND1" s="76"/>
      <c r="UNE1" s="76"/>
      <c r="UNF1" s="76"/>
      <c r="UNG1" s="76"/>
      <c r="UNH1" s="76"/>
      <c r="UNI1" s="76"/>
      <c r="UNJ1" s="76"/>
      <c r="UNK1" s="76"/>
      <c r="UNL1" s="76"/>
      <c r="UNM1" s="76"/>
      <c r="UNN1" s="76"/>
      <c r="UNO1" s="76"/>
      <c r="UNP1" s="76"/>
      <c r="UNQ1" s="76"/>
      <c r="UNR1" s="76"/>
      <c r="UNS1" s="76"/>
      <c r="UNT1" s="76"/>
      <c r="UNU1" s="76"/>
      <c r="UNV1" s="76"/>
      <c r="UNW1" s="76"/>
      <c r="UNX1" s="76"/>
      <c r="UNY1" s="76"/>
      <c r="UNZ1" s="76"/>
      <c r="UOA1" s="76"/>
      <c r="UOB1" s="76"/>
      <c r="UOC1" s="76"/>
      <c r="UOD1" s="76"/>
      <c r="UOE1" s="76"/>
      <c r="UOF1" s="76"/>
      <c r="UOG1" s="76"/>
      <c r="UOH1" s="76"/>
      <c r="UOI1" s="76"/>
      <c r="UOJ1" s="76"/>
      <c r="UOK1" s="76"/>
      <c r="UOL1" s="76"/>
      <c r="UOM1" s="76"/>
      <c r="UON1" s="76"/>
      <c r="UOO1" s="76"/>
      <c r="UOP1" s="76"/>
      <c r="UOQ1" s="76"/>
      <c r="UOR1" s="76"/>
      <c r="UOS1" s="76"/>
      <c r="UOT1" s="76"/>
      <c r="UOU1" s="76"/>
      <c r="UOV1" s="76"/>
      <c r="UOW1" s="76"/>
      <c r="UOX1" s="76"/>
      <c r="UOY1" s="76"/>
      <c r="UOZ1" s="76"/>
      <c r="UPA1" s="76"/>
      <c r="UPB1" s="76"/>
      <c r="UPC1" s="76"/>
      <c r="UPD1" s="76"/>
      <c r="UPE1" s="76"/>
      <c r="UPF1" s="76"/>
      <c r="UPG1" s="76"/>
      <c r="UPH1" s="76"/>
      <c r="UPI1" s="76"/>
      <c r="UPJ1" s="76"/>
      <c r="UPK1" s="76"/>
      <c r="UPL1" s="76"/>
      <c r="UPM1" s="76"/>
      <c r="UPN1" s="76"/>
      <c r="UPO1" s="76"/>
      <c r="UPP1" s="76"/>
      <c r="UPQ1" s="76"/>
      <c r="UPR1" s="76"/>
      <c r="UPS1" s="76"/>
      <c r="UPT1" s="76"/>
      <c r="UPU1" s="76"/>
      <c r="UPV1" s="76"/>
      <c r="UPW1" s="76"/>
      <c r="UPX1" s="76"/>
      <c r="UPY1" s="76"/>
      <c r="UPZ1" s="76"/>
      <c r="UQA1" s="76"/>
      <c r="UQB1" s="76"/>
      <c r="UQC1" s="76"/>
      <c r="UQD1" s="76"/>
      <c r="UQE1" s="76"/>
      <c r="UQF1" s="76"/>
      <c r="UQG1" s="76"/>
      <c r="UQH1" s="76"/>
      <c r="UQI1" s="76"/>
      <c r="UQJ1" s="76"/>
      <c r="UQK1" s="76"/>
      <c r="UQL1" s="76"/>
      <c r="UQM1" s="76"/>
      <c r="UQN1" s="76"/>
      <c r="UQO1" s="76"/>
      <c r="UQP1" s="76"/>
      <c r="UQQ1" s="76"/>
      <c r="UQR1" s="76"/>
      <c r="UQS1" s="76"/>
      <c r="UQT1" s="76"/>
      <c r="UQU1" s="76"/>
      <c r="UQV1" s="76"/>
      <c r="UQW1" s="76"/>
      <c r="UQX1" s="76"/>
      <c r="UQY1" s="76"/>
      <c r="UQZ1" s="76"/>
      <c r="URA1" s="76"/>
      <c r="URB1" s="76"/>
      <c r="URC1" s="76"/>
      <c r="URD1" s="76"/>
      <c r="URE1" s="76"/>
      <c r="URF1" s="76"/>
      <c r="URG1" s="76"/>
      <c r="URH1" s="76"/>
      <c r="URI1" s="76"/>
      <c r="URJ1" s="76"/>
      <c r="URK1" s="76"/>
      <c r="URL1" s="76"/>
      <c r="URM1" s="76"/>
      <c r="URN1" s="76"/>
      <c r="URO1" s="76"/>
      <c r="URP1" s="76"/>
      <c r="URQ1" s="76"/>
      <c r="URR1" s="76"/>
      <c r="URS1" s="76"/>
      <c r="URT1" s="76"/>
      <c r="URU1" s="76"/>
      <c r="URV1" s="76"/>
      <c r="URW1" s="76"/>
      <c r="URX1" s="76"/>
      <c r="URY1" s="76"/>
      <c r="URZ1" s="76"/>
      <c r="USA1" s="76"/>
      <c r="USB1" s="76"/>
      <c r="USC1" s="76"/>
      <c r="USD1" s="76"/>
      <c r="USE1" s="76"/>
      <c r="USF1" s="76"/>
      <c r="USG1" s="76"/>
      <c r="USH1" s="76"/>
      <c r="USI1" s="76"/>
      <c r="USJ1" s="76"/>
      <c r="USK1" s="76"/>
      <c r="USL1" s="76"/>
      <c r="USM1" s="76"/>
      <c r="USN1" s="76"/>
      <c r="USO1" s="76"/>
      <c r="USP1" s="76"/>
      <c r="USQ1" s="76"/>
      <c r="USR1" s="76"/>
      <c r="USS1" s="76"/>
      <c r="UST1" s="76"/>
      <c r="USU1" s="76"/>
      <c r="USV1" s="76"/>
      <c r="USW1" s="76"/>
      <c r="USX1" s="76"/>
      <c r="USY1" s="76"/>
      <c r="USZ1" s="76"/>
      <c r="UTA1" s="76"/>
      <c r="UTB1" s="76"/>
      <c r="UTC1" s="76"/>
      <c r="UTD1" s="76"/>
      <c r="UTE1" s="76"/>
      <c r="UTF1" s="76"/>
      <c r="UTG1" s="76"/>
      <c r="UTH1" s="76"/>
      <c r="UTI1" s="76"/>
      <c r="UTJ1" s="76"/>
      <c r="UTK1" s="76"/>
      <c r="UTL1" s="76"/>
      <c r="UTM1" s="76"/>
      <c r="UTN1" s="76"/>
      <c r="UTO1" s="76"/>
      <c r="UTP1" s="76"/>
      <c r="UTQ1" s="76"/>
      <c r="UTR1" s="76"/>
      <c r="UTS1" s="76"/>
      <c r="UTT1" s="76"/>
      <c r="UTU1" s="76"/>
      <c r="UTV1" s="76"/>
      <c r="UTW1" s="76"/>
      <c r="UTX1" s="76"/>
      <c r="UTY1" s="76"/>
      <c r="UTZ1" s="76"/>
      <c r="UUA1" s="76"/>
      <c r="UUB1" s="76"/>
      <c r="UUC1" s="76"/>
      <c r="UUD1" s="76"/>
      <c r="UUE1" s="76"/>
      <c r="UUF1" s="76"/>
      <c r="UUG1" s="76"/>
      <c r="UUH1" s="76"/>
      <c r="UUI1" s="76"/>
      <c r="UUJ1" s="76"/>
      <c r="UUK1" s="76"/>
      <c r="UUL1" s="76"/>
      <c r="UUM1" s="76"/>
      <c r="UUN1" s="76"/>
      <c r="UUO1" s="76"/>
      <c r="UUP1" s="76"/>
      <c r="UUQ1" s="76"/>
      <c r="UUR1" s="76"/>
      <c r="UUS1" s="76"/>
      <c r="UUT1" s="76"/>
      <c r="UUU1" s="76"/>
      <c r="UUV1" s="76"/>
      <c r="UUW1" s="76"/>
      <c r="UUX1" s="76"/>
      <c r="UUY1" s="76"/>
      <c r="UUZ1" s="76"/>
      <c r="UVA1" s="76"/>
      <c r="UVB1" s="76"/>
      <c r="UVC1" s="76"/>
      <c r="UVD1" s="76"/>
      <c r="UVE1" s="76"/>
      <c r="UVF1" s="76"/>
      <c r="UVG1" s="76"/>
      <c r="UVH1" s="76"/>
      <c r="UVI1" s="76"/>
      <c r="UVJ1" s="76"/>
      <c r="UVK1" s="76"/>
      <c r="UVL1" s="76"/>
      <c r="UVM1" s="76"/>
      <c r="UVN1" s="76"/>
      <c r="UVO1" s="76"/>
      <c r="UVP1" s="76"/>
      <c r="UVQ1" s="76"/>
      <c r="UVR1" s="76"/>
      <c r="UVS1" s="76"/>
      <c r="UVT1" s="76"/>
      <c r="UVU1" s="76"/>
      <c r="UVV1" s="76"/>
      <c r="UVW1" s="76"/>
      <c r="UVX1" s="76"/>
      <c r="UVY1" s="76"/>
      <c r="UVZ1" s="76"/>
      <c r="UWA1" s="76"/>
      <c r="UWB1" s="76"/>
      <c r="UWC1" s="76"/>
      <c r="UWD1" s="76"/>
      <c r="UWE1" s="76"/>
      <c r="UWF1" s="76"/>
      <c r="UWG1" s="76"/>
      <c r="UWH1" s="76"/>
      <c r="UWI1" s="76"/>
      <c r="UWJ1" s="76"/>
      <c r="UWK1" s="76"/>
      <c r="UWL1" s="76"/>
      <c r="UWM1" s="76"/>
      <c r="UWN1" s="76"/>
      <c r="UWO1" s="76"/>
      <c r="UWP1" s="76"/>
      <c r="UWQ1" s="76"/>
      <c r="UWR1" s="76"/>
      <c r="UWS1" s="76"/>
      <c r="UWT1" s="76"/>
      <c r="UWU1" s="76"/>
      <c r="UWV1" s="76"/>
      <c r="UWW1" s="76"/>
      <c r="UWX1" s="76"/>
      <c r="UWY1" s="76"/>
      <c r="UWZ1" s="76"/>
      <c r="UXA1" s="76"/>
      <c r="UXB1" s="76"/>
      <c r="UXC1" s="76"/>
      <c r="UXD1" s="76"/>
      <c r="UXE1" s="76"/>
      <c r="UXF1" s="76"/>
      <c r="UXG1" s="76"/>
      <c r="UXH1" s="76"/>
      <c r="UXI1" s="76"/>
      <c r="UXJ1" s="76"/>
      <c r="UXK1" s="76"/>
      <c r="UXL1" s="76"/>
      <c r="UXM1" s="76"/>
      <c r="UXN1" s="76"/>
      <c r="UXO1" s="76"/>
      <c r="UXP1" s="76"/>
      <c r="UXQ1" s="76"/>
      <c r="UXR1" s="76"/>
      <c r="UXS1" s="76"/>
      <c r="UXT1" s="76"/>
      <c r="UXU1" s="76"/>
      <c r="UXV1" s="76"/>
      <c r="UXW1" s="76"/>
      <c r="UXX1" s="76"/>
      <c r="UXY1" s="76"/>
      <c r="UXZ1" s="76"/>
      <c r="UYA1" s="76"/>
      <c r="UYB1" s="76"/>
      <c r="UYC1" s="76"/>
      <c r="UYD1" s="76"/>
      <c r="UYE1" s="76"/>
      <c r="UYF1" s="76"/>
      <c r="UYG1" s="76"/>
      <c r="UYH1" s="76"/>
      <c r="UYI1" s="76"/>
      <c r="UYJ1" s="76"/>
      <c r="UYK1" s="76"/>
      <c r="UYL1" s="76"/>
      <c r="UYM1" s="76"/>
      <c r="UYN1" s="76"/>
      <c r="UYO1" s="76"/>
      <c r="UYP1" s="76"/>
      <c r="UYQ1" s="76"/>
      <c r="UYR1" s="76"/>
      <c r="UYS1" s="76"/>
      <c r="UYT1" s="76"/>
      <c r="UYU1" s="76"/>
      <c r="UYV1" s="76"/>
      <c r="UYW1" s="76"/>
      <c r="UYX1" s="76"/>
      <c r="UYY1" s="76"/>
      <c r="UYZ1" s="76"/>
      <c r="UZA1" s="76"/>
      <c r="UZB1" s="76"/>
      <c r="UZC1" s="76"/>
      <c r="UZD1" s="76"/>
      <c r="UZE1" s="76"/>
      <c r="UZF1" s="76"/>
      <c r="UZG1" s="76"/>
      <c r="UZH1" s="76"/>
      <c r="UZI1" s="76"/>
      <c r="UZJ1" s="76"/>
      <c r="UZK1" s="76"/>
      <c r="UZL1" s="76"/>
      <c r="UZM1" s="76"/>
      <c r="UZN1" s="76"/>
      <c r="UZO1" s="76"/>
      <c r="UZP1" s="76"/>
      <c r="UZQ1" s="76"/>
      <c r="UZR1" s="76"/>
      <c r="UZS1" s="76"/>
      <c r="UZT1" s="76"/>
      <c r="UZU1" s="76"/>
      <c r="UZV1" s="76"/>
      <c r="UZW1" s="76"/>
      <c r="UZX1" s="76"/>
      <c r="UZY1" s="76"/>
      <c r="UZZ1" s="76"/>
      <c r="VAA1" s="76"/>
      <c r="VAB1" s="76"/>
      <c r="VAC1" s="76"/>
      <c r="VAD1" s="76"/>
      <c r="VAE1" s="76"/>
      <c r="VAF1" s="76"/>
      <c r="VAG1" s="76"/>
      <c r="VAH1" s="76"/>
      <c r="VAI1" s="76"/>
      <c r="VAJ1" s="76"/>
      <c r="VAK1" s="76"/>
      <c r="VAL1" s="76"/>
      <c r="VAM1" s="76"/>
      <c r="VAN1" s="76"/>
      <c r="VAO1" s="76"/>
      <c r="VAP1" s="76"/>
      <c r="VAQ1" s="76"/>
      <c r="VAR1" s="76"/>
      <c r="VAS1" s="76"/>
      <c r="VAT1" s="76"/>
      <c r="VAU1" s="76"/>
      <c r="VAV1" s="76"/>
      <c r="VAW1" s="76"/>
      <c r="VAX1" s="76"/>
      <c r="VAY1" s="76"/>
      <c r="VAZ1" s="76"/>
      <c r="VBA1" s="76"/>
      <c r="VBB1" s="76"/>
      <c r="VBC1" s="76"/>
      <c r="VBD1" s="76"/>
      <c r="VBE1" s="76"/>
      <c r="VBF1" s="76"/>
      <c r="VBG1" s="76"/>
      <c r="VBH1" s="76"/>
      <c r="VBI1" s="76"/>
      <c r="VBJ1" s="76"/>
      <c r="VBK1" s="76"/>
      <c r="VBL1" s="76"/>
      <c r="VBM1" s="76"/>
      <c r="VBN1" s="76"/>
      <c r="VBO1" s="76"/>
      <c r="VBP1" s="76"/>
      <c r="VBQ1" s="76"/>
      <c r="VBR1" s="76"/>
      <c r="VBS1" s="76"/>
      <c r="VBT1" s="76"/>
      <c r="VBU1" s="76"/>
      <c r="VBV1" s="76"/>
      <c r="VBW1" s="76"/>
      <c r="VBX1" s="76"/>
      <c r="VBY1" s="76"/>
      <c r="VBZ1" s="76"/>
      <c r="VCA1" s="76"/>
      <c r="VCB1" s="76"/>
      <c r="VCC1" s="76"/>
      <c r="VCD1" s="76"/>
      <c r="VCE1" s="76"/>
      <c r="VCF1" s="76"/>
      <c r="VCG1" s="76"/>
      <c r="VCH1" s="76"/>
      <c r="VCI1" s="76"/>
      <c r="VCJ1" s="76"/>
      <c r="VCK1" s="76"/>
      <c r="VCL1" s="76"/>
      <c r="VCM1" s="76"/>
      <c r="VCN1" s="76"/>
      <c r="VCO1" s="76"/>
      <c r="VCP1" s="76"/>
      <c r="VCQ1" s="76"/>
      <c r="VCR1" s="76"/>
      <c r="VCS1" s="76"/>
      <c r="VCT1" s="76"/>
      <c r="VCU1" s="76"/>
      <c r="VCV1" s="76"/>
      <c r="VCW1" s="76"/>
      <c r="VCX1" s="76"/>
      <c r="VCY1" s="76"/>
      <c r="VCZ1" s="76"/>
      <c r="VDA1" s="76"/>
      <c r="VDB1" s="76"/>
      <c r="VDC1" s="76"/>
      <c r="VDD1" s="76"/>
      <c r="VDE1" s="76"/>
      <c r="VDF1" s="76"/>
      <c r="VDG1" s="76"/>
      <c r="VDH1" s="76"/>
      <c r="VDI1" s="76"/>
      <c r="VDJ1" s="76"/>
      <c r="VDK1" s="76"/>
      <c r="VDL1" s="76"/>
      <c r="VDM1" s="76"/>
      <c r="VDN1" s="76"/>
      <c r="VDO1" s="76"/>
      <c r="VDP1" s="76"/>
      <c r="VDQ1" s="76"/>
      <c r="VDR1" s="76"/>
      <c r="VDS1" s="76"/>
      <c r="VDT1" s="76"/>
      <c r="VDU1" s="76"/>
      <c r="VDV1" s="76"/>
      <c r="VDW1" s="76"/>
      <c r="VDX1" s="76"/>
      <c r="VDY1" s="76"/>
      <c r="VDZ1" s="76"/>
      <c r="VEA1" s="76"/>
      <c r="VEB1" s="76"/>
      <c r="VEC1" s="76"/>
      <c r="VED1" s="76"/>
      <c r="VEE1" s="76"/>
      <c r="VEF1" s="76"/>
      <c r="VEG1" s="76"/>
      <c r="VEH1" s="76"/>
      <c r="VEI1" s="76"/>
      <c r="VEJ1" s="76"/>
      <c r="VEK1" s="76"/>
      <c r="VEL1" s="76"/>
      <c r="VEM1" s="76"/>
      <c r="VEN1" s="76"/>
      <c r="VEO1" s="76"/>
      <c r="VEP1" s="76"/>
      <c r="VEQ1" s="76"/>
      <c r="VER1" s="76"/>
      <c r="VES1" s="76"/>
      <c r="VET1" s="76"/>
      <c r="VEU1" s="76"/>
      <c r="VEV1" s="76"/>
      <c r="VEW1" s="76"/>
      <c r="VEX1" s="76"/>
      <c r="VEY1" s="76"/>
      <c r="VEZ1" s="76"/>
      <c r="VFA1" s="76"/>
      <c r="VFB1" s="76"/>
      <c r="VFC1" s="76"/>
      <c r="VFD1" s="76"/>
      <c r="VFE1" s="76"/>
      <c r="VFF1" s="76"/>
      <c r="VFG1" s="76"/>
      <c r="VFH1" s="76"/>
      <c r="VFI1" s="76"/>
      <c r="VFJ1" s="76"/>
      <c r="VFK1" s="76"/>
      <c r="VFL1" s="76"/>
      <c r="VFM1" s="76"/>
      <c r="VFN1" s="76"/>
      <c r="VFO1" s="76"/>
      <c r="VFP1" s="76"/>
      <c r="VFQ1" s="76"/>
      <c r="VFR1" s="76"/>
      <c r="VFS1" s="76"/>
      <c r="VFT1" s="76"/>
      <c r="VFU1" s="76"/>
      <c r="VFV1" s="76"/>
      <c r="VFW1" s="76"/>
      <c r="VFX1" s="76"/>
      <c r="VFY1" s="76"/>
      <c r="VFZ1" s="76"/>
      <c r="VGA1" s="76"/>
      <c r="VGB1" s="76"/>
      <c r="VGC1" s="76"/>
      <c r="VGD1" s="76"/>
      <c r="VGE1" s="76"/>
      <c r="VGF1" s="76"/>
      <c r="VGG1" s="76"/>
      <c r="VGH1" s="76"/>
      <c r="VGI1" s="76"/>
      <c r="VGJ1" s="76"/>
      <c r="VGK1" s="76"/>
      <c r="VGL1" s="76"/>
      <c r="VGM1" s="76"/>
      <c r="VGN1" s="76"/>
      <c r="VGO1" s="76"/>
      <c r="VGP1" s="76"/>
      <c r="VGQ1" s="76"/>
      <c r="VGR1" s="76"/>
      <c r="VGS1" s="76"/>
      <c r="VGT1" s="76"/>
      <c r="VGU1" s="76"/>
      <c r="VGV1" s="76"/>
      <c r="VGW1" s="76"/>
      <c r="VGX1" s="76"/>
      <c r="VGY1" s="76"/>
      <c r="VGZ1" s="76"/>
      <c r="VHA1" s="76"/>
      <c r="VHB1" s="76"/>
      <c r="VHC1" s="76"/>
      <c r="VHD1" s="76"/>
      <c r="VHE1" s="76"/>
      <c r="VHF1" s="76"/>
      <c r="VHG1" s="76"/>
      <c r="VHH1" s="76"/>
      <c r="VHI1" s="76"/>
      <c r="VHJ1" s="76"/>
      <c r="VHK1" s="76"/>
      <c r="VHL1" s="76"/>
      <c r="VHM1" s="76"/>
      <c r="VHN1" s="76"/>
      <c r="VHO1" s="76"/>
      <c r="VHP1" s="76"/>
      <c r="VHQ1" s="76"/>
      <c r="VHR1" s="76"/>
      <c r="VHS1" s="76"/>
      <c r="VHT1" s="76"/>
      <c r="VHU1" s="76"/>
      <c r="VHV1" s="76"/>
      <c r="VHW1" s="76"/>
      <c r="VHX1" s="76"/>
      <c r="VHY1" s="76"/>
      <c r="VHZ1" s="76"/>
      <c r="VIA1" s="76"/>
      <c r="VIB1" s="76"/>
      <c r="VIC1" s="76"/>
      <c r="VID1" s="76"/>
      <c r="VIE1" s="76"/>
      <c r="VIF1" s="76"/>
      <c r="VIG1" s="76"/>
      <c r="VIH1" s="76"/>
      <c r="VII1" s="76"/>
      <c r="VIJ1" s="76"/>
      <c r="VIK1" s="76"/>
      <c r="VIL1" s="76"/>
      <c r="VIM1" s="76"/>
      <c r="VIN1" s="76"/>
      <c r="VIO1" s="76"/>
      <c r="VIP1" s="76"/>
      <c r="VIQ1" s="76"/>
      <c r="VIR1" s="76"/>
      <c r="VIS1" s="76"/>
      <c r="VIT1" s="76"/>
      <c r="VIU1" s="76"/>
      <c r="VIV1" s="76"/>
      <c r="VIW1" s="76"/>
      <c r="VIX1" s="76"/>
      <c r="VIY1" s="76"/>
      <c r="VIZ1" s="76"/>
      <c r="VJA1" s="76"/>
      <c r="VJB1" s="76"/>
      <c r="VJC1" s="76"/>
      <c r="VJD1" s="76"/>
      <c r="VJE1" s="76"/>
      <c r="VJF1" s="76"/>
      <c r="VJG1" s="76"/>
      <c r="VJH1" s="76"/>
      <c r="VJI1" s="76"/>
      <c r="VJJ1" s="76"/>
      <c r="VJK1" s="76"/>
      <c r="VJL1" s="76"/>
      <c r="VJM1" s="76"/>
      <c r="VJN1" s="76"/>
      <c r="VJO1" s="76"/>
      <c r="VJP1" s="76"/>
      <c r="VJQ1" s="76"/>
      <c r="VJR1" s="76"/>
      <c r="VJS1" s="76"/>
      <c r="VJT1" s="76"/>
      <c r="VJU1" s="76"/>
      <c r="VJV1" s="76"/>
      <c r="VJW1" s="76"/>
      <c r="VJX1" s="76"/>
      <c r="VJY1" s="76"/>
      <c r="VJZ1" s="76"/>
      <c r="VKA1" s="76"/>
      <c r="VKB1" s="76"/>
      <c r="VKC1" s="76"/>
      <c r="VKD1" s="76"/>
      <c r="VKE1" s="76"/>
      <c r="VKF1" s="76"/>
      <c r="VKG1" s="76"/>
      <c r="VKH1" s="76"/>
      <c r="VKI1" s="76"/>
      <c r="VKJ1" s="76"/>
      <c r="VKK1" s="76"/>
      <c r="VKL1" s="76"/>
      <c r="VKM1" s="76"/>
      <c r="VKN1" s="76"/>
      <c r="VKO1" s="76"/>
      <c r="VKP1" s="76"/>
      <c r="VKQ1" s="76"/>
      <c r="VKR1" s="76"/>
      <c r="VKS1" s="76"/>
      <c r="VKT1" s="76"/>
      <c r="VKU1" s="76"/>
      <c r="VKV1" s="76"/>
      <c r="VKW1" s="76"/>
      <c r="VKX1" s="76"/>
      <c r="VKY1" s="76"/>
      <c r="VKZ1" s="76"/>
      <c r="VLA1" s="76"/>
      <c r="VLB1" s="76"/>
      <c r="VLC1" s="76"/>
      <c r="VLD1" s="76"/>
      <c r="VLE1" s="76"/>
      <c r="VLF1" s="76"/>
      <c r="VLG1" s="76"/>
      <c r="VLH1" s="76"/>
      <c r="VLI1" s="76"/>
      <c r="VLJ1" s="76"/>
      <c r="VLK1" s="76"/>
      <c r="VLL1" s="76"/>
      <c r="VLM1" s="76"/>
      <c r="VLN1" s="76"/>
      <c r="VLO1" s="76"/>
      <c r="VLP1" s="76"/>
      <c r="VLQ1" s="76"/>
      <c r="VLR1" s="76"/>
      <c r="VLS1" s="76"/>
      <c r="VLT1" s="76"/>
      <c r="VLU1" s="76"/>
      <c r="VLV1" s="76"/>
      <c r="VLW1" s="76"/>
      <c r="VLX1" s="76"/>
      <c r="VLY1" s="76"/>
      <c r="VLZ1" s="76"/>
      <c r="VMA1" s="76"/>
      <c r="VMB1" s="76"/>
      <c r="VMC1" s="76"/>
      <c r="VMD1" s="76"/>
      <c r="VME1" s="76"/>
      <c r="VMF1" s="76"/>
      <c r="VMG1" s="76"/>
      <c r="VMH1" s="76"/>
      <c r="VMI1" s="76"/>
      <c r="VMJ1" s="76"/>
      <c r="VMK1" s="76"/>
      <c r="VML1" s="76"/>
      <c r="VMM1" s="76"/>
      <c r="VMN1" s="76"/>
      <c r="VMO1" s="76"/>
      <c r="VMP1" s="76"/>
      <c r="VMQ1" s="76"/>
      <c r="VMR1" s="76"/>
      <c r="VMS1" s="76"/>
      <c r="VMT1" s="76"/>
      <c r="VMU1" s="76"/>
      <c r="VMV1" s="76"/>
      <c r="VMW1" s="76"/>
      <c r="VMX1" s="76"/>
      <c r="VMY1" s="76"/>
      <c r="VMZ1" s="76"/>
      <c r="VNA1" s="76"/>
      <c r="VNB1" s="76"/>
      <c r="VNC1" s="76"/>
      <c r="VND1" s="76"/>
      <c r="VNE1" s="76"/>
      <c r="VNF1" s="76"/>
      <c r="VNG1" s="76"/>
      <c r="VNH1" s="76"/>
      <c r="VNI1" s="76"/>
      <c r="VNJ1" s="76"/>
      <c r="VNK1" s="76"/>
      <c r="VNL1" s="76"/>
      <c r="VNM1" s="76"/>
      <c r="VNN1" s="76"/>
      <c r="VNO1" s="76"/>
      <c r="VNP1" s="76"/>
      <c r="VNQ1" s="76"/>
      <c r="VNR1" s="76"/>
      <c r="VNS1" s="76"/>
      <c r="VNT1" s="76"/>
      <c r="VNU1" s="76"/>
      <c r="VNV1" s="76"/>
      <c r="VNW1" s="76"/>
      <c r="VNX1" s="76"/>
      <c r="VNY1" s="76"/>
      <c r="VNZ1" s="76"/>
      <c r="VOA1" s="76"/>
      <c r="VOB1" s="76"/>
      <c r="VOC1" s="76"/>
      <c r="VOD1" s="76"/>
      <c r="VOE1" s="76"/>
      <c r="VOF1" s="76"/>
      <c r="VOG1" s="76"/>
      <c r="VOH1" s="76"/>
      <c r="VOI1" s="76"/>
      <c r="VOJ1" s="76"/>
      <c r="VOK1" s="76"/>
      <c r="VOL1" s="76"/>
      <c r="VOM1" s="76"/>
      <c r="VON1" s="76"/>
      <c r="VOO1" s="76"/>
      <c r="VOP1" s="76"/>
      <c r="VOQ1" s="76"/>
      <c r="VOR1" s="76"/>
      <c r="VOS1" s="76"/>
      <c r="VOT1" s="76"/>
      <c r="VOU1" s="76"/>
      <c r="VOV1" s="76"/>
      <c r="VOW1" s="76"/>
      <c r="VOX1" s="76"/>
      <c r="VOY1" s="76"/>
      <c r="VOZ1" s="76"/>
      <c r="VPA1" s="76"/>
      <c r="VPB1" s="76"/>
      <c r="VPC1" s="76"/>
      <c r="VPD1" s="76"/>
      <c r="VPE1" s="76"/>
      <c r="VPF1" s="76"/>
      <c r="VPG1" s="76"/>
      <c r="VPH1" s="76"/>
      <c r="VPI1" s="76"/>
      <c r="VPJ1" s="76"/>
      <c r="VPK1" s="76"/>
      <c r="VPL1" s="76"/>
      <c r="VPM1" s="76"/>
      <c r="VPN1" s="76"/>
      <c r="VPO1" s="76"/>
      <c r="VPP1" s="76"/>
      <c r="VPQ1" s="76"/>
      <c r="VPR1" s="76"/>
      <c r="VPS1" s="76"/>
      <c r="VPT1" s="76"/>
      <c r="VPU1" s="76"/>
      <c r="VPV1" s="76"/>
      <c r="VPW1" s="76"/>
      <c r="VPX1" s="76"/>
      <c r="VPY1" s="76"/>
      <c r="VPZ1" s="76"/>
      <c r="VQA1" s="76"/>
      <c r="VQB1" s="76"/>
      <c r="VQC1" s="76"/>
      <c r="VQD1" s="76"/>
      <c r="VQE1" s="76"/>
      <c r="VQF1" s="76"/>
      <c r="VQG1" s="76"/>
      <c r="VQH1" s="76"/>
      <c r="VQI1" s="76"/>
      <c r="VQJ1" s="76"/>
      <c r="VQK1" s="76"/>
      <c r="VQL1" s="76"/>
      <c r="VQM1" s="76"/>
      <c r="VQN1" s="76"/>
      <c r="VQO1" s="76"/>
      <c r="VQP1" s="76"/>
      <c r="VQQ1" s="76"/>
      <c r="VQR1" s="76"/>
      <c r="VQS1" s="76"/>
      <c r="VQT1" s="76"/>
      <c r="VQU1" s="76"/>
      <c r="VQV1" s="76"/>
      <c r="VQW1" s="76"/>
      <c r="VQX1" s="76"/>
      <c r="VQY1" s="76"/>
      <c r="VQZ1" s="76"/>
      <c r="VRA1" s="76"/>
      <c r="VRB1" s="76"/>
      <c r="VRC1" s="76"/>
      <c r="VRD1" s="76"/>
      <c r="VRE1" s="76"/>
      <c r="VRF1" s="76"/>
      <c r="VRG1" s="76"/>
      <c r="VRH1" s="76"/>
      <c r="VRI1" s="76"/>
      <c r="VRJ1" s="76"/>
      <c r="VRK1" s="76"/>
      <c r="VRL1" s="76"/>
      <c r="VRM1" s="76"/>
      <c r="VRN1" s="76"/>
      <c r="VRO1" s="76"/>
      <c r="VRP1" s="76"/>
      <c r="VRQ1" s="76"/>
      <c r="VRR1" s="76"/>
      <c r="VRS1" s="76"/>
      <c r="VRT1" s="76"/>
      <c r="VRU1" s="76"/>
      <c r="VRV1" s="76"/>
      <c r="VRW1" s="76"/>
      <c r="VRX1" s="76"/>
      <c r="VRY1" s="76"/>
      <c r="VRZ1" s="76"/>
      <c r="VSA1" s="76"/>
      <c r="VSB1" s="76"/>
      <c r="VSC1" s="76"/>
      <c r="VSD1" s="76"/>
      <c r="VSE1" s="76"/>
      <c r="VSF1" s="76"/>
      <c r="VSG1" s="76"/>
      <c r="VSH1" s="76"/>
      <c r="VSI1" s="76"/>
      <c r="VSJ1" s="76"/>
      <c r="VSK1" s="76"/>
      <c r="VSL1" s="76"/>
      <c r="VSM1" s="76"/>
      <c r="VSN1" s="76"/>
      <c r="VSO1" s="76"/>
      <c r="VSP1" s="76"/>
      <c r="VSQ1" s="76"/>
      <c r="VSR1" s="76"/>
      <c r="VSS1" s="76"/>
      <c r="VST1" s="76"/>
      <c r="VSU1" s="76"/>
      <c r="VSV1" s="76"/>
      <c r="VSW1" s="76"/>
      <c r="VSX1" s="76"/>
      <c r="VSY1" s="76"/>
      <c r="VSZ1" s="76"/>
      <c r="VTA1" s="76"/>
      <c r="VTB1" s="76"/>
      <c r="VTC1" s="76"/>
      <c r="VTD1" s="76"/>
      <c r="VTE1" s="76"/>
      <c r="VTF1" s="76"/>
      <c r="VTG1" s="76"/>
      <c r="VTH1" s="76"/>
      <c r="VTI1" s="76"/>
      <c r="VTJ1" s="76"/>
      <c r="VTK1" s="76"/>
      <c r="VTL1" s="76"/>
      <c r="VTM1" s="76"/>
      <c r="VTN1" s="76"/>
      <c r="VTO1" s="76"/>
      <c r="VTP1" s="76"/>
      <c r="VTQ1" s="76"/>
      <c r="VTR1" s="76"/>
      <c r="VTS1" s="76"/>
      <c r="VTT1" s="76"/>
      <c r="VTU1" s="76"/>
      <c r="VTV1" s="76"/>
      <c r="VTW1" s="76"/>
      <c r="VTX1" s="76"/>
      <c r="VTY1" s="76"/>
      <c r="VTZ1" s="76"/>
      <c r="VUA1" s="76"/>
      <c r="VUB1" s="76"/>
      <c r="VUC1" s="76"/>
      <c r="VUD1" s="76"/>
      <c r="VUE1" s="76"/>
      <c r="VUF1" s="76"/>
      <c r="VUG1" s="76"/>
      <c r="VUH1" s="76"/>
      <c r="VUI1" s="76"/>
      <c r="VUJ1" s="76"/>
      <c r="VUK1" s="76"/>
      <c r="VUL1" s="76"/>
      <c r="VUM1" s="76"/>
      <c r="VUN1" s="76"/>
      <c r="VUO1" s="76"/>
      <c r="VUP1" s="76"/>
      <c r="VUQ1" s="76"/>
      <c r="VUR1" s="76"/>
      <c r="VUS1" s="76"/>
      <c r="VUT1" s="76"/>
      <c r="VUU1" s="76"/>
      <c r="VUV1" s="76"/>
      <c r="VUW1" s="76"/>
      <c r="VUX1" s="76"/>
      <c r="VUY1" s="76"/>
      <c r="VUZ1" s="76"/>
      <c r="VVA1" s="76"/>
      <c r="VVB1" s="76"/>
      <c r="VVC1" s="76"/>
      <c r="VVD1" s="76"/>
      <c r="VVE1" s="76"/>
      <c r="VVF1" s="76"/>
      <c r="VVG1" s="76"/>
      <c r="VVH1" s="76"/>
      <c r="VVI1" s="76"/>
      <c r="VVJ1" s="76"/>
      <c r="VVK1" s="76"/>
      <c r="VVL1" s="76"/>
      <c r="VVM1" s="76"/>
      <c r="VVN1" s="76"/>
      <c r="VVO1" s="76"/>
      <c r="VVP1" s="76"/>
      <c r="VVQ1" s="76"/>
      <c r="VVR1" s="76"/>
      <c r="VVS1" s="76"/>
      <c r="VVT1" s="76"/>
      <c r="VVU1" s="76"/>
      <c r="VVV1" s="76"/>
      <c r="VVW1" s="76"/>
      <c r="VVX1" s="76"/>
      <c r="VVY1" s="76"/>
      <c r="VVZ1" s="76"/>
      <c r="VWA1" s="76"/>
      <c r="VWB1" s="76"/>
      <c r="VWC1" s="76"/>
      <c r="VWD1" s="76"/>
      <c r="VWE1" s="76"/>
      <c r="VWF1" s="76"/>
      <c r="VWG1" s="76"/>
      <c r="VWH1" s="76"/>
      <c r="VWI1" s="76"/>
      <c r="VWJ1" s="76"/>
      <c r="VWK1" s="76"/>
      <c r="VWL1" s="76"/>
      <c r="VWM1" s="76"/>
      <c r="VWN1" s="76"/>
      <c r="VWO1" s="76"/>
      <c r="VWP1" s="76"/>
      <c r="VWQ1" s="76"/>
      <c r="VWR1" s="76"/>
      <c r="VWS1" s="76"/>
      <c r="VWT1" s="76"/>
      <c r="VWU1" s="76"/>
      <c r="VWV1" s="76"/>
      <c r="VWW1" s="76"/>
      <c r="VWX1" s="76"/>
      <c r="VWY1" s="76"/>
      <c r="VWZ1" s="76"/>
      <c r="VXA1" s="76"/>
      <c r="VXB1" s="76"/>
      <c r="VXC1" s="76"/>
      <c r="VXD1" s="76"/>
      <c r="VXE1" s="76"/>
      <c r="VXF1" s="76"/>
      <c r="VXG1" s="76"/>
      <c r="VXH1" s="76"/>
      <c r="VXI1" s="76"/>
      <c r="VXJ1" s="76"/>
      <c r="VXK1" s="76"/>
      <c r="VXL1" s="76"/>
      <c r="VXM1" s="76"/>
      <c r="VXN1" s="76"/>
      <c r="VXO1" s="76"/>
      <c r="VXP1" s="76"/>
      <c r="VXQ1" s="76"/>
      <c r="VXR1" s="76"/>
      <c r="VXS1" s="76"/>
      <c r="VXT1" s="76"/>
      <c r="VXU1" s="76"/>
      <c r="VXV1" s="76"/>
      <c r="VXW1" s="76"/>
      <c r="VXX1" s="76"/>
      <c r="VXY1" s="76"/>
      <c r="VXZ1" s="76"/>
      <c r="VYA1" s="76"/>
      <c r="VYB1" s="76"/>
      <c r="VYC1" s="76"/>
      <c r="VYD1" s="76"/>
      <c r="VYE1" s="76"/>
      <c r="VYF1" s="76"/>
      <c r="VYG1" s="76"/>
      <c r="VYH1" s="76"/>
      <c r="VYI1" s="76"/>
      <c r="VYJ1" s="76"/>
      <c r="VYK1" s="76"/>
      <c r="VYL1" s="76"/>
      <c r="VYM1" s="76"/>
      <c r="VYN1" s="76"/>
      <c r="VYO1" s="76"/>
      <c r="VYP1" s="76"/>
      <c r="VYQ1" s="76"/>
      <c r="VYR1" s="76"/>
      <c r="VYS1" s="76"/>
      <c r="VYT1" s="76"/>
      <c r="VYU1" s="76"/>
      <c r="VYV1" s="76"/>
      <c r="VYW1" s="76"/>
      <c r="VYX1" s="76"/>
      <c r="VYY1" s="76"/>
      <c r="VYZ1" s="76"/>
      <c r="VZA1" s="76"/>
      <c r="VZB1" s="76"/>
      <c r="VZC1" s="76"/>
      <c r="VZD1" s="76"/>
      <c r="VZE1" s="76"/>
      <c r="VZF1" s="76"/>
      <c r="VZG1" s="76"/>
      <c r="VZH1" s="76"/>
      <c r="VZI1" s="76"/>
      <c r="VZJ1" s="76"/>
      <c r="VZK1" s="76"/>
      <c r="VZL1" s="76"/>
      <c r="VZM1" s="76"/>
      <c r="VZN1" s="76"/>
      <c r="VZO1" s="76"/>
      <c r="VZP1" s="76"/>
      <c r="VZQ1" s="76"/>
      <c r="VZR1" s="76"/>
      <c r="VZS1" s="76"/>
      <c r="VZT1" s="76"/>
      <c r="VZU1" s="76"/>
      <c r="VZV1" s="76"/>
      <c r="VZW1" s="76"/>
      <c r="VZX1" s="76"/>
      <c r="VZY1" s="76"/>
      <c r="VZZ1" s="76"/>
      <c r="WAA1" s="76"/>
      <c r="WAB1" s="76"/>
      <c r="WAC1" s="76"/>
      <c r="WAD1" s="76"/>
      <c r="WAE1" s="76"/>
      <c r="WAF1" s="76"/>
      <c r="WAG1" s="76"/>
      <c r="WAH1" s="76"/>
      <c r="WAI1" s="76"/>
      <c r="WAJ1" s="76"/>
      <c r="WAK1" s="76"/>
      <c r="WAL1" s="76"/>
      <c r="WAM1" s="76"/>
      <c r="WAN1" s="76"/>
      <c r="WAO1" s="76"/>
      <c r="WAP1" s="76"/>
      <c r="WAQ1" s="76"/>
      <c r="WAR1" s="76"/>
      <c r="WAS1" s="76"/>
      <c r="WAT1" s="76"/>
      <c r="WAU1" s="76"/>
      <c r="WAV1" s="76"/>
      <c r="WAW1" s="76"/>
      <c r="WAX1" s="76"/>
      <c r="WAY1" s="76"/>
      <c r="WAZ1" s="76"/>
      <c r="WBA1" s="76"/>
      <c r="WBB1" s="76"/>
      <c r="WBC1" s="76"/>
      <c r="WBD1" s="76"/>
      <c r="WBE1" s="76"/>
      <c r="WBF1" s="76"/>
      <c r="WBG1" s="76"/>
      <c r="WBH1" s="76"/>
      <c r="WBI1" s="76"/>
      <c r="WBJ1" s="76"/>
      <c r="WBK1" s="76"/>
      <c r="WBL1" s="76"/>
      <c r="WBM1" s="76"/>
      <c r="WBN1" s="76"/>
      <c r="WBO1" s="76"/>
      <c r="WBP1" s="76"/>
      <c r="WBQ1" s="76"/>
      <c r="WBR1" s="76"/>
      <c r="WBS1" s="76"/>
      <c r="WBT1" s="76"/>
      <c r="WBU1" s="76"/>
      <c r="WBV1" s="76"/>
      <c r="WBW1" s="76"/>
      <c r="WBX1" s="76"/>
      <c r="WBY1" s="76"/>
      <c r="WBZ1" s="76"/>
      <c r="WCA1" s="76"/>
      <c r="WCB1" s="76"/>
      <c r="WCC1" s="76"/>
      <c r="WCD1" s="76"/>
      <c r="WCE1" s="76"/>
      <c r="WCF1" s="76"/>
      <c r="WCG1" s="76"/>
      <c r="WCH1" s="76"/>
      <c r="WCI1" s="76"/>
      <c r="WCJ1" s="76"/>
      <c r="WCK1" s="76"/>
      <c r="WCL1" s="76"/>
      <c r="WCM1" s="76"/>
      <c r="WCN1" s="76"/>
      <c r="WCO1" s="76"/>
      <c r="WCP1" s="76"/>
      <c r="WCQ1" s="76"/>
      <c r="WCR1" s="76"/>
      <c r="WCS1" s="76"/>
      <c r="WCT1" s="76"/>
      <c r="WCU1" s="76"/>
      <c r="WCV1" s="76"/>
      <c r="WCW1" s="76"/>
      <c r="WCX1" s="76"/>
      <c r="WCY1" s="76"/>
      <c r="WCZ1" s="76"/>
      <c r="WDA1" s="76"/>
      <c r="WDB1" s="76"/>
      <c r="WDC1" s="76"/>
      <c r="WDD1" s="76"/>
      <c r="WDE1" s="76"/>
      <c r="WDF1" s="76"/>
      <c r="WDG1" s="76"/>
      <c r="WDH1" s="76"/>
      <c r="WDI1" s="76"/>
      <c r="WDJ1" s="76"/>
      <c r="WDK1" s="76"/>
      <c r="WDL1" s="76"/>
      <c r="WDM1" s="76"/>
      <c r="WDN1" s="76"/>
      <c r="WDO1" s="76"/>
      <c r="WDP1" s="76"/>
      <c r="WDQ1" s="76"/>
      <c r="WDR1" s="76"/>
      <c r="WDS1" s="76"/>
      <c r="WDT1" s="76"/>
      <c r="WDU1" s="76"/>
      <c r="WDV1" s="76"/>
      <c r="WDW1" s="76"/>
      <c r="WDX1" s="76"/>
      <c r="WDY1" s="76"/>
      <c r="WDZ1" s="76"/>
      <c r="WEA1" s="76"/>
      <c r="WEB1" s="76"/>
      <c r="WEC1" s="76"/>
      <c r="WED1" s="76"/>
      <c r="WEE1" s="76"/>
      <c r="WEF1" s="76"/>
      <c r="WEG1" s="76"/>
      <c r="WEH1" s="76"/>
      <c r="WEI1" s="76"/>
      <c r="WEJ1" s="76"/>
      <c r="WEK1" s="76"/>
      <c r="WEL1" s="76"/>
      <c r="WEM1" s="76"/>
      <c r="WEN1" s="76"/>
      <c r="WEO1" s="76"/>
      <c r="WEP1" s="76"/>
      <c r="WEQ1" s="76"/>
      <c r="WER1" s="76"/>
      <c r="WES1" s="76"/>
      <c r="WET1" s="76"/>
      <c r="WEU1" s="76"/>
      <c r="WEV1" s="76"/>
      <c r="WEW1" s="76"/>
      <c r="WEX1" s="76"/>
      <c r="WEY1" s="76"/>
      <c r="WEZ1" s="76"/>
      <c r="WFA1" s="76"/>
      <c r="WFB1" s="76"/>
      <c r="WFC1" s="76"/>
      <c r="WFD1" s="76"/>
      <c r="WFE1" s="76"/>
      <c r="WFF1" s="76"/>
      <c r="WFG1" s="76"/>
      <c r="WFH1" s="76"/>
      <c r="WFI1" s="76"/>
      <c r="WFJ1" s="76"/>
      <c r="WFK1" s="76"/>
      <c r="WFL1" s="76"/>
      <c r="WFM1" s="76"/>
      <c r="WFN1" s="76"/>
      <c r="WFO1" s="76"/>
      <c r="WFP1" s="76"/>
      <c r="WFQ1" s="76"/>
      <c r="WFR1" s="76"/>
      <c r="WFS1" s="76"/>
      <c r="WFT1" s="76"/>
      <c r="WFU1" s="76"/>
      <c r="WFV1" s="76"/>
      <c r="WFW1" s="76"/>
      <c r="WFX1" s="76"/>
      <c r="WFY1" s="76"/>
      <c r="WFZ1" s="76"/>
      <c r="WGA1" s="76"/>
      <c r="WGB1" s="76"/>
      <c r="WGC1" s="76"/>
      <c r="WGD1" s="76"/>
      <c r="WGE1" s="76"/>
      <c r="WGF1" s="76"/>
      <c r="WGG1" s="76"/>
      <c r="WGH1" s="76"/>
      <c r="WGI1" s="76"/>
      <c r="WGJ1" s="76"/>
      <c r="WGK1" s="76"/>
      <c r="WGL1" s="76"/>
      <c r="WGM1" s="76"/>
      <c r="WGN1" s="76"/>
      <c r="WGO1" s="76"/>
      <c r="WGP1" s="76"/>
      <c r="WGQ1" s="76"/>
      <c r="WGR1" s="76"/>
      <c r="WGS1" s="76"/>
      <c r="WGT1" s="76"/>
      <c r="WGU1" s="76"/>
      <c r="WGV1" s="76"/>
      <c r="WGW1" s="76"/>
      <c r="WGX1" s="76"/>
      <c r="WGY1" s="76"/>
      <c r="WGZ1" s="76"/>
      <c r="WHA1" s="76"/>
      <c r="WHB1" s="76"/>
      <c r="WHC1" s="76"/>
      <c r="WHD1" s="76"/>
      <c r="WHE1" s="76"/>
      <c r="WHF1" s="76"/>
      <c r="WHG1" s="76"/>
      <c r="WHH1" s="76"/>
      <c r="WHI1" s="76"/>
      <c r="WHJ1" s="76"/>
      <c r="WHK1" s="76"/>
      <c r="WHL1" s="76"/>
      <c r="WHM1" s="76"/>
      <c r="WHN1" s="76"/>
      <c r="WHO1" s="76"/>
      <c r="WHP1" s="76"/>
      <c r="WHQ1" s="76"/>
      <c r="WHR1" s="76"/>
      <c r="WHS1" s="76"/>
      <c r="WHT1" s="76"/>
      <c r="WHU1" s="76"/>
      <c r="WHV1" s="76"/>
      <c r="WHW1" s="76"/>
      <c r="WHX1" s="76"/>
      <c r="WHY1" s="76"/>
      <c r="WHZ1" s="76"/>
      <c r="WIA1" s="76"/>
      <c r="WIB1" s="76"/>
      <c r="WIC1" s="76"/>
      <c r="WID1" s="76"/>
      <c r="WIE1" s="76"/>
      <c r="WIF1" s="76"/>
      <c r="WIG1" s="76"/>
      <c r="WIH1" s="76"/>
      <c r="WII1" s="76"/>
      <c r="WIJ1" s="76"/>
      <c r="WIK1" s="76"/>
      <c r="WIL1" s="76"/>
      <c r="WIM1" s="76"/>
      <c r="WIN1" s="76"/>
      <c r="WIO1" s="76"/>
      <c r="WIP1" s="76"/>
      <c r="WIQ1" s="76"/>
      <c r="WIR1" s="76"/>
      <c r="WIS1" s="76"/>
      <c r="WIT1" s="76"/>
      <c r="WIU1" s="76"/>
      <c r="WIV1" s="76"/>
      <c r="WIW1" s="76"/>
      <c r="WIX1" s="76"/>
      <c r="WIY1" s="76"/>
      <c r="WIZ1" s="76"/>
      <c r="WJA1" s="76"/>
      <c r="WJB1" s="76"/>
      <c r="WJC1" s="76"/>
      <c r="WJD1" s="76"/>
      <c r="WJE1" s="76"/>
      <c r="WJF1" s="76"/>
      <c r="WJG1" s="76"/>
      <c r="WJH1" s="76"/>
      <c r="WJI1" s="76"/>
      <c r="WJJ1" s="76"/>
      <c r="WJK1" s="76"/>
      <c r="WJL1" s="76"/>
      <c r="WJM1" s="76"/>
      <c r="WJN1" s="76"/>
      <c r="WJO1" s="76"/>
      <c r="WJP1" s="76"/>
      <c r="WJQ1" s="76"/>
      <c r="WJR1" s="76"/>
      <c r="WJS1" s="76"/>
      <c r="WJT1" s="76"/>
      <c r="WJU1" s="76"/>
      <c r="WJV1" s="76"/>
      <c r="WJW1" s="76"/>
      <c r="WJX1" s="76"/>
      <c r="WJY1" s="76"/>
      <c r="WJZ1" s="76"/>
      <c r="WKA1" s="76"/>
      <c r="WKB1" s="76"/>
      <c r="WKC1" s="76"/>
      <c r="WKD1" s="76"/>
      <c r="WKE1" s="76"/>
      <c r="WKF1" s="76"/>
      <c r="WKG1" s="76"/>
      <c r="WKH1" s="76"/>
      <c r="WKI1" s="76"/>
      <c r="WKJ1" s="76"/>
      <c r="WKK1" s="76"/>
      <c r="WKL1" s="76"/>
      <c r="WKM1" s="76"/>
      <c r="WKN1" s="76"/>
      <c r="WKO1" s="76"/>
      <c r="WKP1" s="76"/>
      <c r="WKQ1" s="76"/>
      <c r="WKR1" s="76"/>
      <c r="WKS1" s="76"/>
      <c r="WKT1" s="76"/>
      <c r="WKU1" s="76"/>
      <c r="WKV1" s="76"/>
      <c r="WKW1" s="76"/>
      <c r="WKX1" s="76"/>
      <c r="WKY1" s="76"/>
      <c r="WKZ1" s="76"/>
      <c r="WLA1" s="76"/>
      <c r="WLB1" s="76"/>
      <c r="WLC1" s="76"/>
      <c r="WLD1" s="76"/>
      <c r="WLE1" s="76"/>
      <c r="WLF1" s="76"/>
      <c r="WLG1" s="76"/>
      <c r="WLH1" s="76"/>
      <c r="WLI1" s="76"/>
      <c r="WLJ1" s="76"/>
      <c r="WLK1" s="76"/>
      <c r="WLL1" s="76"/>
      <c r="WLM1" s="76"/>
      <c r="WLN1" s="76"/>
      <c r="WLO1" s="76"/>
      <c r="WLP1" s="76"/>
      <c r="WLQ1" s="76"/>
      <c r="WLR1" s="76"/>
      <c r="WLS1" s="76"/>
      <c r="WLT1" s="76"/>
      <c r="WLU1" s="76"/>
      <c r="WLV1" s="76"/>
      <c r="WLW1" s="76"/>
      <c r="WLX1" s="76"/>
      <c r="WLY1" s="76"/>
      <c r="WLZ1" s="76"/>
      <c r="WMA1" s="76"/>
      <c r="WMB1" s="76"/>
      <c r="WMC1" s="76"/>
      <c r="WMD1" s="76"/>
      <c r="WME1" s="76"/>
      <c r="WMF1" s="76"/>
      <c r="WMG1" s="76"/>
      <c r="WMH1" s="76"/>
      <c r="WMI1" s="76"/>
      <c r="WMJ1" s="76"/>
      <c r="WMK1" s="76"/>
      <c r="WML1" s="76"/>
      <c r="WMM1" s="76"/>
      <c r="WMN1" s="76"/>
      <c r="WMO1" s="76"/>
      <c r="WMP1" s="76"/>
      <c r="WMQ1" s="76"/>
      <c r="WMR1" s="76"/>
      <c r="WMS1" s="76"/>
      <c r="WMT1" s="76"/>
      <c r="WMU1" s="76"/>
      <c r="WMV1" s="76"/>
      <c r="WMW1" s="76"/>
      <c r="WMX1" s="76"/>
      <c r="WMY1" s="76"/>
      <c r="WMZ1" s="76"/>
      <c r="WNA1" s="76"/>
      <c r="WNB1" s="76"/>
      <c r="WNC1" s="76"/>
      <c r="WND1" s="76"/>
      <c r="WNE1" s="76"/>
      <c r="WNF1" s="76"/>
      <c r="WNG1" s="76"/>
      <c r="WNH1" s="76"/>
      <c r="WNI1" s="76"/>
      <c r="WNJ1" s="76"/>
      <c r="WNK1" s="76"/>
      <c r="WNL1" s="76"/>
      <c r="WNM1" s="76"/>
      <c r="WNN1" s="76"/>
      <c r="WNO1" s="76"/>
      <c r="WNP1" s="76"/>
      <c r="WNQ1" s="76"/>
      <c r="WNR1" s="76"/>
      <c r="WNS1" s="76"/>
      <c r="WNT1" s="76"/>
      <c r="WNU1" s="76"/>
      <c r="WNV1" s="76"/>
      <c r="WNW1" s="76"/>
      <c r="WNX1" s="76"/>
      <c r="WNY1" s="76"/>
      <c r="WNZ1" s="76"/>
      <c r="WOA1" s="76"/>
      <c r="WOB1" s="76"/>
      <c r="WOC1" s="76"/>
      <c r="WOD1" s="76"/>
      <c r="WOE1" s="76"/>
      <c r="WOF1" s="76"/>
      <c r="WOG1" s="76"/>
      <c r="WOH1" s="76"/>
      <c r="WOI1" s="76"/>
      <c r="WOJ1" s="76"/>
      <c r="WOK1" s="76"/>
      <c r="WOL1" s="76"/>
      <c r="WOM1" s="76"/>
      <c r="WON1" s="76"/>
      <c r="WOO1" s="76"/>
      <c r="WOP1" s="76"/>
      <c r="WOQ1" s="76"/>
      <c r="WOR1" s="76"/>
      <c r="WOS1" s="76"/>
      <c r="WOT1" s="76"/>
      <c r="WOU1" s="76"/>
      <c r="WOV1" s="76"/>
      <c r="WOW1" s="76"/>
      <c r="WOX1" s="76"/>
      <c r="WOY1" s="76"/>
      <c r="WOZ1" s="76"/>
      <c r="WPA1" s="76"/>
      <c r="WPB1" s="76"/>
      <c r="WPC1" s="76"/>
      <c r="WPD1" s="76"/>
      <c r="WPE1" s="76"/>
      <c r="WPF1" s="76"/>
      <c r="WPG1" s="76"/>
      <c r="WPH1" s="76"/>
      <c r="WPI1" s="76"/>
      <c r="WPJ1" s="76"/>
      <c r="WPK1" s="76"/>
      <c r="WPL1" s="76"/>
      <c r="WPM1" s="76"/>
      <c r="WPN1" s="76"/>
      <c r="WPO1" s="76"/>
      <c r="WPP1" s="76"/>
      <c r="WPQ1" s="76"/>
      <c r="WPR1" s="76"/>
      <c r="WPS1" s="76"/>
      <c r="WPT1" s="76"/>
      <c r="WPU1" s="76"/>
      <c r="WPV1" s="76"/>
      <c r="WPW1" s="76"/>
      <c r="WPX1" s="76"/>
      <c r="WPY1" s="76"/>
      <c r="WPZ1" s="76"/>
      <c r="WQA1" s="76"/>
      <c r="WQB1" s="76"/>
      <c r="WQC1" s="76"/>
      <c r="WQD1" s="76"/>
      <c r="WQE1" s="76"/>
      <c r="WQF1" s="76"/>
      <c r="WQG1" s="76"/>
      <c r="WQH1" s="76"/>
      <c r="WQI1" s="76"/>
      <c r="WQJ1" s="76"/>
      <c r="WQK1" s="76"/>
      <c r="WQL1" s="76"/>
      <c r="WQM1" s="76"/>
      <c r="WQN1" s="76"/>
      <c r="WQO1" s="76"/>
      <c r="WQP1" s="76"/>
      <c r="WQQ1" s="76"/>
      <c r="WQR1" s="76"/>
      <c r="WQS1" s="76"/>
      <c r="WQT1" s="76"/>
      <c r="WQU1" s="76"/>
      <c r="WQV1" s="76"/>
      <c r="WQW1" s="76"/>
      <c r="WQX1" s="76"/>
      <c r="WQY1" s="76"/>
      <c r="WQZ1" s="76"/>
      <c r="WRA1" s="76"/>
      <c r="WRB1" s="76"/>
      <c r="WRC1" s="76"/>
      <c r="WRD1" s="76"/>
      <c r="WRE1" s="76"/>
      <c r="WRF1" s="76"/>
      <c r="WRG1" s="76"/>
      <c r="WRH1" s="76"/>
      <c r="WRI1" s="76"/>
      <c r="WRJ1" s="76"/>
      <c r="WRK1" s="76"/>
      <c r="WRL1" s="76"/>
      <c r="WRM1" s="76"/>
      <c r="WRN1" s="76"/>
      <c r="WRO1" s="76"/>
      <c r="WRP1" s="76"/>
      <c r="WRQ1" s="76"/>
      <c r="WRR1" s="76"/>
      <c r="WRS1" s="76"/>
      <c r="WRT1" s="76"/>
      <c r="WRU1" s="76"/>
      <c r="WRV1" s="76"/>
      <c r="WRW1" s="76"/>
      <c r="WRX1" s="76"/>
      <c r="WRY1" s="76"/>
      <c r="WRZ1" s="76"/>
      <c r="WSA1" s="76"/>
      <c r="WSB1" s="76"/>
      <c r="WSC1" s="76"/>
      <c r="WSD1" s="76"/>
      <c r="WSE1" s="76"/>
      <c r="WSF1" s="76"/>
      <c r="WSG1" s="76"/>
      <c r="WSH1" s="76"/>
      <c r="WSI1" s="76"/>
      <c r="WSJ1" s="76"/>
      <c r="WSK1" s="76"/>
      <c r="WSL1" s="76"/>
      <c r="WSM1" s="76"/>
      <c r="WSN1" s="76"/>
      <c r="WSO1" s="76"/>
      <c r="WSP1" s="76"/>
      <c r="WSQ1" s="76"/>
      <c r="WSR1" s="76"/>
      <c r="WSS1" s="76"/>
      <c r="WST1" s="76"/>
      <c r="WSU1" s="76"/>
      <c r="WSV1" s="76"/>
      <c r="WSW1" s="76"/>
      <c r="WSX1" s="76"/>
      <c r="WSY1" s="76"/>
      <c r="WSZ1" s="76"/>
      <c r="WTA1" s="76"/>
      <c r="WTB1" s="76"/>
      <c r="WTC1" s="76"/>
      <c r="WTD1" s="76"/>
      <c r="WTE1" s="76"/>
      <c r="WTF1" s="76"/>
      <c r="WTG1" s="76"/>
      <c r="WTH1" s="76"/>
      <c r="WTI1" s="76"/>
      <c r="WTJ1" s="76"/>
      <c r="WTK1" s="76"/>
      <c r="WTL1" s="76"/>
      <c r="WTM1" s="76"/>
      <c r="WTN1" s="76"/>
      <c r="WTO1" s="76"/>
      <c r="WTP1" s="76"/>
      <c r="WTQ1" s="76"/>
      <c r="WTR1" s="76"/>
      <c r="WTS1" s="76"/>
      <c r="WTT1" s="76"/>
      <c r="WTU1" s="76"/>
      <c r="WTV1" s="76"/>
      <c r="WTW1" s="76"/>
      <c r="WTX1" s="76"/>
      <c r="WTY1" s="76"/>
      <c r="WTZ1" s="76"/>
      <c r="WUA1" s="76"/>
      <c r="WUB1" s="76"/>
      <c r="WUC1" s="76"/>
      <c r="WUD1" s="76"/>
      <c r="WUE1" s="76"/>
      <c r="WUF1" s="76"/>
      <c r="WUG1" s="76"/>
      <c r="WUH1" s="76"/>
      <c r="WUI1" s="76"/>
      <c r="WUJ1" s="76"/>
      <c r="WUK1" s="76"/>
      <c r="WUL1" s="76"/>
      <c r="WUM1" s="76"/>
      <c r="WUN1" s="76"/>
      <c r="WUO1" s="76"/>
      <c r="WUP1" s="76"/>
      <c r="WUQ1" s="76"/>
      <c r="WUR1" s="76"/>
      <c r="WUS1" s="76"/>
      <c r="WUT1" s="76"/>
      <c r="WUU1" s="76"/>
      <c r="WUV1" s="76"/>
      <c r="WUW1" s="76"/>
      <c r="WUX1" s="76"/>
      <c r="WUY1" s="76"/>
      <c r="WUZ1" s="76"/>
      <c r="WVA1" s="76"/>
      <c r="WVB1" s="76"/>
      <c r="WVC1" s="76"/>
      <c r="WVD1" s="76"/>
      <c r="WVE1" s="76"/>
      <c r="WVF1" s="76"/>
      <c r="WVG1" s="76"/>
      <c r="WVH1" s="76"/>
      <c r="WVI1" s="76"/>
      <c r="WVJ1" s="76"/>
      <c r="WVK1" s="76"/>
      <c r="WVL1" s="76"/>
      <c r="WVM1" s="76"/>
      <c r="WVN1" s="76"/>
      <c r="WVO1" s="76"/>
      <c r="WVP1" s="76"/>
      <c r="WVQ1" s="76"/>
      <c r="WVR1" s="76"/>
      <c r="WVS1" s="76"/>
      <c r="WVT1" s="76"/>
      <c r="WVU1" s="76"/>
      <c r="WVV1" s="76"/>
      <c r="WVW1" s="76"/>
      <c r="WVX1" s="76"/>
      <c r="WVY1" s="76"/>
      <c r="WVZ1" s="76"/>
      <c r="WWA1" s="76"/>
      <c r="WWB1" s="76"/>
      <c r="WWC1" s="76"/>
      <c r="WWD1" s="76"/>
      <c r="WWE1" s="76"/>
      <c r="WWF1" s="76"/>
      <c r="WWG1" s="76"/>
      <c r="WWH1" s="76"/>
      <c r="WWI1" s="76"/>
      <c r="WWJ1" s="76"/>
      <c r="WWK1" s="76"/>
      <c r="WWL1" s="76"/>
      <c r="WWM1" s="76"/>
      <c r="WWN1" s="76"/>
      <c r="WWO1" s="76"/>
      <c r="WWP1" s="76"/>
      <c r="WWQ1" s="76"/>
      <c r="WWR1" s="76"/>
      <c r="WWS1" s="76"/>
      <c r="WWT1" s="76"/>
      <c r="WWU1" s="76"/>
      <c r="WWV1" s="76"/>
      <c r="WWW1" s="76"/>
      <c r="WWX1" s="76"/>
      <c r="WWY1" s="76"/>
      <c r="WWZ1" s="76"/>
      <c r="WXA1" s="76"/>
      <c r="WXB1" s="76"/>
      <c r="WXC1" s="76"/>
      <c r="WXD1" s="76"/>
      <c r="WXE1" s="76"/>
      <c r="WXF1" s="76"/>
      <c r="WXG1" s="76"/>
      <c r="WXH1" s="76"/>
      <c r="WXI1" s="76"/>
      <c r="WXJ1" s="76"/>
      <c r="WXK1" s="76"/>
      <c r="WXL1" s="76"/>
      <c r="WXM1" s="76"/>
      <c r="WXN1" s="76"/>
      <c r="WXO1" s="76"/>
      <c r="WXP1" s="76"/>
      <c r="WXQ1" s="76"/>
      <c r="WXR1" s="76"/>
      <c r="WXS1" s="76"/>
      <c r="WXT1" s="76"/>
      <c r="WXU1" s="76"/>
      <c r="WXV1" s="76"/>
      <c r="WXW1" s="76"/>
      <c r="WXX1" s="76"/>
      <c r="WXY1" s="76"/>
      <c r="WXZ1" s="76"/>
      <c r="WYA1" s="76"/>
      <c r="WYB1" s="76"/>
      <c r="WYC1" s="76"/>
      <c r="WYD1" s="76"/>
      <c r="WYE1" s="76"/>
      <c r="WYF1" s="76"/>
      <c r="WYG1" s="76"/>
      <c r="WYH1" s="76"/>
      <c r="WYI1" s="76"/>
      <c r="WYJ1" s="76"/>
      <c r="WYK1" s="76"/>
      <c r="WYL1" s="76"/>
      <c r="WYM1" s="76"/>
      <c r="WYN1" s="76"/>
      <c r="WYO1" s="76"/>
      <c r="WYP1" s="76"/>
      <c r="WYQ1" s="76"/>
      <c r="WYR1" s="76"/>
      <c r="WYS1" s="76"/>
      <c r="WYT1" s="76"/>
      <c r="WYU1" s="76"/>
      <c r="WYV1" s="76"/>
      <c r="WYW1" s="76"/>
      <c r="WYX1" s="76"/>
      <c r="WYY1" s="76"/>
      <c r="WYZ1" s="76"/>
      <c r="WZA1" s="76"/>
      <c r="WZB1" s="76"/>
      <c r="WZC1" s="76"/>
      <c r="WZD1" s="76"/>
      <c r="WZE1" s="76"/>
      <c r="WZF1" s="76"/>
      <c r="WZG1" s="76"/>
      <c r="WZH1" s="76"/>
      <c r="WZI1" s="76"/>
      <c r="WZJ1" s="76"/>
      <c r="WZK1" s="76"/>
      <c r="WZL1" s="76"/>
      <c r="WZM1" s="76"/>
      <c r="WZN1" s="76"/>
      <c r="WZO1" s="76"/>
      <c r="WZP1" s="76"/>
      <c r="WZQ1" s="76"/>
      <c r="WZR1" s="76"/>
      <c r="WZS1" s="76"/>
      <c r="WZT1" s="76"/>
      <c r="WZU1" s="76"/>
      <c r="WZV1" s="76"/>
      <c r="WZW1" s="76"/>
      <c r="WZX1" s="76"/>
      <c r="WZY1" s="76"/>
      <c r="WZZ1" s="76"/>
      <c r="XAA1" s="76"/>
      <c r="XAB1" s="76"/>
      <c r="XAC1" s="76"/>
      <c r="XAD1" s="76"/>
      <c r="XAE1" s="76"/>
      <c r="XAF1" s="76"/>
      <c r="XAG1" s="76"/>
      <c r="XAH1" s="76"/>
      <c r="XAI1" s="76"/>
      <c r="XAJ1" s="76"/>
      <c r="XAK1" s="76"/>
      <c r="XAL1" s="76"/>
      <c r="XAM1" s="76"/>
      <c r="XAN1" s="76"/>
      <c r="XAO1" s="76"/>
      <c r="XAP1" s="76"/>
      <c r="XAQ1" s="76"/>
      <c r="XAR1" s="76"/>
      <c r="XAS1" s="76"/>
      <c r="XAT1" s="76"/>
      <c r="XAU1" s="76"/>
      <c r="XAV1" s="76"/>
      <c r="XAW1" s="76"/>
      <c r="XAX1" s="76"/>
      <c r="XAY1" s="76"/>
      <c r="XAZ1" s="76"/>
      <c r="XBA1" s="76"/>
      <c r="XBB1" s="76"/>
      <c r="XBC1" s="76"/>
      <c r="XBD1" s="76"/>
      <c r="XBE1" s="76"/>
      <c r="XBF1" s="76"/>
      <c r="XBG1" s="76"/>
      <c r="XBH1" s="76"/>
      <c r="XBI1" s="76"/>
      <c r="XBJ1" s="76"/>
      <c r="XBK1" s="76"/>
      <c r="XBL1" s="76"/>
      <c r="XBM1" s="76"/>
      <c r="XBN1" s="76"/>
      <c r="XBO1" s="76"/>
      <c r="XBP1" s="76"/>
      <c r="XBQ1" s="76"/>
      <c r="XBR1" s="76"/>
      <c r="XBS1" s="76"/>
      <c r="XBT1" s="76"/>
      <c r="XBU1" s="76"/>
      <c r="XBV1" s="76"/>
      <c r="XBW1" s="76"/>
      <c r="XBX1" s="76"/>
      <c r="XBY1" s="76"/>
      <c r="XBZ1" s="76"/>
      <c r="XCA1" s="76"/>
      <c r="XCB1" s="76"/>
      <c r="XCC1" s="76"/>
      <c r="XCD1" s="76"/>
      <c r="XCE1" s="76"/>
      <c r="XCF1" s="76"/>
      <c r="XCG1" s="76"/>
      <c r="XCH1" s="76"/>
      <c r="XCI1" s="76"/>
      <c r="XCJ1" s="76"/>
      <c r="XCK1" s="76"/>
      <c r="XCL1" s="76"/>
      <c r="XCM1" s="76"/>
      <c r="XCN1" s="76"/>
      <c r="XCO1" s="76"/>
      <c r="XCP1" s="76"/>
      <c r="XCQ1" s="76"/>
      <c r="XCR1" s="76"/>
      <c r="XCS1" s="76"/>
      <c r="XCT1" s="76"/>
      <c r="XCU1" s="76"/>
      <c r="XCV1" s="76"/>
      <c r="XCW1" s="76"/>
      <c r="XCX1" s="76"/>
      <c r="XCY1" s="76"/>
      <c r="XCZ1" s="76"/>
      <c r="XDA1" s="76"/>
      <c r="XDB1" s="76"/>
      <c r="XDC1" s="76"/>
      <c r="XDD1" s="76"/>
      <c r="XDE1" s="76"/>
      <c r="XDF1" s="76"/>
      <c r="XDG1" s="76"/>
      <c r="XDH1" s="76"/>
      <c r="XDI1" s="76"/>
      <c r="XDJ1" s="76"/>
      <c r="XDK1" s="76"/>
      <c r="XDL1" s="76"/>
      <c r="XDM1" s="76"/>
      <c r="XDN1" s="76"/>
      <c r="XDO1" s="76"/>
      <c r="XDP1" s="76"/>
      <c r="XDQ1" s="76"/>
      <c r="XDR1" s="76"/>
      <c r="XDS1" s="76"/>
      <c r="XDT1" s="76"/>
      <c r="XDU1" s="76"/>
      <c r="XDV1" s="76"/>
      <c r="XDW1" s="76"/>
      <c r="XDX1" s="76"/>
      <c r="XDY1" s="76"/>
      <c r="XDZ1" s="76"/>
      <c r="XEA1" s="76"/>
      <c r="XEB1" s="76"/>
      <c r="XEC1" s="76"/>
      <c r="XED1" s="76"/>
    </row>
    <row r="2" spans="2:16358" x14ac:dyDescent="0.25">
      <c r="B2" s="33"/>
      <c r="C2" s="173" t="s">
        <v>309</v>
      </c>
      <c r="D2" s="173"/>
      <c r="E2" s="173"/>
      <c r="F2" s="173"/>
      <c r="G2" s="173" t="s">
        <v>310</v>
      </c>
      <c r="H2" s="173"/>
      <c r="I2" s="173"/>
      <c r="J2" s="173"/>
      <c r="K2" s="173" t="s">
        <v>311</v>
      </c>
      <c r="L2" s="173"/>
      <c r="M2" s="173"/>
      <c r="N2" s="173"/>
      <c r="O2" s="173" t="s">
        <v>312</v>
      </c>
      <c r="P2" s="173"/>
      <c r="Q2" s="173"/>
      <c r="R2" s="173"/>
      <c r="S2" s="173" t="s">
        <v>313</v>
      </c>
      <c r="T2" s="173"/>
      <c r="U2" s="173"/>
      <c r="V2" s="173"/>
      <c r="W2" s="173" t="s">
        <v>314</v>
      </c>
      <c r="X2" s="173"/>
      <c r="Y2" s="173"/>
      <c r="Z2" s="173"/>
      <c r="AA2" s="173" t="s">
        <v>315</v>
      </c>
      <c r="AB2" s="173"/>
      <c r="AC2" s="76"/>
      <c r="AD2" s="76"/>
      <c r="AE2" s="173" t="s">
        <v>316</v>
      </c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  <c r="IX2" s="76"/>
      <c r="IY2" s="76"/>
      <c r="IZ2" s="76"/>
      <c r="JA2" s="76"/>
      <c r="JB2" s="76"/>
      <c r="JC2" s="76"/>
      <c r="JD2" s="76"/>
      <c r="JE2" s="76"/>
      <c r="JF2" s="76"/>
      <c r="JG2" s="76"/>
      <c r="JH2" s="76"/>
      <c r="JI2" s="76"/>
      <c r="JJ2" s="76"/>
      <c r="JK2" s="76"/>
      <c r="JL2" s="76"/>
      <c r="JM2" s="76"/>
      <c r="JN2" s="76"/>
      <c r="JO2" s="76"/>
      <c r="JP2" s="76"/>
      <c r="JQ2" s="76"/>
      <c r="JR2" s="76"/>
      <c r="JS2" s="76"/>
      <c r="JT2" s="76"/>
      <c r="JU2" s="76"/>
      <c r="JV2" s="76"/>
      <c r="JW2" s="76"/>
      <c r="JX2" s="76"/>
      <c r="JY2" s="76"/>
      <c r="JZ2" s="76"/>
      <c r="KA2" s="76"/>
      <c r="KB2" s="76"/>
      <c r="KC2" s="76"/>
      <c r="KD2" s="76"/>
      <c r="KE2" s="76"/>
      <c r="KF2" s="76"/>
      <c r="KG2" s="76"/>
      <c r="KH2" s="76"/>
      <c r="KI2" s="76"/>
      <c r="KJ2" s="76"/>
      <c r="KK2" s="76"/>
      <c r="KL2" s="76"/>
      <c r="KM2" s="76"/>
      <c r="KN2" s="76"/>
      <c r="KO2" s="76"/>
      <c r="KP2" s="76"/>
      <c r="KQ2" s="76"/>
      <c r="KR2" s="76"/>
      <c r="KS2" s="76"/>
      <c r="KT2" s="76"/>
      <c r="KU2" s="76"/>
      <c r="KV2" s="76"/>
      <c r="KW2" s="76"/>
      <c r="KX2" s="76"/>
      <c r="KY2" s="76"/>
      <c r="KZ2" s="76"/>
      <c r="LA2" s="76"/>
      <c r="LB2" s="76"/>
      <c r="LC2" s="76"/>
      <c r="LD2" s="76"/>
      <c r="LE2" s="76"/>
      <c r="LF2" s="76"/>
      <c r="LG2" s="76"/>
      <c r="LH2" s="76"/>
      <c r="LI2" s="76"/>
      <c r="LJ2" s="76"/>
      <c r="LK2" s="76"/>
      <c r="LL2" s="76"/>
      <c r="LM2" s="76"/>
      <c r="LN2" s="76"/>
      <c r="LO2" s="76"/>
      <c r="LP2" s="76"/>
      <c r="LQ2" s="76"/>
      <c r="LR2" s="76"/>
      <c r="LS2" s="76"/>
      <c r="LT2" s="76"/>
      <c r="LU2" s="76"/>
      <c r="LV2" s="76"/>
      <c r="LW2" s="76"/>
      <c r="LX2" s="76"/>
      <c r="LY2" s="76"/>
      <c r="LZ2" s="76"/>
      <c r="MA2" s="76"/>
      <c r="MB2" s="76"/>
      <c r="MC2" s="76"/>
      <c r="MD2" s="76"/>
      <c r="ME2" s="76"/>
      <c r="MF2" s="76"/>
      <c r="MG2" s="76"/>
      <c r="MH2" s="76"/>
      <c r="MI2" s="76"/>
      <c r="MJ2" s="76"/>
      <c r="MK2" s="76"/>
      <c r="ML2" s="76"/>
      <c r="MM2" s="76"/>
      <c r="MN2" s="76"/>
      <c r="MO2" s="76"/>
      <c r="MP2" s="76"/>
      <c r="MQ2" s="76"/>
      <c r="MR2" s="76"/>
      <c r="MS2" s="76"/>
      <c r="MT2" s="76"/>
      <c r="MU2" s="76"/>
      <c r="MV2" s="76"/>
      <c r="MW2" s="76"/>
      <c r="MX2" s="76"/>
      <c r="MY2" s="76"/>
      <c r="MZ2" s="76"/>
      <c r="NA2" s="76"/>
      <c r="NB2" s="76"/>
      <c r="NC2" s="76"/>
      <c r="ND2" s="76"/>
      <c r="NE2" s="76"/>
      <c r="NF2" s="76"/>
      <c r="NG2" s="76"/>
      <c r="NH2" s="76"/>
      <c r="NI2" s="76"/>
      <c r="NJ2" s="76"/>
      <c r="NK2" s="76"/>
      <c r="NL2" s="76"/>
      <c r="NM2" s="76"/>
      <c r="NN2" s="76"/>
      <c r="NO2" s="76"/>
      <c r="NP2" s="76"/>
      <c r="NQ2" s="76"/>
      <c r="NR2" s="76"/>
      <c r="NS2" s="76"/>
      <c r="NT2" s="76"/>
      <c r="NU2" s="76"/>
      <c r="NV2" s="76"/>
      <c r="NW2" s="76"/>
      <c r="NX2" s="76"/>
      <c r="NY2" s="76"/>
      <c r="NZ2" s="76"/>
      <c r="OA2" s="76"/>
      <c r="OB2" s="76"/>
      <c r="OC2" s="76"/>
      <c r="OD2" s="76"/>
      <c r="OE2" s="76"/>
      <c r="OF2" s="76"/>
      <c r="OG2" s="76"/>
      <c r="OH2" s="76"/>
      <c r="OI2" s="76"/>
      <c r="OJ2" s="76"/>
      <c r="OK2" s="76"/>
      <c r="OL2" s="76"/>
      <c r="OM2" s="76"/>
      <c r="ON2" s="76"/>
      <c r="OO2" s="76"/>
      <c r="OP2" s="76"/>
      <c r="OQ2" s="76"/>
      <c r="OR2" s="76"/>
      <c r="OS2" s="76"/>
      <c r="OT2" s="76"/>
      <c r="OU2" s="76"/>
      <c r="OV2" s="76"/>
      <c r="OW2" s="76"/>
      <c r="OX2" s="76"/>
      <c r="OY2" s="76"/>
      <c r="OZ2" s="76"/>
      <c r="PA2" s="76"/>
      <c r="PB2" s="76"/>
      <c r="PC2" s="76"/>
      <c r="PD2" s="76"/>
      <c r="PE2" s="76"/>
      <c r="PF2" s="76"/>
      <c r="PG2" s="76"/>
      <c r="PH2" s="76"/>
      <c r="PI2" s="76"/>
      <c r="PJ2" s="76"/>
      <c r="PK2" s="76"/>
      <c r="PL2" s="76"/>
      <c r="PM2" s="76"/>
      <c r="PN2" s="76"/>
      <c r="PO2" s="76"/>
      <c r="PP2" s="76"/>
      <c r="PQ2" s="76"/>
      <c r="PR2" s="76"/>
      <c r="PS2" s="76"/>
      <c r="PT2" s="76"/>
      <c r="PU2" s="76"/>
      <c r="PV2" s="76"/>
      <c r="PW2" s="76"/>
      <c r="PX2" s="76"/>
      <c r="PY2" s="76"/>
      <c r="PZ2" s="76"/>
      <c r="QA2" s="76"/>
      <c r="QB2" s="76"/>
      <c r="QC2" s="76"/>
      <c r="QD2" s="76"/>
      <c r="QE2" s="76"/>
      <c r="QF2" s="76"/>
      <c r="QG2" s="76"/>
      <c r="QH2" s="76"/>
      <c r="QI2" s="76"/>
      <c r="QJ2" s="76"/>
      <c r="QK2" s="76"/>
      <c r="QL2" s="76"/>
      <c r="QM2" s="76"/>
      <c r="QN2" s="76"/>
      <c r="QO2" s="76"/>
      <c r="QP2" s="76"/>
      <c r="QQ2" s="76"/>
      <c r="QR2" s="76"/>
      <c r="QS2" s="76"/>
      <c r="QT2" s="76"/>
      <c r="QU2" s="76"/>
      <c r="QV2" s="76"/>
      <c r="QW2" s="76"/>
      <c r="QX2" s="76"/>
      <c r="QY2" s="76"/>
      <c r="QZ2" s="76"/>
      <c r="RA2" s="76"/>
      <c r="RB2" s="76"/>
      <c r="RC2" s="76"/>
      <c r="RD2" s="76"/>
      <c r="RE2" s="76"/>
      <c r="RF2" s="76"/>
      <c r="RG2" s="76"/>
      <c r="RH2" s="76"/>
      <c r="RI2" s="76"/>
      <c r="RJ2" s="76"/>
      <c r="RK2" s="76"/>
      <c r="RL2" s="76"/>
      <c r="RM2" s="76"/>
      <c r="RN2" s="76"/>
      <c r="RO2" s="76"/>
      <c r="RP2" s="76"/>
      <c r="RQ2" s="76"/>
      <c r="RR2" s="76"/>
      <c r="RS2" s="76"/>
      <c r="RT2" s="76"/>
      <c r="RU2" s="76"/>
      <c r="RV2" s="76"/>
      <c r="RW2" s="76"/>
      <c r="RX2" s="76"/>
      <c r="RY2" s="76"/>
      <c r="RZ2" s="76"/>
      <c r="SA2" s="76"/>
      <c r="SB2" s="76"/>
      <c r="SC2" s="76"/>
      <c r="SD2" s="76"/>
      <c r="SE2" s="76"/>
      <c r="SF2" s="76"/>
      <c r="SG2" s="76"/>
      <c r="SH2" s="76"/>
      <c r="SI2" s="76"/>
      <c r="SJ2" s="76"/>
      <c r="SK2" s="76"/>
      <c r="SL2" s="76"/>
      <c r="SM2" s="76"/>
      <c r="SN2" s="76"/>
      <c r="SO2" s="76"/>
      <c r="SP2" s="76"/>
      <c r="SQ2" s="76"/>
      <c r="SR2" s="76"/>
      <c r="SS2" s="76"/>
      <c r="ST2" s="76"/>
      <c r="SU2" s="76"/>
      <c r="SV2" s="76"/>
      <c r="SW2" s="76"/>
      <c r="SX2" s="76"/>
      <c r="SY2" s="76"/>
      <c r="SZ2" s="76"/>
      <c r="TA2" s="76"/>
      <c r="TB2" s="76"/>
      <c r="TC2" s="76"/>
      <c r="TD2" s="76"/>
      <c r="TE2" s="76"/>
      <c r="TF2" s="76"/>
      <c r="TG2" s="76"/>
      <c r="TH2" s="76"/>
      <c r="TI2" s="76"/>
      <c r="TJ2" s="76"/>
      <c r="TK2" s="76"/>
      <c r="TL2" s="76"/>
      <c r="TM2" s="76"/>
      <c r="TN2" s="76"/>
      <c r="TO2" s="76"/>
      <c r="TP2" s="76"/>
      <c r="TQ2" s="76"/>
      <c r="TR2" s="76"/>
      <c r="TS2" s="76"/>
      <c r="TT2" s="76"/>
      <c r="TU2" s="76"/>
      <c r="TV2" s="76"/>
      <c r="TW2" s="76"/>
      <c r="TX2" s="76"/>
      <c r="TY2" s="76"/>
      <c r="TZ2" s="76"/>
      <c r="UA2" s="76"/>
      <c r="UB2" s="76"/>
      <c r="UC2" s="76"/>
      <c r="UD2" s="76"/>
      <c r="UE2" s="76"/>
      <c r="UF2" s="76"/>
      <c r="UG2" s="76"/>
      <c r="UH2" s="76"/>
      <c r="UI2" s="76"/>
      <c r="UJ2" s="76"/>
      <c r="UK2" s="76"/>
      <c r="UL2" s="76"/>
      <c r="UM2" s="76"/>
      <c r="UN2" s="76"/>
      <c r="UO2" s="76"/>
      <c r="UP2" s="76"/>
      <c r="UQ2" s="76"/>
      <c r="UR2" s="76"/>
      <c r="US2" s="76"/>
      <c r="UT2" s="76"/>
      <c r="UU2" s="76"/>
      <c r="UV2" s="76"/>
      <c r="UW2" s="76"/>
      <c r="UX2" s="76"/>
      <c r="UY2" s="76"/>
      <c r="UZ2" s="76"/>
      <c r="VA2" s="76"/>
      <c r="VB2" s="76"/>
      <c r="VC2" s="76"/>
      <c r="VD2" s="76"/>
      <c r="VE2" s="76"/>
      <c r="VF2" s="76"/>
      <c r="VG2" s="76"/>
      <c r="VH2" s="76"/>
      <c r="VI2" s="76"/>
      <c r="VJ2" s="76"/>
      <c r="VK2" s="76"/>
      <c r="VL2" s="76"/>
      <c r="VM2" s="76"/>
      <c r="VN2" s="76"/>
      <c r="VO2" s="76"/>
      <c r="VP2" s="76"/>
      <c r="VQ2" s="76"/>
      <c r="VR2" s="76"/>
      <c r="VS2" s="76"/>
      <c r="VT2" s="76"/>
      <c r="VU2" s="76"/>
      <c r="VV2" s="76"/>
      <c r="VW2" s="76"/>
      <c r="VX2" s="76"/>
      <c r="VY2" s="76"/>
      <c r="VZ2" s="76"/>
      <c r="WA2" s="76"/>
      <c r="WB2" s="76"/>
      <c r="WC2" s="76"/>
      <c r="WD2" s="76"/>
      <c r="WE2" s="76"/>
      <c r="WF2" s="76"/>
      <c r="WG2" s="76"/>
      <c r="WH2" s="76"/>
      <c r="WI2" s="76"/>
      <c r="WJ2" s="76"/>
      <c r="WK2" s="76"/>
      <c r="WL2" s="76"/>
      <c r="WM2" s="76"/>
      <c r="WN2" s="76"/>
      <c r="WO2" s="76"/>
      <c r="WP2" s="76"/>
      <c r="WQ2" s="76"/>
      <c r="WR2" s="76"/>
      <c r="WS2" s="76"/>
      <c r="WT2" s="76"/>
      <c r="WU2" s="76"/>
      <c r="WV2" s="76"/>
      <c r="WW2" s="76"/>
      <c r="WX2" s="76"/>
      <c r="WY2" s="76"/>
      <c r="WZ2" s="76"/>
      <c r="XA2" s="76"/>
      <c r="XB2" s="76"/>
      <c r="XC2" s="76"/>
      <c r="XD2" s="76"/>
      <c r="XE2" s="76"/>
      <c r="XF2" s="76"/>
      <c r="XG2" s="76"/>
      <c r="XH2" s="76"/>
      <c r="XI2" s="76"/>
      <c r="XJ2" s="76"/>
      <c r="XK2" s="76"/>
      <c r="XL2" s="76"/>
      <c r="XM2" s="76"/>
      <c r="XN2" s="76"/>
      <c r="XO2" s="76"/>
      <c r="XP2" s="76"/>
      <c r="XQ2" s="76"/>
      <c r="XR2" s="76"/>
      <c r="XS2" s="76"/>
      <c r="XT2" s="76"/>
      <c r="XU2" s="76"/>
      <c r="XV2" s="76"/>
      <c r="XW2" s="76"/>
      <c r="XX2" s="76"/>
      <c r="XY2" s="76"/>
      <c r="XZ2" s="76"/>
      <c r="YA2" s="76"/>
      <c r="YB2" s="76"/>
      <c r="YC2" s="76"/>
      <c r="YD2" s="76"/>
      <c r="YE2" s="76"/>
      <c r="YF2" s="76"/>
      <c r="YG2" s="76"/>
      <c r="YH2" s="76"/>
      <c r="YI2" s="76"/>
      <c r="YJ2" s="76"/>
      <c r="YK2" s="76"/>
      <c r="YL2" s="76"/>
      <c r="YM2" s="76"/>
      <c r="YN2" s="76"/>
      <c r="YO2" s="76"/>
      <c r="YP2" s="76"/>
      <c r="YQ2" s="76"/>
      <c r="YR2" s="76"/>
      <c r="YS2" s="76"/>
      <c r="YT2" s="76"/>
      <c r="YU2" s="76"/>
      <c r="YV2" s="76"/>
      <c r="YW2" s="76"/>
      <c r="YX2" s="76"/>
      <c r="YY2" s="76"/>
      <c r="YZ2" s="76"/>
      <c r="ZA2" s="76"/>
      <c r="ZB2" s="76"/>
      <c r="ZC2" s="76"/>
      <c r="ZD2" s="76"/>
      <c r="ZE2" s="76"/>
      <c r="ZF2" s="76"/>
      <c r="ZG2" s="76"/>
      <c r="ZH2" s="76"/>
      <c r="ZI2" s="76"/>
      <c r="ZJ2" s="76"/>
      <c r="ZK2" s="76"/>
      <c r="ZL2" s="76"/>
      <c r="ZM2" s="76"/>
      <c r="ZN2" s="76"/>
      <c r="ZO2" s="76"/>
      <c r="ZP2" s="76"/>
      <c r="ZQ2" s="76"/>
      <c r="ZR2" s="76"/>
      <c r="ZS2" s="76"/>
      <c r="ZT2" s="76"/>
      <c r="ZU2" s="76"/>
      <c r="ZV2" s="76"/>
      <c r="ZW2" s="76"/>
      <c r="ZX2" s="76"/>
      <c r="ZY2" s="76"/>
      <c r="ZZ2" s="76"/>
      <c r="AAA2" s="76"/>
      <c r="AAB2" s="76"/>
      <c r="AAC2" s="76"/>
      <c r="AAD2" s="76"/>
      <c r="AAE2" s="76"/>
      <c r="AAF2" s="76"/>
      <c r="AAG2" s="76"/>
      <c r="AAH2" s="76"/>
      <c r="AAI2" s="76"/>
      <c r="AAJ2" s="76"/>
      <c r="AAK2" s="76"/>
      <c r="AAL2" s="76"/>
      <c r="AAM2" s="76"/>
      <c r="AAN2" s="76"/>
      <c r="AAO2" s="76"/>
      <c r="AAP2" s="76"/>
      <c r="AAQ2" s="76"/>
      <c r="AAR2" s="76"/>
      <c r="AAS2" s="76"/>
      <c r="AAT2" s="76"/>
      <c r="AAU2" s="76"/>
      <c r="AAV2" s="76"/>
      <c r="AAW2" s="76"/>
      <c r="AAX2" s="76"/>
      <c r="AAY2" s="76"/>
      <c r="AAZ2" s="76"/>
      <c r="ABA2" s="76"/>
      <c r="ABB2" s="76"/>
      <c r="ABC2" s="76"/>
      <c r="ABD2" s="76"/>
      <c r="ABE2" s="76"/>
      <c r="ABF2" s="76"/>
      <c r="ABG2" s="76"/>
      <c r="ABH2" s="76"/>
      <c r="ABI2" s="76"/>
      <c r="ABJ2" s="76"/>
      <c r="ABK2" s="76"/>
      <c r="ABL2" s="76"/>
      <c r="ABM2" s="76"/>
      <c r="ABN2" s="76"/>
      <c r="ABO2" s="76"/>
      <c r="ABP2" s="76"/>
      <c r="ABQ2" s="76"/>
      <c r="ABR2" s="76"/>
      <c r="ABS2" s="76"/>
      <c r="ABT2" s="76"/>
      <c r="ABU2" s="76"/>
      <c r="ABV2" s="76"/>
      <c r="ABW2" s="76"/>
      <c r="ABX2" s="76"/>
      <c r="ABY2" s="76"/>
      <c r="ABZ2" s="76"/>
      <c r="ACA2" s="76"/>
      <c r="ACB2" s="76"/>
      <c r="ACC2" s="76"/>
      <c r="ACD2" s="76"/>
      <c r="ACE2" s="76"/>
      <c r="ACF2" s="76"/>
      <c r="ACG2" s="76"/>
      <c r="ACH2" s="76"/>
      <c r="ACI2" s="76"/>
      <c r="ACJ2" s="76"/>
      <c r="ACK2" s="76"/>
      <c r="ACL2" s="76"/>
      <c r="ACM2" s="76"/>
      <c r="ACN2" s="76"/>
      <c r="ACO2" s="76"/>
      <c r="ACP2" s="76"/>
      <c r="ACQ2" s="76"/>
      <c r="ACR2" s="76"/>
      <c r="ACS2" s="76"/>
      <c r="ACT2" s="76"/>
      <c r="ACU2" s="76"/>
      <c r="ACV2" s="76"/>
      <c r="ACW2" s="76"/>
      <c r="ACX2" s="76"/>
      <c r="ACY2" s="76"/>
      <c r="ACZ2" s="76"/>
      <c r="ADA2" s="76"/>
      <c r="ADB2" s="76"/>
      <c r="ADC2" s="76"/>
      <c r="ADD2" s="76"/>
      <c r="ADE2" s="76"/>
      <c r="ADF2" s="76"/>
      <c r="ADG2" s="76"/>
      <c r="ADH2" s="76"/>
      <c r="ADI2" s="76"/>
      <c r="ADJ2" s="76"/>
      <c r="ADK2" s="76"/>
      <c r="ADL2" s="76"/>
      <c r="ADM2" s="76"/>
      <c r="ADN2" s="76"/>
      <c r="ADO2" s="76"/>
      <c r="ADP2" s="76"/>
      <c r="ADQ2" s="76"/>
      <c r="ADR2" s="76"/>
      <c r="ADS2" s="76"/>
      <c r="ADT2" s="76"/>
      <c r="ADU2" s="76"/>
      <c r="ADV2" s="76"/>
      <c r="ADW2" s="76"/>
      <c r="ADX2" s="76"/>
      <c r="ADY2" s="76"/>
      <c r="ADZ2" s="76"/>
      <c r="AEA2" s="76"/>
      <c r="AEB2" s="76"/>
      <c r="AEC2" s="76"/>
      <c r="AED2" s="76"/>
      <c r="AEE2" s="76"/>
      <c r="AEF2" s="76"/>
      <c r="AEG2" s="76"/>
      <c r="AEH2" s="76"/>
      <c r="AEI2" s="76"/>
      <c r="AEJ2" s="76"/>
      <c r="AEK2" s="76"/>
      <c r="AEL2" s="76"/>
      <c r="AEM2" s="76"/>
      <c r="AEN2" s="76"/>
      <c r="AEO2" s="76"/>
      <c r="AEP2" s="76"/>
      <c r="AEQ2" s="76"/>
      <c r="AER2" s="76"/>
      <c r="AES2" s="76"/>
      <c r="AET2" s="76"/>
      <c r="AEU2" s="76"/>
      <c r="AEV2" s="76"/>
      <c r="AEW2" s="76"/>
      <c r="AEX2" s="76"/>
      <c r="AEY2" s="76"/>
      <c r="AEZ2" s="76"/>
      <c r="AFA2" s="76"/>
      <c r="AFB2" s="76"/>
      <c r="AFC2" s="76"/>
      <c r="AFD2" s="76"/>
      <c r="AFE2" s="76"/>
      <c r="AFF2" s="76"/>
      <c r="AFG2" s="76"/>
      <c r="AFH2" s="76"/>
      <c r="AFI2" s="76"/>
      <c r="AFJ2" s="76"/>
      <c r="AFK2" s="76"/>
      <c r="AFL2" s="76"/>
      <c r="AFM2" s="76"/>
      <c r="AFN2" s="76"/>
      <c r="AFO2" s="76"/>
      <c r="AFP2" s="76"/>
      <c r="AFQ2" s="76"/>
      <c r="AFR2" s="76"/>
      <c r="AFS2" s="76"/>
      <c r="AFT2" s="76"/>
      <c r="AFU2" s="76"/>
      <c r="AFV2" s="76"/>
      <c r="AFW2" s="76"/>
      <c r="AFX2" s="76"/>
      <c r="AFY2" s="76"/>
      <c r="AFZ2" s="76"/>
      <c r="AGA2" s="76"/>
      <c r="AGB2" s="76"/>
      <c r="AGC2" s="76"/>
      <c r="AGD2" s="76"/>
      <c r="AGE2" s="76"/>
      <c r="AGF2" s="76"/>
      <c r="AGG2" s="76"/>
      <c r="AGH2" s="76"/>
      <c r="AGI2" s="76"/>
      <c r="AGJ2" s="76"/>
      <c r="AGK2" s="76"/>
      <c r="AGL2" s="76"/>
      <c r="AGM2" s="76"/>
      <c r="AGN2" s="76"/>
      <c r="AGO2" s="76"/>
      <c r="AGP2" s="76"/>
      <c r="AGQ2" s="76"/>
      <c r="AGR2" s="76"/>
      <c r="AGS2" s="76"/>
      <c r="AGT2" s="76"/>
      <c r="AGU2" s="76"/>
      <c r="AGV2" s="76"/>
      <c r="AGW2" s="76"/>
      <c r="AGX2" s="76"/>
      <c r="AGY2" s="76"/>
      <c r="AGZ2" s="76"/>
      <c r="AHA2" s="76"/>
      <c r="AHB2" s="76"/>
      <c r="AHC2" s="76"/>
      <c r="AHD2" s="76"/>
      <c r="AHE2" s="76"/>
      <c r="AHF2" s="76"/>
      <c r="AHG2" s="76"/>
      <c r="AHH2" s="76"/>
      <c r="AHI2" s="76"/>
      <c r="AHJ2" s="76"/>
      <c r="AHK2" s="76"/>
      <c r="AHL2" s="76"/>
      <c r="AHM2" s="76"/>
      <c r="AHN2" s="76"/>
      <c r="AHO2" s="76"/>
      <c r="AHP2" s="76"/>
      <c r="AHQ2" s="76"/>
      <c r="AHR2" s="76"/>
      <c r="AHS2" s="76"/>
      <c r="AHT2" s="76"/>
      <c r="AHU2" s="76"/>
      <c r="AHV2" s="76"/>
      <c r="AHW2" s="76"/>
      <c r="AHX2" s="76"/>
      <c r="AHY2" s="76"/>
      <c r="AHZ2" s="76"/>
      <c r="AIA2" s="76"/>
      <c r="AIB2" s="76"/>
      <c r="AIC2" s="76"/>
      <c r="AID2" s="76"/>
      <c r="AIE2" s="76"/>
      <c r="AIF2" s="76"/>
      <c r="AIG2" s="76"/>
      <c r="AIH2" s="76"/>
      <c r="AII2" s="76"/>
      <c r="AIJ2" s="76"/>
      <c r="AIK2" s="76"/>
      <c r="AIL2" s="76"/>
      <c r="AIM2" s="76"/>
      <c r="AIN2" s="76"/>
      <c r="AIO2" s="76"/>
      <c r="AIP2" s="76"/>
      <c r="AIQ2" s="76"/>
      <c r="AIR2" s="76"/>
      <c r="AIS2" s="76"/>
      <c r="AIT2" s="76"/>
      <c r="AIU2" s="76"/>
      <c r="AIV2" s="76"/>
      <c r="AIW2" s="76"/>
      <c r="AIX2" s="76"/>
      <c r="AIY2" s="76"/>
      <c r="AIZ2" s="76"/>
      <c r="AJA2" s="76"/>
      <c r="AJB2" s="76"/>
      <c r="AJC2" s="76"/>
      <c r="AJD2" s="76"/>
      <c r="AJE2" s="76"/>
      <c r="AJF2" s="76"/>
      <c r="AJG2" s="76"/>
      <c r="AJH2" s="76"/>
      <c r="AJI2" s="76"/>
      <c r="AJJ2" s="76"/>
      <c r="AJK2" s="76"/>
      <c r="AJL2" s="76"/>
      <c r="AJM2" s="76"/>
      <c r="AJN2" s="76"/>
      <c r="AJO2" s="76"/>
      <c r="AJP2" s="76"/>
      <c r="AJQ2" s="76"/>
      <c r="AJR2" s="76"/>
      <c r="AJS2" s="76"/>
      <c r="AJT2" s="76"/>
      <c r="AJU2" s="76"/>
      <c r="AJV2" s="76"/>
      <c r="AJW2" s="76"/>
      <c r="AJX2" s="76"/>
      <c r="AJY2" s="76"/>
      <c r="AJZ2" s="76"/>
      <c r="AKA2" s="76"/>
      <c r="AKB2" s="76"/>
      <c r="AKC2" s="76"/>
      <c r="AKD2" s="76"/>
      <c r="AKE2" s="76"/>
      <c r="AKF2" s="76"/>
      <c r="AKG2" s="76"/>
      <c r="AKH2" s="76"/>
      <c r="AKI2" s="76"/>
      <c r="AKJ2" s="76"/>
      <c r="AKK2" s="76"/>
      <c r="AKL2" s="76"/>
      <c r="AKM2" s="76"/>
      <c r="AKN2" s="76"/>
      <c r="AKO2" s="76"/>
      <c r="AKP2" s="76"/>
      <c r="AKQ2" s="76"/>
      <c r="AKR2" s="76"/>
      <c r="AKS2" s="76"/>
      <c r="AKT2" s="76"/>
      <c r="AKU2" s="76"/>
      <c r="AKV2" s="76"/>
      <c r="AKW2" s="76"/>
      <c r="AKX2" s="76"/>
      <c r="AKY2" s="76"/>
      <c r="AKZ2" s="76"/>
      <c r="ALA2" s="76"/>
      <c r="ALB2" s="76"/>
      <c r="ALC2" s="76"/>
      <c r="ALD2" s="76"/>
      <c r="ALE2" s="76"/>
      <c r="ALF2" s="76"/>
      <c r="ALG2" s="76"/>
      <c r="ALH2" s="76"/>
      <c r="ALI2" s="76"/>
      <c r="ALJ2" s="76"/>
      <c r="ALK2" s="76"/>
      <c r="ALL2" s="76"/>
      <c r="ALM2" s="76"/>
      <c r="ALN2" s="76"/>
      <c r="ALO2" s="76"/>
      <c r="ALP2" s="76"/>
      <c r="ALQ2" s="76"/>
      <c r="ALR2" s="76"/>
      <c r="ALS2" s="76"/>
      <c r="ALT2" s="76"/>
      <c r="ALU2" s="76"/>
      <c r="ALV2" s="76"/>
      <c r="ALW2" s="76"/>
      <c r="ALX2" s="76"/>
      <c r="ALY2" s="76"/>
      <c r="ALZ2" s="76"/>
      <c r="AMA2" s="76"/>
      <c r="AMB2" s="76"/>
      <c r="AMC2" s="76"/>
      <c r="AMD2" s="76"/>
      <c r="AME2" s="76"/>
      <c r="AMF2" s="76"/>
      <c r="AMG2" s="76"/>
      <c r="AMH2" s="76"/>
      <c r="AMI2" s="76"/>
      <c r="AMJ2" s="76"/>
      <c r="AMK2" s="76"/>
      <c r="AML2" s="76"/>
      <c r="AMM2" s="76"/>
      <c r="AMN2" s="76"/>
      <c r="AMO2" s="76"/>
      <c r="AMP2" s="76"/>
      <c r="AMQ2" s="76"/>
      <c r="AMR2" s="76"/>
      <c r="AMS2" s="76"/>
      <c r="AMT2" s="76"/>
      <c r="AMU2" s="76"/>
      <c r="AMV2" s="76"/>
      <c r="AMW2" s="76"/>
      <c r="AMX2" s="76"/>
      <c r="AMY2" s="76"/>
      <c r="AMZ2" s="76"/>
      <c r="ANA2" s="76"/>
      <c r="ANB2" s="76"/>
      <c r="ANC2" s="76"/>
      <c r="AND2" s="76"/>
      <c r="ANE2" s="76"/>
      <c r="ANF2" s="76"/>
      <c r="ANG2" s="76"/>
      <c r="ANH2" s="76"/>
      <c r="ANI2" s="76"/>
      <c r="ANJ2" s="76"/>
      <c r="ANK2" s="76"/>
      <c r="ANL2" s="76"/>
      <c r="ANM2" s="76"/>
      <c r="ANN2" s="76"/>
      <c r="ANO2" s="76"/>
      <c r="ANP2" s="76"/>
      <c r="ANQ2" s="76"/>
      <c r="ANR2" s="76"/>
      <c r="ANS2" s="76"/>
      <c r="ANT2" s="76"/>
      <c r="ANU2" s="76"/>
      <c r="ANV2" s="76"/>
      <c r="ANW2" s="76"/>
      <c r="ANX2" s="76"/>
      <c r="ANY2" s="76"/>
      <c r="ANZ2" s="76"/>
      <c r="AOA2" s="76"/>
      <c r="AOB2" s="76"/>
      <c r="AOC2" s="76"/>
      <c r="AOD2" s="76"/>
      <c r="AOE2" s="76"/>
      <c r="AOF2" s="76"/>
      <c r="AOG2" s="76"/>
      <c r="AOH2" s="76"/>
      <c r="AOI2" s="76"/>
      <c r="AOJ2" s="76"/>
      <c r="AOK2" s="76"/>
      <c r="AOL2" s="76"/>
      <c r="AOM2" s="76"/>
      <c r="AON2" s="76"/>
      <c r="AOO2" s="76"/>
      <c r="AOP2" s="76"/>
      <c r="AOQ2" s="76"/>
      <c r="AOR2" s="76"/>
      <c r="AOS2" s="76"/>
      <c r="AOT2" s="76"/>
      <c r="AOU2" s="76"/>
      <c r="AOV2" s="76"/>
      <c r="AOW2" s="76"/>
      <c r="AOX2" s="76"/>
      <c r="AOY2" s="76"/>
      <c r="AOZ2" s="76"/>
      <c r="APA2" s="76"/>
      <c r="APB2" s="76"/>
      <c r="APC2" s="76"/>
      <c r="APD2" s="76"/>
      <c r="APE2" s="76"/>
      <c r="APF2" s="76"/>
      <c r="APG2" s="76"/>
      <c r="APH2" s="76"/>
      <c r="API2" s="76"/>
      <c r="APJ2" s="76"/>
      <c r="APK2" s="76"/>
      <c r="APL2" s="76"/>
      <c r="APM2" s="76"/>
      <c r="APN2" s="76"/>
      <c r="APO2" s="76"/>
      <c r="APP2" s="76"/>
      <c r="APQ2" s="76"/>
      <c r="APR2" s="76"/>
      <c r="APS2" s="76"/>
      <c r="APT2" s="76"/>
      <c r="APU2" s="76"/>
      <c r="APV2" s="76"/>
      <c r="APW2" s="76"/>
      <c r="APX2" s="76"/>
      <c r="APY2" s="76"/>
      <c r="APZ2" s="76"/>
      <c r="AQA2" s="76"/>
      <c r="AQB2" s="76"/>
      <c r="AQC2" s="76"/>
      <c r="AQD2" s="76"/>
      <c r="AQE2" s="76"/>
      <c r="AQF2" s="76"/>
      <c r="AQG2" s="76"/>
      <c r="AQH2" s="76"/>
      <c r="AQI2" s="76"/>
      <c r="AQJ2" s="76"/>
      <c r="AQK2" s="76"/>
      <c r="AQL2" s="76"/>
      <c r="AQM2" s="76"/>
      <c r="AQN2" s="76"/>
      <c r="AQO2" s="76"/>
      <c r="AQP2" s="76"/>
      <c r="AQQ2" s="76"/>
      <c r="AQR2" s="76"/>
      <c r="AQS2" s="76"/>
      <c r="AQT2" s="76"/>
      <c r="AQU2" s="76"/>
      <c r="AQV2" s="76"/>
      <c r="AQW2" s="76"/>
      <c r="AQX2" s="76"/>
      <c r="AQY2" s="76"/>
      <c r="AQZ2" s="76"/>
      <c r="ARA2" s="76"/>
      <c r="ARB2" s="76"/>
      <c r="ARC2" s="76"/>
      <c r="ARD2" s="76"/>
      <c r="ARE2" s="76"/>
      <c r="ARF2" s="76"/>
      <c r="ARG2" s="76"/>
      <c r="ARH2" s="76"/>
      <c r="ARI2" s="76"/>
      <c r="ARJ2" s="76"/>
      <c r="ARK2" s="76"/>
      <c r="ARL2" s="76"/>
      <c r="ARM2" s="76"/>
      <c r="ARN2" s="76"/>
      <c r="ARO2" s="76"/>
      <c r="ARP2" s="76"/>
      <c r="ARQ2" s="76"/>
      <c r="ARR2" s="76"/>
      <c r="ARS2" s="76"/>
      <c r="ART2" s="76"/>
      <c r="ARU2" s="76"/>
      <c r="ARV2" s="76"/>
      <c r="ARW2" s="76"/>
      <c r="ARX2" s="76"/>
      <c r="ARY2" s="76"/>
      <c r="ARZ2" s="76"/>
      <c r="ASA2" s="76"/>
      <c r="ASB2" s="76"/>
      <c r="ASC2" s="76"/>
      <c r="ASD2" s="76"/>
      <c r="ASE2" s="76"/>
      <c r="ASF2" s="76"/>
      <c r="ASG2" s="76"/>
      <c r="ASH2" s="76"/>
      <c r="ASI2" s="76"/>
      <c r="ASJ2" s="76"/>
      <c r="ASK2" s="76"/>
      <c r="ASL2" s="76"/>
      <c r="ASM2" s="76"/>
      <c r="ASN2" s="76"/>
      <c r="ASO2" s="76"/>
      <c r="ASP2" s="76"/>
      <c r="ASQ2" s="76"/>
      <c r="ASR2" s="76"/>
      <c r="ASS2" s="76"/>
      <c r="AST2" s="76"/>
      <c r="ASU2" s="76"/>
      <c r="ASV2" s="76"/>
      <c r="ASW2" s="76"/>
      <c r="ASX2" s="76"/>
      <c r="ASY2" s="76"/>
      <c r="ASZ2" s="76"/>
      <c r="ATA2" s="76"/>
      <c r="ATB2" s="76"/>
      <c r="ATC2" s="76"/>
      <c r="ATD2" s="76"/>
      <c r="ATE2" s="76"/>
      <c r="ATF2" s="76"/>
      <c r="ATG2" s="76"/>
      <c r="ATH2" s="76"/>
      <c r="ATI2" s="76"/>
      <c r="ATJ2" s="76"/>
      <c r="ATK2" s="76"/>
      <c r="ATL2" s="76"/>
      <c r="ATM2" s="76"/>
      <c r="ATN2" s="76"/>
      <c r="ATO2" s="76"/>
      <c r="ATP2" s="76"/>
      <c r="ATQ2" s="76"/>
      <c r="ATR2" s="76"/>
      <c r="ATS2" s="76"/>
      <c r="ATT2" s="76"/>
      <c r="ATU2" s="76"/>
      <c r="ATV2" s="76"/>
      <c r="ATW2" s="76"/>
      <c r="ATX2" s="76"/>
      <c r="ATY2" s="76"/>
      <c r="ATZ2" s="76"/>
      <c r="AUA2" s="76"/>
      <c r="AUB2" s="76"/>
      <c r="AUC2" s="76"/>
      <c r="AUD2" s="76"/>
      <c r="AUE2" s="76"/>
      <c r="AUF2" s="76"/>
      <c r="AUG2" s="76"/>
      <c r="AUH2" s="76"/>
      <c r="AUI2" s="76"/>
      <c r="AUJ2" s="76"/>
      <c r="AUK2" s="76"/>
      <c r="AUL2" s="76"/>
      <c r="AUM2" s="76"/>
      <c r="AUN2" s="76"/>
      <c r="AUO2" s="76"/>
      <c r="AUP2" s="76"/>
      <c r="AUQ2" s="76"/>
      <c r="AUR2" s="76"/>
      <c r="AUS2" s="76"/>
      <c r="AUT2" s="76"/>
      <c r="AUU2" s="76"/>
      <c r="AUV2" s="76"/>
      <c r="AUW2" s="76"/>
      <c r="AUX2" s="76"/>
      <c r="AUY2" s="76"/>
      <c r="AUZ2" s="76"/>
      <c r="AVA2" s="76"/>
      <c r="AVB2" s="76"/>
      <c r="AVC2" s="76"/>
      <c r="AVD2" s="76"/>
      <c r="AVE2" s="76"/>
      <c r="AVF2" s="76"/>
      <c r="AVG2" s="76"/>
      <c r="AVH2" s="76"/>
      <c r="AVI2" s="76"/>
      <c r="AVJ2" s="76"/>
      <c r="AVK2" s="76"/>
      <c r="AVL2" s="76"/>
      <c r="AVM2" s="76"/>
      <c r="AVN2" s="76"/>
      <c r="AVO2" s="76"/>
      <c r="AVP2" s="76"/>
      <c r="AVQ2" s="76"/>
      <c r="AVR2" s="76"/>
      <c r="AVS2" s="76"/>
      <c r="AVT2" s="76"/>
      <c r="AVU2" s="76"/>
      <c r="AVV2" s="76"/>
      <c r="AVW2" s="76"/>
      <c r="AVX2" s="76"/>
      <c r="AVY2" s="76"/>
      <c r="AVZ2" s="76"/>
      <c r="AWA2" s="76"/>
      <c r="AWB2" s="76"/>
      <c r="AWC2" s="76"/>
      <c r="AWD2" s="76"/>
      <c r="AWE2" s="76"/>
      <c r="AWF2" s="76"/>
      <c r="AWG2" s="76"/>
      <c r="AWH2" s="76"/>
      <c r="AWI2" s="76"/>
      <c r="AWJ2" s="76"/>
      <c r="AWK2" s="76"/>
      <c r="AWL2" s="76"/>
      <c r="AWM2" s="76"/>
      <c r="AWN2" s="76"/>
      <c r="AWO2" s="76"/>
      <c r="AWP2" s="76"/>
      <c r="AWQ2" s="76"/>
      <c r="AWR2" s="76"/>
      <c r="AWS2" s="76"/>
      <c r="AWT2" s="76"/>
      <c r="AWU2" s="76"/>
      <c r="AWV2" s="76"/>
      <c r="AWW2" s="76"/>
      <c r="AWX2" s="76"/>
      <c r="AWY2" s="76"/>
      <c r="AWZ2" s="76"/>
      <c r="AXA2" s="76"/>
      <c r="AXB2" s="76"/>
      <c r="AXC2" s="76"/>
      <c r="AXD2" s="76"/>
      <c r="AXE2" s="76"/>
      <c r="AXF2" s="76"/>
      <c r="AXG2" s="76"/>
      <c r="AXH2" s="76"/>
      <c r="AXI2" s="76"/>
      <c r="AXJ2" s="76"/>
      <c r="AXK2" s="76"/>
      <c r="AXL2" s="76"/>
      <c r="AXM2" s="76"/>
      <c r="AXN2" s="76"/>
      <c r="AXO2" s="76"/>
      <c r="AXP2" s="76"/>
      <c r="AXQ2" s="76"/>
      <c r="AXR2" s="76"/>
      <c r="AXS2" s="76"/>
      <c r="AXT2" s="76"/>
      <c r="AXU2" s="76"/>
      <c r="AXV2" s="76"/>
      <c r="AXW2" s="76"/>
      <c r="AXX2" s="76"/>
      <c r="AXY2" s="76"/>
      <c r="AXZ2" s="76"/>
      <c r="AYA2" s="76"/>
      <c r="AYB2" s="76"/>
      <c r="AYC2" s="76"/>
      <c r="AYD2" s="76"/>
      <c r="AYE2" s="76"/>
      <c r="AYF2" s="76"/>
      <c r="AYG2" s="76"/>
      <c r="AYH2" s="76"/>
      <c r="AYI2" s="76"/>
      <c r="AYJ2" s="76"/>
      <c r="AYK2" s="76"/>
      <c r="AYL2" s="76"/>
      <c r="AYM2" s="76"/>
      <c r="AYN2" s="76"/>
      <c r="AYO2" s="76"/>
      <c r="AYP2" s="76"/>
      <c r="AYQ2" s="76"/>
      <c r="AYR2" s="76"/>
      <c r="AYS2" s="76"/>
      <c r="AYT2" s="76"/>
      <c r="AYU2" s="76"/>
      <c r="AYV2" s="76"/>
      <c r="AYW2" s="76"/>
      <c r="AYX2" s="76"/>
      <c r="AYY2" s="76"/>
      <c r="AYZ2" s="76"/>
      <c r="AZA2" s="76"/>
      <c r="AZB2" s="76"/>
      <c r="AZC2" s="76"/>
      <c r="AZD2" s="76"/>
      <c r="AZE2" s="76"/>
      <c r="AZF2" s="76"/>
      <c r="AZG2" s="76"/>
      <c r="AZH2" s="76"/>
      <c r="AZI2" s="76"/>
      <c r="AZJ2" s="76"/>
      <c r="AZK2" s="76"/>
      <c r="AZL2" s="76"/>
      <c r="AZM2" s="76"/>
      <c r="AZN2" s="76"/>
      <c r="AZO2" s="76"/>
      <c r="AZP2" s="76"/>
      <c r="AZQ2" s="76"/>
      <c r="AZR2" s="76"/>
      <c r="AZS2" s="76"/>
      <c r="AZT2" s="76"/>
      <c r="AZU2" s="76"/>
      <c r="AZV2" s="76"/>
      <c r="AZW2" s="76"/>
      <c r="AZX2" s="76"/>
      <c r="AZY2" s="76"/>
      <c r="AZZ2" s="76"/>
      <c r="BAA2" s="76"/>
      <c r="BAB2" s="76"/>
      <c r="BAC2" s="76"/>
      <c r="BAD2" s="76"/>
      <c r="BAE2" s="76"/>
      <c r="BAF2" s="76"/>
      <c r="BAG2" s="76"/>
      <c r="BAH2" s="76"/>
      <c r="BAI2" s="76"/>
      <c r="BAJ2" s="76"/>
      <c r="BAK2" s="76"/>
      <c r="BAL2" s="76"/>
      <c r="BAM2" s="76"/>
      <c r="BAN2" s="76"/>
      <c r="BAO2" s="76"/>
      <c r="BAP2" s="76"/>
      <c r="BAQ2" s="76"/>
      <c r="BAR2" s="76"/>
      <c r="BAS2" s="76"/>
      <c r="BAT2" s="76"/>
      <c r="BAU2" s="76"/>
      <c r="BAV2" s="76"/>
      <c r="BAW2" s="76"/>
      <c r="BAX2" s="76"/>
      <c r="BAY2" s="76"/>
      <c r="BAZ2" s="76"/>
      <c r="BBA2" s="76"/>
      <c r="BBB2" s="76"/>
      <c r="BBC2" s="76"/>
      <c r="BBD2" s="76"/>
      <c r="BBE2" s="76"/>
      <c r="BBF2" s="76"/>
      <c r="BBG2" s="76"/>
      <c r="BBH2" s="76"/>
      <c r="BBI2" s="76"/>
      <c r="BBJ2" s="76"/>
      <c r="BBK2" s="76"/>
      <c r="BBL2" s="76"/>
      <c r="BBM2" s="76"/>
      <c r="BBN2" s="76"/>
      <c r="BBO2" s="76"/>
      <c r="BBP2" s="76"/>
      <c r="BBQ2" s="76"/>
      <c r="BBR2" s="76"/>
      <c r="BBS2" s="76"/>
      <c r="BBT2" s="76"/>
      <c r="BBU2" s="76"/>
      <c r="BBV2" s="76"/>
      <c r="BBW2" s="76"/>
      <c r="BBX2" s="76"/>
      <c r="BBY2" s="76"/>
      <c r="BBZ2" s="76"/>
      <c r="BCA2" s="76"/>
      <c r="BCB2" s="76"/>
      <c r="BCC2" s="76"/>
      <c r="BCD2" s="76"/>
      <c r="BCE2" s="76"/>
      <c r="BCF2" s="76"/>
      <c r="BCG2" s="76"/>
      <c r="BCH2" s="76"/>
      <c r="BCI2" s="76"/>
      <c r="BCJ2" s="76"/>
      <c r="BCK2" s="76"/>
      <c r="BCL2" s="76"/>
      <c r="BCM2" s="76"/>
      <c r="BCN2" s="76"/>
      <c r="BCO2" s="76"/>
      <c r="BCP2" s="76"/>
      <c r="BCQ2" s="76"/>
      <c r="BCR2" s="76"/>
      <c r="BCS2" s="76"/>
      <c r="BCT2" s="76"/>
      <c r="BCU2" s="76"/>
      <c r="BCV2" s="76"/>
      <c r="BCW2" s="76"/>
      <c r="BCX2" s="76"/>
      <c r="BCY2" s="76"/>
      <c r="BCZ2" s="76"/>
      <c r="BDA2" s="76"/>
      <c r="BDB2" s="76"/>
      <c r="BDC2" s="76"/>
      <c r="BDD2" s="76"/>
      <c r="BDE2" s="76"/>
      <c r="BDF2" s="76"/>
      <c r="BDG2" s="76"/>
      <c r="BDH2" s="76"/>
      <c r="BDI2" s="76"/>
      <c r="BDJ2" s="76"/>
      <c r="BDK2" s="76"/>
      <c r="BDL2" s="76"/>
      <c r="BDM2" s="76"/>
      <c r="BDN2" s="76"/>
      <c r="BDO2" s="76"/>
      <c r="BDP2" s="76"/>
      <c r="BDQ2" s="76"/>
      <c r="BDR2" s="76"/>
      <c r="BDS2" s="76"/>
      <c r="BDT2" s="76"/>
      <c r="BDU2" s="76"/>
      <c r="BDV2" s="76"/>
      <c r="BDW2" s="76"/>
      <c r="BDX2" s="76"/>
      <c r="BDY2" s="76"/>
      <c r="BDZ2" s="76"/>
      <c r="BEA2" s="76"/>
      <c r="BEB2" s="76"/>
      <c r="BEC2" s="76"/>
      <c r="BED2" s="76"/>
      <c r="BEE2" s="76"/>
      <c r="BEF2" s="76"/>
      <c r="BEG2" s="76"/>
      <c r="BEH2" s="76"/>
      <c r="BEI2" s="76"/>
      <c r="BEJ2" s="76"/>
      <c r="BEK2" s="76"/>
      <c r="BEL2" s="76"/>
      <c r="BEM2" s="76"/>
      <c r="BEN2" s="76"/>
      <c r="BEO2" s="76"/>
      <c r="BEP2" s="76"/>
      <c r="BEQ2" s="76"/>
      <c r="BER2" s="76"/>
      <c r="BES2" s="76"/>
      <c r="BET2" s="76"/>
      <c r="BEU2" s="76"/>
      <c r="BEV2" s="76"/>
      <c r="BEW2" s="76"/>
      <c r="BEX2" s="76"/>
      <c r="BEY2" s="76"/>
      <c r="BEZ2" s="76"/>
      <c r="BFA2" s="76"/>
      <c r="BFB2" s="76"/>
      <c r="BFC2" s="76"/>
      <c r="BFD2" s="76"/>
      <c r="BFE2" s="76"/>
      <c r="BFF2" s="76"/>
      <c r="BFG2" s="76"/>
      <c r="BFH2" s="76"/>
      <c r="BFI2" s="76"/>
      <c r="BFJ2" s="76"/>
      <c r="BFK2" s="76"/>
      <c r="BFL2" s="76"/>
      <c r="BFM2" s="76"/>
      <c r="BFN2" s="76"/>
      <c r="BFO2" s="76"/>
      <c r="BFP2" s="76"/>
      <c r="BFQ2" s="76"/>
      <c r="BFR2" s="76"/>
      <c r="BFS2" s="76"/>
      <c r="BFT2" s="76"/>
      <c r="BFU2" s="76"/>
      <c r="BFV2" s="76"/>
      <c r="BFW2" s="76"/>
      <c r="BFX2" s="76"/>
      <c r="BFY2" s="76"/>
      <c r="BFZ2" s="76"/>
      <c r="BGA2" s="76"/>
      <c r="BGB2" s="76"/>
      <c r="BGC2" s="76"/>
      <c r="BGD2" s="76"/>
      <c r="BGE2" s="76"/>
      <c r="BGF2" s="76"/>
      <c r="BGG2" s="76"/>
      <c r="BGH2" s="76"/>
      <c r="BGI2" s="76"/>
      <c r="BGJ2" s="76"/>
      <c r="BGK2" s="76"/>
      <c r="BGL2" s="76"/>
      <c r="BGM2" s="76"/>
      <c r="BGN2" s="76"/>
      <c r="BGO2" s="76"/>
      <c r="BGP2" s="76"/>
      <c r="BGQ2" s="76"/>
      <c r="BGR2" s="76"/>
      <c r="BGS2" s="76"/>
      <c r="BGT2" s="76"/>
      <c r="BGU2" s="76"/>
      <c r="BGV2" s="76"/>
      <c r="BGW2" s="76"/>
      <c r="BGX2" s="76"/>
      <c r="BGY2" s="76"/>
      <c r="BGZ2" s="76"/>
      <c r="BHA2" s="76"/>
      <c r="BHB2" s="76"/>
      <c r="BHC2" s="76"/>
      <c r="BHD2" s="76"/>
      <c r="BHE2" s="76"/>
      <c r="BHF2" s="76"/>
      <c r="BHG2" s="76"/>
      <c r="BHH2" s="76"/>
      <c r="BHI2" s="76"/>
      <c r="BHJ2" s="76"/>
      <c r="BHK2" s="76"/>
      <c r="BHL2" s="76"/>
      <c r="BHM2" s="76"/>
      <c r="BHN2" s="76"/>
      <c r="BHO2" s="76"/>
      <c r="BHP2" s="76"/>
      <c r="BHQ2" s="76"/>
      <c r="BHR2" s="76"/>
      <c r="BHS2" s="76"/>
      <c r="BHT2" s="76"/>
      <c r="BHU2" s="76"/>
      <c r="BHV2" s="76"/>
      <c r="BHW2" s="76"/>
      <c r="BHX2" s="76"/>
      <c r="BHY2" s="76"/>
      <c r="BHZ2" s="76"/>
      <c r="BIA2" s="76"/>
      <c r="BIB2" s="76"/>
      <c r="BIC2" s="76"/>
      <c r="BID2" s="76"/>
      <c r="BIE2" s="76"/>
      <c r="BIF2" s="76"/>
      <c r="BIG2" s="76"/>
      <c r="BIH2" s="76"/>
      <c r="BII2" s="76"/>
      <c r="BIJ2" s="76"/>
      <c r="BIK2" s="76"/>
      <c r="BIL2" s="76"/>
      <c r="BIM2" s="76"/>
      <c r="BIN2" s="76"/>
      <c r="BIO2" s="76"/>
      <c r="BIP2" s="76"/>
      <c r="BIQ2" s="76"/>
      <c r="BIR2" s="76"/>
      <c r="BIS2" s="76"/>
      <c r="BIT2" s="76"/>
      <c r="BIU2" s="76"/>
      <c r="BIV2" s="76"/>
      <c r="BIW2" s="76"/>
      <c r="BIX2" s="76"/>
      <c r="BIY2" s="76"/>
      <c r="BIZ2" s="76"/>
      <c r="BJA2" s="76"/>
      <c r="BJB2" s="76"/>
      <c r="BJC2" s="76"/>
      <c r="BJD2" s="76"/>
      <c r="BJE2" s="76"/>
      <c r="BJF2" s="76"/>
      <c r="BJG2" s="76"/>
      <c r="BJH2" s="76"/>
      <c r="BJI2" s="76"/>
      <c r="BJJ2" s="76"/>
      <c r="BJK2" s="76"/>
      <c r="BJL2" s="76"/>
      <c r="BJM2" s="76"/>
      <c r="BJN2" s="76"/>
      <c r="BJO2" s="76"/>
      <c r="BJP2" s="76"/>
      <c r="BJQ2" s="76"/>
      <c r="BJR2" s="76"/>
      <c r="BJS2" s="76"/>
      <c r="BJT2" s="76"/>
      <c r="BJU2" s="76"/>
      <c r="BJV2" s="76"/>
      <c r="BJW2" s="76"/>
      <c r="BJX2" s="76"/>
      <c r="BJY2" s="76"/>
      <c r="BJZ2" s="76"/>
      <c r="BKA2" s="76"/>
      <c r="BKB2" s="76"/>
      <c r="BKC2" s="76"/>
      <c r="BKD2" s="76"/>
      <c r="BKE2" s="76"/>
      <c r="BKF2" s="76"/>
      <c r="BKG2" s="76"/>
      <c r="BKH2" s="76"/>
      <c r="BKI2" s="76"/>
      <c r="BKJ2" s="76"/>
      <c r="BKK2" s="76"/>
      <c r="BKL2" s="76"/>
      <c r="BKM2" s="76"/>
      <c r="BKN2" s="76"/>
      <c r="BKO2" s="76"/>
      <c r="BKP2" s="76"/>
      <c r="BKQ2" s="76"/>
      <c r="BKR2" s="76"/>
      <c r="BKS2" s="76"/>
      <c r="BKT2" s="76"/>
      <c r="BKU2" s="76"/>
      <c r="BKV2" s="76"/>
      <c r="BKW2" s="76"/>
      <c r="BKX2" s="76"/>
      <c r="BKY2" s="76"/>
      <c r="BKZ2" s="76"/>
      <c r="BLA2" s="76"/>
      <c r="BLB2" s="76"/>
      <c r="BLC2" s="76"/>
      <c r="BLD2" s="76"/>
      <c r="BLE2" s="76"/>
      <c r="BLF2" s="76"/>
      <c r="BLG2" s="76"/>
      <c r="BLH2" s="76"/>
      <c r="BLI2" s="76"/>
      <c r="BLJ2" s="76"/>
      <c r="BLK2" s="76"/>
      <c r="BLL2" s="76"/>
      <c r="BLM2" s="76"/>
      <c r="BLN2" s="76"/>
      <c r="BLO2" s="76"/>
      <c r="BLP2" s="76"/>
      <c r="BLQ2" s="76"/>
      <c r="BLR2" s="76"/>
      <c r="BLS2" s="76"/>
      <c r="BLT2" s="76"/>
      <c r="BLU2" s="76"/>
      <c r="BLV2" s="76"/>
      <c r="BLW2" s="76"/>
      <c r="BLX2" s="76"/>
      <c r="BLY2" s="76"/>
      <c r="BLZ2" s="76"/>
      <c r="BMA2" s="76"/>
      <c r="BMB2" s="76"/>
      <c r="BMC2" s="76"/>
      <c r="BMD2" s="76"/>
      <c r="BME2" s="76"/>
      <c r="BMF2" s="76"/>
      <c r="BMG2" s="76"/>
      <c r="BMH2" s="76"/>
      <c r="BMI2" s="76"/>
      <c r="BMJ2" s="76"/>
      <c r="BMK2" s="76"/>
      <c r="BML2" s="76"/>
      <c r="BMM2" s="76"/>
      <c r="BMN2" s="76"/>
      <c r="BMO2" s="76"/>
      <c r="BMP2" s="76"/>
      <c r="BMQ2" s="76"/>
      <c r="BMR2" s="76"/>
      <c r="BMS2" s="76"/>
      <c r="BMT2" s="76"/>
      <c r="BMU2" s="76"/>
      <c r="BMV2" s="76"/>
      <c r="BMW2" s="76"/>
      <c r="BMX2" s="76"/>
      <c r="BMY2" s="76"/>
      <c r="BMZ2" s="76"/>
      <c r="BNA2" s="76"/>
      <c r="BNB2" s="76"/>
      <c r="BNC2" s="76"/>
      <c r="BND2" s="76"/>
      <c r="BNE2" s="76"/>
      <c r="BNF2" s="76"/>
      <c r="BNG2" s="76"/>
      <c r="BNH2" s="76"/>
      <c r="BNI2" s="76"/>
      <c r="BNJ2" s="76"/>
      <c r="BNK2" s="76"/>
      <c r="BNL2" s="76"/>
      <c r="BNM2" s="76"/>
      <c r="BNN2" s="76"/>
      <c r="BNO2" s="76"/>
      <c r="BNP2" s="76"/>
      <c r="BNQ2" s="76"/>
      <c r="BNR2" s="76"/>
      <c r="BNS2" s="76"/>
      <c r="BNT2" s="76"/>
      <c r="BNU2" s="76"/>
      <c r="BNV2" s="76"/>
      <c r="BNW2" s="76"/>
      <c r="BNX2" s="76"/>
      <c r="BNY2" s="76"/>
      <c r="BNZ2" s="76"/>
      <c r="BOA2" s="76"/>
      <c r="BOB2" s="76"/>
      <c r="BOC2" s="76"/>
      <c r="BOD2" s="76"/>
      <c r="BOE2" s="76"/>
      <c r="BOF2" s="76"/>
      <c r="BOG2" s="76"/>
      <c r="BOH2" s="76"/>
      <c r="BOI2" s="76"/>
      <c r="BOJ2" s="76"/>
      <c r="BOK2" s="76"/>
      <c r="BOL2" s="76"/>
      <c r="BOM2" s="76"/>
      <c r="BON2" s="76"/>
      <c r="BOO2" s="76"/>
      <c r="BOP2" s="76"/>
      <c r="BOQ2" s="76"/>
      <c r="BOR2" s="76"/>
      <c r="BOS2" s="76"/>
      <c r="BOT2" s="76"/>
      <c r="BOU2" s="76"/>
      <c r="BOV2" s="76"/>
      <c r="BOW2" s="76"/>
      <c r="BOX2" s="76"/>
      <c r="BOY2" s="76"/>
      <c r="BOZ2" s="76"/>
      <c r="BPA2" s="76"/>
      <c r="BPB2" s="76"/>
      <c r="BPC2" s="76"/>
      <c r="BPD2" s="76"/>
      <c r="BPE2" s="76"/>
      <c r="BPF2" s="76"/>
      <c r="BPG2" s="76"/>
      <c r="BPH2" s="76"/>
      <c r="BPI2" s="76"/>
      <c r="BPJ2" s="76"/>
      <c r="BPK2" s="76"/>
      <c r="BPL2" s="76"/>
      <c r="BPM2" s="76"/>
      <c r="BPN2" s="76"/>
      <c r="BPO2" s="76"/>
      <c r="BPP2" s="76"/>
      <c r="BPQ2" s="76"/>
      <c r="BPR2" s="76"/>
      <c r="BPS2" s="76"/>
      <c r="BPT2" s="76"/>
      <c r="BPU2" s="76"/>
      <c r="BPV2" s="76"/>
      <c r="BPW2" s="76"/>
      <c r="BPX2" s="76"/>
      <c r="BPY2" s="76"/>
      <c r="BPZ2" s="76"/>
      <c r="BQA2" s="76"/>
      <c r="BQB2" s="76"/>
      <c r="BQC2" s="76"/>
      <c r="BQD2" s="76"/>
      <c r="BQE2" s="76"/>
      <c r="BQF2" s="76"/>
      <c r="BQG2" s="76"/>
      <c r="BQH2" s="76"/>
      <c r="BQI2" s="76"/>
      <c r="BQJ2" s="76"/>
      <c r="BQK2" s="76"/>
      <c r="BQL2" s="76"/>
      <c r="BQM2" s="76"/>
      <c r="BQN2" s="76"/>
      <c r="BQO2" s="76"/>
      <c r="BQP2" s="76"/>
      <c r="BQQ2" s="76"/>
      <c r="BQR2" s="76"/>
      <c r="BQS2" s="76"/>
      <c r="BQT2" s="76"/>
      <c r="BQU2" s="76"/>
      <c r="BQV2" s="76"/>
      <c r="BQW2" s="76"/>
      <c r="BQX2" s="76"/>
      <c r="BQY2" s="76"/>
      <c r="BQZ2" s="76"/>
      <c r="BRA2" s="76"/>
      <c r="BRB2" s="76"/>
      <c r="BRC2" s="76"/>
      <c r="BRD2" s="76"/>
      <c r="BRE2" s="76"/>
      <c r="BRF2" s="76"/>
      <c r="BRG2" s="76"/>
      <c r="BRH2" s="76"/>
      <c r="BRI2" s="76"/>
      <c r="BRJ2" s="76"/>
      <c r="BRK2" s="76"/>
      <c r="BRL2" s="76"/>
      <c r="BRM2" s="76"/>
      <c r="BRN2" s="76"/>
      <c r="BRO2" s="76"/>
      <c r="BRP2" s="76"/>
      <c r="BRQ2" s="76"/>
      <c r="BRR2" s="76"/>
      <c r="BRS2" s="76"/>
      <c r="BRT2" s="76"/>
      <c r="BRU2" s="76"/>
      <c r="BRV2" s="76"/>
      <c r="BRW2" s="76"/>
      <c r="BRX2" s="76"/>
      <c r="BRY2" s="76"/>
      <c r="BRZ2" s="76"/>
      <c r="BSA2" s="76"/>
      <c r="BSB2" s="76"/>
      <c r="BSC2" s="76"/>
      <c r="BSD2" s="76"/>
      <c r="BSE2" s="76"/>
      <c r="BSF2" s="76"/>
      <c r="BSG2" s="76"/>
      <c r="BSH2" s="76"/>
      <c r="BSI2" s="76"/>
      <c r="BSJ2" s="76"/>
      <c r="BSK2" s="76"/>
      <c r="BSL2" s="76"/>
      <c r="BSM2" s="76"/>
      <c r="BSN2" s="76"/>
      <c r="BSO2" s="76"/>
      <c r="BSP2" s="76"/>
      <c r="BSQ2" s="76"/>
      <c r="BSR2" s="76"/>
      <c r="BSS2" s="76"/>
      <c r="BST2" s="76"/>
      <c r="BSU2" s="76"/>
      <c r="BSV2" s="76"/>
      <c r="BSW2" s="76"/>
      <c r="BSX2" s="76"/>
      <c r="BSY2" s="76"/>
      <c r="BSZ2" s="76"/>
      <c r="BTA2" s="76"/>
      <c r="BTB2" s="76"/>
      <c r="BTC2" s="76"/>
      <c r="BTD2" s="76"/>
      <c r="BTE2" s="76"/>
      <c r="BTF2" s="76"/>
      <c r="BTG2" s="76"/>
      <c r="BTH2" s="76"/>
      <c r="BTI2" s="76"/>
      <c r="BTJ2" s="76"/>
      <c r="BTK2" s="76"/>
      <c r="BTL2" s="76"/>
      <c r="BTM2" s="76"/>
      <c r="BTN2" s="76"/>
      <c r="BTO2" s="76"/>
      <c r="BTP2" s="76"/>
      <c r="BTQ2" s="76"/>
      <c r="BTR2" s="76"/>
      <c r="BTS2" s="76"/>
      <c r="BTT2" s="76"/>
      <c r="BTU2" s="76"/>
      <c r="BTV2" s="76"/>
      <c r="BTW2" s="76"/>
      <c r="BTX2" s="76"/>
      <c r="BTY2" s="76"/>
      <c r="BTZ2" s="76"/>
      <c r="BUA2" s="76"/>
      <c r="BUB2" s="76"/>
      <c r="BUC2" s="76"/>
      <c r="BUD2" s="76"/>
      <c r="BUE2" s="76"/>
      <c r="BUF2" s="76"/>
      <c r="BUG2" s="76"/>
      <c r="BUH2" s="76"/>
      <c r="BUI2" s="76"/>
      <c r="BUJ2" s="76"/>
      <c r="BUK2" s="76"/>
      <c r="BUL2" s="76"/>
      <c r="BUM2" s="76"/>
      <c r="BUN2" s="76"/>
      <c r="BUO2" s="76"/>
      <c r="BUP2" s="76"/>
      <c r="BUQ2" s="76"/>
      <c r="BUR2" s="76"/>
      <c r="BUS2" s="76"/>
      <c r="BUT2" s="76"/>
      <c r="BUU2" s="76"/>
      <c r="BUV2" s="76"/>
      <c r="BUW2" s="76"/>
      <c r="BUX2" s="76"/>
      <c r="BUY2" s="76"/>
      <c r="BUZ2" s="76"/>
      <c r="BVA2" s="76"/>
      <c r="BVB2" s="76"/>
      <c r="BVC2" s="76"/>
      <c r="BVD2" s="76"/>
      <c r="BVE2" s="76"/>
      <c r="BVF2" s="76"/>
      <c r="BVG2" s="76"/>
      <c r="BVH2" s="76"/>
      <c r="BVI2" s="76"/>
      <c r="BVJ2" s="76"/>
      <c r="BVK2" s="76"/>
      <c r="BVL2" s="76"/>
      <c r="BVM2" s="76"/>
      <c r="BVN2" s="76"/>
      <c r="BVO2" s="76"/>
      <c r="BVP2" s="76"/>
      <c r="BVQ2" s="76"/>
      <c r="BVR2" s="76"/>
      <c r="BVS2" s="76"/>
      <c r="BVT2" s="76"/>
      <c r="BVU2" s="76"/>
      <c r="BVV2" s="76"/>
      <c r="BVW2" s="76"/>
      <c r="BVX2" s="76"/>
      <c r="BVY2" s="76"/>
      <c r="BVZ2" s="76"/>
      <c r="BWA2" s="76"/>
      <c r="BWB2" s="76"/>
      <c r="BWC2" s="76"/>
      <c r="BWD2" s="76"/>
      <c r="BWE2" s="76"/>
      <c r="BWF2" s="76"/>
      <c r="BWG2" s="76"/>
      <c r="BWH2" s="76"/>
      <c r="BWI2" s="76"/>
      <c r="BWJ2" s="76"/>
      <c r="BWK2" s="76"/>
      <c r="BWL2" s="76"/>
      <c r="BWM2" s="76"/>
      <c r="BWN2" s="76"/>
      <c r="BWO2" s="76"/>
      <c r="BWP2" s="76"/>
      <c r="BWQ2" s="76"/>
      <c r="BWR2" s="76"/>
      <c r="BWS2" s="76"/>
      <c r="BWT2" s="76"/>
      <c r="BWU2" s="76"/>
      <c r="BWV2" s="76"/>
      <c r="BWW2" s="76"/>
      <c r="BWX2" s="76"/>
      <c r="BWY2" s="76"/>
      <c r="BWZ2" s="76"/>
      <c r="BXA2" s="76"/>
      <c r="BXB2" s="76"/>
      <c r="BXC2" s="76"/>
      <c r="BXD2" s="76"/>
      <c r="BXE2" s="76"/>
      <c r="BXF2" s="76"/>
      <c r="BXG2" s="76"/>
      <c r="BXH2" s="76"/>
      <c r="BXI2" s="76"/>
      <c r="BXJ2" s="76"/>
      <c r="BXK2" s="76"/>
      <c r="BXL2" s="76"/>
      <c r="BXM2" s="76"/>
      <c r="BXN2" s="76"/>
      <c r="BXO2" s="76"/>
      <c r="BXP2" s="76"/>
      <c r="BXQ2" s="76"/>
      <c r="BXR2" s="76"/>
      <c r="BXS2" s="76"/>
      <c r="BXT2" s="76"/>
      <c r="BXU2" s="76"/>
      <c r="BXV2" s="76"/>
      <c r="BXW2" s="76"/>
      <c r="BXX2" s="76"/>
      <c r="BXY2" s="76"/>
      <c r="BXZ2" s="76"/>
      <c r="BYA2" s="76"/>
      <c r="BYB2" s="76"/>
      <c r="BYC2" s="76"/>
      <c r="BYD2" s="76"/>
      <c r="BYE2" s="76"/>
      <c r="BYF2" s="76"/>
      <c r="BYG2" s="76"/>
      <c r="BYH2" s="76"/>
      <c r="BYI2" s="76"/>
      <c r="BYJ2" s="76"/>
      <c r="BYK2" s="76"/>
      <c r="BYL2" s="76"/>
      <c r="BYM2" s="76"/>
      <c r="BYN2" s="76"/>
      <c r="BYO2" s="76"/>
      <c r="BYP2" s="76"/>
      <c r="BYQ2" s="76"/>
      <c r="BYR2" s="76"/>
      <c r="BYS2" s="76"/>
      <c r="BYT2" s="76"/>
      <c r="BYU2" s="76"/>
      <c r="BYV2" s="76"/>
      <c r="BYW2" s="76"/>
      <c r="BYX2" s="76"/>
      <c r="BYY2" s="76"/>
      <c r="BYZ2" s="76"/>
      <c r="BZA2" s="76"/>
      <c r="BZB2" s="76"/>
      <c r="BZC2" s="76"/>
      <c r="BZD2" s="76"/>
      <c r="BZE2" s="76"/>
      <c r="BZF2" s="76"/>
      <c r="BZG2" s="76"/>
      <c r="BZH2" s="76"/>
      <c r="BZI2" s="76"/>
      <c r="BZJ2" s="76"/>
      <c r="BZK2" s="76"/>
      <c r="BZL2" s="76"/>
      <c r="BZM2" s="76"/>
      <c r="BZN2" s="76"/>
      <c r="BZO2" s="76"/>
      <c r="BZP2" s="76"/>
      <c r="BZQ2" s="76"/>
      <c r="BZR2" s="76"/>
      <c r="BZS2" s="76"/>
      <c r="BZT2" s="76"/>
      <c r="BZU2" s="76"/>
      <c r="BZV2" s="76"/>
      <c r="BZW2" s="76"/>
      <c r="BZX2" s="76"/>
      <c r="BZY2" s="76"/>
      <c r="BZZ2" s="76"/>
      <c r="CAA2" s="76"/>
      <c r="CAB2" s="76"/>
      <c r="CAC2" s="76"/>
      <c r="CAD2" s="76"/>
      <c r="CAE2" s="76"/>
      <c r="CAF2" s="76"/>
      <c r="CAG2" s="76"/>
      <c r="CAH2" s="76"/>
      <c r="CAI2" s="76"/>
      <c r="CAJ2" s="76"/>
      <c r="CAK2" s="76"/>
      <c r="CAL2" s="76"/>
      <c r="CAM2" s="76"/>
      <c r="CAN2" s="76"/>
      <c r="CAO2" s="76"/>
      <c r="CAP2" s="76"/>
      <c r="CAQ2" s="76"/>
      <c r="CAR2" s="76"/>
      <c r="CAS2" s="76"/>
      <c r="CAT2" s="76"/>
      <c r="CAU2" s="76"/>
      <c r="CAV2" s="76"/>
      <c r="CAW2" s="76"/>
      <c r="CAX2" s="76"/>
      <c r="CAY2" s="76"/>
      <c r="CAZ2" s="76"/>
      <c r="CBA2" s="76"/>
      <c r="CBB2" s="76"/>
      <c r="CBC2" s="76"/>
      <c r="CBD2" s="76"/>
      <c r="CBE2" s="76"/>
      <c r="CBF2" s="76"/>
      <c r="CBG2" s="76"/>
      <c r="CBH2" s="76"/>
      <c r="CBI2" s="76"/>
      <c r="CBJ2" s="76"/>
      <c r="CBK2" s="76"/>
      <c r="CBL2" s="76"/>
      <c r="CBM2" s="76"/>
      <c r="CBN2" s="76"/>
      <c r="CBO2" s="76"/>
      <c r="CBP2" s="76"/>
      <c r="CBQ2" s="76"/>
      <c r="CBR2" s="76"/>
      <c r="CBS2" s="76"/>
      <c r="CBT2" s="76"/>
      <c r="CBU2" s="76"/>
      <c r="CBV2" s="76"/>
      <c r="CBW2" s="76"/>
      <c r="CBX2" s="76"/>
      <c r="CBY2" s="76"/>
      <c r="CBZ2" s="76"/>
      <c r="CCA2" s="76"/>
      <c r="CCB2" s="76"/>
      <c r="CCC2" s="76"/>
      <c r="CCD2" s="76"/>
      <c r="CCE2" s="76"/>
      <c r="CCF2" s="76"/>
      <c r="CCG2" s="76"/>
      <c r="CCH2" s="76"/>
      <c r="CCI2" s="76"/>
      <c r="CCJ2" s="76"/>
      <c r="CCK2" s="76"/>
      <c r="CCL2" s="76"/>
      <c r="CCM2" s="76"/>
      <c r="CCN2" s="76"/>
      <c r="CCO2" s="76"/>
      <c r="CCP2" s="76"/>
      <c r="CCQ2" s="76"/>
      <c r="CCR2" s="76"/>
      <c r="CCS2" s="76"/>
      <c r="CCT2" s="76"/>
      <c r="CCU2" s="76"/>
      <c r="CCV2" s="76"/>
      <c r="CCW2" s="76"/>
      <c r="CCX2" s="76"/>
      <c r="CCY2" s="76"/>
      <c r="CCZ2" s="76"/>
      <c r="CDA2" s="76"/>
      <c r="CDB2" s="76"/>
      <c r="CDC2" s="76"/>
      <c r="CDD2" s="76"/>
      <c r="CDE2" s="76"/>
      <c r="CDF2" s="76"/>
      <c r="CDG2" s="76"/>
      <c r="CDH2" s="76"/>
      <c r="CDI2" s="76"/>
      <c r="CDJ2" s="76"/>
      <c r="CDK2" s="76"/>
      <c r="CDL2" s="76"/>
      <c r="CDM2" s="76"/>
      <c r="CDN2" s="76"/>
      <c r="CDO2" s="76"/>
      <c r="CDP2" s="76"/>
      <c r="CDQ2" s="76"/>
      <c r="CDR2" s="76"/>
      <c r="CDS2" s="76"/>
      <c r="CDT2" s="76"/>
      <c r="CDU2" s="76"/>
      <c r="CDV2" s="76"/>
      <c r="CDW2" s="76"/>
      <c r="CDX2" s="76"/>
      <c r="CDY2" s="76"/>
      <c r="CDZ2" s="76"/>
      <c r="CEA2" s="76"/>
      <c r="CEB2" s="76"/>
      <c r="CEC2" s="76"/>
      <c r="CED2" s="76"/>
      <c r="CEE2" s="76"/>
      <c r="CEF2" s="76"/>
      <c r="CEG2" s="76"/>
      <c r="CEH2" s="76"/>
      <c r="CEI2" s="76"/>
      <c r="CEJ2" s="76"/>
      <c r="CEK2" s="76"/>
      <c r="CEL2" s="76"/>
      <c r="CEM2" s="76"/>
      <c r="CEN2" s="76"/>
      <c r="CEO2" s="76"/>
      <c r="CEP2" s="76"/>
      <c r="CEQ2" s="76"/>
      <c r="CER2" s="76"/>
      <c r="CES2" s="76"/>
      <c r="CET2" s="76"/>
      <c r="CEU2" s="76"/>
      <c r="CEV2" s="76"/>
      <c r="CEW2" s="76"/>
      <c r="CEX2" s="76"/>
      <c r="CEY2" s="76"/>
      <c r="CEZ2" s="76"/>
      <c r="CFA2" s="76"/>
      <c r="CFB2" s="76"/>
      <c r="CFC2" s="76"/>
      <c r="CFD2" s="76"/>
      <c r="CFE2" s="76"/>
      <c r="CFF2" s="76"/>
      <c r="CFG2" s="76"/>
      <c r="CFH2" s="76"/>
      <c r="CFI2" s="76"/>
      <c r="CFJ2" s="76"/>
      <c r="CFK2" s="76"/>
      <c r="CFL2" s="76"/>
      <c r="CFM2" s="76"/>
      <c r="CFN2" s="76"/>
      <c r="CFO2" s="76"/>
      <c r="CFP2" s="76"/>
      <c r="CFQ2" s="76"/>
      <c r="CFR2" s="76"/>
      <c r="CFS2" s="76"/>
      <c r="CFT2" s="76"/>
      <c r="CFU2" s="76"/>
      <c r="CFV2" s="76"/>
      <c r="CFW2" s="76"/>
      <c r="CFX2" s="76"/>
      <c r="CFY2" s="76"/>
      <c r="CFZ2" s="76"/>
      <c r="CGA2" s="76"/>
      <c r="CGB2" s="76"/>
      <c r="CGC2" s="76"/>
      <c r="CGD2" s="76"/>
      <c r="CGE2" s="76"/>
      <c r="CGF2" s="76"/>
      <c r="CGG2" s="76"/>
      <c r="CGH2" s="76"/>
      <c r="CGI2" s="76"/>
      <c r="CGJ2" s="76"/>
      <c r="CGK2" s="76"/>
      <c r="CGL2" s="76"/>
      <c r="CGM2" s="76"/>
      <c r="CGN2" s="76"/>
      <c r="CGO2" s="76"/>
      <c r="CGP2" s="76"/>
      <c r="CGQ2" s="76"/>
      <c r="CGR2" s="76"/>
      <c r="CGS2" s="76"/>
      <c r="CGT2" s="76"/>
      <c r="CGU2" s="76"/>
      <c r="CGV2" s="76"/>
      <c r="CGW2" s="76"/>
      <c r="CGX2" s="76"/>
      <c r="CGY2" s="76"/>
      <c r="CGZ2" s="76"/>
      <c r="CHA2" s="76"/>
      <c r="CHB2" s="76"/>
      <c r="CHC2" s="76"/>
      <c r="CHD2" s="76"/>
      <c r="CHE2" s="76"/>
      <c r="CHF2" s="76"/>
      <c r="CHG2" s="76"/>
      <c r="CHH2" s="76"/>
      <c r="CHI2" s="76"/>
      <c r="CHJ2" s="76"/>
      <c r="CHK2" s="76"/>
      <c r="CHL2" s="76"/>
      <c r="CHM2" s="76"/>
      <c r="CHN2" s="76"/>
      <c r="CHO2" s="76"/>
      <c r="CHP2" s="76"/>
      <c r="CHQ2" s="76"/>
      <c r="CHR2" s="76"/>
      <c r="CHS2" s="76"/>
      <c r="CHT2" s="76"/>
      <c r="CHU2" s="76"/>
      <c r="CHV2" s="76"/>
      <c r="CHW2" s="76"/>
      <c r="CHX2" s="76"/>
      <c r="CHY2" s="76"/>
      <c r="CHZ2" s="76"/>
      <c r="CIA2" s="76"/>
      <c r="CIB2" s="76"/>
      <c r="CIC2" s="76"/>
      <c r="CID2" s="76"/>
      <c r="CIE2" s="76"/>
      <c r="CIF2" s="76"/>
      <c r="CIG2" s="76"/>
      <c r="CIH2" s="76"/>
      <c r="CII2" s="76"/>
      <c r="CIJ2" s="76"/>
      <c r="CIK2" s="76"/>
      <c r="CIL2" s="76"/>
      <c r="CIM2" s="76"/>
      <c r="CIN2" s="76"/>
      <c r="CIO2" s="76"/>
      <c r="CIP2" s="76"/>
      <c r="CIQ2" s="76"/>
      <c r="CIR2" s="76"/>
      <c r="CIS2" s="76"/>
      <c r="CIT2" s="76"/>
      <c r="CIU2" s="76"/>
      <c r="CIV2" s="76"/>
      <c r="CIW2" s="76"/>
      <c r="CIX2" s="76"/>
      <c r="CIY2" s="76"/>
      <c r="CIZ2" s="76"/>
      <c r="CJA2" s="76"/>
      <c r="CJB2" s="76"/>
      <c r="CJC2" s="76"/>
      <c r="CJD2" s="76"/>
      <c r="CJE2" s="76"/>
      <c r="CJF2" s="76"/>
      <c r="CJG2" s="76"/>
      <c r="CJH2" s="76"/>
      <c r="CJI2" s="76"/>
      <c r="CJJ2" s="76"/>
      <c r="CJK2" s="76"/>
      <c r="CJL2" s="76"/>
      <c r="CJM2" s="76"/>
      <c r="CJN2" s="76"/>
      <c r="CJO2" s="76"/>
      <c r="CJP2" s="76"/>
      <c r="CJQ2" s="76"/>
      <c r="CJR2" s="76"/>
      <c r="CJS2" s="76"/>
      <c r="CJT2" s="76"/>
      <c r="CJU2" s="76"/>
      <c r="CJV2" s="76"/>
      <c r="CJW2" s="76"/>
      <c r="CJX2" s="76"/>
      <c r="CJY2" s="76"/>
      <c r="CJZ2" s="76"/>
      <c r="CKA2" s="76"/>
      <c r="CKB2" s="76"/>
      <c r="CKC2" s="76"/>
      <c r="CKD2" s="76"/>
      <c r="CKE2" s="76"/>
      <c r="CKF2" s="76"/>
      <c r="CKG2" s="76"/>
      <c r="CKH2" s="76"/>
      <c r="CKI2" s="76"/>
      <c r="CKJ2" s="76"/>
      <c r="CKK2" s="76"/>
      <c r="CKL2" s="76"/>
      <c r="CKM2" s="76"/>
      <c r="CKN2" s="76"/>
      <c r="CKO2" s="76"/>
      <c r="CKP2" s="76"/>
      <c r="CKQ2" s="76"/>
      <c r="CKR2" s="76"/>
      <c r="CKS2" s="76"/>
      <c r="CKT2" s="76"/>
      <c r="CKU2" s="76"/>
      <c r="CKV2" s="76"/>
      <c r="CKW2" s="76"/>
      <c r="CKX2" s="76"/>
      <c r="CKY2" s="76"/>
      <c r="CKZ2" s="76"/>
      <c r="CLA2" s="76"/>
      <c r="CLB2" s="76"/>
      <c r="CLC2" s="76"/>
      <c r="CLD2" s="76"/>
      <c r="CLE2" s="76"/>
      <c r="CLF2" s="76"/>
      <c r="CLG2" s="76"/>
      <c r="CLH2" s="76"/>
      <c r="CLI2" s="76"/>
      <c r="CLJ2" s="76"/>
      <c r="CLK2" s="76"/>
      <c r="CLL2" s="76"/>
      <c r="CLM2" s="76"/>
      <c r="CLN2" s="76"/>
      <c r="CLO2" s="76"/>
      <c r="CLP2" s="76"/>
      <c r="CLQ2" s="76"/>
      <c r="CLR2" s="76"/>
      <c r="CLS2" s="76"/>
      <c r="CLT2" s="76"/>
      <c r="CLU2" s="76"/>
      <c r="CLV2" s="76"/>
      <c r="CLW2" s="76"/>
      <c r="CLX2" s="76"/>
      <c r="CLY2" s="76"/>
      <c r="CLZ2" s="76"/>
      <c r="CMA2" s="76"/>
      <c r="CMB2" s="76"/>
      <c r="CMC2" s="76"/>
      <c r="CMD2" s="76"/>
      <c r="CME2" s="76"/>
      <c r="CMF2" s="76"/>
      <c r="CMG2" s="76"/>
      <c r="CMH2" s="76"/>
      <c r="CMI2" s="76"/>
      <c r="CMJ2" s="76"/>
      <c r="CMK2" s="76"/>
      <c r="CML2" s="76"/>
      <c r="CMM2" s="76"/>
      <c r="CMN2" s="76"/>
      <c r="CMO2" s="76"/>
      <c r="CMP2" s="76"/>
      <c r="CMQ2" s="76"/>
      <c r="CMR2" s="76"/>
      <c r="CMS2" s="76"/>
      <c r="CMT2" s="76"/>
      <c r="CMU2" s="76"/>
      <c r="CMV2" s="76"/>
      <c r="CMW2" s="76"/>
      <c r="CMX2" s="76"/>
      <c r="CMY2" s="76"/>
      <c r="CMZ2" s="76"/>
      <c r="CNA2" s="76"/>
      <c r="CNB2" s="76"/>
      <c r="CNC2" s="76"/>
      <c r="CND2" s="76"/>
      <c r="CNE2" s="76"/>
      <c r="CNF2" s="76"/>
      <c r="CNG2" s="76"/>
      <c r="CNH2" s="76"/>
      <c r="CNI2" s="76"/>
      <c r="CNJ2" s="76"/>
      <c r="CNK2" s="76"/>
      <c r="CNL2" s="76"/>
      <c r="CNM2" s="76"/>
      <c r="CNN2" s="76"/>
      <c r="CNO2" s="76"/>
      <c r="CNP2" s="76"/>
      <c r="CNQ2" s="76"/>
      <c r="CNR2" s="76"/>
      <c r="CNS2" s="76"/>
      <c r="CNT2" s="76"/>
      <c r="CNU2" s="76"/>
      <c r="CNV2" s="76"/>
      <c r="CNW2" s="76"/>
      <c r="CNX2" s="76"/>
      <c r="CNY2" s="76"/>
      <c r="CNZ2" s="76"/>
      <c r="COA2" s="76"/>
      <c r="COB2" s="76"/>
      <c r="COC2" s="76"/>
      <c r="COD2" s="76"/>
      <c r="COE2" s="76"/>
      <c r="COF2" s="76"/>
      <c r="COG2" s="76"/>
      <c r="COH2" s="76"/>
      <c r="COI2" s="76"/>
      <c r="COJ2" s="76"/>
      <c r="COK2" s="76"/>
      <c r="COL2" s="76"/>
      <c r="COM2" s="76"/>
      <c r="CON2" s="76"/>
      <c r="COO2" s="76"/>
      <c r="COP2" s="76"/>
      <c r="COQ2" s="76"/>
      <c r="COR2" s="76"/>
      <c r="COS2" s="76"/>
      <c r="COT2" s="76"/>
      <c r="COU2" s="76"/>
      <c r="COV2" s="76"/>
      <c r="COW2" s="76"/>
      <c r="COX2" s="76"/>
      <c r="COY2" s="76"/>
      <c r="COZ2" s="76"/>
      <c r="CPA2" s="76"/>
      <c r="CPB2" s="76"/>
      <c r="CPC2" s="76"/>
      <c r="CPD2" s="76"/>
      <c r="CPE2" s="76"/>
      <c r="CPF2" s="76"/>
      <c r="CPG2" s="76"/>
      <c r="CPH2" s="76"/>
      <c r="CPI2" s="76"/>
      <c r="CPJ2" s="76"/>
      <c r="CPK2" s="76"/>
      <c r="CPL2" s="76"/>
      <c r="CPM2" s="76"/>
      <c r="CPN2" s="76"/>
      <c r="CPO2" s="76"/>
      <c r="CPP2" s="76"/>
      <c r="CPQ2" s="76"/>
      <c r="CPR2" s="76"/>
      <c r="CPS2" s="76"/>
      <c r="CPT2" s="76"/>
      <c r="CPU2" s="76"/>
      <c r="CPV2" s="76"/>
      <c r="CPW2" s="76"/>
      <c r="CPX2" s="76"/>
      <c r="CPY2" s="76"/>
      <c r="CPZ2" s="76"/>
      <c r="CQA2" s="76"/>
      <c r="CQB2" s="76"/>
      <c r="CQC2" s="76"/>
      <c r="CQD2" s="76"/>
      <c r="CQE2" s="76"/>
      <c r="CQF2" s="76"/>
      <c r="CQG2" s="76"/>
      <c r="CQH2" s="76"/>
      <c r="CQI2" s="76"/>
      <c r="CQJ2" s="76"/>
      <c r="CQK2" s="76"/>
      <c r="CQL2" s="76"/>
      <c r="CQM2" s="76"/>
      <c r="CQN2" s="76"/>
      <c r="CQO2" s="76"/>
      <c r="CQP2" s="76"/>
      <c r="CQQ2" s="76"/>
      <c r="CQR2" s="76"/>
      <c r="CQS2" s="76"/>
      <c r="CQT2" s="76"/>
      <c r="CQU2" s="76"/>
      <c r="CQV2" s="76"/>
      <c r="CQW2" s="76"/>
      <c r="CQX2" s="76"/>
      <c r="CQY2" s="76"/>
      <c r="CQZ2" s="76"/>
      <c r="CRA2" s="76"/>
      <c r="CRB2" s="76"/>
      <c r="CRC2" s="76"/>
      <c r="CRD2" s="76"/>
      <c r="CRE2" s="76"/>
      <c r="CRF2" s="76"/>
      <c r="CRG2" s="76"/>
      <c r="CRH2" s="76"/>
      <c r="CRI2" s="76"/>
      <c r="CRJ2" s="76"/>
      <c r="CRK2" s="76"/>
      <c r="CRL2" s="76"/>
      <c r="CRM2" s="76"/>
      <c r="CRN2" s="76"/>
      <c r="CRO2" s="76"/>
      <c r="CRP2" s="76"/>
      <c r="CRQ2" s="76"/>
      <c r="CRR2" s="76"/>
      <c r="CRS2" s="76"/>
      <c r="CRT2" s="76"/>
      <c r="CRU2" s="76"/>
      <c r="CRV2" s="76"/>
      <c r="CRW2" s="76"/>
      <c r="CRX2" s="76"/>
      <c r="CRY2" s="76"/>
      <c r="CRZ2" s="76"/>
      <c r="CSA2" s="76"/>
      <c r="CSB2" s="76"/>
      <c r="CSC2" s="76"/>
      <c r="CSD2" s="76"/>
      <c r="CSE2" s="76"/>
      <c r="CSF2" s="76"/>
      <c r="CSG2" s="76"/>
      <c r="CSH2" s="76"/>
      <c r="CSI2" s="76"/>
      <c r="CSJ2" s="76"/>
      <c r="CSK2" s="76"/>
      <c r="CSL2" s="76"/>
      <c r="CSM2" s="76"/>
      <c r="CSN2" s="76"/>
      <c r="CSO2" s="76"/>
      <c r="CSP2" s="76"/>
      <c r="CSQ2" s="76"/>
      <c r="CSR2" s="76"/>
      <c r="CSS2" s="76"/>
      <c r="CST2" s="76"/>
      <c r="CSU2" s="76"/>
      <c r="CSV2" s="76"/>
      <c r="CSW2" s="76"/>
      <c r="CSX2" s="76"/>
      <c r="CSY2" s="76"/>
      <c r="CSZ2" s="76"/>
      <c r="CTA2" s="76"/>
      <c r="CTB2" s="76"/>
      <c r="CTC2" s="76"/>
      <c r="CTD2" s="76"/>
      <c r="CTE2" s="76"/>
      <c r="CTF2" s="76"/>
      <c r="CTG2" s="76"/>
      <c r="CTH2" s="76"/>
      <c r="CTI2" s="76"/>
      <c r="CTJ2" s="76"/>
      <c r="CTK2" s="76"/>
      <c r="CTL2" s="76"/>
      <c r="CTM2" s="76"/>
      <c r="CTN2" s="76"/>
      <c r="CTO2" s="76"/>
      <c r="CTP2" s="76"/>
      <c r="CTQ2" s="76"/>
      <c r="CTR2" s="76"/>
      <c r="CTS2" s="76"/>
      <c r="CTT2" s="76"/>
      <c r="CTU2" s="76"/>
      <c r="CTV2" s="76"/>
      <c r="CTW2" s="76"/>
      <c r="CTX2" s="76"/>
      <c r="CTY2" s="76"/>
      <c r="CTZ2" s="76"/>
      <c r="CUA2" s="76"/>
      <c r="CUB2" s="76"/>
      <c r="CUC2" s="76"/>
      <c r="CUD2" s="76"/>
      <c r="CUE2" s="76"/>
      <c r="CUF2" s="76"/>
      <c r="CUG2" s="76"/>
      <c r="CUH2" s="76"/>
      <c r="CUI2" s="76"/>
      <c r="CUJ2" s="76"/>
      <c r="CUK2" s="76"/>
      <c r="CUL2" s="76"/>
      <c r="CUM2" s="76"/>
      <c r="CUN2" s="76"/>
      <c r="CUO2" s="76"/>
      <c r="CUP2" s="76"/>
      <c r="CUQ2" s="76"/>
      <c r="CUR2" s="76"/>
      <c r="CUS2" s="76"/>
      <c r="CUT2" s="76"/>
      <c r="CUU2" s="76"/>
      <c r="CUV2" s="76"/>
      <c r="CUW2" s="76"/>
      <c r="CUX2" s="76"/>
      <c r="CUY2" s="76"/>
      <c r="CUZ2" s="76"/>
      <c r="CVA2" s="76"/>
      <c r="CVB2" s="76"/>
      <c r="CVC2" s="76"/>
      <c r="CVD2" s="76"/>
      <c r="CVE2" s="76"/>
      <c r="CVF2" s="76"/>
      <c r="CVG2" s="76"/>
      <c r="CVH2" s="76"/>
      <c r="CVI2" s="76"/>
      <c r="CVJ2" s="76"/>
      <c r="CVK2" s="76"/>
      <c r="CVL2" s="76"/>
      <c r="CVM2" s="76"/>
      <c r="CVN2" s="76"/>
      <c r="CVO2" s="76"/>
      <c r="CVP2" s="76"/>
      <c r="CVQ2" s="76"/>
      <c r="CVR2" s="76"/>
      <c r="CVS2" s="76"/>
      <c r="CVT2" s="76"/>
      <c r="CVU2" s="76"/>
      <c r="CVV2" s="76"/>
      <c r="CVW2" s="76"/>
      <c r="CVX2" s="76"/>
      <c r="CVY2" s="76"/>
      <c r="CVZ2" s="76"/>
      <c r="CWA2" s="76"/>
      <c r="CWB2" s="76"/>
      <c r="CWC2" s="76"/>
      <c r="CWD2" s="76"/>
      <c r="CWE2" s="76"/>
      <c r="CWF2" s="76"/>
      <c r="CWG2" s="76"/>
      <c r="CWH2" s="76"/>
      <c r="CWI2" s="76"/>
      <c r="CWJ2" s="76"/>
      <c r="CWK2" s="76"/>
      <c r="CWL2" s="76"/>
      <c r="CWM2" s="76"/>
      <c r="CWN2" s="76"/>
      <c r="CWO2" s="76"/>
      <c r="CWP2" s="76"/>
      <c r="CWQ2" s="76"/>
      <c r="CWR2" s="76"/>
      <c r="CWS2" s="76"/>
      <c r="CWT2" s="76"/>
      <c r="CWU2" s="76"/>
      <c r="CWV2" s="76"/>
      <c r="CWW2" s="76"/>
      <c r="CWX2" s="76"/>
      <c r="CWY2" s="76"/>
      <c r="CWZ2" s="76"/>
      <c r="CXA2" s="76"/>
      <c r="CXB2" s="76"/>
      <c r="CXC2" s="76"/>
      <c r="CXD2" s="76"/>
      <c r="CXE2" s="76"/>
      <c r="CXF2" s="76"/>
      <c r="CXG2" s="76"/>
      <c r="CXH2" s="76"/>
      <c r="CXI2" s="76"/>
      <c r="CXJ2" s="76"/>
      <c r="CXK2" s="76"/>
      <c r="CXL2" s="76"/>
      <c r="CXM2" s="76"/>
      <c r="CXN2" s="76"/>
      <c r="CXO2" s="76"/>
      <c r="CXP2" s="76"/>
      <c r="CXQ2" s="76"/>
      <c r="CXR2" s="76"/>
      <c r="CXS2" s="76"/>
      <c r="CXT2" s="76"/>
      <c r="CXU2" s="76"/>
      <c r="CXV2" s="76"/>
      <c r="CXW2" s="76"/>
      <c r="CXX2" s="76"/>
      <c r="CXY2" s="76"/>
      <c r="CXZ2" s="76"/>
      <c r="CYA2" s="76"/>
      <c r="CYB2" s="76"/>
      <c r="CYC2" s="76"/>
      <c r="CYD2" s="76"/>
      <c r="CYE2" s="76"/>
      <c r="CYF2" s="76"/>
      <c r="CYG2" s="76"/>
      <c r="CYH2" s="76"/>
      <c r="CYI2" s="76"/>
      <c r="CYJ2" s="76"/>
      <c r="CYK2" s="76"/>
      <c r="CYL2" s="76"/>
      <c r="CYM2" s="76"/>
      <c r="CYN2" s="76"/>
      <c r="CYO2" s="76"/>
      <c r="CYP2" s="76"/>
      <c r="CYQ2" s="76"/>
      <c r="CYR2" s="76"/>
      <c r="CYS2" s="76"/>
      <c r="CYT2" s="76"/>
      <c r="CYU2" s="76"/>
      <c r="CYV2" s="76"/>
      <c r="CYW2" s="76"/>
      <c r="CYX2" s="76"/>
      <c r="CYY2" s="76"/>
      <c r="CYZ2" s="76"/>
      <c r="CZA2" s="76"/>
      <c r="CZB2" s="76"/>
      <c r="CZC2" s="76"/>
      <c r="CZD2" s="76"/>
      <c r="CZE2" s="76"/>
      <c r="CZF2" s="76"/>
      <c r="CZG2" s="76"/>
      <c r="CZH2" s="76"/>
      <c r="CZI2" s="76"/>
      <c r="CZJ2" s="76"/>
      <c r="CZK2" s="76"/>
      <c r="CZL2" s="76"/>
      <c r="CZM2" s="76"/>
      <c r="CZN2" s="76"/>
      <c r="CZO2" s="76"/>
      <c r="CZP2" s="76"/>
      <c r="CZQ2" s="76"/>
      <c r="CZR2" s="76"/>
      <c r="CZS2" s="76"/>
      <c r="CZT2" s="76"/>
      <c r="CZU2" s="76"/>
      <c r="CZV2" s="76"/>
      <c r="CZW2" s="76"/>
      <c r="CZX2" s="76"/>
      <c r="CZY2" s="76"/>
      <c r="CZZ2" s="76"/>
      <c r="DAA2" s="76"/>
      <c r="DAB2" s="76"/>
      <c r="DAC2" s="76"/>
      <c r="DAD2" s="76"/>
      <c r="DAE2" s="76"/>
      <c r="DAF2" s="76"/>
      <c r="DAG2" s="76"/>
      <c r="DAH2" s="76"/>
      <c r="DAI2" s="76"/>
      <c r="DAJ2" s="76"/>
      <c r="DAK2" s="76"/>
      <c r="DAL2" s="76"/>
      <c r="DAM2" s="76"/>
      <c r="DAN2" s="76"/>
      <c r="DAO2" s="76"/>
      <c r="DAP2" s="76"/>
      <c r="DAQ2" s="76"/>
      <c r="DAR2" s="76"/>
      <c r="DAS2" s="76"/>
      <c r="DAT2" s="76"/>
      <c r="DAU2" s="76"/>
      <c r="DAV2" s="76"/>
      <c r="DAW2" s="76"/>
      <c r="DAX2" s="76"/>
      <c r="DAY2" s="76"/>
      <c r="DAZ2" s="76"/>
      <c r="DBA2" s="76"/>
      <c r="DBB2" s="76"/>
      <c r="DBC2" s="76"/>
      <c r="DBD2" s="76"/>
      <c r="DBE2" s="76"/>
      <c r="DBF2" s="76"/>
      <c r="DBG2" s="76"/>
      <c r="DBH2" s="76"/>
      <c r="DBI2" s="76"/>
      <c r="DBJ2" s="76"/>
      <c r="DBK2" s="76"/>
      <c r="DBL2" s="76"/>
      <c r="DBM2" s="76"/>
      <c r="DBN2" s="76"/>
      <c r="DBO2" s="76"/>
      <c r="DBP2" s="76"/>
      <c r="DBQ2" s="76"/>
      <c r="DBR2" s="76"/>
      <c r="DBS2" s="76"/>
      <c r="DBT2" s="76"/>
      <c r="DBU2" s="76"/>
      <c r="DBV2" s="76"/>
      <c r="DBW2" s="76"/>
      <c r="DBX2" s="76"/>
      <c r="DBY2" s="76"/>
      <c r="DBZ2" s="76"/>
      <c r="DCA2" s="76"/>
      <c r="DCB2" s="76"/>
      <c r="DCC2" s="76"/>
      <c r="DCD2" s="76"/>
      <c r="DCE2" s="76"/>
      <c r="DCF2" s="76"/>
      <c r="DCG2" s="76"/>
      <c r="DCH2" s="76"/>
      <c r="DCI2" s="76"/>
      <c r="DCJ2" s="76"/>
      <c r="DCK2" s="76"/>
      <c r="DCL2" s="76"/>
      <c r="DCM2" s="76"/>
      <c r="DCN2" s="76"/>
      <c r="DCO2" s="76"/>
      <c r="DCP2" s="76"/>
      <c r="DCQ2" s="76"/>
      <c r="DCR2" s="76"/>
      <c r="DCS2" s="76"/>
      <c r="DCT2" s="76"/>
      <c r="DCU2" s="76"/>
      <c r="DCV2" s="76"/>
      <c r="DCW2" s="76"/>
      <c r="DCX2" s="76"/>
      <c r="DCY2" s="76"/>
      <c r="DCZ2" s="76"/>
      <c r="DDA2" s="76"/>
      <c r="DDB2" s="76"/>
      <c r="DDC2" s="76"/>
      <c r="DDD2" s="76"/>
      <c r="DDE2" s="76"/>
      <c r="DDF2" s="76"/>
      <c r="DDG2" s="76"/>
      <c r="DDH2" s="76"/>
      <c r="DDI2" s="76"/>
      <c r="DDJ2" s="76"/>
      <c r="DDK2" s="76"/>
      <c r="DDL2" s="76"/>
      <c r="DDM2" s="76"/>
      <c r="DDN2" s="76"/>
      <c r="DDO2" s="76"/>
      <c r="DDP2" s="76"/>
      <c r="DDQ2" s="76"/>
      <c r="DDR2" s="76"/>
      <c r="DDS2" s="76"/>
      <c r="DDT2" s="76"/>
      <c r="DDU2" s="76"/>
      <c r="DDV2" s="76"/>
      <c r="DDW2" s="76"/>
      <c r="DDX2" s="76"/>
      <c r="DDY2" s="76"/>
      <c r="DDZ2" s="76"/>
      <c r="DEA2" s="76"/>
      <c r="DEB2" s="76"/>
      <c r="DEC2" s="76"/>
      <c r="DED2" s="76"/>
      <c r="DEE2" s="76"/>
      <c r="DEF2" s="76"/>
      <c r="DEG2" s="76"/>
      <c r="DEH2" s="76"/>
      <c r="DEI2" s="76"/>
      <c r="DEJ2" s="76"/>
      <c r="DEK2" s="76"/>
      <c r="DEL2" s="76"/>
      <c r="DEM2" s="76"/>
      <c r="DEN2" s="76"/>
      <c r="DEO2" s="76"/>
      <c r="DEP2" s="76"/>
      <c r="DEQ2" s="76"/>
      <c r="DER2" s="76"/>
      <c r="DES2" s="76"/>
      <c r="DET2" s="76"/>
      <c r="DEU2" s="76"/>
      <c r="DEV2" s="76"/>
      <c r="DEW2" s="76"/>
      <c r="DEX2" s="76"/>
      <c r="DEY2" s="76"/>
      <c r="DEZ2" s="76"/>
      <c r="DFA2" s="76"/>
      <c r="DFB2" s="76"/>
      <c r="DFC2" s="76"/>
      <c r="DFD2" s="76"/>
      <c r="DFE2" s="76"/>
      <c r="DFF2" s="76"/>
      <c r="DFG2" s="76"/>
      <c r="DFH2" s="76"/>
      <c r="DFI2" s="76"/>
      <c r="DFJ2" s="76"/>
      <c r="DFK2" s="76"/>
      <c r="DFL2" s="76"/>
      <c r="DFM2" s="76"/>
      <c r="DFN2" s="76"/>
      <c r="DFO2" s="76"/>
      <c r="DFP2" s="76"/>
      <c r="DFQ2" s="76"/>
      <c r="DFR2" s="76"/>
      <c r="DFS2" s="76"/>
      <c r="DFT2" s="76"/>
      <c r="DFU2" s="76"/>
      <c r="DFV2" s="76"/>
      <c r="DFW2" s="76"/>
      <c r="DFX2" s="76"/>
      <c r="DFY2" s="76"/>
      <c r="DFZ2" s="76"/>
      <c r="DGA2" s="76"/>
      <c r="DGB2" s="76"/>
      <c r="DGC2" s="76"/>
      <c r="DGD2" s="76"/>
      <c r="DGE2" s="76"/>
      <c r="DGF2" s="76"/>
      <c r="DGG2" s="76"/>
      <c r="DGH2" s="76"/>
      <c r="DGI2" s="76"/>
      <c r="DGJ2" s="76"/>
      <c r="DGK2" s="76"/>
      <c r="DGL2" s="76"/>
      <c r="DGM2" s="76"/>
      <c r="DGN2" s="76"/>
      <c r="DGO2" s="76"/>
      <c r="DGP2" s="76"/>
      <c r="DGQ2" s="76"/>
      <c r="DGR2" s="76"/>
      <c r="DGS2" s="76"/>
      <c r="DGT2" s="76"/>
      <c r="DGU2" s="76"/>
      <c r="DGV2" s="76"/>
      <c r="DGW2" s="76"/>
      <c r="DGX2" s="76"/>
      <c r="DGY2" s="76"/>
      <c r="DGZ2" s="76"/>
      <c r="DHA2" s="76"/>
      <c r="DHB2" s="76"/>
      <c r="DHC2" s="76"/>
      <c r="DHD2" s="76"/>
      <c r="DHE2" s="76"/>
      <c r="DHF2" s="76"/>
      <c r="DHG2" s="76"/>
      <c r="DHH2" s="76"/>
      <c r="DHI2" s="76"/>
      <c r="DHJ2" s="76"/>
      <c r="DHK2" s="76"/>
      <c r="DHL2" s="76"/>
      <c r="DHM2" s="76"/>
      <c r="DHN2" s="76"/>
      <c r="DHO2" s="76"/>
      <c r="DHP2" s="76"/>
      <c r="DHQ2" s="76"/>
      <c r="DHR2" s="76"/>
      <c r="DHS2" s="76"/>
      <c r="DHT2" s="76"/>
      <c r="DHU2" s="76"/>
      <c r="DHV2" s="76"/>
      <c r="DHW2" s="76"/>
      <c r="DHX2" s="76"/>
      <c r="DHY2" s="76"/>
      <c r="DHZ2" s="76"/>
      <c r="DIA2" s="76"/>
      <c r="DIB2" s="76"/>
      <c r="DIC2" s="76"/>
      <c r="DID2" s="76"/>
      <c r="DIE2" s="76"/>
      <c r="DIF2" s="76"/>
      <c r="DIG2" s="76"/>
      <c r="DIH2" s="76"/>
      <c r="DII2" s="76"/>
      <c r="DIJ2" s="76"/>
      <c r="DIK2" s="76"/>
      <c r="DIL2" s="76"/>
      <c r="DIM2" s="76"/>
      <c r="DIN2" s="76"/>
      <c r="DIO2" s="76"/>
      <c r="DIP2" s="76"/>
      <c r="DIQ2" s="76"/>
      <c r="DIR2" s="76"/>
      <c r="DIS2" s="76"/>
      <c r="DIT2" s="76"/>
      <c r="DIU2" s="76"/>
      <c r="DIV2" s="76"/>
      <c r="DIW2" s="76"/>
      <c r="DIX2" s="76"/>
      <c r="DIY2" s="76"/>
      <c r="DIZ2" s="76"/>
      <c r="DJA2" s="76"/>
      <c r="DJB2" s="76"/>
      <c r="DJC2" s="76"/>
      <c r="DJD2" s="76"/>
      <c r="DJE2" s="76"/>
      <c r="DJF2" s="76"/>
      <c r="DJG2" s="76"/>
      <c r="DJH2" s="76"/>
      <c r="DJI2" s="76"/>
      <c r="DJJ2" s="76"/>
      <c r="DJK2" s="76"/>
      <c r="DJL2" s="76"/>
      <c r="DJM2" s="76"/>
      <c r="DJN2" s="76"/>
      <c r="DJO2" s="76"/>
      <c r="DJP2" s="76"/>
      <c r="DJQ2" s="76"/>
      <c r="DJR2" s="76"/>
      <c r="DJS2" s="76"/>
      <c r="DJT2" s="76"/>
      <c r="DJU2" s="76"/>
      <c r="DJV2" s="76"/>
      <c r="DJW2" s="76"/>
      <c r="DJX2" s="76"/>
      <c r="DJY2" s="76"/>
      <c r="DJZ2" s="76"/>
      <c r="DKA2" s="76"/>
      <c r="DKB2" s="76"/>
      <c r="DKC2" s="76"/>
      <c r="DKD2" s="76"/>
      <c r="DKE2" s="76"/>
      <c r="DKF2" s="76"/>
      <c r="DKG2" s="76"/>
      <c r="DKH2" s="76"/>
      <c r="DKI2" s="76"/>
      <c r="DKJ2" s="76"/>
      <c r="DKK2" s="76"/>
      <c r="DKL2" s="76"/>
      <c r="DKM2" s="76"/>
      <c r="DKN2" s="76"/>
      <c r="DKO2" s="76"/>
      <c r="DKP2" s="76"/>
      <c r="DKQ2" s="76"/>
      <c r="DKR2" s="76"/>
      <c r="DKS2" s="76"/>
      <c r="DKT2" s="76"/>
      <c r="DKU2" s="76"/>
      <c r="DKV2" s="76"/>
      <c r="DKW2" s="76"/>
      <c r="DKX2" s="76"/>
      <c r="DKY2" s="76"/>
      <c r="DKZ2" s="76"/>
      <c r="DLA2" s="76"/>
      <c r="DLB2" s="76"/>
      <c r="DLC2" s="76"/>
      <c r="DLD2" s="76"/>
      <c r="DLE2" s="76"/>
      <c r="DLF2" s="76"/>
      <c r="DLG2" s="76"/>
      <c r="DLH2" s="76"/>
      <c r="DLI2" s="76"/>
      <c r="DLJ2" s="76"/>
      <c r="DLK2" s="76"/>
      <c r="DLL2" s="76"/>
      <c r="DLM2" s="76"/>
      <c r="DLN2" s="76"/>
      <c r="DLO2" s="76"/>
      <c r="DLP2" s="76"/>
      <c r="DLQ2" s="76"/>
      <c r="DLR2" s="76"/>
      <c r="DLS2" s="76"/>
      <c r="DLT2" s="76"/>
      <c r="DLU2" s="76"/>
      <c r="DLV2" s="76"/>
      <c r="DLW2" s="76"/>
      <c r="DLX2" s="76"/>
      <c r="DLY2" s="76"/>
      <c r="DLZ2" s="76"/>
      <c r="DMA2" s="76"/>
      <c r="DMB2" s="76"/>
      <c r="DMC2" s="76"/>
      <c r="DMD2" s="76"/>
      <c r="DME2" s="76"/>
      <c r="DMF2" s="76"/>
      <c r="DMG2" s="76"/>
      <c r="DMH2" s="76"/>
      <c r="DMI2" s="76"/>
      <c r="DMJ2" s="76"/>
      <c r="DMK2" s="76"/>
      <c r="DML2" s="76"/>
      <c r="DMM2" s="76"/>
      <c r="DMN2" s="76"/>
      <c r="DMO2" s="76"/>
      <c r="DMP2" s="76"/>
      <c r="DMQ2" s="76"/>
      <c r="DMR2" s="76"/>
      <c r="DMS2" s="76"/>
      <c r="DMT2" s="76"/>
      <c r="DMU2" s="76"/>
      <c r="DMV2" s="76"/>
      <c r="DMW2" s="76"/>
      <c r="DMX2" s="76"/>
      <c r="DMY2" s="76"/>
      <c r="DMZ2" s="76"/>
      <c r="DNA2" s="76"/>
      <c r="DNB2" s="76"/>
      <c r="DNC2" s="76"/>
      <c r="DND2" s="76"/>
      <c r="DNE2" s="76"/>
      <c r="DNF2" s="76"/>
      <c r="DNG2" s="76"/>
      <c r="DNH2" s="76"/>
      <c r="DNI2" s="76"/>
      <c r="DNJ2" s="76"/>
      <c r="DNK2" s="76"/>
      <c r="DNL2" s="76"/>
      <c r="DNM2" s="76"/>
      <c r="DNN2" s="76"/>
      <c r="DNO2" s="76"/>
      <c r="DNP2" s="76"/>
      <c r="DNQ2" s="76"/>
      <c r="DNR2" s="76"/>
      <c r="DNS2" s="76"/>
      <c r="DNT2" s="76"/>
      <c r="DNU2" s="76"/>
      <c r="DNV2" s="76"/>
      <c r="DNW2" s="76"/>
      <c r="DNX2" s="76"/>
      <c r="DNY2" s="76"/>
      <c r="DNZ2" s="76"/>
      <c r="DOA2" s="76"/>
      <c r="DOB2" s="76"/>
      <c r="DOC2" s="76"/>
      <c r="DOD2" s="76"/>
      <c r="DOE2" s="76"/>
      <c r="DOF2" s="76"/>
      <c r="DOG2" s="76"/>
      <c r="DOH2" s="76"/>
      <c r="DOI2" s="76"/>
      <c r="DOJ2" s="76"/>
      <c r="DOK2" s="76"/>
      <c r="DOL2" s="76"/>
      <c r="DOM2" s="76"/>
      <c r="DON2" s="76"/>
      <c r="DOO2" s="76"/>
      <c r="DOP2" s="76"/>
      <c r="DOQ2" s="76"/>
      <c r="DOR2" s="76"/>
      <c r="DOS2" s="76"/>
      <c r="DOT2" s="76"/>
      <c r="DOU2" s="76"/>
      <c r="DOV2" s="76"/>
      <c r="DOW2" s="76"/>
      <c r="DOX2" s="76"/>
      <c r="DOY2" s="76"/>
      <c r="DOZ2" s="76"/>
      <c r="DPA2" s="76"/>
      <c r="DPB2" s="76"/>
      <c r="DPC2" s="76"/>
      <c r="DPD2" s="76"/>
      <c r="DPE2" s="76"/>
      <c r="DPF2" s="76"/>
      <c r="DPG2" s="76"/>
      <c r="DPH2" s="76"/>
      <c r="DPI2" s="76"/>
      <c r="DPJ2" s="76"/>
      <c r="DPK2" s="76"/>
      <c r="DPL2" s="76"/>
      <c r="DPM2" s="76"/>
      <c r="DPN2" s="76"/>
      <c r="DPO2" s="76"/>
      <c r="DPP2" s="76"/>
      <c r="DPQ2" s="76"/>
      <c r="DPR2" s="76"/>
      <c r="DPS2" s="76"/>
      <c r="DPT2" s="76"/>
      <c r="DPU2" s="76"/>
      <c r="DPV2" s="76"/>
      <c r="DPW2" s="76"/>
      <c r="DPX2" s="76"/>
      <c r="DPY2" s="76"/>
      <c r="DPZ2" s="76"/>
      <c r="DQA2" s="76"/>
      <c r="DQB2" s="76"/>
      <c r="DQC2" s="76"/>
      <c r="DQD2" s="76"/>
      <c r="DQE2" s="76"/>
      <c r="DQF2" s="76"/>
      <c r="DQG2" s="76"/>
      <c r="DQH2" s="76"/>
      <c r="DQI2" s="76"/>
      <c r="DQJ2" s="76"/>
      <c r="DQK2" s="76"/>
      <c r="DQL2" s="76"/>
      <c r="DQM2" s="76"/>
      <c r="DQN2" s="76"/>
      <c r="DQO2" s="76"/>
      <c r="DQP2" s="76"/>
      <c r="DQQ2" s="76"/>
      <c r="DQR2" s="76"/>
      <c r="DQS2" s="76"/>
      <c r="DQT2" s="76"/>
      <c r="DQU2" s="76"/>
      <c r="DQV2" s="76"/>
      <c r="DQW2" s="76"/>
      <c r="DQX2" s="76"/>
      <c r="DQY2" s="76"/>
      <c r="DQZ2" s="76"/>
      <c r="DRA2" s="76"/>
      <c r="DRB2" s="76"/>
      <c r="DRC2" s="76"/>
      <c r="DRD2" s="76"/>
      <c r="DRE2" s="76"/>
      <c r="DRF2" s="76"/>
      <c r="DRG2" s="76"/>
      <c r="DRH2" s="76"/>
      <c r="DRI2" s="76"/>
      <c r="DRJ2" s="76"/>
      <c r="DRK2" s="76"/>
      <c r="DRL2" s="76"/>
      <c r="DRM2" s="76"/>
      <c r="DRN2" s="76"/>
      <c r="DRO2" s="76"/>
      <c r="DRP2" s="76"/>
      <c r="DRQ2" s="76"/>
      <c r="DRR2" s="76"/>
      <c r="DRS2" s="76"/>
      <c r="DRT2" s="76"/>
      <c r="DRU2" s="76"/>
      <c r="DRV2" s="76"/>
      <c r="DRW2" s="76"/>
      <c r="DRX2" s="76"/>
      <c r="DRY2" s="76"/>
      <c r="DRZ2" s="76"/>
      <c r="DSA2" s="76"/>
      <c r="DSB2" s="76"/>
      <c r="DSC2" s="76"/>
      <c r="DSD2" s="76"/>
      <c r="DSE2" s="76"/>
      <c r="DSF2" s="76"/>
      <c r="DSG2" s="76"/>
      <c r="DSH2" s="76"/>
      <c r="DSI2" s="76"/>
      <c r="DSJ2" s="76"/>
      <c r="DSK2" s="76"/>
      <c r="DSL2" s="76"/>
      <c r="DSM2" s="76"/>
      <c r="DSN2" s="76"/>
      <c r="DSO2" s="76"/>
      <c r="DSP2" s="76"/>
      <c r="DSQ2" s="76"/>
      <c r="DSR2" s="76"/>
      <c r="DSS2" s="76"/>
      <c r="DST2" s="76"/>
      <c r="DSU2" s="76"/>
      <c r="DSV2" s="76"/>
      <c r="DSW2" s="76"/>
      <c r="DSX2" s="76"/>
      <c r="DSY2" s="76"/>
      <c r="DSZ2" s="76"/>
      <c r="DTA2" s="76"/>
      <c r="DTB2" s="76"/>
      <c r="DTC2" s="76"/>
      <c r="DTD2" s="76"/>
      <c r="DTE2" s="76"/>
      <c r="DTF2" s="76"/>
      <c r="DTG2" s="76"/>
      <c r="DTH2" s="76"/>
      <c r="DTI2" s="76"/>
      <c r="DTJ2" s="76"/>
      <c r="DTK2" s="76"/>
      <c r="DTL2" s="76"/>
      <c r="DTM2" s="76"/>
      <c r="DTN2" s="76"/>
      <c r="DTO2" s="76"/>
      <c r="DTP2" s="76"/>
      <c r="DTQ2" s="76"/>
      <c r="DTR2" s="76"/>
      <c r="DTS2" s="76"/>
      <c r="DTT2" s="76"/>
      <c r="DTU2" s="76"/>
      <c r="DTV2" s="76"/>
      <c r="DTW2" s="76"/>
      <c r="DTX2" s="76"/>
      <c r="DTY2" s="76"/>
      <c r="DTZ2" s="76"/>
      <c r="DUA2" s="76"/>
      <c r="DUB2" s="76"/>
      <c r="DUC2" s="76"/>
      <c r="DUD2" s="76"/>
      <c r="DUE2" s="76"/>
      <c r="DUF2" s="76"/>
      <c r="DUG2" s="76"/>
      <c r="DUH2" s="76"/>
      <c r="DUI2" s="76"/>
      <c r="DUJ2" s="76"/>
      <c r="DUK2" s="76"/>
      <c r="DUL2" s="76"/>
      <c r="DUM2" s="76"/>
      <c r="DUN2" s="76"/>
      <c r="DUO2" s="76"/>
      <c r="DUP2" s="76"/>
      <c r="DUQ2" s="76"/>
      <c r="DUR2" s="76"/>
      <c r="DUS2" s="76"/>
      <c r="DUT2" s="76"/>
      <c r="DUU2" s="76"/>
      <c r="DUV2" s="76"/>
      <c r="DUW2" s="76"/>
      <c r="DUX2" s="76"/>
      <c r="DUY2" s="76"/>
      <c r="DUZ2" s="76"/>
      <c r="DVA2" s="76"/>
      <c r="DVB2" s="76"/>
      <c r="DVC2" s="76"/>
      <c r="DVD2" s="76"/>
      <c r="DVE2" s="76"/>
      <c r="DVF2" s="76"/>
      <c r="DVG2" s="76"/>
      <c r="DVH2" s="76"/>
      <c r="DVI2" s="76"/>
      <c r="DVJ2" s="76"/>
      <c r="DVK2" s="76"/>
      <c r="DVL2" s="76"/>
      <c r="DVM2" s="76"/>
      <c r="DVN2" s="76"/>
      <c r="DVO2" s="76"/>
      <c r="DVP2" s="76"/>
      <c r="DVQ2" s="76"/>
      <c r="DVR2" s="76"/>
      <c r="DVS2" s="76"/>
      <c r="DVT2" s="76"/>
      <c r="DVU2" s="76"/>
      <c r="DVV2" s="76"/>
      <c r="DVW2" s="76"/>
      <c r="DVX2" s="76"/>
      <c r="DVY2" s="76"/>
      <c r="DVZ2" s="76"/>
      <c r="DWA2" s="76"/>
      <c r="DWB2" s="76"/>
      <c r="DWC2" s="76"/>
      <c r="DWD2" s="76"/>
      <c r="DWE2" s="76"/>
      <c r="DWF2" s="76"/>
      <c r="DWG2" s="76"/>
      <c r="DWH2" s="76"/>
      <c r="DWI2" s="76"/>
      <c r="DWJ2" s="76"/>
      <c r="DWK2" s="76"/>
      <c r="DWL2" s="76"/>
      <c r="DWM2" s="76"/>
      <c r="DWN2" s="76"/>
      <c r="DWO2" s="76"/>
      <c r="DWP2" s="76"/>
      <c r="DWQ2" s="76"/>
      <c r="DWR2" s="76"/>
      <c r="DWS2" s="76"/>
      <c r="DWT2" s="76"/>
      <c r="DWU2" s="76"/>
      <c r="DWV2" s="76"/>
      <c r="DWW2" s="76"/>
      <c r="DWX2" s="76"/>
      <c r="DWY2" s="76"/>
      <c r="DWZ2" s="76"/>
      <c r="DXA2" s="76"/>
      <c r="DXB2" s="76"/>
      <c r="DXC2" s="76"/>
      <c r="DXD2" s="76"/>
      <c r="DXE2" s="76"/>
      <c r="DXF2" s="76"/>
      <c r="DXG2" s="76"/>
      <c r="DXH2" s="76"/>
      <c r="DXI2" s="76"/>
      <c r="DXJ2" s="76"/>
      <c r="DXK2" s="76"/>
      <c r="DXL2" s="76"/>
      <c r="DXM2" s="76"/>
      <c r="DXN2" s="76"/>
      <c r="DXO2" s="76"/>
      <c r="DXP2" s="76"/>
      <c r="DXQ2" s="76"/>
      <c r="DXR2" s="76"/>
      <c r="DXS2" s="76"/>
      <c r="DXT2" s="76"/>
      <c r="DXU2" s="76"/>
      <c r="DXV2" s="76"/>
      <c r="DXW2" s="76"/>
      <c r="DXX2" s="76"/>
      <c r="DXY2" s="76"/>
      <c r="DXZ2" s="76"/>
      <c r="DYA2" s="76"/>
      <c r="DYB2" s="76"/>
      <c r="DYC2" s="76"/>
      <c r="DYD2" s="76"/>
      <c r="DYE2" s="76"/>
      <c r="DYF2" s="76"/>
      <c r="DYG2" s="76"/>
      <c r="DYH2" s="76"/>
      <c r="DYI2" s="76"/>
      <c r="DYJ2" s="76"/>
      <c r="DYK2" s="76"/>
      <c r="DYL2" s="76"/>
      <c r="DYM2" s="76"/>
      <c r="DYN2" s="76"/>
      <c r="DYO2" s="76"/>
      <c r="DYP2" s="76"/>
      <c r="DYQ2" s="76"/>
      <c r="DYR2" s="76"/>
      <c r="DYS2" s="76"/>
      <c r="DYT2" s="76"/>
      <c r="DYU2" s="76"/>
      <c r="DYV2" s="76"/>
      <c r="DYW2" s="76"/>
      <c r="DYX2" s="76"/>
      <c r="DYY2" s="76"/>
      <c r="DYZ2" s="76"/>
      <c r="DZA2" s="76"/>
      <c r="DZB2" s="76"/>
      <c r="DZC2" s="76"/>
      <c r="DZD2" s="76"/>
      <c r="DZE2" s="76"/>
      <c r="DZF2" s="76"/>
      <c r="DZG2" s="76"/>
      <c r="DZH2" s="76"/>
      <c r="DZI2" s="76"/>
      <c r="DZJ2" s="76"/>
      <c r="DZK2" s="76"/>
      <c r="DZL2" s="76"/>
      <c r="DZM2" s="76"/>
      <c r="DZN2" s="76"/>
      <c r="DZO2" s="76"/>
      <c r="DZP2" s="76"/>
      <c r="DZQ2" s="76"/>
      <c r="DZR2" s="76"/>
      <c r="DZS2" s="76"/>
      <c r="DZT2" s="76"/>
      <c r="DZU2" s="76"/>
      <c r="DZV2" s="76"/>
      <c r="DZW2" s="76"/>
      <c r="DZX2" s="76"/>
      <c r="DZY2" s="76"/>
      <c r="DZZ2" s="76"/>
      <c r="EAA2" s="76"/>
      <c r="EAB2" s="76"/>
      <c r="EAC2" s="76"/>
      <c r="EAD2" s="76"/>
      <c r="EAE2" s="76"/>
      <c r="EAF2" s="76"/>
      <c r="EAG2" s="76"/>
      <c r="EAH2" s="76"/>
      <c r="EAI2" s="76"/>
      <c r="EAJ2" s="76"/>
      <c r="EAK2" s="76"/>
      <c r="EAL2" s="76"/>
      <c r="EAM2" s="76"/>
      <c r="EAN2" s="76"/>
      <c r="EAO2" s="76"/>
      <c r="EAP2" s="76"/>
      <c r="EAQ2" s="76"/>
      <c r="EAR2" s="76"/>
      <c r="EAS2" s="76"/>
      <c r="EAT2" s="76"/>
      <c r="EAU2" s="76"/>
      <c r="EAV2" s="76"/>
      <c r="EAW2" s="76"/>
      <c r="EAX2" s="76"/>
      <c r="EAY2" s="76"/>
      <c r="EAZ2" s="76"/>
      <c r="EBA2" s="76"/>
      <c r="EBB2" s="76"/>
      <c r="EBC2" s="76"/>
      <c r="EBD2" s="76"/>
      <c r="EBE2" s="76"/>
      <c r="EBF2" s="76"/>
      <c r="EBG2" s="76"/>
      <c r="EBH2" s="76"/>
      <c r="EBI2" s="76"/>
      <c r="EBJ2" s="76"/>
      <c r="EBK2" s="76"/>
      <c r="EBL2" s="76"/>
      <c r="EBM2" s="76"/>
      <c r="EBN2" s="76"/>
      <c r="EBO2" s="76"/>
      <c r="EBP2" s="76"/>
      <c r="EBQ2" s="76"/>
      <c r="EBR2" s="76"/>
      <c r="EBS2" s="76"/>
      <c r="EBT2" s="76"/>
      <c r="EBU2" s="76"/>
      <c r="EBV2" s="76"/>
      <c r="EBW2" s="76"/>
      <c r="EBX2" s="76"/>
      <c r="EBY2" s="76"/>
      <c r="EBZ2" s="76"/>
      <c r="ECA2" s="76"/>
      <c r="ECB2" s="76"/>
      <c r="ECC2" s="76"/>
      <c r="ECD2" s="76"/>
      <c r="ECE2" s="76"/>
      <c r="ECF2" s="76"/>
      <c r="ECG2" s="76"/>
      <c r="ECH2" s="76"/>
      <c r="ECI2" s="76"/>
      <c r="ECJ2" s="76"/>
      <c r="ECK2" s="76"/>
      <c r="ECL2" s="76"/>
      <c r="ECM2" s="76"/>
      <c r="ECN2" s="76"/>
      <c r="ECO2" s="76"/>
      <c r="ECP2" s="76"/>
      <c r="ECQ2" s="76"/>
      <c r="ECR2" s="76"/>
      <c r="ECS2" s="76"/>
      <c r="ECT2" s="76"/>
      <c r="ECU2" s="76"/>
      <c r="ECV2" s="76"/>
      <c r="ECW2" s="76"/>
      <c r="ECX2" s="76"/>
      <c r="ECY2" s="76"/>
      <c r="ECZ2" s="76"/>
      <c r="EDA2" s="76"/>
      <c r="EDB2" s="76"/>
      <c r="EDC2" s="76"/>
      <c r="EDD2" s="76"/>
      <c r="EDE2" s="76"/>
      <c r="EDF2" s="76"/>
      <c r="EDG2" s="76"/>
      <c r="EDH2" s="76"/>
      <c r="EDI2" s="76"/>
      <c r="EDJ2" s="76"/>
      <c r="EDK2" s="76"/>
      <c r="EDL2" s="76"/>
      <c r="EDM2" s="76"/>
      <c r="EDN2" s="76"/>
      <c r="EDO2" s="76"/>
      <c r="EDP2" s="76"/>
      <c r="EDQ2" s="76"/>
      <c r="EDR2" s="76"/>
      <c r="EDS2" s="76"/>
      <c r="EDT2" s="76"/>
      <c r="EDU2" s="76"/>
      <c r="EDV2" s="76"/>
      <c r="EDW2" s="76"/>
      <c r="EDX2" s="76"/>
      <c r="EDY2" s="76"/>
      <c r="EDZ2" s="76"/>
      <c r="EEA2" s="76"/>
      <c r="EEB2" s="76"/>
      <c r="EEC2" s="76"/>
      <c r="EED2" s="76"/>
      <c r="EEE2" s="76"/>
      <c r="EEF2" s="76"/>
      <c r="EEG2" s="76"/>
      <c r="EEH2" s="76"/>
      <c r="EEI2" s="76"/>
      <c r="EEJ2" s="76"/>
      <c r="EEK2" s="76"/>
      <c r="EEL2" s="76"/>
      <c r="EEM2" s="76"/>
      <c r="EEN2" s="76"/>
      <c r="EEO2" s="76"/>
      <c r="EEP2" s="76"/>
      <c r="EEQ2" s="76"/>
      <c r="EER2" s="76"/>
      <c r="EES2" s="76"/>
      <c r="EET2" s="76"/>
      <c r="EEU2" s="76"/>
      <c r="EEV2" s="76"/>
      <c r="EEW2" s="76"/>
      <c r="EEX2" s="76"/>
      <c r="EEY2" s="76"/>
      <c r="EEZ2" s="76"/>
      <c r="EFA2" s="76"/>
      <c r="EFB2" s="76"/>
      <c r="EFC2" s="76"/>
      <c r="EFD2" s="76"/>
      <c r="EFE2" s="76"/>
      <c r="EFF2" s="76"/>
      <c r="EFG2" s="76"/>
      <c r="EFH2" s="76"/>
      <c r="EFI2" s="76"/>
      <c r="EFJ2" s="76"/>
      <c r="EFK2" s="76"/>
      <c r="EFL2" s="76"/>
      <c r="EFM2" s="76"/>
      <c r="EFN2" s="76"/>
      <c r="EFO2" s="76"/>
      <c r="EFP2" s="76"/>
      <c r="EFQ2" s="76"/>
      <c r="EFR2" s="76"/>
      <c r="EFS2" s="76"/>
      <c r="EFT2" s="76"/>
      <c r="EFU2" s="76"/>
      <c r="EFV2" s="76"/>
      <c r="EFW2" s="76"/>
      <c r="EFX2" s="76"/>
      <c r="EFY2" s="76"/>
      <c r="EFZ2" s="76"/>
      <c r="EGA2" s="76"/>
      <c r="EGB2" s="76"/>
      <c r="EGC2" s="76"/>
      <c r="EGD2" s="76"/>
      <c r="EGE2" s="76"/>
      <c r="EGF2" s="76"/>
      <c r="EGG2" s="76"/>
      <c r="EGH2" s="76"/>
      <c r="EGI2" s="76"/>
      <c r="EGJ2" s="76"/>
      <c r="EGK2" s="76"/>
      <c r="EGL2" s="76"/>
      <c r="EGM2" s="76"/>
      <c r="EGN2" s="76"/>
      <c r="EGO2" s="76"/>
      <c r="EGP2" s="76"/>
      <c r="EGQ2" s="76"/>
      <c r="EGR2" s="76"/>
      <c r="EGS2" s="76"/>
      <c r="EGT2" s="76"/>
      <c r="EGU2" s="76"/>
      <c r="EGV2" s="76"/>
      <c r="EGW2" s="76"/>
      <c r="EGX2" s="76"/>
      <c r="EGY2" s="76"/>
      <c r="EGZ2" s="76"/>
      <c r="EHA2" s="76"/>
      <c r="EHB2" s="76"/>
      <c r="EHC2" s="76"/>
      <c r="EHD2" s="76"/>
      <c r="EHE2" s="76"/>
      <c r="EHF2" s="76"/>
      <c r="EHG2" s="76"/>
      <c r="EHH2" s="76"/>
      <c r="EHI2" s="76"/>
      <c r="EHJ2" s="76"/>
      <c r="EHK2" s="76"/>
      <c r="EHL2" s="76"/>
      <c r="EHM2" s="76"/>
      <c r="EHN2" s="76"/>
      <c r="EHO2" s="76"/>
      <c r="EHP2" s="76"/>
      <c r="EHQ2" s="76"/>
      <c r="EHR2" s="76"/>
      <c r="EHS2" s="76"/>
      <c r="EHT2" s="76"/>
      <c r="EHU2" s="76"/>
      <c r="EHV2" s="76"/>
      <c r="EHW2" s="76"/>
      <c r="EHX2" s="76"/>
      <c r="EHY2" s="76"/>
      <c r="EHZ2" s="76"/>
      <c r="EIA2" s="76"/>
      <c r="EIB2" s="76"/>
      <c r="EIC2" s="76"/>
      <c r="EID2" s="76"/>
      <c r="EIE2" s="76"/>
      <c r="EIF2" s="76"/>
      <c r="EIG2" s="76"/>
      <c r="EIH2" s="76"/>
      <c r="EII2" s="76"/>
      <c r="EIJ2" s="76"/>
      <c r="EIK2" s="76"/>
      <c r="EIL2" s="76"/>
      <c r="EIM2" s="76"/>
      <c r="EIN2" s="76"/>
      <c r="EIO2" s="76"/>
      <c r="EIP2" s="76"/>
      <c r="EIQ2" s="76"/>
      <c r="EIR2" s="76"/>
      <c r="EIS2" s="76"/>
      <c r="EIT2" s="76"/>
      <c r="EIU2" s="76"/>
      <c r="EIV2" s="76"/>
      <c r="EIW2" s="76"/>
      <c r="EIX2" s="76"/>
      <c r="EIY2" s="76"/>
      <c r="EIZ2" s="76"/>
      <c r="EJA2" s="76"/>
      <c r="EJB2" s="76"/>
      <c r="EJC2" s="76"/>
      <c r="EJD2" s="76"/>
      <c r="EJE2" s="76"/>
      <c r="EJF2" s="76"/>
      <c r="EJG2" s="76"/>
      <c r="EJH2" s="76"/>
      <c r="EJI2" s="76"/>
      <c r="EJJ2" s="76"/>
      <c r="EJK2" s="76"/>
      <c r="EJL2" s="76"/>
      <c r="EJM2" s="76"/>
      <c r="EJN2" s="76"/>
      <c r="EJO2" s="76"/>
      <c r="EJP2" s="76"/>
      <c r="EJQ2" s="76"/>
      <c r="EJR2" s="76"/>
      <c r="EJS2" s="76"/>
      <c r="EJT2" s="76"/>
      <c r="EJU2" s="76"/>
      <c r="EJV2" s="76"/>
      <c r="EJW2" s="76"/>
      <c r="EJX2" s="76"/>
      <c r="EJY2" s="76"/>
      <c r="EJZ2" s="76"/>
      <c r="EKA2" s="76"/>
      <c r="EKB2" s="76"/>
      <c r="EKC2" s="76"/>
      <c r="EKD2" s="76"/>
      <c r="EKE2" s="76"/>
      <c r="EKF2" s="76"/>
      <c r="EKG2" s="76"/>
      <c r="EKH2" s="76"/>
      <c r="EKI2" s="76"/>
      <c r="EKJ2" s="76"/>
      <c r="EKK2" s="76"/>
      <c r="EKL2" s="76"/>
      <c r="EKM2" s="76"/>
      <c r="EKN2" s="76"/>
      <c r="EKO2" s="76"/>
      <c r="EKP2" s="76"/>
      <c r="EKQ2" s="76"/>
      <c r="EKR2" s="76"/>
      <c r="EKS2" s="76"/>
      <c r="EKT2" s="76"/>
      <c r="EKU2" s="76"/>
      <c r="EKV2" s="76"/>
      <c r="EKW2" s="76"/>
      <c r="EKX2" s="76"/>
      <c r="EKY2" s="76"/>
      <c r="EKZ2" s="76"/>
      <c r="ELA2" s="76"/>
      <c r="ELB2" s="76"/>
      <c r="ELC2" s="76"/>
      <c r="ELD2" s="76"/>
      <c r="ELE2" s="76"/>
      <c r="ELF2" s="76"/>
      <c r="ELG2" s="76"/>
      <c r="ELH2" s="76"/>
      <c r="ELI2" s="76"/>
      <c r="ELJ2" s="76"/>
      <c r="ELK2" s="76"/>
      <c r="ELL2" s="76"/>
      <c r="ELM2" s="76"/>
      <c r="ELN2" s="76"/>
      <c r="ELO2" s="76"/>
      <c r="ELP2" s="76"/>
      <c r="ELQ2" s="76"/>
      <c r="ELR2" s="76"/>
      <c r="ELS2" s="76"/>
      <c r="ELT2" s="76"/>
      <c r="ELU2" s="76"/>
      <c r="ELV2" s="76"/>
      <c r="ELW2" s="76"/>
      <c r="ELX2" s="76"/>
      <c r="ELY2" s="76"/>
      <c r="ELZ2" s="76"/>
      <c r="EMA2" s="76"/>
      <c r="EMB2" s="76"/>
      <c r="EMC2" s="76"/>
      <c r="EMD2" s="76"/>
      <c r="EME2" s="76"/>
      <c r="EMF2" s="76"/>
      <c r="EMG2" s="76"/>
      <c r="EMH2" s="76"/>
      <c r="EMI2" s="76"/>
      <c r="EMJ2" s="76"/>
      <c r="EMK2" s="76"/>
      <c r="EML2" s="76"/>
      <c r="EMM2" s="76"/>
      <c r="EMN2" s="76"/>
      <c r="EMO2" s="76"/>
      <c r="EMP2" s="76"/>
      <c r="EMQ2" s="76"/>
      <c r="EMR2" s="76"/>
      <c r="EMS2" s="76"/>
      <c r="EMT2" s="76"/>
      <c r="EMU2" s="76"/>
      <c r="EMV2" s="76"/>
      <c r="EMW2" s="76"/>
      <c r="EMX2" s="76"/>
      <c r="EMY2" s="76"/>
      <c r="EMZ2" s="76"/>
      <c r="ENA2" s="76"/>
      <c r="ENB2" s="76"/>
      <c r="ENC2" s="76"/>
      <c r="END2" s="76"/>
      <c r="ENE2" s="76"/>
      <c r="ENF2" s="76"/>
      <c r="ENG2" s="76"/>
      <c r="ENH2" s="76"/>
      <c r="ENI2" s="76"/>
      <c r="ENJ2" s="76"/>
      <c r="ENK2" s="76"/>
      <c r="ENL2" s="76"/>
      <c r="ENM2" s="76"/>
      <c r="ENN2" s="76"/>
      <c r="ENO2" s="76"/>
      <c r="ENP2" s="76"/>
      <c r="ENQ2" s="76"/>
      <c r="ENR2" s="76"/>
      <c r="ENS2" s="76"/>
      <c r="ENT2" s="76"/>
      <c r="ENU2" s="76"/>
      <c r="ENV2" s="76"/>
      <c r="ENW2" s="76"/>
      <c r="ENX2" s="76"/>
      <c r="ENY2" s="76"/>
      <c r="ENZ2" s="76"/>
      <c r="EOA2" s="76"/>
      <c r="EOB2" s="76"/>
      <c r="EOC2" s="76"/>
      <c r="EOD2" s="76"/>
      <c r="EOE2" s="76"/>
      <c r="EOF2" s="76"/>
      <c r="EOG2" s="76"/>
      <c r="EOH2" s="76"/>
      <c r="EOI2" s="76"/>
      <c r="EOJ2" s="76"/>
      <c r="EOK2" s="76"/>
      <c r="EOL2" s="76"/>
      <c r="EOM2" s="76"/>
      <c r="EON2" s="76"/>
      <c r="EOO2" s="76"/>
      <c r="EOP2" s="76"/>
      <c r="EOQ2" s="76"/>
      <c r="EOR2" s="76"/>
      <c r="EOS2" s="76"/>
      <c r="EOT2" s="76"/>
      <c r="EOU2" s="76"/>
      <c r="EOV2" s="76"/>
      <c r="EOW2" s="76"/>
      <c r="EOX2" s="76"/>
      <c r="EOY2" s="76"/>
      <c r="EOZ2" s="76"/>
      <c r="EPA2" s="76"/>
      <c r="EPB2" s="76"/>
      <c r="EPC2" s="76"/>
      <c r="EPD2" s="76"/>
      <c r="EPE2" s="76"/>
      <c r="EPF2" s="76"/>
      <c r="EPG2" s="76"/>
      <c r="EPH2" s="76"/>
      <c r="EPI2" s="76"/>
      <c r="EPJ2" s="76"/>
      <c r="EPK2" s="76"/>
      <c r="EPL2" s="76"/>
      <c r="EPM2" s="76"/>
      <c r="EPN2" s="76"/>
      <c r="EPO2" s="76"/>
      <c r="EPP2" s="76"/>
      <c r="EPQ2" s="76"/>
      <c r="EPR2" s="76"/>
      <c r="EPS2" s="76"/>
      <c r="EPT2" s="76"/>
      <c r="EPU2" s="76"/>
      <c r="EPV2" s="76"/>
      <c r="EPW2" s="76"/>
      <c r="EPX2" s="76"/>
      <c r="EPY2" s="76"/>
      <c r="EPZ2" s="76"/>
      <c r="EQA2" s="76"/>
      <c r="EQB2" s="76"/>
      <c r="EQC2" s="76"/>
      <c r="EQD2" s="76"/>
      <c r="EQE2" s="76"/>
      <c r="EQF2" s="76"/>
      <c r="EQG2" s="76"/>
      <c r="EQH2" s="76"/>
      <c r="EQI2" s="76"/>
      <c r="EQJ2" s="76"/>
      <c r="EQK2" s="76"/>
      <c r="EQL2" s="76"/>
      <c r="EQM2" s="76"/>
      <c r="EQN2" s="76"/>
      <c r="EQO2" s="76"/>
      <c r="EQP2" s="76"/>
      <c r="EQQ2" s="76"/>
      <c r="EQR2" s="76"/>
      <c r="EQS2" s="76"/>
      <c r="EQT2" s="76"/>
      <c r="EQU2" s="76"/>
      <c r="EQV2" s="76"/>
      <c r="EQW2" s="76"/>
      <c r="EQX2" s="76"/>
      <c r="EQY2" s="76"/>
      <c r="EQZ2" s="76"/>
      <c r="ERA2" s="76"/>
      <c r="ERB2" s="76"/>
      <c r="ERC2" s="76"/>
      <c r="ERD2" s="76"/>
      <c r="ERE2" s="76"/>
      <c r="ERF2" s="76"/>
      <c r="ERG2" s="76"/>
      <c r="ERH2" s="76"/>
      <c r="ERI2" s="76"/>
      <c r="ERJ2" s="76"/>
      <c r="ERK2" s="76"/>
      <c r="ERL2" s="76"/>
      <c r="ERM2" s="76"/>
      <c r="ERN2" s="76"/>
      <c r="ERO2" s="76"/>
      <c r="ERP2" s="76"/>
      <c r="ERQ2" s="76"/>
      <c r="ERR2" s="76"/>
      <c r="ERS2" s="76"/>
      <c r="ERT2" s="76"/>
      <c r="ERU2" s="76"/>
      <c r="ERV2" s="76"/>
      <c r="ERW2" s="76"/>
      <c r="ERX2" s="76"/>
      <c r="ERY2" s="76"/>
      <c r="ERZ2" s="76"/>
      <c r="ESA2" s="76"/>
      <c r="ESB2" s="76"/>
      <c r="ESC2" s="76"/>
      <c r="ESD2" s="76"/>
      <c r="ESE2" s="76"/>
      <c r="ESF2" s="76"/>
      <c r="ESG2" s="76"/>
      <c r="ESH2" s="76"/>
      <c r="ESI2" s="76"/>
      <c r="ESJ2" s="76"/>
      <c r="ESK2" s="76"/>
      <c r="ESL2" s="76"/>
      <c r="ESM2" s="76"/>
      <c r="ESN2" s="76"/>
      <c r="ESO2" s="76"/>
      <c r="ESP2" s="76"/>
      <c r="ESQ2" s="76"/>
      <c r="ESR2" s="76"/>
      <c r="ESS2" s="76"/>
      <c r="EST2" s="76"/>
      <c r="ESU2" s="76"/>
      <c r="ESV2" s="76"/>
      <c r="ESW2" s="76"/>
      <c r="ESX2" s="76"/>
      <c r="ESY2" s="76"/>
      <c r="ESZ2" s="76"/>
      <c r="ETA2" s="76"/>
      <c r="ETB2" s="76"/>
      <c r="ETC2" s="76"/>
      <c r="ETD2" s="76"/>
      <c r="ETE2" s="76"/>
      <c r="ETF2" s="76"/>
      <c r="ETG2" s="76"/>
      <c r="ETH2" s="76"/>
      <c r="ETI2" s="76"/>
      <c r="ETJ2" s="76"/>
      <c r="ETK2" s="76"/>
      <c r="ETL2" s="76"/>
      <c r="ETM2" s="76"/>
      <c r="ETN2" s="76"/>
      <c r="ETO2" s="76"/>
      <c r="ETP2" s="76"/>
      <c r="ETQ2" s="76"/>
      <c r="ETR2" s="76"/>
      <c r="ETS2" s="76"/>
      <c r="ETT2" s="76"/>
      <c r="ETU2" s="76"/>
      <c r="ETV2" s="76"/>
      <c r="ETW2" s="76"/>
      <c r="ETX2" s="76"/>
      <c r="ETY2" s="76"/>
      <c r="ETZ2" s="76"/>
      <c r="EUA2" s="76"/>
      <c r="EUB2" s="76"/>
      <c r="EUC2" s="76"/>
      <c r="EUD2" s="76"/>
      <c r="EUE2" s="76"/>
      <c r="EUF2" s="76"/>
      <c r="EUG2" s="76"/>
      <c r="EUH2" s="76"/>
      <c r="EUI2" s="76"/>
      <c r="EUJ2" s="76"/>
      <c r="EUK2" s="76"/>
      <c r="EUL2" s="76"/>
      <c r="EUM2" s="76"/>
      <c r="EUN2" s="76"/>
      <c r="EUO2" s="76"/>
      <c r="EUP2" s="76"/>
      <c r="EUQ2" s="76"/>
      <c r="EUR2" s="76"/>
      <c r="EUS2" s="76"/>
      <c r="EUT2" s="76"/>
      <c r="EUU2" s="76"/>
      <c r="EUV2" s="76"/>
      <c r="EUW2" s="76"/>
      <c r="EUX2" s="76"/>
      <c r="EUY2" s="76"/>
      <c r="EUZ2" s="76"/>
      <c r="EVA2" s="76"/>
      <c r="EVB2" s="76"/>
      <c r="EVC2" s="76"/>
      <c r="EVD2" s="76"/>
      <c r="EVE2" s="76"/>
      <c r="EVF2" s="76"/>
      <c r="EVG2" s="76"/>
      <c r="EVH2" s="76"/>
      <c r="EVI2" s="76"/>
      <c r="EVJ2" s="76"/>
      <c r="EVK2" s="76"/>
      <c r="EVL2" s="76"/>
      <c r="EVM2" s="76"/>
      <c r="EVN2" s="76"/>
      <c r="EVO2" s="76"/>
      <c r="EVP2" s="76"/>
      <c r="EVQ2" s="76"/>
      <c r="EVR2" s="76"/>
      <c r="EVS2" s="76"/>
      <c r="EVT2" s="76"/>
      <c r="EVU2" s="76"/>
      <c r="EVV2" s="76"/>
      <c r="EVW2" s="76"/>
      <c r="EVX2" s="76"/>
      <c r="EVY2" s="76"/>
      <c r="EVZ2" s="76"/>
      <c r="EWA2" s="76"/>
      <c r="EWB2" s="76"/>
      <c r="EWC2" s="76"/>
      <c r="EWD2" s="76"/>
      <c r="EWE2" s="76"/>
      <c r="EWF2" s="76"/>
      <c r="EWG2" s="76"/>
      <c r="EWH2" s="76"/>
      <c r="EWI2" s="76"/>
      <c r="EWJ2" s="76"/>
      <c r="EWK2" s="76"/>
      <c r="EWL2" s="76"/>
      <c r="EWM2" s="76"/>
      <c r="EWN2" s="76"/>
      <c r="EWO2" s="76"/>
      <c r="EWP2" s="76"/>
      <c r="EWQ2" s="76"/>
      <c r="EWR2" s="76"/>
      <c r="EWS2" s="76"/>
      <c r="EWT2" s="76"/>
      <c r="EWU2" s="76"/>
      <c r="EWV2" s="76"/>
      <c r="EWW2" s="76"/>
      <c r="EWX2" s="76"/>
      <c r="EWY2" s="76"/>
      <c r="EWZ2" s="76"/>
      <c r="EXA2" s="76"/>
      <c r="EXB2" s="76"/>
      <c r="EXC2" s="76"/>
      <c r="EXD2" s="76"/>
      <c r="EXE2" s="76"/>
      <c r="EXF2" s="76"/>
      <c r="EXG2" s="76"/>
      <c r="EXH2" s="76"/>
      <c r="EXI2" s="76"/>
      <c r="EXJ2" s="76"/>
      <c r="EXK2" s="76"/>
      <c r="EXL2" s="76"/>
      <c r="EXM2" s="76"/>
      <c r="EXN2" s="76"/>
      <c r="EXO2" s="76"/>
      <c r="EXP2" s="76"/>
      <c r="EXQ2" s="76"/>
      <c r="EXR2" s="76"/>
      <c r="EXS2" s="76"/>
      <c r="EXT2" s="76"/>
      <c r="EXU2" s="76"/>
      <c r="EXV2" s="76"/>
      <c r="EXW2" s="76"/>
      <c r="EXX2" s="76"/>
      <c r="EXY2" s="76"/>
      <c r="EXZ2" s="76"/>
      <c r="EYA2" s="76"/>
      <c r="EYB2" s="76"/>
      <c r="EYC2" s="76"/>
      <c r="EYD2" s="76"/>
      <c r="EYE2" s="76"/>
      <c r="EYF2" s="76"/>
      <c r="EYG2" s="76"/>
      <c r="EYH2" s="76"/>
      <c r="EYI2" s="76"/>
      <c r="EYJ2" s="76"/>
      <c r="EYK2" s="76"/>
      <c r="EYL2" s="76"/>
      <c r="EYM2" s="76"/>
      <c r="EYN2" s="76"/>
      <c r="EYO2" s="76"/>
      <c r="EYP2" s="76"/>
      <c r="EYQ2" s="76"/>
      <c r="EYR2" s="76"/>
      <c r="EYS2" s="76"/>
      <c r="EYT2" s="76"/>
      <c r="EYU2" s="76"/>
      <c r="EYV2" s="76"/>
      <c r="EYW2" s="76"/>
      <c r="EYX2" s="76"/>
      <c r="EYY2" s="76"/>
      <c r="EYZ2" s="76"/>
      <c r="EZA2" s="76"/>
      <c r="EZB2" s="76"/>
      <c r="EZC2" s="76"/>
      <c r="EZD2" s="76"/>
      <c r="EZE2" s="76"/>
      <c r="EZF2" s="76"/>
      <c r="EZG2" s="76"/>
      <c r="EZH2" s="76"/>
      <c r="EZI2" s="76"/>
      <c r="EZJ2" s="76"/>
      <c r="EZK2" s="76"/>
      <c r="EZL2" s="76"/>
      <c r="EZM2" s="76"/>
      <c r="EZN2" s="76"/>
      <c r="EZO2" s="76"/>
      <c r="EZP2" s="76"/>
      <c r="EZQ2" s="76"/>
      <c r="EZR2" s="76"/>
      <c r="EZS2" s="76"/>
      <c r="EZT2" s="76"/>
      <c r="EZU2" s="76"/>
      <c r="EZV2" s="76"/>
      <c r="EZW2" s="76"/>
      <c r="EZX2" s="76"/>
      <c r="EZY2" s="76"/>
      <c r="EZZ2" s="76"/>
      <c r="FAA2" s="76"/>
      <c r="FAB2" s="76"/>
      <c r="FAC2" s="76"/>
      <c r="FAD2" s="76"/>
      <c r="FAE2" s="76"/>
      <c r="FAF2" s="76"/>
      <c r="FAG2" s="76"/>
      <c r="FAH2" s="76"/>
      <c r="FAI2" s="76"/>
      <c r="FAJ2" s="76"/>
      <c r="FAK2" s="76"/>
      <c r="FAL2" s="76"/>
      <c r="FAM2" s="76"/>
      <c r="FAN2" s="76"/>
      <c r="FAO2" s="76"/>
      <c r="FAP2" s="76"/>
      <c r="FAQ2" s="76"/>
      <c r="FAR2" s="76"/>
      <c r="FAS2" s="76"/>
      <c r="FAT2" s="76"/>
      <c r="FAU2" s="76"/>
      <c r="FAV2" s="76"/>
      <c r="FAW2" s="76"/>
      <c r="FAX2" s="76"/>
      <c r="FAY2" s="76"/>
      <c r="FAZ2" s="76"/>
      <c r="FBA2" s="76"/>
      <c r="FBB2" s="76"/>
      <c r="FBC2" s="76"/>
      <c r="FBD2" s="76"/>
      <c r="FBE2" s="76"/>
      <c r="FBF2" s="76"/>
      <c r="FBG2" s="76"/>
      <c r="FBH2" s="76"/>
      <c r="FBI2" s="76"/>
      <c r="FBJ2" s="76"/>
      <c r="FBK2" s="76"/>
      <c r="FBL2" s="76"/>
      <c r="FBM2" s="76"/>
      <c r="FBN2" s="76"/>
      <c r="FBO2" s="76"/>
      <c r="FBP2" s="76"/>
      <c r="FBQ2" s="76"/>
      <c r="FBR2" s="76"/>
      <c r="FBS2" s="76"/>
      <c r="FBT2" s="76"/>
      <c r="FBU2" s="76"/>
      <c r="FBV2" s="76"/>
      <c r="FBW2" s="76"/>
      <c r="FBX2" s="76"/>
      <c r="FBY2" s="76"/>
      <c r="FBZ2" s="76"/>
      <c r="FCA2" s="76"/>
      <c r="FCB2" s="76"/>
      <c r="FCC2" s="76"/>
      <c r="FCD2" s="76"/>
      <c r="FCE2" s="76"/>
      <c r="FCF2" s="76"/>
      <c r="FCG2" s="76"/>
      <c r="FCH2" s="76"/>
      <c r="FCI2" s="76"/>
      <c r="FCJ2" s="76"/>
      <c r="FCK2" s="76"/>
      <c r="FCL2" s="76"/>
      <c r="FCM2" s="76"/>
      <c r="FCN2" s="76"/>
      <c r="FCO2" s="76"/>
      <c r="FCP2" s="76"/>
      <c r="FCQ2" s="76"/>
      <c r="FCR2" s="76"/>
      <c r="FCS2" s="76"/>
      <c r="FCT2" s="76"/>
      <c r="FCU2" s="76"/>
      <c r="FCV2" s="76"/>
      <c r="FCW2" s="76"/>
      <c r="FCX2" s="76"/>
      <c r="FCY2" s="76"/>
      <c r="FCZ2" s="76"/>
      <c r="FDA2" s="76"/>
      <c r="FDB2" s="76"/>
      <c r="FDC2" s="76"/>
      <c r="FDD2" s="76"/>
      <c r="FDE2" s="76"/>
      <c r="FDF2" s="76"/>
      <c r="FDG2" s="76"/>
      <c r="FDH2" s="76"/>
      <c r="FDI2" s="76"/>
      <c r="FDJ2" s="76"/>
      <c r="FDK2" s="76"/>
      <c r="FDL2" s="76"/>
      <c r="FDM2" s="76"/>
      <c r="FDN2" s="76"/>
      <c r="FDO2" s="76"/>
      <c r="FDP2" s="76"/>
      <c r="FDQ2" s="76"/>
      <c r="FDR2" s="76"/>
      <c r="FDS2" s="76"/>
      <c r="FDT2" s="76"/>
      <c r="FDU2" s="76"/>
      <c r="FDV2" s="76"/>
      <c r="FDW2" s="76"/>
      <c r="FDX2" s="76"/>
      <c r="FDY2" s="76"/>
      <c r="FDZ2" s="76"/>
      <c r="FEA2" s="76"/>
      <c r="FEB2" s="76"/>
      <c r="FEC2" s="76"/>
      <c r="FED2" s="76"/>
      <c r="FEE2" s="76"/>
      <c r="FEF2" s="76"/>
      <c r="FEG2" s="76"/>
      <c r="FEH2" s="76"/>
      <c r="FEI2" s="76"/>
      <c r="FEJ2" s="76"/>
      <c r="FEK2" s="76"/>
      <c r="FEL2" s="76"/>
      <c r="FEM2" s="76"/>
      <c r="FEN2" s="76"/>
      <c r="FEO2" s="76"/>
      <c r="FEP2" s="76"/>
      <c r="FEQ2" s="76"/>
      <c r="FER2" s="76"/>
      <c r="FES2" s="76"/>
      <c r="FET2" s="76"/>
      <c r="FEU2" s="76"/>
      <c r="FEV2" s="76"/>
      <c r="FEW2" s="76"/>
      <c r="FEX2" s="76"/>
      <c r="FEY2" s="76"/>
      <c r="FEZ2" s="76"/>
      <c r="FFA2" s="76"/>
      <c r="FFB2" s="76"/>
      <c r="FFC2" s="76"/>
      <c r="FFD2" s="76"/>
      <c r="FFE2" s="76"/>
      <c r="FFF2" s="76"/>
      <c r="FFG2" s="76"/>
      <c r="FFH2" s="76"/>
      <c r="FFI2" s="76"/>
      <c r="FFJ2" s="76"/>
      <c r="FFK2" s="76"/>
      <c r="FFL2" s="76"/>
      <c r="FFM2" s="76"/>
      <c r="FFN2" s="76"/>
      <c r="FFO2" s="76"/>
      <c r="FFP2" s="76"/>
      <c r="FFQ2" s="76"/>
      <c r="FFR2" s="76"/>
      <c r="FFS2" s="76"/>
      <c r="FFT2" s="76"/>
      <c r="FFU2" s="76"/>
      <c r="FFV2" s="76"/>
      <c r="FFW2" s="76"/>
      <c r="FFX2" s="76"/>
      <c r="FFY2" s="76"/>
      <c r="FFZ2" s="76"/>
      <c r="FGA2" s="76"/>
      <c r="FGB2" s="76"/>
      <c r="FGC2" s="76"/>
      <c r="FGD2" s="76"/>
      <c r="FGE2" s="76"/>
      <c r="FGF2" s="76"/>
      <c r="FGG2" s="76"/>
      <c r="FGH2" s="76"/>
      <c r="FGI2" s="76"/>
      <c r="FGJ2" s="76"/>
      <c r="FGK2" s="76"/>
      <c r="FGL2" s="76"/>
      <c r="FGM2" s="76"/>
      <c r="FGN2" s="76"/>
      <c r="FGO2" s="76"/>
      <c r="FGP2" s="76"/>
      <c r="FGQ2" s="76"/>
      <c r="FGR2" s="76"/>
      <c r="FGS2" s="76"/>
      <c r="FGT2" s="76"/>
      <c r="FGU2" s="76"/>
      <c r="FGV2" s="76"/>
      <c r="FGW2" s="76"/>
      <c r="FGX2" s="76"/>
      <c r="FGY2" s="76"/>
      <c r="FGZ2" s="76"/>
      <c r="FHA2" s="76"/>
      <c r="FHB2" s="76"/>
      <c r="FHC2" s="76"/>
      <c r="FHD2" s="76"/>
      <c r="FHE2" s="76"/>
      <c r="FHF2" s="76"/>
      <c r="FHG2" s="76"/>
      <c r="FHH2" s="76"/>
      <c r="FHI2" s="76"/>
      <c r="FHJ2" s="76"/>
      <c r="FHK2" s="76"/>
      <c r="FHL2" s="76"/>
      <c r="FHM2" s="76"/>
      <c r="FHN2" s="76"/>
      <c r="FHO2" s="76"/>
      <c r="FHP2" s="76"/>
      <c r="FHQ2" s="76"/>
      <c r="FHR2" s="76"/>
      <c r="FHS2" s="76"/>
      <c r="FHT2" s="76"/>
      <c r="FHU2" s="76"/>
      <c r="FHV2" s="76"/>
      <c r="FHW2" s="76"/>
      <c r="FHX2" s="76"/>
      <c r="FHY2" s="76"/>
      <c r="FHZ2" s="76"/>
      <c r="FIA2" s="76"/>
      <c r="FIB2" s="76"/>
      <c r="FIC2" s="76"/>
      <c r="FID2" s="76"/>
      <c r="FIE2" s="76"/>
      <c r="FIF2" s="76"/>
      <c r="FIG2" s="76"/>
      <c r="FIH2" s="76"/>
      <c r="FII2" s="76"/>
      <c r="FIJ2" s="76"/>
      <c r="FIK2" s="76"/>
      <c r="FIL2" s="76"/>
      <c r="FIM2" s="76"/>
      <c r="FIN2" s="76"/>
      <c r="FIO2" s="76"/>
      <c r="FIP2" s="76"/>
      <c r="FIQ2" s="76"/>
      <c r="FIR2" s="76"/>
      <c r="FIS2" s="76"/>
      <c r="FIT2" s="76"/>
      <c r="FIU2" s="76"/>
      <c r="FIV2" s="76"/>
      <c r="FIW2" s="76"/>
      <c r="FIX2" s="76"/>
      <c r="FIY2" s="76"/>
      <c r="FIZ2" s="76"/>
      <c r="FJA2" s="76"/>
      <c r="FJB2" s="76"/>
      <c r="FJC2" s="76"/>
      <c r="FJD2" s="76"/>
      <c r="FJE2" s="76"/>
      <c r="FJF2" s="76"/>
      <c r="FJG2" s="76"/>
      <c r="FJH2" s="76"/>
      <c r="FJI2" s="76"/>
      <c r="FJJ2" s="76"/>
      <c r="FJK2" s="76"/>
      <c r="FJL2" s="76"/>
      <c r="FJM2" s="76"/>
      <c r="FJN2" s="76"/>
      <c r="FJO2" s="76"/>
      <c r="FJP2" s="76"/>
      <c r="FJQ2" s="76"/>
      <c r="FJR2" s="76"/>
      <c r="FJS2" s="76"/>
      <c r="FJT2" s="76"/>
      <c r="FJU2" s="76"/>
      <c r="FJV2" s="76"/>
      <c r="FJW2" s="76"/>
      <c r="FJX2" s="76"/>
      <c r="FJY2" s="76"/>
      <c r="FJZ2" s="76"/>
      <c r="FKA2" s="76"/>
      <c r="FKB2" s="76"/>
      <c r="FKC2" s="76"/>
      <c r="FKD2" s="76"/>
      <c r="FKE2" s="76"/>
      <c r="FKF2" s="76"/>
      <c r="FKG2" s="76"/>
      <c r="FKH2" s="76"/>
      <c r="FKI2" s="76"/>
      <c r="FKJ2" s="76"/>
      <c r="FKK2" s="76"/>
      <c r="FKL2" s="76"/>
      <c r="FKM2" s="76"/>
      <c r="FKN2" s="76"/>
      <c r="FKO2" s="76"/>
      <c r="FKP2" s="76"/>
      <c r="FKQ2" s="76"/>
      <c r="FKR2" s="76"/>
      <c r="FKS2" s="76"/>
      <c r="FKT2" s="76"/>
      <c r="FKU2" s="76"/>
      <c r="FKV2" s="76"/>
      <c r="FKW2" s="76"/>
      <c r="FKX2" s="76"/>
      <c r="FKY2" s="76"/>
      <c r="FKZ2" s="76"/>
      <c r="FLA2" s="76"/>
      <c r="FLB2" s="76"/>
      <c r="FLC2" s="76"/>
      <c r="FLD2" s="76"/>
      <c r="FLE2" s="76"/>
      <c r="FLF2" s="76"/>
      <c r="FLG2" s="76"/>
      <c r="FLH2" s="76"/>
      <c r="FLI2" s="76"/>
      <c r="FLJ2" s="76"/>
      <c r="FLK2" s="76"/>
      <c r="FLL2" s="76"/>
      <c r="FLM2" s="76"/>
      <c r="FLN2" s="76"/>
      <c r="FLO2" s="76"/>
      <c r="FLP2" s="76"/>
      <c r="FLQ2" s="76"/>
      <c r="FLR2" s="76"/>
      <c r="FLS2" s="76"/>
      <c r="FLT2" s="76"/>
      <c r="FLU2" s="76"/>
      <c r="FLV2" s="76"/>
      <c r="FLW2" s="76"/>
      <c r="FLX2" s="76"/>
      <c r="FLY2" s="76"/>
      <c r="FLZ2" s="76"/>
      <c r="FMA2" s="76"/>
      <c r="FMB2" s="76"/>
      <c r="FMC2" s="76"/>
      <c r="FMD2" s="76"/>
      <c r="FME2" s="76"/>
      <c r="FMF2" s="76"/>
      <c r="FMG2" s="76"/>
      <c r="FMH2" s="76"/>
      <c r="FMI2" s="76"/>
      <c r="FMJ2" s="76"/>
      <c r="FMK2" s="76"/>
      <c r="FML2" s="76"/>
      <c r="FMM2" s="76"/>
      <c r="FMN2" s="76"/>
      <c r="FMO2" s="76"/>
      <c r="FMP2" s="76"/>
      <c r="FMQ2" s="76"/>
      <c r="FMR2" s="76"/>
      <c r="FMS2" s="76"/>
      <c r="FMT2" s="76"/>
      <c r="FMU2" s="76"/>
      <c r="FMV2" s="76"/>
      <c r="FMW2" s="76"/>
      <c r="FMX2" s="76"/>
      <c r="FMY2" s="76"/>
      <c r="FMZ2" s="76"/>
      <c r="FNA2" s="76"/>
      <c r="FNB2" s="76"/>
      <c r="FNC2" s="76"/>
      <c r="FND2" s="76"/>
      <c r="FNE2" s="76"/>
      <c r="FNF2" s="76"/>
      <c r="FNG2" s="76"/>
      <c r="FNH2" s="76"/>
      <c r="FNI2" s="76"/>
      <c r="FNJ2" s="76"/>
      <c r="FNK2" s="76"/>
      <c r="FNL2" s="76"/>
      <c r="FNM2" s="76"/>
      <c r="FNN2" s="76"/>
      <c r="FNO2" s="76"/>
      <c r="FNP2" s="76"/>
      <c r="FNQ2" s="76"/>
      <c r="FNR2" s="76"/>
      <c r="FNS2" s="76"/>
      <c r="FNT2" s="76"/>
      <c r="FNU2" s="76"/>
      <c r="FNV2" s="76"/>
      <c r="FNW2" s="76"/>
      <c r="FNX2" s="76"/>
      <c r="FNY2" s="76"/>
      <c r="FNZ2" s="76"/>
      <c r="FOA2" s="76"/>
      <c r="FOB2" s="76"/>
      <c r="FOC2" s="76"/>
      <c r="FOD2" s="76"/>
      <c r="FOE2" s="76"/>
      <c r="FOF2" s="76"/>
      <c r="FOG2" s="76"/>
      <c r="FOH2" s="76"/>
      <c r="FOI2" s="76"/>
      <c r="FOJ2" s="76"/>
      <c r="FOK2" s="76"/>
      <c r="FOL2" s="76"/>
      <c r="FOM2" s="76"/>
      <c r="FON2" s="76"/>
      <c r="FOO2" s="76"/>
      <c r="FOP2" s="76"/>
      <c r="FOQ2" s="76"/>
      <c r="FOR2" s="76"/>
      <c r="FOS2" s="76"/>
      <c r="FOT2" s="76"/>
      <c r="FOU2" s="76"/>
      <c r="FOV2" s="76"/>
      <c r="FOW2" s="76"/>
      <c r="FOX2" s="76"/>
      <c r="FOY2" s="76"/>
      <c r="FOZ2" s="76"/>
      <c r="FPA2" s="76"/>
      <c r="FPB2" s="76"/>
      <c r="FPC2" s="76"/>
      <c r="FPD2" s="76"/>
      <c r="FPE2" s="76"/>
      <c r="FPF2" s="76"/>
      <c r="FPG2" s="76"/>
      <c r="FPH2" s="76"/>
      <c r="FPI2" s="76"/>
      <c r="FPJ2" s="76"/>
      <c r="FPK2" s="76"/>
      <c r="FPL2" s="76"/>
      <c r="FPM2" s="76"/>
      <c r="FPN2" s="76"/>
      <c r="FPO2" s="76"/>
      <c r="FPP2" s="76"/>
      <c r="FPQ2" s="76"/>
      <c r="FPR2" s="76"/>
      <c r="FPS2" s="76"/>
      <c r="FPT2" s="76"/>
      <c r="FPU2" s="76"/>
      <c r="FPV2" s="76"/>
      <c r="FPW2" s="76"/>
      <c r="FPX2" s="76"/>
      <c r="FPY2" s="76"/>
      <c r="FPZ2" s="76"/>
      <c r="FQA2" s="76"/>
      <c r="FQB2" s="76"/>
      <c r="FQC2" s="76"/>
      <c r="FQD2" s="76"/>
      <c r="FQE2" s="76"/>
      <c r="FQF2" s="76"/>
      <c r="FQG2" s="76"/>
      <c r="FQH2" s="76"/>
      <c r="FQI2" s="76"/>
      <c r="FQJ2" s="76"/>
      <c r="FQK2" s="76"/>
      <c r="FQL2" s="76"/>
      <c r="FQM2" s="76"/>
      <c r="FQN2" s="76"/>
      <c r="FQO2" s="76"/>
      <c r="FQP2" s="76"/>
      <c r="FQQ2" s="76"/>
      <c r="FQR2" s="76"/>
      <c r="FQS2" s="76"/>
      <c r="FQT2" s="76"/>
      <c r="FQU2" s="76"/>
      <c r="FQV2" s="76"/>
      <c r="FQW2" s="76"/>
      <c r="FQX2" s="76"/>
      <c r="FQY2" s="76"/>
      <c r="FQZ2" s="76"/>
      <c r="FRA2" s="76"/>
      <c r="FRB2" s="76"/>
      <c r="FRC2" s="76"/>
      <c r="FRD2" s="76"/>
      <c r="FRE2" s="76"/>
      <c r="FRF2" s="76"/>
      <c r="FRG2" s="76"/>
      <c r="FRH2" s="76"/>
      <c r="FRI2" s="76"/>
      <c r="FRJ2" s="76"/>
      <c r="FRK2" s="76"/>
      <c r="FRL2" s="76"/>
      <c r="FRM2" s="76"/>
      <c r="FRN2" s="76"/>
      <c r="FRO2" s="76"/>
      <c r="FRP2" s="76"/>
      <c r="FRQ2" s="76"/>
      <c r="FRR2" s="76"/>
      <c r="FRS2" s="76"/>
      <c r="FRT2" s="76"/>
      <c r="FRU2" s="76"/>
      <c r="FRV2" s="76"/>
      <c r="FRW2" s="76"/>
      <c r="FRX2" s="76"/>
      <c r="FRY2" s="76"/>
      <c r="FRZ2" s="76"/>
      <c r="FSA2" s="76"/>
      <c r="FSB2" s="76"/>
      <c r="FSC2" s="76"/>
      <c r="FSD2" s="76"/>
      <c r="FSE2" s="76"/>
      <c r="FSF2" s="76"/>
      <c r="FSG2" s="76"/>
      <c r="FSH2" s="76"/>
      <c r="FSI2" s="76"/>
      <c r="FSJ2" s="76"/>
      <c r="FSK2" s="76"/>
      <c r="FSL2" s="76"/>
      <c r="FSM2" s="76"/>
      <c r="FSN2" s="76"/>
      <c r="FSO2" s="76"/>
      <c r="FSP2" s="76"/>
      <c r="FSQ2" s="76"/>
      <c r="FSR2" s="76"/>
      <c r="FSS2" s="76"/>
      <c r="FST2" s="76"/>
      <c r="FSU2" s="76"/>
      <c r="FSV2" s="76"/>
      <c r="FSW2" s="76"/>
      <c r="FSX2" s="76"/>
      <c r="FSY2" s="76"/>
      <c r="FSZ2" s="76"/>
      <c r="FTA2" s="76"/>
      <c r="FTB2" s="76"/>
      <c r="FTC2" s="76"/>
      <c r="FTD2" s="76"/>
      <c r="FTE2" s="76"/>
      <c r="FTF2" s="76"/>
      <c r="FTG2" s="76"/>
      <c r="FTH2" s="76"/>
      <c r="FTI2" s="76"/>
      <c r="FTJ2" s="76"/>
      <c r="FTK2" s="76"/>
      <c r="FTL2" s="76"/>
      <c r="FTM2" s="76"/>
      <c r="FTN2" s="76"/>
      <c r="FTO2" s="76"/>
      <c r="FTP2" s="76"/>
      <c r="FTQ2" s="76"/>
      <c r="FTR2" s="76"/>
      <c r="FTS2" s="76"/>
      <c r="FTT2" s="76"/>
      <c r="FTU2" s="76"/>
      <c r="FTV2" s="76"/>
      <c r="FTW2" s="76"/>
      <c r="FTX2" s="76"/>
      <c r="FTY2" s="76"/>
      <c r="FTZ2" s="76"/>
      <c r="FUA2" s="76"/>
      <c r="FUB2" s="76"/>
      <c r="FUC2" s="76"/>
      <c r="FUD2" s="76"/>
      <c r="FUE2" s="76"/>
      <c r="FUF2" s="76"/>
      <c r="FUG2" s="76"/>
      <c r="FUH2" s="76"/>
      <c r="FUI2" s="76"/>
      <c r="FUJ2" s="76"/>
      <c r="FUK2" s="76"/>
      <c r="FUL2" s="76"/>
      <c r="FUM2" s="76"/>
      <c r="FUN2" s="76"/>
      <c r="FUO2" s="76"/>
      <c r="FUP2" s="76"/>
      <c r="FUQ2" s="76"/>
      <c r="FUR2" s="76"/>
      <c r="FUS2" s="76"/>
      <c r="FUT2" s="76"/>
      <c r="FUU2" s="76"/>
      <c r="FUV2" s="76"/>
      <c r="FUW2" s="76"/>
      <c r="FUX2" s="76"/>
      <c r="FUY2" s="76"/>
      <c r="FUZ2" s="76"/>
      <c r="FVA2" s="76"/>
      <c r="FVB2" s="76"/>
      <c r="FVC2" s="76"/>
      <c r="FVD2" s="76"/>
      <c r="FVE2" s="76"/>
      <c r="FVF2" s="76"/>
      <c r="FVG2" s="76"/>
      <c r="FVH2" s="76"/>
      <c r="FVI2" s="76"/>
      <c r="FVJ2" s="76"/>
      <c r="FVK2" s="76"/>
      <c r="FVL2" s="76"/>
      <c r="FVM2" s="76"/>
      <c r="FVN2" s="76"/>
      <c r="FVO2" s="76"/>
      <c r="FVP2" s="76"/>
      <c r="FVQ2" s="76"/>
      <c r="FVR2" s="76"/>
      <c r="FVS2" s="76"/>
      <c r="FVT2" s="76"/>
      <c r="FVU2" s="76"/>
      <c r="FVV2" s="76"/>
      <c r="FVW2" s="76"/>
      <c r="FVX2" s="76"/>
      <c r="FVY2" s="76"/>
      <c r="FVZ2" s="76"/>
      <c r="FWA2" s="76"/>
      <c r="FWB2" s="76"/>
      <c r="FWC2" s="76"/>
      <c r="FWD2" s="76"/>
      <c r="FWE2" s="76"/>
      <c r="FWF2" s="76"/>
      <c r="FWG2" s="76"/>
      <c r="FWH2" s="76"/>
      <c r="FWI2" s="76"/>
      <c r="FWJ2" s="76"/>
      <c r="FWK2" s="76"/>
      <c r="FWL2" s="76"/>
      <c r="FWM2" s="76"/>
      <c r="FWN2" s="76"/>
      <c r="FWO2" s="76"/>
      <c r="FWP2" s="76"/>
      <c r="FWQ2" s="76"/>
      <c r="FWR2" s="76"/>
      <c r="FWS2" s="76"/>
      <c r="FWT2" s="76"/>
      <c r="FWU2" s="76"/>
      <c r="FWV2" s="76"/>
      <c r="FWW2" s="76"/>
      <c r="FWX2" s="76"/>
      <c r="FWY2" s="76"/>
      <c r="FWZ2" s="76"/>
      <c r="FXA2" s="76"/>
      <c r="FXB2" s="76"/>
      <c r="FXC2" s="76"/>
      <c r="FXD2" s="76"/>
      <c r="FXE2" s="76"/>
      <c r="FXF2" s="76"/>
      <c r="FXG2" s="76"/>
      <c r="FXH2" s="76"/>
      <c r="FXI2" s="76"/>
      <c r="FXJ2" s="76"/>
      <c r="FXK2" s="76"/>
      <c r="FXL2" s="76"/>
      <c r="FXM2" s="76"/>
      <c r="FXN2" s="76"/>
      <c r="FXO2" s="76"/>
      <c r="FXP2" s="76"/>
      <c r="FXQ2" s="76"/>
      <c r="FXR2" s="76"/>
      <c r="FXS2" s="76"/>
      <c r="FXT2" s="76"/>
      <c r="FXU2" s="76"/>
      <c r="FXV2" s="76"/>
      <c r="FXW2" s="76"/>
      <c r="FXX2" s="76"/>
      <c r="FXY2" s="76"/>
      <c r="FXZ2" s="76"/>
      <c r="FYA2" s="76"/>
      <c r="FYB2" s="76"/>
      <c r="FYC2" s="76"/>
      <c r="FYD2" s="76"/>
      <c r="FYE2" s="76"/>
      <c r="FYF2" s="76"/>
      <c r="FYG2" s="76"/>
      <c r="FYH2" s="76"/>
      <c r="FYI2" s="76"/>
      <c r="FYJ2" s="76"/>
      <c r="FYK2" s="76"/>
      <c r="FYL2" s="76"/>
      <c r="FYM2" s="76"/>
      <c r="FYN2" s="76"/>
      <c r="FYO2" s="76"/>
      <c r="FYP2" s="76"/>
      <c r="FYQ2" s="76"/>
      <c r="FYR2" s="76"/>
      <c r="FYS2" s="76"/>
      <c r="FYT2" s="76"/>
      <c r="FYU2" s="76"/>
      <c r="FYV2" s="76"/>
      <c r="FYW2" s="76"/>
      <c r="FYX2" s="76"/>
      <c r="FYY2" s="76"/>
      <c r="FYZ2" s="76"/>
      <c r="FZA2" s="76"/>
      <c r="FZB2" s="76"/>
      <c r="FZC2" s="76"/>
      <c r="FZD2" s="76"/>
      <c r="FZE2" s="76"/>
      <c r="FZF2" s="76"/>
      <c r="FZG2" s="76"/>
      <c r="FZH2" s="76"/>
      <c r="FZI2" s="76"/>
      <c r="FZJ2" s="76"/>
      <c r="FZK2" s="76"/>
      <c r="FZL2" s="76"/>
      <c r="FZM2" s="76"/>
      <c r="FZN2" s="76"/>
      <c r="FZO2" s="76"/>
      <c r="FZP2" s="76"/>
      <c r="FZQ2" s="76"/>
      <c r="FZR2" s="76"/>
      <c r="FZS2" s="76"/>
      <c r="FZT2" s="76"/>
      <c r="FZU2" s="76"/>
      <c r="FZV2" s="76"/>
      <c r="FZW2" s="76"/>
      <c r="FZX2" s="76"/>
      <c r="FZY2" s="76"/>
      <c r="FZZ2" s="76"/>
      <c r="GAA2" s="76"/>
      <c r="GAB2" s="76"/>
      <c r="GAC2" s="76"/>
      <c r="GAD2" s="76"/>
      <c r="GAE2" s="76"/>
      <c r="GAF2" s="76"/>
      <c r="GAG2" s="76"/>
      <c r="GAH2" s="76"/>
      <c r="GAI2" s="76"/>
      <c r="GAJ2" s="76"/>
      <c r="GAK2" s="76"/>
      <c r="GAL2" s="76"/>
      <c r="GAM2" s="76"/>
      <c r="GAN2" s="76"/>
      <c r="GAO2" s="76"/>
      <c r="GAP2" s="76"/>
      <c r="GAQ2" s="76"/>
      <c r="GAR2" s="76"/>
      <c r="GAS2" s="76"/>
      <c r="GAT2" s="76"/>
      <c r="GAU2" s="76"/>
      <c r="GAV2" s="76"/>
      <c r="GAW2" s="76"/>
      <c r="GAX2" s="76"/>
      <c r="GAY2" s="76"/>
      <c r="GAZ2" s="76"/>
      <c r="GBA2" s="76"/>
      <c r="GBB2" s="76"/>
      <c r="GBC2" s="76"/>
      <c r="GBD2" s="76"/>
      <c r="GBE2" s="76"/>
      <c r="GBF2" s="76"/>
      <c r="GBG2" s="76"/>
      <c r="GBH2" s="76"/>
      <c r="GBI2" s="76"/>
      <c r="GBJ2" s="76"/>
      <c r="GBK2" s="76"/>
      <c r="GBL2" s="76"/>
      <c r="GBM2" s="76"/>
      <c r="GBN2" s="76"/>
      <c r="GBO2" s="76"/>
      <c r="GBP2" s="76"/>
      <c r="GBQ2" s="76"/>
      <c r="GBR2" s="76"/>
      <c r="GBS2" s="76"/>
      <c r="GBT2" s="76"/>
      <c r="GBU2" s="76"/>
      <c r="GBV2" s="76"/>
      <c r="GBW2" s="76"/>
      <c r="GBX2" s="76"/>
      <c r="GBY2" s="76"/>
      <c r="GBZ2" s="76"/>
      <c r="GCA2" s="76"/>
      <c r="GCB2" s="76"/>
      <c r="GCC2" s="76"/>
      <c r="GCD2" s="76"/>
      <c r="GCE2" s="76"/>
      <c r="GCF2" s="76"/>
      <c r="GCG2" s="76"/>
      <c r="GCH2" s="76"/>
      <c r="GCI2" s="76"/>
      <c r="GCJ2" s="76"/>
      <c r="GCK2" s="76"/>
      <c r="GCL2" s="76"/>
      <c r="GCM2" s="76"/>
      <c r="GCN2" s="76"/>
      <c r="GCO2" s="76"/>
      <c r="GCP2" s="76"/>
      <c r="GCQ2" s="76"/>
      <c r="GCR2" s="76"/>
      <c r="GCS2" s="76"/>
      <c r="GCT2" s="76"/>
      <c r="GCU2" s="76"/>
      <c r="GCV2" s="76"/>
      <c r="GCW2" s="76"/>
      <c r="GCX2" s="76"/>
      <c r="GCY2" s="76"/>
      <c r="GCZ2" s="76"/>
      <c r="GDA2" s="76"/>
      <c r="GDB2" s="76"/>
      <c r="GDC2" s="76"/>
      <c r="GDD2" s="76"/>
      <c r="GDE2" s="76"/>
      <c r="GDF2" s="76"/>
      <c r="GDG2" s="76"/>
      <c r="GDH2" s="76"/>
      <c r="GDI2" s="76"/>
      <c r="GDJ2" s="76"/>
      <c r="GDK2" s="76"/>
      <c r="GDL2" s="76"/>
      <c r="GDM2" s="76"/>
      <c r="GDN2" s="76"/>
      <c r="GDO2" s="76"/>
      <c r="GDP2" s="76"/>
      <c r="GDQ2" s="76"/>
      <c r="GDR2" s="76"/>
      <c r="GDS2" s="76"/>
      <c r="GDT2" s="76"/>
      <c r="GDU2" s="76"/>
      <c r="GDV2" s="76"/>
      <c r="GDW2" s="76"/>
      <c r="GDX2" s="76"/>
      <c r="GDY2" s="76"/>
      <c r="GDZ2" s="76"/>
      <c r="GEA2" s="76"/>
      <c r="GEB2" s="76"/>
      <c r="GEC2" s="76"/>
      <c r="GED2" s="76"/>
      <c r="GEE2" s="76"/>
      <c r="GEF2" s="76"/>
      <c r="GEG2" s="76"/>
      <c r="GEH2" s="76"/>
      <c r="GEI2" s="76"/>
      <c r="GEJ2" s="76"/>
      <c r="GEK2" s="76"/>
      <c r="GEL2" s="76"/>
      <c r="GEM2" s="76"/>
      <c r="GEN2" s="76"/>
      <c r="GEO2" s="76"/>
      <c r="GEP2" s="76"/>
      <c r="GEQ2" s="76"/>
      <c r="GER2" s="76"/>
      <c r="GES2" s="76"/>
      <c r="GET2" s="76"/>
      <c r="GEU2" s="76"/>
      <c r="GEV2" s="76"/>
      <c r="GEW2" s="76"/>
      <c r="GEX2" s="76"/>
      <c r="GEY2" s="76"/>
      <c r="GEZ2" s="76"/>
      <c r="GFA2" s="76"/>
      <c r="GFB2" s="76"/>
      <c r="GFC2" s="76"/>
      <c r="GFD2" s="76"/>
      <c r="GFE2" s="76"/>
      <c r="GFF2" s="76"/>
      <c r="GFG2" s="76"/>
      <c r="GFH2" s="76"/>
      <c r="GFI2" s="76"/>
      <c r="GFJ2" s="76"/>
      <c r="GFK2" s="76"/>
      <c r="GFL2" s="76"/>
      <c r="GFM2" s="76"/>
      <c r="GFN2" s="76"/>
      <c r="GFO2" s="76"/>
      <c r="GFP2" s="76"/>
      <c r="GFQ2" s="76"/>
      <c r="GFR2" s="76"/>
      <c r="GFS2" s="76"/>
      <c r="GFT2" s="76"/>
      <c r="GFU2" s="76"/>
      <c r="GFV2" s="76"/>
      <c r="GFW2" s="76"/>
      <c r="GFX2" s="76"/>
      <c r="GFY2" s="76"/>
      <c r="GFZ2" s="76"/>
      <c r="GGA2" s="76"/>
      <c r="GGB2" s="76"/>
      <c r="GGC2" s="76"/>
      <c r="GGD2" s="76"/>
      <c r="GGE2" s="76"/>
      <c r="GGF2" s="76"/>
      <c r="GGG2" s="76"/>
      <c r="GGH2" s="76"/>
      <c r="GGI2" s="76"/>
      <c r="GGJ2" s="76"/>
      <c r="GGK2" s="76"/>
      <c r="GGL2" s="76"/>
      <c r="GGM2" s="76"/>
      <c r="GGN2" s="76"/>
      <c r="GGO2" s="76"/>
      <c r="GGP2" s="76"/>
      <c r="GGQ2" s="76"/>
      <c r="GGR2" s="76"/>
      <c r="GGS2" s="76"/>
      <c r="GGT2" s="76"/>
      <c r="GGU2" s="76"/>
      <c r="GGV2" s="76"/>
      <c r="GGW2" s="76"/>
      <c r="GGX2" s="76"/>
      <c r="GGY2" s="76"/>
      <c r="GGZ2" s="76"/>
      <c r="GHA2" s="76"/>
      <c r="GHB2" s="76"/>
      <c r="GHC2" s="76"/>
      <c r="GHD2" s="76"/>
      <c r="GHE2" s="76"/>
      <c r="GHF2" s="76"/>
      <c r="GHG2" s="76"/>
      <c r="GHH2" s="76"/>
      <c r="GHI2" s="76"/>
      <c r="GHJ2" s="76"/>
      <c r="GHK2" s="76"/>
      <c r="GHL2" s="76"/>
      <c r="GHM2" s="76"/>
      <c r="GHN2" s="76"/>
      <c r="GHO2" s="76"/>
      <c r="GHP2" s="76"/>
      <c r="GHQ2" s="76"/>
      <c r="GHR2" s="76"/>
      <c r="GHS2" s="76"/>
      <c r="GHT2" s="76"/>
      <c r="GHU2" s="76"/>
      <c r="GHV2" s="76"/>
      <c r="GHW2" s="76"/>
      <c r="GHX2" s="76"/>
      <c r="GHY2" s="76"/>
      <c r="GHZ2" s="76"/>
      <c r="GIA2" s="76"/>
      <c r="GIB2" s="76"/>
      <c r="GIC2" s="76"/>
      <c r="GID2" s="76"/>
      <c r="GIE2" s="76"/>
      <c r="GIF2" s="76"/>
      <c r="GIG2" s="76"/>
      <c r="GIH2" s="76"/>
      <c r="GII2" s="76"/>
      <c r="GIJ2" s="76"/>
      <c r="GIK2" s="76"/>
      <c r="GIL2" s="76"/>
      <c r="GIM2" s="76"/>
      <c r="GIN2" s="76"/>
      <c r="GIO2" s="76"/>
      <c r="GIP2" s="76"/>
      <c r="GIQ2" s="76"/>
      <c r="GIR2" s="76"/>
      <c r="GIS2" s="76"/>
      <c r="GIT2" s="76"/>
      <c r="GIU2" s="76"/>
      <c r="GIV2" s="76"/>
      <c r="GIW2" s="76"/>
      <c r="GIX2" s="76"/>
      <c r="GIY2" s="76"/>
      <c r="GIZ2" s="76"/>
      <c r="GJA2" s="76"/>
      <c r="GJB2" s="76"/>
      <c r="GJC2" s="76"/>
      <c r="GJD2" s="76"/>
      <c r="GJE2" s="76"/>
      <c r="GJF2" s="76"/>
      <c r="GJG2" s="76"/>
      <c r="GJH2" s="76"/>
      <c r="GJI2" s="76"/>
      <c r="GJJ2" s="76"/>
      <c r="GJK2" s="76"/>
      <c r="GJL2" s="76"/>
      <c r="GJM2" s="76"/>
      <c r="GJN2" s="76"/>
      <c r="GJO2" s="76"/>
      <c r="GJP2" s="76"/>
      <c r="GJQ2" s="76"/>
      <c r="GJR2" s="76"/>
      <c r="GJS2" s="76"/>
      <c r="GJT2" s="76"/>
      <c r="GJU2" s="76"/>
      <c r="GJV2" s="76"/>
      <c r="GJW2" s="76"/>
      <c r="GJX2" s="76"/>
      <c r="GJY2" s="76"/>
      <c r="GJZ2" s="76"/>
      <c r="GKA2" s="76"/>
      <c r="GKB2" s="76"/>
      <c r="GKC2" s="76"/>
      <c r="GKD2" s="76"/>
      <c r="GKE2" s="76"/>
      <c r="GKF2" s="76"/>
      <c r="GKG2" s="76"/>
      <c r="GKH2" s="76"/>
      <c r="GKI2" s="76"/>
      <c r="GKJ2" s="76"/>
      <c r="GKK2" s="76"/>
      <c r="GKL2" s="76"/>
      <c r="GKM2" s="76"/>
      <c r="GKN2" s="76"/>
      <c r="GKO2" s="76"/>
      <c r="GKP2" s="76"/>
      <c r="GKQ2" s="76"/>
      <c r="GKR2" s="76"/>
      <c r="GKS2" s="76"/>
      <c r="GKT2" s="76"/>
      <c r="GKU2" s="76"/>
      <c r="GKV2" s="76"/>
      <c r="GKW2" s="76"/>
      <c r="GKX2" s="76"/>
      <c r="GKY2" s="76"/>
      <c r="GKZ2" s="76"/>
      <c r="GLA2" s="76"/>
      <c r="GLB2" s="76"/>
      <c r="GLC2" s="76"/>
      <c r="GLD2" s="76"/>
      <c r="GLE2" s="76"/>
      <c r="GLF2" s="76"/>
      <c r="GLG2" s="76"/>
      <c r="GLH2" s="76"/>
      <c r="GLI2" s="76"/>
      <c r="GLJ2" s="76"/>
      <c r="GLK2" s="76"/>
      <c r="GLL2" s="76"/>
      <c r="GLM2" s="76"/>
      <c r="GLN2" s="76"/>
      <c r="GLO2" s="76"/>
      <c r="GLP2" s="76"/>
      <c r="GLQ2" s="76"/>
      <c r="GLR2" s="76"/>
      <c r="GLS2" s="76"/>
      <c r="GLT2" s="76"/>
      <c r="GLU2" s="76"/>
      <c r="GLV2" s="76"/>
      <c r="GLW2" s="76"/>
      <c r="GLX2" s="76"/>
      <c r="GLY2" s="76"/>
      <c r="GLZ2" s="76"/>
      <c r="GMA2" s="76"/>
      <c r="GMB2" s="76"/>
      <c r="GMC2" s="76"/>
      <c r="GMD2" s="76"/>
      <c r="GME2" s="76"/>
      <c r="GMF2" s="76"/>
      <c r="GMG2" s="76"/>
      <c r="GMH2" s="76"/>
      <c r="GMI2" s="76"/>
      <c r="GMJ2" s="76"/>
      <c r="GMK2" s="76"/>
      <c r="GML2" s="76"/>
      <c r="GMM2" s="76"/>
      <c r="GMN2" s="76"/>
      <c r="GMO2" s="76"/>
      <c r="GMP2" s="76"/>
      <c r="GMQ2" s="76"/>
      <c r="GMR2" s="76"/>
      <c r="GMS2" s="76"/>
      <c r="GMT2" s="76"/>
      <c r="GMU2" s="76"/>
      <c r="GMV2" s="76"/>
      <c r="GMW2" s="76"/>
      <c r="GMX2" s="76"/>
      <c r="GMY2" s="76"/>
      <c r="GMZ2" s="76"/>
      <c r="GNA2" s="76"/>
      <c r="GNB2" s="76"/>
      <c r="GNC2" s="76"/>
      <c r="GND2" s="76"/>
      <c r="GNE2" s="76"/>
      <c r="GNF2" s="76"/>
      <c r="GNG2" s="76"/>
      <c r="GNH2" s="76"/>
      <c r="GNI2" s="76"/>
      <c r="GNJ2" s="76"/>
      <c r="GNK2" s="76"/>
      <c r="GNL2" s="76"/>
      <c r="GNM2" s="76"/>
      <c r="GNN2" s="76"/>
      <c r="GNO2" s="76"/>
      <c r="GNP2" s="76"/>
      <c r="GNQ2" s="76"/>
      <c r="GNR2" s="76"/>
      <c r="GNS2" s="76"/>
      <c r="GNT2" s="76"/>
      <c r="GNU2" s="76"/>
      <c r="GNV2" s="76"/>
      <c r="GNW2" s="76"/>
      <c r="GNX2" s="76"/>
      <c r="GNY2" s="76"/>
      <c r="GNZ2" s="76"/>
      <c r="GOA2" s="76"/>
      <c r="GOB2" s="76"/>
      <c r="GOC2" s="76"/>
      <c r="GOD2" s="76"/>
      <c r="GOE2" s="76"/>
      <c r="GOF2" s="76"/>
      <c r="GOG2" s="76"/>
      <c r="GOH2" s="76"/>
      <c r="GOI2" s="76"/>
      <c r="GOJ2" s="76"/>
      <c r="GOK2" s="76"/>
      <c r="GOL2" s="76"/>
      <c r="GOM2" s="76"/>
      <c r="GON2" s="76"/>
      <c r="GOO2" s="76"/>
      <c r="GOP2" s="76"/>
      <c r="GOQ2" s="76"/>
      <c r="GOR2" s="76"/>
      <c r="GOS2" s="76"/>
      <c r="GOT2" s="76"/>
      <c r="GOU2" s="76"/>
      <c r="GOV2" s="76"/>
      <c r="GOW2" s="76"/>
      <c r="GOX2" s="76"/>
      <c r="GOY2" s="76"/>
      <c r="GOZ2" s="76"/>
      <c r="GPA2" s="76"/>
      <c r="GPB2" s="76"/>
      <c r="GPC2" s="76"/>
      <c r="GPD2" s="76"/>
      <c r="GPE2" s="76"/>
      <c r="GPF2" s="76"/>
      <c r="GPG2" s="76"/>
      <c r="GPH2" s="76"/>
      <c r="GPI2" s="76"/>
      <c r="GPJ2" s="76"/>
      <c r="GPK2" s="76"/>
      <c r="GPL2" s="76"/>
      <c r="GPM2" s="76"/>
      <c r="GPN2" s="76"/>
      <c r="GPO2" s="76"/>
      <c r="GPP2" s="76"/>
      <c r="GPQ2" s="76"/>
      <c r="GPR2" s="76"/>
      <c r="GPS2" s="76"/>
      <c r="GPT2" s="76"/>
      <c r="GPU2" s="76"/>
      <c r="GPV2" s="76"/>
      <c r="GPW2" s="76"/>
      <c r="GPX2" s="76"/>
      <c r="GPY2" s="76"/>
      <c r="GPZ2" s="76"/>
      <c r="GQA2" s="76"/>
      <c r="GQB2" s="76"/>
      <c r="GQC2" s="76"/>
      <c r="GQD2" s="76"/>
      <c r="GQE2" s="76"/>
      <c r="GQF2" s="76"/>
      <c r="GQG2" s="76"/>
      <c r="GQH2" s="76"/>
      <c r="GQI2" s="76"/>
      <c r="GQJ2" s="76"/>
      <c r="GQK2" s="76"/>
      <c r="GQL2" s="76"/>
      <c r="GQM2" s="76"/>
      <c r="GQN2" s="76"/>
      <c r="GQO2" s="76"/>
      <c r="GQP2" s="76"/>
      <c r="GQQ2" s="76"/>
      <c r="GQR2" s="76"/>
      <c r="GQS2" s="76"/>
      <c r="GQT2" s="76"/>
      <c r="GQU2" s="76"/>
      <c r="GQV2" s="76"/>
      <c r="GQW2" s="76"/>
      <c r="GQX2" s="76"/>
      <c r="GQY2" s="76"/>
      <c r="GQZ2" s="76"/>
      <c r="GRA2" s="76"/>
      <c r="GRB2" s="76"/>
      <c r="GRC2" s="76"/>
      <c r="GRD2" s="76"/>
      <c r="GRE2" s="76"/>
      <c r="GRF2" s="76"/>
      <c r="GRG2" s="76"/>
      <c r="GRH2" s="76"/>
      <c r="GRI2" s="76"/>
      <c r="GRJ2" s="76"/>
      <c r="GRK2" s="76"/>
      <c r="GRL2" s="76"/>
      <c r="GRM2" s="76"/>
      <c r="GRN2" s="76"/>
      <c r="GRO2" s="76"/>
      <c r="GRP2" s="76"/>
      <c r="GRQ2" s="76"/>
      <c r="GRR2" s="76"/>
      <c r="GRS2" s="76"/>
      <c r="GRT2" s="76"/>
      <c r="GRU2" s="76"/>
      <c r="GRV2" s="76"/>
      <c r="GRW2" s="76"/>
      <c r="GRX2" s="76"/>
      <c r="GRY2" s="76"/>
      <c r="GRZ2" s="76"/>
      <c r="GSA2" s="76"/>
      <c r="GSB2" s="76"/>
      <c r="GSC2" s="76"/>
      <c r="GSD2" s="76"/>
      <c r="GSE2" s="76"/>
      <c r="GSF2" s="76"/>
      <c r="GSG2" s="76"/>
      <c r="GSH2" s="76"/>
      <c r="GSI2" s="76"/>
      <c r="GSJ2" s="76"/>
      <c r="GSK2" s="76"/>
      <c r="GSL2" s="76"/>
      <c r="GSM2" s="76"/>
      <c r="GSN2" s="76"/>
      <c r="GSO2" s="76"/>
      <c r="GSP2" s="76"/>
      <c r="GSQ2" s="76"/>
      <c r="GSR2" s="76"/>
      <c r="GSS2" s="76"/>
      <c r="GST2" s="76"/>
      <c r="GSU2" s="76"/>
      <c r="GSV2" s="76"/>
      <c r="GSW2" s="76"/>
      <c r="GSX2" s="76"/>
      <c r="GSY2" s="76"/>
      <c r="GSZ2" s="76"/>
      <c r="GTA2" s="76"/>
      <c r="GTB2" s="76"/>
      <c r="GTC2" s="76"/>
      <c r="GTD2" s="76"/>
      <c r="GTE2" s="76"/>
      <c r="GTF2" s="76"/>
      <c r="GTG2" s="76"/>
      <c r="GTH2" s="76"/>
      <c r="GTI2" s="76"/>
      <c r="GTJ2" s="76"/>
      <c r="GTK2" s="76"/>
      <c r="GTL2" s="76"/>
      <c r="GTM2" s="76"/>
      <c r="GTN2" s="76"/>
      <c r="GTO2" s="76"/>
      <c r="GTP2" s="76"/>
      <c r="GTQ2" s="76"/>
      <c r="GTR2" s="76"/>
      <c r="GTS2" s="76"/>
      <c r="GTT2" s="76"/>
      <c r="GTU2" s="76"/>
      <c r="GTV2" s="76"/>
      <c r="GTW2" s="76"/>
      <c r="GTX2" s="76"/>
      <c r="GTY2" s="76"/>
      <c r="GTZ2" s="76"/>
      <c r="GUA2" s="76"/>
      <c r="GUB2" s="76"/>
      <c r="GUC2" s="76"/>
      <c r="GUD2" s="76"/>
      <c r="GUE2" s="76"/>
      <c r="GUF2" s="76"/>
      <c r="GUG2" s="76"/>
      <c r="GUH2" s="76"/>
      <c r="GUI2" s="76"/>
      <c r="GUJ2" s="76"/>
      <c r="GUK2" s="76"/>
      <c r="GUL2" s="76"/>
      <c r="GUM2" s="76"/>
      <c r="GUN2" s="76"/>
      <c r="GUO2" s="76"/>
      <c r="GUP2" s="76"/>
      <c r="GUQ2" s="76"/>
      <c r="GUR2" s="76"/>
      <c r="GUS2" s="76"/>
      <c r="GUT2" s="76"/>
      <c r="GUU2" s="76"/>
      <c r="GUV2" s="76"/>
      <c r="GUW2" s="76"/>
      <c r="GUX2" s="76"/>
      <c r="GUY2" s="76"/>
      <c r="GUZ2" s="76"/>
      <c r="GVA2" s="76"/>
      <c r="GVB2" s="76"/>
      <c r="GVC2" s="76"/>
      <c r="GVD2" s="76"/>
      <c r="GVE2" s="76"/>
      <c r="GVF2" s="76"/>
      <c r="GVG2" s="76"/>
      <c r="GVH2" s="76"/>
      <c r="GVI2" s="76"/>
      <c r="GVJ2" s="76"/>
      <c r="GVK2" s="76"/>
      <c r="GVL2" s="76"/>
      <c r="GVM2" s="76"/>
      <c r="GVN2" s="76"/>
      <c r="GVO2" s="76"/>
      <c r="GVP2" s="76"/>
      <c r="GVQ2" s="76"/>
      <c r="GVR2" s="76"/>
      <c r="GVS2" s="76"/>
      <c r="GVT2" s="76"/>
      <c r="GVU2" s="76"/>
      <c r="GVV2" s="76"/>
      <c r="GVW2" s="76"/>
      <c r="GVX2" s="76"/>
      <c r="GVY2" s="76"/>
      <c r="GVZ2" s="76"/>
      <c r="GWA2" s="76"/>
      <c r="GWB2" s="76"/>
      <c r="GWC2" s="76"/>
      <c r="GWD2" s="76"/>
      <c r="GWE2" s="76"/>
      <c r="GWF2" s="76"/>
      <c r="GWG2" s="76"/>
      <c r="GWH2" s="76"/>
      <c r="GWI2" s="76"/>
      <c r="GWJ2" s="76"/>
      <c r="GWK2" s="76"/>
      <c r="GWL2" s="76"/>
      <c r="GWM2" s="76"/>
      <c r="GWN2" s="76"/>
      <c r="GWO2" s="76"/>
      <c r="GWP2" s="76"/>
      <c r="GWQ2" s="76"/>
      <c r="GWR2" s="76"/>
      <c r="GWS2" s="76"/>
      <c r="GWT2" s="76"/>
      <c r="GWU2" s="76"/>
      <c r="GWV2" s="76"/>
      <c r="GWW2" s="76"/>
      <c r="GWX2" s="76"/>
      <c r="GWY2" s="76"/>
      <c r="GWZ2" s="76"/>
      <c r="GXA2" s="76"/>
      <c r="GXB2" s="76"/>
      <c r="GXC2" s="76"/>
      <c r="GXD2" s="76"/>
      <c r="GXE2" s="76"/>
      <c r="GXF2" s="76"/>
      <c r="GXG2" s="76"/>
      <c r="GXH2" s="76"/>
      <c r="GXI2" s="76"/>
      <c r="GXJ2" s="76"/>
      <c r="GXK2" s="76"/>
      <c r="GXL2" s="76"/>
      <c r="GXM2" s="76"/>
      <c r="GXN2" s="76"/>
      <c r="GXO2" s="76"/>
      <c r="GXP2" s="76"/>
      <c r="GXQ2" s="76"/>
      <c r="GXR2" s="76"/>
      <c r="GXS2" s="76"/>
      <c r="GXT2" s="76"/>
      <c r="GXU2" s="76"/>
      <c r="GXV2" s="76"/>
      <c r="GXW2" s="76"/>
      <c r="GXX2" s="76"/>
      <c r="GXY2" s="76"/>
      <c r="GXZ2" s="76"/>
      <c r="GYA2" s="76"/>
      <c r="GYB2" s="76"/>
      <c r="GYC2" s="76"/>
      <c r="GYD2" s="76"/>
      <c r="GYE2" s="76"/>
      <c r="GYF2" s="76"/>
      <c r="GYG2" s="76"/>
      <c r="GYH2" s="76"/>
      <c r="GYI2" s="76"/>
      <c r="GYJ2" s="76"/>
      <c r="GYK2" s="76"/>
      <c r="GYL2" s="76"/>
      <c r="GYM2" s="76"/>
      <c r="GYN2" s="76"/>
      <c r="GYO2" s="76"/>
      <c r="GYP2" s="76"/>
      <c r="GYQ2" s="76"/>
      <c r="GYR2" s="76"/>
      <c r="GYS2" s="76"/>
      <c r="GYT2" s="76"/>
      <c r="GYU2" s="76"/>
      <c r="GYV2" s="76"/>
      <c r="GYW2" s="76"/>
      <c r="GYX2" s="76"/>
      <c r="GYY2" s="76"/>
      <c r="GYZ2" s="76"/>
      <c r="GZA2" s="76"/>
      <c r="GZB2" s="76"/>
      <c r="GZC2" s="76"/>
      <c r="GZD2" s="76"/>
      <c r="GZE2" s="76"/>
      <c r="GZF2" s="76"/>
      <c r="GZG2" s="76"/>
      <c r="GZH2" s="76"/>
      <c r="GZI2" s="76"/>
      <c r="GZJ2" s="76"/>
      <c r="GZK2" s="76"/>
      <c r="GZL2" s="76"/>
      <c r="GZM2" s="76"/>
      <c r="GZN2" s="76"/>
      <c r="GZO2" s="76"/>
      <c r="GZP2" s="76"/>
      <c r="GZQ2" s="76"/>
      <c r="GZR2" s="76"/>
      <c r="GZS2" s="76"/>
      <c r="GZT2" s="76"/>
      <c r="GZU2" s="76"/>
      <c r="GZV2" s="76"/>
      <c r="GZW2" s="76"/>
      <c r="GZX2" s="76"/>
      <c r="GZY2" s="76"/>
      <c r="GZZ2" s="76"/>
      <c r="HAA2" s="76"/>
      <c r="HAB2" s="76"/>
      <c r="HAC2" s="76"/>
      <c r="HAD2" s="76"/>
      <c r="HAE2" s="76"/>
      <c r="HAF2" s="76"/>
      <c r="HAG2" s="76"/>
      <c r="HAH2" s="76"/>
      <c r="HAI2" s="76"/>
      <c r="HAJ2" s="76"/>
      <c r="HAK2" s="76"/>
      <c r="HAL2" s="76"/>
      <c r="HAM2" s="76"/>
      <c r="HAN2" s="76"/>
      <c r="HAO2" s="76"/>
      <c r="HAP2" s="76"/>
      <c r="HAQ2" s="76"/>
      <c r="HAR2" s="76"/>
      <c r="HAS2" s="76"/>
      <c r="HAT2" s="76"/>
      <c r="HAU2" s="76"/>
      <c r="HAV2" s="76"/>
      <c r="HAW2" s="76"/>
      <c r="HAX2" s="76"/>
      <c r="HAY2" s="76"/>
      <c r="HAZ2" s="76"/>
      <c r="HBA2" s="76"/>
      <c r="HBB2" s="76"/>
      <c r="HBC2" s="76"/>
      <c r="HBD2" s="76"/>
      <c r="HBE2" s="76"/>
      <c r="HBF2" s="76"/>
      <c r="HBG2" s="76"/>
      <c r="HBH2" s="76"/>
      <c r="HBI2" s="76"/>
      <c r="HBJ2" s="76"/>
      <c r="HBK2" s="76"/>
      <c r="HBL2" s="76"/>
      <c r="HBM2" s="76"/>
      <c r="HBN2" s="76"/>
      <c r="HBO2" s="76"/>
      <c r="HBP2" s="76"/>
      <c r="HBQ2" s="76"/>
      <c r="HBR2" s="76"/>
      <c r="HBS2" s="76"/>
      <c r="HBT2" s="76"/>
      <c r="HBU2" s="76"/>
      <c r="HBV2" s="76"/>
      <c r="HBW2" s="76"/>
      <c r="HBX2" s="76"/>
      <c r="HBY2" s="76"/>
      <c r="HBZ2" s="76"/>
      <c r="HCA2" s="76"/>
      <c r="HCB2" s="76"/>
      <c r="HCC2" s="76"/>
      <c r="HCD2" s="76"/>
      <c r="HCE2" s="76"/>
      <c r="HCF2" s="76"/>
      <c r="HCG2" s="76"/>
      <c r="HCH2" s="76"/>
      <c r="HCI2" s="76"/>
      <c r="HCJ2" s="76"/>
      <c r="HCK2" s="76"/>
      <c r="HCL2" s="76"/>
      <c r="HCM2" s="76"/>
      <c r="HCN2" s="76"/>
      <c r="HCO2" s="76"/>
      <c r="HCP2" s="76"/>
      <c r="HCQ2" s="76"/>
      <c r="HCR2" s="76"/>
      <c r="HCS2" s="76"/>
      <c r="HCT2" s="76"/>
      <c r="HCU2" s="76"/>
      <c r="HCV2" s="76"/>
      <c r="HCW2" s="76"/>
      <c r="HCX2" s="76"/>
      <c r="HCY2" s="76"/>
      <c r="HCZ2" s="76"/>
      <c r="HDA2" s="76"/>
      <c r="HDB2" s="76"/>
      <c r="HDC2" s="76"/>
      <c r="HDD2" s="76"/>
      <c r="HDE2" s="76"/>
      <c r="HDF2" s="76"/>
      <c r="HDG2" s="76"/>
      <c r="HDH2" s="76"/>
      <c r="HDI2" s="76"/>
      <c r="HDJ2" s="76"/>
      <c r="HDK2" s="76"/>
      <c r="HDL2" s="76"/>
      <c r="HDM2" s="76"/>
      <c r="HDN2" s="76"/>
      <c r="HDO2" s="76"/>
      <c r="HDP2" s="76"/>
      <c r="HDQ2" s="76"/>
      <c r="HDR2" s="76"/>
      <c r="HDS2" s="76"/>
      <c r="HDT2" s="76"/>
      <c r="HDU2" s="76"/>
      <c r="HDV2" s="76"/>
      <c r="HDW2" s="76"/>
      <c r="HDX2" s="76"/>
      <c r="HDY2" s="76"/>
      <c r="HDZ2" s="76"/>
      <c r="HEA2" s="76"/>
      <c r="HEB2" s="76"/>
      <c r="HEC2" s="76"/>
      <c r="HED2" s="76"/>
      <c r="HEE2" s="76"/>
      <c r="HEF2" s="76"/>
      <c r="HEG2" s="76"/>
      <c r="HEH2" s="76"/>
      <c r="HEI2" s="76"/>
      <c r="HEJ2" s="76"/>
      <c r="HEK2" s="76"/>
      <c r="HEL2" s="76"/>
      <c r="HEM2" s="76"/>
      <c r="HEN2" s="76"/>
      <c r="HEO2" s="76"/>
      <c r="HEP2" s="76"/>
      <c r="HEQ2" s="76"/>
      <c r="HER2" s="76"/>
      <c r="HES2" s="76"/>
      <c r="HET2" s="76"/>
      <c r="HEU2" s="76"/>
      <c r="HEV2" s="76"/>
      <c r="HEW2" s="76"/>
      <c r="HEX2" s="76"/>
      <c r="HEY2" s="76"/>
      <c r="HEZ2" s="76"/>
      <c r="HFA2" s="76"/>
      <c r="HFB2" s="76"/>
      <c r="HFC2" s="76"/>
      <c r="HFD2" s="76"/>
      <c r="HFE2" s="76"/>
      <c r="HFF2" s="76"/>
      <c r="HFG2" s="76"/>
      <c r="HFH2" s="76"/>
      <c r="HFI2" s="76"/>
      <c r="HFJ2" s="76"/>
      <c r="HFK2" s="76"/>
      <c r="HFL2" s="76"/>
      <c r="HFM2" s="76"/>
      <c r="HFN2" s="76"/>
      <c r="HFO2" s="76"/>
      <c r="HFP2" s="76"/>
      <c r="HFQ2" s="76"/>
      <c r="HFR2" s="76"/>
      <c r="HFS2" s="76"/>
      <c r="HFT2" s="76"/>
      <c r="HFU2" s="76"/>
      <c r="HFV2" s="76"/>
      <c r="HFW2" s="76"/>
      <c r="HFX2" s="76"/>
      <c r="HFY2" s="76"/>
      <c r="HFZ2" s="76"/>
      <c r="HGA2" s="76"/>
      <c r="HGB2" s="76"/>
      <c r="HGC2" s="76"/>
      <c r="HGD2" s="76"/>
      <c r="HGE2" s="76"/>
      <c r="HGF2" s="76"/>
      <c r="HGG2" s="76"/>
      <c r="HGH2" s="76"/>
      <c r="HGI2" s="76"/>
      <c r="HGJ2" s="76"/>
      <c r="HGK2" s="76"/>
      <c r="HGL2" s="76"/>
      <c r="HGM2" s="76"/>
      <c r="HGN2" s="76"/>
      <c r="HGO2" s="76"/>
      <c r="HGP2" s="76"/>
      <c r="HGQ2" s="76"/>
      <c r="HGR2" s="76"/>
      <c r="HGS2" s="76"/>
      <c r="HGT2" s="76"/>
      <c r="HGU2" s="76"/>
      <c r="HGV2" s="76"/>
      <c r="HGW2" s="76"/>
      <c r="HGX2" s="76"/>
      <c r="HGY2" s="76"/>
      <c r="HGZ2" s="76"/>
      <c r="HHA2" s="76"/>
      <c r="HHB2" s="76"/>
      <c r="HHC2" s="76"/>
      <c r="HHD2" s="76"/>
      <c r="HHE2" s="76"/>
      <c r="HHF2" s="76"/>
      <c r="HHG2" s="76"/>
      <c r="HHH2" s="76"/>
      <c r="HHI2" s="76"/>
      <c r="HHJ2" s="76"/>
      <c r="HHK2" s="76"/>
      <c r="HHL2" s="76"/>
      <c r="HHM2" s="76"/>
      <c r="HHN2" s="76"/>
      <c r="HHO2" s="76"/>
      <c r="HHP2" s="76"/>
      <c r="HHQ2" s="76"/>
      <c r="HHR2" s="76"/>
      <c r="HHS2" s="76"/>
      <c r="HHT2" s="76"/>
      <c r="HHU2" s="76"/>
      <c r="HHV2" s="76"/>
      <c r="HHW2" s="76"/>
      <c r="HHX2" s="76"/>
      <c r="HHY2" s="76"/>
      <c r="HHZ2" s="76"/>
      <c r="HIA2" s="76"/>
      <c r="HIB2" s="76"/>
      <c r="HIC2" s="76"/>
      <c r="HID2" s="76"/>
      <c r="HIE2" s="76"/>
      <c r="HIF2" s="76"/>
      <c r="HIG2" s="76"/>
      <c r="HIH2" s="76"/>
      <c r="HII2" s="76"/>
      <c r="HIJ2" s="76"/>
      <c r="HIK2" s="76"/>
      <c r="HIL2" s="76"/>
      <c r="HIM2" s="76"/>
      <c r="HIN2" s="76"/>
      <c r="HIO2" s="76"/>
      <c r="HIP2" s="76"/>
      <c r="HIQ2" s="76"/>
      <c r="HIR2" s="76"/>
      <c r="HIS2" s="76"/>
      <c r="HIT2" s="76"/>
      <c r="HIU2" s="76"/>
      <c r="HIV2" s="76"/>
      <c r="HIW2" s="76"/>
      <c r="HIX2" s="76"/>
      <c r="HIY2" s="76"/>
      <c r="HIZ2" s="76"/>
      <c r="HJA2" s="76"/>
      <c r="HJB2" s="76"/>
      <c r="HJC2" s="76"/>
      <c r="HJD2" s="76"/>
      <c r="HJE2" s="76"/>
      <c r="HJF2" s="76"/>
      <c r="HJG2" s="76"/>
      <c r="HJH2" s="76"/>
      <c r="HJI2" s="76"/>
      <c r="HJJ2" s="76"/>
      <c r="HJK2" s="76"/>
      <c r="HJL2" s="76"/>
      <c r="HJM2" s="76"/>
      <c r="HJN2" s="76"/>
      <c r="HJO2" s="76"/>
      <c r="HJP2" s="76"/>
      <c r="HJQ2" s="76"/>
      <c r="HJR2" s="76"/>
      <c r="HJS2" s="76"/>
      <c r="HJT2" s="76"/>
      <c r="HJU2" s="76"/>
      <c r="HJV2" s="76"/>
      <c r="HJW2" s="76"/>
      <c r="HJX2" s="76"/>
      <c r="HJY2" s="76"/>
      <c r="HJZ2" s="76"/>
      <c r="HKA2" s="76"/>
      <c r="HKB2" s="76"/>
      <c r="HKC2" s="76"/>
      <c r="HKD2" s="76"/>
      <c r="HKE2" s="76"/>
      <c r="HKF2" s="76"/>
      <c r="HKG2" s="76"/>
      <c r="HKH2" s="76"/>
      <c r="HKI2" s="76"/>
      <c r="HKJ2" s="76"/>
      <c r="HKK2" s="76"/>
      <c r="HKL2" s="76"/>
      <c r="HKM2" s="76"/>
      <c r="HKN2" s="76"/>
      <c r="HKO2" s="76"/>
      <c r="HKP2" s="76"/>
      <c r="HKQ2" s="76"/>
      <c r="HKR2" s="76"/>
      <c r="HKS2" s="76"/>
      <c r="HKT2" s="76"/>
      <c r="HKU2" s="76"/>
      <c r="HKV2" s="76"/>
      <c r="HKW2" s="76"/>
      <c r="HKX2" s="76"/>
      <c r="HKY2" s="76"/>
      <c r="HKZ2" s="76"/>
      <c r="HLA2" s="76"/>
      <c r="HLB2" s="76"/>
      <c r="HLC2" s="76"/>
      <c r="HLD2" s="76"/>
      <c r="HLE2" s="76"/>
      <c r="HLF2" s="76"/>
      <c r="HLG2" s="76"/>
      <c r="HLH2" s="76"/>
      <c r="HLI2" s="76"/>
      <c r="HLJ2" s="76"/>
      <c r="HLK2" s="76"/>
      <c r="HLL2" s="76"/>
      <c r="HLM2" s="76"/>
      <c r="HLN2" s="76"/>
      <c r="HLO2" s="76"/>
      <c r="HLP2" s="76"/>
      <c r="HLQ2" s="76"/>
      <c r="HLR2" s="76"/>
      <c r="HLS2" s="76"/>
      <c r="HLT2" s="76"/>
      <c r="HLU2" s="76"/>
      <c r="HLV2" s="76"/>
      <c r="HLW2" s="76"/>
      <c r="HLX2" s="76"/>
      <c r="HLY2" s="76"/>
      <c r="HLZ2" s="76"/>
      <c r="HMA2" s="76"/>
      <c r="HMB2" s="76"/>
      <c r="HMC2" s="76"/>
      <c r="HMD2" s="76"/>
      <c r="HME2" s="76"/>
      <c r="HMF2" s="76"/>
      <c r="HMG2" s="76"/>
      <c r="HMH2" s="76"/>
      <c r="HMI2" s="76"/>
      <c r="HMJ2" s="76"/>
      <c r="HMK2" s="76"/>
      <c r="HML2" s="76"/>
      <c r="HMM2" s="76"/>
      <c r="HMN2" s="76"/>
      <c r="HMO2" s="76"/>
      <c r="HMP2" s="76"/>
      <c r="HMQ2" s="76"/>
      <c r="HMR2" s="76"/>
      <c r="HMS2" s="76"/>
      <c r="HMT2" s="76"/>
      <c r="HMU2" s="76"/>
      <c r="HMV2" s="76"/>
      <c r="HMW2" s="76"/>
      <c r="HMX2" s="76"/>
      <c r="HMY2" s="76"/>
      <c r="HMZ2" s="76"/>
      <c r="HNA2" s="76"/>
      <c r="HNB2" s="76"/>
      <c r="HNC2" s="76"/>
      <c r="HND2" s="76"/>
      <c r="HNE2" s="76"/>
      <c r="HNF2" s="76"/>
      <c r="HNG2" s="76"/>
      <c r="HNH2" s="76"/>
      <c r="HNI2" s="76"/>
      <c r="HNJ2" s="76"/>
      <c r="HNK2" s="76"/>
      <c r="HNL2" s="76"/>
      <c r="HNM2" s="76"/>
      <c r="HNN2" s="76"/>
      <c r="HNO2" s="76"/>
      <c r="HNP2" s="76"/>
      <c r="HNQ2" s="76"/>
      <c r="HNR2" s="76"/>
      <c r="HNS2" s="76"/>
      <c r="HNT2" s="76"/>
      <c r="HNU2" s="76"/>
      <c r="HNV2" s="76"/>
      <c r="HNW2" s="76"/>
      <c r="HNX2" s="76"/>
      <c r="HNY2" s="76"/>
      <c r="HNZ2" s="76"/>
      <c r="HOA2" s="76"/>
      <c r="HOB2" s="76"/>
      <c r="HOC2" s="76"/>
      <c r="HOD2" s="76"/>
      <c r="HOE2" s="76"/>
      <c r="HOF2" s="76"/>
      <c r="HOG2" s="76"/>
      <c r="HOH2" s="76"/>
      <c r="HOI2" s="76"/>
      <c r="HOJ2" s="76"/>
      <c r="HOK2" s="76"/>
      <c r="HOL2" s="76"/>
      <c r="HOM2" s="76"/>
      <c r="HON2" s="76"/>
      <c r="HOO2" s="76"/>
      <c r="HOP2" s="76"/>
      <c r="HOQ2" s="76"/>
      <c r="HOR2" s="76"/>
      <c r="HOS2" s="76"/>
      <c r="HOT2" s="76"/>
      <c r="HOU2" s="76"/>
      <c r="HOV2" s="76"/>
      <c r="HOW2" s="76"/>
      <c r="HOX2" s="76"/>
      <c r="HOY2" s="76"/>
      <c r="HOZ2" s="76"/>
      <c r="HPA2" s="76"/>
      <c r="HPB2" s="76"/>
      <c r="HPC2" s="76"/>
      <c r="HPD2" s="76"/>
      <c r="HPE2" s="76"/>
      <c r="HPF2" s="76"/>
      <c r="HPG2" s="76"/>
      <c r="HPH2" s="76"/>
      <c r="HPI2" s="76"/>
      <c r="HPJ2" s="76"/>
      <c r="HPK2" s="76"/>
      <c r="HPL2" s="76"/>
      <c r="HPM2" s="76"/>
      <c r="HPN2" s="76"/>
      <c r="HPO2" s="76"/>
      <c r="HPP2" s="76"/>
      <c r="HPQ2" s="76"/>
      <c r="HPR2" s="76"/>
      <c r="HPS2" s="76"/>
      <c r="HPT2" s="76"/>
      <c r="HPU2" s="76"/>
      <c r="HPV2" s="76"/>
      <c r="HPW2" s="76"/>
      <c r="HPX2" s="76"/>
      <c r="HPY2" s="76"/>
      <c r="HPZ2" s="76"/>
      <c r="HQA2" s="76"/>
      <c r="HQB2" s="76"/>
      <c r="HQC2" s="76"/>
      <c r="HQD2" s="76"/>
      <c r="HQE2" s="76"/>
      <c r="HQF2" s="76"/>
      <c r="HQG2" s="76"/>
      <c r="HQH2" s="76"/>
      <c r="HQI2" s="76"/>
      <c r="HQJ2" s="76"/>
      <c r="HQK2" s="76"/>
      <c r="HQL2" s="76"/>
      <c r="HQM2" s="76"/>
      <c r="HQN2" s="76"/>
      <c r="HQO2" s="76"/>
      <c r="HQP2" s="76"/>
      <c r="HQQ2" s="76"/>
      <c r="HQR2" s="76"/>
      <c r="HQS2" s="76"/>
      <c r="HQT2" s="76"/>
      <c r="HQU2" s="76"/>
      <c r="HQV2" s="76"/>
      <c r="HQW2" s="76"/>
      <c r="HQX2" s="76"/>
      <c r="HQY2" s="76"/>
      <c r="HQZ2" s="76"/>
      <c r="HRA2" s="76"/>
      <c r="HRB2" s="76"/>
      <c r="HRC2" s="76"/>
      <c r="HRD2" s="76"/>
      <c r="HRE2" s="76"/>
      <c r="HRF2" s="76"/>
      <c r="HRG2" s="76"/>
      <c r="HRH2" s="76"/>
      <c r="HRI2" s="76"/>
      <c r="HRJ2" s="76"/>
      <c r="HRK2" s="76"/>
      <c r="HRL2" s="76"/>
      <c r="HRM2" s="76"/>
      <c r="HRN2" s="76"/>
      <c r="HRO2" s="76"/>
      <c r="HRP2" s="76"/>
      <c r="HRQ2" s="76"/>
      <c r="HRR2" s="76"/>
      <c r="HRS2" s="76"/>
      <c r="HRT2" s="76"/>
      <c r="HRU2" s="76"/>
      <c r="HRV2" s="76"/>
      <c r="HRW2" s="76"/>
      <c r="HRX2" s="76"/>
      <c r="HRY2" s="76"/>
      <c r="HRZ2" s="76"/>
      <c r="HSA2" s="76"/>
      <c r="HSB2" s="76"/>
      <c r="HSC2" s="76"/>
      <c r="HSD2" s="76"/>
      <c r="HSE2" s="76"/>
      <c r="HSF2" s="76"/>
      <c r="HSG2" s="76"/>
      <c r="HSH2" s="76"/>
      <c r="HSI2" s="76"/>
      <c r="HSJ2" s="76"/>
      <c r="HSK2" s="76"/>
      <c r="HSL2" s="76"/>
      <c r="HSM2" s="76"/>
      <c r="HSN2" s="76"/>
      <c r="HSO2" s="76"/>
      <c r="HSP2" s="76"/>
      <c r="HSQ2" s="76"/>
      <c r="HSR2" s="76"/>
      <c r="HSS2" s="76"/>
      <c r="HST2" s="76"/>
      <c r="HSU2" s="76"/>
      <c r="HSV2" s="76"/>
      <c r="HSW2" s="76"/>
      <c r="HSX2" s="76"/>
      <c r="HSY2" s="76"/>
      <c r="HSZ2" s="76"/>
      <c r="HTA2" s="76"/>
      <c r="HTB2" s="76"/>
      <c r="HTC2" s="76"/>
      <c r="HTD2" s="76"/>
      <c r="HTE2" s="76"/>
      <c r="HTF2" s="76"/>
      <c r="HTG2" s="76"/>
      <c r="HTH2" s="76"/>
      <c r="HTI2" s="76"/>
      <c r="HTJ2" s="76"/>
      <c r="HTK2" s="76"/>
      <c r="HTL2" s="76"/>
      <c r="HTM2" s="76"/>
      <c r="HTN2" s="76"/>
      <c r="HTO2" s="76"/>
      <c r="HTP2" s="76"/>
      <c r="HTQ2" s="76"/>
      <c r="HTR2" s="76"/>
      <c r="HTS2" s="76"/>
      <c r="HTT2" s="76"/>
      <c r="HTU2" s="76"/>
      <c r="HTV2" s="76"/>
      <c r="HTW2" s="76"/>
      <c r="HTX2" s="76"/>
      <c r="HTY2" s="76"/>
      <c r="HTZ2" s="76"/>
      <c r="HUA2" s="76"/>
      <c r="HUB2" s="76"/>
      <c r="HUC2" s="76"/>
      <c r="HUD2" s="76"/>
      <c r="HUE2" s="76"/>
      <c r="HUF2" s="76"/>
      <c r="HUG2" s="76"/>
      <c r="HUH2" s="76"/>
      <c r="HUI2" s="76"/>
      <c r="HUJ2" s="76"/>
      <c r="HUK2" s="76"/>
      <c r="HUL2" s="76"/>
      <c r="HUM2" s="76"/>
      <c r="HUN2" s="76"/>
      <c r="HUO2" s="76"/>
      <c r="HUP2" s="76"/>
      <c r="HUQ2" s="76"/>
      <c r="HUR2" s="76"/>
      <c r="HUS2" s="76"/>
      <c r="HUT2" s="76"/>
      <c r="HUU2" s="76"/>
      <c r="HUV2" s="76"/>
      <c r="HUW2" s="76"/>
      <c r="HUX2" s="76"/>
      <c r="HUY2" s="76"/>
      <c r="HUZ2" s="76"/>
      <c r="HVA2" s="76"/>
      <c r="HVB2" s="76"/>
      <c r="HVC2" s="76"/>
      <c r="HVD2" s="76"/>
      <c r="HVE2" s="76"/>
      <c r="HVF2" s="76"/>
      <c r="HVG2" s="76"/>
      <c r="HVH2" s="76"/>
      <c r="HVI2" s="76"/>
      <c r="HVJ2" s="76"/>
      <c r="HVK2" s="76"/>
      <c r="HVL2" s="76"/>
      <c r="HVM2" s="76"/>
      <c r="HVN2" s="76"/>
      <c r="HVO2" s="76"/>
      <c r="HVP2" s="76"/>
      <c r="HVQ2" s="76"/>
      <c r="HVR2" s="76"/>
      <c r="HVS2" s="76"/>
      <c r="HVT2" s="76"/>
      <c r="HVU2" s="76"/>
      <c r="HVV2" s="76"/>
      <c r="HVW2" s="76"/>
      <c r="HVX2" s="76"/>
      <c r="HVY2" s="76"/>
      <c r="HVZ2" s="76"/>
      <c r="HWA2" s="76"/>
      <c r="HWB2" s="76"/>
      <c r="HWC2" s="76"/>
      <c r="HWD2" s="76"/>
      <c r="HWE2" s="76"/>
      <c r="HWF2" s="76"/>
      <c r="HWG2" s="76"/>
      <c r="HWH2" s="76"/>
      <c r="HWI2" s="76"/>
      <c r="HWJ2" s="76"/>
      <c r="HWK2" s="76"/>
      <c r="HWL2" s="76"/>
      <c r="HWM2" s="76"/>
      <c r="HWN2" s="76"/>
      <c r="HWO2" s="76"/>
      <c r="HWP2" s="76"/>
      <c r="HWQ2" s="76"/>
      <c r="HWR2" s="76"/>
      <c r="HWS2" s="76"/>
      <c r="HWT2" s="76"/>
      <c r="HWU2" s="76"/>
      <c r="HWV2" s="76"/>
      <c r="HWW2" s="76"/>
      <c r="HWX2" s="76"/>
      <c r="HWY2" s="76"/>
      <c r="HWZ2" s="76"/>
      <c r="HXA2" s="76"/>
      <c r="HXB2" s="76"/>
      <c r="HXC2" s="76"/>
      <c r="HXD2" s="76"/>
      <c r="HXE2" s="76"/>
      <c r="HXF2" s="76"/>
      <c r="HXG2" s="76"/>
      <c r="HXH2" s="76"/>
      <c r="HXI2" s="76"/>
      <c r="HXJ2" s="76"/>
      <c r="HXK2" s="76"/>
      <c r="HXL2" s="76"/>
      <c r="HXM2" s="76"/>
      <c r="HXN2" s="76"/>
      <c r="HXO2" s="76"/>
      <c r="HXP2" s="76"/>
      <c r="HXQ2" s="76"/>
      <c r="HXR2" s="76"/>
      <c r="HXS2" s="76"/>
      <c r="HXT2" s="76"/>
      <c r="HXU2" s="76"/>
      <c r="HXV2" s="76"/>
      <c r="HXW2" s="76"/>
      <c r="HXX2" s="76"/>
      <c r="HXY2" s="76"/>
      <c r="HXZ2" s="76"/>
      <c r="HYA2" s="76"/>
      <c r="HYB2" s="76"/>
      <c r="HYC2" s="76"/>
      <c r="HYD2" s="76"/>
      <c r="HYE2" s="76"/>
      <c r="HYF2" s="76"/>
      <c r="HYG2" s="76"/>
      <c r="HYH2" s="76"/>
      <c r="HYI2" s="76"/>
      <c r="HYJ2" s="76"/>
      <c r="HYK2" s="76"/>
      <c r="HYL2" s="76"/>
      <c r="HYM2" s="76"/>
      <c r="HYN2" s="76"/>
      <c r="HYO2" s="76"/>
      <c r="HYP2" s="76"/>
      <c r="HYQ2" s="76"/>
      <c r="HYR2" s="76"/>
      <c r="HYS2" s="76"/>
      <c r="HYT2" s="76"/>
      <c r="HYU2" s="76"/>
      <c r="HYV2" s="76"/>
      <c r="HYW2" s="76"/>
      <c r="HYX2" s="76"/>
      <c r="HYY2" s="76"/>
      <c r="HYZ2" s="76"/>
      <c r="HZA2" s="76"/>
      <c r="HZB2" s="76"/>
      <c r="HZC2" s="76"/>
      <c r="HZD2" s="76"/>
      <c r="HZE2" s="76"/>
      <c r="HZF2" s="76"/>
      <c r="HZG2" s="76"/>
      <c r="HZH2" s="76"/>
      <c r="HZI2" s="76"/>
      <c r="HZJ2" s="76"/>
      <c r="HZK2" s="76"/>
      <c r="HZL2" s="76"/>
      <c r="HZM2" s="76"/>
      <c r="HZN2" s="76"/>
      <c r="HZO2" s="76"/>
      <c r="HZP2" s="76"/>
      <c r="HZQ2" s="76"/>
      <c r="HZR2" s="76"/>
      <c r="HZS2" s="76"/>
      <c r="HZT2" s="76"/>
      <c r="HZU2" s="76"/>
      <c r="HZV2" s="76"/>
      <c r="HZW2" s="76"/>
      <c r="HZX2" s="76"/>
      <c r="HZY2" s="76"/>
      <c r="HZZ2" s="76"/>
      <c r="IAA2" s="76"/>
      <c r="IAB2" s="76"/>
      <c r="IAC2" s="76"/>
      <c r="IAD2" s="76"/>
      <c r="IAE2" s="76"/>
      <c r="IAF2" s="76"/>
      <c r="IAG2" s="76"/>
      <c r="IAH2" s="76"/>
      <c r="IAI2" s="76"/>
      <c r="IAJ2" s="76"/>
      <c r="IAK2" s="76"/>
      <c r="IAL2" s="76"/>
      <c r="IAM2" s="76"/>
      <c r="IAN2" s="76"/>
      <c r="IAO2" s="76"/>
      <c r="IAP2" s="76"/>
      <c r="IAQ2" s="76"/>
      <c r="IAR2" s="76"/>
      <c r="IAS2" s="76"/>
      <c r="IAT2" s="76"/>
      <c r="IAU2" s="76"/>
      <c r="IAV2" s="76"/>
      <c r="IAW2" s="76"/>
      <c r="IAX2" s="76"/>
      <c r="IAY2" s="76"/>
      <c r="IAZ2" s="76"/>
      <c r="IBA2" s="76"/>
      <c r="IBB2" s="76"/>
      <c r="IBC2" s="76"/>
      <c r="IBD2" s="76"/>
      <c r="IBE2" s="76"/>
      <c r="IBF2" s="76"/>
      <c r="IBG2" s="76"/>
      <c r="IBH2" s="76"/>
      <c r="IBI2" s="76"/>
      <c r="IBJ2" s="76"/>
      <c r="IBK2" s="76"/>
      <c r="IBL2" s="76"/>
      <c r="IBM2" s="76"/>
      <c r="IBN2" s="76"/>
      <c r="IBO2" s="76"/>
      <c r="IBP2" s="76"/>
      <c r="IBQ2" s="76"/>
      <c r="IBR2" s="76"/>
      <c r="IBS2" s="76"/>
      <c r="IBT2" s="76"/>
      <c r="IBU2" s="76"/>
      <c r="IBV2" s="76"/>
      <c r="IBW2" s="76"/>
      <c r="IBX2" s="76"/>
      <c r="IBY2" s="76"/>
      <c r="IBZ2" s="76"/>
      <c r="ICA2" s="76"/>
      <c r="ICB2" s="76"/>
      <c r="ICC2" s="76"/>
      <c r="ICD2" s="76"/>
      <c r="ICE2" s="76"/>
      <c r="ICF2" s="76"/>
      <c r="ICG2" s="76"/>
      <c r="ICH2" s="76"/>
      <c r="ICI2" s="76"/>
      <c r="ICJ2" s="76"/>
      <c r="ICK2" s="76"/>
      <c r="ICL2" s="76"/>
      <c r="ICM2" s="76"/>
      <c r="ICN2" s="76"/>
      <c r="ICO2" s="76"/>
      <c r="ICP2" s="76"/>
      <c r="ICQ2" s="76"/>
      <c r="ICR2" s="76"/>
      <c r="ICS2" s="76"/>
      <c r="ICT2" s="76"/>
      <c r="ICU2" s="76"/>
      <c r="ICV2" s="76"/>
      <c r="ICW2" s="76"/>
      <c r="ICX2" s="76"/>
      <c r="ICY2" s="76"/>
      <c r="ICZ2" s="76"/>
      <c r="IDA2" s="76"/>
      <c r="IDB2" s="76"/>
      <c r="IDC2" s="76"/>
      <c r="IDD2" s="76"/>
      <c r="IDE2" s="76"/>
      <c r="IDF2" s="76"/>
      <c r="IDG2" s="76"/>
      <c r="IDH2" s="76"/>
      <c r="IDI2" s="76"/>
      <c r="IDJ2" s="76"/>
      <c r="IDK2" s="76"/>
      <c r="IDL2" s="76"/>
      <c r="IDM2" s="76"/>
      <c r="IDN2" s="76"/>
      <c r="IDO2" s="76"/>
      <c r="IDP2" s="76"/>
      <c r="IDQ2" s="76"/>
      <c r="IDR2" s="76"/>
      <c r="IDS2" s="76"/>
      <c r="IDT2" s="76"/>
      <c r="IDU2" s="76"/>
      <c r="IDV2" s="76"/>
      <c r="IDW2" s="76"/>
      <c r="IDX2" s="76"/>
      <c r="IDY2" s="76"/>
      <c r="IDZ2" s="76"/>
      <c r="IEA2" s="76"/>
      <c r="IEB2" s="76"/>
      <c r="IEC2" s="76"/>
      <c r="IED2" s="76"/>
      <c r="IEE2" s="76"/>
      <c r="IEF2" s="76"/>
      <c r="IEG2" s="76"/>
      <c r="IEH2" s="76"/>
      <c r="IEI2" s="76"/>
      <c r="IEJ2" s="76"/>
      <c r="IEK2" s="76"/>
      <c r="IEL2" s="76"/>
      <c r="IEM2" s="76"/>
      <c r="IEN2" s="76"/>
      <c r="IEO2" s="76"/>
      <c r="IEP2" s="76"/>
      <c r="IEQ2" s="76"/>
      <c r="IER2" s="76"/>
      <c r="IES2" s="76"/>
      <c r="IET2" s="76"/>
      <c r="IEU2" s="76"/>
      <c r="IEV2" s="76"/>
      <c r="IEW2" s="76"/>
      <c r="IEX2" s="76"/>
      <c r="IEY2" s="76"/>
      <c r="IEZ2" s="76"/>
      <c r="IFA2" s="76"/>
      <c r="IFB2" s="76"/>
      <c r="IFC2" s="76"/>
      <c r="IFD2" s="76"/>
      <c r="IFE2" s="76"/>
      <c r="IFF2" s="76"/>
      <c r="IFG2" s="76"/>
      <c r="IFH2" s="76"/>
      <c r="IFI2" s="76"/>
      <c r="IFJ2" s="76"/>
      <c r="IFK2" s="76"/>
      <c r="IFL2" s="76"/>
      <c r="IFM2" s="76"/>
      <c r="IFN2" s="76"/>
      <c r="IFO2" s="76"/>
      <c r="IFP2" s="76"/>
      <c r="IFQ2" s="76"/>
      <c r="IFR2" s="76"/>
      <c r="IFS2" s="76"/>
      <c r="IFT2" s="76"/>
      <c r="IFU2" s="76"/>
      <c r="IFV2" s="76"/>
      <c r="IFW2" s="76"/>
      <c r="IFX2" s="76"/>
      <c r="IFY2" s="76"/>
      <c r="IFZ2" s="76"/>
      <c r="IGA2" s="76"/>
      <c r="IGB2" s="76"/>
      <c r="IGC2" s="76"/>
      <c r="IGD2" s="76"/>
      <c r="IGE2" s="76"/>
      <c r="IGF2" s="76"/>
      <c r="IGG2" s="76"/>
      <c r="IGH2" s="76"/>
      <c r="IGI2" s="76"/>
      <c r="IGJ2" s="76"/>
      <c r="IGK2" s="76"/>
      <c r="IGL2" s="76"/>
      <c r="IGM2" s="76"/>
      <c r="IGN2" s="76"/>
      <c r="IGO2" s="76"/>
      <c r="IGP2" s="76"/>
      <c r="IGQ2" s="76"/>
      <c r="IGR2" s="76"/>
      <c r="IGS2" s="76"/>
      <c r="IGT2" s="76"/>
      <c r="IGU2" s="76"/>
      <c r="IGV2" s="76"/>
      <c r="IGW2" s="76"/>
      <c r="IGX2" s="76"/>
      <c r="IGY2" s="76"/>
      <c r="IGZ2" s="76"/>
      <c r="IHA2" s="76"/>
      <c r="IHB2" s="76"/>
      <c r="IHC2" s="76"/>
      <c r="IHD2" s="76"/>
      <c r="IHE2" s="76"/>
      <c r="IHF2" s="76"/>
      <c r="IHG2" s="76"/>
      <c r="IHH2" s="76"/>
      <c r="IHI2" s="76"/>
      <c r="IHJ2" s="76"/>
      <c r="IHK2" s="76"/>
      <c r="IHL2" s="76"/>
      <c r="IHM2" s="76"/>
      <c r="IHN2" s="76"/>
      <c r="IHO2" s="76"/>
      <c r="IHP2" s="76"/>
      <c r="IHQ2" s="76"/>
      <c r="IHR2" s="76"/>
      <c r="IHS2" s="76"/>
      <c r="IHT2" s="76"/>
      <c r="IHU2" s="76"/>
      <c r="IHV2" s="76"/>
      <c r="IHW2" s="76"/>
      <c r="IHX2" s="76"/>
      <c r="IHY2" s="76"/>
      <c r="IHZ2" s="76"/>
      <c r="IIA2" s="76"/>
      <c r="IIB2" s="76"/>
      <c r="IIC2" s="76"/>
      <c r="IID2" s="76"/>
      <c r="IIE2" s="76"/>
      <c r="IIF2" s="76"/>
      <c r="IIG2" s="76"/>
      <c r="IIH2" s="76"/>
      <c r="III2" s="76"/>
      <c r="IIJ2" s="76"/>
      <c r="IIK2" s="76"/>
      <c r="IIL2" s="76"/>
      <c r="IIM2" s="76"/>
      <c r="IIN2" s="76"/>
      <c r="IIO2" s="76"/>
      <c r="IIP2" s="76"/>
      <c r="IIQ2" s="76"/>
      <c r="IIR2" s="76"/>
      <c r="IIS2" s="76"/>
      <c r="IIT2" s="76"/>
      <c r="IIU2" s="76"/>
      <c r="IIV2" s="76"/>
      <c r="IIW2" s="76"/>
      <c r="IIX2" s="76"/>
      <c r="IIY2" s="76"/>
      <c r="IIZ2" s="76"/>
      <c r="IJA2" s="76"/>
      <c r="IJB2" s="76"/>
      <c r="IJC2" s="76"/>
      <c r="IJD2" s="76"/>
      <c r="IJE2" s="76"/>
      <c r="IJF2" s="76"/>
      <c r="IJG2" s="76"/>
      <c r="IJH2" s="76"/>
      <c r="IJI2" s="76"/>
      <c r="IJJ2" s="76"/>
      <c r="IJK2" s="76"/>
      <c r="IJL2" s="76"/>
      <c r="IJM2" s="76"/>
      <c r="IJN2" s="76"/>
      <c r="IJO2" s="76"/>
      <c r="IJP2" s="76"/>
      <c r="IJQ2" s="76"/>
      <c r="IJR2" s="76"/>
      <c r="IJS2" s="76"/>
      <c r="IJT2" s="76"/>
      <c r="IJU2" s="76"/>
      <c r="IJV2" s="76"/>
      <c r="IJW2" s="76"/>
      <c r="IJX2" s="76"/>
      <c r="IJY2" s="76"/>
      <c r="IJZ2" s="76"/>
      <c r="IKA2" s="76"/>
      <c r="IKB2" s="76"/>
      <c r="IKC2" s="76"/>
      <c r="IKD2" s="76"/>
      <c r="IKE2" s="76"/>
      <c r="IKF2" s="76"/>
      <c r="IKG2" s="76"/>
      <c r="IKH2" s="76"/>
      <c r="IKI2" s="76"/>
      <c r="IKJ2" s="76"/>
      <c r="IKK2" s="76"/>
      <c r="IKL2" s="76"/>
      <c r="IKM2" s="76"/>
      <c r="IKN2" s="76"/>
      <c r="IKO2" s="76"/>
      <c r="IKP2" s="76"/>
      <c r="IKQ2" s="76"/>
      <c r="IKR2" s="76"/>
      <c r="IKS2" s="76"/>
      <c r="IKT2" s="76"/>
      <c r="IKU2" s="76"/>
      <c r="IKV2" s="76"/>
      <c r="IKW2" s="76"/>
      <c r="IKX2" s="76"/>
      <c r="IKY2" s="76"/>
      <c r="IKZ2" s="76"/>
      <c r="ILA2" s="76"/>
      <c r="ILB2" s="76"/>
      <c r="ILC2" s="76"/>
      <c r="ILD2" s="76"/>
      <c r="ILE2" s="76"/>
      <c r="ILF2" s="76"/>
      <c r="ILG2" s="76"/>
      <c r="ILH2" s="76"/>
      <c r="ILI2" s="76"/>
      <c r="ILJ2" s="76"/>
      <c r="ILK2" s="76"/>
      <c r="ILL2" s="76"/>
      <c r="ILM2" s="76"/>
      <c r="ILN2" s="76"/>
      <c r="ILO2" s="76"/>
      <c r="ILP2" s="76"/>
      <c r="ILQ2" s="76"/>
      <c r="ILR2" s="76"/>
      <c r="ILS2" s="76"/>
      <c r="ILT2" s="76"/>
      <c r="ILU2" s="76"/>
      <c r="ILV2" s="76"/>
      <c r="ILW2" s="76"/>
      <c r="ILX2" s="76"/>
      <c r="ILY2" s="76"/>
      <c r="ILZ2" s="76"/>
      <c r="IMA2" s="76"/>
      <c r="IMB2" s="76"/>
      <c r="IMC2" s="76"/>
      <c r="IMD2" s="76"/>
      <c r="IME2" s="76"/>
      <c r="IMF2" s="76"/>
      <c r="IMG2" s="76"/>
      <c r="IMH2" s="76"/>
      <c r="IMI2" s="76"/>
      <c r="IMJ2" s="76"/>
      <c r="IMK2" s="76"/>
      <c r="IML2" s="76"/>
      <c r="IMM2" s="76"/>
      <c r="IMN2" s="76"/>
      <c r="IMO2" s="76"/>
      <c r="IMP2" s="76"/>
      <c r="IMQ2" s="76"/>
      <c r="IMR2" s="76"/>
      <c r="IMS2" s="76"/>
      <c r="IMT2" s="76"/>
      <c r="IMU2" s="76"/>
      <c r="IMV2" s="76"/>
      <c r="IMW2" s="76"/>
      <c r="IMX2" s="76"/>
      <c r="IMY2" s="76"/>
      <c r="IMZ2" s="76"/>
      <c r="INA2" s="76"/>
      <c r="INB2" s="76"/>
      <c r="INC2" s="76"/>
      <c r="IND2" s="76"/>
      <c r="INE2" s="76"/>
      <c r="INF2" s="76"/>
      <c r="ING2" s="76"/>
      <c r="INH2" s="76"/>
      <c r="INI2" s="76"/>
      <c r="INJ2" s="76"/>
      <c r="INK2" s="76"/>
      <c r="INL2" s="76"/>
      <c r="INM2" s="76"/>
      <c r="INN2" s="76"/>
      <c r="INO2" s="76"/>
      <c r="INP2" s="76"/>
      <c r="INQ2" s="76"/>
      <c r="INR2" s="76"/>
      <c r="INS2" s="76"/>
      <c r="INT2" s="76"/>
      <c r="INU2" s="76"/>
      <c r="INV2" s="76"/>
      <c r="INW2" s="76"/>
      <c r="INX2" s="76"/>
      <c r="INY2" s="76"/>
      <c r="INZ2" s="76"/>
      <c r="IOA2" s="76"/>
      <c r="IOB2" s="76"/>
      <c r="IOC2" s="76"/>
      <c r="IOD2" s="76"/>
      <c r="IOE2" s="76"/>
      <c r="IOF2" s="76"/>
      <c r="IOG2" s="76"/>
      <c r="IOH2" s="76"/>
      <c r="IOI2" s="76"/>
      <c r="IOJ2" s="76"/>
      <c r="IOK2" s="76"/>
      <c r="IOL2" s="76"/>
      <c r="IOM2" s="76"/>
      <c r="ION2" s="76"/>
      <c r="IOO2" s="76"/>
      <c r="IOP2" s="76"/>
      <c r="IOQ2" s="76"/>
      <c r="IOR2" s="76"/>
      <c r="IOS2" s="76"/>
      <c r="IOT2" s="76"/>
      <c r="IOU2" s="76"/>
      <c r="IOV2" s="76"/>
      <c r="IOW2" s="76"/>
      <c r="IOX2" s="76"/>
      <c r="IOY2" s="76"/>
      <c r="IOZ2" s="76"/>
      <c r="IPA2" s="76"/>
      <c r="IPB2" s="76"/>
      <c r="IPC2" s="76"/>
      <c r="IPD2" s="76"/>
      <c r="IPE2" s="76"/>
      <c r="IPF2" s="76"/>
      <c r="IPG2" s="76"/>
      <c r="IPH2" s="76"/>
      <c r="IPI2" s="76"/>
      <c r="IPJ2" s="76"/>
      <c r="IPK2" s="76"/>
      <c r="IPL2" s="76"/>
      <c r="IPM2" s="76"/>
      <c r="IPN2" s="76"/>
      <c r="IPO2" s="76"/>
      <c r="IPP2" s="76"/>
      <c r="IPQ2" s="76"/>
      <c r="IPR2" s="76"/>
      <c r="IPS2" s="76"/>
      <c r="IPT2" s="76"/>
      <c r="IPU2" s="76"/>
      <c r="IPV2" s="76"/>
      <c r="IPW2" s="76"/>
      <c r="IPX2" s="76"/>
      <c r="IPY2" s="76"/>
      <c r="IPZ2" s="76"/>
      <c r="IQA2" s="76"/>
      <c r="IQB2" s="76"/>
      <c r="IQC2" s="76"/>
      <c r="IQD2" s="76"/>
      <c r="IQE2" s="76"/>
      <c r="IQF2" s="76"/>
      <c r="IQG2" s="76"/>
      <c r="IQH2" s="76"/>
      <c r="IQI2" s="76"/>
      <c r="IQJ2" s="76"/>
      <c r="IQK2" s="76"/>
      <c r="IQL2" s="76"/>
      <c r="IQM2" s="76"/>
      <c r="IQN2" s="76"/>
      <c r="IQO2" s="76"/>
      <c r="IQP2" s="76"/>
      <c r="IQQ2" s="76"/>
      <c r="IQR2" s="76"/>
      <c r="IQS2" s="76"/>
      <c r="IQT2" s="76"/>
      <c r="IQU2" s="76"/>
      <c r="IQV2" s="76"/>
      <c r="IQW2" s="76"/>
      <c r="IQX2" s="76"/>
      <c r="IQY2" s="76"/>
      <c r="IQZ2" s="76"/>
      <c r="IRA2" s="76"/>
      <c r="IRB2" s="76"/>
      <c r="IRC2" s="76"/>
      <c r="IRD2" s="76"/>
      <c r="IRE2" s="76"/>
      <c r="IRF2" s="76"/>
      <c r="IRG2" s="76"/>
      <c r="IRH2" s="76"/>
      <c r="IRI2" s="76"/>
      <c r="IRJ2" s="76"/>
      <c r="IRK2" s="76"/>
      <c r="IRL2" s="76"/>
      <c r="IRM2" s="76"/>
      <c r="IRN2" s="76"/>
      <c r="IRO2" s="76"/>
      <c r="IRP2" s="76"/>
      <c r="IRQ2" s="76"/>
      <c r="IRR2" s="76"/>
      <c r="IRS2" s="76"/>
      <c r="IRT2" s="76"/>
      <c r="IRU2" s="76"/>
      <c r="IRV2" s="76"/>
      <c r="IRW2" s="76"/>
      <c r="IRX2" s="76"/>
      <c r="IRY2" s="76"/>
      <c r="IRZ2" s="76"/>
      <c r="ISA2" s="76"/>
      <c r="ISB2" s="76"/>
      <c r="ISC2" s="76"/>
      <c r="ISD2" s="76"/>
      <c r="ISE2" s="76"/>
      <c r="ISF2" s="76"/>
      <c r="ISG2" s="76"/>
      <c r="ISH2" s="76"/>
      <c r="ISI2" s="76"/>
      <c r="ISJ2" s="76"/>
      <c r="ISK2" s="76"/>
      <c r="ISL2" s="76"/>
      <c r="ISM2" s="76"/>
      <c r="ISN2" s="76"/>
      <c r="ISO2" s="76"/>
      <c r="ISP2" s="76"/>
      <c r="ISQ2" s="76"/>
      <c r="ISR2" s="76"/>
      <c r="ISS2" s="76"/>
      <c r="IST2" s="76"/>
      <c r="ISU2" s="76"/>
      <c r="ISV2" s="76"/>
      <c r="ISW2" s="76"/>
      <c r="ISX2" s="76"/>
      <c r="ISY2" s="76"/>
      <c r="ISZ2" s="76"/>
      <c r="ITA2" s="76"/>
      <c r="ITB2" s="76"/>
      <c r="ITC2" s="76"/>
      <c r="ITD2" s="76"/>
      <c r="ITE2" s="76"/>
      <c r="ITF2" s="76"/>
      <c r="ITG2" s="76"/>
      <c r="ITH2" s="76"/>
      <c r="ITI2" s="76"/>
      <c r="ITJ2" s="76"/>
      <c r="ITK2" s="76"/>
      <c r="ITL2" s="76"/>
      <c r="ITM2" s="76"/>
      <c r="ITN2" s="76"/>
      <c r="ITO2" s="76"/>
      <c r="ITP2" s="76"/>
      <c r="ITQ2" s="76"/>
      <c r="ITR2" s="76"/>
      <c r="ITS2" s="76"/>
      <c r="ITT2" s="76"/>
      <c r="ITU2" s="76"/>
      <c r="ITV2" s="76"/>
      <c r="ITW2" s="76"/>
      <c r="ITX2" s="76"/>
      <c r="ITY2" s="76"/>
      <c r="ITZ2" s="76"/>
      <c r="IUA2" s="76"/>
      <c r="IUB2" s="76"/>
      <c r="IUC2" s="76"/>
      <c r="IUD2" s="76"/>
      <c r="IUE2" s="76"/>
      <c r="IUF2" s="76"/>
      <c r="IUG2" s="76"/>
      <c r="IUH2" s="76"/>
      <c r="IUI2" s="76"/>
      <c r="IUJ2" s="76"/>
      <c r="IUK2" s="76"/>
      <c r="IUL2" s="76"/>
      <c r="IUM2" s="76"/>
      <c r="IUN2" s="76"/>
      <c r="IUO2" s="76"/>
      <c r="IUP2" s="76"/>
      <c r="IUQ2" s="76"/>
      <c r="IUR2" s="76"/>
      <c r="IUS2" s="76"/>
      <c r="IUT2" s="76"/>
      <c r="IUU2" s="76"/>
      <c r="IUV2" s="76"/>
      <c r="IUW2" s="76"/>
      <c r="IUX2" s="76"/>
      <c r="IUY2" s="76"/>
      <c r="IUZ2" s="76"/>
      <c r="IVA2" s="76"/>
      <c r="IVB2" s="76"/>
      <c r="IVC2" s="76"/>
      <c r="IVD2" s="76"/>
      <c r="IVE2" s="76"/>
      <c r="IVF2" s="76"/>
      <c r="IVG2" s="76"/>
      <c r="IVH2" s="76"/>
      <c r="IVI2" s="76"/>
      <c r="IVJ2" s="76"/>
      <c r="IVK2" s="76"/>
      <c r="IVL2" s="76"/>
      <c r="IVM2" s="76"/>
      <c r="IVN2" s="76"/>
      <c r="IVO2" s="76"/>
      <c r="IVP2" s="76"/>
      <c r="IVQ2" s="76"/>
      <c r="IVR2" s="76"/>
      <c r="IVS2" s="76"/>
      <c r="IVT2" s="76"/>
      <c r="IVU2" s="76"/>
      <c r="IVV2" s="76"/>
      <c r="IVW2" s="76"/>
      <c r="IVX2" s="76"/>
      <c r="IVY2" s="76"/>
      <c r="IVZ2" s="76"/>
      <c r="IWA2" s="76"/>
      <c r="IWB2" s="76"/>
      <c r="IWC2" s="76"/>
      <c r="IWD2" s="76"/>
      <c r="IWE2" s="76"/>
      <c r="IWF2" s="76"/>
      <c r="IWG2" s="76"/>
      <c r="IWH2" s="76"/>
      <c r="IWI2" s="76"/>
      <c r="IWJ2" s="76"/>
      <c r="IWK2" s="76"/>
      <c r="IWL2" s="76"/>
      <c r="IWM2" s="76"/>
      <c r="IWN2" s="76"/>
      <c r="IWO2" s="76"/>
      <c r="IWP2" s="76"/>
      <c r="IWQ2" s="76"/>
      <c r="IWR2" s="76"/>
      <c r="IWS2" s="76"/>
      <c r="IWT2" s="76"/>
      <c r="IWU2" s="76"/>
      <c r="IWV2" s="76"/>
      <c r="IWW2" s="76"/>
      <c r="IWX2" s="76"/>
      <c r="IWY2" s="76"/>
      <c r="IWZ2" s="76"/>
      <c r="IXA2" s="76"/>
      <c r="IXB2" s="76"/>
      <c r="IXC2" s="76"/>
      <c r="IXD2" s="76"/>
      <c r="IXE2" s="76"/>
      <c r="IXF2" s="76"/>
      <c r="IXG2" s="76"/>
      <c r="IXH2" s="76"/>
      <c r="IXI2" s="76"/>
      <c r="IXJ2" s="76"/>
      <c r="IXK2" s="76"/>
      <c r="IXL2" s="76"/>
      <c r="IXM2" s="76"/>
      <c r="IXN2" s="76"/>
      <c r="IXO2" s="76"/>
      <c r="IXP2" s="76"/>
      <c r="IXQ2" s="76"/>
      <c r="IXR2" s="76"/>
      <c r="IXS2" s="76"/>
      <c r="IXT2" s="76"/>
      <c r="IXU2" s="76"/>
      <c r="IXV2" s="76"/>
      <c r="IXW2" s="76"/>
      <c r="IXX2" s="76"/>
      <c r="IXY2" s="76"/>
      <c r="IXZ2" s="76"/>
      <c r="IYA2" s="76"/>
      <c r="IYB2" s="76"/>
      <c r="IYC2" s="76"/>
      <c r="IYD2" s="76"/>
      <c r="IYE2" s="76"/>
      <c r="IYF2" s="76"/>
      <c r="IYG2" s="76"/>
      <c r="IYH2" s="76"/>
      <c r="IYI2" s="76"/>
      <c r="IYJ2" s="76"/>
      <c r="IYK2" s="76"/>
      <c r="IYL2" s="76"/>
      <c r="IYM2" s="76"/>
      <c r="IYN2" s="76"/>
      <c r="IYO2" s="76"/>
      <c r="IYP2" s="76"/>
      <c r="IYQ2" s="76"/>
      <c r="IYR2" s="76"/>
      <c r="IYS2" s="76"/>
      <c r="IYT2" s="76"/>
      <c r="IYU2" s="76"/>
      <c r="IYV2" s="76"/>
      <c r="IYW2" s="76"/>
      <c r="IYX2" s="76"/>
      <c r="IYY2" s="76"/>
      <c r="IYZ2" s="76"/>
      <c r="IZA2" s="76"/>
      <c r="IZB2" s="76"/>
      <c r="IZC2" s="76"/>
      <c r="IZD2" s="76"/>
      <c r="IZE2" s="76"/>
      <c r="IZF2" s="76"/>
      <c r="IZG2" s="76"/>
      <c r="IZH2" s="76"/>
      <c r="IZI2" s="76"/>
      <c r="IZJ2" s="76"/>
      <c r="IZK2" s="76"/>
      <c r="IZL2" s="76"/>
      <c r="IZM2" s="76"/>
      <c r="IZN2" s="76"/>
      <c r="IZO2" s="76"/>
      <c r="IZP2" s="76"/>
      <c r="IZQ2" s="76"/>
      <c r="IZR2" s="76"/>
      <c r="IZS2" s="76"/>
      <c r="IZT2" s="76"/>
      <c r="IZU2" s="76"/>
      <c r="IZV2" s="76"/>
      <c r="IZW2" s="76"/>
      <c r="IZX2" s="76"/>
      <c r="IZY2" s="76"/>
      <c r="IZZ2" s="76"/>
      <c r="JAA2" s="76"/>
      <c r="JAB2" s="76"/>
      <c r="JAC2" s="76"/>
      <c r="JAD2" s="76"/>
      <c r="JAE2" s="76"/>
      <c r="JAF2" s="76"/>
      <c r="JAG2" s="76"/>
      <c r="JAH2" s="76"/>
      <c r="JAI2" s="76"/>
      <c r="JAJ2" s="76"/>
      <c r="JAK2" s="76"/>
      <c r="JAL2" s="76"/>
      <c r="JAM2" s="76"/>
      <c r="JAN2" s="76"/>
      <c r="JAO2" s="76"/>
      <c r="JAP2" s="76"/>
      <c r="JAQ2" s="76"/>
      <c r="JAR2" s="76"/>
      <c r="JAS2" s="76"/>
      <c r="JAT2" s="76"/>
      <c r="JAU2" s="76"/>
      <c r="JAV2" s="76"/>
      <c r="JAW2" s="76"/>
      <c r="JAX2" s="76"/>
      <c r="JAY2" s="76"/>
      <c r="JAZ2" s="76"/>
      <c r="JBA2" s="76"/>
      <c r="JBB2" s="76"/>
      <c r="JBC2" s="76"/>
      <c r="JBD2" s="76"/>
      <c r="JBE2" s="76"/>
      <c r="JBF2" s="76"/>
      <c r="JBG2" s="76"/>
      <c r="JBH2" s="76"/>
      <c r="JBI2" s="76"/>
      <c r="JBJ2" s="76"/>
      <c r="JBK2" s="76"/>
      <c r="JBL2" s="76"/>
      <c r="JBM2" s="76"/>
      <c r="JBN2" s="76"/>
      <c r="JBO2" s="76"/>
      <c r="JBP2" s="76"/>
      <c r="JBQ2" s="76"/>
      <c r="JBR2" s="76"/>
      <c r="JBS2" s="76"/>
      <c r="JBT2" s="76"/>
      <c r="JBU2" s="76"/>
      <c r="JBV2" s="76"/>
      <c r="JBW2" s="76"/>
      <c r="JBX2" s="76"/>
      <c r="JBY2" s="76"/>
      <c r="JBZ2" s="76"/>
      <c r="JCA2" s="76"/>
      <c r="JCB2" s="76"/>
      <c r="JCC2" s="76"/>
      <c r="JCD2" s="76"/>
      <c r="JCE2" s="76"/>
      <c r="JCF2" s="76"/>
      <c r="JCG2" s="76"/>
      <c r="JCH2" s="76"/>
      <c r="JCI2" s="76"/>
      <c r="JCJ2" s="76"/>
      <c r="JCK2" s="76"/>
      <c r="JCL2" s="76"/>
      <c r="JCM2" s="76"/>
      <c r="JCN2" s="76"/>
      <c r="JCO2" s="76"/>
      <c r="JCP2" s="76"/>
      <c r="JCQ2" s="76"/>
      <c r="JCR2" s="76"/>
      <c r="JCS2" s="76"/>
      <c r="JCT2" s="76"/>
      <c r="JCU2" s="76"/>
      <c r="JCV2" s="76"/>
      <c r="JCW2" s="76"/>
      <c r="JCX2" s="76"/>
      <c r="JCY2" s="76"/>
      <c r="JCZ2" s="76"/>
      <c r="JDA2" s="76"/>
      <c r="JDB2" s="76"/>
      <c r="JDC2" s="76"/>
      <c r="JDD2" s="76"/>
      <c r="JDE2" s="76"/>
      <c r="JDF2" s="76"/>
      <c r="JDG2" s="76"/>
      <c r="JDH2" s="76"/>
      <c r="JDI2" s="76"/>
      <c r="JDJ2" s="76"/>
      <c r="JDK2" s="76"/>
      <c r="JDL2" s="76"/>
      <c r="JDM2" s="76"/>
      <c r="JDN2" s="76"/>
      <c r="JDO2" s="76"/>
      <c r="JDP2" s="76"/>
      <c r="JDQ2" s="76"/>
      <c r="JDR2" s="76"/>
      <c r="JDS2" s="76"/>
      <c r="JDT2" s="76"/>
      <c r="JDU2" s="76"/>
      <c r="JDV2" s="76"/>
      <c r="JDW2" s="76"/>
      <c r="JDX2" s="76"/>
      <c r="JDY2" s="76"/>
      <c r="JDZ2" s="76"/>
      <c r="JEA2" s="76"/>
      <c r="JEB2" s="76"/>
      <c r="JEC2" s="76"/>
      <c r="JED2" s="76"/>
      <c r="JEE2" s="76"/>
      <c r="JEF2" s="76"/>
      <c r="JEG2" s="76"/>
      <c r="JEH2" s="76"/>
      <c r="JEI2" s="76"/>
      <c r="JEJ2" s="76"/>
      <c r="JEK2" s="76"/>
      <c r="JEL2" s="76"/>
      <c r="JEM2" s="76"/>
      <c r="JEN2" s="76"/>
      <c r="JEO2" s="76"/>
      <c r="JEP2" s="76"/>
      <c r="JEQ2" s="76"/>
      <c r="JER2" s="76"/>
      <c r="JES2" s="76"/>
      <c r="JET2" s="76"/>
      <c r="JEU2" s="76"/>
      <c r="JEV2" s="76"/>
      <c r="JEW2" s="76"/>
      <c r="JEX2" s="76"/>
      <c r="JEY2" s="76"/>
      <c r="JEZ2" s="76"/>
      <c r="JFA2" s="76"/>
      <c r="JFB2" s="76"/>
      <c r="JFC2" s="76"/>
      <c r="JFD2" s="76"/>
      <c r="JFE2" s="76"/>
      <c r="JFF2" s="76"/>
      <c r="JFG2" s="76"/>
      <c r="JFH2" s="76"/>
      <c r="JFI2" s="76"/>
      <c r="JFJ2" s="76"/>
      <c r="JFK2" s="76"/>
      <c r="JFL2" s="76"/>
      <c r="JFM2" s="76"/>
      <c r="JFN2" s="76"/>
      <c r="JFO2" s="76"/>
      <c r="JFP2" s="76"/>
      <c r="JFQ2" s="76"/>
      <c r="JFR2" s="76"/>
      <c r="JFS2" s="76"/>
      <c r="JFT2" s="76"/>
      <c r="JFU2" s="76"/>
      <c r="JFV2" s="76"/>
      <c r="JFW2" s="76"/>
      <c r="JFX2" s="76"/>
      <c r="JFY2" s="76"/>
      <c r="JFZ2" s="76"/>
      <c r="JGA2" s="76"/>
      <c r="JGB2" s="76"/>
      <c r="JGC2" s="76"/>
      <c r="JGD2" s="76"/>
      <c r="JGE2" s="76"/>
      <c r="JGF2" s="76"/>
      <c r="JGG2" s="76"/>
      <c r="JGH2" s="76"/>
      <c r="JGI2" s="76"/>
      <c r="JGJ2" s="76"/>
      <c r="JGK2" s="76"/>
      <c r="JGL2" s="76"/>
      <c r="JGM2" s="76"/>
      <c r="JGN2" s="76"/>
      <c r="JGO2" s="76"/>
      <c r="JGP2" s="76"/>
      <c r="JGQ2" s="76"/>
      <c r="JGR2" s="76"/>
      <c r="JGS2" s="76"/>
      <c r="JGT2" s="76"/>
      <c r="JGU2" s="76"/>
      <c r="JGV2" s="76"/>
      <c r="JGW2" s="76"/>
      <c r="JGX2" s="76"/>
      <c r="JGY2" s="76"/>
      <c r="JGZ2" s="76"/>
      <c r="JHA2" s="76"/>
      <c r="JHB2" s="76"/>
      <c r="JHC2" s="76"/>
      <c r="JHD2" s="76"/>
      <c r="JHE2" s="76"/>
      <c r="JHF2" s="76"/>
      <c r="JHG2" s="76"/>
      <c r="JHH2" s="76"/>
      <c r="JHI2" s="76"/>
      <c r="JHJ2" s="76"/>
      <c r="JHK2" s="76"/>
      <c r="JHL2" s="76"/>
      <c r="JHM2" s="76"/>
      <c r="JHN2" s="76"/>
      <c r="JHO2" s="76"/>
      <c r="JHP2" s="76"/>
      <c r="JHQ2" s="76"/>
      <c r="JHR2" s="76"/>
      <c r="JHS2" s="76"/>
      <c r="JHT2" s="76"/>
      <c r="JHU2" s="76"/>
      <c r="JHV2" s="76"/>
      <c r="JHW2" s="76"/>
      <c r="JHX2" s="76"/>
      <c r="JHY2" s="76"/>
      <c r="JHZ2" s="76"/>
      <c r="JIA2" s="76"/>
      <c r="JIB2" s="76"/>
      <c r="JIC2" s="76"/>
      <c r="JID2" s="76"/>
      <c r="JIE2" s="76"/>
      <c r="JIF2" s="76"/>
      <c r="JIG2" s="76"/>
      <c r="JIH2" s="76"/>
      <c r="JII2" s="76"/>
      <c r="JIJ2" s="76"/>
      <c r="JIK2" s="76"/>
      <c r="JIL2" s="76"/>
      <c r="JIM2" s="76"/>
      <c r="JIN2" s="76"/>
      <c r="JIO2" s="76"/>
      <c r="JIP2" s="76"/>
      <c r="JIQ2" s="76"/>
      <c r="JIR2" s="76"/>
      <c r="JIS2" s="76"/>
      <c r="JIT2" s="76"/>
      <c r="JIU2" s="76"/>
      <c r="JIV2" s="76"/>
      <c r="JIW2" s="76"/>
      <c r="JIX2" s="76"/>
      <c r="JIY2" s="76"/>
      <c r="JIZ2" s="76"/>
      <c r="JJA2" s="76"/>
      <c r="JJB2" s="76"/>
      <c r="JJC2" s="76"/>
      <c r="JJD2" s="76"/>
      <c r="JJE2" s="76"/>
      <c r="JJF2" s="76"/>
      <c r="JJG2" s="76"/>
      <c r="JJH2" s="76"/>
      <c r="JJI2" s="76"/>
      <c r="JJJ2" s="76"/>
      <c r="JJK2" s="76"/>
      <c r="JJL2" s="76"/>
      <c r="JJM2" s="76"/>
      <c r="JJN2" s="76"/>
      <c r="JJO2" s="76"/>
      <c r="JJP2" s="76"/>
      <c r="JJQ2" s="76"/>
      <c r="JJR2" s="76"/>
      <c r="JJS2" s="76"/>
      <c r="JJT2" s="76"/>
      <c r="JJU2" s="76"/>
      <c r="JJV2" s="76"/>
      <c r="JJW2" s="76"/>
      <c r="JJX2" s="76"/>
      <c r="JJY2" s="76"/>
      <c r="JJZ2" s="76"/>
      <c r="JKA2" s="76"/>
      <c r="JKB2" s="76"/>
      <c r="JKC2" s="76"/>
      <c r="JKD2" s="76"/>
      <c r="JKE2" s="76"/>
      <c r="JKF2" s="76"/>
      <c r="JKG2" s="76"/>
      <c r="JKH2" s="76"/>
      <c r="JKI2" s="76"/>
      <c r="JKJ2" s="76"/>
      <c r="JKK2" s="76"/>
      <c r="JKL2" s="76"/>
      <c r="JKM2" s="76"/>
      <c r="JKN2" s="76"/>
      <c r="JKO2" s="76"/>
      <c r="JKP2" s="76"/>
      <c r="JKQ2" s="76"/>
      <c r="JKR2" s="76"/>
      <c r="JKS2" s="76"/>
      <c r="JKT2" s="76"/>
      <c r="JKU2" s="76"/>
      <c r="JKV2" s="76"/>
      <c r="JKW2" s="76"/>
      <c r="JKX2" s="76"/>
      <c r="JKY2" s="76"/>
      <c r="JKZ2" s="76"/>
      <c r="JLA2" s="76"/>
      <c r="JLB2" s="76"/>
      <c r="JLC2" s="76"/>
      <c r="JLD2" s="76"/>
      <c r="JLE2" s="76"/>
      <c r="JLF2" s="76"/>
      <c r="JLG2" s="76"/>
      <c r="JLH2" s="76"/>
      <c r="JLI2" s="76"/>
      <c r="JLJ2" s="76"/>
      <c r="JLK2" s="76"/>
      <c r="JLL2" s="76"/>
      <c r="JLM2" s="76"/>
      <c r="JLN2" s="76"/>
      <c r="JLO2" s="76"/>
      <c r="JLP2" s="76"/>
      <c r="JLQ2" s="76"/>
      <c r="JLR2" s="76"/>
      <c r="JLS2" s="76"/>
      <c r="JLT2" s="76"/>
      <c r="JLU2" s="76"/>
      <c r="JLV2" s="76"/>
      <c r="JLW2" s="76"/>
      <c r="JLX2" s="76"/>
      <c r="JLY2" s="76"/>
      <c r="JLZ2" s="76"/>
      <c r="JMA2" s="76"/>
      <c r="JMB2" s="76"/>
      <c r="JMC2" s="76"/>
      <c r="JMD2" s="76"/>
      <c r="JME2" s="76"/>
      <c r="JMF2" s="76"/>
      <c r="JMG2" s="76"/>
      <c r="JMH2" s="76"/>
      <c r="JMI2" s="76"/>
      <c r="JMJ2" s="76"/>
      <c r="JMK2" s="76"/>
      <c r="JML2" s="76"/>
      <c r="JMM2" s="76"/>
      <c r="JMN2" s="76"/>
      <c r="JMO2" s="76"/>
      <c r="JMP2" s="76"/>
      <c r="JMQ2" s="76"/>
      <c r="JMR2" s="76"/>
      <c r="JMS2" s="76"/>
      <c r="JMT2" s="76"/>
      <c r="JMU2" s="76"/>
      <c r="JMV2" s="76"/>
      <c r="JMW2" s="76"/>
      <c r="JMX2" s="76"/>
      <c r="JMY2" s="76"/>
      <c r="JMZ2" s="76"/>
      <c r="JNA2" s="76"/>
      <c r="JNB2" s="76"/>
      <c r="JNC2" s="76"/>
      <c r="JND2" s="76"/>
      <c r="JNE2" s="76"/>
      <c r="JNF2" s="76"/>
      <c r="JNG2" s="76"/>
      <c r="JNH2" s="76"/>
      <c r="JNI2" s="76"/>
      <c r="JNJ2" s="76"/>
      <c r="JNK2" s="76"/>
      <c r="JNL2" s="76"/>
      <c r="JNM2" s="76"/>
      <c r="JNN2" s="76"/>
      <c r="JNO2" s="76"/>
      <c r="JNP2" s="76"/>
      <c r="JNQ2" s="76"/>
      <c r="JNR2" s="76"/>
      <c r="JNS2" s="76"/>
      <c r="JNT2" s="76"/>
      <c r="JNU2" s="76"/>
      <c r="JNV2" s="76"/>
      <c r="JNW2" s="76"/>
      <c r="JNX2" s="76"/>
      <c r="JNY2" s="76"/>
      <c r="JNZ2" s="76"/>
      <c r="JOA2" s="76"/>
      <c r="JOB2" s="76"/>
      <c r="JOC2" s="76"/>
      <c r="JOD2" s="76"/>
      <c r="JOE2" s="76"/>
      <c r="JOF2" s="76"/>
      <c r="JOG2" s="76"/>
      <c r="JOH2" s="76"/>
      <c r="JOI2" s="76"/>
      <c r="JOJ2" s="76"/>
      <c r="JOK2" s="76"/>
      <c r="JOL2" s="76"/>
      <c r="JOM2" s="76"/>
      <c r="JON2" s="76"/>
      <c r="JOO2" s="76"/>
      <c r="JOP2" s="76"/>
      <c r="JOQ2" s="76"/>
      <c r="JOR2" s="76"/>
      <c r="JOS2" s="76"/>
      <c r="JOT2" s="76"/>
      <c r="JOU2" s="76"/>
      <c r="JOV2" s="76"/>
      <c r="JOW2" s="76"/>
      <c r="JOX2" s="76"/>
      <c r="JOY2" s="76"/>
      <c r="JOZ2" s="76"/>
      <c r="JPA2" s="76"/>
      <c r="JPB2" s="76"/>
      <c r="JPC2" s="76"/>
      <c r="JPD2" s="76"/>
      <c r="JPE2" s="76"/>
      <c r="JPF2" s="76"/>
      <c r="JPG2" s="76"/>
      <c r="JPH2" s="76"/>
      <c r="JPI2" s="76"/>
      <c r="JPJ2" s="76"/>
      <c r="JPK2" s="76"/>
      <c r="JPL2" s="76"/>
      <c r="JPM2" s="76"/>
      <c r="JPN2" s="76"/>
      <c r="JPO2" s="76"/>
      <c r="JPP2" s="76"/>
      <c r="JPQ2" s="76"/>
      <c r="JPR2" s="76"/>
      <c r="JPS2" s="76"/>
      <c r="JPT2" s="76"/>
      <c r="JPU2" s="76"/>
      <c r="JPV2" s="76"/>
      <c r="JPW2" s="76"/>
      <c r="JPX2" s="76"/>
      <c r="JPY2" s="76"/>
      <c r="JPZ2" s="76"/>
      <c r="JQA2" s="76"/>
      <c r="JQB2" s="76"/>
      <c r="JQC2" s="76"/>
      <c r="JQD2" s="76"/>
      <c r="JQE2" s="76"/>
      <c r="JQF2" s="76"/>
      <c r="JQG2" s="76"/>
      <c r="JQH2" s="76"/>
      <c r="JQI2" s="76"/>
      <c r="JQJ2" s="76"/>
      <c r="JQK2" s="76"/>
      <c r="JQL2" s="76"/>
      <c r="JQM2" s="76"/>
      <c r="JQN2" s="76"/>
      <c r="JQO2" s="76"/>
      <c r="JQP2" s="76"/>
      <c r="JQQ2" s="76"/>
      <c r="JQR2" s="76"/>
      <c r="JQS2" s="76"/>
      <c r="JQT2" s="76"/>
      <c r="JQU2" s="76"/>
      <c r="JQV2" s="76"/>
      <c r="JQW2" s="76"/>
      <c r="JQX2" s="76"/>
      <c r="JQY2" s="76"/>
      <c r="JQZ2" s="76"/>
      <c r="JRA2" s="76"/>
      <c r="JRB2" s="76"/>
      <c r="JRC2" s="76"/>
      <c r="JRD2" s="76"/>
      <c r="JRE2" s="76"/>
      <c r="JRF2" s="76"/>
      <c r="JRG2" s="76"/>
      <c r="JRH2" s="76"/>
      <c r="JRI2" s="76"/>
      <c r="JRJ2" s="76"/>
      <c r="JRK2" s="76"/>
      <c r="JRL2" s="76"/>
      <c r="JRM2" s="76"/>
      <c r="JRN2" s="76"/>
      <c r="JRO2" s="76"/>
      <c r="JRP2" s="76"/>
      <c r="JRQ2" s="76"/>
      <c r="JRR2" s="76"/>
      <c r="JRS2" s="76"/>
      <c r="JRT2" s="76"/>
      <c r="JRU2" s="76"/>
      <c r="JRV2" s="76"/>
      <c r="JRW2" s="76"/>
      <c r="JRX2" s="76"/>
      <c r="JRY2" s="76"/>
      <c r="JRZ2" s="76"/>
      <c r="JSA2" s="76"/>
      <c r="JSB2" s="76"/>
      <c r="JSC2" s="76"/>
      <c r="JSD2" s="76"/>
      <c r="JSE2" s="76"/>
      <c r="JSF2" s="76"/>
      <c r="JSG2" s="76"/>
      <c r="JSH2" s="76"/>
      <c r="JSI2" s="76"/>
      <c r="JSJ2" s="76"/>
      <c r="JSK2" s="76"/>
      <c r="JSL2" s="76"/>
      <c r="JSM2" s="76"/>
      <c r="JSN2" s="76"/>
      <c r="JSO2" s="76"/>
      <c r="JSP2" s="76"/>
      <c r="JSQ2" s="76"/>
      <c r="JSR2" s="76"/>
      <c r="JSS2" s="76"/>
      <c r="JST2" s="76"/>
      <c r="JSU2" s="76"/>
      <c r="JSV2" s="76"/>
      <c r="JSW2" s="76"/>
      <c r="JSX2" s="76"/>
      <c r="JSY2" s="76"/>
      <c r="JSZ2" s="76"/>
      <c r="JTA2" s="76"/>
      <c r="JTB2" s="76"/>
      <c r="JTC2" s="76"/>
      <c r="JTD2" s="76"/>
      <c r="JTE2" s="76"/>
      <c r="JTF2" s="76"/>
      <c r="JTG2" s="76"/>
      <c r="JTH2" s="76"/>
      <c r="JTI2" s="76"/>
      <c r="JTJ2" s="76"/>
      <c r="JTK2" s="76"/>
      <c r="JTL2" s="76"/>
      <c r="JTM2" s="76"/>
      <c r="JTN2" s="76"/>
      <c r="JTO2" s="76"/>
      <c r="JTP2" s="76"/>
      <c r="JTQ2" s="76"/>
      <c r="JTR2" s="76"/>
      <c r="JTS2" s="76"/>
      <c r="JTT2" s="76"/>
      <c r="JTU2" s="76"/>
      <c r="JTV2" s="76"/>
      <c r="JTW2" s="76"/>
      <c r="JTX2" s="76"/>
      <c r="JTY2" s="76"/>
      <c r="JTZ2" s="76"/>
      <c r="JUA2" s="76"/>
      <c r="JUB2" s="76"/>
      <c r="JUC2" s="76"/>
      <c r="JUD2" s="76"/>
      <c r="JUE2" s="76"/>
      <c r="JUF2" s="76"/>
      <c r="JUG2" s="76"/>
      <c r="JUH2" s="76"/>
      <c r="JUI2" s="76"/>
      <c r="JUJ2" s="76"/>
      <c r="JUK2" s="76"/>
      <c r="JUL2" s="76"/>
      <c r="JUM2" s="76"/>
      <c r="JUN2" s="76"/>
      <c r="JUO2" s="76"/>
      <c r="JUP2" s="76"/>
      <c r="JUQ2" s="76"/>
      <c r="JUR2" s="76"/>
      <c r="JUS2" s="76"/>
      <c r="JUT2" s="76"/>
      <c r="JUU2" s="76"/>
      <c r="JUV2" s="76"/>
      <c r="JUW2" s="76"/>
      <c r="JUX2" s="76"/>
      <c r="JUY2" s="76"/>
      <c r="JUZ2" s="76"/>
      <c r="JVA2" s="76"/>
      <c r="JVB2" s="76"/>
      <c r="JVC2" s="76"/>
      <c r="JVD2" s="76"/>
      <c r="JVE2" s="76"/>
      <c r="JVF2" s="76"/>
      <c r="JVG2" s="76"/>
      <c r="JVH2" s="76"/>
      <c r="JVI2" s="76"/>
      <c r="JVJ2" s="76"/>
      <c r="JVK2" s="76"/>
      <c r="JVL2" s="76"/>
      <c r="JVM2" s="76"/>
      <c r="JVN2" s="76"/>
      <c r="JVO2" s="76"/>
      <c r="JVP2" s="76"/>
      <c r="JVQ2" s="76"/>
      <c r="JVR2" s="76"/>
      <c r="JVS2" s="76"/>
      <c r="JVT2" s="76"/>
      <c r="JVU2" s="76"/>
      <c r="JVV2" s="76"/>
      <c r="JVW2" s="76"/>
      <c r="JVX2" s="76"/>
      <c r="JVY2" s="76"/>
      <c r="JVZ2" s="76"/>
      <c r="JWA2" s="76"/>
      <c r="JWB2" s="76"/>
      <c r="JWC2" s="76"/>
      <c r="JWD2" s="76"/>
      <c r="JWE2" s="76"/>
      <c r="JWF2" s="76"/>
      <c r="JWG2" s="76"/>
      <c r="JWH2" s="76"/>
      <c r="JWI2" s="76"/>
      <c r="JWJ2" s="76"/>
      <c r="JWK2" s="76"/>
      <c r="JWL2" s="76"/>
      <c r="JWM2" s="76"/>
      <c r="JWN2" s="76"/>
      <c r="JWO2" s="76"/>
      <c r="JWP2" s="76"/>
      <c r="JWQ2" s="76"/>
      <c r="JWR2" s="76"/>
      <c r="JWS2" s="76"/>
      <c r="JWT2" s="76"/>
      <c r="JWU2" s="76"/>
      <c r="JWV2" s="76"/>
      <c r="JWW2" s="76"/>
      <c r="JWX2" s="76"/>
      <c r="JWY2" s="76"/>
      <c r="JWZ2" s="76"/>
      <c r="JXA2" s="76"/>
      <c r="JXB2" s="76"/>
      <c r="JXC2" s="76"/>
      <c r="JXD2" s="76"/>
      <c r="JXE2" s="76"/>
      <c r="JXF2" s="76"/>
      <c r="JXG2" s="76"/>
      <c r="JXH2" s="76"/>
      <c r="JXI2" s="76"/>
      <c r="JXJ2" s="76"/>
      <c r="JXK2" s="76"/>
      <c r="JXL2" s="76"/>
      <c r="JXM2" s="76"/>
      <c r="JXN2" s="76"/>
      <c r="JXO2" s="76"/>
      <c r="JXP2" s="76"/>
      <c r="JXQ2" s="76"/>
      <c r="JXR2" s="76"/>
      <c r="JXS2" s="76"/>
      <c r="JXT2" s="76"/>
      <c r="JXU2" s="76"/>
      <c r="JXV2" s="76"/>
      <c r="JXW2" s="76"/>
      <c r="JXX2" s="76"/>
      <c r="JXY2" s="76"/>
      <c r="JXZ2" s="76"/>
      <c r="JYA2" s="76"/>
      <c r="JYB2" s="76"/>
      <c r="JYC2" s="76"/>
      <c r="JYD2" s="76"/>
      <c r="JYE2" s="76"/>
      <c r="JYF2" s="76"/>
      <c r="JYG2" s="76"/>
      <c r="JYH2" s="76"/>
      <c r="JYI2" s="76"/>
      <c r="JYJ2" s="76"/>
      <c r="JYK2" s="76"/>
      <c r="JYL2" s="76"/>
      <c r="JYM2" s="76"/>
      <c r="JYN2" s="76"/>
      <c r="JYO2" s="76"/>
      <c r="JYP2" s="76"/>
      <c r="JYQ2" s="76"/>
      <c r="JYR2" s="76"/>
      <c r="JYS2" s="76"/>
      <c r="JYT2" s="76"/>
      <c r="JYU2" s="76"/>
      <c r="JYV2" s="76"/>
      <c r="JYW2" s="76"/>
      <c r="JYX2" s="76"/>
      <c r="JYY2" s="76"/>
      <c r="JYZ2" s="76"/>
      <c r="JZA2" s="76"/>
      <c r="JZB2" s="76"/>
      <c r="JZC2" s="76"/>
      <c r="JZD2" s="76"/>
      <c r="JZE2" s="76"/>
      <c r="JZF2" s="76"/>
      <c r="JZG2" s="76"/>
      <c r="JZH2" s="76"/>
      <c r="JZI2" s="76"/>
      <c r="JZJ2" s="76"/>
      <c r="JZK2" s="76"/>
      <c r="JZL2" s="76"/>
      <c r="JZM2" s="76"/>
      <c r="JZN2" s="76"/>
      <c r="JZO2" s="76"/>
      <c r="JZP2" s="76"/>
      <c r="JZQ2" s="76"/>
      <c r="JZR2" s="76"/>
      <c r="JZS2" s="76"/>
      <c r="JZT2" s="76"/>
      <c r="JZU2" s="76"/>
      <c r="JZV2" s="76"/>
      <c r="JZW2" s="76"/>
      <c r="JZX2" s="76"/>
      <c r="JZY2" s="76"/>
      <c r="JZZ2" s="76"/>
      <c r="KAA2" s="76"/>
      <c r="KAB2" s="76"/>
      <c r="KAC2" s="76"/>
      <c r="KAD2" s="76"/>
      <c r="KAE2" s="76"/>
      <c r="KAF2" s="76"/>
      <c r="KAG2" s="76"/>
      <c r="KAH2" s="76"/>
      <c r="KAI2" s="76"/>
      <c r="KAJ2" s="76"/>
      <c r="KAK2" s="76"/>
      <c r="KAL2" s="76"/>
      <c r="KAM2" s="76"/>
      <c r="KAN2" s="76"/>
      <c r="KAO2" s="76"/>
      <c r="KAP2" s="76"/>
      <c r="KAQ2" s="76"/>
      <c r="KAR2" s="76"/>
      <c r="KAS2" s="76"/>
      <c r="KAT2" s="76"/>
      <c r="KAU2" s="76"/>
      <c r="KAV2" s="76"/>
      <c r="KAW2" s="76"/>
      <c r="KAX2" s="76"/>
      <c r="KAY2" s="76"/>
      <c r="KAZ2" s="76"/>
      <c r="KBA2" s="76"/>
      <c r="KBB2" s="76"/>
      <c r="KBC2" s="76"/>
      <c r="KBD2" s="76"/>
      <c r="KBE2" s="76"/>
      <c r="KBF2" s="76"/>
      <c r="KBG2" s="76"/>
      <c r="KBH2" s="76"/>
      <c r="KBI2" s="76"/>
      <c r="KBJ2" s="76"/>
      <c r="KBK2" s="76"/>
      <c r="KBL2" s="76"/>
      <c r="KBM2" s="76"/>
      <c r="KBN2" s="76"/>
      <c r="KBO2" s="76"/>
      <c r="KBP2" s="76"/>
      <c r="KBQ2" s="76"/>
      <c r="KBR2" s="76"/>
      <c r="KBS2" s="76"/>
      <c r="KBT2" s="76"/>
      <c r="KBU2" s="76"/>
      <c r="KBV2" s="76"/>
      <c r="KBW2" s="76"/>
      <c r="KBX2" s="76"/>
      <c r="KBY2" s="76"/>
      <c r="KBZ2" s="76"/>
      <c r="KCA2" s="76"/>
      <c r="KCB2" s="76"/>
      <c r="KCC2" s="76"/>
      <c r="KCD2" s="76"/>
      <c r="KCE2" s="76"/>
      <c r="KCF2" s="76"/>
      <c r="KCG2" s="76"/>
      <c r="KCH2" s="76"/>
      <c r="KCI2" s="76"/>
      <c r="KCJ2" s="76"/>
      <c r="KCK2" s="76"/>
      <c r="KCL2" s="76"/>
      <c r="KCM2" s="76"/>
      <c r="KCN2" s="76"/>
      <c r="KCO2" s="76"/>
      <c r="KCP2" s="76"/>
      <c r="KCQ2" s="76"/>
      <c r="KCR2" s="76"/>
      <c r="KCS2" s="76"/>
      <c r="KCT2" s="76"/>
      <c r="KCU2" s="76"/>
      <c r="KCV2" s="76"/>
      <c r="KCW2" s="76"/>
      <c r="KCX2" s="76"/>
      <c r="KCY2" s="76"/>
      <c r="KCZ2" s="76"/>
      <c r="KDA2" s="76"/>
      <c r="KDB2" s="76"/>
      <c r="KDC2" s="76"/>
      <c r="KDD2" s="76"/>
      <c r="KDE2" s="76"/>
      <c r="KDF2" s="76"/>
      <c r="KDG2" s="76"/>
      <c r="KDH2" s="76"/>
      <c r="KDI2" s="76"/>
      <c r="KDJ2" s="76"/>
      <c r="KDK2" s="76"/>
      <c r="KDL2" s="76"/>
      <c r="KDM2" s="76"/>
      <c r="KDN2" s="76"/>
      <c r="KDO2" s="76"/>
      <c r="KDP2" s="76"/>
      <c r="KDQ2" s="76"/>
      <c r="KDR2" s="76"/>
      <c r="KDS2" s="76"/>
      <c r="KDT2" s="76"/>
      <c r="KDU2" s="76"/>
      <c r="KDV2" s="76"/>
      <c r="KDW2" s="76"/>
      <c r="KDX2" s="76"/>
      <c r="KDY2" s="76"/>
      <c r="KDZ2" s="76"/>
      <c r="KEA2" s="76"/>
      <c r="KEB2" s="76"/>
      <c r="KEC2" s="76"/>
      <c r="KED2" s="76"/>
      <c r="KEE2" s="76"/>
      <c r="KEF2" s="76"/>
      <c r="KEG2" s="76"/>
      <c r="KEH2" s="76"/>
      <c r="KEI2" s="76"/>
      <c r="KEJ2" s="76"/>
      <c r="KEK2" s="76"/>
      <c r="KEL2" s="76"/>
      <c r="KEM2" s="76"/>
      <c r="KEN2" s="76"/>
      <c r="KEO2" s="76"/>
      <c r="KEP2" s="76"/>
      <c r="KEQ2" s="76"/>
      <c r="KER2" s="76"/>
      <c r="KES2" s="76"/>
      <c r="KET2" s="76"/>
      <c r="KEU2" s="76"/>
      <c r="KEV2" s="76"/>
      <c r="KEW2" s="76"/>
      <c r="KEX2" s="76"/>
      <c r="KEY2" s="76"/>
      <c r="KEZ2" s="76"/>
      <c r="KFA2" s="76"/>
      <c r="KFB2" s="76"/>
      <c r="KFC2" s="76"/>
      <c r="KFD2" s="76"/>
      <c r="KFE2" s="76"/>
      <c r="KFF2" s="76"/>
      <c r="KFG2" s="76"/>
      <c r="KFH2" s="76"/>
      <c r="KFI2" s="76"/>
      <c r="KFJ2" s="76"/>
      <c r="KFK2" s="76"/>
      <c r="KFL2" s="76"/>
      <c r="KFM2" s="76"/>
      <c r="KFN2" s="76"/>
      <c r="KFO2" s="76"/>
      <c r="KFP2" s="76"/>
      <c r="KFQ2" s="76"/>
      <c r="KFR2" s="76"/>
      <c r="KFS2" s="76"/>
      <c r="KFT2" s="76"/>
      <c r="KFU2" s="76"/>
      <c r="KFV2" s="76"/>
      <c r="KFW2" s="76"/>
      <c r="KFX2" s="76"/>
      <c r="KFY2" s="76"/>
      <c r="KFZ2" s="76"/>
      <c r="KGA2" s="76"/>
      <c r="KGB2" s="76"/>
      <c r="KGC2" s="76"/>
      <c r="KGD2" s="76"/>
      <c r="KGE2" s="76"/>
      <c r="KGF2" s="76"/>
      <c r="KGG2" s="76"/>
      <c r="KGH2" s="76"/>
      <c r="KGI2" s="76"/>
      <c r="KGJ2" s="76"/>
      <c r="KGK2" s="76"/>
      <c r="KGL2" s="76"/>
      <c r="KGM2" s="76"/>
      <c r="KGN2" s="76"/>
      <c r="KGO2" s="76"/>
      <c r="KGP2" s="76"/>
      <c r="KGQ2" s="76"/>
      <c r="KGR2" s="76"/>
      <c r="KGS2" s="76"/>
      <c r="KGT2" s="76"/>
      <c r="KGU2" s="76"/>
      <c r="KGV2" s="76"/>
      <c r="KGW2" s="76"/>
      <c r="KGX2" s="76"/>
      <c r="KGY2" s="76"/>
      <c r="KGZ2" s="76"/>
      <c r="KHA2" s="76"/>
      <c r="KHB2" s="76"/>
      <c r="KHC2" s="76"/>
      <c r="KHD2" s="76"/>
      <c r="KHE2" s="76"/>
      <c r="KHF2" s="76"/>
      <c r="KHG2" s="76"/>
      <c r="KHH2" s="76"/>
      <c r="KHI2" s="76"/>
      <c r="KHJ2" s="76"/>
      <c r="KHK2" s="76"/>
      <c r="KHL2" s="76"/>
      <c r="KHM2" s="76"/>
      <c r="KHN2" s="76"/>
      <c r="KHO2" s="76"/>
      <c r="KHP2" s="76"/>
      <c r="KHQ2" s="76"/>
      <c r="KHR2" s="76"/>
      <c r="KHS2" s="76"/>
      <c r="KHT2" s="76"/>
      <c r="KHU2" s="76"/>
      <c r="KHV2" s="76"/>
      <c r="KHW2" s="76"/>
      <c r="KHX2" s="76"/>
      <c r="KHY2" s="76"/>
      <c r="KHZ2" s="76"/>
      <c r="KIA2" s="76"/>
      <c r="KIB2" s="76"/>
      <c r="KIC2" s="76"/>
      <c r="KID2" s="76"/>
      <c r="KIE2" s="76"/>
      <c r="KIF2" s="76"/>
      <c r="KIG2" s="76"/>
      <c r="KIH2" s="76"/>
      <c r="KII2" s="76"/>
      <c r="KIJ2" s="76"/>
      <c r="KIK2" s="76"/>
      <c r="KIL2" s="76"/>
      <c r="KIM2" s="76"/>
      <c r="KIN2" s="76"/>
      <c r="KIO2" s="76"/>
      <c r="KIP2" s="76"/>
      <c r="KIQ2" s="76"/>
      <c r="KIR2" s="76"/>
      <c r="KIS2" s="76"/>
      <c r="KIT2" s="76"/>
      <c r="KIU2" s="76"/>
      <c r="KIV2" s="76"/>
      <c r="KIW2" s="76"/>
      <c r="KIX2" s="76"/>
      <c r="KIY2" s="76"/>
      <c r="KIZ2" s="76"/>
      <c r="KJA2" s="76"/>
      <c r="KJB2" s="76"/>
      <c r="KJC2" s="76"/>
      <c r="KJD2" s="76"/>
      <c r="KJE2" s="76"/>
      <c r="KJF2" s="76"/>
      <c r="KJG2" s="76"/>
      <c r="KJH2" s="76"/>
      <c r="KJI2" s="76"/>
      <c r="KJJ2" s="76"/>
      <c r="KJK2" s="76"/>
      <c r="KJL2" s="76"/>
      <c r="KJM2" s="76"/>
      <c r="KJN2" s="76"/>
      <c r="KJO2" s="76"/>
      <c r="KJP2" s="76"/>
      <c r="KJQ2" s="76"/>
      <c r="KJR2" s="76"/>
      <c r="KJS2" s="76"/>
      <c r="KJT2" s="76"/>
      <c r="KJU2" s="76"/>
      <c r="KJV2" s="76"/>
      <c r="KJW2" s="76"/>
      <c r="KJX2" s="76"/>
      <c r="KJY2" s="76"/>
      <c r="KJZ2" s="76"/>
      <c r="KKA2" s="76"/>
      <c r="KKB2" s="76"/>
      <c r="KKC2" s="76"/>
      <c r="KKD2" s="76"/>
      <c r="KKE2" s="76"/>
      <c r="KKF2" s="76"/>
      <c r="KKG2" s="76"/>
      <c r="KKH2" s="76"/>
      <c r="KKI2" s="76"/>
      <c r="KKJ2" s="76"/>
      <c r="KKK2" s="76"/>
      <c r="KKL2" s="76"/>
      <c r="KKM2" s="76"/>
      <c r="KKN2" s="76"/>
      <c r="KKO2" s="76"/>
      <c r="KKP2" s="76"/>
      <c r="KKQ2" s="76"/>
      <c r="KKR2" s="76"/>
      <c r="KKS2" s="76"/>
      <c r="KKT2" s="76"/>
      <c r="KKU2" s="76"/>
      <c r="KKV2" s="76"/>
      <c r="KKW2" s="76"/>
      <c r="KKX2" s="76"/>
      <c r="KKY2" s="76"/>
      <c r="KKZ2" s="76"/>
      <c r="KLA2" s="76"/>
      <c r="KLB2" s="76"/>
      <c r="KLC2" s="76"/>
      <c r="KLD2" s="76"/>
      <c r="KLE2" s="76"/>
      <c r="KLF2" s="76"/>
      <c r="KLG2" s="76"/>
      <c r="KLH2" s="76"/>
      <c r="KLI2" s="76"/>
      <c r="KLJ2" s="76"/>
      <c r="KLK2" s="76"/>
      <c r="KLL2" s="76"/>
      <c r="KLM2" s="76"/>
      <c r="KLN2" s="76"/>
      <c r="KLO2" s="76"/>
      <c r="KLP2" s="76"/>
      <c r="KLQ2" s="76"/>
      <c r="KLR2" s="76"/>
      <c r="KLS2" s="76"/>
      <c r="KLT2" s="76"/>
      <c r="KLU2" s="76"/>
      <c r="KLV2" s="76"/>
      <c r="KLW2" s="76"/>
      <c r="KLX2" s="76"/>
      <c r="KLY2" s="76"/>
      <c r="KLZ2" s="76"/>
      <c r="KMA2" s="76"/>
      <c r="KMB2" s="76"/>
      <c r="KMC2" s="76"/>
      <c r="KMD2" s="76"/>
      <c r="KME2" s="76"/>
      <c r="KMF2" s="76"/>
      <c r="KMG2" s="76"/>
      <c r="KMH2" s="76"/>
      <c r="KMI2" s="76"/>
      <c r="KMJ2" s="76"/>
      <c r="KMK2" s="76"/>
      <c r="KML2" s="76"/>
      <c r="KMM2" s="76"/>
      <c r="KMN2" s="76"/>
      <c r="KMO2" s="76"/>
      <c r="KMP2" s="76"/>
      <c r="KMQ2" s="76"/>
      <c r="KMR2" s="76"/>
      <c r="KMS2" s="76"/>
      <c r="KMT2" s="76"/>
      <c r="KMU2" s="76"/>
      <c r="KMV2" s="76"/>
      <c r="KMW2" s="76"/>
      <c r="KMX2" s="76"/>
      <c r="KMY2" s="76"/>
      <c r="KMZ2" s="76"/>
      <c r="KNA2" s="76"/>
      <c r="KNB2" s="76"/>
      <c r="KNC2" s="76"/>
      <c r="KND2" s="76"/>
      <c r="KNE2" s="76"/>
      <c r="KNF2" s="76"/>
      <c r="KNG2" s="76"/>
      <c r="KNH2" s="76"/>
      <c r="KNI2" s="76"/>
      <c r="KNJ2" s="76"/>
      <c r="KNK2" s="76"/>
      <c r="KNL2" s="76"/>
      <c r="KNM2" s="76"/>
      <c r="KNN2" s="76"/>
      <c r="KNO2" s="76"/>
      <c r="KNP2" s="76"/>
      <c r="KNQ2" s="76"/>
      <c r="KNR2" s="76"/>
      <c r="KNS2" s="76"/>
      <c r="KNT2" s="76"/>
      <c r="KNU2" s="76"/>
      <c r="KNV2" s="76"/>
      <c r="KNW2" s="76"/>
      <c r="KNX2" s="76"/>
      <c r="KNY2" s="76"/>
      <c r="KNZ2" s="76"/>
      <c r="KOA2" s="76"/>
      <c r="KOB2" s="76"/>
      <c r="KOC2" s="76"/>
      <c r="KOD2" s="76"/>
      <c r="KOE2" s="76"/>
      <c r="KOF2" s="76"/>
      <c r="KOG2" s="76"/>
      <c r="KOH2" s="76"/>
      <c r="KOI2" s="76"/>
      <c r="KOJ2" s="76"/>
      <c r="KOK2" s="76"/>
      <c r="KOL2" s="76"/>
      <c r="KOM2" s="76"/>
      <c r="KON2" s="76"/>
      <c r="KOO2" s="76"/>
      <c r="KOP2" s="76"/>
      <c r="KOQ2" s="76"/>
      <c r="KOR2" s="76"/>
      <c r="KOS2" s="76"/>
      <c r="KOT2" s="76"/>
      <c r="KOU2" s="76"/>
      <c r="KOV2" s="76"/>
      <c r="KOW2" s="76"/>
      <c r="KOX2" s="76"/>
      <c r="KOY2" s="76"/>
      <c r="KOZ2" s="76"/>
      <c r="KPA2" s="76"/>
      <c r="KPB2" s="76"/>
      <c r="KPC2" s="76"/>
      <c r="KPD2" s="76"/>
      <c r="KPE2" s="76"/>
      <c r="KPF2" s="76"/>
      <c r="KPG2" s="76"/>
      <c r="KPH2" s="76"/>
      <c r="KPI2" s="76"/>
      <c r="KPJ2" s="76"/>
      <c r="KPK2" s="76"/>
      <c r="KPL2" s="76"/>
      <c r="KPM2" s="76"/>
      <c r="KPN2" s="76"/>
      <c r="KPO2" s="76"/>
      <c r="KPP2" s="76"/>
      <c r="KPQ2" s="76"/>
      <c r="KPR2" s="76"/>
      <c r="KPS2" s="76"/>
      <c r="KPT2" s="76"/>
      <c r="KPU2" s="76"/>
      <c r="KPV2" s="76"/>
      <c r="KPW2" s="76"/>
      <c r="KPX2" s="76"/>
      <c r="KPY2" s="76"/>
      <c r="KPZ2" s="76"/>
      <c r="KQA2" s="76"/>
      <c r="KQB2" s="76"/>
      <c r="KQC2" s="76"/>
      <c r="KQD2" s="76"/>
      <c r="KQE2" s="76"/>
      <c r="KQF2" s="76"/>
      <c r="KQG2" s="76"/>
      <c r="KQH2" s="76"/>
      <c r="KQI2" s="76"/>
      <c r="KQJ2" s="76"/>
      <c r="KQK2" s="76"/>
      <c r="KQL2" s="76"/>
      <c r="KQM2" s="76"/>
      <c r="KQN2" s="76"/>
      <c r="KQO2" s="76"/>
      <c r="KQP2" s="76"/>
      <c r="KQQ2" s="76"/>
      <c r="KQR2" s="76"/>
      <c r="KQS2" s="76"/>
      <c r="KQT2" s="76"/>
      <c r="KQU2" s="76"/>
      <c r="KQV2" s="76"/>
      <c r="KQW2" s="76"/>
      <c r="KQX2" s="76"/>
      <c r="KQY2" s="76"/>
      <c r="KQZ2" s="76"/>
      <c r="KRA2" s="76"/>
      <c r="KRB2" s="76"/>
      <c r="KRC2" s="76"/>
      <c r="KRD2" s="76"/>
      <c r="KRE2" s="76"/>
      <c r="KRF2" s="76"/>
      <c r="KRG2" s="76"/>
      <c r="KRH2" s="76"/>
      <c r="KRI2" s="76"/>
      <c r="KRJ2" s="76"/>
      <c r="KRK2" s="76"/>
      <c r="KRL2" s="76"/>
      <c r="KRM2" s="76"/>
      <c r="KRN2" s="76"/>
      <c r="KRO2" s="76"/>
      <c r="KRP2" s="76"/>
      <c r="KRQ2" s="76"/>
      <c r="KRR2" s="76"/>
      <c r="KRS2" s="76"/>
      <c r="KRT2" s="76"/>
      <c r="KRU2" s="76"/>
      <c r="KRV2" s="76"/>
      <c r="KRW2" s="76"/>
      <c r="KRX2" s="76"/>
      <c r="KRY2" s="76"/>
      <c r="KRZ2" s="76"/>
      <c r="KSA2" s="76"/>
      <c r="KSB2" s="76"/>
      <c r="KSC2" s="76"/>
      <c r="KSD2" s="76"/>
      <c r="KSE2" s="76"/>
      <c r="KSF2" s="76"/>
      <c r="KSG2" s="76"/>
      <c r="KSH2" s="76"/>
      <c r="KSI2" s="76"/>
      <c r="KSJ2" s="76"/>
      <c r="KSK2" s="76"/>
      <c r="KSL2" s="76"/>
      <c r="KSM2" s="76"/>
      <c r="KSN2" s="76"/>
      <c r="KSO2" s="76"/>
      <c r="KSP2" s="76"/>
      <c r="KSQ2" s="76"/>
      <c r="KSR2" s="76"/>
      <c r="KSS2" s="76"/>
      <c r="KST2" s="76"/>
      <c r="KSU2" s="76"/>
      <c r="KSV2" s="76"/>
      <c r="KSW2" s="76"/>
      <c r="KSX2" s="76"/>
      <c r="KSY2" s="76"/>
      <c r="KSZ2" s="76"/>
      <c r="KTA2" s="76"/>
      <c r="KTB2" s="76"/>
      <c r="KTC2" s="76"/>
      <c r="KTD2" s="76"/>
      <c r="KTE2" s="76"/>
      <c r="KTF2" s="76"/>
      <c r="KTG2" s="76"/>
      <c r="KTH2" s="76"/>
      <c r="KTI2" s="76"/>
      <c r="KTJ2" s="76"/>
      <c r="KTK2" s="76"/>
      <c r="KTL2" s="76"/>
      <c r="KTM2" s="76"/>
      <c r="KTN2" s="76"/>
      <c r="KTO2" s="76"/>
      <c r="KTP2" s="76"/>
      <c r="KTQ2" s="76"/>
      <c r="KTR2" s="76"/>
      <c r="KTS2" s="76"/>
      <c r="KTT2" s="76"/>
      <c r="KTU2" s="76"/>
      <c r="KTV2" s="76"/>
      <c r="KTW2" s="76"/>
      <c r="KTX2" s="76"/>
      <c r="KTY2" s="76"/>
      <c r="KTZ2" s="76"/>
      <c r="KUA2" s="76"/>
      <c r="KUB2" s="76"/>
      <c r="KUC2" s="76"/>
      <c r="KUD2" s="76"/>
      <c r="KUE2" s="76"/>
      <c r="KUF2" s="76"/>
      <c r="KUG2" s="76"/>
      <c r="KUH2" s="76"/>
      <c r="KUI2" s="76"/>
      <c r="KUJ2" s="76"/>
      <c r="KUK2" s="76"/>
      <c r="KUL2" s="76"/>
      <c r="KUM2" s="76"/>
      <c r="KUN2" s="76"/>
      <c r="KUO2" s="76"/>
      <c r="KUP2" s="76"/>
      <c r="KUQ2" s="76"/>
      <c r="KUR2" s="76"/>
      <c r="KUS2" s="76"/>
      <c r="KUT2" s="76"/>
      <c r="KUU2" s="76"/>
      <c r="KUV2" s="76"/>
      <c r="KUW2" s="76"/>
      <c r="KUX2" s="76"/>
      <c r="KUY2" s="76"/>
      <c r="KUZ2" s="76"/>
      <c r="KVA2" s="76"/>
      <c r="KVB2" s="76"/>
      <c r="KVC2" s="76"/>
      <c r="KVD2" s="76"/>
      <c r="KVE2" s="76"/>
      <c r="KVF2" s="76"/>
      <c r="KVG2" s="76"/>
      <c r="KVH2" s="76"/>
      <c r="KVI2" s="76"/>
      <c r="KVJ2" s="76"/>
      <c r="KVK2" s="76"/>
      <c r="KVL2" s="76"/>
      <c r="KVM2" s="76"/>
      <c r="KVN2" s="76"/>
      <c r="KVO2" s="76"/>
      <c r="KVP2" s="76"/>
      <c r="KVQ2" s="76"/>
      <c r="KVR2" s="76"/>
      <c r="KVS2" s="76"/>
      <c r="KVT2" s="76"/>
      <c r="KVU2" s="76"/>
      <c r="KVV2" s="76"/>
      <c r="KVW2" s="76"/>
      <c r="KVX2" s="76"/>
      <c r="KVY2" s="76"/>
      <c r="KVZ2" s="76"/>
      <c r="KWA2" s="76"/>
      <c r="KWB2" s="76"/>
      <c r="KWC2" s="76"/>
      <c r="KWD2" s="76"/>
      <c r="KWE2" s="76"/>
      <c r="KWF2" s="76"/>
      <c r="KWG2" s="76"/>
      <c r="KWH2" s="76"/>
      <c r="KWI2" s="76"/>
      <c r="KWJ2" s="76"/>
      <c r="KWK2" s="76"/>
      <c r="KWL2" s="76"/>
      <c r="KWM2" s="76"/>
      <c r="KWN2" s="76"/>
      <c r="KWO2" s="76"/>
      <c r="KWP2" s="76"/>
      <c r="KWQ2" s="76"/>
      <c r="KWR2" s="76"/>
      <c r="KWS2" s="76"/>
      <c r="KWT2" s="76"/>
      <c r="KWU2" s="76"/>
      <c r="KWV2" s="76"/>
      <c r="KWW2" s="76"/>
      <c r="KWX2" s="76"/>
      <c r="KWY2" s="76"/>
      <c r="KWZ2" s="76"/>
      <c r="KXA2" s="76"/>
      <c r="KXB2" s="76"/>
      <c r="KXC2" s="76"/>
      <c r="KXD2" s="76"/>
      <c r="KXE2" s="76"/>
      <c r="KXF2" s="76"/>
      <c r="KXG2" s="76"/>
      <c r="KXH2" s="76"/>
      <c r="KXI2" s="76"/>
      <c r="KXJ2" s="76"/>
      <c r="KXK2" s="76"/>
      <c r="KXL2" s="76"/>
      <c r="KXM2" s="76"/>
      <c r="KXN2" s="76"/>
      <c r="KXO2" s="76"/>
      <c r="KXP2" s="76"/>
      <c r="KXQ2" s="76"/>
      <c r="KXR2" s="76"/>
      <c r="KXS2" s="76"/>
      <c r="KXT2" s="76"/>
      <c r="KXU2" s="76"/>
      <c r="KXV2" s="76"/>
      <c r="KXW2" s="76"/>
      <c r="KXX2" s="76"/>
      <c r="KXY2" s="76"/>
      <c r="KXZ2" s="76"/>
      <c r="KYA2" s="76"/>
      <c r="KYB2" s="76"/>
      <c r="KYC2" s="76"/>
      <c r="KYD2" s="76"/>
      <c r="KYE2" s="76"/>
      <c r="KYF2" s="76"/>
      <c r="KYG2" s="76"/>
      <c r="KYH2" s="76"/>
      <c r="KYI2" s="76"/>
      <c r="KYJ2" s="76"/>
      <c r="KYK2" s="76"/>
      <c r="KYL2" s="76"/>
      <c r="KYM2" s="76"/>
      <c r="KYN2" s="76"/>
      <c r="KYO2" s="76"/>
      <c r="KYP2" s="76"/>
      <c r="KYQ2" s="76"/>
      <c r="KYR2" s="76"/>
      <c r="KYS2" s="76"/>
      <c r="KYT2" s="76"/>
      <c r="KYU2" s="76"/>
      <c r="KYV2" s="76"/>
      <c r="KYW2" s="76"/>
      <c r="KYX2" s="76"/>
      <c r="KYY2" s="76"/>
      <c r="KYZ2" s="76"/>
      <c r="KZA2" s="76"/>
      <c r="KZB2" s="76"/>
      <c r="KZC2" s="76"/>
      <c r="KZD2" s="76"/>
      <c r="KZE2" s="76"/>
      <c r="KZF2" s="76"/>
      <c r="KZG2" s="76"/>
      <c r="KZH2" s="76"/>
      <c r="KZI2" s="76"/>
      <c r="KZJ2" s="76"/>
      <c r="KZK2" s="76"/>
      <c r="KZL2" s="76"/>
      <c r="KZM2" s="76"/>
      <c r="KZN2" s="76"/>
      <c r="KZO2" s="76"/>
      <c r="KZP2" s="76"/>
      <c r="KZQ2" s="76"/>
      <c r="KZR2" s="76"/>
      <c r="KZS2" s="76"/>
      <c r="KZT2" s="76"/>
      <c r="KZU2" s="76"/>
      <c r="KZV2" s="76"/>
      <c r="KZW2" s="76"/>
      <c r="KZX2" s="76"/>
      <c r="KZY2" s="76"/>
      <c r="KZZ2" s="76"/>
      <c r="LAA2" s="76"/>
      <c r="LAB2" s="76"/>
      <c r="LAC2" s="76"/>
      <c r="LAD2" s="76"/>
      <c r="LAE2" s="76"/>
      <c r="LAF2" s="76"/>
      <c r="LAG2" s="76"/>
      <c r="LAH2" s="76"/>
      <c r="LAI2" s="76"/>
      <c r="LAJ2" s="76"/>
      <c r="LAK2" s="76"/>
      <c r="LAL2" s="76"/>
      <c r="LAM2" s="76"/>
      <c r="LAN2" s="76"/>
      <c r="LAO2" s="76"/>
      <c r="LAP2" s="76"/>
      <c r="LAQ2" s="76"/>
      <c r="LAR2" s="76"/>
      <c r="LAS2" s="76"/>
      <c r="LAT2" s="76"/>
      <c r="LAU2" s="76"/>
      <c r="LAV2" s="76"/>
      <c r="LAW2" s="76"/>
      <c r="LAX2" s="76"/>
      <c r="LAY2" s="76"/>
      <c r="LAZ2" s="76"/>
      <c r="LBA2" s="76"/>
      <c r="LBB2" s="76"/>
      <c r="LBC2" s="76"/>
      <c r="LBD2" s="76"/>
      <c r="LBE2" s="76"/>
      <c r="LBF2" s="76"/>
      <c r="LBG2" s="76"/>
      <c r="LBH2" s="76"/>
      <c r="LBI2" s="76"/>
      <c r="LBJ2" s="76"/>
      <c r="LBK2" s="76"/>
      <c r="LBL2" s="76"/>
      <c r="LBM2" s="76"/>
      <c r="LBN2" s="76"/>
      <c r="LBO2" s="76"/>
      <c r="LBP2" s="76"/>
      <c r="LBQ2" s="76"/>
      <c r="LBR2" s="76"/>
      <c r="LBS2" s="76"/>
      <c r="LBT2" s="76"/>
      <c r="LBU2" s="76"/>
      <c r="LBV2" s="76"/>
      <c r="LBW2" s="76"/>
      <c r="LBX2" s="76"/>
      <c r="LBY2" s="76"/>
      <c r="LBZ2" s="76"/>
      <c r="LCA2" s="76"/>
      <c r="LCB2" s="76"/>
      <c r="LCC2" s="76"/>
      <c r="LCD2" s="76"/>
      <c r="LCE2" s="76"/>
      <c r="LCF2" s="76"/>
      <c r="LCG2" s="76"/>
      <c r="LCH2" s="76"/>
      <c r="LCI2" s="76"/>
      <c r="LCJ2" s="76"/>
      <c r="LCK2" s="76"/>
      <c r="LCL2" s="76"/>
      <c r="LCM2" s="76"/>
      <c r="LCN2" s="76"/>
      <c r="LCO2" s="76"/>
      <c r="LCP2" s="76"/>
      <c r="LCQ2" s="76"/>
      <c r="LCR2" s="76"/>
      <c r="LCS2" s="76"/>
      <c r="LCT2" s="76"/>
      <c r="LCU2" s="76"/>
      <c r="LCV2" s="76"/>
      <c r="LCW2" s="76"/>
      <c r="LCX2" s="76"/>
      <c r="LCY2" s="76"/>
      <c r="LCZ2" s="76"/>
      <c r="LDA2" s="76"/>
      <c r="LDB2" s="76"/>
      <c r="LDC2" s="76"/>
      <c r="LDD2" s="76"/>
      <c r="LDE2" s="76"/>
      <c r="LDF2" s="76"/>
      <c r="LDG2" s="76"/>
      <c r="LDH2" s="76"/>
      <c r="LDI2" s="76"/>
      <c r="LDJ2" s="76"/>
      <c r="LDK2" s="76"/>
      <c r="LDL2" s="76"/>
      <c r="LDM2" s="76"/>
      <c r="LDN2" s="76"/>
      <c r="LDO2" s="76"/>
      <c r="LDP2" s="76"/>
      <c r="LDQ2" s="76"/>
      <c r="LDR2" s="76"/>
      <c r="LDS2" s="76"/>
      <c r="LDT2" s="76"/>
      <c r="LDU2" s="76"/>
      <c r="LDV2" s="76"/>
      <c r="LDW2" s="76"/>
      <c r="LDX2" s="76"/>
      <c r="LDY2" s="76"/>
      <c r="LDZ2" s="76"/>
      <c r="LEA2" s="76"/>
      <c r="LEB2" s="76"/>
      <c r="LEC2" s="76"/>
      <c r="LED2" s="76"/>
      <c r="LEE2" s="76"/>
      <c r="LEF2" s="76"/>
      <c r="LEG2" s="76"/>
      <c r="LEH2" s="76"/>
      <c r="LEI2" s="76"/>
      <c r="LEJ2" s="76"/>
      <c r="LEK2" s="76"/>
      <c r="LEL2" s="76"/>
      <c r="LEM2" s="76"/>
      <c r="LEN2" s="76"/>
      <c r="LEO2" s="76"/>
      <c r="LEP2" s="76"/>
      <c r="LEQ2" s="76"/>
      <c r="LER2" s="76"/>
      <c r="LES2" s="76"/>
      <c r="LET2" s="76"/>
      <c r="LEU2" s="76"/>
      <c r="LEV2" s="76"/>
      <c r="LEW2" s="76"/>
      <c r="LEX2" s="76"/>
      <c r="LEY2" s="76"/>
      <c r="LEZ2" s="76"/>
      <c r="LFA2" s="76"/>
      <c r="LFB2" s="76"/>
      <c r="LFC2" s="76"/>
      <c r="LFD2" s="76"/>
      <c r="LFE2" s="76"/>
      <c r="LFF2" s="76"/>
      <c r="LFG2" s="76"/>
      <c r="LFH2" s="76"/>
      <c r="LFI2" s="76"/>
      <c r="LFJ2" s="76"/>
      <c r="LFK2" s="76"/>
      <c r="LFL2" s="76"/>
      <c r="LFM2" s="76"/>
      <c r="LFN2" s="76"/>
      <c r="LFO2" s="76"/>
      <c r="LFP2" s="76"/>
      <c r="LFQ2" s="76"/>
      <c r="LFR2" s="76"/>
      <c r="LFS2" s="76"/>
      <c r="LFT2" s="76"/>
      <c r="LFU2" s="76"/>
      <c r="LFV2" s="76"/>
      <c r="LFW2" s="76"/>
      <c r="LFX2" s="76"/>
      <c r="LFY2" s="76"/>
      <c r="LFZ2" s="76"/>
      <c r="LGA2" s="76"/>
      <c r="LGB2" s="76"/>
      <c r="LGC2" s="76"/>
      <c r="LGD2" s="76"/>
      <c r="LGE2" s="76"/>
      <c r="LGF2" s="76"/>
      <c r="LGG2" s="76"/>
      <c r="LGH2" s="76"/>
      <c r="LGI2" s="76"/>
      <c r="LGJ2" s="76"/>
      <c r="LGK2" s="76"/>
      <c r="LGL2" s="76"/>
      <c r="LGM2" s="76"/>
      <c r="LGN2" s="76"/>
      <c r="LGO2" s="76"/>
      <c r="LGP2" s="76"/>
      <c r="LGQ2" s="76"/>
      <c r="LGR2" s="76"/>
      <c r="LGS2" s="76"/>
      <c r="LGT2" s="76"/>
      <c r="LGU2" s="76"/>
      <c r="LGV2" s="76"/>
      <c r="LGW2" s="76"/>
      <c r="LGX2" s="76"/>
      <c r="LGY2" s="76"/>
      <c r="LGZ2" s="76"/>
      <c r="LHA2" s="76"/>
      <c r="LHB2" s="76"/>
      <c r="LHC2" s="76"/>
      <c r="LHD2" s="76"/>
      <c r="LHE2" s="76"/>
      <c r="LHF2" s="76"/>
      <c r="LHG2" s="76"/>
      <c r="LHH2" s="76"/>
      <c r="LHI2" s="76"/>
      <c r="LHJ2" s="76"/>
      <c r="LHK2" s="76"/>
      <c r="LHL2" s="76"/>
      <c r="LHM2" s="76"/>
      <c r="LHN2" s="76"/>
      <c r="LHO2" s="76"/>
      <c r="LHP2" s="76"/>
      <c r="LHQ2" s="76"/>
      <c r="LHR2" s="76"/>
      <c r="LHS2" s="76"/>
      <c r="LHT2" s="76"/>
      <c r="LHU2" s="76"/>
      <c r="LHV2" s="76"/>
      <c r="LHW2" s="76"/>
      <c r="LHX2" s="76"/>
      <c r="LHY2" s="76"/>
      <c r="LHZ2" s="76"/>
      <c r="LIA2" s="76"/>
      <c r="LIB2" s="76"/>
      <c r="LIC2" s="76"/>
      <c r="LID2" s="76"/>
      <c r="LIE2" s="76"/>
      <c r="LIF2" s="76"/>
      <c r="LIG2" s="76"/>
      <c r="LIH2" s="76"/>
      <c r="LII2" s="76"/>
      <c r="LIJ2" s="76"/>
      <c r="LIK2" s="76"/>
      <c r="LIL2" s="76"/>
      <c r="LIM2" s="76"/>
      <c r="LIN2" s="76"/>
      <c r="LIO2" s="76"/>
      <c r="LIP2" s="76"/>
      <c r="LIQ2" s="76"/>
      <c r="LIR2" s="76"/>
      <c r="LIS2" s="76"/>
      <c r="LIT2" s="76"/>
      <c r="LIU2" s="76"/>
      <c r="LIV2" s="76"/>
      <c r="LIW2" s="76"/>
      <c r="LIX2" s="76"/>
      <c r="LIY2" s="76"/>
      <c r="LIZ2" s="76"/>
      <c r="LJA2" s="76"/>
      <c r="LJB2" s="76"/>
      <c r="LJC2" s="76"/>
      <c r="LJD2" s="76"/>
      <c r="LJE2" s="76"/>
      <c r="LJF2" s="76"/>
      <c r="LJG2" s="76"/>
      <c r="LJH2" s="76"/>
      <c r="LJI2" s="76"/>
      <c r="LJJ2" s="76"/>
      <c r="LJK2" s="76"/>
      <c r="LJL2" s="76"/>
      <c r="LJM2" s="76"/>
      <c r="LJN2" s="76"/>
      <c r="LJO2" s="76"/>
      <c r="LJP2" s="76"/>
      <c r="LJQ2" s="76"/>
      <c r="LJR2" s="76"/>
      <c r="LJS2" s="76"/>
      <c r="LJT2" s="76"/>
      <c r="LJU2" s="76"/>
      <c r="LJV2" s="76"/>
      <c r="LJW2" s="76"/>
      <c r="LJX2" s="76"/>
      <c r="LJY2" s="76"/>
      <c r="LJZ2" s="76"/>
      <c r="LKA2" s="76"/>
      <c r="LKB2" s="76"/>
      <c r="LKC2" s="76"/>
      <c r="LKD2" s="76"/>
      <c r="LKE2" s="76"/>
      <c r="LKF2" s="76"/>
      <c r="LKG2" s="76"/>
      <c r="LKH2" s="76"/>
      <c r="LKI2" s="76"/>
      <c r="LKJ2" s="76"/>
      <c r="LKK2" s="76"/>
      <c r="LKL2" s="76"/>
      <c r="LKM2" s="76"/>
      <c r="LKN2" s="76"/>
      <c r="LKO2" s="76"/>
      <c r="LKP2" s="76"/>
      <c r="LKQ2" s="76"/>
      <c r="LKR2" s="76"/>
      <c r="LKS2" s="76"/>
      <c r="LKT2" s="76"/>
      <c r="LKU2" s="76"/>
      <c r="LKV2" s="76"/>
      <c r="LKW2" s="76"/>
      <c r="LKX2" s="76"/>
      <c r="LKY2" s="76"/>
      <c r="LKZ2" s="76"/>
      <c r="LLA2" s="76"/>
      <c r="LLB2" s="76"/>
      <c r="LLC2" s="76"/>
      <c r="LLD2" s="76"/>
      <c r="LLE2" s="76"/>
      <c r="LLF2" s="76"/>
      <c r="LLG2" s="76"/>
      <c r="LLH2" s="76"/>
      <c r="LLI2" s="76"/>
      <c r="LLJ2" s="76"/>
      <c r="LLK2" s="76"/>
      <c r="LLL2" s="76"/>
      <c r="LLM2" s="76"/>
      <c r="LLN2" s="76"/>
      <c r="LLO2" s="76"/>
      <c r="LLP2" s="76"/>
      <c r="LLQ2" s="76"/>
      <c r="LLR2" s="76"/>
      <c r="LLS2" s="76"/>
      <c r="LLT2" s="76"/>
      <c r="LLU2" s="76"/>
      <c r="LLV2" s="76"/>
      <c r="LLW2" s="76"/>
      <c r="LLX2" s="76"/>
      <c r="LLY2" s="76"/>
      <c r="LLZ2" s="76"/>
      <c r="LMA2" s="76"/>
      <c r="LMB2" s="76"/>
      <c r="LMC2" s="76"/>
      <c r="LMD2" s="76"/>
      <c r="LME2" s="76"/>
      <c r="LMF2" s="76"/>
      <c r="LMG2" s="76"/>
      <c r="LMH2" s="76"/>
      <c r="LMI2" s="76"/>
      <c r="LMJ2" s="76"/>
      <c r="LMK2" s="76"/>
      <c r="LML2" s="76"/>
      <c r="LMM2" s="76"/>
      <c r="LMN2" s="76"/>
      <c r="LMO2" s="76"/>
      <c r="LMP2" s="76"/>
      <c r="LMQ2" s="76"/>
      <c r="LMR2" s="76"/>
      <c r="LMS2" s="76"/>
      <c r="LMT2" s="76"/>
      <c r="LMU2" s="76"/>
      <c r="LMV2" s="76"/>
      <c r="LMW2" s="76"/>
      <c r="LMX2" s="76"/>
      <c r="LMY2" s="76"/>
      <c r="LMZ2" s="76"/>
      <c r="LNA2" s="76"/>
      <c r="LNB2" s="76"/>
      <c r="LNC2" s="76"/>
      <c r="LND2" s="76"/>
      <c r="LNE2" s="76"/>
      <c r="LNF2" s="76"/>
      <c r="LNG2" s="76"/>
      <c r="LNH2" s="76"/>
      <c r="LNI2" s="76"/>
      <c r="LNJ2" s="76"/>
      <c r="LNK2" s="76"/>
      <c r="LNL2" s="76"/>
      <c r="LNM2" s="76"/>
      <c r="LNN2" s="76"/>
      <c r="LNO2" s="76"/>
      <c r="LNP2" s="76"/>
      <c r="LNQ2" s="76"/>
      <c r="LNR2" s="76"/>
      <c r="LNS2" s="76"/>
      <c r="LNT2" s="76"/>
      <c r="LNU2" s="76"/>
      <c r="LNV2" s="76"/>
      <c r="LNW2" s="76"/>
      <c r="LNX2" s="76"/>
      <c r="LNY2" s="76"/>
      <c r="LNZ2" s="76"/>
      <c r="LOA2" s="76"/>
      <c r="LOB2" s="76"/>
      <c r="LOC2" s="76"/>
      <c r="LOD2" s="76"/>
      <c r="LOE2" s="76"/>
      <c r="LOF2" s="76"/>
      <c r="LOG2" s="76"/>
      <c r="LOH2" s="76"/>
      <c r="LOI2" s="76"/>
      <c r="LOJ2" s="76"/>
      <c r="LOK2" s="76"/>
      <c r="LOL2" s="76"/>
      <c r="LOM2" s="76"/>
      <c r="LON2" s="76"/>
      <c r="LOO2" s="76"/>
      <c r="LOP2" s="76"/>
      <c r="LOQ2" s="76"/>
      <c r="LOR2" s="76"/>
      <c r="LOS2" s="76"/>
      <c r="LOT2" s="76"/>
      <c r="LOU2" s="76"/>
      <c r="LOV2" s="76"/>
      <c r="LOW2" s="76"/>
      <c r="LOX2" s="76"/>
      <c r="LOY2" s="76"/>
      <c r="LOZ2" s="76"/>
      <c r="LPA2" s="76"/>
      <c r="LPB2" s="76"/>
      <c r="LPC2" s="76"/>
      <c r="LPD2" s="76"/>
      <c r="LPE2" s="76"/>
      <c r="LPF2" s="76"/>
      <c r="LPG2" s="76"/>
      <c r="LPH2" s="76"/>
      <c r="LPI2" s="76"/>
      <c r="LPJ2" s="76"/>
      <c r="LPK2" s="76"/>
      <c r="LPL2" s="76"/>
      <c r="LPM2" s="76"/>
      <c r="LPN2" s="76"/>
      <c r="LPO2" s="76"/>
      <c r="LPP2" s="76"/>
      <c r="LPQ2" s="76"/>
      <c r="LPR2" s="76"/>
      <c r="LPS2" s="76"/>
      <c r="LPT2" s="76"/>
      <c r="LPU2" s="76"/>
      <c r="LPV2" s="76"/>
      <c r="LPW2" s="76"/>
      <c r="LPX2" s="76"/>
      <c r="LPY2" s="76"/>
      <c r="LPZ2" s="76"/>
      <c r="LQA2" s="76"/>
      <c r="LQB2" s="76"/>
      <c r="LQC2" s="76"/>
      <c r="LQD2" s="76"/>
      <c r="LQE2" s="76"/>
      <c r="LQF2" s="76"/>
      <c r="LQG2" s="76"/>
      <c r="LQH2" s="76"/>
      <c r="LQI2" s="76"/>
      <c r="LQJ2" s="76"/>
      <c r="LQK2" s="76"/>
      <c r="LQL2" s="76"/>
      <c r="LQM2" s="76"/>
      <c r="LQN2" s="76"/>
      <c r="LQO2" s="76"/>
      <c r="LQP2" s="76"/>
      <c r="LQQ2" s="76"/>
      <c r="LQR2" s="76"/>
      <c r="LQS2" s="76"/>
      <c r="LQT2" s="76"/>
      <c r="LQU2" s="76"/>
      <c r="LQV2" s="76"/>
      <c r="LQW2" s="76"/>
      <c r="LQX2" s="76"/>
      <c r="LQY2" s="76"/>
      <c r="LQZ2" s="76"/>
      <c r="LRA2" s="76"/>
      <c r="LRB2" s="76"/>
      <c r="LRC2" s="76"/>
      <c r="LRD2" s="76"/>
      <c r="LRE2" s="76"/>
      <c r="LRF2" s="76"/>
      <c r="LRG2" s="76"/>
      <c r="LRH2" s="76"/>
      <c r="LRI2" s="76"/>
      <c r="LRJ2" s="76"/>
      <c r="LRK2" s="76"/>
      <c r="LRL2" s="76"/>
      <c r="LRM2" s="76"/>
      <c r="LRN2" s="76"/>
      <c r="LRO2" s="76"/>
      <c r="LRP2" s="76"/>
      <c r="LRQ2" s="76"/>
      <c r="LRR2" s="76"/>
      <c r="LRS2" s="76"/>
      <c r="LRT2" s="76"/>
      <c r="LRU2" s="76"/>
      <c r="LRV2" s="76"/>
      <c r="LRW2" s="76"/>
      <c r="LRX2" s="76"/>
      <c r="LRY2" s="76"/>
      <c r="LRZ2" s="76"/>
      <c r="LSA2" s="76"/>
      <c r="LSB2" s="76"/>
      <c r="LSC2" s="76"/>
      <c r="LSD2" s="76"/>
      <c r="LSE2" s="76"/>
      <c r="LSF2" s="76"/>
      <c r="LSG2" s="76"/>
      <c r="LSH2" s="76"/>
      <c r="LSI2" s="76"/>
      <c r="LSJ2" s="76"/>
      <c r="LSK2" s="76"/>
      <c r="LSL2" s="76"/>
      <c r="LSM2" s="76"/>
      <c r="LSN2" s="76"/>
      <c r="LSO2" s="76"/>
      <c r="LSP2" s="76"/>
      <c r="LSQ2" s="76"/>
      <c r="LSR2" s="76"/>
      <c r="LSS2" s="76"/>
      <c r="LST2" s="76"/>
      <c r="LSU2" s="76"/>
      <c r="LSV2" s="76"/>
      <c r="LSW2" s="76"/>
      <c r="LSX2" s="76"/>
      <c r="LSY2" s="76"/>
      <c r="LSZ2" s="76"/>
      <c r="LTA2" s="76"/>
      <c r="LTB2" s="76"/>
      <c r="LTC2" s="76"/>
      <c r="LTD2" s="76"/>
      <c r="LTE2" s="76"/>
      <c r="LTF2" s="76"/>
      <c r="LTG2" s="76"/>
      <c r="LTH2" s="76"/>
      <c r="LTI2" s="76"/>
      <c r="LTJ2" s="76"/>
      <c r="LTK2" s="76"/>
      <c r="LTL2" s="76"/>
      <c r="LTM2" s="76"/>
      <c r="LTN2" s="76"/>
      <c r="LTO2" s="76"/>
      <c r="LTP2" s="76"/>
      <c r="LTQ2" s="76"/>
      <c r="LTR2" s="76"/>
      <c r="LTS2" s="76"/>
      <c r="LTT2" s="76"/>
      <c r="LTU2" s="76"/>
      <c r="LTV2" s="76"/>
      <c r="LTW2" s="76"/>
      <c r="LTX2" s="76"/>
      <c r="LTY2" s="76"/>
      <c r="LTZ2" s="76"/>
      <c r="LUA2" s="76"/>
      <c r="LUB2" s="76"/>
      <c r="LUC2" s="76"/>
      <c r="LUD2" s="76"/>
      <c r="LUE2" s="76"/>
      <c r="LUF2" s="76"/>
      <c r="LUG2" s="76"/>
      <c r="LUH2" s="76"/>
      <c r="LUI2" s="76"/>
      <c r="LUJ2" s="76"/>
      <c r="LUK2" s="76"/>
      <c r="LUL2" s="76"/>
      <c r="LUM2" s="76"/>
      <c r="LUN2" s="76"/>
      <c r="LUO2" s="76"/>
      <c r="LUP2" s="76"/>
      <c r="LUQ2" s="76"/>
      <c r="LUR2" s="76"/>
      <c r="LUS2" s="76"/>
      <c r="LUT2" s="76"/>
      <c r="LUU2" s="76"/>
      <c r="LUV2" s="76"/>
      <c r="LUW2" s="76"/>
      <c r="LUX2" s="76"/>
      <c r="LUY2" s="76"/>
      <c r="LUZ2" s="76"/>
      <c r="LVA2" s="76"/>
      <c r="LVB2" s="76"/>
      <c r="LVC2" s="76"/>
      <c r="LVD2" s="76"/>
      <c r="LVE2" s="76"/>
      <c r="LVF2" s="76"/>
      <c r="LVG2" s="76"/>
      <c r="LVH2" s="76"/>
      <c r="LVI2" s="76"/>
      <c r="LVJ2" s="76"/>
      <c r="LVK2" s="76"/>
      <c r="LVL2" s="76"/>
      <c r="LVM2" s="76"/>
      <c r="LVN2" s="76"/>
      <c r="LVO2" s="76"/>
      <c r="LVP2" s="76"/>
      <c r="LVQ2" s="76"/>
      <c r="LVR2" s="76"/>
      <c r="LVS2" s="76"/>
      <c r="LVT2" s="76"/>
      <c r="LVU2" s="76"/>
      <c r="LVV2" s="76"/>
      <c r="LVW2" s="76"/>
      <c r="LVX2" s="76"/>
      <c r="LVY2" s="76"/>
      <c r="LVZ2" s="76"/>
      <c r="LWA2" s="76"/>
      <c r="LWB2" s="76"/>
      <c r="LWC2" s="76"/>
      <c r="LWD2" s="76"/>
      <c r="LWE2" s="76"/>
      <c r="LWF2" s="76"/>
      <c r="LWG2" s="76"/>
      <c r="LWH2" s="76"/>
      <c r="LWI2" s="76"/>
      <c r="LWJ2" s="76"/>
      <c r="LWK2" s="76"/>
      <c r="LWL2" s="76"/>
      <c r="LWM2" s="76"/>
      <c r="LWN2" s="76"/>
      <c r="LWO2" s="76"/>
      <c r="LWP2" s="76"/>
      <c r="LWQ2" s="76"/>
      <c r="LWR2" s="76"/>
      <c r="LWS2" s="76"/>
      <c r="LWT2" s="76"/>
      <c r="LWU2" s="76"/>
      <c r="LWV2" s="76"/>
      <c r="LWW2" s="76"/>
      <c r="LWX2" s="76"/>
      <c r="LWY2" s="76"/>
      <c r="LWZ2" s="76"/>
      <c r="LXA2" s="76"/>
      <c r="LXB2" s="76"/>
      <c r="LXC2" s="76"/>
      <c r="LXD2" s="76"/>
      <c r="LXE2" s="76"/>
      <c r="LXF2" s="76"/>
      <c r="LXG2" s="76"/>
      <c r="LXH2" s="76"/>
      <c r="LXI2" s="76"/>
      <c r="LXJ2" s="76"/>
      <c r="LXK2" s="76"/>
      <c r="LXL2" s="76"/>
      <c r="LXM2" s="76"/>
      <c r="LXN2" s="76"/>
      <c r="LXO2" s="76"/>
      <c r="LXP2" s="76"/>
      <c r="LXQ2" s="76"/>
      <c r="LXR2" s="76"/>
      <c r="LXS2" s="76"/>
      <c r="LXT2" s="76"/>
      <c r="LXU2" s="76"/>
      <c r="LXV2" s="76"/>
      <c r="LXW2" s="76"/>
      <c r="LXX2" s="76"/>
      <c r="LXY2" s="76"/>
      <c r="LXZ2" s="76"/>
      <c r="LYA2" s="76"/>
      <c r="LYB2" s="76"/>
      <c r="LYC2" s="76"/>
      <c r="LYD2" s="76"/>
      <c r="LYE2" s="76"/>
      <c r="LYF2" s="76"/>
      <c r="LYG2" s="76"/>
      <c r="LYH2" s="76"/>
      <c r="LYI2" s="76"/>
      <c r="LYJ2" s="76"/>
      <c r="LYK2" s="76"/>
      <c r="LYL2" s="76"/>
      <c r="LYM2" s="76"/>
      <c r="LYN2" s="76"/>
      <c r="LYO2" s="76"/>
      <c r="LYP2" s="76"/>
      <c r="LYQ2" s="76"/>
      <c r="LYR2" s="76"/>
      <c r="LYS2" s="76"/>
      <c r="LYT2" s="76"/>
      <c r="LYU2" s="76"/>
      <c r="LYV2" s="76"/>
      <c r="LYW2" s="76"/>
      <c r="LYX2" s="76"/>
      <c r="LYY2" s="76"/>
      <c r="LYZ2" s="76"/>
      <c r="LZA2" s="76"/>
      <c r="LZB2" s="76"/>
      <c r="LZC2" s="76"/>
      <c r="LZD2" s="76"/>
      <c r="LZE2" s="76"/>
      <c r="LZF2" s="76"/>
      <c r="LZG2" s="76"/>
      <c r="LZH2" s="76"/>
      <c r="LZI2" s="76"/>
      <c r="LZJ2" s="76"/>
      <c r="LZK2" s="76"/>
      <c r="LZL2" s="76"/>
      <c r="LZM2" s="76"/>
      <c r="LZN2" s="76"/>
      <c r="LZO2" s="76"/>
      <c r="LZP2" s="76"/>
      <c r="LZQ2" s="76"/>
      <c r="LZR2" s="76"/>
      <c r="LZS2" s="76"/>
      <c r="LZT2" s="76"/>
      <c r="LZU2" s="76"/>
      <c r="LZV2" s="76"/>
      <c r="LZW2" s="76"/>
      <c r="LZX2" s="76"/>
      <c r="LZY2" s="76"/>
      <c r="LZZ2" s="76"/>
      <c r="MAA2" s="76"/>
      <c r="MAB2" s="76"/>
      <c r="MAC2" s="76"/>
      <c r="MAD2" s="76"/>
      <c r="MAE2" s="76"/>
      <c r="MAF2" s="76"/>
      <c r="MAG2" s="76"/>
      <c r="MAH2" s="76"/>
      <c r="MAI2" s="76"/>
      <c r="MAJ2" s="76"/>
      <c r="MAK2" s="76"/>
      <c r="MAL2" s="76"/>
      <c r="MAM2" s="76"/>
      <c r="MAN2" s="76"/>
      <c r="MAO2" s="76"/>
      <c r="MAP2" s="76"/>
      <c r="MAQ2" s="76"/>
      <c r="MAR2" s="76"/>
      <c r="MAS2" s="76"/>
      <c r="MAT2" s="76"/>
      <c r="MAU2" s="76"/>
      <c r="MAV2" s="76"/>
      <c r="MAW2" s="76"/>
      <c r="MAX2" s="76"/>
      <c r="MAY2" s="76"/>
      <c r="MAZ2" s="76"/>
      <c r="MBA2" s="76"/>
      <c r="MBB2" s="76"/>
      <c r="MBC2" s="76"/>
      <c r="MBD2" s="76"/>
      <c r="MBE2" s="76"/>
      <c r="MBF2" s="76"/>
      <c r="MBG2" s="76"/>
      <c r="MBH2" s="76"/>
      <c r="MBI2" s="76"/>
      <c r="MBJ2" s="76"/>
      <c r="MBK2" s="76"/>
      <c r="MBL2" s="76"/>
      <c r="MBM2" s="76"/>
      <c r="MBN2" s="76"/>
      <c r="MBO2" s="76"/>
      <c r="MBP2" s="76"/>
      <c r="MBQ2" s="76"/>
      <c r="MBR2" s="76"/>
      <c r="MBS2" s="76"/>
      <c r="MBT2" s="76"/>
      <c r="MBU2" s="76"/>
      <c r="MBV2" s="76"/>
      <c r="MBW2" s="76"/>
      <c r="MBX2" s="76"/>
      <c r="MBY2" s="76"/>
      <c r="MBZ2" s="76"/>
      <c r="MCA2" s="76"/>
      <c r="MCB2" s="76"/>
      <c r="MCC2" s="76"/>
      <c r="MCD2" s="76"/>
      <c r="MCE2" s="76"/>
      <c r="MCF2" s="76"/>
      <c r="MCG2" s="76"/>
      <c r="MCH2" s="76"/>
      <c r="MCI2" s="76"/>
      <c r="MCJ2" s="76"/>
      <c r="MCK2" s="76"/>
      <c r="MCL2" s="76"/>
      <c r="MCM2" s="76"/>
      <c r="MCN2" s="76"/>
      <c r="MCO2" s="76"/>
      <c r="MCP2" s="76"/>
      <c r="MCQ2" s="76"/>
      <c r="MCR2" s="76"/>
      <c r="MCS2" s="76"/>
      <c r="MCT2" s="76"/>
      <c r="MCU2" s="76"/>
      <c r="MCV2" s="76"/>
      <c r="MCW2" s="76"/>
      <c r="MCX2" s="76"/>
      <c r="MCY2" s="76"/>
      <c r="MCZ2" s="76"/>
      <c r="MDA2" s="76"/>
      <c r="MDB2" s="76"/>
      <c r="MDC2" s="76"/>
      <c r="MDD2" s="76"/>
      <c r="MDE2" s="76"/>
      <c r="MDF2" s="76"/>
      <c r="MDG2" s="76"/>
      <c r="MDH2" s="76"/>
      <c r="MDI2" s="76"/>
      <c r="MDJ2" s="76"/>
      <c r="MDK2" s="76"/>
      <c r="MDL2" s="76"/>
      <c r="MDM2" s="76"/>
      <c r="MDN2" s="76"/>
      <c r="MDO2" s="76"/>
      <c r="MDP2" s="76"/>
      <c r="MDQ2" s="76"/>
      <c r="MDR2" s="76"/>
      <c r="MDS2" s="76"/>
      <c r="MDT2" s="76"/>
      <c r="MDU2" s="76"/>
      <c r="MDV2" s="76"/>
      <c r="MDW2" s="76"/>
      <c r="MDX2" s="76"/>
      <c r="MDY2" s="76"/>
      <c r="MDZ2" s="76"/>
      <c r="MEA2" s="76"/>
      <c r="MEB2" s="76"/>
      <c r="MEC2" s="76"/>
      <c r="MED2" s="76"/>
      <c r="MEE2" s="76"/>
      <c r="MEF2" s="76"/>
      <c r="MEG2" s="76"/>
      <c r="MEH2" s="76"/>
      <c r="MEI2" s="76"/>
      <c r="MEJ2" s="76"/>
      <c r="MEK2" s="76"/>
      <c r="MEL2" s="76"/>
      <c r="MEM2" s="76"/>
      <c r="MEN2" s="76"/>
      <c r="MEO2" s="76"/>
      <c r="MEP2" s="76"/>
      <c r="MEQ2" s="76"/>
      <c r="MER2" s="76"/>
      <c r="MES2" s="76"/>
      <c r="MET2" s="76"/>
      <c r="MEU2" s="76"/>
      <c r="MEV2" s="76"/>
      <c r="MEW2" s="76"/>
      <c r="MEX2" s="76"/>
      <c r="MEY2" s="76"/>
      <c r="MEZ2" s="76"/>
      <c r="MFA2" s="76"/>
      <c r="MFB2" s="76"/>
      <c r="MFC2" s="76"/>
      <c r="MFD2" s="76"/>
      <c r="MFE2" s="76"/>
      <c r="MFF2" s="76"/>
      <c r="MFG2" s="76"/>
      <c r="MFH2" s="76"/>
      <c r="MFI2" s="76"/>
      <c r="MFJ2" s="76"/>
      <c r="MFK2" s="76"/>
      <c r="MFL2" s="76"/>
      <c r="MFM2" s="76"/>
      <c r="MFN2" s="76"/>
      <c r="MFO2" s="76"/>
      <c r="MFP2" s="76"/>
      <c r="MFQ2" s="76"/>
      <c r="MFR2" s="76"/>
      <c r="MFS2" s="76"/>
      <c r="MFT2" s="76"/>
      <c r="MFU2" s="76"/>
      <c r="MFV2" s="76"/>
      <c r="MFW2" s="76"/>
      <c r="MFX2" s="76"/>
      <c r="MFY2" s="76"/>
      <c r="MFZ2" s="76"/>
      <c r="MGA2" s="76"/>
      <c r="MGB2" s="76"/>
      <c r="MGC2" s="76"/>
      <c r="MGD2" s="76"/>
      <c r="MGE2" s="76"/>
      <c r="MGF2" s="76"/>
      <c r="MGG2" s="76"/>
      <c r="MGH2" s="76"/>
      <c r="MGI2" s="76"/>
      <c r="MGJ2" s="76"/>
      <c r="MGK2" s="76"/>
      <c r="MGL2" s="76"/>
      <c r="MGM2" s="76"/>
      <c r="MGN2" s="76"/>
      <c r="MGO2" s="76"/>
      <c r="MGP2" s="76"/>
      <c r="MGQ2" s="76"/>
      <c r="MGR2" s="76"/>
      <c r="MGS2" s="76"/>
      <c r="MGT2" s="76"/>
      <c r="MGU2" s="76"/>
      <c r="MGV2" s="76"/>
      <c r="MGW2" s="76"/>
      <c r="MGX2" s="76"/>
      <c r="MGY2" s="76"/>
      <c r="MGZ2" s="76"/>
      <c r="MHA2" s="76"/>
      <c r="MHB2" s="76"/>
      <c r="MHC2" s="76"/>
      <c r="MHD2" s="76"/>
      <c r="MHE2" s="76"/>
      <c r="MHF2" s="76"/>
      <c r="MHG2" s="76"/>
      <c r="MHH2" s="76"/>
      <c r="MHI2" s="76"/>
      <c r="MHJ2" s="76"/>
      <c r="MHK2" s="76"/>
      <c r="MHL2" s="76"/>
      <c r="MHM2" s="76"/>
      <c r="MHN2" s="76"/>
      <c r="MHO2" s="76"/>
      <c r="MHP2" s="76"/>
      <c r="MHQ2" s="76"/>
      <c r="MHR2" s="76"/>
      <c r="MHS2" s="76"/>
      <c r="MHT2" s="76"/>
      <c r="MHU2" s="76"/>
      <c r="MHV2" s="76"/>
      <c r="MHW2" s="76"/>
      <c r="MHX2" s="76"/>
      <c r="MHY2" s="76"/>
      <c r="MHZ2" s="76"/>
      <c r="MIA2" s="76"/>
      <c r="MIB2" s="76"/>
      <c r="MIC2" s="76"/>
      <c r="MID2" s="76"/>
      <c r="MIE2" s="76"/>
      <c r="MIF2" s="76"/>
      <c r="MIG2" s="76"/>
      <c r="MIH2" s="76"/>
      <c r="MII2" s="76"/>
      <c r="MIJ2" s="76"/>
      <c r="MIK2" s="76"/>
      <c r="MIL2" s="76"/>
      <c r="MIM2" s="76"/>
      <c r="MIN2" s="76"/>
      <c r="MIO2" s="76"/>
      <c r="MIP2" s="76"/>
      <c r="MIQ2" s="76"/>
      <c r="MIR2" s="76"/>
      <c r="MIS2" s="76"/>
      <c r="MIT2" s="76"/>
      <c r="MIU2" s="76"/>
      <c r="MIV2" s="76"/>
      <c r="MIW2" s="76"/>
      <c r="MIX2" s="76"/>
      <c r="MIY2" s="76"/>
      <c r="MIZ2" s="76"/>
      <c r="MJA2" s="76"/>
      <c r="MJB2" s="76"/>
      <c r="MJC2" s="76"/>
      <c r="MJD2" s="76"/>
      <c r="MJE2" s="76"/>
      <c r="MJF2" s="76"/>
      <c r="MJG2" s="76"/>
      <c r="MJH2" s="76"/>
      <c r="MJI2" s="76"/>
      <c r="MJJ2" s="76"/>
      <c r="MJK2" s="76"/>
      <c r="MJL2" s="76"/>
      <c r="MJM2" s="76"/>
      <c r="MJN2" s="76"/>
      <c r="MJO2" s="76"/>
      <c r="MJP2" s="76"/>
      <c r="MJQ2" s="76"/>
      <c r="MJR2" s="76"/>
      <c r="MJS2" s="76"/>
      <c r="MJT2" s="76"/>
      <c r="MJU2" s="76"/>
      <c r="MJV2" s="76"/>
      <c r="MJW2" s="76"/>
      <c r="MJX2" s="76"/>
      <c r="MJY2" s="76"/>
      <c r="MJZ2" s="76"/>
      <c r="MKA2" s="76"/>
      <c r="MKB2" s="76"/>
      <c r="MKC2" s="76"/>
      <c r="MKD2" s="76"/>
      <c r="MKE2" s="76"/>
      <c r="MKF2" s="76"/>
      <c r="MKG2" s="76"/>
      <c r="MKH2" s="76"/>
      <c r="MKI2" s="76"/>
      <c r="MKJ2" s="76"/>
      <c r="MKK2" s="76"/>
      <c r="MKL2" s="76"/>
      <c r="MKM2" s="76"/>
      <c r="MKN2" s="76"/>
      <c r="MKO2" s="76"/>
      <c r="MKP2" s="76"/>
      <c r="MKQ2" s="76"/>
      <c r="MKR2" s="76"/>
      <c r="MKS2" s="76"/>
      <c r="MKT2" s="76"/>
      <c r="MKU2" s="76"/>
      <c r="MKV2" s="76"/>
      <c r="MKW2" s="76"/>
      <c r="MKX2" s="76"/>
      <c r="MKY2" s="76"/>
      <c r="MKZ2" s="76"/>
      <c r="MLA2" s="76"/>
      <c r="MLB2" s="76"/>
      <c r="MLC2" s="76"/>
      <c r="MLD2" s="76"/>
      <c r="MLE2" s="76"/>
      <c r="MLF2" s="76"/>
      <c r="MLG2" s="76"/>
      <c r="MLH2" s="76"/>
      <c r="MLI2" s="76"/>
      <c r="MLJ2" s="76"/>
      <c r="MLK2" s="76"/>
      <c r="MLL2" s="76"/>
      <c r="MLM2" s="76"/>
      <c r="MLN2" s="76"/>
      <c r="MLO2" s="76"/>
      <c r="MLP2" s="76"/>
      <c r="MLQ2" s="76"/>
      <c r="MLR2" s="76"/>
      <c r="MLS2" s="76"/>
      <c r="MLT2" s="76"/>
      <c r="MLU2" s="76"/>
      <c r="MLV2" s="76"/>
      <c r="MLW2" s="76"/>
      <c r="MLX2" s="76"/>
      <c r="MLY2" s="76"/>
      <c r="MLZ2" s="76"/>
      <c r="MMA2" s="76"/>
      <c r="MMB2" s="76"/>
      <c r="MMC2" s="76"/>
      <c r="MMD2" s="76"/>
      <c r="MME2" s="76"/>
      <c r="MMF2" s="76"/>
      <c r="MMG2" s="76"/>
      <c r="MMH2" s="76"/>
      <c r="MMI2" s="76"/>
      <c r="MMJ2" s="76"/>
      <c r="MMK2" s="76"/>
      <c r="MML2" s="76"/>
      <c r="MMM2" s="76"/>
      <c r="MMN2" s="76"/>
      <c r="MMO2" s="76"/>
      <c r="MMP2" s="76"/>
      <c r="MMQ2" s="76"/>
      <c r="MMR2" s="76"/>
      <c r="MMS2" s="76"/>
      <c r="MMT2" s="76"/>
      <c r="MMU2" s="76"/>
      <c r="MMV2" s="76"/>
      <c r="MMW2" s="76"/>
      <c r="MMX2" s="76"/>
      <c r="MMY2" s="76"/>
      <c r="MMZ2" s="76"/>
      <c r="MNA2" s="76"/>
      <c r="MNB2" s="76"/>
      <c r="MNC2" s="76"/>
      <c r="MND2" s="76"/>
      <c r="MNE2" s="76"/>
      <c r="MNF2" s="76"/>
      <c r="MNG2" s="76"/>
      <c r="MNH2" s="76"/>
      <c r="MNI2" s="76"/>
      <c r="MNJ2" s="76"/>
      <c r="MNK2" s="76"/>
      <c r="MNL2" s="76"/>
      <c r="MNM2" s="76"/>
      <c r="MNN2" s="76"/>
      <c r="MNO2" s="76"/>
      <c r="MNP2" s="76"/>
      <c r="MNQ2" s="76"/>
      <c r="MNR2" s="76"/>
      <c r="MNS2" s="76"/>
      <c r="MNT2" s="76"/>
      <c r="MNU2" s="76"/>
      <c r="MNV2" s="76"/>
      <c r="MNW2" s="76"/>
      <c r="MNX2" s="76"/>
      <c r="MNY2" s="76"/>
      <c r="MNZ2" s="76"/>
      <c r="MOA2" s="76"/>
      <c r="MOB2" s="76"/>
      <c r="MOC2" s="76"/>
      <c r="MOD2" s="76"/>
      <c r="MOE2" s="76"/>
      <c r="MOF2" s="76"/>
      <c r="MOG2" s="76"/>
      <c r="MOH2" s="76"/>
      <c r="MOI2" s="76"/>
      <c r="MOJ2" s="76"/>
      <c r="MOK2" s="76"/>
      <c r="MOL2" s="76"/>
      <c r="MOM2" s="76"/>
      <c r="MON2" s="76"/>
      <c r="MOO2" s="76"/>
      <c r="MOP2" s="76"/>
      <c r="MOQ2" s="76"/>
      <c r="MOR2" s="76"/>
      <c r="MOS2" s="76"/>
      <c r="MOT2" s="76"/>
      <c r="MOU2" s="76"/>
      <c r="MOV2" s="76"/>
      <c r="MOW2" s="76"/>
      <c r="MOX2" s="76"/>
      <c r="MOY2" s="76"/>
      <c r="MOZ2" s="76"/>
      <c r="MPA2" s="76"/>
      <c r="MPB2" s="76"/>
      <c r="MPC2" s="76"/>
      <c r="MPD2" s="76"/>
      <c r="MPE2" s="76"/>
      <c r="MPF2" s="76"/>
      <c r="MPG2" s="76"/>
      <c r="MPH2" s="76"/>
      <c r="MPI2" s="76"/>
      <c r="MPJ2" s="76"/>
      <c r="MPK2" s="76"/>
      <c r="MPL2" s="76"/>
      <c r="MPM2" s="76"/>
      <c r="MPN2" s="76"/>
      <c r="MPO2" s="76"/>
      <c r="MPP2" s="76"/>
      <c r="MPQ2" s="76"/>
      <c r="MPR2" s="76"/>
      <c r="MPS2" s="76"/>
      <c r="MPT2" s="76"/>
      <c r="MPU2" s="76"/>
      <c r="MPV2" s="76"/>
      <c r="MPW2" s="76"/>
      <c r="MPX2" s="76"/>
      <c r="MPY2" s="76"/>
      <c r="MPZ2" s="76"/>
      <c r="MQA2" s="76"/>
      <c r="MQB2" s="76"/>
      <c r="MQC2" s="76"/>
      <c r="MQD2" s="76"/>
      <c r="MQE2" s="76"/>
      <c r="MQF2" s="76"/>
      <c r="MQG2" s="76"/>
      <c r="MQH2" s="76"/>
      <c r="MQI2" s="76"/>
      <c r="MQJ2" s="76"/>
      <c r="MQK2" s="76"/>
      <c r="MQL2" s="76"/>
      <c r="MQM2" s="76"/>
      <c r="MQN2" s="76"/>
      <c r="MQO2" s="76"/>
      <c r="MQP2" s="76"/>
      <c r="MQQ2" s="76"/>
      <c r="MQR2" s="76"/>
      <c r="MQS2" s="76"/>
      <c r="MQT2" s="76"/>
      <c r="MQU2" s="76"/>
      <c r="MQV2" s="76"/>
      <c r="MQW2" s="76"/>
      <c r="MQX2" s="76"/>
      <c r="MQY2" s="76"/>
      <c r="MQZ2" s="76"/>
      <c r="MRA2" s="76"/>
      <c r="MRB2" s="76"/>
      <c r="MRC2" s="76"/>
      <c r="MRD2" s="76"/>
      <c r="MRE2" s="76"/>
      <c r="MRF2" s="76"/>
      <c r="MRG2" s="76"/>
      <c r="MRH2" s="76"/>
      <c r="MRI2" s="76"/>
      <c r="MRJ2" s="76"/>
      <c r="MRK2" s="76"/>
      <c r="MRL2" s="76"/>
      <c r="MRM2" s="76"/>
      <c r="MRN2" s="76"/>
      <c r="MRO2" s="76"/>
      <c r="MRP2" s="76"/>
      <c r="MRQ2" s="76"/>
      <c r="MRR2" s="76"/>
      <c r="MRS2" s="76"/>
      <c r="MRT2" s="76"/>
      <c r="MRU2" s="76"/>
      <c r="MRV2" s="76"/>
      <c r="MRW2" s="76"/>
      <c r="MRX2" s="76"/>
      <c r="MRY2" s="76"/>
      <c r="MRZ2" s="76"/>
      <c r="MSA2" s="76"/>
      <c r="MSB2" s="76"/>
      <c r="MSC2" s="76"/>
      <c r="MSD2" s="76"/>
      <c r="MSE2" s="76"/>
      <c r="MSF2" s="76"/>
      <c r="MSG2" s="76"/>
      <c r="MSH2" s="76"/>
      <c r="MSI2" s="76"/>
      <c r="MSJ2" s="76"/>
      <c r="MSK2" s="76"/>
      <c r="MSL2" s="76"/>
      <c r="MSM2" s="76"/>
      <c r="MSN2" s="76"/>
      <c r="MSO2" s="76"/>
      <c r="MSP2" s="76"/>
      <c r="MSQ2" s="76"/>
      <c r="MSR2" s="76"/>
      <c r="MSS2" s="76"/>
      <c r="MST2" s="76"/>
      <c r="MSU2" s="76"/>
      <c r="MSV2" s="76"/>
      <c r="MSW2" s="76"/>
      <c r="MSX2" s="76"/>
      <c r="MSY2" s="76"/>
      <c r="MSZ2" s="76"/>
      <c r="MTA2" s="76"/>
      <c r="MTB2" s="76"/>
      <c r="MTC2" s="76"/>
      <c r="MTD2" s="76"/>
      <c r="MTE2" s="76"/>
      <c r="MTF2" s="76"/>
      <c r="MTG2" s="76"/>
      <c r="MTH2" s="76"/>
      <c r="MTI2" s="76"/>
      <c r="MTJ2" s="76"/>
      <c r="MTK2" s="76"/>
      <c r="MTL2" s="76"/>
      <c r="MTM2" s="76"/>
      <c r="MTN2" s="76"/>
      <c r="MTO2" s="76"/>
      <c r="MTP2" s="76"/>
      <c r="MTQ2" s="76"/>
      <c r="MTR2" s="76"/>
      <c r="MTS2" s="76"/>
      <c r="MTT2" s="76"/>
      <c r="MTU2" s="76"/>
      <c r="MTV2" s="76"/>
      <c r="MTW2" s="76"/>
      <c r="MTX2" s="76"/>
      <c r="MTY2" s="76"/>
      <c r="MTZ2" s="76"/>
      <c r="MUA2" s="76"/>
      <c r="MUB2" s="76"/>
      <c r="MUC2" s="76"/>
      <c r="MUD2" s="76"/>
      <c r="MUE2" s="76"/>
      <c r="MUF2" s="76"/>
      <c r="MUG2" s="76"/>
      <c r="MUH2" s="76"/>
      <c r="MUI2" s="76"/>
      <c r="MUJ2" s="76"/>
      <c r="MUK2" s="76"/>
      <c r="MUL2" s="76"/>
      <c r="MUM2" s="76"/>
      <c r="MUN2" s="76"/>
      <c r="MUO2" s="76"/>
      <c r="MUP2" s="76"/>
      <c r="MUQ2" s="76"/>
      <c r="MUR2" s="76"/>
      <c r="MUS2" s="76"/>
      <c r="MUT2" s="76"/>
      <c r="MUU2" s="76"/>
      <c r="MUV2" s="76"/>
      <c r="MUW2" s="76"/>
      <c r="MUX2" s="76"/>
      <c r="MUY2" s="76"/>
      <c r="MUZ2" s="76"/>
      <c r="MVA2" s="76"/>
      <c r="MVB2" s="76"/>
      <c r="MVC2" s="76"/>
      <c r="MVD2" s="76"/>
      <c r="MVE2" s="76"/>
      <c r="MVF2" s="76"/>
      <c r="MVG2" s="76"/>
      <c r="MVH2" s="76"/>
      <c r="MVI2" s="76"/>
      <c r="MVJ2" s="76"/>
      <c r="MVK2" s="76"/>
      <c r="MVL2" s="76"/>
      <c r="MVM2" s="76"/>
      <c r="MVN2" s="76"/>
      <c r="MVO2" s="76"/>
      <c r="MVP2" s="76"/>
      <c r="MVQ2" s="76"/>
      <c r="MVR2" s="76"/>
      <c r="MVS2" s="76"/>
      <c r="MVT2" s="76"/>
      <c r="MVU2" s="76"/>
      <c r="MVV2" s="76"/>
      <c r="MVW2" s="76"/>
      <c r="MVX2" s="76"/>
      <c r="MVY2" s="76"/>
      <c r="MVZ2" s="76"/>
      <c r="MWA2" s="76"/>
      <c r="MWB2" s="76"/>
      <c r="MWC2" s="76"/>
      <c r="MWD2" s="76"/>
      <c r="MWE2" s="76"/>
      <c r="MWF2" s="76"/>
      <c r="MWG2" s="76"/>
      <c r="MWH2" s="76"/>
      <c r="MWI2" s="76"/>
      <c r="MWJ2" s="76"/>
      <c r="MWK2" s="76"/>
      <c r="MWL2" s="76"/>
      <c r="MWM2" s="76"/>
      <c r="MWN2" s="76"/>
      <c r="MWO2" s="76"/>
      <c r="MWP2" s="76"/>
      <c r="MWQ2" s="76"/>
      <c r="MWR2" s="76"/>
      <c r="MWS2" s="76"/>
      <c r="MWT2" s="76"/>
      <c r="MWU2" s="76"/>
      <c r="MWV2" s="76"/>
      <c r="MWW2" s="76"/>
      <c r="MWX2" s="76"/>
      <c r="MWY2" s="76"/>
      <c r="MWZ2" s="76"/>
      <c r="MXA2" s="76"/>
      <c r="MXB2" s="76"/>
      <c r="MXC2" s="76"/>
      <c r="MXD2" s="76"/>
      <c r="MXE2" s="76"/>
      <c r="MXF2" s="76"/>
      <c r="MXG2" s="76"/>
      <c r="MXH2" s="76"/>
      <c r="MXI2" s="76"/>
      <c r="MXJ2" s="76"/>
      <c r="MXK2" s="76"/>
      <c r="MXL2" s="76"/>
      <c r="MXM2" s="76"/>
      <c r="MXN2" s="76"/>
      <c r="MXO2" s="76"/>
      <c r="MXP2" s="76"/>
      <c r="MXQ2" s="76"/>
      <c r="MXR2" s="76"/>
      <c r="MXS2" s="76"/>
      <c r="MXT2" s="76"/>
      <c r="MXU2" s="76"/>
      <c r="MXV2" s="76"/>
      <c r="MXW2" s="76"/>
      <c r="MXX2" s="76"/>
      <c r="MXY2" s="76"/>
      <c r="MXZ2" s="76"/>
      <c r="MYA2" s="76"/>
      <c r="MYB2" s="76"/>
      <c r="MYC2" s="76"/>
      <c r="MYD2" s="76"/>
      <c r="MYE2" s="76"/>
      <c r="MYF2" s="76"/>
      <c r="MYG2" s="76"/>
      <c r="MYH2" s="76"/>
      <c r="MYI2" s="76"/>
      <c r="MYJ2" s="76"/>
      <c r="MYK2" s="76"/>
      <c r="MYL2" s="76"/>
      <c r="MYM2" s="76"/>
      <c r="MYN2" s="76"/>
      <c r="MYO2" s="76"/>
      <c r="MYP2" s="76"/>
      <c r="MYQ2" s="76"/>
      <c r="MYR2" s="76"/>
      <c r="MYS2" s="76"/>
      <c r="MYT2" s="76"/>
      <c r="MYU2" s="76"/>
      <c r="MYV2" s="76"/>
      <c r="MYW2" s="76"/>
      <c r="MYX2" s="76"/>
      <c r="MYY2" s="76"/>
      <c r="MYZ2" s="76"/>
      <c r="MZA2" s="76"/>
      <c r="MZB2" s="76"/>
      <c r="MZC2" s="76"/>
      <c r="MZD2" s="76"/>
      <c r="MZE2" s="76"/>
      <c r="MZF2" s="76"/>
      <c r="MZG2" s="76"/>
      <c r="MZH2" s="76"/>
      <c r="MZI2" s="76"/>
      <c r="MZJ2" s="76"/>
      <c r="MZK2" s="76"/>
      <c r="MZL2" s="76"/>
      <c r="MZM2" s="76"/>
      <c r="MZN2" s="76"/>
      <c r="MZO2" s="76"/>
      <c r="MZP2" s="76"/>
      <c r="MZQ2" s="76"/>
      <c r="MZR2" s="76"/>
      <c r="MZS2" s="76"/>
      <c r="MZT2" s="76"/>
      <c r="MZU2" s="76"/>
      <c r="MZV2" s="76"/>
      <c r="MZW2" s="76"/>
      <c r="MZX2" s="76"/>
      <c r="MZY2" s="76"/>
      <c r="MZZ2" s="76"/>
      <c r="NAA2" s="76"/>
      <c r="NAB2" s="76"/>
      <c r="NAC2" s="76"/>
      <c r="NAD2" s="76"/>
      <c r="NAE2" s="76"/>
      <c r="NAF2" s="76"/>
      <c r="NAG2" s="76"/>
      <c r="NAH2" s="76"/>
      <c r="NAI2" s="76"/>
      <c r="NAJ2" s="76"/>
      <c r="NAK2" s="76"/>
      <c r="NAL2" s="76"/>
      <c r="NAM2" s="76"/>
      <c r="NAN2" s="76"/>
      <c r="NAO2" s="76"/>
      <c r="NAP2" s="76"/>
      <c r="NAQ2" s="76"/>
      <c r="NAR2" s="76"/>
      <c r="NAS2" s="76"/>
      <c r="NAT2" s="76"/>
      <c r="NAU2" s="76"/>
      <c r="NAV2" s="76"/>
      <c r="NAW2" s="76"/>
      <c r="NAX2" s="76"/>
      <c r="NAY2" s="76"/>
      <c r="NAZ2" s="76"/>
      <c r="NBA2" s="76"/>
      <c r="NBB2" s="76"/>
      <c r="NBC2" s="76"/>
      <c r="NBD2" s="76"/>
      <c r="NBE2" s="76"/>
      <c r="NBF2" s="76"/>
      <c r="NBG2" s="76"/>
      <c r="NBH2" s="76"/>
      <c r="NBI2" s="76"/>
      <c r="NBJ2" s="76"/>
      <c r="NBK2" s="76"/>
      <c r="NBL2" s="76"/>
      <c r="NBM2" s="76"/>
      <c r="NBN2" s="76"/>
      <c r="NBO2" s="76"/>
      <c r="NBP2" s="76"/>
      <c r="NBQ2" s="76"/>
      <c r="NBR2" s="76"/>
      <c r="NBS2" s="76"/>
      <c r="NBT2" s="76"/>
      <c r="NBU2" s="76"/>
      <c r="NBV2" s="76"/>
      <c r="NBW2" s="76"/>
      <c r="NBX2" s="76"/>
      <c r="NBY2" s="76"/>
      <c r="NBZ2" s="76"/>
      <c r="NCA2" s="76"/>
      <c r="NCB2" s="76"/>
      <c r="NCC2" s="76"/>
      <c r="NCD2" s="76"/>
      <c r="NCE2" s="76"/>
      <c r="NCF2" s="76"/>
      <c r="NCG2" s="76"/>
      <c r="NCH2" s="76"/>
      <c r="NCI2" s="76"/>
      <c r="NCJ2" s="76"/>
      <c r="NCK2" s="76"/>
      <c r="NCL2" s="76"/>
      <c r="NCM2" s="76"/>
      <c r="NCN2" s="76"/>
      <c r="NCO2" s="76"/>
      <c r="NCP2" s="76"/>
      <c r="NCQ2" s="76"/>
      <c r="NCR2" s="76"/>
      <c r="NCS2" s="76"/>
      <c r="NCT2" s="76"/>
      <c r="NCU2" s="76"/>
      <c r="NCV2" s="76"/>
      <c r="NCW2" s="76"/>
      <c r="NCX2" s="76"/>
      <c r="NCY2" s="76"/>
      <c r="NCZ2" s="76"/>
      <c r="NDA2" s="76"/>
      <c r="NDB2" s="76"/>
      <c r="NDC2" s="76"/>
      <c r="NDD2" s="76"/>
      <c r="NDE2" s="76"/>
      <c r="NDF2" s="76"/>
      <c r="NDG2" s="76"/>
      <c r="NDH2" s="76"/>
      <c r="NDI2" s="76"/>
      <c r="NDJ2" s="76"/>
      <c r="NDK2" s="76"/>
      <c r="NDL2" s="76"/>
      <c r="NDM2" s="76"/>
      <c r="NDN2" s="76"/>
      <c r="NDO2" s="76"/>
      <c r="NDP2" s="76"/>
      <c r="NDQ2" s="76"/>
      <c r="NDR2" s="76"/>
      <c r="NDS2" s="76"/>
      <c r="NDT2" s="76"/>
      <c r="NDU2" s="76"/>
      <c r="NDV2" s="76"/>
      <c r="NDW2" s="76"/>
      <c r="NDX2" s="76"/>
      <c r="NDY2" s="76"/>
      <c r="NDZ2" s="76"/>
      <c r="NEA2" s="76"/>
      <c r="NEB2" s="76"/>
      <c r="NEC2" s="76"/>
      <c r="NED2" s="76"/>
      <c r="NEE2" s="76"/>
      <c r="NEF2" s="76"/>
      <c r="NEG2" s="76"/>
      <c r="NEH2" s="76"/>
      <c r="NEI2" s="76"/>
      <c r="NEJ2" s="76"/>
      <c r="NEK2" s="76"/>
      <c r="NEL2" s="76"/>
      <c r="NEM2" s="76"/>
      <c r="NEN2" s="76"/>
      <c r="NEO2" s="76"/>
      <c r="NEP2" s="76"/>
      <c r="NEQ2" s="76"/>
      <c r="NER2" s="76"/>
      <c r="NES2" s="76"/>
      <c r="NET2" s="76"/>
      <c r="NEU2" s="76"/>
      <c r="NEV2" s="76"/>
      <c r="NEW2" s="76"/>
      <c r="NEX2" s="76"/>
      <c r="NEY2" s="76"/>
      <c r="NEZ2" s="76"/>
      <c r="NFA2" s="76"/>
      <c r="NFB2" s="76"/>
      <c r="NFC2" s="76"/>
      <c r="NFD2" s="76"/>
      <c r="NFE2" s="76"/>
      <c r="NFF2" s="76"/>
      <c r="NFG2" s="76"/>
      <c r="NFH2" s="76"/>
      <c r="NFI2" s="76"/>
      <c r="NFJ2" s="76"/>
      <c r="NFK2" s="76"/>
      <c r="NFL2" s="76"/>
      <c r="NFM2" s="76"/>
      <c r="NFN2" s="76"/>
      <c r="NFO2" s="76"/>
      <c r="NFP2" s="76"/>
      <c r="NFQ2" s="76"/>
      <c r="NFR2" s="76"/>
      <c r="NFS2" s="76"/>
      <c r="NFT2" s="76"/>
      <c r="NFU2" s="76"/>
      <c r="NFV2" s="76"/>
      <c r="NFW2" s="76"/>
      <c r="NFX2" s="76"/>
      <c r="NFY2" s="76"/>
      <c r="NFZ2" s="76"/>
      <c r="NGA2" s="76"/>
      <c r="NGB2" s="76"/>
      <c r="NGC2" s="76"/>
      <c r="NGD2" s="76"/>
      <c r="NGE2" s="76"/>
      <c r="NGF2" s="76"/>
      <c r="NGG2" s="76"/>
      <c r="NGH2" s="76"/>
      <c r="NGI2" s="76"/>
      <c r="NGJ2" s="76"/>
      <c r="NGK2" s="76"/>
      <c r="NGL2" s="76"/>
      <c r="NGM2" s="76"/>
      <c r="NGN2" s="76"/>
      <c r="NGO2" s="76"/>
      <c r="NGP2" s="76"/>
      <c r="NGQ2" s="76"/>
      <c r="NGR2" s="76"/>
      <c r="NGS2" s="76"/>
      <c r="NGT2" s="76"/>
      <c r="NGU2" s="76"/>
      <c r="NGV2" s="76"/>
      <c r="NGW2" s="76"/>
      <c r="NGX2" s="76"/>
      <c r="NGY2" s="76"/>
      <c r="NGZ2" s="76"/>
      <c r="NHA2" s="76"/>
      <c r="NHB2" s="76"/>
      <c r="NHC2" s="76"/>
      <c r="NHD2" s="76"/>
      <c r="NHE2" s="76"/>
      <c r="NHF2" s="76"/>
      <c r="NHG2" s="76"/>
      <c r="NHH2" s="76"/>
      <c r="NHI2" s="76"/>
      <c r="NHJ2" s="76"/>
      <c r="NHK2" s="76"/>
      <c r="NHL2" s="76"/>
      <c r="NHM2" s="76"/>
      <c r="NHN2" s="76"/>
      <c r="NHO2" s="76"/>
      <c r="NHP2" s="76"/>
      <c r="NHQ2" s="76"/>
      <c r="NHR2" s="76"/>
      <c r="NHS2" s="76"/>
      <c r="NHT2" s="76"/>
      <c r="NHU2" s="76"/>
      <c r="NHV2" s="76"/>
      <c r="NHW2" s="76"/>
      <c r="NHX2" s="76"/>
      <c r="NHY2" s="76"/>
      <c r="NHZ2" s="76"/>
      <c r="NIA2" s="76"/>
      <c r="NIB2" s="76"/>
      <c r="NIC2" s="76"/>
      <c r="NID2" s="76"/>
      <c r="NIE2" s="76"/>
      <c r="NIF2" s="76"/>
      <c r="NIG2" s="76"/>
      <c r="NIH2" s="76"/>
      <c r="NII2" s="76"/>
      <c r="NIJ2" s="76"/>
      <c r="NIK2" s="76"/>
      <c r="NIL2" s="76"/>
      <c r="NIM2" s="76"/>
      <c r="NIN2" s="76"/>
      <c r="NIO2" s="76"/>
      <c r="NIP2" s="76"/>
      <c r="NIQ2" s="76"/>
      <c r="NIR2" s="76"/>
      <c r="NIS2" s="76"/>
      <c r="NIT2" s="76"/>
      <c r="NIU2" s="76"/>
      <c r="NIV2" s="76"/>
      <c r="NIW2" s="76"/>
      <c r="NIX2" s="76"/>
      <c r="NIY2" s="76"/>
      <c r="NIZ2" s="76"/>
      <c r="NJA2" s="76"/>
      <c r="NJB2" s="76"/>
      <c r="NJC2" s="76"/>
      <c r="NJD2" s="76"/>
      <c r="NJE2" s="76"/>
      <c r="NJF2" s="76"/>
      <c r="NJG2" s="76"/>
      <c r="NJH2" s="76"/>
      <c r="NJI2" s="76"/>
      <c r="NJJ2" s="76"/>
      <c r="NJK2" s="76"/>
      <c r="NJL2" s="76"/>
      <c r="NJM2" s="76"/>
      <c r="NJN2" s="76"/>
      <c r="NJO2" s="76"/>
      <c r="NJP2" s="76"/>
      <c r="NJQ2" s="76"/>
      <c r="NJR2" s="76"/>
      <c r="NJS2" s="76"/>
      <c r="NJT2" s="76"/>
      <c r="NJU2" s="76"/>
      <c r="NJV2" s="76"/>
      <c r="NJW2" s="76"/>
      <c r="NJX2" s="76"/>
      <c r="NJY2" s="76"/>
      <c r="NJZ2" s="76"/>
      <c r="NKA2" s="76"/>
      <c r="NKB2" s="76"/>
      <c r="NKC2" s="76"/>
      <c r="NKD2" s="76"/>
      <c r="NKE2" s="76"/>
      <c r="NKF2" s="76"/>
      <c r="NKG2" s="76"/>
      <c r="NKH2" s="76"/>
      <c r="NKI2" s="76"/>
      <c r="NKJ2" s="76"/>
      <c r="NKK2" s="76"/>
      <c r="NKL2" s="76"/>
      <c r="NKM2" s="76"/>
      <c r="NKN2" s="76"/>
      <c r="NKO2" s="76"/>
      <c r="NKP2" s="76"/>
      <c r="NKQ2" s="76"/>
      <c r="NKR2" s="76"/>
      <c r="NKS2" s="76"/>
      <c r="NKT2" s="76"/>
      <c r="NKU2" s="76"/>
      <c r="NKV2" s="76"/>
      <c r="NKW2" s="76"/>
      <c r="NKX2" s="76"/>
      <c r="NKY2" s="76"/>
      <c r="NKZ2" s="76"/>
      <c r="NLA2" s="76"/>
      <c r="NLB2" s="76"/>
      <c r="NLC2" s="76"/>
      <c r="NLD2" s="76"/>
      <c r="NLE2" s="76"/>
      <c r="NLF2" s="76"/>
      <c r="NLG2" s="76"/>
      <c r="NLH2" s="76"/>
      <c r="NLI2" s="76"/>
      <c r="NLJ2" s="76"/>
      <c r="NLK2" s="76"/>
      <c r="NLL2" s="76"/>
      <c r="NLM2" s="76"/>
      <c r="NLN2" s="76"/>
      <c r="NLO2" s="76"/>
      <c r="NLP2" s="76"/>
      <c r="NLQ2" s="76"/>
      <c r="NLR2" s="76"/>
      <c r="NLS2" s="76"/>
      <c r="NLT2" s="76"/>
      <c r="NLU2" s="76"/>
      <c r="NLV2" s="76"/>
      <c r="NLW2" s="76"/>
      <c r="NLX2" s="76"/>
      <c r="NLY2" s="76"/>
      <c r="NLZ2" s="76"/>
      <c r="NMA2" s="76"/>
      <c r="NMB2" s="76"/>
      <c r="NMC2" s="76"/>
      <c r="NMD2" s="76"/>
      <c r="NME2" s="76"/>
      <c r="NMF2" s="76"/>
      <c r="NMG2" s="76"/>
      <c r="NMH2" s="76"/>
      <c r="NMI2" s="76"/>
      <c r="NMJ2" s="76"/>
      <c r="NMK2" s="76"/>
      <c r="NML2" s="76"/>
      <c r="NMM2" s="76"/>
      <c r="NMN2" s="76"/>
      <c r="NMO2" s="76"/>
      <c r="NMP2" s="76"/>
      <c r="NMQ2" s="76"/>
      <c r="NMR2" s="76"/>
      <c r="NMS2" s="76"/>
      <c r="NMT2" s="76"/>
      <c r="NMU2" s="76"/>
      <c r="NMV2" s="76"/>
      <c r="NMW2" s="76"/>
      <c r="NMX2" s="76"/>
      <c r="NMY2" s="76"/>
      <c r="NMZ2" s="76"/>
      <c r="NNA2" s="76"/>
      <c r="NNB2" s="76"/>
      <c r="NNC2" s="76"/>
      <c r="NND2" s="76"/>
      <c r="NNE2" s="76"/>
      <c r="NNF2" s="76"/>
      <c r="NNG2" s="76"/>
      <c r="NNH2" s="76"/>
      <c r="NNI2" s="76"/>
      <c r="NNJ2" s="76"/>
      <c r="NNK2" s="76"/>
      <c r="NNL2" s="76"/>
      <c r="NNM2" s="76"/>
      <c r="NNN2" s="76"/>
      <c r="NNO2" s="76"/>
      <c r="NNP2" s="76"/>
      <c r="NNQ2" s="76"/>
      <c r="NNR2" s="76"/>
      <c r="NNS2" s="76"/>
      <c r="NNT2" s="76"/>
      <c r="NNU2" s="76"/>
      <c r="NNV2" s="76"/>
      <c r="NNW2" s="76"/>
      <c r="NNX2" s="76"/>
      <c r="NNY2" s="76"/>
      <c r="NNZ2" s="76"/>
      <c r="NOA2" s="76"/>
      <c r="NOB2" s="76"/>
      <c r="NOC2" s="76"/>
      <c r="NOD2" s="76"/>
      <c r="NOE2" s="76"/>
      <c r="NOF2" s="76"/>
      <c r="NOG2" s="76"/>
      <c r="NOH2" s="76"/>
      <c r="NOI2" s="76"/>
      <c r="NOJ2" s="76"/>
      <c r="NOK2" s="76"/>
      <c r="NOL2" s="76"/>
      <c r="NOM2" s="76"/>
      <c r="NON2" s="76"/>
      <c r="NOO2" s="76"/>
      <c r="NOP2" s="76"/>
      <c r="NOQ2" s="76"/>
      <c r="NOR2" s="76"/>
      <c r="NOS2" s="76"/>
      <c r="NOT2" s="76"/>
      <c r="NOU2" s="76"/>
      <c r="NOV2" s="76"/>
      <c r="NOW2" s="76"/>
      <c r="NOX2" s="76"/>
      <c r="NOY2" s="76"/>
      <c r="NOZ2" s="76"/>
      <c r="NPA2" s="76"/>
      <c r="NPB2" s="76"/>
      <c r="NPC2" s="76"/>
      <c r="NPD2" s="76"/>
      <c r="NPE2" s="76"/>
      <c r="NPF2" s="76"/>
      <c r="NPG2" s="76"/>
      <c r="NPH2" s="76"/>
      <c r="NPI2" s="76"/>
      <c r="NPJ2" s="76"/>
      <c r="NPK2" s="76"/>
      <c r="NPL2" s="76"/>
      <c r="NPM2" s="76"/>
      <c r="NPN2" s="76"/>
      <c r="NPO2" s="76"/>
      <c r="NPP2" s="76"/>
      <c r="NPQ2" s="76"/>
      <c r="NPR2" s="76"/>
      <c r="NPS2" s="76"/>
      <c r="NPT2" s="76"/>
      <c r="NPU2" s="76"/>
      <c r="NPV2" s="76"/>
      <c r="NPW2" s="76"/>
      <c r="NPX2" s="76"/>
      <c r="NPY2" s="76"/>
      <c r="NPZ2" s="76"/>
      <c r="NQA2" s="76"/>
      <c r="NQB2" s="76"/>
      <c r="NQC2" s="76"/>
      <c r="NQD2" s="76"/>
      <c r="NQE2" s="76"/>
      <c r="NQF2" s="76"/>
      <c r="NQG2" s="76"/>
      <c r="NQH2" s="76"/>
      <c r="NQI2" s="76"/>
      <c r="NQJ2" s="76"/>
      <c r="NQK2" s="76"/>
      <c r="NQL2" s="76"/>
      <c r="NQM2" s="76"/>
      <c r="NQN2" s="76"/>
      <c r="NQO2" s="76"/>
      <c r="NQP2" s="76"/>
      <c r="NQQ2" s="76"/>
      <c r="NQR2" s="76"/>
      <c r="NQS2" s="76"/>
      <c r="NQT2" s="76"/>
      <c r="NQU2" s="76"/>
      <c r="NQV2" s="76"/>
      <c r="NQW2" s="76"/>
      <c r="NQX2" s="76"/>
      <c r="NQY2" s="76"/>
      <c r="NQZ2" s="76"/>
      <c r="NRA2" s="76"/>
      <c r="NRB2" s="76"/>
      <c r="NRC2" s="76"/>
      <c r="NRD2" s="76"/>
      <c r="NRE2" s="76"/>
      <c r="NRF2" s="76"/>
      <c r="NRG2" s="76"/>
      <c r="NRH2" s="76"/>
      <c r="NRI2" s="76"/>
      <c r="NRJ2" s="76"/>
      <c r="NRK2" s="76"/>
      <c r="NRL2" s="76"/>
      <c r="NRM2" s="76"/>
      <c r="NRN2" s="76"/>
      <c r="NRO2" s="76"/>
      <c r="NRP2" s="76"/>
      <c r="NRQ2" s="76"/>
      <c r="NRR2" s="76"/>
      <c r="NRS2" s="76"/>
      <c r="NRT2" s="76"/>
      <c r="NRU2" s="76"/>
      <c r="NRV2" s="76"/>
      <c r="NRW2" s="76"/>
      <c r="NRX2" s="76"/>
      <c r="NRY2" s="76"/>
      <c r="NRZ2" s="76"/>
      <c r="NSA2" s="76"/>
      <c r="NSB2" s="76"/>
      <c r="NSC2" s="76"/>
      <c r="NSD2" s="76"/>
      <c r="NSE2" s="76"/>
      <c r="NSF2" s="76"/>
      <c r="NSG2" s="76"/>
      <c r="NSH2" s="76"/>
      <c r="NSI2" s="76"/>
      <c r="NSJ2" s="76"/>
      <c r="NSK2" s="76"/>
      <c r="NSL2" s="76"/>
      <c r="NSM2" s="76"/>
      <c r="NSN2" s="76"/>
      <c r="NSO2" s="76"/>
      <c r="NSP2" s="76"/>
      <c r="NSQ2" s="76"/>
      <c r="NSR2" s="76"/>
      <c r="NSS2" s="76"/>
      <c r="NST2" s="76"/>
      <c r="NSU2" s="76"/>
      <c r="NSV2" s="76"/>
      <c r="NSW2" s="76"/>
      <c r="NSX2" s="76"/>
      <c r="NSY2" s="76"/>
      <c r="NSZ2" s="76"/>
      <c r="NTA2" s="76"/>
      <c r="NTB2" s="76"/>
      <c r="NTC2" s="76"/>
      <c r="NTD2" s="76"/>
      <c r="NTE2" s="76"/>
      <c r="NTF2" s="76"/>
      <c r="NTG2" s="76"/>
      <c r="NTH2" s="76"/>
      <c r="NTI2" s="76"/>
      <c r="NTJ2" s="76"/>
      <c r="NTK2" s="76"/>
      <c r="NTL2" s="76"/>
      <c r="NTM2" s="76"/>
      <c r="NTN2" s="76"/>
      <c r="NTO2" s="76"/>
      <c r="NTP2" s="76"/>
      <c r="NTQ2" s="76"/>
      <c r="NTR2" s="76"/>
      <c r="NTS2" s="76"/>
      <c r="NTT2" s="76"/>
      <c r="NTU2" s="76"/>
      <c r="NTV2" s="76"/>
      <c r="NTW2" s="76"/>
      <c r="NTX2" s="76"/>
      <c r="NTY2" s="76"/>
      <c r="NTZ2" s="76"/>
      <c r="NUA2" s="76"/>
      <c r="NUB2" s="76"/>
      <c r="NUC2" s="76"/>
      <c r="NUD2" s="76"/>
      <c r="NUE2" s="76"/>
      <c r="NUF2" s="76"/>
      <c r="NUG2" s="76"/>
      <c r="NUH2" s="76"/>
      <c r="NUI2" s="76"/>
      <c r="NUJ2" s="76"/>
      <c r="NUK2" s="76"/>
      <c r="NUL2" s="76"/>
      <c r="NUM2" s="76"/>
      <c r="NUN2" s="76"/>
      <c r="NUO2" s="76"/>
      <c r="NUP2" s="76"/>
      <c r="NUQ2" s="76"/>
      <c r="NUR2" s="76"/>
      <c r="NUS2" s="76"/>
      <c r="NUT2" s="76"/>
      <c r="NUU2" s="76"/>
      <c r="NUV2" s="76"/>
      <c r="NUW2" s="76"/>
      <c r="NUX2" s="76"/>
      <c r="NUY2" s="76"/>
      <c r="NUZ2" s="76"/>
      <c r="NVA2" s="76"/>
      <c r="NVB2" s="76"/>
      <c r="NVC2" s="76"/>
      <c r="NVD2" s="76"/>
      <c r="NVE2" s="76"/>
      <c r="NVF2" s="76"/>
      <c r="NVG2" s="76"/>
      <c r="NVH2" s="76"/>
      <c r="NVI2" s="76"/>
      <c r="NVJ2" s="76"/>
      <c r="NVK2" s="76"/>
      <c r="NVL2" s="76"/>
      <c r="NVM2" s="76"/>
      <c r="NVN2" s="76"/>
      <c r="NVO2" s="76"/>
      <c r="NVP2" s="76"/>
      <c r="NVQ2" s="76"/>
      <c r="NVR2" s="76"/>
      <c r="NVS2" s="76"/>
      <c r="NVT2" s="76"/>
      <c r="NVU2" s="76"/>
      <c r="NVV2" s="76"/>
      <c r="NVW2" s="76"/>
      <c r="NVX2" s="76"/>
      <c r="NVY2" s="76"/>
      <c r="NVZ2" s="76"/>
      <c r="NWA2" s="76"/>
      <c r="NWB2" s="76"/>
      <c r="NWC2" s="76"/>
      <c r="NWD2" s="76"/>
      <c r="NWE2" s="76"/>
      <c r="NWF2" s="76"/>
      <c r="NWG2" s="76"/>
      <c r="NWH2" s="76"/>
      <c r="NWI2" s="76"/>
      <c r="NWJ2" s="76"/>
      <c r="NWK2" s="76"/>
      <c r="NWL2" s="76"/>
      <c r="NWM2" s="76"/>
      <c r="NWN2" s="76"/>
      <c r="NWO2" s="76"/>
      <c r="NWP2" s="76"/>
      <c r="NWQ2" s="76"/>
      <c r="NWR2" s="76"/>
      <c r="NWS2" s="76"/>
      <c r="NWT2" s="76"/>
      <c r="NWU2" s="76"/>
      <c r="NWV2" s="76"/>
      <c r="NWW2" s="76"/>
      <c r="NWX2" s="76"/>
      <c r="NWY2" s="76"/>
      <c r="NWZ2" s="76"/>
      <c r="NXA2" s="76"/>
      <c r="NXB2" s="76"/>
      <c r="NXC2" s="76"/>
      <c r="NXD2" s="76"/>
      <c r="NXE2" s="76"/>
      <c r="NXF2" s="76"/>
      <c r="NXG2" s="76"/>
      <c r="NXH2" s="76"/>
      <c r="NXI2" s="76"/>
      <c r="NXJ2" s="76"/>
      <c r="NXK2" s="76"/>
      <c r="NXL2" s="76"/>
      <c r="NXM2" s="76"/>
      <c r="NXN2" s="76"/>
      <c r="NXO2" s="76"/>
      <c r="NXP2" s="76"/>
      <c r="NXQ2" s="76"/>
      <c r="NXR2" s="76"/>
      <c r="NXS2" s="76"/>
      <c r="NXT2" s="76"/>
      <c r="NXU2" s="76"/>
      <c r="NXV2" s="76"/>
      <c r="NXW2" s="76"/>
      <c r="NXX2" s="76"/>
      <c r="NXY2" s="76"/>
      <c r="NXZ2" s="76"/>
      <c r="NYA2" s="76"/>
      <c r="NYB2" s="76"/>
      <c r="NYC2" s="76"/>
      <c r="NYD2" s="76"/>
      <c r="NYE2" s="76"/>
      <c r="NYF2" s="76"/>
      <c r="NYG2" s="76"/>
      <c r="NYH2" s="76"/>
      <c r="NYI2" s="76"/>
      <c r="NYJ2" s="76"/>
      <c r="NYK2" s="76"/>
      <c r="NYL2" s="76"/>
      <c r="NYM2" s="76"/>
      <c r="NYN2" s="76"/>
      <c r="NYO2" s="76"/>
      <c r="NYP2" s="76"/>
      <c r="NYQ2" s="76"/>
      <c r="NYR2" s="76"/>
      <c r="NYS2" s="76"/>
      <c r="NYT2" s="76"/>
      <c r="NYU2" s="76"/>
      <c r="NYV2" s="76"/>
      <c r="NYW2" s="76"/>
      <c r="NYX2" s="76"/>
      <c r="NYY2" s="76"/>
      <c r="NYZ2" s="76"/>
      <c r="NZA2" s="76"/>
      <c r="NZB2" s="76"/>
      <c r="NZC2" s="76"/>
      <c r="NZD2" s="76"/>
      <c r="NZE2" s="76"/>
      <c r="NZF2" s="76"/>
      <c r="NZG2" s="76"/>
      <c r="NZH2" s="76"/>
      <c r="NZI2" s="76"/>
      <c r="NZJ2" s="76"/>
      <c r="NZK2" s="76"/>
      <c r="NZL2" s="76"/>
      <c r="NZM2" s="76"/>
      <c r="NZN2" s="76"/>
      <c r="NZO2" s="76"/>
      <c r="NZP2" s="76"/>
      <c r="NZQ2" s="76"/>
      <c r="NZR2" s="76"/>
      <c r="NZS2" s="76"/>
      <c r="NZT2" s="76"/>
      <c r="NZU2" s="76"/>
      <c r="NZV2" s="76"/>
      <c r="NZW2" s="76"/>
      <c r="NZX2" s="76"/>
      <c r="NZY2" s="76"/>
      <c r="NZZ2" s="76"/>
      <c r="OAA2" s="76"/>
      <c r="OAB2" s="76"/>
      <c r="OAC2" s="76"/>
      <c r="OAD2" s="76"/>
      <c r="OAE2" s="76"/>
      <c r="OAF2" s="76"/>
      <c r="OAG2" s="76"/>
      <c r="OAH2" s="76"/>
      <c r="OAI2" s="76"/>
      <c r="OAJ2" s="76"/>
      <c r="OAK2" s="76"/>
      <c r="OAL2" s="76"/>
      <c r="OAM2" s="76"/>
      <c r="OAN2" s="76"/>
      <c r="OAO2" s="76"/>
      <c r="OAP2" s="76"/>
      <c r="OAQ2" s="76"/>
      <c r="OAR2" s="76"/>
      <c r="OAS2" s="76"/>
      <c r="OAT2" s="76"/>
      <c r="OAU2" s="76"/>
      <c r="OAV2" s="76"/>
      <c r="OAW2" s="76"/>
      <c r="OAX2" s="76"/>
      <c r="OAY2" s="76"/>
      <c r="OAZ2" s="76"/>
      <c r="OBA2" s="76"/>
      <c r="OBB2" s="76"/>
      <c r="OBC2" s="76"/>
      <c r="OBD2" s="76"/>
      <c r="OBE2" s="76"/>
      <c r="OBF2" s="76"/>
      <c r="OBG2" s="76"/>
      <c r="OBH2" s="76"/>
      <c r="OBI2" s="76"/>
      <c r="OBJ2" s="76"/>
      <c r="OBK2" s="76"/>
      <c r="OBL2" s="76"/>
      <c r="OBM2" s="76"/>
      <c r="OBN2" s="76"/>
      <c r="OBO2" s="76"/>
      <c r="OBP2" s="76"/>
      <c r="OBQ2" s="76"/>
      <c r="OBR2" s="76"/>
      <c r="OBS2" s="76"/>
      <c r="OBT2" s="76"/>
      <c r="OBU2" s="76"/>
      <c r="OBV2" s="76"/>
      <c r="OBW2" s="76"/>
      <c r="OBX2" s="76"/>
      <c r="OBY2" s="76"/>
      <c r="OBZ2" s="76"/>
      <c r="OCA2" s="76"/>
      <c r="OCB2" s="76"/>
      <c r="OCC2" s="76"/>
      <c r="OCD2" s="76"/>
      <c r="OCE2" s="76"/>
      <c r="OCF2" s="76"/>
      <c r="OCG2" s="76"/>
      <c r="OCH2" s="76"/>
      <c r="OCI2" s="76"/>
      <c r="OCJ2" s="76"/>
      <c r="OCK2" s="76"/>
      <c r="OCL2" s="76"/>
      <c r="OCM2" s="76"/>
      <c r="OCN2" s="76"/>
      <c r="OCO2" s="76"/>
      <c r="OCP2" s="76"/>
      <c r="OCQ2" s="76"/>
      <c r="OCR2" s="76"/>
      <c r="OCS2" s="76"/>
      <c r="OCT2" s="76"/>
      <c r="OCU2" s="76"/>
      <c r="OCV2" s="76"/>
      <c r="OCW2" s="76"/>
      <c r="OCX2" s="76"/>
      <c r="OCY2" s="76"/>
      <c r="OCZ2" s="76"/>
      <c r="ODA2" s="76"/>
      <c r="ODB2" s="76"/>
      <c r="ODC2" s="76"/>
      <c r="ODD2" s="76"/>
      <c r="ODE2" s="76"/>
      <c r="ODF2" s="76"/>
      <c r="ODG2" s="76"/>
      <c r="ODH2" s="76"/>
      <c r="ODI2" s="76"/>
      <c r="ODJ2" s="76"/>
      <c r="ODK2" s="76"/>
      <c r="ODL2" s="76"/>
      <c r="ODM2" s="76"/>
      <c r="ODN2" s="76"/>
      <c r="ODO2" s="76"/>
      <c r="ODP2" s="76"/>
      <c r="ODQ2" s="76"/>
      <c r="ODR2" s="76"/>
      <c r="ODS2" s="76"/>
      <c r="ODT2" s="76"/>
      <c r="ODU2" s="76"/>
      <c r="ODV2" s="76"/>
      <c r="ODW2" s="76"/>
      <c r="ODX2" s="76"/>
      <c r="ODY2" s="76"/>
      <c r="ODZ2" s="76"/>
      <c r="OEA2" s="76"/>
      <c r="OEB2" s="76"/>
      <c r="OEC2" s="76"/>
      <c r="OED2" s="76"/>
      <c r="OEE2" s="76"/>
      <c r="OEF2" s="76"/>
      <c r="OEG2" s="76"/>
      <c r="OEH2" s="76"/>
      <c r="OEI2" s="76"/>
      <c r="OEJ2" s="76"/>
      <c r="OEK2" s="76"/>
      <c r="OEL2" s="76"/>
      <c r="OEM2" s="76"/>
      <c r="OEN2" s="76"/>
      <c r="OEO2" s="76"/>
      <c r="OEP2" s="76"/>
      <c r="OEQ2" s="76"/>
      <c r="OER2" s="76"/>
      <c r="OES2" s="76"/>
      <c r="OET2" s="76"/>
      <c r="OEU2" s="76"/>
      <c r="OEV2" s="76"/>
      <c r="OEW2" s="76"/>
      <c r="OEX2" s="76"/>
      <c r="OEY2" s="76"/>
      <c r="OEZ2" s="76"/>
      <c r="OFA2" s="76"/>
      <c r="OFB2" s="76"/>
      <c r="OFC2" s="76"/>
      <c r="OFD2" s="76"/>
      <c r="OFE2" s="76"/>
      <c r="OFF2" s="76"/>
      <c r="OFG2" s="76"/>
      <c r="OFH2" s="76"/>
      <c r="OFI2" s="76"/>
      <c r="OFJ2" s="76"/>
      <c r="OFK2" s="76"/>
      <c r="OFL2" s="76"/>
      <c r="OFM2" s="76"/>
      <c r="OFN2" s="76"/>
      <c r="OFO2" s="76"/>
      <c r="OFP2" s="76"/>
      <c r="OFQ2" s="76"/>
      <c r="OFR2" s="76"/>
      <c r="OFS2" s="76"/>
      <c r="OFT2" s="76"/>
      <c r="OFU2" s="76"/>
      <c r="OFV2" s="76"/>
      <c r="OFW2" s="76"/>
      <c r="OFX2" s="76"/>
      <c r="OFY2" s="76"/>
      <c r="OFZ2" s="76"/>
      <c r="OGA2" s="76"/>
      <c r="OGB2" s="76"/>
      <c r="OGC2" s="76"/>
      <c r="OGD2" s="76"/>
      <c r="OGE2" s="76"/>
      <c r="OGF2" s="76"/>
      <c r="OGG2" s="76"/>
      <c r="OGH2" s="76"/>
      <c r="OGI2" s="76"/>
      <c r="OGJ2" s="76"/>
      <c r="OGK2" s="76"/>
      <c r="OGL2" s="76"/>
      <c r="OGM2" s="76"/>
      <c r="OGN2" s="76"/>
      <c r="OGO2" s="76"/>
      <c r="OGP2" s="76"/>
      <c r="OGQ2" s="76"/>
      <c r="OGR2" s="76"/>
      <c r="OGS2" s="76"/>
      <c r="OGT2" s="76"/>
      <c r="OGU2" s="76"/>
      <c r="OGV2" s="76"/>
      <c r="OGW2" s="76"/>
      <c r="OGX2" s="76"/>
      <c r="OGY2" s="76"/>
      <c r="OGZ2" s="76"/>
      <c r="OHA2" s="76"/>
      <c r="OHB2" s="76"/>
      <c r="OHC2" s="76"/>
      <c r="OHD2" s="76"/>
      <c r="OHE2" s="76"/>
      <c r="OHF2" s="76"/>
      <c r="OHG2" s="76"/>
      <c r="OHH2" s="76"/>
      <c r="OHI2" s="76"/>
      <c r="OHJ2" s="76"/>
      <c r="OHK2" s="76"/>
      <c r="OHL2" s="76"/>
      <c r="OHM2" s="76"/>
      <c r="OHN2" s="76"/>
      <c r="OHO2" s="76"/>
      <c r="OHP2" s="76"/>
      <c r="OHQ2" s="76"/>
      <c r="OHR2" s="76"/>
      <c r="OHS2" s="76"/>
      <c r="OHT2" s="76"/>
      <c r="OHU2" s="76"/>
      <c r="OHV2" s="76"/>
      <c r="OHW2" s="76"/>
      <c r="OHX2" s="76"/>
      <c r="OHY2" s="76"/>
      <c r="OHZ2" s="76"/>
      <c r="OIA2" s="76"/>
      <c r="OIB2" s="76"/>
      <c r="OIC2" s="76"/>
      <c r="OID2" s="76"/>
      <c r="OIE2" s="76"/>
      <c r="OIF2" s="76"/>
      <c r="OIG2" s="76"/>
      <c r="OIH2" s="76"/>
      <c r="OII2" s="76"/>
      <c r="OIJ2" s="76"/>
      <c r="OIK2" s="76"/>
      <c r="OIL2" s="76"/>
      <c r="OIM2" s="76"/>
      <c r="OIN2" s="76"/>
      <c r="OIO2" s="76"/>
      <c r="OIP2" s="76"/>
      <c r="OIQ2" s="76"/>
      <c r="OIR2" s="76"/>
      <c r="OIS2" s="76"/>
      <c r="OIT2" s="76"/>
      <c r="OIU2" s="76"/>
      <c r="OIV2" s="76"/>
      <c r="OIW2" s="76"/>
      <c r="OIX2" s="76"/>
      <c r="OIY2" s="76"/>
      <c r="OIZ2" s="76"/>
      <c r="OJA2" s="76"/>
      <c r="OJB2" s="76"/>
      <c r="OJC2" s="76"/>
      <c r="OJD2" s="76"/>
      <c r="OJE2" s="76"/>
      <c r="OJF2" s="76"/>
      <c r="OJG2" s="76"/>
      <c r="OJH2" s="76"/>
      <c r="OJI2" s="76"/>
      <c r="OJJ2" s="76"/>
      <c r="OJK2" s="76"/>
      <c r="OJL2" s="76"/>
      <c r="OJM2" s="76"/>
      <c r="OJN2" s="76"/>
      <c r="OJO2" s="76"/>
      <c r="OJP2" s="76"/>
      <c r="OJQ2" s="76"/>
      <c r="OJR2" s="76"/>
      <c r="OJS2" s="76"/>
      <c r="OJT2" s="76"/>
      <c r="OJU2" s="76"/>
      <c r="OJV2" s="76"/>
      <c r="OJW2" s="76"/>
      <c r="OJX2" s="76"/>
      <c r="OJY2" s="76"/>
      <c r="OJZ2" s="76"/>
      <c r="OKA2" s="76"/>
      <c r="OKB2" s="76"/>
      <c r="OKC2" s="76"/>
      <c r="OKD2" s="76"/>
      <c r="OKE2" s="76"/>
      <c r="OKF2" s="76"/>
      <c r="OKG2" s="76"/>
      <c r="OKH2" s="76"/>
      <c r="OKI2" s="76"/>
      <c r="OKJ2" s="76"/>
      <c r="OKK2" s="76"/>
      <c r="OKL2" s="76"/>
      <c r="OKM2" s="76"/>
      <c r="OKN2" s="76"/>
      <c r="OKO2" s="76"/>
      <c r="OKP2" s="76"/>
      <c r="OKQ2" s="76"/>
      <c r="OKR2" s="76"/>
      <c r="OKS2" s="76"/>
      <c r="OKT2" s="76"/>
      <c r="OKU2" s="76"/>
      <c r="OKV2" s="76"/>
      <c r="OKW2" s="76"/>
      <c r="OKX2" s="76"/>
      <c r="OKY2" s="76"/>
      <c r="OKZ2" s="76"/>
      <c r="OLA2" s="76"/>
      <c r="OLB2" s="76"/>
      <c r="OLC2" s="76"/>
      <c r="OLD2" s="76"/>
      <c r="OLE2" s="76"/>
      <c r="OLF2" s="76"/>
      <c r="OLG2" s="76"/>
      <c r="OLH2" s="76"/>
      <c r="OLI2" s="76"/>
      <c r="OLJ2" s="76"/>
      <c r="OLK2" s="76"/>
      <c r="OLL2" s="76"/>
      <c r="OLM2" s="76"/>
      <c r="OLN2" s="76"/>
      <c r="OLO2" s="76"/>
      <c r="OLP2" s="76"/>
      <c r="OLQ2" s="76"/>
      <c r="OLR2" s="76"/>
      <c r="OLS2" s="76"/>
      <c r="OLT2" s="76"/>
      <c r="OLU2" s="76"/>
      <c r="OLV2" s="76"/>
      <c r="OLW2" s="76"/>
      <c r="OLX2" s="76"/>
      <c r="OLY2" s="76"/>
      <c r="OLZ2" s="76"/>
      <c r="OMA2" s="76"/>
      <c r="OMB2" s="76"/>
      <c r="OMC2" s="76"/>
      <c r="OMD2" s="76"/>
      <c r="OME2" s="76"/>
      <c r="OMF2" s="76"/>
      <c r="OMG2" s="76"/>
      <c r="OMH2" s="76"/>
      <c r="OMI2" s="76"/>
      <c r="OMJ2" s="76"/>
      <c r="OMK2" s="76"/>
      <c r="OML2" s="76"/>
      <c r="OMM2" s="76"/>
      <c r="OMN2" s="76"/>
      <c r="OMO2" s="76"/>
      <c r="OMP2" s="76"/>
      <c r="OMQ2" s="76"/>
      <c r="OMR2" s="76"/>
      <c r="OMS2" s="76"/>
      <c r="OMT2" s="76"/>
      <c r="OMU2" s="76"/>
      <c r="OMV2" s="76"/>
      <c r="OMW2" s="76"/>
      <c r="OMX2" s="76"/>
      <c r="OMY2" s="76"/>
      <c r="OMZ2" s="76"/>
      <c r="ONA2" s="76"/>
      <c r="ONB2" s="76"/>
      <c r="ONC2" s="76"/>
      <c r="OND2" s="76"/>
      <c r="ONE2" s="76"/>
      <c r="ONF2" s="76"/>
      <c r="ONG2" s="76"/>
      <c r="ONH2" s="76"/>
      <c r="ONI2" s="76"/>
      <c r="ONJ2" s="76"/>
      <c r="ONK2" s="76"/>
      <c r="ONL2" s="76"/>
      <c r="ONM2" s="76"/>
      <c r="ONN2" s="76"/>
      <c r="ONO2" s="76"/>
      <c r="ONP2" s="76"/>
      <c r="ONQ2" s="76"/>
      <c r="ONR2" s="76"/>
      <c r="ONS2" s="76"/>
      <c r="ONT2" s="76"/>
      <c r="ONU2" s="76"/>
      <c r="ONV2" s="76"/>
      <c r="ONW2" s="76"/>
      <c r="ONX2" s="76"/>
      <c r="ONY2" s="76"/>
      <c r="ONZ2" s="76"/>
      <c r="OOA2" s="76"/>
      <c r="OOB2" s="76"/>
      <c r="OOC2" s="76"/>
      <c r="OOD2" s="76"/>
      <c r="OOE2" s="76"/>
      <c r="OOF2" s="76"/>
      <c r="OOG2" s="76"/>
      <c r="OOH2" s="76"/>
      <c r="OOI2" s="76"/>
      <c r="OOJ2" s="76"/>
      <c r="OOK2" s="76"/>
      <c r="OOL2" s="76"/>
      <c r="OOM2" s="76"/>
      <c r="OON2" s="76"/>
      <c r="OOO2" s="76"/>
      <c r="OOP2" s="76"/>
      <c r="OOQ2" s="76"/>
      <c r="OOR2" s="76"/>
      <c r="OOS2" s="76"/>
      <c r="OOT2" s="76"/>
      <c r="OOU2" s="76"/>
      <c r="OOV2" s="76"/>
      <c r="OOW2" s="76"/>
      <c r="OOX2" s="76"/>
      <c r="OOY2" s="76"/>
      <c r="OOZ2" s="76"/>
      <c r="OPA2" s="76"/>
      <c r="OPB2" s="76"/>
      <c r="OPC2" s="76"/>
      <c r="OPD2" s="76"/>
      <c r="OPE2" s="76"/>
      <c r="OPF2" s="76"/>
      <c r="OPG2" s="76"/>
      <c r="OPH2" s="76"/>
      <c r="OPI2" s="76"/>
      <c r="OPJ2" s="76"/>
      <c r="OPK2" s="76"/>
      <c r="OPL2" s="76"/>
      <c r="OPM2" s="76"/>
      <c r="OPN2" s="76"/>
      <c r="OPO2" s="76"/>
      <c r="OPP2" s="76"/>
      <c r="OPQ2" s="76"/>
      <c r="OPR2" s="76"/>
      <c r="OPS2" s="76"/>
      <c r="OPT2" s="76"/>
      <c r="OPU2" s="76"/>
      <c r="OPV2" s="76"/>
      <c r="OPW2" s="76"/>
      <c r="OPX2" s="76"/>
      <c r="OPY2" s="76"/>
      <c r="OPZ2" s="76"/>
      <c r="OQA2" s="76"/>
      <c r="OQB2" s="76"/>
      <c r="OQC2" s="76"/>
      <c r="OQD2" s="76"/>
      <c r="OQE2" s="76"/>
      <c r="OQF2" s="76"/>
      <c r="OQG2" s="76"/>
      <c r="OQH2" s="76"/>
      <c r="OQI2" s="76"/>
      <c r="OQJ2" s="76"/>
      <c r="OQK2" s="76"/>
      <c r="OQL2" s="76"/>
      <c r="OQM2" s="76"/>
      <c r="OQN2" s="76"/>
      <c r="OQO2" s="76"/>
      <c r="OQP2" s="76"/>
      <c r="OQQ2" s="76"/>
      <c r="OQR2" s="76"/>
      <c r="OQS2" s="76"/>
      <c r="OQT2" s="76"/>
      <c r="OQU2" s="76"/>
      <c r="OQV2" s="76"/>
      <c r="OQW2" s="76"/>
      <c r="OQX2" s="76"/>
      <c r="OQY2" s="76"/>
      <c r="OQZ2" s="76"/>
      <c r="ORA2" s="76"/>
      <c r="ORB2" s="76"/>
      <c r="ORC2" s="76"/>
      <c r="ORD2" s="76"/>
      <c r="ORE2" s="76"/>
      <c r="ORF2" s="76"/>
      <c r="ORG2" s="76"/>
      <c r="ORH2" s="76"/>
      <c r="ORI2" s="76"/>
      <c r="ORJ2" s="76"/>
      <c r="ORK2" s="76"/>
      <c r="ORL2" s="76"/>
      <c r="ORM2" s="76"/>
      <c r="ORN2" s="76"/>
      <c r="ORO2" s="76"/>
      <c r="ORP2" s="76"/>
      <c r="ORQ2" s="76"/>
      <c r="ORR2" s="76"/>
      <c r="ORS2" s="76"/>
      <c r="ORT2" s="76"/>
      <c r="ORU2" s="76"/>
      <c r="ORV2" s="76"/>
      <c r="ORW2" s="76"/>
      <c r="ORX2" s="76"/>
      <c r="ORY2" s="76"/>
      <c r="ORZ2" s="76"/>
      <c r="OSA2" s="76"/>
      <c r="OSB2" s="76"/>
      <c r="OSC2" s="76"/>
      <c r="OSD2" s="76"/>
      <c r="OSE2" s="76"/>
      <c r="OSF2" s="76"/>
      <c r="OSG2" s="76"/>
      <c r="OSH2" s="76"/>
      <c r="OSI2" s="76"/>
      <c r="OSJ2" s="76"/>
      <c r="OSK2" s="76"/>
      <c r="OSL2" s="76"/>
      <c r="OSM2" s="76"/>
      <c r="OSN2" s="76"/>
      <c r="OSO2" s="76"/>
      <c r="OSP2" s="76"/>
      <c r="OSQ2" s="76"/>
      <c r="OSR2" s="76"/>
      <c r="OSS2" s="76"/>
      <c r="OST2" s="76"/>
      <c r="OSU2" s="76"/>
      <c r="OSV2" s="76"/>
      <c r="OSW2" s="76"/>
      <c r="OSX2" s="76"/>
      <c r="OSY2" s="76"/>
      <c r="OSZ2" s="76"/>
      <c r="OTA2" s="76"/>
      <c r="OTB2" s="76"/>
      <c r="OTC2" s="76"/>
      <c r="OTD2" s="76"/>
      <c r="OTE2" s="76"/>
      <c r="OTF2" s="76"/>
      <c r="OTG2" s="76"/>
      <c r="OTH2" s="76"/>
      <c r="OTI2" s="76"/>
      <c r="OTJ2" s="76"/>
      <c r="OTK2" s="76"/>
      <c r="OTL2" s="76"/>
      <c r="OTM2" s="76"/>
      <c r="OTN2" s="76"/>
      <c r="OTO2" s="76"/>
      <c r="OTP2" s="76"/>
      <c r="OTQ2" s="76"/>
      <c r="OTR2" s="76"/>
      <c r="OTS2" s="76"/>
      <c r="OTT2" s="76"/>
      <c r="OTU2" s="76"/>
      <c r="OTV2" s="76"/>
      <c r="OTW2" s="76"/>
      <c r="OTX2" s="76"/>
      <c r="OTY2" s="76"/>
      <c r="OTZ2" s="76"/>
      <c r="OUA2" s="76"/>
      <c r="OUB2" s="76"/>
      <c r="OUC2" s="76"/>
      <c r="OUD2" s="76"/>
      <c r="OUE2" s="76"/>
      <c r="OUF2" s="76"/>
      <c r="OUG2" s="76"/>
      <c r="OUH2" s="76"/>
      <c r="OUI2" s="76"/>
      <c r="OUJ2" s="76"/>
      <c r="OUK2" s="76"/>
      <c r="OUL2" s="76"/>
      <c r="OUM2" s="76"/>
      <c r="OUN2" s="76"/>
      <c r="OUO2" s="76"/>
      <c r="OUP2" s="76"/>
      <c r="OUQ2" s="76"/>
      <c r="OUR2" s="76"/>
      <c r="OUS2" s="76"/>
      <c r="OUT2" s="76"/>
      <c r="OUU2" s="76"/>
      <c r="OUV2" s="76"/>
      <c r="OUW2" s="76"/>
      <c r="OUX2" s="76"/>
      <c r="OUY2" s="76"/>
      <c r="OUZ2" s="76"/>
      <c r="OVA2" s="76"/>
      <c r="OVB2" s="76"/>
      <c r="OVC2" s="76"/>
      <c r="OVD2" s="76"/>
      <c r="OVE2" s="76"/>
      <c r="OVF2" s="76"/>
      <c r="OVG2" s="76"/>
      <c r="OVH2" s="76"/>
      <c r="OVI2" s="76"/>
      <c r="OVJ2" s="76"/>
      <c r="OVK2" s="76"/>
      <c r="OVL2" s="76"/>
      <c r="OVM2" s="76"/>
      <c r="OVN2" s="76"/>
      <c r="OVO2" s="76"/>
      <c r="OVP2" s="76"/>
      <c r="OVQ2" s="76"/>
      <c r="OVR2" s="76"/>
      <c r="OVS2" s="76"/>
      <c r="OVT2" s="76"/>
      <c r="OVU2" s="76"/>
      <c r="OVV2" s="76"/>
      <c r="OVW2" s="76"/>
      <c r="OVX2" s="76"/>
      <c r="OVY2" s="76"/>
      <c r="OVZ2" s="76"/>
      <c r="OWA2" s="76"/>
      <c r="OWB2" s="76"/>
      <c r="OWC2" s="76"/>
      <c r="OWD2" s="76"/>
      <c r="OWE2" s="76"/>
      <c r="OWF2" s="76"/>
      <c r="OWG2" s="76"/>
      <c r="OWH2" s="76"/>
      <c r="OWI2" s="76"/>
      <c r="OWJ2" s="76"/>
      <c r="OWK2" s="76"/>
      <c r="OWL2" s="76"/>
      <c r="OWM2" s="76"/>
      <c r="OWN2" s="76"/>
      <c r="OWO2" s="76"/>
      <c r="OWP2" s="76"/>
      <c r="OWQ2" s="76"/>
      <c r="OWR2" s="76"/>
      <c r="OWS2" s="76"/>
      <c r="OWT2" s="76"/>
      <c r="OWU2" s="76"/>
      <c r="OWV2" s="76"/>
      <c r="OWW2" s="76"/>
      <c r="OWX2" s="76"/>
      <c r="OWY2" s="76"/>
      <c r="OWZ2" s="76"/>
      <c r="OXA2" s="76"/>
      <c r="OXB2" s="76"/>
      <c r="OXC2" s="76"/>
      <c r="OXD2" s="76"/>
      <c r="OXE2" s="76"/>
      <c r="OXF2" s="76"/>
      <c r="OXG2" s="76"/>
      <c r="OXH2" s="76"/>
      <c r="OXI2" s="76"/>
      <c r="OXJ2" s="76"/>
      <c r="OXK2" s="76"/>
      <c r="OXL2" s="76"/>
      <c r="OXM2" s="76"/>
      <c r="OXN2" s="76"/>
      <c r="OXO2" s="76"/>
      <c r="OXP2" s="76"/>
      <c r="OXQ2" s="76"/>
      <c r="OXR2" s="76"/>
      <c r="OXS2" s="76"/>
      <c r="OXT2" s="76"/>
      <c r="OXU2" s="76"/>
      <c r="OXV2" s="76"/>
      <c r="OXW2" s="76"/>
      <c r="OXX2" s="76"/>
      <c r="OXY2" s="76"/>
      <c r="OXZ2" s="76"/>
      <c r="OYA2" s="76"/>
      <c r="OYB2" s="76"/>
      <c r="OYC2" s="76"/>
      <c r="OYD2" s="76"/>
      <c r="OYE2" s="76"/>
      <c r="OYF2" s="76"/>
      <c r="OYG2" s="76"/>
      <c r="OYH2" s="76"/>
      <c r="OYI2" s="76"/>
      <c r="OYJ2" s="76"/>
      <c r="OYK2" s="76"/>
      <c r="OYL2" s="76"/>
      <c r="OYM2" s="76"/>
      <c r="OYN2" s="76"/>
      <c r="OYO2" s="76"/>
      <c r="OYP2" s="76"/>
      <c r="OYQ2" s="76"/>
      <c r="OYR2" s="76"/>
      <c r="OYS2" s="76"/>
      <c r="OYT2" s="76"/>
      <c r="OYU2" s="76"/>
      <c r="OYV2" s="76"/>
      <c r="OYW2" s="76"/>
      <c r="OYX2" s="76"/>
      <c r="OYY2" s="76"/>
      <c r="OYZ2" s="76"/>
      <c r="OZA2" s="76"/>
      <c r="OZB2" s="76"/>
      <c r="OZC2" s="76"/>
      <c r="OZD2" s="76"/>
      <c r="OZE2" s="76"/>
      <c r="OZF2" s="76"/>
      <c r="OZG2" s="76"/>
      <c r="OZH2" s="76"/>
      <c r="OZI2" s="76"/>
      <c r="OZJ2" s="76"/>
      <c r="OZK2" s="76"/>
      <c r="OZL2" s="76"/>
      <c r="OZM2" s="76"/>
      <c r="OZN2" s="76"/>
      <c r="OZO2" s="76"/>
      <c r="OZP2" s="76"/>
      <c r="OZQ2" s="76"/>
      <c r="OZR2" s="76"/>
      <c r="OZS2" s="76"/>
      <c r="OZT2" s="76"/>
      <c r="OZU2" s="76"/>
      <c r="OZV2" s="76"/>
      <c r="OZW2" s="76"/>
      <c r="OZX2" s="76"/>
      <c r="OZY2" s="76"/>
      <c r="OZZ2" s="76"/>
      <c r="PAA2" s="76"/>
      <c r="PAB2" s="76"/>
      <c r="PAC2" s="76"/>
      <c r="PAD2" s="76"/>
      <c r="PAE2" s="76"/>
      <c r="PAF2" s="76"/>
      <c r="PAG2" s="76"/>
      <c r="PAH2" s="76"/>
      <c r="PAI2" s="76"/>
      <c r="PAJ2" s="76"/>
      <c r="PAK2" s="76"/>
      <c r="PAL2" s="76"/>
      <c r="PAM2" s="76"/>
      <c r="PAN2" s="76"/>
      <c r="PAO2" s="76"/>
      <c r="PAP2" s="76"/>
      <c r="PAQ2" s="76"/>
      <c r="PAR2" s="76"/>
      <c r="PAS2" s="76"/>
      <c r="PAT2" s="76"/>
      <c r="PAU2" s="76"/>
      <c r="PAV2" s="76"/>
      <c r="PAW2" s="76"/>
      <c r="PAX2" s="76"/>
      <c r="PAY2" s="76"/>
      <c r="PAZ2" s="76"/>
      <c r="PBA2" s="76"/>
      <c r="PBB2" s="76"/>
      <c r="PBC2" s="76"/>
      <c r="PBD2" s="76"/>
      <c r="PBE2" s="76"/>
      <c r="PBF2" s="76"/>
      <c r="PBG2" s="76"/>
      <c r="PBH2" s="76"/>
      <c r="PBI2" s="76"/>
      <c r="PBJ2" s="76"/>
      <c r="PBK2" s="76"/>
      <c r="PBL2" s="76"/>
      <c r="PBM2" s="76"/>
      <c r="PBN2" s="76"/>
      <c r="PBO2" s="76"/>
      <c r="PBP2" s="76"/>
      <c r="PBQ2" s="76"/>
      <c r="PBR2" s="76"/>
      <c r="PBS2" s="76"/>
      <c r="PBT2" s="76"/>
      <c r="PBU2" s="76"/>
      <c r="PBV2" s="76"/>
      <c r="PBW2" s="76"/>
      <c r="PBX2" s="76"/>
      <c r="PBY2" s="76"/>
      <c r="PBZ2" s="76"/>
      <c r="PCA2" s="76"/>
      <c r="PCB2" s="76"/>
      <c r="PCC2" s="76"/>
      <c r="PCD2" s="76"/>
      <c r="PCE2" s="76"/>
      <c r="PCF2" s="76"/>
      <c r="PCG2" s="76"/>
      <c r="PCH2" s="76"/>
      <c r="PCI2" s="76"/>
      <c r="PCJ2" s="76"/>
      <c r="PCK2" s="76"/>
      <c r="PCL2" s="76"/>
      <c r="PCM2" s="76"/>
      <c r="PCN2" s="76"/>
      <c r="PCO2" s="76"/>
      <c r="PCP2" s="76"/>
      <c r="PCQ2" s="76"/>
      <c r="PCR2" s="76"/>
      <c r="PCS2" s="76"/>
      <c r="PCT2" s="76"/>
      <c r="PCU2" s="76"/>
      <c r="PCV2" s="76"/>
      <c r="PCW2" s="76"/>
      <c r="PCX2" s="76"/>
      <c r="PCY2" s="76"/>
      <c r="PCZ2" s="76"/>
      <c r="PDA2" s="76"/>
      <c r="PDB2" s="76"/>
      <c r="PDC2" s="76"/>
      <c r="PDD2" s="76"/>
      <c r="PDE2" s="76"/>
      <c r="PDF2" s="76"/>
      <c r="PDG2" s="76"/>
      <c r="PDH2" s="76"/>
      <c r="PDI2" s="76"/>
      <c r="PDJ2" s="76"/>
      <c r="PDK2" s="76"/>
      <c r="PDL2" s="76"/>
      <c r="PDM2" s="76"/>
      <c r="PDN2" s="76"/>
      <c r="PDO2" s="76"/>
      <c r="PDP2" s="76"/>
      <c r="PDQ2" s="76"/>
      <c r="PDR2" s="76"/>
      <c r="PDS2" s="76"/>
      <c r="PDT2" s="76"/>
      <c r="PDU2" s="76"/>
      <c r="PDV2" s="76"/>
      <c r="PDW2" s="76"/>
      <c r="PDX2" s="76"/>
      <c r="PDY2" s="76"/>
      <c r="PDZ2" s="76"/>
      <c r="PEA2" s="76"/>
      <c r="PEB2" s="76"/>
      <c r="PEC2" s="76"/>
      <c r="PED2" s="76"/>
      <c r="PEE2" s="76"/>
      <c r="PEF2" s="76"/>
      <c r="PEG2" s="76"/>
      <c r="PEH2" s="76"/>
      <c r="PEI2" s="76"/>
      <c r="PEJ2" s="76"/>
      <c r="PEK2" s="76"/>
      <c r="PEL2" s="76"/>
      <c r="PEM2" s="76"/>
      <c r="PEN2" s="76"/>
      <c r="PEO2" s="76"/>
      <c r="PEP2" s="76"/>
      <c r="PEQ2" s="76"/>
      <c r="PER2" s="76"/>
      <c r="PES2" s="76"/>
      <c r="PET2" s="76"/>
      <c r="PEU2" s="76"/>
      <c r="PEV2" s="76"/>
      <c r="PEW2" s="76"/>
      <c r="PEX2" s="76"/>
      <c r="PEY2" s="76"/>
      <c r="PEZ2" s="76"/>
      <c r="PFA2" s="76"/>
      <c r="PFB2" s="76"/>
      <c r="PFC2" s="76"/>
      <c r="PFD2" s="76"/>
      <c r="PFE2" s="76"/>
      <c r="PFF2" s="76"/>
      <c r="PFG2" s="76"/>
      <c r="PFH2" s="76"/>
      <c r="PFI2" s="76"/>
      <c r="PFJ2" s="76"/>
      <c r="PFK2" s="76"/>
      <c r="PFL2" s="76"/>
      <c r="PFM2" s="76"/>
      <c r="PFN2" s="76"/>
      <c r="PFO2" s="76"/>
      <c r="PFP2" s="76"/>
      <c r="PFQ2" s="76"/>
      <c r="PFR2" s="76"/>
      <c r="PFS2" s="76"/>
      <c r="PFT2" s="76"/>
      <c r="PFU2" s="76"/>
      <c r="PFV2" s="76"/>
      <c r="PFW2" s="76"/>
      <c r="PFX2" s="76"/>
      <c r="PFY2" s="76"/>
      <c r="PFZ2" s="76"/>
      <c r="PGA2" s="76"/>
      <c r="PGB2" s="76"/>
      <c r="PGC2" s="76"/>
      <c r="PGD2" s="76"/>
      <c r="PGE2" s="76"/>
      <c r="PGF2" s="76"/>
      <c r="PGG2" s="76"/>
      <c r="PGH2" s="76"/>
      <c r="PGI2" s="76"/>
      <c r="PGJ2" s="76"/>
      <c r="PGK2" s="76"/>
      <c r="PGL2" s="76"/>
      <c r="PGM2" s="76"/>
      <c r="PGN2" s="76"/>
      <c r="PGO2" s="76"/>
      <c r="PGP2" s="76"/>
      <c r="PGQ2" s="76"/>
      <c r="PGR2" s="76"/>
      <c r="PGS2" s="76"/>
      <c r="PGT2" s="76"/>
      <c r="PGU2" s="76"/>
      <c r="PGV2" s="76"/>
      <c r="PGW2" s="76"/>
      <c r="PGX2" s="76"/>
      <c r="PGY2" s="76"/>
      <c r="PGZ2" s="76"/>
      <c r="PHA2" s="76"/>
      <c r="PHB2" s="76"/>
      <c r="PHC2" s="76"/>
      <c r="PHD2" s="76"/>
      <c r="PHE2" s="76"/>
      <c r="PHF2" s="76"/>
      <c r="PHG2" s="76"/>
      <c r="PHH2" s="76"/>
      <c r="PHI2" s="76"/>
      <c r="PHJ2" s="76"/>
      <c r="PHK2" s="76"/>
      <c r="PHL2" s="76"/>
      <c r="PHM2" s="76"/>
      <c r="PHN2" s="76"/>
      <c r="PHO2" s="76"/>
      <c r="PHP2" s="76"/>
      <c r="PHQ2" s="76"/>
      <c r="PHR2" s="76"/>
      <c r="PHS2" s="76"/>
      <c r="PHT2" s="76"/>
      <c r="PHU2" s="76"/>
      <c r="PHV2" s="76"/>
      <c r="PHW2" s="76"/>
      <c r="PHX2" s="76"/>
      <c r="PHY2" s="76"/>
      <c r="PHZ2" s="76"/>
      <c r="PIA2" s="76"/>
      <c r="PIB2" s="76"/>
      <c r="PIC2" s="76"/>
      <c r="PID2" s="76"/>
      <c r="PIE2" s="76"/>
      <c r="PIF2" s="76"/>
      <c r="PIG2" s="76"/>
      <c r="PIH2" s="76"/>
      <c r="PII2" s="76"/>
      <c r="PIJ2" s="76"/>
      <c r="PIK2" s="76"/>
      <c r="PIL2" s="76"/>
      <c r="PIM2" s="76"/>
      <c r="PIN2" s="76"/>
      <c r="PIO2" s="76"/>
      <c r="PIP2" s="76"/>
      <c r="PIQ2" s="76"/>
      <c r="PIR2" s="76"/>
      <c r="PIS2" s="76"/>
      <c r="PIT2" s="76"/>
      <c r="PIU2" s="76"/>
      <c r="PIV2" s="76"/>
      <c r="PIW2" s="76"/>
      <c r="PIX2" s="76"/>
      <c r="PIY2" s="76"/>
      <c r="PIZ2" s="76"/>
      <c r="PJA2" s="76"/>
      <c r="PJB2" s="76"/>
      <c r="PJC2" s="76"/>
      <c r="PJD2" s="76"/>
      <c r="PJE2" s="76"/>
      <c r="PJF2" s="76"/>
      <c r="PJG2" s="76"/>
      <c r="PJH2" s="76"/>
      <c r="PJI2" s="76"/>
      <c r="PJJ2" s="76"/>
      <c r="PJK2" s="76"/>
      <c r="PJL2" s="76"/>
      <c r="PJM2" s="76"/>
      <c r="PJN2" s="76"/>
      <c r="PJO2" s="76"/>
      <c r="PJP2" s="76"/>
      <c r="PJQ2" s="76"/>
      <c r="PJR2" s="76"/>
      <c r="PJS2" s="76"/>
      <c r="PJT2" s="76"/>
      <c r="PJU2" s="76"/>
      <c r="PJV2" s="76"/>
      <c r="PJW2" s="76"/>
      <c r="PJX2" s="76"/>
      <c r="PJY2" s="76"/>
      <c r="PJZ2" s="76"/>
      <c r="PKA2" s="76"/>
      <c r="PKB2" s="76"/>
      <c r="PKC2" s="76"/>
      <c r="PKD2" s="76"/>
      <c r="PKE2" s="76"/>
      <c r="PKF2" s="76"/>
      <c r="PKG2" s="76"/>
      <c r="PKH2" s="76"/>
      <c r="PKI2" s="76"/>
      <c r="PKJ2" s="76"/>
      <c r="PKK2" s="76"/>
      <c r="PKL2" s="76"/>
      <c r="PKM2" s="76"/>
      <c r="PKN2" s="76"/>
      <c r="PKO2" s="76"/>
      <c r="PKP2" s="76"/>
      <c r="PKQ2" s="76"/>
      <c r="PKR2" s="76"/>
      <c r="PKS2" s="76"/>
      <c r="PKT2" s="76"/>
      <c r="PKU2" s="76"/>
      <c r="PKV2" s="76"/>
      <c r="PKW2" s="76"/>
      <c r="PKX2" s="76"/>
      <c r="PKY2" s="76"/>
      <c r="PKZ2" s="76"/>
      <c r="PLA2" s="76"/>
      <c r="PLB2" s="76"/>
      <c r="PLC2" s="76"/>
      <c r="PLD2" s="76"/>
      <c r="PLE2" s="76"/>
      <c r="PLF2" s="76"/>
      <c r="PLG2" s="76"/>
      <c r="PLH2" s="76"/>
      <c r="PLI2" s="76"/>
      <c r="PLJ2" s="76"/>
      <c r="PLK2" s="76"/>
      <c r="PLL2" s="76"/>
      <c r="PLM2" s="76"/>
      <c r="PLN2" s="76"/>
      <c r="PLO2" s="76"/>
      <c r="PLP2" s="76"/>
      <c r="PLQ2" s="76"/>
      <c r="PLR2" s="76"/>
      <c r="PLS2" s="76"/>
      <c r="PLT2" s="76"/>
      <c r="PLU2" s="76"/>
      <c r="PLV2" s="76"/>
      <c r="PLW2" s="76"/>
      <c r="PLX2" s="76"/>
      <c r="PLY2" s="76"/>
      <c r="PLZ2" s="76"/>
      <c r="PMA2" s="76"/>
      <c r="PMB2" s="76"/>
      <c r="PMC2" s="76"/>
      <c r="PMD2" s="76"/>
      <c r="PME2" s="76"/>
      <c r="PMF2" s="76"/>
      <c r="PMG2" s="76"/>
      <c r="PMH2" s="76"/>
      <c r="PMI2" s="76"/>
      <c r="PMJ2" s="76"/>
      <c r="PMK2" s="76"/>
      <c r="PML2" s="76"/>
      <c r="PMM2" s="76"/>
      <c r="PMN2" s="76"/>
      <c r="PMO2" s="76"/>
      <c r="PMP2" s="76"/>
      <c r="PMQ2" s="76"/>
      <c r="PMR2" s="76"/>
      <c r="PMS2" s="76"/>
      <c r="PMT2" s="76"/>
      <c r="PMU2" s="76"/>
      <c r="PMV2" s="76"/>
      <c r="PMW2" s="76"/>
      <c r="PMX2" s="76"/>
      <c r="PMY2" s="76"/>
      <c r="PMZ2" s="76"/>
      <c r="PNA2" s="76"/>
      <c r="PNB2" s="76"/>
      <c r="PNC2" s="76"/>
      <c r="PND2" s="76"/>
      <c r="PNE2" s="76"/>
      <c r="PNF2" s="76"/>
      <c r="PNG2" s="76"/>
      <c r="PNH2" s="76"/>
      <c r="PNI2" s="76"/>
      <c r="PNJ2" s="76"/>
      <c r="PNK2" s="76"/>
      <c r="PNL2" s="76"/>
      <c r="PNM2" s="76"/>
      <c r="PNN2" s="76"/>
      <c r="PNO2" s="76"/>
      <c r="PNP2" s="76"/>
      <c r="PNQ2" s="76"/>
      <c r="PNR2" s="76"/>
      <c r="PNS2" s="76"/>
      <c r="PNT2" s="76"/>
      <c r="PNU2" s="76"/>
      <c r="PNV2" s="76"/>
      <c r="PNW2" s="76"/>
      <c r="PNX2" s="76"/>
      <c r="PNY2" s="76"/>
      <c r="PNZ2" s="76"/>
      <c r="POA2" s="76"/>
      <c r="POB2" s="76"/>
      <c r="POC2" s="76"/>
      <c r="POD2" s="76"/>
      <c r="POE2" s="76"/>
      <c r="POF2" s="76"/>
      <c r="POG2" s="76"/>
      <c r="POH2" s="76"/>
      <c r="POI2" s="76"/>
      <c r="POJ2" s="76"/>
      <c r="POK2" s="76"/>
      <c r="POL2" s="76"/>
      <c r="POM2" s="76"/>
      <c r="PON2" s="76"/>
      <c r="POO2" s="76"/>
      <c r="POP2" s="76"/>
      <c r="POQ2" s="76"/>
      <c r="POR2" s="76"/>
      <c r="POS2" s="76"/>
      <c r="POT2" s="76"/>
      <c r="POU2" s="76"/>
      <c r="POV2" s="76"/>
      <c r="POW2" s="76"/>
      <c r="POX2" s="76"/>
      <c r="POY2" s="76"/>
      <c r="POZ2" s="76"/>
      <c r="PPA2" s="76"/>
      <c r="PPB2" s="76"/>
      <c r="PPC2" s="76"/>
      <c r="PPD2" s="76"/>
      <c r="PPE2" s="76"/>
      <c r="PPF2" s="76"/>
      <c r="PPG2" s="76"/>
      <c r="PPH2" s="76"/>
      <c r="PPI2" s="76"/>
      <c r="PPJ2" s="76"/>
      <c r="PPK2" s="76"/>
      <c r="PPL2" s="76"/>
      <c r="PPM2" s="76"/>
      <c r="PPN2" s="76"/>
      <c r="PPO2" s="76"/>
      <c r="PPP2" s="76"/>
      <c r="PPQ2" s="76"/>
      <c r="PPR2" s="76"/>
      <c r="PPS2" s="76"/>
      <c r="PPT2" s="76"/>
      <c r="PPU2" s="76"/>
      <c r="PPV2" s="76"/>
      <c r="PPW2" s="76"/>
      <c r="PPX2" s="76"/>
      <c r="PPY2" s="76"/>
      <c r="PPZ2" s="76"/>
      <c r="PQA2" s="76"/>
      <c r="PQB2" s="76"/>
      <c r="PQC2" s="76"/>
      <c r="PQD2" s="76"/>
      <c r="PQE2" s="76"/>
      <c r="PQF2" s="76"/>
      <c r="PQG2" s="76"/>
      <c r="PQH2" s="76"/>
      <c r="PQI2" s="76"/>
      <c r="PQJ2" s="76"/>
      <c r="PQK2" s="76"/>
      <c r="PQL2" s="76"/>
      <c r="PQM2" s="76"/>
      <c r="PQN2" s="76"/>
      <c r="PQO2" s="76"/>
      <c r="PQP2" s="76"/>
      <c r="PQQ2" s="76"/>
      <c r="PQR2" s="76"/>
      <c r="PQS2" s="76"/>
      <c r="PQT2" s="76"/>
      <c r="PQU2" s="76"/>
      <c r="PQV2" s="76"/>
      <c r="PQW2" s="76"/>
      <c r="PQX2" s="76"/>
      <c r="PQY2" s="76"/>
      <c r="PQZ2" s="76"/>
      <c r="PRA2" s="76"/>
      <c r="PRB2" s="76"/>
      <c r="PRC2" s="76"/>
      <c r="PRD2" s="76"/>
      <c r="PRE2" s="76"/>
      <c r="PRF2" s="76"/>
      <c r="PRG2" s="76"/>
      <c r="PRH2" s="76"/>
      <c r="PRI2" s="76"/>
      <c r="PRJ2" s="76"/>
      <c r="PRK2" s="76"/>
      <c r="PRL2" s="76"/>
      <c r="PRM2" s="76"/>
      <c r="PRN2" s="76"/>
      <c r="PRO2" s="76"/>
      <c r="PRP2" s="76"/>
      <c r="PRQ2" s="76"/>
      <c r="PRR2" s="76"/>
      <c r="PRS2" s="76"/>
      <c r="PRT2" s="76"/>
      <c r="PRU2" s="76"/>
      <c r="PRV2" s="76"/>
      <c r="PRW2" s="76"/>
      <c r="PRX2" s="76"/>
      <c r="PRY2" s="76"/>
      <c r="PRZ2" s="76"/>
      <c r="PSA2" s="76"/>
      <c r="PSB2" s="76"/>
      <c r="PSC2" s="76"/>
      <c r="PSD2" s="76"/>
      <c r="PSE2" s="76"/>
      <c r="PSF2" s="76"/>
      <c r="PSG2" s="76"/>
      <c r="PSH2" s="76"/>
      <c r="PSI2" s="76"/>
      <c r="PSJ2" s="76"/>
      <c r="PSK2" s="76"/>
      <c r="PSL2" s="76"/>
      <c r="PSM2" s="76"/>
      <c r="PSN2" s="76"/>
      <c r="PSO2" s="76"/>
      <c r="PSP2" s="76"/>
      <c r="PSQ2" s="76"/>
      <c r="PSR2" s="76"/>
      <c r="PSS2" s="76"/>
      <c r="PST2" s="76"/>
      <c r="PSU2" s="76"/>
      <c r="PSV2" s="76"/>
      <c r="PSW2" s="76"/>
      <c r="PSX2" s="76"/>
      <c r="PSY2" s="76"/>
      <c r="PSZ2" s="76"/>
      <c r="PTA2" s="76"/>
      <c r="PTB2" s="76"/>
      <c r="PTC2" s="76"/>
      <c r="PTD2" s="76"/>
      <c r="PTE2" s="76"/>
      <c r="PTF2" s="76"/>
      <c r="PTG2" s="76"/>
      <c r="PTH2" s="76"/>
      <c r="PTI2" s="76"/>
      <c r="PTJ2" s="76"/>
      <c r="PTK2" s="76"/>
      <c r="PTL2" s="76"/>
      <c r="PTM2" s="76"/>
      <c r="PTN2" s="76"/>
      <c r="PTO2" s="76"/>
      <c r="PTP2" s="76"/>
      <c r="PTQ2" s="76"/>
      <c r="PTR2" s="76"/>
      <c r="PTS2" s="76"/>
      <c r="PTT2" s="76"/>
      <c r="PTU2" s="76"/>
      <c r="PTV2" s="76"/>
      <c r="PTW2" s="76"/>
      <c r="PTX2" s="76"/>
      <c r="PTY2" s="76"/>
      <c r="PTZ2" s="76"/>
      <c r="PUA2" s="76"/>
      <c r="PUB2" s="76"/>
      <c r="PUC2" s="76"/>
      <c r="PUD2" s="76"/>
      <c r="PUE2" s="76"/>
      <c r="PUF2" s="76"/>
      <c r="PUG2" s="76"/>
      <c r="PUH2" s="76"/>
      <c r="PUI2" s="76"/>
      <c r="PUJ2" s="76"/>
      <c r="PUK2" s="76"/>
      <c r="PUL2" s="76"/>
      <c r="PUM2" s="76"/>
      <c r="PUN2" s="76"/>
      <c r="PUO2" s="76"/>
      <c r="PUP2" s="76"/>
      <c r="PUQ2" s="76"/>
      <c r="PUR2" s="76"/>
      <c r="PUS2" s="76"/>
      <c r="PUT2" s="76"/>
      <c r="PUU2" s="76"/>
      <c r="PUV2" s="76"/>
      <c r="PUW2" s="76"/>
      <c r="PUX2" s="76"/>
      <c r="PUY2" s="76"/>
      <c r="PUZ2" s="76"/>
      <c r="PVA2" s="76"/>
      <c r="PVB2" s="76"/>
      <c r="PVC2" s="76"/>
      <c r="PVD2" s="76"/>
      <c r="PVE2" s="76"/>
      <c r="PVF2" s="76"/>
      <c r="PVG2" s="76"/>
      <c r="PVH2" s="76"/>
      <c r="PVI2" s="76"/>
      <c r="PVJ2" s="76"/>
      <c r="PVK2" s="76"/>
      <c r="PVL2" s="76"/>
      <c r="PVM2" s="76"/>
      <c r="PVN2" s="76"/>
      <c r="PVO2" s="76"/>
      <c r="PVP2" s="76"/>
      <c r="PVQ2" s="76"/>
      <c r="PVR2" s="76"/>
      <c r="PVS2" s="76"/>
      <c r="PVT2" s="76"/>
      <c r="PVU2" s="76"/>
      <c r="PVV2" s="76"/>
      <c r="PVW2" s="76"/>
      <c r="PVX2" s="76"/>
      <c r="PVY2" s="76"/>
      <c r="PVZ2" s="76"/>
      <c r="PWA2" s="76"/>
      <c r="PWB2" s="76"/>
      <c r="PWC2" s="76"/>
      <c r="PWD2" s="76"/>
      <c r="PWE2" s="76"/>
      <c r="PWF2" s="76"/>
      <c r="PWG2" s="76"/>
      <c r="PWH2" s="76"/>
      <c r="PWI2" s="76"/>
      <c r="PWJ2" s="76"/>
      <c r="PWK2" s="76"/>
      <c r="PWL2" s="76"/>
      <c r="PWM2" s="76"/>
      <c r="PWN2" s="76"/>
      <c r="PWO2" s="76"/>
      <c r="PWP2" s="76"/>
      <c r="PWQ2" s="76"/>
      <c r="PWR2" s="76"/>
      <c r="PWS2" s="76"/>
      <c r="PWT2" s="76"/>
      <c r="PWU2" s="76"/>
      <c r="PWV2" s="76"/>
      <c r="PWW2" s="76"/>
      <c r="PWX2" s="76"/>
      <c r="PWY2" s="76"/>
      <c r="PWZ2" s="76"/>
      <c r="PXA2" s="76"/>
      <c r="PXB2" s="76"/>
      <c r="PXC2" s="76"/>
      <c r="PXD2" s="76"/>
      <c r="PXE2" s="76"/>
      <c r="PXF2" s="76"/>
      <c r="PXG2" s="76"/>
      <c r="PXH2" s="76"/>
      <c r="PXI2" s="76"/>
      <c r="PXJ2" s="76"/>
      <c r="PXK2" s="76"/>
      <c r="PXL2" s="76"/>
      <c r="PXM2" s="76"/>
      <c r="PXN2" s="76"/>
      <c r="PXO2" s="76"/>
      <c r="PXP2" s="76"/>
      <c r="PXQ2" s="76"/>
      <c r="PXR2" s="76"/>
      <c r="PXS2" s="76"/>
      <c r="PXT2" s="76"/>
      <c r="PXU2" s="76"/>
      <c r="PXV2" s="76"/>
      <c r="PXW2" s="76"/>
      <c r="PXX2" s="76"/>
      <c r="PXY2" s="76"/>
      <c r="PXZ2" s="76"/>
      <c r="PYA2" s="76"/>
      <c r="PYB2" s="76"/>
      <c r="PYC2" s="76"/>
      <c r="PYD2" s="76"/>
      <c r="PYE2" s="76"/>
      <c r="PYF2" s="76"/>
      <c r="PYG2" s="76"/>
      <c r="PYH2" s="76"/>
      <c r="PYI2" s="76"/>
      <c r="PYJ2" s="76"/>
      <c r="PYK2" s="76"/>
      <c r="PYL2" s="76"/>
      <c r="PYM2" s="76"/>
      <c r="PYN2" s="76"/>
      <c r="PYO2" s="76"/>
      <c r="PYP2" s="76"/>
      <c r="PYQ2" s="76"/>
      <c r="PYR2" s="76"/>
      <c r="PYS2" s="76"/>
      <c r="PYT2" s="76"/>
      <c r="PYU2" s="76"/>
      <c r="PYV2" s="76"/>
      <c r="PYW2" s="76"/>
      <c r="PYX2" s="76"/>
      <c r="PYY2" s="76"/>
      <c r="PYZ2" s="76"/>
      <c r="PZA2" s="76"/>
      <c r="PZB2" s="76"/>
      <c r="PZC2" s="76"/>
      <c r="PZD2" s="76"/>
      <c r="PZE2" s="76"/>
      <c r="PZF2" s="76"/>
      <c r="PZG2" s="76"/>
      <c r="PZH2" s="76"/>
      <c r="PZI2" s="76"/>
      <c r="PZJ2" s="76"/>
      <c r="PZK2" s="76"/>
      <c r="PZL2" s="76"/>
      <c r="PZM2" s="76"/>
      <c r="PZN2" s="76"/>
      <c r="PZO2" s="76"/>
      <c r="PZP2" s="76"/>
      <c r="PZQ2" s="76"/>
      <c r="PZR2" s="76"/>
      <c r="PZS2" s="76"/>
      <c r="PZT2" s="76"/>
      <c r="PZU2" s="76"/>
      <c r="PZV2" s="76"/>
      <c r="PZW2" s="76"/>
      <c r="PZX2" s="76"/>
      <c r="PZY2" s="76"/>
      <c r="PZZ2" s="76"/>
      <c r="QAA2" s="76"/>
      <c r="QAB2" s="76"/>
      <c r="QAC2" s="76"/>
      <c r="QAD2" s="76"/>
      <c r="QAE2" s="76"/>
      <c r="QAF2" s="76"/>
      <c r="QAG2" s="76"/>
      <c r="QAH2" s="76"/>
      <c r="QAI2" s="76"/>
      <c r="QAJ2" s="76"/>
      <c r="QAK2" s="76"/>
      <c r="QAL2" s="76"/>
      <c r="QAM2" s="76"/>
      <c r="QAN2" s="76"/>
      <c r="QAO2" s="76"/>
      <c r="QAP2" s="76"/>
      <c r="QAQ2" s="76"/>
      <c r="QAR2" s="76"/>
      <c r="QAS2" s="76"/>
      <c r="QAT2" s="76"/>
      <c r="QAU2" s="76"/>
      <c r="QAV2" s="76"/>
      <c r="QAW2" s="76"/>
      <c r="QAX2" s="76"/>
      <c r="QAY2" s="76"/>
      <c r="QAZ2" s="76"/>
      <c r="QBA2" s="76"/>
      <c r="QBB2" s="76"/>
      <c r="QBC2" s="76"/>
      <c r="QBD2" s="76"/>
      <c r="QBE2" s="76"/>
      <c r="QBF2" s="76"/>
      <c r="QBG2" s="76"/>
      <c r="QBH2" s="76"/>
      <c r="QBI2" s="76"/>
      <c r="QBJ2" s="76"/>
      <c r="QBK2" s="76"/>
      <c r="QBL2" s="76"/>
      <c r="QBM2" s="76"/>
      <c r="QBN2" s="76"/>
      <c r="QBO2" s="76"/>
      <c r="QBP2" s="76"/>
      <c r="QBQ2" s="76"/>
      <c r="QBR2" s="76"/>
      <c r="QBS2" s="76"/>
      <c r="QBT2" s="76"/>
      <c r="QBU2" s="76"/>
      <c r="QBV2" s="76"/>
      <c r="QBW2" s="76"/>
      <c r="QBX2" s="76"/>
      <c r="QBY2" s="76"/>
      <c r="QBZ2" s="76"/>
      <c r="QCA2" s="76"/>
      <c r="QCB2" s="76"/>
      <c r="QCC2" s="76"/>
      <c r="QCD2" s="76"/>
      <c r="QCE2" s="76"/>
      <c r="QCF2" s="76"/>
      <c r="QCG2" s="76"/>
      <c r="QCH2" s="76"/>
      <c r="QCI2" s="76"/>
      <c r="QCJ2" s="76"/>
      <c r="QCK2" s="76"/>
      <c r="QCL2" s="76"/>
      <c r="QCM2" s="76"/>
      <c r="QCN2" s="76"/>
      <c r="QCO2" s="76"/>
      <c r="QCP2" s="76"/>
      <c r="QCQ2" s="76"/>
      <c r="QCR2" s="76"/>
      <c r="QCS2" s="76"/>
      <c r="QCT2" s="76"/>
      <c r="QCU2" s="76"/>
      <c r="QCV2" s="76"/>
      <c r="QCW2" s="76"/>
      <c r="QCX2" s="76"/>
      <c r="QCY2" s="76"/>
      <c r="QCZ2" s="76"/>
      <c r="QDA2" s="76"/>
      <c r="QDB2" s="76"/>
      <c r="QDC2" s="76"/>
      <c r="QDD2" s="76"/>
      <c r="QDE2" s="76"/>
      <c r="QDF2" s="76"/>
      <c r="QDG2" s="76"/>
      <c r="QDH2" s="76"/>
      <c r="QDI2" s="76"/>
      <c r="QDJ2" s="76"/>
      <c r="QDK2" s="76"/>
      <c r="QDL2" s="76"/>
      <c r="QDM2" s="76"/>
      <c r="QDN2" s="76"/>
      <c r="QDO2" s="76"/>
      <c r="QDP2" s="76"/>
      <c r="QDQ2" s="76"/>
      <c r="QDR2" s="76"/>
      <c r="QDS2" s="76"/>
      <c r="QDT2" s="76"/>
      <c r="QDU2" s="76"/>
      <c r="QDV2" s="76"/>
      <c r="QDW2" s="76"/>
      <c r="QDX2" s="76"/>
      <c r="QDY2" s="76"/>
      <c r="QDZ2" s="76"/>
      <c r="QEA2" s="76"/>
      <c r="QEB2" s="76"/>
      <c r="QEC2" s="76"/>
      <c r="QED2" s="76"/>
      <c r="QEE2" s="76"/>
      <c r="QEF2" s="76"/>
      <c r="QEG2" s="76"/>
      <c r="QEH2" s="76"/>
      <c r="QEI2" s="76"/>
      <c r="QEJ2" s="76"/>
      <c r="QEK2" s="76"/>
      <c r="QEL2" s="76"/>
      <c r="QEM2" s="76"/>
      <c r="QEN2" s="76"/>
      <c r="QEO2" s="76"/>
      <c r="QEP2" s="76"/>
      <c r="QEQ2" s="76"/>
      <c r="QER2" s="76"/>
      <c r="QES2" s="76"/>
      <c r="QET2" s="76"/>
      <c r="QEU2" s="76"/>
      <c r="QEV2" s="76"/>
      <c r="QEW2" s="76"/>
      <c r="QEX2" s="76"/>
      <c r="QEY2" s="76"/>
      <c r="QEZ2" s="76"/>
      <c r="QFA2" s="76"/>
      <c r="QFB2" s="76"/>
      <c r="QFC2" s="76"/>
      <c r="QFD2" s="76"/>
      <c r="QFE2" s="76"/>
      <c r="QFF2" s="76"/>
      <c r="QFG2" s="76"/>
      <c r="QFH2" s="76"/>
      <c r="QFI2" s="76"/>
      <c r="QFJ2" s="76"/>
      <c r="QFK2" s="76"/>
      <c r="QFL2" s="76"/>
      <c r="QFM2" s="76"/>
      <c r="QFN2" s="76"/>
      <c r="QFO2" s="76"/>
      <c r="QFP2" s="76"/>
      <c r="QFQ2" s="76"/>
      <c r="QFR2" s="76"/>
      <c r="QFS2" s="76"/>
      <c r="QFT2" s="76"/>
      <c r="QFU2" s="76"/>
      <c r="QFV2" s="76"/>
      <c r="QFW2" s="76"/>
      <c r="QFX2" s="76"/>
      <c r="QFY2" s="76"/>
      <c r="QFZ2" s="76"/>
      <c r="QGA2" s="76"/>
      <c r="QGB2" s="76"/>
      <c r="QGC2" s="76"/>
      <c r="QGD2" s="76"/>
      <c r="QGE2" s="76"/>
      <c r="QGF2" s="76"/>
      <c r="QGG2" s="76"/>
      <c r="QGH2" s="76"/>
      <c r="QGI2" s="76"/>
      <c r="QGJ2" s="76"/>
      <c r="QGK2" s="76"/>
      <c r="QGL2" s="76"/>
      <c r="QGM2" s="76"/>
      <c r="QGN2" s="76"/>
      <c r="QGO2" s="76"/>
      <c r="QGP2" s="76"/>
      <c r="QGQ2" s="76"/>
      <c r="QGR2" s="76"/>
      <c r="QGS2" s="76"/>
      <c r="QGT2" s="76"/>
      <c r="QGU2" s="76"/>
      <c r="QGV2" s="76"/>
      <c r="QGW2" s="76"/>
      <c r="QGX2" s="76"/>
      <c r="QGY2" s="76"/>
      <c r="QGZ2" s="76"/>
      <c r="QHA2" s="76"/>
      <c r="QHB2" s="76"/>
      <c r="QHC2" s="76"/>
      <c r="QHD2" s="76"/>
      <c r="QHE2" s="76"/>
      <c r="QHF2" s="76"/>
      <c r="QHG2" s="76"/>
      <c r="QHH2" s="76"/>
      <c r="QHI2" s="76"/>
      <c r="QHJ2" s="76"/>
      <c r="QHK2" s="76"/>
      <c r="QHL2" s="76"/>
      <c r="QHM2" s="76"/>
      <c r="QHN2" s="76"/>
      <c r="QHO2" s="76"/>
      <c r="QHP2" s="76"/>
      <c r="QHQ2" s="76"/>
      <c r="QHR2" s="76"/>
      <c r="QHS2" s="76"/>
      <c r="QHT2" s="76"/>
      <c r="QHU2" s="76"/>
      <c r="QHV2" s="76"/>
      <c r="QHW2" s="76"/>
      <c r="QHX2" s="76"/>
      <c r="QHY2" s="76"/>
      <c r="QHZ2" s="76"/>
      <c r="QIA2" s="76"/>
      <c r="QIB2" s="76"/>
      <c r="QIC2" s="76"/>
      <c r="QID2" s="76"/>
      <c r="QIE2" s="76"/>
      <c r="QIF2" s="76"/>
      <c r="QIG2" s="76"/>
      <c r="QIH2" s="76"/>
      <c r="QII2" s="76"/>
      <c r="QIJ2" s="76"/>
      <c r="QIK2" s="76"/>
      <c r="QIL2" s="76"/>
      <c r="QIM2" s="76"/>
      <c r="QIN2" s="76"/>
      <c r="QIO2" s="76"/>
      <c r="QIP2" s="76"/>
      <c r="QIQ2" s="76"/>
      <c r="QIR2" s="76"/>
      <c r="QIS2" s="76"/>
      <c r="QIT2" s="76"/>
      <c r="QIU2" s="76"/>
      <c r="QIV2" s="76"/>
      <c r="QIW2" s="76"/>
      <c r="QIX2" s="76"/>
      <c r="QIY2" s="76"/>
      <c r="QIZ2" s="76"/>
      <c r="QJA2" s="76"/>
      <c r="QJB2" s="76"/>
      <c r="QJC2" s="76"/>
      <c r="QJD2" s="76"/>
      <c r="QJE2" s="76"/>
      <c r="QJF2" s="76"/>
      <c r="QJG2" s="76"/>
      <c r="QJH2" s="76"/>
      <c r="QJI2" s="76"/>
      <c r="QJJ2" s="76"/>
      <c r="QJK2" s="76"/>
      <c r="QJL2" s="76"/>
      <c r="QJM2" s="76"/>
      <c r="QJN2" s="76"/>
      <c r="QJO2" s="76"/>
      <c r="QJP2" s="76"/>
      <c r="QJQ2" s="76"/>
      <c r="QJR2" s="76"/>
      <c r="QJS2" s="76"/>
      <c r="QJT2" s="76"/>
      <c r="QJU2" s="76"/>
      <c r="QJV2" s="76"/>
      <c r="QJW2" s="76"/>
      <c r="QJX2" s="76"/>
      <c r="QJY2" s="76"/>
      <c r="QJZ2" s="76"/>
      <c r="QKA2" s="76"/>
      <c r="QKB2" s="76"/>
      <c r="QKC2" s="76"/>
      <c r="QKD2" s="76"/>
      <c r="QKE2" s="76"/>
      <c r="QKF2" s="76"/>
      <c r="QKG2" s="76"/>
      <c r="QKH2" s="76"/>
      <c r="QKI2" s="76"/>
      <c r="QKJ2" s="76"/>
      <c r="QKK2" s="76"/>
      <c r="QKL2" s="76"/>
      <c r="QKM2" s="76"/>
      <c r="QKN2" s="76"/>
      <c r="QKO2" s="76"/>
      <c r="QKP2" s="76"/>
      <c r="QKQ2" s="76"/>
      <c r="QKR2" s="76"/>
      <c r="QKS2" s="76"/>
      <c r="QKT2" s="76"/>
      <c r="QKU2" s="76"/>
      <c r="QKV2" s="76"/>
      <c r="QKW2" s="76"/>
      <c r="QKX2" s="76"/>
      <c r="QKY2" s="76"/>
      <c r="QKZ2" s="76"/>
      <c r="QLA2" s="76"/>
      <c r="QLB2" s="76"/>
      <c r="QLC2" s="76"/>
      <c r="QLD2" s="76"/>
      <c r="QLE2" s="76"/>
      <c r="QLF2" s="76"/>
      <c r="QLG2" s="76"/>
      <c r="QLH2" s="76"/>
      <c r="QLI2" s="76"/>
      <c r="QLJ2" s="76"/>
      <c r="QLK2" s="76"/>
      <c r="QLL2" s="76"/>
      <c r="QLM2" s="76"/>
      <c r="QLN2" s="76"/>
      <c r="QLO2" s="76"/>
      <c r="QLP2" s="76"/>
      <c r="QLQ2" s="76"/>
      <c r="QLR2" s="76"/>
      <c r="QLS2" s="76"/>
      <c r="QLT2" s="76"/>
      <c r="QLU2" s="76"/>
      <c r="QLV2" s="76"/>
      <c r="QLW2" s="76"/>
      <c r="QLX2" s="76"/>
      <c r="QLY2" s="76"/>
      <c r="QLZ2" s="76"/>
      <c r="QMA2" s="76"/>
      <c r="QMB2" s="76"/>
      <c r="QMC2" s="76"/>
      <c r="QMD2" s="76"/>
      <c r="QME2" s="76"/>
      <c r="QMF2" s="76"/>
      <c r="QMG2" s="76"/>
      <c r="QMH2" s="76"/>
      <c r="QMI2" s="76"/>
      <c r="QMJ2" s="76"/>
      <c r="QMK2" s="76"/>
      <c r="QML2" s="76"/>
      <c r="QMM2" s="76"/>
      <c r="QMN2" s="76"/>
      <c r="QMO2" s="76"/>
      <c r="QMP2" s="76"/>
      <c r="QMQ2" s="76"/>
      <c r="QMR2" s="76"/>
      <c r="QMS2" s="76"/>
      <c r="QMT2" s="76"/>
      <c r="QMU2" s="76"/>
      <c r="QMV2" s="76"/>
      <c r="QMW2" s="76"/>
      <c r="QMX2" s="76"/>
      <c r="QMY2" s="76"/>
      <c r="QMZ2" s="76"/>
      <c r="QNA2" s="76"/>
      <c r="QNB2" s="76"/>
      <c r="QNC2" s="76"/>
      <c r="QND2" s="76"/>
      <c r="QNE2" s="76"/>
      <c r="QNF2" s="76"/>
      <c r="QNG2" s="76"/>
      <c r="QNH2" s="76"/>
      <c r="QNI2" s="76"/>
      <c r="QNJ2" s="76"/>
      <c r="QNK2" s="76"/>
      <c r="QNL2" s="76"/>
      <c r="QNM2" s="76"/>
      <c r="QNN2" s="76"/>
      <c r="QNO2" s="76"/>
      <c r="QNP2" s="76"/>
      <c r="QNQ2" s="76"/>
      <c r="QNR2" s="76"/>
      <c r="QNS2" s="76"/>
      <c r="QNT2" s="76"/>
      <c r="QNU2" s="76"/>
      <c r="QNV2" s="76"/>
      <c r="QNW2" s="76"/>
      <c r="QNX2" s="76"/>
      <c r="QNY2" s="76"/>
      <c r="QNZ2" s="76"/>
      <c r="QOA2" s="76"/>
      <c r="QOB2" s="76"/>
      <c r="QOC2" s="76"/>
      <c r="QOD2" s="76"/>
      <c r="QOE2" s="76"/>
      <c r="QOF2" s="76"/>
      <c r="QOG2" s="76"/>
      <c r="QOH2" s="76"/>
      <c r="QOI2" s="76"/>
      <c r="QOJ2" s="76"/>
      <c r="QOK2" s="76"/>
      <c r="QOL2" s="76"/>
      <c r="QOM2" s="76"/>
      <c r="QON2" s="76"/>
      <c r="QOO2" s="76"/>
      <c r="QOP2" s="76"/>
      <c r="QOQ2" s="76"/>
      <c r="QOR2" s="76"/>
      <c r="QOS2" s="76"/>
      <c r="QOT2" s="76"/>
      <c r="QOU2" s="76"/>
      <c r="QOV2" s="76"/>
      <c r="QOW2" s="76"/>
      <c r="QOX2" s="76"/>
      <c r="QOY2" s="76"/>
      <c r="QOZ2" s="76"/>
      <c r="QPA2" s="76"/>
      <c r="QPB2" s="76"/>
      <c r="QPC2" s="76"/>
      <c r="QPD2" s="76"/>
      <c r="QPE2" s="76"/>
      <c r="QPF2" s="76"/>
      <c r="QPG2" s="76"/>
      <c r="QPH2" s="76"/>
      <c r="QPI2" s="76"/>
      <c r="QPJ2" s="76"/>
      <c r="QPK2" s="76"/>
      <c r="QPL2" s="76"/>
      <c r="QPM2" s="76"/>
      <c r="QPN2" s="76"/>
      <c r="QPO2" s="76"/>
      <c r="QPP2" s="76"/>
      <c r="QPQ2" s="76"/>
      <c r="QPR2" s="76"/>
      <c r="QPS2" s="76"/>
      <c r="QPT2" s="76"/>
      <c r="QPU2" s="76"/>
      <c r="QPV2" s="76"/>
      <c r="QPW2" s="76"/>
      <c r="QPX2" s="76"/>
      <c r="QPY2" s="76"/>
      <c r="QPZ2" s="76"/>
      <c r="QQA2" s="76"/>
      <c r="QQB2" s="76"/>
      <c r="QQC2" s="76"/>
      <c r="QQD2" s="76"/>
      <c r="QQE2" s="76"/>
      <c r="QQF2" s="76"/>
      <c r="QQG2" s="76"/>
      <c r="QQH2" s="76"/>
      <c r="QQI2" s="76"/>
      <c r="QQJ2" s="76"/>
      <c r="QQK2" s="76"/>
      <c r="QQL2" s="76"/>
      <c r="QQM2" s="76"/>
      <c r="QQN2" s="76"/>
      <c r="QQO2" s="76"/>
      <c r="QQP2" s="76"/>
      <c r="QQQ2" s="76"/>
      <c r="QQR2" s="76"/>
      <c r="QQS2" s="76"/>
      <c r="QQT2" s="76"/>
      <c r="QQU2" s="76"/>
      <c r="QQV2" s="76"/>
      <c r="QQW2" s="76"/>
      <c r="QQX2" s="76"/>
      <c r="QQY2" s="76"/>
      <c r="QQZ2" s="76"/>
      <c r="QRA2" s="76"/>
      <c r="QRB2" s="76"/>
      <c r="QRC2" s="76"/>
      <c r="QRD2" s="76"/>
      <c r="QRE2" s="76"/>
      <c r="QRF2" s="76"/>
      <c r="QRG2" s="76"/>
      <c r="QRH2" s="76"/>
      <c r="QRI2" s="76"/>
      <c r="QRJ2" s="76"/>
      <c r="QRK2" s="76"/>
      <c r="QRL2" s="76"/>
      <c r="QRM2" s="76"/>
      <c r="QRN2" s="76"/>
      <c r="QRO2" s="76"/>
      <c r="QRP2" s="76"/>
      <c r="QRQ2" s="76"/>
      <c r="QRR2" s="76"/>
      <c r="QRS2" s="76"/>
      <c r="QRT2" s="76"/>
      <c r="QRU2" s="76"/>
      <c r="QRV2" s="76"/>
      <c r="QRW2" s="76"/>
      <c r="QRX2" s="76"/>
      <c r="QRY2" s="76"/>
      <c r="QRZ2" s="76"/>
      <c r="QSA2" s="76"/>
      <c r="QSB2" s="76"/>
      <c r="QSC2" s="76"/>
      <c r="QSD2" s="76"/>
      <c r="QSE2" s="76"/>
      <c r="QSF2" s="76"/>
      <c r="QSG2" s="76"/>
      <c r="QSH2" s="76"/>
      <c r="QSI2" s="76"/>
      <c r="QSJ2" s="76"/>
      <c r="QSK2" s="76"/>
      <c r="QSL2" s="76"/>
      <c r="QSM2" s="76"/>
      <c r="QSN2" s="76"/>
      <c r="QSO2" s="76"/>
      <c r="QSP2" s="76"/>
      <c r="QSQ2" s="76"/>
      <c r="QSR2" s="76"/>
      <c r="QSS2" s="76"/>
      <c r="QST2" s="76"/>
      <c r="QSU2" s="76"/>
      <c r="QSV2" s="76"/>
      <c r="QSW2" s="76"/>
      <c r="QSX2" s="76"/>
      <c r="QSY2" s="76"/>
      <c r="QSZ2" s="76"/>
      <c r="QTA2" s="76"/>
      <c r="QTB2" s="76"/>
      <c r="QTC2" s="76"/>
      <c r="QTD2" s="76"/>
      <c r="QTE2" s="76"/>
      <c r="QTF2" s="76"/>
      <c r="QTG2" s="76"/>
      <c r="QTH2" s="76"/>
      <c r="QTI2" s="76"/>
      <c r="QTJ2" s="76"/>
      <c r="QTK2" s="76"/>
      <c r="QTL2" s="76"/>
      <c r="QTM2" s="76"/>
      <c r="QTN2" s="76"/>
      <c r="QTO2" s="76"/>
      <c r="QTP2" s="76"/>
      <c r="QTQ2" s="76"/>
      <c r="QTR2" s="76"/>
      <c r="QTS2" s="76"/>
      <c r="QTT2" s="76"/>
      <c r="QTU2" s="76"/>
      <c r="QTV2" s="76"/>
      <c r="QTW2" s="76"/>
      <c r="QTX2" s="76"/>
      <c r="QTY2" s="76"/>
      <c r="QTZ2" s="76"/>
      <c r="QUA2" s="76"/>
      <c r="QUB2" s="76"/>
      <c r="QUC2" s="76"/>
      <c r="QUD2" s="76"/>
      <c r="QUE2" s="76"/>
      <c r="QUF2" s="76"/>
      <c r="QUG2" s="76"/>
      <c r="QUH2" s="76"/>
      <c r="QUI2" s="76"/>
      <c r="QUJ2" s="76"/>
      <c r="QUK2" s="76"/>
      <c r="QUL2" s="76"/>
      <c r="QUM2" s="76"/>
      <c r="QUN2" s="76"/>
      <c r="QUO2" s="76"/>
      <c r="QUP2" s="76"/>
      <c r="QUQ2" s="76"/>
      <c r="QUR2" s="76"/>
      <c r="QUS2" s="76"/>
      <c r="QUT2" s="76"/>
      <c r="QUU2" s="76"/>
      <c r="QUV2" s="76"/>
      <c r="QUW2" s="76"/>
      <c r="QUX2" s="76"/>
      <c r="QUY2" s="76"/>
      <c r="QUZ2" s="76"/>
      <c r="QVA2" s="76"/>
      <c r="QVB2" s="76"/>
      <c r="QVC2" s="76"/>
      <c r="QVD2" s="76"/>
      <c r="QVE2" s="76"/>
      <c r="QVF2" s="76"/>
      <c r="QVG2" s="76"/>
      <c r="QVH2" s="76"/>
      <c r="QVI2" s="76"/>
      <c r="QVJ2" s="76"/>
      <c r="QVK2" s="76"/>
      <c r="QVL2" s="76"/>
      <c r="QVM2" s="76"/>
      <c r="QVN2" s="76"/>
      <c r="QVO2" s="76"/>
      <c r="QVP2" s="76"/>
      <c r="QVQ2" s="76"/>
      <c r="QVR2" s="76"/>
      <c r="QVS2" s="76"/>
      <c r="QVT2" s="76"/>
      <c r="QVU2" s="76"/>
      <c r="QVV2" s="76"/>
      <c r="QVW2" s="76"/>
      <c r="QVX2" s="76"/>
      <c r="QVY2" s="76"/>
      <c r="QVZ2" s="76"/>
      <c r="QWA2" s="76"/>
      <c r="QWB2" s="76"/>
      <c r="QWC2" s="76"/>
      <c r="QWD2" s="76"/>
      <c r="QWE2" s="76"/>
      <c r="QWF2" s="76"/>
      <c r="QWG2" s="76"/>
      <c r="QWH2" s="76"/>
      <c r="QWI2" s="76"/>
      <c r="QWJ2" s="76"/>
      <c r="QWK2" s="76"/>
      <c r="QWL2" s="76"/>
      <c r="QWM2" s="76"/>
      <c r="QWN2" s="76"/>
      <c r="QWO2" s="76"/>
      <c r="QWP2" s="76"/>
      <c r="QWQ2" s="76"/>
      <c r="QWR2" s="76"/>
      <c r="QWS2" s="76"/>
      <c r="QWT2" s="76"/>
      <c r="QWU2" s="76"/>
      <c r="QWV2" s="76"/>
      <c r="QWW2" s="76"/>
      <c r="QWX2" s="76"/>
      <c r="QWY2" s="76"/>
      <c r="QWZ2" s="76"/>
      <c r="QXA2" s="76"/>
      <c r="QXB2" s="76"/>
      <c r="QXC2" s="76"/>
      <c r="QXD2" s="76"/>
      <c r="QXE2" s="76"/>
      <c r="QXF2" s="76"/>
      <c r="QXG2" s="76"/>
      <c r="QXH2" s="76"/>
      <c r="QXI2" s="76"/>
      <c r="QXJ2" s="76"/>
      <c r="QXK2" s="76"/>
      <c r="QXL2" s="76"/>
      <c r="QXM2" s="76"/>
      <c r="QXN2" s="76"/>
      <c r="QXO2" s="76"/>
      <c r="QXP2" s="76"/>
      <c r="QXQ2" s="76"/>
      <c r="QXR2" s="76"/>
      <c r="QXS2" s="76"/>
      <c r="QXT2" s="76"/>
      <c r="QXU2" s="76"/>
      <c r="QXV2" s="76"/>
      <c r="QXW2" s="76"/>
      <c r="QXX2" s="76"/>
      <c r="QXY2" s="76"/>
      <c r="QXZ2" s="76"/>
      <c r="QYA2" s="76"/>
      <c r="QYB2" s="76"/>
      <c r="QYC2" s="76"/>
      <c r="QYD2" s="76"/>
      <c r="QYE2" s="76"/>
      <c r="QYF2" s="76"/>
      <c r="QYG2" s="76"/>
      <c r="QYH2" s="76"/>
      <c r="QYI2" s="76"/>
      <c r="QYJ2" s="76"/>
      <c r="QYK2" s="76"/>
      <c r="QYL2" s="76"/>
      <c r="QYM2" s="76"/>
      <c r="QYN2" s="76"/>
      <c r="QYO2" s="76"/>
      <c r="QYP2" s="76"/>
      <c r="QYQ2" s="76"/>
      <c r="QYR2" s="76"/>
      <c r="QYS2" s="76"/>
      <c r="QYT2" s="76"/>
      <c r="QYU2" s="76"/>
      <c r="QYV2" s="76"/>
      <c r="QYW2" s="76"/>
      <c r="QYX2" s="76"/>
      <c r="QYY2" s="76"/>
      <c r="QYZ2" s="76"/>
      <c r="QZA2" s="76"/>
      <c r="QZB2" s="76"/>
      <c r="QZC2" s="76"/>
      <c r="QZD2" s="76"/>
      <c r="QZE2" s="76"/>
      <c r="QZF2" s="76"/>
      <c r="QZG2" s="76"/>
      <c r="QZH2" s="76"/>
      <c r="QZI2" s="76"/>
      <c r="QZJ2" s="76"/>
      <c r="QZK2" s="76"/>
      <c r="QZL2" s="76"/>
      <c r="QZM2" s="76"/>
      <c r="QZN2" s="76"/>
      <c r="QZO2" s="76"/>
      <c r="QZP2" s="76"/>
      <c r="QZQ2" s="76"/>
      <c r="QZR2" s="76"/>
      <c r="QZS2" s="76"/>
      <c r="QZT2" s="76"/>
      <c r="QZU2" s="76"/>
      <c r="QZV2" s="76"/>
      <c r="QZW2" s="76"/>
      <c r="QZX2" s="76"/>
      <c r="QZY2" s="76"/>
      <c r="QZZ2" s="76"/>
      <c r="RAA2" s="76"/>
      <c r="RAB2" s="76"/>
      <c r="RAC2" s="76"/>
      <c r="RAD2" s="76"/>
      <c r="RAE2" s="76"/>
      <c r="RAF2" s="76"/>
      <c r="RAG2" s="76"/>
      <c r="RAH2" s="76"/>
      <c r="RAI2" s="76"/>
      <c r="RAJ2" s="76"/>
      <c r="RAK2" s="76"/>
      <c r="RAL2" s="76"/>
      <c r="RAM2" s="76"/>
      <c r="RAN2" s="76"/>
      <c r="RAO2" s="76"/>
      <c r="RAP2" s="76"/>
      <c r="RAQ2" s="76"/>
      <c r="RAR2" s="76"/>
      <c r="RAS2" s="76"/>
      <c r="RAT2" s="76"/>
      <c r="RAU2" s="76"/>
      <c r="RAV2" s="76"/>
      <c r="RAW2" s="76"/>
      <c r="RAX2" s="76"/>
      <c r="RAY2" s="76"/>
      <c r="RAZ2" s="76"/>
      <c r="RBA2" s="76"/>
      <c r="RBB2" s="76"/>
      <c r="RBC2" s="76"/>
      <c r="RBD2" s="76"/>
      <c r="RBE2" s="76"/>
      <c r="RBF2" s="76"/>
      <c r="RBG2" s="76"/>
      <c r="RBH2" s="76"/>
      <c r="RBI2" s="76"/>
      <c r="RBJ2" s="76"/>
      <c r="RBK2" s="76"/>
      <c r="RBL2" s="76"/>
      <c r="RBM2" s="76"/>
      <c r="RBN2" s="76"/>
      <c r="RBO2" s="76"/>
      <c r="RBP2" s="76"/>
      <c r="RBQ2" s="76"/>
      <c r="RBR2" s="76"/>
      <c r="RBS2" s="76"/>
      <c r="RBT2" s="76"/>
      <c r="RBU2" s="76"/>
      <c r="RBV2" s="76"/>
      <c r="RBW2" s="76"/>
      <c r="RBX2" s="76"/>
      <c r="RBY2" s="76"/>
      <c r="RBZ2" s="76"/>
      <c r="RCA2" s="76"/>
      <c r="RCB2" s="76"/>
      <c r="RCC2" s="76"/>
      <c r="RCD2" s="76"/>
      <c r="RCE2" s="76"/>
      <c r="RCF2" s="76"/>
      <c r="RCG2" s="76"/>
      <c r="RCH2" s="76"/>
      <c r="RCI2" s="76"/>
      <c r="RCJ2" s="76"/>
      <c r="RCK2" s="76"/>
      <c r="RCL2" s="76"/>
      <c r="RCM2" s="76"/>
      <c r="RCN2" s="76"/>
      <c r="RCO2" s="76"/>
      <c r="RCP2" s="76"/>
      <c r="RCQ2" s="76"/>
      <c r="RCR2" s="76"/>
      <c r="RCS2" s="76"/>
      <c r="RCT2" s="76"/>
      <c r="RCU2" s="76"/>
      <c r="RCV2" s="76"/>
      <c r="RCW2" s="76"/>
      <c r="RCX2" s="76"/>
      <c r="RCY2" s="76"/>
      <c r="RCZ2" s="76"/>
      <c r="RDA2" s="76"/>
      <c r="RDB2" s="76"/>
      <c r="RDC2" s="76"/>
      <c r="RDD2" s="76"/>
      <c r="RDE2" s="76"/>
      <c r="RDF2" s="76"/>
      <c r="RDG2" s="76"/>
      <c r="RDH2" s="76"/>
      <c r="RDI2" s="76"/>
      <c r="RDJ2" s="76"/>
      <c r="RDK2" s="76"/>
      <c r="RDL2" s="76"/>
      <c r="RDM2" s="76"/>
      <c r="RDN2" s="76"/>
      <c r="RDO2" s="76"/>
      <c r="RDP2" s="76"/>
      <c r="RDQ2" s="76"/>
      <c r="RDR2" s="76"/>
      <c r="RDS2" s="76"/>
      <c r="RDT2" s="76"/>
      <c r="RDU2" s="76"/>
      <c r="RDV2" s="76"/>
      <c r="RDW2" s="76"/>
      <c r="RDX2" s="76"/>
      <c r="RDY2" s="76"/>
      <c r="RDZ2" s="76"/>
      <c r="REA2" s="76"/>
      <c r="REB2" s="76"/>
      <c r="REC2" s="76"/>
      <c r="RED2" s="76"/>
      <c r="REE2" s="76"/>
      <c r="REF2" s="76"/>
      <c r="REG2" s="76"/>
      <c r="REH2" s="76"/>
      <c r="REI2" s="76"/>
      <c r="REJ2" s="76"/>
      <c r="REK2" s="76"/>
      <c r="REL2" s="76"/>
      <c r="REM2" s="76"/>
      <c r="REN2" s="76"/>
      <c r="REO2" s="76"/>
      <c r="REP2" s="76"/>
      <c r="REQ2" s="76"/>
      <c r="RER2" s="76"/>
      <c r="RES2" s="76"/>
      <c r="RET2" s="76"/>
      <c r="REU2" s="76"/>
      <c r="REV2" s="76"/>
      <c r="REW2" s="76"/>
      <c r="REX2" s="76"/>
      <c r="REY2" s="76"/>
      <c r="REZ2" s="76"/>
      <c r="RFA2" s="76"/>
      <c r="RFB2" s="76"/>
      <c r="RFC2" s="76"/>
      <c r="RFD2" s="76"/>
      <c r="RFE2" s="76"/>
      <c r="RFF2" s="76"/>
      <c r="RFG2" s="76"/>
      <c r="RFH2" s="76"/>
      <c r="RFI2" s="76"/>
      <c r="RFJ2" s="76"/>
      <c r="RFK2" s="76"/>
      <c r="RFL2" s="76"/>
      <c r="RFM2" s="76"/>
      <c r="RFN2" s="76"/>
      <c r="RFO2" s="76"/>
      <c r="RFP2" s="76"/>
      <c r="RFQ2" s="76"/>
      <c r="RFR2" s="76"/>
      <c r="RFS2" s="76"/>
      <c r="RFT2" s="76"/>
      <c r="RFU2" s="76"/>
      <c r="RFV2" s="76"/>
      <c r="RFW2" s="76"/>
      <c r="RFX2" s="76"/>
      <c r="RFY2" s="76"/>
      <c r="RFZ2" s="76"/>
      <c r="RGA2" s="76"/>
      <c r="RGB2" s="76"/>
      <c r="RGC2" s="76"/>
      <c r="RGD2" s="76"/>
      <c r="RGE2" s="76"/>
      <c r="RGF2" s="76"/>
      <c r="RGG2" s="76"/>
      <c r="RGH2" s="76"/>
      <c r="RGI2" s="76"/>
      <c r="RGJ2" s="76"/>
      <c r="RGK2" s="76"/>
      <c r="RGL2" s="76"/>
      <c r="RGM2" s="76"/>
      <c r="RGN2" s="76"/>
      <c r="RGO2" s="76"/>
      <c r="RGP2" s="76"/>
      <c r="RGQ2" s="76"/>
      <c r="RGR2" s="76"/>
      <c r="RGS2" s="76"/>
      <c r="RGT2" s="76"/>
      <c r="RGU2" s="76"/>
      <c r="RGV2" s="76"/>
      <c r="RGW2" s="76"/>
      <c r="RGX2" s="76"/>
      <c r="RGY2" s="76"/>
      <c r="RGZ2" s="76"/>
      <c r="RHA2" s="76"/>
      <c r="RHB2" s="76"/>
      <c r="RHC2" s="76"/>
      <c r="RHD2" s="76"/>
      <c r="RHE2" s="76"/>
      <c r="RHF2" s="76"/>
      <c r="RHG2" s="76"/>
      <c r="RHH2" s="76"/>
      <c r="RHI2" s="76"/>
      <c r="RHJ2" s="76"/>
      <c r="RHK2" s="76"/>
      <c r="RHL2" s="76"/>
      <c r="RHM2" s="76"/>
      <c r="RHN2" s="76"/>
      <c r="RHO2" s="76"/>
      <c r="RHP2" s="76"/>
      <c r="RHQ2" s="76"/>
      <c r="RHR2" s="76"/>
      <c r="RHS2" s="76"/>
      <c r="RHT2" s="76"/>
      <c r="RHU2" s="76"/>
      <c r="RHV2" s="76"/>
      <c r="RHW2" s="76"/>
      <c r="RHX2" s="76"/>
      <c r="RHY2" s="76"/>
      <c r="RHZ2" s="76"/>
      <c r="RIA2" s="76"/>
      <c r="RIB2" s="76"/>
      <c r="RIC2" s="76"/>
      <c r="RID2" s="76"/>
      <c r="RIE2" s="76"/>
      <c r="RIF2" s="76"/>
      <c r="RIG2" s="76"/>
      <c r="RIH2" s="76"/>
      <c r="RII2" s="76"/>
      <c r="RIJ2" s="76"/>
      <c r="RIK2" s="76"/>
      <c r="RIL2" s="76"/>
      <c r="RIM2" s="76"/>
      <c r="RIN2" s="76"/>
      <c r="RIO2" s="76"/>
      <c r="RIP2" s="76"/>
      <c r="RIQ2" s="76"/>
      <c r="RIR2" s="76"/>
      <c r="RIS2" s="76"/>
      <c r="RIT2" s="76"/>
      <c r="RIU2" s="76"/>
      <c r="RIV2" s="76"/>
      <c r="RIW2" s="76"/>
      <c r="RIX2" s="76"/>
      <c r="RIY2" s="76"/>
      <c r="RIZ2" s="76"/>
      <c r="RJA2" s="76"/>
      <c r="RJB2" s="76"/>
      <c r="RJC2" s="76"/>
      <c r="RJD2" s="76"/>
      <c r="RJE2" s="76"/>
      <c r="RJF2" s="76"/>
      <c r="RJG2" s="76"/>
      <c r="RJH2" s="76"/>
      <c r="RJI2" s="76"/>
      <c r="RJJ2" s="76"/>
      <c r="RJK2" s="76"/>
      <c r="RJL2" s="76"/>
      <c r="RJM2" s="76"/>
      <c r="RJN2" s="76"/>
      <c r="RJO2" s="76"/>
      <c r="RJP2" s="76"/>
      <c r="RJQ2" s="76"/>
      <c r="RJR2" s="76"/>
      <c r="RJS2" s="76"/>
      <c r="RJT2" s="76"/>
      <c r="RJU2" s="76"/>
      <c r="RJV2" s="76"/>
      <c r="RJW2" s="76"/>
      <c r="RJX2" s="76"/>
      <c r="RJY2" s="76"/>
      <c r="RJZ2" s="76"/>
      <c r="RKA2" s="76"/>
      <c r="RKB2" s="76"/>
      <c r="RKC2" s="76"/>
      <c r="RKD2" s="76"/>
      <c r="RKE2" s="76"/>
      <c r="RKF2" s="76"/>
      <c r="RKG2" s="76"/>
      <c r="RKH2" s="76"/>
      <c r="RKI2" s="76"/>
      <c r="RKJ2" s="76"/>
      <c r="RKK2" s="76"/>
      <c r="RKL2" s="76"/>
      <c r="RKM2" s="76"/>
      <c r="RKN2" s="76"/>
      <c r="RKO2" s="76"/>
      <c r="RKP2" s="76"/>
      <c r="RKQ2" s="76"/>
      <c r="RKR2" s="76"/>
      <c r="RKS2" s="76"/>
      <c r="RKT2" s="76"/>
      <c r="RKU2" s="76"/>
      <c r="RKV2" s="76"/>
      <c r="RKW2" s="76"/>
      <c r="RKX2" s="76"/>
      <c r="RKY2" s="76"/>
      <c r="RKZ2" s="76"/>
      <c r="RLA2" s="76"/>
      <c r="RLB2" s="76"/>
      <c r="RLC2" s="76"/>
      <c r="RLD2" s="76"/>
      <c r="RLE2" s="76"/>
      <c r="RLF2" s="76"/>
      <c r="RLG2" s="76"/>
      <c r="RLH2" s="76"/>
      <c r="RLI2" s="76"/>
      <c r="RLJ2" s="76"/>
      <c r="RLK2" s="76"/>
      <c r="RLL2" s="76"/>
      <c r="RLM2" s="76"/>
      <c r="RLN2" s="76"/>
      <c r="RLO2" s="76"/>
      <c r="RLP2" s="76"/>
      <c r="RLQ2" s="76"/>
      <c r="RLR2" s="76"/>
      <c r="RLS2" s="76"/>
      <c r="RLT2" s="76"/>
      <c r="RLU2" s="76"/>
      <c r="RLV2" s="76"/>
      <c r="RLW2" s="76"/>
      <c r="RLX2" s="76"/>
      <c r="RLY2" s="76"/>
      <c r="RLZ2" s="76"/>
      <c r="RMA2" s="76"/>
      <c r="RMB2" s="76"/>
      <c r="RMC2" s="76"/>
      <c r="RMD2" s="76"/>
      <c r="RME2" s="76"/>
      <c r="RMF2" s="76"/>
      <c r="RMG2" s="76"/>
      <c r="RMH2" s="76"/>
      <c r="RMI2" s="76"/>
      <c r="RMJ2" s="76"/>
      <c r="RMK2" s="76"/>
      <c r="RML2" s="76"/>
      <c r="RMM2" s="76"/>
      <c r="RMN2" s="76"/>
      <c r="RMO2" s="76"/>
      <c r="RMP2" s="76"/>
      <c r="RMQ2" s="76"/>
      <c r="RMR2" s="76"/>
      <c r="RMS2" s="76"/>
      <c r="RMT2" s="76"/>
      <c r="RMU2" s="76"/>
      <c r="RMV2" s="76"/>
      <c r="RMW2" s="76"/>
      <c r="RMX2" s="76"/>
      <c r="RMY2" s="76"/>
      <c r="RMZ2" s="76"/>
      <c r="RNA2" s="76"/>
      <c r="RNB2" s="76"/>
      <c r="RNC2" s="76"/>
      <c r="RND2" s="76"/>
      <c r="RNE2" s="76"/>
      <c r="RNF2" s="76"/>
      <c r="RNG2" s="76"/>
      <c r="RNH2" s="76"/>
      <c r="RNI2" s="76"/>
      <c r="RNJ2" s="76"/>
      <c r="RNK2" s="76"/>
      <c r="RNL2" s="76"/>
      <c r="RNM2" s="76"/>
      <c r="RNN2" s="76"/>
      <c r="RNO2" s="76"/>
      <c r="RNP2" s="76"/>
      <c r="RNQ2" s="76"/>
      <c r="RNR2" s="76"/>
      <c r="RNS2" s="76"/>
      <c r="RNT2" s="76"/>
      <c r="RNU2" s="76"/>
      <c r="RNV2" s="76"/>
      <c r="RNW2" s="76"/>
      <c r="RNX2" s="76"/>
      <c r="RNY2" s="76"/>
      <c r="RNZ2" s="76"/>
      <c r="ROA2" s="76"/>
      <c r="ROB2" s="76"/>
      <c r="ROC2" s="76"/>
      <c r="ROD2" s="76"/>
      <c r="ROE2" s="76"/>
      <c r="ROF2" s="76"/>
      <c r="ROG2" s="76"/>
      <c r="ROH2" s="76"/>
      <c r="ROI2" s="76"/>
      <c r="ROJ2" s="76"/>
      <c r="ROK2" s="76"/>
      <c r="ROL2" s="76"/>
      <c r="ROM2" s="76"/>
      <c r="RON2" s="76"/>
      <c r="ROO2" s="76"/>
      <c r="ROP2" s="76"/>
      <c r="ROQ2" s="76"/>
      <c r="ROR2" s="76"/>
      <c r="ROS2" s="76"/>
      <c r="ROT2" s="76"/>
      <c r="ROU2" s="76"/>
      <c r="ROV2" s="76"/>
      <c r="ROW2" s="76"/>
      <c r="ROX2" s="76"/>
      <c r="ROY2" s="76"/>
      <c r="ROZ2" s="76"/>
      <c r="RPA2" s="76"/>
      <c r="RPB2" s="76"/>
      <c r="RPC2" s="76"/>
      <c r="RPD2" s="76"/>
      <c r="RPE2" s="76"/>
      <c r="RPF2" s="76"/>
      <c r="RPG2" s="76"/>
      <c r="RPH2" s="76"/>
      <c r="RPI2" s="76"/>
      <c r="RPJ2" s="76"/>
      <c r="RPK2" s="76"/>
      <c r="RPL2" s="76"/>
      <c r="RPM2" s="76"/>
      <c r="RPN2" s="76"/>
      <c r="RPO2" s="76"/>
      <c r="RPP2" s="76"/>
      <c r="RPQ2" s="76"/>
      <c r="RPR2" s="76"/>
      <c r="RPS2" s="76"/>
      <c r="RPT2" s="76"/>
      <c r="RPU2" s="76"/>
      <c r="RPV2" s="76"/>
      <c r="RPW2" s="76"/>
      <c r="RPX2" s="76"/>
      <c r="RPY2" s="76"/>
      <c r="RPZ2" s="76"/>
      <c r="RQA2" s="76"/>
      <c r="RQB2" s="76"/>
      <c r="RQC2" s="76"/>
      <c r="RQD2" s="76"/>
      <c r="RQE2" s="76"/>
      <c r="RQF2" s="76"/>
      <c r="RQG2" s="76"/>
      <c r="RQH2" s="76"/>
      <c r="RQI2" s="76"/>
      <c r="RQJ2" s="76"/>
      <c r="RQK2" s="76"/>
      <c r="RQL2" s="76"/>
      <c r="RQM2" s="76"/>
      <c r="RQN2" s="76"/>
      <c r="RQO2" s="76"/>
      <c r="RQP2" s="76"/>
      <c r="RQQ2" s="76"/>
      <c r="RQR2" s="76"/>
      <c r="RQS2" s="76"/>
      <c r="RQT2" s="76"/>
      <c r="RQU2" s="76"/>
      <c r="RQV2" s="76"/>
      <c r="RQW2" s="76"/>
      <c r="RQX2" s="76"/>
      <c r="RQY2" s="76"/>
      <c r="RQZ2" s="76"/>
      <c r="RRA2" s="76"/>
      <c r="RRB2" s="76"/>
      <c r="RRC2" s="76"/>
      <c r="RRD2" s="76"/>
      <c r="RRE2" s="76"/>
      <c r="RRF2" s="76"/>
      <c r="RRG2" s="76"/>
      <c r="RRH2" s="76"/>
      <c r="RRI2" s="76"/>
      <c r="RRJ2" s="76"/>
      <c r="RRK2" s="76"/>
      <c r="RRL2" s="76"/>
      <c r="RRM2" s="76"/>
      <c r="RRN2" s="76"/>
      <c r="RRO2" s="76"/>
      <c r="RRP2" s="76"/>
      <c r="RRQ2" s="76"/>
      <c r="RRR2" s="76"/>
      <c r="RRS2" s="76"/>
      <c r="RRT2" s="76"/>
      <c r="RRU2" s="76"/>
      <c r="RRV2" s="76"/>
      <c r="RRW2" s="76"/>
      <c r="RRX2" s="76"/>
      <c r="RRY2" s="76"/>
      <c r="RRZ2" s="76"/>
      <c r="RSA2" s="76"/>
      <c r="RSB2" s="76"/>
      <c r="RSC2" s="76"/>
      <c r="RSD2" s="76"/>
      <c r="RSE2" s="76"/>
      <c r="RSF2" s="76"/>
      <c r="RSG2" s="76"/>
      <c r="RSH2" s="76"/>
      <c r="RSI2" s="76"/>
      <c r="RSJ2" s="76"/>
      <c r="RSK2" s="76"/>
      <c r="RSL2" s="76"/>
      <c r="RSM2" s="76"/>
      <c r="RSN2" s="76"/>
      <c r="RSO2" s="76"/>
      <c r="RSP2" s="76"/>
      <c r="RSQ2" s="76"/>
      <c r="RSR2" s="76"/>
      <c r="RSS2" s="76"/>
      <c r="RST2" s="76"/>
      <c r="RSU2" s="76"/>
      <c r="RSV2" s="76"/>
      <c r="RSW2" s="76"/>
      <c r="RSX2" s="76"/>
      <c r="RSY2" s="76"/>
      <c r="RSZ2" s="76"/>
      <c r="RTA2" s="76"/>
      <c r="RTB2" s="76"/>
      <c r="RTC2" s="76"/>
      <c r="RTD2" s="76"/>
      <c r="RTE2" s="76"/>
      <c r="RTF2" s="76"/>
      <c r="RTG2" s="76"/>
      <c r="RTH2" s="76"/>
      <c r="RTI2" s="76"/>
      <c r="RTJ2" s="76"/>
      <c r="RTK2" s="76"/>
      <c r="RTL2" s="76"/>
      <c r="RTM2" s="76"/>
      <c r="RTN2" s="76"/>
      <c r="RTO2" s="76"/>
      <c r="RTP2" s="76"/>
      <c r="RTQ2" s="76"/>
      <c r="RTR2" s="76"/>
      <c r="RTS2" s="76"/>
      <c r="RTT2" s="76"/>
      <c r="RTU2" s="76"/>
      <c r="RTV2" s="76"/>
      <c r="RTW2" s="76"/>
      <c r="RTX2" s="76"/>
      <c r="RTY2" s="76"/>
      <c r="RTZ2" s="76"/>
      <c r="RUA2" s="76"/>
      <c r="RUB2" s="76"/>
      <c r="RUC2" s="76"/>
      <c r="RUD2" s="76"/>
      <c r="RUE2" s="76"/>
      <c r="RUF2" s="76"/>
      <c r="RUG2" s="76"/>
      <c r="RUH2" s="76"/>
      <c r="RUI2" s="76"/>
      <c r="RUJ2" s="76"/>
      <c r="RUK2" s="76"/>
      <c r="RUL2" s="76"/>
      <c r="RUM2" s="76"/>
      <c r="RUN2" s="76"/>
      <c r="RUO2" s="76"/>
      <c r="RUP2" s="76"/>
      <c r="RUQ2" s="76"/>
      <c r="RUR2" s="76"/>
      <c r="RUS2" s="76"/>
      <c r="RUT2" s="76"/>
      <c r="RUU2" s="76"/>
      <c r="RUV2" s="76"/>
      <c r="RUW2" s="76"/>
      <c r="RUX2" s="76"/>
      <c r="RUY2" s="76"/>
      <c r="RUZ2" s="76"/>
      <c r="RVA2" s="76"/>
      <c r="RVB2" s="76"/>
      <c r="RVC2" s="76"/>
      <c r="RVD2" s="76"/>
      <c r="RVE2" s="76"/>
      <c r="RVF2" s="76"/>
      <c r="RVG2" s="76"/>
      <c r="RVH2" s="76"/>
      <c r="RVI2" s="76"/>
      <c r="RVJ2" s="76"/>
      <c r="RVK2" s="76"/>
      <c r="RVL2" s="76"/>
      <c r="RVM2" s="76"/>
      <c r="RVN2" s="76"/>
      <c r="RVO2" s="76"/>
      <c r="RVP2" s="76"/>
      <c r="RVQ2" s="76"/>
      <c r="RVR2" s="76"/>
      <c r="RVS2" s="76"/>
      <c r="RVT2" s="76"/>
      <c r="RVU2" s="76"/>
      <c r="RVV2" s="76"/>
      <c r="RVW2" s="76"/>
      <c r="RVX2" s="76"/>
      <c r="RVY2" s="76"/>
      <c r="RVZ2" s="76"/>
      <c r="RWA2" s="76"/>
      <c r="RWB2" s="76"/>
      <c r="RWC2" s="76"/>
      <c r="RWD2" s="76"/>
      <c r="RWE2" s="76"/>
      <c r="RWF2" s="76"/>
      <c r="RWG2" s="76"/>
      <c r="RWH2" s="76"/>
      <c r="RWI2" s="76"/>
      <c r="RWJ2" s="76"/>
      <c r="RWK2" s="76"/>
      <c r="RWL2" s="76"/>
      <c r="RWM2" s="76"/>
      <c r="RWN2" s="76"/>
      <c r="RWO2" s="76"/>
      <c r="RWP2" s="76"/>
      <c r="RWQ2" s="76"/>
      <c r="RWR2" s="76"/>
      <c r="RWS2" s="76"/>
      <c r="RWT2" s="76"/>
      <c r="RWU2" s="76"/>
      <c r="RWV2" s="76"/>
      <c r="RWW2" s="76"/>
      <c r="RWX2" s="76"/>
      <c r="RWY2" s="76"/>
      <c r="RWZ2" s="76"/>
      <c r="RXA2" s="76"/>
      <c r="RXB2" s="76"/>
      <c r="RXC2" s="76"/>
      <c r="RXD2" s="76"/>
      <c r="RXE2" s="76"/>
      <c r="RXF2" s="76"/>
      <c r="RXG2" s="76"/>
      <c r="RXH2" s="76"/>
      <c r="RXI2" s="76"/>
      <c r="RXJ2" s="76"/>
      <c r="RXK2" s="76"/>
      <c r="RXL2" s="76"/>
      <c r="RXM2" s="76"/>
      <c r="RXN2" s="76"/>
      <c r="RXO2" s="76"/>
      <c r="RXP2" s="76"/>
      <c r="RXQ2" s="76"/>
      <c r="RXR2" s="76"/>
      <c r="RXS2" s="76"/>
      <c r="RXT2" s="76"/>
      <c r="RXU2" s="76"/>
      <c r="RXV2" s="76"/>
      <c r="RXW2" s="76"/>
      <c r="RXX2" s="76"/>
      <c r="RXY2" s="76"/>
      <c r="RXZ2" s="76"/>
      <c r="RYA2" s="76"/>
      <c r="RYB2" s="76"/>
      <c r="RYC2" s="76"/>
      <c r="RYD2" s="76"/>
      <c r="RYE2" s="76"/>
      <c r="RYF2" s="76"/>
      <c r="RYG2" s="76"/>
      <c r="RYH2" s="76"/>
      <c r="RYI2" s="76"/>
      <c r="RYJ2" s="76"/>
      <c r="RYK2" s="76"/>
      <c r="RYL2" s="76"/>
      <c r="RYM2" s="76"/>
      <c r="RYN2" s="76"/>
      <c r="RYO2" s="76"/>
      <c r="RYP2" s="76"/>
      <c r="RYQ2" s="76"/>
      <c r="RYR2" s="76"/>
      <c r="RYS2" s="76"/>
      <c r="RYT2" s="76"/>
      <c r="RYU2" s="76"/>
      <c r="RYV2" s="76"/>
      <c r="RYW2" s="76"/>
      <c r="RYX2" s="76"/>
      <c r="RYY2" s="76"/>
      <c r="RYZ2" s="76"/>
      <c r="RZA2" s="76"/>
      <c r="RZB2" s="76"/>
      <c r="RZC2" s="76"/>
      <c r="RZD2" s="76"/>
      <c r="RZE2" s="76"/>
      <c r="RZF2" s="76"/>
      <c r="RZG2" s="76"/>
      <c r="RZH2" s="76"/>
      <c r="RZI2" s="76"/>
      <c r="RZJ2" s="76"/>
      <c r="RZK2" s="76"/>
      <c r="RZL2" s="76"/>
      <c r="RZM2" s="76"/>
      <c r="RZN2" s="76"/>
      <c r="RZO2" s="76"/>
      <c r="RZP2" s="76"/>
      <c r="RZQ2" s="76"/>
      <c r="RZR2" s="76"/>
      <c r="RZS2" s="76"/>
      <c r="RZT2" s="76"/>
      <c r="RZU2" s="76"/>
      <c r="RZV2" s="76"/>
      <c r="RZW2" s="76"/>
      <c r="RZX2" s="76"/>
      <c r="RZY2" s="76"/>
      <c r="RZZ2" s="76"/>
      <c r="SAA2" s="76"/>
      <c r="SAB2" s="76"/>
      <c r="SAC2" s="76"/>
      <c r="SAD2" s="76"/>
      <c r="SAE2" s="76"/>
      <c r="SAF2" s="76"/>
      <c r="SAG2" s="76"/>
      <c r="SAH2" s="76"/>
      <c r="SAI2" s="76"/>
      <c r="SAJ2" s="76"/>
      <c r="SAK2" s="76"/>
      <c r="SAL2" s="76"/>
      <c r="SAM2" s="76"/>
      <c r="SAN2" s="76"/>
      <c r="SAO2" s="76"/>
      <c r="SAP2" s="76"/>
      <c r="SAQ2" s="76"/>
      <c r="SAR2" s="76"/>
      <c r="SAS2" s="76"/>
      <c r="SAT2" s="76"/>
      <c r="SAU2" s="76"/>
      <c r="SAV2" s="76"/>
      <c r="SAW2" s="76"/>
      <c r="SAX2" s="76"/>
      <c r="SAY2" s="76"/>
      <c r="SAZ2" s="76"/>
      <c r="SBA2" s="76"/>
      <c r="SBB2" s="76"/>
      <c r="SBC2" s="76"/>
      <c r="SBD2" s="76"/>
      <c r="SBE2" s="76"/>
      <c r="SBF2" s="76"/>
      <c r="SBG2" s="76"/>
      <c r="SBH2" s="76"/>
      <c r="SBI2" s="76"/>
      <c r="SBJ2" s="76"/>
      <c r="SBK2" s="76"/>
      <c r="SBL2" s="76"/>
      <c r="SBM2" s="76"/>
      <c r="SBN2" s="76"/>
      <c r="SBO2" s="76"/>
      <c r="SBP2" s="76"/>
      <c r="SBQ2" s="76"/>
      <c r="SBR2" s="76"/>
      <c r="SBS2" s="76"/>
      <c r="SBT2" s="76"/>
      <c r="SBU2" s="76"/>
      <c r="SBV2" s="76"/>
      <c r="SBW2" s="76"/>
      <c r="SBX2" s="76"/>
      <c r="SBY2" s="76"/>
      <c r="SBZ2" s="76"/>
      <c r="SCA2" s="76"/>
      <c r="SCB2" s="76"/>
      <c r="SCC2" s="76"/>
      <c r="SCD2" s="76"/>
      <c r="SCE2" s="76"/>
      <c r="SCF2" s="76"/>
      <c r="SCG2" s="76"/>
      <c r="SCH2" s="76"/>
      <c r="SCI2" s="76"/>
      <c r="SCJ2" s="76"/>
      <c r="SCK2" s="76"/>
      <c r="SCL2" s="76"/>
      <c r="SCM2" s="76"/>
      <c r="SCN2" s="76"/>
      <c r="SCO2" s="76"/>
      <c r="SCP2" s="76"/>
      <c r="SCQ2" s="76"/>
      <c r="SCR2" s="76"/>
      <c r="SCS2" s="76"/>
      <c r="SCT2" s="76"/>
      <c r="SCU2" s="76"/>
      <c r="SCV2" s="76"/>
      <c r="SCW2" s="76"/>
      <c r="SCX2" s="76"/>
      <c r="SCY2" s="76"/>
      <c r="SCZ2" s="76"/>
      <c r="SDA2" s="76"/>
      <c r="SDB2" s="76"/>
      <c r="SDC2" s="76"/>
      <c r="SDD2" s="76"/>
      <c r="SDE2" s="76"/>
      <c r="SDF2" s="76"/>
      <c r="SDG2" s="76"/>
      <c r="SDH2" s="76"/>
      <c r="SDI2" s="76"/>
      <c r="SDJ2" s="76"/>
      <c r="SDK2" s="76"/>
      <c r="SDL2" s="76"/>
      <c r="SDM2" s="76"/>
      <c r="SDN2" s="76"/>
      <c r="SDO2" s="76"/>
      <c r="SDP2" s="76"/>
      <c r="SDQ2" s="76"/>
      <c r="SDR2" s="76"/>
      <c r="SDS2" s="76"/>
      <c r="SDT2" s="76"/>
      <c r="SDU2" s="76"/>
      <c r="SDV2" s="76"/>
      <c r="SDW2" s="76"/>
      <c r="SDX2" s="76"/>
      <c r="SDY2" s="76"/>
      <c r="SDZ2" s="76"/>
      <c r="SEA2" s="76"/>
      <c r="SEB2" s="76"/>
      <c r="SEC2" s="76"/>
      <c r="SED2" s="76"/>
      <c r="SEE2" s="76"/>
      <c r="SEF2" s="76"/>
      <c r="SEG2" s="76"/>
      <c r="SEH2" s="76"/>
      <c r="SEI2" s="76"/>
      <c r="SEJ2" s="76"/>
      <c r="SEK2" s="76"/>
      <c r="SEL2" s="76"/>
      <c r="SEM2" s="76"/>
      <c r="SEN2" s="76"/>
      <c r="SEO2" s="76"/>
      <c r="SEP2" s="76"/>
      <c r="SEQ2" s="76"/>
      <c r="SER2" s="76"/>
      <c r="SES2" s="76"/>
      <c r="SET2" s="76"/>
      <c r="SEU2" s="76"/>
      <c r="SEV2" s="76"/>
      <c r="SEW2" s="76"/>
      <c r="SEX2" s="76"/>
      <c r="SEY2" s="76"/>
      <c r="SEZ2" s="76"/>
      <c r="SFA2" s="76"/>
      <c r="SFB2" s="76"/>
      <c r="SFC2" s="76"/>
      <c r="SFD2" s="76"/>
      <c r="SFE2" s="76"/>
      <c r="SFF2" s="76"/>
      <c r="SFG2" s="76"/>
      <c r="SFH2" s="76"/>
      <c r="SFI2" s="76"/>
      <c r="SFJ2" s="76"/>
      <c r="SFK2" s="76"/>
      <c r="SFL2" s="76"/>
      <c r="SFM2" s="76"/>
      <c r="SFN2" s="76"/>
      <c r="SFO2" s="76"/>
      <c r="SFP2" s="76"/>
      <c r="SFQ2" s="76"/>
      <c r="SFR2" s="76"/>
      <c r="SFS2" s="76"/>
      <c r="SFT2" s="76"/>
      <c r="SFU2" s="76"/>
      <c r="SFV2" s="76"/>
      <c r="SFW2" s="76"/>
      <c r="SFX2" s="76"/>
      <c r="SFY2" s="76"/>
      <c r="SFZ2" s="76"/>
      <c r="SGA2" s="76"/>
      <c r="SGB2" s="76"/>
      <c r="SGC2" s="76"/>
      <c r="SGD2" s="76"/>
      <c r="SGE2" s="76"/>
      <c r="SGF2" s="76"/>
      <c r="SGG2" s="76"/>
      <c r="SGH2" s="76"/>
      <c r="SGI2" s="76"/>
      <c r="SGJ2" s="76"/>
      <c r="SGK2" s="76"/>
      <c r="SGL2" s="76"/>
      <c r="SGM2" s="76"/>
      <c r="SGN2" s="76"/>
      <c r="SGO2" s="76"/>
      <c r="SGP2" s="76"/>
      <c r="SGQ2" s="76"/>
      <c r="SGR2" s="76"/>
      <c r="SGS2" s="76"/>
      <c r="SGT2" s="76"/>
      <c r="SGU2" s="76"/>
      <c r="SGV2" s="76"/>
      <c r="SGW2" s="76"/>
      <c r="SGX2" s="76"/>
      <c r="SGY2" s="76"/>
      <c r="SGZ2" s="76"/>
      <c r="SHA2" s="76"/>
      <c r="SHB2" s="76"/>
      <c r="SHC2" s="76"/>
      <c r="SHD2" s="76"/>
      <c r="SHE2" s="76"/>
      <c r="SHF2" s="76"/>
      <c r="SHG2" s="76"/>
      <c r="SHH2" s="76"/>
      <c r="SHI2" s="76"/>
      <c r="SHJ2" s="76"/>
      <c r="SHK2" s="76"/>
      <c r="SHL2" s="76"/>
      <c r="SHM2" s="76"/>
      <c r="SHN2" s="76"/>
      <c r="SHO2" s="76"/>
      <c r="SHP2" s="76"/>
      <c r="SHQ2" s="76"/>
      <c r="SHR2" s="76"/>
      <c r="SHS2" s="76"/>
      <c r="SHT2" s="76"/>
      <c r="SHU2" s="76"/>
      <c r="SHV2" s="76"/>
      <c r="SHW2" s="76"/>
      <c r="SHX2" s="76"/>
      <c r="SHY2" s="76"/>
      <c r="SHZ2" s="76"/>
      <c r="SIA2" s="76"/>
      <c r="SIB2" s="76"/>
      <c r="SIC2" s="76"/>
      <c r="SID2" s="76"/>
      <c r="SIE2" s="76"/>
      <c r="SIF2" s="76"/>
      <c r="SIG2" s="76"/>
      <c r="SIH2" s="76"/>
      <c r="SII2" s="76"/>
      <c r="SIJ2" s="76"/>
      <c r="SIK2" s="76"/>
      <c r="SIL2" s="76"/>
      <c r="SIM2" s="76"/>
      <c r="SIN2" s="76"/>
      <c r="SIO2" s="76"/>
      <c r="SIP2" s="76"/>
      <c r="SIQ2" s="76"/>
      <c r="SIR2" s="76"/>
      <c r="SIS2" s="76"/>
      <c r="SIT2" s="76"/>
      <c r="SIU2" s="76"/>
      <c r="SIV2" s="76"/>
      <c r="SIW2" s="76"/>
      <c r="SIX2" s="76"/>
      <c r="SIY2" s="76"/>
      <c r="SIZ2" s="76"/>
      <c r="SJA2" s="76"/>
      <c r="SJB2" s="76"/>
      <c r="SJC2" s="76"/>
      <c r="SJD2" s="76"/>
      <c r="SJE2" s="76"/>
      <c r="SJF2" s="76"/>
      <c r="SJG2" s="76"/>
      <c r="SJH2" s="76"/>
      <c r="SJI2" s="76"/>
      <c r="SJJ2" s="76"/>
      <c r="SJK2" s="76"/>
      <c r="SJL2" s="76"/>
      <c r="SJM2" s="76"/>
      <c r="SJN2" s="76"/>
      <c r="SJO2" s="76"/>
      <c r="SJP2" s="76"/>
      <c r="SJQ2" s="76"/>
      <c r="SJR2" s="76"/>
      <c r="SJS2" s="76"/>
      <c r="SJT2" s="76"/>
      <c r="SJU2" s="76"/>
      <c r="SJV2" s="76"/>
      <c r="SJW2" s="76"/>
      <c r="SJX2" s="76"/>
      <c r="SJY2" s="76"/>
      <c r="SJZ2" s="76"/>
      <c r="SKA2" s="76"/>
      <c r="SKB2" s="76"/>
      <c r="SKC2" s="76"/>
      <c r="SKD2" s="76"/>
      <c r="SKE2" s="76"/>
      <c r="SKF2" s="76"/>
      <c r="SKG2" s="76"/>
      <c r="SKH2" s="76"/>
      <c r="SKI2" s="76"/>
      <c r="SKJ2" s="76"/>
      <c r="SKK2" s="76"/>
      <c r="SKL2" s="76"/>
      <c r="SKM2" s="76"/>
      <c r="SKN2" s="76"/>
      <c r="SKO2" s="76"/>
      <c r="SKP2" s="76"/>
      <c r="SKQ2" s="76"/>
      <c r="SKR2" s="76"/>
      <c r="SKS2" s="76"/>
      <c r="SKT2" s="76"/>
      <c r="SKU2" s="76"/>
      <c r="SKV2" s="76"/>
      <c r="SKW2" s="76"/>
      <c r="SKX2" s="76"/>
      <c r="SKY2" s="76"/>
      <c r="SKZ2" s="76"/>
      <c r="SLA2" s="76"/>
      <c r="SLB2" s="76"/>
      <c r="SLC2" s="76"/>
      <c r="SLD2" s="76"/>
      <c r="SLE2" s="76"/>
      <c r="SLF2" s="76"/>
      <c r="SLG2" s="76"/>
      <c r="SLH2" s="76"/>
      <c r="SLI2" s="76"/>
      <c r="SLJ2" s="76"/>
      <c r="SLK2" s="76"/>
      <c r="SLL2" s="76"/>
      <c r="SLM2" s="76"/>
      <c r="SLN2" s="76"/>
      <c r="SLO2" s="76"/>
      <c r="SLP2" s="76"/>
      <c r="SLQ2" s="76"/>
      <c r="SLR2" s="76"/>
      <c r="SLS2" s="76"/>
      <c r="SLT2" s="76"/>
      <c r="SLU2" s="76"/>
      <c r="SLV2" s="76"/>
      <c r="SLW2" s="76"/>
      <c r="SLX2" s="76"/>
      <c r="SLY2" s="76"/>
      <c r="SLZ2" s="76"/>
      <c r="SMA2" s="76"/>
      <c r="SMB2" s="76"/>
      <c r="SMC2" s="76"/>
      <c r="SMD2" s="76"/>
      <c r="SME2" s="76"/>
      <c r="SMF2" s="76"/>
      <c r="SMG2" s="76"/>
      <c r="SMH2" s="76"/>
      <c r="SMI2" s="76"/>
      <c r="SMJ2" s="76"/>
      <c r="SMK2" s="76"/>
      <c r="SML2" s="76"/>
      <c r="SMM2" s="76"/>
      <c r="SMN2" s="76"/>
      <c r="SMO2" s="76"/>
      <c r="SMP2" s="76"/>
      <c r="SMQ2" s="76"/>
      <c r="SMR2" s="76"/>
      <c r="SMS2" s="76"/>
      <c r="SMT2" s="76"/>
      <c r="SMU2" s="76"/>
      <c r="SMV2" s="76"/>
      <c r="SMW2" s="76"/>
      <c r="SMX2" s="76"/>
      <c r="SMY2" s="76"/>
      <c r="SMZ2" s="76"/>
      <c r="SNA2" s="76"/>
      <c r="SNB2" s="76"/>
      <c r="SNC2" s="76"/>
      <c r="SND2" s="76"/>
      <c r="SNE2" s="76"/>
      <c r="SNF2" s="76"/>
      <c r="SNG2" s="76"/>
      <c r="SNH2" s="76"/>
      <c r="SNI2" s="76"/>
      <c r="SNJ2" s="76"/>
      <c r="SNK2" s="76"/>
      <c r="SNL2" s="76"/>
      <c r="SNM2" s="76"/>
      <c r="SNN2" s="76"/>
      <c r="SNO2" s="76"/>
      <c r="SNP2" s="76"/>
      <c r="SNQ2" s="76"/>
      <c r="SNR2" s="76"/>
      <c r="SNS2" s="76"/>
      <c r="SNT2" s="76"/>
      <c r="SNU2" s="76"/>
      <c r="SNV2" s="76"/>
      <c r="SNW2" s="76"/>
      <c r="SNX2" s="76"/>
      <c r="SNY2" s="76"/>
      <c r="SNZ2" s="76"/>
      <c r="SOA2" s="76"/>
      <c r="SOB2" s="76"/>
      <c r="SOC2" s="76"/>
      <c r="SOD2" s="76"/>
      <c r="SOE2" s="76"/>
      <c r="SOF2" s="76"/>
      <c r="SOG2" s="76"/>
      <c r="SOH2" s="76"/>
      <c r="SOI2" s="76"/>
      <c r="SOJ2" s="76"/>
      <c r="SOK2" s="76"/>
      <c r="SOL2" s="76"/>
      <c r="SOM2" s="76"/>
      <c r="SON2" s="76"/>
      <c r="SOO2" s="76"/>
      <c r="SOP2" s="76"/>
      <c r="SOQ2" s="76"/>
      <c r="SOR2" s="76"/>
      <c r="SOS2" s="76"/>
      <c r="SOT2" s="76"/>
      <c r="SOU2" s="76"/>
      <c r="SOV2" s="76"/>
      <c r="SOW2" s="76"/>
      <c r="SOX2" s="76"/>
      <c r="SOY2" s="76"/>
      <c r="SOZ2" s="76"/>
      <c r="SPA2" s="76"/>
      <c r="SPB2" s="76"/>
      <c r="SPC2" s="76"/>
      <c r="SPD2" s="76"/>
      <c r="SPE2" s="76"/>
      <c r="SPF2" s="76"/>
      <c r="SPG2" s="76"/>
      <c r="SPH2" s="76"/>
      <c r="SPI2" s="76"/>
      <c r="SPJ2" s="76"/>
      <c r="SPK2" s="76"/>
      <c r="SPL2" s="76"/>
      <c r="SPM2" s="76"/>
      <c r="SPN2" s="76"/>
      <c r="SPO2" s="76"/>
      <c r="SPP2" s="76"/>
      <c r="SPQ2" s="76"/>
      <c r="SPR2" s="76"/>
      <c r="SPS2" s="76"/>
      <c r="SPT2" s="76"/>
      <c r="SPU2" s="76"/>
      <c r="SPV2" s="76"/>
      <c r="SPW2" s="76"/>
      <c r="SPX2" s="76"/>
      <c r="SPY2" s="76"/>
      <c r="SPZ2" s="76"/>
      <c r="SQA2" s="76"/>
      <c r="SQB2" s="76"/>
      <c r="SQC2" s="76"/>
      <c r="SQD2" s="76"/>
      <c r="SQE2" s="76"/>
      <c r="SQF2" s="76"/>
      <c r="SQG2" s="76"/>
      <c r="SQH2" s="76"/>
      <c r="SQI2" s="76"/>
      <c r="SQJ2" s="76"/>
      <c r="SQK2" s="76"/>
      <c r="SQL2" s="76"/>
      <c r="SQM2" s="76"/>
      <c r="SQN2" s="76"/>
      <c r="SQO2" s="76"/>
      <c r="SQP2" s="76"/>
      <c r="SQQ2" s="76"/>
      <c r="SQR2" s="76"/>
      <c r="SQS2" s="76"/>
      <c r="SQT2" s="76"/>
      <c r="SQU2" s="76"/>
      <c r="SQV2" s="76"/>
      <c r="SQW2" s="76"/>
      <c r="SQX2" s="76"/>
      <c r="SQY2" s="76"/>
      <c r="SQZ2" s="76"/>
      <c r="SRA2" s="76"/>
      <c r="SRB2" s="76"/>
      <c r="SRC2" s="76"/>
      <c r="SRD2" s="76"/>
      <c r="SRE2" s="76"/>
      <c r="SRF2" s="76"/>
      <c r="SRG2" s="76"/>
      <c r="SRH2" s="76"/>
      <c r="SRI2" s="76"/>
      <c r="SRJ2" s="76"/>
      <c r="SRK2" s="76"/>
      <c r="SRL2" s="76"/>
      <c r="SRM2" s="76"/>
      <c r="SRN2" s="76"/>
      <c r="SRO2" s="76"/>
      <c r="SRP2" s="76"/>
      <c r="SRQ2" s="76"/>
      <c r="SRR2" s="76"/>
      <c r="SRS2" s="76"/>
      <c r="SRT2" s="76"/>
      <c r="SRU2" s="76"/>
      <c r="SRV2" s="76"/>
      <c r="SRW2" s="76"/>
      <c r="SRX2" s="76"/>
      <c r="SRY2" s="76"/>
      <c r="SRZ2" s="76"/>
      <c r="SSA2" s="76"/>
      <c r="SSB2" s="76"/>
      <c r="SSC2" s="76"/>
      <c r="SSD2" s="76"/>
      <c r="SSE2" s="76"/>
      <c r="SSF2" s="76"/>
      <c r="SSG2" s="76"/>
      <c r="SSH2" s="76"/>
      <c r="SSI2" s="76"/>
      <c r="SSJ2" s="76"/>
      <c r="SSK2" s="76"/>
      <c r="SSL2" s="76"/>
      <c r="SSM2" s="76"/>
      <c r="SSN2" s="76"/>
      <c r="SSO2" s="76"/>
      <c r="SSP2" s="76"/>
      <c r="SSQ2" s="76"/>
      <c r="SSR2" s="76"/>
      <c r="SSS2" s="76"/>
      <c r="SST2" s="76"/>
      <c r="SSU2" s="76"/>
      <c r="SSV2" s="76"/>
      <c r="SSW2" s="76"/>
      <c r="SSX2" s="76"/>
      <c r="SSY2" s="76"/>
      <c r="SSZ2" s="76"/>
      <c r="STA2" s="76"/>
      <c r="STB2" s="76"/>
      <c r="STC2" s="76"/>
      <c r="STD2" s="76"/>
      <c r="STE2" s="76"/>
      <c r="STF2" s="76"/>
      <c r="STG2" s="76"/>
      <c r="STH2" s="76"/>
      <c r="STI2" s="76"/>
      <c r="STJ2" s="76"/>
      <c r="STK2" s="76"/>
      <c r="STL2" s="76"/>
      <c r="STM2" s="76"/>
      <c r="STN2" s="76"/>
      <c r="STO2" s="76"/>
      <c r="STP2" s="76"/>
      <c r="STQ2" s="76"/>
      <c r="STR2" s="76"/>
      <c r="STS2" s="76"/>
      <c r="STT2" s="76"/>
      <c r="STU2" s="76"/>
      <c r="STV2" s="76"/>
      <c r="STW2" s="76"/>
      <c r="STX2" s="76"/>
      <c r="STY2" s="76"/>
      <c r="STZ2" s="76"/>
      <c r="SUA2" s="76"/>
      <c r="SUB2" s="76"/>
      <c r="SUC2" s="76"/>
      <c r="SUD2" s="76"/>
      <c r="SUE2" s="76"/>
      <c r="SUF2" s="76"/>
      <c r="SUG2" s="76"/>
      <c r="SUH2" s="76"/>
      <c r="SUI2" s="76"/>
      <c r="SUJ2" s="76"/>
      <c r="SUK2" s="76"/>
      <c r="SUL2" s="76"/>
      <c r="SUM2" s="76"/>
      <c r="SUN2" s="76"/>
      <c r="SUO2" s="76"/>
      <c r="SUP2" s="76"/>
      <c r="SUQ2" s="76"/>
      <c r="SUR2" s="76"/>
      <c r="SUS2" s="76"/>
      <c r="SUT2" s="76"/>
      <c r="SUU2" s="76"/>
      <c r="SUV2" s="76"/>
      <c r="SUW2" s="76"/>
      <c r="SUX2" s="76"/>
      <c r="SUY2" s="76"/>
      <c r="SUZ2" s="76"/>
      <c r="SVA2" s="76"/>
      <c r="SVB2" s="76"/>
      <c r="SVC2" s="76"/>
      <c r="SVD2" s="76"/>
      <c r="SVE2" s="76"/>
      <c r="SVF2" s="76"/>
      <c r="SVG2" s="76"/>
      <c r="SVH2" s="76"/>
      <c r="SVI2" s="76"/>
      <c r="SVJ2" s="76"/>
      <c r="SVK2" s="76"/>
      <c r="SVL2" s="76"/>
      <c r="SVM2" s="76"/>
      <c r="SVN2" s="76"/>
      <c r="SVO2" s="76"/>
      <c r="SVP2" s="76"/>
      <c r="SVQ2" s="76"/>
      <c r="SVR2" s="76"/>
      <c r="SVS2" s="76"/>
      <c r="SVT2" s="76"/>
      <c r="SVU2" s="76"/>
      <c r="SVV2" s="76"/>
      <c r="SVW2" s="76"/>
      <c r="SVX2" s="76"/>
      <c r="SVY2" s="76"/>
      <c r="SVZ2" s="76"/>
      <c r="SWA2" s="76"/>
      <c r="SWB2" s="76"/>
      <c r="SWC2" s="76"/>
      <c r="SWD2" s="76"/>
      <c r="SWE2" s="76"/>
      <c r="SWF2" s="76"/>
      <c r="SWG2" s="76"/>
      <c r="SWH2" s="76"/>
      <c r="SWI2" s="76"/>
      <c r="SWJ2" s="76"/>
      <c r="SWK2" s="76"/>
      <c r="SWL2" s="76"/>
      <c r="SWM2" s="76"/>
      <c r="SWN2" s="76"/>
      <c r="SWO2" s="76"/>
      <c r="SWP2" s="76"/>
      <c r="SWQ2" s="76"/>
      <c r="SWR2" s="76"/>
      <c r="SWS2" s="76"/>
      <c r="SWT2" s="76"/>
      <c r="SWU2" s="76"/>
      <c r="SWV2" s="76"/>
      <c r="SWW2" s="76"/>
      <c r="SWX2" s="76"/>
      <c r="SWY2" s="76"/>
      <c r="SWZ2" s="76"/>
      <c r="SXA2" s="76"/>
      <c r="SXB2" s="76"/>
      <c r="SXC2" s="76"/>
      <c r="SXD2" s="76"/>
      <c r="SXE2" s="76"/>
      <c r="SXF2" s="76"/>
      <c r="SXG2" s="76"/>
      <c r="SXH2" s="76"/>
      <c r="SXI2" s="76"/>
      <c r="SXJ2" s="76"/>
      <c r="SXK2" s="76"/>
      <c r="SXL2" s="76"/>
      <c r="SXM2" s="76"/>
      <c r="SXN2" s="76"/>
      <c r="SXO2" s="76"/>
      <c r="SXP2" s="76"/>
      <c r="SXQ2" s="76"/>
      <c r="SXR2" s="76"/>
      <c r="SXS2" s="76"/>
      <c r="SXT2" s="76"/>
      <c r="SXU2" s="76"/>
      <c r="SXV2" s="76"/>
      <c r="SXW2" s="76"/>
      <c r="SXX2" s="76"/>
      <c r="SXY2" s="76"/>
      <c r="SXZ2" s="76"/>
      <c r="SYA2" s="76"/>
      <c r="SYB2" s="76"/>
      <c r="SYC2" s="76"/>
      <c r="SYD2" s="76"/>
      <c r="SYE2" s="76"/>
      <c r="SYF2" s="76"/>
      <c r="SYG2" s="76"/>
      <c r="SYH2" s="76"/>
      <c r="SYI2" s="76"/>
      <c r="SYJ2" s="76"/>
      <c r="SYK2" s="76"/>
      <c r="SYL2" s="76"/>
      <c r="SYM2" s="76"/>
      <c r="SYN2" s="76"/>
      <c r="SYO2" s="76"/>
      <c r="SYP2" s="76"/>
      <c r="SYQ2" s="76"/>
      <c r="SYR2" s="76"/>
      <c r="SYS2" s="76"/>
      <c r="SYT2" s="76"/>
      <c r="SYU2" s="76"/>
      <c r="SYV2" s="76"/>
      <c r="SYW2" s="76"/>
      <c r="SYX2" s="76"/>
      <c r="SYY2" s="76"/>
      <c r="SYZ2" s="76"/>
      <c r="SZA2" s="76"/>
      <c r="SZB2" s="76"/>
      <c r="SZC2" s="76"/>
      <c r="SZD2" s="76"/>
      <c r="SZE2" s="76"/>
      <c r="SZF2" s="76"/>
      <c r="SZG2" s="76"/>
      <c r="SZH2" s="76"/>
      <c r="SZI2" s="76"/>
      <c r="SZJ2" s="76"/>
      <c r="SZK2" s="76"/>
      <c r="SZL2" s="76"/>
      <c r="SZM2" s="76"/>
      <c r="SZN2" s="76"/>
      <c r="SZO2" s="76"/>
      <c r="SZP2" s="76"/>
      <c r="SZQ2" s="76"/>
      <c r="SZR2" s="76"/>
      <c r="SZS2" s="76"/>
      <c r="SZT2" s="76"/>
      <c r="SZU2" s="76"/>
      <c r="SZV2" s="76"/>
      <c r="SZW2" s="76"/>
      <c r="SZX2" s="76"/>
      <c r="SZY2" s="76"/>
      <c r="SZZ2" s="76"/>
      <c r="TAA2" s="76"/>
      <c r="TAB2" s="76"/>
      <c r="TAC2" s="76"/>
      <c r="TAD2" s="76"/>
      <c r="TAE2" s="76"/>
      <c r="TAF2" s="76"/>
      <c r="TAG2" s="76"/>
      <c r="TAH2" s="76"/>
      <c r="TAI2" s="76"/>
      <c r="TAJ2" s="76"/>
      <c r="TAK2" s="76"/>
      <c r="TAL2" s="76"/>
      <c r="TAM2" s="76"/>
      <c r="TAN2" s="76"/>
      <c r="TAO2" s="76"/>
      <c r="TAP2" s="76"/>
      <c r="TAQ2" s="76"/>
      <c r="TAR2" s="76"/>
      <c r="TAS2" s="76"/>
      <c r="TAT2" s="76"/>
      <c r="TAU2" s="76"/>
      <c r="TAV2" s="76"/>
      <c r="TAW2" s="76"/>
      <c r="TAX2" s="76"/>
      <c r="TAY2" s="76"/>
      <c r="TAZ2" s="76"/>
      <c r="TBA2" s="76"/>
      <c r="TBB2" s="76"/>
      <c r="TBC2" s="76"/>
      <c r="TBD2" s="76"/>
      <c r="TBE2" s="76"/>
      <c r="TBF2" s="76"/>
      <c r="TBG2" s="76"/>
      <c r="TBH2" s="76"/>
      <c r="TBI2" s="76"/>
      <c r="TBJ2" s="76"/>
      <c r="TBK2" s="76"/>
      <c r="TBL2" s="76"/>
      <c r="TBM2" s="76"/>
      <c r="TBN2" s="76"/>
      <c r="TBO2" s="76"/>
      <c r="TBP2" s="76"/>
      <c r="TBQ2" s="76"/>
      <c r="TBR2" s="76"/>
      <c r="TBS2" s="76"/>
      <c r="TBT2" s="76"/>
      <c r="TBU2" s="76"/>
      <c r="TBV2" s="76"/>
      <c r="TBW2" s="76"/>
      <c r="TBX2" s="76"/>
      <c r="TBY2" s="76"/>
      <c r="TBZ2" s="76"/>
      <c r="TCA2" s="76"/>
      <c r="TCB2" s="76"/>
      <c r="TCC2" s="76"/>
      <c r="TCD2" s="76"/>
      <c r="TCE2" s="76"/>
      <c r="TCF2" s="76"/>
      <c r="TCG2" s="76"/>
      <c r="TCH2" s="76"/>
      <c r="TCI2" s="76"/>
      <c r="TCJ2" s="76"/>
      <c r="TCK2" s="76"/>
      <c r="TCL2" s="76"/>
      <c r="TCM2" s="76"/>
      <c r="TCN2" s="76"/>
      <c r="TCO2" s="76"/>
      <c r="TCP2" s="76"/>
      <c r="TCQ2" s="76"/>
      <c r="TCR2" s="76"/>
      <c r="TCS2" s="76"/>
      <c r="TCT2" s="76"/>
      <c r="TCU2" s="76"/>
      <c r="TCV2" s="76"/>
      <c r="TCW2" s="76"/>
      <c r="TCX2" s="76"/>
      <c r="TCY2" s="76"/>
      <c r="TCZ2" s="76"/>
      <c r="TDA2" s="76"/>
      <c r="TDB2" s="76"/>
      <c r="TDC2" s="76"/>
      <c r="TDD2" s="76"/>
      <c r="TDE2" s="76"/>
      <c r="TDF2" s="76"/>
      <c r="TDG2" s="76"/>
      <c r="TDH2" s="76"/>
      <c r="TDI2" s="76"/>
      <c r="TDJ2" s="76"/>
      <c r="TDK2" s="76"/>
      <c r="TDL2" s="76"/>
      <c r="TDM2" s="76"/>
      <c r="TDN2" s="76"/>
      <c r="TDO2" s="76"/>
      <c r="TDP2" s="76"/>
      <c r="TDQ2" s="76"/>
      <c r="TDR2" s="76"/>
      <c r="TDS2" s="76"/>
      <c r="TDT2" s="76"/>
      <c r="TDU2" s="76"/>
      <c r="TDV2" s="76"/>
      <c r="TDW2" s="76"/>
      <c r="TDX2" s="76"/>
      <c r="TDY2" s="76"/>
      <c r="TDZ2" s="76"/>
      <c r="TEA2" s="76"/>
      <c r="TEB2" s="76"/>
      <c r="TEC2" s="76"/>
      <c r="TED2" s="76"/>
      <c r="TEE2" s="76"/>
      <c r="TEF2" s="76"/>
      <c r="TEG2" s="76"/>
      <c r="TEH2" s="76"/>
      <c r="TEI2" s="76"/>
      <c r="TEJ2" s="76"/>
      <c r="TEK2" s="76"/>
      <c r="TEL2" s="76"/>
      <c r="TEM2" s="76"/>
      <c r="TEN2" s="76"/>
      <c r="TEO2" s="76"/>
      <c r="TEP2" s="76"/>
      <c r="TEQ2" s="76"/>
      <c r="TER2" s="76"/>
      <c r="TES2" s="76"/>
      <c r="TET2" s="76"/>
      <c r="TEU2" s="76"/>
      <c r="TEV2" s="76"/>
      <c r="TEW2" s="76"/>
      <c r="TEX2" s="76"/>
      <c r="TEY2" s="76"/>
      <c r="TEZ2" s="76"/>
      <c r="TFA2" s="76"/>
      <c r="TFB2" s="76"/>
      <c r="TFC2" s="76"/>
      <c r="TFD2" s="76"/>
      <c r="TFE2" s="76"/>
      <c r="TFF2" s="76"/>
      <c r="TFG2" s="76"/>
      <c r="TFH2" s="76"/>
      <c r="TFI2" s="76"/>
      <c r="TFJ2" s="76"/>
      <c r="TFK2" s="76"/>
      <c r="TFL2" s="76"/>
      <c r="TFM2" s="76"/>
      <c r="TFN2" s="76"/>
      <c r="TFO2" s="76"/>
      <c r="TFP2" s="76"/>
      <c r="TFQ2" s="76"/>
      <c r="TFR2" s="76"/>
      <c r="TFS2" s="76"/>
      <c r="TFT2" s="76"/>
      <c r="TFU2" s="76"/>
      <c r="TFV2" s="76"/>
      <c r="TFW2" s="76"/>
      <c r="TFX2" s="76"/>
      <c r="TFY2" s="76"/>
      <c r="TFZ2" s="76"/>
      <c r="TGA2" s="76"/>
      <c r="TGB2" s="76"/>
      <c r="TGC2" s="76"/>
      <c r="TGD2" s="76"/>
      <c r="TGE2" s="76"/>
      <c r="TGF2" s="76"/>
      <c r="TGG2" s="76"/>
      <c r="TGH2" s="76"/>
      <c r="TGI2" s="76"/>
      <c r="TGJ2" s="76"/>
      <c r="TGK2" s="76"/>
      <c r="TGL2" s="76"/>
      <c r="TGM2" s="76"/>
      <c r="TGN2" s="76"/>
      <c r="TGO2" s="76"/>
      <c r="TGP2" s="76"/>
      <c r="TGQ2" s="76"/>
      <c r="TGR2" s="76"/>
      <c r="TGS2" s="76"/>
      <c r="TGT2" s="76"/>
      <c r="TGU2" s="76"/>
      <c r="TGV2" s="76"/>
      <c r="TGW2" s="76"/>
      <c r="TGX2" s="76"/>
      <c r="TGY2" s="76"/>
      <c r="TGZ2" s="76"/>
      <c r="THA2" s="76"/>
      <c r="THB2" s="76"/>
      <c r="THC2" s="76"/>
      <c r="THD2" s="76"/>
      <c r="THE2" s="76"/>
      <c r="THF2" s="76"/>
      <c r="THG2" s="76"/>
      <c r="THH2" s="76"/>
      <c r="THI2" s="76"/>
      <c r="THJ2" s="76"/>
      <c r="THK2" s="76"/>
      <c r="THL2" s="76"/>
      <c r="THM2" s="76"/>
      <c r="THN2" s="76"/>
      <c r="THO2" s="76"/>
      <c r="THP2" s="76"/>
      <c r="THQ2" s="76"/>
      <c r="THR2" s="76"/>
      <c r="THS2" s="76"/>
      <c r="THT2" s="76"/>
      <c r="THU2" s="76"/>
      <c r="THV2" s="76"/>
      <c r="THW2" s="76"/>
      <c r="THX2" s="76"/>
      <c r="THY2" s="76"/>
      <c r="THZ2" s="76"/>
      <c r="TIA2" s="76"/>
      <c r="TIB2" s="76"/>
      <c r="TIC2" s="76"/>
      <c r="TID2" s="76"/>
      <c r="TIE2" s="76"/>
      <c r="TIF2" s="76"/>
      <c r="TIG2" s="76"/>
      <c r="TIH2" s="76"/>
      <c r="TII2" s="76"/>
      <c r="TIJ2" s="76"/>
      <c r="TIK2" s="76"/>
      <c r="TIL2" s="76"/>
      <c r="TIM2" s="76"/>
      <c r="TIN2" s="76"/>
      <c r="TIO2" s="76"/>
      <c r="TIP2" s="76"/>
      <c r="TIQ2" s="76"/>
      <c r="TIR2" s="76"/>
      <c r="TIS2" s="76"/>
      <c r="TIT2" s="76"/>
      <c r="TIU2" s="76"/>
      <c r="TIV2" s="76"/>
      <c r="TIW2" s="76"/>
      <c r="TIX2" s="76"/>
      <c r="TIY2" s="76"/>
      <c r="TIZ2" s="76"/>
      <c r="TJA2" s="76"/>
      <c r="TJB2" s="76"/>
      <c r="TJC2" s="76"/>
      <c r="TJD2" s="76"/>
      <c r="TJE2" s="76"/>
      <c r="TJF2" s="76"/>
      <c r="TJG2" s="76"/>
      <c r="TJH2" s="76"/>
      <c r="TJI2" s="76"/>
      <c r="TJJ2" s="76"/>
      <c r="TJK2" s="76"/>
      <c r="TJL2" s="76"/>
      <c r="TJM2" s="76"/>
      <c r="TJN2" s="76"/>
      <c r="TJO2" s="76"/>
      <c r="TJP2" s="76"/>
      <c r="TJQ2" s="76"/>
      <c r="TJR2" s="76"/>
      <c r="TJS2" s="76"/>
      <c r="TJT2" s="76"/>
      <c r="TJU2" s="76"/>
      <c r="TJV2" s="76"/>
      <c r="TJW2" s="76"/>
      <c r="TJX2" s="76"/>
      <c r="TJY2" s="76"/>
      <c r="TJZ2" s="76"/>
      <c r="TKA2" s="76"/>
      <c r="TKB2" s="76"/>
      <c r="TKC2" s="76"/>
      <c r="TKD2" s="76"/>
      <c r="TKE2" s="76"/>
      <c r="TKF2" s="76"/>
      <c r="TKG2" s="76"/>
      <c r="TKH2" s="76"/>
      <c r="TKI2" s="76"/>
      <c r="TKJ2" s="76"/>
      <c r="TKK2" s="76"/>
      <c r="TKL2" s="76"/>
      <c r="TKM2" s="76"/>
      <c r="TKN2" s="76"/>
      <c r="TKO2" s="76"/>
      <c r="TKP2" s="76"/>
      <c r="TKQ2" s="76"/>
      <c r="TKR2" s="76"/>
      <c r="TKS2" s="76"/>
      <c r="TKT2" s="76"/>
      <c r="TKU2" s="76"/>
      <c r="TKV2" s="76"/>
      <c r="TKW2" s="76"/>
      <c r="TKX2" s="76"/>
      <c r="TKY2" s="76"/>
      <c r="TKZ2" s="76"/>
      <c r="TLA2" s="76"/>
      <c r="TLB2" s="76"/>
      <c r="TLC2" s="76"/>
      <c r="TLD2" s="76"/>
      <c r="TLE2" s="76"/>
      <c r="TLF2" s="76"/>
      <c r="TLG2" s="76"/>
      <c r="TLH2" s="76"/>
      <c r="TLI2" s="76"/>
      <c r="TLJ2" s="76"/>
      <c r="TLK2" s="76"/>
      <c r="TLL2" s="76"/>
      <c r="TLM2" s="76"/>
      <c r="TLN2" s="76"/>
      <c r="TLO2" s="76"/>
      <c r="TLP2" s="76"/>
      <c r="TLQ2" s="76"/>
      <c r="TLR2" s="76"/>
      <c r="TLS2" s="76"/>
      <c r="TLT2" s="76"/>
      <c r="TLU2" s="76"/>
      <c r="TLV2" s="76"/>
      <c r="TLW2" s="76"/>
      <c r="TLX2" s="76"/>
      <c r="TLY2" s="76"/>
      <c r="TLZ2" s="76"/>
      <c r="TMA2" s="76"/>
      <c r="TMB2" s="76"/>
      <c r="TMC2" s="76"/>
      <c r="TMD2" s="76"/>
      <c r="TME2" s="76"/>
      <c r="TMF2" s="76"/>
      <c r="TMG2" s="76"/>
      <c r="TMH2" s="76"/>
      <c r="TMI2" s="76"/>
      <c r="TMJ2" s="76"/>
      <c r="TMK2" s="76"/>
      <c r="TML2" s="76"/>
      <c r="TMM2" s="76"/>
      <c r="TMN2" s="76"/>
      <c r="TMO2" s="76"/>
      <c r="TMP2" s="76"/>
      <c r="TMQ2" s="76"/>
      <c r="TMR2" s="76"/>
      <c r="TMS2" s="76"/>
      <c r="TMT2" s="76"/>
      <c r="TMU2" s="76"/>
      <c r="TMV2" s="76"/>
      <c r="TMW2" s="76"/>
      <c r="TMX2" s="76"/>
      <c r="TMY2" s="76"/>
      <c r="TMZ2" s="76"/>
      <c r="TNA2" s="76"/>
      <c r="TNB2" s="76"/>
      <c r="TNC2" s="76"/>
      <c r="TND2" s="76"/>
      <c r="TNE2" s="76"/>
      <c r="TNF2" s="76"/>
      <c r="TNG2" s="76"/>
      <c r="TNH2" s="76"/>
      <c r="TNI2" s="76"/>
      <c r="TNJ2" s="76"/>
      <c r="TNK2" s="76"/>
      <c r="TNL2" s="76"/>
      <c r="TNM2" s="76"/>
      <c r="TNN2" s="76"/>
      <c r="TNO2" s="76"/>
      <c r="TNP2" s="76"/>
      <c r="TNQ2" s="76"/>
      <c r="TNR2" s="76"/>
      <c r="TNS2" s="76"/>
      <c r="TNT2" s="76"/>
      <c r="TNU2" s="76"/>
      <c r="TNV2" s="76"/>
      <c r="TNW2" s="76"/>
      <c r="TNX2" s="76"/>
      <c r="TNY2" s="76"/>
      <c r="TNZ2" s="76"/>
      <c r="TOA2" s="76"/>
      <c r="TOB2" s="76"/>
      <c r="TOC2" s="76"/>
      <c r="TOD2" s="76"/>
      <c r="TOE2" s="76"/>
      <c r="TOF2" s="76"/>
      <c r="TOG2" s="76"/>
      <c r="TOH2" s="76"/>
      <c r="TOI2" s="76"/>
      <c r="TOJ2" s="76"/>
      <c r="TOK2" s="76"/>
      <c r="TOL2" s="76"/>
      <c r="TOM2" s="76"/>
      <c r="TON2" s="76"/>
      <c r="TOO2" s="76"/>
      <c r="TOP2" s="76"/>
      <c r="TOQ2" s="76"/>
      <c r="TOR2" s="76"/>
      <c r="TOS2" s="76"/>
      <c r="TOT2" s="76"/>
      <c r="TOU2" s="76"/>
      <c r="TOV2" s="76"/>
      <c r="TOW2" s="76"/>
      <c r="TOX2" s="76"/>
      <c r="TOY2" s="76"/>
      <c r="TOZ2" s="76"/>
      <c r="TPA2" s="76"/>
      <c r="TPB2" s="76"/>
      <c r="TPC2" s="76"/>
      <c r="TPD2" s="76"/>
      <c r="TPE2" s="76"/>
      <c r="TPF2" s="76"/>
      <c r="TPG2" s="76"/>
      <c r="TPH2" s="76"/>
      <c r="TPI2" s="76"/>
      <c r="TPJ2" s="76"/>
      <c r="TPK2" s="76"/>
      <c r="TPL2" s="76"/>
      <c r="TPM2" s="76"/>
      <c r="TPN2" s="76"/>
      <c r="TPO2" s="76"/>
      <c r="TPP2" s="76"/>
      <c r="TPQ2" s="76"/>
      <c r="TPR2" s="76"/>
      <c r="TPS2" s="76"/>
      <c r="TPT2" s="76"/>
      <c r="TPU2" s="76"/>
      <c r="TPV2" s="76"/>
      <c r="TPW2" s="76"/>
      <c r="TPX2" s="76"/>
      <c r="TPY2" s="76"/>
      <c r="TPZ2" s="76"/>
      <c r="TQA2" s="76"/>
      <c r="TQB2" s="76"/>
      <c r="TQC2" s="76"/>
      <c r="TQD2" s="76"/>
      <c r="TQE2" s="76"/>
      <c r="TQF2" s="76"/>
      <c r="TQG2" s="76"/>
      <c r="TQH2" s="76"/>
      <c r="TQI2" s="76"/>
      <c r="TQJ2" s="76"/>
      <c r="TQK2" s="76"/>
      <c r="TQL2" s="76"/>
      <c r="TQM2" s="76"/>
      <c r="TQN2" s="76"/>
      <c r="TQO2" s="76"/>
      <c r="TQP2" s="76"/>
      <c r="TQQ2" s="76"/>
      <c r="TQR2" s="76"/>
      <c r="TQS2" s="76"/>
      <c r="TQT2" s="76"/>
      <c r="TQU2" s="76"/>
      <c r="TQV2" s="76"/>
      <c r="TQW2" s="76"/>
      <c r="TQX2" s="76"/>
      <c r="TQY2" s="76"/>
      <c r="TQZ2" s="76"/>
      <c r="TRA2" s="76"/>
      <c r="TRB2" s="76"/>
      <c r="TRC2" s="76"/>
      <c r="TRD2" s="76"/>
      <c r="TRE2" s="76"/>
      <c r="TRF2" s="76"/>
      <c r="TRG2" s="76"/>
      <c r="TRH2" s="76"/>
      <c r="TRI2" s="76"/>
      <c r="TRJ2" s="76"/>
      <c r="TRK2" s="76"/>
      <c r="TRL2" s="76"/>
      <c r="TRM2" s="76"/>
      <c r="TRN2" s="76"/>
      <c r="TRO2" s="76"/>
      <c r="TRP2" s="76"/>
      <c r="TRQ2" s="76"/>
      <c r="TRR2" s="76"/>
      <c r="TRS2" s="76"/>
      <c r="TRT2" s="76"/>
      <c r="TRU2" s="76"/>
      <c r="TRV2" s="76"/>
      <c r="TRW2" s="76"/>
      <c r="TRX2" s="76"/>
      <c r="TRY2" s="76"/>
      <c r="TRZ2" s="76"/>
      <c r="TSA2" s="76"/>
      <c r="TSB2" s="76"/>
      <c r="TSC2" s="76"/>
      <c r="TSD2" s="76"/>
      <c r="TSE2" s="76"/>
      <c r="TSF2" s="76"/>
      <c r="TSG2" s="76"/>
      <c r="TSH2" s="76"/>
      <c r="TSI2" s="76"/>
      <c r="TSJ2" s="76"/>
      <c r="TSK2" s="76"/>
      <c r="TSL2" s="76"/>
      <c r="TSM2" s="76"/>
      <c r="TSN2" s="76"/>
      <c r="TSO2" s="76"/>
      <c r="TSP2" s="76"/>
      <c r="TSQ2" s="76"/>
      <c r="TSR2" s="76"/>
      <c r="TSS2" s="76"/>
      <c r="TST2" s="76"/>
      <c r="TSU2" s="76"/>
      <c r="TSV2" s="76"/>
      <c r="TSW2" s="76"/>
      <c r="TSX2" s="76"/>
      <c r="TSY2" s="76"/>
      <c r="TSZ2" s="76"/>
      <c r="TTA2" s="76"/>
      <c r="TTB2" s="76"/>
      <c r="TTC2" s="76"/>
      <c r="TTD2" s="76"/>
      <c r="TTE2" s="76"/>
      <c r="TTF2" s="76"/>
      <c r="TTG2" s="76"/>
      <c r="TTH2" s="76"/>
      <c r="TTI2" s="76"/>
      <c r="TTJ2" s="76"/>
      <c r="TTK2" s="76"/>
      <c r="TTL2" s="76"/>
      <c r="TTM2" s="76"/>
      <c r="TTN2" s="76"/>
      <c r="TTO2" s="76"/>
      <c r="TTP2" s="76"/>
      <c r="TTQ2" s="76"/>
      <c r="TTR2" s="76"/>
      <c r="TTS2" s="76"/>
      <c r="TTT2" s="76"/>
      <c r="TTU2" s="76"/>
      <c r="TTV2" s="76"/>
      <c r="TTW2" s="76"/>
      <c r="TTX2" s="76"/>
      <c r="TTY2" s="76"/>
      <c r="TTZ2" s="76"/>
      <c r="TUA2" s="76"/>
      <c r="TUB2" s="76"/>
      <c r="TUC2" s="76"/>
      <c r="TUD2" s="76"/>
      <c r="TUE2" s="76"/>
      <c r="TUF2" s="76"/>
      <c r="TUG2" s="76"/>
      <c r="TUH2" s="76"/>
      <c r="TUI2" s="76"/>
      <c r="TUJ2" s="76"/>
      <c r="TUK2" s="76"/>
      <c r="TUL2" s="76"/>
      <c r="TUM2" s="76"/>
      <c r="TUN2" s="76"/>
      <c r="TUO2" s="76"/>
      <c r="TUP2" s="76"/>
      <c r="TUQ2" s="76"/>
      <c r="TUR2" s="76"/>
      <c r="TUS2" s="76"/>
      <c r="TUT2" s="76"/>
      <c r="TUU2" s="76"/>
      <c r="TUV2" s="76"/>
      <c r="TUW2" s="76"/>
      <c r="TUX2" s="76"/>
      <c r="TUY2" s="76"/>
      <c r="TUZ2" s="76"/>
      <c r="TVA2" s="76"/>
      <c r="TVB2" s="76"/>
      <c r="TVC2" s="76"/>
      <c r="TVD2" s="76"/>
      <c r="TVE2" s="76"/>
      <c r="TVF2" s="76"/>
      <c r="TVG2" s="76"/>
      <c r="TVH2" s="76"/>
      <c r="TVI2" s="76"/>
      <c r="TVJ2" s="76"/>
      <c r="TVK2" s="76"/>
      <c r="TVL2" s="76"/>
      <c r="TVM2" s="76"/>
      <c r="TVN2" s="76"/>
      <c r="TVO2" s="76"/>
      <c r="TVP2" s="76"/>
      <c r="TVQ2" s="76"/>
      <c r="TVR2" s="76"/>
      <c r="TVS2" s="76"/>
      <c r="TVT2" s="76"/>
      <c r="TVU2" s="76"/>
      <c r="TVV2" s="76"/>
      <c r="TVW2" s="76"/>
      <c r="TVX2" s="76"/>
      <c r="TVY2" s="76"/>
      <c r="TVZ2" s="76"/>
      <c r="TWA2" s="76"/>
      <c r="TWB2" s="76"/>
      <c r="TWC2" s="76"/>
      <c r="TWD2" s="76"/>
      <c r="TWE2" s="76"/>
      <c r="TWF2" s="76"/>
      <c r="TWG2" s="76"/>
      <c r="TWH2" s="76"/>
      <c r="TWI2" s="76"/>
      <c r="TWJ2" s="76"/>
      <c r="TWK2" s="76"/>
      <c r="TWL2" s="76"/>
      <c r="TWM2" s="76"/>
      <c r="TWN2" s="76"/>
      <c r="TWO2" s="76"/>
      <c r="TWP2" s="76"/>
      <c r="TWQ2" s="76"/>
      <c r="TWR2" s="76"/>
      <c r="TWS2" s="76"/>
      <c r="TWT2" s="76"/>
      <c r="TWU2" s="76"/>
      <c r="TWV2" s="76"/>
      <c r="TWW2" s="76"/>
      <c r="TWX2" s="76"/>
      <c r="TWY2" s="76"/>
      <c r="TWZ2" s="76"/>
      <c r="TXA2" s="76"/>
      <c r="TXB2" s="76"/>
      <c r="TXC2" s="76"/>
      <c r="TXD2" s="76"/>
      <c r="TXE2" s="76"/>
      <c r="TXF2" s="76"/>
      <c r="TXG2" s="76"/>
      <c r="TXH2" s="76"/>
      <c r="TXI2" s="76"/>
      <c r="TXJ2" s="76"/>
      <c r="TXK2" s="76"/>
      <c r="TXL2" s="76"/>
      <c r="TXM2" s="76"/>
      <c r="TXN2" s="76"/>
      <c r="TXO2" s="76"/>
      <c r="TXP2" s="76"/>
      <c r="TXQ2" s="76"/>
      <c r="TXR2" s="76"/>
      <c r="TXS2" s="76"/>
      <c r="TXT2" s="76"/>
      <c r="TXU2" s="76"/>
      <c r="TXV2" s="76"/>
      <c r="TXW2" s="76"/>
      <c r="TXX2" s="76"/>
      <c r="TXY2" s="76"/>
      <c r="TXZ2" s="76"/>
      <c r="TYA2" s="76"/>
      <c r="TYB2" s="76"/>
      <c r="TYC2" s="76"/>
      <c r="TYD2" s="76"/>
      <c r="TYE2" s="76"/>
      <c r="TYF2" s="76"/>
      <c r="TYG2" s="76"/>
      <c r="TYH2" s="76"/>
      <c r="TYI2" s="76"/>
      <c r="TYJ2" s="76"/>
      <c r="TYK2" s="76"/>
      <c r="TYL2" s="76"/>
      <c r="TYM2" s="76"/>
      <c r="TYN2" s="76"/>
      <c r="TYO2" s="76"/>
      <c r="TYP2" s="76"/>
      <c r="TYQ2" s="76"/>
      <c r="TYR2" s="76"/>
      <c r="TYS2" s="76"/>
      <c r="TYT2" s="76"/>
      <c r="TYU2" s="76"/>
      <c r="TYV2" s="76"/>
      <c r="TYW2" s="76"/>
      <c r="TYX2" s="76"/>
      <c r="TYY2" s="76"/>
      <c r="TYZ2" s="76"/>
      <c r="TZA2" s="76"/>
      <c r="TZB2" s="76"/>
      <c r="TZC2" s="76"/>
      <c r="TZD2" s="76"/>
      <c r="TZE2" s="76"/>
      <c r="TZF2" s="76"/>
      <c r="TZG2" s="76"/>
      <c r="TZH2" s="76"/>
      <c r="TZI2" s="76"/>
      <c r="TZJ2" s="76"/>
      <c r="TZK2" s="76"/>
      <c r="TZL2" s="76"/>
      <c r="TZM2" s="76"/>
      <c r="TZN2" s="76"/>
      <c r="TZO2" s="76"/>
      <c r="TZP2" s="76"/>
      <c r="TZQ2" s="76"/>
      <c r="TZR2" s="76"/>
      <c r="TZS2" s="76"/>
      <c r="TZT2" s="76"/>
      <c r="TZU2" s="76"/>
      <c r="TZV2" s="76"/>
      <c r="TZW2" s="76"/>
      <c r="TZX2" s="76"/>
      <c r="TZY2" s="76"/>
      <c r="TZZ2" s="76"/>
      <c r="UAA2" s="76"/>
      <c r="UAB2" s="76"/>
      <c r="UAC2" s="76"/>
      <c r="UAD2" s="76"/>
      <c r="UAE2" s="76"/>
      <c r="UAF2" s="76"/>
      <c r="UAG2" s="76"/>
      <c r="UAH2" s="76"/>
      <c r="UAI2" s="76"/>
      <c r="UAJ2" s="76"/>
      <c r="UAK2" s="76"/>
      <c r="UAL2" s="76"/>
      <c r="UAM2" s="76"/>
      <c r="UAN2" s="76"/>
      <c r="UAO2" s="76"/>
      <c r="UAP2" s="76"/>
      <c r="UAQ2" s="76"/>
      <c r="UAR2" s="76"/>
      <c r="UAS2" s="76"/>
      <c r="UAT2" s="76"/>
      <c r="UAU2" s="76"/>
      <c r="UAV2" s="76"/>
      <c r="UAW2" s="76"/>
      <c r="UAX2" s="76"/>
      <c r="UAY2" s="76"/>
      <c r="UAZ2" s="76"/>
      <c r="UBA2" s="76"/>
      <c r="UBB2" s="76"/>
      <c r="UBC2" s="76"/>
      <c r="UBD2" s="76"/>
      <c r="UBE2" s="76"/>
      <c r="UBF2" s="76"/>
      <c r="UBG2" s="76"/>
      <c r="UBH2" s="76"/>
      <c r="UBI2" s="76"/>
      <c r="UBJ2" s="76"/>
      <c r="UBK2" s="76"/>
      <c r="UBL2" s="76"/>
      <c r="UBM2" s="76"/>
      <c r="UBN2" s="76"/>
      <c r="UBO2" s="76"/>
      <c r="UBP2" s="76"/>
      <c r="UBQ2" s="76"/>
      <c r="UBR2" s="76"/>
      <c r="UBS2" s="76"/>
      <c r="UBT2" s="76"/>
      <c r="UBU2" s="76"/>
      <c r="UBV2" s="76"/>
      <c r="UBW2" s="76"/>
      <c r="UBX2" s="76"/>
      <c r="UBY2" s="76"/>
      <c r="UBZ2" s="76"/>
      <c r="UCA2" s="76"/>
      <c r="UCB2" s="76"/>
      <c r="UCC2" s="76"/>
      <c r="UCD2" s="76"/>
      <c r="UCE2" s="76"/>
      <c r="UCF2" s="76"/>
      <c r="UCG2" s="76"/>
      <c r="UCH2" s="76"/>
      <c r="UCI2" s="76"/>
      <c r="UCJ2" s="76"/>
      <c r="UCK2" s="76"/>
      <c r="UCL2" s="76"/>
      <c r="UCM2" s="76"/>
      <c r="UCN2" s="76"/>
      <c r="UCO2" s="76"/>
      <c r="UCP2" s="76"/>
      <c r="UCQ2" s="76"/>
      <c r="UCR2" s="76"/>
      <c r="UCS2" s="76"/>
      <c r="UCT2" s="76"/>
      <c r="UCU2" s="76"/>
      <c r="UCV2" s="76"/>
      <c r="UCW2" s="76"/>
      <c r="UCX2" s="76"/>
      <c r="UCY2" s="76"/>
      <c r="UCZ2" s="76"/>
      <c r="UDA2" s="76"/>
      <c r="UDB2" s="76"/>
      <c r="UDC2" s="76"/>
      <c r="UDD2" s="76"/>
      <c r="UDE2" s="76"/>
      <c r="UDF2" s="76"/>
      <c r="UDG2" s="76"/>
      <c r="UDH2" s="76"/>
      <c r="UDI2" s="76"/>
      <c r="UDJ2" s="76"/>
      <c r="UDK2" s="76"/>
      <c r="UDL2" s="76"/>
      <c r="UDM2" s="76"/>
      <c r="UDN2" s="76"/>
      <c r="UDO2" s="76"/>
      <c r="UDP2" s="76"/>
      <c r="UDQ2" s="76"/>
      <c r="UDR2" s="76"/>
      <c r="UDS2" s="76"/>
      <c r="UDT2" s="76"/>
      <c r="UDU2" s="76"/>
      <c r="UDV2" s="76"/>
      <c r="UDW2" s="76"/>
      <c r="UDX2" s="76"/>
      <c r="UDY2" s="76"/>
      <c r="UDZ2" s="76"/>
      <c r="UEA2" s="76"/>
      <c r="UEB2" s="76"/>
      <c r="UEC2" s="76"/>
      <c r="UED2" s="76"/>
      <c r="UEE2" s="76"/>
      <c r="UEF2" s="76"/>
      <c r="UEG2" s="76"/>
      <c r="UEH2" s="76"/>
      <c r="UEI2" s="76"/>
      <c r="UEJ2" s="76"/>
      <c r="UEK2" s="76"/>
      <c r="UEL2" s="76"/>
      <c r="UEM2" s="76"/>
      <c r="UEN2" s="76"/>
      <c r="UEO2" s="76"/>
      <c r="UEP2" s="76"/>
      <c r="UEQ2" s="76"/>
      <c r="UER2" s="76"/>
      <c r="UES2" s="76"/>
      <c r="UET2" s="76"/>
      <c r="UEU2" s="76"/>
      <c r="UEV2" s="76"/>
      <c r="UEW2" s="76"/>
      <c r="UEX2" s="76"/>
      <c r="UEY2" s="76"/>
      <c r="UEZ2" s="76"/>
      <c r="UFA2" s="76"/>
      <c r="UFB2" s="76"/>
      <c r="UFC2" s="76"/>
      <c r="UFD2" s="76"/>
      <c r="UFE2" s="76"/>
      <c r="UFF2" s="76"/>
      <c r="UFG2" s="76"/>
      <c r="UFH2" s="76"/>
      <c r="UFI2" s="76"/>
      <c r="UFJ2" s="76"/>
      <c r="UFK2" s="76"/>
      <c r="UFL2" s="76"/>
      <c r="UFM2" s="76"/>
      <c r="UFN2" s="76"/>
      <c r="UFO2" s="76"/>
      <c r="UFP2" s="76"/>
      <c r="UFQ2" s="76"/>
      <c r="UFR2" s="76"/>
      <c r="UFS2" s="76"/>
      <c r="UFT2" s="76"/>
      <c r="UFU2" s="76"/>
      <c r="UFV2" s="76"/>
      <c r="UFW2" s="76"/>
      <c r="UFX2" s="76"/>
      <c r="UFY2" s="76"/>
      <c r="UFZ2" s="76"/>
      <c r="UGA2" s="76"/>
      <c r="UGB2" s="76"/>
      <c r="UGC2" s="76"/>
      <c r="UGD2" s="76"/>
      <c r="UGE2" s="76"/>
      <c r="UGF2" s="76"/>
      <c r="UGG2" s="76"/>
      <c r="UGH2" s="76"/>
      <c r="UGI2" s="76"/>
      <c r="UGJ2" s="76"/>
      <c r="UGK2" s="76"/>
      <c r="UGL2" s="76"/>
      <c r="UGM2" s="76"/>
      <c r="UGN2" s="76"/>
      <c r="UGO2" s="76"/>
      <c r="UGP2" s="76"/>
      <c r="UGQ2" s="76"/>
      <c r="UGR2" s="76"/>
      <c r="UGS2" s="76"/>
      <c r="UGT2" s="76"/>
      <c r="UGU2" s="76"/>
      <c r="UGV2" s="76"/>
      <c r="UGW2" s="76"/>
      <c r="UGX2" s="76"/>
      <c r="UGY2" s="76"/>
      <c r="UGZ2" s="76"/>
      <c r="UHA2" s="76"/>
      <c r="UHB2" s="76"/>
      <c r="UHC2" s="76"/>
      <c r="UHD2" s="76"/>
      <c r="UHE2" s="76"/>
      <c r="UHF2" s="76"/>
      <c r="UHG2" s="76"/>
      <c r="UHH2" s="76"/>
      <c r="UHI2" s="76"/>
      <c r="UHJ2" s="76"/>
      <c r="UHK2" s="76"/>
      <c r="UHL2" s="76"/>
      <c r="UHM2" s="76"/>
      <c r="UHN2" s="76"/>
      <c r="UHO2" s="76"/>
      <c r="UHP2" s="76"/>
      <c r="UHQ2" s="76"/>
      <c r="UHR2" s="76"/>
      <c r="UHS2" s="76"/>
      <c r="UHT2" s="76"/>
      <c r="UHU2" s="76"/>
      <c r="UHV2" s="76"/>
      <c r="UHW2" s="76"/>
      <c r="UHX2" s="76"/>
      <c r="UHY2" s="76"/>
      <c r="UHZ2" s="76"/>
      <c r="UIA2" s="76"/>
      <c r="UIB2" s="76"/>
      <c r="UIC2" s="76"/>
      <c r="UID2" s="76"/>
      <c r="UIE2" s="76"/>
      <c r="UIF2" s="76"/>
      <c r="UIG2" s="76"/>
      <c r="UIH2" s="76"/>
      <c r="UII2" s="76"/>
      <c r="UIJ2" s="76"/>
      <c r="UIK2" s="76"/>
      <c r="UIL2" s="76"/>
      <c r="UIM2" s="76"/>
      <c r="UIN2" s="76"/>
      <c r="UIO2" s="76"/>
      <c r="UIP2" s="76"/>
      <c r="UIQ2" s="76"/>
      <c r="UIR2" s="76"/>
      <c r="UIS2" s="76"/>
      <c r="UIT2" s="76"/>
      <c r="UIU2" s="76"/>
      <c r="UIV2" s="76"/>
      <c r="UIW2" s="76"/>
      <c r="UIX2" s="76"/>
      <c r="UIY2" s="76"/>
      <c r="UIZ2" s="76"/>
      <c r="UJA2" s="76"/>
      <c r="UJB2" s="76"/>
      <c r="UJC2" s="76"/>
      <c r="UJD2" s="76"/>
      <c r="UJE2" s="76"/>
      <c r="UJF2" s="76"/>
      <c r="UJG2" s="76"/>
      <c r="UJH2" s="76"/>
      <c r="UJI2" s="76"/>
      <c r="UJJ2" s="76"/>
      <c r="UJK2" s="76"/>
      <c r="UJL2" s="76"/>
      <c r="UJM2" s="76"/>
      <c r="UJN2" s="76"/>
      <c r="UJO2" s="76"/>
      <c r="UJP2" s="76"/>
      <c r="UJQ2" s="76"/>
      <c r="UJR2" s="76"/>
      <c r="UJS2" s="76"/>
      <c r="UJT2" s="76"/>
      <c r="UJU2" s="76"/>
      <c r="UJV2" s="76"/>
      <c r="UJW2" s="76"/>
      <c r="UJX2" s="76"/>
      <c r="UJY2" s="76"/>
      <c r="UJZ2" s="76"/>
      <c r="UKA2" s="76"/>
      <c r="UKB2" s="76"/>
      <c r="UKC2" s="76"/>
      <c r="UKD2" s="76"/>
      <c r="UKE2" s="76"/>
      <c r="UKF2" s="76"/>
      <c r="UKG2" s="76"/>
      <c r="UKH2" s="76"/>
      <c r="UKI2" s="76"/>
      <c r="UKJ2" s="76"/>
      <c r="UKK2" s="76"/>
      <c r="UKL2" s="76"/>
      <c r="UKM2" s="76"/>
      <c r="UKN2" s="76"/>
      <c r="UKO2" s="76"/>
      <c r="UKP2" s="76"/>
      <c r="UKQ2" s="76"/>
      <c r="UKR2" s="76"/>
      <c r="UKS2" s="76"/>
      <c r="UKT2" s="76"/>
      <c r="UKU2" s="76"/>
      <c r="UKV2" s="76"/>
      <c r="UKW2" s="76"/>
      <c r="UKX2" s="76"/>
      <c r="UKY2" s="76"/>
      <c r="UKZ2" s="76"/>
      <c r="ULA2" s="76"/>
      <c r="ULB2" s="76"/>
      <c r="ULC2" s="76"/>
      <c r="ULD2" s="76"/>
      <c r="ULE2" s="76"/>
      <c r="ULF2" s="76"/>
      <c r="ULG2" s="76"/>
      <c r="ULH2" s="76"/>
      <c r="ULI2" s="76"/>
      <c r="ULJ2" s="76"/>
      <c r="ULK2" s="76"/>
      <c r="ULL2" s="76"/>
      <c r="ULM2" s="76"/>
      <c r="ULN2" s="76"/>
      <c r="ULO2" s="76"/>
      <c r="ULP2" s="76"/>
      <c r="ULQ2" s="76"/>
      <c r="ULR2" s="76"/>
      <c r="ULS2" s="76"/>
      <c r="ULT2" s="76"/>
      <c r="ULU2" s="76"/>
      <c r="ULV2" s="76"/>
      <c r="ULW2" s="76"/>
      <c r="ULX2" s="76"/>
      <c r="ULY2" s="76"/>
      <c r="ULZ2" s="76"/>
      <c r="UMA2" s="76"/>
      <c r="UMB2" s="76"/>
      <c r="UMC2" s="76"/>
      <c r="UMD2" s="76"/>
      <c r="UME2" s="76"/>
      <c r="UMF2" s="76"/>
      <c r="UMG2" s="76"/>
      <c r="UMH2" s="76"/>
      <c r="UMI2" s="76"/>
      <c r="UMJ2" s="76"/>
      <c r="UMK2" s="76"/>
      <c r="UML2" s="76"/>
      <c r="UMM2" s="76"/>
      <c r="UMN2" s="76"/>
      <c r="UMO2" s="76"/>
      <c r="UMP2" s="76"/>
      <c r="UMQ2" s="76"/>
      <c r="UMR2" s="76"/>
      <c r="UMS2" s="76"/>
      <c r="UMT2" s="76"/>
      <c r="UMU2" s="76"/>
      <c r="UMV2" s="76"/>
      <c r="UMW2" s="76"/>
      <c r="UMX2" s="76"/>
      <c r="UMY2" s="76"/>
      <c r="UMZ2" s="76"/>
      <c r="UNA2" s="76"/>
      <c r="UNB2" s="76"/>
      <c r="UNC2" s="76"/>
      <c r="UND2" s="76"/>
      <c r="UNE2" s="76"/>
      <c r="UNF2" s="76"/>
      <c r="UNG2" s="76"/>
      <c r="UNH2" s="76"/>
      <c r="UNI2" s="76"/>
      <c r="UNJ2" s="76"/>
      <c r="UNK2" s="76"/>
      <c r="UNL2" s="76"/>
      <c r="UNM2" s="76"/>
      <c r="UNN2" s="76"/>
      <c r="UNO2" s="76"/>
      <c r="UNP2" s="76"/>
      <c r="UNQ2" s="76"/>
      <c r="UNR2" s="76"/>
      <c r="UNS2" s="76"/>
      <c r="UNT2" s="76"/>
      <c r="UNU2" s="76"/>
      <c r="UNV2" s="76"/>
      <c r="UNW2" s="76"/>
      <c r="UNX2" s="76"/>
      <c r="UNY2" s="76"/>
      <c r="UNZ2" s="76"/>
      <c r="UOA2" s="76"/>
      <c r="UOB2" s="76"/>
      <c r="UOC2" s="76"/>
      <c r="UOD2" s="76"/>
      <c r="UOE2" s="76"/>
      <c r="UOF2" s="76"/>
      <c r="UOG2" s="76"/>
      <c r="UOH2" s="76"/>
      <c r="UOI2" s="76"/>
      <c r="UOJ2" s="76"/>
      <c r="UOK2" s="76"/>
      <c r="UOL2" s="76"/>
      <c r="UOM2" s="76"/>
      <c r="UON2" s="76"/>
      <c r="UOO2" s="76"/>
      <c r="UOP2" s="76"/>
      <c r="UOQ2" s="76"/>
      <c r="UOR2" s="76"/>
      <c r="UOS2" s="76"/>
      <c r="UOT2" s="76"/>
      <c r="UOU2" s="76"/>
      <c r="UOV2" s="76"/>
      <c r="UOW2" s="76"/>
      <c r="UOX2" s="76"/>
      <c r="UOY2" s="76"/>
      <c r="UOZ2" s="76"/>
      <c r="UPA2" s="76"/>
      <c r="UPB2" s="76"/>
      <c r="UPC2" s="76"/>
      <c r="UPD2" s="76"/>
      <c r="UPE2" s="76"/>
      <c r="UPF2" s="76"/>
      <c r="UPG2" s="76"/>
      <c r="UPH2" s="76"/>
      <c r="UPI2" s="76"/>
      <c r="UPJ2" s="76"/>
      <c r="UPK2" s="76"/>
      <c r="UPL2" s="76"/>
      <c r="UPM2" s="76"/>
      <c r="UPN2" s="76"/>
      <c r="UPO2" s="76"/>
      <c r="UPP2" s="76"/>
      <c r="UPQ2" s="76"/>
      <c r="UPR2" s="76"/>
      <c r="UPS2" s="76"/>
      <c r="UPT2" s="76"/>
      <c r="UPU2" s="76"/>
      <c r="UPV2" s="76"/>
      <c r="UPW2" s="76"/>
      <c r="UPX2" s="76"/>
      <c r="UPY2" s="76"/>
      <c r="UPZ2" s="76"/>
      <c r="UQA2" s="76"/>
      <c r="UQB2" s="76"/>
      <c r="UQC2" s="76"/>
      <c r="UQD2" s="76"/>
      <c r="UQE2" s="76"/>
      <c r="UQF2" s="76"/>
      <c r="UQG2" s="76"/>
      <c r="UQH2" s="76"/>
      <c r="UQI2" s="76"/>
      <c r="UQJ2" s="76"/>
      <c r="UQK2" s="76"/>
      <c r="UQL2" s="76"/>
      <c r="UQM2" s="76"/>
      <c r="UQN2" s="76"/>
      <c r="UQO2" s="76"/>
      <c r="UQP2" s="76"/>
      <c r="UQQ2" s="76"/>
      <c r="UQR2" s="76"/>
      <c r="UQS2" s="76"/>
      <c r="UQT2" s="76"/>
      <c r="UQU2" s="76"/>
      <c r="UQV2" s="76"/>
      <c r="UQW2" s="76"/>
      <c r="UQX2" s="76"/>
      <c r="UQY2" s="76"/>
      <c r="UQZ2" s="76"/>
      <c r="URA2" s="76"/>
      <c r="URB2" s="76"/>
      <c r="URC2" s="76"/>
      <c r="URD2" s="76"/>
      <c r="URE2" s="76"/>
      <c r="URF2" s="76"/>
      <c r="URG2" s="76"/>
      <c r="URH2" s="76"/>
      <c r="URI2" s="76"/>
      <c r="URJ2" s="76"/>
      <c r="URK2" s="76"/>
      <c r="URL2" s="76"/>
      <c r="URM2" s="76"/>
      <c r="URN2" s="76"/>
      <c r="URO2" s="76"/>
      <c r="URP2" s="76"/>
      <c r="URQ2" s="76"/>
      <c r="URR2" s="76"/>
      <c r="URS2" s="76"/>
      <c r="URT2" s="76"/>
      <c r="URU2" s="76"/>
      <c r="URV2" s="76"/>
      <c r="URW2" s="76"/>
      <c r="URX2" s="76"/>
      <c r="URY2" s="76"/>
      <c r="URZ2" s="76"/>
      <c r="USA2" s="76"/>
      <c r="USB2" s="76"/>
      <c r="USC2" s="76"/>
      <c r="USD2" s="76"/>
      <c r="USE2" s="76"/>
      <c r="USF2" s="76"/>
      <c r="USG2" s="76"/>
      <c r="USH2" s="76"/>
      <c r="USI2" s="76"/>
      <c r="USJ2" s="76"/>
      <c r="USK2" s="76"/>
      <c r="USL2" s="76"/>
      <c r="USM2" s="76"/>
      <c r="USN2" s="76"/>
      <c r="USO2" s="76"/>
      <c r="USP2" s="76"/>
      <c r="USQ2" s="76"/>
      <c r="USR2" s="76"/>
      <c r="USS2" s="76"/>
      <c r="UST2" s="76"/>
      <c r="USU2" s="76"/>
      <c r="USV2" s="76"/>
      <c r="USW2" s="76"/>
      <c r="USX2" s="76"/>
      <c r="USY2" s="76"/>
      <c r="USZ2" s="76"/>
      <c r="UTA2" s="76"/>
      <c r="UTB2" s="76"/>
      <c r="UTC2" s="76"/>
      <c r="UTD2" s="76"/>
      <c r="UTE2" s="76"/>
      <c r="UTF2" s="76"/>
      <c r="UTG2" s="76"/>
      <c r="UTH2" s="76"/>
      <c r="UTI2" s="76"/>
      <c r="UTJ2" s="76"/>
      <c r="UTK2" s="76"/>
      <c r="UTL2" s="76"/>
      <c r="UTM2" s="76"/>
      <c r="UTN2" s="76"/>
      <c r="UTO2" s="76"/>
      <c r="UTP2" s="76"/>
      <c r="UTQ2" s="76"/>
      <c r="UTR2" s="76"/>
      <c r="UTS2" s="76"/>
      <c r="UTT2" s="76"/>
      <c r="UTU2" s="76"/>
      <c r="UTV2" s="76"/>
      <c r="UTW2" s="76"/>
      <c r="UTX2" s="76"/>
      <c r="UTY2" s="76"/>
      <c r="UTZ2" s="76"/>
      <c r="UUA2" s="76"/>
      <c r="UUB2" s="76"/>
      <c r="UUC2" s="76"/>
      <c r="UUD2" s="76"/>
      <c r="UUE2" s="76"/>
      <c r="UUF2" s="76"/>
      <c r="UUG2" s="76"/>
      <c r="UUH2" s="76"/>
      <c r="UUI2" s="76"/>
      <c r="UUJ2" s="76"/>
      <c r="UUK2" s="76"/>
      <c r="UUL2" s="76"/>
      <c r="UUM2" s="76"/>
      <c r="UUN2" s="76"/>
      <c r="UUO2" s="76"/>
      <c r="UUP2" s="76"/>
      <c r="UUQ2" s="76"/>
      <c r="UUR2" s="76"/>
      <c r="UUS2" s="76"/>
      <c r="UUT2" s="76"/>
      <c r="UUU2" s="76"/>
      <c r="UUV2" s="76"/>
      <c r="UUW2" s="76"/>
      <c r="UUX2" s="76"/>
      <c r="UUY2" s="76"/>
      <c r="UUZ2" s="76"/>
      <c r="UVA2" s="76"/>
      <c r="UVB2" s="76"/>
      <c r="UVC2" s="76"/>
      <c r="UVD2" s="76"/>
      <c r="UVE2" s="76"/>
      <c r="UVF2" s="76"/>
      <c r="UVG2" s="76"/>
      <c r="UVH2" s="76"/>
      <c r="UVI2" s="76"/>
      <c r="UVJ2" s="76"/>
      <c r="UVK2" s="76"/>
      <c r="UVL2" s="76"/>
      <c r="UVM2" s="76"/>
      <c r="UVN2" s="76"/>
      <c r="UVO2" s="76"/>
      <c r="UVP2" s="76"/>
      <c r="UVQ2" s="76"/>
      <c r="UVR2" s="76"/>
      <c r="UVS2" s="76"/>
      <c r="UVT2" s="76"/>
      <c r="UVU2" s="76"/>
      <c r="UVV2" s="76"/>
      <c r="UVW2" s="76"/>
      <c r="UVX2" s="76"/>
      <c r="UVY2" s="76"/>
      <c r="UVZ2" s="76"/>
      <c r="UWA2" s="76"/>
      <c r="UWB2" s="76"/>
      <c r="UWC2" s="76"/>
      <c r="UWD2" s="76"/>
      <c r="UWE2" s="76"/>
      <c r="UWF2" s="76"/>
      <c r="UWG2" s="76"/>
      <c r="UWH2" s="76"/>
      <c r="UWI2" s="76"/>
      <c r="UWJ2" s="76"/>
      <c r="UWK2" s="76"/>
      <c r="UWL2" s="76"/>
      <c r="UWM2" s="76"/>
      <c r="UWN2" s="76"/>
      <c r="UWO2" s="76"/>
      <c r="UWP2" s="76"/>
      <c r="UWQ2" s="76"/>
      <c r="UWR2" s="76"/>
      <c r="UWS2" s="76"/>
      <c r="UWT2" s="76"/>
      <c r="UWU2" s="76"/>
      <c r="UWV2" s="76"/>
      <c r="UWW2" s="76"/>
      <c r="UWX2" s="76"/>
      <c r="UWY2" s="76"/>
      <c r="UWZ2" s="76"/>
      <c r="UXA2" s="76"/>
      <c r="UXB2" s="76"/>
      <c r="UXC2" s="76"/>
      <c r="UXD2" s="76"/>
      <c r="UXE2" s="76"/>
      <c r="UXF2" s="76"/>
      <c r="UXG2" s="76"/>
      <c r="UXH2" s="76"/>
      <c r="UXI2" s="76"/>
      <c r="UXJ2" s="76"/>
      <c r="UXK2" s="76"/>
      <c r="UXL2" s="76"/>
      <c r="UXM2" s="76"/>
      <c r="UXN2" s="76"/>
      <c r="UXO2" s="76"/>
      <c r="UXP2" s="76"/>
      <c r="UXQ2" s="76"/>
      <c r="UXR2" s="76"/>
      <c r="UXS2" s="76"/>
      <c r="UXT2" s="76"/>
      <c r="UXU2" s="76"/>
      <c r="UXV2" s="76"/>
      <c r="UXW2" s="76"/>
      <c r="UXX2" s="76"/>
      <c r="UXY2" s="76"/>
      <c r="UXZ2" s="76"/>
      <c r="UYA2" s="76"/>
      <c r="UYB2" s="76"/>
      <c r="UYC2" s="76"/>
      <c r="UYD2" s="76"/>
      <c r="UYE2" s="76"/>
      <c r="UYF2" s="76"/>
      <c r="UYG2" s="76"/>
      <c r="UYH2" s="76"/>
      <c r="UYI2" s="76"/>
      <c r="UYJ2" s="76"/>
      <c r="UYK2" s="76"/>
      <c r="UYL2" s="76"/>
      <c r="UYM2" s="76"/>
      <c r="UYN2" s="76"/>
      <c r="UYO2" s="76"/>
      <c r="UYP2" s="76"/>
      <c r="UYQ2" s="76"/>
      <c r="UYR2" s="76"/>
      <c r="UYS2" s="76"/>
      <c r="UYT2" s="76"/>
      <c r="UYU2" s="76"/>
      <c r="UYV2" s="76"/>
      <c r="UYW2" s="76"/>
      <c r="UYX2" s="76"/>
      <c r="UYY2" s="76"/>
      <c r="UYZ2" s="76"/>
      <c r="UZA2" s="76"/>
      <c r="UZB2" s="76"/>
      <c r="UZC2" s="76"/>
      <c r="UZD2" s="76"/>
      <c r="UZE2" s="76"/>
      <c r="UZF2" s="76"/>
      <c r="UZG2" s="76"/>
      <c r="UZH2" s="76"/>
      <c r="UZI2" s="76"/>
      <c r="UZJ2" s="76"/>
      <c r="UZK2" s="76"/>
      <c r="UZL2" s="76"/>
      <c r="UZM2" s="76"/>
      <c r="UZN2" s="76"/>
      <c r="UZO2" s="76"/>
      <c r="UZP2" s="76"/>
      <c r="UZQ2" s="76"/>
      <c r="UZR2" s="76"/>
      <c r="UZS2" s="76"/>
      <c r="UZT2" s="76"/>
      <c r="UZU2" s="76"/>
      <c r="UZV2" s="76"/>
      <c r="UZW2" s="76"/>
      <c r="UZX2" s="76"/>
      <c r="UZY2" s="76"/>
      <c r="UZZ2" s="76"/>
      <c r="VAA2" s="76"/>
      <c r="VAB2" s="76"/>
      <c r="VAC2" s="76"/>
      <c r="VAD2" s="76"/>
      <c r="VAE2" s="76"/>
      <c r="VAF2" s="76"/>
      <c r="VAG2" s="76"/>
      <c r="VAH2" s="76"/>
      <c r="VAI2" s="76"/>
      <c r="VAJ2" s="76"/>
      <c r="VAK2" s="76"/>
      <c r="VAL2" s="76"/>
      <c r="VAM2" s="76"/>
      <c r="VAN2" s="76"/>
      <c r="VAO2" s="76"/>
      <c r="VAP2" s="76"/>
      <c r="VAQ2" s="76"/>
      <c r="VAR2" s="76"/>
      <c r="VAS2" s="76"/>
      <c r="VAT2" s="76"/>
      <c r="VAU2" s="76"/>
      <c r="VAV2" s="76"/>
      <c r="VAW2" s="76"/>
      <c r="VAX2" s="76"/>
      <c r="VAY2" s="76"/>
      <c r="VAZ2" s="76"/>
      <c r="VBA2" s="76"/>
      <c r="VBB2" s="76"/>
      <c r="VBC2" s="76"/>
      <c r="VBD2" s="76"/>
      <c r="VBE2" s="76"/>
      <c r="VBF2" s="76"/>
      <c r="VBG2" s="76"/>
      <c r="VBH2" s="76"/>
      <c r="VBI2" s="76"/>
      <c r="VBJ2" s="76"/>
      <c r="VBK2" s="76"/>
      <c r="VBL2" s="76"/>
      <c r="VBM2" s="76"/>
      <c r="VBN2" s="76"/>
      <c r="VBO2" s="76"/>
      <c r="VBP2" s="76"/>
      <c r="VBQ2" s="76"/>
      <c r="VBR2" s="76"/>
      <c r="VBS2" s="76"/>
      <c r="VBT2" s="76"/>
      <c r="VBU2" s="76"/>
      <c r="VBV2" s="76"/>
      <c r="VBW2" s="76"/>
      <c r="VBX2" s="76"/>
      <c r="VBY2" s="76"/>
      <c r="VBZ2" s="76"/>
      <c r="VCA2" s="76"/>
      <c r="VCB2" s="76"/>
      <c r="VCC2" s="76"/>
      <c r="VCD2" s="76"/>
      <c r="VCE2" s="76"/>
      <c r="VCF2" s="76"/>
      <c r="VCG2" s="76"/>
      <c r="VCH2" s="76"/>
      <c r="VCI2" s="76"/>
      <c r="VCJ2" s="76"/>
      <c r="VCK2" s="76"/>
      <c r="VCL2" s="76"/>
      <c r="VCM2" s="76"/>
      <c r="VCN2" s="76"/>
      <c r="VCO2" s="76"/>
      <c r="VCP2" s="76"/>
      <c r="VCQ2" s="76"/>
      <c r="VCR2" s="76"/>
      <c r="VCS2" s="76"/>
      <c r="VCT2" s="76"/>
      <c r="VCU2" s="76"/>
      <c r="VCV2" s="76"/>
      <c r="VCW2" s="76"/>
      <c r="VCX2" s="76"/>
      <c r="VCY2" s="76"/>
      <c r="VCZ2" s="76"/>
      <c r="VDA2" s="76"/>
      <c r="VDB2" s="76"/>
      <c r="VDC2" s="76"/>
      <c r="VDD2" s="76"/>
      <c r="VDE2" s="76"/>
      <c r="VDF2" s="76"/>
      <c r="VDG2" s="76"/>
      <c r="VDH2" s="76"/>
      <c r="VDI2" s="76"/>
      <c r="VDJ2" s="76"/>
      <c r="VDK2" s="76"/>
      <c r="VDL2" s="76"/>
      <c r="VDM2" s="76"/>
      <c r="VDN2" s="76"/>
      <c r="VDO2" s="76"/>
      <c r="VDP2" s="76"/>
      <c r="VDQ2" s="76"/>
      <c r="VDR2" s="76"/>
      <c r="VDS2" s="76"/>
      <c r="VDT2" s="76"/>
      <c r="VDU2" s="76"/>
      <c r="VDV2" s="76"/>
      <c r="VDW2" s="76"/>
      <c r="VDX2" s="76"/>
      <c r="VDY2" s="76"/>
      <c r="VDZ2" s="76"/>
      <c r="VEA2" s="76"/>
      <c r="VEB2" s="76"/>
      <c r="VEC2" s="76"/>
      <c r="VED2" s="76"/>
      <c r="VEE2" s="76"/>
      <c r="VEF2" s="76"/>
      <c r="VEG2" s="76"/>
      <c r="VEH2" s="76"/>
      <c r="VEI2" s="76"/>
      <c r="VEJ2" s="76"/>
      <c r="VEK2" s="76"/>
      <c r="VEL2" s="76"/>
      <c r="VEM2" s="76"/>
      <c r="VEN2" s="76"/>
      <c r="VEO2" s="76"/>
      <c r="VEP2" s="76"/>
      <c r="VEQ2" s="76"/>
      <c r="VER2" s="76"/>
      <c r="VES2" s="76"/>
      <c r="VET2" s="76"/>
      <c r="VEU2" s="76"/>
      <c r="VEV2" s="76"/>
      <c r="VEW2" s="76"/>
      <c r="VEX2" s="76"/>
      <c r="VEY2" s="76"/>
      <c r="VEZ2" s="76"/>
      <c r="VFA2" s="76"/>
      <c r="VFB2" s="76"/>
      <c r="VFC2" s="76"/>
      <c r="VFD2" s="76"/>
      <c r="VFE2" s="76"/>
      <c r="VFF2" s="76"/>
      <c r="VFG2" s="76"/>
      <c r="VFH2" s="76"/>
      <c r="VFI2" s="76"/>
      <c r="VFJ2" s="76"/>
      <c r="VFK2" s="76"/>
      <c r="VFL2" s="76"/>
      <c r="VFM2" s="76"/>
      <c r="VFN2" s="76"/>
      <c r="VFO2" s="76"/>
      <c r="VFP2" s="76"/>
      <c r="VFQ2" s="76"/>
      <c r="VFR2" s="76"/>
      <c r="VFS2" s="76"/>
      <c r="VFT2" s="76"/>
      <c r="VFU2" s="76"/>
      <c r="VFV2" s="76"/>
      <c r="VFW2" s="76"/>
      <c r="VFX2" s="76"/>
      <c r="VFY2" s="76"/>
      <c r="VFZ2" s="76"/>
      <c r="VGA2" s="76"/>
      <c r="VGB2" s="76"/>
      <c r="VGC2" s="76"/>
      <c r="VGD2" s="76"/>
      <c r="VGE2" s="76"/>
      <c r="VGF2" s="76"/>
      <c r="VGG2" s="76"/>
      <c r="VGH2" s="76"/>
      <c r="VGI2" s="76"/>
      <c r="VGJ2" s="76"/>
      <c r="VGK2" s="76"/>
      <c r="VGL2" s="76"/>
      <c r="VGM2" s="76"/>
      <c r="VGN2" s="76"/>
      <c r="VGO2" s="76"/>
      <c r="VGP2" s="76"/>
      <c r="VGQ2" s="76"/>
      <c r="VGR2" s="76"/>
      <c r="VGS2" s="76"/>
      <c r="VGT2" s="76"/>
      <c r="VGU2" s="76"/>
      <c r="VGV2" s="76"/>
      <c r="VGW2" s="76"/>
      <c r="VGX2" s="76"/>
      <c r="VGY2" s="76"/>
      <c r="VGZ2" s="76"/>
      <c r="VHA2" s="76"/>
      <c r="VHB2" s="76"/>
      <c r="VHC2" s="76"/>
      <c r="VHD2" s="76"/>
      <c r="VHE2" s="76"/>
      <c r="VHF2" s="76"/>
      <c r="VHG2" s="76"/>
      <c r="VHH2" s="76"/>
      <c r="VHI2" s="76"/>
      <c r="VHJ2" s="76"/>
      <c r="VHK2" s="76"/>
      <c r="VHL2" s="76"/>
      <c r="VHM2" s="76"/>
      <c r="VHN2" s="76"/>
      <c r="VHO2" s="76"/>
      <c r="VHP2" s="76"/>
      <c r="VHQ2" s="76"/>
      <c r="VHR2" s="76"/>
      <c r="VHS2" s="76"/>
      <c r="VHT2" s="76"/>
      <c r="VHU2" s="76"/>
      <c r="VHV2" s="76"/>
      <c r="VHW2" s="76"/>
      <c r="VHX2" s="76"/>
      <c r="VHY2" s="76"/>
      <c r="VHZ2" s="76"/>
      <c r="VIA2" s="76"/>
      <c r="VIB2" s="76"/>
      <c r="VIC2" s="76"/>
      <c r="VID2" s="76"/>
      <c r="VIE2" s="76"/>
      <c r="VIF2" s="76"/>
      <c r="VIG2" s="76"/>
      <c r="VIH2" s="76"/>
      <c r="VII2" s="76"/>
      <c r="VIJ2" s="76"/>
      <c r="VIK2" s="76"/>
      <c r="VIL2" s="76"/>
      <c r="VIM2" s="76"/>
      <c r="VIN2" s="76"/>
      <c r="VIO2" s="76"/>
      <c r="VIP2" s="76"/>
      <c r="VIQ2" s="76"/>
      <c r="VIR2" s="76"/>
      <c r="VIS2" s="76"/>
      <c r="VIT2" s="76"/>
      <c r="VIU2" s="76"/>
      <c r="VIV2" s="76"/>
      <c r="VIW2" s="76"/>
      <c r="VIX2" s="76"/>
      <c r="VIY2" s="76"/>
      <c r="VIZ2" s="76"/>
      <c r="VJA2" s="76"/>
      <c r="VJB2" s="76"/>
      <c r="VJC2" s="76"/>
      <c r="VJD2" s="76"/>
      <c r="VJE2" s="76"/>
      <c r="VJF2" s="76"/>
      <c r="VJG2" s="76"/>
      <c r="VJH2" s="76"/>
      <c r="VJI2" s="76"/>
      <c r="VJJ2" s="76"/>
      <c r="VJK2" s="76"/>
      <c r="VJL2" s="76"/>
      <c r="VJM2" s="76"/>
      <c r="VJN2" s="76"/>
      <c r="VJO2" s="76"/>
      <c r="VJP2" s="76"/>
      <c r="VJQ2" s="76"/>
      <c r="VJR2" s="76"/>
      <c r="VJS2" s="76"/>
      <c r="VJT2" s="76"/>
      <c r="VJU2" s="76"/>
      <c r="VJV2" s="76"/>
      <c r="VJW2" s="76"/>
      <c r="VJX2" s="76"/>
      <c r="VJY2" s="76"/>
      <c r="VJZ2" s="76"/>
      <c r="VKA2" s="76"/>
      <c r="VKB2" s="76"/>
      <c r="VKC2" s="76"/>
      <c r="VKD2" s="76"/>
      <c r="VKE2" s="76"/>
      <c r="VKF2" s="76"/>
      <c r="VKG2" s="76"/>
      <c r="VKH2" s="76"/>
      <c r="VKI2" s="76"/>
      <c r="VKJ2" s="76"/>
      <c r="VKK2" s="76"/>
      <c r="VKL2" s="76"/>
      <c r="VKM2" s="76"/>
      <c r="VKN2" s="76"/>
      <c r="VKO2" s="76"/>
      <c r="VKP2" s="76"/>
      <c r="VKQ2" s="76"/>
      <c r="VKR2" s="76"/>
      <c r="VKS2" s="76"/>
      <c r="VKT2" s="76"/>
      <c r="VKU2" s="76"/>
      <c r="VKV2" s="76"/>
      <c r="VKW2" s="76"/>
      <c r="VKX2" s="76"/>
      <c r="VKY2" s="76"/>
      <c r="VKZ2" s="76"/>
      <c r="VLA2" s="76"/>
      <c r="VLB2" s="76"/>
      <c r="VLC2" s="76"/>
      <c r="VLD2" s="76"/>
      <c r="VLE2" s="76"/>
      <c r="VLF2" s="76"/>
      <c r="VLG2" s="76"/>
      <c r="VLH2" s="76"/>
      <c r="VLI2" s="76"/>
      <c r="VLJ2" s="76"/>
      <c r="VLK2" s="76"/>
      <c r="VLL2" s="76"/>
      <c r="VLM2" s="76"/>
      <c r="VLN2" s="76"/>
      <c r="VLO2" s="76"/>
      <c r="VLP2" s="76"/>
      <c r="VLQ2" s="76"/>
      <c r="VLR2" s="76"/>
      <c r="VLS2" s="76"/>
      <c r="VLT2" s="76"/>
      <c r="VLU2" s="76"/>
      <c r="VLV2" s="76"/>
      <c r="VLW2" s="76"/>
      <c r="VLX2" s="76"/>
      <c r="VLY2" s="76"/>
      <c r="VLZ2" s="76"/>
      <c r="VMA2" s="76"/>
      <c r="VMB2" s="76"/>
      <c r="VMC2" s="76"/>
      <c r="VMD2" s="76"/>
      <c r="VME2" s="76"/>
      <c r="VMF2" s="76"/>
      <c r="VMG2" s="76"/>
      <c r="VMH2" s="76"/>
      <c r="VMI2" s="76"/>
      <c r="VMJ2" s="76"/>
      <c r="VMK2" s="76"/>
      <c r="VML2" s="76"/>
      <c r="VMM2" s="76"/>
      <c r="VMN2" s="76"/>
      <c r="VMO2" s="76"/>
      <c r="VMP2" s="76"/>
      <c r="VMQ2" s="76"/>
      <c r="VMR2" s="76"/>
      <c r="VMS2" s="76"/>
      <c r="VMT2" s="76"/>
      <c r="VMU2" s="76"/>
      <c r="VMV2" s="76"/>
      <c r="VMW2" s="76"/>
      <c r="VMX2" s="76"/>
      <c r="VMY2" s="76"/>
      <c r="VMZ2" s="76"/>
      <c r="VNA2" s="76"/>
      <c r="VNB2" s="76"/>
      <c r="VNC2" s="76"/>
      <c r="VND2" s="76"/>
      <c r="VNE2" s="76"/>
      <c r="VNF2" s="76"/>
      <c r="VNG2" s="76"/>
      <c r="VNH2" s="76"/>
      <c r="VNI2" s="76"/>
      <c r="VNJ2" s="76"/>
      <c r="VNK2" s="76"/>
      <c r="VNL2" s="76"/>
      <c r="VNM2" s="76"/>
      <c r="VNN2" s="76"/>
      <c r="VNO2" s="76"/>
      <c r="VNP2" s="76"/>
      <c r="VNQ2" s="76"/>
      <c r="VNR2" s="76"/>
      <c r="VNS2" s="76"/>
      <c r="VNT2" s="76"/>
      <c r="VNU2" s="76"/>
      <c r="VNV2" s="76"/>
      <c r="VNW2" s="76"/>
      <c r="VNX2" s="76"/>
      <c r="VNY2" s="76"/>
      <c r="VNZ2" s="76"/>
      <c r="VOA2" s="76"/>
      <c r="VOB2" s="76"/>
      <c r="VOC2" s="76"/>
      <c r="VOD2" s="76"/>
      <c r="VOE2" s="76"/>
      <c r="VOF2" s="76"/>
      <c r="VOG2" s="76"/>
      <c r="VOH2" s="76"/>
      <c r="VOI2" s="76"/>
      <c r="VOJ2" s="76"/>
      <c r="VOK2" s="76"/>
      <c r="VOL2" s="76"/>
      <c r="VOM2" s="76"/>
      <c r="VON2" s="76"/>
      <c r="VOO2" s="76"/>
      <c r="VOP2" s="76"/>
      <c r="VOQ2" s="76"/>
      <c r="VOR2" s="76"/>
      <c r="VOS2" s="76"/>
      <c r="VOT2" s="76"/>
      <c r="VOU2" s="76"/>
      <c r="VOV2" s="76"/>
      <c r="VOW2" s="76"/>
      <c r="VOX2" s="76"/>
      <c r="VOY2" s="76"/>
      <c r="VOZ2" s="76"/>
      <c r="VPA2" s="76"/>
      <c r="VPB2" s="76"/>
      <c r="VPC2" s="76"/>
      <c r="VPD2" s="76"/>
      <c r="VPE2" s="76"/>
      <c r="VPF2" s="76"/>
      <c r="VPG2" s="76"/>
      <c r="VPH2" s="76"/>
      <c r="VPI2" s="76"/>
      <c r="VPJ2" s="76"/>
      <c r="VPK2" s="76"/>
      <c r="VPL2" s="76"/>
      <c r="VPM2" s="76"/>
      <c r="VPN2" s="76"/>
      <c r="VPO2" s="76"/>
      <c r="VPP2" s="76"/>
      <c r="VPQ2" s="76"/>
      <c r="VPR2" s="76"/>
      <c r="VPS2" s="76"/>
      <c r="VPT2" s="76"/>
      <c r="VPU2" s="76"/>
      <c r="VPV2" s="76"/>
      <c r="VPW2" s="76"/>
      <c r="VPX2" s="76"/>
      <c r="VPY2" s="76"/>
      <c r="VPZ2" s="76"/>
      <c r="VQA2" s="76"/>
      <c r="VQB2" s="76"/>
      <c r="VQC2" s="76"/>
      <c r="VQD2" s="76"/>
      <c r="VQE2" s="76"/>
      <c r="VQF2" s="76"/>
      <c r="VQG2" s="76"/>
      <c r="VQH2" s="76"/>
      <c r="VQI2" s="76"/>
      <c r="VQJ2" s="76"/>
      <c r="VQK2" s="76"/>
      <c r="VQL2" s="76"/>
      <c r="VQM2" s="76"/>
      <c r="VQN2" s="76"/>
      <c r="VQO2" s="76"/>
      <c r="VQP2" s="76"/>
      <c r="VQQ2" s="76"/>
      <c r="VQR2" s="76"/>
      <c r="VQS2" s="76"/>
      <c r="VQT2" s="76"/>
      <c r="VQU2" s="76"/>
      <c r="VQV2" s="76"/>
      <c r="VQW2" s="76"/>
      <c r="VQX2" s="76"/>
      <c r="VQY2" s="76"/>
      <c r="VQZ2" s="76"/>
      <c r="VRA2" s="76"/>
      <c r="VRB2" s="76"/>
      <c r="VRC2" s="76"/>
      <c r="VRD2" s="76"/>
      <c r="VRE2" s="76"/>
      <c r="VRF2" s="76"/>
      <c r="VRG2" s="76"/>
      <c r="VRH2" s="76"/>
      <c r="VRI2" s="76"/>
      <c r="VRJ2" s="76"/>
      <c r="VRK2" s="76"/>
      <c r="VRL2" s="76"/>
      <c r="VRM2" s="76"/>
      <c r="VRN2" s="76"/>
      <c r="VRO2" s="76"/>
      <c r="VRP2" s="76"/>
      <c r="VRQ2" s="76"/>
      <c r="VRR2" s="76"/>
      <c r="VRS2" s="76"/>
      <c r="VRT2" s="76"/>
      <c r="VRU2" s="76"/>
      <c r="VRV2" s="76"/>
      <c r="VRW2" s="76"/>
      <c r="VRX2" s="76"/>
      <c r="VRY2" s="76"/>
      <c r="VRZ2" s="76"/>
      <c r="VSA2" s="76"/>
      <c r="VSB2" s="76"/>
      <c r="VSC2" s="76"/>
      <c r="VSD2" s="76"/>
      <c r="VSE2" s="76"/>
      <c r="VSF2" s="76"/>
      <c r="VSG2" s="76"/>
      <c r="VSH2" s="76"/>
      <c r="VSI2" s="76"/>
      <c r="VSJ2" s="76"/>
      <c r="VSK2" s="76"/>
      <c r="VSL2" s="76"/>
      <c r="VSM2" s="76"/>
      <c r="VSN2" s="76"/>
      <c r="VSO2" s="76"/>
      <c r="VSP2" s="76"/>
      <c r="VSQ2" s="76"/>
      <c r="VSR2" s="76"/>
      <c r="VSS2" s="76"/>
      <c r="VST2" s="76"/>
      <c r="VSU2" s="76"/>
      <c r="VSV2" s="76"/>
      <c r="VSW2" s="76"/>
      <c r="VSX2" s="76"/>
      <c r="VSY2" s="76"/>
      <c r="VSZ2" s="76"/>
      <c r="VTA2" s="76"/>
      <c r="VTB2" s="76"/>
      <c r="VTC2" s="76"/>
      <c r="VTD2" s="76"/>
      <c r="VTE2" s="76"/>
      <c r="VTF2" s="76"/>
      <c r="VTG2" s="76"/>
      <c r="VTH2" s="76"/>
      <c r="VTI2" s="76"/>
      <c r="VTJ2" s="76"/>
      <c r="VTK2" s="76"/>
      <c r="VTL2" s="76"/>
      <c r="VTM2" s="76"/>
      <c r="VTN2" s="76"/>
      <c r="VTO2" s="76"/>
      <c r="VTP2" s="76"/>
      <c r="VTQ2" s="76"/>
      <c r="VTR2" s="76"/>
      <c r="VTS2" s="76"/>
      <c r="VTT2" s="76"/>
      <c r="VTU2" s="76"/>
      <c r="VTV2" s="76"/>
      <c r="VTW2" s="76"/>
      <c r="VTX2" s="76"/>
      <c r="VTY2" s="76"/>
      <c r="VTZ2" s="76"/>
      <c r="VUA2" s="76"/>
      <c r="VUB2" s="76"/>
      <c r="VUC2" s="76"/>
      <c r="VUD2" s="76"/>
      <c r="VUE2" s="76"/>
      <c r="VUF2" s="76"/>
      <c r="VUG2" s="76"/>
      <c r="VUH2" s="76"/>
      <c r="VUI2" s="76"/>
      <c r="VUJ2" s="76"/>
      <c r="VUK2" s="76"/>
      <c r="VUL2" s="76"/>
      <c r="VUM2" s="76"/>
      <c r="VUN2" s="76"/>
      <c r="VUO2" s="76"/>
      <c r="VUP2" s="76"/>
      <c r="VUQ2" s="76"/>
      <c r="VUR2" s="76"/>
      <c r="VUS2" s="76"/>
      <c r="VUT2" s="76"/>
      <c r="VUU2" s="76"/>
      <c r="VUV2" s="76"/>
      <c r="VUW2" s="76"/>
      <c r="VUX2" s="76"/>
      <c r="VUY2" s="76"/>
      <c r="VUZ2" s="76"/>
      <c r="VVA2" s="76"/>
      <c r="VVB2" s="76"/>
      <c r="VVC2" s="76"/>
      <c r="VVD2" s="76"/>
      <c r="VVE2" s="76"/>
      <c r="VVF2" s="76"/>
      <c r="VVG2" s="76"/>
      <c r="VVH2" s="76"/>
      <c r="VVI2" s="76"/>
      <c r="VVJ2" s="76"/>
      <c r="VVK2" s="76"/>
      <c r="VVL2" s="76"/>
      <c r="VVM2" s="76"/>
      <c r="VVN2" s="76"/>
      <c r="VVO2" s="76"/>
      <c r="VVP2" s="76"/>
      <c r="VVQ2" s="76"/>
      <c r="VVR2" s="76"/>
      <c r="VVS2" s="76"/>
      <c r="VVT2" s="76"/>
      <c r="VVU2" s="76"/>
      <c r="VVV2" s="76"/>
      <c r="VVW2" s="76"/>
      <c r="VVX2" s="76"/>
      <c r="VVY2" s="76"/>
      <c r="VVZ2" s="76"/>
      <c r="VWA2" s="76"/>
      <c r="VWB2" s="76"/>
      <c r="VWC2" s="76"/>
      <c r="VWD2" s="76"/>
      <c r="VWE2" s="76"/>
      <c r="VWF2" s="76"/>
      <c r="VWG2" s="76"/>
      <c r="VWH2" s="76"/>
      <c r="VWI2" s="76"/>
      <c r="VWJ2" s="76"/>
      <c r="VWK2" s="76"/>
      <c r="VWL2" s="76"/>
      <c r="VWM2" s="76"/>
      <c r="VWN2" s="76"/>
      <c r="VWO2" s="76"/>
      <c r="VWP2" s="76"/>
      <c r="VWQ2" s="76"/>
      <c r="VWR2" s="76"/>
      <c r="VWS2" s="76"/>
      <c r="VWT2" s="76"/>
      <c r="VWU2" s="76"/>
      <c r="VWV2" s="76"/>
      <c r="VWW2" s="76"/>
      <c r="VWX2" s="76"/>
      <c r="VWY2" s="76"/>
      <c r="VWZ2" s="76"/>
      <c r="VXA2" s="76"/>
      <c r="VXB2" s="76"/>
      <c r="VXC2" s="76"/>
      <c r="VXD2" s="76"/>
      <c r="VXE2" s="76"/>
      <c r="VXF2" s="76"/>
      <c r="VXG2" s="76"/>
      <c r="VXH2" s="76"/>
      <c r="VXI2" s="76"/>
      <c r="VXJ2" s="76"/>
      <c r="VXK2" s="76"/>
      <c r="VXL2" s="76"/>
      <c r="VXM2" s="76"/>
      <c r="VXN2" s="76"/>
      <c r="VXO2" s="76"/>
      <c r="VXP2" s="76"/>
      <c r="VXQ2" s="76"/>
      <c r="VXR2" s="76"/>
      <c r="VXS2" s="76"/>
      <c r="VXT2" s="76"/>
      <c r="VXU2" s="76"/>
      <c r="VXV2" s="76"/>
      <c r="VXW2" s="76"/>
      <c r="VXX2" s="76"/>
      <c r="VXY2" s="76"/>
      <c r="VXZ2" s="76"/>
      <c r="VYA2" s="76"/>
      <c r="VYB2" s="76"/>
      <c r="VYC2" s="76"/>
      <c r="VYD2" s="76"/>
      <c r="VYE2" s="76"/>
      <c r="VYF2" s="76"/>
      <c r="VYG2" s="76"/>
      <c r="VYH2" s="76"/>
      <c r="VYI2" s="76"/>
      <c r="VYJ2" s="76"/>
      <c r="VYK2" s="76"/>
      <c r="VYL2" s="76"/>
      <c r="VYM2" s="76"/>
      <c r="VYN2" s="76"/>
      <c r="VYO2" s="76"/>
      <c r="VYP2" s="76"/>
      <c r="VYQ2" s="76"/>
      <c r="VYR2" s="76"/>
      <c r="VYS2" s="76"/>
      <c r="VYT2" s="76"/>
      <c r="VYU2" s="76"/>
      <c r="VYV2" s="76"/>
      <c r="VYW2" s="76"/>
      <c r="VYX2" s="76"/>
      <c r="VYY2" s="76"/>
      <c r="VYZ2" s="76"/>
      <c r="VZA2" s="76"/>
      <c r="VZB2" s="76"/>
      <c r="VZC2" s="76"/>
      <c r="VZD2" s="76"/>
      <c r="VZE2" s="76"/>
      <c r="VZF2" s="76"/>
      <c r="VZG2" s="76"/>
      <c r="VZH2" s="76"/>
      <c r="VZI2" s="76"/>
      <c r="VZJ2" s="76"/>
      <c r="VZK2" s="76"/>
      <c r="VZL2" s="76"/>
      <c r="VZM2" s="76"/>
      <c r="VZN2" s="76"/>
      <c r="VZO2" s="76"/>
      <c r="VZP2" s="76"/>
      <c r="VZQ2" s="76"/>
      <c r="VZR2" s="76"/>
      <c r="VZS2" s="76"/>
      <c r="VZT2" s="76"/>
      <c r="VZU2" s="76"/>
      <c r="VZV2" s="76"/>
      <c r="VZW2" s="76"/>
      <c r="VZX2" s="76"/>
      <c r="VZY2" s="76"/>
      <c r="VZZ2" s="76"/>
      <c r="WAA2" s="76"/>
      <c r="WAB2" s="76"/>
      <c r="WAC2" s="76"/>
      <c r="WAD2" s="76"/>
      <c r="WAE2" s="76"/>
      <c r="WAF2" s="76"/>
      <c r="WAG2" s="76"/>
      <c r="WAH2" s="76"/>
      <c r="WAI2" s="76"/>
      <c r="WAJ2" s="76"/>
      <c r="WAK2" s="76"/>
      <c r="WAL2" s="76"/>
      <c r="WAM2" s="76"/>
      <c r="WAN2" s="76"/>
      <c r="WAO2" s="76"/>
      <c r="WAP2" s="76"/>
      <c r="WAQ2" s="76"/>
      <c r="WAR2" s="76"/>
      <c r="WAS2" s="76"/>
      <c r="WAT2" s="76"/>
      <c r="WAU2" s="76"/>
      <c r="WAV2" s="76"/>
      <c r="WAW2" s="76"/>
      <c r="WAX2" s="76"/>
      <c r="WAY2" s="76"/>
      <c r="WAZ2" s="76"/>
      <c r="WBA2" s="76"/>
      <c r="WBB2" s="76"/>
      <c r="WBC2" s="76"/>
      <c r="WBD2" s="76"/>
      <c r="WBE2" s="76"/>
      <c r="WBF2" s="76"/>
      <c r="WBG2" s="76"/>
      <c r="WBH2" s="76"/>
      <c r="WBI2" s="76"/>
      <c r="WBJ2" s="76"/>
      <c r="WBK2" s="76"/>
      <c r="WBL2" s="76"/>
      <c r="WBM2" s="76"/>
      <c r="WBN2" s="76"/>
      <c r="WBO2" s="76"/>
      <c r="WBP2" s="76"/>
      <c r="WBQ2" s="76"/>
      <c r="WBR2" s="76"/>
      <c r="WBS2" s="76"/>
      <c r="WBT2" s="76"/>
      <c r="WBU2" s="76"/>
      <c r="WBV2" s="76"/>
      <c r="WBW2" s="76"/>
      <c r="WBX2" s="76"/>
      <c r="WBY2" s="76"/>
      <c r="WBZ2" s="76"/>
      <c r="WCA2" s="76"/>
      <c r="WCB2" s="76"/>
      <c r="WCC2" s="76"/>
      <c r="WCD2" s="76"/>
      <c r="WCE2" s="76"/>
      <c r="WCF2" s="76"/>
      <c r="WCG2" s="76"/>
      <c r="WCH2" s="76"/>
      <c r="WCI2" s="76"/>
      <c r="WCJ2" s="76"/>
      <c r="WCK2" s="76"/>
      <c r="WCL2" s="76"/>
      <c r="WCM2" s="76"/>
      <c r="WCN2" s="76"/>
      <c r="WCO2" s="76"/>
      <c r="WCP2" s="76"/>
      <c r="WCQ2" s="76"/>
      <c r="WCR2" s="76"/>
      <c r="WCS2" s="76"/>
      <c r="WCT2" s="76"/>
      <c r="WCU2" s="76"/>
      <c r="WCV2" s="76"/>
      <c r="WCW2" s="76"/>
      <c r="WCX2" s="76"/>
      <c r="WCY2" s="76"/>
      <c r="WCZ2" s="76"/>
      <c r="WDA2" s="76"/>
      <c r="WDB2" s="76"/>
      <c r="WDC2" s="76"/>
      <c r="WDD2" s="76"/>
      <c r="WDE2" s="76"/>
      <c r="WDF2" s="76"/>
      <c r="WDG2" s="76"/>
      <c r="WDH2" s="76"/>
      <c r="WDI2" s="76"/>
      <c r="WDJ2" s="76"/>
      <c r="WDK2" s="76"/>
      <c r="WDL2" s="76"/>
      <c r="WDM2" s="76"/>
      <c r="WDN2" s="76"/>
      <c r="WDO2" s="76"/>
      <c r="WDP2" s="76"/>
      <c r="WDQ2" s="76"/>
      <c r="WDR2" s="76"/>
      <c r="WDS2" s="76"/>
      <c r="WDT2" s="76"/>
      <c r="WDU2" s="76"/>
      <c r="WDV2" s="76"/>
      <c r="WDW2" s="76"/>
      <c r="WDX2" s="76"/>
      <c r="WDY2" s="76"/>
      <c r="WDZ2" s="76"/>
      <c r="WEA2" s="76"/>
      <c r="WEB2" s="76"/>
      <c r="WEC2" s="76"/>
      <c r="WED2" s="76"/>
      <c r="WEE2" s="76"/>
      <c r="WEF2" s="76"/>
      <c r="WEG2" s="76"/>
      <c r="WEH2" s="76"/>
      <c r="WEI2" s="76"/>
      <c r="WEJ2" s="76"/>
      <c r="WEK2" s="76"/>
      <c r="WEL2" s="76"/>
      <c r="WEM2" s="76"/>
      <c r="WEN2" s="76"/>
      <c r="WEO2" s="76"/>
      <c r="WEP2" s="76"/>
      <c r="WEQ2" s="76"/>
      <c r="WER2" s="76"/>
      <c r="WES2" s="76"/>
      <c r="WET2" s="76"/>
      <c r="WEU2" s="76"/>
      <c r="WEV2" s="76"/>
      <c r="WEW2" s="76"/>
      <c r="WEX2" s="76"/>
      <c r="WEY2" s="76"/>
      <c r="WEZ2" s="76"/>
      <c r="WFA2" s="76"/>
      <c r="WFB2" s="76"/>
      <c r="WFC2" s="76"/>
      <c r="WFD2" s="76"/>
      <c r="WFE2" s="76"/>
      <c r="WFF2" s="76"/>
      <c r="WFG2" s="76"/>
      <c r="WFH2" s="76"/>
      <c r="WFI2" s="76"/>
      <c r="WFJ2" s="76"/>
      <c r="WFK2" s="76"/>
      <c r="WFL2" s="76"/>
      <c r="WFM2" s="76"/>
      <c r="WFN2" s="76"/>
      <c r="WFO2" s="76"/>
      <c r="WFP2" s="76"/>
      <c r="WFQ2" s="76"/>
      <c r="WFR2" s="76"/>
      <c r="WFS2" s="76"/>
      <c r="WFT2" s="76"/>
      <c r="WFU2" s="76"/>
      <c r="WFV2" s="76"/>
      <c r="WFW2" s="76"/>
      <c r="WFX2" s="76"/>
      <c r="WFY2" s="76"/>
      <c r="WFZ2" s="76"/>
      <c r="WGA2" s="76"/>
      <c r="WGB2" s="76"/>
      <c r="WGC2" s="76"/>
      <c r="WGD2" s="76"/>
      <c r="WGE2" s="76"/>
      <c r="WGF2" s="76"/>
      <c r="WGG2" s="76"/>
      <c r="WGH2" s="76"/>
      <c r="WGI2" s="76"/>
      <c r="WGJ2" s="76"/>
      <c r="WGK2" s="76"/>
      <c r="WGL2" s="76"/>
      <c r="WGM2" s="76"/>
      <c r="WGN2" s="76"/>
      <c r="WGO2" s="76"/>
      <c r="WGP2" s="76"/>
      <c r="WGQ2" s="76"/>
      <c r="WGR2" s="76"/>
      <c r="WGS2" s="76"/>
      <c r="WGT2" s="76"/>
      <c r="WGU2" s="76"/>
      <c r="WGV2" s="76"/>
      <c r="WGW2" s="76"/>
      <c r="WGX2" s="76"/>
      <c r="WGY2" s="76"/>
      <c r="WGZ2" s="76"/>
      <c r="WHA2" s="76"/>
      <c r="WHB2" s="76"/>
      <c r="WHC2" s="76"/>
      <c r="WHD2" s="76"/>
      <c r="WHE2" s="76"/>
      <c r="WHF2" s="76"/>
      <c r="WHG2" s="76"/>
      <c r="WHH2" s="76"/>
      <c r="WHI2" s="76"/>
      <c r="WHJ2" s="76"/>
      <c r="WHK2" s="76"/>
      <c r="WHL2" s="76"/>
      <c r="WHM2" s="76"/>
      <c r="WHN2" s="76"/>
      <c r="WHO2" s="76"/>
      <c r="WHP2" s="76"/>
      <c r="WHQ2" s="76"/>
      <c r="WHR2" s="76"/>
      <c r="WHS2" s="76"/>
      <c r="WHT2" s="76"/>
      <c r="WHU2" s="76"/>
      <c r="WHV2" s="76"/>
      <c r="WHW2" s="76"/>
      <c r="WHX2" s="76"/>
      <c r="WHY2" s="76"/>
      <c r="WHZ2" s="76"/>
      <c r="WIA2" s="76"/>
      <c r="WIB2" s="76"/>
      <c r="WIC2" s="76"/>
      <c r="WID2" s="76"/>
      <c r="WIE2" s="76"/>
      <c r="WIF2" s="76"/>
      <c r="WIG2" s="76"/>
      <c r="WIH2" s="76"/>
      <c r="WII2" s="76"/>
      <c r="WIJ2" s="76"/>
      <c r="WIK2" s="76"/>
      <c r="WIL2" s="76"/>
      <c r="WIM2" s="76"/>
      <c r="WIN2" s="76"/>
      <c r="WIO2" s="76"/>
      <c r="WIP2" s="76"/>
      <c r="WIQ2" s="76"/>
      <c r="WIR2" s="76"/>
      <c r="WIS2" s="76"/>
      <c r="WIT2" s="76"/>
      <c r="WIU2" s="76"/>
      <c r="WIV2" s="76"/>
      <c r="WIW2" s="76"/>
      <c r="WIX2" s="76"/>
      <c r="WIY2" s="76"/>
      <c r="WIZ2" s="76"/>
      <c r="WJA2" s="76"/>
      <c r="WJB2" s="76"/>
      <c r="WJC2" s="76"/>
      <c r="WJD2" s="76"/>
      <c r="WJE2" s="76"/>
      <c r="WJF2" s="76"/>
      <c r="WJG2" s="76"/>
      <c r="WJH2" s="76"/>
      <c r="WJI2" s="76"/>
      <c r="WJJ2" s="76"/>
      <c r="WJK2" s="76"/>
      <c r="WJL2" s="76"/>
      <c r="WJM2" s="76"/>
      <c r="WJN2" s="76"/>
      <c r="WJO2" s="76"/>
      <c r="WJP2" s="76"/>
      <c r="WJQ2" s="76"/>
      <c r="WJR2" s="76"/>
      <c r="WJS2" s="76"/>
      <c r="WJT2" s="76"/>
      <c r="WJU2" s="76"/>
      <c r="WJV2" s="76"/>
      <c r="WJW2" s="76"/>
      <c r="WJX2" s="76"/>
      <c r="WJY2" s="76"/>
      <c r="WJZ2" s="76"/>
      <c r="WKA2" s="76"/>
      <c r="WKB2" s="76"/>
      <c r="WKC2" s="76"/>
      <c r="WKD2" s="76"/>
      <c r="WKE2" s="76"/>
      <c r="WKF2" s="76"/>
      <c r="WKG2" s="76"/>
      <c r="WKH2" s="76"/>
      <c r="WKI2" s="76"/>
      <c r="WKJ2" s="76"/>
      <c r="WKK2" s="76"/>
      <c r="WKL2" s="76"/>
      <c r="WKM2" s="76"/>
      <c r="WKN2" s="76"/>
      <c r="WKO2" s="76"/>
      <c r="WKP2" s="76"/>
      <c r="WKQ2" s="76"/>
      <c r="WKR2" s="76"/>
      <c r="WKS2" s="76"/>
      <c r="WKT2" s="76"/>
      <c r="WKU2" s="76"/>
      <c r="WKV2" s="76"/>
      <c r="WKW2" s="76"/>
      <c r="WKX2" s="76"/>
      <c r="WKY2" s="76"/>
      <c r="WKZ2" s="76"/>
      <c r="WLA2" s="76"/>
      <c r="WLB2" s="76"/>
      <c r="WLC2" s="76"/>
      <c r="WLD2" s="76"/>
      <c r="WLE2" s="76"/>
      <c r="WLF2" s="76"/>
      <c r="WLG2" s="76"/>
      <c r="WLH2" s="76"/>
      <c r="WLI2" s="76"/>
      <c r="WLJ2" s="76"/>
      <c r="WLK2" s="76"/>
      <c r="WLL2" s="76"/>
      <c r="WLM2" s="76"/>
      <c r="WLN2" s="76"/>
      <c r="WLO2" s="76"/>
      <c r="WLP2" s="76"/>
      <c r="WLQ2" s="76"/>
      <c r="WLR2" s="76"/>
      <c r="WLS2" s="76"/>
      <c r="WLT2" s="76"/>
      <c r="WLU2" s="76"/>
      <c r="WLV2" s="76"/>
      <c r="WLW2" s="76"/>
      <c r="WLX2" s="76"/>
      <c r="WLY2" s="76"/>
      <c r="WLZ2" s="76"/>
      <c r="WMA2" s="76"/>
      <c r="WMB2" s="76"/>
      <c r="WMC2" s="76"/>
      <c r="WMD2" s="76"/>
      <c r="WME2" s="76"/>
      <c r="WMF2" s="76"/>
      <c r="WMG2" s="76"/>
      <c r="WMH2" s="76"/>
      <c r="WMI2" s="76"/>
      <c r="WMJ2" s="76"/>
      <c r="WMK2" s="76"/>
      <c r="WML2" s="76"/>
      <c r="WMM2" s="76"/>
      <c r="WMN2" s="76"/>
      <c r="WMO2" s="76"/>
      <c r="WMP2" s="76"/>
      <c r="WMQ2" s="76"/>
      <c r="WMR2" s="76"/>
      <c r="WMS2" s="76"/>
      <c r="WMT2" s="76"/>
      <c r="WMU2" s="76"/>
      <c r="WMV2" s="76"/>
      <c r="WMW2" s="76"/>
      <c r="WMX2" s="76"/>
      <c r="WMY2" s="76"/>
      <c r="WMZ2" s="76"/>
      <c r="WNA2" s="76"/>
      <c r="WNB2" s="76"/>
      <c r="WNC2" s="76"/>
      <c r="WND2" s="76"/>
      <c r="WNE2" s="76"/>
      <c r="WNF2" s="76"/>
      <c r="WNG2" s="76"/>
      <c r="WNH2" s="76"/>
      <c r="WNI2" s="76"/>
      <c r="WNJ2" s="76"/>
      <c r="WNK2" s="76"/>
      <c r="WNL2" s="76"/>
      <c r="WNM2" s="76"/>
      <c r="WNN2" s="76"/>
      <c r="WNO2" s="76"/>
      <c r="WNP2" s="76"/>
      <c r="WNQ2" s="76"/>
      <c r="WNR2" s="76"/>
      <c r="WNS2" s="76"/>
      <c r="WNT2" s="76"/>
      <c r="WNU2" s="76"/>
      <c r="WNV2" s="76"/>
      <c r="WNW2" s="76"/>
      <c r="WNX2" s="76"/>
      <c r="WNY2" s="76"/>
      <c r="WNZ2" s="76"/>
      <c r="WOA2" s="76"/>
      <c r="WOB2" s="76"/>
      <c r="WOC2" s="76"/>
      <c r="WOD2" s="76"/>
      <c r="WOE2" s="76"/>
      <c r="WOF2" s="76"/>
      <c r="WOG2" s="76"/>
      <c r="WOH2" s="76"/>
      <c r="WOI2" s="76"/>
      <c r="WOJ2" s="76"/>
      <c r="WOK2" s="76"/>
      <c r="WOL2" s="76"/>
      <c r="WOM2" s="76"/>
      <c r="WON2" s="76"/>
      <c r="WOO2" s="76"/>
      <c r="WOP2" s="76"/>
      <c r="WOQ2" s="76"/>
      <c r="WOR2" s="76"/>
      <c r="WOS2" s="76"/>
      <c r="WOT2" s="76"/>
      <c r="WOU2" s="76"/>
      <c r="WOV2" s="76"/>
      <c r="WOW2" s="76"/>
      <c r="WOX2" s="76"/>
      <c r="WOY2" s="76"/>
      <c r="WOZ2" s="76"/>
      <c r="WPA2" s="76"/>
      <c r="WPB2" s="76"/>
      <c r="WPC2" s="76"/>
      <c r="WPD2" s="76"/>
      <c r="WPE2" s="76"/>
      <c r="WPF2" s="76"/>
      <c r="WPG2" s="76"/>
      <c r="WPH2" s="76"/>
      <c r="WPI2" s="76"/>
      <c r="WPJ2" s="76"/>
      <c r="WPK2" s="76"/>
      <c r="WPL2" s="76"/>
      <c r="WPM2" s="76"/>
      <c r="WPN2" s="76"/>
      <c r="WPO2" s="76"/>
      <c r="WPP2" s="76"/>
      <c r="WPQ2" s="76"/>
      <c r="WPR2" s="76"/>
      <c r="WPS2" s="76"/>
      <c r="WPT2" s="76"/>
      <c r="WPU2" s="76"/>
      <c r="WPV2" s="76"/>
      <c r="WPW2" s="76"/>
      <c r="WPX2" s="76"/>
      <c r="WPY2" s="76"/>
      <c r="WPZ2" s="76"/>
      <c r="WQA2" s="76"/>
      <c r="WQB2" s="76"/>
      <c r="WQC2" s="76"/>
      <c r="WQD2" s="76"/>
      <c r="WQE2" s="76"/>
      <c r="WQF2" s="76"/>
      <c r="WQG2" s="76"/>
      <c r="WQH2" s="76"/>
      <c r="WQI2" s="76"/>
      <c r="WQJ2" s="76"/>
      <c r="WQK2" s="76"/>
      <c r="WQL2" s="76"/>
      <c r="WQM2" s="76"/>
      <c r="WQN2" s="76"/>
      <c r="WQO2" s="76"/>
      <c r="WQP2" s="76"/>
      <c r="WQQ2" s="76"/>
      <c r="WQR2" s="76"/>
      <c r="WQS2" s="76"/>
      <c r="WQT2" s="76"/>
      <c r="WQU2" s="76"/>
      <c r="WQV2" s="76"/>
      <c r="WQW2" s="76"/>
      <c r="WQX2" s="76"/>
      <c r="WQY2" s="76"/>
      <c r="WQZ2" s="76"/>
      <c r="WRA2" s="76"/>
      <c r="WRB2" s="76"/>
      <c r="WRC2" s="76"/>
      <c r="WRD2" s="76"/>
      <c r="WRE2" s="76"/>
      <c r="WRF2" s="76"/>
      <c r="WRG2" s="76"/>
      <c r="WRH2" s="76"/>
      <c r="WRI2" s="76"/>
      <c r="WRJ2" s="76"/>
      <c r="WRK2" s="76"/>
      <c r="WRL2" s="76"/>
      <c r="WRM2" s="76"/>
      <c r="WRN2" s="76"/>
      <c r="WRO2" s="76"/>
      <c r="WRP2" s="76"/>
      <c r="WRQ2" s="76"/>
      <c r="WRR2" s="76"/>
      <c r="WRS2" s="76"/>
      <c r="WRT2" s="76"/>
      <c r="WRU2" s="76"/>
      <c r="WRV2" s="76"/>
      <c r="WRW2" s="76"/>
      <c r="WRX2" s="76"/>
      <c r="WRY2" s="76"/>
      <c r="WRZ2" s="76"/>
      <c r="WSA2" s="76"/>
      <c r="WSB2" s="76"/>
      <c r="WSC2" s="76"/>
      <c r="WSD2" s="76"/>
      <c r="WSE2" s="76"/>
      <c r="WSF2" s="76"/>
      <c r="WSG2" s="76"/>
      <c r="WSH2" s="76"/>
      <c r="WSI2" s="76"/>
      <c r="WSJ2" s="76"/>
      <c r="WSK2" s="76"/>
      <c r="WSL2" s="76"/>
      <c r="WSM2" s="76"/>
      <c r="WSN2" s="76"/>
      <c r="WSO2" s="76"/>
      <c r="WSP2" s="76"/>
      <c r="WSQ2" s="76"/>
      <c r="WSR2" s="76"/>
      <c r="WSS2" s="76"/>
      <c r="WST2" s="76"/>
      <c r="WSU2" s="76"/>
      <c r="WSV2" s="76"/>
      <c r="WSW2" s="76"/>
      <c r="WSX2" s="76"/>
      <c r="WSY2" s="76"/>
      <c r="WSZ2" s="76"/>
      <c r="WTA2" s="76"/>
      <c r="WTB2" s="76"/>
      <c r="WTC2" s="76"/>
      <c r="WTD2" s="76"/>
      <c r="WTE2" s="76"/>
      <c r="WTF2" s="76"/>
      <c r="WTG2" s="76"/>
      <c r="WTH2" s="76"/>
      <c r="WTI2" s="76"/>
      <c r="WTJ2" s="76"/>
      <c r="WTK2" s="76"/>
      <c r="WTL2" s="76"/>
      <c r="WTM2" s="76"/>
      <c r="WTN2" s="76"/>
      <c r="WTO2" s="76"/>
      <c r="WTP2" s="76"/>
      <c r="WTQ2" s="76"/>
      <c r="WTR2" s="76"/>
      <c r="WTS2" s="76"/>
      <c r="WTT2" s="76"/>
      <c r="WTU2" s="76"/>
      <c r="WTV2" s="76"/>
      <c r="WTW2" s="76"/>
      <c r="WTX2" s="76"/>
      <c r="WTY2" s="76"/>
      <c r="WTZ2" s="76"/>
      <c r="WUA2" s="76"/>
      <c r="WUB2" s="76"/>
      <c r="WUC2" s="76"/>
      <c r="WUD2" s="76"/>
      <c r="WUE2" s="76"/>
      <c r="WUF2" s="76"/>
      <c r="WUG2" s="76"/>
      <c r="WUH2" s="76"/>
      <c r="WUI2" s="76"/>
      <c r="WUJ2" s="76"/>
      <c r="WUK2" s="76"/>
      <c r="WUL2" s="76"/>
      <c r="WUM2" s="76"/>
      <c r="WUN2" s="76"/>
      <c r="WUO2" s="76"/>
      <c r="WUP2" s="76"/>
      <c r="WUQ2" s="76"/>
      <c r="WUR2" s="76"/>
      <c r="WUS2" s="76"/>
      <c r="WUT2" s="76"/>
      <c r="WUU2" s="76"/>
      <c r="WUV2" s="76"/>
      <c r="WUW2" s="76"/>
      <c r="WUX2" s="76"/>
      <c r="WUY2" s="76"/>
      <c r="WUZ2" s="76"/>
      <c r="WVA2" s="76"/>
      <c r="WVB2" s="76"/>
      <c r="WVC2" s="76"/>
      <c r="WVD2" s="76"/>
      <c r="WVE2" s="76"/>
      <c r="WVF2" s="76"/>
      <c r="WVG2" s="76"/>
      <c r="WVH2" s="76"/>
      <c r="WVI2" s="76"/>
      <c r="WVJ2" s="76"/>
      <c r="WVK2" s="76"/>
      <c r="WVL2" s="76"/>
      <c r="WVM2" s="76"/>
      <c r="WVN2" s="76"/>
      <c r="WVO2" s="76"/>
      <c r="WVP2" s="76"/>
      <c r="WVQ2" s="76"/>
      <c r="WVR2" s="76"/>
      <c r="WVS2" s="76"/>
      <c r="WVT2" s="76"/>
      <c r="WVU2" s="76"/>
      <c r="WVV2" s="76"/>
      <c r="WVW2" s="76"/>
      <c r="WVX2" s="76"/>
      <c r="WVY2" s="76"/>
      <c r="WVZ2" s="76"/>
      <c r="WWA2" s="76"/>
      <c r="WWB2" s="76"/>
      <c r="WWC2" s="76"/>
      <c r="WWD2" s="76"/>
      <c r="WWE2" s="76"/>
      <c r="WWF2" s="76"/>
      <c r="WWG2" s="76"/>
      <c r="WWH2" s="76"/>
      <c r="WWI2" s="76"/>
      <c r="WWJ2" s="76"/>
      <c r="WWK2" s="76"/>
      <c r="WWL2" s="76"/>
      <c r="WWM2" s="76"/>
      <c r="WWN2" s="76"/>
      <c r="WWO2" s="76"/>
      <c r="WWP2" s="76"/>
      <c r="WWQ2" s="76"/>
      <c r="WWR2" s="76"/>
      <c r="WWS2" s="76"/>
      <c r="WWT2" s="76"/>
      <c r="WWU2" s="76"/>
      <c r="WWV2" s="76"/>
      <c r="WWW2" s="76"/>
      <c r="WWX2" s="76"/>
      <c r="WWY2" s="76"/>
      <c r="WWZ2" s="76"/>
      <c r="WXA2" s="76"/>
      <c r="WXB2" s="76"/>
      <c r="WXC2" s="76"/>
      <c r="WXD2" s="76"/>
      <c r="WXE2" s="76"/>
      <c r="WXF2" s="76"/>
      <c r="WXG2" s="76"/>
      <c r="WXH2" s="76"/>
      <c r="WXI2" s="76"/>
      <c r="WXJ2" s="76"/>
      <c r="WXK2" s="76"/>
      <c r="WXL2" s="76"/>
      <c r="WXM2" s="76"/>
      <c r="WXN2" s="76"/>
      <c r="WXO2" s="76"/>
      <c r="WXP2" s="76"/>
      <c r="WXQ2" s="76"/>
      <c r="WXR2" s="76"/>
      <c r="WXS2" s="76"/>
      <c r="WXT2" s="76"/>
      <c r="WXU2" s="76"/>
      <c r="WXV2" s="76"/>
      <c r="WXW2" s="76"/>
      <c r="WXX2" s="76"/>
      <c r="WXY2" s="76"/>
      <c r="WXZ2" s="76"/>
      <c r="WYA2" s="76"/>
      <c r="WYB2" s="76"/>
      <c r="WYC2" s="76"/>
      <c r="WYD2" s="76"/>
      <c r="WYE2" s="76"/>
      <c r="WYF2" s="76"/>
      <c r="WYG2" s="76"/>
      <c r="WYH2" s="76"/>
      <c r="WYI2" s="76"/>
      <c r="WYJ2" s="76"/>
      <c r="WYK2" s="76"/>
      <c r="WYL2" s="76"/>
      <c r="WYM2" s="76"/>
      <c r="WYN2" s="76"/>
      <c r="WYO2" s="76"/>
      <c r="WYP2" s="76"/>
      <c r="WYQ2" s="76"/>
      <c r="WYR2" s="76"/>
      <c r="WYS2" s="76"/>
      <c r="WYT2" s="76"/>
      <c r="WYU2" s="76"/>
      <c r="WYV2" s="76"/>
      <c r="WYW2" s="76"/>
      <c r="WYX2" s="76"/>
      <c r="WYY2" s="76"/>
      <c r="WYZ2" s="76"/>
      <c r="WZA2" s="76"/>
      <c r="WZB2" s="76"/>
      <c r="WZC2" s="76"/>
      <c r="WZD2" s="76"/>
      <c r="WZE2" s="76"/>
      <c r="WZF2" s="76"/>
      <c r="WZG2" s="76"/>
      <c r="WZH2" s="76"/>
      <c r="WZI2" s="76"/>
      <c r="WZJ2" s="76"/>
      <c r="WZK2" s="76"/>
      <c r="WZL2" s="76"/>
      <c r="WZM2" s="76"/>
      <c r="WZN2" s="76"/>
      <c r="WZO2" s="76"/>
      <c r="WZP2" s="76"/>
      <c r="WZQ2" s="76"/>
      <c r="WZR2" s="76"/>
      <c r="WZS2" s="76"/>
      <c r="WZT2" s="76"/>
      <c r="WZU2" s="76"/>
      <c r="WZV2" s="76"/>
      <c r="WZW2" s="76"/>
      <c r="WZX2" s="76"/>
      <c r="WZY2" s="76"/>
      <c r="WZZ2" s="76"/>
      <c r="XAA2" s="76"/>
      <c r="XAB2" s="76"/>
      <c r="XAC2" s="76"/>
      <c r="XAD2" s="76"/>
      <c r="XAE2" s="76"/>
      <c r="XAF2" s="76"/>
      <c r="XAG2" s="76"/>
      <c r="XAH2" s="76"/>
      <c r="XAI2" s="76"/>
      <c r="XAJ2" s="76"/>
      <c r="XAK2" s="76"/>
      <c r="XAL2" s="76"/>
      <c r="XAM2" s="76"/>
      <c r="XAN2" s="76"/>
      <c r="XAO2" s="76"/>
      <c r="XAP2" s="76"/>
      <c r="XAQ2" s="76"/>
      <c r="XAR2" s="76"/>
      <c r="XAS2" s="76"/>
      <c r="XAT2" s="76"/>
      <c r="XAU2" s="76"/>
      <c r="XAV2" s="76"/>
      <c r="XAW2" s="76"/>
      <c r="XAX2" s="76"/>
      <c r="XAY2" s="76"/>
      <c r="XAZ2" s="76"/>
      <c r="XBA2" s="76"/>
      <c r="XBB2" s="76"/>
      <c r="XBC2" s="76"/>
      <c r="XBD2" s="76"/>
      <c r="XBE2" s="76"/>
      <c r="XBF2" s="76"/>
      <c r="XBG2" s="76"/>
      <c r="XBH2" s="76"/>
      <c r="XBI2" s="76"/>
      <c r="XBJ2" s="76"/>
      <c r="XBK2" s="76"/>
      <c r="XBL2" s="76"/>
      <c r="XBM2" s="76"/>
      <c r="XBN2" s="76"/>
      <c r="XBO2" s="76"/>
      <c r="XBP2" s="76"/>
      <c r="XBQ2" s="76"/>
      <c r="XBR2" s="76"/>
      <c r="XBS2" s="76"/>
      <c r="XBT2" s="76"/>
      <c r="XBU2" s="76"/>
      <c r="XBV2" s="76"/>
      <c r="XBW2" s="76"/>
      <c r="XBX2" s="76"/>
      <c r="XBY2" s="76"/>
      <c r="XBZ2" s="76"/>
      <c r="XCA2" s="76"/>
      <c r="XCB2" s="76"/>
      <c r="XCC2" s="76"/>
      <c r="XCD2" s="76"/>
      <c r="XCE2" s="76"/>
      <c r="XCF2" s="76"/>
      <c r="XCG2" s="76"/>
      <c r="XCH2" s="76"/>
      <c r="XCI2" s="76"/>
      <c r="XCJ2" s="76"/>
      <c r="XCK2" s="76"/>
      <c r="XCL2" s="76"/>
      <c r="XCM2" s="76"/>
      <c r="XCN2" s="76"/>
      <c r="XCO2" s="76"/>
      <c r="XCP2" s="76"/>
      <c r="XCQ2" s="76"/>
      <c r="XCR2" s="76"/>
      <c r="XCS2" s="76"/>
      <c r="XCT2" s="76"/>
      <c r="XCU2" s="76"/>
      <c r="XCV2" s="76"/>
      <c r="XCW2" s="76"/>
      <c r="XCX2" s="76"/>
      <c r="XCY2" s="76"/>
      <c r="XCZ2" s="76"/>
      <c r="XDA2" s="76"/>
      <c r="XDB2" s="76"/>
      <c r="XDC2" s="76"/>
      <c r="XDD2" s="76"/>
      <c r="XDE2" s="76"/>
      <c r="XDF2" s="76"/>
      <c r="XDG2" s="76"/>
      <c r="XDH2" s="76"/>
      <c r="XDI2" s="76"/>
      <c r="XDJ2" s="76"/>
      <c r="XDK2" s="76"/>
      <c r="XDL2" s="76"/>
      <c r="XDM2" s="76"/>
      <c r="XDN2" s="76"/>
      <c r="XDO2" s="76"/>
      <c r="XDP2" s="76"/>
      <c r="XDQ2" s="76"/>
      <c r="XDR2" s="76"/>
      <c r="XDS2" s="76"/>
      <c r="XDT2" s="76"/>
      <c r="XDU2" s="76"/>
      <c r="XDV2" s="76"/>
      <c r="XDW2" s="76"/>
      <c r="XDX2" s="76"/>
      <c r="XDY2" s="76"/>
      <c r="XDZ2" s="76"/>
      <c r="XEA2" s="76"/>
      <c r="XEB2" s="76"/>
      <c r="XEC2" s="76"/>
      <c r="XED2" s="76"/>
    </row>
    <row r="3" spans="2:16358" x14ac:dyDescent="0.25">
      <c r="B3" s="22" t="s">
        <v>43</v>
      </c>
      <c r="C3" s="175">
        <v>1</v>
      </c>
      <c r="D3" s="175">
        <v>2</v>
      </c>
      <c r="E3" s="175">
        <v>3</v>
      </c>
      <c r="F3" s="175">
        <v>4</v>
      </c>
      <c r="G3" s="175">
        <v>1</v>
      </c>
      <c r="H3" s="175">
        <v>2</v>
      </c>
      <c r="I3" s="175">
        <v>3</v>
      </c>
      <c r="J3" s="175">
        <v>4</v>
      </c>
      <c r="K3" s="175">
        <v>1</v>
      </c>
      <c r="L3" s="175">
        <v>2</v>
      </c>
      <c r="M3" s="175">
        <v>3</v>
      </c>
      <c r="N3" s="175">
        <v>4</v>
      </c>
      <c r="O3" s="175">
        <v>1</v>
      </c>
      <c r="P3" s="175">
        <v>2</v>
      </c>
      <c r="Q3" s="175">
        <v>3</v>
      </c>
      <c r="R3" s="175">
        <v>4</v>
      </c>
      <c r="S3" s="175">
        <v>1</v>
      </c>
      <c r="T3" s="175">
        <v>2</v>
      </c>
      <c r="U3" s="175">
        <v>3</v>
      </c>
      <c r="V3" s="175">
        <v>4</v>
      </c>
      <c r="W3" s="175">
        <v>1</v>
      </c>
      <c r="X3" s="175">
        <v>2</v>
      </c>
      <c r="Y3" s="175">
        <v>3</v>
      </c>
      <c r="Z3" s="175">
        <v>4</v>
      </c>
      <c r="AA3" s="175">
        <v>1</v>
      </c>
      <c r="AB3" s="175">
        <v>2</v>
      </c>
      <c r="AC3" s="175">
        <v>3</v>
      </c>
      <c r="AD3" s="175">
        <v>4</v>
      </c>
      <c r="AE3" s="175">
        <v>1</v>
      </c>
      <c r="AF3" s="175">
        <v>2</v>
      </c>
      <c r="AG3" s="175">
        <v>3</v>
      </c>
      <c r="AH3" s="175">
        <v>4</v>
      </c>
      <c r="AI3" s="174"/>
      <c r="AJ3" s="174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  <c r="YZ3" s="76"/>
      <c r="ZA3" s="76"/>
      <c r="ZB3" s="76"/>
      <c r="ZC3" s="76"/>
      <c r="ZD3" s="76"/>
      <c r="ZE3" s="76"/>
      <c r="ZF3" s="76"/>
      <c r="ZG3" s="76"/>
      <c r="ZH3" s="76"/>
      <c r="ZI3" s="76"/>
      <c r="ZJ3" s="76"/>
      <c r="ZK3" s="76"/>
      <c r="ZL3" s="76"/>
      <c r="ZM3" s="76"/>
      <c r="ZN3" s="76"/>
      <c r="ZO3" s="76"/>
      <c r="ZP3" s="76"/>
      <c r="ZQ3" s="76"/>
      <c r="ZR3" s="76"/>
      <c r="ZS3" s="76"/>
      <c r="ZT3" s="76"/>
      <c r="ZU3" s="76"/>
      <c r="ZV3" s="76"/>
      <c r="ZW3" s="76"/>
      <c r="ZX3" s="76"/>
      <c r="ZY3" s="76"/>
      <c r="ZZ3" s="76"/>
      <c r="AAA3" s="76"/>
      <c r="AAB3" s="76"/>
      <c r="AAC3" s="76"/>
      <c r="AAD3" s="76"/>
      <c r="AAE3" s="76"/>
      <c r="AAF3" s="76"/>
      <c r="AAG3" s="76"/>
      <c r="AAH3" s="76"/>
      <c r="AAI3" s="76"/>
      <c r="AAJ3" s="76"/>
      <c r="AAK3" s="76"/>
      <c r="AAL3" s="76"/>
      <c r="AAM3" s="76"/>
      <c r="AAN3" s="76"/>
      <c r="AAO3" s="76"/>
      <c r="AAP3" s="76"/>
      <c r="AAQ3" s="76"/>
      <c r="AAR3" s="76"/>
      <c r="AAS3" s="76"/>
      <c r="AAT3" s="76"/>
      <c r="AAU3" s="76"/>
      <c r="AAV3" s="76"/>
      <c r="AAW3" s="76"/>
      <c r="AAX3" s="76"/>
      <c r="AAY3" s="76"/>
      <c r="AAZ3" s="76"/>
      <c r="ABA3" s="76"/>
      <c r="ABB3" s="76"/>
      <c r="ABC3" s="76"/>
      <c r="ABD3" s="76"/>
      <c r="ABE3" s="76"/>
      <c r="ABF3" s="76"/>
      <c r="ABG3" s="76"/>
      <c r="ABH3" s="76"/>
      <c r="ABI3" s="76"/>
      <c r="ABJ3" s="76"/>
      <c r="ABK3" s="76"/>
      <c r="ABL3" s="76"/>
      <c r="ABM3" s="76"/>
      <c r="ABN3" s="76"/>
      <c r="ABO3" s="76"/>
      <c r="ABP3" s="76"/>
      <c r="ABQ3" s="76"/>
      <c r="ABR3" s="76"/>
      <c r="ABS3" s="76"/>
      <c r="ABT3" s="76"/>
      <c r="ABU3" s="76"/>
      <c r="ABV3" s="76"/>
      <c r="ABW3" s="76"/>
      <c r="ABX3" s="76"/>
      <c r="ABY3" s="76"/>
      <c r="ABZ3" s="76"/>
      <c r="ACA3" s="76"/>
      <c r="ACB3" s="76"/>
      <c r="ACC3" s="76"/>
      <c r="ACD3" s="76"/>
      <c r="ACE3" s="76"/>
      <c r="ACF3" s="76"/>
      <c r="ACG3" s="76"/>
      <c r="ACH3" s="76"/>
      <c r="ACI3" s="76"/>
      <c r="ACJ3" s="76"/>
      <c r="ACK3" s="76"/>
      <c r="ACL3" s="76"/>
      <c r="ACM3" s="76"/>
      <c r="ACN3" s="76"/>
      <c r="ACO3" s="76"/>
      <c r="ACP3" s="76"/>
      <c r="ACQ3" s="76"/>
      <c r="ACR3" s="76"/>
      <c r="ACS3" s="76"/>
      <c r="ACT3" s="76"/>
      <c r="ACU3" s="76"/>
      <c r="ACV3" s="76"/>
      <c r="ACW3" s="76"/>
      <c r="ACX3" s="76"/>
      <c r="ACY3" s="76"/>
      <c r="ACZ3" s="76"/>
      <c r="ADA3" s="76"/>
      <c r="ADB3" s="76"/>
      <c r="ADC3" s="76"/>
      <c r="ADD3" s="76"/>
      <c r="ADE3" s="76"/>
      <c r="ADF3" s="76"/>
      <c r="ADG3" s="76"/>
      <c r="ADH3" s="76"/>
      <c r="ADI3" s="76"/>
      <c r="ADJ3" s="76"/>
      <c r="ADK3" s="76"/>
      <c r="ADL3" s="76"/>
      <c r="ADM3" s="76"/>
      <c r="ADN3" s="76"/>
      <c r="ADO3" s="76"/>
      <c r="ADP3" s="76"/>
      <c r="ADQ3" s="76"/>
      <c r="ADR3" s="76"/>
      <c r="ADS3" s="76"/>
      <c r="ADT3" s="76"/>
      <c r="ADU3" s="76"/>
      <c r="ADV3" s="76"/>
      <c r="ADW3" s="76"/>
      <c r="ADX3" s="76"/>
      <c r="ADY3" s="76"/>
      <c r="ADZ3" s="76"/>
      <c r="AEA3" s="76"/>
      <c r="AEB3" s="76"/>
      <c r="AEC3" s="76"/>
      <c r="AED3" s="76"/>
      <c r="AEE3" s="76"/>
      <c r="AEF3" s="76"/>
      <c r="AEG3" s="76"/>
      <c r="AEH3" s="76"/>
      <c r="AEI3" s="76"/>
      <c r="AEJ3" s="76"/>
      <c r="AEK3" s="76"/>
      <c r="AEL3" s="76"/>
      <c r="AEM3" s="76"/>
      <c r="AEN3" s="76"/>
      <c r="AEO3" s="76"/>
      <c r="AEP3" s="76"/>
      <c r="AEQ3" s="76"/>
      <c r="AER3" s="76"/>
      <c r="AES3" s="76"/>
      <c r="AET3" s="76"/>
      <c r="AEU3" s="76"/>
      <c r="AEV3" s="76"/>
      <c r="AEW3" s="76"/>
      <c r="AEX3" s="76"/>
      <c r="AEY3" s="76"/>
      <c r="AEZ3" s="76"/>
      <c r="AFA3" s="76"/>
      <c r="AFB3" s="76"/>
      <c r="AFC3" s="76"/>
      <c r="AFD3" s="76"/>
      <c r="AFE3" s="76"/>
      <c r="AFF3" s="76"/>
      <c r="AFG3" s="76"/>
      <c r="AFH3" s="76"/>
      <c r="AFI3" s="76"/>
      <c r="AFJ3" s="76"/>
      <c r="AFK3" s="76"/>
      <c r="AFL3" s="76"/>
      <c r="AFM3" s="76"/>
      <c r="AFN3" s="76"/>
      <c r="AFO3" s="76"/>
      <c r="AFP3" s="76"/>
      <c r="AFQ3" s="76"/>
      <c r="AFR3" s="76"/>
      <c r="AFS3" s="76"/>
      <c r="AFT3" s="76"/>
      <c r="AFU3" s="76"/>
      <c r="AFV3" s="76"/>
      <c r="AFW3" s="76"/>
      <c r="AFX3" s="76"/>
      <c r="AFY3" s="76"/>
      <c r="AFZ3" s="76"/>
      <c r="AGA3" s="76"/>
      <c r="AGB3" s="76"/>
      <c r="AGC3" s="76"/>
      <c r="AGD3" s="76"/>
      <c r="AGE3" s="76"/>
      <c r="AGF3" s="76"/>
      <c r="AGG3" s="76"/>
      <c r="AGH3" s="76"/>
      <c r="AGI3" s="76"/>
      <c r="AGJ3" s="76"/>
      <c r="AGK3" s="76"/>
      <c r="AGL3" s="76"/>
      <c r="AGM3" s="76"/>
      <c r="AGN3" s="76"/>
      <c r="AGO3" s="76"/>
      <c r="AGP3" s="76"/>
      <c r="AGQ3" s="76"/>
      <c r="AGR3" s="76"/>
      <c r="AGS3" s="76"/>
      <c r="AGT3" s="76"/>
      <c r="AGU3" s="76"/>
      <c r="AGV3" s="76"/>
      <c r="AGW3" s="76"/>
      <c r="AGX3" s="76"/>
      <c r="AGY3" s="76"/>
      <c r="AGZ3" s="76"/>
      <c r="AHA3" s="76"/>
      <c r="AHB3" s="76"/>
      <c r="AHC3" s="76"/>
      <c r="AHD3" s="76"/>
      <c r="AHE3" s="76"/>
      <c r="AHF3" s="76"/>
      <c r="AHG3" s="76"/>
      <c r="AHH3" s="76"/>
      <c r="AHI3" s="76"/>
      <c r="AHJ3" s="76"/>
      <c r="AHK3" s="76"/>
      <c r="AHL3" s="76"/>
      <c r="AHM3" s="76"/>
      <c r="AHN3" s="76"/>
      <c r="AHO3" s="76"/>
      <c r="AHP3" s="76"/>
      <c r="AHQ3" s="76"/>
      <c r="AHR3" s="76"/>
      <c r="AHS3" s="76"/>
      <c r="AHT3" s="76"/>
      <c r="AHU3" s="76"/>
      <c r="AHV3" s="76"/>
      <c r="AHW3" s="76"/>
      <c r="AHX3" s="76"/>
      <c r="AHY3" s="76"/>
      <c r="AHZ3" s="76"/>
      <c r="AIA3" s="76"/>
      <c r="AIB3" s="76"/>
      <c r="AIC3" s="76"/>
      <c r="AID3" s="76"/>
      <c r="AIE3" s="76"/>
      <c r="AIF3" s="76"/>
      <c r="AIG3" s="76"/>
      <c r="AIH3" s="76"/>
      <c r="AII3" s="76"/>
      <c r="AIJ3" s="76"/>
      <c r="AIK3" s="76"/>
      <c r="AIL3" s="76"/>
      <c r="AIM3" s="76"/>
      <c r="AIN3" s="76"/>
      <c r="AIO3" s="76"/>
      <c r="AIP3" s="76"/>
      <c r="AIQ3" s="76"/>
      <c r="AIR3" s="76"/>
      <c r="AIS3" s="76"/>
      <c r="AIT3" s="76"/>
      <c r="AIU3" s="76"/>
      <c r="AIV3" s="76"/>
      <c r="AIW3" s="76"/>
      <c r="AIX3" s="76"/>
      <c r="AIY3" s="76"/>
      <c r="AIZ3" s="76"/>
      <c r="AJA3" s="76"/>
      <c r="AJB3" s="76"/>
      <c r="AJC3" s="76"/>
      <c r="AJD3" s="76"/>
      <c r="AJE3" s="76"/>
      <c r="AJF3" s="76"/>
      <c r="AJG3" s="76"/>
      <c r="AJH3" s="76"/>
      <c r="AJI3" s="76"/>
      <c r="AJJ3" s="76"/>
      <c r="AJK3" s="76"/>
      <c r="AJL3" s="76"/>
      <c r="AJM3" s="76"/>
      <c r="AJN3" s="76"/>
      <c r="AJO3" s="76"/>
      <c r="AJP3" s="76"/>
      <c r="AJQ3" s="76"/>
      <c r="AJR3" s="76"/>
      <c r="AJS3" s="76"/>
      <c r="AJT3" s="76"/>
      <c r="AJU3" s="76"/>
      <c r="AJV3" s="76"/>
      <c r="AJW3" s="76"/>
      <c r="AJX3" s="76"/>
      <c r="AJY3" s="76"/>
      <c r="AJZ3" s="76"/>
      <c r="AKA3" s="76"/>
      <c r="AKB3" s="76"/>
      <c r="AKC3" s="76"/>
      <c r="AKD3" s="76"/>
      <c r="AKE3" s="76"/>
      <c r="AKF3" s="76"/>
      <c r="AKG3" s="76"/>
      <c r="AKH3" s="76"/>
      <c r="AKI3" s="76"/>
      <c r="AKJ3" s="76"/>
      <c r="AKK3" s="76"/>
      <c r="AKL3" s="76"/>
      <c r="AKM3" s="76"/>
      <c r="AKN3" s="76"/>
      <c r="AKO3" s="76"/>
      <c r="AKP3" s="76"/>
      <c r="AKQ3" s="76"/>
      <c r="AKR3" s="76"/>
      <c r="AKS3" s="76"/>
      <c r="AKT3" s="76"/>
      <c r="AKU3" s="76"/>
      <c r="AKV3" s="76"/>
      <c r="AKW3" s="76"/>
      <c r="AKX3" s="76"/>
      <c r="AKY3" s="76"/>
      <c r="AKZ3" s="76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  <c r="AMA3" s="76"/>
      <c r="AMB3" s="76"/>
      <c r="AMC3" s="76"/>
      <c r="AMD3" s="76"/>
      <c r="AME3" s="76"/>
      <c r="AMF3" s="76"/>
      <c r="AMG3" s="76"/>
      <c r="AMH3" s="76"/>
      <c r="AMI3" s="76"/>
      <c r="AMJ3" s="76"/>
      <c r="AMK3" s="76"/>
      <c r="AML3" s="76"/>
      <c r="AMM3" s="76"/>
      <c r="AMN3" s="76"/>
      <c r="AMO3" s="76"/>
      <c r="AMP3" s="76"/>
      <c r="AMQ3" s="76"/>
      <c r="AMR3" s="76"/>
      <c r="AMS3" s="76"/>
      <c r="AMT3" s="76"/>
      <c r="AMU3" s="76"/>
      <c r="AMV3" s="76"/>
      <c r="AMW3" s="76"/>
      <c r="AMX3" s="76"/>
      <c r="AMY3" s="76"/>
      <c r="AMZ3" s="76"/>
      <c r="ANA3" s="76"/>
      <c r="ANB3" s="76"/>
      <c r="ANC3" s="76"/>
      <c r="AND3" s="76"/>
      <c r="ANE3" s="76"/>
      <c r="ANF3" s="76"/>
      <c r="ANG3" s="76"/>
      <c r="ANH3" s="76"/>
      <c r="ANI3" s="76"/>
      <c r="ANJ3" s="76"/>
      <c r="ANK3" s="76"/>
      <c r="ANL3" s="76"/>
      <c r="ANM3" s="76"/>
      <c r="ANN3" s="76"/>
      <c r="ANO3" s="76"/>
      <c r="ANP3" s="76"/>
      <c r="ANQ3" s="76"/>
      <c r="ANR3" s="76"/>
      <c r="ANS3" s="76"/>
      <c r="ANT3" s="76"/>
      <c r="ANU3" s="76"/>
      <c r="ANV3" s="76"/>
      <c r="ANW3" s="76"/>
      <c r="ANX3" s="76"/>
      <c r="ANY3" s="76"/>
      <c r="ANZ3" s="76"/>
      <c r="AOA3" s="76"/>
      <c r="AOB3" s="76"/>
      <c r="AOC3" s="76"/>
      <c r="AOD3" s="76"/>
      <c r="AOE3" s="76"/>
      <c r="AOF3" s="76"/>
      <c r="AOG3" s="76"/>
      <c r="AOH3" s="76"/>
      <c r="AOI3" s="76"/>
      <c r="AOJ3" s="76"/>
      <c r="AOK3" s="76"/>
      <c r="AOL3" s="76"/>
      <c r="AOM3" s="76"/>
      <c r="AON3" s="76"/>
      <c r="AOO3" s="76"/>
      <c r="AOP3" s="76"/>
      <c r="AOQ3" s="76"/>
      <c r="AOR3" s="76"/>
      <c r="AOS3" s="76"/>
      <c r="AOT3" s="76"/>
      <c r="AOU3" s="76"/>
      <c r="AOV3" s="76"/>
      <c r="AOW3" s="76"/>
      <c r="AOX3" s="76"/>
      <c r="AOY3" s="76"/>
      <c r="AOZ3" s="76"/>
      <c r="APA3" s="76"/>
      <c r="APB3" s="76"/>
      <c r="APC3" s="76"/>
      <c r="APD3" s="76"/>
      <c r="APE3" s="76"/>
      <c r="APF3" s="76"/>
      <c r="APG3" s="76"/>
      <c r="APH3" s="76"/>
      <c r="API3" s="76"/>
      <c r="APJ3" s="76"/>
      <c r="APK3" s="76"/>
      <c r="APL3" s="76"/>
      <c r="APM3" s="76"/>
      <c r="APN3" s="76"/>
      <c r="APO3" s="76"/>
      <c r="APP3" s="76"/>
      <c r="APQ3" s="76"/>
      <c r="APR3" s="76"/>
      <c r="APS3" s="76"/>
      <c r="APT3" s="76"/>
      <c r="APU3" s="76"/>
      <c r="APV3" s="76"/>
      <c r="APW3" s="76"/>
      <c r="APX3" s="76"/>
      <c r="APY3" s="76"/>
      <c r="APZ3" s="76"/>
      <c r="AQA3" s="76"/>
      <c r="AQB3" s="76"/>
      <c r="AQC3" s="76"/>
      <c r="AQD3" s="76"/>
      <c r="AQE3" s="76"/>
      <c r="AQF3" s="76"/>
      <c r="AQG3" s="76"/>
      <c r="AQH3" s="76"/>
      <c r="AQI3" s="76"/>
      <c r="AQJ3" s="76"/>
      <c r="AQK3" s="76"/>
      <c r="AQL3" s="76"/>
      <c r="AQM3" s="76"/>
      <c r="AQN3" s="76"/>
      <c r="AQO3" s="76"/>
      <c r="AQP3" s="76"/>
      <c r="AQQ3" s="76"/>
      <c r="AQR3" s="76"/>
      <c r="AQS3" s="76"/>
      <c r="AQT3" s="76"/>
      <c r="AQU3" s="76"/>
      <c r="AQV3" s="76"/>
      <c r="AQW3" s="76"/>
      <c r="AQX3" s="76"/>
      <c r="AQY3" s="76"/>
      <c r="AQZ3" s="76"/>
      <c r="ARA3" s="76"/>
      <c r="ARB3" s="76"/>
      <c r="ARC3" s="76"/>
      <c r="ARD3" s="76"/>
      <c r="ARE3" s="76"/>
      <c r="ARF3" s="76"/>
      <c r="ARG3" s="76"/>
      <c r="ARH3" s="76"/>
      <c r="ARI3" s="76"/>
      <c r="ARJ3" s="76"/>
      <c r="ARK3" s="76"/>
      <c r="ARL3" s="76"/>
      <c r="ARM3" s="76"/>
      <c r="ARN3" s="76"/>
      <c r="ARO3" s="76"/>
      <c r="ARP3" s="76"/>
      <c r="ARQ3" s="76"/>
      <c r="ARR3" s="76"/>
      <c r="ARS3" s="76"/>
      <c r="ART3" s="76"/>
      <c r="ARU3" s="76"/>
      <c r="ARV3" s="76"/>
      <c r="ARW3" s="76"/>
      <c r="ARX3" s="76"/>
      <c r="ARY3" s="76"/>
      <c r="ARZ3" s="76"/>
      <c r="ASA3" s="76"/>
      <c r="ASB3" s="76"/>
      <c r="ASC3" s="76"/>
      <c r="ASD3" s="76"/>
      <c r="ASE3" s="76"/>
      <c r="ASF3" s="76"/>
      <c r="ASG3" s="76"/>
      <c r="ASH3" s="76"/>
      <c r="ASI3" s="76"/>
      <c r="ASJ3" s="76"/>
      <c r="ASK3" s="76"/>
      <c r="ASL3" s="76"/>
      <c r="ASM3" s="76"/>
      <c r="ASN3" s="76"/>
      <c r="ASO3" s="76"/>
      <c r="ASP3" s="76"/>
      <c r="ASQ3" s="76"/>
      <c r="ASR3" s="76"/>
      <c r="ASS3" s="76"/>
      <c r="AST3" s="76"/>
      <c r="ASU3" s="76"/>
      <c r="ASV3" s="76"/>
      <c r="ASW3" s="76"/>
      <c r="ASX3" s="76"/>
      <c r="ASY3" s="76"/>
      <c r="ASZ3" s="76"/>
      <c r="ATA3" s="76"/>
      <c r="ATB3" s="76"/>
      <c r="ATC3" s="76"/>
      <c r="ATD3" s="76"/>
      <c r="ATE3" s="76"/>
      <c r="ATF3" s="76"/>
      <c r="ATG3" s="76"/>
      <c r="ATH3" s="76"/>
      <c r="ATI3" s="76"/>
      <c r="ATJ3" s="76"/>
      <c r="ATK3" s="76"/>
      <c r="ATL3" s="76"/>
      <c r="ATM3" s="76"/>
      <c r="ATN3" s="76"/>
      <c r="ATO3" s="76"/>
      <c r="ATP3" s="76"/>
      <c r="ATQ3" s="76"/>
      <c r="ATR3" s="76"/>
      <c r="ATS3" s="76"/>
      <c r="ATT3" s="76"/>
      <c r="ATU3" s="76"/>
      <c r="ATV3" s="76"/>
      <c r="ATW3" s="76"/>
      <c r="ATX3" s="76"/>
      <c r="ATY3" s="76"/>
      <c r="ATZ3" s="76"/>
      <c r="AUA3" s="76"/>
      <c r="AUB3" s="76"/>
      <c r="AUC3" s="76"/>
      <c r="AUD3" s="76"/>
      <c r="AUE3" s="76"/>
      <c r="AUF3" s="76"/>
      <c r="AUG3" s="76"/>
      <c r="AUH3" s="76"/>
      <c r="AUI3" s="76"/>
      <c r="AUJ3" s="76"/>
      <c r="AUK3" s="76"/>
      <c r="AUL3" s="76"/>
      <c r="AUM3" s="76"/>
      <c r="AUN3" s="76"/>
      <c r="AUO3" s="76"/>
      <c r="AUP3" s="76"/>
      <c r="AUQ3" s="76"/>
      <c r="AUR3" s="76"/>
      <c r="AUS3" s="76"/>
      <c r="AUT3" s="76"/>
      <c r="AUU3" s="76"/>
      <c r="AUV3" s="76"/>
      <c r="AUW3" s="76"/>
      <c r="AUX3" s="76"/>
      <c r="AUY3" s="76"/>
      <c r="AUZ3" s="76"/>
      <c r="AVA3" s="76"/>
      <c r="AVB3" s="76"/>
      <c r="AVC3" s="76"/>
      <c r="AVD3" s="76"/>
      <c r="AVE3" s="76"/>
      <c r="AVF3" s="76"/>
      <c r="AVG3" s="76"/>
      <c r="AVH3" s="76"/>
      <c r="AVI3" s="76"/>
      <c r="AVJ3" s="76"/>
      <c r="AVK3" s="76"/>
      <c r="AVL3" s="76"/>
      <c r="AVM3" s="76"/>
      <c r="AVN3" s="76"/>
      <c r="AVO3" s="76"/>
      <c r="AVP3" s="76"/>
      <c r="AVQ3" s="76"/>
      <c r="AVR3" s="76"/>
      <c r="AVS3" s="76"/>
      <c r="AVT3" s="76"/>
      <c r="AVU3" s="76"/>
      <c r="AVV3" s="76"/>
      <c r="AVW3" s="76"/>
      <c r="AVX3" s="76"/>
      <c r="AVY3" s="76"/>
      <c r="AVZ3" s="76"/>
      <c r="AWA3" s="76"/>
      <c r="AWB3" s="76"/>
      <c r="AWC3" s="76"/>
      <c r="AWD3" s="76"/>
      <c r="AWE3" s="76"/>
      <c r="AWF3" s="76"/>
      <c r="AWG3" s="76"/>
      <c r="AWH3" s="76"/>
      <c r="AWI3" s="76"/>
      <c r="AWJ3" s="76"/>
      <c r="AWK3" s="76"/>
      <c r="AWL3" s="76"/>
      <c r="AWM3" s="76"/>
      <c r="AWN3" s="76"/>
      <c r="AWO3" s="76"/>
      <c r="AWP3" s="76"/>
      <c r="AWQ3" s="76"/>
      <c r="AWR3" s="76"/>
      <c r="AWS3" s="76"/>
      <c r="AWT3" s="76"/>
      <c r="AWU3" s="76"/>
      <c r="AWV3" s="76"/>
      <c r="AWW3" s="76"/>
      <c r="AWX3" s="76"/>
      <c r="AWY3" s="76"/>
      <c r="AWZ3" s="76"/>
      <c r="AXA3" s="76"/>
      <c r="AXB3" s="76"/>
      <c r="AXC3" s="76"/>
      <c r="AXD3" s="76"/>
      <c r="AXE3" s="76"/>
      <c r="AXF3" s="76"/>
      <c r="AXG3" s="76"/>
      <c r="AXH3" s="76"/>
      <c r="AXI3" s="76"/>
      <c r="AXJ3" s="76"/>
      <c r="AXK3" s="76"/>
      <c r="AXL3" s="76"/>
      <c r="AXM3" s="76"/>
      <c r="AXN3" s="76"/>
      <c r="AXO3" s="76"/>
      <c r="AXP3" s="76"/>
      <c r="AXQ3" s="76"/>
      <c r="AXR3" s="76"/>
      <c r="AXS3" s="76"/>
      <c r="AXT3" s="76"/>
      <c r="AXU3" s="76"/>
      <c r="AXV3" s="76"/>
      <c r="AXW3" s="76"/>
      <c r="AXX3" s="76"/>
      <c r="AXY3" s="76"/>
      <c r="AXZ3" s="76"/>
      <c r="AYA3" s="76"/>
      <c r="AYB3" s="76"/>
      <c r="AYC3" s="76"/>
      <c r="AYD3" s="76"/>
      <c r="AYE3" s="76"/>
      <c r="AYF3" s="76"/>
      <c r="AYG3" s="76"/>
      <c r="AYH3" s="76"/>
      <c r="AYI3" s="76"/>
      <c r="AYJ3" s="76"/>
      <c r="AYK3" s="76"/>
      <c r="AYL3" s="76"/>
      <c r="AYM3" s="76"/>
      <c r="AYN3" s="76"/>
      <c r="AYO3" s="76"/>
      <c r="AYP3" s="76"/>
      <c r="AYQ3" s="76"/>
      <c r="AYR3" s="76"/>
      <c r="AYS3" s="76"/>
      <c r="AYT3" s="76"/>
      <c r="AYU3" s="76"/>
      <c r="AYV3" s="76"/>
      <c r="AYW3" s="76"/>
      <c r="AYX3" s="76"/>
      <c r="AYY3" s="76"/>
      <c r="AYZ3" s="76"/>
      <c r="AZA3" s="76"/>
      <c r="AZB3" s="76"/>
      <c r="AZC3" s="76"/>
      <c r="AZD3" s="76"/>
      <c r="AZE3" s="76"/>
      <c r="AZF3" s="76"/>
      <c r="AZG3" s="76"/>
      <c r="AZH3" s="76"/>
      <c r="AZI3" s="76"/>
      <c r="AZJ3" s="76"/>
      <c r="AZK3" s="76"/>
      <c r="AZL3" s="76"/>
      <c r="AZM3" s="76"/>
      <c r="AZN3" s="76"/>
      <c r="AZO3" s="76"/>
      <c r="AZP3" s="76"/>
      <c r="AZQ3" s="76"/>
      <c r="AZR3" s="76"/>
      <c r="AZS3" s="76"/>
      <c r="AZT3" s="76"/>
      <c r="AZU3" s="76"/>
      <c r="AZV3" s="76"/>
      <c r="AZW3" s="76"/>
      <c r="AZX3" s="76"/>
      <c r="AZY3" s="76"/>
      <c r="AZZ3" s="76"/>
      <c r="BAA3" s="76"/>
      <c r="BAB3" s="76"/>
      <c r="BAC3" s="76"/>
      <c r="BAD3" s="76"/>
      <c r="BAE3" s="76"/>
      <c r="BAF3" s="76"/>
      <c r="BAG3" s="76"/>
      <c r="BAH3" s="76"/>
      <c r="BAI3" s="76"/>
      <c r="BAJ3" s="76"/>
      <c r="BAK3" s="76"/>
      <c r="BAL3" s="76"/>
      <c r="BAM3" s="76"/>
      <c r="BAN3" s="76"/>
      <c r="BAO3" s="76"/>
      <c r="BAP3" s="76"/>
      <c r="BAQ3" s="76"/>
      <c r="BAR3" s="76"/>
      <c r="BAS3" s="76"/>
      <c r="BAT3" s="76"/>
      <c r="BAU3" s="76"/>
      <c r="BAV3" s="76"/>
      <c r="BAW3" s="76"/>
      <c r="BAX3" s="76"/>
      <c r="BAY3" s="76"/>
      <c r="BAZ3" s="76"/>
      <c r="BBA3" s="76"/>
      <c r="BBB3" s="76"/>
      <c r="BBC3" s="76"/>
      <c r="BBD3" s="76"/>
      <c r="BBE3" s="76"/>
      <c r="BBF3" s="76"/>
      <c r="BBG3" s="76"/>
      <c r="BBH3" s="76"/>
      <c r="BBI3" s="76"/>
      <c r="BBJ3" s="76"/>
      <c r="BBK3" s="76"/>
      <c r="BBL3" s="76"/>
      <c r="BBM3" s="76"/>
      <c r="BBN3" s="76"/>
      <c r="BBO3" s="76"/>
      <c r="BBP3" s="76"/>
      <c r="BBQ3" s="76"/>
      <c r="BBR3" s="76"/>
      <c r="BBS3" s="76"/>
      <c r="BBT3" s="76"/>
      <c r="BBU3" s="76"/>
      <c r="BBV3" s="76"/>
      <c r="BBW3" s="76"/>
      <c r="BBX3" s="76"/>
      <c r="BBY3" s="76"/>
      <c r="BBZ3" s="76"/>
      <c r="BCA3" s="76"/>
      <c r="BCB3" s="76"/>
      <c r="BCC3" s="76"/>
      <c r="BCD3" s="76"/>
      <c r="BCE3" s="76"/>
      <c r="BCF3" s="76"/>
      <c r="BCG3" s="76"/>
      <c r="BCH3" s="76"/>
      <c r="BCI3" s="76"/>
      <c r="BCJ3" s="76"/>
      <c r="BCK3" s="76"/>
      <c r="BCL3" s="76"/>
      <c r="BCM3" s="76"/>
      <c r="BCN3" s="76"/>
      <c r="BCO3" s="76"/>
      <c r="BCP3" s="76"/>
      <c r="BCQ3" s="76"/>
      <c r="BCR3" s="76"/>
      <c r="BCS3" s="76"/>
      <c r="BCT3" s="76"/>
      <c r="BCU3" s="76"/>
      <c r="BCV3" s="76"/>
      <c r="BCW3" s="76"/>
      <c r="BCX3" s="76"/>
      <c r="BCY3" s="76"/>
      <c r="BCZ3" s="76"/>
      <c r="BDA3" s="76"/>
      <c r="BDB3" s="76"/>
      <c r="BDC3" s="76"/>
      <c r="BDD3" s="76"/>
      <c r="BDE3" s="76"/>
      <c r="BDF3" s="76"/>
      <c r="BDG3" s="76"/>
      <c r="BDH3" s="76"/>
      <c r="BDI3" s="76"/>
      <c r="BDJ3" s="76"/>
      <c r="BDK3" s="76"/>
      <c r="BDL3" s="76"/>
      <c r="BDM3" s="76"/>
      <c r="BDN3" s="76"/>
      <c r="BDO3" s="76"/>
      <c r="BDP3" s="76"/>
      <c r="BDQ3" s="76"/>
      <c r="BDR3" s="76"/>
      <c r="BDS3" s="76"/>
      <c r="BDT3" s="76"/>
      <c r="BDU3" s="76"/>
      <c r="BDV3" s="76"/>
      <c r="BDW3" s="76"/>
      <c r="BDX3" s="76"/>
      <c r="BDY3" s="76"/>
      <c r="BDZ3" s="76"/>
      <c r="BEA3" s="76"/>
      <c r="BEB3" s="76"/>
      <c r="BEC3" s="76"/>
      <c r="BED3" s="76"/>
      <c r="BEE3" s="76"/>
      <c r="BEF3" s="76"/>
      <c r="BEG3" s="76"/>
      <c r="BEH3" s="76"/>
      <c r="BEI3" s="76"/>
      <c r="BEJ3" s="76"/>
      <c r="BEK3" s="76"/>
      <c r="BEL3" s="76"/>
      <c r="BEM3" s="76"/>
      <c r="BEN3" s="76"/>
      <c r="BEO3" s="76"/>
      <c r="BEP3" s="76"/>
      <c r="BEQ3" s="76"/>
      <c r="BER3" s="76"/>
      <c r="BES3" s="76"/>
      <c r="BET3" s="76"/>
      <c r="BEU3" s="76"/>
      <c r="BEV3" s="76"/>
      <c r="BEW3" s="76"/>
      <c r="BEX3" s="76"/>
      <c r="BEY3" s="76"/>
      <c r="BEZ3" s="76"/>
      <c r="BFA3" s="76"/>
      <c r="BFB3" s="76"/>
      <c r="BFC3" s="76"/>
      <c r="BFD3" s="76"/>
      <c r="BFE3" s="76"/>
      <c r="BFF3" s="76"/>
      <c r="BFG3" s="76"/>
      <c r="BFH3" s="76"/>
      <c r="BFI3" s="76"/>
      <c r="BFJ3" s="76"/>
      <c r="BFK3" s="76"/>
      <c r="BFL3" s="76"/>
      <c r="BFM3" s="76"/>
      <c r="BFN3" s="76"/>
      <c r="BFO3" s="76"/>
      <c r="BFP3" s="76"/>
      <c r="BFQ3" s="76"/>
      <c r="BFR3" s="76"/>
      <c r="BFS3" s="76"/>
      <c r="BFT3" s="76"/>
      <c r="BFU3" s="76"/>
      <c r="BFV3" s="76"/>
      <c r="BFW3" s="76"/>
      <c r="BFX3" s="76"/>
      <c r="BFY3" s="76"/>
      <c r="BFZ3" s="76"/>
      <c r="BGA3" s="76"/>
      <c r="BGB3" s="76"/>
      <c r="BGC3" s="76"/>
      <c r="BGD3" s="76"/>
      <c r="BGE3" s="76"/>
      <c r="BGF3" s="76"/>
      <c r="BGG3" s="76"/>
      <c r="BGH3" s="76"/>
      <c r="BGI3" s="76"/>
      <c r="BGJ3" s="76"/>
      <c r="BGK3" s="76"/>
      <c r="BGL3" s="76"/>
      <c r="BGM3" s="76"/>
      <c r="BGN3" s="76"/>
      <c r="BGO3" s="76"/>
      <c r="BGP3" s="76"/>
      <c r="BGQ3" s="76"/>
      <c r="BGR3" s="76"/>
      <c r="BGS3" s="76"/>
      <c r="BGT3" s="76"/>
      <c r="BGU3" s="76"/>
      <c r="BGV3" s="76"/>
      <c r="BGW3" s="76"/>
      <c r="BGX3" s="76"/>
      <c r="BGY3" s="76"/>
      <c r="BGZ3" s="76"/>
      <c r="BHA3" s="76"/>
      <c r="BHB3" s="76"/>
      <c r="BHC3" s="76"/>
      <c r="BHD3" s="76"/>
      <c r="BHE3" s="76"/>
      <c r="BHF3" s="76"/>
      <c r="BHG3" s="76"/>
      <c r="BHH3" s="76"/>
      <c r="BHI3" s="76"/>
      <c r="BHJ3" s="76"/>
      <c r="BHK3" s="76"/>
      <c r="BHL3" s="76"/>
      <c r="BHM3" s="76"/>
      <c r="BHN3" s="76"/>
      <c r="BHO3" s="76"/>
      <c r="BHP3" s="76"/>
      <c r="BHQ3" s="76"/>
      <c r="BHR3" s="76"/>
      <c r="BHS3" s="76"/>
      <c r="BHT3" s="76"/>
      <c r="BHU3" s="76"/>
      <c r="BHV3" s="76"/>
      <c r="BHW3" s="76"/>
      <c r="BHX3" s="76"/>
      <c r="BHY3" s="76"/>
      <c r="BHZ3" s="76"/>
      <c r="BIA3" s="76"/>
      <c r="BIB3" s="76"/>
      <c r="BIC3" s="76"/>
      <c r="BID3" s="76"/>
      <c r="BIE3" s="76"/>
      <c r="BIF3" s="76"/>
      <c r="BIG3" s="76"/>
      <c r="BIH3" s="76"/>
      <c r="BII3" s="76"/>
      <c r="BIJ3" s="76"/>
      <c r="BIK3" s="76"/>
      <c r="BIL3" s="76"/>
      <c r="BIM3" s="76"/>
      <c r="BIN3" s="76"/>
      <c r="BIO3" s="76"/>
      <c r="BIP3" s="76"/>
      <c r="BIQ3" s="76"/>
      <c r="BIR3" s="76"/>
      <c r="BIS3" s="76"/>
      <c r="BIT3" s="76"/>
      <c r="BIU3" s="76"/>
      <c r="BIV3" s="76"/>
      <c r="BIW3" s="76"/>
      <c r="BIX3" s="76"/>
      <c r="BIY3" s="76"/>
      <c r="BIZ3" s="76"/>
      <c r="BJA3" s="76"/>
      <c r="BJB3" s="76"/>
      <c r="BJC3" s="76"/>
      <c r="BJD3" s="76"/>
      <c r="BJE3" s="76"/>
      <c r="BJF3" s="76"/>
      <c r="BJG3" s="76"/>
      <c r="BJH3" s="76"/>
      <c r="BJI3" s="76"/>
      <c r="BJJ3" s="76"/>
      <c r="BJK3" s="76"/>
      <c r="BJL3" s="76"/>
      <c r="BJM3" s="76"/>
      <c r="BJN3" s="76"/>
      <c r="BJO3" s="76"/>
      <c r="BJP3" s="76"/>
      <c r="BJQ3" s="76"/>
      <c r="BJR3" s="76"/>
      <c r="BJS3" s="76"/>
      <c r="BJT3" s="76"/>
      <c r="BJU3" s="76"/>
      <c r="BJV3" s="76"/>
      <c r="BJW3" s="76"/>
      <c r="BJX3" s="76"/>
      <c r="BJY3" s="76"/>
      <c r="BJZ3" s="76"/>
      <c r="BKA3" s="76"/>
      <c r="BKB3" s="76"/>
      <c r="BKC3" s="76"/>
      <c r="BKD3" s="76"/>
      <c r="BKE3" s="76"/>
      <c r="BKF3" s="76"/>
      <c r="BKG3" s="76"/>
      <c r="BKH3" s="76"/>
      <c r="BKI3" s="76"/>
      <c r="BKJ3" s="76"/>
      <c r="BKK3" s="76"/>
      <c r="BKL3" s="76"/>
      <c r="BKM3" s="76"/>
      <c r="BKN3" s="76"/>
      <c r="BKO3" s="76"/>
      <c r="BKP3" s="76"/>
      <c r="BKQ3" s="76"/>
      <c r="BKR3" s="76"/>
      <c r="BKS3" s="76"/>
      <c r="BKT3" s="76"/>
      <c r="BKU3" s="76"/>
      <c r="BKV3" s="76"/>
      <c r="BKW3" s="76"/>
      <c r="BKX3" s="76"/>
      <c r="BKY3" s="76"/>
      <c r="BKZ3" s="76"/>
      <c r="BLA3" s="76"/>
      <c r="BLB3" s="76"/>
      <c r="BLC3" s="76"/>
      <c r="BLD3" s="76"/>
      <c r="BLE3" s="76"/>
      <c r="BLF3" s="76"/>
      <c r="BLG3" s="76"/>
      <c r="BLH3" s="76"/>
      <c r="BLI3" s="76"/>
      <c r="BLJ3" s="76"/>
      <c r="BLK3" s="76"/>
      <c r="BLL3" s="76"/>
      <c r="BLM3" s="76"/>
      <c r="BLN3" s="76"/>
      <c r="BLO3" s="76"/>
      <c r="BLP3" s="76"/>
      <c r="BLQ3" s="76"/>
      <c r="BLR3" s="76"/>
      <c r="BLS3" s="76"/>
      <c r="BLT3" s="76"/>
      <c r="BLU3" s="76"/>
      <c r="BLV3" s="76"/>
      <c r="BLW3" s="76"/>
      <c r="BLX3" s="76"/>
      <c r="BLY3" s="76"/>
      <c r="BLZ3" s="76"/>
      <c r="BMA3" s="76"/>
      <c r="BMB3" s="76"/>
      <c r="BMC3" s="76"/>
      <c r="BMD3" s="76"/>
      <c r="BME3" s="76"/>
      <c r="BMF3" s="76"/>
      <c r="BMG3" s="76"/>
      <c r="BMH3" s="76"/>
      <c r="BMI3" s="76"/>
      <c r="BMJ3" s="76"/>
      <c r="BMK3" s="76"/>
      <c r="BML3" s="76"/>
      <c r="BMM3" s="76"/>
      <c r="BMN3" s="76"/>
      <c r="BMO3" s="76"/>
      <c r="BMP3" s="76"/>
      <c r="BMQ3" s="76"/>
      <c r="BMR3" s="76"/>
      <c r="BMS3" s="76"/>
      <c r="BMT3" s="76"/>
      <c r="BMU3" s="76"/>
      <c r="BMV3" s="76"/>
      <c r="BMW3" s="76"/>
      <c r="BMX3" s="76"/>
      <c r="BMY3" s="76"/>
      <c r="BMZ3" s="76"/>
      <c r="BNA3" s="76"/>
      <c r="BNB3" s="76"/>
      <c r="BNC3" s="76"/>
      <c r="BND3" s="76"/>
      <c r="BNE3" s="76"/>
      <c r="BNF3" s="76"/>
      <c r="BNG3" s="76"/>
      <c r="BNH3" s="76"/>
      <c r="BNI3" s="76"/>
      <c r="BNJ3" s="76"/>
      <c r="BNK3" s="76"/>
      <c r="BNL3" s="76"/>
      <c r="BNM3" s="76"/>
      <c r="BNN3" s="76"/>
      <c r="BNO3" s="76"/>
      <c r="BNP3" s="76"/>
      <c r="BNQ3" s="76"/>
      <c r="BNR3" s="76"/>
      <c r="BNS3" s="76"/>
      <c r="BNT3" s="76"/>
      <c r="BNU3" s="76"/>
      <c r="BNV3" s="76"/>
      <c r="BNW3" s="76"/>
      <c r="BNX3" s="76"/>
      <c r="BNY3" s="76"/>
      <c r="BNZ3" s="76"/>
      <c r="BOA3" s="76"/>
      <c r="BOB3" s="76"/>
      <c r="BOC3" s="76"/>
      <c r="BOD3" s="76"/>
      <c r="BOE3" s="76"/>
      <c r="BOF3" s="76"/>
      <c r="BOG3" s="76"/>
      <c r="BOH3" s="76"/>
      <c r="BOI3" s="76"/>
      <c r="BOJ3" s="76"/>
      <c r="BOK3" s="76"/>
      <c r="BOL3" s="76"/>
      <c r="BOM3" s="76"/>
      <c r="BON3" s="76"/>
      <c r="BOO3" s="76"/>
      <c r="BOP3" s="76"/>
      <c r="BOQ3" s="76"/>
      <c r="BOR3" s="76"/>
      <c r="BOS3" s="76"/>
      <c r="BOT3" s="76"/>
      <c r="BOU3" s="76"/>
      <c r="BOV3" s="76"/>
      <c r="BOW3" s="76"/>
      <c r="BOX3" s="76"/>
      <c r="BOY3" s="76"/>
      <c r="BOZ3" s="76"/>
      <c r="BPA3" s="76"/>
      <c r="BPB3" s="76"/>
      <c r="BPC3" s="76"/>
      <c r="BPD3" s="76"/>
      <c r="BPE3" s="76"/>
      <c r="BPF3" s="76"/>
      <c r="BPG3" s="76"/>
      <c r="BPH3" s="76"/>
      <c r="BPI3" s="76"/>
      <c r="BPJ3" s="76"/>
      <c r="BPK3" s="76"/>
      <c r="BPL3" s="76"/>
      <c r="BPM3" s="76"/>
      <c r="BPN3" s="76"/>
      <c r="BPO3" s="76"/>
      <c r="BPP3" s="76"/>
      <c r="BPQ3" s="76"/>
      <c r="BPR3" s="76"/>
      <c r="BPS3" s="76"/>
      <c r="BPT3" s="76"/>
      <c r="BPU3" s="76"/>
      <c r="BPV3" s="76"/>
      <c r="BPW3" s="76"/>
      <c r="BPX3" s="76"/>
      <c r="BPY3" s="76"/>
      <c r="BPZ3" s="76"/>
      <c r="BQA3" s="76"/>
      <c r="BQB3" s="76"/>
      <c r="BQC3" s="76"/>
      <c r="BQD3" s="76"/>
      <c r="BQE3" s="76"/>
      <c r="BQF3" s="76"/>
      <c r="BQG3" s="76"/>
      <c r="BQH3" s="76"/>
      <c r="BQI3" s="76"/>
      <c r="BQJ3" s="76"/>
      <c r="BQK3" s="76"/>
      <c r="BQL3" s="76"/>
      <c r="BQM3" s="76"/>
      <c r="BQN3" s="76"/>
      <c r="BQO3" s="76"/>
      <c r="BQP3" s="76"/>
      <c r="BQQ3" s="76"/>
      <c r="BQR3" s="76"/>
      <c r="BQS3" s="76"/>
      <c r="BQT3" s="76"/>
      <c r="BQU3" s="76"/>
      <c r="BQV3" s="76"/>
      <c r="BQW3" s="76"/>
      <c r="BQX3" s="76"/>
      <c r="BQY3" s="76"/>
      <c r="BQZ3" s="76"/>
      <c r="BRA3" s="76"/>
      <c r="BRB3" s="76"/>
      <c r="BRC3" s="76"/>
      <c r="BRD3" s="76"/>
      <c r="BRE3" s="76"/>
      <c r="BRF3" s="76"/>
      <c r="BRG3" s="76"/>
      <c r="BRH3" s="76"/>
      <c r="BRI3" s="76"/>
      <c r="BRJ3" s="76"/>
      <c r="BRK3" s="76"/>
      <c r="BRL3" s="76"/>
      <c r="BRM3" s="76"/>
      <c r="BRN3" s="76"/>
      <c r="BRO3" s="76"/>
      <c r="BRP3" s="76"/>
      <c r="BRQ3" s="76"/>
      <c r="BRR3" s="76"/>
      <c r="BRS3" s="76"/>
      <c r="BRT3" s="76"/>
      <c r="BRU3" s="76"/>
      <c r="BRV3" s="76"/>
      <c r="BRW3" s="76"/>
      <c r="BRX3" s="76"/>
      <c r="BRY3" s="76"/>
      <c r="BRZ3" s="76"/>
      <c r="BSA3" s="76"/>
      <c r="BSB3" s="76"/>
      <c r="BSC3" s="76"/>
      <c r="BSD3" s="76"/>
      <c r="BSE3" s="76"/>
      <c r="BSF3" s="76"/>
      <c r="BSG3" s="76"/>
      <c r="BSH3" s="76"/>
      <c r="BSI3" s="76"/>
      <c r="BSJ3" s="76"/>
      <c r="BSK3" s="76"/>
      <c r="BSL3" s="76"/>
      <c r="BSM3" s="76"/>
      <c r="BSN3" s="76"/>
      <c r="BSO3" s="76"/>
      <c r="BSP3" s="76"/>
      <c r="BSQ3" s="76"/>
      <c r="BSR3" s="76"/>
      <c r="BSS3" s="76"/>
      <c r="BST3" s="76"/>
      <c r="BSU3" s="76"/>
      <c r="BSV3" s="76"/>
      <c r="BSW3" s="76"/>
      <c r="BSX3" s="76"/>
      <c r="BSY3" s="76"/>
      <c r="BSZ3" s="76"/>
      <c r="BTA3" s="76"/>
      <c r="BTB3" s="76"/>
      <c r="BTC3" s="76"/>
      <c r="BTD3" s="76"/>
      <c r="BTE3" s="76"/>
      <c r="BTF3" s="76"/>
      <c r="BTG3" s="76"/>
      <c r="BTH3" s="76"/>
      <c r="BTI3" s="76"/>
      <c r="BTJ3" s="76"/>
      <c r="BTK3" s="76"/>
      <c r="BTL3" s="76"/>
      <c r="BTM3" s="76"/>
      <c r="BTN3" s="76"/>
      <c r="BTO3" s="76"/>
      <c r="BTP3" s="76"/>
      <c r="BTQ3" s="76"/>
      <c r="BTR3" s="76"/>
      <c r="BTS3" s="76"/>
      <c r="BTT3" s="76"/>
      <c r="BTU3" s="76"/>
      <c r="BTV3" s="76"/>
      <c r="BTW3" s="76"/>
      <c r="BTX3" s="76"/>
      <c r="BTY3" s="76"/>
      <c r="BTZ3" s="76"/>
      <c r="BUA3" s="76"/>
      <c r="BUB3" s="76"/>
      <c r="BUC3" s="76"/>
      <c r="BUD3" s="76"/>
      <c r="BUE3" s="76"/>
      <c r="BUF3" s="76"/>
      <c r="BUG3" s="76"/>
      <c r="BUH3" s="76"/>
      <c r="BUI3" s="76"/>
      <c r="BUJ3" s="76"/>
      <c r="BUK3" s="76"/>
      <c r="BUL3" s="76"/>
      <c r="BUM3" s="76"/>
      <c r="BUN3" s="76"/>
      <c r="BUO3" s="76"/>
      <c r="BUP3" s="76"/>
      <c r="BUQ3" s="76"/>
      <c r="BUR3" s="76"/>
      <c r="BUS3" s="76"/>
      <c r="BUT3" s="76"/>
      <c r="BUU3" s="76"/>
      <c r="BUV3" s="76"/>
      <c r="BUW3" s="76"/>
      <c r="BUX3" s="76"/>
      <c r="BUY3" s="76"/>
      <c r="BUZ3" s="76"/>
      <c r="BVA3" s="76"/>
      <c r="BVB3" s="76"/>
      <c r="BVC3" s="76"/>
      <c r="BVD3" s="76"/>
      <c r="BVE3" s="76"/>
      <c r="BVF3" s="76"/>
      <c r="BVG3" s="76"/>
      <c r="BVH3" s="76"/>
      <c r="BVI3" s="76"/>
      <c r="BVJ3" s="76"/>
      <c r="BVK3" s="76"/>
      <c r="BVL3" s="76"/>
      <c r="BVM3" s="76"/>
      <c r="BVN3" s="76"/>
      <c r="BVO3" s="76"/>
      <c r="BVP3" s="76"/>
      <c r="BVQ3" s="76"/>
      <c r="BVR3" s="76"/>
      <c r="BVS3" s="76"/>
      <c r="BVT3" s="76"/>
      <c r="BVU3" s="76"/>
      <c r="BVV3" s="76"/>
      <c r="BVW3" s="76"/>
      <c r="BVX3" s="76"/>
      <c r="BVY3" s="76"/>
      <c r="BVZ3" s="76"/>
      <c r="BWA3" s="76"/>
      <c r="BWB3" s="76"/>
      <c r="BWC3" s="76"/>
      <c r="BWD3" s="76"/>
      <c r="BWE3" s="76"/>
      <c r="BWF3" s="76"/>
      <c r="BWG3" s="76"/>
      <c r="BWH3" s="76"/>
      <c r="BWI3" s="76"/>
      <c r="BWJ3" s="76"/>
      <c r="BWK3" s="76"/>
      <c r="BWL3" s="76"/>
      <c r="BWM3" s="76"/>
      <c r="BWN3" s="76"/>
      <c r="BWO3" s="76"/>
      <c r="BWP3" s="76"/>
      <c r="BWQ3" s="76"/>
      <c r="BWR3" s="76"/>
      <c r="BWS3" s="76"/>
      <c r="BWT3" s="76"/>
      <c r="BWU3" s="76"/>
      <c r="BWV3" s="76"/>
      <c r="BWW3" s="76"/>
      <c r="BWX3" s="76"/>
      <c r="BWY3" s="76"/>
      <c r="BWZ3" s="76"/>
      <c r="BXA3" s="76"/>
      <c r="BXB3" s="76"/>
      <c r="BXC3" s="76"/>
      <c r="BXD3" s="76"/>
      <c r="BXE3" s="76"/>
      <c r="BXF3" s="76"/>
      <c r="BXG3" s="76"/>
      <c r="BXH3" s="76"/>
      <c r="BXI3" s="76"/>
      <c r="BXJ3" s="76"/>
      <c r="BXK3" s="76"/>
      <c r="BXL3" s="76"/>
      <c r="BXM3" s="76"/>
      <c r="BXN3" s="76"/>
      <c r="BXO3" s="76"/>
      <c r="BXP3" s="76"/>
      <c r="BXQ3" s="76"/>
      <c r="BXR3" s="76"/>
      <c r="BXS3" s="76"/>
      <c r="BXT3" s="76"/>
      <c r="BXU3" s="76"/>
      <c r="BXV3" s="76"/>
      <c r="BXW3" s="76"/>
      <c r="BXX3" s="76"/>
      <c r="BXY3" s="76"/>
      <c r="BXZ3" s="76"/>
      <c r="BYA3" s="76"/>
      <c r="BYB3" s="76"/>
      <c r="BYC3" s="76"/>
      <c r="BYD3" s="76"/>
      <c r="BYE3" s="76"/>
      <c r="BYF3" s="76"/>
      <c r="BYG3" s="76"/>
      <c r="BYH3" s="76"/>
      <c r="BYI3" s="76"/>
      <c r="BYJ3" s="76"/>
      <c r="BYK3" s="76"/>
      <c r="BYL3" s="76"/>
      <c r="BYM3" s="76"/>
      <c r="BYN3" s="76"/>
      <c r="BYO3" s="76"/>
      <c r="BYP3" s="76"/>
      <c r="BYQ3" s="76"/>
      <c r="BYR3" s="76"/>
      <c r="BYS3" s="76"/>
      <c r="BYT3" s="76"/>
      <c r="BYU3" s="76"/>
      <c r="BYV3" s="76"/>
      <c r="BYW3" s="76"/>
      <c r="BYX3" s="76"/>
      <c r="BYY3" s="76"/>
      <c r="BYZ3" s="76"/>
      <c r="BZA3" s="76"/>
      <c r="BZB3" s="76"/>
      <c r="BZC3" s="76"/>
      <c r="BZD3" s="76"/>
      <c r="BZE3" s="76"/>
      <c r="BZF3" s="76"/>
      <c r="BZG3" s="76"/>
      <c r="BZH3" s="76"/>
      <c r="BZI3" s="76"/>
      <c r="BZJ3" s="76"/>
      <c r="BZK3" s="76"/>
      <c r="BZL3" s="76"/>
      <c r="BZM3" s="76"/>
      <c r="BZN3" s="76"/>
      <c r="BZO3" s="76"/>
      <c r="BZP3" s="76"/>
      <c r="BZQ3" s="76"/>
      <c r="BZR3" s="76"/>
      <c r="BZS3" s="76"/>
      <c r="BZT3" s="76"/>
      <c r="BZU3" s="76"/>
      <c r="BZV3" s="76"/>
      <c r="BZW3" s="76"/>
      <c r="BZX3" s="76"/>
      <c r="BZY3" s="76"/>
      <c r="BZZ3" s="76"/>
      <c r="CAA3" s="76"/>
      <c r="CAB3" s="76"/>
      <c r="CAC3" s="76"/>
      <c r="CAD3" s="76"/>
      <c r="CAE3" s="76"/>
      <c r="CAF3" s="76"/>
      <c r="CAG3" s="76"/>
      <c r="CAH3" s="76"/>
      <c r="CAI3" s="76"/>
      <c r="CAJ3" s="76"/>
      <c r="CAK3" s="76"/>
      <c r="CAL3" s="76"/>
      <c r="CAM3" s="76"/>
      <c r="CAN3" s="76"/>
      <c r="CAO3" s="76"/>
      <c r="CAP3" s="76"/>
      <c r="CAQ3" s="76"/>
      <c r="CAR3" s="76"/>
      <c r="CAS3" s="76"/>
      <c r="CAT3" s="76"/>
      <c r="CAU3" s="76"/>
      <c r="CAV3" s="76"/>
      <c r="CAW3" s="76"/>
      <c r="CAX3" s="76"/>
      <c r="CAY3" s="76"/>
      <c r="CAZ3" s="76"/>
      <c r="CBA3" s="76"/>
      <c r="CBB3" s="76"/>
      <c r="CBC3" s="76"/>
      <c r="CBD3" s="76"/>
      <c r="CBE3" s="76"/>
      <c r="CBF3" s="76"/>
      <c r="CBG3" s="76"/>
      <c r="CBH3" s="76"/>
      <c r="CBI3" s="76"/>
      <c r="CBJ3" s="76"/>
      <c r="CBK3" s="76"/>
      <c r="CBL3" s="76"/>
      <c r="CBM3" s="76"/>
      <c r="CBN3" s="76"/>
      <c r="CBO3" s="76"/>
      <c r="CBP3" s="76"/>
      <c r="CBQ3" s="76"/>
      <c r="CBR3" s="76"/>
      <c r="CBS3" s="76"/>
      <c r="CBT3" s="76"/>
      <c r="CBU3" s="76"/>
      <c r="CBV3" s="76"/>
      <c r="CBW3" s="76"/>
      <c r="CBX3" s="76"/>
      <c r="CBY3" s="76"/>
      <c r="CBZ3" s="76"/>
      <c r="CCA3" s="76"/>
      <c r="CCB3" s="76"/>
      <c r="CCC3" s="76"/>
      <c r="CCD3" s="76"/>
      <c r="CCE3" s="76"/>
      <c r="CCF3" s="76"/>
      <c r="CCG3" s="76"/>
      <c r="CCH3" s="76"/>
      <c r="CCI3" s="76"/>
      <c r="CCJ3" s="76"/>
      <c r="CCK3" s="76"/>
      <c r="CCL3" s="76"/>
      <c r="CCM3" s="76"/>
      <c r="CCN3" s="76"/>
      <c r="CCO3" s="76"/>
      <c r="CCP3" s="76"/>
      <c r="CCQ3" s="76"/>
      <c r="CCR3" s="76"/>
      <c r="CCS3" s="76"/>
      <c r="CCT3" s="76"/>
      <c r="CCU3" s="76"/>
      <c r="CCV3" s="76"/>
      <c r="CCW3" s="76"/>
      <c r="CCX3" s="76"/>
      <c r="CCY3" s="76"/>
      <c r="CCZ3" s="76"/>
      <c r="CDA3" s="76"/>
      <c r="CDB3" s="76"/>
      <c r="CDC3" s="76"/>
      <c r="CDD3" s="76"/>
      <c r="CDE3" s="76"/>
      <c r="CDF3" s="76"/>
      <c r="CDG3" s="76"/>
      <c r="CDH3" s="76"/>
      <c r="CDI3" s="76"/>
      <c r="CDJ3" s="76"/>
      <c r="CDK3" s="76"/>
      <c r="CDL3" s="76"/>
      <c r="CDM3" s="76"/>
      <c r="CDN3" s="76"/>
      <c r="CDO3" s="76"/>
      <c r="CDP3" s="76"/>
      <c r="CDQ3" s="76"/>
      <c r="CDR3" s="76"/>
      <c r="CDS3" s="76"/>
      <c r="CDT3" s="76"/>
      <c r="CDU3" s="76"/>
      <c r="CDV3" s="76"/>
      <c r="CDW3" s="76"/>
      <c r="CDX3" s="76"/>
      <c r="CDY3" s="76"/>
      <c r="CDZ3" s="76"/>
      <c r="CEA3" s="76"/>
      <c r="CEB3" s="76"/>
      <c r="CEC3" s="76"/>
      <c r="CED3" s="76"/>
      <c r="CEE3" s="76"/>
      <c r="CEF3" s="76"/>
      <c r="CEG3" s="76"/>
      <c r="CEH3" s="76"/>
      <c r="CEI3" s="76"/>
      <c r="CEJ3" s="76"/>
      <c r="CEK3" s="76"/>
      <c r="CEL3" s="76"/>
      <c r="CEM3" s="76"/>
      <c r="CEN3" s="76"/>
      <c r="CEO3" s="76"/>
      <c r="CEP3" s="76"/>
      <c r="CEQ3" s="76"/>
      <c r="CER3" s="76"/>
      <c r="CES3" s="76"/>
      <c r="CET3" s="76"/>
      <c r="CEU3" s="76"/>
      <c r="CEV3" s="76"/>
      <c r="CEW3" s="76"/>
      <c r="CEX3" s="76"/>
      <c r="CEY3" s="76"/>
      <c r="CEZ3" s="76"/>
      <c r="CFA3" s="76"/>
      <c r="CFB3" s="76"/>
      <c r="CFC3" s="76"/>
      <c r="CFD3" s="76"/>
      <c r="CFE3" s="76"/>
      <c r="CFF3" s="76"/>
      <c r="CFG3" s="76"/>
      <c r="CFH3" s="76"/>
      <c r="CFI3" s="76"/>
      <c r="CFJ3" s="76"/>
      <c r="CFK3" s="76"/>
      <c r="CFL3" s="76"/>
      <c r="CFM3" s="76"/>
      <c r="CFN3" s="76"/>
      <c r="CFO3" s="76"/>
      <c r="CFP3" s="76"/>
      <c r="CFQ3" s="76"/>
      <c r="CFR3" s="76"/>
      <c r="CFS3" s="76"/>
      <c r="CFT3" s="76"/>
      <c r="CFU3" s="76"/>
      <c r="CFV3" s="76"/>
      <c r="CFW3" s="76"/>
      <c r="CFX3" s="76"/>
      <c r="CFY3" s="76"/>
      <c r="CFZ3" s="76"/>
      <c r="CGA3" s="76"/>
      <c r="CGB3" s="76"/>
      <c r="CGC3" s="76"/>
      <c r="CGD3" s="76"/>
      <c r="CGE3" s="76"/>
      <c r="CGF3" s="76"/>
      <c r="CGG3" s="76"/>
      <c r="CGH3" s="76"/>
      <c r="CGI3" s="76"/>
      <c r="CGJ3" s="76"/>
      <c r="CGK3" s="76"/>
      <c r="CGL3" s="76"/>
      <c r="CGM3" s="76"/>
      <c r="CGN3" s="76"/>
      <c r="CGO3" s="76"/>
      <c r="CGP3" s="76"/>
      <c r="CGQ3" s="76"/>
      <c r="CGR3" s="76"/>
      <c r="CGS3" s="76"/>
      <c r="CGT3" s="76"/>
      <c r="CGU3" s="76"/>
      <c r="CGV3" s="76"/>
      <c r="CGW3" s="76"/>
      <c r="CGX3" s="76"/>
      <c r="CGY3" s="76"/>
      <c r="CGZ3" s="76"/>
      <c r="CHA3" s="76"/>
      <c r="CHB3" s="76"/>
      <c r="CHC3" s="76"/>
      <c r="CHD3" s="76"/>
      <c r="CHE3" s="76"/>
      <c r="CHF3" s="76"/>
      <c r="CHG3" s="76"/>
      <c r="CHH3" s="76"/>
      <c r="CHI3" s="76"/>
      <c r="CHJ3" s="76"/>
      <c r="CHK3" s="76"/>
      <c r="CHL3" s="76"/>
      <c r="CHM3" s="76"/>
      <c r="CHN3" s="76"/>
      <c r="CHO3" s="76"/>
      <c r="CHP3" s="76"/>
      <c r="CHQ3" s="76"/>
      <c r="CHR3" s="76"/>
      <c r="CHS3" s="76"/>
      <c r="CHT3" s="76"/>
      <c r="CHU3" s="76"/>
      <c r="CHV3" s="76"/>
      <c r="CHW3" s="76"/>
      <c r="CHX3" s="76"/>
      <c r="CHY3" s="76"/>
      <c r="CHZ3" s="76"/>
      <c r="CIA3" s="76"/>
      <c r="CIB3" s="76"/>
      <c r="CIC3" s="76"/>
      <c r="CID3" s="76"/>
      <c r="CIE3" s="76"/>
      <c r="CIF3" s="76"/>
      <c r="CIG3" s="76"/>
      <c r="CIH3" s="76"/>
      <c r="CII3" s="76"/>
      <c r="CIJ3" s="76"/>
      <c r="CIK3" s="76"/>
      <c r="CIL3" s="76"/>
      <c r="CIM3" s="76"/>
      <c r="CIN3" s="76"/>
      <c r="CIO3" s="76"/>
      <c r="CIP3" s="76"/>
      <c r="CIQ3" s="76"/>
      <c r="CIR3" s="76"/>
      <c r="CIS3" s="76"/>
      <c r="CIT3" s="76"/>
      <c r="CIU3" s="76"/>
      <c r="CIV3" s="76"/>
      <c r="CIW3" s="76"/>
      <c r="CIX3" s="76"/>
      <c r="CIY3" s="76"/>
      <c r="CIZ3" s="76"/>
      <c r="CJA3" s="76"/>
      <c r="CJB3" s="76"/>
      <c r="CJC3" s="76"/>
      <c r="CJD3" s="76"/>
      <c r="CJE3" s="76"/>
      <c r="CJF3" s="76"/>
      <c r="CJG3" s="76"/>
      <c r="CJH3" s="76"/>
      <c r="CJI3" s="76"/>
      <c r="CJJ3" s="76"/>
      <c r="CJK3" s="76"/>
      <c r="CJL3" s="76"/>
      <c r="CJM3" s="76"/>
      <c r="CJN3" s="76"/>
      <c r="CJO3" s="76"/>
      <c r="CJP3" s="76"/>
      <c r="CJQ3" s="76"/>
      <c r="CJR3" s="76"/>
      <c r="CJS3" s="76"/>
      <c r="CJT3" s="76"/>
      <c r="CJU3" s="76"/>
      <c r="CJV3" s="76"/>
      <c r="CJW3" s="76"/>
      <c r="CJX3" s="76"/>
      <c r="CJY3" s="76"/>
      <c r="CJZ3" s="76"/>
      <c r="CKA3" s="76"/>
      <c r="CKB3" s="76"/>
      <c r="CKC3" s="76"/>
      <c r="CKD3" s="76"/>
      <c r="CKE3" s="76"/>
      <c r="CKF3" s="76"/>
      <c r="CKG3" s="76"/>
      <c r="CKH3" s="76"/>
      <c r="CKI3" s="76"/>
      <c r="CKJ3" s="76"/>
      <c r="CKK3" s="76"/>
      <c r="CKL3" s="76"/>
      <c r="CKM3" s="76"/>
      <c r="CKN3" s="76"/>
      <c r="CKO3" s="76"/>
      <c r="CKP3" s="76"/>
      <c r="CKQ3" s="76"/>
      <c r="CKR3" s="76"/>
      <c r="CKS3" s="76"/>
      <c r="CKT3" s="76"/>
      <c r="CKU3" s="76"/>
      <c r="CKV3" s="76"/>
      <c r="CKW3" s="76"/>
      <c r="CKX3" s="76"/>
      <c r="CKY3" s="76"/>
      <c r="CKZ3" s="76"/>
      <c r="CLA3" s="76"/>
      <c r="CLB3" s="76"/>
      <c r="CLC3" s="76"/>
      <c r="CLD3" s="76"/>
      <c r="CLE3" s="76"/>
      <c r="CLF3" s="76"/>
      <c r="CLG3" s="76"/>
      <c r="CLH3" s="76"/>
      <c r="CLI3" s="76"/>
      <c r="CLJ3" s="76"/>
      <c r="CLK3" s="76"/>
      <c r="CLL3" s="76"/>
      <c r="CLM3" s="76"/>
      <c r="CLN3" s="76"/>
      <c r="CLO3" s="76"/>
      <c r="CLP3" s="76"/>
      <c r="CLQ3" s="76"/>
      <c r="CLR3" s="76"/>
      <c r="CLS3" s="76"/>
      <c r="CLT3" s="76"/>
      <c r="CLU3" s="76"/>
      <c r="CLV3" s="76"/>
      <c r="CLW3" s="76"/>
      <c r="CLX3" s="76"/>
      <c r="CLY3" s="76"/>
      <c r="CLZ3" s="76"/>
      <c r="CMA3" s="76"/>
      <c r="CMB3" s="76"/>
      <c r="CMC3" s="76"/>
      <c r="CMD3" s="76"/>
      <c r="CME3" s="76"/>
      <c r="CMF3" s="76"/>
      <c r="CMG3" s="76"/>
      <c r="CMH3" s="76"/>
      <c r="CMI3" s="76"/>
      <c r="CMJ3" s="76"/>
      <c r="CMK3" s="76"/>
      <c r="CML3" s="76"/>
      <c r="CMM3" s="76"/>
      <c r="CMN3" s="76"/>
      <c r="CMO3" s="76"/>
      <c r="CMP3" s="76"/>
      <c r="CMQ3" s="76"/>
      <c r="CMR3" s="76"/>
      <c r="CMS3" s="76"/>
      <c r="CMT3" s="76"/>
      <c r="CMU3" s="76"/>
      <c r="CMV3" s="76"/>
      <c r="CMW3" s="76"/>
      <c r="CMX3" s="76"/>
      <c r="CMY3" s="76"/>
      <c r="CMZ3" s="76"/>
      <c r="CNA3" s="76"/>
      <c r="CNB3" s="76"/>
      <c r="CNC3" s="76"/>
      <c r="CND3" s="76"/>
      <c r="CNE3" s="76"/>
      <c r="CNF3" s="76"/>
      <c r="CNG3" s="76"/>
      <c r="CNH3" s="76"/>
      <c r="CNI3" s="76"/>
      <c r="CNJ3" s="76"/>
      <c r="CNK3" s="76"/>
      <c r="CNL3" s="76"/>
      <c r="CNM3" s="76"/>
      <c r="CNN3" s="76"/>
      <c r="CNO3" s="76"/>
      <c r="CNP3" s="76"/>
      <c r="CNQ3" s="76"/>
      <c r="CNR3" s="76"/>
      <c r="CNS3" s="76"/>
      <c r="CNT3" s="76"/>
      <c r="CNU3" s="76"/>
      <c r="CNV3" s="76"/>
      <c r="CNW3" s="76"/>
      <c r="CNX3" s="76"/>
      <c r="CNY3" s="76"/>
      <c r="CNZ3" s="76"/>
      <c r="COA3" s="76"/>
      <c r="COB3" s="76"/>
      <c r="COC3" s="76"/>
      <c r="COD3" s="76"/>
      <c r="COE3" s="76"/>
      <c r="COF3" s="76"/>
      <c r="COG3" s="76"/>
      <c r="COH3" s="76"/>
      <c r="COI3" s="76"/>
      <c r="COJ3" s="76"/>
      <c r="COK3" s="76"/>
      <c r="COL3" s="76"/>
      <c r="COM3" s="76"/>
      <c r="CON3" s="76"/>
      <c r="COO3" s="76"/>
      <c r="COP3" s="76"/>
      <c r="COQ3" s="76"/>
      <c r="COR3" s="76"/>
      <c r="COS3" s="76"/>
      <c r="COT3" s="76"/>
      <c r="COU3" s="76"/>
      <c r="COV3" s="76"/>
      <c r="COW3" s="76"/>
      <c r="COX3" s="76"/>
      <c r="COY3" s="76"/>
      <c r="COZ3" s="76"/>
      <c r="CPA3" s="76"/>
      <c r="CPB3" s="76"/>
      <c r="CPC3" s="76"/>
      <c r="CPD3" s="76"/>
      <c r="CPE3" s="76"/>
      <c r="CPF3" s="76"/>
      <c r="CPG3" s="76"/>
      <c r="CPH3" s="76"/>
      <c r="CPI3" s="76"/>
      <c r="CPJ3" s="76"/>
      <c r="CPK3" s="76"/>
      <c r="CPL3" s="76"/>
      <c r="CPM3" s="76"/>
      <c r="CPN3" s="76"/>
      <c r="CPO3" s="76"/>
      <c r="CPP3" s="76"/>
      <c r="CPQ3" s="76"/>
      <c r="CPR3" s="76"/>
      <c r="CPS3" s="76"/>
      <c r="CPT3" s="76"/>
      <c r="CPU3" s="76"/>
      <c r="CPV3" s="76"/>
      <c r="CPW3" s="76"/>
      <c r="CPX3" s="76"/>
      <c r="CPY3" s="76"/>
      <c r="CPZ3" s="76"/>
      <c r="CQA3" s="76"/>
      <c r="CQB3" s="76"/>
      <c r="CQC3" s="76"/>
      <c r="CQD3" s="76"/>
      <c r="CQE3" s="76"/>
      <c r="CQF3" s="76"/>
      <c r="CQG3" s="76"/>
      <c r="CQH3" s="76"/>
      <c r="CQI3" s="76"/>
      <c r="CQJ3" s="76"/>
      <c r="CQK3" s="76"/>
      <c r="CQL3" s="76"/>
      <c r="CQM3" s="76"/>
      <c r="CQN3" s="76"/>
      <c r="CQO3" s="76"/>
      <c r="CQP3" s="76"/>
      <c r="CQQ3" s="76"/>
      <c r="CQR3" s="76"/>
      <c r="CQS3" s="76"/>
      <c r="CQT3" s="76"/>
      <c r="CQU3" s="76"/>
      <c r="CQV3" s="76"/>
      <c r="CQW3" s="76"/>
      <c r="CQX3" s="76"/>
      <c r="CQY3" s="76"/>
      <c r="CQZ3" s="76"/>
      <c r="CRA3" s="76"/>
      <c r="CRB3" s="76"/>
      <c r="CRC3" s="76"/>
      <c r="CRD3" s="76"/>
      <c r="CRE3" s="76"/>
      <c r="CRF3" s="76"/>
      <c r="CRG3" s="76"/>
      <c r="CRH3" s="76"/>
      <c r="CRI3" s="76"/>
      <c r="CRJ3" s="76"/>
      <c r="CRK3" s="76"/>
      <c r="CRL3" s="76"/>
      <c r="CRM3" s="76"/>
      <c r="CRN3" s="76"/>
      <c r="CRO3" s="76"/>
      <c r="CRP3" s="76"/>
      <c r="CRQ3" s="76"/>
      <c r="CRR3" s="76"/>
      <c r="CRS3" s="76"/>
      <c r="CRT3" s="76"/>
      <c r="CRU3" s="76"/>
      <c r="CRV3" s="76"/>
      <c r="CRW3" s="76"/>
      <c r="CRX3" s="76"/>
      <c r="CRY3" s="76"/>
      <c r="CRZ3" s="76"/>
      <c r="CSA3" s="76"/>
      <c r="CSB3" s="76"/>
      <c r="CSC3" s="76"/>
      <c r="CSD3" s="76"/>
      <c r="CSE3" s="76"/>
      <c r="CSF3" s="76"/>
      <c r="CSG3" s="76"/>
      <c r="CSH3" s="76"/>
      <c r="CSI3" s="76"/>
      <c r="CSJ3" s="76"/>
      <c r="CSK3" s="76"/>
      <c r="CSL3" s="76"/>
      <c r="CSM3" s="76"/>
      <c r="CSN3" s="76"/>
      <c r="CSO3" s="76"/>
      <c r="CSP3" s="76"/>
      <c r="CSQ3" s="76"/>
      <c r="CSR3" s="76"/>
      <c r="CSS3" s="76"/>
      <c r="CST3" s="76"/>
      <c r="CSU3" s="76"/>
      <c r="CSV3" s="76"/>
      <c r="CSW3" s="76"/>
      <c r="CSX3" s="76"/>
      <c r="CSY3" s="76"/>
      <c r="CSZ3" s="76"/>
      <c r="CTA3" s="76"/>
      <c r="CTB3" s="76"/>
      <c r="CTC3" s="76"/>
      <c r="CTD3" s="76"/>
      <c r="CTE3" s="76"/>
      <c r="CTF3" s="76"/>
      <c r="CTG3" s="76"/>
      <c r="CTH3" s="76"/>
      <c r="CTI3" s="76"/>
      <c r="CTJ3" s="76"/>
      <c r="CTK3" s="76"/>
      <c r="CTL3" s="76"/>
      <c r="CTM3" s="76"/>
      <c r="CTN3" s="76"/>
      <c r="CTO3" s="76"/>
      <c r="CTP3" s="76"/>
      <c r="CTQ3" s="76"/>
      <c r="CTR3" s="76"/>
      <c r="CTS3" s="76"/>
      <c r="CTT3" s="76"/>
      <c r="CTU3" s="76"/>
      <c r="CTV3" s="76"/>
      <c r="CTW3" s="76"/>
      <c r="CTX3" s="76"/>
      <c r="CTY3" s="76"/>
      <c r="CTZ3" s="76"/>
      <c r="CUA3" s="76"/>
      <c r="CUB3" s="76"/>
      <c r="CUC3" s="76"/>
      <c r="CUD3" s="76"/>
      <c r="CUE3" s="76"/>
      <c r="CUF3" s="76"/>
      <c r="CUG3" s="76"/>
      <c r="CUH3" s="76"/>
      <c r="CUI3" s="76"/>
      <c r="CUJ3" s="76"/>
      <c r="CUK3" s="76"/>
      <c r="CUL3" s="76"/>
      <c r="CUM3" s="76"/>
      <c r="CUN3" s="76"/>
      <c r="CUO3" s="76"/>
      <c r="CUP3" s="76"/>
      <c r="CUQ3" s="76"/>
      <c r="CUR3" s="76"/>
      <c r="CUS3" s="76"/>
      <c r="CUT3" s="76"/>
      <c r="CUU3" s="76"/>
      <c r="CUV3" s="76"/>
      <c r="CUW3" s="76"/>
      <c r="CUX3" s="76"/>
      <c r="CUY3" s="76"/>
      <c r="CUZ3" s="76"/>
      <c r="CVA3" s="76"/>
      <c r="CVB3" s="76"/>
      <c r="CVC3" s="76"/>
      <c r="CVD3" s="76"/>
      <c r="CVE3" s="76"/>
      <c r="CVF3" s="76"/>
      <c r="CVG3" s="76"/>
      <c r="CVH3" s="76"/>
      <c r="CVI3" s="76"/>
      <c r="CVJ3" s="76"/>
      <c r="CVK3" s="76"/>
      <c r="CVL3" s="76"/>
      <c r="CVM3" s="76"/>
      <c r="CVN3" s="76"/>
      <c r="CVO3" s="76"/>
      <c r="CVP3" s="76"/>
      <c r="CVQ3" s="76"/>
      <c r="CVR3" s="76"/>
      <c r="CVS3" s="76"/>
      <c r="CVT3" s="76"/>
      <c r="CVU3" s="76"/>
      <c r="CVV3" s="76"/>
      <c r="CVW3" s="76"/>
      <c r="CVX3" s="76"/>
      <c r="CVY3" s="76"/>
      <c r="CVZ3" s="76"/>
      <c r="CWA3" s="76"/>
      <c r="CWB3" s="76"/>
      <c r="CWC3" s="76"/>
      <c r="CWD3" s="76"/>
      <c r="CWE3" s="76"/>
      <c r="CWF3" s="76"/>
      <c r="CWG3" s="76"/>
      <c r="CWH3" s="76"/>
      <c r="CWI3" s="76"/>
      <c r="CWJ3" s="76"/>
      <c r="CWK3" s="76"/>
      <c r="CWL3" s="76"/>
      <c r="CWM3" s="76"/>
      <c r="CWN3" s="76"/>
      <c r="CWO3" s="76"/>
      <c r="CWP3" s="76"/>
      <c r="CWQ3" s="76"/>
      <c r="CWR3" s="76"/>
      <c r="CWS3" s="76"/>
      <c r="CWT3" s="76"/>
      <c r="CWU3" s="76"/>
      <c r="CWV3" s="76"/>
      <c r="CWW3" s="76"/>
      <c r="CWX3" s="76"/>
      <c r="CWY3" s="76"/>
      <c r="CWZ3" s="76"/>
      <c r="CXA3" s="76"/>
      <c r="CXB3" s="76"/>
      <c r="CXC3" s="76"/>
      <c r="CXD3" s="76"/>
      <c r="CXE3" s="76"/>
      <c r="CXF3" s="76"/>
      <c r="CXG3" s="76"/>
      <c r="CXH3" s="76"/>
      <c r="CXI3" s="76"/>
      <c r="CXJ3" s="76"/>
      <c r="CXK3" s="76"/>
      <c r="CXL3" s="76"/>
      <c r="CXM3" s="76"/>
      <c r="CXN3" s="76"/>
      <c r="CXO3" s="76"/>
      <c r="CXP3" s="76"/>
      <c r="CXQ3" s="76"/>
      <c r="CXR3" s="76"/>
      <c r="CXS3" s="76"/>
      <c r="CXT3" s="76"/>
      <c r="CXU3" s="76"/>
      <c r="CXV3" s="76"/>
      <c r="CXW3" s="76"/>
      <c r="CXX3" s="76"/>
      <c r="CXY3" s="76"/>
      <c r="CXZ3" s="76"/>
      <c r="CYA3" s="76"/>
      <c r="CYB3" s="76"/>
      <c r="CYC3" s="76"/>
      <c r="CYD3" s="76"/>
      <c r="CYE3" s="76"/>
      <c r="CYF3" s="76"/>
      <c r="CYG3" s="76"/>
      <c r="CYH3" s="76"/>
      <c r="CYI3" s="76"/>
      <c r="CYJ3" s="76"/>
      <c r="CYK3" s="76"/>
      <c r="CYL3" s="76"/>
      <c r="CYM3" s="76"/>
      <c r="CYN3" s="76"/>
      <c r="CYO3" s="76"/>
      <c r="CYP3" s="76"/>
      <c r="CYQ3" s="76"/>
      <c r="CYR3" s="76"/>
      <c r="CYS3" s="76"/>
      <c r="CYT3" s="76"/>
      <c r="CYU3" s="76"/>
      <c r="CYV3" s="76"/>
      <c r="CYW3" s="76"/>
      <c r="CYX3" s="76"/>
      <c r="CYY3" s="76"/>
      <c r="CYZ3" s="76"/>
      <c r="CZA3" s="76"/>
      <c r="CZB3" s="76"/>
      <c r="CZC3" s="76"/>
      <c r="CZD3" s="76"/>
      <c r="CZE3" s="76"/>
      <c r="CZF3" s="76"/>
      <c r="CZG3" s="76"/>
      <c r="CZH3" s="76"/>
      <c r="CZI3" s="76"/>
      <c r="CZJ3" s="76"/>
      <c r="CZK3" s="76"/>
      <c r="CZL3" s="76"/>
      <c r="CZM3" s="76"/>
      <c r="CZN3" s="76"/>
      <c r="CZO3" s="76"/>
      <c r="CZP3" s="76"/>
      <c r="CZQ3" s="76"/>
      <c r="CZR3" s="76"/>
      <c r="CZS3" s="76"/>
      <c r="CZT3" s="76"/>
      <c r="CZU3" s="76"/>
      <c r="CZV3" s="76"/>
      <c r="CZW3" s="76"/>
      <c r="CZX3" s="76"/>
      <c r="CZY3" s="76"/>
      <c r="CZZ3" s="76"/>
      <c r="DAA3" s="76"/>
      <c r="DAB3" s="76"/>
      <c r="DAC3" s="76"/>
      <c r="DAD3" s="76"/>
      <c r="DAE3" s="76"/>
      <c r="DAF3" s="76"/>
      <c r="DAG3" s="76"/>
      <c r="DAH3" s="76"/>
      <c r="DAI3" s="76"/>
      <c r="DAJ3" s="76"/>
      <c r="DAK3" s="76"/>
      <c r="DAL3" s="76"/>
      <c r="DAM3" s="76"/>
      <c r="DAN3" s="76"/>
      <c r="DAO3" s="76"/>
      <c r="DAP3" s="76"/>
      <c r="DAQ3" s="76"/>
      <c r="DAR3" s="76"/>
      <c r="DAS3" s="76"/>
      <c r="DAT3" s="76"/>
      <c r="DAU3" s="76"/>
      <c r="DAV3" s="76"/>
      <c r="DAW3" s="76"/>
      <c r="DAX3" s="76"/>
      <c r="DAY3" s="76"/>
      <c r="DAZ3" s="76"/>
      <c r="DBA3" s="76"/>
      <c r="DBB3" s="76"/>
      <c r="DBC3" s="76"/>
      <c r="DBD3" s="76"/>
      <c r="DBE3" s="76"/>
      <c r="DBF3" s="76"/>
      <c r="DBG3" s="76"/>
      <c r="DBH3" s="76"/>
      <c r="DBI3" s="76"/>
      <c r="DBJ3" s="76"/>
      <c r="DBK3" s="76"/>
      <c r="DBL3" s="76"/>
      <c r="DBM3" s="76"/>
      <c r="DBN3" s="76"/>
      <c r="DBO3" s="76"/>
      <c r="DBP3" s="76"/>
      <c r="DBQ3" s="76"/>
      <c r="DBR3" s="76"/>
      <c r="DBS3" s="76"/>
      <c r="DBT3" s="76"/>
      <c r="DBU3" s="76"/>
      <c r="DBV3" s="76"/>
      <c r="DBW3" s="76"/>
      <c r="DBX3" s="76"/>
      <c r="DBY3" s="76"/>
      <c r="DBZ3" s="76"/>
      <c r="DCA3" s="76"/>
      <c r="DCB3" s="76"/>
      <c r="DCC3" s="76"/>
      <c r="DCD3" s="76"/>
      <c r="DCE3" s="76"/>
      <c r="DCF3" s="76"/>
      <c r="DCG3" s="76"/>
      <c r="DCH3" s="76"/>
      <c r="DCI3" s="76"/>
      <c r="DCJ3" s="76"/>
      <c r="DCK3" s="76"/>
      <c r="DCL3" s="76"/>
      <c r="DCM3" s="76"/>
      <c r="DCN3" s="76"/>
      <c r="DCO3" s="76"/>
      <c r="DCP3" s="76"/>
      <c r="DCQ3" s="76"/>
      <c r="DCR3" s="76"/>
      <c r="DCS3" s="76"/>
      <c r="DCT3" s="76"/>
      <c r="DCU3" s="76"/>
      <c r="DCV3" s="76"/>
      <c r="DCW3" s="76"/>
      <c r="DCX3" s="76"/>
      <c r="DCY3" s="76"/>
      <c r="DCZ3" s="76"/>
      <c r="DDA3" s="76"/>
      <c r="DDB3" s="76"/>
      <c r="DDC3" s="76"/>
      <c r="DDD3" s="76"/>
      <c r="DDE3" s="76"/>
      <c r="DDF3" s="76"/>
      <c r="DDG3" s="76"/>
      <c r="DDH3" s="76"/>
      <c r="DDI3" s="76"/>
      <c r="DDJ3" s="76"/>
      <c r="DDK3" s="76"/>
      <c r="DDL3" s="76"/>
      <c r="DDM3" s="76"/>
      <c r="DDN3" s="76"/>
      <c r="DDO3" s="76"/>
      <c r="DDP3" s="76"/>
      <c r="DDQ3" s="76"/>
      <c r="DDR3" s="76"/>
      <c r="DDS3" s="76"/>
      <c r="DDT3" s="76"/>
      <c r="DDU3" s="76"/>
      <c r="DDV3" s="76"/>
      <c r="DDW3" s="76"/>
      <c r="DDX3" s="76"/>
      <c r="DDY3" s="76"/>
      <c r="DDZ3" s="76"/>
      <c r="DEA3" s="76"/>
      <c r="DEB3" s="76"/>
      <c r="DEC3" s="76"/>
      <c r="DED3" s="76"/>
      <c r="DEE3" s="76"/>
      <c r="DEF3" s="76"/>
      <c r="DEG3" s="76"/>
      <c r="DEH3" s="76"/>
      <c r="DEI3" s="76"/>
      <c r="DEJ3" s="76"/>
      <c r="DEK3" s="76"/>
      <c r="DEL3" s="76"/>
      <c r="DEM3" s="76"/>
      <c r="DEN3" s="76"/>
      <c r="DEO3" s="76"/>
      <c r="DEP3" s="76"/>
      <c r="DEQ3" s="76"/>
      <c r="DER3" s="76"/>
      <c r="DES3" s="76"/>
      <c r="DET3" s="76"/>
      <c r="DEU3" s="76"/>
      <c r="DEV3" s="76"/>
      <c r="DEW3" s="76"/>
      <c r="DEX3" s="76"/>
      <c r="DEY3" s="76"/>
      <c r="DEZ3" s="76"/>
      <c r="DFA3" s="76"/>
      <c r="DFB3" s="76"/>
      <c r="DFC3" s="76"/>
      <c r="DFD3" s="76"/>
      <c r="DFE3" s="76"/>
      <c r="DFF3" s="76"/>
      <c r="DFG3" s="76"/>
      <c r="DFH3" s="76"/>
      <c r="DFI3" s="76"/>
      <c r="DFJ3" s="76"/>
      <c r="DFK3" s="76"/>
      <c r="DFL3" s="76"/>
      <c r="DFM3" s="76"/>
      <c r="DFN3" s="76"/>
      <c r="DFO3" s="76"/>
      <c r="DFP3" s="76"/>
      <c r="DFQ3" s="76"/>
      <c r="DFR3" s="76"/>
      <c r="DFS3" s="76"/>
      <c r="DFT3" s="76"/>
      <c r="DFU3" s="76"/>
      <c r="DFV3" s="76"/>
      <c r="DFW3" s="76"/>
      <c r="DFX3" s="76"/>
      <c r="DFY3" s="76"/>
      <c r="DFZ3" s="76"/>
      <c r="DGA3" s="76"/>
      <c r="DGB3" s="76"/>
      <c r="DGC3" s="76"/>
      <c r="DGD3" s="76"/>
      <c r="DGE3" s="76"/>
      <c r="DGF3" s="76"/>
      <c r="DGG3" s="76"/>
      <c r="DGH3" s="76"/>
      <c r="DGI3" s="76"/>
      <c r="DGJ3" s="76"/>
      <c r="DGK3" s="76"/>
      <c r="DGL3" s="76"/>
      <c r="DGM3" s="76"/>
      <c r="DGN3" s="76"/>
      <c r="DGO3" s="76"/>
      <c r="DGP3" s="76"/>
      <c r="DGQ3" s="76"/>
      <c r="DGR3" s="76"/>
      <c r="DGS3" s="76"/>
      <c r="DGT3" s="76"/>
      <c r="DGU3" s="76"/>
      <c r="DGV3" s="76"/>
      <c r="DGW3" s="76"/>
      <c r="DGX3" s="76"/>
      <c r="DGY3" s="76"/>
      <c r="DGZ3" s="76"/>
      <c r="DHA3" s="76"/>
      <c r="DHB3" s="76"/>
      <c r="DHC3" s="76"/>
      <c r="DHD3" s="76"/>
      <c r="DHE3" s="76"/>
      <c r="DHF3" s="76"/>
      <c r="DHG3" s="76"/>
      <c r="DHH3" s="76"/>
      <c r="DHI3" s="76"/>
      <c r="DHJ3" s="76"/>
      <c r="DHK3" s="76"/>
      <c r="DHL3" s="76"/>
      <c r="DHM3" s="76"/>
      <c r="DHN3" s="76"/>
      <c r="DHO3" s="76"/>
      <c r="DHP3" s="76"/>
      <c r="DHQ3" s="76"/>
      <c r="DHR3" s="76"/>
      <c r="DHS3" s="76"/>
      <c r="DHT3" s="76"/>
      <c r="DHU3" s="76"/>
      <c r="DHV3" s="76"/>
      <c r="DHW3" s="76"/>
      <c r="DHX3" s="76"/>
      <c r="DHY3" s="76"/>
      <c r="DHZ3" s="76"/>
      <c r="DIA3" s="76"/>
      <c r="DIB3" s="76"/>
      <c r="DIC3" s="76"/>
      <c r="DID3" s="76"/>
      <c r="DIE3" s="76"/>
      <c r="DIF3" s="76"/>
      <c r="DIG3" s="76"/>
      <c r="DIH3" s="76"/>
      <c r="DII3" s="76"/>
      <c r="DIJ3" s="76"/>
      <c r="DIK3" s="76"/>
      <c r="DIL3" s="76"/>
      <c r="DIM3" s="76"/>
      <c r="DIN3" s="76"/>
      <c r="DIO3" s="76"/>
      <c r="DIP3" s="76"/>
      <c r="DIQ3" s="76"/>
      <c r="DIR3" s="76"/>
      <c r="DIS3" s="76"/>
      <c r="DIT3" s="76"/>
      <c r="DIU3" s="76"/>
      <c r="DIV3" s="76"/>
      <c r="DIW3" s="76"/>
      <c r="DIX3" s="76"/>
      <c r="DIY3" s="76"/>
      <c r="DIZ3" s="76"/>
      <c r="DJA3" s="76"/>
      <c r="DJB3" s="76"/>
      <c r="DJC3" s="76"/>
      <c r="DJD3" s="76"/>
      <c r="DJE3" s="76"/>
      <c r="DJF3" s="76"/>
      <c r="DJG3" s="76"/>
      <c r="DJH3" s="76"/>
      <c r="DJI3" s="76"/>
      <c r="DJJ3" s="76"/>
      <c r="DJK3" s="76"/>
      <c r="DJL3" s="76"/>
      <c r="DJM3" s="76"/>
      <c r="DJN3" s="76"/>
      <c r="DJO3" s="76"/>
      <c r="DJP3" s="76"/>
      <c r="DJQ3" s="76"/>
      <c r="DJR3" s="76"/>
      <c r="DJS3" s="76"/>
      <c r="DJT3" s="76"/>
      <c r="DJU3" s="76"/>
      <c r="DJV3" s="76"/>
      <c r="DJW3" s="76"/>
      <c r="DJX3" s="76"/>
      <c r="DJY3" s="76"/>
      <c r="DJZ3" s="76"/>
      <c r="DKA3" s="76"/>
      <c r="DKB3" s="76"/>
      <c r="DKC3" s="76"/>
      <c r="DKD3" s="76"/>
      <c r="DKE3" s="76"/>
      <c r="DKF3" s="76"/>
      <c r="DKG3" s="76"/>
      <c r="DKH3" s="76"/>
      <c r="DKI3" s="76"/>
      <c r="DKJ3" s="76"/>
      <c r="DKK3" s="76"/>
      <c r="DKL3" s="76"/>
      <c r="DKM3" s="76"/>
      <c r="DKN3" s="76"/>
      <c r="DKO3" s="76"/>
      <c r="DKP3" s="76"/>
      <c r="DKQ3" s="76"/>
      <c r="DKR3" s="76"/>
      <c r="DKS3" s="76"/>
      <c r="DKT3" s="76"/>
      <c r="DKU3" s="76"/>
      <c r="DKV3" s="76"/>
      <c r="DKW3" s="76"/>
      <c r="DKX3" s="76"/>
      <c r="DKY3" s="76"/>
      <c r="DKZ3" s="76"/>
      <c r="DLA3" s="76"/>
      <c r="DLB3" s="76"/>
      <c r="DLC3" s="76"/>
      <c r="DLD3" s="76"/>
      <c r="DLE3" s="76"/>
      <c r="DLF3" s="76"/>
      <c r="DLG3" s="76"/>
      <c r="DLH3" s="76"/>
      <c r="DLI3" s="76"/>
      <c r="DLJ3" s="76"/>
      <c r="DLK3" s="76"/>
      <c r="DLL3" s="76"/>
      <c r="DLM3" s="76"/>
      <c r="DLN3" s="76"/>
      <c r="DLO3" s="76"/>
      <c r="DLP3" s="76"/>
      <c r="DLQ3" s="76"/>
      <c r="DLR3" s="76"/>
      <c r="DLS3" s="76"/>
      <c r="DLT3" s="76"/>
      <c r="DLU3" s="76"/>
      <c r="DLV3" s="76"/>
      <c r="DLW3" s="76"/>
      <c r="DLX3" s="76"/>
      <c r="DLY3" s="76"/>
      <c r="DLZ3" s="76"/>
      <c r="DMA3" s="76"/>
      <c r="DMB3" s="76"/>
      <c r="DMC3" s="76"/>
      <c r="DMD3" s="76"/>
      <c r="DME3" s="76"/>
      <c r="DMF3" s="76"/>
      <c r="DMG3" s="76"/>
      <c r="DMH3" s="76"/>
      <c r="DMI3" s="76"/>
      <c r="DMJ3" s="76"/>
      <c r="DMK3" s="76"/>
      <c r="DML3" s="76"/>
      <c r="DMM3" s="76"/>
      <c r="DMN3" s="76"/>
      <c r="DMO3" s="76"/>
      <c r="DMP3" s="76"/>
      <c r="DMQ3" s="76"/>
      <c r="DMR3" s="76"/>
      <c r="DMS3" s="76"/>
      <c r="DMT3" s="76"/>
      <c r="DMU3" s="76"/>
      <c r="DMV3" s="76"/>
      <c r="DMW3" s="76"/>
      <c r="DMX3" s="76"/>
      <c r="DMY3" s="76"/>
      <c r="DMZ3" s="76"/>
      <c r="DNA3" s="76"/>
      <c r="DNB3" s="76"/>
      <c r="DNC3" s="76"/>
      <c r="DND3" s="76"/>
      <c r="DNE3" s="76"/>
      <c r="DNF3" s="76"/>
      <c r="DNG3" s="76"/>
      <c r="DNH3" s="76"/>
      <c r="DNI3" s="76"/>
      <c r="DNJ3" s="76"/>
      <c r="DNK3" s="76"/>
      <c r="DNL3" s="76"/>
      <c r="DNM3" s="76"/>
      <c r="DNN3" s="76"/>
      <c r="DNO3" s="76"/>
      <c r="DNP3" s="76"/>
      <c r="DNQ3" s="76"/>
      <c r="DNR3" s="76"/>
      <c r="DNS3" s="76"/>
      <c r="DNT3" s="76"/>
      <c r="DNU3" s="76"/>
      <c r="DNV3" s="76"/>
      <c r="DNW3" s="76"/>
      <c r="DNX3" s="76"/>
      <c r="DNY3" s="76"/>
      <c r="DNZ3" s="76"/>
      <c r="DOA3" s="76"/>
      <c r="DOB3" s="76"/>
      <c r="DOC3" s="76"/>
      <c r="DOD3" s="76"/>
      <c r="DOE3" s="76"/>
      <c r="DOF3" s="76"/>
      <c r="DOG3" s="76"/>
      <c r="DOH3" s="76"/>
      <c r="DOI3" s="76"/>
      <c r="DOJ3" s="76"/>
      <c r="DOK3" s="76"/>
      <c r="DOL3" s="76"/>
      <c r="DOM3" s="76"/>
      <c r="DON3" s="76"/>
      <c r="DOO3" s="76"/>
      <c r="DOP3" s="76"/>
      <c r="DOQ3" s="76"/>
      <c r="DOR3" s="76"/>
      <c r="DOS3" s="76"/>
      <c r="DOT3" s="76"/>
      <c r="DOU3" s="76"/>
      <c r="DOV3" s="76"/>
      <c r="DOW3" s="76"/>
      <c r="DOX3" s="76"/>
      <c r="DOY3" s="76"/>
      <c r="DOZ3" s="76"/>
      <c r="DPA3" s="76"/>
      <c r="DPB3" s="76"/>
      <c r="DPC3" s="76"/>
      <c r="DPD3" s="76"/>
      <c r="DPE3" s="76"/>
      <c r="DPF3" s="76"/>
      <c r="DPG3" s="76"/>
      <c r="DPH3" s="76"/>
      <c r="DPI3" s="76"/>
      <c r="DPJ3" s="76"/>
      <c r="DPK3" s="76"/>
      <c r="DPL3" s="76"/>
      <c r="DPM3" s="76"/>
      <c r="DPN3" s="76"/>
      <c r="DPO3" s="76"/>
      <c r="DPP3" s="76"/>
      <c r="DPQ3" s="76"/>
      <c r="DPR3" s="76"/>
      <c r="DPS3" s="76"/>
      <c r="DPT3" s="76"/>
      <c r="DPU3" s="76"/>
      <c r="DPV3" s="76"/>
      <c r="DPW3" s="76"/>
      <c r="DPX3" s="76"/>
      <c r="DPY3" s="76"/>
      <c r="DPZ3" s="76"/>
      <c r="DQA3" s="76"/>
      <c r="DQB3" s="76"/>
      <c r="DQC3" s="76"/>
      <c r="DQD3" s="76"/>
      <c r="DQE3" s="76"/>
      <c r="DQF3" s="76"/>
      <c r="DQG3" s="76"/>
      <c r="DQH3" s="76"/>
      <c r="DQI3" s="76"/>
      <c r="DQJ3" s="76"/>
      <c r="DQK3" s="76"/>
      <c r="DQL3" s="76"/>
      <c r="DQM3" s="76"/>
      <c r="DQN3" s="76"/>
      <c r="DQO3" s="76"/>
      <c r="DQP3" s="76"/>
      <c r="DQQ3" s="76"/>
      <c r="DQR3" s="76"/>
      <c r="DQS3" s="76"/>
      <c r="DQT3" s="76"/>
      <c r="DQU3" s="76"/>
      <c r="DQV3" s="76"/>
      <c r="DQW3" s="76"/>
      <c r="DQX3" s="76"/>
      <c r="DQY3" s="76"/>
      <c r="DQZ3" s="76"/>
      <c r="DRA3" s="76"/>
      <c r="DRB3" s="76"/>
      <c r="DRC3" s="76"/>
      <c r="DRD3" s="76"/>
      <c r="DRE3" s="76"/>
      <c r="DRF3" s="76"/>
      <c r="DRG3" s="76"/>
      <c r="DRH3" s="76"/>
      <c r="DRI3" s="76"/>
      <c r="DRJ3" s="76"/>
      <c r="DRK3" s="76"/>
      <c r="DRL3" s="76"/>
      <c r="DRM3" s="76"/>
      <c r="DRN3" s="76"/>
      <c r="DRO3" s="76"/>
      <c r="DRP3" s="76"/>
      <c r="DRQ3" s="76"/>
      <c r="DRR3" s="76"/>
      <c r="DRS3" s="76"/>
      <c r="DRT3" s="76"/>
      <c r="DRU3" s="76"/>
      <c r="DRV3" s="76"/>
      <c r="DRW3" s="76"/>
      <c r="DRX3" s="76"/>
      <c r="DRY3" s="76"/>
      <c r="DRZ3" s="76"/>
      <c r="DSA3" s="76"/>
      <c r="DSB3" s="76"/>
      <c r="DSC3" s="76"/>
      <c r="DSD3" s="76"/>
      <c r="DSE3" s="76"/>
      <c r="DSF3" s="76"/>
      <c r="DSG3" s="76"/>
      <c r="DSH3" s="76"/>
      <c r="DSI3" s="76"/>
      <c r="DSJ3" s="76"/>
      <c r="DSK3" s="76"/>
      <c r="DSL3" s="76"/>
      <c r="DSM3" s="76"/>
      <c r="DSN3" s="76"/>
      <c r="DSO3" s="76"/>
      <c r="DSP3" s="76"/>
      <c r="DSQ3" s="76"/>
      <c r="DSR3" s="76"/>
      <c r="DSS3" s="76"/>
      <c r="DST3" s="76"/>
      <c r="DSU3" s="76"/>
      <c r="DSV3" s="76"/>
      <c r="DSW3" s="76"/>
      <c r="DSX3" s="76"/>
      <c r="DSY3" s="76"/>
      <c r="DSZ3" s="76"/>
      <c r="DTA3" s="76"/>
      <c r="DTB3" s="76"/>
      <c r="DTC3" s="76"/>
      <c r="DTD3" s="76"/>
      <c r="DTE3" s="76"/>
      <c r="DTF3" s="76"/>
      <c r="DTG3" s="76"/>
      <c r="DTH3" s="76"/>
      <c r="DTI3" s="76"/>
      <c r="DTJ3" s="76"/>
      <c r="DTK3" s="76"/>
      <c r="DTL3" s="76"/>
      <c r="DTM3" s="76"/>
      <c r="DTN3" s="76"/>
      <c r="DTO3" s="76"/>
      <c r="DTP3" s="76"/>
      <c r="DTQ3" s="76"/>
      <c r="DTR3" s="76"/>
      <c r="DTS3" s="76"/>
      <c r="DTT3" s="76"/>
      <c r="DTU3" s="76"/>
      <c r="DTV3" s="76"/>
      <c r="DTW3" s="76"/>
      <c r="DTX3" s="76"/>
      <c r="DTY3" s="76"/>
      <c r="DTZ3" s="76"/>
      <c r="DUA3" s="76"/>
      <c r="DUB3" s="76"/>
      <c r="DUC3" s="76"/>
      <c r="DUD3" s="76"/>
      <c r="DUE3" s="76"/>
      <c r="DUF3" s="76"/>
      <c r="DUG3" s="76"/>
      <c r="DUH3" s="76"/>
      <c r="DUI3" s="76"/>
      <c r="DUJ3" s="76"/>
      <c r="DUK3" s="76"/>
      <c r="DUL3" s="76"/>
      <c r="DUM3" s="76"/>
      <c r="DUN3" s="76"/>
      <c r="DUO3" s="76"/>
      <c r="DUP3" s="76"/>
      <c r="DUQ3" s="76"/>
      <c r="DUR3" s="76"/>
      <c r="DUS3" s="76"/>
      <c r="DUT3" s="76"/>
      <c r="DUU3" s="76"/>
      <c r="DUV3" s="76"/>
      <c r="DUW3" s="76"/>
      <c r="DUX3" s="76"/>
      <c r="DUY3" s="76"/>
      <c r="DUZ3" s="76"/>
      <c r="DVA3" s="76"/>
      <c r="DVB3" s="76"/>
      <c r="DVC3" s="76"/>
      <c r="DVD3" s="76"/>
      <c r="DVE3" s="76"/>
      <c r="DVF3" s="76"/>
      <c r="DVG3" s="76"/>
      <c r="DVH3" s="76"/>
      <c r="DVI3" s="76"/>
      <c r="DVJ3" s="76"/>
      <c r="DVK3" s="76"/>
      <c r="DVL3" s="76"/>
      <c r="DVM3" s="76"/>
      <c r="DVN3" s="76"/>
      <c r="DVO3" s="76"/>
      <c r="DVP3" s="76"/>
      <c r="DVQ3" s="76"/>
      <c r="DVR3" s="76"/>
      <c r="DVS3" s="76"/>
      <c r="DVT3" s="76"/>
      <c r="DVU3" s="76"/>
      <c r="DVV3" s="76"/>
      <c r="DVW3" s="76"/>
      <c r="DVX3" s="76"/>
      <c r="DVY3" s="76"/>
      <c r="DVZ3" s="76"/>
      <c r="DWA3" s="76"/>
      <c r="DWB3" s="76"/>
      <c r="DWC3" s="76"/>
      <c r="DWD3" s="76"/>
      <c r="DWE3" s="76"/>
      <c r="DWF3" s="76"/>
      <c r="DWG3" s="76"/>
      <c r="DWH3" s="76"/>
      <c r="DWI3" s="76"/>
      <c r="DWJ3" s="76"/>
      <c r="DWK3" s="76"/>
      <c r="DWL3" s="76"/>
      <c r="DWM3" s="76"/>
      <c r="DWN3" s="76"/>
      <c r="DWO3" s="76"/>
      <c r="DWP3" s="76"/>
      <c r="DWQ3" s="76"/>
      <c r="DWR3" s="76"/>
      <c r="DWS3" s="76"/>
      <c r="DWT3" s="76"/>
      <c r="DWU3" s="76"/>
      <c r="DWV3" s="76"/>
      <c r="DWW3" s="76"/>
      <c r="DWX3" s="76"/>
      <c r="DWY3" s="76"/>
      <c r="DWZ3" s="76"/>
      <c r="DXA3" s="76"/>
      <c r="DXB3" s="76"/>
      <c r="DXC3" s="76"/>
      <c r="DXD3" s="76"/>
      <c r="DXE3" s="76"/>
      <c r="DXF3" s="76"/>
      <c r="DXG3" s="76"/>
      <c r="DXH3" s="76"/>
      <c r="DXI3" s="76"/>
      <c r="DXJ3" s="76"/>
      <c r="DXK3" s="76"/>
      <c r="DXL3" s="76"/>
      <c r="DXM3" s="76"/>
      <c r="DXN3" s="76"/>
      <c r="DXO3" s="76"/>
      <c r="DXP3" s="76"/>
      <c r="DXQ3" s="76"/>
      <c r="DXR3" s="76"/>
      <c r="DXS3" s="76"/>
      <c r="DXT3" s="76"/>
      <c r="DXU3" s="76"/>
      <c r="DXV3" s="76"/>
      <c r="DXW3" s="76"/>
      <c r="DXX3" s="76"/>
      <c r="DXY3" s="76"/>
      <c r="DXZ3" s="76"/>
      <c r="DYA3" s="76"/>
      <c r="DYB3" s="76"/>
      <c r="DYC3" s="76"/>
      <c r="DYD3" s="76"/>
      <c r="DYE3" s="76"/>
      <c r="DYF3" s="76"/>
      <c r="DYG3" s="76"/>
      <c r="DYH3" s="76"/>
      <c r="DYI3" s="76"/>
      <c r="DYJ3" s="76"/>
      <c r="DYK3" s="76"/>
      <c r="DYL3" s="76"/>
      <c r="DYM3" s="76"/>
      <c r="DYN3" s="76"/>
      <c r="DYO3" s="76"/>
      <c r="DYP3" s="76"/>
      <c r="DYQ3" s="76"/>
      <c r="DYR3" s="76"/>
      <c r="DYS3" s="76"/>
      <c r="DYT3" s="76"/>
      <c r="DYU3" s="76"/>
      <c r="DYV3" s="76"/>
      <c r="DYW3" s="76"/>
      <c r="DYX3" s="76"/>
      <c r="DYY3" s="76"/>
      <c r="DYZ3" s="76"/>
      <c r="DZA3" s="76"/>
      <c r="DZB3" s="76"/>
      <c r="DZC3" s="76"/>
      <c r="DZD3" s="76"/>
      <c r="DZE3" s="76"/>
      <c r="DZF3" s="76"/>
      <c r="DZG3" s="76"/>
      <c r="DZH3" s="76"/>
      <c r="DZI3" s="76"/>
      <c r="DZJ3" s="76"/>
      <c r="DZK3" s="76"/>
      <c r="DZL3" s="76"/>
      <c r="DZM3" s="76"/>
      <c r="DZN3" s="76"/>
      <c r="DZO3" s="76"/>
      <c r="DZP3" s="76"/>
      <c r="DZQ3" s="76"/>
      <c r="DZR3" s="76"/>
      <c r="DZS3" s="76"/>
      <c r="DZT3" s="76"/>
      <c r="DZU3" s="76"/>
      <c r="DZV3" s="76"/>
      <c r="DZW3" s="76"/>
      <c r="DZX3" s="76"/>
      <c r="DZY3" s="76"/>
      <c r="DZZ3" s="76"/>
      <c r="EAA3" s="76"/>
      <c r="EAB3" s="76"/>
      <c r="EAC3" s="76"/>
      <c r="EAD3" s="76"/>
      <c r="EAE3" s="76"/>
      <c r="EAF3" s="76"/>
      <c r="EAG3" s="76"/>
      <c r="EAH3" s="76"/>
      <c r="EAI3" s="76"/>
      <c r="EAJ3" s="76"/>
      <c r="EAK3" s="76"/>
      <c r="EAL3" s="76"/>
      <c r="EAM3" s="76"/>
      <c r="EAN3" s="76"/>
      <c r="EAO3" s="76"/>
      <c r="EAP3" s="76"/>
      <c r="EAQ3" s="76"/>
      <c r="EAR3" s="76"/>
      <c r="EAS3" s="76"/>
      <c r="EAT3" s="76"/>
      <c r="EAU3" s="76"/>
      <c r="EAV3" s="76"/>
      <c r="EAW3" s="76"/>
      <c r="EAX3" s="76"/>
      <c r="EAY3" s="76"/>
      <c r="EAZ3" s="76"/>
      <c r="EBA3" s="76"/>
      <c r="EBB3" s="76"/>
      <c r="EBC3" s="76"/>
      <c r="EBD3" s="76"/>
      <c r="EBE3" s="76"/>
      <c r="EBF3" s="76"/>
      <c r="EBG3" s="76"/>
      <c r="EBH3" s="76"/>
      <c r="EBI3" s="76"/>
      <c r="EBJ3" s="76"/>
      <c r="EBK3" s="76"/>
      <c r="EBL3" s="76"/>
      <c r="EBM3" s="76"/>
      <c r="EBN3" s="76"/>
      <c r="EBO3" s="76"/>
      <c r="EBP3" s="76"/>
      <c r="EBQ3" s="76"/>
      <c r="EBR3" s="76"/>
      <c r="EBS3" s="76"/>
      <c r="EBT3" s="76"/>
      <c r="EBU3" s="76"/>
      <c r="EBV3" s="76"/>
      <c r="EBW3" s="76"/>
      <c r="EBX3" s="76"/>
      <c r="EBY3" s="76"/>
      <c r="EBZ3" s="76"/>
      <c r="ECA3" s="76"/>
      <c r="ECB3" s="76"/>
      <c r="ECC3" s="76"/>
      <c r="ECD3" s="76"/>
      <c r="ECE3" s="76"/>
      <c r="ECF3" s="76"/>
      <c r="ECG3" s="76"/>
      <c r="ECH3" s="76"/>
      <c r="ECI3" s="76"/>
      <c r="ECJ3" s="76"/>
      <c r="ECK3" s="76"/>
      <c r="ECL3" s="76"/>
      <c r="ECM3" s="76"/>
      <c r="ECN3" s="76"/>
      <c r="ECO3" s="76"/>
      <c r="ECP3" s="76"/>
      <c r="ECQ3" s="76"/>
      <c r="ECR3" s="76"/>
      <c r="ECS3" s="76"/>
      <c r="ECT3" s="76"/>
      <c r="ECU3" s="76"/>
      <c r="ECV3" s="76"/>
      <c r="ECW3" s="76"/>
      <c r="ECX3" s="76"/>
      <c r="ECY3" s="76"/>
      <c r="ECZ3" s="76"/>
      <c r="EDA3" s="76"/>
      <c r="EDB3" s="76"/>
      <c r="EDC3" s="76"/>
      <c r="EDD3" s="76"/>
      <c r="EDE3" s="76"/>
      <c r="EDF3" s="76"/>
      <c r="EDG3" s="76"/>
      <c r="EDH3" s="76"/>
      <c r="EDI3" s="76"/>
      <c r="EDJ3" s="76"/>
      <c r="EDK3" s="76"/>
      <c r="EDL3" s="76"/>
      <c r="EDM3" s="76"/>
      <c r="EDN3" s="76"/>
      <c r="EDO3" s="76"/>
      <c r="EDP3" s="76"/>
      <c r="EDQ3" s="76"/>
      <c r="EDR3" s="76"/>
      <c r="EDS3" s="76"/>
      <c r="EDT3" s="76"/>
      <c r="EDU3" s="76"/>
      <c r="EDV3" s="76"/>
      <c r="EDW3" s="76"/>
      <c r="EDX3" s="76"/>
      <c r="EDY3" s="76"/>
      <c r="EDZ3" s="76"/>
      <c r="EEA3" s="76"/>
      <c r="EEB3" s="76"/>
      <c r="EEC3" s="76"/>
      <c r="EED3" s="76"/>
      <c r="EEE3" s="76"/>
      <c r="EEF3" s="76"/>
      <c r="EEG3" s="76"/>
      <c r="EEH3" s="76"/>
      <c r="EEI3" s="76"/>
      <c r="EEJ3" s="76"/>
      <c r="EEK3" s="76"/>
      <c r="EEL3" s="76"/>
      <c r="EEM3" s="76"/>
      <c r="EEN3" s="76"/>
      <c r="EEO3" s="76"/>
      <c r="EEP3" s="76"/>
      <c r="EEQ3" s="76"/>
      <c r="EER3" s="76"/>
      <c r="EES3" s="76"/>
      <c r="EET3" s="76"/>
      <c r="EEU3" s="76"/>
      <c r="EEV3" s="76"/>
      <c r="EEW3" s="76"/>
      <c r="EEX3" s="76"/>
      <c r="EEY3" s="76"/>
      <c r="EEZ3" s="76"/>
      <c r="EFA3" s="76"/>
      <c r="EFB3" s="76"/>
      <c r="EFC3" s="76"/>
      <c r="EFD3" s="76"/>
      <c r="EFE3" s="76"/>
      <c r="EFF3" s="76"/>
      <c r="EFG3" s="76"/>
      <c r="EFH3" s="76"/>
      <c r="EFI3" s="76"/>
      <c r="EFJ3" s="76"/>
      <c r="EFK3" s="76"/>
      <c r="EFL3" s="76"/>
      <c r="EFM3" s="76"/>
      <c r="EFN3" s="76"/>
      <c r="EFO3" s="76"/>
      <c r="EFP3" s="76"/>
      <c r="EFQ3" s="76"/>
      <c r="EFR3" s="76"/>
      <c r="EFS3" s="76"/>
      <c r="EFT3" s="76"/>
      <c r="EFU3" s="76"/>
      <c r="EFV3" s="76"/>
      <c r="EFW3" s="76"/>
      <c r="EFX3" s="76"/>
      <c r="EFY3" s="76"/>
      <c r="EFZ3" s="76"/>
      <c r="EGA3" s="76"/>
      <c r="EGB3" s="76"/>
      <c r="EGC3" s="76"/>
      <c r="EGD3" s="76"/>
      <c r="EGE3" s="76"/>
      <c r="EGF3" s="76"/>
      <c r="EGG3" s="76"/>
      <c r="EGH3" s="76"/>
      <c r="EGI3" s="76"/>
      <c r="EGJ3" s="76"/>
      <c r="EGK3" s="76"/>
      <c r="EGL3" s="76"/>
      <c r="EGM3" s="76"/>
      <c r="EGN3" s="76"/>
      <c r="EGO3" s="76"/>
      <c r="EGP3" s="76"/>
      <c r="EGQ3" s="76"/>
      <c r="EGR3" s="76"/>
      <c r="EGS3" s="76"/>
      <c r="EGT3" s="76"/>
      <c r="EGU3" s="76"/>
      <c r="EGV3" s="76"/>
      <c r="EGW3" s="76"/>
      <c r="EGX3" s="76"/>
      <c r="EGY3" s="76"/>
      <c r="EGZ3" s="76"/>
      <c r="EHA3" s="76"/>
      <c r="EHB3" s="76"/>
      <c r="EHC3" s="76"/>
      <c r="EHD3" s="76"/>
      <c r="EHE3" s="76"/>
      <c r="EHF3" s="76"/>
      <c r="EHG3" s="76"/>
      <c r="EHH3" s="76"/>
      <c r="EHI3" s="76"/>
      <c r="EHJ3" s="76"/>
      <c r="EHK3" s="76"/>
      <c r="EHL3" s="76"/>
      <c r="EHM3" s="76"/>
      <c r="EHN3" s="76"/>
      <c r="EHO3" s="76"/>
      <c r="EHP3" s="76"/>
      <c r="EHQ3" s="76"/>
      <c r="EHR3" s="76"/>
      <c r="EHS3" s="76"/>
      <c r="EHT3" s="76"/>
      <c r="EHU3" s="76"/>
      <c r="EHV3" s="76"/>
      <c r="EHW3" s="76"/>
      <c r="EHX3" s="76"/>
      <c r="EHY3" s="76"/>
      <c r="EHZ3" s="76"/>
      <c r="EIA3" s="76"/>
      <c r="EIB3" s="76"/>
      <c r="EIC3" s="76"/>
      <c r="EID3" s="76"/>
      <c r="EIE3" s="76"/>
      <c r="EIF3" s="76"/>
      <c r="EIG3" s="76"/>
      <c r="EIH3" s="76"/>
      <c r="EII3" s="76"/>
      <c r="EIJ3" s="76"/>
      <c r="EIK3" s="76"/>
      <c r="EIL3" s="76"/>
      <c r="EIM3" s="76"/>
      <c r="EIN3" s="76"/>
      <c r="EIO3" s="76"/>
      <c r="EIP3" s="76"/>
      <c r="EIQ3" s="76"/>
      <c r="EIR3" s="76"/>
      <c r="EIS3" s="76"/>
      <c r="EIT3" s="76"/>
      <c r="EIU3" s="76"/>
      <c r="EIV3" s="76"/>
      <c r="EIW3" s="76"/>
      <c r="EIX3" s="76"/>
      <c r="EIY3" s="76"/>
      <c r="EIZ3" s="76"/>
      <c r="EJA3" s="76"/>
      <c r="EJB3" s="76"/>
      <c r="EJC3" s="76"/>
      <c r="EJD3" s="76"/>
      <c r="EJE3" s="76"/>
      <c r="EJF3" s="76"/>
      <c r="EJG3" s="76"/>
      <c r="EJH3" s="76"/>
      <c r="EJI3" s="76"/>
      <c r="EJJ3" s="76"/>
      <c r="EJK3" s="76"/>
      <c r="EJL3" s="76"/>
      <c r="EJM3" s="76"/>
      <c r="EJN3" s="76"/>
      <c r="EJO3" s="76"/>
      <c r="EJP3" s="76"/>
      <c r="EJQ3" s="76"/>
      <c r="EJR3" s="76"/>
      <c r="EJS3" s="76"/>
      <c r="EJT3" s="76"/>
      <c r="EJU3" s="76"/>
      <c r="EJV3" s="76"/>
      <c r="EJW3" s="76"/>
      <c r="EJX3" s="76"/>
      <c r="EJY3" s="76"/>
      <c r="EJZ3" s="76"/>
      <c r="EKA3" s="76"/>
      <c r="EKB3" s="76"/>
      <c r="EKC3" s="76"/>
      <c r="EKD3" s="76"/>
      <c r="EKE3" s="76"/>
      <c r="EKF3" s="76"/>
      <c r="EKG3" s="76"/>
      <c r="EKH3" s="76"/>
      <c r="EKI3" s="76"/>
      <c r="EKJ3" s="76"/>
      <c r="EKK3" s="76"/>
      <c r="EKL3" s="76"/>
      <c r="EKM3" s="76"/>
      <c r="EKN3" s="76"/>
      <c r="EKO3" s="76"/>
      <c r="EKP3" s="76"/>
      <c r="EKQ3" s="76"/>
      <c r="EKR3" s="76"/>
      <c r="EKS3" s="76"/>
      <c r="EKT3" s="76"/>
      <c r="EKU3" s="76"/>
      <c r="EKV3" s="76"/>
      <c r="EKW3" s="76"/>
      <c r="EKX3" s="76"/>
      <c r="EKY3" s="76"/>
      <c r="EKZ3" s="76"/>
      <c r="ELA3" s="76"/>
      <c r="ELB3" s="76"/>
      <c r="ELC3" s="76"/>
      <c r="ELD3" s="76"/>
      <c r="ELE3" s="76"/>
      <c r="ELF3" s="76"/>
      <c r="ELG3" s="76"/>
      <c r="ELH3" s="76"/>
      <c r="ELI3" s="76"/>
      <c r="ELJ3" s="76"/>
      <c r="ELK3" s="76"/>
      <c r="ELL3" s="76"/>
      <c r="ELM3" s="76"/>
      <c r="ELN3" s="76"/>
      <c r="ELO3" s="76"/>
      <c r="ELP3" s="76"/>
      <c r="ELQ3" s="76"/>
      <c r="ELR3" s="76"/>
      <c r="ELS3" s="76"/>
      <c r="ELT3" s="76"/>
      <c r="ELU3" s="76"/>
      <c r="ELV3" s="76"/>
      <c r="ELW3" s="76"/>
      <c r="ELX3" s="76"/>
      <c r="ELY3" s="76"/>
      <c r="ELZ3" s="76"/>
      <c r="EMA3" s="76"/>
      <c r="EMB3" s="76"/>
      <c r="EMC3" s="76"/>
      <c r="EMD3" s="76"/>
      <c r="EME3" s="76"/>
      <c r="EMF3" s="76"/>
      <c r="EMG3" s="76"/>
      <c r="EMH3" s="76"/>
      <c r="EMI3" s="76"/>
      <c r="EMJ3" s="76"/>
      <c r="EMK3" s="76"/>
      <c r="EML3" s="76"/>
      <c r="EMM3" s="76"/>
      <c r="EMN3" s="76"/>
      <c r="EMO3" s="76"/>
      <c r="EMP3" s="76"/>
      <c r="EMQ3" s="76"/>
      <c r="EMR3" s="76"/>
      <c r="EMS3" s="76"/>
      <c r="EMT3" s="76"/>
      <c r="EMU3" s="76"/>
      <c r="EMV3" s="76"/>
      <c r="EMW3" s="76"/>
      <c r="EMX3" s="76"/>
      <c r="EMY3" s="76"/>
      <c r="EMZ3" s="76"/>
      <c r="ENA3" s="76"/>
      <c r="ENB3" s="76"/>
      <c r="ENC3" s="76"/>
      <c r="END3" s="76"/>
      <c r="ENE3" s="76"/>
      <c r="ENF3" s="76"/>
      <c r="ENG3" s="76"/>
      <c r="ENH3" s="76"/>
      <c r="ENI3" s="76"/>
      <c r="ENJ3" s="76"/>
      <c r="ENK3" s="76"/>
      <c r="ENL3" s="76"/>
      <c r="ENM3" s="76"/>
      <c r="ENN3" s="76"/>
      <c r="ENO3" s="76"/>
      <c r="ENP3" s="76"/>
      <c r="ENQ3" s="76"/>
      <c r="ENR3" s="76"/>
      <c r="ENS3" s="76"/>
      <c r="ENT3" s="76"/>
      <c r="ENU3" s="76"/>
      <c r="ENV3" s="76"/>
      <c r="ENW3" s="76"/>
      <c r="ENX3" s="76"/>
      <c r="ENY3" s="76"/>
      <c r="ENZ3" s="76"/>
      <c r="EOA3" s="76"/>
      <c r="EOB3" s="76"/>
      <c r="EOC3" s="76"/>
      <c r="EOD3" s="76"/>
      <c r="EOE3" s="76"/>
      <c r="EOF3" s="76"/>
      <c r="EOG3" s="76"/>
      <c r="EOH3" s="76"/>
      <c r="EOI3" s="76"/>
      <c r="EOJ3" s="76"/>
      <c r="EOK3" s="76"/>
      <c r="EOL3" s="76"/>
      <c r="EOM3" s="76"/>
      <c r="EON3" s="76"/>
      <c r="EOO3" s="76"/>
      <c r="EOP3" s="76"/>
      <c r="EOQ3" s="76"/>
      <c r="EOR3" s="76"/>
      <c r="EOS3" s="76"/>
      <c r="EOT3" s="76"/>
      <c r="EOU3" s="76"/>
      <c r="EOV3" s="76"/>
      <c r="EOW3" s="76"/>
      <c r="EOX3" s="76"/>
      <c r="EOY3" s="76"/>
      <c r="EOZ3" s="76"/>
      <c r="EPA3" s="76"/>
      <c r="EPB3" s="76"/>
      <c r="EPC3" s="76"/>
      <c r="EPD3" s="76"/>
      <c r="EPE3" s="76"/>
      <c r="EPF3" s="76"/>
      <c r="EPG3" s="76"/>
      <c r="EPH3" s="76"/>
      <c r="EPI3" s="76"/>
      <c r="EPJ3" s="76"/>
      <c r="EPK3" s="76"/>
      <c r="EPL3" s="76"/>
      <c r="EPM3" s="76"/>
      <c r="EPN3" s="76"/>
      <c r="EPO3" s="76"/>
      <c r="EPP3" s="76"/>
      <c r="EPQ3" s="76"/>
      <c r="EPR3" s="76"/>
      <c r="EPS3" s="76"/>
      <c r="EPT3" s="76"/>
      <c r="EPU3" s="76"/>
      <c r="EPV3" s="76"/>
      <c r="EPW3" s="76"/>
      <c r="EPX3" s="76"/>
      <c r="EPY3" s="76"/>
      <c r="EPZ3" s="76"/>
      <c r="EQA3" s="76"/>
      <c r="EQB3" s="76"/>
      <c r="EQC3" s="76"/>
      <c r="EQD3" s="76"/>
      <c r="EQE3" s="76"/>
      <c r="EQF3" s="76"/>
      <c r="EQG3" s="76"/>
      <c r="EQH3" s="76"/>
      <c r="EQI3" s="76"/>
      <c r="EQJ3" s="76"/>
      <c r="EQK3" s="76"/>
      <c r="EQL3" s="76"/>
      <c r="EQM3" s="76"/>
      <c r="EQN3" s="76"/>
      <c r="EQO3" s="76"/>
      <c r="EQP3" s="76"/>
      <c r="EQQ3" s="76"/>
      <c r="EQR3" s="76"/>
      <c r="EQS3" s="76"/>
      <c r="EQT3" s="76"/>
      <c r="EQU3" s="76"/>
      <c r="EQV3" s="76"/>
      <c r="EQW3" s="76"/>
      <c r="EQX3" s="76"/>
      <c r="EQY3" s="76"/>
      <c r="EQZ3" s="76"/>
      <c r="ERA3" s="76"/>
      <c r="ERB3" s="76"/>
      <c r="ERC3" s="76"/>
      <c r="ERD3" s="76"/>
      <c r="ERE3" s="76"/>
      <c r="ERF3" s="76"/>
      <c r="ERG3" s="76"/>
      <c r="ERH3" s="76"/>
      <c r="ERI3" s="76"/>
      <c r="ERJ3" s="76"/>
      <c r="ERK3" s="76"/>
      <c r="ERL3" s="76"/>
      <c r="ERM3" s="76"/>
      <c r="ERN3" s="76"/>
      <c r="ERO3" s="76"/>
      <c r="ERP3" s="76"/>
      <c r="ERQ3" s="76"/>
      <c r="ERR3" s="76"/>
      <c r="ERS3" s="76"/>
      <c r="ERT3" s="76"/>
      <c r="ERU3" s="76"/>
      <c r="ERV3" s="76"/>
      <c r="ERW3" s="76"/>
      <c r="ERX3" s="76"/>
      <c r="ERY3" s="76"/>
      <c r="ERZ3" s="76"/>
      <c r="ESA3" s="76"/>
      <c r="ESB3" s="76"/>
      <c r="ESC3" s="76"/>
      <c r="ESD3" s="76"/>
      <c r="ESE3" s="76"/>
      <c r="ESF3" s="76"/>
      <c r="ESG3" s="76"/>
      <c r="ESH3" s="76"/>
      <c r="ESI3" s="76"/>
      <c r="ESJ3" s="76"/>
      <c r="ESK3" s="76"/>
      <c r="ESL3" s="76"/>
      <c r="ESM3" s="76"/>
      <c r="ESN3" s="76"/>
      <c r="ESO3" s="76"/>
      <c r="ESP3" s="76"/>
      <c r="ESQ3" s="76"/>
      <c r="ESR3" s="76"/>
      <c r="ESS3" s="76"/>
      <c r="EST3" s="76"/>
      <c r="ESU3" s="76"/>
      <c r="ESV3" s="76"/>
      <c r="ESW3" s="76"/>
      <c r="ESX3" s="76"/>
      <c r="ESY3" s="76"/>
      <c r="ESZ3" s="76"/>
      <c r="ETA3" s="76"/>
      <c r="ETB3" s="76"/>
      <c r="ETC3" s="76"/>
      <c r="ETD3" s="76"/>
      <c r="ETE3" s="76"/>
      <c r="ETF3" s="76"/>
      <c r="ETG3" s="76"/>
      <c r="ETH3" s="76"/>
      <c r="ETI3" s="76"/>
      <c r="ETJ3" s="76"/>
      <c r="ETK3" s="76"/>
      <c r="ETL3" s="76"/>
      <c r="ETM3" s="76"/>
      <c r="ETN3" s="76"/>
      <c r="ETO3" s="76"/>
      <c r="ETP3" s="76"/>
      <c r="ETQ3" s="76"/>
      <c r="ETR3" s="76"/>
      <c r="ETS3" s="76"/>
      <c r="ETT3" s="76"/>
      <c r="ETU3" s="76"/>
      <c r="ETV3" s="76"/>
      <c r="ETW3" s="76"/>
      <c r="ETX3" s="76"/>
      <c r="ETY3" s="76"/>
      <c r="ETZ3" s="76"/>
      <c r="EUA3" s="76"/>
      <c r="EUB3" s="76"/>
      <c r="EUC3" s="76"/>
      <c r="EUD3" s="76"/>
      <c r="EUE3" s="76"/>
      <c r="EUF3" s="76"/>
      <c r="EUG3" s="76"/>
      <c r="EUH3" s="76"/>
      <c r="EUI3" s="76"/>
      <c r="EUJ3" s="76"/>
      <c r="EUK3" s="76"/>
      <c r="EUL3" s="76"/>
      <c r="EUM3" s="76"/>
      <c r="EUN3" s="76"/>
      <c r="EUO3" s="76"/>
      <c r="EUP3" s="76"/>
      <c r="EUQ3" s="76"/>
      <c r="EUR3" s="76"/>
      <c r="EUS3" s="76"/>
      <c r="EUT3" s="76"/>
      <c r="EUU3" s="76"/>
      <c r="EUV3" s="76"/>
      <c r="EUW3" s="76"/>
      <c r="EUX3" s="76"/>
      <c r="EUY3" s="76"/>
      <c r="EUZ3" s="76"/>
      <c r="EVA3" s="76"/>
      <c r="EVB3" s="76"/>
      <c r="EVC3" s="76"/>
      <c r="EVD3" s="76"/>
      <c r="EVE3" s="76"/>
      <c r="EVF3" s="76"/>
      <c r="EVG3" s="76"/>
      <c r="EVH3" s="76"/>
      <c r="EVI3" s="76"/>
      <c r="EVJ3" s="76"/>
      <c r="EVK3" s="76"/>
      <c r="EVL3" s="76"/>
      <c r="EVM3" s="76"/>
      <c r="EVN3" s="76"/>
      <c r="EVO3" s="76"/>
      <c r="EVP3" s="76"/>
      <c r="EVQ3" s="76"/>
      <c r="EVR3" s="76"/>
      <c r="EVS3" s="76"/>
      <c r="EVT3" s="76"/>
      <c r="EVU3" s="76"/>
      <c r="EVV3" s="76"/>
      <c r="EVW3" s="76"/>
      <c r="EVX3" s="76"/>
      <c r="EVY3" s="76"/>
      <c r="EVZ3" s="76"/>
      <c r="EWA3" s="76"/>
      <c r="EWB3" s="76"/>
      <c r="EWC3" s="76"/>
      <c r="EWD3" s="76"/>
      <c r="EWE3" s="76"/>
      <c r="EWF3" s="76"/>
      <c r="EWG3" s="76"/>
      <c r="EWH3" s="76"/>
      <c r="EWI3" s="76"/>
      <c r="EWJ3" s="76"/>
      <c r="EWK3" s="76"/>
      <c r="EWL3" s="76"/>
      <c r="EWM3" s="76"/>
      <c r="EWN3" s="76"/>
      <c r="EWO3" s="76"/>
      <c r="EWP3" s="76"/>
      <c r="EWQ3" s="76"/>
      <c r="EWR3" s="76"/>
      <c r="EWS3" s="76"/>
      <c r="EWT3" s="76"/>
      <c r="EWU3" s="76"/>
      <c r="EWV3" s="76"/>
      <c r="EWW3" s="76"/>
      <c r="EWX3" s="76"/>
      <c r="EWY3" s="76"/>
      <c r="EWZ3" s="76"/>
      <c r="EXA3" s="76"/>
      <c r="EXB3" s="76"/>
      <c r="EXC3" s="76"/>
      <c r="EXD3" s="76"/>
      <c r="EXE3" s="76"/>
      <c r="EXF3" s="76"/>
      <c r="EXG3" s="76"/>
      <c r="EXH3" s="76"/>
      <c r="EXI3" s="76"/>
      <c r="EXJ3" s="76"/>
      <c r="EXK3" s="76"/>
      <c r="EXL3" s="76"/>
      <c r="EXM3" s="76"/>
      <c r="EXN3" s="76"/>
      <c r="EXO3" s="76"/>
      <c r="EXP3" s="76"/>
      <c r="EXQ3" s="76"/>
      <c r="EXR3" s="76"/>
      <c r="EXS3" s="76"/>
      <c r="EXT3" s="76"/>
      <c r="EXU3" s="76"/>
      <c r="EXV3" s="76"/>
      <c r="EXW3" s="76"/>
      <c r="EXX3" s="76"/>
      <c r="EXY3" s="76"/>
      <c r="EXZ3" s="76"/>
      <c r="EYA3" s="76"/>
      <c r="EYB3" s="76"/>
      <c r="EYC3" s="76"/>
      <c r="EYD3" s="76"/>
      <c r="EYE3" s="76"/>
      <c r="EYF3" s="76"/>
      <c r="EYG3" s="76"/>
      <c r="EYH3" s="76"/>
      <c r="EYI3" s="76"/>
      <c r="EYJ3" s="76"/>
      <c r="EYK3" s="76"/>
      <c r="EYL3" s="76"/>
      <c r="EYM3" s="76"/>
      <c r="EYN3" s="76"/>
      <c r="EYO3" s="76"/>
      <c r="EYP3" s="76"/>
      <c r="EYQ3" s="76"/>
      <c r="EYR3" s="76"/>
      <c r="EYS3" s="76"/>
      <c r="EYT3" s="76"/>
      <c r="EYU3" s="76"/>
      <c r="EYV3" s="76"/>
      <c r="EYW3" s="76"/>
      <c r="EYX3" s="76"/>
      <c r="EYY3" s="76"/>
      <c r="EYZ3" s="76"/>
      <c r="EZA3" s="76"/>
      <c r="EZB3" s="76"/>
      <c r="EZC3" s="76"/>
      <c r="EZD3" s="76"/>
      <c r="EZE3" s="76"/>
      <c r="EZF3" s="76"/>
      <c r="EZG3" s="76"/>
      <c r="EZH3" s="76"/>
      <c r="EZI3" s="76"/>
      <c r="EZJ3" s="76"/>
      <c r="EZK3" s="76"/>
      <c r="EZL3" s="76"/>
      <c r="EZM3" s="76"/>
      <c r="EZN3" s="76"/>
      <c r="EZO3" s="76"/>
      <c r="EZP3" s="76"/>
      <c r="EZQ3" s="76"/>
      <c r="EZR3" s="76"/>
      <c r="EZS3" s="76"/>
      <c r="EZT3" s="76"/>
      <c r="EZU3" s="76"/>
      <c r="EZV3" s="76"/>
      <c r="EZW3" s="76"/>
      <c r="EZX3" s="76"/>
      <c r="EZY3" s="76"/>
      <c r="EZZ3" s="76"/>
      <c r="FAA3" s="76"/>
      <c r="FAB3" s="76"/>
      <c r="FAC3" s="76"/>
      <c r="FAD3" s="76"/>
      <c r="FAE3" s="76"/>
      <c r="FAF3" s="76"/>
      <c r="FAG3" s="76"/>
      <c r="FAH3" s="76"/>
      <c r="FAI3" s="76"/>
      <c r="FAJ3" s="76"/>
      <c r="FAK3" s="76"/>
      <c r="FAL3" s="76"/>
      <c r="FAM3" s="76"/>
      <c r="FAN3" s="76"/>
      <c r="FAO3" s="76"/>
      <c r="FAP3" s="76"/>
      <c r="FAQ3" s="76"/>
      <c r="FAR3" s="76"/>
      <c r="FAS3" s="76"/>
      <c r="FAT3" s="76"/>
      <c r="FAU3" s="76"/>
      <c r="FAV3" s="76"/>
      <c r="FAW3" s="76"/>
      <c r="FAX3" s="76"/>
      <c r="FAY3" s="76"/>
      <c r="FAZ3" s="76"/>
      <c r="FBA3" s="76"/>
      <c r="FBB3" s="76"/>
      <c r="FBC3" s="76"/>
      <c r="FBD3" s="76"/>
      <c r="FBE3" s="76"/>
      <c r="FBF3" s="76"/>
      <c r="FBG3" s="76"/>
      <c r="FBH3" s="76"/>
      <c r="FBI3" s="76"/>
      <c r="FBJ3" s="76"/>
      <c r="FBK3" s="76"/>
      <c r="FBL3" s="76"/>
      <c r="FBM3" s="76"/>
      <c r="FBN3" s="76"/>
      <c r="FBO3" s="76"/>
      <c r="FBP3" s="76"/>
      <c r="FBQ3" s="76"/>
      <c r="FBR3" s="76"/>
      <c r="FBS3" s="76"/>
      <c r="FBT3" s="76"/>
      <c r="FBU3" s="76"/>
      <c r="FBV3" s="76"/>
      <c r="FBW3" s="76"/>
      <c r="FBX3" s="76"/>
      <c r="FBY3" s="76"/>
      <c r="FBZ3" s="76"/>
      <c r="FCA3" s="76"/>
      <c r="FCB3" s="76"/>
      <c r="FCC3" s="76"/>
      <c r="FCD3" s="76"/>
      <c r="FCE3" s="76"/>
      <c r="FCF3" s="76"/>
      <c r="FCG3" s="76"/>
      <c r="FCH3" s="76"/>
      <c r="FCI3" s="76"/>
      <c r="FCJ3" s="76"/>
      <c r="FCK3" s="76"/>
      <c r="FCL3" s="76"/>
      <c r="FCM3" s="76"/>
      <c r="FCN3" s="76"/>
      <c r="FCO3" s="76"/>
      <c r="FCP3" s="76"/>
      <c r="FCQ3" s="76"/>
      <c r="FCR3" s="76"/>
      <c r="FCS3" s="76"/>
      <c r="FCT3" s="76"/>
      <c r="FCU3" s="76"/>
      <c r="FCV3" s="76"/>
      <c r="FCW3" s="76"/>
      <c r="FCX3" s="76"/>
      <c r="FCY3" s="76"/>
      <c r="FCZ3" s="76"/>
      <c r="FDA3" s="76"/>
      <c r="FDB3" s="76"/>
      <c r="FDC3" s="76"/>
      <c r="FDD3" s="76"/>
      <c r="FDE3" s="76"/>
      <c r="FDF3" s="76"/>
      <c r="FDG3" s="76"/>
      <c r="FDH3" s="76"/>
      <c r="FDI3" s="76"/>
      <c r="FDJ3" s="76"/>
      <c r="FDK3" s="76"/>
      <c r="FDL3" s="76"/>
      <c r="FDM3" s="76"/>
      <c r="FDN3" s="76"/>
      <c r="FDO3" s="76"/>
      <c r="FDP3" s="76"/>
      <c r="FDQ3" s="76"/>
      <c r="FDR3" s="76"/>
      <c r="FDS3" s="76"/>
      <c r="FDT3" s="76"/>
      <c r="FDU3" s="76"/>
      <c r="FDV3" s="76"/>
      <c r="FDW3" s="76"/>
      <c r="FDX3" s="76"/>
      <c r="FDY3" s="76"/>
      <c r="FDZ3" s="76"/>
      <c r="FEA3" s="76"/>
      <c r="FEB3" s="76"/>
      <c r="FEC3" s="76"/>
      <c r="FED3" s="76"/>
      <c r="FEE3" s="76"/>
      <c r="FEF3" s="76"/>
      <c r="FEG3" s="76"/>
      <c r="FEH3" s="76"/>
      <c r="FEI3" s="76"/>
      <c r="FEJ3" s="76"/>
      <c r="FEK3" s="76"/>
      <c r="FEL3" s="76"/>
      <c r="FEM3" s="76"/>
      <c r="FEN3" s="76"/>
      <c r="FEO3" s="76"/>
      <c r="FEP3" s="76"/>
      <c r="FEQ3" s="76"/>
      <c r="FER3" s="76"/>
      <c r="FES3" s="76"/>
      <c r="FET3" s="76"/>
      <c r="FEU3" s="76"/>
      <c r="FEV3" s="76"/>
      <c r="FEW3" s="76"/>
      <c r="FEX3" s="76"/>
      <c r="FEY3" s="76"/>
      <c r="FEZ3" s="76"/>
      <c r="FFA3" s="76"/>
      <c r="FFB3" s="76"/>
      <c r="FFC3" s="76"/>
      <c r="FFD3" s="76"/>
      <c r="FFE3" s="76"/>
      <c r="FFF3" s="76"/>
      <c r="FFG3" s="76"/>
      <c r="FFH3" s="76"/>
      <c r="FFI3" s="76"/>
      <c r="FFJ3" s="76"/>
      <c r="FFK3" s="76"/>
      <c r="FFL3" s="76"/>
      <c r="FFM3" s="76"/>
      <c r="FFN3" s="76"/>
      <c r="FFO3" s="76"/>
      <c r="FFP3" s="76"/>
      <c r="FFQ3" s="76"/>
      <c r="FFR3" s="76"/>
      <c r="FFS3" s="76"/>
      <c r="FFT3" s="76"/>
      <c r="FFU3" s="76"/>
      <c r="FFV3" s="76"/>
      <c r="FFW3" s="76"/>
      <c r="FFX3" s="76"/>
      <c r="FFY3" s="76"/>
      <c r="FFZ3" s="76"/>
      <c r="FGA3" s="76"/>
      <c r="FGB3" s="76"/>
      <c r="FGC3" s="76"/>
      <c r="FGD3" s="76"/>
      <c r="FGE3" s="76"/>
      <c r="FGF3" s="76"/>
      <c r="FGG3" s="76"/>
      <c r="FGH3" s="76"/>
      <c r="FGI3" s="76"/>
      <c r="FGJ3" s="76"/>
      <c r="FGK3" s="76"/>
      <c r="FGL3" s="76"/>
      <c r="FGM3" s="76"/>
      <c r="FGN3" s="76"/>
      <c r="FGO3" s="76"/>
      <c r="FGP3" s="76"/>
      <c r="FGQ3" s="76"/>
      <c r="FGR3" s="76"/>
      <c r="FGS3" s="76"/>
      <c r="FGT3" s="76"/>
      <c r="FGU3" s="76"/>
      <c r="FGV3" s="76"/>
      <c r="FGW3" s="76"/>
      <c r="FGX3" s="76"/>
      <c r="FGY3" s="76"/>
      <c r="FGZ3" s="76"/>
      <c r="FHA3" s="76"/>
      <c r="FHB3" s="76"/>
      <c r="FHC3" s="76"/>
      <c r="FHD3" s="76"/>
      <c r="FHE3" s="76"/>
      <c r="FHF3" s="76"/>
      <c r="FHG3" s="76"/>
      <c r="FHH3" s="76"/>
      <c r="FHI3" s="76"/>
      <c r="FHJ3" s="76"/>
      <c r="FHK3" s="76"/>
      <c r="FHL3" s="76"/>
      <c r="FHM3" s="76"/>
      <c r="FHN3" s="76"/>
      <c r="FHO3" s="76"/>
      <c r="FHP3" s="76"/>
      <c r="FHQ3" s="76"/>
      <c r="FHR3" s="76"/>
      <c r="FHS3" s="76"/>
      <c r="FHT3" s="76"/>
      <c r="FHU3" s="76"/>
      <c r="FHV3" s="76"/>
      <c r="FHW3" s="76"/>
      <c r="FHX3" s="76"/>
      <c r="FHY3" s="76"/>
      <c r="FHZ3" s="76"/>
      <c r="FIA3" s="76"/>
      <c r="FIB3" s="76"/>
      <c r="FIC3" s="76"/>
      <c r="FID3" s="76"/>
      <c r="FIE3" s="76"/>
      <c r="FIF3" s="76"/>
      <c r="FIG3" s="76"/>
      <c r="FIH3" s="76"/>
      <c r="FII3" s="76"/>
      <c r="FIJ3" s="76"/>
      <c r="FIK3" s="76"/>
      <c r="FIL3" s="76"/>
      <c r="FIM3" s="76"/>
      <c r="FIN3" s="76"/>
      <c r="FIO3" s="76"/>
      <c r="FIP3" s="76"/>
      <c r="FIQ3" s="76"/>
      <c r="FIR3" s="76"/>
      <c r="FIS3" s="76"/>
      <c r="FIT3" s="76"/>
      <c r="FIU3" s="76"/>
      <c r="FIV3" s="76"/>
      <c r="FIW3" s="76"/>
      <c r="FIX3" s="76"/>
      <c r="FIY3" s="76"/>
      <c r="FIZ3" s="76"/>
      <c r="FJA3" s="76"/>
      <c r="FJB3" s="76"/>
      <c r="FJC3" s="76"/>
      <c r="FJD3" s="76"/>
      <c r="FJE3" s="76"/>
      <c r="FJF3" s="76"/>
      <c r="FJG3" s="76"/>
      <c r="FJH3" s="76"/>
      <c r="FJI3" s="76"/>
      <c r="FJJ3" s="76"/>
      <c r="FJK3" s="76"/>
      <c r="FJL3" s="76"/>
      <c r="FJM3" s="76"/>
      <c r="FJN3" s="76"/>
      <c r="FJO3" s="76"/>
      <c r="FJP3" s="76"/>
      <c r="FJQ3" s="76"/>
      <c r="FJR3" s="76"/>
      <c r="FJS3" s="76"/>
      <c r="FJT3" s="76"/>
      <c r="FJU3" s="76"/>
      <c r="FJV3" s="76"/>
      <c r="FJW3" s="76"/>
      <c r="FJX3" s="76"/>
      <c r="FJY3" s="76"/>
      <c r="FJZ3" s="76"/>
      <c r="FKA3" s="76"/>
      <c r="FKB3" s="76"/>
      <c r="FKC3" s="76"/>
      <c r="FKD3" s="76"/>
      <c r="FKE3" s="76"/>
      <c r="FKF3" s="76"/>
      <c r="FKG3" s="76"/>
      <c r="FKH3" s="76"/>
      <c r="FKI3" s="76"/>
      <c r="FKJ3" s="76"/>
      <c r="FKK3" s="76"/>
      <c r="FKL3" s="76"/>
      <c r="FKM3" s="76"/>
      <c r="FKN3" s="76"/>
      <c r="FKO3" s="76"/>
      <c r="FKP3" s="76"/>
      <c r="FKQ3" s="76"/>
      <c r="FKR3" s="76"/>
      <c r="FKS3" s="76"/>
      <c r="FKT3" s="76"/>
      <c r="FKU3" s="76"/>
      <c r="FKV3" s="76"/>
      <c r="FKW3" s="76"/>
      <c r="FKX3" s="76"/>
      <c r="FKY3" s="76"/>
      <c r="FKZ3" s="76"/>
      <c r="FLA3" s="76"/>
      <c r="FLB3" s="76"/>
      <c r="FLC3" s="76"/>
      <c r="FLD3" s="76"/>
      <c r="FLE3" s="76"/>
      <c r="FLF3" s="76"/>
      <c r="FLG3" s="76"/>
      <c r="FLH3" s="76"/>
      <c r="FLI3" s="76"/>
      <c r="FLJ3" s="76"/>
      <c r="FLK3" s="76"/>
      <c r="FLL3" s="76"/>
      <c r="FLM3" s="76"/>
      <c r="FLN3" s="76"/>
      <c r="FLO3" s="76"/>
      <c r="FLP3" s="76"/>
      <c r="FLQ3" s="76"/>
      <c r="FLR3" s="76"/>
      <c r="FLS3" s="76"/>
      <c r="FLT3" s="76"/>
      <c r="FLU3" s="76"/>
      <c r="FLV3" s="76"/>
      <c r="FLW3" s="76"/>
      <c r="FLX3" s="76"/>
      <c r="FLY3" s="76"/>
      <c r="FLZ3" s="76"/>
      <c r="FMA3" s="76"/>
      <c r="FMB3" s="76"/>
      <c r="FMC3" s="76"/>
      <c r="FMD3" s="76"/>
      <c r="FME3" s="76"/>
      <c r="FMF3" s="76"/>
      <c r="FMG3" s="76"/>
      <c r="FMH3" s="76"/>
      <c r="FMI3" s="76"/>
      <c r="FMJ3" s="76"/>
      <c r="FMK3" s="76"/>
      <c r="FML3" s="76"/>
      <c r="FMM3" s="76"/>
      <c r="FMN3" s="76"/>
      <c r="FMO3" s="76"/>
      <c r="FMP3" s="76"/>
      <c r="FMQ3" s="76"/>
      <c r="FMR3" s="76"/>
      <c r="FMS3" s="76"/>
      <c r="FMT3" s="76"/>
      <c r="FMU3" s="76"/>
      <c r="FMV3" s="76"/>
      <c r="FMW3" s="76"/>
      <c r="FMX3" s="76"/>
      <c r="FMY3" s="76"/>
      <c r="FMZ3" s="76"/>
      <c r="FNA3" s="76"/>
      <c r="FNB3" s="76"/>
      <c r="FNC3" s="76"/>
      <c r="FND3" s="76"/>
      <c r="FNE3" s="76"/>
      <c r="FNF3" s="76"/>
      <c r="FNG3" s="76"/>
      <c r="FNH3" s="76"/>
      <c r="FNI3" s="76"/>
      <c r="FNJ3" s="76"/>
      <c r="FNK3" s="76"/>
      <c r="FNL3" s="76"/>
      <c r="FNM3" s="76"/>
      <c r="FNN3" s="76"/>
      <c r="FNO3" s="76"/>
      <c r="FNP3" s="76"/>
      <c r="FNQ3" s="76"/>
      <c r="FNR3" s="76"/>
      <c r="FNS3" s="76"/>
      <c r="FNT3" s="76"/>
      <c r="FNU3" s="76"/>
      <c r="FNV3" s="76"/>
      <c r="FNW3" s="76"/>
      <c r="FNX3" s="76"/>
      <c r="FNY3" s="76"/>
      <c r="FNZ3" s="76"/>
      <c r="FOA3" s="76"/>
      <c r="FOB3" s="76"/>
      <c r="FOC3" s="76"/>
      <c r="FOD3" s="76"/>
      <c r="FOE3" s="76"/>
      <c r="FOF3" s="76"/>
      <c r="FOG3" s="76"/>
      <c r="FOH3" s="76"/>
      <c r="FOI3" s="76"/>
      <c r="FOJ3" s="76"/>
      <c r="FOK3" s="76"/>
      <c r="FOL3" s="76"/>
      <c r="FOM3" s="76"/>
      <c r="FON3" s="76"/>
      <c r="FOO3" s="76"/>
      <c r="FOP3" s="76"/>
      <c r="FOQ3" s="76"/>
      <c r="FOR3" s="76"/>
      <c r="FOS3" s="76"/>
      <c r="FOT3" s="76"/>
      <c r="FOU3" s="76"/>
      <c r="FOV3" s="76"/>
      <c r="FOW3" s="76"/>
      <c r="FOX3" s="76"/>
      <c r="FOY3" s="76"/>
      <c r="FOZ3" s="76"/>
      <c r="FPA3" s="76"/>
      <c r="FPB3" s="76"/>
      <c r="FPC3" s="76"/>
      <c r="FPD3" s="76"/>
      <c r="FPE3" s="76"/>
      <c r="FPF3" s="76"/>
      <c r="FPG3" s="76"/>
      <c r="FPH3" s="76"/>
      <c r="FPI3" s="76"/>
      <c r="FPJ3" s="76"/>
      <c r="FPK3" s="76"/>
      <c r="FPL3" s="76"/>
      <c r="FPM3" s="76"/>
      <c r="FPN3" s="76"/>
      <c r="FPO3" s="76"/>
      <c r="FPP3" s="76"/>
      <c r="FPQ3" s="76"/>
      <c r="FPR3" s="76"/>
      <c r="FPS3" s="76"/>
      <c r="FPT3" s="76"/>
      <c r="FPU3" s="76"/>
      <c r="FPV3" s="76"/>
      <c r="FPW3" s="76"/>
      <c r="FPX3" s="76"/>
      <c r="FPY3" s="76"/>
      <c r="FPZ3" s="76"/>
      <c r="FQA3" s="76"/>
      <c r="FQB3" s="76"/>
      <c r="FQC3" s="76"/>
      <c r="FQD3" s="76"/>
      <c r="FQE3" s="76"/>
      <c r="FQF3" s="76"/>
      <c r="FQG3" s="76"/>
      <c r="FQH3" s="76"/>
      <c r="FQI3" s="76"/>
      <c r="FQJ3" s="76"/>
      <c r="FQK3" s="76"/>
      <c r="FQL3" s="76"/>
      <c r="FQM3" s="76"/>
      <c r="FQN3" s="76"/>
      <c r="FQO3" s="76"/>
      <c r="FQP3" s="76"/>
      <c r="FQQ3" s="76"/>
      <c r="FQR3" s="76"/>
      <c r="FQS3" s="76"/>
      <c r="FQT3" s="76"/>
      <c r="FQU3" s="76"/>
      <c r="FQV3" s="76"/>
      <c r="FQW3" s="76"/>
      <c r="FQX3" s="76"/>
      <c r="FQY3" s="76"/>
      <c r="FQZ3" s="76"/>
      <c r="FRA3" s="76"/>
      <c r="FRB3" s="76"/>
      <c r="FRC3" s="76"/>
      <c r="FRD3" s="76"/>
      <c r="FRE3" s="76"/>
      <c r="FRF3" s="76"/>
      <c r="FRG3" s="76"/>
      <c r="FRH3" s="76"/>
      <c r="FRI3" s="76"/>
      <c r="FRJ3" s="76"/>
      <c r="FRK3" s="76"/>
      <c r="FRL3" s="76"/>
      <c r="FRM3" s="76"/>
      <c r="FRN3" s="76"/>
      <c r="FRO3" s="76"/>
      <c r="FRP3" s="76"/>
      <c r="FRQ3" s="76"/>
      <c r="FRR3" s="76"/>
      <c r="FRS3" s="76"/>
      <c r="FRT3" s="76"/>
      <c r="FRU3" s="76"/>
      <c r="FRV3" s="76"/>
      <c r="FRW3" s="76"/>
      <c r="FRX3" s="76"/>
      <c r="FRY3" s="76"/>
      <c r="FRZ3" s="76"/>
      <c r="FSA3" s="76"/>
      <c r="FSB3" s="76"/>
      <c r="FSC3" s="76"/>
      <c r="FSD3" s="76"/>
      <c r="FSE3" s="76"/>
      <c r="FSF3" s="76"/>
      <c r="FSG3" s="76"/>
      <c r="FSH3" s="76"/>
      <c r="FSI3" s="76"/>
      <c r="FSJ3" s="76"/>
      <c r="FSK3" s="76"/>
      <c r="FSL3" s="76"/>
      <c r="FSM3" s="76"/>
      <c r="FSN3" s="76"/>
      <c r="FSO3" s="76"/>
      <c r="FSP3" s="76"/>
      <c r="FSQ3" s="76"/>
      <c r="FSR3" s="76"/>
      <c r="FSS3" s="76"/>
      <c r="FST3" s="76"/>
      <c r="FSU3" s="76"/>
      <c r="FSV3" s="76"/>
      <c r="FSW3" s="76"/>
      <c r="FSX3" s="76"/>
      <c r="FSY3" s="76"/>
      <c r="FSZ3" s="76"/>
      <c r="FTA3" s="76"/>
      <c r="FTB3" s="76"/>
      <c r="FTC3" s="76"/>
      <c r="FTD3" s="76"/>
      <c r="FTE3" s="76"/>
      <c r="FTF3" s="76"/>
      <c r="FTG3" s="76"/>
      <c r="FTH3" s="76"/>
      <c r="FTI3" s="76"/>
      <c r="FTJ3" s="76"/>
      <c r="FTK3" s="76"/>
      <c r="FTL3" s="76"/>
      <c r="FTM3" s="76"/>
      <c r="FTN3" s="76"/>
      <c r="FTO3" s="76"/>
      <c r="FTP3" s="76"/>
      <c r="FTQ3" s="76"/>
      <c r="FTR3" s="76"/>
      <c r="FTS3" s="76"/>
      <c r="FTT3" s="76"/>
      <c r="FTU3" s="76"/>
      <c r="FTV3" s="76"/>
      <c r="FTW3" s="76"/>
      <c r="FTX3" s="76"/>
      <c r="FTY3" s="76"/>
      <c r="FTZ3" s="76"/>
      <c r="FUA3" s="76"/>
      <c r="FUB3" s="76"/>
      <c r="FUC3" s="76"/>
      <c r="FUD3" s="76"/>
      <c r="FUE3" s="76"/>
      <c r="FUF3" s="76"/>
      <c r="FUG3" s="76"/>
      <c r="FUH3" s="76"/>
      <c r="FUI3" s="76"/>
      <c r="FUJ3" s="76"/>
      <c r="FUK3" s="76"/>
      <c r="FUL3" s="76"/>
      <c r="FUM3" s="76"/>
      <c r="FUN3" s="76"/>
      <c r="FUO3" s="76"/>
      <c r="FUP3" s="76"/>
      <c r="FUQ3" s="76"/>
      <c r="FUR3" s="76"/>
      <c r="FUS3" s="76"/>
      <c r="FUT3" s="76"/>
      <c r="FUU3" s="76"/>
      <c r="FUV3" s="76"/>
      <c r="FUW3" s="76"/>
      <c r="FUX3" s="76"/>
      <c r="FUY3" s="76"/>
      <c r="FUZ3" s="76"/>
      <c r="FVA3" s="76"/>
      <c r="FVB3" s="76"/>
      <c r="FVC3" s="76"/>
      <c r="FVD3" s="76"/>
      <c r="FVE3" s="76"/>
      <c r="FVF3" s="76"/>
      <c r="FVG3" s="76"/>
      <c r="FVH3" s="76"/>
      <c r="FVI3" s="76"/>
      <c r="FVJ3" s="76"/>
      <c r="FVK3" s="76"/>
      <c r="FVL3" s="76"/>
      <c r="FVM3" s="76"/>
      <c r="FVN3" s="76"/>
      <c r="FVO3" s="76"/>
      <c r="FVP3" s="76"/>
      <c r="FVQ3" s="76"/>
      <c r="FVR3" s="76"/>
      <c r="FVS3" s="76"/>
      <c r="FVT3" s="76"/>
      <c r="FVU3" s="76"/>
      <c r="FVV3" s="76"/>
      <c r="FVW3" s="76"/>
      <c r="FVX3" s="76"/>
      <c r="FVY3" s="76"/>
      <c r="FVZ3" s="76"/>
      <c r="FWA3" s="76"/>
      <c r="FWB3" s="76"/>
      <c r="FWC3" s="76"/>
      <c r="FWD3" s="76"/>
      <c r="FWE3" s="76"/>
      <c r="FWF3" s="76"/>
      <c r="FWG3" s="76"/>
      <c r="FWH3" s="76"/>
      <c r="FWI3" s="76"/>
      <c r="FWJ3" s="76"/>
      <c r="FWK3" s="76"/>
      <c r="FWL3" s="76"/>
      <c r="FWM3" s="76"/>
      <c r="FWN3" s="76"/>
      <c r="FWO3" s="76"/>
      <c r="FWP3" s="76"/>
      <c r="FWQ3" s="76"/>
      <c r="FWR3" s="76"/>
      <c r="FWS3" s="76"/>
      <c r="FWT3" s="76"/>
      <c r="FWU3" s="76"/>
      <c r="FWV3" s="76"/>
      <c r="FWW3" s="76"/>
      <c r="FWX3" s="76"/>
      <c r="FWY3" s="76"/>
      <c r="FWZ3" s="76"/>
      <c r="FXA3" s="76"/>
      <c r="FXB3" s="76"/>
      <c r="FXC3" s="76"/>
      <c r="FXD3" s="76"/>
      <c r="FXE3" s="76"/>
      <c r="FXF3" s="76"/>
      <c r="FXG3" s="76"/>
      <c r="FXH3" s="76"/>
      <c r="FXI3" s="76"/>
      <c r="FXJ3" s="76"/>
      <c r="FXK3" s="76"/>
      <c r="FXL3" s="76"/>
      <c r="FXM3" s="76"/>
      <c r="FXN3" s="76"/>
      <c r="FXO3" s="76"/>
      <c r="FXP3" s="76"/>
      <c r="FXQ3" s="76"/>
      <c r="FXR3" s="76"/>
      <c r="FXS3" s="76"/>
      <c r="FXT3" s="76"/>
      <c r="FXU3" s="76"/>
      <c r="FXV3" s="76"/>
      <c r="FXW3" s="76"/>
      <c r="FXX3" s="76"/>
      <c r="FXY3" s="76"/>
      <c r="FXZ3" s="76"/>
      <c r="FYA3" s="76"/>
      <c r="FYB3" s="76"/>
      <c r="FYC3" s="76"/>
      <c r="FYD3" s="76"/>
      <c r="FYE3" s="76"/>
      <c r="FYF3" s="76"/>
      <c r="FYG3" s="76"/>
      <c r="FYH3" s="76"/>
      <c r="FYI3" s="76"/>
      <c r="FYJ3" s="76"/>
      <c r="FYK3" s="76"/>
      <c r="FYL3" s="76"/>
      <c r="FYM3" s="76"/>
      <c r="FYN3" s="76"/>
      <c r="FYO3" s="76"/>
      <c r="FYP3" s="76"/>
      <c r="FYQ3" s="76"/>
      <c r="FYR3" s="76"/>
      <c r="FYS3" s="76"/>
      <c r="FYT3" s="76"/>
      <c r="FYU3" s="76"/>
      <c r="FYV3" s="76"/>
      <c r="FYW3" s="76"/>
      <c r="FYX3" s="76"/>
      <c r="FYY3" s="76"/>
      <c r="FYZ3" s="76"/>
      <c r="FZA3" s="76"/>
      <c r="FZB3" s="76"/>
      <c r="FZC3" s="76"/>
      <c r="FZD3" s="76"/>
      <c r="FZE3" s="76"/>
      <c r="FZF3" s="76"/>
      <c r="FZG3" s="76"/>
      <c r="FZH3" s="76"/>
      <c r="FZI3" s="76"/>
      <c r="FZJ3" s="76"/>
      <c r="FZK3" s="76"/>
      <c r="FZL3" s="76"/>
      <c r="FZM3" s="76"/>
      <c r="FZN3" s="76"/>
      <c r="FZO3" s="76"/>
      <c r="FZP3" s="76"/>
      <c r="FZQ3" s="76"/>
      <c r="FZR3" s="76"/>
      <c r="FZS3" s="76"/>
      <c r="FZT3" s="76"/>
      <c r="FZU3" s="76"/>
      <c r="FZV3" s="76"/>
      <c r="FZW3" s="76"/>
      <c r="FZX3" s="76"/>
      <c r="FZY3" s="76"/>
      <c r="FZZ3" s="76"/>
      <c r="GAA3" s="76"/>
      <c r="GAB3" s="76"/>
      <c r="GAC3" s="76"/>
      <c r="GAD3" s="76"/>
      <c r="GAE3" s="76"/>
      <c r="GAF3" s="76"/>
      <c r="GAG3" s="76"/>
      <c r="GAH3" s="76"/>
      <c r="GAI3" s="76"/>
      <c r="GAJ3" s="76"/>
      <c r="GAK3" s="76"/>
      <c r="GAL3" s="76"/>
      <c r="GAM3" s="76"/>
      <c r="GAN3" s="76"/>
      <c r="GAO3" s="76"/>
      <c r="GAP3" s="76"/>
      <c r="GAQ3" s="76"/>
      <c r="GAR3" s="76"/>
      <c r="GAS3" s="76"/>
      <c r="GAT3" s="76"/>
      <c r="GAU3" s="76"/>
      <c r="GAV3" s="76"/>
      <c r="GAW3" s="76"/>
      <c r="GAX3" s="76"/>
      <c r="GAY3" s="76"/>
      <c r="GAZ3" s="76"/>
      <c r="GBA3" s="76"/>
      <c r="GBB3" s="76"/>
      <c r="GBC3" s="76"/>
      <c r="GBD3" s="76"/>
      <c r="GBE3" s="76"/>
      <c r="GBF3" s="76"/>
      <c r="GBG3" s="76"/>
      <c r="GBH3" s="76"/>
      <c r="GBI3" s="76"/>
      <c r="GBJ3" s="76"/>
      <c r="GBK3" s="76"/>
      <c r="GBL3" s="76"/>
      <c r="GBM3" s="76"/>
      <c r="GBN3" s="76"/>
      <c r="GBO3" s="76"/>
      <c r="GBP3" s="76"/>
      <c r="GBQ3" s="76"/>
      <c r="GBR3" s="76"/>
      <c r="GBS3" s="76"/>
      <c r="GBT3" s="76"/>
      <c r="GBU3" s="76"/>
      <c r="GBV3" s="76"/>
      <c r="GBW3" s="76"/>
      <c r="GBX3" s="76"/>
      <c r="GBY3" s="76"/>
      <c r="GBZ3" s="76"/>
      <c r="GCA3" s="76"/>
      <c r="GCB3" s="76"/>
      <c r="GCC3" s="76"/>
      <c r="GCD3" s="76"/>
      <c r="GCE3" s="76"/>
      <c r="GCF3" s="76"/>
      <c r="GCG3" s="76"/>
      <c r="GCH3" s="76"/>
      <c r="GCI3" s="76"/>
      <c r="GCJ3" s="76"/>
      <c r="GCK3" s="76"/>
      <c r="GCL3" s="76"/>
      <c r="GCM3" s="76"/>
      <c r="GCN3" s="76"/>
      <c r="GCO3" s="76"/>
      <c r="GCP3" s="76"/>
      <c r="GCQ3" s="76"/>
      <c r="GCR3" s="76"/>
      <c r="GCS3" s="76"/>
      <c r="GCT3" s="76"/>
      <c r="GCU3" s="76"/>
      <c r="GCV3" s="76"/>
      <c r="GCW3" s="76"/>
      <c r="GCX3" s="76"/>
      <c r="GCY3" s="76"/>
      <c r="GCZ3" s="76"/>
      <c r="GDA3" s="76"/>
      <c r="GDB3" s="76"/>
      <c r="GDC3" s="76"/>
      <c r="GDD3" s="76"/>
      <c r="GDE3" s="76"/>
      <c r="GDF3" s="76"/>
      <c r="GDG3" s="76"/>
      <c r="GDH3" s="76"/>
      <c r="GDI3" s="76"/>
      <c r="GDJ3" s="76"/>
      <c r="GDK3" s="76"/>
      <c r="GDL3" s="76"/>
      <c r="GDM3" s="76"/>
      <c r="GDN3" s="76"/>
      <c r="GDO3" s="76"/>
      <c r="GDP3" s="76"/>
      <c r="GDQ3" s="76"/>
      <c r="GDR3" s="76"/>
      <c r="GDS3" s="76"/>
      <c r="GDT3" s="76"/>
      <c r="GDU3" s="76"/>
      <c r="GDV3" s="76"/>
      <c r="GDW3" s="76"/>
      <c r="GDX3" s="76"/>
      <c r="GDY3" s="76"/>
      <c r="GDZ3" s="76"/>
      <c r="GEA3" s="76"/>
      <c r="GEB3" s="76"/>
      <c r="GEC3" s="76"/>
      <c r="GED3" s="76"/>
      <c r="GEE3" s="76"/>
      <c r="GEF3" s="76"/>
      <c r="GEG3" s="76"/>
      <c r="GEH3" s="76"/>
      <c r="GEI3" s="76"/>
      <c r="GEJ3" s="76"/>
      <c r="GEK3" s="76"/>
      <c r="GEL3" s="76"/>
      <c r="GEM3" s="76"/>
      <c r="GEN3" s="76"/>
      <c r="GEO3" s="76"/>
      <c r="GEP3" s="76"/>
      <c r="GEQ3" s="76"/>
      <c r="GER3" s="76"/>
      <c r="GES3" s="76"/>
      <c r="GET3" s="76"/>
      <c r="GEU3" s="76"/>
      <c r="GEV3" s="76"/>
      <c r="GEW3" s="76"/>
      <c r="GEX3" s="76"/>
      <c r="GEY3" s="76"/>
      <c r="GEZ3" s="76"/>
      <c r="GFA3" s="76"/>
      <c r="GFB3" s="76"/>
      <c r="GFC3" s="76"/>
      <c r="GFD3" s="76"/>
      <c r="GFE3" s="76"/>
      <c r="GFF3" s="76"/>
      <c r="GFG3" s="76"/>
      <c r="GFH3" s="76"/>
      <c r="GFI3" s="76"/>
      <c r="GFJ3" s="76"/>
      <c r="GFK3" s="76"/>
      <c r="GFL3" s="76"/>
      <c r="GFM3" s="76"/>
      <c r="GFN3" s="76"/>
      <c r="GFO3" s="76"/>
      <c r="GFP3" s="76"/>
      <c r="GFQ3" s="76"/>
      <c r="GFR3" s="76"/>
      <c r="GFS3" s="76"/>
      <c r="GFT3" s="76"/>
      <c r="GFU3" s="76"/>
      <c r="GFV3" s="76"/>
      <c r="GFW3" s="76"/>
      <c r="GFX3" s="76"/>
      <c r="GFY3" s="76"/>
      <c r="GFZ3" s="76"/>
      <c r="GGA3" s="76"/>
      <c r="GGB3" s="76"/>
      <c r="GGC3" s="76"/>
      <c r="GGD3" s="76"/>
      <c r="GGE3" s="76"/>
      <c r="GGF3" s="76"/>
      <c r="GGG3" s="76"/>
      <c r="GGH3" s="76"/>
      <c r="GGI3" s="76"/>
      <c r="GGJ3" s="76"/>
      <c r="GGK3" s="76"/>
      <c r="GGL3" s="76"/>
      <c r="GGM3" s="76"/>
      <c r="GGN3" s="76"/>
      <c r="GGO3" s="76"/>
      <c r="GGP3" s="76"/>
      <c r="GGQ3" s="76"/>
      <c r="GGR3" s="76"/>
      <c r="GGS3" s="76"/>
      <c r="GGT3" s="76"/>
      <c r="GGU3" s="76"/>
      <c r="GGV3" s="76"/>
      <c r="GGW3" s="76"/>
      <c r="GGX3" s="76"/>
      <c r="GGY3" s="76"/>
      <c r="GGZ3" s="76"/>
      <c r="GHA3" s="76"/>
      <c r="GHB3" s="76"/>
      <c r="GHC3" s="76"/>
      <c r="GHD3" s="76"/>
      <c r="GHE3" s="76"/>
      <c r="GHF3" s="76"/>
      <c r="GHG3" s="76"/>
      <c r="GHH3" s="76"/>
      <c r="GHI3" s="76"/>
      <c r="GHJ3" s="76"/>
      <c r="GHK3" s="76"/>
      <c r="GHL3" s="76"/>
      <c r="GHM3" s="76"/>
      <c r="GHN3" s="76"/>
      <c r="GHO3" s="76"/>
      <c r="GHP3" s="76"/>
      <c r="GHQ3" s="76"/>
      <c r="GHR3" s="76"/>
      <c r="GHS3" s="76"/>
      <c r="GHT3" s="76"/>
      <c r="GHU3" s="76"/>
      <c r="GHV3" s="76"/>
      <c r="GHW3" s="76"/>
      <c r="GHX3" s="76"/>
      <c r="GHY3" s="76"/>
      <c r="GHZ3" s="76"/>
      <c r="GIA3" s="76"/>
      <c r="GIB3" s="76"/>
      <c r="GIC3" s="76"/>
      <c r="GID3" s="76"/>
      <c r="GIE3" s="76"/>
      <c r="GIF3" s="76"/>
      <c r="GIG3" s="76"/>
      <c r="GIH3" s="76"/>
      <c r="GII3" s="76"/>
      <c r="GIJ3" s="76"/>
      <c r="GIK3" s="76"/>
      <c r="GIL3" s="76"/>
      <c r="GIM3" s="76"/>
      <c r="GIN3" s="76"/>
      <c r="GIO3" s="76"/>
      <c r="GIP3" s="76"/>
      <c r="GIQ3" s="76"/>
      <c r="GIR3" s="76"/>
      <c r="GIS3" s="76"/>
      <c r="GIT3" s="76"/>
      <c r="GIU3" s="76"/>
      <c r="GIV3" s="76"/>
      <c r="GIW3" s="76"/>
      <c r="GIX3" s="76"/>
      <c r="GIY3" s="76"/>
      <c r="GIZ3" s="76"/>
      <c r="GJA3" s="76"/>
      <c r="GJB3" s="76"/>
      <c r="GJC3" s="76"/>
      <c r="GJD3" s="76"/>
      <c r="GJE3" s="76"/>
      <c r="GJF3" s="76"/>
      <c r="GJG3" s="76"/>
      <c r="GJH3" s="76"/>
      <c r="GJI3" s="76"/>
      <c r="GJJ3" s="76"/>
      <c r="GJK3" s="76"/>
      <c r="GJL3" s="76"/>
      <c r="GJM3" s="76"/>
      <c r="GJN3" s="76"/>
      <c r="GJO3" s="76"/>
      <c r="GJP3" s="76"/>
      <c r="GJQ3" s="76"/>
      <c r="GJR3" s="76"/>
      <c r="GJS3" s="76"/>
      <c r="GJT3" s="76"/>
      <c r="GJU3" s="76"/>
      <c r="GJV3" s="76"/>
      <c r="GJW3" s="76"/>
      <c r="GJX3" s="76"/>
      <c r="GJY3" s="76"/>
      <c r="GJZ3" s="76"/>
      <c r="GKA3" s="76"/>
      <c r="GKB3" s="76"/>
      <c r="GKC3" s="76"/>
      <c r="GKD3" s="76"/>
      <c r="GKE3" s="76"/>
      <c r="GKF3" s="76"/>
      <c r="GKG3" s="76"/>
      <c r="GKH3" s="76"/>
      <c r="GKI3" s="76"/>
      <c r="GKJ3" s="76"/>
      <c r="GKK3" s="76"/>
      <c r="GKL3" s="76"/>
      <c r="GKM3" s="76"/>
      <c r="GKN3" s="76"/>
      <c r="GKO3" s="76"/>
      <c r="GKP3" s="76"/>
      <c r="GKQ3" s="76"/>
      <c r="GKR3" s="76"/>
      <c r="GKS3" s="76"/>
      <c r="GKT3" s="76"/>
      <c r="GKU3" s="76"/>
      <c r="GKV3" s="76"/>
      <c r="GKW3" s="76"/>
      <c r="GKX3" s="76"/>
      <c r="GKY3" s="76"/>
      <c r="GKZ3" s="76"/>
      <c r="GLA3" s="76"/>
      <c r="GLB3" s="76"/>
      <c r="GLC3" s="76"/>
      <c r="GLD3" s="76"/>
      <c r="GLE3" s="76"/>
      <c r="GLF3" s="76"/>
      <c r="GLG3" s="76"/>
      <c r="GLH3" s="76"/>
      <c r="GLI3" s="76"/>
      <c r="GLJ3" s="76"/>
      <c r="GLK3" s="76"/>
      <c r="GLL3" s="76"/>
      <c r="GLM3" s="76"/>
      <c r="GLN3" s="76"/>
      <c r="GLO3" s="76"/>
      <c r="GLP3" s="76"/>
      <c r="GLQ3" s="76"/>
      <c r="GLR3" s="76"/>
      <c r="GLS3" s="76"/>
      <c r="GLT3" s="76"/>
      <c r="GLU3" s="76"/>
      <c r="GLV3" s="76"/>
      <c r="GLW3" s="76"/>
      <c r="GLX3" s="76"/>
      <c r="GLY3" s="76"/>
      <c r="GLZ3" s="76"/>
      <c r="GMA3" s="76"/>
      <c r="GMB3" s="76"/>
      <c r="GMC3" s="76"/>
      <c r="GMD3" s="76"/>
      <c r="GME3" s="76"/>
      <c r="GMF3" s="76"/>
      <c r="GMG3" s="76"/>
      <c r="GMH3" s="76"/>
      <c r="GMI3" s="76"/>
      <c r="GMJ3" s="76"/>
      <c r="GMK3" s="76"/>
      <c r="GML3" s="76"/>
      <c r="GMM3" s="76"/>
      <c r="GMN3" s="76"/>
      <c r="GMO3" s="76"/>
      <c r="GMP3" s="76"/>
      <c r="GMQ3" s="76"/>
      <c r="GMR3" s="76"/>
      <c r="GMS3" s="76"/>
      <c r="GMT3" s="76"/>
      <c r="GMU3" s="76"/>
      <c r="GMV3" s="76"/>
      <c r="GMW3" s="76"/>
      <c r="GMX3" s="76"/>
      <c r="GMY3" s="76"/>
      <c r="GMZ3" s="76"/>
      <c r="GNA3" s="76"/>
      <c r="GNB3" s="76"/>
      <c r="GNC3" s="76"/>
      <c r="GND3" s="76"/>
      <c r="GNE3" s="76"/>
      <c r="GNF3" s="76"/>
      <c r="GNG3" s="76"/>
      <c r="GNH3" s="76"/>
      <c r="GNI3" s="76"/>
      <c r="GNJ3" s="76"/>
      <c r="GNK3" s="76"/>
      <c r="GNL3" s="76"/>
      <c r="GNM3" s="76"/>
      <c r="GNN3" s="76"/>
      <c r="GNO3" s="76"/>
      <c r="GNP3" s="76"/>
      <c r="GNQ3" s="76"/>
      <c r="GNR3" s="76"/>
      <c r="GNS3" s="76"/>
      <c r="GNT3" s="76"/>
      <c r="GNU3" s="76"/>
      <c r="GNV3" s="76"/>
      <c r="GNW3" s="76"/>
      <c r="GNX3" s="76"/>
      <c r="GNY3" s="76"/>
      <c r="GNZ3" s="76"/>
      <c r="GOA3" s="76"/>
      <c r="GOB3" s="76"/>
      <c r="GOC3" s="76"/>
      <c r="GOD3" s="76"/>
      <c r="GOE3" s="76"/>
      <c r="GOF3" s="76"/>
      <c r="GOG3" s="76"/>
      <c r="GOH3" s="76"/>
      <c r="GOI3" s="76"/>
      <c r="GOJ3" s="76"/>
      <c r="GOK3" s="76"/>
      <c r="GOL3" s="76"/>
      <c r="GOM3" s="76"/>
      <c r="GON3" s="76"/>
      <c r="GOO3" s="76"/>
      <c r="GOP3" s="76"/>
      <c r="GOQ3" s="76"/>
      <c r="GOR3" s="76"/>
      <c r="GOS3" s="76"/>
      <c r="GOT3" s="76"/>
      <c r="GOU3" s="76"/>
      <c r="GOV3" s="76"/>
      <c r="GOW3" s="76"/>
      <c r="GOX3" s="76"/>
      <c r="GOY3" s="76"/>
      <c r="GOZ3" s="76"/>
      <c r="GPA3" s="76"/>
      <c r="GPB3" s="76"/>
      <c r="GPC3" s="76"/>
      <c r="GPD3" s="76"/>
      <c r="GPE3" s="76"/>
      <c r="GPF3" s="76"/>
      <c r="GPG3" s="76"/>
      <c r="GPH3" s="76"/>
      <c r="GPI3" s="76"/>
      <c r="GPJ3" s="76"/>
      <c r="GPK3" s="76"/>
      <c r="GPL3" s="76"/>
      <c r="GPM3" s="76"/>
      <c r="GPN3" s="76"/>
      <c r="GPO3" s="76"/>
      <c r="GPP3" s="76"/>
      <c r="GPQ3" s="76"/>
      <c r="GPR3" s="76"/>
      <c r="GPS3" s="76"/>
      <c r="GPT3" s="76"/>
      <c r="GPU3" s="76"/>
      <c r="GPV3" s="76"/>
      <c r="GPW3" s="76"/>
      <c r="GPX3" s="76"/>
      <c r="GPY3" s="76"/>
      <c r="GPZ3" s="76"/>
      <c r="GQA3" s="76"/>
      <c r="GQB3" s="76"/>
      <c r="GQC3" s="76"/>
      <c r="GQD3" s="76"/>
      <c r="GQE3" s="76"/>
      <c r="GQF3" s="76"/>
      <c r="GQG3" s="76"/>
      <c r="GQH3" s="76"/>
      <c r="GQI3" s="76"/>
      <c r="GQJ3" s="76"/>
      <c r="GQK3" s="76"/>
      <c r="GQL3" s="76"/>
      <c r="GQM3" s="76"/>
      <c r="GQN3" s="76"/>
      <c r="GQO3" s="76"/>
      <c r="GQP3" s="76"/>
      <c r="GQQ3" s="76"/>
      <c r="GQR3" s="76"/>
      <c r="GQS3" s="76"/>
      <c r="GQT3" s="76"/>
      <c r="GQU3" s="76"/>
      <c r="GQV3" s="76"/>
      <c r="GQW3" s="76"/>
      <c r="GQX3" s="76"/>
      <c r="GQY3" s="76"/>
      <c r="GQZ3" s="76"/>
      <c r="GRA3" s="76"/>
      <c r="GRB3" s="76"/>
      <c r="GRC3" s="76"/>
      <c r="GRD3" s="76"/>
      <c r="GRE3" s="76"/>
      <c r="GRF3" s="76"/>
      <c r="GRG3" s="76"/>
      <c r="GRH3" s="76"/>
      <c r="GRI3" s="76"/>
      <c r="GRJ3" s="76"/>
      <c r="GRK3" s="76"/>
      <c r="GRL3" s="76"/>
      <c r="GRM3" s="76"/>
      <c r="GRN3" s="76"/>
      <c r="GRO3" s="76"/>
      <c r="GRP3" s="76"/>
      <c r="GRQ3" s="76"/>
      <c r="GRR3" s="76"/>
      <c r="GRS3" s="76"/>
      <c r="GRT3" s="76"/>
      <c r="GRU3" s="76"/>
      <c r="GRV3" s="76"/>
      <c r="GRW3" s="76"/>
      <c r="GRX3" s="76"/>
      <c r="GRY3" s="76"/>
      <c r="GRZ3" s="76"/>
      <c r="GSA3" s="76"/>
      <c r="GSB3" s="76"/>
      <c r="GSC3" s="76"/>
      <c r="GSD3" s="76"/>
      <c r="GSE3" s="76"/>
      <c r="GSF3" s="76"/>
      <c r="GSG3" s="76"/>
      <c r="GSH3" s="76"/>
      <c r="GSI3" s="76"/>
      <c r="GSJ3" s="76"/>
      <c r="GSK3" s="76"/>
      <c r="GSL3" s="76"/>
      <c r="GSM3" s="76"/>
      <c r="GSN3" s="76"/>
      <c r="GSO3" s="76"/>
      <c r="GSP3" s="76"/>
      <c r="GSQ3" s="76"/>
      <c r="GSR3" s="76"/>
      <c r="GSS3" s="76"/>
      <c r="GST3" s="76"/>
      <c r="GSU3" s="76"/>
      <c r="GSV3" s="76"/>
      <c r="GSW3" s="76"/>
      <c r="GSX3" s="76"/>
      <c r="GSY3" s="76"/>
      <c r="GSZ3" s="76"/>
      <c r="GTA3" s="76"/>
      <c r="GTB3" s="76"/>
      <c r="GTC3" s="76"/>
      <c r="GTD3" s="76"/>
      <c r="GTE3" s="76"/>
      <c r="GTF3" s="76"/>
      <c r="GTG3" s="76"/>
      <c r="GTH3" s="76"/>
      <c r="GTI3" s="76"/>
      <c r="GTJ3" s="76"/>
      <c r="GTK3" s="76"/>
      <c r="GTL3" s="76"/>
      <c r="GTM3" s="76"/>
      <c r="GTN3" s="76"/>
      <c r="GTO3" s="76"/>
      <c r="GTP3" s="76"/>
      <c r="GTQ3" s="76"/>
      <c r="GTR3" s="76"/>
      <c r="GTS3" s="76"/>
      <c r="GTT3" s="76"/>
      <c r="GTU3" s="76"/>
      <c r="GTV3" s="76"/>
      <c r="GTW3" s="76"/>
      <c r="GTX3" s="76"/>
      <c r="GTY3" s="76"/>
      <c r="GTZ3" s="76"/>
      <c r="GUA3" s="76"/>
      <c r="GUB3" s="76"/>
      <c r="GUC3" s="76"/>
      <c r="GUD3" s="76"/>
      <c r="GUE3" s="76"/>
      <c r="GUF3" s="76"/>
      <c r="GUG3" s="76"/>
      <c r="GUH3" s="76"/>
      <c r="GUI3" s="76"/>
      <c r="GUJ3" s="76"/>
      <c r="GUK3" s="76"/>
      <c r="GUL3" s="76"/>
      <c r="GUM3" s="76"/>
      <c r="GUN3" s="76"/>
      <c r="GUO3" s="76"/>
      <c r="GUP3" s="76"/>
      <c r="GUQ3" s="76"/>
      <c r="GUR3" s="76"/>
      <c r="GUS3" s="76"/>
      <c r="GUT3" s="76"/>
      <c r="GUU3" s="76"/>
      <c r="GUV3" s="76"/>
      <c r="GUW3" s="76"/>
      <c r="GUX3" s="76"/>
      <c r="GUY3" s="76"/>
      <c r="GUZ3" s="76"/>
      <c r="GVA3" s="76"/>
      <c r="GVB3" s="76"/>
      <c r="GVC3" s="76"/>
      <c r="GVD3" s="76"/>
      <c r="GVE3" s="76"/>
      <c r="GVF3" s="76"/>
      <c r="GVG3" s="76"/>
      <c r="GVH3" s="76"/>
      <c r="GVI3" s="76"/>
      <c r="GVJ3" s="76"/>
      <c r="GVK3" s="76"/>
      <c r="GVL3" s="76"/>
      <c r="GVM3" s="76"/>
      <c r="GVN3" s="76"/>
      <c r="GVO3" s="76"/>
      <c r="GVP3" s="76"/>
      <c r="GVQ3" s="76"/>
      <c r="GVR3" s="76"/>
      <c r="GVS3" s="76"/>
      <c r="GVT3" s="76"/>
      <c r="GVU3" s="76"/>
      <c r="GVV3" s="76"/>
      <c r="GVW3" s="76"/>
      <c r="GVX3" s="76"/>
      <c r="GVY3" s="76"/>
      <c r="GVZ3" s="76"/>
      <c r="GWA3" s="76"/>
      <c r="GWB3" s="76"/>
      <c r="GWC3" s="76"/>
      <c r="GWD3" s="76"/>
      <c r="GWE3" s="76"/>
      <c r="GWF3" s="76"/>
      <c r="GWG3" s="76"/>
      <c r="GWH3" s="76"/>
      <c r="GWI3" s="76"/>
      <c r="GWJ3" s="76"/>
      <c r="GWK3" s="76"/>
      <c r="GWL3" s="76"/>
      <c r="GWM3" s="76"/>
      <c r="GWN3" s="76"/>
      <c r="GWO3" s="76"/>
      <c r="GWP3" s="76"/>
      <c r="GWQ3" s="76"/>
      <c r="GWR3" s="76"/>
      <c r="GWS3" s="76"/>
      <c r="GWT3" s="76"/>
      <c r="GWU3" s="76"/>
      <c r="GWV3" s="76"/>
      <c r="GWW3" s="76"/>
      <c r="GWX3" s="76"/>
      <c r="GWY3" s="76"/>
      <c r="GWZ3" s="76"/>
      <c r="GXA3" s="76"/>
      <c r="GXB3" s="76"/>
      <c r="GXC3" s="76"/>
      <c r="GXD3" s="76"/>
      <c r="GXE3" s="76"/>
      <c r="GXF3" s="76"/>
      <c r="GXG3" s="76"/>
      <c r="GXH3" s="76"/>
      <c r="GXI3" s="76"/>
      <c r="GXJ3" s="76"/>
      <c r="GXK3" s="76"/>
      <c r="GXL3" s="76"/>
      <c r="GXM3" s="76"/>
      <c r="GXN3" s="76"/>
      <c r="GXO3" s="76"/>
      <c r="GXP3" s="76"/>
      <c r="GXQ3" s="76"/>
      <c r="GXR3" s="76"/>
      <c r="GXS3" s="76"/>
      <c r="GXT3" s="76"/>
      <c r="GXU3" s="76"/>
      <c r="GXV3" s="76"/>
      <c r="GXW3" s="76"/>
      <c r="GXX3" s="76"/>
      <c r="GXY3" s="76"/>
      <c r="GXZ3" s="76"/>
      <c r="GYA3" s="76"/>
      <c r="GYB3" s="76"/>
      <c r="GYC3" s="76"/>
      <c r="GYD3" s="76"/>
      <c r="GYE3" s="76"/>
      <c r="GYF3" s="76"/>
      <c r="GYG3" s="76"/>
      <c r="GYH3" s="76"/>
      <c r="GYI3" s="76"/>
      <c r="GYJ3" s="76"/>
      <c r="GYK3" s="76"/>
      <c r="GYL3" s="76"/>
      <c r="GYM3" s="76"/>
      <c r="GYN3" s="76"/>
      <c r="GYO3" s="76"/>
      <c r="GYP3" s="76"/>
      <c r="GYQ3" s="76"/>
      <c r="GYR3" s="76"/>
      <c r="GYS3" s="76"/>
      <c r="GYT3" s="76"/>
      <c r="GYU3" s="76"/>
      <c r="GYV3" s="76"/>
      <c r="GYW3" s="76"/>
      <c r="GYX3" s="76"/>
      <c r="GYY3" s="76"/>
      <c r="GYZ3" s="76"/>
      <c r="GZA3" s="76"/>
      <c r="GZB3" s="76"/>
      <c r="GZC3" s="76"/>
      <c r="GZD3" s="76"/>
      <c r="GZE3" s="76"/>
      <c r="GZF3" s="76"/>
      <c r="GZG3" s="76"/>
      <c r="GZH3" s="76"/>
      <c r="GZI3" s="76"/>
      <c r="GZJ3" s="76"/>
      <c r="GZK3" s="76"/>
      <c r="GZL3" s="76"/>
      <c r="GZM3" s="76"/>
      <c r="GZN3" s="76"/>
      <c r="GZO3" s="76"/>
      <c r="GZP3" s="76"/>
      <c r="GZQ3" s="76"/>
      <c r="GZR3" s="76"/>
      <c r="GZS3" s="76"/>
      <c r="GZT3" s="76"/>
      <c r="GZU3" s="76"/>
      <c r="GZV3" s="76"/>
      <c r="GZW3" s="76"/>
      <c r="GZX3" s="76"/>
      <c r="GZY3" s="76"/>
      <c r="GZZ3" s="76"/>
      <c r="HAA3" s="76"/>
      <c r="HAB3" s="76"/>
      <c r="HAC3" s="76"/>
      <c r="HAD3" s="76"/>
      <c r="HAE3" s="76"/>
      <c r="HAF3" s="76"/>
      <c r="HAG3" s="76"/>
      <c r="HAH3" s="76"/>
      <c r="HAI3" s="76"/>
      <c r="HAJ3" s="76"/>
      <c r="HAK3" s="76"/>
      <c r="HAL3" s="76"/>
      <c r="HAM3" s="76"/>
      <c r="HAN3" s="76"/>
      <c r="HAO3" s="76"/>
      <c r="HAP3" s="76"/>
      <c r="HAQ3" s="76"/>
      <c r="HAR3" s="76"/>
      <c r="HAS3" s="76"/>
      <c r="HAT3" s="76"/>
      <c r="HAU3" s="76"/>
      <c r="HAV3" s="76"/>
      <c r="HAW3" s="76"/>
      <c r="HAX3" s="76"/>
      <c r="HAY3" s="76"/>
      <c r="HAZ3" s="76"/>
      <c r="HBA3" s="76"/>
      <c r="HBB3" s="76"/>
      <c r="HBC3" s="76"/>
      <c r="HBD3" s="76"/>
      <c r="HBE3" s="76"/>
      <c r="HBF3" s="76"/>
      <c r="HBG3" s="76"/>
      <c r="HBH3" s="76"/>
      <c r="HBI3" s="76"/>
      <c r="HBJ3" s="76"/>
      <c r="HBK3" s="76"/>
      <c r="HBL3" s="76"/>
      <c r="HBM3" s="76"/>
      <c r="HBN3" s="76"/>
      <c r="HBO3" s="76"/>
      <c r="HBP3" s="76"/>
      <c r="HBQ3" s="76"/>
      <c r="HBR3" s="76"/>
      <c r="HBS3" s="76"/>
      <c r="HBT3" s="76"/>
      <c r="HBU3" s="76"/>
      <c r="HBV3" s="76"/>
      <c r="HBW3" s="76"/>
      <c r="HBX3" s="76"/>
      <c r="HBY3" s="76"/>
      <c r="HBZ3" s="76"/>
      <c r="HCA3" s="76"/>
      <c r="HCB3" s="76"/>
      <c r="HCC3" s="76"/>
      <c r="HCD3" s="76"/>
      <c r="HCE3" s="76"/>
      <c r="HCF3" s="76"/>
      <c r="HCG3" s="76"/>
      <c r="HCH3" s="76"/>
      <c r="HCI3" s="76"/>
      <c r="HCJ3" s="76"/>
      <c r="HCK3" s="76"/>
      <c r="HCL3" s="76"/>
      <c r="HCM3" s="76"/>
      <c r="HCN3" s="76"/>
      <c r="HCO3" s="76"/>
      <c r="HCP3" s="76"/>
      <c r="HCQ3" s="76"/>
      <c r="HCR3" s="76"/>
      <c r="HCS3" s="76"/>
      <c r="HCT3" s="76"/>
      <c r="HCU3" s="76"/>
      <c r="HCV3" s="76"/>
      <c r="HCW3" s="76"/>
      <c r="HCX3" s="76"/>
      <c r="HCY3" s="76"/>
      <c r="HCZ3" s="76"/>
      <c r="HDA3" s="76"/>
      <c r="HDB3" s="76"/>
      <c r="HDC3" s="76"/>
      <c r="HDD3" s="76"/>
      <c r="HDE3" s="76"/>
      <c r="HDF3" s="76"/>
      <c r="HDG3" s="76"/>
      <c r="HDH3" s="76"/>
      <c r="HDI3" s="76"/>
      <c r="HDJ3" s="76"/>
      <c r="HDK3" s="76"/>
      <c r="HDL3" s="76"/>
      <c r="HDM3" s="76"/>
      <c r="HDN3" s="76"/>
      <c r="HDO3" s="76"/>
      <c r="HDP3" s="76"/>
      <c r="HDQ3" s="76"/>
      <c r="HDR3" s="76"/>
      <c r="HDS3" s="76"/>
      <c r="HDT3" s="76"/>
      <c r="HDU3" s="76"/>
      <c r="HDV3" s="76"/>
      <c r="HDW3" s="76"/>
      <c r="HDX3" s="76"/>
      <c r="HDY3" s="76"/>
      <c r="HDZ3" s="76"/>
      <c r="HEA3" s="76"/>
      <c r="HEB3" s="76"/>
      <c r="HEC3" s="76"/>
      <c r="HED3" s="76"/>
      <c r="HEE3" s="76"/>
      <c r="HEF3" s="76"/>
      <c r="HEG3" s="76"/>
      <c r="HEH3" s="76"/>
      <c r="HEI3" s="76"/>
      <c r="HEJ3" s="76"/>
      <c r="HEK3" s="76"/>
      <c r="HEL3" s="76"/>
      <c r="HEM3" s="76"/>
      <c r="HEN3" s="76"/>
      <c r="HEO3" s="76"/>
      <c r="HEP3" s="76"/>
      <c r="HEQ3" s="76"/>
      <c r="HER3" s="76"/>
      <c r="HES3" s="76"/>
      <c r="HET3" s="76"/>
      <c r="HEU3" s="76"/>
      <c r="HEV3" s="76"/>
      <c r="HEW3" s="76"/>
      <c r="HEX3" s="76"/>
      <c r="HEY3" s="76"/>
      <c r="HEZ3" s="76"/>
      <c r="HFA3" s="76"/>
      <c r="HFB3" s="76"/>
      <c r="HFC3" s="76"/>
      <c r="HFD3" s="76"/>
      <c r="HFE3" s="76"/>
      <c r="HFF3" s="76"/>
      <c r="HFG3" s="76"/>
      <c r="HFH3" s="76"/>
      <c r="HFI3" s="76"/>
      <c r="HFJ3" s="76"/>
      <c r="HFK3" s="76"/>
      <c r="HFL3" s="76"/>
      <c r="HFM3" s="76"/>
      <c r="HFN3" s="76"/>
      <c r="HFO3" s="76"/>
      <c r="HFP3" s="76"/>
      <c r="HFQ3" s="76"/>
      <c r="HFR3" s="76"/>
      <c r="HFS3" s="76"/>
      <c r="HFT3" s="76"/>
      <c r="HFU3" s="76"/>
      <c r="HFV3" s="76"/>
      <c r="HFW3" s="76"/>
      <c r="HFX3" s="76"/>
      <c r="HFY3" s="76"/>
      <c r="HFZ3" s="76"/>
      <c r="HGA3" s="76"/>
      <c r="HGB3" s="76"/>
      <c r="HGC3" s="76"/>
      <c r="HGD3" s="76"/>
      <c r="HGE3" s="76"/>
      <c r="HGF3" s="76"/>
      <c r="HGG3" s="76"/>
      <c r="HGH3" s="76"/>
      <c r="HGI3" s="76"/>
      <c r="HGJ3" s="76"/>
      <c r="HGK3" s="76"/>
      <c r="HGL3" s="76"/>
      <c r="HGM3" s="76"/>
      <c r="HGN3" s="76"/>
      <c r="HGO3" s="76"/>
      <c r="HGP3" s="76"/>
      <c r="HGQ3" s="76"/>
      <c r="HGR3" s="76"/>
      <c r="HGS3" s="76"/>
      <c r="HGT3" s="76"/>
      <c r="HGU3" s="76"/>
      <c r="HGV3" s="76"/>
      <c r="HGW3" s="76"/>
      <c r="HGX3" s="76"/>
      <c r="HGY3" s="76"/>
      <c r="HGZ3" s="76"/>
      <c r="HHA3" s="76"/>
      <c r="HHB3" s="76"/>
      <c r="HHC3" s="76"/>
      <c r="HHD3" s="76"/>
      <c r="HHE3" s="76"/>
      <c r="HHF3" s="76"/>
      <c r="HHG3" s="76"/>
      <c r="HHH3" s="76"/>
      <c r="HHI3" s="76"/>
      <c r="HHJ3" s="76"/>
      <c r="HHK3" s="76"/>
      <c r="HHL3" s="76"/>
      <c r="HHM3" s="76"/>
      <c r="HHN3" s="76"/>
      <c r="HHO3" s="76"/>
      <c r="HHP3" s="76"/>
      <c r="HHQ3" s="76"/>
      <c r="HHR3" s="76"/>
      <c r="HHS3" s="76"/>
      <c r="HHT3" s="76"/>
      <c r="HHU3" s="76"/>
      <c r="HHV3" s="76"/>
      <c r="HHW3" s="76"/>
      <c r="HHX3" s="76"/>
      <c r="HHY3" s="76"/>
      <c r="HHZ3" s="76"/>
      <c r="HIA3" s="76"/>
      <c r="HIB3" s="76"/>
      <c r="HIC3" s="76"/>
      <c r="HID3" s="76"/>
      <c r="HIE3" s="76"/>
      <c r="HIF3" s="76"/>
      <c r="HIG3" s="76"/>
      <c r="HIH3" s="76"/>
      <c r="HII3" s="76"/>
      <c r="HIJ3" s="76"/>
      <c r="HIK3" s="76"/>
      <c r="HIL3" s="76"/>
      <c r="HIM3" s="76"/>
      <c r="HIN3" s="76"/>
      <c r="HIO3" s="76"/>
      <c r="HIP3" s="76"/>
      <c r="HIQ3" s="76"/>
      <c r="HIR3" s="76"/>
      <c r="HIS3" s="76"/>
      <c r="HIT3" s="76"/>
      <c r="HIU3" s="76"/>
      <c r="HIV3" s="76"/>
      <c r="HIW3" s="76"/>
      <c r="HIX3" s="76"/>
      <c r="HIY3" s="76"/>
      <c r="HIZ3" s="76"/>
      <c r="HJA3" s="76"/>
      <c r="HJB3" s="76"/>
      <c r="HJC3" s="76"/>
      <c r="HJD3" s="76"/>
      <c r="HJE3" s="76"/>
      <c r="HJF3" s="76"/>
      <c r="HJG3" s="76"/>
      <c r="HJH3" s="76"/>
      <c r="HJI3" s="76"/>
      <c r="HJJ3" s="76"/>
      <c r="HJK3" s="76"/>
      <c r="HJL3" s="76"/>
      <c r="HJM3" s="76"/>
      <c r="HJN3" s="76"/>
      <c r="HJO3" s="76"/>
      <c r="HJP3" s="76"/>
      <c r="HJQ3" s="76"/>
      <c r="HJR3" s="76"/>
      <c r="HJS3" s="76"/>
      <c r="HJT3" s="76"/>
      <c r="HJU3" s="76"/>
      <c r="HJV3" s="76"/>
      <c r="HJW3" s="76"/>
      <c r="HJX3" s="76"/>
      <c r="HJY3" s="76"/>
      <c r="HJZ3" s="76"/>
      <c r="HKA3" s="76"/>
      <c r="HKB3" s="76"/>
      <c r="HKC3" s="76"/>
      <c r="HKD3" s="76"/>
      <c r="HKE3" s="76"/>
      <c r="HKF3" s="76"/>
      <c r="HKG3" s="76"/>
      <c r="HKH3" s="76"/>
      <c r="HKI3" s="76"/>
      <c r="HKJ3" s="76"/>
      <c r="HKK3" s="76"/>
      <c r="HKL3" s="76"/>
      <c r="HKM3" s="76"/>
      <c r="HKN3" s="76"/>
      <c r="HKO3" s="76"/>
      <c r="HKP3" s="76"/>
      <c r="HKQ3" s="76"/>
      <c r="HKR3" s="76"/>
      <c r="HKS3" s="76"/>
      <c r="HKT3" s="76"/>
      <c r="HKU3" s="76"/>
      <c r="HKV3" s="76"/>
      <c r="HKW3" s="76"/>
      <c r="HKX3" s="76"/>
      <c r="HKY3" s="76"/>
      <c r="HKZ3" s="76"/>
      <c r="HLA3" s="76"/>
      <c r="HLB3" s="76"/>
      <c r="HLC3" s="76"/>
      <c r="HLD3" s="76"/>
      <c r="HLE3" s="76"/>
      <c r="HLF3" s="76"/>
      <c r="HLG3" s="76"/>
      <c r="HLH3" s="76"/>
      <c r="HLI3" s="76"/>
      <c r="HLJ3" s="76"/>
      <c r="HLK3" s="76"/>
      <c r="HLL3" s="76"/>
      <c r="HLM3" s="76"/>
      <c r="HLN3" s="76"/>
      <c r="HLO3" s="76"/>
      <c r="HLP3" s="76"/>
      <c r="HLQ3" s="76"/>
      <c r="HLR3" s="76"/>
      <c r="HLS3" s="76"/>
      <c r="HLT3" s="76"/>
      <c r="HLU3" s="76"/>
      <c r="HLV3" s="76"/>
      <c r="HLW3" s="76"/>
      <c r="HLX3" s="76"/>
      <c r="HLY3" s="76"/>
      <c r="HLZ3" s="76"/>
      <c r="HMA3" s="76"/>
      <c r="HMB3" s="76"/>
      <c r="HMC3" s="76"/>
      <c r="HMD3" s="76"/>
      <c r="HME3" s="76"/>
      <c r="HMF3" s="76"/>
      <c r="HMG3" s="76"/>
      <c r="HMH3" s="76"/>
      <c r="HMI3" s="76"/>
      <c r="HMJ3" s="76"/>
      <c r="HMK3" s="76"/>
      <c r="HML3" s="76"/>
      <c r="HMM3" s="76"/>
      <c r="HMN3" s="76"/>
      <c r="HMO3" s="76"/>
      <c r="HMP3" s="76"/>
      <c r="HMQ3" s="76"/>
      <c r="HMR3" s="76"/>
      <c r="HMS3" s="76"/>
      <c r="HMT3" s="76"/>
      <c r="HMU3" s="76"/>
      <c r="HMV3" s="76"/>
      <c r="HMW3" s="76"/>
      <c r="HMX3" s="76"/>
      <c r="HMY3" s="76"/>
      <c r="HMZ3" s="76"/>
      <c r="HNA3" s="76"/>
      <c r="HNB3" s="76"/>
      <c r="HNC3" s="76"/>
      <c r="HND3" s="76"/>
      <c r="HNE3" s="76"/>
      <c r="HNF3" s="76"/>
      <c r="HNG3" s="76"/>
      <c r="HNH3" s="76"/>
      <c r="HNI3" s="76"/>
      <c r="HNJ3" s="76"/>
      <c r="HNK3" s="76"/>
      <c r="HNL3" s="76"/>
      <c r="HNM3" s="76"/>
      <c r="HNN3" s="76"/>
      <c r="HNO3" s="76"/>
      <c r="HNP3" s="76"/>
      <c r="HNQ3" s="76"/>
      <c r="HNR3" s="76"/>
      <c r="HNS3" s="76"/>
      <c r="HNT3" s="76"/>
      <c r="HNU3" s="76"/>
      <c r="HNV3" s="76"/>
      <c r="HNW3" s="76"/>
      <c r="HNX3" s="76"/>
      <c r="HNY3" s="76"/>
      <c r="HNZ3" s="76"/>
      <c r="HOA3" s="76"/>
      <c r="HOB3" s="76"/>
      <c r="HOC3" s="76"/>
      <c r="HOD3" s="76"/>
      <c r="HOE3" s="76"/>
      <c r="HOF3" s="76"/>
      <c r="HOG3" s="76"/>
      <c r="HOH3" s="76"/>
      <c r="HOI3" s="76"/>
      <c r="HOJ3" s="76"/>
      <c r="HOK3" s="76"/>
      <c r="HOL3" s="76"/>
      <c r="HOM3" s="76"/>
      <c r="HON3" s="76"/>
      <c r="HOO3" s="76"/>
      <c r="HOP3" s="76"/>
      <c r="HOQ3" s="76"/>
      <c r="HOR3" s="76"/>
      <c r="HOS3" s="76"/>
      <c r="HOT3" s="76"/>
      <c r="HOU3" s="76"/>
      <c r="HOV3" s="76"/>
      <c r="HOW3" s="76"/>
      <c r="HOX3" s="76"/>
      <c r="HOY3" s="76"/>
      <c r="HOZ3" s="76"/>
      <c r="HPA3" s="76"/>
      <c r="HPB3" s="76"/>
      <c r="HPC3" s="76"/>
      <c r="HPD3" s="76"/>
      <c r="HPE3" s="76"/>
      <c r="HPF3" s="76"/>
      <c r="HPG3" s="76"/>
      <c r="HPH3" s="76"/>
      <c r="HPI3" s="76"/>
      <c r="HPJ3" s="76"/>
      <c r="HPK3" s="76"/>
      <c r="HPL3" s="76"/>
      <c r="HPM3" s="76"/>
      <c r="HPN3" s="76"/>
      <c r="HPO3" s="76"/>
      <c r="HPP3" s="76"/>
      <c r="HPQ3" s="76"/>
      <c r="HPR3" s="76"/>
      <c r="HPS3" s="76"/>
      <c r="HPT3" s="76"/>
      <c r="HPU3" s="76"/>
      <c r="HPV3" s="76"/>
      <c r="HPW3" s="76"/>
      <c r="HPX3" s="76"/>
      <c r="HPY3" s="76"/>
      <c r="HPZ3" s="76"/>
      <c r="HQA3" s="76"/>
      <c r="HQB3" s="76"/>
      <c r="HQC3" s="76"/>
      <c r="HQD3" s="76"/>
      <c r="HQE3" s="76"/>
      <c r="HQF3" s="76"/>
      <c r="HQG3" s="76"/>
      <c r="HQH3" s="76"/>
      <c r="HQI3" s="76"/>
      <c r="HQJ3" s="76"/>
      <c r="HQK3" s="76"/>
      <c r="HQL3" s="76"/>
      <c r="HQM3" s="76"/>
      <c r="HQN3" s="76"/>
      <c r="HQO3" s="76"/>
      <c r="HQP3" s="76"/>
      <c r="HQQ3" s="76"/>
      <c r="HQR3" s="76"/>
      <c r="HQS3" s="76"/>
      <c r="HQT3" s="76"/>
      <c r="HQU3" s="76"/>
      <c r="HQV3" s="76"/>
      <c r="HQW3" s="76"/>
      <c r="HQX3" s="76"/>
      <c r="HQY3" s="76"/>
      <c r="HQZ3" s="76"/>
      <c r="HRA3" s="76"/>
      <c r="HRB3" s="76"/>
      <c r="HRC3" s="76"/>
      <c r="HRD3" s="76"/>
      <c r="HRE3" s="76"/>
      <c r="HRF3" s="76"/>
      <c r="HRG3" s="76"/>
      <c r="HRH3" s="76"/>
      <c r="HRI3" s="76"/>
      <c r="HRJ3" s="76"/>
      <c r="HRK3" s="76"/>
      <c r="HRL3" s="76"/>
      <c r="HRM3" s="76"/>
      <c r="HRN3" s="76"/>
      <c r="HRO3" s="76"/>
      <c r="HRP3" s="76"/>
      <c r="HRQ3" s="76"/>
      <c r="HRR3" s="76"/>
      <c r="HRS3" s="76"/>
      <c r="HRT3" s="76"/>
      <c r="HRU3" s="76"/>
      <c r="HRV3" s="76"/>
      <c r="HRW3" s="76"/>
      <c r="HRX3" s="76"/>
      <c r="HRY3" s="76"/>
      <c r="HRZ3" s="76"/>
      <c r="HSA3" s="76"/>
      <c r="HSB3" s="76"/>
      <c r="HSC3" s="76"/>
      <c r="HSD3" s="76"/>
      <c r="HSE3" s="76"/>
      <c r="HSF3" s="76"/>
      <c r="HSG3" s="76"/>
      <c r="HSH3" s="76"/>
      <c r="HSI3" s="76"/>
      <c r="HSJ3" s="76"/>
      <c r="HSK3" s="76"/>
      <c r="HSL3" s="76"/>
      <c r="HSM3" s="76"/>
      <c r="HSN3" s="76"/>
      <c r="HSO3" s="76"/>
      <c r="HSP3" s="76"/>
      <c r="HSQ3" s="76"/>
      <c r="HSR3" s="76"/>
      <c r="HSS3" s="76"/>
      <c r="HST3" s="76"/>
      <c r="HSU3" s="76"/>
      <c r="HSV3" s="76"/>
      <c r="HSW3" s="76"/>
      <c r="HSX3" s="76"/>
      <c r="HSY3" s="76"/>
      <c r="HSZ3" s="76"/>
      <c r="HTA3" s="76"/>
      <c r="HTB3" s="76"/>
      <c r="HTC3" s="76"/>
      <c r="HTD3" s="76"/>
      <c r="HTE3" s="76"/>
      <c r="HTF3" s="76"/>
      <c r="HTG3" s="76"/>
      <c r="HTH3" s="76"/>
      <c r="HTI3" s="76"/>
      <c r="HTJ3" s="76"/>
      <c r="HTK3" s="76"/>
      <c r="HTL3" s="76"/>
      <c r="HTM3" s="76"/>
      <c r="HTN3" s="76"/>
      <c r="HTO3" s="76"/>
      <c r="HTP3" s="76"/>
      <c r="HTQ3" s="76"/>
      <c r="HTR3" s="76"/>
      <c r="HTS3" s="76"/>
      <c r="HTT3" s="76"/>
      <c r="HTU3" s="76"/>
      <c r="HTV3" s="76"/>
      <c r="HTW3" s="76"/>
      <c r="HTX3" s="76"/>
      <c r="HTY3" s="76"/>
      <c r="HTZ3" s="76"/>
      <c r="HUA3" s="76"/>
      <c r="HUB3" s="76"/>
      <c r="HUC3" s="76"/>
      <c r="HUD3" s="76"/>
      <c r="HUE3" s="76"/>
      <c r="HUF3" s="76"/>
      <c r="HUG3" s="76"/>
      <c r="HUH3" s="76"/>
      <c r="HUI3" s="76"/>
      <c r="HUJ3" s="76"/>
      <c r="HUK3" s="76"/>
      <c r="HUL3" s="76"/>
      <c r="HUM3" s="76"/>
      <c r="HUN3" s="76"/>
      <c r="HUO3" s="76"/>
      <c r="HUP3" s="76"/>
      <c r="HUQ3" s="76"/>
      <c r="HUR3" s="76"/>
      <c r="HUS3" s="76"/>
      <c r="HUT3" s="76"/>
      <c r="HUU3" s="76"/>
      <c r="HUV3" s="76"/>
      <c r="HUW3" s="76"/>
      <c r="HUX3" s="76"/>
      <c r="HUY3" s="76"/>
      <c r="HUZ3" s="76"/>
      <c r="HVA3" s="76"/>
      <c r="HVB3" s="76"/>
      <c r="HVC3" s="76"/>
      <c r="HVD3" s="76"/>
      <c r="HVE3" s="76"/>
      <c r="HVF3" s="76"/>
      <c r="HVG3" s="76"/>
      <c r="HVH3" s="76"/>
      <c r="HVI3" s="76"/>
      <c r="HVJ3" s="76"/>
      <c r="HVK3" s="76"/>
      <c r="HVL3" s="76"/>
      <c r="HVM3" s="76"/>
      <c r="HVN3" s="76"/>
      <c r="HVO3" s="76"/>
      <c r="HVP3" s="76"/>
      <c r="HVQ3" s="76"/>
      <c r="HVR3" s="76"/>
      <c r="HVS3" s="76"/>
      <c r="HVT3" s="76"/>
      <c r="HVU3" s="76"/>
      <c r="HVV3" s="76"/>
      <c r="HVW3" s="76"/>
      <c r="HVX3" s="76"/>
      <c r="HVY3" s="76"/>
      <c r="HVZ3" s="76"/>
      <c r="HWA3" s="76"/>
      <c r="HWB3" s="76"/>
      <c r="HWC3" s="76"/>
      <c r="HWD3" s="76"/>
      <c r="HWE3" s="76"/>
      <c r="HWF3" s="76"/>
      <c r="HWG3" s="76"/>
      <c r="HWH3" s="76"/>
      <c r="HWI3" s="76"/>
      <c r="HWJ3" s="76"/>
      <c r="HWK3" s="76"/>
      <c r="HWL3" s="76"/>
      <c r="HWM3" s="76"/>
      <c r="HWN3" s="76"/>
      <c r="HWO3" s="76"/>
      <c r="HWP3" s="76"/>
      <c r="HWQ3" s="76"/>
      <c r="HWR3" s="76"/>
      <c r="HWS3" s="76"/>
      <c r="HWT3" s="76"/>
      <c r="HWU3" s="76"/>
      <c r="HWV3" s="76"/>
      <c r="HWW3" s="76"/>
      <c r="HWX3" s="76"/>
      <c r="HWY3" s="76"/>
      <c r="HWZ3" s="76"/>
      <c r="HXA3" s="76"/>
      <c r="HXB3" s="76"/>
      <c r="HXC3" s="76"/>
      <c r="HXD3" s="76"/>
      <c r="HXE3" s="76"/>
      <c r="HXF3" s="76"/>
      <c r="HXG3" s="76"/>
      <c r="HXH3" s="76"/>
      <c r="HXI3" s="76"/>
      <c r="HXJ3" s="76"/>
      <c r="HXK3" s="76"/>
      <c r="HXL3" s="76"/>
      <c r="HXM3" s="76"/>
      <c r="HXN3" s="76"/>
      <c r="HXO3" s="76"/>
      <c r="HXP3" s="76"/>
      <c r="HXQ3" s="76"/>
      <c r="HXR3" s="76"/>
      <c r="HXS3" s="76"/>
      <c r="HXT3" s="76"/>
      <c r="HXU3" s="76"/>
      <c r="HXV3" s="76"/>
      <c r="HXW3" s="76"/>
      <c r="HXX3" s="76"/>
      <c r="HXY3" s="76"/>
      <c r="HXZ3" s="76"/>
      <c r="HYA3" s="76"/>
      <c r="HYB3" s="76"/>
      <c r="HYC3" s="76"/>
      <c r="HYD3" s="76"/>
      <c r="HYE3" s="76"/>
      <c r="HYF3" s="76"/>
      <c r="HYG3" s="76"/>
      <c r="HYH3" s="76"/>
      <c r="HYI3" s="76"/>
      <c r="HYJ3" s="76"/>
      <c r="HYK3" s="76"/>
      <c r="HYL3" s="76"/>
      <c r="HYM3" s="76"/>
      <c r="HYN3" s="76"/>
      <c r="HYO3" s="76"/>
      <c r="HYP3" s="76"/>
      <c r="HYQ3" s="76"/>
      <c r="HYR3" s="76"/>
      <c r="HYS3" s="76"/>
      <c r="HYT3" s="76"/>
      <c r="HYU3" s="76"/>
      <c r="HYV3" s="76"/>
      <c r="HYW3" s="76"/>
      <c r="HYX3" s="76"/>
      <c r="HYY3" s="76"/>
      <c r="HYZ3" s="76"/>
      <c r="HZA3" s="76"/>
      <c r="HZB3" s="76"/>
      <c r="HZC3" s="76"/>
      <c r="HZD3" s="76"/>
      <c r="HZE3" s="76"/>
      <c r="HZF3" s="76"/>
      <c r="HZG3" s="76"/>
      <c r="HZH3" s="76"/>
      <c r="HZI3" s="76"/>
      <c r="HZJ3" s="76"/>
      <c r="HZK3" s="76"/>
      <c r="HZL3" s="76"/>
      <c r="HZM3" s="76"/>
      <c r="HZN3" s="76"/>
      <c r="HZO3" s="76"/>
      <c r="HZP3" s="76"/>
      <c r="HZQ3" s="76"/>
      <c r="HZR3" s="76"/>
      <c r="HZS3" s="76"/>
      <c r="HZT3" s="76"/>
      <c r="HZU3" s="76"/>
      <c r="HZV3" s="76"/>
      <c r="HZW3" s="76"/>
      <c r="HZX3" s="76"/>
      <c r="HZY3" s="76"/>
      <c r="HZZ3" s="76"/>
      <c r="IAA3" s="76"/>
      <c r="IAB3" s="76"/>
      <c r="IAC3" s="76"/>
      <c r="IAD3" s="76"/>
      <c r="IAE3" s="76"/>
      <c r="IAF3" s="76"/>
      <c r="IAG3" s="76"/>
      <c r="IAH3" s="76"/>
      <c r="IAI3" s="76"/>
      <c r="IAJ3" s="76"/>
      <c r="IAK3" s="76"/>
      <c r="IAL3" s="76"/>
      <c r="IAM3" s="76"/>
      <c r="IAN3" s="76"/>
      <c r="IAO3" s="76"/>
      <c r="IAP3" s="76"/>
      <c r="IAQ3" s="76"/>
      <c r="IAR3" s="76"/>
      <c r="IAS3" s="76"/>
      <c r="IAT3" s="76"/>
      <c r="IAU3" s="76"/>
      <c r="IAV3" s="76"/>
      <c r="IAW3" s="76"/>
      <c r="IAX3" s="76"/>
      <c r="IAY3" s="76"/>
      <c r="IAZ3" s="76"/>
      <c r="IBA3" s="76"/>
      <c r="IBB3" s="76"/>
      <c r="IBC3" s="76"/>
      <c r="IBD3" s="76"/>
      <c r="IBE3" s="76"/>
      <c r="IBF3" s="76"/>
      <c r="IBG3" s="76"/>
      <c r="IBH3" s="76"/>
      <c r="IBI3" s="76"/>
      <c r="IBJ3" s="76"/>
      <c r="IBK3" s="76"/>
      <c r="IBL3" s="76"/>
      <c r="IBM3" s="76"/>
      <c r="IBN3" s="76"/>
      <c r="IBO3" s="76"/>
      <c r="IBP3" s="76"/>
      <c r="IBQ3" s="76"/>
      <c r="IBR3" s="76"/>
      <c r="IBS3" s="76"/>
      <c r="IBT3" s="76"/>
      <c r="IBU3" s="76"/>
      <c r="IBV3" s="76"/>
      <c r="IBW3" s="76"/>
      <c r="IBX3" s="76"/>
      <c r="IBY3" s="76"/>
      <c r="IBZ3" s="76"/>
      <c r="ICA3" s="76"/>
      <c r="ICB3" s="76"/>
      <c r="ICC3" s="76"/>
      <c r="ICD3" s="76"/>
      <c r="ICE3" s="76"/>
      <c r="ICF3" s="76"/>
      <c r="ICG3" s="76"/>
      <c r="ICH3" s="76"/>
      <c r="ICI3" s="76"/>
      <c r="ICJ3" s="76"/>
      <c r="ICK3" s="76"/>
      <c r="ICL3" s="76"/>
      <c r="ICM3" s="76"/>
      <c r="ICN3" s="76"/>
      <c r="ICO3" s="76"/>
      <c r="ICP3" s="76"/>
      <c r="ICQ3" s="76"/>
      <c r="ICR3" s="76"/>
      <c r="ICS3" s="76"/>
      <c r="ICT3" s="76"/>
      <c r="ICU3" s="76"/>
      <c r="ICV3" s="76"/>
      <c r="ICW3" s="76"/>
      <c r="ICX3" s="76"/>
      <c r="ICY3" s="76"/>
      <c r="ICZ3" s="76"/>
      <c r="IDA3" s="76"/>
      <c r="IDB3" s="76"/>
      <c r="IDC3" s="76"/>
      <c r="IDD3" s="76"/>
      <c r="IDE3" s="76"/>
      <c r="IDF3" s="76"/>
      <c r="IDG3" s="76"/>
      <c r="IDH3" s="76"/>
      <c r="IDI3" s="76"/>
      <c r="IDJ3" s="76"/>
      <c r="IDK3" s="76"/>
      <c r="IDL3" s="76"/>
      <c r="IDM3" s="76"/>
      <c r="IDN3" s="76"/>
      <c r="IDO3" s="76"/>
      <c r="IDP3" s="76"/>
      <c r="IDQ3" s="76"/>
      <c r="IDR3" s="76"/>
      <c r="IDS3" s="76"/>
      <c r="IDT3" s="76"/>
      <c r="IDU3" s="76"/>
      <c r="IDV3" s="76"/>
      <c r="IDW3" s="76"/>
      <c r="IDX3" s="76"/>
      <c r="IDY3" s="76"/>
      <c r="IDZ3" s="76"/>
      <c r="IEA3" s="76"/>
      <c r="IEB3" s="76"/>
      <c r="IEC3" s="76"/>
      <c r="IED3" s="76"/>
      <c r="IEE3" s="76"/>
      <c r="IEF3" s="76"/>
      <c r="IEG3" s="76"/>
      <c r="IEH3" s="76"/>
      <c r="IEI3" s="76"/>
      <c r="IEJ3" s="76"/>
      <c r="IEK3" s="76"/>
      <c r="IEL3" s="76"/>
      <c r="IEM3" s="76"/>
      <c r="IEN3" s="76"/>
      <c r="IEO3" s="76"/>
      <c r="IEP3" s="76"/>
      <c r="IEQ3" s="76"/>
      <c r="IER3" s="76"/>
      <c r="IES3" s="76"/>
      <c r="IET3" s="76"/>
      <c r="IEU3" s="76"/>
      <c r="IEV3" s="76"/>
      <c r="IEW3" s="76"/>
      <c r="IEX3" s="76"/>
      <c r="IEY3" s="76"/>
      <c r="IEZ3" s="76"/>
      <c r="IFA3" s="76"/>
      <c r="IFB3" s="76"/>
      <c r="IFC3" s="76"/>
      <c r="IFD3" s="76"/>
      <c r="IFE3" s="76"/>
      <c r="IFF3" s="76"/>
      <c r="IFG3" s="76"/>
      <c r="IFH3" s="76"/>
      <c r="IFI3" s="76"/>
      <c r="IFJ3" s="76"/>
      <c r="IFK3" s="76"/>
      <c r="IFL3" s="76"/>
      <c r="IFM3" s="76"/>
      <c r="IFN3" s="76"/>
      <c r="IFO3" s="76"/>
      <c r="IFP3" s="76"/>
      <c r="IFQ3" s="76"/>
      <c r="IFR3" s="76"/>
      <c r="IFS3" s="76"/>
      <c r="IFT3" s="76"/>
      <c r="IFU3" s="76"/>
      <c r="IFV3" s="76"/>
      <c r="IFW3" s="76"/>
      <c r="IFX3" s="76"/>
      <c r="IFY3" s="76"/>
      <c r="IFZ3" s="76"/>
      <c r="IGA3" s="76"/>
      <c r="IGB3" s="76"/>
      <c r="IGC3" s="76"/>
      <c r="IGD3" s="76"/>
      <c r="IGE3" s="76"/>
      <c r="IGF3" s="76"/>
      <c r="IGG3" s="76"/>
      <c r="IGH3" s="76"/>
      <c r="IGI3" s="76"/>
      <c r="IGJ3" s="76"/>
      <c r="IGK3" s="76"/>
      <c r="IGL3" s="76"/>
      <c r="IGM3" s="76"/>
      <c r="IGN3" s="76"/>
      <c r="IGO3" s="76"/>
      <c r="IGP3" s="76"/>
      <c r="IGQ3" s="76"/>
      <c r="IGR3" s="76"/>
      <c r="IGS3" s="76"/>
      <c r="IGT3" s="76"/>
      <c r="IGU3" s="76"/>
      <c r="IGV3" s="76"/>
      <c r="IGW3" s="76"/>
      <c r="IGX3" s="76"/>
      <c r="IGY3" s="76"/>
      <c r="IGZ3" s="76"/>
      <c r="IHA3" s="76"/>
      <c r="IHB3" s="76"/>
      <c r="IHC3" s="76"/>
      <c r="IHD3" s="76"/>
      <c r="IHE3" s="76"/>
      <c r="IHF3" s="76"/>
      <c r="IHG3" s="76"/>
      <c r="IHH3" s="76"/>
      <c r="IHI3" s="76"/>
      <c r="IHJ3" s="76"/>
      <c r="IHK3" s="76"/>
      <c r="IHL3" s="76"/>
      <c r="IHM3" s="76"/>
      <c r="IHN3" s="76"/>
      <c r="IHO3" s="76"/>
      <c r="IHP3" s="76"/>
      <c r="IHQ3" s="76"/>
      <c r="IHR3" s="76"/>
      <c r="IHS3" s="76"/>
      <c r="IHT3" s="76"/>
      <c r="IHU3" s="76"/>
      <c r="IHV3" s="76"/>
      <c r="IHW3" s="76"/>
      <c r="IHX3" s="76"/>
      <c r="IHY3" s="76"/>
      <c r="IHZ3" s="76"/>
      <c r="IIA3" s="76"/>
      <c r="IIB3" s="76"/>
      <c r="IIC3" s="76"/>
      <c r="IID3" s="76"/>
      <c r="IIE3" s="76"/>
      <c r="IIF3" s="76"/>
      <c r="IIG3" s="76"/>
      <c r="IIH3" s="76"/>
      <c r="III3" s="76"/>
      <c r="IIJ3" s="76"/>
      <c r="IIK3" s="76"/>
      <c r="IIL3" s="76"/>
      <c r="IIM3" s="76"/>
      <c r="IIN3" s="76"/>
      <c r="IIO3" s="76"/>
      <c r="IIP3" s="76"/>
      <c r="IIQ3" s="76"/>
      <c r="IIR3" s="76"/>
      <c r="IIS3" s="76"/>
      <c r="IIT3" s="76"/>
      <c r="IIU3" s="76"/>
      <c r="IIV3" s="76"/>
      <c r="IIW3" s="76"/>
      <c r="IIX3" s="76"/>
      <c r="IIY3" s="76"/>
      <c r="IIZ3" s="76"/>
      <c r="IJA3" s="76"/>
      <c r="IJB3" s="76"/>
      <c r="IJC3" s="76"/>
      <c r="IJD3" s="76"/>
      <c r="IJE3" s="76"/>
      <c r="IJF3" s="76"/>
      <c r="IJG3" s="76"/>
      <c r="IJH3" s="76"/>
      <c r="IJI3" s="76"/>
      <c r="IJJ3" s="76"/>
      <c r="IJK3" s="76"/>
      <c r="IJL3" s="76"/>
      <c r="IJM3" s="76"/>
      <c r="IJN3" s="76"/>
      <c r="IJO3" s="76"/>
      <c r="IJP3" s="76"/>
      <c r="IJQ3" s="76"/>
      <c r="IJR3" s="76"/>
      <c r="IJS3" s="76"/>
      <c r="IJT3" s="76"/>
      <c r="IJU3" s="76"/>
      <c r="IJV3" s="76"/>
      <c r="IJW3" s="76"/>
      <c r="IJX3" s="76"/>
      <c r="IJY3" s="76"/>
      <c r="IJZ3" s="76"/>
      <c r="IKA3" s="76"/>
      <c r="IKB3" s="76"/>
      <c r="IKC3" s="76"/>
      <c r="IKD3" s="76"/>
      <c r="IKE3" s="76"/>
      <c r="IKF3" s="76"/>
      <c r="IKG3" s="76"/>
      <c r="IKH3" s="76"/>
      <c r="IKI3" s="76"/>
      <c r="IKJ3" s="76"/>
      <c r="IKK3" s="76"/>
      <c r="IKL3" s="76"/>
      <c r="IKM3" s="76"/>
      <c r="IKN3" s="76"/>
      <c r="IKO3" s="76"/>
      <c r="IKP3" s="76"/>
      <c r="IKQ3" s="76"/>
      <c r="IKR3" s="76"/>
      <c r="IKS3" s="76"/>
      <c r="IKT3" s="76"/>
      <c r="IKU3" s="76"/>
      <c r="IKV3" s="76"/>
      <c r="IKW3" s="76"/>
      <c r="IKX3" s="76"/>
      <c r="IKY3" s="76"/>
      <c r="IKZ3" s="76"/>
      <c r="ILA3" s="76"/>
      <c r="ILB3" s="76"/>
      <c r="ILC3" s="76"/>
      <c r="ILD3" s="76"/>
      <c r="ILE3" s="76"/>
      <c r="ILF3" s="76"/>
      <c r="ILG3" s="76"/>
      <c r="ILH3" s="76"/>
      <c r="ILI3" s="76"/>
      <c r="ILJ3" s="76"/>
      <c r="ILK3" s="76"/>
      <c r="ILL3" s="76"/>
      <c r="ILM3" s="76"/>
      <c r="ILN3" s="76"/>
      <c r="ILO3" s="76"/>
      <c r="ILP3" s="76"/>
      <c r="ILQ3" s="76"/>
      <c r="ILR3" s="76"/>
      <c r="ILS3" s="76"/>
      <c r="ILT3" s="76"/>
      <c r="ILU3" s="76"/>
      <c r="ILV3" s="76"/>
      <c r="ILW3" s="76"/>
      <c r="ILX3" s="76"/>
      <c r="ILY3" s="76"/>
      <c r="ILZ3" s="76"/>
      <c r="IMA3" s="76"/>
      <c r="IMB3" s="76"/>
      <c r="IMC3" s="76"/>
      <c r="IMD3" s="76"/>
      <c r="IME3" s="76"/>
      <c r="IMF3" s="76"/>
      <c r="IMG3" s="76"/>
      <c r="IMH3" s="76"/>
      <c r="IMI3" s="76"/>
      <c r="IMJ3" s="76"/>
      <c r="IMK3" s="76"/>
      <c r="IML3" s="76"/>
      <c r="IMM3" s="76"/>
      <c r="IMN3" s="76"/>
      <c r="IMO3" s="76"/>
      <c r="IMP3" s="76"/>
      <c r="IMQ3" s="76"/>
      <c r="IMR3" s="76"/>
      <c r="IMS3" s="76"/>
      <c r="IMT3" s="76"/>
      <c r="IMU3" s="76"/>
      <c r="IMV3" s="76"/>
      <c r="IMW3" s="76"/>
      <c r="IMX3" s="76"/>
      <c r="IMY3" s="76"/>
      <c r="IMZ3" s="76"/>
      <c r="INA3" s="76"/>
      <c r="INB3" s="76"/>
      <c r="INC3" s="76"/>
      <c r="IND3" s="76"/>
      <c r="INE3" s="76"/>
      <c r="INF3" s="76"/>
      <c r="ING3" s="76"/>
      <c r="INH3" s="76"/>
      <c r="INI3" s="76"/>
      <c r="INJ3" s="76"/>
      <c r="INK3" s="76"/>
      <c r="INL3" s="76"/>
      <c r="INM3" s="76"/>
      <c r="INN3" s="76"/>
      <c r="INO3" s="76"/>
      <c r="INP3" s="76"/>
      <c r="INQ3" s="76"/>
      <c r="INR3" s="76"/>
      <c r="INS3" s="76"/>
      <c r="INT3" s="76"/>
      <c r="INU3" s="76"/>
      <c r="INV3" s="76"/>
      <c r="INW3" s="76"/>
      <c r="INX3" s="76"/>
      <c r="INY3" s="76"/>
      <c r="INZ3" s="76"/>
      <c r="IOA3" s="76"/>
      <c r="IOB3" s="76"/>
      <c r="IOC3" s="76"/>
      <c r="IOD3" s="76"/>
      <c r="IOE3" s="76"/>
      <c r="IOF3" s="76"/>
      <c r="IOG3" s="76"/>
      <c r="IOH3" s="76"/>
      <c r="IOI3" s="76"/>
      <c r="IOJ3" s="76"/>
      <c r="IOK3" s="76"/>
      <c r="IOL3" s="76"/>
      <c r="IOM3" s="76"/>
      <c r="ION3" s="76"/>
      <c r="IOO3" s="76"/>
      <c r="IOP3" s="76"/>
      <c r="IOQ3" s="76"/>
      <c r="IOR3" s="76"/>
      <c r="IOS3" s="76"/>
      <c r="IOT3" s="76"/>
      <c r="IOU3" s="76"/>
      <c r="IOV3" s="76"/>
      <c r="IOW3" s="76"/>
      <c r="IOX3" s="76"/>
      <c r="IOY3" s="76"/>
      <c r="IOZ3" s="76"/>
      <c r="IPA3" s="76"/>
      <c r="IPB3" s="76"/>
      <c r="IPC3" s="76"/>
      <c r="IPD3" s="76"/>
      <c r="IPE3" s="76"/>
      <c r="IPF3" s="76"/>
      <c r="IPG3" s="76"/>
      <c r="IPH3" s="76"/>
      <c r="IPI3" s="76"/>
      <c r="IPJ3" s="76"/>
      <c r="IPK3" s="76"/>
      <c r="IPL3" s="76"/>
      <c r="IPM3" s="76"/>
      <c r="IPN3" s="76"/>
      <c r="IPO3" s="76"/>
      <c r="IPP3" s="76"/>
      <c r="IPQ3" s="76"/>
      <c r="IPR3" s="76"/>
      <c r="IPS3" s="76"/>
      <c r="IPT3" s="76"/>
      <c r="IPU3" s="76"/>
      <c r="IPV3" s="76"/>
      <c r="IPW3" s="76"/>
      <c r="IPX3" s="76"/>
      <c r="IPY3" s="76"/>
      <c r="IPZ3" s="76"/>
      <c r="IQA3" s="76"/>
      <c r="IQB3" s="76"/>
      <c r="IQC3" s="76"/>
      <c r="IQD3" s="76"/>
      <c r="IQE3" s="76"/>
      <c r="IQF3" s="76"/>
      <c r="IQG3" s="76"/>
      <c r="IQH3" s="76"/>
      <c r="IQI3" s="76"/>
      <c r="IQJ3" s="76"/>
      <c r="IQK3" s="76"/>
      <c r="IQL3" s="76"/>
      <c r="IQM3" s="76"/>
      <c r="IQN3" s="76"/>
      <c r="IQO3" s="76"/>
      <c r="IQP3" s="76"/>
      <c r="IQQ3" s="76"/>
      <c r="IQR3" s="76"/>
      <c r="IQS3" s="76"/>
      <c r="IQT3" s="76"/>
      <c r="IQU3" s="76"/>
      <c r="IQV3" s="76"/>
      <c r="IQW3" s="76"/>
      <c r="IQX3" s="76"/>
      <c r="IQY3" s="76"/>
      <c r="IQZ3" s="76"/>
      <c r="IRA3" s="76"/>
      <c r="IRB3" s="76"/>
      <c r="IRC3" s="76"/>
      <c r="IRD3" s="76"/>
      <c r="IRE3" s="76"/>
      <c r="IRF3" s="76"/>
      <c r="IRG3" s="76"/>
      <c r="IRH3" s="76"/>
      <c r="IRI3" s="76"/>
      <c r="IRJ3" s="76"/>
      <c r="IRK3" s="76"/>
      <c r="IRL3" s="76"/>
      <c r="IRM3" s="76"/>
      <c r="IRN3" s="76"/>
      <c r="IRO3" s="76"/>
      <c r="IRP3" s="76"/>
      <c r="IRQ3" s="76"/>
      <c r="IRR3" s="76"/>
      <c r="IRS3" s="76"/>
      <c r="IRT3" s="76"/>
      <c r="IRU3" s="76"/>
      <c r="IRV3" s="76"/>
      <c r="IRW3" s="76"/>
      <c r="IRX3" s="76"/>
      <c r="IRY3" s="76"/>
      <c r="IRZ3" s="76"/>
      <c r="ISA3" s="76"/>
      <c r="ISB3" s="76"/>
      <c r="ISC3" s="76"/>
      <c r="ISD3" s="76"/>
      <c r="ISE3" s="76"/>
      <c r="ISF3" s="76"/>
      <c r="ISG3" s="76"/>
      <c r="ISH3" s="76"/>
      <c r="ISI3" s="76"/>
      <c r="ISJ3" s="76"/>
      <c r="ISK3" s="76"/>
      <c r="ISL3" s="76"/>
      <c r="ISM3" s="76"/>
      <c r="ISN3" s="76"/>
      <c r="ISO3" s="76"/>
      <c r="ISP3" s="76"/>
      <c r="ISQ3" s="76"/>
      <c r="ISR3" s="76"/>
      <c r="ISS3" s="76"/>
      <c r="IST3" s="76"/>
      <c r="ISU3" s="76"/>
      <c r="ISV3" s="76"/>
      <c r="ISW3" s="76"/>
      <c r="ISX3" s="76"/>
      <c r="ISY3" s="76"/>
      <c r="ISZ3" s="76"/>
      <c r="ITA3" s="76"/>
      <c r="ITB3" s="76"/>
      <c r="ITC3" s="76"/>
      <c r="ITD3" s="76"/>
      <c r="ITE3" s="76"/>
      <c r="ITF3" s="76"/>
      <c r="ITG3" s="76"/>
      <c r="ITH3" s="76"/>
      <c r="ITI3" s="76"/>
      <c r="ITJ3" s="76"/>
      <c r="ITK3" s="76"/>
      <c r="ITL3" s="76"/>
      <c r="ITM3" s="76"/>
      <c r="ITN3" s="76"/>
      <c r="ITO3" s="76"/>
      <c r="ITP3" s="76"/>
      <c r="ITQ3" s="76"/>
      <c r="ITR3" s="76"/>
      <c r="ITS3" s="76"/>
      <c r="ITT3" s="76"/>
      <c r="ITU3" s="76"/>
      <c r="ITV3" s="76"/>
      <c r="ITW3" s="76"/>
      <c r="ITX3" s="76"/>
      <c r="ITY3" s="76"/>
      <c r="ITZ3" s="76"/>
      <c r="IUA3" s="76"/>
      <c r="IUB3" s="76"/>
      <c r="IUC3" s="76"/>
      <c r="IUD3" s="76"/>
      <c r="IUE3" s="76"/>
      <c r="IUF3" s="76"/>
      <c r="IUG3" s="76"/>
      <c r="IUH3" s="76"/>
      <c r="IUI3" s="76"/>
      <c r="IUJ3" s="76"/>
      <c r="IUK3" s="76"/>
      <c r="IUL3" s="76"/>
      <c r="IUM3" s="76"/>
      <c r="IUN3" s="76"/>
      <c r="IUO3" s="76"/>
      <c r="IUP3" s="76"/>
      <c r="IUQ3" s="76"/>
      <c r="IUR3" s="76"/>
      <c r="IUS3" s="76"/>
      <c r="IUT3" s="76"/>
      <c r="IUU3" s="76"/>
      <c r="IUV3" s="76"/>
      <c r="IUW3" s="76"/>
      <c r="IUX3" s="76"/>
      <c r="IUY3" s="76"/>
      <c r="IUZ3" s="76"/>
      <c r="IVA3" s="76"/>
      <c r="IVB3" s="76"/>
      <c r="IVC3" s="76"/>
      <c r="IVD3" s="76"/>
      <c r="IVE3" s="76"/>
      <c r="IVF3" s="76"/>
      <c r="IVG3" s="76"/>
      <c r="IVH3" s="76"/>
      <c r="IVI3" s="76"/>
      <c r="IVJ3" s="76"/>
      <c r="IVK3" s="76"/>
      <c r="IVL3" s="76"/>
      <c r="IVM3" s="76"/>
      <c r="IVN3" s="76"/>
      <c r="IVO3" s="76"/>
      <c r="IVP3" s="76"/>
      <c r="IVQ3" s="76"/>
      <c r="IVR3" s="76"/>
      <c r="IVS3" s="76"/>
      <c r="IVT3" s="76"/>
      <c r="IVU3" s="76"/>
      <c r="IVV3" s="76"/>
      <c r="IVW3" s="76"/>
      <c r="IVX3" s="76"/>
      <c r="IVY3" s="76"/>
      <c r="IVZ3" s="76"/>
      <c r="IWA3" s="76"/>
      <c r="IWB3" s="76"/>
      <c r="IWC3" s="76"/>
      <c r="IWD3" s="76"/>
      <c r="IWE3" s="76"/>
      <c r="IWF3" s="76"/>
      <c r="IWG3" s="76"/>
      <c r="IWH3" s="76"/>
      <c r="IWI3" s="76"/>
      <c r="IWJ3" s="76"/>
      <c r="IWK3" s="76"/>
      <c r="IWL3" s="76"/>
      <c r="IWM3" s="76"/>
      <c r="IWN3" s="76"/>
      <c r="IWO3" s="76"/>
      <c r="IWP3" s="76"/>
      <c r="IWQ3" s="76"/>
      <c r="IWR3" s="76"/>
      <c r="IWS3" s="76"/>
      <c r="IWT3" s="76"/>
      <c r="IWU3" s="76"/>
      <c r="IWV3" s="76"/>
      <c r="IWW3" s="76"/>
      <c r="IWX3" s="76"/>
      <c r="IWY3" s="76"/>
      <c r="IWZ3" s="76"/>
      <c r="IXA3" s="76"/>
      <c r="IXB3" s="76"/>
      <c r="IXC3" s="76"/>
      <c r="IXD3" s="76"/>
      <c r="IXE3" s="76"/>
      <c r="IXF3" s="76"/>
      <c r="IXG3" s="76"/>
      <c r="IXH3" s="76"/>
      <c r="IXI3" s="76"/>
      <c r="IXJ3" s="76"/>
      <c r="IXK3" s="76"/>
      <c r="IXL3" s="76"/>
      <c r="IXM3" s="76"/>
      <c r="IXN3" s="76"/>
      <c r="IXO3" s="76"/>
      <c r="IXP3" s="76"/>
      <c r="IXQ3" s="76"/>
      <c r="IXR3" s="76"/>
      <c r="IXS3" s="76"/>
      <c r="IXT3" s="76"/>
      <c r="IXU3" s="76"/>
      <c r="IXV3" s="76"/>
      <c r="IXW3" s="76"/>
      <c r="IXX3" s="76"/>
      <c r="IXY3" s="76"/>
      <c r="IXZ3" s="76"/>
      <c r="IYA3" s="76"/>
      <c r="IYB3" s="76"/>
      <c r="IYC3" s="76"/>
      <c r="IYD3" s="76"/>
      <c r="IYE3" s="76"/>
      <c r="IYF3" s="76"/>
      <c r="IYG3" s="76"/>
      <c r="IYH3" s="76"/>
      <c r="IYI3" s="76"/>
      <c r="IYJ3" s="76"/>
      <c r="IYK3" s="76"/>
      <c r="IYL3" s="76"/>
      <c r="IYM3" s="76"/>
      <c r="IYN3" s="76"/>
      <c r="IYO3" s="76"/>
      <c r="IYP3" s="76"/>
      <c r="IYQ3" s="76"/>
      <c r="IYR3" s="76"/>
      <c r="IYS3" s="76"/>
      <c r="IYT3" s="76"/>
      <c r="IYU3" s="76"/>
      <c r="IYV3" s="76"/>
      <c r="IYW3" s="76"/>
      <c r="IYX3" s="76"/>
      <c r="IYY3" s="76"/>
      <c r="IYZ3" s="76"/>
      <c r="IZA3" s="76"/>
      <c r="IZB3" s="76"/>
      <c r="IZC3" s="76"/>
      <c r="IZD3" s="76"/>
      <c r="IZE3" s="76"/>
      <c r="IZF3" s="76"/>
      <c r="IZG3" s="76"/>
      <c r="IZH3" s="76"/>
      <c r="IZI3" s="76"/>
      <c r="IZJ3" s="76"/>
      <c r="IZK3" s="76"/>
      <c r="IZL3" s="76"/>
      <c r="IZM3" s="76"/>
      <c r="IZN3" s="76"/>
      <c r="IZO3" s="76"/>
      <c r="IZP3" s="76"/>
      <c r="IZQ3" s="76"/>
      <c r="IZR3" s="76"/>
      <c r="IZS3" s="76"/>
      <c r="IZT3" s="76"/>
      <c r="IZU3" s="76"/>
      <c r="IZV3" s="76"/>
      <c r="IZW3" s="76"/>
      <c r="IZX3" s="76"/>
      <c r="IZY3" s="76"/>
      <c r="IZZ3" s="76"/>
      <c r="JAA3" s="76"/>
      <c r="JAB3" s="76"/>
      <c r="JAC3" s="76"/>
      <c r="JAD3" s="76"/>
      <c r="JAE3" s="76"/>
      <c r="JAF3" s="76"/>
      <c r="JAG3" s="76"/>
      <c r="JAH3" s="76"/>
      <c r="JAI3" s="76"/>
      <c r="JAJ3" s="76"/>
      <c r="JAK3" s="76"/>
      <c r="JAL3" s="76"/>
      <c r="JAM3" s="76"/>
      <c r="JAN3" s="76"/>
      <c r="JAO3" s="76"/>
      <c r="JAP3" s="76"/>
      <c r="JAQ3" s="76"/>
      <c r="JAR3" s="76"/>
      <c r="JAS3" s="76"/>
      <c r="JAT3" s="76"/>
      <c r="JAU3" s="76"/>
      <c r="JAV3" s="76"/>
      <c r="JAW3" s="76"/>
      <c r="JAX3" s="76"/>
      <c r="JAY3" s="76"/>
      <c r="JAZ3" s="76"/>
      <c r="JBA3" s="76"/>
      <c r="JBB3" s="76"/>
      <c r="JBC3" s="76"/>
      <c r="JBD3" s="76"/>
      <c r="JBE3" s="76"/>
      <c r="JBF3" s="76"/>
      <c r="JBG3" s="76"/>
      <c r="JBH3" s="76"/>
      <c r="JBI3" s="76"/>
      <c r="JBJ3" s="76"/>
      <c r="JBK3" s="76"/>
      <c r="JBL3" s="76"/>
      <c r="JBM3" s="76"/>
      <c r="JBN3" s="76"/>
      <c r="JBO3" s="76"/>
      <c r="JBP3" s="76"/>
      <c r="JBQ3" s="76"/>
      <c r="JBR3" s="76"/>
      <c r="JBS3" s="76"/>
      <c r="JBT3" s="76"/>
      <c r="JBU3" s="76"/>
      <c r="JBV3" s="76"/>
      <c r="JBW3" s="76"/>
      <c r="JBX3" s="76"/>
      <c r="JBY3" s="76"/>
      <c r="JBZ3" s="76"/>
      <c r="JCA3" s="76"/>
      <c r="JCB3" s="76"/>
      <c r="JCC3" s="76"/>
      <c r="JCD3" s="76"/>
      <c r="JCE3" s="76"/>
      <c r="JCF3" s="76"/>
      <c r="JCG3" s="76"/>
      <c r="JCH3" s="76"/>
      <c r="JCI3" s="76"/>
      <c r="JCJ3" s="76"/>
      <c r="JCK3" s="76"/>
      <c r="JCL3" s="76"/>
      <c r="JCM3" s="76"/>
      <c r="JCN3" s="76"/>
      <c r="JCO3" s="76"/>
      <c r="JCP3" s="76"/>
      <c r="JCQ3" s="76"/>
      <c r="JCR3" s="76"/>
      <c r="JCS3" s="76"/>
      <c r="JCT3" s="76"/>
      <c r="JCU3" s="76"/>
      <c r="JCV3" s="76"/>
      <c r="JCW3" s="76"/>
      <c r="JCX3" s="76"/>
      <c r="JCY3" s="76"/>
      <c r="JCZ3" s="76"/>
      <c r="JDA3" s="76"/>
      <c r="JDB3" s="76"/>
      <c r="JDC3" s="76"/>
      <c r="JDD3" s="76"/>
      <c r="JDE3" s="76"/>
      <c r="JDF3" s="76"/>
      <c r="JDG3" s="76"/>
      <c r="JDH3" s="76"/>
      <c r="JDI3" s="76"/>
      <c r="JDJ3" s="76"/>
      <c r="JDK3" s="76"/>
      <c r="JDL3" s="76"/>
      <c r="JDM3" s="76"/>
      <c r="JDN3" s="76"/>
      <c r="JDO3" s="76"/>
      <c r="JDP3" s="76"/>
      <c r="JDQ3" s="76"/>
      <c r="JDR3" s="76"/>
      <c r="JDS3" s="76"/>
      <c r="JDT3" s="76"/>
      <c r="JDU3" s="76"/>
      <c r="JDV3" s="76"/>
      <c r="JDW3" s="76"/>
      <c r="JDX3" s="76"/>
      <c r="JDY3" s="76"/>
      <c r="JDZ3" s="76"/>
      <c r="JEA3" s="76"/>
      <c r="JEB3" s="76"/>
      <c r="JEC3" s="76"/>
      <c r="JED3" s="76"/>
      <c r="JEE3" s="76"/>
      <c r="JEF3" s="76"/>
      <c r="JEG3" s="76"/>
      <c r="JEH3" s="76"/>
      <c r="JEI3" s="76"/>
      <c r="JEJ3" s="76"/>
      <c r="JEK3" s="76"/>
      <c r="JEL3" s="76"/>
      <c r="JEM3" s="76"/>
      <c r="JEN3" s="76"/>
      <c r="JEO3" s="76"/>
      <c r="JEP3" s="76"/>
      <c r="JEQ3" s="76"/>
      <c r="JER3" s="76"/>
      <c r="JES3" s="76"/>
      <c r="JET3" s="76"/>
      <c r="JEU3" s="76"/>
      <c r="JEV3" s="76"/>
      <c r="JEW3" s="76"/>
      <c r="JEX3" s="76"/>
      <c r="JEY3" s="76"/>
      <c r="JEZ3" s="76"/>
      <c r="JFA3" s="76"/>
      <c r="JFB3" s="76"/>
      <c r="JFC3" s="76"/>
      <c r="JFD3" s="76"/>
      <c r="JFE3" s="76"/>
      <c r="JFF3" s="76"/>
      <c r="JFG3" s="76"/>
      <c r="JFH3" s="76"/>
      <c r="JFI3" s="76"/>
      <c r="JFJ3" s="76"/>
      <c r="JFK3" s="76"/>
      <c r="JFL3" s="76"/>
      <c r="JFM3" s="76"/>
      <c r="JFN3" s="76"/>
      <c r="JFO3" s="76"/>
      <c r="JFP3" s="76"/>
      <c r="JFQ3" s="76"/>
      <c r="JFR3" s="76"/>
      <c r="JFS3" s="76"/>
      <c r="JFT3" s="76"/>
      <c r="JFU3" s="76"/>
      <c r="JFV3" s="76"/>
      <c r="JFW3" s="76"/>
      <c r="JFX3" s="76"/>
      <c r="JFY3" s="76"/>
      <c r="JFZ3" s="76"/>
      <c r="JGA3" s="76"/>
      <c r="JGB3" s="76"/>
      <c r="JGC3" s="76"/>
      <c r="JGD3" s="76"/>
      <c r="JGE3" s="76"/>
      <c r="JGF3" s="76"/>
      <c r="JGG3" s="76"/>
      <c r="JGH3" s="76"/>
      <c r="JGI3" s="76"/>
      <c r="JGJ3" s="76"/>
      <c r="JGK3" s="76"/>
      <c r="JGL3" s="76"/>
      <c r="JGM3" s="76"/>
      <c r="JGN3" s="76"/>
      <c r="JGO3" s="76"/>
      <c r="JGP3" s="76"/>
      <c r="JGQ3" s="76"/>
      <c r="JGR3" s="76"/>
      <c r="JGS3" s="76"/>
      <c r="JGT3" s="76"/>
      <c r="JGU3" s="76"/>
      <c r="JGV3" s="76"/>
      <c r="JGW3" s="76"/>
      <c r="JGX3" s="76"/>
      <c r="JGY3" s="76"/>
      <c r="JGZ3" s="76"/>
      <c r="JHA3" s="76"/>
      <c r="JHB3" s="76"/>
      <c r="JHC3" s="76"/>
      <c r="JHD3" s="76"/>
      <c r="JHE3" s="76"/>
      <c r="JHF3" s="76"/>
      <c r="JHG3" s="76"/>
      <c r="JHH3" s="76"/>
      <c r="JHI3" s="76"/>
      <c r="JHJ3" s="76"/>
      <c r="JHK3" s="76"/>
      <c r="JHL3" s="76"/>
      <c r="JHM3" s="76"/>
      <c r="JHN3" s="76"/>
      <c r="JHO3" s="76"/>
      <c r="JHP3" s="76"/>
      <c r="JHQ3" s="76"/>
      <c r="JHR3" s="76"/>
      <c r="JHS3" s="76"/>
      <c r="JHT3" s="76"/>
      <c r="JHU3" s="76"/>
      <c r="JHV3" s="76"/>
      <c r="JHW3" s="76"/>
      <c r="JHX3" s="76"/>
      <c r="JHY3" s="76"/>
      <c r="JHZ3" s="76"/>
      <c r="JIA3" s="76"/>
      <c r="JIB3" s="76"/>
      <c r="JIC3" s="76"/>
      <c r="JID3" s="76"/>
      <c r="JIE3" s="76"/>
      <c r="JIF3" s="76"/>
      <c r="JIG3" s="76"/>
      <c r="JIH3" s="76"/>
      <c r="JII3" s="76"/>
      <c r="JIJ3" s="76"/>
      <c r="JIK3" s="76"/>
      <c r="JIL3" s="76"/>
      <c r="JIM3" s="76"/>
      <c r="JIN3" s="76"/>
      <c r="JIO3" s="76"/>
      <c r="JIP3" s="76"/>
      <c r="JIQ3" s="76"/>
      <c r="JIR3" s="76"/>
      <c r="JIS3" s="76"/>
      <c r="JIT3" s="76"/>
      <c r="JIU3" s="76"/>
      <c r="JIV3" s="76"/>
      <c r="JIW3" s="76"/>
      <c r="JIX3" s="76"/>
      <c r="JIY3" s="76"/>
      <c r="JIZ3" s="76"/>
      <c r="JJA3" s="76"/>
      <c r="JJB3" s="76"/>
      <c r="JJC3" s="76"/>
      <c r="JJD3" s="76"/>
      <c r="JJE3" s="76"/>
      <c r="JJF3" s="76"/>
      <c r="JJG3" s="76"/>
      <c r="JJH3" s="76"/>
      <c r="JJI3" s="76"/>
      <c r="JJJ3" s="76"/>
      <c r="JJK3" s="76"/>
      <c r="JJL3" s="76"/>
      <c r="JJM3" s="76"/>
      <c r="JJN3" s="76"/>
      <c r="JJO3" s="76"/>
      <c r="JJP3" s="76"/>
      <c r="JJQ3" s="76"/>
      <c r="JJR3" s="76"/>
      <c r="JJS3" s="76"/>
      <c r="JJT3" s="76"/>
      <c r="JJU3" s="76"/>
      <c r="JJV3" s="76"/>
      <c r="JJW3" s="76"/>
      <c r="JJX3" s="76"/>
      <c r="JJY3" s="76"/>
      <c r="JJZ3" s="76"/>
      <c r="JKA3" s="76"/>
      <c r="JKB3" s="76"/>
      <c r="JKC3" s="76"/>
      <c r="JKD3" s="76"/>
      <c r="JKE3" s="76"/>
      <c r="JKF3" s="76"/>
      <c r="JKG3" s="76"/>
      <c r="JKH3" s="76"/>
      <c r="JKI3" s="76"/>
      <c r="JKJ3" s="76"/>
      <c r="JKK3" s="76"/>
      <c r="JKL3" s="76"/>
      <c r="JKM3" s="76"/>
      <c r="JKN3" s="76"/>
      <c r="JKO3" s="76"/>
      <c r="JKP3" s="76"/>
      <c r="JKQ3" s="76"/>
      <c r="JKR3" s="76"/>
      <c r="JKS3" s="76"/>
      <c r="JKT3" s="76"/>
      <c r="JKU3" s="76"/>
      <c r="JKV3" s="76"/>
      <c r="JKW3" s="76"/>
      <c r="JKX3" s="76"/>
      <c r="JKY3" s="76"/>
      <c r="JKZ3" s="76"/>
      <c r="JLA3" s="76"/>
      <c r="JLB3" s="76"/>
      <c r="JLC3" s="76"/>
      <c r="JLD3" s="76"/>
      <c r="JLE3" s="76"/>
      <c r="JLF3" s="76"/>
      <c r="JLG3" s="76"/>
      <c r="JLH3" s="76"/>
      <c r="JLI3" s="76"/>
      <c r="JLJ3" s="76"/>
      <c r="JLK3" s="76"/>
      <c r="JLL3" s="76"/>
      <c r="JLM3" s="76"/>
      <c r="JLN3" s="76"/>
      <c r="JLO3" s="76"/>
      <c r="JLP3" s="76"/>
      <c r="JLQ3" s="76"/>
      <c r="JLR3" s="76"/>
      <c r="JLS3" s="76"/>
      <c r="JLT3" s="76"/>
      <c r="JLU3" s="76"/>
      <c r="JLV3" s="76"/>
      <c r="JLW3" s="76"/>
      <c r="JLX3" s="76"/>
      <c r="JLY3" s="76"/>
      <c r="JLZ3" s="76"/>
      <c r="JMA3" s="76"/>
      <c r="JMB3" s="76"/>
      <c r="JMC3" s="76"/>
      <c r="JMD3" s="76"/>
      <c r="JME3" s="76"/>
      <c r="JMF3" s="76"/>
      <c r="JMG3" s="76"/>
      <c r="JMH3" s="76"/>
      <c r="JMI3" s="76"/>
      <c r="JMJ3" s="76"/>
      <c r="JMK3" s="76"/>
      <c r="JML3" s="76"/>
      <c r="JMM3" s="76"/>
      <c r="JMN3" s="76"/>
      <c r="JMO3" s="76"/>
      <c r="JMP3" s="76"/>
      <c r="JMQ3" s="76"/>
      <c r="JMR3" s="76"/>
      <c r="JMS3" s="76"/>
      <c r="JMT3" s="76"/>
      <c r="JMU3" s="76"/>
      <c r="JMV3" s="76"/>
      <c r="JMW3" s="76"/>
      <c r="JMX3" s="76"/>
      <c r="JMY3" s="76"/>
      <c r="JMZ3" s="76"/>
      <c r="JNA3" s="76"/>
      <c r="JNB3" s="76"/>
      <c r="JNC3" s="76"/>
      <c r="JND3" s="76"/>
      <c r="JNE3" s="76"/>
      <c r="JNF3" s="76"/>
      <c r="JNG3" s="76"/>
      <c r="JNH3" s="76"/>
      <c r="JNI3" s="76"/>
      <c r="JNJ3" s="76"/>
      <c r="JNK3" s="76"/>
      <c r="JNL3" s="76"/>
      <c r="JNM3" s="76"/>
      <c r="JNN3" s="76"/>
      <c r="JNO3" s="76"/>
      <c r="JNP3" s="76"/>
      <c r="JNQ3" s="76"/>
      <c r="JNR3" s="76"/>
      <c r="JNS3" s="76"/>
      <c r="JNT3" s="76"/>
      <c r="JNU3" s="76"/>
      <c r="JNV3" s="76"/>
      <c r="JNW3" s="76"/>
      <c r="JNX3" s="76"/>
      <c r="JNY3" s="76"/>
      <c r="JNZ3" s="76"/>
      <c r="JOA3" s="76"/>
      <c r="JOB3" s="76"/>
      <c r="JOC3" s="76"/>
      <c r="JOD3" s="76"/>
      <c r="JOE3" s="76"/>
      <c r="JOF3" s="76"/>
      <c r="JOG3" s="76"/>
      <c r="JOH3" s="76"/>
      <c r="JOI3" s="76"/>
      <c r="JOJ3" s="76"/>
      <c r="JOK3" s="76"/>
      <c r="JOL3" s="76"/>
      <c r="JOM3" s="76"/>
      <c r="JON3" s="76"/>
      <c r="JOO3" s="76"/>
      <c r="JOP3" s="76"/>
      <c r="JOQ3" s="76"/>
      <c r="JOR3" s="76"/>
      <c r="JOS3" s="76"/>
      <c r="JOT3" s="76"/>
      <c r="JOU3" s="76"/>
      <c r="JOV3" s="76"/>
      <c r="JOW3" s="76"/>
      <c r="JOX3" s="76"/>
      <c r="JOY3" s="76"/>
      <c r="JOZ3" s="76"/>
      <c r="JPA3" s="76"/>
      <c r="JPB3" s="76"/>
      <c r="JPC3" s="76"/>
      <c r="JPD3" s="76"/>
      <c r="JPE3" s="76"/>
      <c r="JPF3" s="76"/>
      <c r="JPG3" s="76"/>
      <c r="JPH3" s="76"/>
      <c r="JPI3" s="76"/>
      <c r="JPJ3" s="76"/>
      <c r="JPK3" s="76"/>
      <c r="JPL3" s="76"/>
      <c r="JPM3" s="76"/>
      <c r="JPN3" s="76"/>
      <c r="JPO3" s="76"/>
      <c r="JPP3" s="76"/>
      <c r="JPQ3" s="76"/>
      <c r="JPR3" s="76"/>
      <c r="JPS3" s="76"/>
      <c r="JPT3" s="76"/>
      <c r="JPU3" s="76"/>
      <c r="JPV3" s="76"/>
      <c r="JPW3" s="76"/>
      <c r="JPX3" s="76"/>
      <c r="JPY3" s="76"/>
      <c r="JPZ3" s="76"/>
      <c r="JQA3" s="76"/>
      <c r="JQB3" s="76"/>
      <c r="JQC3" s="76"/>
      <c r="JQD3" s="76"/>
      <c r="JQE3" s="76"/>
      <c r="JQF3" s="76"/>
      <c r="JQG3" s="76"/>
      <c r="JQH3" s="76"/>
      <c r="JQI3" s="76"/>
      <c r="JQJ3" s="76"/>
      <c r="JQK3" s="76"/>
      <c r="JQL3" s="76"/>
      <c r="JQM3" s="76"/>
      <c r="JQN3" s="76"/>
      <c r="JQO3" s="76"/>
      <c r="JQP3" s="76"/>
      <c r="JQQ3" s="76"/>
      <c r="JQR3" s="76"/>
      <c r="JQS3" s="76"/>
      <c r="JQT3" s="76"/>
      <c r="JQU3" s="76"/>
      <c r="JQV3" s="76"/>
      <c r="JQW3" s="76"/>
      <c r="JQX3" s="76"/>
      <c r="JQY3" s="76"/>
      <c r="JQZ3" s="76"/>
      <c r="JRA3" s="76"/>
      <c r="JRB3" s="76"/>
      <c r="JRC3" s="76"/>
      <c r="JRD3" s="76"/>
      <c r="JRE3" s="76"/>
      <c r="JRF3" s="76"/>
      <c r="JRG3" s="76"/>
      <c r="JRH3" s="76"/>
      <c r="JRI3" s="76"/>
      <c r="JRJ3" s="76"/>
      <c r="JRK3" s="76"/>
      <c r="JRL3" s="76"/>
      <c r="JRM3" s="76"/>
      <c r="JRN3" s="76"/>
      <c r="JRO3" s="76"/>
      <c r="JRP3" s="76"/>
      <c r="JRQ3" s="76"/>
      <c r="JRR3" s="76"/>
      <c r="JRS3" s="76"/>
      <c r="JRT3" s="76"/>
      <c r="JRU3" s="76"/>
      <c r="JRV3" s="76"/>
      <c r="JRW3" s="76"/>
      <c r="JRX3" s="76"/>
      <c r="JRY3" s="76"/>
      <c r="JRZ3" s="76"/>
      <c r="JSA3" s="76"/>
      <c r="JSB3" s="76"/>
      <c r="JSC3" s="76"/>
      <c r="JSD3" s="76"/>
      <c r="JSE3" s="76"/>
      <c r="JSF3" s="76"/>
      <c r="JSG3" s="76"/>
      <c r="JSH3" s="76"/>
      <c r="JSI3" s="76"/>
      <c r="JSJ3" s="76"/>
      <c r="JSK3" s="76"/>
      <c r="JSL3" s="76"/>
      <c r="JSM3" s="76"/>
      <c r="JSN3" s="76"/>
      <c r="JSO3" s="76"/>
      <c r="JSP3" s="76"/>
      <c r="JSQ3" s="76"/>
      <c r="JSR3" s="76"/>
      <c r="JSS3" s="76"/>
      <c r="JST3" s="76"/>
      <c r="JSU3" s="76"/>
      <c r="JSV3" s="76"/>
      <c r="JSW3" s="76"/>
      <c r="JSX3" s="76"/>
      <c r="JSY3" s="76"/>
      <c r="JSZ3" s="76"/>
      <c r="JTA3" s="76"/>
      <c r="JTB3" s="76"/>
      <c r="JTC3" s="76"/>
      <c r="JTD3" s="76"/>
      <c r="JTE3" s="76"/>
      <c r="JTF3" s="76"/>
      <c r="JTG3" s="76"/>
      <c r="JTH3" s="76"/>
      <c r="JTI3" s="76"/>
      <c r="JTJ3" s="76"/>
      <c r="JTK3" s="76"/>
      <c r="JTL3" s="76"/>
      <c r="JTM3" s="76"/>
      <c r="JTN3" s="76"/>
      <c r="JTO3" s="76"/>
      <c r="JTP3" s="76"/>
      <c r="JTQ3" s="76"/>
      <c r="JTR3" s="76"/>
      <c r="JTS3" s="76"/>
      <c r="JTT3" s="76"/>
      <c r="JTU3" s="76"/>
      <c r="JTV3" s="76"/>
      <c r="JTW3" s="76"/>
      <c r="JTX3" s="76"/>
      <c r="JTY3" s="76"/>
      <c r="JTZ3" s="76"/>
      <c r="JUA3" s="76"/>
      <c r="JUB3" s="76"/>
      <c r="JUC3" s="76"/>
      <c r="JUD3" s="76"/>
      <c r="JUE3" s="76"/>
      <c r="JUF3" s="76"/>
      <c r="JUG3" s="76"/>
      <c r="JUH3" s="76"/>
      <c r="JUI3" s="76"/>
      <c r="JUJ3" s="76"/>
      <c r="JUK3" s="76"/>
      <c r="JUL3" s="76"/>
      <c r="JUM3" s="76"/>
      <c r="JUN3" s="76"/>
      <c r="JUO3" s="76"/>
      <c r="JUP3" s="76"/>
      <c r="JUQ3" s="76"/>
      <c r="JUR3" s="76"/>
      <c r="JUS3" s="76"/>
      <c r="JUT3" s="76"/>
      <c r="JUU3" s="76"/>
      <c r="JUV3" s="76"/>
      <c r="JUW3" s="76"/>
      <c r="JUX3" s="76"/>
      <c r="JUY3" s="76"/>
      <c r="JUZ3" s="76"/>
      <c r="JVA3" s="76"/>
      <c r="JVB3" s="76"/>
      <c r="JVC3" s="76"/>
      <c r="JVD3" s="76"/>
      <c r="JVE3" s="76"/>
      <c r="JVF3" s="76"/>
      <c r="JVG3" s="76"/>
      <c r="JVH3" s="76"/>
      <c r="JVI3" s="76"/>
      <c r="JVJ3" s="76"/>
      <c r="JVK3" s="76"/>
      <c r="JVL3" s="76"/>
      <c r="JVM3" s="76"/>
      <c r="JVN3" s="76"/>
      <c r="JVO3" s="76"/>
      <c r="JVP3" s="76"/>
      <c r="JVQ3" s="76"/>
      <c r="JVR3" s="76"/>
      <c r="JVS3" s="76"/>
      <c r="JVT3" s="76"/>
      <c r="JVU3" s="76"/>
      <c r="JVV3" s="76"/>
      <c r="JVW3" s="76"/>
      <c r="JVX3" s="76"/>
      <c r="JVY3" s="76"/>
      <c r="JVZ3" s="76"/>
      <c r="JWA3" s="76"/>
      <c r="JWB3" s="76"/>
      <c r="JWC3" s="76"/>
      <c r="JWD3" s="76"/>
      <c r="JWE3" s="76"/>
      <c r="JWF3" s="76"/>
      <c r="JWG3" s="76"/>
      <c r="JWH3" s="76"/>
      <c r="JWI3" s="76"/>
      <c r="JWJ3" s="76"/>
      <c r="JWK3" s="76"/>
      <c r="JWL3" s="76"/>
      <c r="JWM3" s="76"/>
      <c r="JWN3" s="76"/>
      <c r="JWO3" s="76"/>
      <c r="JWP3" s="76"/>
      <c r="JWQ3" s="76"/>
      <c r="JWR3" s="76"/>
      <c r="JWS3" s="76"/>
      <c r="JWT3" s="76"/>
      <c r="JWU3" s="76"/>
      <c r="JWV3" s="76"/>
      <c r="JWW3" s="76"/>
      <c r="JWX3" s="76"/>
      <c r="JWY3" s="76"/>
      <c r="JWZ3" s="76"/>
      <c r="JXA3" s="76"/>
      <c r="JXB3" s="76"/>
      <c r="JXC3" s="76"/>
      <c r="JXD3" s="76"/>
      <c r="JXE3" s="76"/>
      <c r="JXF3" s="76"/>
      <c r="JXG3" s="76"/>
      <c r="JXH3" s="76"/>
      <c r="JXI3" s="76"/>
      <c r="JXJ3" s="76"/>
      <c r="JXK3" s="76"/>
      <c r="JXL3" s="76"/>
      <c r="JXM3" s="76"/>
      <c r="JXN3" s="76"/>
      <c r="JXO3" s="76"/>
      <c r="JXP3" s="76"/>
      <c r="JXQ3" s="76"/>
      <c r="JXR3" s="76"/>
      <c r="JXS3" s="76"/>
      <c r="JXT3" s="76"/>
      <c r="JXU3" s="76"/>
      <c r="JXV3" s="76"/>
      <c r="JXW3" s="76"/>
      <c r="JXX3" s="76"/>
      <c r="JXY3" s="76"/>
      <c r="JXZ3" s="76"/>
      <c r="JYA3" s="76"/>
      <c r="JYB3" s="76"/>
      <c r="JYC3" s="76"/>
      <c r="JYD3" s="76"/>
      <c r="JYE3" s="76"/>
      <c r="JYF3" s="76"/>
      <c r="JYG3" s="76"/>
      <c r="JYH3" s="76"/>
      <c r="JYI3" s="76"/>
      <c r="JYJ3" s="76"/>
      <c r="JYK3" s="76"/>
      <c r="JYL3" s="76"/>
      <c r="JYM3" s="76"/>
      <c r="JYN3" s="76"/>
      <c r="JYO3" s="76"/>
      <c r="JYP3" s="76"/>
      <c r="JYQ3" s="76"/>
      <c r="JYR3" s="76"/>
      <c r="JYS3" s="76"/>
      <c r="JYT3" s="76"/>
      <c r="JYU3" s="76"/>
      <c r="JYV3" s="76"/>
      <c r="JYW3" s="76"/>
      <c r="JYX3" s="76"/>
      <c r="JYY3" s="76"/>
      <c r="JYZ3" s="76"/>
      <c r="JZA3" s="76"/>
      <c r="JZB3" s="76"/>
      <c r="JZC3" s="76"/>
      <c r="JZD3" s="76"/>
      <c r="JZE3" s="76"/>
      <c r="JZF3" s="76"/>
      <c r="JZG3" s="76"/>
      <c r="JZH3" s="76"/>
      <c r="JZI3" s="76"/>
      <c r="JZJ3" s="76"/>
      <c r="JZK3" s="76"/>
      <c r="JZL3" s="76"/>
      <c r="JZM3" s="76"/>
      <c r="JZN3" s="76"/>
      <c r="JZO3" s="76"/>
      <c r="JZP3" s="76"/>
      <c r="JZQ3" s="76"/>
      <c r="JZR3" s="76"/>
      <c r="JZS3" s="76"/>
      <c r="JZT3" s="76"/>
      <c r="JZU3" s="76"/>
      <c r="JZV3" s="76"/>
      <c r="JZW3" s="76"/>
      <c r="JZX3" s="76"/>
      <c r="JZY3" s="76"/>
      <c r="JZZ3" s="76"/>
      <c r="KAA3" s="76"/>
      <c r="KAB3" s="76"/>
      <c r="KAC3" s="76"/>
      <c r="KAD3" s="76"/>
      <c r="KAE3" s="76"/>
      <c r="KAF3" s="76"/>
      <c r="KAG3" s="76"/>
      <c r="KAH3" s="76"/>
      <c r="KAI3" s="76"/>
      <c r="KAJ3" s="76"/>
      <c r="KAK3" s="76"/>
      <c r="KAL3" s="76"/>
      <c r="KAM3" s="76"/>
      <c r="KAN3" s="76"/>
      <c r="KAO3" s="76"/>
      <c r="KAP3" s="76"/>
      <c r="KAQ3" s="76"/>
      <c r="KAR3" s="76"/>
      <c r="KAS3" s="76"/>
      <c r="KAT3" s="76"/>
      <c r="KAU3" s="76"/>
      <c r="KAV3" s="76"/>
      <c r="KAW3" s="76"/>
      <c r="KAX3" s="76"/>
      <c r="KAY3" s="76"/>
      <c r="KAZ3" s="76"/>
      <c r="KBA3" s="76"/>
      <c r="KBB3" s="76"/>
      <c r="KBC3" s="76"/>
      <c r="KBD3" s="76"/>
      <c r="KBE3" s="76"/>
      <c r="KBF3" s="76"/>
      <c r="KBG3" s="76"/>
      <c r="KBH3" s="76"/>
      <c r="KBI3" s="76"/>
      <c r="KBJ3" s="76"/>
      <c r="KBK3" s="76"/>
      <c r="KBL3" s="76"/>
      <c r="KBM3" s="76"/>
      <c r="KBN3" s="76"/>
      <c r="KBO3" s="76"/>
      <c r="KBP3" s="76"/>
      <c r="KBQ3" s="76"/>
      <c r="KBR3" s="76"/>
      <c r="KBS3" s="76"/>
      <c r="KBT3" s="76"/>
      <c r="KBU3" s="76"/>
      <c r="KBV3" s="76"/>
      <c r="KBW3" s="76"/>
      <c r="KBX3" s="76"/>
      <c r="KBY3" s="76"/>
      <c r="KBZ3" s="76"/>
      <c r="KCA3" s="76"/>
      <c r="KCB3" s="76"/>
      <c r="KCC3" s="76"/>
      <c r="KCD3" s="76"/>
      <c r="KCE3" s="76"/>
      <c r="KCF3" s="76"/>
      <c r="KCG3" s="76"/>
      <c r="KCH3" s="76"/>
      <c r="KCI3" s="76"/>
      <c r="KCJ3" s="76"/>
      <c r="KCK3" s="76"/>
      <c r="KCL3" s="76"/>
      <c r="KCM3" s="76"/>
      <c r="KCN3" s="76"/>
      <c r="KCO3" s="76"/>
      <c r="KCP3" s="76"/>
      <c r="KCQ3" s="76"/>
      <c r="KCR3" s="76"/>
      <c r="KCS3" s="76"/>
      <c r="KCT3" s="76"/>
      <c r="KCU3" s="76"/>
      <c r="KCV3" s="76"/>
      <c r="KCW3" s="76"/>
      <c r="KCX3" s="76"/>
      <c r="KCY3" s="76"/>
      <c r="KCZ3" s="76"/>
      <c r="KDA3" s="76"/>
      <c r="KDB3" s="76"/>
      <c r="KDC3" s="76"/>
      <c r="KDD3" s="76"/>
      <c r="KDE3" s="76"/>
      <c r="KDF3" s="76"/>
      <c r="KDG3" s="76"/>
      <c r="KDH3" s="76"/>
      <c r="KDI3" s="76"/>
      <c r="KDJ3" s="76"/>
      <c r="KDK3" s="76"/>
      <c r="KDL3" s="76"/>
      <c r="KDM3" s="76"/>
      <c r="KDN3" s="76"/>
      <c r="KDO3" s="76"/>
      <c r="KDP3" s="76"/>
      <c r="KDQ3" s="76"/>
      <c r="KDR3" s="76"/>
      <c r="KDS3" s="76"/>
      <c r="KDT3" s="76"/>
      <c r="KDU3" s="76"/>
      <c r="KDV3" s="76"/>
      <c r="KDW3" s="76"/>
      <c r="KDX3" s="76"/>
      <c r="KDY3" s="76"/>
      <c r="KDZ3" s="76"/>
      <c r="KEA3" s="76"/>
      <c r="KEB3" s="76"/>
      <c r="KEC3" s="76"/>
      <c r="KED3" s="76"/>
      <c r="KEE3" s="76"/>
      <c r="KEF3" s="76"/>
      <c r="KEG3" s="76"/>
      <c r="KEH3" s="76"/>
      <c r="KEI3" s="76"/>
      <c r="KEJ3" s="76"/>
      <c r="KEK3" s="76"/>
      <c r="KEL3" s="76"/>
      <c r="KEM3" s="76"/>
      <c r="KEN3" s="76"/>
      <c r="KEO3" s="76"/>
      <c r="KEP3" s="76"/>
      <c r="KEQ3" s="76"/>
      <c r="KER3" s="76"/>
      <c r="KES3" s="76"/>
      <c r="KET3" s="76"/>
      <c r="KEU3" s="76"/>
      <c r="KEV3" s="76"/>
      <c r="KEW3" s="76"/>
      <c r="KEX3" s="76"/>
      <c r="KEY3" s="76"/>
      <c r="KEZ3" s="76"/>
      <c r="KFA3" s="76"/>
      <c r="KFB3" s="76"/>
      <c r="KFC3" s="76"/>
      <c r="KFD3" s="76"/>
      <c r="KFE3" s="76"/>
      <c r="KFF3" s="76"/>
      <c r="KFG3" s="76"/>
      <c r="KFH3" s="76"/>
      <c r="KFI3" s="76"/>
      <c r="KFJ3" s="76"/>
      <c r="KFK3" s="76"/>
      <c r="KFL3" s="76"/>
      <c r="KFM3" s="76"/>
      <c r="KFN3" s="76"/>
      <c r="KFO3" s="76"/>
      <c r="KFP3" s="76"/>
      <c r="KFQ3" s="76"/>
      <c r="KFR3" s="76"/>
      <c r="KFS3" s="76"/>
      <c r="KFT3" s="76"/>
      <c r="KFU3" s="76"/>
      <c r="KFV3" s="76"/>
      <c r="KFW3" s="76"/>
      <c r="KFX3" s="76"/>
      <c r="KFY3" s="76"/>
      <c r="KFZ3" s="76"/>
      <c r="KGA3" s="76"/>
      <c r="KGB3" s="76"/>
      <c r="KGC3" s="76"/>
      <c r="KGD3" s="76"/>
      <c r="KGE3" s="76"/>
      <c r="KGF3" s="76"/>
      <c r="KGG3" s="76"/>
      <c r="KGH3" s="76"/>
      <c r="KGI3" s="76"/>
      <c r="KGJ3" s="76"/>
      <c r="KGK3" s="76"/>
      <c r="KGL3" s="76"/>
      <c r="KGM3" s="76"/>
      <c r="KGN3" s="76"/>
      <c r="KGO3" s="76"/>
      <c r="KGP3" s="76"/>
      <c r="KGQ3" s="76"/>
      <c r="KGR3" s="76"/>
      <c r="KGS3" s="76"/>
      <c r="KGT3" s="76"/>
      <c r="KGU3" s="76"/>
      <c r="KGV3" s="76"/>
      <c r="KGW3" s="76"/>
      <c r="KGX3" s="76"/>
      <c r="KGY3" s="76"/>
      <c r="KGZ3" s="76"/>
      <c r="KHA3" s="76"/>
      <c r="KHB3" s="76"/>
      <c r="KHC3" s="76"/>
      <c r="KHD3" s="76"/>
      <c r="KHE3" s="76"/>
      <c r="KHF3" s="76"/>
      <c r="KHG3" s="76"/>
      <c r="KHH3" s="76"/>
      <c r="KHI3" s="76"/>
      <c r="KHJ3" s="76"/>
      <c r="KHK3" s="76"/>
      <c r="KHL3" s="76"/>
      <c r="KHM3" s="76"/>
      <c r="KHN3" s="76"/>
      <c r="KHO3" s="76"/>
      <c r="KHP3" s="76"/>
      <c r="KHQ3" s="76"/>
      <c r="KHR3" s="76"/>
      <c r="KHS3" s="76"/>
      <c r="KHT3" s="76"/>
      <c r="KHU3" s="76"/>
      <c r="KHV3" s="76"/>
      <c r="KHW3" s="76"/>
      <c r="KHX3" s="76"/>
      <c r="KHY3" s="76"/>
      <c r="KHZ3" s="76"/>
      <c r="KIA3" s="76"/>
      <c r="KIB3" s="76"/>
      <c r="KIC3" s="76"/>
      <c r="KID3" s="76"/>
      <c r="KIE3" s="76"/>
      <c r="KIF3" s="76"/>
      <c r="KIG3" s="76"/>
      <c r="KIH3" s="76"/>
      <c r="KII3" s="76"/>
      <c r="KIJ3" s="76"/>
      <c r="KIK3" s="76"/>
      <c r="KIL3" s="76"/>
      <c r="KIM3" s="76"/>
      <c r="KIN3" s="76"/>
      <c r="KIO3" s="76"/>
      <c r="KIP3" s="76"/>
      <c r="KIQ3" s="76"/>
      <c r="KIR3" s="76"/>
      <c r="KIS3" s="76"/>
      <c r="KIT3" s="76"/>
      <c r="KIU3" s="76"/>
      <c r="KIV3" s="76"/>
      <c r="KIW3" s="76"/>
      <c r="KIX3" s="76"/>
      <c r="KIY3" s="76"/>
      <c r="KIZ3" s="76"/>
      <c r="KJA3" s="76"/>
      <c r="KJB3" s="76"/>
      <c r="KJC3" s="76"/>
      <c r="KJD3" s="76"/>
      <c r="KJE3" s="76"/>
      <c r="KJF3" s="76"/>
      <c r="KJG3" s="76"/>
      <c r="KJH3" s="76"/>
      <c r="KJI3" s="76"/>
      <c r="KJJ3" s="76"/>
      <c r="KJK3" s="76"/>
      <c r="KJL3" s="76"/>
      <c r="KJM3" s="76"/>
      <c r="KJN3" s="76"/>
      <c r="KJO3" s="76"/>
      <c r="KJP3" s="76"/>
      <c r="KJQ3" s="76"/>
      <c r="KJR3" s="76"/>
      <c r="KJS3" s="76"/>
      <c r="KJT3" s="76"/>
      <c r="KJU3" s="76"/>
      <c r="KJV3" s="76"/>
      <c r="KJW3" s="76"/>
      <c r="KJX3" s="76"/>
      <c r="KJY3" s="76"/>
      <c r="KJZ3" s="76"/>
      <c r="KKA3" s="76"/>
      <c r="KKB3" s="76"/>
      <c r="KKC3" s="76"/>
      <c r="KKD3" s="76"/>
      <c r="KKE3" s="76"/>
      <c r="KKF3" s="76"/>
      <c r="KKG3" s="76"/>
      <c r="KKH3" s="76"/>
      <c r="KKI3" s="76"/>
      <c r="KKJ3" s="76"/>
      <c r="KKK3" s="76"/>
      <c r="KKL3" s="76"/>
      <c r="KKM3" s="76"/>
      <c r="KKN3" s="76"/>
      <c r="KKO3" s="76"/>
      <c r="KKP3" s="76"/>
      <c r="KKQ3" s="76"/>
      <c r="KKR3" s="76"/>
      <c r="KKS3" s="76"/>
      <c r="KKT3" s="76"/>
      <c r="KKU3" s="76"/>
      <c r="KKV3" s="76"/>
      <c r="KKW3" s="76"/>
      <c r="KKX3" s="76"/>
      <c r="KKY3" s="76"/>
      <c r="KKZ3" s="76"/>
      <c r="KLA3" s="76"/>
      <c r="KLB3" s="76"/>
      <c r="KLC3" s="76"/>
      <c r="KLD3" s="76"/>
      <c r="KLE3" s="76"/>
      <c r="KLF3" s="76"/>
      <c r="KLG3" s="76"/>
      <c r="KLH3" s="76"/>
      <c r="KLI3" s="76"/>
      <c r="KLJ3" s="76"/>
      <c r="KLK3" s="76"/>
      <c r="KLL3" s="76"/>
      <c r="KLM3" s="76"/>
      <c r="KLN3" s="76"/>
      <c r="KLO3" s="76"/>
      <c r="KLP3" s="76"/>
      <c r="KLQ3" s="76"/>
      <c r="KLR3" s="76"/>
      <c r="KLS3" s="76"/>
      <c r="KLT3" s="76"/>
      <c r="KLU3" s="76"/>
      <c r="KLV3" s="76"/>
      <c r="KLW3" s="76"/>
      <c r="KLX3" s="76"/>
      <c r="KLY3" s="76"/>
      <c r="KLZ3" s="76"/>
      <c r="KMA3" s="76"/>
      <c r="KMB3" s="76"/>
      <c r="KMC3" s="76"/>
      <c r="KMD3" s="76"/>
      <c r="KME3" s="76"/>
      <c r="KMF3" s="76"/>
      <c r="KMG3" s="76"/>
      <c r="KMH3" s="76"/>
      <c r="KMI3" s="76"/>
      <c r="KMJ3" s="76"/>
      <c r="KMK3" s="76"/>
      <c r="KML3" s="76"/>
      <c r="KMM3" s="76"/>
      <c r="KMN3" s="76"/>
      <c r="KMO3" s="76"/>
      <c r="KMP3" s="76"/>
      <c r="KMQ3" s="76"/>
      <c r="KMR3" s="76"/>
      <c r="KMS3" s="76"/>
      <c r="KMT3" s="76"/>
      <c r="KMU3" s="76"/>
      <c r="KMV3" s="76"/>
      <c r="KMW3" s="76"/>
      <c r="KMX3" s="76"/>
      <c r="KMY3" s="76"/>
      <c r="KMZ3" s="76"/>
      <c r="KNA3" s="76"/>
      <c r="KNB3" s="76"/>
      <c r="KNC3" s="76"/>
      <c r="KND3" s="76"/>
      <c r="KNE3" s="76"/>
      <c r="KNF3" s="76"/>
      <c r="KNG3" s="76"/>
      <c r="KNH3" s="76"/>
      <c r="KNI3" s="76"/>
      <c r="KNJ3" s="76"/>
      <c r="KNK3" s="76"/>
      <c r="KNL3" s="76"/>
      <c r="KNM3" s="76"/>
      <c r="KNN3" s="76"/>
      <c r="KNO3" s="76"/>
      <c r="KNP3" s="76"/>
      <c r="KNQ3" s="76"/>
      <c r="KNR3" s="76"/>
      <c r="KNS3" s="76"/>
      <c r="KNT3" s="76"/>
      <c r="KNU3" s="76"/>
      <c r="KNV3" s="76"/>
      <c r="KNW3" s="76"/>
      <c r="KNX3" s="76"/>
      <c r="KNY3" s="76"/>
      <c r="KNZ3" s="76"/>
      <c r="KOA3" s="76"/>
      <c r="KOB3" s="76"/>
      <c r="KOC3" s="76"/>
      <c r="KOD3" s="76"/>
      <c r="KOE3" s="76"/>
      <c r="KOF3" s="76"/>
      <c r="KOG3" s="76"/>
      <c r="KOH3" s="76"/>
      <c r="KOI3" s="76"/>
      <c r="KOJ3" s="76"/>
      <c r="KOK3" s="76"/>
      <c r="KOL3" s="76"/>
      <c r="KOM3" s="76"/>
      <c r="KON3" s="76"/>
      <c r="KOO3" s="76"/>
      <c r="KOP3" s="76"/>
      <c r="KOQ3" s="76"/>
      <c r="KOR3" s="76"/>
      <c r="KOS3" s="76"/>
      <c r="KOT3" s="76"/>
      <c r="KOU3" s="76"/>
      <c r="KOV3" s="76"/>
      <c r="KOW3" s="76"/>
      <c r="KOX3" s="76"/>
      <c r="KOY3" s="76"/>
      <c r="KOZ3" s="76"/>
      <c r="KPA3" s="76"/>
      <c r="KPB3" s="76"/>
      <c r="KPC3" s="76"/>
      <c r="KPD3" s="76"/>
      <c r="KPE3" s="76"/>
      <c r="KPF3" s="76"/>
      <c r="KPG3" s="76"/>
      <c r="KPH3" s="76"/>
      <c r="KPI3" s="76"/>
      <c r="KPJ3" s="76"/>
      <c r="KPK3" s="76"/>
      <c r="KPL3" s="76"/>
      <c r="KPM3" s="76"/>
      <c r="KPN3" s="76"/>
      <c r="KPO3" s="76"/>
      <c r="KPP3" s="76"/>
      <c r="KPQ3" s="76"/>
      <c r="KPR3" s="76"/>
      <c r="KPS3" s="76"/>
      <c r="KPT3" s="76"/>
      <c r="KPU3" s="76"/>
      <c r="KPV3" s="76"/>
      <c r="KPW3" s="76"/>
      <c r="KPX3" s="76"/>
      <c r="KPY3" s="76"/>
      <c r="KPZ3" s="76"/>
      <c r="KQA3" s="76"/>
      <c r="KQB3" s="76"/>
      <c r="KQC3" s="76"/>
      <c r="KQD3" s="76"/>
      <c r="KQE3" s="76"/>
      <c r="KQF3" s="76"/>
      <c r="KQG3" s="76"/>
      <c r="KQH3" s="76"/>
      <c r="KQI3" s="76"/>
      <c r="KQJ3" s="76"/>
      <c r="KQK3" s="76"/>
      <c r="KQL3" s="76"/>
      <c r="KQM3" s="76"/>
      <c r="KQN3" s="76"/>
      <c r="KQO3" s="76"/>
      <c r="KQP3" s="76"/>
      <c r="KQQ3" s="76"/>
      <c r="KQR3" s="76"/>
      <c r="KQS3" s="76"/>
      <c r="KQT3" s="76"/>
      <c r="KQU3" s="76"/>
      <c r="KQV3" s="76"/>
      <c r="KQW3" s="76"/>
      <c r="KQX3" s="76"/>
      <c r="KQY3" s="76"/>
      <c r="KQZ3" s="76"/>
      <c r="KRA3" s="76"/>
      <c r="KRB3" s="76"/>
      <c r="KRC3" s="76"/>
      <c r="KRD3" s="76"/>
      <c r="KRE3" s="76"/>
      <c r="KRF3" s="76"/>
      <c r="KRG3" s="76"/>
      <c r="KRH3" s="76"/>
      <c r="KRI3" s="76"/>
      <c r="KRJ3" s="76"/>
      <c r="KRK3" s="76"/>
      <c r="KRL3" s="76"/>
      <c r="KRM3" s="76"/>
      <c r="KRN3" s="76"/>
      <c r="KRO3" s="76"/>
      <c r="KRP3" s="76"/>
      <c r="KRQ3" s="76"/>
      <c r="KRR3" s="76"/>
      <c r="KRS3" s="76"/>
      <c r="KRT3" s="76"/>
      <c r="KRU3" s="76"/>
      <c r="KRV3" s="76"/>
      <c r="KRW3" s="76"/>
      <c r="KRX3" s="76"/>
      <c r="KRY3" s="76"/>
      <c r="KRZ3" s="76"/>
      <c r="KSA3" s="76"/>
      <c r="KSB3" s="76"/>
      <c r="KSC3" s="76"/>
      <c r="KSD3" s="76"/>
      <c r="KSE3" s="76"/>
      <c r="KSF3" s="76"/>
      <c r="KSG3" s="76"/>
      <c r="KSH3" s="76"/>
      <c r="KSI3" s="76"/>
      <c r="KSJ3" s="76"/>
      <c r="KSK3" s="76"/>
      <c r="KSL3" s="76"/>
      <c r="KSM3" s="76"/>
      <c r="KSN3" s="76"/>
      <c r="KSO3" s="76"/>
      <c r="KSP3" s="76"/>
      <c r="KSQ3" s="76"/>
      <c r="KSR3" s="76"/>
      <c r="KSS3" s="76"/>
      <c r="KST3" s="76"/>
      <c r="KSU3" s="76"/>
      <c r="KSV3" s="76"/>
      <c r="KSW3" s="76"/>
      <c r="KSX3" s="76"/>
      <c r="KSY3" s="76"/>
      <c r="KSZ3" s="76"/>
      <c r="KTA3" s="76"/>
      <c r="KTB3" s="76"/>
      <c r="KTC3" s="76"/>
      <c r="KTD3" s="76"/>
      <c r="KTE3" s="76"/>
      <c r="KTF3" s="76"/>
      <c r="KTG3" s="76"/>
      <c r="KTH3" s="76"/>
      <c r="KTI3" s="76"/>
      <c r="KTJ3" s="76"/>
      <c r="KTK3" s="76"/>
      <c r="KTL3" s="76"/>
      <c r="KTM3" s="76"/>
      <c r="KTN3" s="76"/>
      <c r="KTO3" s="76"/>
      <c r="KTP3" s="76"/>
      <c r="KTQ3" s="76"/>
      <c r="KTR3" s="76"/>
      <c r="KTS3" s="76"/>
      <c r="KTT3" s="76"/>
      <c r="KTU3" s="76"/>
      <c r="KTV3" s="76"/>
      <c r="KTW3" s="76"/>
      <c r="KTX3" s="76"/>
      <c r="KTY3" s="76"/>
      <c r="KTZ3" s="76"/>
      <c r="KUA3" s="76"/>
      <c r="KUB3" s="76"/>
      <c r="KUC3" s="76"/>
      <c r="KUD3" s="76"/>
      <c r="KUE3" s="76"/>
      <c r="KUF3" s="76"/>
      <c r="KUG3" s="76"/>
      <c r="KUH3" s="76"/>
      <c r="KUI3" s="76"/>
      <c r="KUJ3" s="76"/>
      <c r="KUK3" s="76"/>
      <c r="KUL3" s="76"/>
      <c r="KUM3" s="76"/>
      <c r="KUN3" s="76"/>
      <c r="KUO3" s="76"/>
      <c r="KUP3" s="76"/>
      <c r="KUQ3" s="76"/>
      <c r="KUR3" s="76"/>
      <c r="KUS3" s="76"/>
      <c r="KUT3" s="76"/>
      <c r="KUU3" s="76"/>
      <c r="KUV3" s="76"/>
      <c r="KUW3" s="76"/>
      <c r="KUX3" s="76"/>
      <c r="KUY3" s="76"/>
      <c r="KUZ3" s="76"/>
      <c r="KVA3" s="76"/>
      <c r="KVB3" s="76"/>
      <c r="KVC3" s="76"/>
      <c r="KVD3" s="76"/>
      <c r="KVE3" s="76"/>
      <c r="KVF3" s="76"/>
      <c r="KVG3" s="76"/>
      <c r="KVH3" s="76"/>
      <c r="KVI3" s="76"/>
      <c r="KVJ3" s="76"/>
      <c r="KVK3" s="76"/>
      <c r="KVL3" s="76"/>
      <c r="KVM3" s="76"/>
      <c r="KVN3" s="76"/>
      <c r="KVO3" s="76"/>
      <c r="KVP3" s="76"/>
      <c r="KVQ3" s="76"/>
      <c r="KVR3" s="76"/>
      <c r="KVS3" s="76"/>
      <c r="KVT3" s="76"/>
      <c r="KVU3" s="76"/>
      <c r="KVV3" s="76"/>
      <c r="KVW3" s="76"/>
      <c r="KVX3" s="76"/>
      <c r="KVY3" s="76"/>
      <c r="KVZ3" s="76"/>
      <c r="KWA3" s="76"/>
      <c r="KWB3" s="76"/>
      <c r="KWC3" s="76"/>
      <c r="KWD3" s="76"/>
      <c r="KWE3" s="76"/>
      <c r="KWF3" s="76"/>
      <c r="KWG3" s="76"/>
      <c r="KWH3" s="76"/>
      <c r="KWI3" s="76"/>
      <c r="KWJ3" s="76"/>
      <c r="KWK3" s="76"/>
      <c r="KWL3" s="76"/>
      <c r="KWM3" s="76"/>
      <c r="KWN3" s="76"/>
      <c r="KWO3" s="76"/>
      <c r="KWP3" s="76"/>
      <c r="KWQ3" s="76"/>
      <c r="KWR3" s="76"/>
      <c r="KWS3" s="76"/>
      <c r="KWT3" s="76"/>
      <c r="KWU3" s="76"/>
      <c r="KWV3" s="76"/>
      <c r="KWW3" s="76"/>
      <c r="KWX3" s="76"/>
      <c r="KWY3" s="76"/>
      <c r="KWZ3" s="76"/>
      <c r="KXA3" s="76"/>
      <c r="KXB3" s="76"/>
      <c r="KXC3" s="76"/>
      <c r="KXD3" s="76"/>
      <c r="KXE3" s="76"/>
      <c r="KXF3" s="76"/>
      <c r="KXG3" s="76"/>
      <c r="KXH3" s="76"/>
      <c r="KXI3" s="76"/>
      <c r="KXJ3" s="76"/>
      <c r="KXK3" s="76"/>
      <c r="KXL3" s="76"/>
      <c r="KXM3" s="76"/>
      <c r="KXN3" s="76"/>
      <c r="KXO3" s="76"/>
      <c r="KXP3" s="76"/>
      <c r="KXQ3" s="76"/>
      <c r="KXR3" s="76"/>
      <c r="KXS3" s="76"/>
      <c r="KXT3" s="76"/>
      <c r="KXU3" s="76"/>
      <c r="KXV3" s="76"/>
      <c r="KXW3" s="76"/>
      <c r="KXX3" s="76"/>
      <c r="KXY3" s="76"/>
      <c r="KXZ3" s="76"/>
      <c r="KYA3" s="76"/>
      <c r="KYB3" s="76"/>
      <c r="KYC3" s="76"/>
      <c r="KYD3" s="76"/>
      <c r="KYE3" s="76"/>
      <c r="KYF3" s="76"/>
      <c r="KYG3" s="76"/>
      <c r="KYH3" s="76"/>
      <c r="KYI3" s="76"/>
      <c r="KYJ3" s="76"/>
      <c r="KYK3" s="76"/>
      <c r="KYL3" s="76"/>
      <c r="KYM3" s="76"/>
      <c r="KYN3" s="76"/>
      <c r="KYO3" s="76"/>
      <c r="KYP3" s="76"/>
      <c r="KYQ3" s="76"/>
      <c r="KYR3" s="76"/>
      <c r="KYS3" s="76"/>
      <c r="KYT3" s="76"/>
      <c r="KYU3" s="76"/>
      <c r="KYV3" s="76"/>
      <c r="KYW3" s="76"/>
      <c r="KYX3" s="76"/>
      <c r="KYY3" s="76"/>
      <c r="KYZ3" s="76"/>
      <c r="KZA3" s="76"/>
      <c r="KZB3" s="76"/>
      <c r="KZC3" s="76"/>
      <c r="KZD3" s="76"/>
      <c r="KZE3" s="76"/>
      <c r="KZF3" s="76"/>
      <c r="KZG3" s="76"/>
      <c r="KZH3" s="76"/>
      <c r="KZI3" s="76"/>
      <c r="KZJ3" s="76"/>
      <c r="KZK3" s="76"/>
      <c r="KZL3" s="76"/>
      <c r="KZM3" s="76"/>
      <c r="KZN3" s="76"/>
      <c r="KZO3" s="76"/>
      <c r="KZP3" s="76"/>
      <c r="KZQ3" s="76"/>
      <c r="KZR3" s="76"/>
      <c r="KZS3" s="76"/>
      <c r="KZT3" s="76"/>
      <c r="KZU3" s="76"/>
      <c r="KZV3" s="76"/>
      <c r="KZW3" s="76"/>
      <c r="KZX3" s="76"/>
      <c r="KZY3" s="76"/>
      <c r="KZZ3" s="76"/>
      <c r="LAA3" s="76"/>
      <c r="LAB3" s="76"/>
      <c r="LAC3" s="76"/>
      <c r="LAD3" s="76"/>
      <c r="LAE3" s="76"/>
      <c r="LAF3" s="76"/>
      <c r="LAG3" s="76"/>
      <c r="LAH3" s="76"/>
      <c r="LAI3" s="76"/>
      <c r="LAJ3" s="76"/>
      <c r="LAK3" s="76"/>
      <c r="LAL3" s="76"/>
      <c r="LAM3" s="76"/>
      <c r="LAN3" s="76"/>
      <c r="LAO3" s="76"/>
      <c r="LAP3" s="76"/>
      <c r="LAQ3" s="76"/>
      <c r="LAR3" s="76"/>
      <c r="LAS3" s="76"/>
      <c r="LAT3" s="76"/>
      <c r="LAU3" s="76"/>
      <c r="LAV3" s="76"/>
      <c r="LAW3" s="76"/>
      <c r="LAX3" s="76"/>
      <c r="LAY3" s="76"/>
      <c r="LAZ3" s="76"/>
      <c r="LBA3" s="76"/>
      <c r="LBB3" s="76"/>
      <c r="LBC3" s="76"/>
      <c r="LBD3" s="76"/>
      <c r="LBE3" s="76"/>
      <c r="LBF3" s="76"/>
      <c r="LBG3" s="76"/>
      <c r="LBH3" s="76"/>
      <c r="LBI3" s="76"/>
      <c r="LBJ3" s="76"/>
      <c r="LBK3" s="76"/>
      <c r="LBL3" s="76"/>
      <c r="LBM3" s="76"/>
      <c r="LBN3" s="76"/>
      <c r="LBO3" s="76"/>
      <c r="LBP3" s="76"/>
      <c r="LBQ3" s="76"/>
      <c r="LBR3" s="76"/>
      <c r="LBS3" s="76"/>
      <c r="LBT3" s="76"/>
      <c r="LBU3" s="76"/>
      <c r="LBV3" s="76"/>
      <c r="LBW3" s="76"/>
      <c r="LBX3" s="76"/>
      <c r="LBY3" s="76"/>
      <c r="LBZ3" s="76"/>
      <c r="LCA3" s="76"/>
      <c r="LCB3" s="76"/>
      <c r="LCC3" s="76"/>
      <c r="LCD3" s="76"/>
      <c r="LCE3" s="76"/>
      <c r="LCF3" s="76"/>
      <c r="LCG3" s="76"/>
      <c r="LCH3" s="76"/>
      <c r="LCI3" s="76"/>
      <c r="LCJ3" s="76"/>
      <c r="LCK3" s="76"/>
      <c r="LCL3" s="76"/>
      <c r="LCM3" s="76"/>
      <c r="LCN3" s="76"/>
      <c r="LCO3" s="76"/>
      <c r="LCP3" s="76"/>
      <c r="LCQ3" s="76"/>
      <c r="LCR3" s="76"/>
      <c r="LCS3" s="76"/>
      <c r="LCT3" s="76"/>
      <c r="LCU3" s="76"/>
      <c r="LCV3" s="76"/>
      <c r="LCW3" s="76"/>
      <c r="LCX3" s="76"/>
      <c r="LCY3" s="76"/>
      <c r="LCZ3" s="76"/>
      <c r="LDA3" s="76"/>
      <c r="LDB3" s="76"/>
      <c r="LDC3" s="76"/>
      <c r="LDD3" s="76"/>
      <c r="LDE3" s="76"/>
      <c r="LDF3" s="76"/>
      <c r="LDG3" s="76"/>
      <c r="LDH3" s="76"/>
      <c r="LDI3" s="76"/>
      <c r="LDJ3" s="76"/>
      <c r="LDK3" s="76"/>
      <c r="LDL3" s="76"/>
      <c r="LDM3" s="76"/>
      <c r="LDN3" s="76"/>
      <c r="LDO3" s="76"/>
      <c r="LDP3" s="76"/>
      <c r="LDQ3" s="76"/>
      <c r="LDR3" s="76"/>
      <c r="LDS3" s="76"/>
      <c r="LDT3" s="76"/>
      <c r="LDU3" s="76"/>
      <c r="LDV3" s="76"/>
      <c r="LDW3" s="76"/>
      <c r="LDX3" s="76"/>
      <c r="LDY3" s="76"/>
      <c r="LDZ3" s="76"/>
      <c r="LEA3" s="76"/>
      <c r="LEB3" s="76"/>
      <c r="LEC3" s="76"/>
      <c r="LED3" s="76"/>
      <c r="LEE3" s="76"/>
      <c r="LEF3" s="76"/>
      <c r="LEG3" s="76"/>
      <c r="LEH3" s="76"/>
      <c r="LEI3" s="76"/>
      <c r="LEJ3" s="76"/>
      <c r="LEK3" s="76"/>
      <c r="LEL3" s="76"/>
      <c r="LEM3" s="76"/>
      <c r="LEN3" s="76"/>
      <c r="LEO3" s="76"/>
      <c r="LEP3" s="76"/>
      <c r="LEQ3" s="76"/>
      <c r="LER3" s="76"/>
      <c r="LES3" s="76"/>
      <c r="LET3" s="76"/>
      <c r="LEU3" s="76"/>
      <c r="LEV3" s="76"/>
      <c r="LEW3" s="76"/>
      <c r="LEX3" s="76"/>
      <c r="LEY3" s="76"/>
      <c r="LEZ3" s="76"/>
      <c r="LFA3" s="76"/>
      <c r="LFB3" s="76"/>
      <c r="LFC3" s="76"/>
      <c r="LFD3" s="76"/>
      <c r="LFE3" s="76"/>
      <c r="LFF3" s="76"/>
      <c r="LFG3" s="76"/>
      <c r="LFH3" s="76"/>
      <c r="LFI3" s="76"/>
      <c r="LFJ3" s="76"/>
      <c r="LFK3" s="76"/>
      <c r="LFL3" s="76"/>
      <c r="LFM3" s="76"/>
      <c r="LFN3" s="76"/>
      <c r="LFO3" s="76"/>
      <c r="LFP3" s="76"/>
      <c r="LFQ3" s="76"/>
      <c r="LFR3" s="76"/>
      <c r="LFS3" s="76"/>
      <c r="LFT3" s="76"/>
      <c r="LFU3" s="76"/>
      <c r="LFV3" s="76"/>
      <c r="LFW3" s="76"/>
      <c r="LFX3" s="76"/>
      <c r="LFY3" s="76"/>
      <c r="LFZ3" s="76"/>
      <c r="LGA3" s="76"/>
      <c r="LGB3" s="76"/>
      <c r="LGC3" s="76"/>
      <c r="LGD3" s="76"/>
      <c r="LGE3" s="76"/>
      <c r="LGF3" s="76"/>
      <c r="LGG3" s="76"/>
      <c r="LGH3" s="76"/>
      <c r="LGI3" s="76"/>
      <c r="LGJ3" s="76"/>
      <c r="LGK3" s="76"/>
      <c r="LGL3" s="76"/>
      <c r="LGM3" s="76"/>
      <c r="LGN3" s="76"/>
      <c r="LGO3" s="76"/>
      <c r="LGP3" s="76"/>
      <c r="LGQ3" s="76"/>
      <c r="LGR3" s="76"/>
      <c r="LGS3" s="76"/>
      <c r="LGT3" s="76"/>
      <c r="LGU3" s="76"/>
      <c r="LGV3" s="76"/>
      <c r="LGW3" s="76"/>
      <c r="LGX3" s="76"/>
      <c r="LGY3" s="76"/>
      <c r="LGZ3" s="76"/>
      <c r="LHA3" s="76"/>
      <c r="LHB3" s="76"/>
      <c r="LHC3" s="76"/>
      <c r="LHD3" s="76"/>
      <c r="LHE3" s="76"/>
      <c r="LHF3" s="76"/>
      <c r="LHG3" s="76"/>
      <c r="LHH3" s="76"/>
      <c r="LHI3" s="76"/>
      <c r="LHJ3" s="76"/>
      <c r="LHK3" s="76"/>
      <c r="LHL3" s="76"/>
      <c r="LHM3" s="76"/>
      <c r="LHN3" s="76"/>
      <c r="LHO3" s="76"/>
      <c r="LHP3" s="76"/>
      <c r="LHQ3" s="76"/>
      <c r="LHR3" s="76"/>
      <c r="LHS3" s="76"/>
      <c r="LHT3" s="76"/>
      <c r="LHU3" s="76"/>
      <c r="LHV3" s="76"/>
      <c r="LHW3" s="76"/>
      <c r="LHX3" s="76"/>
      <c r="LHY3" s="76"/>
      <c r="LHZ3" s="76"/>
      <c r="LIA3" s="76"/>
      <c r="LIB3" s="76"/>
      <c r="LIC3" s="76"/>
      <c r="LID3" s="76"/>
      <c r="LIE3" s="76"/>
      <c r="LIF3" s="76"/>
      <c r="LIG3" s="76"/>
      <c r="LIH3" s="76"/>
      <c r="LII3" s="76"/>
      <c r="LIJ3" s="76"/>
      <c r="LIK3" s="76"/>
      <c r="LIL3" s="76"/>
      <c r="LIM3" s="76"/>
      <c r="LIN3" s="76"/>
      <c r="LIO3" s="76"/>
      <c r="LIP3" s="76"/>
      <c r="LIQ3" s="76"/>
      <c r="LIR3" s="76"/>
      <c r="LIS3" s="76"/>
      <c r="LIT3" s="76"/>
      <c r="LIU3" s="76"/>
      <c r="LIV3" s="76"/>
      <c r="LIW3" s="76"/>
      <c r="LIX3" s="76"/>
      <c r="LIY3" s="76"/>
      <c r="LIZ3" s="76"/>
      <c r="LJA3" s="76"/>
      <c r="LJB3" s="76"/>
      <c r="LJC3" s="76"/>
      <c r="LJD3" s="76"/>
      <c r="LJE3" s="76"/>
      <c r="LJF3" s="76"/>
      <c r="LJG3" s="76"/>
      <c r="LJH3" s="76"/>
      <c r="LJI3" s="76"/>
      <c r="LJJ3" s="76"/>
      <c r="LJK3" s="76"/>
      <c r="LJL3" s="76"/>
      <c r="LJM3" s="76"/>
      <c r="LJN3" s="76"/>
      <c r="LJO3" s="76"/>
      <c r="LJP3" s="76"/>
      <c r="LJQ3" s="76"/>
      <c r="LJR3" s="76"/>
      <c r="LJS3" s="76"/>
      <c r="LJT3" s="76"/>
      <c r="LJU3" s="76"/>
      <c r="LJV3" s="76"/>
      <c r="LJW3" s="76"/>
      <c r="LJX3" s="76"/>
      <c r="LJY3" s="76"/>
      <c r="LJZ3" s="76"/>
      <c r="LKA3" s="76"/>
      <c r="LKB3" s="76"/>
      <c r="LKC3" s="76"/>
      <c r="LKD3" s="76"/>
      <c r="LKE3" s="76"/>
      <c r="LKF3" s="76"/>
      <c r="LKG3" s="76"/>
      <c r="LKH3" s="76"/>
      <c r="LKI3" s="76"/>
      <c r="LKJ3" s="76"/>
      <c r="LKK3" s="76"/>
      <c r="LKL3" s="76"/>
      <c r="LKM3" s="76"/>
      <c r="LKN3" s="76"/>
      <c r="LKO3" s="76"/>
      <c r="LKP3" s="76"/>
      <c r="LKQ3" s="76"/>
      <c r="LKR3" s="76"/>
      <c r="LKS3" s="76"/>
      <c r="LKT3" s="76"/>
      <c r="LKU3" s="76"/>
      <c r="LKV3" s="76"/>
      <c r="LKW3" s="76"/>
      <c r="LKX3" s="76"/>
      <c r="LKY3" s="76"/>
      <c r="LKZ3" s="76"/>
      <c r="LLA3" s="76"/>
      <c r="LLB3" s="76"/>
      <c r="LLC3" s="76"/>
      <c r="LLD3" s="76"/>
      <c r="LLE3" s="76"/>
      <c r="LLF3" s="76"/>
      <c r="LLG3" s="76"/>
      <c r="LLH3" s="76"/>
      <c r="LLI3" s="76"/>
      <c r="LLJ3" s="76"/>
      <c r="LLK3" s="76"/>
      <c r="LLL3" s="76"/>
      <c r="LLM3" s="76"/>
      <c r="LLN3" s="76"/>
      <c r="LLO3" s="76"/>
      <c r="LLP3" s="76"/>
      <c r="LLQ3" s="76"/>
      <c r="LLR3" s="76"/>
      <c r="LLS3" s="76"/>
      <c r="LLT3" s="76"/>
      <c r="LLU3" s="76"/>
      <c r="LLV3" s="76"/>
      <c r="LLW3" s="76"/>
      <c r="LLX3" s="76"/>
      <c r="LLY3" s="76"/>
      <c r="LLZ3" s="76"/>
      <c r="LMA3" s="76"/>
      <c r="LMB3" s="76"/>
      <c r="LMC3" s="76"/>
      <c r="LMD3" s="76"/>
      <c r="LME3" s="76"/>
      <c r="LMF3" s="76"/>
      <c r="LMG3" s="76"/>
      <c r="LMH3" s="76"/>
      <c r="LMI3" s="76"/>
      <c r="LMJ3" s="76"/>
      <c r="LMK3" s="76"/>
      <c r="LML3" s="76"/>
      <c r="LMM3" s="76"/>
      <c r="LMN3" s="76"/>
      <c r="LMO3" s="76"/>
      <c r="LMP3" s="76"/>
      <c r="LMQ3" s="76"/>
      <c r="LMR3" s="76"/>
      <c r="LMS3" s="76"/>
      <c r="LMT3" s="76"/>
      <c r="LMU3" s="76"/>
      <c r="LMV3" s="76"/>
      <c r="LMW3" s="76"/>
      <c r="LMX3" s="76"/>
      <c r="LMY3" s="76"/>
      <c r="LMZ3" s="76"/>
      <c r="LNA3" s="76"/>
      <c r="LNB3" s="76"/>
      <c r="LNC3" s="76"/>
      <c r="LND3" s="76"/>
      <c r="LNE3" s="76"/>
      <c r="LNF3" s="76"/>
      <c r="LNG3" s="76"/>
      <c r="LNH3" s="76"/>
      <c r="LNI3" s="76"/>
      <c r="LNJ3" s="76"/>
      <c r="LNK3" s="76"/>
      <c r="LNL3" s="76"/>
      <c r="LNM3" s="76"/>
      <c r="LNN3" s="76"/>
      <c r="LNO3" s="76"/>
      <c r="LNP3" s="76"/>
      <c r="LNQ3" s="76"/>
      <c r="LNR3" s="76"/>
      <c r="LNS3" s="76"/>
      <c r="LNT3" s="76"/>
      <c r="LNU3" s="76"/>
      <c r="LNV3" s="76"/>
      <c r="LNW3" s="76"/>
      <c r="LNX3" s="76"/>
      <c r="LNY3" s="76"/>
      <c r="LNZ3" s="76"/>
      <c r="LOA3" s="76"/>
      <c r="LOB3" s="76"/>
      <c r="LOC3" s="76"/>
      <c r="LOD3" s="76"/>
      <c r="LOE3" s="76"/>
      <c r="LOF3" s="76"/>
      <c r="LOG3" s="76"/>
      <c r="LOH3" s="76"/>
      <c r="LOI3" s="76"/>
      <c r="LOJ3" s="76"/>
      <c r="LOK3" s="76"/>
      <c r="LOL3" s="76"/>
      <c r="LOM3" s="76"/>
      <c r="LON3" s="76"/>
      <c r="LOO3" s="76"/>
      <c r="LOP3" s="76"/>
      <c r="LOQ3" s="76"/>
      <c r="LOR3" s="76"/>
      <c r="LOS3" s="76"/>
      <c r="LOT3" s="76"/>
      <c r="LOU3" s="76"/>
      <c r="LOV3" s="76"/>
      <c r="LOW3" s="76"/>
      <c r="LOX3" s="76"/>
      <c r="LOY3" s="76"/>
      <c r="LOZ3" s="76"/>
      <c r="LPA3" s="76"/>
      <c r="LPB3" s="76"/>
      <c r="LPC3" s="76"/>
      <c r="LPD3" s="76"/>
      <c r="LPE3" s="76"/>
      <c r="LPF3" s="76"/>
      <c r="LPG3" s="76"/>
      <c r="LPH3" s="76"/>
      <c r="LPI3" s="76"/>
      <c r="LPJ3" s="76"/>
      <c r="LPK3" s="76"/>
      <c r="LPL3" s="76"/>
      <c r="LPM3" s="76"/>
      <c r="LPN3" s="76"/>
      <c r="LPO3" s="76"/>
      <c r="LPP3" s="76"/>
      <c r="LPQ3" s="76"/>
      <c r="LPR3" s="76"/>
      <c r="LPS3" s="76"/>
      <c r="LPT3" s="76"/>
      <c r="LPU3" s="76"/>
      <c r="LPV3" s="76"/>
      <c r="LPW3" s="76"/>
      <c r="LPX3" s="76"/>
      <c r="LPY3" s="76"/>
      <c r="LPZ3" s="76"/>
      <c r="LQA3" s="76"/>
      <c r="LQB3" s="76"/>
      <c r="LQC3" s="76"/>
      <c r="LQD3" s="76"/>
      <c r="LQE3" s="76"/>
      <c r="LQF3" s="76"/>
      <c r="LQG3" s="76"/>
      <c r="LQH3" s="76"/>
      <c r="LQI3" s="76"/>
      <c r="LQJ3" s="76"/>
      <c r="LQK3" s="76"/>
      <c r="LQL3" s="76"/>
      <c r="LQM3" s="76"/>
      <c r="LQN3" s="76"/>
      <c r="LQO3" s="76"/>
      <c r="LQP3" s="76"/>
      <c r="LQQ3" s="76"/>
      <c r="LQR3" s="76"/>
      <c r="LQS3" s="76"/>
      <c r="LQT3" s="76"/>
      <c r="LQU3" s="76"/>
      <c r="LQV3" s="76"/>
      <c r="LQW3" s="76"/>
      <c r="LQX3" s="76"/>
      <c r="LQY3" s="76"/>
      <c r="LQZ3" s="76"/>
      <c r="LRA3" s="76"/>
      <c r="LRB3" s="76"/>
      <c r="LRC3" s="76"/>
      <c r="LRD3" s="76"/>
      <c r="LRE3" s="76"/>
      <c r="LRF3" s="76"/>
      <c r="LRG3" s="76"/>
      <c r="LRH3" s="76"/>
      <c r="LRI3" s="76"/>
      <c r="LRJ3" s="76"/>
      <c r="LRK3" s="76"/>
      <c r="LRL3" s="76"/>
      <c r="LRM3" s="76"/>
      <c r="LRN3" s="76"/>
      <c r="LRO3" s="76"/>
      <c r="LRP3" s="76"/>
      <c r="LRQ3" s="76"/>
      <c r="LRR3" s="76"/>
      <c r="LRS3" s="76"/>
      <c r="LRT3" s="76"/>
      <c r="LRU3" s="76"/>
      <c r="LRV3" s="76"/>
      <c r="LRW3" s="76"/>
      <c r="LRX3" s="76"/>
      <c r="LRY3" s="76"/>
      <c r="LRZ3" s="76"/>
      <c r="LSA3" s="76"/>
      <c r="LSB3" s="76"/>
      <c r="LSC3" s="76"/>
      <c r="LSD3" s="76"/>
      <c r="LSE3" s="76"/>
      <c r="LSF3" s="76"/>
      <c r="LSG3" s="76"/>
      <c r="LSH3" s="76"/>
      <c r="LSI3" s="76"/>
      <c r="LSJ3" s="76"/>
      <c r="LSK3" s="76"/>
      <c r="LSL3" s="76"/>
      <c r="LSM3" s="76"/>
      <c r="LSN3" s="76"/>
      <c r="LSO3" s="76"/>
      <c r="LSP3" s="76"/>
      <c r="LSQ3" s="76"/>
      <c r="LSR3" s="76"/>
      <c r="LSS3" s="76"/>
      <c r="LST3" s="76"/>
      <c r="LSU3" s="76"/>
      <c r="LSV3" s="76"/>
      <c r="LSW3" s="76"/>
      <c r="LSX3" s="76"/>
      <c r="LSY3" s="76"/>
      <c r="LSZ3" s="76"/>
      <c r="LTA3" s="76"/>
      <c r="LTB3" s="76"/>
      <c r="LTC3" s="76"/>
      <c r="LTD3" s="76"/>
      <c r="LTE3" s="76"/>
      <c r="LTF3" s="76"/>
      <c r="LTG3" s="76"/>
      <c r="LTH3" s="76"/>
      <c r="LTI3" s="76"/>
      <c r="LTJ3" s="76"/>
      <c r="LTK3" s="76"/>
      <c r="LTL3" s="76"/>
      <c r="LTM3" s="76"/>
      <c r="LTN3" s="76"/>
      <c r="LTO3" s="76"/>
      <c r="LTP3" s="76"/>
      <c r="LTQ3" s="76"/>
      <c r="LTR3" s="76"/>
      <c r="LTS3" s="76"/>
      <c r="LTT3" s="76"/>
      <c r="LTU3" s="76"/>
      <c r="LTV3" s="76"/>
      <c r="LTW3" s="76"/>
      <c r="LTX3" s="76"/>
      <c r="LTY3" s="76"/>
      <c r="LTZ3" s="76"/>
      <c r="LUA3" s="76"/>
      <c r="LUB3" s="76"/>
      <c r="LUC3" s="76"/>
      <c r="LUD3" s="76"/>
      <c r="LUE3" s="76"/>
      <c r="LUF3" s="76"/>
      <c r="LUG3" s="76"/>
      <c r="LUH3" s="76"/>
      <c r="LUI3" s="76"/>
      <c r="LUJ3" s="76"/>
      <c r="LUK3" s="76"/>
      <c r="LUL3" s="76"/>
      <c r="LUM3" s="76"/>
      <c r="LUN3" s="76"/>
      <c r="LUO3" s="76"/>
      <c r="LUP3" s="76"/>
      <c r="LUQ3" s="76"/>
      <c r="LUR3" s="76"/>
      <c r="LUS3" s="76"/>
      <c r="LUT3" s="76"/>
      <c r="LUU3" s="76"/>
      <c r="LUV3" s="76"/>
      <c r="LUW3" s="76"/>
      <c r="LUX3" s="76"/>
      <c r="LUY3" s="76"/>
      <c r="LUZ3" s="76"/>
      <c r="LVA3" s="76"/>
      <c r="LVB3" s="76"/>
      <c r="LVC3" s="76"/>
      <c r="LVD3" s="76"/>
      <c r="LVE3" s="76"/>
      <c r="LVF3" s="76"/>
      <c r="LVG3" s="76"/>
      <c r="LVH3" s="76"/>
      <c r="LVI3" s="76"/>
      <c r="LVJ3" s="76"/>
      <c r="LVK3" s="76"/>
      <c r="LVL3" s="76"/>
      <c r="LVM3" s="76"/>
      <c r="LVN3" s="76"/>
      <c r="LVO3" s="76"/>
      <c r="LVP3" s="76"/>
      <c r="LVQ3" s="76"/>
      <c r="LVR3" s="76"/>
      <c r="LVS3" s="76"/>
      <c r="LVT3" s="76"/>
      <c r="LVU3" s="76"/>
      <c r="LVV3" s="76"/>
      <c r="LVW3" s="76"/>
      <c r="LVX3" s="76"/>
      <c r="LVY3" s="76"/>
      <c r="LVZ3" s="76"/>
      <c r="LWA3" s="76"/>
      <c r="LWB3" s="76"/>
      <c r="LWC3" s="76"/>
      <c r="LWD3" s="76"/>
      <c r="LWE3" s="76"/>
      <c r="LWF3" s="76"/>
      <c r="LWG3" s="76"/>
      <c r="LWH3" s="76"/>
      <c r="LWI3" s="76"/>
      <c r="LWJ3" s="76"/>
      <c r="LWK3" s="76"/>
      <c r="LWL3" s="76"/>
      <c r="LWM3" s="76"/>
      <c r="LWN3" s="76"/>
      <c r="LWO3" s="76"/>
      <c r="LWP3" s="76"/>
      <c r="LWQ3" s="76"/>
      <c r="LWR3" s="76"/>
      <c r="LWS3" s="76"/>
      <c r="LWT3" s="76"/>
      <c r="LWU3" s="76"/>
      <c r="LWV3" s="76"/>
      <c r="LWW3" s="76"/>
      <c r="LWX3" s="76"/>
      <c r="LWY3" s="76"/>
      <c r="LWZ3" s="76"/>
      <c r="LXA3" s="76"/>
      <c r="LXB3" s="76"/>
      <c r="LXC3" s="76"/>
      <c r="LXD3" s="76"/>
      <c r="LXE3" s="76"/>
      <c r="LXF3" s="76"/>
      <c r="LXG3" s="76"/>
      <c r="LXH3" s="76"/>
      <c r="LXI3" s="76"/>
      <c r="LXJ3" s="76"/>
      <c r="LXK3" s="76"/>
      <c r="LXL3" s="76"/>
      <c r="LXM3" s="76"/>
      <c r="LXN3" s="76"/>
      <c r="LXO3" s="76"/>
      <c r="LXP3" s="76"/>
      <c r="LXQ3" s="76"/>
      <c r="LXR3" s="76"/>
      <c r="LXS3" s="76"/>
      <c r="LXT3" s="76"/>
      <c r="LXU3" s="76"/>
      <c r="LXV3" s="76"/>
      <c r="LXW3" s="76"/>
      <c r="LXX3" s="76"/>
      <c r="LXY3" s="76"/>
      <c r="LXZ3" s="76"/>
      <c r="LYA3" s="76"/>
      <c r="LYB3" s="76"/>
      <c r="LYC3" s="76"/>
      <c r="LYD3" s="76"/>
      <c r="LYE3" s="76"/>
      <c r="LYF3" s="76"/>
      <c r="LYG3" s="76"/>
      <c r="LYH3" s="76"/>
      <c r="LYI3" s="76"/>
      <c r="LYJ3" s="76"/>
      <c r="LYK3" s="76"/>
      <c r="LYL3" s="76"/>
      <c r="LYM3" s="76"/>
      <c r="LYN3" s="76"/>
      <c r="LYO3" s="76"/>
      <c r="LYP3" s="76"/>
      <c r="LYQ3" s="76"/>
      <c r="LYR3" s="76"/>
      <c r="LYS3" s="76"/>
      <c r="LYT3" s="76"/>
      <c r="LYU3" s="76"/>
      <c r="LYV3" s="76"/>
      <c r="LYW3" s="76"/>
      <c r="LYX3" s="76"/>
      <c r="LYY3" s="76"/>
      <c r="LYZ3" s="76"/>
      <c r="LZA3" s="76"/>
      <c r="LZB3" s="76"/>
      <c r="LZC3" s="76"/>
      <c r="LZD3" s="76"/>
      <c r="LZE3" s="76"/>
      <c r="LZF3" s="76"/>
      <c r="LZG3" s="76"/>
      <c r="LZH3" s="76"/>
      <c r="LZI3" s="76"/>
      <c r="LZJ3" s="76"/>
      <c r="LZK3" s="76"/>
      <c r="LZL3" s="76"/>
      <c r="LZM3" s="76"/>
      <c r="LZN3" s="76"/>
      <c r="LZO3" s="76"/>
      <c r="LZP3" s="76"/>
      <c r="LZQ3" s="76"/>
      <c r="LZR3" s="76"/>
      <c r="LZS3" s="76"/>
      <c r="LZT3" s="76"/>
      <c r="LZU3" s="76"/>
      <c r="LZV3" s="76"/>
      <c r="LZW3" s="76"/>
      <c r="LZX3" s="76"/>
      <c r="LZY3" s="76"/>
      <c r="LZZ3" s="76"/>
      <c r="MAA3" s="76"/>
      <c r="MAB3" s="76"/>
      <c r="MAC3" s="76"/>
      <c r="MAD3" s="76"/>
      <c r="MAE3" s="76"/>
      <c r="MAF3" s="76"/>
      <c r="MAG3" s="76"/>
      <c r="MAH3" s="76"/>
      <c r="MAI3" s="76"/>
      <c r="MAJ3" s="76"/>
      <c r="MAK3" s="76"/>
      <c r="MAL3" s="76"/>
      <c r="MAM3" s="76"/>
      <c r="MAN3" s="76"/>
      <c r="MAO3" s="76"/>
      <c r="MAP3" s="76"/>
      <c r="MAQ3" s="76"/>
      <c r="MAR3" s="76"/>
      <c r="MAS3" s="76"/>
      <c r="MAT3" s="76"/>
      <c r="MAU3" s="76"/>
      <c r="MAV3" s="76"/>
      <c r="MAW3" s="76"/>
      <c r="MAX3" s="76"/>
      <c r="MAY3" s="76"/>
      <c r="MAZ3" s="76"/>
      <c r="MBA3" s="76"/>
      <c r="MBB3" s="76"/>
      <c r="MBC3" s="76"/>
      <c r="MBD3" s="76"/>
      <c r="MBE3" s="76"/>
      <c r="MBF3" s="76"/>
      <c r="MBG3" s="76"/>
      <c r="MBH3" s="76"/>
      <c r="MBI3" s="76"/>
      <c r="MBJ3" s="76"/>
      <c r="MBK3" s="76"/>
      <c r="MBL3" s="76"/>
      <c r="MBM3" s="76"/>
      <c r="MBN3" s="76"/>
      <c r="MBO3" s="76"/>
      <c r="MBP3" s="76"/>
      <c r="MBQ3" s="76"/>
      <c r="MBR3" s="76"/>
      <c r="MBS3" s="76"/>
      <c r="MBT3" s="76"/>
      <c r="MBU3" s="76"/>
      <c r="MBV3" s="76"/>
      <c r="MBW3" s="76"/>
      <c r="MBX3" s="76"/>
      <c r="MBY3" s="76"/>
      <c r="MBZ3" s="76"/>
      <c r="MCA3" s="76"/>
      <c r="MCB3" s="76"/>
      <c r="MCC3" s="76"/>
      <c r="MCD3" s="76"/>
      <c r="MCE3" s="76"/>
      <c r="MCF3" s="76"/>
      <c r="MCG3" s="76"/>
      <c r="MCH3" s="76"/>
      <c r="MCI3" s="76"/>
      <c r="MCJ3" s="76"/>
      <c r="MCK3" s="76"/>
      <c r="MCL3" s="76"/>
      <c r="MCM3" s="76"/>
      <c r="MCN3" s="76"/>
      <c r="MCO3" s="76"/>
      <c r="MCP3" s="76"/>
      <c r="MCQ3" s="76"/>
      <c r="MCR3" s="76"/>
      <c r="MCS3" s="76"/>
      <c r="MCT3" s="76"/>
      <c r="MCU3" s="76"/>
      <c r="MCV3" s="76"/>
      <c r="MCW3" s="76"/>
      <c r="MCX3" s="76"/>
      <c r="MCY3" s="76"/>
      <c r="MCZ3" s="76"/>
      <c r="MDA3" s="76"/>
      <c r="MDB3" s="76"/>
      <c r="MDC3" s="76"/>
      <c r="MDD3" s="76"/>
      <c r="MDE3" s="76"/>
      <c r="MDF3" s="76"/>
      <c r="MDG3" s="76"/>
      <c r="MDH3" s="76"/>
      <c r="MDI3" s="76"/>
      <c r="MDJ3" s="76"/>
      <c r="MDK3" s="76"/>
      <c r="MDL3" s="76"/>
      <c r="MDM3" s="76"/>
      <c r="MDN3" s="76"/>
      <c r="MDO3" s="76"/>
      <c r="MDP3" s="76"/>
      <c r="MDQ3" s="76"/>
      <c r="MDR3" s="76"/>
      <c r="MDS3" s="76"/>
      <c r="MDT3" s="76"/>
      <c r="MDU3" s="76"/>
      <c r="MDV3" s="76"/>
      <c r="MDW3" s="76"/>
      <c r="MDX3" s="76"/>
      <c r="MDY3" s="76"/>
      <c r="MDZ3" s="76"/>
      <c r="MEA3" s="76"/>
      <c r="MEB3" s="76"/>
      <c r="MEC3" s="76"/>
      <c r="MED3" s="76"/>
      <c r="MEE3" s="76"/>
      <c r="MEF3" s="76"/>
      <c r="MEG3" s="76"/>
      <c r="MEH3" s="76"/>
      <c r="MEI3" s="76"/>
      <c r="MEJ3" s="76"/>
      <c r="MEK3" s="76"/>
      <c r="MEL3" s="76"/>
      <c r="MEM3" s="76"/>
      <c r="MEN3" s="76"/>
      <c r="MEO3" s="76"/>
      <c r="MEP3" s="76"/>
      <c r="MEQ3" s="76"/>
      <c r="MER3" s="76"/>
      <c r="MES3" s="76"/>
      <c r="MET3" s="76"/>
      <c r="MEU3" s="76"/>
      <c r="MEV3" s="76"/>
      <c r="MEW3" s="76"/>
      <c r="MEX3" s="76"/>
      <c r="MEY3" s="76"/>
      <c r="MEZ3" s="76"/>
      <c r="MFA3" s="76"/>
      <c r="MFB3" s="76"/>
      <c r="MFC3" s="76"/>
      <c r="MFD3" s="76"/>
      <c r="MFE3" s="76"/>
      <c r="MFF3" s="76"/>
      <c r="MFG3" s="76"/>
      <c r="MFH3" s="76"/>
      <c r="MFI3" s="76"/>
      <c r="MFJ3" s="76"/>
      <c r="MFK3" s="76"/>
      <c r="MFL3" s="76"/>
      <c r="MFM3" s="76"/>
      <c r="MFN3" s="76"/>
      <c r="MFO3" s="76"/>
      <c r="MFP3" s="76"/>
      <c r="MFQ3" s="76"/>
      <c r="MFR3" s="76"/>
      <c r="MFS3" s="76"/>
      <c r="MFT3" s="76"/>
      <c r="MFU3" s="76"/>
      <c r="MFV3" s="76"/>
      <c r="MFW3" s="76"/>
      <c r="MFX3" s="76"/>
      <c r="MFY3" s="76"/>
      <c r="MFZ3" s="76"/>
      <c r="MGA3" s="76"/>
      <c r="MGB3" s="76"/>
      <c r="MGC3" s="76"/>
      <c r="MGD3" s="76"/>
      <c r="MGE3" s="76"/>
      <c r="MGF3" s="76"/>
      <c r="MGG3" s="76"/>
      <c r="MGH3" s="76"/>
      <c r="MGI3" s="76"/>
      <c r="MGJ3" s="76"/>
      <c r="MGK3" s="76"/>
      <c r="MGL3" s="76"/>
      <c r="MGM3" s="76"/>
      <c r="MGN3" s="76"/>
      <c r="MGO3" s="76"/>
      <c r="MGP3" s="76"/>
      <c r="MGQ3" s="76"/>
      <c r="MGR3" s="76"/>
      <c r="MGS3" s="76"/>
      <c r="MGT3" s="76"/>
      <c r="MGU3" s="76"/>
      <c r="MGV3" s="76"/>
      <c r="MGW3" s="76"/>
      <c r="MGX3" s="76"/>
      <c r="MGY3" s="76"/>
      <c r="MGZ3" s="76"/>
      <c r="MHA3" s="76"/>
      <c r="MHB3" s="76"/>
      <c r="MHC3" s="76"/>
      <c r="MHD3" s="76"/>
      <c r="MHE3" s="76"/>
      <c r="MHF3" s="76"/>
      <c r="MHG3" s="76"/>
      <c r="MHH3" s="76"/>
      <c r="MHI3" s="76"/>
      <c r="MHJ3" s="76"/>
      <c r="MHK3" s="76"/>
      <c r="MHL3" s="76"/>
      <c r="MHM3" s="76"/>
      <c r="MHN3" s="76"/>
      <c r="MHO3" s="76"/>
      <c r="MHP3" s="76"/>
      <c r="MHQ3" s="76"/>
      <c r="MHR3" s="76"/>
      <c r="MHS3" s="76"/>
      <c r="MHT3" s="76"/>
      <c r="MHU3" s="76"/>
      <c r="MHV3" s="76"/>
      <c r="MHW3" s="76"/>
      <c r="MHX3" s="76"/>
      <c r="MHY3" s="76"/>
      <c r="MHZ3" s="76"/>
      <c r="MIA3" s="76"/>
      <c r="MIB3" s="76"/>
      <c r="MIC3" s="76"/>
      <c r="MID3" s="76"/>
      <c r="MIE3" s="76"/>
      <c r="MIF3" s="76"/>
      <c r="MIG3" s="76"/>
      <c r="MIH3" s="76"/>
      <c r="MII3" s="76"/>
      <c r="MIJ3" s="76"/>
      <c r="MIK3" s="76"/>
      <c r="MIL3" s="76"/>
      <c r="MIM3" s="76"/>
      <c r="MIN3" s="76"/>
      <c r="MIO3" s="76"/>
      <c r="MIP3" s="76"/>
      <c r="MIQ3" s="76"/>
      <c r="MIR3" s="76"/>
      <c r="MIS3" s="76"/>
      <c r="MIT3" s="76"/>
      <c r="MIU3" s="76"/>
      <c r="MIV3" s="76"/>
      <c r="MIW3" s="76"/>
      <c r="MIX3" s="76"/>
      <c r="MIY3" s="76"/>
      <c r="MIZ3" s="76"/>
      <c r="MJA3" s="76"/>
      <c r="MJB3" s="76"/>
      <c r="MJC3" s="76"/>
      <c r="MJD3" s="76"/>
      <c r="MJE3" s="76"/>
      <c r="MJF3" s="76"/>
      <c r="MJG3" s="76"/>
      <c r="MJH3" s="76"/>
      <c r="MJI3" s="76"/>
      <c r="MJJ3" s="76"/>
      <c r="MJK3" s="76"/>
      <c r="MJL3" s="76"/>
      <c r="MJM3" s="76"/>
      <c r="MJN3" s="76"/>
      <c r="MJO3" s="76"/>
      <c r="MJP3" s="76"/>
      <c r="MJQ3" s="76"/>
      <c r="MJR3" s="76"/>
      <c r="MJS3" s="76"/>
      <c r="MJT3" s="76"/>
      <c r="MJU3" s="76"/>
      <c r="MJV3" s="76"/>
      <c r="MJW3" s="76"/>
      <c r="MJX3" s="76"/>
      <c r="MJY3" s="76"/>
      <c r="MJZ3" s="76"/>
      <c r="MKA3" s="76"/>
      <c r="MKB3" s="76"/>
      <c r="MKC3" s="76"/>
      <c r="MKD3" s="76"/>
      <c r="MKE3" s="76"/>
      <c r="MKF3" s="76"/>
      <c r="MKG3" s="76"/>
      <c r="MKH3" s="76"/>
      <c r="MKI3" s="76"/>
      <c r="MKJ3" s="76"/>
      <c r="MKK3" s="76"/>
      <c r="MKL3" s="76"/>
      <c r="MKM3" s="76"/>
      <c r="MKN3" s="76"/>
      <c r="MKO3" s="76"/>
      <c r="MKP3" s="76"/>
      <c r="MKQ3" s="76"/>
      <c r="MKR3" s="76"/>
      <c r="MKS3" s="76"/>
      <c r="MKT3" s="76"/>
      <c r="MKU3" s="76"/>
      <c r="MKV3" s="76"/>
      <c r="MKW3" s="76"/>
      <c r="MKX3" s="76"/>
      <c r="MKY3" s="76"/>
      <c r="MKZ3" s="76"/>
      <c r="MLA3" s="76"/>
      <c r="MLB3" s="76"/>
      <c r="MLC3" s="76"/>
      <c r="MLD3" s="76"/>
      <c r="MLE3" s="76"/>
      <c r="MLF3" s="76"/>
      <c r="MLG3" s="76"/>
      <c r="MLH3" s="76"/>
      <c r="MLI3" s="76"/>
      <c r="MLJ3" s="76"/>
      <c r="MLK3" s="76"/>
      <c r="MLL3" s="76"/>
      <c r="MLM3" s="76"/>
      <c r="MLN3" s="76"/>
      <c r="MLO3" s="76"/>
      <c r="MLP3" s="76"/>
      <c r="MLQ3" s="76"/>
      <c r="MLR3" s="76"/>
      <c r="MLS3" s="76"/>
      <c r="MLT3" s="76"/>
      <c r="MLU3" s="76"/>
      <c r="MLV3" s="76"/>
      <c r="MLW3" s="76"/>
      <c r="MLX3" s="76"/>
      <c r="MLY3" s="76"/>
      <c r="MLZ3" s="76"/>
      <c r="MMA3" s="76"/>
      <c r="MMB3" s="76"/>
      <c r="MMC3" s="76"/>
      <c r="MMD3" s="76"/>
      <c r="MME3" s="76"/>
      <c r="MMF3" s="76"/>
      <c r="MMG3" s="76"/>
      <c r="MMH3" s="76"/>
      <c r="MMI3" s="76"/>
      <c r="MMJ3" s="76"/>
      <c r="MMK3" s="76"/>
      <c r="MML3" s="76"/>
      <c r="MMM3" s="76"/>
      <c r="MMN3" s="76"/>
      <c r="MMO3" s="76"/>
      <c r="MMP3" s="76"/>
      <c r="MMQ3" s="76"/>
      <c r="MMR3" s="76"/>
      <c r="MMS3" s="76"/>
      <c r="MMT3" s="76"/>
      <c r="MMU3" s="76"/>
      <c r="MMV3" s="76"/>
      <c r="MMW3" s="76"/>
      <c r="MMX3" s="76"/>
      <c r="MMY3" s="76"/>
      <c r="MMZ3" s="76"/>
      <c r="MNA3" s="76"/>
      <c r="MNB3" s="76"/>
      <c r="MNC3" s="76"/>
      <c r="MND3" s="76"/>
      <c r="MNE3" s="76"/>
      <c r="MNF3" s="76"/>
      <c r="MNG3" s="76"/>
      <c r="MNH3" s="76"/>
      <c r="MNI3" s="76"/>
      <c r="MNJ3" s="76"/>
      <c r="MNK3" s="76"/>
      <c r="MNL3" s="76"/>
      <c r="MNM3" s="76"/>
      <c r="MNN3" s="76"/>
      <c r="MNO3" s="76"/>
      <c r="MNP3" s="76"/>
      <c r="MNQ3" s="76"/>
      <c r="MNR3" s="76"/>
      <c r="MNS3" s="76"/>
      <c r="MNT3" s="76"/>
      <c r="MNU3" s="76"/>
      <c r="MNV3" s="76"/>
      <c r="MNW3" s="76"/>
      <c r="MNX3" s="76"/>
      <c r="MNY3" s="76"/>
      <c r="MNZ3" s="76"/>
      <c r="MOA3" s="76"/>
      <c r="MOB3" s="76"/>
      <c r="MOC3" s="76"/>
      <c r="MOD3" s="76"/>
      <c r="MOE3" s="76"/>
      <c r="MOF3" s="76"/>
      <c r="MOG3" s="76"/>
      <c r="MOH3" s="76"/>
      <c r="MOI3" s="76"/>
      <c r="MOJ3" s="76"/>
      <c r="MOK3" s="76"/>
      <c r="MOL3" s="76"/>
      <c r="MOM3" s="76"/>
      <c r="MON3" s="76"/>
      <c r="MOO3" s="76"/>
      <c r="MOP3" s="76"/>
      <c r="MOQ3" s="76"/>
      <c r="MOR3" s="76"/>
      <c r="MOS3" s="76"/>
      <c r="MOT3" s="76"/>
      <c r="MOU3" s="76"/>
      <c r="MOV3" s="76"/>
      <c r="MOW3" s="76"/>
      <c r="MOX3" s="76"/>
      <c r="MOY3" s="76"/>
      <c r="MOZ3" s="76"/>
      <c r="MPA3" s="76"/>
      <c r="MPB3" s="76"/>
      <c r="MPC3" s="76"/>
      <c r="MPD3" s="76"/>
      <c r="MPE3" s="76"/>
      <c r="MPF3" s="76"/>
      <c r="MPG3" s="76"/>
      <c r="MPH3" s="76"/>
      <c r="MPI3" s="76"/>
      <c r="MPJ3" s="76"/>
      <c r="MPK3" s="76"/>
      <c r="MPL3" s="76"/>
      <c r="MPM3" s="76"/>
      <c r="MPN3" s="76"/>
      <c r="MPO3" s="76"/>
      <c r="MPP3" s="76"/>
      <c r="MPQ3" s="76"/>
      <c r="MPR3" s="76"/>
      <c r="MPS3" s="76"/>
      <c r="MPT3" s="76"/>
      <c r="MPU3" s="76"/>
      <c r="MPV3" s="76"/>
      <c r="MPW3" s="76"/>
      <c r="MPX3" s="76"/>
      <c r="MPY3" s="76"/>
      <c r="MPZ3" s="76"/>
      <c r="MQA3" s="76"/>
      <c r="MQB3" s="76"/>
      <c r="MQC3" s="76"/>
      <c r="MQD3" s="76"/>
      <c r="MQE3" s="76"/>
      <c r="MQF3" s="76"/>
      <c r="MQG3" s="76"/>
      <c r="MQH3" s="76"/>
      <c r="MQI3" s="76"/>
      <c r="MQJ3" s="76"/>
      <c r="MQK3" s="76"/>
      <c r="MQL3" s="76"/>
      <c r="MQM3" s="76"/>
      <c r="MQN3" s="76"/>
      <c r="MQO3" s="76"/>
      <c r="MQP3" s="76"/>
      <c r="MQQ3" s="76"/>
      <c r="MQR3" s="76"/>
      <c r="MQS3" s="76"/>
      <c r="MQT3" s="76"/>
      <c r="MQU3" s="76"/>
      <c r="MQV3" s="76"/>
      <c r="MQW3" s="76"/>
      <c r="MQX3" s="76"/>
      <c r="MQY3" s="76"/>
      <c r="MQZ3" s="76"/>
      <c r="MRA3" s="76"/>
      <c r="MRB3" s="76"/>
      <c r="MRC3" s="76"/>
      <c r="MRD3" s="76"/>
      <c r="MRE3" s="76"/>
      <c r="MRF3" s="76"/>
      <c r="MRG3" s="76"/>
      <c r="MRH3" s="76"/>
      <c r="MRI3" s="76"/>
      <c r="MRJ3" s="76"/>
      <c r="MRK3" s="76"/>
      <c r="MRL3" s="76"/>
      <c r="MRM3" s="76"/>
      <c r="MRN3" s="76"/>
      <c r="MRO3" s="76"/>
      <c r="MRP3" s="76"/>
      <c r="MRQ3" s="76"/>
      <c r="MRR3" s="76"/>
      <c r="MRS3" s="76"/>
      <c r="MRT3" s="76"/>
      <c r="MRU3" s="76"/>
      <c r="MRV3" s="76"/>
      <c r="MRW3" s="76"/>
      <c r="MRX3" s="76"/>
      <c r="MRY3" s="76"/>
      <c r="MRZ3" s="76"/>
      <c r="MSA3" s="76"/>
      <c r="MSB3" s="76"/>
      <c r="MSC3" s="76"/>
      <c r="MSD3" s="76"/>
      <c r="MSE3" s="76"/>
      <c r="MSF3" s="76"/>
      <c r="MSG3" s="76"/>
      <c r="MSH3" s="76"/>
      <c r="MSI3" s="76"/>
      <c r="MSJ3" s="76"/>
      <c r="MSK3" s="76"/>
      <c r="MSL3" s="76"/>
      <c r="MSM3" s="76"/>
      <c r="MSN3" s="76"/>
      <c r="MSO3" s="76"/>
      <c r="MSP3" s="76"/>
      <c r="MSQ3" s="76"/>
      <c r="MSR3" s="76"/>
      <c r="MSS3" s="76"/>
      <c r="MST3" s="76"/>
      <c r="MSU3" s="76"/>
      <c r="MSV3" s="76"/>
      <c r="MSW3" s="76"/>
      <c r="MSX3" s="76"/>
      <c r="MSY3" s="76"/>
      <c r="MSZ3" s="76"/>
      <c r="MTA3" s="76"/>
      <c r="MTB3" s="76"/>
      <c r="MTC3" s="76"/>
      <c r="MTD3" s="76"/>
      <c r="MTE3" s="76"/>
      <c r="MTF3" s="76"/>
      <c r="MTG3" s="76"/>
      <c r="MTH3" s="76"/>
      <c r="MTI3" s="76"/>
      <c r="MTJ3" s="76"/>
      <c r="MTK3" s="76"/>
      <c r="MTL3" s="76"/>
      <c r="MTM3" s="76"/>
      <c r="MTN3" s="76"/>
      <c r="MTO3" s="76"/>
      <c r="MTP3" s="76"/>
      <c r="MTQ3" s="76"/>
      <c r="MTR3" s="76"/>
      <c r="MTS3" s="76"/>
      <c r="MTT3" s="76"/>
      <c r="MTU3" s="76"/>
      <c r="MTV3" s="76"/>
      <c r="MTW3" s="76"/>
      <c r="MTX3" s="76"/>
      <c r="MTY3" s="76"/>
      <c r="MTZ3" s="76"/>
      <c r="MUA3" s="76"/>
      <c r="MUB3" s="76"/>
      <c r="MUC3" s="76"/>
      <c r="MUD3" s="76"/>
      <c r="MUE3" s="76"/>
      <c r="MUF3" s="76"/>
      <c r="MUG3" s="76"/>
      <c r="MUH3" s="76"/>
      <c r="MUI3" s="76"/>
      <c r="MUJ3" s="76"/>
      <c r="MUK3" s="76"/>
      <c r="MUL3" s="76"/>
      <c r="MUM3" s="76"/>
      <c r="MUN3" s="76"/>
      <c r="MUO3" s="76"/>
      <c r="MUP3" s="76"/>
      <c r="MUQ3" s="76"/>
      <c r="MUR3" s="76"/>
      <c r="MUS3" s="76"/>
      <c r="MUT3" s="76"/>
      <c r="MUU3" s="76"/>
      <c r="MUV3" s="76"/>
      <c r="MUW3" s="76"/>
      <c r="MUX3" s="76"/>
      <c r="MUY3" s="76"/>
      <c r="MUZ3" s="76"/>
      <c r="MVA3" s="76"/>
      <c r="MVB3" s="76"/>
      <c r="MVC3" s="76"/>
      <c r="MVD3" s="76"/>
      <c r="MVE3" s="76"/>
      <c r="MVF3" s="76"/>
      <c r="MVG3" s="76"/>
      <c r="MVH3" s="76"/>
      <c r="MVI3" s="76"/>
      <c r="MVJ3" s="76"/>
      <c r="MVK3" s="76"/>
      <c r="MVL3" s="76"/>
      <c r="MVM3" s="76"/>
      <c r="MVN3" s="76"/>
      <c r="MVO3" s="76"/>
      <c r="MVP3" s="76"/>
      <c r="MVQ3" s="76"/>
      <c r="MVR3" s="76"/>
      <c r="MVS3" s="76"/>
      <c r="MVT3" s="76"/>
      <c r="MVU3" s="76"/>
      <c r="MVV3" s="76"/>
      <c r="MVW3" s="76"/>
      <c r="MVX3" s="76"/>
      <c r="MVY3" s="76"/>
      <c r="MVZ3" s="76"/>
      <c r="MWA3" s="76"/>
      <c r="MWB3" s="76"/>
      <c r="MWC3" s="76"/>
      <c r="MWD3" s="76"/>
      <c r="MWE3" s="76"/>
      <c r="MWF3" s="76"/>
      <c r="MWG3" s="76"/>
      <c r="MWH3" s="76"/>
      <c r="MWI3" s="76"/>
      <c r="MWJ3" s="76"/>
      <c r="MWK3" s="76"/>
      <c r="MWL3" s="76"/>
      <c r="MWM3" s="76"/>
      <c r="MWN3" s="76"/>
      <c r="MWO3" s="76"/>
      <c r="MWP3" s="76"/>
      <c r="MWQ3" s="76"/>
      <c r="MWR3" s="76"/>
      <c r="MWS3" s="76"/>
      <c r="MWT3" s="76"/>
      <c r="MWU3" s="76"/>
      <c r="MWV3" s="76"/>
      <c r="MWW3" s="76"/>
      <c r="MWX3" s="76"/>
      <c r="MWY3" s="76"/>
      <c r="MWZ3" s="76"/>
      <c r="MXA3" s="76"/>
      <c r="MXB3" s="76"/>
      <c r="MXC3" s="76"/>
      <c r="MXD3" s="76"/>
      <c r="MXE3" s="76"/>
      <c r="MXF3" s="76"/>
      <c r="MXG3" s="76"/>
      <c r="MXH3" s="76"/>
      <c r="MXI3" s="76"/>
      <c r="MXJ3" s="76"/>
      <c r="MXK3" s="76"/>
      <c r="MXL3" s="76"/>
      <c r="MXM3" s="76"/>
      <c r="MXN3" s="76"/>
      <c r="MXO3" s="76"/>
      <c r="MXP3" s="76"/>
      <c r="MXQ3" s="76"/>
      <c r="MXR3" s="76"/>
      <c r="MXS3" s="76"/>
      <c r="MXT3" s="76"/>
      <c r="MXU3" s="76"/>
      <c r="MXV3" s="76"/>
      <c r="MXW3" s="76"/>
      <c r="MXX3" s="76"/>
      <c r="MXY3" s="76"/>
      <c r="MXZ3" s="76"/>
      <c r="MYA3" s="76"/>
      <c r="MYB3" s="76"/>
      <c r="MYC3" s="76"/>
      <c r="MYD3" s="76"/>
      <c r="MYE3" s="76"/>
      <c r="MYF3" s="76"/>
      <c r="MYG3" s="76"/>
      <c r="MYH3" s="76"/>
      <c r="MYI3" s="76"/>
      <c r="MYJ3" s="76"/>
      <c r="MYK3" s="76"/>
      <c r="MYL3" s="76"/>
      <c r="MYM3" s="76"/>
      <c r="MYN3" s="76"/>
      <c r="MYO3" s="76"/>
      <c r="MYP3" s="76"/>
      <c r="MYQ3" s="76"/>
      <c r="MYR3" s="76"/>
      <c r="MYS3" s="76"/>
      <c r="MYT3" s="76"/>
      <c r="MYU3" s="76"/>
      <c r="MYV3" s="76"/>
      <c r="MYW3" s="76"/>
      <c r="MYX3" s="76"/>
      <c r="MYY3" s="76"/>
      <c r="MYZ3" s="76"/>
      <c r="MZA3" s="76"/>
      <c r="MZB3" s="76"/>
      <c r="MZC3" s="76"/>
      <c r="MZD3" s="76"/>
      <c r="MZE3" s="76"/>
      <c r="MZF3" s="76"/>
      <c r="MZG3" s="76"/>
      <c r="MZH3" s="76"/>
      <c r="MZI3" s="76"/>
      <c r="MZJ3" s="76"/>
      <c r="MZK3" s="76"/>
      <c r="MZL3" s="76"/>
      <c r="MZM3" s="76"/>
      <c r="MZN3" s="76"/>
      <c r="MZO3" s="76"/>
      <c r="MZP3" s="76"/>
      <c r="MZQ3" s="76"/>
      <c r="MZR3" s="76"/>
      <c r="MZS3" s="76"/>
      <c r="MZT3" s="76"/>
      <c r="MZU3" s="76"/>
      <c r="MZV3" s="76"/>
      <c r="MZW3" s="76"/>
      <c r="MZX3" s="76"/>
      <c r="MZY3" s="76"/>
      <c r="MZZ3" s="76"/>
      <c r="NAA3" s="76"/>
      <c r="NAB3" s="76"/>
      <c r="NAC3" s="76"/>
      <c r="NAD3" s="76"/>
      <c r="NAE3" s="76"/>
      <c r="NAF3" s="76"/>
      <c r="NAG3" s="76"/>
      <c r="NAH3" s="76"/>
      <c r="NAI3" s="76"/>
      <c r="NAJ3" s="76"/>
      <c r="NAK3" s="76"/>
      <c r="NAL3" s="76"/>
      <c r="NAM3" s="76"/>
      <c r="NAN3" s="76"/>
      <c r="NAO3" s="76"/>
      <c r="NAP3" s="76"/>
      <c r="NAQ3" s="76"/>
      <c r="NAR3" s="76"/>
      <c r="NAS3" s="76"/>
      <c r="NAT3" s="76"/>
      <c r="NAU3" s="76"/>
      <c r="NAV3" s="76"/>
      <c r="NAW3" s="76"/>
      <c r="NAX3" s="76"/>
      <c r="NAY3" s="76"/>
      <c r="NAZ3" s="76"/>
      <c r="NBA3" s="76"/>
      <c r="NBB3" s="76"/>
      <c r="NBC3" s="76"/>
      <c r="NBD3" s="76"/>
      <c r="NBE3" s="76"/>
      <c r="NBF3" s="76"/>
      <c r="NBG3" s="76"/>
      <c r="NBH3" s="76"/>
      <c r="NBI3" s="76"/>
      <c r="NBJ3" s="76"/>
      <c r="NBK3" s="76"/>
      <c r="NBL3" s="76"/>
      <c r="NBM3" s="76"/>
      <c r="NBN3" s="76"/>
      <c r="NBO3" s="76"/>
      <c r="NBP3" s="76"/>
      <c r="NBQ3" s="76"/>
      <c r="NBR3" s="76"/>
      <c r="NBS3" s="76"/>
      <c r="NBT3" s="76"/>
      <c r="NBU3" s="76"/>
      <c r="NBV3" s="76"/>
      <c r="NBW3" s="76"/>
      <c r="NBX3" s="76"/>
      <c r="NBY3" s="76"/>
      <c r="NBZ3" s="76"/>
      <c r="NCA3" s="76"/>
      <c r="NCB3" s="76"/>
      <c r="NCC3" s="76"/>
      <c r="NCD3" s="76"/>
      <c r="NCE3" s="76"/>
      <c r="NCF3" s="76"/>
      <c r="NCG3" s="76"/>
      <c r="NCH3" s="76"/>
      <c r="NCI3" s="76"/>
      <c r="NCJ3" s="76"/>
      <c r="NCK3" s="76"/>
      <c r="NCL3" s="76"/>
      <c r="NCM3" s="76"/>
      <c r="NCN3" s="76"/>
      <c r="NCO3" s="76"/>
      <c r="NCP3" s="76"/>
      <c r="NCQ3" s="76"/>
      <c r="NCR3" s="76"/>
      <c r="NCS3" s="76"/>
      <c r="NCT3" s="76"/>
      <c r="NCU3" s="76"/>
      <c r="NCV3" s="76"/>
      <c r="NCW3" s="76"/>
      <c r="NCX3" s="76"/>
      <c r="NCY3" s="76"/>
      <c r="NCZ3" s="76"/>
      <c r="NDA3" s="76"/>
      <c r="NDB3" s="76"/>
      <c r="NDC3" s="76"/>
      <c r="NDD3" s="76"/>
      <c r="NDE3" s="76"/>
      <c r="NDF3" s="76"/>
      <c r="NDG3" s="76"/>
      <c r="NDH3" s="76"/>
      <c r="NDI3" s="76"/>
      <c r="NDJ3" s="76"/>
      <c r="NDK3" s="76"/>
      <c r="NDL3" s="76"/>
      <c r="NDM3" s="76"/>
      <c r="NDN3" s="76"/>
      <c r="NDO3" s="76"/>
      <c r="NDP3" s="76"/>
      <c r="NDQ3" s="76"/>
      <c r="NDR3" s="76"/>
      <c r="NDS3" s="76"/>
      <c r="NDT3" s="76"/>
      <c r="NDU3" s="76"/>
      <c r="NDV3" s="76"/>
      <c r="NDW3" s="76"/>
      <c r="NDX3" s="76"/>
      <c r="NDY3" s="76"/>
      <c r="NDZ3" s="76"/>
      <c r="NEA3" s="76"/>
      <c r="NEB3" s="76"/>
      <c r="NEC3" s="76"/>
      <c r="NED3" s="76"/>
      <c r="NEE3" s="76"/>
      <c r="NEF3" s="76"/>
      <c r="NEG3" s="76"/>
      <c r="NEH3" s="76"/>
      <c r="NEI3" s="76"/>
      <c r="NEJ3" s="76"/>
      <c r="NEK3" s="76"/>
      <c r="NEL3" s="76"/>
      <c r="NEM3" s="76"/>
      <c r="NEN3" s="76"/>
      <c r="NEO3" s="76"/>
      <c r="NEP3" s="76"/>
      <c r="NEQ3" s="76"/>
      <c r="NER3" s="76"/>
      <c r="NES3" s="76"/>
      <c r="NET3" s="76"/>
      <c r="NEU3" s="76"/>
      <c r="NEV3" s="76"/>
      <c r="NEW3" s="76"/>
      <c r="NEX3" s="76"/>
      <c r="NEY3" s="76"/>
      <c r="NEZ3" s="76"/>
      <c r="NFA3" s="76"/>
      <c r="NFB3" s="76"/>
      <c r="NFC3" s="76"/>
      <c r="NFD3" s="76"/>
      <c r="NFE3" s="76"/>
      <c r="NFF3" s="76"/>
      <c r="NFG3" s="76"/>
      <c r="NFH3" s="76"/>
      <c r="NFI3" s="76"/>
      <c r="NFJ3" s="76"/>
      <c r="NFK3" s="76"/>
      <c r="NFL3" s="76"/>
      <c r="NFM3" s="76"/>
      <c r="NFN3" s="76"/>
      <c r="NFO3" s="76"/>
      <c r="NFP3" s="76"/>
      <c r="NFQ3" s="76"/>
      <c r="NFR3" s="76"/>
      <c r="NFS3" s="76"/>
      <c r="NFT3" s="76"/>
      <c r="NFU3" s="76"/>
      <c r="NFV3" s="76"/>
      <c r="NFW3" s="76"/>
      <c r="NFX3" s="76"/>
      <c r="NFY3" s="76"/>
      <c r="NFZ3" s="76"/>
      <c r="NGA3" s="76"/>
      <c r="NGB3" s="76"/>
      <c r="NGC3" s="76"/>
      <c r="NGD3" s="76"/>
      <c r="NGE3" s="76"/>
      <c r="NGF3" s="76"/>
      <c r="NGG3" s="76"/>
      <c r="NGH3" s="76"/>
      <c r="NGI3" s="76"/>
      <c r="NGJ3" s="76"/>
      <c r="NGK3" s="76"/>
      <c r="NGL3" s="76"/>
      <c r="NGM3" s="76"/>
      <c r="NGN3" s="76"/>
      <c r="NGO3" s="76"/>
      <c r="NGP3" s="76"/>
      <c r="NGQ3" s="76"/>
      <c r="NGR3" s="76"/>
      <c r="NGS3" s="76"/>
      <c r="NGT3" s="76"/>
      <c r="NGU3" s="76"/>
      <c r="NGV3" s="76"/>
      <c r="NGW3" s="76"/>
      <c r="NGX3" s="76"/>
      <c r="NGY3" s="76"/>
      <c r="NGZ3" s="76"/>
      <c r="NHA3" s="76"/>
      <c r="NHB3" s="76"/>
      <c r="NHC3" s="76"/>
      <c r="NHD3" s="76"/>
      <c r="NHE3" s="76"/>
      <c r="NHF3" s="76"/>
      <c r="NHG3" s="76"/>
      <c r="NHH3" s="76"/>
      <c r="NHI3" s="76"/>
      <c r="NHJ3" s="76"/>
      <c r="NHK3" s="76"/>
      <c r="NHL3" s="76"/>
      <c r="NHM3" s="76"/>
      <c r="NHN3" s="76"/>
      <c r="NHO3" s="76"/>
      <c r="NHP3" s="76"/>
      <c r="NHQ3" s="76"/>
      <c r="NHR3" s="76"/>
      <c r="NHS3" s="76"/>
      <c r="NHT3" s="76"/>
      <c r="NHU3" s="76"/>
      <c r="NHV3" s="76"/>
      <c r="NHW3" s="76"/>
      <c r="NHX3" s="76"/>
      <c r="NHY3" s="76"/>
      <c r="NHZ3" s="76"/>
      <c r="NIA3" s="76"/>
      <c r="NIB3" s="76"/>
      <c r="NIC3" s="76"/>
      <c r="NID3" s="76"/>
      <c r="NIE3" s="76"/>
      <c r="NIF3" s="76"/>
      <c r="NIG3" s="76"/>
      <c r="NIH3" s="76"/>
      <c r="NII3" s="76"/>
      <c r="NIJ3" s="76"/>
      <c r="NIK3" s="76"/>
      <c r="NIL3" s="76"/>
      <c r="NIM3" s="76"/>
      <c r="NIN3" s="76"/>
      <c r="NIO3" s="76"/>
      <c r="NIP3" s="76"/>
      <c r="NIQ3" s="76"/>
      <c r="NIR3" s="76"/>
      <c r="NIS3" s="76"/>
      <c r="NIT3" s="76"/>
      <c r="NIU3" s="76"/>
      <c r="NIV3" s="76"/>
      <c r="NIW3" s="76"/>
      <c r="NIX3" s="76"/>
      <c r="NIY3" s="76"/>
      <c r="NIZ3" s="76"/>
      <c r="NJA3" s="76"/>
      <c r="NJB3" s="76"/>
      <c r="NJC3" s="76"/>
      <c r="NJD3" s="76"/>
      <c r="NJE3" s="76"/>
      <c r="NJF3" s="76"/>
      <c r="NJG3" s="76"/>
      <c r="NJH3" s="76"/>
      <c r="NJI3" s="76"/>
      <c r="NJJ3" s="76"/>
      <c r="NJK3" s="76"/>
      <c r="NJL3" s="76"/>
      <c r="NJM3" s="76"/>
      <c r="NJN3" s="76"/>
      <c r="NJO3" s="76"/>
      <c r="NJP3" s="76"/>
      <c r="NJQ3" s="76"/>
      <c r="NJR3" s="76"/>
      <c r="NJS3" s="76"/>
      <c r="NJT3" s="76"/>
      <c r="NJU3" s="76"/>
      <c r="NJV3" s="76"/>
      <c r="NJW3" s="76"/>
      <c r="NJX3" s="76"/>
      <c r="NJY3" s="76"/>
      <c r="NJZ3" s="76"/>
      <c r="NKA3" s="76"/>
      <c r="NKB3" s="76"/>
      <c r="NKC3" s="76"/>
      <c r="NKD3" s="76"/>
      <c r="NKE3" s="76"/>
      <c r="NKF3" s="76"/>
      <c r="NKG3" s="76"/>
      <c r="NKH3" s="76"/>
      <c r="NKI3" s="76"/>
      <c r="NKJ3" s="76"/>
      <c r="NKK3" s="76"/>
      <c r="NKL3" s="76"/>
      <c r="NKM3" s="76"/>
      <c r="NKN3" s="76"/>
      <c r="NKO3" s="76"/>
      <c r="NKP3" s="76"/>
      <c r="NKQ3" s="76"/>
      <c r="NKR3" s="76"/>
      <c r="NKS3" s="76"/>
      <c r="NKT3" s="76"/>
      <c r="NKU3" s="76"/>
      <c r="NKV3" s="76"/>
      <c r="NKW3" s="76"/>
      <c r="NKX3" s="76"/>
      <c r="NKY3" s="76"/>
      <c r="NKZ3" s="76"/>
      <c r="NLA3" s="76"/>
      <c r="NLB3" s="76"/>
      <c r="NLC3" s="76"/>
      <c r="NLD3" s="76"/>
      <c r="NLE3" s="76"/>
      <c r="NLF3" s="76"/>
      <c r="NLG3" s="76"/>
      <c r="NLH3" s="76"/>
      <c r="NLI3" s="76"/>
      <c r="NLJ3" s="76"/>
      <c r="NLK3" s="76"/>
      <c r="NLL3" s="76"/>
      <c r="NLM3" s="76"/>
      <c r="NLN3" s="76"/>
      <c r="NLO3" s="76"/>
      <c r="NLP3" s="76"/>
      <c r="NLQ3" s="76"/>
      <c r="NLR3" s="76"/>
      <c r="NLS3" s="76"/>
      <c r="NLT3" s="76"/>
      <c r="NLU3" s="76"/>
      <c r="NLV3" s="76"/>
      <c r="NLW3" s="76"/>
      <c r="NLX3" s="76"/>
      <c r="NLY3" s="76"/>
      <c r="NLZ3" s="76"/>
      <c r="NMA3" s="76"/>
      <c r="NMB3" s="76"/>
      <c r="NMC3" s="76"/>
      <c r="NMD3" s="76"/>
      <c r="NME3" s="76"/>
      <c r="NMF3" s="76"/>
      <c r="NMG3" s="76"/>
      <c r="NMH3" s="76"/>
      <c r="NMI3" s="76"/>
      <c r="NMJ3" s="76"/>
      <c r="NMK3" s="76"/>
      <c r="NML3" s="76"/>
      <c r="NMM3" s="76"/>
      <c r="NMN3" s="76"/>
      <c r="NMO3" s="76"/>
      <c r="NMP3" s="76"/>
      <c r="NMQ3" s="76"/>
      <c r="NMR3" s="76"/>
      <c r="NMS3" s="76"/>
      <c r="NMT3" s="76"/>
      <c r="NMU3" s="76"/>
      <c r="NMV3" s="76"/>
      <c r="NMW3" s="76"/>
      <c r="NMX3" s="76"/>
      <c r="NMY3" s="76"/>
      <c r="NMZ3" s="76"/>
      <c r="NNA3" s="76"/>
      <c r="NNB3" s="76"/>
      <c r="NNC3" s="76"/>
      <c r="NND3" s="76"/>
      <c r="NNE3" s="76"/>
      <c r="NNF3" s="76"/>
      <c r="NNG3" s="76"/>
      <c r="NNH3" s="76"/>
      <c r="NNI3" s="76"/>
      <c r="NNJ3" s="76"/>
      <c r="NNK3" s="76"/>
      <c r="NNL3" s="76"/>
      <c r="NNM3" s="76"/>
      <c r="NNN3" s="76"/>
      <c r="NNO3" s="76"/>
      <c r="NNP3" s="76"/>
      <c r="NNQ3" s="76"/>
      <c r="NNR3" s="76"/>
      <c r="NNS3" s="76"/>
      <c r="NNT3" s="76"/>
      <c r="NNU3" s="76"/>
      <c r="NNV3" s="76"/>
      <c r="NNW3" s="76"/>
      <c r="NNX3" s="76"/>
      <c r="NNY3" s="76"/>
      <c r="NNZ3" s="76"/>
      <c r="NOA3" s="76"/>
      <c r="NOB3" s="76"/>
      <c r="NOC3" s="76"/>
      <c r="NOD3" s="76"/>
      <c r="NOE3" s="76"/>
      <c r="NOF3" s="76"/>
      <c r="NOG3" s="76"/>
      <c r="NOH3" s="76"/>
      <c r="NOI3" s="76"/>
      <c r="NOJ3" s="76"/>
      <c r="NOK3" s="76"/>
      <c r="NOL3" s="76"/>
      <c r="NOM3" s="76"/>
      <c r="NON3" s="76"/>
      <c r="NOO3" s="76"/>
      <c r="NOP3" s="76"/>
      <c r="NOQ3" s="76"/>
      <c r="NOR3" s="76"/>
      <c r="NOS3" s="76"/>
      <c r="NOT3" s="76"/>
      <c r="NOU3" s="76"/>
      <c r="NOV3" s="76"/>
      <c r="NOW3" s="76"/>
      <c r="NOX3" s="76"/>
      <c r="NOY3" s="76"/>
      <c r="NOZ3" s="76"/>
      <c r="NPA3" s="76"/>
      <c r="NPB3" s="76"/>
      <c r="NPC3" s="76"/>
      <c r="NPD3" s="76"/>
      <c r="NPE3" s="76"/>
      <c r="NPF3" s="76"/>
      <c r="NPG3" s="76"/>
      <c r="NPH3" s="76"/>
      <c r="NPI3" s="76"/>
      <c r="NPJ3" s="76"/>
      <c r="NPK3" s="76"/>
      <c r="NPL3" s="76"/>
      <c r="NPM3" s="76"/>
      <c r="NPN3" s="76"/>
      <c r="NPO3" s="76"/>
      <c r="NPP3" s="76"/>
      <c r="NPQ3" s="76"/>
      <c r="NPR3" s="76"/>
      <c r="NPS3" s="76"/>
      <c r="NPT3" s="76"/>
      <c r="NPU3" s="76"/>
      <c r="NPV3" s="76"/>
      <c r="NPW3" s="76"/>
      <c r="NPX3" s="76"/>
      <c r="NPY3" s="76"/>
      <c r="NPZ3" s="76"/>
      <c r="NQA3" s="76"/>
      <c r="NQB3" s="76"/>
      <c r="NQC3" s="76"/>
      <c r="NQD3" s="76"/>
      <c r="NQE3" s="76"/>
      <c r="NQF3" s="76"/>
      <c r="NQG3" s="76"/>
      <c r="NQH3" s="76"/>
      <c r="NQI3" s="76"/>
      <c r="NQJ3" s="76"/>
      <c r="NQK3" s="76"/>
      <c r="NQL3" s="76"/>
      <c r="NQM3" s="76"/>
      <c r="NQN3" s="76"/>
      <c r="NQO3" s="76"/>
      <c r="NQP3" s="76"/>
      <c r="NQQ3" s="76"/>
      <c r="NQR3" s="76"/>
      <c r="NQS3" s="76"/>
      <c r="NQT3" s="76"/>
      <c r="NQU3" s="76"/>
      <c r="NQV3" s="76"/>
      <c r="NQW3" s="76"/>
      <c r="NQX3" s="76"/>
      <c r="NQY3" s="76"/>
      <c r="NQZ3" s="76"/>
      <c r="NRA3" s="76"/>
      <c r="NRB3" s="76"/>
      <c r="NRC3" s="76"/>
      <c r="NRD3" s="76"/>
      <c r="NRE3" s="76"/>
      <c r="NRF3" s="76"/>
      <c r="NRG3" s="76"/>
      <c r="NRH3" s="76"/>
      <c r="NRI3" s="76"/>
      <c r="NRJ3" s="76"/>
      <c r="NRK3" s="76"/>
      <c r="NRL3" s="76"/>
      <c r="NRM3" s="76"/>
      <c r="NRN3" s="76"/>
      <c r="NRO3" s="76"/>
      <c r="NRP3" s="76"/>
      <c r="NRQ3" s="76"/>
      <c r="NRR3" s="76"/>
      <c r="NRS3" s="76"/>
      <c r="NRT3" s="76"/>
      <c r="NRU3" s="76"/>
      <c r="NRV3" s="76"/>
      <c r="NRW3" s="76"/>
      <c r="NRX3" s="76"/>
      <c r="NRY3" s="76"/>
      <c r="NRZ3" s="76"/>
      <c r="NSA3" s="76"/>
      <c r="NSB3" s="76"/>
      <c r="NSC3" s="76"/>
      <c r="NSD3" s="76"/>
      <c r="NSE3" s="76"/>
      <c r="NSF3" s="76"/>
      <c r="NSG3" s="76"/>
      <c r="NSH3" s="76"/>
      <c r="NSI3" s="76"/>
      <c r="NSJ3" s="76"/>
      <c r="NSK3" s="76"/>
      <c r="NSL3" s="76"/>
      <c r="NSM3" s="76"/>
      <c r="NSN3" s="76"/>
      <c r="NSO3" s="76"/>
      <c r="NSP3" s="76"/>
      <c r="NSQ3" s="76"/>
      <c r="NSR3" s="76"/>
      <c r="NSS3" s="76"/>
      <c r="NST3" s="76"/>
      <c r="NSU3" s="76"/>
      <c r="NSV3" s="76"/>
      <c r="NSW3" s="76"/>
      <c r="NSX3" s="76"/>
      <c r="NSY3" s="76"/>
      <c r="NSZ3" s="76"/>
      <c r="NTA3" s="76"/>
      <c r="NTB3" s="76"/>
      <c r="NTC3" s="76"/>
      <c r="NTD3" s="76"/>
      <c r="NTE3" s="76"/>
      <c r="NTF3" s="76"/>
      <c r="NTG3" s="76"/>
      <c r="NTH3" s="76"/>
      <c r="NTI3" s="76"/>
      <c r="NTJ3" s="76"/>
      <c r="NTK3" s="76"/>
      <c r="NTL3" s="76"/>
      <c r="NTM3" s="76"/>
      <c r="NTN3" s="76"/>
      <c r="NTO3" s="76"/>
      <c r="NTP3" s="76"/>
      <c r="NTQ3" s="76"/>
      <c r="NTR3" s="76"/>
      <c r="NTS3" s="76"/>
      <c r="NTT3" s="76"/>
      <c r="NTU3" s="76"/>
      <c r="NTV3" s="76"/>
      <c r="NTW3" s="76"/>
      <c r="NTX3" s="76"/>
      <c r="NTY3" s="76"/>
      <c r="NTZ3" s="76"/>
      <c r="NUA3" s="76"/>
      <c r="NUB3" s="76"/>
      <c r="NUC3" s="76"/>
      <c r="NUD3" s="76"/>
      <c r="NUE3" s="76"/>
      <c r="NUF3" s="76"/>
      <c r="NUG3" s="76"/>
      <c r="NUH3" s="76"/>
      <c r="NUI3" s="76"/>
      <c r="NUJ3" s="76"/>
      <c r="NUK3" s="76"/>
      <c r="NUL3" s="76"/>
      <c r="NUM3" s="76"/>
      <c r="NUN3" s="76"/>
      <c r="NUO3" s="76"/>
      <c r="NUP3" s="76"/>
      <c r="NUQ3" s="76"/>
      <c r="NUR3" s="76"/>
      <c r="NUS3" s="76"/>
      <c r="NUT3" s="76"/>
      <c r="NUU3" s="76"/>
      <c r="NUV3" s="76"/>
      <c r="NUW3" s="76"/>
      <c r="NUX3" s="76"/>
      <c r="NUY3" s="76"/>
      <c r="NUZ3" s="76"/>
      <c r="NVA3" s="76"/>
      <c r="NVB3" s="76"/>
      <c r="NVC3" s="76"/>
      <c r="NVD3" s="76"/>
      <c r="NVE3" s="76"/>
      <c r="NVF3" s="76"/>
      <c r="NVG3" s="76"/>
      <c r="NVH3" s="76"/>
      <c r="NVI3" s="76"/>
      <c r="NVJ3" s="76"/>
      <c r="NVK3" s="76"/>
      <c r="NVL3" s="76"/>
      <c r="NVM3" s="76"/>
      <c r="NVN3" s="76"/>
      <c r="NVO3" s="76"/>
      <c r="NVP3" s="76"/>
      <c r="NVQ3" s="76"/>
      <c r="NVR3" s="76"/>
      <c r="NVS3" s="76"/>
      <c r="NVT3" s="76"/>
      <c r="NVU3" s="76"/>
      <c r="NVV3" s="76"/>
      <c r="NVW3" s="76"/>
      <c r="NVX3" s="76"/>
      <c r="NVY3" s="76"/>
      <c r="NVZ3" s="76"/>
      <c r="NWA3" s="76"/>
      <c r="NWB3" s="76"/>
      <c r="NWC3" s="76"/>
      <c r="NWD3" s="76"/>
      <c r="NWE3" s="76"/>
      <c r="NWF3" s="76"/>
      <c r="NWG3" s="76"/>
      <c r="NWH3" s="76"/>
      <c r="NWI3" s="76"/>
      <c r="NWJ3" s="76"/>
      <c r="NWK3" s="76"/>
      <c r="NWL3" s="76"/>
      <c r="NWM3" s="76"/>
      <c r="NWN3" s="76"/>
      <c r="NWO3" s="76"/>
      <c r="NWP3" s="76"/>
      <c r="NWQ3" s="76"/>
      <c r="NWR3" s="76"/>
      <c r="NWS3" s="76"/>
      <c r="NWT3" s="76"/>
      <c r="NWU3" s="76"/>
      <c r="NWV3" s="76"/>
      <c r="NWW3" s="76"/>
      <c r="NWX3" s="76"/>
      <c r="NWY3" s="76"/>
      <c r="NWZ3" s="76"/>
      <c r="NXA3" s="76"/>
      <c r="NXB3" s="76"/>
      <c r="NXC3" s="76"/>
      <c r="NXD3" s="76"/>
      <c r="NXE3" s="76"/>
      <c r="NXF3" s="76"/>
      <c r="NXG3" s="76"/>
      <c r="NXH3" s="76"/>
      <c r="NXI3" s="76"/>
      <c r="NXJ3" s="76"/>
      <c r="NXK3" s="76"/>
      <c r="NXL3" s="76"/>
      <c r="NXM3" s="76"/>
      <c r="NXN3" s="76"/>
      <c r="NXO3" s="76"/>
      <c r="NXP3" s="76"/>
      <c r="NXQ3" s="76"/>
      <c r="NXR3" s="76"/>
      <c r="NXS3" s="76"/>
      <c r="NXT3" s="76"/>
      <c r="NXU3" s="76"/>
      <c r="NXV3" s="76"/>
      <c r="NXW3" s="76"/>
      <c r="NXX3" s="76"/>
      <c r="NXY3" s="76"/>
      <c r="NXZ3" s="76"/>
      <c r="NYA3" s="76"/>
      <c r="NYB3" s="76"/>
      <c r="NYC3" s="76"/>
      <c r="NYD3" s="76"/>
      <c r="NYE3" s="76"/>
      <c r="NYF3" s="76"/>
      <c r="NYG3" s="76"/>
      <c r="NYH3" s="76"/>
      <c r="NYI3" s="76"/>
      <c r="NYJ3" s="76"/>
      <c r="NYK3" s="76"/>
      <c r="NYL3" s="76"/>
      <c r="NYM3" s="76"/>
      <c r="NYN3" s="76"/>
      <c r="NYO3" s="76"/>
      <c r="NYP3" s="76"/>
      <c r="NYQ3" s="76"/>
      <c r="NYR3" s="76"/>
      <c r="NYS3" s="76"/>
      <c r="NYT3" s="76"/>
      <c r="NYU3" s="76"/>
      <c r="NYV3" s="76"/>
      <c r="NYW3" s="76"/>
      <c r="NYX3" s="76"/>
      <c r="NYY3" s="76"/>
      <c r="NYZ3" s="76"/>
      <c r="NZA3" s="76"/>
      <c r="NZB3" s="76"/>
      <c r="NZC3" s="76"/>
      <c r="NZD3" s="76"/>
      <c r="NZE3" s="76"/>
      <c r="NZF3" s="76"/>
      <c r="NZG3" s="76"/>
      <c r="NZH3" s="76"/>
      <c r="NZI3" s="76"/>
      <c r="NZJ3" s="76"/>
      <c r="NZK3" s="76"/>
      <c r="NZL3" s="76"/>
      <c r="NZM3" s="76"/>
      <c r="NZN3" s="76"/>
      <c r="NZO3" s="76"/>
      <c r="NZP3" s="76"/>
      <c r="NZQ3" s="76"/>
      <c r="NZR3" s="76"/>
      <c r="NZS3" s="76"/>
      <c r="NZT3" s="76"/>
      <c r="NZU3" s="76"/>
      <c r="NZV3" s="76"/>
      <c r="NZW3" s="76"/>
      <c r="NZX3" s="76"/>
      <c r="NZY3" s="76"/>
      <c r="NZZ3" s="76"/>
      <c r="OAA3" s="76"/>
      <c r="OAB3" s="76"/>
      <c r="OAC3" s="76"/>
      <c r="OAD3" s="76"/>
      <c r="OAE3" s="76"/>
      <c r="OAF3" s="76"/>
      <c r="OAG3" s="76"/>
      <c r="OAH3" s="76"/>
      <c r="OAI3" s="76"/>
      <c r="OAJ3" s="76"/>
      <c r="OAK3" s="76"/>
      <c r="OAL3" s="76"/>
      <c r="OAM3" s="76"/>
      <c r="OAN3" s="76"/>
      <c r="OAO3" s="76"/>
      <c r="OAP3" s="76"/>
      <c r="OAQ3" s="76"/>
      <c r="OAR3" s="76"/>
      <c r="OAS3" s="76"/>
      <c r="OAT3" s="76"/>
      <c r="OAU3" s="76"/>
      <c r="OAV3" s="76"/>
      <c r="OAW3" s="76"/>
      <c r="OAX3" s="76"/>
      <c r="OAY3" s="76"/>
      <c r="OAZ3" s="76"/>
      <c r="OBA3" s="76"/>
      <c r="OBB3" s="76"/>
      <c r="OBC3" s="76"/>
      <c r="OBD3" s="76"/>
      <c r="OBE3" s="76"/>
      <c r="OBF3" s="76"/>
      <c r="OBG3" s="76"/>
      <c r="OBH3" s="76"/>
      <c r="OBI3" s="76"/>
      <c r="OBJ3" s="76"/>
      <c r="OBK3" s="76"/>
      <c r="OBL3" s="76"/>
      <c r="OBM3" s="76"/>
      <c r="OBN3" s="76"/>
      <c r="OBO3" s="76"/>
      <c r="OBP3" s="76"/>
      <c r="OBQ3" s="76"/>
      <c r="OBR3" s="76"/>
      <c r="OBS3" s="76"/>
      <c r="OBT3" s="76"/>
      <c r="OBU3" s="76"/>
      <c r="OBV3" s="76"/>
      <c r="OBW3" s="76"/>
      <c r="OBX3" s="76"/>
      <c r="OBY3" s="76"/>
      <c r="OBZ3" s="76"/>
      <c r="OCA3" s="76"/>
      <c r="OCB3" s="76"/>
      <c r="OCC3" s="76"/>
      <c r="OCD3" s="76"/>
      <c r="OCE3" s="76"/>
      <c r="OCF3" s="76"/>
      <c r="OCG3" s="76"/>
      <c r="OCH3" s="76"/>
      <c r="OCI3" s="76"/>
      <c r="OCJ3" s="76"/>
      <c r="OCK3" s="76"/>
      <c r="OCL3" s="76"/>
      <c r="OCM3" s="76"/>
      <c r="OCN3" s="76"/>
      <c r="OCO3" s="76"/>
      <c r="OCP3" s="76"/>
      <c r="OCQ3" s="76"/>
      <c r="OCR3" s="76"/>
      <c r="OCS3" s="76"/>
      <c r="OCT3" s="76"/>
      <c r="OCU3" s="76"/>
      <c r="OCV3" s="76"/>
      <c r="OCW3" s="76"/>
      <c r="OCX3" s="76"/>
      <c r="OCY3" s="76"/>
      <c r="OCZ3" s="76"/>
      <c r="ODA3" s="76"/>
      <c r="ODB3" s="76"/>
      <c r="ODC3" s="76"/>
      <c r="ODD3" s="76"/>
      <c r="ODE3" s="76"/>
      <c r="ODF3" s="76"/>
      <c r="ODG3" s="76"/>
      <c r="ODH3" s="76"/>
      <c r="ODI3" s="76"/>
      <c r="ODJ3" s="76"/>
      <c r="ODK3" s="76"/>
      <c r="ODL3" s="76"/>
      <c r="ODM3" s="76"/>
      <c r="ODN3" s="76"/>
      <c r="ODO3" s="76"/>
      <c r="ODP3" s="76"/>
      <c r="ODQ3" s="76"/>
      <c r="ODR3" s="76"/>
      <c r="ODS3" s="76"/>
      <c r="ODT3" s="76"/>
      <c r="ODU3" s="76"/>
      <c r="ODV3" s="76"/>
      <c r="ODW3" s="76"/>
      <c r="ODX3" s="76"/>
      <c r="ODY3" s="76"/>
      <c r="ODZ3" s="76"/>
      <c r="OEA3" s="76"/>
      <c r="OEB3" s="76"/>
      <c r="OEC3" s="76"/>
      <c r="OED3" s="76"/>
      <c r="OEE3" s="76"/>
      <c r="OEF3" s="76"/>
      <c r="OEG3" s="76"/>
      <c r="OEH3" s="76"/>
      <c r="OEI3" s="76"/>
      <c r="OEJ3" s="76"/>
      <c r="OEK3" s="76"/>
      <c r="OEL3" s="76"/>
      <c r="OEM3" s="76"/>
      <c r="OEN3" s="76"/>
      <c r="OEO3" s="76"/>
      <c r="OEP3" s="76"/>
      <c r="OEQ3" s="76"/>
      <c r="OER3" s="76"/>
      <c r="OES3" s="76"/>
      <c r="OET3" s="76"/>
      <c r="OEU3" s="76"/>
      <c r="OEV3" s="76"/>
      <c r="OEW3" s="76"/>
      <c r="OEX3" s="76"/>
      <c r="OEY3" s="76"/>
      <c r="OEZ3" s="76"/>
      <c r="OFA3" s="76"/>
      <c r="OFB3" s="76"/>
      <c r="OFC3" s="76"/>
      <c r="OFD3" s="76"/>
      <c r="OFE3" s="76"/>
      <c r="OFF3" s="76"/>
      <c r="OFG3" s="76"/>
      <c r="OFH3" s="76"/>
      <c r="OFI3" s="76"/>
      <c r="OFJ3" s="76"/>
      <c r="OFK3" s="76"/>
      <c r="OFL3" s="76"/>
      <c r="OFM3" s="76"/>
      <c r="OFN3" s="76"/>
      <c r="OFO3" s="76"/>
      <c r="OFP3" s="76"/>
      <c r="OFQ3" s="76"/>
      <c r="OFR3" s="76"/>
      <c r="OFS3" s="76"/>
      <c r="OFT3" s="76"/>
      <c r="OFU3" s="76"/>
      <c r="OFV3" s="76"/>
      <c r="OFW3" s="76"/>
      <c r="OFX3" s="76"/>
      <c r="OFY3" s="76"/>
      <c r="OFZ3" s="76"/>
      <c r="OGA3" s="76"/>
      <c r="OGB3" s="76"/>
      <c r="OGC3" s="76"/>
      <c r="OGD3" s="76"/>
      <c r="OGE3" s="76"/>
      <c r="OGF3" s="76"/>
      <c r="OGG3" s="76"/>
      <c r="OGH3" s="76"/>
      <c r="OGI3" s="76"/>
      <c r="OGJ3" s="76"/>
      <c r="OGK3" s="76"/>
      <c r="OGL3" s="76"/>
      <c r="OGM3" s="76"/>
      <c r="OGN3" s="76"/>
      <c r="OGO3" s="76"/>
      <c r="OGP3" s="76"/>
      <c r="OGQ3" s="76"/>
      <c r="OGR3" s="76"/>
      <c r="OGS3" s="76"/>
      <c r="OGT3" s="76"/>
      <c r="OGU3" s="76"/>
      <c r="OGV3" s="76"/>
      <c r="OGW3" s="76"/>
      <c r="OGX3" s="76"/>
      <c r="OGY3" s="76"/>
      <c r="OGZ3" s="76"/>
      <c r="OHA3" s="76"/>
      <c r="OHB3" s="76"/>
      <c r="OHC3" s="76"/>
      <c r="OHD3" s="76"/>
      <c r="OHE3" s="76"/>
      <c r="OHF3" s="76"/>
      <c r="OHG3" s="76"/>
      <c r="OHH3" s="76"/>
      <c r="OHI3" s="76"/>
      <c r="OHJ3" s="76"/>
      <c r="OHK3" s="76"/>
      <c r="OHL3" s="76"/>
      <c r="OHM3" s="76"/>
      <c r="OHN3" s="76"/>
      <c r="OHO3" s="76"/>
      <c r="OHP3" s="76"/>
      <c r="OHQ3" s="76"/>
      <c r="OHR3" s="76"/>
      <c r="OHS3" s="76"/>
      <c r="OHT3" s="76"/>
      <c r="OHU3" s="76"/>
      <c r="OHV3" s="76"/>
      <c r="OHW3" s="76"/>
      <c r="OHX3" s="76"/>
      <c r="OHY3" s="76"/>
      <c r="OHZ3" s="76"/>
      <c r="OIA3" s="76"/>
      <c r="OIB3" s="76"/>
      <c r="OIC3" s="76"/>
      <c r="OID3" s="76"/>
      <c r="OIE3" s="76"/>
      <c r="OIF3" s="76"/>
      <c r="OIG3" s="76"/>
      <c r="OIH3" s="76"/>
      <c r="OII3" s="76"/>
      <c r="OIJ3" s="76"/>
      <c r="OIK3" s="76"/>
      <c r="OIL3" s="76"/>
      <c r="OIM3" s="76"/>
      <c r="OIN3" s="76"/>
      <c r="OIO3" s="76"/>
      <c r="OIP3" s="76"/>
      <c r="OIQ3" s="76"/>
      <c r="OIR3" s="76"/>
      <c r="OIS3" s="76"/>
      <c r="OIT3" s="76"/>
      <c r="OIU3" s="76"/>
      <c r="OIV3" s="76"/>
      <c r="OIW3" s="76"/>
      <c r="OIX3" s="76"/>
      <c r="OIY3" s="76"/>
      <c r="OIZ3" s="76"/>
      <c r="OJA3" s="76"/>
      <c r="OJB3" s="76"/>
      <c r="OJC3" s="76"/>
      <c r="OJD3" s="76"/>
      <c r="OJE3" s="76"/>
      <c r="OJF3" s="76"/>
      <c r="OJG3" s="76"/>
      <c r="OJH3" s="76"/>
      <c r="OJI3" s="76"/>
      <c r="OJJ3" s="76"/>
      <c r="OJK3" s="76"/>
      <c r="OJL3" s="76"/>
      <c r="OJM3" s="76"/>
      <c r="OJN3" s="76"/>
      <c r="OJO3" s="76"/>
      <c r="OJP3" s="76"/>
      <c r="OJQ3" s="76"/>
      <c r="OJR3" s="76"/>
      <c r="OJS3" s="76"/>
      <c r="OJT3" s="76"/>
      <c r="OJU3" s="76"/>
      <c r="OJV3" s="76"/>
      <c r="OJW3" s="76"/>
      <c r="OJX3" s="76"/>
      <c r="OJY3" s="76"/>
      <c r="OJZ3" s="76"/>
      <c r="OKA3" s="76"/>
      <c r="OKB3" s="76"/>
      <c r="OKC3" s="76"/>
      <c r="OKD3" s="76"/>
      <c r="OKE3" s="76"/>
      <c r="OKF3" s="76"/>
      <c r="OKG3" s="76"/>
      <c r="OKH3" s="76"/>
      <c r="OKI3" s="76"/>
      <c r="OKJ3" s="76"/>
      <c r="OKK3" s="76"/>
      <c r="OKL3" s="76"/>
      <c r="OKM3" s="76"/>
      <c r="OKN3" s="76"/>
      <c r="OKO3" s="76"/>
      <c r="OKP3" s="76"/>
      <c r="OKQ3" s="76"/>
      <c r="OKR3" s="76"/>
      <c r="OKS3" s="76"/>
      <c r="OKT3" s="76"/>
      <c r="OKU3" s="76"/>
      <c r="OKV3" s="76"/>
      <c r="OKW3" s="76"/>
      <c r="OKX3" s="76"/>
      <c r="OKY3" s="76"/>
      <c r="OKZ3" s="76"/>
      <c r="OLA3" s="76"/>
      <c r="OLB3" s="76"/>
      <c r="OLC3" s="76"/>
      <c r="OLD3" s="76"/>
      <c r="OLE3" s="76"/>
      <c r="OLF3" s="76"/>
      <c r="OLG3" s="76"/>
      <c r="OLH3" s="76"/>
      <c r="OLI3" s="76"/>
      <c r="OLJ3" s="76"/>
      <c r="OLK3" s="76"/>
      <c r="OLL3" s="76"/>
      <c r="OLM3" s="76"/>
      <c r="OLN3" s="76"/>
      <c r="OLO3" s="76"/>
      <c r="OLP3" s="76"/>
      <c r="OLQ3" s="76"/>
      <c r="OLR3" s="76"/>
      <c r="OLS3" s="76"/>
      <c r="OLT3" s="76"/>
      <c r="OLU3" s="76"/>
      <c r="OLV3" s="76"/>
      <c r="OLW3" s="76"/>
      <c r="OLX3" s="76"/>
      <c r="OLY3" s="76"/>
      <c r="OLZ3" s="76"/>
      <c r="OMA3" s="76"/>
      <c r="OMB3" s="76"/>
      <c r="OMC3" s="76"/>
      <c r="OMD3" s="76"/>
      <c r="OME3" s="76"/>
      <c r="OMF3" s="76"/>
      <c r="OMG3" s="76"/>
      <c r="OMH3" s="76"/>
      <c r="OMI3" s="76"/>
      <c r="OMJ3" s="76"/>
      <c r="OMK3" s="76"/>
      <c r="OML3" s="76"/>
      <c r="OMM3" s="76"/>
      <c r="OMN3" s="76"/>
      <c r="OMO3" s="76"/>
      <c r="OMP3" s="76"/>
      <c r="OMQ3" s="76"/>
      <c r="OMR3" s="76"/>
      <c r="OMS3" s="76"/>
      <c r="OMT3" s="76"/>
      <c r="OMU3" s="76"/>
      <c r="OMV3" s="76"/>
      <c r="OMW3" s="76"/>
      <c r="OMX3" s="76"/>
      <c r="OMY3" s="76"/>
      <c r="OMZ3" s="76"/>
      <c r="ONA3" s="76"/>
      <c r="ONB3" s="76"/>
      <c r="ONC3" s="76"/>
      <c r="OND3" s="76"/>
      <c r="ONE3" s="76"/>
      <c r="ONF3" s="76"/>
      <c r="ONG3" s="76"/>
      <c r="ONH3" s="76"/>
      <c r="ONI3" s="76"/>
      <c r="ONJ3" s="76"/>
      <c r="ONK3" s="76"/>
      <c r="ONL3" s="76"/>
      <c r="ONM3" s="76"/>
      <c r="ONN3" s="76"/>
      <c r="ONO3" s="76"/>
      <c r="ONP3" s="76"/>
      <c r="ONQ3" s="76"/>
      <c r="ONR3" s="76"/>
      <c r="ONS3" s="76"/>
      <c r="ONT3" s="76"/>
      <c r="ONU3" s="76"/>
      <c r="ONV3" s="76"/>
      <c r="ONW3" s="76"/>
      <c r="ONX3" s="76"/>
      <c r="ONY3" s="76"/>
      <c r="ONZ3" s="76"/>
      <c r="OOA3" s="76"/>
      <c r="OOB3" s="76"/>
      <c r="OOC3" s="76"/>
      <c r="OOD3" s="76"/>
      <c r="OOE3" s="76"/>
      <c r="OOF3" s="76"/>
      <c r="OOG3" s="76"/>
      <c r="OOH3" s="76"/>
      <c r="OOI3" s="76"/>
      <c r="OOJ3" s="76"/>
      <c r="OOK3" s="76"/>
      <c r="OOL3" s="76"/>
      <c r="OOM3" s="76"/>
      <c r="OON3" s="76"/>
      <c r="OOO3" s="76"/>
      <c r="OOP3" s="76"/>
      <c r="OOQ3" s="76"/>
      <c r="OOR3" s="76"/>
      <c r="OOS3" s="76"/>
      <c r="OOT3" s="76"/>
      <c r="OOU3" s="76"/>
      <c r="OOV3" s="76"/>
      <c r="OOW3" s="76"/>
      <c r="OOX3" s="76"/>
      <c r="OOY3" s="76"/>
      <c r="OOZ3" s="76"/>
      <c r="OPA3" s="76"/>
      <c r="OPB3" s="76"/>
      <c r="OPC3" s="76"/>
      <c r="OPD3" s="76"/>
      <c r="OPE3" s="76"/>
      <c r="OPF3" s="76"/>
      <c r="OPG3" s="76"/>
      <c r="OPH3" s="76"/>
      <c r="OPI3" s="76"/>
      <c r="OPJ3" s="76"/>
      <c r="OPK3" s="76"/>
      <c r="OPL3" s="76"/>
      <c r="OPM3" s="76"/>
      <c r="OPN3" s="76"/>
      <c r="OPO3" s="76"/>
      <c r="OPP3" s="76"/>
      <c r="OPQ3" s="76"/>
      <c r="OPR3" s="76"/>
      <c r="OPS3" s="76"/>
      <c r="OPT3" s="76"/>
      <c r="OPU3" s="76"/>
      <c r="OPV3" s="76"/>
      <c r="OPW3" s="76"/>
      <c r="OPX3" s="76"/>
      <c r="OPY3" s="76"/>
      <c r="OPZ3" s="76"/>
      <c r="OQA3" s="76"/>
      <c r="OQB3" s="76"/>
      <c r="OQC3" s="76"/>
      <c r="OQD3" s="76"/>
      <c r="OQE3" s="76"/>
      <c r="OQF3" s="76"/>
      <c r="OQG3" s="76"/>
      <c r="OQH3" s="76"/>
      <c r="OQI3" s="76"/>
      <c r="OQJ3" s="76"/>
      <c r="OQK3" s="76"/>
      <c r="OQL3" s="76"/>
      <c r="OQM3" s="76"/>
      <c r="OQN3" s="76"/>
      <c r="OQO3" s="76"/>
      <c r="OQP3" s="76"/>
      <c r="OQQ3" s="76"/>
      <c r="OQR3" s="76"/>
      <c r="OQS3" s="76"/>
      <c r="OQT3" s="76"/>
      <c r="OQU3" s="76"/>
      <c r="OQV3" s="76"/>
      <c r="OQW3" s="76"/>
      <c r="OQX3" s="76"/>
      <c r="OQY3" s="76"/>
      <c r="OQZ3" s="76"/>
      <c r="ORA3" s="76"/>
      <c r="ORB3" s="76"/>
      <c r="ORC3" s="76"/>
      <c r="ORD3" s="76"/>
      <c r="ORE3" s="76"/>
      <c r="ORF3" s="76"/>
      <c r="ORG3" s="76"/>
      <c r="ORH3" s="76"/>
      <c r="ORI3" s="76"/>
      <c r="ORJ3" s="76"/>
      <c r="ORK3" s="76"/>
      <c r="ORL3" s="76"/>
      <c r="ORM3" s="76"/>
      <c r="ORN3" s="76"/>
      <c r="ORO3" s="76"/>
      <c r="ORP3" s="76"/>
      <c r="ORQ3" s="76"/>
      <c r="ORR3" s="76"/>
      <c r="ORS3" s="76"/>
      <c r="ORT3" s="76"/>
      <c r="ORU3" s="76"/>
      <c r="ORV3" s="76"/>
      <c r="ORW3" s="76"/>
      <c r="ORX3" s="76"/>
      <c r="ORY3" s="76"/>
      <c r="ORZ3" s="76"/>
      <c r="OSA3" s="76"/>
      <c r="OSB3" s="76"/>
      <c r="OSC3" s="76"/>
      <c r="OSD3" s="76"/>
      <c r="OSE3" s="76"/>
      <c r="OSF3" s="76"/>
      <c r="OSG3" s="76"/>
      <c r="OSH3" s="76"/>
      <c r="OSI3" s="76"/>
      <c r="OSJ3" s="76"/>
      <c r="OSK3" s="76"/>
      <c r="OSL3" s="76"/>
      <c r="OSM3" s="76"/>
      <c r="OSN3" s="76"/>
      <c r="OSO3" s="76"/>
      <c r="OSP3" s="76"/>
      <c r="OSQ3" s="76"/>
      <c r="OSR3" s="76"/>
      <c r="OSS3" s="76"/>
      <c r="OST3" s="76"/>
      <c r="OSU3" s="76"/>
      <c r="OSV3" s="76"/>
      <c r="OSW3" s="76"/>
      <c r="OSX3" s="76"/>
      <c r="OSY3" s="76"/>
      <c r="OSZ3" s="76"/>
      <c r="OTA3" s="76"/>
      <c r="OTB3" s="76"/>
      <c r="OTC3" s="76"/>
      <c r="OTD3" s="76"/>
      <c r="OTE3" s="76"/>
      <c r="OTF3" s="76"/>
      <c r="OTG3" s="76"/>
      <c r="OTH3" s="76"/>
      <c r="OTI3" s="76"/>
      <c r="OTJ3" s="76"/>
      <c r="OTK3" s="76"/>
      <c r="OTL3" s="76"/>
      <c r="OTM3" s="76"/>
      <c r="OTN3" s="76"/>
      <c r="OTO3" s="76"/>
      <c r="OTP3" s="76"/>
      <c r="OTQ3" s="76"/>
      <c r="OTR3" s="76"/>
      <c r="OTS3" s="76"/>
      <c r="OTT3" s="76"/>
      <c r="OTU3" s="76"/>
      <c r="OTV3" s="76"/>
      <c r="OTW3" s="76"/>
      <c r="OTX3" s="76"/>
      <c r="OTY3" s="76"/>
      <c r="OTZ3" s="76"/>
      <c r="OUA3" s="76"/>
      <c r="OUB3" s="76"/>
      <c r="OUC3" s="76"/>
      <c r="OUD3" s="76"/>
      <c r="OUE3" s="76"/>
      <c r="OUF3" s="76"/>
      <c r="OUG3" s="76"/>
      <c r="OUH3" s="76"/>
      <c r="OUI3" s="76"/>
      <c r="OUJ3" s="76"/>
      <c r="OUK3" s="76"/>
      <c r="OUL3" s="76"/>
      <c r="OUM3" s="76"/>
      <c r="OUN3" s="76"/>
      <c r="OUO3" s="76"/>
      <c r="OUP3" s="76"/>
      <c r="OUQ3" s="76"/>
      <c r="OUR3" s="76"/>
      <c r="OUS3" s="76"/>
      <c r="OUT3" s="76"/>
      <c r="OUU3" s="76"/>
      <c r="OUV3" s="76"/>
      <c r="OUW3" s="76"/>
      <c r="OUX3" s="76"/>
      <c r="OUY3" s="76"/>
      <c r="OUZ3" s="76"/>
      <c r="OVA3" s="76"/>
      <c r="OVB3" s="76"/>
      <c r="OVC3" s="76"/>
      <c r="OVD3" s="76"/>
      <c r="OVE3" s="76"/>
      <c r="OVF3" s="76"/>
      <c r="OVG3" s="76"/>
      <c r="OVH3" s="76"/>
      <c r="OVI3" s="76"/>
      <c r="OVJ3" s="76"/>
      <c r="OVK3" s="76"/>
      <c r="OVL3" s="76"/>
      <c r="OVM3" s="76"/>
      <c r="OVN3" s="76"/>
      <c r="OVO3" s="76"/>
      <c r="OVP3" s="76"/>
      <c r="OVQ3" s="76"/>
      <c r="OVR3" s="76"/>
      <c r="OVS3" s="76"/>
      <c r="OVT3" s="76"/>
      <c r="OVU3" s="76"/>
      <c r="OVV3" s="76"/>
      <c r="OVW3" s="76"/>
      <c r="OVX3" s="76"/>
      <c r="OVY3" s="76"/>
      <c r="OVZ3" s="76"/>
      <c r="OWA3" s="76"/>
      <c r="OWB3" s="76"/>
      <c r="OWC3" s="76"/>
      <c r="OWD3" s="76"/>
      <c r="OWE3" s="76"/>
      <c r="OWF3" s="76"/>
      <c r="OWG3" s="76"/>
      <c r="OWH3" s="76"/>
      <c r="OWI3" s="76"/>
      <c r="OWJ3" s="76"/>
      <c r="OWK3" s="76"/>
      <c r="OWL3" s="76"/>
      <c r="OWM3" s="76"/>
      <c r="OWN3" s="76"/>
      <c r="OWO3" s="76"/>
      <c r="OWP3" s="76"/>
      <c r="OWQ3" s="76"/>
      <c r="OWR3" s="76"/>
      <c r="OWS3" s="76"/>
      <c r="OWT3" s="76"/>
      <c r="OWU3" s="76"/>
      <c r="OWV3" s="76"/>
      <c r="OWW3" s="76"/>
      <c r="OWX3" s="76"/>
      <c r="OWY3" s="76"/>
      <c r="OWZ3" s="76"/>
      <c r="OXA3" s="76"/>
      <c r="OXB3" s="76"/>
      <c r="OXC3" s="76"/>
      <c r="OXD3" s="76"/>
      <c r="OXE3" s="76"/>
      <c r="OXF3" s="76"/>
      <c r="OXG3" s="76"/>
      <c r="OXH3" s="76"/>
      <c r="OXI3" s="76"/>
      <c r="OXJ3" s="76"/>
      <c r="OXK3" s="76"/>
      <c r="OXL3" s="76"/>
      <c r="OXM3" s="76"/>
      <c r="OXN3" s="76"/>
      <c r="OXO3" s="76"/>
      <c r="OXP3" s="76"/>
      <c r="OXQ3" s="76"/>
      <c r="OXR3" s="76"/>
      <c r="OXS3" s="76"/>
      <c r="OXT3" s="76"/>
      <c r="OXU3" s="76"/>
      <c r="OXV3" s="76"/>
      <c r="OXW3" s="76"/>
      <c r="OXX3" s="76"/>
      <c r="OXY3" s="76"/>
      <c r="OXZ3" s="76"/>
      <c r="OYA3" s="76"/>
      <c r="OYB3" s="76"/>
      <c r="OYC3" s="76"/>
      <c r="OYD3" s="76"/>
      <c r="OYE3" s="76"/>
      <c r="OYF3" s="76"/>
      <c r="OYG3" s="76"/>
      <c r="OYH3" s="76"/>
      <c r="OYI3" s="76"/>
      <c r="OYJ3" s="76"/>
      <c r="OYK3" s="76"/>
      <c r="OYL3" s="76"/>
      <c r="OYM3" s="76"/>
      <c r="OYN3" s="76"/>
      <c r="OYO3" s="76"/>
      <c r="OYP3" s="76"/>
      <c r="OYQ3" s="76"/>
      <c r="OYR3" s="76"/>
      <c r="OYS3" s="76"/>
      <c r="OYT3" s="76"/>
      <c r="OYU3" s="76"/>
      <c r="OYV3" s="76"/>
      <c r="OYW3" s="76"/>
      <c r="OYX3" s="76"/>
      <c r="OYY3" s="76"/>
      <c r="OYZ3" s="76"/>
      <c r="OZA3" s="76"/>
      <c r="OZB3" s="76"/>
      <c r="OZC3" s="76"/>
      <c r="OZD3" s="76"/>
      <c r="OZE3" s="76"/>
      <c r="OZF3" s="76"/>
      <c r="OZG3" s="76"/>
      <c r="OZH3" s="76"/>
      <c r="OZI3" s="76"/>
      <c r="OZJ3" s="76"/>
      <c r="OZK3" s="76"/>
      <c r="OZL3" s="76"/>
      <c r="OZM3" s="76"/>
      <c r="OZN3" s="76"/>
      <c r="OZO3" s="76"/>
      <c r="OZP3" s="76"/>
      <c r="OZQ3" s="76"/>
      <c r="OZR3" s="76"/>
      <c r="OZS3" s="76"/>
      <c r="OZT3" s="76"/>
      <c r="OZU3" s="76"/>
      <c r="OZV3" s="76"/>
      <c r="OZW3" s="76"/>
      <c r="OZX3" s="76"/>
      <c r="OZY3" s="76"/>
      <c r="OZZ3" s="76"/>
      <c r="PAA3" s="76"/>
      <c r="PAB3" s="76"/>
      <c r="PAC3" s="76"/>
      <c r="PAD3" s="76"/>
      <c r="PAE3" s="76"/>
      <c r="PAF3" s="76"/>
      <c r="PAG3" s="76"/>
      <c r="PAH3" s="76"/>
      <c r="PAI3" s="76"/>
      <c r="PAJ3" s="76"/>
      <c r="PAK3" s="76"/>
      <c r="PAL3" s="76"/>
      <c r="PAM3" s="76"/>
      <c r="PAN3" s="76"/>
      <c r="PAO3" s="76"/>
      <c r="PAP3" s="76"/>
      <c r="PAQ3" s="76"/>
      <c r="PAR3" s="76"/>
      <c r="PAS3" s="76"/>
      <c r="PAT3" s="76"/>
      <c r="PAU3" s="76"/>
      <c r="PAV3" s="76"/>
      <c r="PAW3" s="76"/>
      <c r="PAX3" s="76"/>
      <c r="PAY3" s="76"/>
      <c r="PAZ3" s="76"/>
      <c r="PBA3" s="76"/>
      <c r="PBB3" s="76"/>
      <c r="PBC3" s="76"/>
      <c r="PBD3" s="76"/>
      <c r="PBE3" s="76"/>
      <c r="PBF3" s="76"/>
      <c r="PBG3" s="76"/>
      <c r="PBH3" s="76"/>
      <c r="PBI3" s="76"/>
      <c r="PBJ3" s="76"/>
      <c r="PBK3" s="76"/>
      <c r="PBL3" s="76"/>
      <c r="PBM3" s="76"/>
      <c r="PBN3" s="76"/>
      <c r="PBO3" s="76"/>
      <c r="PBP3" s="76"/>
      <c r="PBQ3" s="76"/>
      <c r="PBR3" s="76"/>
      <c r="PBS3" s="76"/>
      <c r="PBT3" s="76"/>
      <c r="PBU3" s="76"/>
      <c r="PBV3" s="76"/>
      <c r="PBW3" s="76"/>
      <c r="PBX3" s="76"/>
      <c r="PBY3" s="76"/>
      <c r="PBZ3" s="76"/>
      <c r="PCA3" s="76"/>
      <c r="PCB3" s="76"/>
      <c r="PCC3" s="76"/>
      <c r="PCD3" s="76"/>
      <c r="PCE3" s="76"/>
      <c r="PCF3" s="76"/>
      <c r="PCG3" s="76"/>
      <c r="PCH3" s="76"/>
      <c r="PCI3" s="76"/>
      <c r="PCJ3" s="76"/>
      <c r="PCK3" s="76"/>
      <c r="PCL3" s="76"/>
      <c r="PCM3" s="76"/>
      <c r="PCN3" s="76"/>
      <c r="PCO3" s="76"/>
      <c r="PCP3" s="76"/>
      <c r="PCQ3" s="76"/>
      <c r="PCR3" s="76"/>
      <c r="PCS3" s="76"/>
      <c r="PCT3" s="76"/>
      <c r="PCU3" s="76"/>
      <c r="PCV3" s="76"/>
      <c r="PCW3" s="76"/>
      <c r="PCX3" s="76"/>
      <c r="PCY3" s="76"/>
      <c r="PCZ3" s="76"/>
      <c r="PDA3" s="76"/>
      <c r="PDB3" s="76"/>
      <c r="PDC3" s="76"/>
      <c r="PDD3" s="76"/>
      <c r="PDE3" s="76"/>
      <c r="PDF3" s="76"/>
      <c r="PDG3" s="76"/>
      <c r="PDH3" s="76"/>
      <c r="PDI3" s="76"/>
      <c r="PDJ3" s="76"/>
      <c r="PDK3" s="76"/>
      <c r="PDL3" s="76"/>
      <c r="PDM3" s="76"/>
      <c r="PDN3" s="76"/>
      <c r="PDO3" s="76"/>
      <c r="PDP3" s="76"/>
      <c r="PDQ3" s="76"/>
      <c r="PDR3" s="76"/>
      <c r="PDS3" s="76"/>
      <c r="PDT3" s="76"/>
      <c r="PDU3" s="76"/>
      <c r="PDV3" s="76"/>
      <c r="PDW3" s="76"/>
      <c r="PDX3" s="76"/>
      <c r="PDY3" s="76"/>
      <c r="PDZ3" s="76"/>
      <c r="PEA3" s="76"/>
      <c r="PEB3" s="76"/>
      <c r="PEC3" s="76"/>
      <c r="PED3" s="76"/>
      <c r="PEE3" s="76"/>
      <c r="PEF3" s="76"/>
      <c r="PEG3" s="76"/>
      <c r="PEH3" s="76"/>
      <c r="PEI3" s="76"/>
      <c r="PEJ3" s="76"/>
      <c r="PEK3" s="76"/>
      <c r="PEL3" s="76"/>
      <c r="PEM3" s="76"/>
      <c r="PEN3" s="76"/>
      <c r="PEO3" s="76"/>
      <c r="PEP3" s="76"/>
      <c r="PEQ3" s="76"/>
      <c r="PER3" s="76"/>
      <c r="PES3" s="76"/>
      <c r="PET3" s="76"/>
      <c r="PEU3" s="76"/>
      <c r="PEV3" s="76"/>
      <c r="PEW3" s="76"/>
      <c r="PEX3" s="76"/>
      <c r="PEY3" s="76"/>
      <c r="PEZ3" s="76"/>
      <c r="PFA3" s="76"/>
      <c r="PFB3" s="76"/>
      <c r="PFC3" s="76"/>
      <c r="PFD3" s="76"/>
      <c r="PFE3" s="76"/>
      <c r="PFF3" s="76"/>
      <c r="PFG3" s="76"/>
      <c r="PFH3" s="76"/>
      <c r="PFI3" s="76"/>
      <c r="PFJ3" s="76"/>
      <c r="PFK3" s="76"/>
      <c r="PFL3" s="76"/>
      <c r="PFM3" s="76"/>
      <c r="PFN3" s="76"/>
      <c r="PFO3" s="76"/>
      <c r="PFP3" s="76"/>
      <c r="PFQ3" s="76"/>
      <c r="PFR3" s="76"/>
      <c r="PFS3" s="76"/>
      <c r="PFT3" s="76"/>
      <c r="PFU3" s="76"/>
      <c r="PFV3" s="76"/>
      <c r="PFW3" s="76"/>
      <c r="PFX3" s="76"/>
      <c r="PFY3" s="76"/>
      <c r="PFZ3" s="76"/>
      <c r="PGA3" s="76"/>
      <c r="PGB3" s="76"/>
      <c r="PGC3" s="76"/>
      <c r="PGD3" s="76"/>
      <c r="PGE3" s="76"/>
      <c r="PGF3" s="76"/>
      <c r="PGG3" s="76"/>
      <c r="PGH3" s="76"/>
      <c r="PGI3" s="76"/>
      <c r="PGJ3" s="76"/>
      <c r="PGK3" s="76"/>
      <c r="PGL3" s="76"/>
      <c r="PGM3" s="76"/>
      <c r="PGN3" s="76"/>
      <c r="PGO3" s="76"/>
      <c r="PGP3" s="76"/>
      <c r="PGQ3" s="76"/>
      <c r="PGR3" s="76"/>
      <c r="PGS3" s="76"/>
      <c r="PGT3" s="76"/>
      <c r="PGU3" s="76"/>
      <c r="PGV3" s="76"/>
      <c r="PGW3" s="76"/>
      <c r="PGX3" s="76"/>
      <c r="PGY3" s="76"/>
      <c r="PGZ3" s="76"/>
      <c r="PHA3" s="76"/>
      <c r="PHB3" s="76"/>
      <c r="PHC3" s="76"/>
      <c r="PHD3" s="76"/>
      <c r="PHE3" s="76"/>
      <c r="PHF3" s="76"/>
      <c r="PHG3" s="76"/>
      <c r="PHH3" s="76"/>
      <c r="PHI3" s="76"/>
      <c r="PHJ3" s="76"/>
      <c r="PHK3" s="76"/>
      <c r="PHL3" s="76"/>
      <c r="PHM3" s="76"/>
      <c r="PHN3" s="76"/>
      <c r="PHO3" s="76"/>
      <c r="PHP3" s="76"/>
      <c r="PHQ3" s="76"/>
      <c r="PHR3" s="76"/>
      <c r="PHS3" s="76"/>
      <c r="PHT3" s="76"/>
      <c r="PHU3" s="76"/>
      <c r="PHV3" s="76"/>
      <c r="PHW3" s="76"/>
      <c r="PHX3" s="76"/>
      <c r="PHY3" s="76"/>
      <c r="PHZ3" s="76"/>
      <c r="PIA3" s="76"/>
      <c r="PIB3" s="76"/>
      <c r="PIC3" s="76"/>
      <c r="PID3" s="76"/>
      <c r="PIE3" s="76"/>
      <c r="PIF3" s="76"/>
      <c r="PIG3" s="76"/>
      <c r="PIH3" s="76"/>
      <c r="PII3" s="76"/>
      <c r="PIJ3" s="76"/>
      <c r="PIK3" s="76"/>
      <c r="PIL3" s="76"/>
      <c r="PIM3" s="76"/>
      <c r="PIN3" s="76"/>
      <c r="PIO3" s="76"/>
      <c r="PIP3" s="76"/>
      <c r="PIQ3" s="76"/>
      <c r="PIR3" s="76"/>
      <c r="PIS3" s="76"/>
      <c r="PIT3" s="76"/>
      <c r="PIU3" s="76"/>
      <c r="PIV3" s="76"/>
      <c r="PIW3" s="76"/>
      <c r="PIX3" s="76"/>
      <c r="PIY3" s="76"/>
      <c r="PIZ3" s="76"/>
      <c r="PJA3" s="76"/>
      <c r="PJB3" s="76"/>
      <c r="PJC3" s="76"/>
      <c r="PJD3" s="76"/>
      <c r="PJE3" s="76"/>
      <c r="PJF3" s="76"/>
      <c r="PJG3" s="76"/>
      <c r="PJH3" s="76"/>
      <c r="PJI3" s="76"/>
      <c r="PJJ3" s="76"/>
      <c r="PJK3" s="76"/>
      <c r="PJL3" s="76"/>
      <c r="PJM3" s="76"/>
      <c r="PJN3" s="76"/>
      <c r="PJO3" s="76"/>
      <c r="PJP3" s="76"/>
      <c r="PJQ3" s="76"/>
      <c r="PJR3" s="76"/>
      <c r="PJS3" s="76"/>
      <c r="PJT3" s="76"/>
      <c r="PJU3" s="76"/>
      <c r="PJV3" s="76"/>
      <c r="PJW3" s="76"/>
      <c r="PJX3" s="76"/>
      <c r="PJY3" s="76"/>
      <c r="PJZ3" s="76"/>
      <c r="PKA3" s="76"/>
      <c r="PKB3" s="76"/>
      <c r="PKC3" s="76"/>
      <c r="PKD3" s="76"/>
      <c r="PKE3" s="76"/>
      <c r="PKF3" s="76"/>
      <c r="PKG3" s="76"/>
      <c r="PKH3" s="76"/>
      <c r="PKI3" s="76"/>
      <c r="PKJ3" s="76"/>
      <c r="PKK3" s="76"/>
      <c r="PKL3" s="76"/>
      <c r="PKM3" s="76"/>
      <c r="PKN3" s="76"/>
      <c r="PKO3" s="76"/>
      <c r="PKP3" s="76"/>
      <c r="PKQ3" s="76"/>
      <c r="PKR3" s="76"/>
      <c r="PKS3" s="76"/>
      <c r="PKT3" s="76"/>
      <c r="PKU3" s="76"/>
      <c r="PKV3" s="76"/>
      <c r="PKW3" s="76"/>
      <c r="PKX3" s="76"/>
      <c r="PKY3" s="76"/>
      <c r="PKZ3" s="76"/>
      <c r="PLA3" s="76"/>
      <c r="PLB3" s="76"/>
      <c r="PLC3" s="76"/>
      <c r="PLD3" s="76"/>
      <c r="PLE3" s="76"/>
      <c r="PLF3" s="76"/>
      <c r="PLG3" s="76"/>
      <c r="PLH3" s="76"/>
      <c r="PLI3" s="76"/>
      <c r="PLJ3" s="76"/>
      <c r="PLK3" s="76"/>
      <c r="PLL3" s="76"/>
      <c r="PLM3" s="76"/>
      <c r="PLN3" s="76"/>
      <c r="PLO3" s="76"/>
      <c r="PLP3" s="76"/>
      <c r="PLQ3" s="76"/>
      <c r="PLR3" s="76"/>
      <c r="PLS3" s="76"/>
      <c r="PLT3" s="76"/>
      <c r="PLU3" s="76"/>
      <c r="PLV3" s="76"/>
      <c r="PLW3" s="76"/>
      <c r="PLX3" s="76"/>
      <c r="PLY3" s="76"/>
      <c r="PLZ3" s="76"/>
      <c r="PMA3" s="76"/>
      <c r="PMB3" s="76"/>
      <c r="PMC3" s="76"/>
      <c r="PMD3" s="76"/>
      <c r="PME3" s="76"/>
      <c r="PMF3" s="76"/>
      <c r="PMG3" s="76"/>
      <c r="PMH3" s="76"/>
      <c r="PMI3" s="76"/>
      <c r="PMJ3" s="76"/>
      <c r="PMK3" s="76"/>
      <c r="PML3" s="76"/>
      <c r="PMM3" s="76"/>
      <c r="PMN3" s="76"/>
      <c r="PMO3" s="76"/>
      <c r="PMP3" s="76"/>
      <c r="PMQ3" s="76"/>
      <c r="PMR3" s="76"/>
      <c r="PMS3" s="76"/>
      <c r="PMT3" s="76"/>
      <c r="PMU3" s="76"/>
      <c r="PMV3" s="76"/>
      <c r="PMW3" s="76"/>
      <c r="PMX3" s="76"/>
      <c r="PMY3" s="76"/>
      <c r="PMZ3" s="76"/>
      <c r="PNA3" s="76"/>
      <c r="PNB3" s="76"/>
      <c r="PNC3" s="76"/>
      <c r="PND3" s="76"/>
      <c r="PNE3" s="76"/>
      <c r="PNF3" s="76"/>
      <c r="PNG3" s="76"/>
      <c r="PNH3" s="76"/>
      <c r="PNI3" s="76"/>
      <c r="PNJ3" s="76"/>
      <c r="PNK3" s="76"/>
      <c r="PNL3" s="76"/>
      <c r="PNM3" s="76"/>
      <c r="PNN3" s="76"/>
      <c r="PNO3" s="76"/>
      <c r="PNP3" s="76"/>
      <c r="PNQ3" s="76"/>
      <c r="PNR3" s="76"/>
      <c r="PNS3" s="76"/>
      <c r="PNT3" s="76"/>
      <c r="PNU3" s="76"/>
      <c r="PNV3" s="76"/>
      <c r="PNW3" s="76"/>
      <c r="PNX3" s="76"/>
      <c r="PNY3" s="76"/>
      <c r="PNZ3" s="76"/>
      <c r="POA3" s="76"/>
      <c r="POB3" s="76"/>
      <c r="POC3" s="76"/>
      <c r="POD3" s="76"/>
      <c r="POE3" s="76"/>
      <c r="POF3" s="76"/>
      <c r="POG3" s="76"/>
      <c r="POH3" s="76"/>
      <c r="POI3" s="76"/>
      <c r="POJ3" s="76"/>
      <c r="POK3" s="76"/>
      <c r="POL3" s="76"/>
      <c r="POM3" s="76"/>
      <c r="PON3" s="76"/>
      <c r="POO3" s="76"/>
      <c r="POP3" s="76"/>
      <c r="POQ3" s="76"/>
      <c r="POR3" s="76"/>
      <c r="POS3" s="76"/>
      <c r="POT3" s="76"/>
      <c r="POU3" s="76"/>
      <c r="POV3" s="76"/>
      <c r="POW3" s="76"/>
      <c r="POX3" s="76"/>
      <c r="POY3" s="76"/>
      <c r="POZ3" s="76"/>
      <c r="PPA3" s="76"/>
      <c r="PPB3" s="76"/>
      <c r="PPC3" s="76"/>
      <c r="PPD3" s="76"/>
      <c r="PPE3" s="76"/>
      <c r="PPF3" s="76"/>
      <c r="PPG3" s="76"/>
      <c r="PPH3" s="76"/>
      <c r="PPI3" s="76"/>
      <c r="PPJ3" s="76"/>
      <c r="PPK3" s="76"/>
      <c r="PPL3" s="76"/>
      <c r="PPM3" s="76"/>
      <c r="PPN3" s="76"/>
      <c r="PPO3" s="76"/>
      <c r="PPP3" s="76"/>
      <c r="PPQ3" s="76"/>
      <c r="PPR3" s="76"/>
      <c r="PPS3" s="76"/>
      <c r="PPT3" s="76"/>
      <c r="PPU3" s="76"/>
      <c r="PPV3" s="76"/>
      <c r="PPW3" s="76"/>
      <c r="PPX3" s="76"/>
      <c r="PPY3" s="76"/>
      <c r="PPZ3" s="76"/>
      <c r="PQA3" s="76"/>
      <c r="PQB3" s="76"/>
      <c r="PQC3" s="76"/>
      <c r="PQD3" s="76"/>
      <c r="PQE3" s="76"/>
      <c r="PQF3" s="76"/>
      <c r="PQG3" s="76"/>
      <c r="PQH3" s="76"/>
      <c r="PQI3" s="76"/>
      <c r="PQJ3" s="76"/>
      <c r="PQK3" s="76"/>
      <c r="PQL3" s="76"/>
      <c r="PQM3" s="76"/>
      <c r="PQN3" s="76"/>
      <c r="PQO3" s="76"/>
      <c r="PQP3" s="76"/>
      <c r="PQQ3" s="76"/>
      <c r="PQR3" s="76"/>
      <c r="PQS3" s="76"/>
      <c r="PQT3" s="76"/>
      <c r="PQU3" s="76"/>
      <c r="PQV3" s="76"/>
      <c r="PQW3" s="76"/>
      <c r="PQX3" s="76"/>
      <c r="PQY3" s="76"/>
      <c r="PQZ3" s="76"/>
      <c r="PRA3" s="76"/>
      <c r="PRB3" s="76"/>
      <c r="PRC3" s="76"/>
      <c r="PRD3" s="76"/>
      <c r="PRE3" s="76"/>
      <c r="PRF3" s="76"/>
      <c r="PRG3" s="76"/>
      <c r="PRH3" s="76"/>
      <c r="PRI3" s="76"/>
      <c r="PRJ3" s="76"/>
      <c r="PRK3" s="76"/>
      <c r="PRL3" s="76"/>
      <c r="PRM3" s="76"/>
      <c r="PRN3" s="76"/>
      <c r="PRO3" s="76"/>
      <c r="PRP3" s="76"/>
      <c r="PRQ3" s="76"/>
      <c r="PRR3" s="76"/>
      <c r="PRS3" s="76"/>
      <c r="PRT3" s="76"/>
      <c r="PRU3" s="76"/>
      <c r="PRV3" s="76"/>
      <c r="PRW3" s="76"/>
      <c r="PRX3" s="76"/>
      <c r="PRY3" s="76"/>
      <c r="PRZ3" s="76"/>
      <c r="PSA3" s="76"/>
      <c r="PSB3" s="76"/>
      <c r="PSC3" s="76"/>
      <c r="PSD3" s="76"/>
      <c r="PSE3" s="76"/>
      <c r="PSF3" s="76"/>
      <c r="PSG3" s="76"/>
      <c r="PSH3" s="76"/>
      <c r="PSI3" s="76"/>
      <c r="PSJ3" s="76"/>
      <c r="PSK3" s="76"/>
      <c r="PSL3" s="76"/>
      <c r="PSM3" s="76"/>
      <c r="PSN3" s="76"/>
      <c r="PSO3" s="76"/>
      <c r="PSP3" s="76"/>
      <c r="PSQ3" s="76"/>
      <c r="PSR3" s="76"/>
      <c r="PSS3" s="76"/>
      <c r="PST3" s="76"/>
      <c r="PSU3" s="76"/>
      <c r="PSV3" s="76"/>
      <c r="PSW3" s="76"/>
      <c r="PSX3" s="76"/>
      <c r="PSY3" s="76"/>
      <c r="PSZ3" s="76"/>
      <c r="PTA3" s="76"/>
      <c r="PTB3" s="76"/>
      <c r="PTC3" s="76"/>
      <c r="PTD3" s="76"/>
      <c r="PTE3" s="76"/>
      <c r="PTF3" s="76"/>
      <c r="PTG3" s="76"/>
      <c r="PTH3" s="76"/>
      <c r="PTI3" s="76"/>
      <c r="PTJ3" s="76"/>
      <c r="PTK3" s="76"/>
      <c r="PTL3" s="76"/>
      <c r="PTM3" s="76"/>
      <c r="PTN3" s="76"/>
      <c r="PTO3" s="76"/>
      <c r="PTP3" s="76"/>
      <c r="PTQ3" s="76"/>
      <c r="PTR3" s="76"/>
      <c r="PTS3" s="76"/>
      <c r="PTT3" s="76"/>
      <c r="PTU3" s="76"/>
      <c r="PTV3" s="76"/>
      <c r="PTW3" s="76"/>
      <c r="PTX3" s="76"/>
      <c r="PTY3" s="76"/>
      <c r="PTZ3" s="76"/>
      <c r="PUA3" s="76"/>
      <c r="PUB3" s="76"/>
      <c r="PUC3" s="76"/>
      <c r="PUD3" s="76"/>
      <c r="PUE3" s="76"/>
      <c r="PUF3" s="76"/>
      <c r="PUG3" s="76"/>
      <c r="PUH3" s="76"/>
      <c r="PUI3" s="76"/>
      <c r="PUJ3" s="76"/>
      <c r="PUK3" s="76"/>
      <c r="PUL3" s="76"/>
      <c r="PUM3" s="76"/>
      <c r="PUN3" s="76"/>
      <c r="PUO3" s="76"/>
      <c r="PUP3" s="76"/>
      <c r="PUQ3" s="76"/>
      <c r="PUR3" s="76"/>
      <c r="PUS3" s="76"/>
      <c r="PUT3" s="76"/>
      <c r="PUU3" s="76"/>
      <c r="PUV3" s="76"/>
      <c r="PUW3" s="76"/>
      <c r="PUX3" s="76"/>
      <c r="PUY3" s="76"/>
      <c r="PUZ3" s="76"/>
      <c r="PVA3" s="76"/>
      <c r="PVB3" s="76"/>
      <c r="PVC3" s="76"/>
      <c r="PVD3" s="76"/>
      <c r="PVE3" s="76"/>
      <c r="PVF3" s="76"/>
      <c r="PVG3" s="76"/>
      <c r="PVH3" s="76"/>
      <c r="PVI3" s="76"/>
      <c r="PVJ3" s="76"/>
      <c r="PVK3" s="76"/>
      <c r="PVL3" s="76"/>
      <c r="PVM3" s="76"/>
      <c r="PVN3" s="76"/>
      <c r="PVO3" s="76"/>
      <c r="PVP3" s="76"/>
      <c r="PVQ3" s="76"/>
      <c r="PVR3" s="76"/>
      <c r="PVS3" s="76"/>
      <c r="PVT3" s="76"/>
      <c r="PVU3" s="76"/>
      <c r="PVV3" s="76"/>
      <c r="PVW3" s="76"/>
      <c r="PVX3" s="76"/>
      <c r="PVY3" s="76"/>
      <c r="PVZ3" s="76"/>
      <c r="PWA3" s="76"/>
      <c r="PWB3" s="76"/>
      <c r="PWC3" s="76"/>
      <c r="PWD3" s="76"/>
      <c r="PWE3" s="76"/>
      <c r="PWF3" s="76"/>
      <c r="PWG3" s="76"/>
      <c r="PWH3" s="76"/>
      <c r="PWI3" s="76"/>
      <c r="PWJ3" s="76"/>
      <c r="PWK3" s="76"/>
      <c r="PWL3" s="76"/>
      <c r="PWM3" s="76"/>
      <c r="PWN3" s="76"/>
      <c r="PWO3" s="76"/>
      <c r="PWP3" s="76"/>
      <c r="PWQ3" s="76"/>
      <c r="PWR3" s="76"/>
      <c r="PWS3" s="76"/>
      <c r="PWT3" s="76"/>
      <c r="PWU3" s="76"/>
      <c r="PWV3" s="76"/>
      <c r="PWW3" s="76"/>
      <c r="PWX3" s="76"/>
      <c r="PWY3" s="76"/>
      <c r="PWZ3" s="76"/>
      <c r="PXA3" s="76"/>
      <c r="PXB3" s="76"/>
      <c r="PXC3" s="76"/>
      <c r="PXD3" s="76"/>
      <c r="PXE3" s="76"/>
      <c r="PXF3" s="76"/>
      <c r="PXG3" s="76"/>
      <c r="PXH3" s="76"/>
      <c r="PXI3" s="76"/>
      <c r="PXJ3" s="76"/>
      <c r="PXK3" s="76"/>
      <c r="PXL3" s="76"/>
      <c r="PXM3" s="76"/>
      <c r="PXN3" s="76"/>
      <c r="PXO3" s="76"/>
      <c r="PXP3" s="76"/>
      <c r="PXQ3" s="76"/>
      <c r="PXR3" s="76"/>
      <c r="PXS3" s="76"/>
      <c r="PXT3" s="76"/>
      <c r="PXU3" s="76"/>
      <c r="PXV3" s="76"/>
      <c r="PXW3" s="76"/>
      <c r="PXX3" s="76"/>
      <c r="PXY3" s="76"/>
      <c r="PXZ3" s="76"/>
      <c r="PYA3" s="76"/>
      <c r="PYB3" s="76"/>
      <c r="PYC3" s="76"/>
      <c r="PYD3" s="76"/>
      <c r="PYE3" s="76"/>
      <c r="PYF3" s="76"/>
      <c r="PYG3" s="76"/>
      <c r="PYH3" s="76"/>
      <c r="PYI3" s="76"/>
      <c r="PYJ3" s="76"/>
      <c r="PYK3" s="76"/>
      <c r="PYL3" s="76"/>
      <c r="PYM3" s="76"/>
      <c r="PYN3" s="76"/>
      <c r="PYO3" s="76"/>
      <c r="PYP3" s="76"/>
      <c r="PYQ3" s="76"/>
      <c r="PYR3" s="76"/>
      <c r="PYS3" s="76"/>
      <c r="PYT3" s="76"/>
      <c r="PYU3" s="76"/>
      <c r="PYV3" s="76"/>
      <c r="PYW3" s="76"/>
      <c r="PYX3" s="76"/>
      <c r="PYY3" s="76"/>
      <c r="PYZ3" s="76"/>
      <c r="PZA3" s="76"/>
      <c r="PZB3" s="76"/>
      <c r="PZC3" s="76"/>
      <c r="PZD3" s="76"/>
      <c r="PZE3" s="76"/>
      <c r="PZF3" s="76"/>
      <c r="PZG3" s="76"/>
      <c r="PZH3" s="76"/>
      <c r="PZI3" s="76"/>
      <c r="PZJ3" s="76"/>
      <c r="PZK3" s="76"/>
      <c r="PZL3" s="76"/>
      <c r="PZM3" s="76"/>
      <c r="PZN3" s="76"/>
      <c r="PZO3" s="76"/>
      <c r="PZP3" s="76"/>
      <c r="PZQ3" s="76"/>
      <c r="PZR3" s="76"/>
      <c r="PZS3" s="76"/>
      <c r="PZT3" s="76"/>
      <c r="PZU3" s="76"/>
      <c r="PZV3" s="76"/>
      <c r="PZW3" s="76"/>
      <c r="PZX3" s="76"/>
      <c r="PZY3" s="76"/>
      <c r="PZZ3" s="76"/>
      <c r="QAA3" s="76"/>
      <c r="QAB3" s="76"/>
      <c r="QAC3" s="76"/>
      <c r="QAD3" s="76"/>
      <c r="QAE3" s="76"/>
      <c r="QAF3" s="76"/>
      <c r="QAG3" s="76"/>
      <c r="QAH3" s="76"/>
      <c r="QAI3" s="76"/>
      <c r="QAJ3" s="76"/>
      <c r="QAK3" s="76"/>
      <c r="QAL3" s="76"/>
      <c r="QAM3" s="76"/>
      <c r="QAN3" s="76"/>
      <c r="QAO3" s="76"/>
      <c r="QAP3" s="76"/>
      <c r="QAQ3" s="76"/>
      <c r="QAR3" s="76"/>
      <c r="QAS3" s="76"/>
      <c r="QAT3" s="76"/>
      <c r="QAU3" s="76"/>
      <c r="QAV3" s="76"/>
      <c r="QAW3" s="76"/>
      <c r="QAX3" s="76"/>
      <c r="QAY3" s="76"/>
      <c r="QAZ3" s="76"/>
      <c r="QBA3" s="76"/>
      <c r="QBB3" s="76"/>
      <c r="QBC3" s="76"/>
      <c r="QBD3" s="76"/>
      <c r="QBE3" s="76"/>
      <c r="QBF3" s="76"/>
      <c r="QBG3" s="76"/>
      <c r="QBH3" s="76"/>
      <c r="QBI3" s="76"/>
      <c r="QBJ3" s="76"/>
      <c r="QBK3" s="76"/>
      <c r="QBL3" s="76"/>
      <c r="QBM3" s="76"/>
      <c r="QBN3" s="76"/>
      <c r="QBO3" s="76"/>
      <c r="QBP3" s="76"/>
      <c r="QBQ3" s="76"/>
      <c r="QBR3" s="76"/>
      <c r="QBS3" s="76"/>
      <c r="QBT3" s="76"/>
      <c r="QBU3" s="76"/>
      <c r="QBV3" s="76"/>
      <c r="QBW3" s="76"/>
      <c r="QBX3" s="76"/>
      <c r="QBY3" s="76"/>
      <c r="QBZ3" s="76"/>
      <c r="QCA3" s="76"/>
      <c r="QCB3" s="76"/>
      <c r="QCC3" s="76"/>
      <c r="QCD3" s="76"/>
      <c r="QCE3" s="76"/>
      <c r="QCF3" s="76"/>
      <c r="QCG3" s="76"/>
      <c r="QCH3" s="76"/>
      <c r="QCI3" s="76"/>
      <c r="QCJ3" s="76"/>
      <c r="QCK3" s="76"/>
      <c r="QCL3" s="76"/>
      <c r="QCM3" s="76"/>
      <c r="QCN3" s="76"/>
      <c r="QCO3" s="76"/>
      <c r="QCP3" s="76"/>
      <c r="QCQ3" s="76"/>
      <c r="QCR3" s="76"/>
      <c r="QCS3" s="76"/>
      <c r="QCT3" s="76"/>
      <c r="QCU3" s="76"/>
      <c r="QCV3" s="76"/>
      <c r="QCW3" s="76"/>
      <c r="QCX3" s="76"/>
      <c r="QCY3" s="76"/>
      <c r="QCZ3" s="76"/>
      <c r="QDA3" s="76"/>
      <c r="QDB3" s="76"/>
      <c r="QDC3" s="76"/>
      <c r="QDD3" s="76"/>
      <c r="QDE3" s="76"/>
      <c r="QDF3" s="76"/>
      <c r="QDG3" s="76"/>
      <c r="QDH3" s="76"/>
      <c r="QDI3" s="76"/>
      <c r="QDJ3" s="76"/>
      <c r="QDK3" s="76"/>
      <c r="QDL3" s="76"/>
      <c r="QDM3" s="76"/>
      <c r="QDN3" s="76"/>
      <c r="QDO3" s="76"/>
      <c r="QDP3" s="76"/>
      <c r="QDQ3" s="76"/>
      <c r="QDR3" s="76"/>
      <c r="QDS3" s="76"/>
      <c r="QDT3" s="76"/>
      <c r="QDU3" s="76"/>
      <c r="QDV3" s="76"/>
      <c r="QDW3" s="76"/>
      <c r="QDX3" s="76"/>
      <c r="QDY3" s="76"/>
      <c r="QDZ3" s="76"/>
      <c r="QEA3" s="76"/>
      <c r="QEB3" s="76"/>
      <c r="QEC3" s="76"/>
      <c r="QED3" s="76"/>
      <c r="QEE3" s="76"/>
      <c r="QEF3" s="76"/>
      <c r="QEG3" s="76"/>
      <c r="QEH3" s="76"/>
      <c r="QEI3" s="76"/>
      <c r="QEJ3" s="76"/>
      <c r="QEK3" s="76"/>
      <c r="QEL3" s="76"/>
      <c r="QEM3" s="76"/>
      <c r="QEN3" s="76"/>
      <c r="QEO3" s="76"/>
      <c r="QEP3" s="76"/>
      <c r="QEQ3" s="76"/>
      <c r="QER3" s="76"/>
      <c r="QES3" s="76"/>
      <c r="QET3" s="76"/>
      <c r="QEU3" s="76"/>
      <c r="QEV3" s="76"/>
      <c r="QEW3" s="76"/>
      <c r="QEX3" s="76"/>
      <c r="QEY3" s="76"/>
      <c r="QEZ3" s="76"/>
      <c r="QFA3" s="76"/>
      <c r="QFB3" s="76"/>
      <c r="QFC3" s="76"/>
      <c r="QFD3" s="76"/>
      <c r="QFE3" s="76"/>
      <c r="QFF3" s="76"/>
      <c r="QFG3" s="76"/>
      <c r="QFH3" s="76"/>
      <c r="QFI3" s="76"/>
      <c r="QFJ3" s="76"/>
      <c r="QFK3" s="76"/>
      <c r="QFL3" s="76"/>
      <c r="QFM3" s="76"/>
      <c r="QFN3" s="76"/>
      <c r="QFO3" s="76"/>
      <c r="QFP3" s="76"/>
      <c r="QFQ3" s="76"/>
      <c r="QFR3" s="76"/>
      <c r="QFS3" s="76"/>
      <c r="QFT3" s="76"/>
      <c r="QFU3" s="76"/>
      <c r="QFV3" s="76"/>
      <c r="QFW3" s="76"/>
      <c r="QFX3" s="76"/>
      <c r="QFY3" s="76"/>
      <c r="QFZ3" s="76"/>
      <c r="QGA3" s="76"/>
      <c r="QGB3" s="76"/>
      <c r="QGC3" s="76"/>
      <c r="QGD3" s="76"/>
      <c r="QGE3" s="76"/>
      <c r="QGF3" s="76"/>
      <c r="QGG3" s="76"/>
      <c r="QGH3" s="76"/>
      <c r="QGI3" s="76"/>
      <c r="QGJ3" s="76"/>
      <c r="QGK3" s="76"/>
      <c r="QGL3" s="76"/>
      <c r="QGM3" s="76"/>
      <c r="QGN3" s="76"/>
      <c r="QGO3" s="76"/>
      <c r="QGP3" s="76"/>
      <c r="QGQ3" s="76"/>
      <c r="QGR3" s="76"/>
      <c r="QGS3" s="76"/>
      <c r="QGT3" s="76"/>
      <c r="QGU3" s="76"/>
      <c r="QGV3" s="76"/>
      <c r="QGW3" s="76"/>
      <c r="QGX3" s="76"/>
      <c r="QGY3" s="76"/>
      <c r="QGZ3" s="76"/>
      <c r="QHA3" s="76"/>
      <c r="QHB3" s="76"/>
      <c r="QHC3" s="76"/>
      <c r="QHD3" s="76"/>
      <c r="QHE3" s="76"/>
      <c r="QHF3" s="76"/>
      <c r="QHG3" s="76"/>
      <c r="QHH3" s="76"/>
      <c r="QHI3" s="76"/>
      <c r="QHJ3" s="76"/>
      <c r="QHK3" s="76"/>
      <c r="QHL3" s="76"/>
      <c r="QHM3" s="76"/>
      <c r="QHN3" s="76"/>
      <c r="QHO3" s="76"/>
      <c r="QHP3" s="76"/>
      <c r="QHQ3" s="76"/>
      <c r="QHR3" s="76"/>
      <c r="QHS3" s="76"/>
      <c r="QHT3" s="76"/>
      <c r="QHU3" s="76"/>
      <c r="QHV3" s="76"/>
      <c r="QHW3" s="76"/>
      <c r="QHX3" s="76"/>
      <c r="QHY3" s="76"/>
      <c r="QHZ3" s="76"/>
      <c r="QIA3" s="76"/>
      <c r="QIB3" s="76"/>
      <c r="QIC3" s="76"/>
      <c r="QID3" s="76"/>
      <c r="QIE3" s="76"/>
      <c r="QIF3" s="76"/>
      <c r="QIG3" s="76"/>
      <c r="QIH3" s="76"/>
      <c r="QII3" s="76"/>
      <c r="QIJ3" s="76"/>
      <c r="QIK3" s="76"/>
      <c r="QIL3" s="76"/>
      <c r="QIM3" s="76"/>
      <c r="QIN3" s="76"/>
      <c r="QIO3" s="76"/>
      <c r="QIP3" s="76"/>
      <c r="QIQ3" s="76"/>
      <c r="QIR3" s="76"/>
      <c r="QIS3" s="76"/>
      <c r="QIT3" s="76"/>
      <c r="QIU3" s="76"/>
      <c r="QIV3" s="76"/>
      <c r="QIW3" s="76"/>
      <c r="QIX3" s="76"/>
      <c r="QIY3" s="76"/>
      <c r="QIZ3" s="76"/>
      <c r="QJA3" s="76"/>
      <c r="QJB3" s="76"/>
      <c r="QJC3" s="76"/>
      <c r="QJD3" s="76"/>
      <c r="QJE3" s="76"/>
      <c r="QJF3" s="76"/>
      <c r="QJG3" s="76"/>
      <c r="QJH3" s="76"/>
      <c r="QJI3" s="76"/>
      <c r="QJJ3" s="76"/>
      <c r="QJK3" s="76"/>
      <c r="QJL3" s="76"/>
      <c r="QJM3" s="76"/>
      <c r="QJN3" s="76"/>
      <c r="QJO3" s="76"/>
      <c r="QJP3" s="76"/>
      <c r="QJQ3" s="76"/>
      <c r="QJR3" s="76"/>
      <c r="QJS3" s="76"/>
      <c r="QJT3" s="76"/>
      <c r="QJU3" s="76"/>
      <c r="QJV3" s="76"/>
      <c r="QJW3" s="76"/>
      <c r="QJX3" s="76"/>
      <c r="QJY3" s="76"/>
      <c r="QJZ3" s="76"/>
      <c r="QKA3" s="76"/>
      <c r="QKB3" s="76"/>
      <c r="QKC3" s="76"/>
      <c r="QKD3" s="76"/>
      <c r="QKE3" s="76"/>
      <c r="QKF3" s="76"/>
      <c r="QKG3" s="76"/>
      <c r="QKH3" s="76"/>
      <c r="QKI3" s="76"/>
      <c r="QKJ3" s="76"/>
      <c r="QKK3" s="76"/>
      <c r="QKL3" s="76"/>
      <c r="QKM3" s="76"/>
      <c r="QKN3" s="76"/>
      <c r="QKO3" s="76"/>
      <c r="QKP3" s="76"/>
      <c r="QKQ3" s="76"/>
      <c r="QKR3" s="76"/>
      <c r="QKS3" s="76"/>
      <c r="QKT3" s="76"/>
      <c r="QKU3" s="76"/>
      <c r="QKV3" s="76"/>
      <c r="QKW3" s="76"/>
      <c r="QKX3" s="76"/>
      <c r="QKY3" s="76"/>
      <c r="QKZ3" s="76"/>
      <c r="QLA3" s="76"/>
      <c r="QLB3" s="76"/>
      <c r="QLC3" s="76"/>
      <c r="QLD3" s="76"/>
      <c r="QLE3" s="76"/>
      <c r="QLF3" s="76"/>
      <c r="QLG3" s="76"/>
      <c r="QLH3" s="76"/>
      <c r="QLI3" s="76"/>
      <c r="QLJ3" s="76"/>
      <c r="QLK3" s="76"/>
      <c r="QLL3" s="76"/>
      <c r="QLM3" s="76"/>
      <c r="QLN3" s="76"/>
      <c r="QLO3" s="76"/>
      <c r="QLP3" s="76"/>
      <c r="QLQ3" s="76"/>
      <c r="QLR3" s="76"/>
      <c r="QLS3" s="76"/>
      <c r="QLT3" s="76"/>
      <c r="QLU3" s="76"/>
      <c r="QLV3" s="76"/>
      <c r="QLW3" s="76"/>
      <c r="QLX3" s="76"/>
      <c r="QLY3" s="76"/>
      <c r="QLZ3" s="76"/>
      <c r="QMA3" s="76"/>
      <c r="QMB3" s="76"/>
      <c r="QMC3" s="76"/>
      <c r="QMD3" s="76"/>
      <c r="QME3" s="76"/>
      <c r="QMF3" s="76"/>
      <c r="QMG3" s="76"/>
      <c r="QMH3" s="76"/>
      <c r="QMI3" s="76"/>
      <c r="QMJ3" s="76"/>
      <c r="QMK3" s="76"/>
      <c r="QML3" s="76"/>
      <c r="QMM3" s="76"/>
      <c r="QMN3" s="76"/>
      <c r="QMO3" s="76"/>
      <c r="QMP3" s="76"/>
      <c r="QMQ3" s="76"/>
      <c r="QMR3" s="76"/>
      <c r="QMS3" s="76"/>
      <c r="QMT3" s="76"/>
      <c r="QMU3" s="76"/>
      <c r="QMV3" s="76"/>
      <c r="QMW3" s="76"/>
      <c r="QMX3" s="76"/>
      <c r="QMY3" s="76"/>
      <c r="QMZ3" s="76"/>
      <c r="QNA3" s="76"/>
      <c r="QNB3" s="76"/>
      <c r="QNC3" s="76"/>
      <c r="QND3" s="76"/>
      <c r="QNE3" s="76"/>
      <c r="QNF3" s="76"/>
      <c r="QNG3" s="76"/>
      <c r="QNH3" s="76"/>
      <c r="QNI3" s="76"/>
      <c r="QNJ3" s="76"/>
      <c r="QNK3" s="76"/>
      <c r="QNL3" s="76"/>
      <c r="QNM3" s="76"/>
      <c r="QNN3" s="76"/>
      <c r="QNO3" s="76"/>
      <c r="QNP3" s="76"/>
      <c r="QNQ3" s="76"/>
      <c r="QNR3" s="76"/>
      <c r="QNS3" s="76"/>
      <c r="QNT3" s="76"/>
      <c r="QNU3" s="76"/>
      <c r="QNV3" s="76"/>
      <c r="QNW3" s="76"/>
      <c r="QNX3" s="76"/>
      <c r="QNY3" s="76"/>
      <c r="QNZ3" s="76"/>
      <c r="QOA3" s="76"/>
      <c r="QOB3" s="76"/>
      <c r="QOC3" s="76"/>
      <c r="QOD3" s="76"/>
      <c r="QOE3" s="76"/>
      <c r="QOF3" s="76"/>
      <c r="QOG3" s="76"/>
      <c r="QOH3" s="76"/>
      <c r="QOI3" s="76"/>
      <c r="QOJ3" s="76"/>
      <c r="QOK3" s="76"/>
      <c r="QOL3" s="76"/>
      <c r="QOM3" s="76"/>
      <c r="QON3" s="76"/>
      <c r="QOO3" s="76"/>
      <c r="QOP3" s="76"/>
      <c r="QOQ3" s="76"/>
      <c r="QOR3" s="76"/>
      <c r="QOS3" s="76"/>
      <c r="QOT3" s="76"/>
      <c r="QOU3" s="76"/>
      <c r="QOV3" s="76"/>
      <c r="QOW3" s="76"/>
      <c r="QOX3" s="76"/>
      <c r="QOY3" s="76"/>
      <c r="QOZ3" s="76"/>
      <c r="QPA3" s="76"/>
      <c r="QPB3" s="76"/>
      <c r="QPC3" s="76"/>
      <c r="QPD3" s="76"/>
      <c r="QPE3" s="76"/>
      <c r="QPF3" s="76"/>
      <c r="QPG3" s="76"/>
      <c r="QPH3" s="76"/>
      <c r="QPI3" s="76"/>
      <c r="QPJ3" s="76"/>
      <c r="QPK3" s="76"/>
      <c r="QPL3" s="76"/>
      <c r="QPM3" s="76"/>
      <c r="QPN3" s="76"/>
      <c r="QPO3" s="76"/>
      <c r="QPP3" s="76"/>
      <c r="QPQ3" s="76"/>
      <c r="QPR3" s="76"/>
      <c r="QPS3" s="76"/>
      <c r="QPT3" s="76"/>
      <c r="QPU3" s="76"/>
      <c r="QPV3" s="76"/>
      <c r="QPW3" s="76"/>
      <c r="QPX3" s="76"/>
      <c r="QPY3" s="76"/>
      <c r="QPZ3" s="76"/>
      <c r="QQA3" s="76"/>
      <c r="QQB3" s="76"/>
      <c r="QQC3" s="76"/>
      <c r="QQD3" s="76"/>
      <c r="QQE3" s="76"/>
      <c r="QQF3" s="76"/>
      <c r="QQG3" s="76"/>
      <c r="QQH3" s="76"/>
      <c r="QQI3" s="76"/>
      <c r="QQJ3" s="76"/>
      <c r="QQK3" s="76"/>
      <c r="QQL3" s="76"/>
      <c r="QQM3" s="76"/>
      <c r="QQN3" s="76"/>
      <c r="QQO3" s="76"/>
      <c r="QQP3" s="76"/>
      <c r="QQQ3" s="76"/>
      <c r="QQR3" s="76"/>
      <c r="QQS3" s="76"/>
      <c r="QQT3" s="76"/>
      <c r="QQU3" s="76"/>
      <c r="QQV3" s="76"/>
      <c r="QQW3" s="76"/>
      <c r="QQX3" s="76"/>
      <c r="QQY3" s="76"/>
      <c r="QQZ3" s="76"/>
      <c r="QRA3" s="76"/>
      <c r="QRB3" s="76"/>
      <c r="QRC3" s="76"/>
      <c r="QRD3" s="76"/>
      <c r="QRE3" s="76"/>
      <c r="QRF3" s="76"/>
      <c r="QRG3" s="76"/>
      <c r="QRH3" s="76"/>
      <c r="QRI3" s="76"/>
      <c r="QRJ3" s="76"/>
      <c r="QRK3" s="76"/>
      <c r="QRL3" s="76"/>
      <c r="QRM3" s="76"/>
      <c r="QRN3" s="76"/>
      <c r="QRO3" s="76"/>
      <c r="QRP3" s="76"/>
      <c r="QRQ3" s="76"/>
      <c r="QRR3" s="76"/>
      <c r="QRS3" s="76"/>
      <c r="QRT3" s="76"/>
      <c r="QRU3" s="76"/>
      <c r="QRV3" s="76"/>
      <c r="QRW3" s="76"/>
      <c r="QRX3" s="76"/>
      <c r="QRY3" s="76"/>
      <c r="QRZ3" s="76"/>
      <c r="QSA3" s="76"/>
      <c r="QSB3" s="76"/>
      <c r="QSC3" s="76"/>
      <c r="QSD3" s="76"/>
      <c r="QSE3" s="76"/>
      <c r="QSF3" s="76"/>
      <c r="QSG3" s="76"/>
      <c r="QSH3" s="76"/>
      <c r="QSI3" s="76"/>
      <c r="QSJ3" s="76"/>
      <c r="QSK3" s="76"/>
      <c r="QSL3" s="76"/>
      <c r="QSM3" s="76"/>
      <c r="QSN3" s="76"/>
      <c r="QSO3" s="76"/>
      <c r="QSP3" s="76"/>
      <c r="QSQ3" s="76"/>
      <c r="QSR3" s="76"/>
      <c r="QSS3" s="76"/>
      <c r="QST3" s="76"/>
      <c r="QSU3" s="76"/>
      <c r="QSV3" s="76"/>
      <c r="QSW3" s="76"/>
      <c r="QSX3" s="76"/>
      <c r="QSY3" s="76"/>
      <c r="QSZ3" s="76"/>
      <c r="QTA3" s="76"/>
      <c r="QTB3" s="76"/>
      <c r="QTC3" s="76"/>
      <c r="QTD3" s="76"/>
      <c r="QTE3" s="76"/>
      <c r="QTF3" s="76"/>
      <c r="QTG3" s="76"/>
      <c r="QTH3" s="76"/>
      <c r="QTI3" s="76"/>
      <c r="QTJ3" s="76"/>
      <c r="QTK3" s="76"/>
      <c r="QTL3" s="76"/>
      <c r="QTM3" s="76"/>
      <c r="QTN3" s="76"/>
      <c r="QTO3" s="76"/>
      <c r="QTP3" s="76"/>
      <c r="QTQ3" s="76"/>
      <c r="QTR3" s="76"/>
      <c r="QTS3" s="76"/>
      <c r="QTT3" s="76"/>
      <c r="QTU3" s="76"/>
      <c r="QTV3" s="76"/>
      <c r="QTW3" s="76"/>
      <c r="QTX3" s="76"/>
      <c r="QTY3" s="76"/>
      <c r="QTZ3" s="76"/>
      <c r="QUA3" s="76"/>
      <c r="QUB3" s="76"/>
      <c r="QUC3" s="76"/>
      <c r="QUD3" s="76"/>
      <c r="QUE3" s="76"/>
      <c r="QUF3" s="76"/>
      <c r="QUG3" s="76"/>
      <c r="QUH3" s="76"/>
      <c r="QUI3" s="76"/>
      <c r="QUJ3" s="76"/>
      <c r="QUK3" s="76"/>
      <c r="QUL3" s="76"/>
      <c r="QUM3" s="76"/>
      <c r="QUN3" s="76"/>
      <c r="QUO3" s="76"/>
      <c r="QUP3" s="76"/>
      <c r="QUQ3" s="76"/>
      <c r="QUR3" s="76"/>
      <c r="QUS3" s="76"/>
      <c r="QUT3" s="76"/>
      <c r="QUU3" s="76"/>
      <c r="QUV3" s="76"/>
      <c r="QUW3" s="76"/>
      <c r="QUX3" s="76"/>
      <c r="QUY3" s="76"/>
      <c r="QUZ3" s="76"/>
      <c r="QVA3" s="76"/>
      <c r="QVB3" s="76"/>
      <c r="QVC3" s="76"/>
      <c r="QVD3" s="76"/>
      <c r="QVE3" s="76"/>
      <c r="QVF3" s="76"/>
      <c r="QVG3" s="76"/>
      <c r="QVH3" s="76"/>
      <c r="QVI3" s="76"/>
      <c r="QVJ3" s="76"/>
      <c r="QVK3" s="76"/>
      <c r="QVL3" s="76"/>
      <c r="QVM3" s="76"/>
      <c r="QVN3" s="76"/>
      <c r="QVO3" s="76"/>
      <c r="QVP3" s="76"/>
      <c r="QVQ3" s="76"/>
      <c r="QVR3" s="76"/>
      <c r="QVS3" s="76"/>
      <c r="QVT3" s="76"/>
      <c r="QVU3" s="76"/>
      <c r="QVV3" s="76"/>
      <c r="QVW3" s="76"/>
      <c r="QVX3" s="76"/>
      <c r="QVY3" s="76"/>
      <c r="QVZ3" s="76"/>
      <c r="QWA3" s="76"/>
      <c r="QWB3" s="76"/>
      <c r="QWC3" s="76"/>
      <c r="QWD3" s="76"/>
      <c r="QWE3" s="76"/>
      <c r="QWF3" s="76"/>
      <c r="QWG3" s="76"/>
      <c r="QWH3" s="76"/>
      <c r="QWI3" s="76"/>
      <c r="QWJ3" s="76"/>
      <c r="QWK3" s="76"/>
      <c r="QWL3" s="76"/>
      <c r="QWM3" s="76"/>
      <c r="QWN3" s="76"/>
      <c r="QWO3" s="76"/>
      <c r="QWP3" s="76"/>
      <c r="QWQ3" s="76"/>
      <c r="QWR3" s="76"/>
      <c r="QWS3" s="76"/>
      <c r="QWT3" s="76"/>
      <c r="QWU3" s="76"/>
      <c r="QWV3" s="76"/>
      <c r="QWW3" s="76"/>
      <c r="QWX3" s="76"/>
      <c r="QWY3" s="76"/>
      <c r="QWZ3" s="76"/>
      <c r="QXA3" s="76"/>
      <c r="QXB3" s="76"/>
      <c r="QXC3" s="76"/>
      <c r="QXD3" s="76"/>
      <c r="QXE3" s="76"/>
      <c r="QXF3" s="76"/>
      <c r="QXG3" s="76"/>
      <c r="QXH3" s="76"/>
      <c r="QXI3" s="76"/>
      <c r="QXJ3" s="76"/>
      <c r="QXK3" s="76"/>
      <c r="QXL3" s="76"/>
      <c r="QXM3" s="76"/>
      <c r="QXN3" s="76"/>
      <c r="QXO3" s="76"/>
      <c r="QXP3" s="76"/>
      <c r="QXQ3" s="76"/>
      <c r="QXR3" s="76"/>
      <c r="QXS3" s="76"/>
      <c r="QXT3" s="76"/>
      <c r="QXU3" s="76"/>
      <c r="QXV3" s="76"/>
      <c r="QXW3" s="76"/>
      <c r="QXX3" s="76"/>
      <c r="QXY3" s="76"/>
      <c r="QXZ3" s="76"/>
      <c r="QYA3" s="76"/>
      <c r="QYB3" s="76"/>
      <c r="QYC3" s="76"/>
      <c r="QYD3" s="76"/>
      <c r="QYE3" s="76"/>
      <c r="QYF3" s="76"/>
      <c r="QYG3" s="76"/>
      <c r="QYH3" s="76"/>
      <c r="QYI3" s="76"/>
      <c r="QYJ3" s="76"/>
      <c r="QYK3" s="76"/>
      <c r="QYL3" s="76"/>
      <c r="QYM3" s="76"/>
      <c r="QYN3" s="76"/>
      <c r="QYO3" s="76"/>
      <c r="QYP3" s="76"/>
      <c r="QYQ3" s="76"/>
      <c r="QYR3" s="76"/>
      <c r="QYS3" s="76"/>
      <c r="QYT3" s="76"/>
      <c r="QYU3" s="76"/>
      <c r="QYV3" s="76"/>
      <c r="QYW3" s="76"/>
      <c r="QYX3" s="76"/>
      <c r="QYY3" s="76"/>
      <c r="QYZ3" s="76"/>
      <c r="QZA3" s="76"/>
      <c r="QZB3" s="76"/>
      <c r="QZC3" s="76"/>
      <c r="QZD3" s="76"/>
      <c r="QZE3" s="76"/>
      <c r="QZF3" s="76"/>
      <c r="QZG3" s="76"/>
      <c r="QZH3" s="76"/>
      <c r="QZI3" s="76"/>
      <c r="QZJ3" s="76"/>
      <c r="QZK3" s="76"/>
      <c r="QZL3" s="76"/>
      <c r="QZM3" s="76"/>
      <c r="QZN3" s="76"/>
      <c r="QZO3" s="76"/>
      <c r="QZP3" s="76"/>
      <c r="QZQ3" s="76"/>
      <c r="QZR3" s="76"/>
      <c r="QZS3" s="76"/>
      <c r="QZT3" s="76"/>
      <c r="QZU3" s="76"/>
      <c r="QZV3" s="76"/>
      <c r="QZW3" s="76"/>
      <c r="QZX3" s="76"/>
      <c r="QZY3" s="76"/>
      <c r="QZZ3" s="76"/>
      <c r="RAA3" s="76"/>
      <c r="RAB3" s="76"/>
      <c r="RAC3" s="76"/>
      <c r="RAD3" s="76"/>
      <c r="RAE3" s="76"/>
      <c r="RAF3" s="76"/>
      <c r="RAG3" s="76"/>
      <c r="RAH3" s="76"/>
      <c r="RAI3" s="76"/>
      <c r="RAJ3" s="76"/>
      <c r="RAK3" s="76"/>
      <c r="RAL3" s="76"/>
      <c r="RAM3" s="76"/>
      <c r="RAN3" s="76"/>
      <c r="RAO3" s="76"/>
      <c r="RAP3" s="76"/>
      <c r="RAQ3" s="76"/>
      <c r="RAR3" s="76"/>
      <c r="RAS3" s="76"/>
      <c r="RAT3" s="76"/>
      <c r="RAU3" s="76"/>
      <c r="RAV3" s="76"/>
      <c r="RAW3" s="76"/>
      <c r="RAX3" s="76"/>
      <c r="RAY3" s="76"/>
      <c r="RAZ3" s="76"/>
      <c r="RBA3" s="76"/>
      <c r="RBB3" s="76"/>
      <c r="RBC3" s="76"/>
      <c r="RBD3" s="76"/>
      <c r="RBE3" s="76"/>
      <c r="RBF3" s="76"/>
      <c r="RBG3" s="76"/>
      <c r="RBH3" s="76"/>
      <c r="RBI3" s="76"/>
      <c r="RBJ3" s="76"/>
      <c r="RBK3" s="76"/>
      <c r="RBL3" s="76"/>
      <c r="RBM3" s="76"/>
      <c r="RBN3" s="76"/>
      <c r="RBO3" s="76"/>
      <c r="RBP3" s="76"/>
      <c r="RBQ3" s="76"/>
      <c r="RBR3" s="76"/>
      <c r="RBS3" s="76"/>
      <c r="RBT3" s="76"/>
      <c r="RBU3" s="76"/>
      <c r="RBV3" s="76"/>
      <c r="RBW3" s="76"/>
      <c r="RBX3" s="76"/>
      <c r="RBY3" s="76"/>
      <c r="RBZ3" s="76"/>
      <c r="RCA3" s="76"/>
      <c r="RCB3" s="76"/>
      <c r="RCC3" s="76"/>
      <c r="RCD3" s="76"/>
      <c r="RCE3" s="76"/>
      <c r="RCF3" s="76"/>
      <c r="RCG3" s="76"/>
      <c r="RCH3" s="76"/>
      <c r="RCI3" s="76"/>
      <c r="RCJ3" s="76"/>
      <c r="RCK3" s="76"/>
      <c r="RCL3" s="76"/>
      <c r="RCM3" s="76"/>
      <c r="RCN3" s="76"/>
      <c r="RCO3" s="76"/>
      <c r="RCP3" s="76"/>
      <c r="RCQ3" s="76"/>
      <c r="RCR3" s="76"/>
      <c r="RCS3" s="76"/>
      <c r="RCT3" s="76"/>
      <c r="RCU3" s="76"/>
      <c r="RCV3" s="76"/>
      <c r="RCW3" s="76"/>
      <c r="RCX3" s="76"/>
      <c r="RCY3" s="76"/>
      <c r="RCZ3" s="76"/>
      <c r="RDA3" s="76"/>
      <c r="RDB3" s="76"/>
      <c r="RDC3" s="76"/>
      <c r="RDD3" s="76"/>
      <c r="RDE3" s="76"/>
      <c r="RDF3" s="76"/>
      <c r="RDG3" s="76"/>
      <c r="RDH3" s="76"/>
      <c r="RDI3" s="76"/>
      <c r="RDJ3" s="76"/>
      <c r="RDK3" s="76"/>
      <c r="RDL3" s="76"/>
      <c r="RDM3" s="76"/>
      <c r="RDN3" s="76"/>
      <c r="RDO3" s="76"/>
      <c r="RDP3" s="76"/>
      <c r="RDQ3" s="76"/>
      <c r="RDR3" s="76"/>
      <c r="RDS3" s="76"/>
      <c r="RDT3" s="76"/>
      <c r="RDU3" s="76"/>
      <c r="RDV3" s="76"/>
      <c r="RDW3" s="76"/>
      <c r="RDX3" s="76"/>
      <c r="RDY3" s="76"/>
      <c r="RDZ3" s="76"/>
      <c r="REA3" s="76"/>
      <c r="REB3" s="76"/>
      <c r="REC3" s="76"/>
      <c r="RED3" s="76"/>
      <c r="REE3" s="76"/>
      <c r="REF3" s="76"/>
      <c r="REG3" s="76"/>
      <c r="REH3" s="76"/>
      <c r="REI3" s="76"/>
      <c r="REJ3" s="76"/>
      <c r="REK3" s="76"/>
      <c r="REL3" s="76"/>
      <c r="REM3" s="76"/>
      <c r="REN3" s="76"/>
      <c r="REO3" s="76"/>
      <c r="REP3" s="76"/>
      <c r="REQ3" s="76"/>
      <c r="RER3" s="76"/>
      <c r="RES3" s="76"/>
      <c r="RET3" s="76"/>
      <c r="REU3" s="76"/>
      <c r="REV3" s="76"/>
      <c r="REW3" s="76"/>
      <c r="REX3" s="76"/>
      <c r="REY3" s="76"/>
      <c r="REZ3" s="76"/>
      <c r="RFA3" s="76"/>
      <c r="RFB3" s="76"/>
      <c r="RFC3" s="76"/>
      <c r="RFD3" s="76"/>
      <c r="RFE3" s="76"/>
      <c r="RFF3" s="76"/>
      <c r="RFG3" s="76"/>
      <c r="RFH3" s="76"/>
      <c r="RFI3" s="76"/>
      <c r="RFJ3" s="76"/>
      <c r="RFK3" s="76"/>
      <c r="RFL3" s="76"/>
      <c r="RFM3" s="76"/>
      <c r="RFN3" s="76"/>
      <c r="RFO3" s="76"/>
      <c r="RFP3" s="76"/>
      <c r="RFQ3" s="76"/>
      <c r="RFR3" s="76"/>
      <c r="RFS3" s="76"/>
      <c r="RFT3" s="76"/>
      <c r="RFU3" s="76"/>
      <c r="RFV3" s="76"/>
      <c r="RFW3" s="76"/>
      <c r="RFX3" s="76"/>
      <c r="RFY3" s="76"/>
      <c r="RFZ3" s="76"/>
      <c r="RGA3" s="76"/>
      <c r="RGB3" s="76"/>
      <c r="RGC3" s="76"/>
      <c r="RGD3" s="76"/>
      <c r="RGE3" s="76"/>
      <c r="RGF3" s="76"/>
      <c r="RGG3" s="76"/>
      <c r="RGH3" s="76"/>
      <c r="RGI3" s="76"/>
      <c r="RGJ3" s="76"/>
      <c r="RGK3" s="76"/>
      <c r="RGL3" s="76"/>
      <c r="RGM3" s="76"/>
      <c r="RGN3" s="76"/>
      <c r="RGO3" s="76"/>
      <c r="RGP3" s="76"/>
      <c r="RGQ3" s="76"/>
      <c r="RGR3" s="76"/>
      <c r="RGS3" s="76"/>
      <c r="RGT3" s="76"/>
      <c r="RGU3" s="76"/>
      <c r="RGV3" s="76"/>
      <c r="RGW3" s="76"/>
      <c r="RGX3" s="76"/>
      <c r="RGY3" s="76"/>
      <c r="RGZ3" s="76"/>
      <c r="RHA3" s="76"/>
      <c r="RHB3" s="76"/>
      <c r="RHC3" s="76"/>
      <c r="RHD3" s="76"/>
      <c r="RHE3" s="76"/>
      <c r="RHF3" s="76"/>
      <c r="RHG3" s="76"/>
      <c r="RHH3" s="76"/>
      <c r="RHI3" s="76"/>
      <c r="RHJ3" s="76"/>
      <c r="RHK3" s="76"/>
      <c r="RHL3" s="76"/>
      <c r="RHM3" s="76"/>
      <c r="RHN3" s="76"/>
      <c r="RHO3" s="76"/>
      <c r="RHP3" s="76"/>
      <c r="RHQ3" s="76"/>
      <c r="RHR3" s="76"/>
      <c r="RHS3" s="76"/>
      <c r="RHT3" s="76"/>
      <c r="RHU3" s="76"/>
      <c r="RHV3" s="76"/>
      <c r="RHW3" s="76"/>
      <c r="RHX3" s="76"/>
      <c r="RHY3" s="76"/>
      <c r="RHZ3" s="76"/>
      <c r="RIA3" s="76"/>
      <c r="RIB3" s="76"/>
      <c r="RIC3" s="76"/>
      <c r="RID3" s="76"/>
      <c r="RIE3" s="76"/>
      <c r="RIF3" s="76"/>
      <c r="RIG3" s="76"/>
      <c r="RIH3" s="76"/>
      <c r="RII3" s="76"/>
      <c r="RIJ3" s="76"/>
      <c r="RIK3" s="76"/>
      <c r="RIL3" s="76"/>
      <c r="RIM3" s="76"/>
      <c r="RIN3" s="76"/>
      <c r="RIO3" s="76"/>
      <c r="RIP3" s="76"/>
      <c r="RIQ3" s="76"/>
      <c r="RIR3" s="76"/>
      <c r="RIS3" s="76"/>
      <c r="RIT3" s="76"/>
      <c r="RIU3" s="76"/>
      <c r="RIV3" s="76"/>
      <c r="RIW3" s="76"/>
      <c r="RIX3" s="76"/>
      <c r="RIY3" s="76"/>
      <c r="RIZ3" s="76"/>
      <c r="RJA3" s="76"/>
      <c r="RJB3" s="76"/>
      <c r="RJC3" s="76"/>
      <c r="RJD3" s="76"/>
      <c r="RJE3" s="76"/>
      <c r="RJF3" s="76"/>
      <c r="RJG3" s="76"/>
      <c r="RJH3" s="76"/>
      <c r="RJI3" s="76"/>
      <c r="RJJ3" s="76"/>
      <c r="RJK3" s="76"/>
      <c r="RJL3" s="76"/>
      <c r="RJM3" s="76"/>
      <c r="RJN3" s="76"/>
      <c r="RJO3" s="76"/>
      <c r="RJP3" s="76"/>
      <c r="RJQ3" s="76"/>
      <c r="RJR3" s="76"/>
      <c r="RJS3" s="76"/>
      <c r="RJT3" s="76"/>
      <c r="RJU3" s="76"/>
      <c r="RJV3" s="76"/>
      <c r="RJW3" s="76"/>
      <c r="RJX3" s="76"/>
      <c r="RJY3" s="76"/>
      <c r="RJZ3" s="76"/>
      <c r="RKA3" s="76"/>
      <c r="RKB3" s="76"/>
      <c r="RKC3" s="76"/>
      <c r="RKD3" s="76"/>
      <c r="RKE3" s="76"/>
      <c r="RKF3" s="76"/>
      <c r="RKG3" s="76"/>
      <c r="RKH3" s="76"/>
      <c r="RKI3" s="76"/>
      <c r="RKJ3" s="76"/>
      <c r="RKK3" s="76"/>
      <c r="RKL3" s="76"/>
      <c r="RKM3" s="76"/>
      <c r="RKN3" s="76"/>
      <c r="RKO3" s="76"/>
      <c r="RKP3" s="76"/>
      <c r="RKQ3" s="76"/>
      <c r="RKR3" s="76"/>
      <c r="RKS3" s="76"/>
      <c r="RKT3" s="76"/>
      <c r="RKU3" s="76"/>
      <c r="RKV3" s="76"/>
      <c r="RKW3" s="76"/>
      <c r="RKX3" s="76"/>
      <c r="RKY3" s="76"/>
      <c r="RKZ3" s="76"/>
      <c r="RLA3" s="76"/>
      <c r="RLB3" s="76"/>
      <c r="RLC3" s="76"/>
      <c r="RLD3" s="76"/>
      <c r="RLE3" s="76"/>
      <c r="RLF3" s="76"/>
      <c r="RLG3" s="76"/>
      <c r="RLH3" s="76"/>
      <c r="RLI3" s="76"/>
      <c r="RLJ3" s="76"/>
      <c r="RLK3" s="76"/>
      <c r="RLL3" s="76"/>
      <c r="RLM3" s="76"/>
      <c r="RLN3" s="76"/>
      <c r="RLO3" s="76"/>
      <c r="RLP3" s="76"/>
      <c r="RLQ3" s="76"/>
      <c r="RLR3" s="76"/>
      <c r="RLS3" s="76"/>
      <c r="RLT3" s="76"/>
      <c r="RLU3" s="76"/>
      <c r="RLV3" s="76"/>
      <c r="RLW3" s="76"/>
      <c r="RLX3" s="76"/>
      <c r="RLY3" s="76"/>
      <c r="RLZ3" s="76"/>
      <c r="RMA3" s="76"/>
      <c r="RMB3" s="76"/>
      <c r="RMC3" s="76"/>
      <c r="RMD3" s="76"/>
      <c r="RME3" s="76"/>
      <c r="RMF3" s="76"/>
      <c r="RMG3" s="76"/>
      <c r="RMH3" s="76"/>
      <c r="RMI3" s="76"/>
      <c r="RMJ3" s="76"/>
      <c r="RMK3" s="76"/>
      <c r="RML3" s="76"/>
      <c r="RMM3" s="76"/>
      <c r="RMN3" s="76"/>
      <c r="RMO3" s="76"/>
      <c r="RMP3" s="76"/>
      <c r="RMQ3" s="76"/>
      <c r="RMR3" s="76"/>
      <c r="RMS3" s="76"/>
      <c r="RMT3" s="76"/>
      <c r="RMU3" s="76"/>
      <c r="RMV3" s="76"/>
      <c r="RMW3" s="76"/>
      <c r="RMX3" s="76"/>
      <c r="RMY3" s="76"/>
      <c r="RMZ3" s="76"/>
      <c r="RNA3" s="76"/>
      <c r="RNB3" s="76"/>
      <c r="RNC3" s="76"/>
      <c r="RND3" s="76"/>
      <c r="RNE3" s="76"/>
      <c r="RNF3" s="76"/>
      <c r="RNG3" s="76"/>
      <c r="RNH3" s="76"/>
      <c r="RNI3" s="76"/>
      <c r="RNJ3" s="76"/>
      <c r="RNK3" s="76"/>
      <c r="RNL3" s="76"/>
      <c r="RNM3" s="76"/>
      <c r="RNN3" s="76"/>
      <c r="RNO3" s="76"/>
      <c r="RNP3" s="76"/>
      <c r="RNQ3" s="76"/>
      <c r="RNR3" s="76"/>
      <c r="RNS3" s="76"/>
      <c r="RNT3" s="76"/>
      <c r="RNU3" s="76"/>
      <c r="RNV3" s="76"/>
      <c r="RNW3" s="76"/>
      <c r="RNX3" s="76"/>
      <c r="RNY3" s="76"/>
      <c r="RNZ3" s="76"/>
      <c r="ROA3" s="76"/>
      <c r="ROB3" s="76"/>
      <c r="ROC3" s="76"/>
      <c r="ROD3" s="76"/>
      <c r="ROE3" s="76"/>
      <c r="ROF3" s="76"/>
      <c r="ROG3" s="76"/>
      <c r="ROH3" s="76"/>
      <c r="ROI3" s="76"/>
      <c r="ROJ3" s="76"/>
      <c r="ROK3" s="76"/>
      <c r="ROL3" s="76"/>
      <c r="ROM3" s="76"/>
      <c r="RON3" s="76"/>
      <c r="ROO3" s="76"/>
      <c r="ROP3" s="76"/>
      <c r="ROQ3" s="76"/>
      <c r="ROR3" s="76"/>
      <c r="ROS3" s="76"/>
      <c r="ROT3" s="76"/>
      <c r="ROU3" s="76"/>
      <c r="ROV3" s="76"/>
      <c r="ROW3" s="76"/>
      <c r="ROX3" s="76"/>
      <c r="ROY3" s="76"/>
      <c r="ROZ3" s="76"/>
      <c r="RPA3" s="76"/>
      <c r="RPB3" s="76"/>
      <c r="RPC3" s="76"/>
      <c r="RPD3" s="76"/>
      <c r="RPE3" s="76"/>
      <c r="RPF3" s="76"/>
      <c r="RPG3" s="76"/>
      <c r="RPH3" s="76"/>
      <c r="RPI3" s="76"/>
      <c r="RPJ3" s="76"/>
      <c r="RPK3" s="76"/>
      <c r="RPL3" s="76"/>
      <c r="RPM3" s="76"/>
      <c r="RPN3" s="76"/>
      <c r="RPO3" s="76"/>
      <c r="RPP3" s="76"/>
      <c r="RPQ3" s="76"/>
      <c r="RPR3" s="76"/>
      <c r="RPS3" s="76"/>
      <c r="RPT3" s="76"/>
      <c r="RPU3" s="76"/>
      <c r="RPV3" s="76"/>
      <c r="RPW3" s="76"/>
      <c r="RPX3" s="76"/>
      <c r="RPY3" s="76"/>
      <c r="RPZ3" s="76"/>
      <c r="RQA3" s="76"/>
      <c r="RQB3" s="76"/>
      <c r="RQC3" s="76"/>
      <c r="RQD3" s="76"/>
      <c r="RQE3" s="76"/>
      <c r="RQF3" s="76"/>
      <c r="RQG3" s="76"/>
      <c r="RQH3" s="76"/>
      <c r="RQI3" s="76"/>
      <c r="RQJ3" s="76"/>
      <c r="RQK3" s="76"/>
      <c r="RQL3" s="76"/>
      <c r="RQM3" s="76"/>
      <c r="RQN3" s="76"/>
      <c r="RQO3" s="76"/>
      <c r="RQP3" s="76"/>
      <c r="RQQ3" s="76"/>
      <c r="RQR3" s="76"/>
      <c r="RQS3" s="76"/>
      <c r="RQT3" s="76"/>
      <c r="RQU3" s="76"/>
      <c r="RQV3" s="76"/>
      <c r="RQW3" s="76"/>
      <c r="RQX3" s="76"/>
      <c r="RQY3" s="76"/>
      <c r="RQZ3" s="76"/>
      <c r="RRA3" s="76"/>
      <c r="RRB3" s="76"/>
      <c r="RRC3" s="76"/>
      <c r="RRD3" s="76"/>
      <c r="RRE3" s="76"/>
      <c r="RRF3" s="76"/>
      <c r="RRG3" s="76"/>
      <c r="RRH3" s="76"/>
      <c r="RRI3" s="76"/>
      <c r="RRJ3" s="76"/>
      <c r="RRK3" s="76"/>
      <c r="RRL3" s="76"/>
      <c r="RRM3" s="76"/>
      <c r="RRN3" s="76"/>
      <c r="RRO3" s="76"/>
      <c r="RRP3" s="76"/>
      <c r="RRQ3" s="76"/>
      <c r="RRR3" s="76"/>
      <c r="RRS3" s="76"/>
      <c r="RRT3" s="76"/>
      <c r="RRU3" s="76"/>
      <c r="RRV3" s="76"/>
      <c r="RRW3" s="76"/>
      <c r="RRX3" s="76"/>
      <c r="RRY3" s="76"/>
      <c r="RRZ3" s="76"/>
      <c r="RSA3" s="76"/>
      <c r="RSB3" s="76"/>
      <c r="RSC3" s="76"/>
      <c r="RSD3" s="76"/>
      <c r="RSE3" s="76"/>
      <c r="RSF3" s="76"/>
      <c r="RSG3" s="76"/>
      <c r="RSH3" s="76"/>
      <c r="RSI3" s="76"/>
      <c r="RSJ3" s="76"/>
      <c r="RSK3" s="76"/>
      <c r="RSL3" s="76"/>
      <c r="RSM3" s="76"/>
      <c r="RSN3" s="76"/>
      <c r="RSO3" s="76"/>
      <c r="RSP3" s="76"/>
      <c r="RSQ3" s="76"/>
      <c r="RSR3" s="76"/>
      <c r="RSS3" s="76"/>
      <c r="RST3" s="76"/>
      <c r="RSU3" s="76"/>
      <c r="RSV3" s="76"/>
      <c r="RSW3" s="76"/>
      <c r="RSX3" s="76"/>
      <c r="RSY3" s="76"/>
      <c r="RSZ3" s="76"/>
      <c r="RTA3" s="76"/>
      <c r="RTB3" s="76"/>
      <c r="RTC3" s="76"/>
      <c r="RTD3" s="76"/>
      <c r="RTE3" s="76"/>
      <c r="RTF3" s="76"/>
      <c r="RTG3" s="76"/>
      <c r="RTH3" s="76"/>
      <c r="RTI3" s="76"/>
      <c r="RTJ3" s="76"/>
      <c r="RTK3" s="76"/>
      <c r="RTL3" s="76"/>
      <c r="RTM3" s="76"/>
      <c r="RTN3" s="76"/>
      <c r="RTO3" s="76"/>
      <c r="RTP3" s="76"/>
      <c r="RTQ3" s="76"/>
      <c r="RTR3" s="76"/>
      <c r="RTS3" s="76"/>
      <c r="RTT3" s="76"/>
      <c r="RTU3" s="76"/>
      <c r="RTV3" s="76"/>
      <c r="RTW3" s="76"/>
      <c r="RTX3" s="76"/>
      <c r="RTY3" s="76"/>
      <c r="RTZ3" s="76"/>
      <c r="RUA3" s="76"/>
      <c r="RUB3" s="76"/>
      <c r="RUC3" s="76"/>
      <c r="RUD3" s="76"/>
      <c r="RUE3" s="76"/>
      <c r="RUF3" s="76"/>
      <c r="RUG3" s="76"/>
      <c r="RUH3" s="76"/>
      <c r="RUI3" s="76"/>
      <c r="RUJ3" s="76"/>
      <c r="RUK3" s="76"/>
      <c r="RUL3" s="76"/>
      <c r="RUM3" s="76"/>
      <c r="RUN3" s="76"/>
      <c r="RUO3" s="76"/>
      <c r="RUP3" s="76"/>
      <c r="RUQ3" s="76"/>
      <c r="RUR3" s="76"/>
      <c r="RUS3" s="76"/>
      <c r="RUT3" s="76"/>
      <c r="RUU3" s="76"/>
      <c r="RUV3" s="76"/>
      <c r="RUW3" s="76"/>
      <c r="RUX3" s="76"/>
      <c r="RUY3" s="76"/>
      <c r="RUZ3" s="76"/>
      <c r="RVA3" s="76"/>
      <c r="RVB3" s="76"/>
      <c r="RVC3" s="76"/>
      <c r="RVD3" s="76"/>
      <c r="RVE3" s="76"/>
      <c r="RVF3" s="76"/>
      <c r="RVG3" s="76"/>
      <c r="RVH3" s="76"/>
      <c r="RVI3" s="76"/>
      <c r="RVJ3" s="76"/>
      <c r="RVK3" s="76"/>
      <c r="RVL3" s="76"/>
      <c r="RVM3" s="76"/>
      <c r="RVN3" s="76"/>
      <c r="RVO3" s="76"/>
      <c r="RVP3" s="76"/>
      <c r="RVQ3" s="76"/>
      <c r="RVR3" s="76"/>
      <c r="RVS3" s="76"/>
      <c r="RVT3" s="76"/>
      <c r="RVU3" s="76"/>
      <c r="RVV3" s="76"/>
      <c r="RVW3" s="76"/>
      <c r="RVX3" s="76"/>
      <c r="RVY3" s="76"/>
      <c r="RVZ3" s="76"/>
      <c r="RWA3" s="76"/>
      <c r="RWB3" s="76"/>
      <c r="RWC3" s="76"/>
      <c r="RWD3" s="76"/>
      <c r="RWE3" s="76"/>
      <c r="RWF3" s="76"/>
      <c r="RWG3" s="76"/>
      <c r="RWH3" s="76"/>
      <c r="RWI3" s="76"/>
      <c r="RWJ3" s="76"/>
      <c r="RWK3" s="76"/>
      <c r="RWL3" s="76"/>
      <c r="RWM3" s="76"/>
      <c r="RWN3" s="76"/>
      <c r="RWO3" s="76"/>
      <c r="RWP3" s="76"/>
      <c r="RWQ3" s="76"/>
      <c r="RWR3" s="76"/>
      <c r="RWS3" s="76"/>
      <c r="RWT3" s="76"/>
      <c r="RWU3" s="76"/>
      <c r="RWV3" s="76"/>
      <c r="RWW3" s="76"/>
      <c r="RWX3" s="76"/>
      <c r="RWY3" s="76"/>
      <c r="RWZ3" s="76"/>
      <c r="RXA3" s="76"/>
      <c r="RXB3" s="76"/>
      <c r="RXC3" s="76"/>
      <c r="RXD3" s="76"/>
      <c r="RXE3" s="76"/>
      <c r="RXF3" s="76"/>
      <c r="RXG3" s="76"/>
      <c r="RXH3" s="76"/>
      <c r="RXI3" s="76"/>
      <c r="RXJ3" s="76"/>
      <c r="RXK3" s="76"/>
      <c r="RXL3" s="76"/>
      <c r="RXM3" s="76"/>
      <c r="RXN3" s="76"/>
      <c r="RXO3" s="76"/>
      <c r="RXP3" s="76"/>
      <c r="RXQ3" s="76"/>
      <c r="RXR3" s="76"/>
      <c r="RXS3" s="76"/>
      <c r="RXT3" s="76"/>
      <c r="RXU3" s="76"/>
      <c r="RXV3" s="76"/>
      <c r="RXW3" s="76"/>
      <c r="RXX3" s="76"/>
      <c r="RXY3" s="76"/>
      <c r="RXZ3" s="76"/>
      <c r="RYA3" s="76"/>
      <c r="RYB3" s="76"/>
      <c r="RYC3" s="76"/>
      <c r="RYD3" s="76"/>
      <c r="RYE3" s="76"/>
      <c r="RYF3" s="76"/>
      <c r="RYG3" s="76"/>
      <c r="RYH3" s="76"/>
      <c r="RYI3" s="76"/>
      <c r="RYJ3" s="76"/>
      <c r="RYK3" s="76"/>
      <c r="RYL3" s="76"/>
      <c r="RYM3" s="76"/>
      <c r="RYN3" s="76"/>
      <c r="RYO3" s="76"/>
      <c r="RYP3" s="76"/>
      <c r="RYQ3" s="76"/>
      <c r="RYR3" s="76"/>
      <c r="RYS3" s="76"/>
      <c r="RYT3" s="76"/>
      <c r="RYU3" s="76"/>
      <c r="RYV3" s="76"/>
      <c r="RYW3" s="76"/>
      <c r="RYX3" s="76"/>
      <c r="RYY3" s="76"/>
      <c r="RYZ3" s="76"/>
      <c r="RZA3" s="76"/>
      <c r="RZB3" s="76"/>
      <c r="RZC3" s="76"/>
      <c r="RZD3" s="76"/>
      <c r="RZE3" s="76"/>
      <c r="RZF3" s="76"/>
      <c r="RZG3" s="76"/>
      <c r="RZH3" s="76"/>
      <c r="RZI3" s="76"/>
      <c r="RZJ3" s="76"/>
      <c r="RZK3" s="76"/>
      <c r="RZL3" s="76"/>
      <c r="RZM3" s="76"/>
      <c r="RZN3" s="76"/>
      <c r="RZO3" s="76"/>
      <c r="RZP3" s="76"/>
      <c r="RZQ3" s="76"/>
      <c r="RZR3" s="76"/>
      <c r="RZS3" s="76"/>
      <c r="RZT3" s="76"/>
      <c r="RZU3" s="76"/>
      <c r="RZV3" s="76"/>
      <c r="RZW3" s="76"/>
      <c r="RZX3" s="76"/>
      <c r="RZY3" s="76"/>
      <c r="RZZ3" s="76"/>
      <c r="SAA3" s="76"/>
      <c r="SAB3" s="76"/>
      <c r="SAC3" s="76"/>
      <c r="SAD3" s="76"/>
      <c r="SAE3" s="76"/>
      <c r="SAF3" s="76"/>
      <c r="SAG3" s="76"/>
      <c r="SAH3" s="76"/>
      <c r="SAI3" s="76"/>
      <c r="SAJ3" s="76"/>
      <c r="SAK3" s="76"/>
      <c r="SAL3" s="76"/>
      <c r="SAM3" s="76"/>
      <c r="SAN3" s="76"/>
      <c r="SAO3" s="76"/>
      <c r="SAP3" s="76"/>
      <c r="SAQ3" s="76"/>
      <c r="SAR3" s="76"/>
      <c r="SAS3" s="76"/>
      <c r="SAT3" s="76"/>
      <c r="SAU3" s="76"/>
      <c r="SAV3" s="76"/>
      <c r="SAW3" s="76"/>
      <c r="SAX3" s="76"/>
      <c r="SAY3" s="76"/>
      <c r="SAZ3" s="76"/>
      <c r="SBA3" s="76"/>
      <c r="SBB3" s="76"/>
      <c r="SBC3" s="76"/>
      <c r="SBD3" s="76"/>
      <c r="SBE3" s="76"/>
      <c r="SBF3" s="76"/>
      <c r="SBG3" s="76"/>
      <c r="SBH3" s="76"/>
      <c r="SBI3" s="76"/>
      <c r="SBJ3" s="76"/>
      <c r="SBK3" s="76"/>
      <c r="SBL3" s="76"/>
      <c r="SBM3" s="76"/>
      <c r="SBN3" s="76"/>
      <c r="SBO3" s="76"/>
      <c r="SBP3" s="76"/>
      <c r="SBQ3" s="76"/>
      <c r="SBR3" s="76"/>
      <c r="SBS3" s="76"/>
      <c r="SBT3" s="76"/>
      <c r="SBU3" s="76"/>
      <c r="SBV3" s="76"/>
      <c r="SBW3" s="76"/>
      <c r="SBX3" s="76"/>
      <c r="SBY3" s="76"/>
      <c r="SBZ3" s="76"/>
      <c r="SCA3" s="76"/>
      <c r="SCB3" s="76"/>
      <c r="SCC3" s="76"/>
      <c r="SCD3" s="76"/>
      <c r="SCE3" s="76"/>
      <c r="SCF3" s="76"/>
      <c r="SCG3" s="76"/>
      <c r="SCH3" s="76"/>
      <c r="SCI3" s="76"/>
      <c r="SCJ3" s="76"/>
      <c r="SCK3" s="76"/>
      <c r="SCL3" s="76"/>
      <c r="SCM3" s="76"/>
      <c r="SCN3" s="76"/>
      <c r="SCO3" s="76"/>
      <c r="SCP3" s="76"/>
      <c r="SCQ3" s="76"/>
      <c r="SCR3" s="76"/>
      <c r="SCS3" s="76"/>
      <c r="SCT3" s="76"/>
      <c r="SCU3" s="76"/>
      <c r="SCV3" s="76"/>
      <c r="SCW3" s="76"/>
      <c r="SCX3" s="76"/>
      <c r="SCY3" s="76"/>
      <c r="SCZ3" s="76"/>
      <c r="SDA3" s="76"/>
      <c r="SDB3" s="76"/>
      <c r="SDC3" s="76"/>
      <c r="SDD3" s="76"/>
      <c r="SDE3" s="76"/>
      <c r="SDF3" s="76"/>
      <c r="SDG3" s="76"/>
      <c r="SDH3" s="76"/>
      <c r="SDI3" s="76"/>
      <c r="SDJ3" s="76"/>
      <c r="SDK3" s="76"/>
      <c r="SDL3" s="76"/>
      <c r="SDM3" s="76"/>
      <c r="SDN3" s="76"/>
      <c r="SDO3" s="76"/>
      <c r="SDP3" s="76"/>
      <c r="SDQ3" s="76"/>
      <c r="SDR3" s="76"/>
      <c r="SDS3" s="76"/>
      <c r="SDT3" s="76"/>
      <c r="SDU3" s="76"/>
      <c r="SDV3" s="76"/>
      <c r="SDW3" s="76"/>
      <c r="SDX3" s="76"/>
      <c r="SDY3" s="76"/>
      <c r="SDZ3" s="76"/>
      <c r="SEA3" s="76"/>
      <c r="SEB3" s="76"/>
      <c r="SEC3" s="76"/>
      <c r="SED3" s="76"/>
      <c r="SEE3" s="76"/>
      <c r="SEF3" s="76"/>
      <c r="SEG3" s="76"/>
      <c r="SEH3" s="76"/>
      <c r="SEI3" s="76"/>
      <c r="SEJ3" s="76"/>
      <c r="SEK3" s="76"/>
      <c r="SEL3" s="76"/>
      <c r="SEM3" s="76"/>
      <c r="SEN3" s="76"/>
      <c r="SEO3" s="76"/>
      <c r="SEP3" s="76"/>
      <c r="SEQ3" s="76"/>
      <c r="SER3" s="76"/>
      <c r="SES3" s="76"/>
      <c r="SET3" s="76"/>
      <c r="SEU3" s="76"/>
      <c r="SEV3" s="76"/>
      <c r="SEW3" s="76"/>
      <c r="SEX3" s="76"/>
      <c r="SEY3" s="76"/>
      <c r="SEZ3" s="76"/>
      <c r="SFA3" s="76"/>
      <c r="SFB3" s="76"/>
      <c r="SFC3" s="76"/>
      <c r="SFD3" s="76"/>
      <c r="SFE3" s="76"/>
      <c r="SFF3" s="76"/>
      <c r="SFG3" s="76"/>
      <c r="SFH3" s="76"/>
      <c r="SFI3" s="76"/>
      <c r="SFJ3" s="76"/>
      <c r="SFK3" s="76"/>
      <c r="SFL3" s="76"/>
      <c r="SFM3" s="76"/>
      <c r="SFN3" s="76"/>
      <c r="SFO3" s="76"/>
      <c r="SFP3" s="76"/>
      <c r="SFQ3" s="76"/>
      <c r="SFR3" s="76"/>
      <c r="SFS3" s="76"/>
      <c r="SFT3" s="76"/>
      <c r="SFU3" s="76"/>
      <c r="SFV3" s="76"/>
      <c r="SFW3" s="76"/>
      <c r="SFX3" s="76"/>
      <c r="SFY3" s="76"/>
      <c r="SFZ3" s="76"/>
      <c r="SGA3" s="76"/>
      <c r="SGB3" s="76"/>
      <c r="SGC3" s="76"/>
      <c r="SGD3" s="76"/>
      <c r="SGE3" s="76"/>
      <c r="SGF3" s="76"/>
      <c r="SGG3" s="76"/>
      <c r="SGH3" s="76"/>
      <c r="SGI3" s="76"/>
      <c r="SGJ3" s="76"/>
      <c r="SGK3" s="76"/>
      <c r="SGL3" s="76"/>
      <c r="SGM3" s="76"/>
      <c r="SGN3" s="76"/>
      <c r="SGO3" s="76"/>
      <c r="SGP3" s="76"/>
      <c r="SGQ3" s="76"/>
      <c r="SGR3" s="76"/>
      <c r="SGS3" s="76"/>
      <c r="SGT3" s="76"/>
      <c r="SGU3" s="76"/>
      <c r="SGV3" s="76"/>
      <c r="SGW3" s="76"/>
      <c r="SGX3" s="76"/>
      <c r="SGY3" s="76"/>
      <c r="SGZ3" s="76"/>
      <c r="SHA3" s="76"/>
      <c r="SHB3" s="76"/>
      <c r="SHC3" s="76"/>
      <c r="SHD3" s="76"/>
      <c r="SHE3" s="76"/>
      <c r="SHF3" s="76"/>
      <c r="SHG3" s="76"/>
      <c r="SHH3" s="76"/>
      <c r="SHI3" s="76"/>
      <c r="SHJ3" s="76"/>
      <c r="SHK3" s="76"/>
      <c r="SHL3" s="76"/>
      <c r="SHM3" s="76"/>
      <c r="SHN3" s="76"/>
      <c r="SHO3" s="76"/>
      <c r="SHP3" s="76"/>
      <c r="SHQ3" s="76"/>
      <c r="SHR3" s="76"/>
      <c r="SHS3" s="76"/>
      <c r="SHT3" s="76"/>
      <c r="SHU3" s="76"/>
      <c r="SHV3" s="76"/>
      <c r="SHW3" s="76"/>
      <c r="SHX3" s="76"/>
      <c r="SHY3" s="76"/>
      <c r="SHZ3" s="76"/>
      <c r="SIA3" s="76"/>
      <c r="SIB3" s="76"/>
      <c r="SIC3" s="76"/>
      <c r="SID3" s="76"/>
      <c r="SIE3" s="76"/>
      <c r="SIF3" s="76"/>
      <c r="SIG3" s="76"/>
      <c r="SIH3" s="76"/>
      <c r="SII3" s="76"/>
      <c r="SIJ3" s="76"/>
      <c r="SIK3" s="76"/>
      <c r="SIL3" s="76"/>
      <c r="SIM3" s="76"/>
      <c r="SIN3" s="76"/>
      <c r="SIO3" s="76"/>
      <c r="SIP3" s="76"/>
      <c r="SIQ3" s="76"/>
      <c r="SIR3" s="76"/>
      <c r="SIS3" s="76"/>
      <c r="SIT3" s="76"/>
      <c r="SIU3" s="76"/>
      <c r="SIV3" s="76"/>
      <c r="SIW3" s="76"/>
      <c r="SIX3" s="76"/>
      <c r="SIY3" s="76"/>
      <c r="SIZ3" s="76"/>
      <c r="SJA3" s="76"/>
      <c r="SJB3" s="76"/>
      <c r="SJC3" s="76"/>
      <c r="SJD3" s="76"/>
      <c r="SJE3" s="76"/>
      <c r="SJF3" s="76"/>
      <c r="SJG3" s="76"/>
      <c r="SJH3" s="76"/>
      <c r="SJI3" s="76"/>
      <c r="SJJ3" s="76"/>
      <c r="SJK3" s="76"/>
      <c r="SJL3" s="76"/>
      <c r="SJM3" s="76"/>
      <c r="SJN3" s="76"/>
      <c r="SJO3" s="76"/>
      <c r="SJP3" s="76"/>
      <c r="SJQ3" s="76"/>
      <c r="SJR3" s="76"/>
      <c r="SJS3" s="76"/>
      <c r="SJT3" s="76"/>
      <c r="SJU3" s="76"/>
      <c r="SJV3" s="76"/>
      <c r="SJW3" s="76"/>
      <c r="SJX3" s="76"/>
      <c r="SJY3" s="76"/>
      <c r="SJZ3" s="76"/>
      <c r="SKA3" s="76"/>
      <c r="SKB3" s="76"/>
      <c r="SKC3" s="76"/>
      <c r="SKD3" s="76"/>
      <c r="SKE3" s="76"/>
      <c r="SKF3" s="76"/>
      <c r="SKG3" s="76"/>
      <c r="SKH3" s="76"/>
      <c r="SKI3" s="76"/>
      <c r="SKJ3" s="76"/>
      <c r="SKK3" s="76"/>
      <c r="SKL3" s="76"/>
      <c r="SKM3" s="76"/>
      <c r="SKN3" s="76"/>
      <c r="SKO3" s="76"/>
      <c r="SKP3" s="76"/>
      <c r="SKQ3" s="76"/>
      <c r="SKR3" s="76"/>
      <c r="SKS3" s="76"/>
      <c r="SKT3" s="76"/>
      <c r="SKU3" s="76"/>
      <c r="SKV3" s="76"/>
      <c r="SKW3" s="76"/>
      <c r="SKX3" s="76"/>
      <c r="SKY3" s="76"/>
      <c r="SKZ3" s="76"/>
      <c r="SLA3" s="76"/>
      <c r="SLB3" s="76"/>
      <c r="SLC3" s="76"/>
      <c r="SLD3" s="76"/>
      <c r="SLE3" s="76"/>
      <c r="SLF3" s="76"/>
      <c r="SLG3" s="76"/>
      <c r="SLH3" s="76"/>
      <c r="SLI3" s="76"/>
      <c r="SLJ3" s="76"/>
      <c r="SLK3" s="76"/>
      <c r="SLL3" s="76"/>
      <c r="SLM3" s="76"/>
      <c r="SLN3" s="76"/>
      <c r="SLO3" s="76"/>
      <c r="SLP3" s="76"/>
      <c r="SLQ3" s="76"/>
      <c r="SLR3" s="76"/>
      <c r="SLS3" s="76"/>
      <c r="SLT3" s="76"/>
      <c r="SLU3" s="76"/>
      <c r="SLV3" s="76"/>
      <c r="SLW3" s="76"/>
      <c r="SLX3" s="76"/>
      <c r="SLY3" s="76"/>
      <c r="SLZ3" s="76"/>
      <c r="SMA3" s="76"/>
      <c r="SMB3" s="76"/>
      <c r="SMC3" s="76"/>
      <c r="SMD3" s="76"/>
      <c r="SME3" s="76"/>
      <c r="SMF3" s="76"/>
      <c r="SMG3" s="76"/>
      <c r="SMH3" s="76"/>
      <c r="SMI3" s="76"/>
      <c r="SMJ3" s="76"/>
      <c r="SMK3" s="76"/>
      <c r="SML3" s="76"/>
      <c r="SMM3" s="76"/>
      <c r="SMN3" s="76"/>
      <c r="SMO3" s="76"/>
      <c r="SMP3" s="76"/>
      <c r="SMQ3" s="76"/>
      <c r="SMR3" s="76"/>
      <c r="SMS3" s="76"/>
      <c r="SMT3" s="76"/>
      <c r="SMU3" s="76"/>
      <c r="SMV3" s="76"/>
      <c r="SMW3" s="76"/>
      <c r="SMX3" s="76"/>
      <c r="SMY3" s="76"/>
      <c r="SMZ3" s="76"/>
      <c r="SNA3" s="76"/>
      <c r="SNB3" s="76"/>
      <c r="SNC3" s="76"/>
      <c r="SND3" s="76"/>
      <c r="SNE3" s="76"/>
      <c r="SNF3" s="76"/>
      <c r="SNG3" s="76"/>
      <c r="SNH3" s="76"/>
      <c r="SNI3" s="76"/>
      <c r="SNJ3" s="76"/>
      <c r="SNK3" s="76"/>
      <c r="SNL3" s="76"/>
      <c r="SNM3" s="76"/>
      <c r="SNN3" s="76"/>
      <c r="SNO3" s="76"/>
      <c r="SNP3" s="76"/>
      <c r="SNQ3" s="76"/>
      <c r="SNR3" s="76"/>
      <c r="SNS3" s="76"/>
      <c r="SNT3" s="76"/>
      <c r="SNU3" s="76"/>
      <c r="SNV3" s="76"/>
      <c r="SNW3" s="76"/>
      <c r="SNX3" s="76"/>
      <c r="SNY3" s="76"/>
      <c r="SNZ3" s="76"/>
      <c r="SOA3" s="76"/>
      <c r="SOB3" s="76"/>
      <c r="SOC3" s="76"/>
      <c r="SOD3" s="76"/>
      <c r="SOE3" s="76"/>
      <c r="SOF3" s="76"/>
      <c r="SOG3" s="76"/>
      <c r="SOH3" s="76"/>
      <c r="SOI3" s="76"/>
      <c r="SOJ3" s="76"/>
      <c r="SOK3" s="76"/>
      <c r="SOL3" s="76"/>
      <c r="SOM3" s="76"/>
      <c r="SON3" s="76"/>
      <c r="SOO3" s="76"/>
      <c r="SOP3" s="76"/>
      <c r="SOQ3" s="76"/>
      <c r="SOR3" s="76"/>
      <c r="SOS3" s="76"/>
      <c r="SOT3" s="76"/>
      <c r="SOU3" s="76"/>
      <c r="SOV3" s="76"/>
      <c r="SOW3" s="76"/>
      <c r="SOX3" s="76"/>
      <c r="SOY3" s="76"/>
      <c r="SOZ3" s="76"/>
      <c r="SPA3" s="76"/>
      <c r="SPB3" s="76"/>
      <c r="SPC3" s="76"/>
      <c r="SPD3" s="76"/>
      <c r="SPE3" s="76"/>
      <c r="SPF3" s="76"/>
      <c r="SPG3" s="76"/>
      <c r="SPH3" s="76"/>
      <c r="SPI3" s="76"/>
      <c r="SPJ3" s="76"/>
      <c r="SPK3" s="76"/>
      <c r="SPL3" s="76"/>
      <c r="SPM3" s="76"/>
      <c r="SPN3" s="76"/>
      <c r="SPO3" s="76"/>
      <c r="SPP3" s="76"/>
      <c r="SPQ3" s="76"/>
      <c r="SPR3" s="76"/>
      <c r="SPS3" s="76"/>
      <c r="SPT3" s="76"/>
      <c r="SPU3" s="76"/>
      <c r="SPV3" s="76"/>
      <c r="SPW3" s="76"/>
      <c r="SPX3" s="76"/>
      <c r="SPY3" s="76"/>
      <c r="SPZ3" s="76"/>
      <c r="SQA3" s="76"/>
      <c r="SQB3" s="76"/>
      <c r="SQC3" s="76"/>
      <c r="SQD3" s="76"/>
      <c r="SQE3" s="76"/>
      <c r="SQF3" s="76"/>
      <c r="SQG3" s="76"/>
      <c r="SQH3" s="76"/>
      <c r="SQI3" s="76"/>
      <c r="SQJ3" s="76"/>
      <c r="SQK3" s="76"/>
      <c r="SQL3" s="76"/>
      <c r="SQM3" s="76"/>
      <c r="SQN3" s="76"/>
      <c r="SQO3" s="76"/>
      <c r="SQP3" s="76"/>
      <c r="SQQ3" s="76"/>
      <c r="SQR3" s="76"/>
      <c r="SQS3" s="76"/>
      <c r="SQT3" s="76"/>
      <c r="SQU3" s="76"/>
      <c r="SQV3" s="76"/>
      <c r="SQW3" s="76"/>
      <c r="SQX3" s="76"/>
      <c r="SQY3" s="76"/>
      <c r="SQZ3" s="76"/>
      <c r="SRA3" s="76"/>
      <c r="SRB3" s="76"/>
      <c r="SRC3" s="76"/>
      <c r="SRD3" s="76"/>
      <c r="SRE3" s="76"/>
      <c r="SRF3" s="76"/>
      <c r="SRG3" s="76"/>
      <c r="SRH3" s="76"/>
      <c r="SRI3" s="76"/>
      <c r="SRJ3" s="76"/>
      <c r="SRK3" s="76"/>
      <c r="SRL3" s="76"/>
      <c r="SRM3" s="76"/>
      <c r="SRN3" s="76"/>
      <c r="SRO3" s="76"/>
      <c r="SRP3" s="76"/>
      <c r="SRQ3" s="76"/>
      <c r="SRR3" s="76"/>
      <c r="SRS3" s="76"/>
      <c r="SRT3" s="76"/>
      <c r="SRU3" s="76"/>
      <c r="SRV3" s="76"/>
      <c r="SRW3" s="76"/>
      <c r="SRX3" s="76"/>
      <c r="SRY3" s="76"/>
      <c r="SRZ3" s="76"/>
      <c r="SSA3" s="76"/>
      <c r="SSB3" s="76"/>
      <c r="SSC3" s="76"/>
      <c r="SSD3" s="76"/>
      <c r="SSE3" s="76"/>
      <c r="SSF3" s="76"/>
      <c r="SSG3" s="76"/>
      <c r="SSH3" s="76"/>
      <c r="SSI3" s="76"/>
      <c r="SSJ3" s="76"/>
      <c r="SSK3" s="76"/>
      <c r="SSL3" s="76"/>
      <c r="SSM3" s="76"/>
      <c r="SSN3" s="76"/>
      <c r="SSO3" s="76"/>
      <c r="SSP3" s="76"/>
      <c r="SSQ3" s="76"/>
      <c r="SSR3" s="76"/>
      <c r="SSS3" s="76"/>
      <c r="SST3" s="76"/>
      <c r="SSU3" s="76"/>
      <c r="SSV3" s="76"/>
      <c r="SSW3" s="76"/>
      <c r="SSX3" s="76"/>
      <c r="SSY3" s="76"/>
      <c r="SSZ3" s="76"/>
      <c r="STA3" s="76"/>
      <c r="STB3" s="76"/>
      <c r="STC3" s="76"/>
      <c r="STD3" s="76"/>
      <c r="STE3" s="76"/>
      <c r="STF3" s="76"/>
      <c r="STG3" s="76"/>
      <c r="STH3" s="76"/>
      <c r="STI3" s="76"/>
      <c r="STJ3" s="76"/>
      <c r="STK3" s="76"/>
      <c r="STL3" s="76"/>
      <c r="STM3" s="76"/>
      <c r="STN3" s="76"/>
      <c r="STO3" s="76"/>
      <c r="STP3" s="76"/>
      <c r="STQ3" s="76"/>
      <c r="STR3" s="76"/>
      <c r="STS3" s="76"/>
      <c r="STT3" s="76"/>
      <c r="STU3" s="76"/>
      <c r="STV3" s="76"/>
      <c r="STW3" s="76"/>
      <c r="STX3" s="76"/>
      <c r="STY3" s="76"/>
      <c r="STZ3" s="76"/>
      <c r="SUA3" s="76"/>
      <c r="SUB3" s="76"/>
      <c r="SUC3" s="76"/>
      <c r="SUD3" s="76"/>
      <c r="SUE3" s="76"/>
      <c r="SUF3" s="76"/>
      <c r="SUG3" s="76"/>
      <c r="SUH3" s="76"/>
      <c r="SUI3" s="76"/>
      <c r="SUJ3" s="76"/>
      <c r="SUK3" s="76"/>
      <c r="SUL3" s="76"/>
      <c r="SUM3" s="76"/>
      <c r="SUN3" s="76"/>
      <c r="SUO3" s="76"/>
      <c r="SUP3" s="76"/>
      <c r="SUQ3" s="76"/>
      <c r="SUR3" s="76"/>
      <c r="SUS3" s="76"/>
      <c r="SUT3" s="76"/>
      <c r="SUU3" s="76"/>
      <c r="SUV3" s="76"/>
      <c r="SUW3" s="76"/>
      <c r="SUX3" s="76"/>
      <c r="SUY3" s="76"/>
      <c r="SUZ3" s="76"/>
      <c r="SVA3" s="76"/>
      <c r="SVB3" s="76"/>
      <c r="SVC3" s="76"/>
      <c r="SVD3" s="76"/>
      <c r="SVE3" s="76"/>
      <c r="SVF3" s="76"/>
      <c r="SVG3" s="76"/>
      <c r="SVH3" s="76"/>
      <c r="SVI3" s="76"/>
      <c r="SVJ3" s="76"/>
      <c r="SVK3" s="76"/>
      <c r="SVL3" s="76"/>
      <c r="SVM3" s="76"/>
      <c r="SVN3" s="76"/>
      <c r="SVO3" s="76"/>
      <c r="SVP3" s="76"/>
      <c r="SVQ3" s="76"/>
      <c r="SVR3" s="76"/>
      <c r="SVS3" s="76"/>
      <c r="SVT3" s="76"/>
      <c r="SVU3" s="76"/>
      <c r="SVV3" s="76"/>
      <c r="SVW3" s="76"/>
      <c r="SVX3" s="76"/>
      <c r="SVY3" s="76"/>
      <c r="SVZ3" s="76"/>
      <c r="SWA3" s="76"/>
      <c r="SWB3" s="76"/>
      <c r="SWC3" s="76"/>
      <c r="SWD3" s="76"/>
      <c r="SWE3" s="76"/>
      <c r="SWF3" s="76"/>
      <c r="SWG3" s="76"/>
      <c r="SWH3" s="76"/>
      <c r="SWI3" s="76"/>
      <c r="SWJ3" s="76"/>
      <c r="SWK3" s="76"/>
      <c r="SWL3" s="76"/>
      <c r="SWM3" s="76"/>
      <c r="SWN3" s="76"/>
      <c r="SWO3" s="76"/>
      <c r="SWP3" s="76"/>
      <c r="SWQ3" s="76"/>
      <c r="SWR3" s="76"/>
      <c r="SWS3" s="76"/>
      <c r="SWT3" s="76"/>
      <c r="SWU3" s="76"/>
      <c r="SWV3" s="76"/>
      <c r="SWW3" s="76"/>
      <c r="SWX3" s="76"/>
      <c r="SWY3" s="76"/>
      <c r="SWZ3" s="76"/>
      <c r="SXA3" s="76"/>
      <c r="SXB3" s="76"/>
      <c r="SXC3" s="76"/>
      <c r="SXD3" s="76"/>
      <c r="SXE3" s="76"/>
      <c r="SXF3" s="76"/>
      <c r="SXG3" s="76"/>
      <c r="SXH3" s="76"/>
      <c r="SXI3" s="76"/>
      <c r="SXJ3" s="76"/>
      <c r="SXK3" s="76"/>
      <c r="SXL3" s="76"/>
      <c r="SXM3" s="76"/>
      <c r="SXN3" s="76"/>
      <c r="SXO3" s="76"/>
      <c r="SXP3" s="76"/>
      <c r="SXQ3" s="76"/>
      <c r="SXR3" s="76"/>
      <c r="SXS3" s="76"/>
      <c r="SXT3" s="76"/>
      <c r="SXU3" s="76"/>
      <c r="SXV3" s="76"/>
      <c r="SXW3" s="76"/>
      <c r="SXX3" s="76"/>
      <c r="SXY3" s="76"/>
      <c r="SXZ3" s="76"/>
      <c r="SYA3" s="76"/>
      <c r="SYB3" s="76"/>
      <c r="SYC3" s="76"/>
      <c r="SYD3" s="76"/>
      <c r="SYE3" s="76"/>
      <c r="SYF3" s="76"/>
      <c r="SYG3" s="76"/>
      <c r="SYH3" s="76"/>
      <c r="SYI3" s="76"/>
      <c r="SYJ3" s="76"/>
      <c r="SYK3" s="76"/>
      <c r="SYL3" s="76"/>
      <c r="SYM3" s="76"/>
      <c r="SYN3" s="76"/>
      <c r="SYO3" s="76"/>
      <c r="SYP3" s="76"/>
      <c r="SYQ3" s="76"/>
      <c r="SYR3" s="76"/>
      <c r="SYS3" s="76"/>
      <c r="SYT3" s="76"/>
      <c r="SYU3" s="76"/>
      <c r="SYV3" s="76"/>
      <c r="SYW3" s="76"/>
      <c r="SYX3" s="76"/>
      <c r="SYY3" s="76"/>
      <c r="SYZ3" s="76"/>
      <c r="SZA3" s="76"/>
      <c r="SZB3" s="76"/>
      <c r="SZC3" s="76"/>
      <c r="SZD3" s="76"/>
      <c r="SZE3" s="76"/>
      <c r="SZF3" s="76"/>
      <c r="SZG3" s="76"/>
      <c r="SZH3" s="76"/>
      <c r="SZI3" s="76"/>
      <c r="SZJ3" s="76"/>
      <c r="SZK3" s="76"/>
      <c r="SZL3" s="76"/>
      <c r="SZM3" s="76"/>
      <c r="SZN3" s="76"/>
      <c r="SZO3" s="76"/>
      <c r="SZP3" s="76"/>
      <c r="SZQ3" s="76"/>
      <c r="SZR3" s="76"/>
      <c r="SZS3" s="76"/>
      <c r="SZT3" s="76"/>
      <c r="SZU3" s="76"/>
      <c r="SZV3" s="76"/>
      <c r="SZW3" s="76"/>
      <c r="SZX3" s="76"/>
      <c r="SZY3" s="76"/>
      <c r="SZZ3" s="76"/>
      <c r="TAA3" s="76"/>
      <c r="TAB3" s="76"/>
      <c r="TAC3" s="76"/>
      <c r="TAD3" s="76"/>
      <c r="TAE3" s="76"/>
      <c r="TAF3" s="76"/>
      <c r="TAG3" s="76"/>
      <c r="TAH3" s="76"/>
      <c r="TAI3" s="76"/>
      <c r="TAJ3" s="76"/>
      <c r="TAK3" s="76"/>
      <c r="TAL3" s="76"/>
      <c r="TAM3" s="76"/>
      <c r="TAN3" s="76"/>
      <c r="TAO3" s="76"/>
      <c r="TAP3" s="76"/>
      <c r="TAQ3" s="76"/>
      <c r="TAR3" s="76"/>
      <c r="TAS3" s="76"/>
      <c r="TAT3" s="76"/>
      <c r="TAU3" s="76"/>
      <c r="TAV3" s="76"/>
      <c r="TAW3" s="76"/>
      <c r="TAX3" s="76"/>
      <c r="TAY3" s="76"/>
      <c r="TAZ3" s="76"/>
      <c r="TBA3" s="76"/>
      <c r="TBB3" s="76"/>
      <c r="TBC3" s="76"/>
      <c r="TBD3" s="76"/>
      <c r="TBE3" s="76"/>
      <c r="TBF3" s="76"/>
      <c r="TBG3" s="76"/>
      <c r="TBH3" s="76"/>
      <c r="TBI3" s="76"/>
      <c r="TBJ3" s="76"/>
      <c r="TBK3" s="76"/>
      <c r="TBL3" s="76"/>
      <c r="TBM3" s="76"/>
      <c r="TBN3" s="76"/>
      <c r="TBO3" s="76"/>
      <c r="TBP3" s="76"/>
      <c r="TBQ3" s="76"/>
      <c r="TBR3" s="76"/>
      <c r="TBS3" s="76"/>
      <c r="TBT3" s="76"/>
      <c r="TBU3" s="76"/>
      <c r="TBV3" s="76"/>
      <c r="TBW3" s="76"/>
      <c r="TBX3" s="76"/>
      <c r="TBY3" s="76"/>
      <c r="TBZ3" s="76"/>
      <c r="TCA3" s="76"/>
      <c r="TCB3" s="76"/>
      <c r="TCC3" s="76"/>
      <c r="TCD3" s="76"/>
      <c r="TCE3" s="76"/>
      <c r="TCF3" s="76"/>
      <c r="TCG3" s="76"/>
      <c r="TCH3" s="76"/>
      <c r="TCI3" s="76"/>
      <c r="TCJ3" s="76"/>
      <c r="TCK3" s="76"/>
      <c r="TCL3" s="76"/>
      <c r="TCM3" s="76"/>
      <c r="TCN3" s="76"/>
      <c r="TCO3" s="76"/>
      <c r="TCP3" s="76"/>
      <c r="TCQ3" s="76"/>
      <c r="TCR3" s="76"/>
      <c r="TCS3" s="76"/>
      <c r="TCT3" s="76"/>
      <c r="TCU3" s="76"/>
      <c r="TCV3" s="76"/>
      <c r="TCW3" s="76"/>
      <c r="TCX3" s="76"/>
      <c r="TCY3" s="76"/>
      <c r="TCZ3" s="76"/>
      <c r="TDA3" s="76"/>
      <c r="TDB3" s="76"/>
      <c r="TDC3" s="76"/>
      <c r="TDD3" s="76"/>
      <c r="TDE3" s="76"/>
      <c r="TDF3" s="76"/>
      <c r="TDG3" s="76"/>
      <c r="TDH3" s="76"/>
      <c r="TDI3" s="76"/>
      <c r="TDJ3" s="76"/>
      <c r="TDK3" s="76"/>
      <c r="TDL3" s="76"/>
      <c r="TDM3" s="76"/>
      <c r="TDN3" s="76"/>
      <c r="TDO3" s="76"/>
      <c r="TDP3" s="76"/>
      <c r="TDQ3" s="76"/>
      <c r="TDR3" s="76"/>
      <c r="TDS3" s="76"/>
      <c r="TDT3" s="76"/>
      <c r="TDU3" s="76"/>
      <c r="TDV3" s="76"/>
      <c r="TDW3" s="76"/>
      <c r="TDX3" s="76"/>
      <c r="TDY3" s="76"/>
      <c r="TDZ3" s="76"/>
      <c r="TEA3" s="76"/>
      <c r="TEB3" s="76"/>
      <c r="TEC3" s="76"/>
      <c r="TED3" s="76"/>
      <c r="TEE3" s="76"/>
      <c r="TEF3" s="76"/>
      <c r="TEG3" s="76"/>
      <c r="TEH3" s="76"/>
      <c r="TEI3" s="76"/>
      <c r="TEJ3" s="76"/>
      <c r="TEK3" s="76"/>
      <c r="TEL3" s="76"/>
      <c r="TEM3" s="76"/>
      <c r="TEN3" s="76"/>
      <c r="TEO3" s="76"/>
      <c r="TEP3" s="76"/>
      <c r="TEQ3" s="76"/>
      <c r="TER3" s="76"/>
      <c r="TES3" s="76"/>
      <c r="TET3" s="76"/>
      <c r="TEU3" s="76"/>
      <c r="TEV3" s="76"/>
      <c r="TEW3" s="76"/>
      <c r="TEX3" s="76"/>
      <c r="TEY3" s="76"/>
      <c r="TEZ3" s="76"/>
      <c r="TFA3" s="76"/>
      <c r="TFB3" s="76"/>
      <c r="TFC3" s="76"/>
      <c r="TFD3" s="76"/>
      <c r="TFE3" s="76"/>
      <c r="TFF3" s="76"/>
      <c r="TFG3" s="76"/>
      <c r="TFH3" s="76"/>
      <c r="TFI3" s="76"/>
      <c r="TFJ3" s="76"/>
      <c r="TFK3" s="76"/>
      <c r="TFL3" s="76"/>
      <c r="TFM3" s="76"/>
      <c r="TFN3" s="76"/>
      <c r="TFO3" s="76"/>
      <c r="TFP3" s="76"/>
      <c r="TFQ3" s="76"/>
      <c r="TFR3" s="76"/>
      <c r="TFS3" s="76"/>
      <c r="TFT3" s="76"/>
      <c r="TFU3" s="76"/>
      <c r="TFV3" s="76"/>
      <c r="TFW3" s="76"/>
      <c r="TFX3" s="76"/>
      <c r="TFY3" s="76"/>
      <c r="TFZ3" s="76"/>
      <c r="TGA3" s="76"/>
      <c r="TGB3" s="76"/>
      <c r="TGC3" s="76"/>
      <c r="TGD3" s="76"/>
      <c r="TGE3" s="76"/>
      <c r="TGF3" s="76"/>
      <c r="TGG3" s="76"/>
      <c r="TGH3" s="76"/>
      <c r="TGI3" s="76"/>
      <c r="TGJ3" s="76"/>
      <c r="TGK3" s="76"/>
      <c r="TGL3" s="76"/>
      <c r="TGM3" s="76"/>
      <c r="TGN3" s="76"/>
      <c r="TGO3" s="76"/>
      <c r="TGP3" s="76"/>
      <c r="TGQ3" s="76"/>
      <c r="TGR3" s="76"/>
      <c r="TGS3" s="76"/>
      <c r="TGT3" s="76"/>
      <c r="TGU3" s="76"/>
      <c r="TGV3" s="76"/>
      <c r="TGW3" s="76"/>
      <c r="TGX3" s="76"/>
      <c r="TGY3" s="76"/>
      <c r="TGZ3" s="76"/>
      <c r="THA3" s="76"/>
      <c r="THB3" s="76"/>
      <c r="THC3" s="76"/>
      <c r="THD3" s="76"/>
      <c r="THE3" s="76"/>
      <c r="THF3" s="76"/>
      <c r="THG3" s="76"/>
      <c r="THH3" s="76"/>
      <c r="THI3" s="76"/>
      <c r="THJ3" s="76"/>
      <c r="THK3" s="76"/>
      <c r="THL3" s="76"/>
      <c r="THM3" s="76"/>
      <c r="THN3" s="76"/>
      <c r="THO3" s="76"/>
      <c r="THP3" s="76"/>
      <c r="THQ3" s="76"/>
      <c r="THR3" s="76"/>
      <c r="THS3" s="76"/>
      <c r="THT3" s="76"/>
      <c r="THU3" s="76"/>
      <c r="THV3" s="76"/>
      <c r="THW3" s="76"/>
      <c r="THX3" s="76"/>
      <c r="THY3" s="76"/>
      <c r="THZ3" s="76"/>
      <c r="TIA3" s="76"/>
      <c r="TIB3" s="76"/>
      <c r="TIC3" s="76"/>
      <c r="TID3" s="76"/>
      <c r="TIE3" s="76"/>
      <c r="TIF3" s="76"/>
      <c r="TIG3" s="76"/>
      <c r="TIH3" s="76"/>
      <c r="TII3" s="76"/>
      <c r="TIJ3" s="76"/>
      <c r="TIK3" s="76"/>
      <c r="TIL3" s="76"/>
      <c r="TIM3" s="76"/>
      <c r="TIN3" s="76"/>
      <c r="TIO3" s="76"/>
      <c r="TIP3" s="76"/>
      <c r="TIQ3" s="76"/>
      <c r="TIR3" s="76"/>
      <c r="TIS3" s="76"/>
      <c r="TIT3" s="76"/>
      <c r="TIU3" s="76"/>
      <c r="TIV3" s="76"/>
      <c r="TIW3" s="76"/>
      <c r="TIX3" s="76"/>
      <c r="TIY3" s="76"/>
      <c r="TIZ3" s="76"/>
      <c r="TJA3" s="76"/>
      <c r="TJB3" s="76"/>
      <c r="TJC3" s="76"/>
      <c r="TJD3" s="76"/>
      <c r="TJE3" s="76"/>
      <c r="TJF3" s="76"/>
      <c r="TJG3" s="76"/>
      <c r="TJH3" s="76"/>
      <c r="TJI3" s="76"/>
      <c r="TJJ3" s="76"/>
      <c r="TJK3" s="76"/>
      <c r="TJL3" s="76"/>
      <c r="TJM3" s="76"/>
      <c r="TJN3" s="76"/>
      <c r="TJO3" s="76"/>
      <c r="TJP3" s="76"/>
      <c r="TJQ3" s="76"/>
      <c r="TJR3" s="76"/>
      <c r="TJS3" s="76"/>
      <c r="TJT3" s="76"/>
      <c r="TJU3" s="76"/>
      <c r="TJV3" s="76"/>
      <c r="TJW3" s="76"/>
      <c r="TJX3" s="76"/>
      <c r="TJY3" s="76"/>
      <c r="TJZ3" s="76"/>
      <c r="TKA3" s="76"/>
      <c r="TKB3" s="76"/>
      <c r="TKC3" s="76"/>
      <c r="TKD3" s="76"/>
      <c r="TKE3" s="76"/>
      <c r="TKF3" s="76"/>
      <c r="TKG3" s="76"/>
      <c r="TKH3" s="76"/>
      <c r="TKI3" s="76"/>
      <c r="TKJ3" s="76"/>
      <c r="TKK3" s="76"/>
      <c r="TKL3" s="76"/>
      <c r="TKM3" s="76"/>
      <c r="TKN3" s="76"/>
      <c r="TKO3" s="76"/>
      <c r="TKP3" s="76"/>
      <c r="TKQ3" s="76"/>
      <c r="TKR3" s="76"/>
      <c r="TKS3" s="76"/>
      <c r="TKT3" s="76"/>
      <c r="TKU3" s="76"/>
      <c r="TKV3" s="76"/>
      <c r="TKW3" s="76"/>
      <c r="TKX3" s="76"/>
      <c r="TKY3" s="76"/>
      <c r="TKZ3" s="76"/>
      <c r="TLA3" s="76"/>
      <c r="TLB3" s="76"/>
      <c r="TLC3" s="76"/>
      <c r="TLD3" s="76"/>
      <c r="TLE3" s="76"/>
      <c r="TLF3" s="76"/>
      <c r="TLG3" s="76"/>
      <c r="TLH3" s="76"/>
      <c r="TLI3" s="76"/>
      <c r="TLJ3" s="76"/>
      <c r="TLK3" s="76"/>
      <c r="TLL3" s="76"/>
      <c r="TLM3" s="76"/>
      <c r="TLN3" s="76"/>
      <c r="TLO3" s="76"/>
      <c r="TLP3" s="76"/>
      <c r="TLQ3" s="76"/>
      <c r="TLR3" s="76"/>
      <c r="TLS3" s="76"/>
      <c r="TLT3" s="76"/>
      <c r="TLU3" s="76"/>
      <c r="TLV3" s="76"/>
      <c r="TLW3" s="76"/>
      <c r="TLX3" s="76"/>
      <c r="TLY3" s="76"/>
      <c r="TLZ3" s="76"/>
      <c r="TMA3" s="76"/>
      <c r="TMB3" s="76"/>
      <c r="TMC3" s="76"/>
      <c r="TMD3" s="76"/>
      <c r="TME3" s="76"/>
      <c r="TMF3" s="76"/>
      <c r="TMG3" s="76"/>
      <c r="TMH3" s="76"/>
      <c r="TMI3" s="76"/>
      <c r="TMJ3" s="76"/>
      <c r="TMK3" s="76"/>
      <c r="TML3" s="76"/>
      <c r="TMM3" s="76"/>
      <c r="TMN3" s="76"/>
      <c r="TMO3" s="76"/>
      <c r="TMP3" s="76"/>
      <c r="TMQ3" s="76"/>
      <c r="TMR3" s="76"/>
      <c r="TMS3" s="76"/>
      <c r="TMT3" s="76"/>
      <c r="TMU3" s="76"/>
      <c r="TMV3" s="76"/>
      <c r="TMW3" s="76"/>
      <c r="TMX3" s="76"/>
      <c r="TMY3" s="76"/>
      <c r="TMZ3" s="76"/>
      <c r="TNA3" s="76"/>
      <c r="TNB3" s="76"/>
      <c r="TNC3" s="76"/>
      <c r="TND3" s="76"/>
      <c r="TNE3" s="76"/>
      <c r="TNF3" s="76"/>
      <c r="TNG3" s="76"/>
      <c r="TNH3" s="76"/>
      <c r="TNI3" s="76"/>
      <c r="TNJ3" s="76"/>
      <c r="TNK3" s="76"/>
      <c r="TNL3" s="76"/>
      <c r="TNM3" s="76"/>
      <c r="TNN3" s="76"/>
      <c r="TNO3" s="76"/>
      <c r="TNP3" s="76"/>
      <c r="TNQ3" s="76"/>
      <c r="TNR3" s="76"/>
      <c r="TNS3" s="76"/>
      <c r="TNT3" s="76"/>
      <c r="TNU3" s="76"/>
      <c r="TNV3" s="76"/>
      <c r="TNW3" s="76"/>
      <c r="TNX3" s="76"/>
      <c r="TNY3" s="76"/>
      <c r="TNZ3" s="76"/>
      <c r="TOA3" s="76"/>
      <c r="TOB3" s="76"/>
      <c r="TOC3" s="76"/>
      <c r="TOD3" s="76"/>
      <c r="TOE3" s="76"/>
      <c r="TOF3" s="76"/>
      <c r="TOG3" s="76"/>
      <c r="TOH3" s="76"/>
      <c r="TOI3" s="76"/>
      <c r="TOJ3" s="76"/>
      <c r="TOK3" s="76"/>
      <c r="TOL3" s="76"/>
      <c r="TOM3" s="76"/>
      <c r="TON3" s="76"/>
      <c r="TOO3" s="76"/>
      <c r="TOP3" s="76"/>
      <c r="TOQ3" s="76"/>
      <c r="TOR3" s="76"/>
      <c r="TOS3" s="76"/>
      <c r="TOT3" s="76"/>
      <c r="TOU3" s="76"/>
      <c r="TOV3" s="76"/>
      <c r="TOW3" s="76"/>
      <c r="TOX3" s="76"/>
      <c r="TOY3" s="76"/>
      <c r="TOZ3" s="76"/>
      <c r="TPA3" s="76"/>
      <c r="TPB3" s="76"/>
      <c r="TPC3" s="76"/>
      <c r="TPD3" s="76"/>
      <c r="TPE3" s="76"/>
      <c r="TPF3" s="76"/>
      <c r="TPG3" s="76"/>
      <c r="TPH3" s="76"/>
      <c r="TPI3" s="76"/>
      <c r="TPJ3" s="76"/>
      <c r="TPK3" s="76"/>
      <c r="TPL3" s="76"/>
      <c r="TPM3" s="76"/>
      <c r="TPN3" s="76"/>
      <c r="TPO3" s="76"/>
      <c r="TPP3" s="76"/>
      <c r="TPQ3" s="76"/>
      <c r="TPR3" s="76"/>
      <c r="TPS3" s="76"/>
      <c r="TPT3" s="76"/>
      <c r="TPU3" s="76"/>
      <c r="TPV3" s="76"/>
      <c r="TPW3" s="76"/>
      <c r="TPX3" s="76"/>
      <c r="TPY3" s="76"/>
      <c r="TPZ3" s="76"/>
      <c r="TQA3" s="76"/>
      <c r="TQB3" s="76"/>
      <c r="TQC3" s="76"/>
      <c r="TQD3" s="76"/>
      <c r="TQE3" s="76"/>
      <c r="TQF3" s="76"/>
      <c r="TQG3" s="76"/>
      <c r="TQH3" s="76"/>
      <c r="TQI3" s="76"/>
      <c r="TQJ3" s="76"/>
      <c r="TQK3" s="76"/>
      <c r="TQL3" s="76"/>
      <c r="TQM3" s="76"/>
      <c r="TQN3" s="76"/>
      <c r="TQO3" s="76"/>
      <c r="TQP3" s="76"/>
      <c r="TQQ3" s="76"/>
      <c r="TQR3" s="76"/>
      <c r="TQS3" s="76"/>
      <c r="TQT3" s="76"/>
      <c r="TQU3" s="76"/>
      <c r="TQV3" s="76"/>
      <c r="TQW3" s="76"/>
      <c r="TQX3" s="76"/>
      <c r="TQY3" s="76"/>
      <c r="TQZ3" s="76"/>
      <c r="TRA3" s="76"/>
      <c r="TRB3" s="76"/>
      <c r="TRC3" s="76"/>
      <c r="TRD3" s="76"/>
      <c r="TRE3" s="76"/>
      <c r="TRF3" s="76"/>
      <c r="TRG3" s="76"/>
      <c r="TRH3" s="76"/>
      <c r="TRI3" s="76"/>
      <c r="TRJ3" s="76"/>
      <c r="TRK3" s="76"/>
      <c r="TRL3" s="76"/>
      <c r="TRM3" s="76"/>
      <c r="TRN3" s="76"/>
      <c r="TRO3" s="76"/>
      <c r="TRP3" s="76"/>
      <c r="TRQ3" s="76"/>
      <c r="TRR3" s="76"/>
      <c r="TRS3" s="76"/>
      <c r="TRT3" s="76"/>
      <c r="TRU3" s="76"/>
      <c r="TRV3" s="76"/>
      <c r="TRW3" s="76"/>
      <c r="TRX3" s="76"/>
      <c r="TRY3" s="76"/>
      <c r="TRZ3" s="76"/>
      <c r="TSA3" s="76"/>
      <c r="TSB3" s="76"/>
      <c r="TSC3" s="76"/>
      <c r="TSD3" s="76"/>
      <c r="TSE3" s="76"/>
      <c r="TSF3" s="76"/>
      <c r="TSG3" s="76"/>
      <c r="TSH3" s="76"/>
      <c r="TSI3" s="76"/>
      <c r="TSJ3" s="76"/>
      <c r="TSK3" s="76"/>
      <c r="TSL3" s="76"/>
      <c r="TSM3" s="76"/>
      <c r="TSN3" s="76"/>
      <c r="TSO3" s="76"/>
      <c r="TSP3" s="76"/>
      <c r="TSQ3" s="76"/>
      <c r="TSR3" s="76"/>
      <c r="TSS3" s="76"/>
      <c r="TST3" s="76"/>
      <c r="TSU3" s="76"/>
      <c r="TSV3" s="76"/>
      <c r="TSW3" s="76"/>
      <c r="TSX3" s="76"/>
      <c r="TSY3" s="76"/>
      <c r="TSZ3" s="76"/>
      <c r="TTA3" s="76"/>
      <c r="TTB3" s="76"/>
      <c r="TTC3" s="76"/>
      <c r="TTD3" s="76"/>
      <c r="TTE3" s="76"/>
      <c r="TTF3" s="76"/>
      <c r="TTG3" s="76"/>
      <c r="TTH3" s="76"/>
      <c r="TTI3" s="76"/>
      <c r="TTJ3" s="76"/>
      <c r="TTK3" s="76"/>
      <c r="TTL3" s="76"/>
      <c r="TTM3" s="76"/>
      <c r="TTN3" s="76"/>
      <c r="TTO3" s="76"/>
      <c r="TTP3" s="76"/>
      <c r="TTQ3" s="76"/>
      <c r="TTR3" s="76"/>
      <c r="TTS3" s="76"/>
      <c r="TTT3" s="76"/>
      <c r="TTU3" s="76"/>
      <c r="TTV3" s="76"/>
      <c r="TTW3" s="76"/>
      <c r="TTX3" s="76"/>
      <c r="TTY3" s="76"/>
      <c r="TTZ3" s="76"/>
      <c r="TUA3" s="76"/>
      <c r="TUB3" s="76"/>
      <c r="TUC3" s="76"/>
      <c r="TUD3" s="76"/>
      <c r="TUE3" s="76"/>
      <c r="TUF3" s="76"/>
      <c r="TUG3" s="76"/>
      <c r="TUH3" s="76"/>
      <c r="TUI3" s="76"/>
      <c r="TUJ3" s="76"/>
      <c r="TUK3" s="76"/>
      <c r="TUL3" s="76"/>
      <c r="TUM3" s="76"/>
      <c r="TUN3" s="76"/>
      <c r="TUO3" s="76"/>
      <c r="TUP3" s="76"/>
      <c r="TUQ3" s="76"/>
      <c r="TUR3" s="76"/>
      <c r="TUS3" s="76"/>
      <c r="TUT3" s="76"/>
      <c r="TUU3" s="76"/>
      <c r="TUV3" s="76"/>
      <c r="TUW3" s="76"/>
      <c r="TUX3" s="76"/>
      <c r="TUY3" s="76"/>
      <c r="TUZ3" s="76"/>
      <c r="TVA3" s="76"/>
      <c r="TVB3" s="76"/>
      <c r="TVC3" s="76"/>
      <c r="TVD3" s="76"/>
      <c r="TVE3" s="76"/>
      <c r="TVF3" s="76"/>
      <c r="TVG3" s="76"/>
      <c r="TVH3" s="76"/>
      <c r="TVI3" s="76"/>
      <c r="TVJ3" s="76"/>
      <c r="TVK3" s="76"/>
      <c r="TVL3" s="76"/>
      <c r="TVM3" s="76"/>
      <c r="TVN3" s="76"/>
      <c r="TVO3" s="76"/>
      <c r="TVP3" s="76"/>
      <c r="TVQ3" s="76"/>
      <c r="TVR3" s="76"/>
      <c r="TVS3" s="76"/>
      <c r="TVT3" s="76"/>
      <c r="TVU3" s="76"/>
      <c r="TVV3" s="76"/>
      <c r="TVW3" s="76"/>
      <c r="TVX3" s="76"/>
      <c r="TVY3" s="76"/>
      <c r="TVZ3" s="76"/>
      <c r="TWA3" s="76"/>
      <c r="TWB3" s="76"/>
      <c r="TWC3" s="76"/>
      <c r="TWD3" s="76"/>
      <c r="TWE3" s="76"/>
      <c r="TWF3" s="76"/>
      <c r="TWG3" s="76"/>
      <c r="TWH3" s="76"/>
      <c r="TWI3" s="76"/>
      <c r="TWJ3" s="76"/>
      <c r="TWK3" s="76"/>
      <c r="TWL3" s="76"/>
      <c r="TWM3" s="76"/>
      <c r="TWN3" s="76"/>
      <c r="TWO3" s="76"/>
      <c r="TWP3" s="76"/>
      <c r="TWQ3" s="76"/>
      <c r="TWR3" s="76"/>
      <c r="TWS3" s="76"/>
      <c r="TWT3" s="76"/>
      <c r="TWU3" s="76"/>
      <c r="TWV3" s="76"/>
      <c r="TWW3" s="76"/>
      <c r="TWX3" s="76"/>
      <c r="TWY3" s="76"/>
      <c r="TWZ3" s="76"/>
      <c r="TXA3" s="76"/>
      <c r="TXB3" s="76"/>
      <c r="TXC3" s="76"/>
      <c r="TXD3" s="76"/>
      <c r="TXE3" s="76"/>
      <c r="TXF3" s="76"/>
      <c r="TXG3" s="76"/>
      <c r="TXH3" s="76"/>
      <c r="TXI3" s="76"/>
      <c r="TXJ3" s="76"/>
      <c r="TXK3" s="76"/>
      <c r="TXL3" s="76"/>
      <c r="TXM3" s="76"/>
      <c r="TXN3" s="76"/>
      <c r="TXO3" s="76"/>
      <c r="TXP3" s="76"/>
      <c r="TXQ3" s="76"/>
      <c r="TXR3" s="76"/>
      <c r="TXS3" s="76"/>
      <c r="TXT3" s="76"/>
      <c r="TXU3" s="76"/>
      <c r="TXV3" s="76"/>
      <c r="TXW3" s="76"/>
      <c r="TXX3" s="76"/>
      <c r="TXY3" s="76"/>
      <c r="TXZ3" s="76"/>
      <c r="TYA3" s="76"/>
      <c r="TYB3" s="76"/>
      <c r="TYC3" s="76"/>
      <c r="TYD3" s="76"/>
      <c r="TYE3" s="76"/>
      <c r="TYF3" s="76"/>
      <c r="TYG3" s="76"/>
      <c r="TYH3" s="76"/>
      <c r="TYI3" s="76"/>
      <c r="TYJ3" s="76"/>
      <c r="TYK3" s="76"/>
      <c r="TYL3" s="76"/>
      <c r="TYM3" s="76"/>
      <c r="TYN3" s="76"/>
      <c r="TYO3" s="76"/>
      <c r="TYP3" s="76"/>
      <c r="TYQ3" s="76"/>
      <c r="TYR3" s="76"/>
      <c r="TYS3" s="76"/>
      <c r="TYT3" s="76"/>
      <c r="TYU3" s="76"/>
      <c r="TYV3" s="76"/>
      <c r="TYW3" s="76"/>
      <c r="TYX3" s="76"/>
      <c r="TYY3" s="76"/>
      <c r="TYZ3" s="76"/>
      <c r="TZA3" s="76"/>
      <c r="TZB3" s="76"/>
      <c r="TZC3" s="76"/>
      <c r="TZD3" s="76"/>
      <c r="TZE3" s="76"/>
      <c r="TZF3" s="76"/>
      <c r="TZG3" s="76"/>
      <c r="TZH3" s="76"/>
      <c r="TZI3" s="76"/>
      <c r="TZJ3" s="76"/>
      <c r="TZK3" s="76"/>
      <c r="TZL3" s="76"/>
      <c r="TZM3" s="76"/>
      <c r="TZN3" s="76"/>
      <c r="TZO3" s="76"/>
      <c r="TZP3" s="76"/>
      <c r="TZQ3" s="76"/>
      <c r="TZR3" s="76"/>
      <c r="TZS3" s="76"/>
      <c r="TZT3" s="76"/>
      <c r="TZU3" s="76"/>
      <c r="TZV3" s="76"/>
      <c r="TZW3" s="76"/>
      <c r="TZX3" s="76"/>
      <c r="TZY3" s="76"/>
      <c r="TZZ3" s="76"/>
      <c r="UAA3" s="76"/>
      <c r="UAB3" s="76"/>
      <c r="UAC3" s="76"/>
      <c r="UAD3" s="76"/>
      <c r="UAE3" s="76"/>
      <c r="UAF3" s="76"/>
      <c r="UAG3" s="76"/>
      <c r="UAH3" s="76"/>
      <c r="UAI3" s="76"/>
      <c r="UAJ3" s="76"/>
      <c r="UAK3" s="76"/>
      <c r="UAL3" s="76"/>
      <c r="UAM3" s="76"/>
      <c r="UAN3" s="76"/>
      <c r="UAO3" s="76"/>
      <c r="UAP3" s="76"/>
      <c r="UAQ3" s="76"/>
      <c r="UAR3" s="76"/>
      <c r="UAS3" s="76"/>
      <c r="UAT3" s="76"/>
      <c r="UAU3" s="76"/>
      <c r="UAV3" s="76"/>
      <c r="UAW3" s="76"/>
      <c r="UAX3" s="76"/>
      <c r="UAY3" s="76"/>
      <c r="UAZ3" s="76"/>
      <c r="UBA3" s="76"/>
      <c r="UBB3" s="76"/>
      <c r="UBC3" s="76"/>
      <c r="UBD3" s="76"/>
      <c r="UBE3" s="76"/>
      <c r="UBF3" s="76"/>
      <c r="UBG3" s="76"/>
      <c r="UBH3" s="76"/>
      <c r="UBI3" s="76"/>
      <c r="UBJ3" s="76"/>
      <c r="UBK3" s="76"/>
      <c r="UBL3" s="76"/>
      <c r="UBM3" s="76"/>
      <c r="UBN3" s="76"/>
      <c r="UBO3" s="76"/>
      <c r="UBP3" s="76"/>
      <c r="UBQ3" s="76"/>
      <c r="UBR3" s="76"/>
      <c r="UBS3" s="76"/>
      <c r="UBT3" s="76"/>
      <c r="UBU3" s="76"/>
      <c r="UBV3" s="76"/>
      <c r="UBW3" s="76"/>
      <c r="UBX3" s="76"/>
      <c r="UBY3" s="76"/>
      <c r="UBZ3" s="76"/>
      <c r="UCA3" s="76"/>
      <c r="UCB3" s="76"/>
      <c r="UCC3" s="76"/>
      <c r="UCD3" s="76"/>
      <c r="UCE3" s="76"/>
      <c r="UCF3" s="76"/>
      <c r="UCG3" s="76"/>
      <c r="UCH3" s="76"/>
      <c r="UCI3" s="76"/>
      <c r="UCJ3" s="76"/>
      <c r="UCK3" s="76"/>
      <c r="UCL3" s="76"/>
      <c r="UCM3" s="76"/>
      <c r="UCN3" s="76"/>
      <c r="UCO3" s="76"/>
      <c r="UCP3" s="76"/>
      <c r="UCQ3" s="76"/>
      <c r="UCR3" s="76"/>
      <c r="UCS3" s="76"/>
      <c r="UCT3" s="76"/>
      <c r="UCU3" s="76"/>
      <c r="UCV3" s="76"/>
      <c r="UCW3" s="76"/>
      <c r="UCX3" s="76"/>
      <c r="UCY3" s="76"/>
      <c r="UCZ3" s="76"/>
      <c r="UDA3" s="76"/>
      <c r="UDB3" s="76"/>
      <c r="UDC3" s="76"/>
      <c r="UDD3" s="76"/>
      <c r="UDE3" s="76"/>
      <c r="UDF3" s="76"/>
      <c r="UDG3" s="76"/>
      <c r="UDH3" s="76"/>
      <c r="UDI3" s="76"/>
      <c r="UDJ3" s="76"/>
      <c r="UDK3" s="76"/>
      <c r="UDL3" s="76"/>
      <c r="UDM3" s="76"/>
      <c r="UDN3" s="76"/>
      <c r="UDO3" s="76"/>
      <c r="UDP3" s="76"/>
      <c r="UDQ3" s="76"/>
      <c r="UDR3" s="76"/>
      <c r="UDS3" s="76"/>
      <c r="UDT3" s="76"/>
      <c r="UDU3" s="76"/>
      <c r="UDV3" s="76"/>
      <c r="UDW3" s="76"/>
      <c r="UDX3" s="76"/>
      <c r="UDY3" s="76"/>
      <c r="UDZ3" s="76"/>
      <c r="UEA3" s="76"/>
      <c r="UEB3" s="76"/>
      <c r="UEC3" s="76"/>
      <c r="UED3" s="76"/>
      <c r="UEE3" s="76"/>
      <c r="UEF3" s="76"/>
      <c r="UEG3" s="76"/>
      <c r="UEH3" s="76"/>
      <c r="UEI3" s="76"/>
      <c r="UEJ3" s="76"/>
      <c r="UEK3" s="76"/>
      <c r="UEL3" s="76"/>
      <c r="UEM3" s="76"/>
      <c r="UEN3" s="76"/>
      <c r="UEO3" s="76"/>
      <c r="UEP3" s="76"/>
      <c r="UEQ3" s="76"/>
      <c r="UER3" s="76"/>
      <c r="UES3" s="76"/>
      <c r="UET3" s="76"/>
      <c r="UEU3" s="76"/>
      <c r="UEV3" s="76"/>
      <c r="UEW3" s="76"/>
      <c r="UEX3" s="76"/>
      <c r="UEY3" s="76"/>
      <c r="UEZ3" s="76"/>
      <c r="UFA3" s="76"/>
      <c r="UFB3" s="76"/>
      <c r="UFC3" s="76"/>
      <c r="UFD3" s="76"/>
      <c r="UFE3" s="76"/>
      <c r="UFF3" s="76"/>
      <c r="UFG3" s="76"/>
      <c r="UFH3" s="76"/>
      <c r="UFI3" s="76"/>
      <c r="UFJ3" s="76"/>
      <c r="UFK3" s="76"/>
      <c r="UFL3" s="76"/>
      <c r="UFM3" s="76"/>
      <c r="UFN3" s="76"/>
      <c r="UFO3" s="76"/>
      <c r="UFP3" s="76"/>
      <c r="UFQ3" s="76"/>
      <c r="UFR3" s="76"/>
      <c r="UFS3" s="76"/>
      <c r="UFT3" s="76"/>
      <c r="UFU3" s="76"/>
      <c r="UFV3" s="76"/>
      <c r="UFW3" s="76"/>
      <c r="UFX3" s="76"/>
      <c r="UFY3" s="76"/>
      <c r="UFZ3" s="76"/>
      <c r="UGA3" s="76"/>
      <c r="UGB3" s="76"/>
      <c r="UGC3" s="76"/>
      <c r="UGD3" s="76"/>
      <c r="UGE3" s="76"/>
      <c r="UGF3" s="76"/>
      <c r="UGG3" s="76"/>
      <c r="UGH3" s="76"/>
      <c r="UGI3" s="76"/>
      <c r="UGJ3" s="76"/>
      <c r="UGK3" s="76"/>
      <c r="UGL3" s="76"/>
      <c r="UGM3" s="76"/>
      <c r="UGN3" s="76"/>
      <c r="UGO3" s="76"/>
      <c r="UGP3" s="76"/>
      <c r="UGQ3" s="76"/>
      <c r="UGR3" s="76"/>
      <c r="UGS3" s="76"/>
      <c r="UGT3" s="76"/>
      <c r="UGU3" s="76"/>
      <c r="UGV3" s="76"/>
      <c r="UGW3" s="76"/>
      <c r="UGX3" s="76"/>
      <c r="UGY3" s="76"/>
      <c r="UGZ3" s="76"/>
      <c r="UHA3" s="76"/>
      <c r="UHB3" s="76"/>
      <c r="UHC3" s="76"/>
      <c r="UHD3" s="76"/>
      <c r="UHE3" s="76"/>
      <c r="UHF3" s="76"/>
      <c r="UHG3" s="76"/>
      <c r="UHH3" s="76"/>
      <c r="UHI3" s="76"/>
      <c r="UHJ3" s="76"/>
      <c r="UHK3" s="76"/>
      <c r="UHL3" s="76"/>
      <c r="UHM3" s="76"/>
      <c r="UHN3" s="76"/>
      <c r="UHO3" s="76"/>
      <c r="UHP3" s="76"/>
      <c r="UHQ3" s="76"/>
      <c r="UHR3" s="76"/>
      <c r="UHS3" s="76"/>
      <c r="UHT3" s="76"/>
      <c r="UHU3" s="76"/>
      <c r="UHV3" s="76"/>
      <c r="UHW3" s="76"/>
      <c r="UHX3" s="76"/>
      <c r="UHY3" s="76"/>
      <c r="UHZ3" s="76"/>
      <c r="UIA3" s="76"/>
      <c r="UIB3" s="76"/>
      <c r="UIC3" s="76"/>
      <c r="UID3" s="76"/>
      <c r="UIE3" s="76"/>
      <c r="UIF3" s="76"/>
      <c r="UIG3" s="76"/>
      <c r="UIH3" s="76"/>
      <c r="UII3" s="76"/>
      <c r="UIJ3" s="76"/>
      <c r="UIK3" s="76"/>
      <c r="UIL3" s="76"/>
      <c r="UIM3" s="76"/>
      <c r="UIN3" s="76"/>
      <c r="UIO3" s="76"/>
      <c r="UIP3" s="76"/>
      <c r="UIQ3" s="76"/>
      <c r="UIR3" s="76"/>
      <c r="UIS3" s="76"/>
      <c r="UIT3" s="76"/>
      <c r="UIU3" s="76"/>
      <c r="UIV3" s="76"/>
      <c r="UIW3" s="76"/>
      <c r="UIX3" s="76"/>
      <c r="UIY3" s="76"/>
      <c r="UIZ3" s="76"/>
      <c r="UJA3" s="76"/>
      <c r="UJB3" s="76"/>
      <c r="UJC3" s="76"/>
      <c r="UJD3" s="76"/>
      <c r="UJE3" s="76"/>
      <c r="UJF3" s="76"/>
      <c r="UJG3" s="76"/>
      <c r="UJH3" s="76"/>
      <c r="UJI3" s="76"/>
      <c r="UJJ3" s="76"/>
      <c r="UJK3" s="76"/>
      <c r="UJL3" s="76"/>
      <c r="UJM3" s="76"/>
      <c r="UJN3" s="76"/>
      <c r="UJO3" s="76"/>
      <c r="UJP3" s="76"/>
      <c r="UJQ3" s="76"/>
      <c r="UJR3" s="76"/>
      <c r="UJS3" s="76"/>
      <c r="UJT3" s="76"/>
      <c r="UJU3" s="76"/>
      <c r="UJV3" s="76"/>
      <c r="UJW3" s="76"/>
      <c r="UJX3" s="76"/>
      <c r="UJY3" s="76"/>
      <c r="UJZ3" s="76"/>
      <c r="UKA3" s="76"/>
      <c r="UKB3" s="76"/>
      <c r="UKC3" s="76"/>
      <c r="UKD3" s="76"/>
      <c r="UKE3" s="76"/>
      <c r="UKF3" s="76"/>
      <c r="UKG3" s="76"/>
      <c r="UKH3" s="76"/>
      <c r="UKI3" s="76"/>
      <c r="UKJ3" s="76"/>
      <c r="UKK3" s="76"/>
      <c r="UKL3" s="76"/>
      <c r="UKM3" s="76"/>
      <c r="UKN3" s="76"/>
      <c r="UKO3" s="76"/>
      <c r="UKP3" s="76"/>
      <c r="UKQ3" s="76"/>
      <c r="UKR3" s="76"/>
      <c r="UKS3" s="76"/>
      <c r="UKT3" s="76"/>
      <c r="UKU3" s="76"/>
      <c r="UKV3" s="76"/>
      <c r="UKW3" s="76"/>
      <c r="UKX3" s="76"/>
      <c r="UKY3" s="76"/>
      <c r="UKZ3" s="76"/>
      <c r="ULA3" s="76"/>
      <c r="ULB3" s="76"/>
      <c r="ULC3" s="76"/>
      <c r="ULD3" s="76"/>
      <c r="ULE3" s="76"/>
      <c r="ULF3" s="76"/>
      <c r="ULG3" s="76"/>
      <c r="ULH3" s="76"/>
      <c r="ULI3" s="76"/>
      <c r="ULJ3" s="76"/>
      <c r="ULK3" s="76"/>
      <c r="ULL3" s="76"/>
      <c r="ULM3" s="76"/>
      <c r="ULN3" s="76"/>
      <c r="ULO3" s="76"/>
      <c r="ULP3" s="76"/>
      <c r="ULQ3" s="76"/>
      <c r="ULR3" s="76"/>
      <c r="ULS3" s="76"/>
      <c r="ULT3" s="76"/>
      <c r="ULU3" s="76"/>
      <c r="ULV3" s="76"/>
      <c r="ULW3" s="76"/>
      <c r="ULX3" s="76"/>
      <c r="ULY3" s="76"/>
      <c r="ULZ3" s="76"/>
      <c r="UMA3" s="76"/>
      <c r="UMB3" s="76"/>
      <c r="UMC3" s="76"/>
      <c r="UMD3" s="76"/>
      <c r="UME3" s="76"/>
      <c r="UMF3" s="76"/>
      <c r="UMG3" s="76"/>
      <c r="UMH3" s="76"/>
      <c r="UMI3" s="76"/>
      <c r="UMJ3" s="76"/>
      <c r="UMK3" s="76"/>
      <c r="UML3" s="76"/>
      <c r="UMM3" s="76"/>
      <c r="UMN3" s="76"/>
      <c r="UMO3" s="76"/>
      <c r="UMP3" s="76"/>
      <c r="UMQ3" s="76"/>
      <c r="UMR3" s="76"/>
      <c r="UMS3" s="76"/>
      <c r="UMT3" s="76"/>
      <c r="UMU3" s="76"/>
      <c r="UMV3" s="76"/>
      <c r="UMW3" s="76"/>
      <c r="UMX3" s="76"/>
      <c r="UMY3" s="76"/>
      <c r="UMZ3" s="76"/>
      <c r="UNA3" s="76"/>
      <c r="UNB3" s="76"/>
      <c r="UNC3" s="76"/>
      <c r="UND3" s="76"/>
      <c r="UNE3" s="76"/>
      <c r="UNF3" s="76"/>
      <c r="UNG3" s="76"/>
      <c r="UNH3" s="76"/>
      <c r="UNI3" s="76"/>
      <c r="UNJ3" s="76"/>
      <c r="UNK3" s="76"/>
      <c r="UNL3" s="76"/>
      <c r="UNM3" s="76"/>
      <c r="UNN3" s="76"/>
      <c r="UNO3" s="76"/>
      <c r="UNP3" s="76"/>
      <c r="UNQ3" s="76"/>
      <c r="UNR3" s="76"/>
      <c r="UNS3" s="76"/>
      <c r="UNT3" s="76"/>
      <c r="UNU3" s="76"/>
      <c r="UNV3" s="76"/>
      <c r="UNW3" s="76"/>
      <c r="UNX3" s="76"/>
      <c r="UNY3" s="76"/>
      <c r="UNZ3" s="76"/>
      <c r="UOA3" s="76"/>
      <c r="UOB3" s="76"/>
      <c r="UOC3" s="76"/>
      <c r="UOD3" s="76"/>
      <c r="UOE3" s="76"/>
      <c r="UOF3" s="76"/>
      <c r="UOG3" s="76"/>
      <c r="UOH3" s="76"/>
      <c r="UOI3" s="76"/>
      <c r="UOJ3" s="76"/>
      <c r="UOK3" s="76"/>
      <c r="UOL3" s="76"/>
      <c r="UOM3" s="76"/>
      <c r="UON3" s="76"/>
      <c r="UOO3" s="76"/>
      <c r="UOP3" s="76"/>
      <c r="UOQ3" s="76"/>
      <c r="UOR3" s="76"/>
      <c r="UOS3" s="76"/>
      <c r="UOT3" s="76"/>
      <c r="UOU3" s="76"/>
      <c r="UOV3" s="76"/>
      <c r="UOW3" s="76"/>
      <c r="UOX3" s="76"/>
      <c r="UOY3" s="76"/>
      <c r="UOZ3" s="76"/>
      <c r="UPA3" s="76"/>
      <c r="UPB3" s="76"/>
      <c r="UPC3" s="76"/>
      <c r="UPD3" s="76"/>
      <c r="UPE3" s="76"/>
      <c r="UPF3" s="76"/>
      <c r="UPG3" s="76"/>
      <c r="UPH3" s="76"/>
      <c r="UPI3" s="76"/>
      <c r="UPJ3" s="76"/>
      <c r="UPK3" s="76"/>
      <c r="UPL3" s="76"/>
      <c r="UPM3" s="76"/>
      <c r="UPN3" s="76"/>
      <c r="UPO3" s="76"/>
      <c r="UPP3" s="76"/>
      <c r="UPQ3" s="76"/>
      <c r="UPR3" s="76"/>
      <c r="UPS3" s="76"/>
      <c r="UPT3" s="76"/>
      <c r="UPU3" s="76"/>
      <c r="UPV3" s="76"/>
      <c r="UPW3" s="76"/>
      <c r="UPX3" s="76"/>
      <c r="UPY3" s="76"/>
      <c r="UPZ3" s="76"/>
      <c r="UQA3" s="76"/>
      <c r="UQB3" s="76"/>
      <c r="UQC3" s="76"/>
      <c r="UQD3" s="76"/>
      <c r="UQE3" s="76"/>
      <c r="UQF3" s="76"/>
      <c r="UQG3" s="76"/>
      <c r="UQH3" s="76"/>
      <c r="UQI3" s="76"/>
      <c r="UQJ3" s="76"/>
      <c r="UQK3" s="76"/>
      <c r="UQL3" s="76"/>
      <c r="UQM3" s="76"/>
      <c r="UQN3" s="76"/>
      <c r="UQO3" s="76"/>
      <c r="UQP3" s="76"/>
      <c r="UQQ3" s="76"/>
      <c r="UQR3" s="76"/>
      <c r="UQS3" s="76"/>
      <c r="UQT3" s="76"/>
      <c r="UQU3" s="76"/>
      <c r="UQV3" s="76"/>
      <c r="UQW3" s="76"/>
      <c r="UQX3" s="76"/>
      <c r="UQY3" s="76"/>
      <c r="UQZ3" s="76"/>
      <c r="URA3" s="76"/>
      <c r="URB3" s="76"/>
      <c r="URC3" s="76"/>
      <c r="URD3" s="76"/>
      <c r="URE3" s="76"/>
      <c r="URF3" s="76"/>
      <c r="URG3" s="76"/>
      <c r="URH3" s="76"/>
      <c r="URI3" s="76"/>
      <c r="URJ3" s="76"/>
      <c r="URK3" s="76"/>
      <c r="URL3" s="76"/>
      <c r="URM3" s="76"/>
      <c r="URN3" s="76"/>
      <c r="URO3" s="76"/>
      <c r="URP3" s="76"/>
      <c r="URQ3" s="76"/>
      <c r="URR3" s="76"/>
      <c r="URS3" s="76"/>
      <c r="URT3" s="76"/>
      <c r="URU3" s="76"/>
      <c r="URV3" s="76"/>
      <c r="URW3" s="76"/>
      <c r="URX3" s="76"/>
      <c r="URY3" s="76"/>
      <c r="URZ3" s="76"/>
      <c r="USA3" s="76"/>
      <c r="USB3" s="76"/>
      <c r="USC3" s="76"/>
      <c r="USD3" s="76"/>
      <c r="USE3" s="76"/>
      <c r="USF3" s="76"/>
      <c r="USG3" s="76"/>
      <c r="USH3" s="76"/>
      <c r="USI3" s="76"/>
      <c r="USJ3" s="76"/>
      <c r="USK3" s="76"/>
      <c r="USL3" s="76"/>
      <c r="USM3" s="76"/>
      <c r="USN3" s="76"/>
      <c r="USO3" s="76"/>
      <c r="USP3" s="76"/>
      <c r="USQ3" s="76"/>
      <c r="USR3" s="76"/>
      <c r="USS3" s="76"/>
      <c r="UST3" s="76"/>
      <c r="USU3" s="76"/>
      <c r="USV3" s="76"/>
      <c r="USW3" s="76"/>
      <c r="USX3" s="76"/>
      <c r="USY3" s="76"/>
      <c r="USZ3" s="76"/>
      <c r="UTA3" s="76"/>
      <c r="UTB3" s="76"/>
      <c r="UTC3" s="76"/>
      <c r="UTD3" s="76"/>
      <c r="UTE3" s="76"/>
      <c r="UTF3" s="76"/>
      <c r="UTG3" s="76"/>
      <c r="UTH3" s="76"/>
      <c r="UTI3" s="76"/>
      <c r="UTJ3" s="76"/>
      <c r="UTK3" s="76"/>
      <c r="UTL3" s="76"/>
      <c r="UTM3" s="76"/>
      <c r="UTN3" s="76"/>
      <c r="UTO3" s="76"/>
      <c r="UTP3" s="76"/>
      <c r="UTQ3" s="76"/>
      <c r="UTR3" s="76"/>
      <c r="UTS3" s="76"/>
      <c r="UTT3" s="76"/>
      <c r="UTU3" s="76"/>
      <c r="UTV3" s="76"/>
      <c r="UTW3" s="76"/>
      <c r="UTX3" s="76"/>
      <c r="UTY3" s="76"/>
      <c r="UTZ3" s="76"/>
      <c r="UUA3" s="76"/>
      <c r="UUB3" s="76"/>
      <c r="UUC3" s="76"/>
      <c r="UUD3" s="76"/>
      <c r="UUE3" s="76"/>
      <c r="UUF3" s="76"/>
      <c r="UUG3" s="76"/>
      <c r="UUH3" s="76"/>
      <c r="UUI3" s="76"/>
      <c r="UUJ3" s="76"/>
      <c r="UUK3" s="76"/>
      <c r="UUL3" s="76"/>
      <c r="UUM3" s="76"/>
      <c r="UUN3" s="76"/>
      <c r="UUO3" s="76"/>
      <c r="UUP3" s="76"/>
      <c r="UUQ3" s="76"/>
      <c r="UUR3" s="76"/>
      <c r="UUS3" s="76"/>
      <c r="UUT3" s="76"/>
      <c r="UUU3" s="76"/>
      <c r="UUV3" s="76"/>
      <c r="UUW3" s="76"/>
      <c r="UUX3" s="76"/>
      <c r="UUY3" s="76"/>
      <c r="UUZ3" s="76"/>
      <c r="UVA3" s="76"/>
      <c r="UVB3" s="76"/>
      <c r="UVC3" s="76"/>
      <c r="UVD3" s="76"/>
      <c r="UVE3" s="76"/>
      <c r="UVF3" s="76"/>
      <c r="UVG3" s="76"/>
      <c r="UVH3" s="76"/>
      <c r="UVI3" s="76"/>
      <c r="UVJ3" s="76"/>
      <c r="UVK3" s="76"/>
      <c r="UVL3" s="76"/>
      <c r="UVM3" s="76"/>
      <c r="UVN3" s="76"/>
      <c r="UVO3" s="76"/>
      <c r="UVP3" s="76"/>
      <c r="UVQ3" s="76"/>
      <c r="UVR3" s="76"/>
      <c r="UVS3" s="76"/>
      <c r="UVT3" s="76"/>
      <c r="UVU3" s="76"/>
      <c r="UVV3" s="76"/>
      <c r="UVW3" s="76"/>
      <c r="UVX3" s="76"/>
      <c r="UVY3" s="76"/>
      <c r="UVZ3" s="76"/>
      <c r="UWA3" s="76"/>
      <c r="UWB3" s="76"/>
      <c r="UWC3" s="76"/>
      <c r="UWD3" s="76"/>
      <c r="UWE3" s="76"/>
      <c r="UWF3" s="76"/>
      <c r="UWG3" s="76"/>
      <c r="UWH3" s="76"/>
      <c r="UWI3" s="76"/>
      <c r="UWJ3" s="76"/>
      <c r="UWK3" s="76"/>
      <c r="UWL3" s="76"/>
      <c r="UWM3" s="76"/>
      <c r="UWN3" s="76"/>
      <c r="UWO3" s="76"/>
      <c r="UWP3" s="76"/>
      <c r="UWQ3" s="76"/>
      <c r="UWR3" s="76"/>
      <c r="UWS3" s="76"/>
      <c r="UWT3" s="76"/>
      <c r="UWU3" s="76"/>
      <c r="UWV3" s="76"/>
      <c r="UWW3" s="76"/>
      <c r="UWX3" s="76"/>
      <c r="UWY3" s="76"/>
      <c r="UWZ3" s="76"/>
      <c r="UXA3" s="76"/>
      <c r="UXB3" s="76"/>
      <c r="UXC3" s="76"/>
      <c r="UXD3" s="76"/>
      <c r="UXE3" s="76"/>
      <c r="UXF3" s="76"/>
      <c r="UXG3" s="76"/>
      <c r="UXH3" s="76"/>
      <c r="UXI3" s="76"/>
      <c r="UXJ3" s="76"/>
      <c r="UXK3" s="76"/>
      <c r="UXL3" s="76"/>
      <c r="UXM3" s="76"/>
      <c r="UXN3" s="76"/>
      <c r="UXO3" s="76"/>
      <c r="UXP3" s="76"/>
      <c r="UXQ3" s="76"/>
      <c r="UXR3" s="76"/>
      <c r="UXS3" s="76"/>
      <c r="UXT3" s="76"/>
      <c r="UXU3" s="76"/>
      <c r="UXV3" s="76"/>
      <c r="UXW3" s="76"/>
      <c r="UXX3" s="76"/>
      <c r="UXY3" s="76"/>
      <c r="UXZ3" s="76"/>
      <c r="UYA3" s="76"/>
      <c r="UYB3" s="76"/>
      <c r="UYC3" s="76"/>
      <c r="UYD3" s="76"/>
      <c r="UYE3" s="76"/>
      <c r="UYF3" s="76"/>
      <c r="UYG3" s="76"/>
      <c r="UYH3" s="76"/>
      <c r="UYI3" s="76"/>
      <c r="UYJ3" s="76"/>
      <c r="UYK3" s="76"/>
      <c r="UYL3" s="76"/>
      <c r="UYM3" s="76"/>
      <c r="UYN3" s="76"/>
      <c r="UYO3" s="76"/>
      <c r="UYP3" s="76"/>
      <c r="UYQ3" s="76"/>
      <c r="UYR3" s="76"/>
      <c r="UYS3" s="76"/>
      <c r="UYT3" s="76"/>
      <c r="UYU3" s="76"/>
      <c r="UYV3" s="76"/>
      <c r="UYW3" s="76"/>
      <c r="UYX3" s="76"/>
      <c r="UYY3" s="76"/>
      <c r="UYZ3" s="76"/>
      <c r="UZA3" s="76"/>
      <c r="UZB3" s="76"/>
      <c r="UZC3" s="76"/>
      <c r="UZD3" s="76"/>
      <c r="UZE3" s="76"/>
      <c r="UZF3" s="76"/>
      <c r="UZG3" s="76"/>
      <c r="UZH3" s="76"/>
      <c r="UZI3" s="76"/>
      <c r="UZJ3" s="76"/>
      <c r="UZK3" s="76"/>
      <c r="UZL3" s="76"/>
      <c r="UZM3" s="76"/>
      <c r="UZN3" s="76"/>
      <c r="UZO3" s="76"/>
      <c r="UZP3" s="76"/>
      <c r="UZQ3" s="76"/>
      <c r="UZR3" s="76"/>
      <c r="UZS3" s="76"/>
      <c r="UZT3" s="76"/>
      <c r="UZU3" s="76"/>
      <c r="UZV3" s="76"/>
      <c r="UZW3" s="76"/>
      <c r="UZX3" s="76"/>
      <c r="UZY3" s="76"/>
      <c r="UZZ3" s="76"/>
      <c r="VAA3" s="76"/>
      <c r="VAB3" s="76"/>
      <c r="VAC3" s="76"/>
      <c r="VAD3" s="76"/>
      <c r="VAE3" s="76"/>
      <c r="VAF3" s="76"/>
      <c r="VAG3" s="76"/>
      <c r="VAH3" s="76"/>
      <c r="VAI3" s="76"/>
      <c r="VAJ3" s="76"/>
      <c r="VAK3" s="76"/>
      <c r="VAL3" s="76"/>
      <c r="VAM3" s="76"/>
      <c r="VAN3" s="76"/>
      <c r="VAO3" s="76"/>
      <c r="VAP3" s="76"/>
      <c r="VAQ3" s="76"/>
      <c r="VAR3" s="76"/>
      <c r="VAS3" s="76"/>
      <c r="VAT3" s="76"/>
      <c r="VAU3" s="76"/>
      <c r="VAV3" s="76"/>
      <c r="VAW3" s="76"/>
      <c r="VAX3" s="76"/>
      <c r="VAY3" s="76"/>
      <c r="VAZ3" s="76"/>
      <c r="VBA3" s="76"/>
      <c r="VBB3" s="76"/>
      <c r="VBC3" s="76"/>
      <c r="VBD3" s="76"/>
      <c r="VBE3" s="76"/>
      <c r="VBF3" s="76"/>
      <c r="VBG3" s="76"/>
      <c r="VBH3" s="76"/>
      <c r="VBI3" s="76"/>
      <c r="VBJ3" s="76"/>
      <c r="VBK3" s="76"/>
      <c r="VBL3" s="76"/>
      <c r="VBM3" s="76"/>
      <c r="VBN3" s="76"/>
      <c r="VBO3" s="76"/>
      <c r="VBP3" s="76"/>
      <c r="VBQ3" s="76"/>
      <c r="VBR3" s="76"/>
      <c r="VBS3" s="76"/>
      <c r="VBT3" s="76"/>
      <c r="VBU3" s="76"/>
      <c r="VBV3" s="76"/>
      <c r="VBW3" s="76"/>
      <c r="VBX3" s="76"/>
      <c r="VBY3" s="76"/>
      <c r="VBZ3" s="76"/>
      <c r="VCA3" s="76"/>
      <c r="VCB3" s="76"/>
      <c r="VCC3" s="76"/>
      <c r="VCD3" s="76"/>
      <c r="VCE3" s="76"/>
      <c r="VCF3" s="76"/>
      <c r="VCG3" s="76"/>
      <c r="VCH3" s="76"/>
      <c r="VCI3" s="76"/>
      <c r="VCJ3" s="76"/>
      <c r="VCK3" s="76"/>
      <c r="VCL3" s="76"/>
      <c r="VCM3" s="76"/>
      <c r="VCN3" s="76"/>
      <c r="VCO3" s="76"/>
      <c r="VCP3" s="76"/>
      <c r="VCQ3" s="76"/>
      <c r="VCR3" s="76"/>
      <c r="VCS3" s="76"/>
      <c r="VCT3" s="76"/>
      <c r="VCU3" s="76"/>
      <c r="VCV3" s="76"/>
      <c r="VCW3" s="76"/>
      <c r="VCX3" s="76"/>
      <c r="VCY3" s="76"/>
      <c r="VCZ3" s="76"/>
      <c r="VDA3" s="76"/>
      <c r="VDB3" s="76"/>
      <c r="VDC3" s="76"/>
      <c r="VDD3" s="76"/>
      <c r="VDE3" s="76"/>
      <c r="VDF3" s="76"/>
      <c r="VDG3" s="76"/>
      <c r="VDH3" s="76"/>
      <c r="VDI3" s="76"/>
      <c r="VDJ3" s="76"/>
      <c r="VDK3" s="76"/>
      <c r="VDL3" s="76"/>
      <c r="VDM3" s="76"/>
      <c r="VDN3" s="76"/>
      <c r="VDO3" s="76"/>
      <c r="VDP3" s="76"/>
      <c r="VDQ3" s="76"/>
      <c r="VDR3" s="76"/>
      <c r="VDS3" s="76"/>
      <c r="VDT3" s="76"/>
      <c r="VDU3" s="76"/>
      <c r="VDV3" s="76"/>
      <c r="VDW3" s="76"/>
      <c r="VDX3" s="76"/>
      <c r="VDY3" s="76"/>
      <c r="VDZ3" s="76"/>
      <c r="VEA3" s="76"/>
      <c r="VEB3" s="76"/>
      <c r="VEC3" s="76"/>
      <c r="VED3" s="76"/>
      <c r="VEE3" s="76"/>
      <c r="VEF3" s="76"/>
      <c r="VEG3" s="76"/>
      <c r="VEH3" s="76"/>
      <c r="VEI3" s="76"/>
      <c r="VEJ3" s="76"/>
      <c r="VEK3" s="76"/>
      <c r="VEL3" s="76"/>
      <c r="VEM3" s="76"/>
      <c r="VEN3" s="76"/>
      <c r="VEO3" s="76"/>
      <c r="VEP3" s="76"/>
      <c r="VEQ3" s="76"/>
      <c r="VER3" s="76"/>
      <c r="VES3" s="76"/>
      <c r="VET3" s="76"/>
      <c r="VEU3" s="76"/>
      <c r="VEV3" s="76"/>
      <c r="VEW3" s="76"/>
      <c r="VEX3" s="76"/>
      <c r="VEY3" s="76"/>
      <c r="VEZ3" s="76"/>
      <c r="VFA3" s="76"/>
      <c r="VFB3" s="76"/>
      <c r="VFC3" s="76"/>
      <c r="VFD3" s="76"/>
      <c r="VFE3" s="76"/>
      <c r="VFF3" s="76"/>
      <c r="VFG3" s="76"/>
      <c r="VFH3" s="76"/>
      <c r="VFI3" s="76"/>
      <c r="VFJ3" s="76"/>
      <c r="VFK3" s="76"/>
      <c r="VFL3" s="76"/>
      <c r="VFM3" s="76"/>
      <c r="VFN3" s="76"/>
      <c r="VFO3" s="76"/>
      <c r="VFP3" s="76"/>
      <c r="VFQ3" s="76"/>
      <c r="VFR3" s="76"/>
      <c r="VFS3" s="76"/>
      <c r="VFT3" s="76"/>
      <c r="VFU3" s="76"/>
      <c r="VFV3" s="76"/>
      <c r="VFW3" s="76"/>
      <c r="VFX3" s="76"/>
      <c r="VFY3" s="76"/>
      <c r="VFZ3" s="76"/>
      <c r="VGA3" s="76"/>
      <c r="VGB3" s="76"/>
      <c r="VGC3" s="76"/>
      <c r="VGD3" s="76"/>
      <c r="VGE3" s="76"/>
      <c r="VGF3" s="76"/>
      <c r="VGG3" s="76"/>
      <c r="VGH3" s="76"/>
      <c r="VGI3" s="76"/>
      <c r="VGJ3" s="76"/>
      <c r="VGK3" s="76"/>
      <c r="VGL3" s="76"/>
      <c r="VGM3" s="76"/>
      <c r="VGN3" s="76"/>
      <c r="VGO3" s="76"/>
      <c r="VGP3" s="76"/>
      <c r="VGQ3" s="76"/>
      <c r="VGR3" s="76"/>
      <c r="VGS3" s="76"/>
      <c r="VGT3" s="76"/>
      <c r="VGU3" s="76"/>
      <c r="VGV3" s="76"/>
      <c r="VGW3" s="76"/>
      <c r="VGX3" s="76"/>
      <c r="VGY3" s="76"/>
      <c r="VGZ3" s="76"/>
      <c r="VHA3" s="76"/>
      <c r="VHB3" s="76"/>
      <c r="VHC3" s="76"/>
      <c r="VHD3" s="76"/>
      <c r="VHE3" s="76"/>
      <c r="VHF3" s="76"/>
      <c r="VHG3" s="76"/>
      <c r="VHH3" s="76"/>
      <c r="VHI3" s="76"/>
      <c r="VHJ3" s="76"/>
      <c r="VHK3" s="76"/>
      <c r="VHL3" s="76"/>
      <c r="VHM3" s="76"/>
      <c r="VHN3" s="76"/>
      <c r="VHO3" s="76"/>
      <c r="VHP3" s="76"/>
      <c r="VHQ3" s="76"/>
      <c r="VHR3" s="76"/>
      <c r="VHS3" s="76"/>
      <c r="VHT3" s="76"/>
      <c r="VHU3" s="76"/>
      <c r="VHV3" s="76"/>
      <c r="VHW3" s="76"/>
      <c r="VHX3" s="76"/>
      <c r="VHY3" s="76"/>
      <c r="VHZ3" s="76"/>
      <c r="VIA3" s="76"/>
      <c r="VIB3" s="76"/>
      <c r="VIC3" s="76"/>
      <c r="VID3" s="76"/>
      <c r="VIE3" s="76"/>
      <c r="VIF3" s="76"/>
      <c r="VIG3" s="76"/>
      <c r="VIH3" s="76"/>
      <c r="VII3" s="76"/>
      <c r="VIJ3" s="76"/>
      <c r="VIK3" s="76"/>
      <c r="VIL3" s="76"/>
      <c r="VIM3" s="76"/>
      <c r="VIN3" s="76"/>
      <c r="VIO3" s="76"/>
      <c r="VIP3" s="76"/>
      <c r="VIQ3" s="76"/>
      <c r="VIR3" s="76"/>
      <c r="VIS3" s="76"/>
      <c r="VIT3" s="76"/>
      <c r="VIU3" s="76"/>
      <c r="VIV3" s="76"/>
      <c r="VIW3" s="76"/>
      <c r="VIX3" s="76"/>
      <c r="VIY3" s="76"/>
      <c r="VIZ3" s="76"/>
      <c r="VJA3" s="76"/>
      <c r="VJB3" s="76"/>
      <c r="VJC3" s="76"/>
      <c r="VJD3" s="76"/>
      <c r="VJE3" s="76"/>
      <c r="VJF3" s="76"/>
      <c r="VJG3" s="76"/>
      <c r="VJH3" s="76"/>
      <c r="VJI3" s="76"/>
      <c r="VJJ3" s="76"/>
      <c r="VJK3" s="76"/>
      <c r="VJL3" s="76"/>
      <c r="VJM3" s="76"/>
      <c r="VJN3" s="76"/>
      <c r="VJO3" s="76"/>
      <c r="VJP3" s="76"/>
      <c r="VJQ3" s="76"/>
      <c r="VJR3" s="76"/>
      <c r="VJS3" s="76"/>
      <c r="VJT3" s="76"/>
      <c r="VJU3" s="76"/>
      <c r="VJV3" s="76"/>
      <c r="VJW3" s="76"/>
      <c r="VJX3" s="76"/>
      <c r="VJY3" s="76"/>
      <c r="VJZ3" s="76"/>
      <c r="VKA3" s="76"/>
      <c r="VKB3" s="76"/>
      <c r="VKC3" s="76"/>
      <c r="VKD3" s="76"/>
      <c r="VKE3" s="76"/>
      <c r="VKF3" s="76"/>
      <c r="VKG3" s="76"/>
      <c r="VKH3" s="76"/>
      <c r="VKI3" s="76"/>
      <c r="VKJ3" s="76"/>
      <c r="VKK3" s="76"/>
      <c r="VKL3" s="76"/>
      <c r="VKM3" s="76"/>
      <c r="VKN3" s="76"/>
      <c r="VKO3" s="76"/>
      <c r="VKP3" s="76"/>
      <c r="VKQ3" s="76"/>
      <c r="VKR3" s="76"/>
      <c r="VKS3" s="76"/>
      <c r="VKT3" s="76"/>
      <c r="VKU3" s="76"/>
      <c r="VKV3" s="76"/>
      <c r="VKW3" s="76"/>
      <c r="VKX3" s="76"/>
      <c r="VKY3" s="76"/>
      <c r="VKZ3" s="76"/>
      <c r="VLA3" s="76"/>
      <c r="VLB3" s="76"/>
      <c r="VLC3" s="76"/>
      <c r="VLD3" s="76"/>
      <c r="VLE3" s="76"/>
      <c r="VLF3" s="76"/>
      <c r="VLG3" s="76"/>
      <c r="VLH3" s="76"/>
      <c r="VLI3" s="76"/>
      <c r="VLJ3" s="76"/>
      <c r="VLK3" s="76"/>
      <c r="VLL3" s="76"/>
      <c r="VLM3" s="76"/>
      <c r="VLN3" s="76"/>
      <c r="VLO3" s="76"/>
      <c r="VLP3" s="76"/>
      <c r="VLQ3" s="76"/>
      <c r="VLR3" s="76"/>
      <c r="VLS3" s="76"/>
      <c r="VLT3" s="76"/>
      <c r="VLU3" s="76"/>
      <c r="VLV3" s="76"/>
      <c r="VLW3" s="76"/>
      <c r="VLX3" s="76"/>
      <c r="VLY3" s="76"/>
      <c r="VLZ3" s="76"/>
      <c r="VMA3" s="76"/>
      <c r="VMB3" s="76"/>
      <c r="VMC3" s="76"/>
      <c r="VMD3" s="76"/>
      <c r="VME3" s="76"/>
      <c r="VMF3" s="76"/>
      <c r="VMG3" s="76"/>
      <c r="VMH3" s="76"/>
      <c r="VMI3" s="76"/>
      <c r="VMJ3" s="76"/>
      <c r="VMK3" s="76"/>
      <c r="VML3" s="76"/>
      <c r="VMM3" s="76"/>
      <c r="VMN3" s="76"/>
      <c r="VMO3" s="76"/>
      <c r="VMP3" s="76"/>
      <c r="VMQ3" s="76"/>
      <c r="VMR3" s="76"/>
      <c r="VMS3" s="76"/>
      <c r="VMT3" s="76"/>
      <c r="VMU3" s="76"/>
      <c r="VMV3" s="76"/>
      <c r="VMW3" s="76"/>
      <c r="VMX3" s="76"/>
      <c r="VMY3" s="76"/>
      <c r="VMZ3" s="76"/>
      <c r="VNA3" s="76"/>
      <c r="VNB3" s="76"/>
      <c r="VNC3" s="76"/>
      <c r="VND3" s="76"/>
      <c r="VNE3" s="76"/>
      <c r="VNF3" s="76"/>
      <c r="VNG3" s="76"/>
      <c r="VNH3" s="76"/>
      <c r="VNI3" s="76"/>
      <c r="VNJ3" s="76"/>
      <c r="VNK3" s="76"/>
      <c r="VNL3" s="76"/>
      <c r="VNM3" s="76"/>
      <c r="VNN3" s="76"/>
      <c r="VNO3" s="76"/>
      <c r="VNP3" s="76"/>
      <c r="VNQ3" s="76"/>
      <c r="VNR3" s="76"/>
      <c r="VNS3" s="76"/>
      <c r="VNT3" s="76"/>
      <c r="VNU3" s="76"/>
      <c r="VNV3" s="76"/>
      <c r="VNW3" s="76"/>
      <c r="VNX3" s="76"/>
      <c r="VNY3" s="76"/>
      <c r="VNZ3" s="76"/>
      <c r="VOA3" s="76"/>
      <c r="VOB3" s="76"/>
      <c r="VOC3" s="76"/>
      <c r="VOD3" s="76"/>
      <c r="VOE3" s="76"/>
      <c r="VOF3" s="76"/>
      <c r="VOG3" s="76"/>
      <c r="VOH3" s="76"/>
      <c r="VOI3" s="76"/>
      <c r="VOJ3" s="76"/>
      <c r="VOK3" s="76"/>
      <c r="VOL3" s="76"/>
      <c r="VOM3" s="76"/>
      <c r="VON3" s="76"/>
      <c r="VOO3" s="76"/>
      <c r="VOP3" s="76"/>
      <c r="VOQ3" s="76"/>
      <c r="VOR3" s="76"/>
      <c r="VOS3" s="76"/>
      <c r="VOT3" s="76"/>
      <c r="VOU3" s="76"/>
      <c r="VOV3" s="76"/>
      <c r="VOW3" s="76"/>
      <c r="VOX3" s="76"/>
      <c r="VOY3" s="76"/>
      <c r="VOZ3" s="76"/>
      <c r="VPA3" s="76"/>
      <c r="VPB3" s="76"/>
      <c r="VPC3" s="76"/>
      <c r="VPD3" s="76"/>
      <c r="VPE3" s="76"/>
      <c r="VPF3" s="76"/>
      <c r="VPG3" s="76"/>
      <c r="VPH3" s="76"/>
      <c r="VPI3" s="76"/>
      <c r="VPJ3" s="76"/>
      <c r="VPK3" s="76"/>
      <c r="VPL3" s="76"/>
      <c r="VPM3" s="76"/>
      <c r="VPN3" s="76"/>
      <c r="VPO3" s="76"/>
      <c r="VPP3" s="76"/>
      <c r="VPQ3" s="76"/>
      <c r="VPR3" s="76"/>
      <c r="VPS3" s="76"/>
      <c r="VPT3" s="76"/>
      <c r="VPU3" s="76"/>
      <c r="VPV3" s="76"/>
      <c r="VPW3" s="76"/>
      <c r="VPX3" s="76"/>
      <c r="VPY3" s="76"/>
      <c r="VPZ3" s="76"/>
      <c r="VQA3" s="76"/>
      <c r="VQB3" s="76"/>
      <c r="VQC3" s="76"/>
      <c r="VQD3" s="76"/>
      <c r="VQE3" s="76"/>
      <c r="VQF3" s="76"/>
      <c r="VQG3" s="76"/>
      <c r="VQH3" s="76"/>
      <c r="VQI3" s="76"/>
      <c r="VQJ3" s="76"/>
      <c r="VQK3" s="76"/>
      <c r="VQL3" s="76"/>
      <c r="VQM3" s="76"/>
      <c r="VQN3" s="76"/>
      <c r="VQO3" s="76"/>
      <c r="VQP3" s="76"/>
      <c r="VQQ3" s="76"/>
      <c r="VQR3" s="76"/>
      <c r="VQS3" s="76"/>
      <c r="VQT3" s="76"/>
      <c r="VQU3" s="76"/>
      <c r="VQV3" s="76"/>
      <c r="VQW3" s="76"/>
      <c r="VQX3" s="76"/>
      <c r="VQY3" s="76"/>
      <c r="VQZ3" s="76"/>
      <c r="VRA3" s="76"/>
      <c r="VRB3" s="76"/>
      <c r="VRC3" s="76"/>
      <c r="VRD3" s="76"/>
      <c r="VRE3" s="76"/>
      <c r="VRF3" s="76"/>
      <c r="VRG3" s="76"/>
      <c r="VRH3" s="76"/>
      <c r="VRI3" s="76"/>
      <c r="VRJ3" s="76"/>
      <c r="VRK3" s="76"/>
      <c r="VRL3" s="76"/>
      <c r="VRM3" s="76"/>
      <c r="VRN3" s="76"/>
      <c r="VRO3" s="76"/>
      <c r="VRP3" s="76"/>
      <c r="VRQ3" s="76"/>
      <c r="VRR3" s="76"/>
      <c r="VRS3" s="76"/>
      <c r="VRT3" s="76"/>
      <c r="VRU3" s="76"/>
      <c r="VRV3" s="76"/>
      <c r="VRW3" s="76"/>
      <c r="VRX3" s="76"/>
      <c r="VRY3" s="76"/>
      <c r="VRZ3" s="76"/>
      <c r="VSA3" s="76"/>
      <c r="VSB3" s="76"/>
      <c r="VSC3" s="76"/>
      <c r="VSD3" s="76"/>
      <c r="VSE3" s="76"/>
      <c r="VSF3" s="76"/>
      <c r="VSG3" s="76"/>
      <c r="VSH3" s="76"/>
      <c r="VSI3" s="76"/>
      <c r="VSJ3" s="76"/>
      <c r="VSK3" s="76"/>
      <c r="VSL3" s="76"/>
      <c r="VSM3" s="76"/>
      <c r="VSN3" s="76"/>
      <c r="VSO3" s="76"/>
      <c r="VSP3" s="76"/>
      <c r="VSQ3" s="76"/>
      <c r="VSR3" s="76"/>
      <c r="VSS3" s="76"/>
      <c r="VST3" s="76"/>
      <c r="VSU3" s="76"/>
      <c r="VSV3" s="76"/>
      <c r="VSW3" s="76"/>
      <c r="VSX3" s="76"/>
      <c r="VSY3" s="76"/>
      <c r="VSZ3" s="76"/>
      <c r="VTA3" s="76"/>
      <c r="VTB3" s="76"/>
      <c r="VTC3" s="76"/>
      <c r="VTD3" s="76"/>
      <c r="VTE3" s="76"/>
      <c r="VTF3" s="76"/>
      <c r="VTG3" s="76"/>
      <c r="VTH3" s="76"/>
      <c r="VTI3" s="76"/>
      <c r="VTJ3" s="76"/>
      <c r="VTK3" s="76"/>
      <c r="VTL3" s="76"/>
      <c r="VTM3" s="76"/>
      <c r="VTN3" s="76"/>
      <c r="VTO3" s="76"/>
      <c r="VTP3" s="76"/>
      <c r="VTQ3" s="76"/>
      <c r="VTR3" s="76"/>
      <c r="VTS3" s="76"/>
      <c r="VTT3" s="76"/>
      <c r="VTU3" s="76"/>
      <c r="VTV3" s="76"/>
      <c r="VTW3" s="76"/>
      <c r="VTX3" s="76"/>
      <c r="VTY3" s="76"/>
      <c r="VTZ3" s="76"/>
      <c r="VUA3" s="76"/>
      <c r="VUB3" s="76"/>
      <c r="VUC3" s="76"/>
      <c r="VUD3" s="76"/>
      <c r="VUE3" s="76"/>
      <c r="VUF3" s="76"/>
      <c r="VUG3" s="76"/>
      <c r="VUH3" s="76"/>
      <c r="VUI3" s="76"/>
      <c r="VUJ3" s="76"/>
      <c r="VUK3" s="76"/>
      <c r="VUL3" s="76"/>
      <c r="VUM3" s="76"/>
      <c r="VUN3" s="76"/>
      <c r="VUO3" s="76"/>
      <c r="VUP3" s="76"/>
      <c r="VUQ3" s="76"/>
      <c r="VUR3" s="76"/>
      <c r="VUS3" s="76"/>
      <c r="VUT3" s="76"/>
      <c r="VUU3" s="76"/>
      <c r="VUV3" s="76"/>
      <c r="VUW3" s="76"/>
      <c r="VUX3" s="76"/>
      <c r="VUY3" s="76"/>
      <c r="VUZ3" s="76"/>
      <c r="VVA3" s="76"/>
      <c r="VVB3" s="76"/>
      <c r="VVC3" s="76"/>
      <c r="VVD3" s="76"/>
      <c r="VVE3" s="76"/>
      <c r="VVF3" s="76"/>
      <c r="VVG3" s="76"/>
      <c r="VVH3" s="76"/>
      <c r="VVI3" s="76"/>
      <c r="VVJ3" s="76"/>
      <c r="VVK3" s="76"/>
      <c r="VVL3" s="76"/>
      <c r="VVM3" s="76"/>
      <c r="VVN3" s="76"/>
      <c r="VVO3" s="76"/>
      <c r="VVP3" s="76"/>
      <c r="VVQ3" s="76"/>
      <c r="VVR3" s="76"/>
      <c r="VVS3" s="76"/>
      <c r="VVT3" s="76"/>
      <c r="VVU3" s="76"/>
      <c r="VVV3" s="76"/>
      <c r="VVW3" s="76"/>
      <c r="VVX3" s="76"/>
      <c r="VVY3" s="76"/>
      <c r="VVZ3" s="76"/>
      <c r="VWA3" s="76"/>
      <c r="VWB3" s="76"/>
      <c r="VWC3" s="76"/>
      <c r="VWD3" s="76"/>
      <c r="VWE3" s="76"/>
      <c r="VWF3" s="76"/>
      <c r="VWG3" s="76"/>
      <c r="VWH3" s="76"/>
      <c r="VWI3" s="76"/>
      <c r="VWJ3" s="76"/>
      <c r="VWK3" s="76"/>
      <c r="VWL3" s="76"/>
      <c r="VWM3" s="76"/>
      <c r="VWN3" s="76"/>
      <c r="VWO3" s="76"/>
      <c r="VWP3" s="76"/>
      <c r="VWQ3" s="76"/>
      <c r="VWR3" s="76"/>
      <c r="VWS3" s="76"/>
      <c r="VWT3" s="76"/>
      <c r="VWU3" s="76"/>
      <c r="VWV3" s="76"/>
      <c r="VWW3" s="76"/>
      <c r="VWX3" s="76"/>
      <c r="VWY3" s="76"/>
      <c r="VWZ3" s="76"/>
      <c r="VXA3" s="76"/>
      <c r="VXB3" s="76"/>
      <c r="VXC3" s="76"/>
      <c r="VXD3" s="76"/>
      <c r="VXE3" s="76"/>
      <c r="VXF3" s="76"/>
      <c r="VXG3" s="76"/>
      <c r="VXH3" s="76"/>
      <c r="VXI3" s="76"/>
      <c r="VXJ3" s="76"/>
      <c r="VXK3" s="76"/>
      <c r="VXL3" s="76"/>
      <c r="VXM3" s="76"/>
      <c r="VXN3" s="76"/>
      <c r="VXO3" s="76"/>
      <c r="VXP3" s="76"/>
      <c r="VXQ3" s="76"/>
      <c r="VXR3" s="76"/>
      <c r="VXS3" s="76"/>
      <c r="VXT3" s="76"/>
      <c r="VXU3" s="76"/>
      <c r="VXV3" s="76"/>
      <c r="VXW3" s="76"/>
      <c r="VXX3" s="76"/>
      <c r="VXY3" s="76"/>
      <c r="VXZ3" s="76"/>
      <c r="VYA3" s="76"/>
      <c r="VYB3" s="76"/>
      <c r="VYC3" s="76"/>
      <c r="VYD3" s="76"/>
      <c r="VYE3" s="76"/>
      <c r="VYF3" s="76"/>
      <c r="VYG3" s="76"/>
      <c r="VYH3" s="76"/>
      <c r="VYI3" s="76"/>
      <c r="VYJ3" s="76"/>
      <c r="VYK3" s="76"/>
      <c r="VYL3" s="76"/>
      <c r="VYM3" s="76"/>
      <c r="VYN3" s="76"/>
      <c r="VYO3" s="76"/>
      <c r="VYP3" s="76"/>
      <c r="VYQ3" s="76"/>
      <c r="VYR3" s="76"/>
      <c r="VYS3" s="76"/>
      <c r="VYT3" s="76"/>
      <c r="VYU3" s="76"/>
      <c r="VYV3" s="76"/>
      <c r="VYW3" s="76"/>
      <c r="VYX3" s="76"/>
      <c r="VYY3" s="76"/>
      <c r="VYZ3" s="76"/>
      <c r="VZA3" s="76"/>
      <c r="VZB3" s="76"/>
      <c r="VZC3" s="76"/>
      <c r="VZD3" s="76"/>
      <c r="VZE3" s="76"/>
      <c r="VZF3" s="76"/>
      <c r="VZG3" s="76"/>
      <c r="VZH3" s="76"/>
      <c r="VZI3" s="76"/>
      <c r="VZJ3" s="76"/>
      <c r="VZK3" s="76"/>
      <c r="VZL3" s="76"/>
      <c r="VZM3" s="76"/>
      <c r="VZN3" s="76"/>
      <c r="VZO3" s="76"/>
      <c r="VZP3" s="76"/>
      <c r="VZQ3" s="76"/>
      <c r="VZR3" s="76"/>
      <c r="VZS3" s="76"/>
      <c r="VZT3" s="76"/>
      <c r="VZU3" s="76"/>
      <c r="VZV3" s="76"/>
      <c r="VZW3" s="76"/>
      <c r="VZX3" s="76"/>
      <c r="VZY3" s="76"/>
      <c r="VZZ3" s="76"/>
      <c r="WAA3" s="76"/>
      <c r="WAB3" s="76"/>
      <c r="WAC3" s="76"/>
      <c r="WAD3" s="76"/>
      <c r="WAE3" s="76"/>
      <c r="WAF3" s="76"/>
      <c r="WAG3" s="76"/>
      <c r="WAH3" s="76"/>
      <c r="WAI3" s="76"/>
      <c r="WAJ3" s="76"/>
      <c r="WAK3" s="76"/>
      <c r="WAL3" s="76"/>
      <c r="WAM3" s="76"/>
      <c r="WAN3" s="76"/>
      <c r="WAO3" s="76"/>
      <c r="WAP3" s="76"/>
      <c r="WAQ3" s="76"/>
      <c r="WAR3" s="76"/>
      <c r="WAS3" s="76"/>
      <c r="WAT3" s="76"/>
      <c r="WAU3" s="76"/>
      <c r="WAV3" s="76"/>
      <c r="WAW3" s="76"/>
      <c r="WAX3" s="76"/>
      <c r="WAY3" s="76"/>
      <c r="WAZ3" s="76"/>
      <c r="WBA3" s="76"/>
      <c r="WBB3" s="76"/>
      <c r="WBC3" s="76"/>
      <c r="WBD3" s="76"/>
      <c r="WBE3" s="76"/>
      <c r="WBF3" s="76"/>
      <c r="WBG3" s="76"/>
      <c r="WBH3" s="76"/>
      <c r="WBI3" s="76"/>
      <c r="WBJ3" s="76"/>
      <c r="WBK3" s="76"/>
      <c r="WBL3" s="76"/>
      <c r="WBM3" s="76"/>
      <c r="WBN3" s="76"/>
      <c r="WBO3" s="76"/>
      <c r="WBP3" s="76"/>
      <c r="WBQ3" s="76"/>
      <c r="WBR3" s="76"/>
      <c r="WBS3" s="76"/>
      <c r="WBT3" s="76"/>
      <c r="WBU3" s="76"/>
      <c r="WBV3" s="76"/>
      <c r="WBW3" s="76"/>
      <c r="WBX3" s="76"/>
      <c r="WBY3" s="76"/>
      <c r="WBZ3" s="76"/>
      <c r="WCA3" s="76"/>
      <c r="WCB3" s="76"/>
      <c r="WCC3" s="76"/>
      <c r="WCD3" s="76"/>
      <c r="WCE3" s="76"/>
      <c r="WCF3" s="76"/>
      <c r="WCG3" s="76"/>
      <c r="WCH3" s="76"/>
      <c r="WCI3" s="76"/>
      <c r="WCJ3" s="76"/>
      <c r="WCK3" s="76"/>
      <c r="WCL3" s="76"/>
      <c r="WCM3" s="76"/>
      <c r="WCN3" s="76"/>
      <c r="WCO3" s="76"/>
      <c r="WCP3" s="76"/>
      <c r="WCQ3" s="76"/>
      <c r="WCR3" s="76"/>
      <c r="WCS3" s="76"/>
      <c r="WCT3" s="76"/>
      <c r="WCU3" s="76"/>
      <c r="WCV3" s="76"/>
      <c r="WCW3" s="76"/>
      <c r="WCX3" s="76"/>
      <c r="WCY3" s="76"/>
      <c r="WCZ3" s="76"/>
      <c r="WDA3" s="76"/>
      <c r="WDB3" s="76"/>
      <c r="WDC3" s="76"/>
      <c r="WDD3" s="76"/>
      <c r="WDE3" s="76"/>
      <c r="WDF3" s="76"/>
      <c r="WDG3" s="76"/>
      <c r="WDH3" s="76"/>
      <c r="WDI3" s="76"/>
      <c r="WDJ3" s="76"/>
      <c r="WDK3" s="76"/>
      <c r="WDL3" s="76"/>
      <c r="WDM3" s="76"/>
      <c r="WDN3" s="76"/>
      <c r="WDO3" s="76"/>
      <c r="WDP3" s="76"/>
      <c r="WDQ3" s="76"/>
      <c r="WDR3" s="76"/>
      <c r="WDS3" s="76"/>
      <c r="WDT3" s="76"/>
      <c r="WDU3" s="76"/>
      <c r="WDV3" s="76"/>
      <c r="WDW3" s="76"/>
      <c r="WDX3" s="76"/>
      <c r="WDY3" s="76"/>
      <c r="WDZ3" s="76"/>
      <c r="WEA3" s="76"/>
      <c r="WEB3" s="76"/>
      <c r="WEC3" s="76"/>
      <c r="WED3" s="76"/>
      <c r="WEE3" s="76"/>
      <c r="WEF3" s="76"/>
      <c r="WEG3" s="76"/>
      <c r="WEH3" s="76"/>
      <c r="WEI3" s="76"/>
      <c r="WEJ3" s="76"/>
      <c r="WEK3" s="76"/>
      <c r="WEL3" s="76"/>
      <c r="WEM3" s="76"/>
      <c r="WEN3" s="76"/>
      <c r="WEO3" s="76"/>
      <c r="WEP3" s="76"/>
      <c r="WEQ3" s="76"/>
      <c r="WER3" s="76"/>
      <c r="WES3" s="76"/>
      <c r="WET3" s="76"/>
      <c r="WEU3" s="76"/>
      <c r="WEV3" s="76"/>
      <c r="WEW3" s="76"/>
      <c r="WEX3" s="76"/>
      <c r="WEY3" s="76"/>
      <c r="WEZ3" s="76"/>
      <c r="WFA3" s="76"/>
      <c r="WFB3" s="76"/>
      <c r="WFC3" s="76"/>
      <c r="WFD3" s="76"/>
      <c r="WFE3" s="76"/>
      <c r="WFF3" s="76"/>
      <c r="WFG3" s="76"/>
      <c r="WFH3" s="76"/>
      <c r="WFI3" s="76"/>
      <c r="WFJ3" s="76"/>
      <c r="WFK3" s="76"/>
      <c r="WFL3" s="76"/>
      <c r="WFM3" s="76"/>
      <c r="WFN3" s="76"/>
      <c r="WFO3" s="76"/>
      <c r="WFP3" s="76"/>
      <c r="WFQ3" s="76"/>
      <c r="WFR3" s="76"/>
      <c r="WFS3" s="76"/>
      <c r="WFT3" s="76"/>
      <c r="WFU3" s="76"/>
      <c r="WFV3" s="76"/>
      <c r="WFW3" s="76"/>
      <c r="WFX3" s="76"/>
      <c r="WFY3" s="76"/>
      <c r="WFZ3" s="76"/>
      <c r="WGA3" s="76"/>
      <c r="WGB3" s="76"/>
      <c r="WGC3" s="76"/>
      <c r="WGD3" s="76"/>
      <c r="WGE3" s="76"/>
      <c r="WGF3" s="76"/>
      <c r="WGG3" s="76"/>
      <c r="WGH3" s="76"/>
      <c r="WGI3" s="76"/>
      <c r="WGJ3" s="76"/>
      <c r="WGK3" s="76"/>
      <c r="WGL3" s="76"/>
      <c r="WGM3" s="76"/>
      <c r="WGN3" s="76"/>
      <c r="WGO3" s="76"/>
      <c r="WGP3" s="76"/>
      <c r="WGQ3" s="76"/>
      <c r="WGR3" s="76"/>
      <c r="WGS3" s="76"/>
      <c r="WGT3" s="76"/>
      <c r="WGU3" s="76"/>
      <c r="WGV3" s="76"/>
      <c r="WGW3" s="76"/>
      <c r="WGX3" s="76"/>
      <c r="WGY3" s="76"/>
      <c r="WGZ3" s="76"/>
      <c r="WHA3" s="76"/>
      <c r="WHB3" s="76"/>
      <c r="WHC3" s="76"/>
      <c r="WHD3" s="76"/>
      <c r="WHE3" s="76"/>
      <c r="WHF3" s="76"/>
      <c r="WHG3" s="76"/>
      <c r="WHH3" s="76"/>
      <c r="WHI3" s="76"/>
      <c r="WHJ3" s="76"/>
      <c r="WHK3" s="76"/>
      <c r="WHL3" s="76"/>
      <c r="WHM3" s="76"/>
      <c r="WHN3" s="76"/>
      <c r="WHO3" s="76"/>
      <c r="WHP3" s="76"/>
      <c r="WHQ3" s="76"/>
      <c r="WHR3" s="76"/>
      <c r="WHS3" s="76"/>
      <c r="WHT3" s="76"/>
      <c r="WHU3" s="76"/>
      <c r="WHV3" s="76"/>
      <c r="WHW3" s="76"/>
      <c r="WHX3" s="76"/>
      <c r="WHY3" s="76"/>
      <c r="WHZ3" s="76"/>
      <c r="WIA3" s="76"/>
      <c r="WIB3" s="76"/>
      <c r="WIC3" s="76"/>
      <c r="WID3" s="76"/>
      <c r="WIE3" s="76"/>
      <c r="WIF3" s="76"/>
      <c r="WIG3" s="76"/>
      <c r="WIH3" s="76"/>
      <c r="WII3" s="76"/>
      <c r="WIJ3" s="76"/>
      <c r="WIK3" s="76"/>
      <c r="WIL3" s="76"/>
      <c r="WIM3" s="76"/>
      <c r="WIN3" s="76"/>
      <c r="WIO3" s="76"/>
      <c r="WIP3" s="76"/>
      <c r="WIQ3" s="76"/>
      <c r="WIR3" s="76"/>
      <c r="WIS3" s="76"/>
      <c r="WIT3" s="76"/>
      <c r="WIU3" s="76"/>
      <c r="WIV3" s="76"/>
      <c r="WIW3" s="76"/>
      <c r="WIX3" s="76"/>
      <c r="WIY3" s="76"/>
      <c r="WIZ3" s="76"/>
      <c r="WJA3" s="76"/>
      <c r="WJB3" s="76"/>
      <c r="WJC3" s="76"/>
      <c r="WJD3" s="76"/>
      <c r="WJE3" s="76"/>
      <c r="WJF3" s="76"/>
      <c r="WJG3" s="76"/>
      <c r="WJH3" s="76"/>
      <c r="WJI3" s="76"/>
      <c r="WJJ3" s="76"/>
      <c r="WJK3" s="76"/>
      <c r="WJL3" s="76"/>
      <c r="WJM3" s="76"/>
      <c r="WJN3" s="76"/>
      <c r="WJO3" s="76"/>
      <c r="WJP3" s="76"/>
      <c r="WJQ3" s="76"/>
      <c r="WJR3" s="76"/>
      <c r="WJS3" s="76"/>
      <c r="WJT3" s="76"/>
      <c r="WJU3" s="76"/>
      <c r="WJV3" s="76"/>
      <c r="WJW3" s="76"/>
      <c r="WJX3" s="76"/>
      <c r="WJY3" s="76"/>
      <c r="WJZ3" s="76"/>
      <c r="WKA3" s="76"/>
      <c r="WKB3" s="76"/>
      <c r="WKC3" s="76"/>
      <c r="WKD3" s="76"/>
      <c r="WKE3" s="76"/>
      <c r="WKF3" s="76"/>
      <c r="WKG3" s="76"/>
      <c r="WKH3" s="76"/>
      <c r="WKI3" s="76"/>
      <c r="WKJ3" s="76"/>
      <c r="WKK3" s="76"/>
      <c r="WKL3" s="76"/>
      <c r="WKM3" s="76"/>
      <c r="WKN3" s="76"/>
      <c r="WKO3" s="76"/>
      <c r="WKP3" s="76"/>
      <c r="WKQ3" s="76"/>
      <c r="WKR3" s="76"/>
      <c r="WKS3" s="76"/>
      <c r="WKT3" s="76"/>
      <c r="WKU3" s="76"/>
      <c r="WKV3" s="76"/>
      <c r="WKW3" s="76"/>
      <c r="WKX3" s="76"/>
      <c r="WKY3" s="76"/>
      <c r="WKZ3" s="76"/>
      <c r="WLA3" s="76"/>
      <c r="WLB3" s="76"/>
      <c r="WLC3" s="76"/>
      <c r="WLD3" s="76"/>
      <c r="WLE3" s="76"/>
      <c r="WLF3" s="76"/>
      <c r="WLG3" s="76"/>
      <c r="WLH3" s="76"/>
      <c r="WLI3" s="76"/>
      <c r="WLJ3" s="76"/>
      <c r="WLK3" s="76"/>
      <c r="WLL3" s="76"/>
      <c r="WLM3" s="76"/>
      <c r="WLN3" s="76"/>
      <c r="WLO3" s="76"/>
      <c r="WLP3" s="76"/>
      <c r="WLQ3" s="76"/>
      <c r="WLR3" s="76"/>
      <c r="WLS3" s="76"/>
      <c r="WLT3" s="76"/>
      <c r="WLU3" s="76"/>
      <c r="WLV3" s="76"/>
      <c r="WLW3" s="76"/>
      <c r="WLX3" s="76"/>
      <c r="WLY3" s="76"/>
      <c r="WLZ3" s="76"/>
      <c r="WMA3" s="76"/>
      <c r="WMB3" s="76"/>
      <c r="WMC3" s="76"/>
      <c r="WMD3" s="76"/>
      <c r="WME3" s="76"/>
      <c r="WMF3" s="76"/>
      <c r="WMG3" s="76"/>
      <c r="WMH3" s="76"/>
      <c r="WMI3" s="76"/>
      <c r="WMJ3" s="76"/>
      <c r="WMK3" s="76"/>
      <c r="WML3" s="76"/>
      <c r="WMM3" s="76"/>
      <c r="WMN3" s="76"/>
      <c r="WMO3" s="76"/>
      <c r="WMP3" s="76"/>
      <c r="WMQ3" s="76"/>
      <c r="WMR3" s="76"/>
      <c r="WMS3" s="76"/>
      <c r="WMT3" s="76"/>
      <c r="WMU3" s="76"/>
      <c r="WMV3" s="76"/>
      <c r="WMW3" s="76"/>
      <c r="WMX3" s="76"/>
      <c r="WMY3" s="76"/>
      <c r="WMZ3" s="76"/>
      <c r="WNA3" s="76"/>
      <c r="WNB3" s="76"/>
      <c r="WNC3" s="76"/>
      <c r="WND3" s="76"/>
      <c r="WNE3" s="76"/>
      <c r="WNF3" s="76"/>
      <c r="WNG3" s="76"/>
      <c r="WNH3" s="76"/>
      <c r="WNI3" s="76"/>
      <c r="WNJ3" s="76"/>
      <c r="WNK3" s="76"/>
      <c r="WNL3" s="76"/>
      <c r="WNM3" s="76"/>
      <c r="WNN3" s="76"/>
      <c r="WNO3" s="76"/>
      <c r="WNP3" s="76"/>
      <c r="WNQ3" s="76"/>
      <c r="WNR3" s="76"/>
      <c r="WNS3" s="76"/>
      <c r="WNT3" s="76"/>
      <c r="WNU3" s="76"/>
      <c r="WNV3" s="76"/>
      <c r="WNW3" s="76"/>
      <c r="WNX3" s="76"/>
      <c r="WNY3" s="76"/>
      <c r="WNZ3" s="76"/>
      <c r="WOA3" s="76"/>
      <c r="WOB3" s="76"/>
      <c r="WOC3" s="76"/>
      <c r="WOD3" s="76"/>
      <c r="WOE3" s="76"/>
      <c r="WOF3" s="76"/>
      <c r="WOG3" s="76"/>
      <c r="WOH3" s="76"/>
      <c r="WOI3" s="76"/>
      <c r="WOJ3" s="76"/>
      <c r="WOK3" s="76"/>
      <c r="WOL3" s="76"/>
      <c r="WOM3" s="76"/>
      <c r="WON3" s="76"/>
      <c r="WOO3" s="76"/>
      <c r="WOP3" s="76"/>
      <c r="WOQ3" s="76"/>
      <c r="WOR3" s="76"/>
      <c r="WOS3" s="76"/>
      <c r="WOT3" s="76"/>
      <c r="WOU3" s="76"/>
      <c r="WOV3" s="76"/>
      <c r="WOW3" s="76"/>
      <c r="WOX3" s="76"/>
      <c r="WOY3" s="76"/>
      <c r="WOZ3" s="76"/>
      <c r="WPA3" s="76"/>
      <c r="WPB3" s="76"/>
      <c r="WPC3" s="76"/>
      <c r="WPD3" s="76"/>
      <c r="WPE3" s="76"/>
      <c r="WPF3" s="76"/>
      <c r="WPG3" s="76"/>
      <c r="WPH3" s="76"/>
      <c r="WPI3" s="76"/>
      <c r="WPJ3" s="76"/>
      <c r="WPK3" s="76"/>
      <c r="WPL3" s="76"/>
      <c r="WPM3" s="76"/>
      <c r="WPN3" s="76"/>
      <c r="WPO3" s="76"/>
      <c r="WPP3" s="76"/>
      <c r="WPQ3" s="76"/>
      <c r="WPR3" s="76"/>
      <c r="WPS3" s="76"/>
      <c r="WPT3" s="76"/>
      <c r="WPU3" s="76"/>
      <c r="WPV3" s="76"/>
      <c r="WPW3" s="76"/>
      <c r="WPX3" s="76"/>
      <c r="WPY3" s="76"/>
      <c r="WPZ3" s="76"/>
      <c r="WQA3" s="76"/>
      <c r="WQB3" s="76"/>
      <c r="WQC3" s="76"/>
      <c r="WQD3" s="76"/>
      <c r="WQE3" s="76"/>
      <c r="WQF3" s="76"/>
      <c r="WQG3" s="76"/>
      <c r="WQH3" s="76"/>
      <c r="WQI3" s="76"/>
      <c r="WQJ3" s="76"/>
      <c r="WQK3" s="76"/>
      <c r="WQL3" s="76"/>
      <c r="WQM3" s="76"/>
      <c r="WQN3" s="76"/>
      <c r="WQO3" s="76"/>
      <c r="WQP3" s="76"/>
      <c r="WQQ3" s="76"/>
      <c r="WQR3" s="76"/>
      <c r="WQS3" s="76"/>
      <c r="WQT3" s="76"/>
      <c r="WQU3" s="76"/>
      <c r="WQV3" s="76"/>
      <c r="WQW3" s="76"/>
      <c r="WQX3" s="76"/>
      <c r="WQY3" s="76"/>
      <c r="WQZ3" s="76"/>
      <c r="WRA3" s="76"/>
      <c r="WRB3" s="76"/>
      <c r="WRC3" s="76"/>
      <c r="WRD3" s="76"/>
      <c r="WRE3" s="76"/>
      <c r="WRF3" s="76"/>
      <c r="WRG3" s="76"/>
      <c r="WRH3" s="76"/>
      <c r="WRI3" s="76"/>
      <c r="WRJ3" s="76"/>
      <c r="WRK3" s="76"/>
      <c r="WRL3" s="76"/>
      <c r="WRM3" s="76"/>
      <c r="WRN3" s="76"/>
      <c r="WRO3" s="76"/>
      <c r="WRP3" s="76"/>
      <c r="WRQ3" s="76"/>
      <c r="WRR3" s="76"/>
      <c r="WRS3" s="76"/>
      <c r="WRT3" s="76"/>
      <c r="WRU3" s="76"/>
      <c r="WRV3" s="76"/>
      <c r="WRW3" s="76"/>
      <c r="WRX3" s="76"/>
      <c r="WRY3" s="76"/>
      <c r="WRZ3" s="76"/>
      <c r="WSA3" s="76"/>
      <c r="WSB3" s="76"/>
      <c r="WSC3" s="76"/>
      <c r="WSD3" s="76"/>
      <c r="WSE3" s="76"/>
      <c r="WSF3" s="76"/>
      <c r="WSG3" s="76"/>
      <c r="WSH3" s="76"/>
      <c r="WSI3" s="76"/>
      <c r="WSJ3" s="76"/>
      <c r="WSK3" s="76"/>
      <c r="WSL3" s="76"/>
      <c r="WSM3" s="76"/>
      <c r="WSN3" s="76"/>
      <c r="WSO3" s="76"/>
      <c r="WSP3" s="76"/>
      <c r="WSQ3" s="76"/>
      <c r="WSR3" s="76"/>
      <c r="WSS3" s="76"/>
      <c r="WST3" s="76"/>
      <c r="WSU3" s="76"/>
      <c r="WSV3" s="76"/>
      <c r="WSW3" s="76"/>
      <c r="WSX3" s="76"/>
      <c r="WSY3" s="76"/>
      <c r="WSZ3" s="76"/>
      <c r="WTA3" s="76"/>
      <c r="WTB3" s="76"/>
      <c r="WTC3" s="76"/>
      <c r="WTD3" s="76"/>
      <c r="WTE3" s="76"/>
      <c r="WTF3" s="76"/>
      <c r="WTG3" s="76"/>
      <c r="WTH3" s="76"/>
      <c r="WTI3" s="76"/>
      <c r="WTJ3" s="76"/>
      <c r="WTK3" s="76"/>
      <c r="WTL3" s="76"/>
      <c r="WTM3" s="76"/>
      <c r="WTN3" s="76"/>
      <c r="WTO3" s="76"/>
      <c r="WTP3" s="76"/>
      <c r="WTQ3" s="76"/>
      <c r="WTR3" s="76"/>
      <c r="WTS3" s="76"/>
      <c r="WTT3" s="76"/>
      <c r="WTU3" s="76"/>
      <c r="WTV3" s="76"/>
      <c r="WTW3" s="76"/>
      <c r="WTX3" s="76"/>
      <c r="WTY3" s="76"/>
      <c r="WTZ3" s="76"/>
      <c r="WUA3" s="76"/>
      <c r="WUB3" s="76"/>
      <c r="WUC3" s="76"/>
      <c r="WUD3" s="76"/>
      <c r="WUE3" s="76"/>
      <c r="WUF3" s="76"/>
      <c r="WUG3" s="76"/>
      <c r="WUH3" s="76"/>
      <c r="WUI3" s="76"/>
      <c r="WUJ3" s="76"/>
      <c r="WUK3" s="76"/>
      <c r="WUL3" s="76"/>
      <c r="WUM3" s="76"/>
      <c r="WUN3" s="76"/>
      <c r="WUO3" s="76"/>
      <c r="WUP3" s="76"/>
      <c r="WUQ3" s="76"/>
      <c r="WUR3" s="76"/>
      <c r="WUS3" s="76"/>
      <c r="WUT3" s="76"/>
      <c r="WUU3" s="76"/>
      <c r="WUV3" s="76"/>
      <c r="WUW3" s="76"/>
      <c r="WUX3" s="76"/>
      <c r="WUY3" s="76"/>
      <c r="WUZ3" s="76"/>
      <c r="WVA3" s="76"/>
      <c r="WVB3" s="76"/>
      <c r="WVC3" s="76"/>
      <c r="WVD3" s="76"/>
      <c r="WVE3" s="76"/>
      <c r="WVF3" s="76"/>
      <c r="WVG3" s="76"/>
      <c r="WVH3" s="76"/>
      <c r="WVI3" s="76"/>
      <c r="WVJ3" s="76"/>
      <c r="WVK3" s="76"/>
      <c r="WVL3" s="76"/>
      <c r="WVM3" s="76"/>
      <c r="WVN3" s="76"/>
      <c r="WVO3" s="76"/>
      <c r="WVP3" s="76"/>
      <c r="WVQ3" s="76"/>
      <c r="WVR3" s="76"/>
      <c r="WVS3" s="76"/>
      <c r="WVT3" s="76"/>
      <c r="WVU3" s="76"/>
      <c r="WVV3" s="76"/>
      <c r="WVW3" s="76"/>
      <c r="WVX3" s="76"/>
      <c r="WVY3" s="76"/>
      <c r="WVZ3" s="76"/>
      <c r="WWA3" s="76"/>
      <c r="WWB3" s="76"/>
      <c r="WWC3" s="76"/>
      <c r="WWD3" s="76"/>
      <c r="WWE3" s="76"/>
      <c r="WWF3" s="76"/>
      <c r="WWG3" s="76"/>
      <c r="WWH3" s="76"/>
      <c r="WWI3" s="76"/>
      <c r="WWJ3" s="76"/>
      <c r="WWK3" s="76"/>
      <c r="WWL3" s="76"/>
      <c r="WWM3" s="76"/>
      <c r="WWN3" s="76"/>
      <c r="WWO3" s="76"/>
      <c r="WWP3" s="76"/>
      <c r="WWQ3" s="76"/>
      <c r="WWR3" s="76"/>
      <c r="WWS3" s="76"/>
      <c r="WWT3" s="76"/>
      <c r="WWU3" s="76"/>
      <c r="WWV3" s="76"/>
      <c r="WWW3" s="76"/>
      <c r="WWX3" s="76"/>
      <c r="WWY3" s="76"/>
      <c r="WWZ3" s="76"/>
      <c r="WXA3" s="76"/>
      <c r="WXB3" s="76"/>
      <c r="WXC3" s="76"/>
      <c r="WXD3" s="76"/>
      <c r="WXE3" s="76"/>
      <c r="WXF3" s="76"/>
      <c r="WXG3" s="76"/>
      <c r="WXH3" s="76"/>
      <c r="WXI3" s="76"/>
      <c r="WXJ3" s="76"/>
      <c r="WXK3" s="76"/>
      <c r="WXL3" s="76"/>
      <c r="WXM3" s="76"/>
      <c r="WXN3" s="76"/>
      <c r="WXO3" s="76"/>
      <c r="WXP3" s="76"/>
      <c r="WXQ3" s="76"/>
      <c r="WXR3" s="76"/>
      <c r="WXS3" s="76"/>
      <c r="WXT3" s="76"/>
      <c r="WXU3" s="76"/>
      <c r="WXV3" s="76"/>
      <c r="WXW3" s="76"/>
      <c r="WXX3" s="76"/>
      <c r="WXY3" s="76"/>
      <c r="WXZ3" s="76"/>
      <c r="WYA3" s="76"/>
      <c r="WYB3" s="76"/>
      <c r="WYC3" s="76"/>
      <c r="WYD3" s="76"/>
      <c r="WYE3" s="76"/>
      <c r="WYF3" s="76"/>
      <c r="WYG3" s="76"/>
      <c r="WYH3" s="76"/>
      <c r="WYI3" s="76"/>
      <c r="WYJ3" s="76"/>
      <c r="WYK3" s="76"/>
      <c r="WYL3" s="76"/>
      <c r="WYM3" s="76"/>
      <c r="WYN3" s="76"/>
      <c r="WYO3" s="76"/>
      <c r="WYP3" s="76"/>
      <c r="WYQ3" s="76"/>
      <c r="WYR3" s="76"/>
      <c r="WYS3" s="76"/>
      <c r="WYT3" s="76"/>
      <c r="WYU3" s="76"/>
      <c r="WYV3" s="76"/>
      <c r="WYW3" s="76"/>
      <c r="WYX3" s="76"/>
      <c r="WYY3" s="76"/>
      <c r="WYZ3" s="76"/>
      <c r="WZA3" s="76"/>
      <c r="WZB3" s="76"/>
      <c r="WZC3" s="76"/>
      <c r="WZD3" s="76"/>
      <c r="WZE3" s="76"/>
      <c r="WZF3" s="76"/>
      <c r="WZG3" s="76"/>
      <c r="WZH3" s="76"/>
      <c r="WZI3" s="76"/>
      <c r="WZJ3" s="76"/>
      <c r="WZK3" s="76"/>
      <c r="WZL3" s="76"/>
      <c r="WZM3" s="76"/>
      <c r="WZN3" s="76"/>
      <c r="WZO3" s="76"/>
      <c r="WZP3" s="76"/>
      <c r="WZQ3" s="76"/>
      <c r="WZR3" s="76"/>
      <c r="WZS3" s="76"/>
      <c r="WZT3" s="76"/>
      <c r="WZU3" s="76"/>
      <c r="WZV3" s="76"/>
      <c r="WZW3" s="76"/>
      <c r="WZX3" s="76"/>
      <c r="WZY3" s="76"/>
      <c r="WZZ3" s="76"/>
      <c r="XAA3" s="76"/>
      <c r="XAB3" s="76"/>
      <c r="XAC3" s="76"/>
      <c r="XAD3" s="76"/>
      <c r="XAE3" s="76"/>
      <c r="XAF3" s="76"/>
      <c r="XAG3" s="76"/>
      <c r="XAH3" s="76"/>
      <c r="XAI3" s="76"/>
      <c r="XAJ3" s="76"/>
      <c r="XAK3" s="76"/>
      <c r="XAL3" s="76"/>
      <c r="XAM3" s="76"/>
      <c r="XAN3" s="76"/>
      <c r="XAO3" s="76"/>
      <c r="XAP3" s="76"/>
      <c r="XAQ3" s="76"/>
      <c r="XAR3" s="76"/>
      <c r="XAS3" s="76"/>
      <c r="XAT3" s="76"/>
      <c r="XAU3" s="76"/>
      <c r="XAV3" s="76"/>
      <c r="XAW3" s="76"/>
      <c r="XAX3" s="76"/>
      <c r="XAY3" s="76"/>
      <c r="XAZ3" s="76"/>
      <c r="XBA3" s="76"/>
      <c r="XBB3" s="76"/>
      <c r="XBC3" s="76"/>
      <c r="XBD3" s="76"/>
      <c r="XBE3" s="76"/>
      <c r="XBF3" s="76"/>
      <c r="XBG3" s="76"/>
      <c r="XBH3" s="76"/>
      <c r="XBI3" s="76"/>
      <c r="XBJ3" s="76"/>
      <c r="XBK3" s="76"/>
      <c r="XBL3" s="76"/>
      <c r="XBM3" s="76"/>
      <c r="XBN3" s="76"/>
      <c r="XBO3" s="76"/>
      <c r="XBP3" s="76"/>
      <c r="XBQ3" s="76"/>
      <c r="XBR3" s="76"/>
      <c r="XBS3" s="76"/>
      <c r="XBT3" s="76"/>
      <c r="XBU3" s="76"/>
      <c r="XBV3" s="76"/>
      <c r="XBW3" s="76"/>
      <c r="XBX3" s="76"/>
      <c r="XBY3" s="76"/>
      <c r="XBZ3" s="76"/>
      <c r="XCA3" s="76"/>
      <c r="XCB3" s="76"/>
      <c r="XCC3" s="76"/>
      <c r="XCD3" s="76"/>
      <c r="XCE3" s="76"/>
      <c r="XCF3" s="76"/>
      <c r="XCG3" s="76"/>
      <c r="XCH3" s="76"/>
      <c r="XCI3" s="76"/>
      <c r="XCJ3" s="76"/>
      <c r="XCK3" s="76"/>
      <c r="XCL3" s="76"/>
      <c r="XCM3" s="76"/>
      <c r="XCN3" s="76"/>
      <c r="XCO3" s="76"/>
      <c r="XCP3" s="76"/>
      <c r="XCQ3" s="76"/>
      <c r="XCR3" s="76"/>
      <c r="XCS3" s="76"/>
      <c r="XCT3" s="76"/>
      <c r="XCU3" s="76"/>
      <c r="XCV3" s="76"/>
      <c r="XCW3" s="76"/>
      <c r="XCX3" s="76"/>
      <c r="XCY3" s="76"/>
      <c r="XCZ3" s="76"/>
      <c r="XDA3" s="76"/>
      <c r="XDB3" s="76"/>
      <c r="XDC3" s="76"/>
      <c r="XDD3" s="76"/>
      <c r="XDE3" s="76"/>
      <c r="XDF3" s="76"/>
      <c r="XDG3" s="76"/>
      <c r="XDH3" s="76"/>
      <c r="XDI3" s="76"/>
      <c r="XDJ3" s="76"/>
      <c r="XDK3" s="76"/>
      <c r="XDL3" s="76"/>
      <c r="XDM3" s="76"/>
      <c r="XDN3" s="76"/>
      <c r="XDO3" s="76"/>
      <c r="XDP3" s="76"/>
      <c r="XDQ3" s="76"/>
      <c r="XDR3" s="76"/>
      <c r="XDS3" s="76"/>
      <c r="XDT3" s="76"/>
      <c r="XDU3" s="76"/>
      <c r="XDV3" s="76"/>
      <c r="XDW3" s="76"/>
      <c r="XDX3" s="76"/>
      <c r="XDY3" s="76"/>
      <c r="XDZ3" s="76"/>
      <c r="XEA3" s="76"/>
      <c r="XEB3" s="76"/>
      <c r="XEC3" s="76"/>
      <c r="XED3" s="76"/>
    </row>
    <row r="4" spans="2:16358" outlineLevel="1" x14ac:dyDescent="0.25">
      <c r="B4" s="127">
        <v>37652</v>
      </c>
      <c r="C4" s="129">
        <f>'Stata output'!M4</f>
        <v>-2.7731000000000001E-3</v>
      </c>
      <c r="D4" s="129">
        <f>$C4^D$3</f>
        <v>7.6900836100000008E-6</v>
      </c>
      <c r="E4" s="129">
        <f t="shared" ref="E4:F19" si="0">$C4^E$3</f>
        <v>-2.1325370858891004E-8</v>
      </c>
      <c r="F4" s="129">
        <f t="shared" si="0"/>
        <v>5.913738592879065E-11</v>
      </c>
      <c r="G4" s="129">
        <f>'Stata output'!N4</f>
        <v>-1.0909200000000001E-2</v>
      </c>
      <c r="H4" s="129">
        <f>$G4^H$3</f>
        <v>1.1901064464000002E-4</v>
      </c>
      <c r="I4" s="129">
        <f t="shared" ref="I4:J19" si="1">$G4^I$3</f>
        <v>-1.2983109245066883E-6</v>
      </c>
      <c r="J4" s="129">
        <f t="shared" si="1"/>
        <v>1.4163533537628365E-8</v>
      </c>
      <c r="K4" s="129">
        <f>'Stata output'!O4</f>
        <v>-1.0909200000000001E-2</v>
      </c>
      <c r="L4" s="129">
        <f>$K4^L$3</f>
        <v>1.1901064464000002E-4</v>
      </c>
      <c r="M4" s="129">
        <f t="shared" ref="M4:N19" si="2">$K4^M$3</f>
        <v>-1.2983109245066883E-6</v>
      </c>
      <c r="N4" s="129">
        <f t="shared" si="2"/>
        <v>1.4163533537628365E-8</v>
      </c>
      <c r="O4" s="129">
        <f>'Stata output'!P4</f>
        <v>-5.7745329281216513E-3</v>
      </c>
      <c r="P4" s="129">
        <f>$O4^P$3</f>
        <v>3.3345230537961212E-5</v>
      </c>
      <c r="Q4" s="129">
        <f t="shared" ref="Q4:R19" si="3">$O4^Q$3</f>
        <v>-1.9255313173726467E-7</v>
      </c>
      <c r="R4" s="129">
        <f t="shared" si="3"/>
        <v>1.1119043996297811E-9</v>
      </c>
      <c r="S4" s="129">
        <f>'Stata output'!Q4</f>
        <v>-5.7745329281216513E-3</v>
      </c>
      <c r="T4" s="129">
        <f>$S4^T$3</f>
        <v>3.3345230537961212E-5</v>
      </c>
      <c r="U4" s="129">
        <f t="shared" ref="U4:V19" si="4">$S4^U$3</f>
        <v>-1.9255313173726467E-7</v>
      </c>
      <c r="V4" s="129">
        <f t="shared" si="4"/>
        <v>1.1119043996297811E-9</v>
      </c>
      <c r="W4" s="129">
        <f>'Stata output'!R4</f>
        <v>-2.1502400000000001E-2</v>
      </c>
      <c r="X4" s="129">
        <f>$W4^X$3</f>
        <v>4.6235320576000006E-4</v>
      </c>
      <c r="Y4" s="129">
        <f t="shared" ref="Y4:Z19" si="5">$W4^Y$3</f>
        <v>-9.941703571533826E-6</v>
      </c>
      <c r="Z4" s="129">
        <f t="shared" si="5"/>
        <v>2.1377048687654895E-7</v>
      </c>
      <c r="AA4" s="129">
        <f>'Stata output'!S4</f>
        <v>-2.1502400000000001E-2</v>
      </c>
      <c r="AB4" s="129">
        <f>$AA4^AB$3</f>
        <v>4.6235320576000006E-4</v>
      </c>
      <c r="AC4" s="129">
        <f t="shared" ref="AC4:AD19" si="6">$AA4^AC$3</f>
        <v>-9.941703571533826E-6</v>
      </c>
      <c r="AD4" s="129">
        <f t="shared" si="6"/>
        <v>2.1377048687654895E-7</v>
      </c>
      <c r="AE4" s="129">
        <f>'Stata output'!T4</f>
        <v>-2.1502386167201917E-2</v>
      </c>
      <c r="AF4" s="129">
        <f>$AE4^AF$3</f>
        <v>4.6235261088347637E-4</v>
      </c>
      <c r="AG4" s="129">
        <f t="shared" ref="AG4:AH19" si="7">$AE4^AG$3</f>
        <v>-9.9416843846305526E-6</v>
      </c>
      <c r="AH4" s="129">
        <f t="shared" si="7"/>
        <v>2.1376993679076732E-7</v>
      </c>
    </row>
    <row r="5" spans="2:16358" outlineLevel="1" x14ac:dyDescent="0.25">
      <c r="B5" s="3">
        <v>37680</v>
      </c>
      <c r="C5" s="14">
        <f>'Stata output'!M5</f>
        <v>2.5665199999999999E-2</v>
      </c>
      <c r="D5" s="14">
        <f t="shared" ref="D5:F36" si="8">$C5^D$3</f>
        <v>6.5870249103999994E-4</v>
      </c>
      <c r="E5" s="14">
        <f t="shared" si="0"/>
        <v>1.6905731173039806E-5</v>
      </c>
      <c r="F5" s="14">
        <f t="shared" si="0"/>
        <v>4.3388897170230122E-7</v>
      </c>
      <c r="G5" s="14">
        <f>'Stata output'!N5</f>
        <v>-1.5767000000000001E-3</v>
      </c>
      <c r="H5" s="14">
        <f t="shared" ref="H5:J36" si="9">$G5^H$3</f>
        <v>2.4859828900000004E-6</v>
      </c>
      <c r="I5" s="14">
        <f t="shared" si="1"/>
        <v>-3.9196492226630005E-9</v>
      </c>
      <c r="J5" s="14">
        <f t="shared" si="1"/>
        <v>6.1801109293727539E-12</v>
      </c>
      <c r="K5" s="14">
        <f>'Stata output'!O5</f>
        <v>-1.5767000000000001E-3</v>
      </c>
      <c r="L5" s="14">
        <f t="shared" ref="L5:N36" si="10">$K5^L$3</f>
        <v>2.4859828900000004E-6</v>
      </c>
      <c r="M5" s="14">
        <f t="shared" si="2"/>
        <v>-3.9196492226630005E-9</v>
      </c>
      <c r="N5" s="14">
        <f t="shared" si="2"/>
        <v>6.1801109293727539E-12</v>
      </c>
      <c r="O5" s="14">
        <f>'Stata output'!P5</f>
        <v>1.826208881083673E-2</v>
      </c>
      <c r="P5" s="14">
        <f t="shared" ref="P5:R36" si="11">$O5^P$3</f>
        <v>3.3350388773488812E-4</v>
      </c>
      <c r="Q5" s="14">
        <f t="shared" si="3"/>
        <v>6.0904776165738492E-6</v>
      </c>
      <c r="R5" s="14">
        <f t="shared" si="3"/>
        <v>1.1122484313428486E-7</v>
      </c>
      <c r="S5" s="14">
        <f>'Stata output'!Q5</f>
        <v>1.826208881083673E-2</v>
      </c>
      <c r="T5" s="14">
        <f t="shared" ref="T5:V36" si="12">$S5^T$3</f>
        <v>3.3350388773488812E-4</v>
      </c>
      <c r="U5" s="14">
        <f t="shared" si="4"/>
        <v>6.0904776165738492E-6</v>
      </c>
      <c r="V5" s="14">
        <f t="shared" si="4"/>
        <v>1.1122484313428486E-7</v>
      </c>
      <c r="W5" s="14">
        <f>'Stata output'!R5</f>
        <v>-2.49372E-2</v>
      </c>
      <c r="X5" s="14">
        <f t="shared" ref="X5:Z36" si="13">$W5^X$3</f>
        <v>6.2186394384000003E-4</v>
      </c>
      <c r="Y5" s="14">
        <f t="shared" si="5"/>
        <v>-1.5507545540326847E-5</v>
      </c>
      <c r="Z5" s="14">
        <f t="shared" si="5"/>
        <v>3.8671476464823873E-7</v>
      </c>
      <c r="AA5" s="14">
        <f>'Stata output'!S5</f>
        <v>-2.49372E-2</v>
      </c>
      <c r="AB5" s="14">
        <f t="shared" ref="AB5:AD36" si="14">$AA5^AB$3</f>
        <v>6.2186394384000003E-4</v>
      </c>
      <c r="AC5" s="14">
        <f t="shared" si="6"/>
        <v>-1.5507545540326847E-5</v>
      </c>
      <c r="AD5" s="14">
        <f t="shared" si="6"/>
        <v>3.8671476464823873E-7</v>
      </c>
      <c r="AE5" s="14">
        <f>'Stata output'!T5</f>
        <v>-2.493727084263065E-2</v>
      </c>
      <c r="AF5" s="14">
        <f t="shared" ref="AF5:AH36" si="15">$AE5^AF$3</f>
        <v>6.2186747707871682E-4</v>
      </c>
      <c r="AG5" s="14">
        <f t="shared" si="7"/>
        <v>-1.550767770413537E-5</v>
      </c>
      <c r="AH5" s="14">
        <f t="shared" si="7"/>
        <v>3.867191590482484E-7</v>
      </c>
    </row>
    <row r="6" spans="2:16358" outlineLevel="1" x14ac:dyDescent="0.25">
      <c r="B6" s="127">
        <v>37711</v>
      </c>
      <c r="C6" s="129">
        <f>'Stata output'!M6</f>
        <v>8.2287000000000003E-3</v>
      </c>
      <c r="D6" s="129">
        <f t="shared" si="8"/>
        <v>6.7711503690000003E-5</v>
      </c>
      <c r="E6" s="129">
        <f t="shared" si="0"/>
        <v>5.5717765041390304E-7</v>
      </c>
      <c r="F6" s="129">
        <f t="shared" si="0"/>
        <v>4.5848477319608837E-9</v>
      </c>
      <c r="G6" s="129">
        <f>'Stata output'!N6</f>
        <v>-8.2760999999999998E-3</v>
      </c>
      <c r="H6" s="129">
        <f t="shared" si="9"/>
        <v>6.8493831209999996E-5</v>
      </c>
      <c r="I6" s="129">
        <f t="shared" si="1"/>
        <v>-5.6686179647708097E-7</v>
      </c>
      <c r="J6" s="129">
        <f t="shared" si="1"/>
        <v>4.6914049138239694E-9</v>
      </c>
      <c r="K6" s="129">
        <f>'Stata output'!O6</f>
        <v>-8.2760999999999998E-3</v>
      </c>
      <c r="L6" s="129">
        <f t="shared" si="10"/>
        <v>6.8493831209999996E-5</v>
      </c>
      <c r="M6" s="129">
        <f t="shared" si="2"/>
        <v>-5.6686179647708097E-7</v>
      </c>
      <c r="N6" s="129">
        <f t="shared" si="2"/>
        <v>4.6914049138239694E-9</v>
      </c>
      <c r="O6" s="129">
        <f>'Stata output'!P6</f>
        <v>4.1196059166094881E-3</v>
      </c>
      <c r="P6" s="129">
        <f t="shared" si="11"/>
        <v>1.6971152908163901E-5</v>
      </c>
      <c r="Q6" s="129">
        <f t="shared" si="3"/>
        <v>6.9914461932156322E-8</v>
      </c>
      <c r="R6" s="129">
        <f t="shared" si="3"/>
        <v>2.8802003103228003E-10</v>
      </c>
      <c r="S6" s="129">
        <f>'Stata output'!Q6</f>
        <v>4.1196059166094881E-3</v>
      </c>
      <c r="T6" s="129">
        <f t="shared" si="12"/>
        <v>1.6971152908163901E-5</v>
      </c>
      <c r="U6" s="129">
        <f t="shared" si="4"/>
        <v>6.9914461932156322E-8</v>
      </c>
      <c r="V6" s="129">
        <f t="shared" si="4"/>
        <v>2.8802003103228003E-10</v>
      </c>
      <c r="W6" s="129">
        <f>'Stata output'!R6</f>
        <v>-9.7049000000000007E-3</v>
      </c>
      <c r="X6" s="129">
        <f t="shared" si="13"/>
        <v>9.4185084010000013E-5</v>
      </c>
      <c r="Y6" s="129">
        <f t="shared" si="5"/>
        <v>-9.1405682180864915E-7</v>
      </c>
      <c r="Z6" s="129">
        <f t="shared" si="5"/>
        <v>8.8708300499707609E-9</v>
      </c>
      <c r="AA6" s="129">
        <f>'Stata output'!S6</f>
        <v>-9.7049000000000007E-3</v>
      </c>
      <c r="AB6" s="129">
        <f t="shared" si="14"/>
        <v>9.4185084010000013E-5</v>
      </c>
      <c r="AC6" s="129">
        <f t="shared" si="6"/>
        <v>-9.1405682180864915E-7</v>
      </c>
      <c r="AD6" s="129">
        <f t="shared" si="6"/>
        <v>8.8708300499707609E-9</v>
      </c>
      <c r="AE6" s="129">
        <f>'Stata output'!T6</f>
        <v>-9.7048603477899818E-3</v>
      </c>
      <c r="AF6" s="129">
        <f t="shared" si="15"/>
        <v>9.4184314370106286E-5</v>
      </c>
      <c r="AG6" s="129">
        <f t="shared" si="7"/>
        <v>-9.1404561791423066E-7</v>
      </c>
      <c r="AH6" s="129">
        <f t="shared" si="7"/>
        <v>8.8706850733670088E-9</v>
      </c>
    </row>
    <row r="7" spans="2:16358" outlineLevel="1" x14ac:dyDescent="0.25">
      <c r="B7" s="3">
        <v>37741</v>
      </c>
      <c r="C7" s="14">
        <f>'Stata output'!M7</f>
        <v>6.6090000000000003E-3</v>
      </c>
      <c r="D7" s="14">
        <f t="shared" si="8"/>
        <v>4.3678881000000001E-5</v>
      </c>
      <c r="E7" s="14">
        <f t="shared" si="0"/>
        <v>2.8867372452900004E-7</v>
      </c>
      <c r="F7" s="14">
        <f t="shared" si="0"/>
        <v>1.9078446454121612E-9</v>
      </c>
      <c r="G7" s="14">
        <f>'Stata output'!N7</f>
        <v>3.3426900000000002E-2</v>
      </c>
      <c r="H7" s="14">
        <f t="shared" si="9"/>
        <v>1.1173576436100002E-3</v>
      </c>
      <c r="I7" s="14">
        <f t="shared" si="1"/>
        <v>3.734980221718712E-5</v>
      </c>
      <c r="J7" s="14">
        <f t="shared" si="1"/>
        <v>1.2484881037336922E-6</v>
      </c>
      <c r="K7" s="14">
        <f>'Stata output'!O7</f>
        <v>3.3426900000000002E-2</v>
      </c>
      <c r="L7" s="14">
        <f t="shared" si="10"/>
        <v>1.1173576436100002E-3</v>
      </c>
      <c r="M7" s="14">
        <f t="shared" si="2"/>
        <v>3.734980221718712E-5</v>
      </c>
      <c r="N7" s="14">
        <f t="shared" si="2"/>
        <v>1.2484881037336922E-6</v>
      </c>
      <c r="O7" s="14">
        <f>'Stata output'!P7</f>
        <v>1.2881028212485681E-2</v>
      </c>
      <c r="P7" s="14">
        <f t="shared" si="11"/>
        <v>1.6592088781085205E-4</v>
      </c>
      <c r="Q7" s="14">
        <f t="shared" si="3"/>
        <v>2.1372316369322568E-6</v>
      </c>
      <c r="R7" s="14">
        <f t="shared" si="3"/>
        <v>2.7529741011941354E-8</v>
      </c>
      <c r="S7" s="14">
        <f>'Stata output'!Q7</f>
        <v>1.2881028212485681E-2</v>
      </c>
      <c r="T7" s="14">
        <f t="shared" si="12"/>
        <v>1.6592088781085205E-4</v>
      </c>
      <c r="U7" s="14">
        <f t="shared" si="4"/>
        <v>2.1372316369322568E-6</v>
      </c>
      <c r="V7" s="14">
        <f t="shared" si="4"/>
        <v>2.7529741011941354E-8</v>
      </c>
      <c r="W7" s="14">
        <f>'Stata output'!R7</f>
        <v>2.31226E-2</v>
      </c>
      <c r="X7" s="14">
        <f t="shared" si="13"/>
        <v>5.3465463075999997E-4</v>
      </c>
      <c r="Y7" s="14">
        <f t="shared" si="5"/>
        <v>1.2362605165211175E-5</v>
      </c>
      <c r="Z7" s="14">
        <f t="shared" si="5"/>
        <v>2.858555741931119E-7</v>
      </c>
      <c r="AA7" s="14">
        <f>'Stata output'!S7</f>
        <v>2.31226E-2</v>
      </c>
      <c r="AB7" s="14">
        <f t="shared" si="14"/>
        <v>5.3465463075999997E-4</v>
      </c>
      <c r="AC7" s="14">
        <f t="shared" si="6"/>
        <v>1.2362605165211175E-5</v>
      </c>
      <c r="AD7" s="14">
        <f t="shared" si="6"/>
        <v>2.858555741931119E-7</v>
      </c>
      <c r="AE7" s="14">
        <f>'Stata output'!T7</f>
        <v>2.3122590977545963E-2</v>
      </c>
      <c r="AF7" s="14">
        <f t="shared" si="15"/>
        <v>5.3465421351488998E-4</v>
      </c>
      <c r="AG7" s="14">
        <f t="shared" si="7"/>
        <v>1.2362590693526329E-5</v>
      </c>
      <c r="AH7" s="14">
        <f t="shared" si="7"/>
        <v>2.8585512802922555E-7</v>
      </c>
    </row>
    <row r="8" spans="2:16358" outlineLevel="1" x14ac:dyDescent="0.25">
      <c r="B8" s="127">
        <v>37772</v>
      </c>
      <c r="C8" s="129">
        <f>'Stata output'!M8</f>
        <v>5.7980000000000002E-3</v>
      </c>
      <c r="D8" s="129">
        <f t="shared" si="8"/>
        <v>3.3616804000000004E-5</v>
      </c>
      <c r="E8" s="129">
        <f t="shared" si="0"/>
        <v>1.9491022959200004E-7</v>
      </c>
      <c r="F8" s="129">
        <f t="shared" si="0"/>
        <v>1.1300895111744162E-9</v>
      </c>
      <c r="G8" s="129">
        <f>'Stata output'!N8</f>
        <v>2.3710599999999998E-2</v>
      </c>
      <c r="H8" s="129">
        <f t="shared" si="9"/>
        <v>5.6219255235999996E-4</v>
      </c>
      <c r="I8" s="129">
        <f t="shared" si="1"/>
        <v>1.3329922731987014E-5</v>
      </c>
      <c r="J8" s="129">
        <f t="shared" si="1"/>
        <v>3.1606046592905129E-7</v>
      </c>
      <c r="K8" s="129">
        <f>'Stata output'!O8</f>
        <v>2.3710599999999998E-2</v>
      </c>
      <c r="L8" s="129">
        <f t="shared" si="10"/>
        <v>5.6219255235999996E-4</v>
      </c>
      <c r="M8" s="129">
        <f t="shared" si="2"/>
        <v>1.3329922731987014E-5</v>
      </c>
      <c r="N8" s="129">
        <f t="shared" si="2"/>
        <v>3.1606046592905129E-7</v>
      </c>
      <c r="O8" s="129">
        <f>'Stata output'!P8</f>
        <v>9.839055952734474E-3</v>
      </c>
      <c r="P8" s="129">
        <f t="shared" si="11"/>
        <v>9.6807022041039685E-5</v>
      </c>
      <c r="Q8" s="129">
        <f t="shared" si="3"/>
        <v>9.524897064793889E-7</v>
      </c>
      <c r="R8" s="129">
        <f t="shared" si="3"/>
        <v>9.3715995164543438E-9</v>
      </c>
      <c r="S8" s="129">
        <f>'Stata output'!Q8</f>
        <v>9.839055952734474E-3</v>
      </c>
      <c r="T8" s="129">
        <f t="shared" si="12"/>
        <v>9.6807022041039685E-5</v>
      </c>
      <c r="U8" s="129">
        <f t="shared" si="4"/>
        <v>9.524897064793889E-7</v>
      </c>
      <c r="V8" s="129">
        <f t="shared" si="4"/>
        <v>9.3715995164543438E-9</v>
      </c>
      <c r="W8" s="129">
        <f>'Stata output'!R8</f>
        <v>2.9044899999999998E-2</v>
      </c>
      <c r="X8" s="129">
        <f t="shared" si="13"/>
        <v>8.4360621600999993E-4</v>
      </c>
      <c r="Y8" s="129">
        <f t="shared" si="5"/>
        <v>2.4502458183388847E-5</v>
      </c>
      <c r="Z8" s="129">
        <f t="shared" si="5"/>
        <v>7.1167144769071066E-7</v>
      </c>
      <c r="AA8" s="129">
        <f>'Stata output'!S8</f>
        <v>2.9044899999999998E-2</v>
      </c>
      <c r="AB8" s="129">
        <f t="shared" si="14"/>
        <v>8.4360621600999993E-4</v>
      </c>
      <c r="AC8" s="129">
        <f t="shared" si="6"/>
        <v>2.4502458183388847E-5</v>
      </c>
      <c r="AD8" s="129">
        <f t="shared" si="6"/>
        <v>7.1167144769071066E-7</v>
      </c>
      <c r="AE8" s="129">
        <f>'Stata output'!T8</f>
        <v>2.9044846539851638E-2</v>
      </c>
      <c r="AF8" s="129">
        <f t="shared" si="15"/>
        <v>8.4360311052353169E-4</v>
      </c>
      <c r="AG8" s="129">
        <f t="shared" si="7"/>
        <v>2.4502322885697478E-5</v>
      </c>
      <c r="AH8" s="129">
        <f t="shared" si="7"/>
        <v>7.1166620808497797E-7</v>
      </c>
    </row>
    <row r="9" spans="2:16358" outlineLevel="1" x14ac:dyDescent="0.25">
      <c r="B9" s="3">
        <v>37802</v>
      </c>
      <c r="C9" s="14">
        <f>'Stata output'!M9</f>
        <v>7.1387599999999996E-2</v>
      </c>
      <c r="D9" s="14">
        <f t="shared" si="8"/>
        <v>5.0961894337599994E-3</v>
      </c>
      <c r="E9" s="14">
        <f t="shared" si="0"/>
        <v>3.6380473282148531E-4</v>
      </c>
      <c r="F9" s="14">
        <f t="shared" si="0"/>
        <v>2.5971146744767063E-5</v>
      </c>
      <c r="G9" s="14">
        <f>'Stata output'!N9</f>
        <v>1.41198E-2</v>
      </c>
      <c r="H9" s="14">
        <f t="shared" si="9"/>
        <v>1.9936875204E-4</v>
      </c>
      <c r="I9" s="14">
        <f t="shared" si="1"/>
        <v>2.8150469050543922E-6</v>
      </c>
      <c r="J9" s="14">
        <f t="shared" si="1"/>
        <v>3.9747899289987001E-8</v>
      </c>
      <c r="K9" s="14">
        <f>'Stata output'!O9</f>
        <v>1.41198E-2</v>
      </c>
      <c r="L9" s="14">
        <f t="shared" si="10"/>
        <v>1.9936875204E-4</v>
      </c>
      <c r="M9" s="14">
        <f t="shared" si="2"/>
        <v>2.8150469050543922E-6</v>
      </c>
      <c r="N9" s="14">
        <f t="shared" si="2"/>
        <v>3.9747899289987001E-8</v>
      </c>
      <c r="O9" s="14">
        <f>'Stata output'!P9</f>
        <v>5.8240204122386494E-2</v>
      </c>
      <c r="P9" s="14">
        <f t="shared" si="11"/>
        <v>3.3919213762172449E-3</v>
      </c>
      <c r="Q9" s="14">
        <f t="shared" si="3"/>
        <v>1.9754619331797846E-4</v>
      </c>
      <c r="R9" s="14">
        <f t="shared" si="3"/>
        <v>1.1505130622439488E-5</v>
      </c>
      <c r="S9" s="14">
        <f>'Stata output'!Q9</f>
        <v>5.8240204122386494E-2</v>
      </c>
      <c r="T9" s="14">
        <f t="shared" si="12"/>
        <v>3.3919213762172449E-3</v>
      </c>
      <c r="U9" s="14">
        <f t="shared" si="4"/>
        <v>1.9754619331797846E-4</v>
      </c>
      <c r="V9" s="14">
        <f t="shared" si="4"/>
        <v>1.1505130622439488E-5</v>
      </c>
      <c r="W9" s="14">
        <f>'Stata output'!R9</f>
        <v>-1.11815E-2</v>
      </c>
      <c r="X9" s="14">
        <f t="shared" si="13"/>
        <v>1.2502594225000002E-4</v>
      </c>
      <c r="Y9" s="14">
        <f t="shared" si="5"/>
        <v>-1.3979775732683753E-6</v>
      </c>
      <c r="Z9" s="14">
        <f t="shared" si="5"/>
        <v>1.5631486235500341E-8</v>
      </c>
      <c r="AA9" s="14">
        <f>'Stata output'!S9</f>
        <v>-1.11815E-2</v>
      </c>
      <c r="AB9" s="14">
        <f t="shared" si="14"/>
        <v>1.2502594225000002E-4</v>
      </c>
      <c r="AC9" s="14">
        <f t="shared" si="6"/>
        <v>-1.3979775732683753E-6</v>
      </c>
      <c r="AD9" s="14">
        <f t="shared" si="6"/>
        <v>1.5631486235500341E-8</v>
      </c>
      <c r="AE9" s="14">
        <f>'Stata output'!T9</f>
        <v>-1.1181586558903616E-2</v>
      </c>
      <c r="AF9" s="14">
        <f t="shared" si="15"/>
        <v>1.2502787797425403E-4</v>
      </c>
      <c r="AG9" s="14">
        <f t="shared" si="7"/>
        <v>-1.3980100398451605E-6</v>
      </c>
      <c r="AH9" s="14">
        <f t="shared" si="7"/>
        <v>1.5631970270744957E-8</v>
      </c>
    </row>
    <row r="10" spans="2:16358" outlineLevel="1" x14ac:dyDescent="0.25">
      <c r="B10" s="127">
        <v>37833</v>
      </c>
      <c r="C10" s="129">
        <f>'Stata output'!M10</f>
        <v>-1.0869E-2</v>
      </c>
      <c r="D10" s="129">
        <f t="shared" si="8"/>
        <v>1.18135161E-4</v>
      </c>
      <c r="E10" s="129">
        <f t="shared" si="0"/>
        <v>-1.284011064909E-6</v>
      </c>
      <c r="F10" s="129">
        <f t="shared" si="0"/>
        <v>1.3955916264495922E-8</v>
      </c>
      <c r="G10" s="129">
        <f>'Stata output'!N10</f>
        <v>-4.4247999999999996E-3</v>
      </c>
      <c r="H10" s="129">
        <f t="shared" si="9"/>
        <v>1.9578855039999996E-5</v>
      </c>
      <c r="I10" s="129">
        <f t="shared" si="1"/>
        <v>-8.6632517780991973E-8</v>
      </c>
      <c r="J10" s="129">
        <f t="shared" si="1"/>
        <v>3.8333156467733323E-10</v>
      </c>
      <c r="K10" s="129">
        <f>'Stata output'!O10</f>
        <v>-4.6867000000000002E-3</v>
      </c>
      <c r="L10" s="129">
        <f t="shared" si="10"/>
        <v>2.1965156890000002E-5</v>
      </c>
      <c r="M10" s="129">
        <f t="shared" si="2"/>
        <v>-1.0294410079636302E-7</v>
      </c>
      <c r="N10" s="129">
        <f t="shared" si="2"/>
        <v>4.8246811720231458E-10</v>
      </c>
      <c r="O10" s="129">
        <f>'Stata output'!P10</f>
        <v>-9.257872959677494E-3</v>
      </c>
      <c r="P10" s="129">
        <f t="shared" si="11"/>
        <v>8.5708211737527725E-5</v>
      </c>
      <c r="Q10" s="129">
        <f t="shared" si="3"/>
        <v>-7.9347573586717112E-7</v>
      </c>
      <c r="R10" s="129">
        <f t="shared" si="3"/>
        <v>7.3458975592448854E-9</v>
      </c>
      <c r="S10" s="129">
        <f>'Stata output'!Q10</f>
        <v>-9.3202791834073595E-3</v>
      </c>
      <c r="T10" s="129">
        <f t="shared" si="12"/>
        <v>8.6867604056656563E-5</v>
      </c>
      <c r="U10" s="129">
        <f t="shared" si="4"/>
        <v>-8.0963032180172889E-7</v>
      </c>
      <c r="V10" s="129">
        <f t="shared" si="4"/>
        <v>7.5459806345440556E-9</v>
      </c>
      <c r="W10" s="129">
        <f>'Stata output'!R10</f>
        <v>2.1210999999999999E-3</v>
      </c>
      <c r="X10" s="129">
        <f t="shared" si="13"/>
        <v>4.4990652099999996E-6</v>
      </c>
      <c r="Y10" s="129">
        <f t="shared" si="5"/>
        <v>9.5429672169309984E-9</v>
      </c>
      <c r="Z10" s="129">
        <f t="shared" si="5"/>
        <v>2.024158776383234E-11</v>
      </c>
      <c r="AA10" s="129">
        <f>'Stata output'!S10</f>
        <v>-3.8376999999999999E-3</v>
      </c>
      <c r="AB10" s="129">
        <f t="shared" si="14"/>
        <v>1.4727941289999999E-5</v>
      </c>
      <c r="AC10" s="129">
        <f t="shared" si="6"/>
        <v>-5.6521420288632997E-8</v>
      </c>
      <c r="AD10" s="129">
        <f t="shared" si="6"/>
        <v>2.1691225464168683E-10</v>
      </c>
      <c r="AE10" s="129">
        <f>'Stata output'!T10</f>
        <v>3.1377208599292945E-3</v>
      </c>
      <c r="AF10" s="129">
        <f t="shared" si="15"/>
        <v>9.8452921948354318E-6</v>
      </c>
      <c r="AG10" s="129">
        <f t="shared" si="7"/>
        <v>3.0891778691834202E-8</v>
      </c>
      <c r="AH10" s="129">
        <f t="shared" si="7"/>
        <v>9.6929778401687471E-11</v>
      </c>
    </row>
    <row r="11" spans="2:16358" outlineLevel="1" x14ac:dyDescent="0.25">
      <c r="B11" s="3">
        <v>37864</v>
      </c>
      <c r="C11" s="14">
        <f>'Stata output'!M11</f>
        <v>3.5158599999999998E-2</v>
      </c>
      <c r="D11" s="14">
        <f t="shared" si="8"/>
        <v>1.23612715396E-3</v>
      </c>
      <c r="E11" s="14">
        <f t="shared" si="0"/>
        <v>4.3460500155218051E-5</v>
      </c>
      <c r="F11" s="14">
        <f t="shared" si="0"/>
        <v>1.5280103407572494E-6</v>
      </c>
      <c r="G11" s="14">
        <f>'Stata output'!N11</f>
        <v>1.87078E-2</v>
      </c>
      <c r="H11" s="14">
        <f t="shared" si="9"/>
        <v>3.4998178083999999E-4</v>
      </c>
      <c r="I11" s="14">
        <f t="shared" si="1"/>
        <v>6.547389159598552E-6</v>
      </c>
      <c r="J11" s="14">
        <f t="shared" si="1"/>
        <v>1.2248724691993778E-7</v>
      </c>
      <c r="K11" s="14">
        <f>'Stata output'!O11</f>
        <v>1.8992999999999999E-2</v>
      </c>
      <c r="L11" s="14">
        <f t="shared" si="10"/>
        <v>3.60734049E-4</v>
      </c>
      <c r="M11" s="14">
        <f t="shared" si="2"/>
        <v>6.8514217926569999E-6</v>
      </c>
      <c r="N11" s="14">
        <f t="shared" si="2"/>
        <v>1.3012905410793439E-7</v>
      </c>
      <c r="O11" s="14">
        <f>'Stata output'!P11</f>
        <v>3.0341606156706225E-2</v>
      </c>
      <c r="P11" s="14">
        <f t="shared" si="11"/>
        <v>9.2061306416867312E-4</v>
      </c>
      <c r="Q11" s="14">
        <f t="shared" si="3"/>
        <v>2.7932879015724395E-5</v>
      </c>
      <c r="R11" s="14">
        <f t="shared" si="3"/>
        <v>8.4752841391803345E-7</v>
      </c>
      <c r="S11" s="14">
        <f>'Stata output'!Q11</f>
        <v>3.0424464269832977E-2</v>
      </c>
      <c r="T11" s="14">
        <f t="shared" si="12"/>
        <v>9.2564802610634348E-4</v>
      </c>
      <c r="U11" s="14">
        <f t="shared" si="4"/>
        <v>2.8162345296713869E-5</v>
      </c>
      <c r="V11" s="14">
        <f t="shared" si="4"/>
        <v>8.5682426823456994E-7</v>
      </c>
      <c r="W11" s="14">
        <f>'Stata output'!R11</f>
        <v>3.635E-4</v>
      </c>
      <c r="X11" s="14">
        <f t="shared" si="13"/>
        <v>1.3213224999999999E-7</v>
      </c>
      <c r="Y11" s="14">
        <f t="shared" si="5"/>
        <v>4.8030072874999999E-11</v>
      </c>
      <c r="Z11" s="14">
        <f t="shared" si="5"/>
        <v>1.7458931490062497E-14</v>
      </c>
      <c r="AA11" s="14">
        <f>'Stata output'!S11</f>
        <v>6.5411000000000002E-3</v>
      </c>
      <c r="AB11" s="14">
        <f t="shared" si="14"/>
        <v>4.2785989210000003E-5</v>
      </c>
      <c r="AC11" s="14">
        <f t="shared" si="6"/>
        <v>2.7986743402153103E-7</v>
      </c>
      <c r="AD11" s="14">
        <f t="shared" si="6"/>
        <v>1.8306408726782366E-9</v>
      </c>
      <c r="AE11" s="14">
        <f>'Stata output'!T11</f>
        <v>-3.0112596407650318E-3</v>
      </c>
      <c r="AF11" s="14">
        <f t="shared" si="15"/>
        <v>9.0676846241003477E-6</v>
      </c>
      <c r="AG11" s="14">
        <f t="shared" si="7"/>
        <v>-2.7305152743739017E-8</v>
      </c>
      <c r="AH11" s="14">
        <f t="shared" si="7"/>
        <v>8.2222904442145858E-11</v>
      </c>
    </row>
    <row r="12" spans="2:16358" outlineLevel="1" x14ac:dyDescent="0.25">
      <c r="B12" s="127">
        <v>37894</v>
      </c>
      <c r="C12" s="129">
        <f>'Stata output'!M12</f>
        <v>-2.5584200000000001E-2</v>
      </c>
      <c r="D12" s="129">
        <f t="shared" si="8"/>
        <v>6.545512896400001E-4</v>
      </c>
      <c r="E12" s="129">
        <f t="shared" si="0"/>
        <v>-1.674617110440769E-5</v>
      </c>
      <c r="F12" s="129">
        <f t="shared" si="0"/>
        <v>4.2843739076938729E-7</v>
      </c>
      <c r="G12" s="129">
        <f>'Stata output'!N12</f>
        <v>-2.7975999999999999E-3</v>
      </c>
      <c r="H12" s="129">
        <f t="shared" si="9"/>
        <v>7.82656576E-6</v>
      </c>
      <c r="I12" s="129">
        <f t="shared" si="1"/>
        <v>-2.1895600370176001E-8</v>
      </c>
      <c r="J12" s="129">
        <f t="shared" si="1"/>
        <v>6.1255131595604373E-11</v>
      </c>
      <c r="K12" s="129">
        <f>'Stata output'!O12</f>
        <v>-3.6440000000000001E-3</v>
      </c>
      <c r="L12" s="129">
        <f t="shared" si="10"/>
        <v>1.3278736000000001E-5</v>
      </c>
      <c r="M12" s="129">
        <f t="shared" si="2"/>
        <v>-4.8387713984000002E-8</v>
      </c>
      <c r="N12" s="129">
        <f t="shared" si="2"/>
        <v>1.7632482975769603E-10</v>
      </c>
      <c r="O12" s="129">
        <f>'Stata output'!P12</f>
        <v>-1.3808937825802533E-2</v>
      </c>
      <c r="P12" s="129">
        <f t="shared" si="11"/>
        <v>1.9068676387687999E-4</v>
      </c>
      <c r="Q12" s="129">
        <f t="shared" si="3"/>
        <v>-2.6331816665793242E-6</v>
      </c>
      <c r="R12" s="129">
        <f t="shared" si="3"/>
        <v>3.6361441917836983E-8</v>
      </c>
      <c r="S12" s="129">
        <f>'Stata output'!Q12</f>
        <v>-1.4244279039138772E-2</v>
      </c>
      <c r="T12" s="129">
        <f t="shared" si="12"/>
        <v>2.028994853448482E-4</v>
      </c>
      <c r="U12" s="129">
        <f t="shared" si="4"/>
        <v>-2.8901568861496656E-6</v>
      </c>
      <c r="V12" s="129">
        <f t="shared" si="4"/>
        <v>4.1168201153204268E-8</v>
      </c>
      <c r="W12" s="129">
        <f>'Stata output'!R12</f>
        <v>-2.2918999999999999E-3</v>
      </c>
      <c r="X12" s="129">
        <f t="shared" si="13"/>
        <v>5.2528056099999997E-6</v>
      </c>
      <c r="Y12" s="129">
        <f t="shared" si="5"/>
        <v>-1.2038905177558999E-8</v>
      </c>
      <c r="Z12" s="129">
        <f t="shared" si="5"/>
        <v>2.759196677644747E-11</v>
      </c>
      <c r="AA12" s="129">
        <f>'Stata output'!S12</f>
        <v>-5.1098000000000003E-3</v>
      </c>
      <c r="AB12" s="129">
        <f t="shared" si="14"/>
        <v>2.6110056040000002E-5</v>
      </c>
      <c r="AC12" s="129">
        <f t="shared" si="6"/>
        <v>-1.3341716435319201E-7</v>
      </c>
      <c r="AD12" s="129">
        <f t="shared" si="6"/>
        <v>6.8173502641194057E-10</v>
      </c>
      <c r="AE12" s="129">
        <f>'Stata output'!T12</f>
        <v>-9.9367612682727847E-4</v>
      </c>
      <c r="AF12" s="129">
        <f t="shared" si="15"/>
        <v>9.8739224502646151E-7</v>
      </c>
      <c r="AG12" s="129">
        <f t="shared" si="7"/>
        <v>-9.8114810169718548E-10</v>
      </c>
      <c r="AH12" s="129">
        <f t="shared" si="7"/>
        <v>9.7494344553839584E-13</v>
      </c>
    </row>
    <row r="13" spans="2:16358" outlineLevel="1" x14ac:dyDescent="0.25">
      <c r="B13" s="3">
        <v>37925</v>
      </c>
      <c r="C13" s="14">
        <f>'Stata output'!M13</f>
        <v>2.0884400000000001E-2</v>
      </c>
      <c r="D13" s="14">
        <f t="shared" si="8"/>
        <v>4.3615816336000003E-4</v>
      </c>
      <c r="E13" s="14">
        <f t="shared" si="0"/>
        <v>9.1089015468755852E-6</v>
      </c>
      <c r="F13" s="14">
        <f t="shared" si="0"/>
        <v>1.9023394346556847E-7</v>
      </c>
      <c r="G13" s="14">
        <f>'Stata output'!N13</f>
        <v>1.19288E-2</v>
      </c>
      <c r="H13" s="14">
        <f t="shared" si="9"/>
        <v>1.4229626944E-4</v>
      </c>
      <c r="I13" s="14">
        <f t="shared" si="1"/>
        <v>1.697423738895872E-6</v>
      </c>
      <c r="J13" s="14">
        <f t="shared" si="1"/>
        <v>2.0248228296541077E-8</v>
      </c>
      <c r="K13" s="14">
        <f>'Stata output'!O13</f>
        <v>1.5717800000000001E-2</v>
      </c>
      <c r="L13" s="14">
        <f t="shared" si="10"/>
        <v>2.4704923684000003E-4</v>
      </c>
      <c r="M13" s="14">
        <f t="shared" si="2"/>
        <v>3.883070494803753E-6</v>
      </c>
      <c r="N13" s="14">
        <f t="shared" si="2"/>
        <v>6.1033325423226433E-8</v>
      </c>
      <c r="O13" s="14">
        <f>'Stata output'!P13</f>
        <v>1.6432661737751854E-2</v>
      </c>
      <c r="P13" s="14">
        <f t="shared" si="11"/>
        <v>2.700323717873738E-4</v>
      </c>
      <c r="Q13" s="14">
        <f t="shared" si="3"/>
        <v>4.4373506238247604E-6</v>
      </c>
      <c r="R13" s="14">
        <f t="shared" si="3"/>
        <v>7.2917481813114467E-8</v>
      </c>
      <c r="S13" s="14">
        <f>'Stata output'!Q13</f>
        <v>1.8304064710375618E-2</v>
      </c>
      <c r="T13" s="14">
        <f t="shared" si="12"/>
        <v>3.3503878492161806E-4</v>
      </c>
      <c r="U13" s="14">
        <f t="shared" si="4"/>
        <v>6.1325715996909158E-6</v>
      </c>
      <c r="V13" s="14">
        <f t="shared" si="4"/>
        <v>1.1225098740175425E-7</v>
      </c>
      <c r="W13" s="14">
        <f>'Stata output'!R13</f>
        <v>-7.8057999999999999E-3</v>
      </c>
      <c r="X13" s="14">
        <f t="shared" si="13"/>
        <v>6.093051364E-5</v>
      </c>
      <c r="Y13" s="14">
        <f t="shared" si="5"/>
        <v>-4.7561140337111199E-7</v>
      </c>
      <c r="Z13" s="14">
        <f t="shared" si="5"/>
        <v>3.7125274924342259E-9</v>
      </c>
      <c r="AA13" s="14">
        <f>'Stata output'!S13</f>
        <v>2.0471E-3</v>
      </c>
      <c r="AB13" s="14">
        <f t="shared" si="14"/>
        <v>4.1906184099999998E-6</v>
      </c>
      <c r="AC13" s="14">
        <f t="shared" si="6"/>
        <v>8.5786149471109997E-9</v>
      </c>
      <c r="AD13" s="14">
        <f t="shared" si="6"/>
        <v>1.7561282658230926E-11</v>
      </c>
      <c r="AE13" s="14">
        <f>'Stata output'!T13</f>
        <v>-5.1871236710271636E-3</v>
      </c>
      <c r="AF13" s="14">
        <f t="shared" si="15"/>
        <v>2.6906251978530319E-5</v>
      </c>
      <c r="AG13" s="14">
        <f t="shared" si="7"/>
        <v>-1.3956605653645607E-7</v>
      </c>
      <c r="AH13" s="14">
        <f t="shared" si="7"/>
        <v>7.2394639553216668E-10</v>
      </c>
    </row>
    <row r="14" spans="2:16358" outlineLevel="1" x14ac:dyDescent="0.25">
      <c r="B14" s="127">
        <v>37955</v>
      </c>
      <c r="C14" s="129">
        <f>'Stata output'!M14</f>
        <v>-1.9504400000000002E-2</v>
      </c>
      <c r="D14" s="129">
        <f t="shared" si="8"/>
        <v>3.8042161936000006E-4</v>
      </c>
      <c r="E14" s="129">
        <f t="shared" si="0"/>
        <v>-7.4198954326451861E-6</v>
      </c>
      <c r="F14" s="129">
        <f t="shared" si="0"/>
        <v>1.4472060847648478E-7</v>
      </c>
      <c r="G14" s="129">
        <f>'Stata output'!N14</f>
        <v>2.1205999999999998E-3</v>
      </c>
      <c r="H14" s="129">
        <f t="shared" si="9"/>
        <v>4.4969443599999992E-6</v>
      </c>
      <c r="I14" s="129">
        <f t="shared" si="1"/>
        <v>9.5362202098159977E-9</v>
      </c>
      <c r="J14" s="129">
        <f t="shared" si="1"/>
        <v>2.0222508576935803E-11</v>
      </c>
      <c r="K14" s="129">
        <f>'Stata output'!O14</f>
        <v>-8.7949999999999996E-4</v>
      </c>
      <c r="L14" s="129">
        <f t="shared" si="10"/>
        <v>7.7352024999999996E-7</v>
      </c>
      <c r="M14" s="129">
        <f t="shared" si="2"/>
        <v>-6.8031105987499995E-10</v>
      </c>
      <c r="N14" s="129">
        <f t="shared" si="2"/>
        <v>5.9833357716006239E-13</v>
      </c>
      <c r="O14" s="129">
        <f>'Stata output'!P14</f>
        <v>-8.8619960953231249E-3</v>
      </c>
      <c r="P14" s="129">
        <f t="shared" si="11"/>
        <v>7.8534974793522313E-5</v>
      </c>
      <c r="Q14" s="129">
        <f t="shared" si="3"/>
        <v>-6.9597663996649482E-7</v>
      </c>
      <c r="R14" s="129">
        <f t="shared" si="3"/>
        <v>6.1677422658191848E-9</v>
      </c>
      <c r="S14" s="129">
        <f>'Stata output'!Q14</f>
        <v>-1.0327452522935938E-2</v>
      </c>
      <c r="T14" s="129">
        <f t="shared" si="12"/>
        <v>1.0665627561349588E-4</v>
      </c>
      <c r="U14" s="129">
        <f t="shared" si="4"/>
        <v>-1.1014876226715488E-6</v>
      </c>
      <c r="V14" s="129">
        <f t="shared" si="4"/>
        <v>1.1375561127741996E-8</v>
      </c>
      <c r="W14" s="129">
        <f>'Stata output'!R14</f>
        <v>7.1888999999999998E-3</v>
      </c>
      <c r="X14" s="129">
        <f t="shared" si="13"/>
        <v>5.168028321E-5</v>
      </c>
      <c r="Y14" s="129">
        <f t="shared" si="5"/>
        <v>3.71524387968369E-7</v>
      </c>
      <c r="Z14" s="129">
        <f t="shared" si="5"/>
        <v>2.6708516726658078E-9</v>
      </c>
      <c r="AA14" s="129">
        <f>'Stata output'!S14</f>
        <v>4.5643000000000003E-3</v>
      </c>
      <c r="AB14" s="129">
        <f t="shared" si="14"/>
        <v>2.0832834490000003E-5</v>
      </c>
      <c r="AC14" s="129">
        <f t="shared" si="6"/>
        <v>9.5087306462707015E-8</v>
      </c>
      <c r="AD14" s="129">
        <f t="shared" si="6"/>
        <v>4.3400699288773365E-10</v>
      </c>
      <c r="AE14" s="129">
        <f>'Stata output'!T14</f>
        <v>7.2215614683557878E-3</v>
      </c>
      <c r="AF14" s="129">
        <f t="shared" si="15"/>
        <v>5.2150950041241003E-5</v>
      </c>
      <c r="AG14" s="129">
        <f t="shared" si="7"/>
        <v>3.766112913559737E-7</v>
      </c>
      <c r="AH14" s="129">
        <f t="shared" si="7"/>
        <v>2.719721590204015E-9</v>
      </c>
    </row>
    <row r="15" spans="2:16358" outlineLevel="1" x14ac:dyDescent="0.25">
      <c r="B15" s="125">
        <v>37986</v>
      </c>
      <c r="C15" s="101">
        <f>'Stata output'!M15</f>
        <v>2.36817E-2</v>
      </c>
      <c r="D15" s="101">
        <f t="shared" si="8"/>
        <v>5.6082291489000001E-4</v>
      </c>
      <c r="E15" s="101">
        <f t="shared" si="0"/>
        <v>1.3281240023550513E-5</v>
      </c>
      <c r="F15" s="101">
        <f t="shared" si="0"/>
        <v>3.1452234186571617E-7</v>
      </c>
      <c r="G15" s="101">
        <f>'Stata output'!N15</f>
        <v>1.7880699999999999E-2</v>
      </c>
      <c r="H15" s="101">
        <f t="shared" si="9"/>
        <v>3.1971943248999997E-4</v>
      </c>
      <c r="I15" s="101">
        <f t="shared" si="1"/>
        <v>5.7168072565239425E-6</v>
      </c>
      <c r="J15" s="101">
        <f t="shared" si="1"/>
        <v>1.0222051551172765E-7</v>
      </c>
      <c r="K15" s="101">
        <f>'Stata output'!O15</f>
        <v>1.9739199999999998E-2</v>
      </c>
      <c r="L15" s="101">
        <f t="shared" si="10"/>
        <v>3.8963601663999993E-4</v>
      </c>
      <c r="M15" s="101">
        <f t="shared" si="2"/>
        <v>7.6911032596602859E-6</v>
      </c>
      <c r="N15" s="101">
        <f t="shared" si="2"/>
        <v>1.5181622546308632E-7</v>
      </c>
      <c r="O15" s="101">
        <f>'Stata output'!P15</f>
        <v>2.0833751537719786E-2</v>
      </c>
      <c r="P15" s="101">
        <f t="shared" si="11"/>
        <v>4.3404520313544156E-4</v>
      </c>
      <c r="Q15" s="101">
        <f t="shared" si="3"/>
        <v>9.0427899182629031E-6</v>
      </c>
      <c r="R15" s="101">
        <f t="shared" si="3"/>
        <v>1.8839523836488674E-7</v>
      </c>
      <c r="S15" s="101">
        <f>'Stata output'!Q15</f>
        <v>2.1669392423804869E-2</v>
      </c>
      <c r="T15" s="101">
        <f t="shared" si="12"/>
        <v>4.6956256801685184E-4</v>
      </c>
      <c r="U15" s="101">
        <f t="shared" si="4"/>
        <v>1.0175135553886727E-5</v>
      </c>
      <c r="V15" s="101">
        <f t="shared" si="4"/>
        <v>2.2048900528258062E-7</v>
      </c>
      <c r="W15" s="101">
        <f>'Stata output'!R15</f>
        <v>2.1002E-2</v>
      </c>
      <c r="X15" s="101">
        <f t="shared" si="13"/>
        <v>4.4108400399999999E-4</v>
      </c>
      <c r="Y15" s="101">
        <f t="shared" si="5"/>
        <v>9.2636462520080004E-6</v>
      </c>
      <c r="Z15" s="101">
        <f t="shared" si="5"/>
        <v>1.94555098584672E-7</v>
      </c>
      <c r="AA15" s="101">
        <f>'Stata output'!S15</f>
        <v>2.3674899999999999E-2</v>
      </c>
      <c r="AB15" s="101">
        <f t="shared" si="14"/>
        <v>5.6050089000999996E-4</v>
      </c>
      <c r="AC15" s="101">
        <f t="shared" si="6"/>
        <v>1.3269802520897748E-5</v>
      </c>
      <c r="AD15" s="101">
        <f t="shared" si="6"/>
        <v>3.1416124770200209E-7</v>
      </c>
      <c r="AE15" s="101">
        <f>'Stata output'!T15</f>
        <v>2.3845155884788811E-2</v>
      </c>
      <c r="AF15" s="101">
        <f t="shared" si="15"/>
        <v>5.6859145916987846E-4</v>
      </c>
      <c r="AG15" s="101">
        <f t="shared" si="7"/>
        <v>1.3558151978665285E-5</v>
      </c>
      <c r="AH15" s="101">
        <f t="shared" si="7"/>
        <v>3.2329624744093156E-7</v>
      </c>
    </row>
    <row r="16" spans="2:16358" outlineLevel="1" x14ac:dyDescent="0.25">
      <c r="B16" s="127">
        <v>38017</v>
      </c>
      <c r="C16" s="129">
        <f>'Stata output'!M16</f>
        <v>5.91169E-2</v>
      </c>
      <c r="D16" s="129">
        <f t="shared" si="8"/>
        <v>3.4948078656099999E-3</v>
      </c>
      <c r="E16" s="129">
        <f t="shared" si="0"/>
        <v>2.0660220711047979E-4</v>
      </c>
      <c r="F16" s="129">
        <f t="shared" si="0"/>
        <v>1.2213682017529523E-5</v>
      </c>
      <c r="G16" s="129">
        <f>'Stata output'!N16</f>
        <v>1.56969E-2</v>
      </c>
      <c r="H16" s="129">
        <f t="shared" si="9"/>
        <v>2.4639266961E-4</v>
      </c>
      <c r="I16" s="129">
        <f t="shared" si="1"/>
        <v>3.867601095601209E-6</v>
      </c>
      <c r="J16" s="129">
        <f t="shared" si="1"/>
        <v>6.0709347637542621E-8</v>
      </c>
      <c r="K16" s="129">
        <f>'Stata output'!O16</f>
        <v>2.35753E-2</v>
      </c>
      <c r="L16" s="129">
        <f t="shared" si="10"/>
        <v>5.5579477008999999E-4</v>
      </c>
      <c r="M16" s="129">
        <f t="shared" si="2"/>
        <v>1.3103028443302777E-5</v>
      </c>
      <c r="N16" s="129">
        <f t="shared" si="2"/>
        <v>3.0890782645939592E-7</v>
      </c>
      <c r="O16" s="129">
        <f>'Stata output'!P16</f>
        <v>3.8014886255040126E-2</v>
      </c>
      <c r="P16" s="129">
        <f t="shared" si="11"/>
        <v>1.4451315769836387E-3</v>
      </c>
      <c r="Q16" s="129">
        <f t="shared" si="3"/>
        <v>5.493651252259979E-5</v>
      </c>
      <c r="R16" s="129">
        <f t="shared" si="3"/>
        <v>2.0884052747952183E-6</v>
      </c>
      <c r="S16" s="129">
        <f>'Stata output'!Q16</f>
        <v>4.236791596480019E-2</v>
      </c>
      <c r="T16" s="129">
        <f t="shared" si="12"/>
        <v>1.7950403032003708E-3</v>
      </c>
      <c r="U16" s="129">
        <f t="shared" si="4"/>
        <v>7.6052116719422765E-5</v>
      </c>
      <c r="V16" s="129">
        <f t="shared" si="4"/>
        <v>3.2221696901136788E-6</v>
      </c>
      <c r="W16" s="129">
        <f>'Stata output'!R16</f>
        <v>1.0672900000000001E-2</v>
      </c>
      <c r="X16" s="129">
        <f t="shared" si="13"/>
        <v>1.1391079441000002E-4</v>
      </c>
      <c r="Y16" s="129">
        <f t="shared" si="5"/>
        <v>1.2157585176584894E-6</v>
      </c>
      <c r="Z16" s="129">
        <f t="shared" si="5"/>
        <v>1.2975669083117292E-8</v>
      </c>
      <c r="AA16" s="129">
        <f>'Stata output'!S16</f>
        <v>2.89132E-2</v>
      </c>
      <c r="AB16" s="129">
        <f t="shared" si="14"/>
        <v>8.3597313424000003E-4</v>
      </c>
      <c r="AC16" s="129">
        <f t="shared" si="6"/>
        <v>2.417065842490797E-5</v>
      </c>
      <c r="AD16" s="129">
        <f t="shared" si="6"/>
        <v>6.9885108117104908E-7</v>
      </c>
      <c r="AE16" s="129">
        <f>'Stata output'!T16</f>
        <v>1.2468077208599684E-2</v>
      </c>
      <c r="AF16" s="129">
        <f t="shared" si="15"/>
        <v>1.5545294927960288E-4</v>
      </c>
      <c r="AG16" s="129">
        <f t="shared" si="7"/>
        <v>1.9381993739226193E-6</v>
      </c>
      <c r="AH16" s="129">
        <f t="shared" si="7"/>
        <v>2.4165619439726785E-8</v>
      </c>
    </row>
    <row r="17" spans="2:34" outlineLevel="1" x14ac:dyDescent="0.25">
      <c r="B17" s="3">
        <v>38046</v>
      </c>
      <c r="C17" s="14">
        <f>'Stata output'!M17</f>
        <v>1.7146700000000001E-2</v>
      </c>
      <c r="D17" s="14">
        <f t="shared" si="8"/>
        <v>2.9400932089000003E-4</v>
      </c>
      <c r="E17" s="14">
        <f t="shared" si="0"/>
        <v>5.0412896225045641E-6</v>
      </c>
      <c r="F17" s="14">
        <f t="shared" si="0"/>
        <v>8.6441480770199006E-8</v>
      </c>
      <c r="G17" s="14">
        <f>'Stata output'!N17</f>
        <v>1.8934599999999999E-2</v>
      </c>
      <c r="H17" s="14">
        <f t="shared" si="9"/>
        <v>3.5851907715999997E-4</v>
      </c>
      <c r="I17" s="14">
        <f t="shared" si="1"/>
        <v>6.7884153183937356E-6</v>
      </c>
      <c r="J17" s="14">
        <f t="shared" si="1"/>
        <v>1.2853592868765802E-7</v>
      </c>
      <c r="K17" s="14">
        <f>'Stata output'!O17</f>
        <v>2.1090299999999999E-2</v>
      </c>
      <c r="L17" s="14">
        <f t="shared" si="10"/>
        <v>4.4480075408999999E-4</v>
      </c>
      <c r="M17" s="14">
        <f t="shared" si="2"/>
        <v>9.3809813439843271E-6</v>
      </c>
      <c r="N17" s="14">
        <f t="shared" si="2"/>
        <v>1.9784771083903263E-7</v>
      </c>
      <c r="O17" s="14">
        <f>'Stata output'!P17</f>
        <v>1.7700208409327213E-2</v>
      </c>
      <c r="P17" s="14">
        <f t="shared" si="11"/>
        <v>3.132973777336178E-4</v>
      </c>
      <c r="Q17" s="14">
        <f t="shared" si="3"/>
        <v>5.5454288799807461E-6</v>
      </c>
      <c r="R17" s="14">
        <f t="shared" si="3"/>
        <v>9.8155246894761189E-8</v>
      </c>
      <c r="S17" s="14">
        <f>'Stata output'!Q17</f>
        <v>1.8929565813591315E-2</v>
      </c>
      <c r="T17" s="14">
        <f t="shared" si="12"/>
        <v>3.5832846189108499E-4</v>
      </c>
      <c r="U17" s="14">
        <f t="shared" si="4"/>
        <v>6.7830022022502409E-6</v>
      </c>
      <c r="V17" s="14">
        <f t="shared" si="4"/>
        <v>1.2839928660123075E-7</v>
      </c>
      <c r="W17" s="14">
        <f>'Stata output'!R17</f>
        <v>1.8547899999999999E-2</v>
      </c>
      <c r="X17" s="14">
        <f t="shared" si="13"/>
        <v>3.4402459440999997E-4</v>
      </c>
      <c r="Y17" s="14">
        <f t="shared" si="5"/>
        <v>6.3809337746572384E-6</v>
      </c>
      <c r="Z17" s="14">
        <f t="shared" si="5"/>
        <v>1.1835292155896498E-7</v>
      </c>
      <c r="AA17" s="14">
        <f>'Stata output'!S17</f>
        <v>2.1437999999999999E-2</v>
      </c>
      <c r="AB17" s="14">
        <f t="shared" si="14"/>
        <v>4.5958784399999995E-4</v>
      </c>
      <c r="AC17" s="14">
        <f t="shared" si="6"/>
        <v>9.8526441996719981E-6</v>
      </c>
      <c r="AD17" s="14">
        <f t="shared" si="6"/>
        <v>2.1122098635256829E-7</v>
      </c>
      <c r="AE17" s="14">
        <f>'Stata output'!T17</f>
        <v>2.0812819021722162E-2</v>
      </c>
      <c r="AF17" s="14">
        <f t="shared" si="15"/>
        <v>4.3317343563095987E-4</v>
      </c>
      <c r="AG17" s="14">
        <f t="shared" si="7"/>
        <v>9.0155603208047819E-6</v>
      </c>
      <c r="AH17" s="14">
        <f t="shared" si="7"/>
        <v>1.8763922533632933E-7</v>
      </c>
    </row>
    <row r="18" spans="2:34" outlineLevel="1" x14ac:dyDescent="0.25">
      <c r="B18" s="127">
        <v>38077</v>
      </c>
      <c r="C18" s="129">
        <f>'Stata output'!M18</f>
        <v>-2.6214600000000001E-2</v>
      </c>
      <c r="D18" s="129">
        <f t="shared" si="8"/>
        <v>6.872052531600001E-4</v>
      </c>
      <c r="E18" s="129">
        <f t="shared" si="0"/>
        <v>-1.801481082948814E-5</v>
      </c>
      <c r="F18" s="129">
        <f t="shared" si="0"/>
        <v>4.7225105997069985E-7</v>
      </c>
      <c r="G18" s="129">
        <f>'Stata output'!N18</f>
        <v>-2.7820000000000002E-3</v>
      </c>
      <c r="H18" s="129">
        <f t="shared" si="9"/>
        <v>7.7395240000000017E-6</v>
      </c>
      <c r="I18" s="129">
        <f t="shared" si="1"/>
        <v>-2.1531355768000005E-8</v>
      </c>
      <c r="J18" s="129">
        <f t="shared" si="1"/>
        <v>5.9900231746576029E-11</v>
      </c>
      <c r="K18" s="129">
        <f>'Stata output'!O18</f>
        <v>-2.09564E-2</v>
      </c>
      <c r="L18" s="129">
        <f t="shared" si="10"/>
        <v>4.3917070096000002E-4</v>
      </c>
      <c r="M18" s="129">
        <f t="shared" si="2"/>
        <v>-9.2034368775981438E-6</v>
      </c>
      <c r="N18" s="129">
        <f t="shared" si="2"/>
        <v>1.9287090458169776E-7</v>
      </c>
      <c r="O18" s="129">
        <f>'Stata output'!P18</f>
        <v>-1.3959174862420671E-2</v>
      </c>
      <c r="P18" s="129">
        <f t="shared" si="11"/>
        <v>1.9485856283963716E-4</v>
      </c>
      <c r="Q18" s="129">
        <f t="shared" si="3"/>
        <v>-2.7200647521184817E-6</v>
      </c>
      <c r="R18" s="129">
        <f t="shared" si="3"/>
        <v>3.7969859511928826E-8</v>
      </c>
      <c r="S18" s="129">
        <f>'Stata output'!Q18</f>
        <v>-2.3684201539427803E-2</v>
      </c>
      <c r="T18" s="129">
        <f t="shared" si="12"/>
        <v>5.609414025602343E-4</v>
      </c>
      <c r="U18" s="129">
        <f t="shared" si="4"/>
        <v>-1.3285449230045892E-5</v>
      </c>
      <c r="V18" s="129">
        <f t="shared" si="4"/>
        <v>3.1465525710624285E-7</v>
      </c>
      <c r="W18" s="129">
        <f>'Stata output'!R18</f>
        <v>-8.9047999999999992E-3</v>
      </c>
      <c r="X18" s="129">
        <f t="shared" si="13"/>
        <v>7.9295463039999985E-5</v>
      </c>
      <c r="Y18" s="129">
        <f t="shared" si="5"/>
        <v>-7.0611023927859176E-7</v>
      </c>
      <c r="Z18" s="129">
        <f t="shared" si="5"/>
        <v>6.2877704587280039E-9</v>
      </c>
      <c r="AA18" s="129">
        <f>'Stata output'!S18</f>
        <v>-4.16995E-2</v>
      </c>
      <c r="AB18" s="129">
        <f t="shared" si="14"/>
        <v>1.7388483002500001E-3</v>
      </c>
      <c r="AC18" s="129">
        <f t="shared" si="6"/>
        <v>-7.2509104696274877E-5</v>
      </c>
      <c r="AD18" s="129">
        <f t="shared" si="6"/>
        <v>3.0235934112823145E-6</v>
      </c>
      <c r="AE18" s="129">
        <f>'Stata output'!T18</f>
        <v>-2.6359744560507485E-2</v>
      </c>
      <c r="AF18" s="129">
        <f t="shared" si="15"/>
        <v>6.9483613329520398E-4</v>
      </c>
      <c r="AG18" s="129">
        <f t="shared" si="7"/>
        <v>-1.8315702985072308E-5</v>
      </c>
      <c r="AH18" s="129">
        <f t="shared" si="7"/>
        <v>4.8279725213263048E-7</v>
      </c>
    </row>
    <row r="19" spans="2:34" outlineLevel="1" x14ac:dyDescent="0.25">
      <c r="B19" s="3">
        <v>38107</v>
      </c>
      <c r="C19" s="14">
        <f>'Stata output'!M19</f>
        <v>-3.1970800000000001E-2</v>
      </c>
      <c r="D19" s="14">
        <f t="shared" si="8"/>
        <v>1.02213205264E-3</v>
      </c>
      <c r="E19" s="14">
        <f t="shared" si="0"/>
        <v>-3.2678379428542914E-5</v>
      </c>
      <c r="F19" s="14">
        <f t="shared" si="0"/>
        <v>1.0447539330340598E-6</v>
      </c>
      <c r="G19" s="14">
        <f>'Stata output'!N19</f>
        <v>-1.30933E-2</v>
      </c>
      <c r="H19" s="14">
        <f t="shared" si="9"/>
        <v>1.7143450489000002E-4</v>
      </c>
      <c r="I19" s="14">
        <f t="shared" si="1"/>
        <v>-2.2446434028762371E-6</v>
      </c>
      <c r="J19" s="14">
        <f t="shared" si="1"/>
        <v>2.9389789466879441E-8</v>
      </c>
      <c r="K19" s="14">
        <f>'Stata output'!O19</f>
        <v>-2.7702999999999998E-2</v>
      </c>
      <c r="L19" s="14">
        <f t="shared" si="10"/>
        <v>7.6745620899999994E-4</v>
      </c>
      <c r="M19" s="14">
        <f t="shared" si="2"/>
        <v>-2.1260839357926997E-5</v>
      </c>
      <c r="N19" s="14">
        <f t="shared" si="2"/>
        <v>5.8898903273265154E-7</v>
      </c>
      <c r="O19" s="14">
        <f>'Stata output'!P19</f>
        <v>-2.2915858630177838E-2</v>
      </c>
      <c r="P19" s="14">
        <f t="shared" si="11"/>
        <v>5.2513657675829612E-4</v>
      </c>
      <c r="Q19" s="14">
        <f t="shared" si="3"/>
        <v>-1.2033955554528647E-5</v>
      </c>
      <c r="R19" s="14">
        <f t="shared" si="3"/>
        <v>2.7576842424942181E-7</v>
      </c>
      <c r="S19" s="14">
        <f>'Stata output'!Q19</f>
        <v>-3.0085703472797255E-2</v>
      </c>
      <c r="T19" s="14">
        <f t="shared" si="12"/>
        <v>9.0514955345308474E-4</v>
      </c>
      <c r="U19" s="14">
        <f t="shared" si="4"/>
        <v>-2.7232061063724355E-5</v>
      </c>
      <c r="V19" s="14">
        <f t="shared" si="4"/>
        <v>8.1929571411631875E-7</v>
      </c>
      <c r="W19" s="14">
        <f>'Stata output'!R19</f>
        <v>2.3578000000000002E-3</v>
      </c>
      <c r="X19" s="14">
        <f t="shared" si="13"/>
        <v>5.5592208400000011E-6</v>
      </c>
      <c r="Y19" s="14">
        <f t="shared" si="5"/>
        <v>1.3107530896552003E-8</v>
      </c>
      <c r="Z19" s="14">
        <f t="shared" si="5"/>
        <v>3.090493634789032E-11</v>
      </c>
      <c r="AA19" s="14">
        <f>'Stata output'!S19</f>
        <v>-3.3670100000000001E-2</v>
      </c>
      <c r="AB19" s="14">
        <f t="shared" si="14"/>
        <v>1.1336756340100001E-3</v>
      </c>
      <c r="AC19" s="14">
        <f t="shared" si="6"/>
        <v>-3.8170971964680103E-5</v>
      </c>
      <c r="AD19" s="14">
        <f t="shared" si="6"/>
        <v>1.2852204431479757E-6</v>
      </c>
      <c r="AE19" s="14">
        <f>'Stata output'!T19</f>
        <v>-1.9110080313254996E-2</v>
      </c>
      <c r="AF19" s="14">
        <f t="shared" si="15"/>
        <v>3.6519516957905616E-4</v>
      </c>
      <c r="AG19" s="14">
        <f t="shared" si="7"/>
        <v>-6.9789090206685414E-6</v>
      </c>
      <c r="AH19" s="14">
        <f t="shared" si="7"/>
        <v>1.3336751188387558E-7</v>
      </c>
    </row>
    <row r="20" spans="2:34" outlineLevel="1" x14ac:dyDescent="0.25">
      <c r="B20" s="127">
        <v>38138</v>
      </c>
      <c r="C20" s="129">
        <f>'Stata output'!M20</f>
        <v>-1.47797E-2</v>
      </c>
      <c r="D20" s="129">
        <f t="shared" si="8"/>
        <v>2.1843953209E-4</v>
      </c>
      <c r="E20" s="129">
        <f t="shared" si="8"/>
        <v>-3.228470752430573E-6</v>
      </c>
      <c r="F20" s="129">
        <f t="shared" si="8"/>
        <v>4.7715829179698143E-8</v>
      </c>
      <c r="G20" s="129">
        <f>'Stata output'!N20</f>
        <v>-9.3646000000000007E-3</v>
      </c>
      <c r="H20" s="129">
        <f t="shared" si="9"/>
        <v>8.7695733160000016E-5</v>
      </c>
      <c r="I20" s="129">
        <f t="shared" si="9"/>
        <v>-8.2123546275013626E-7</v>
      </c>
      <c r="J20" s="129">
        <f t="shared" si="9"/>
        <v>7.690541614469927E-9</v>
      </c>
      <c r="K20" s="129">
        <f>'Stata output'!O20</f>
        <v>-8.9773000000000006E-3</v>
      </c>
      <c r="L20" s="129">
        <f t="shared" si="10"/>
        <v>8.0591915290000016E-5</v>
      </c>
      <c r="M20" s="129">
        <f t="shared" si="10"/>
        <v>-7.2349780113291716E-7</v>
      </c>
      <c r="N20" s="129">
        <f t="shared" si="10"/>
        <v>6.4950568101105388E-9</v>
      </c>
      <c r="O20" s="129">
        <f>'Stata output'!P20</f>
        <v>-1.279474085646125E-2</v>
      </c>
      <c r="P20" s="129">
        <f t="shared" si="11"/>
        <v>1.6370539358399874E-4</v>
      </c>
      <c r="Q20" s="129">
        <f t="shared" si="11"/>
        <v>-2.0945680877122579E-6</v>
      </c>
      <c r="R20" s="129">
        <f t="shared" si="11"/>
        <v>2.6799455888491938E-8</v>
      </c>
      <c r="S20" s="129">
        <f>'Stata output'!Q20</f>
        <v>-1.2532321421838896E-2</v>
      </c>
      <c r="T20" s="129">
        <f t="shared" si="12"/>
        <v>1.5705908022028211E-4</v>
      </c>
      <c r="U20" s="129">
        <f t="shared" si="12"/>
        <v>-1.9683148755389549E-6</v>
      </c>
      <c r="V20" s="129">
        <f t="shared" si="12"/>
        <v>2.4667554679641009E-8</v>
      </c>
      <c r="W20" s="129">
        <f>'Stata output'!R20</f>
        <v>6.4860999999999999E-3</v>
      </c>
      <c r="X20" s="129">
        <f t="shared" si="13"/>
        <v>4.2069493209999995E-5</v>
      </c>
      <c r="Y20" s="129">
        <f t="shared" si="13"/>
        <v>2.7286693990938097E-7</v>
      </c>
      <c r="Z20" s="129">
        <f t="shared" si="13"/>
        <v>1.7698422589462357E-9</v>
      </c>
      <c r="AA20" s="129">
        <f>'Stata output'!S20</f>
        <v>-1.1084000000000001E-3</v>
      </c>
      <c r="AB20" s="129">
        <f t="shared" si="14"/>
        <v>1.2285505600000002E-6</v>
      </c>
      <c r="AC20" s="129">
        <f t="shared" si="14"/>
        <v>-1.3617254407040004E-9</v>
      </c>
      <c r="AD20" s="129">
        <f t="shared" si="14"/>
        <v>1.5093364784763141E-12</v>
      </c>
      <c r="AE20" s="129">
        <f>'Stata output'!T20</f>
        <v>-4.6394307807065575E-3</v>
      </c>
      <c r="AF20" s="129">
        <f t="shared" si="15"/>
        <v>2.1524317968967456E-5</v>
      </c>
      <c r="AG20" s="129">
        <f t="shared" si="15"/>
        <v>-9.9860583318942864E-8</v>
      </c>
      <c r="AH20" s="129">
        <f t="shared" si="15"/>
        <v>4.632962640292153E-10</v>
      </c>
    </row>
    <row r="21" spans="2:34" outlineLevel="1" x14ac:dyDescent="0.25">
      <c r="B21" s="3">
        <v>38168</v>
      </c>
      <c r="C21" s="14">
        <f>'Stata output'!M21</f>
        <v>3.9255499999999999E-2</v>
      </c>
      <c r="D21" s="14">
        <f t="shared" si="8"/>
        <v>1.5409942802499998E-3</v>
      </c>
      <c r="E21" s="14">
        <f t="shared" si="8"/>
        <v>6.0492500968353867E-5</v>
      </c>
      <c r="F21" s="14">
        <f t="shared" si="8"/>
        <v>2.3746633717632149E-6</v>
      </c>
      <c r="G21" s="14">
        <f>'Stata output'!N21</f>
        <v>1.3971600000000001E-2</v>
      </c>
      <c r="H21" s="14">
        <f t="shared" si="9"/>
        <v>1.9520560656000001E-4</v>
      </c>
      <c r="I21" s="14">
        <f t="shared" si="9"/>
        <v>2.7273346526136962E-6</v>
      </c>
      <c r="J21" s="14">
        <f t="shared" si="9"/>
        <v>3.8105228832457518E-8</v>
      </c>
      <c r="K21" s="14">
        <f>'Stata output'!O21</f>
        <v>2.87497E-2</v>
      </c>
      <c r="L21" s="14">
        <f t="shared" si="10"/>
        <v>8.2654525008999996E-4</v>
      </c>
      <c r="M21" s="14">
        <f t="shared" si="10"/>
        <v>2.376292797651247E-5</v>
      </c>
      <c r="N21" s="14">
        <f t="shared" si="10"/>
        <v>6.8317705044634057E-7</v>
      </c>
      <c r="O21" s="14">
        <f>'Stata output'!P21</f>
        <v>2.8001056679783889E-2</v>
      </c>
      <c r="P21" s="14">
        <f t="shared" si="11"/>
        <v>7.8405917518446994E-4</v>
      </c>
      <c r="Q21" s="14">
        <f t="shared" si="11"/>
        <v>2.1954485404644949E-5</v>
      </c>
      <c r="R21" s="14">
        <f t="shared" si="11"/>
        <v>6.1474879019095127E-7</v>
      </c>
      <c r="S21" s="14">
        <f>'Stata output'!Q21</f>
        <v>3.475083443288618E-2</v>
      </c>
      <c r="T21" s="14">
        <f t="shared" si="12"/>
        <v>1.2076204937818678E-3</v>
      </c>
      <c r="U21" s="14">
        <f t="shared" si="12"/>
        <v>4.196581983717394E-5</v>
      </c>
      <c r="V21" s="14">
        <f t="shared" si="12"/>
        <v>1.4583472570019622E-6</v>
      </c>
      <c r="W21" s="14">
        <f>'Stata output'!R21</f>
        <v>2.0862100000000001E-2</v>
      </c>
      <c r="X21" s="14">
        <f t="shared" si="13"/>
        <v>4.3522721641000005E-4</v>
      </c>
      <c r="Y21" s="14">
        <f t="shared" si="13"/>
        <v>9.0797537114670626E-6</v>
      </c>
      <c r="Z21" s="14">
        <f t="shared" si="13"/>
        <v>1.8942272990399701E-7</v>
      </c>
      <c r="AA21" s="14">
        <f>'Stata output'!S21</f>
        <v>4.5097600000000002E-2</v>
      </c>
      <c r="AB21" s="14">
        <f t="shared" si="14"/>
        <v>2.0337935257600001E-3</v>
      </c>
      <c r="AC21" s="14">
        <f t="shared" si="14"/>
        <v>9.1719206907314179E-5</v>
      </c>
      <c r="AD21" s="14">
        <f t="shared" si="14"/>
        <v>4.136316105423292E-6</v>
      </c>
      <c r="AE21" s="14">
        <f>'Stata output'!T21</f>
        <v>2.0693649566182162E-2</v>
      </c>
      <c r="AF21" s="14">
        <f t="shared" si="15"/>
        <v>4.2822713236795117E-4</v>
      </c>
      <c r="AG21" s="14">
        <f t="shared" si="15"/>
        <v>8.8615822119534838E-6</v>
      </c>
      <c r="AH21" s="14">
        <f t="shared" si="15"/>
        <v>1.8337847689607877E-7</v>
      </c>
    </row>
    <row r="22" spans="2:34" outlineLevel="1" x14ac:dyDescent="0.25">
      <c r="B22" s="127">
        <v>38199</v>
      </c>
      <c r="C22" s="129">
        <f>'Stata output'!M22</f>
        <v>-4.3794000000000003E-3</v>
      </c>
      <c r="D22" s="129">
        <f t="shared" si="8"/>
        <v>1.9179144360000002E-5</v>
      </c>
      <c r="E22" s="129">
        <f t="shared" si="8"/>
        <v>-8.3993144810184019E-8</v>
      </c>
      <c r="F22" s="129">
        <f t="shared" si="8"/>
        <v>3.6783957838171986E-10</v>
      </c>
      <c r="G22" s="129">
        <f>'Stata output'!N22</f>
        <v>-7.6451000000000002E-3</v>
      </c>
      <c r="H22" s="129">
        <f t="shared" si="9"/>
        <v>5.8447554010000003E-5</v>
      </c>
      <c r="I22" s="129">
        <f t="shared" si="9"/>
        <v>-4.4683739516185103E-7</v>
      </c>
      <c r="J22" s="129">
        <f t="shared" si="9"/>
        <v>3.4161165697518675E-9</v>
      </c>
      <c r="K22" s="129">
        <f>'Stata output'!O22</f>
        <v>-6.5211000000000002E-3</v>
      </c>
      <c r="L22" s="129">
        <f t="shared" si="10"/>
        <v>4.2524745209999999E-5</v>
      </c>
      <c r="M22" s="129">
        <f t="shared" si="10"/>
        <v>-2.7730811598893101E-7</v>
      </c>
      <c r="N22" s="129">
        <f t="shared" si="10"/>
        <v>1.8083539551754179E-9</v>
      </c>
      <c r="O22" s="129">
        <f>'Stata output'!P22</f>
        <v>-5.6598053769175358E-3</v>
      </c>
      <c r="P22" s="129">
        <f t="shared" si="11"/>
        <v>3.2033396904584648E-5</v>
      </c>
      <c r="Q22" s="129">
        <f t="shared" si="11"/>
        <v>-1.8130279204150173E-7</v>
      </c>
      <c r="R22" s="129">
        <f t="shared" si="11"/>
        <v>1.0261385172466534E-9</v>
      </c>
      <c r="S22" s="129">
        <f>'Stata output'!Q22</f>
        <v>-5.2358126949983933E-3</v>
      </c>
      <c r="T22" s="129">
        <f t="shared" si="12"/>
        <v>2.741373457710634E-5</v>
      </c>
      <c r="U22" s="129">
        <f t="shared" si="12"/>
        <v>-1.4353317951612979E-7</v>
      </c>
      <c r="V22" s="129">
        <f t="shared" si="12"/>
        <v>7.515128434640357E-10</v>
      </c>
      <c r="W22" s="129">
        <f>'Stata output'!R22</f>
        <v>-1.8575700000000001E-2</v>
      </c>
      <c r="X22" s="129">
        <f t="shared" si="13"/>
        <v>3.4505663049E-4</v>
      </c>
      <c r="Y22" s="129">
        <f t="shared" si="13"/>
        <v>-6.4096684509930931E-6</v>
      </c>
      <c r="Z22" s="129">
        <f t="shared" si="13"/>
        <v>1.190640782451124E-7</v>
      </c>
      <c r="AA22" s="129">
        <f>'Stata output'!S22</f>
        <v>-1.25212E-2</v>
      </c>
      <c r="AB22" s="129">
        <f t="shared" si="14"/>
        <v>1.5678044944E-4</v>
      </c>
      <c r="AC22" s="129">
        <f t="shared" si="14"/>
        <v>-1.9630793635281281E-6</v>
      </c>
      <c r="AD22" s="129">
        <f t="shared" si="14"/>
        <v>2.4580109326608398E-8</v>
      </c>
      <c r="AE22" s="129">
        <f>'Stata output'!T22</f>
        <v>-5.2609728884998735E-3</v>
      </c>
      <c r="AF22" s="129">
        <f t="shared" si="15"/>
        <v>2.7677835733530702E-5</v>
      </c>
      <c r="AG22" s="129">
        <f t="shared" si="15"/>
        <v>-1.4561234340645804E-7</v>
      </c>
      <c r="AH22" s="129">
        <f t="shared" si="15"/>
        <v>7.6606259089230899E-10</v>
      </c>
    </row>
    <row r="23" spans="2:34" outlineLevel="1" x14ac:dyDescent="0.25">
      <c r="B23" s="3">
        <v>38230</v>
      </c>
      <c r="C23" s="14">
        <f>'Stata output'!M23</f>
        <v>-3.8979999999999999E-4</v>
      </c>
      <c r="D23" s="14">
        <f t="shared" si="8"/>
        <v>1.5194403999999999E-7</v>
      </c>
      <c r="E23" s="14">
        <f t="shared" si="8"/>
        <v>-5.9227786791999988E-11</v>
      </c>
      <c r="F23" s="14">
        <f t="shared" si="8"/>
        <v>2.3086991291521596E-14</v>
      </c>
      <c r="G23" s="14">
        <f>'Stata output'!N23</f>
        <v>1.21415E-2</v>
      </c>
      <c r="H23" s="14">
        <f t="shared" si="9"/>
        <v>1.4741602224999998E-4</v>
      </c>
      <c r="I23" s="14">
        <f t="shared" si="9"/>
        <v>1.7898516341483747E-6</v>
      </c>
      <c r="J23" s="14">
        <f t="shared" si="9"/>
        <v>2.1731483616012489E-8</v>
      </c>
      <c r="K23" s="14">
        <f>'Stata output'!O23</f>
        <v>6.0832999999999998E-3</v>
      </c>
      <c r="L23" s="14">
        <f t="shared" si="10"/>
        <v>3.7006538889999997E-5</v>
      </c>
      <c r="M23" s="14">
        <f t="shared" si="10"/>
        <v>2.2512187802953697E-7</v>
      </c>
      <c r="N23" s="14">
        <f t="shared" si="10"/>
        <v>1.3694839206170823E-9</v>
      </c>
      <c r="O23" s="14">
        <f>'Stata output'!P23</f>
        <v>4.5762645628415807E-3</v>
      </c>
      <c r="P23" s="14">
        <f t="shared" si="11"/>
        <v>2.0942197349119645E-5</v>
      </c>
      <c r="Q23" s="14">
        <f t="shared" si="11"/>
        <v>9.5837035596811124E-8</v>
      </c>
      <c r="R23" s="14">
        <f t="shared" si="11"/>
        <v>4.3857562980947386E-10</v>
      </c>
      <c r="S23" s="14">
        <f>'Stata output'!Q23</f>
        <v>2.1222788734363415E-3</v>
      </c>
      <c r="T23" s="14">
        <f t="shared" si="12"/>
        <v>4.504067616634227E-6</v>
      </c>
      <c r="U23" s="14">
        <f t="shared" si="12"/>
        <v>9.5588875473115947E-9</v>
      </c>
      <c r="V23" s="14">
        <f t="shared" si="12"/>
        <v>2.0286625095213127E-11</v>
      </c>
      <c r="W23" s="14">
        <f>'Stata output'!R23</f>
        <v>8.8464000000000008E-3</v>
      </c>
      <c r="X23" s="14">
        <f t="shared" si="13"/>
        <v>7.8258792960000012E-5</v>
      </c>
      <c r="Y23" s="14">
        <f t="shared" si="13"/>
        <v>6.9230858604134414E-7</v>
      </c>
      <c r="Z23" s="14">
        <f t="shared" si="13"/>
        <v>6.1244386755561478E-9</v>
      </c>
      <c r="AA23" s="14">
        <f>'Stata output'!S23</f>
        <v>-1.5083E-3</v>
      </c>
      <c r="AB23" s="14">
        <f t="shared" si="14"/>
        <v>2.2749688899999998E-6</v>
      </c>
      <c r="AC23" s="14">
        <f t="shared" si="14"/>
        <v>-3.4313355767869997E-9</v>
      </c>
      <c r="AD23" s="14">
        <f t="shared" si="14"/>
        <v>5.1754834504678317E-12</v>
      </c>
      <c r="AE23" s="14">
        <f>'Stata output'!T23</f>
        <v>8.644624334580844E-3</v>
      </c>
      <c r="AF23" s="14">
        <f t="shared" si="15"/>
        <v>7.4729529886027304E-5</v>
      </c>
      <c r="AG23" s="14">
        <f t="shared" si="15"/>
        <v>6.4600871256453813E-7</v>
      </c>
      <c r="AH23" s="14">
        <f t="shared" si="15"/>
        <v>5.5845026369866477E-9</v>
      </c>
    </row>
    <row r="24" spans="2:34" outlineLevel="1" x14ac:dyDescent="0.25">
      <c r="B24" s="127">
        <v>38260</v>
      </c>
      <c r="C24" s="129">
        <f>'Stata output'!M24</f>
        <v>-6.7232000000000004E-3</v>
      </c>
      <c r="D24" s="129">
        <f t="shared" si="8"/>
        <v>4.5201418240000002E-5</v>
      </c>
      <c r="E24" s="129">
        <f t="shared" si="8"/>
        <v>-3.0389817511116806E-7</v>
      </c>
      <c r="F24" s="129">
        <f t="shared" si="8"/>
        <v>2.0431682109074049E-9</v>
      </c>
      <c r="G24" s="129">
        <f>'Stata output'!N24</f>
        <v>4.7324000000000003E-3</v>
      </c>
      <c r="H24" s="129">
        <f t="shared" si="9"/>
        <v>2.2395609760000004E-5</v>
      </c>
      <c r="I24" s="129">
        <f t="shared" si="9"/>
        <v>1.0598498362822403E-7</v>
      </c>
      <c r="J24" s="129">
        <f t="shared" si="9"/>
        <v>5.0156333652220748E-10</v>
      </c>
      <c r="K24" s="129">
        <f>'Stata output'!O24</f>
        <v>2.5726E-3</v>
      </c>
      <c r="L24" s="129">
        <f t="shared" si="10"/>
        <v>6.6182707599999996E-6</v>
      </c>
      <c r="M24" s="129">
        <f t="shared" si="10"/>
        <v>1.7026163357175998E-8</v>
      </c>
      <c r="N24" s="129">
        <f t="shared" si="10"/>
        <v>4.3801507852670975E-11</v>
      </c>
      <c r="O24" s="129">
        <f>'Stata output'!P24</f>
        <v>-2.208130330826473E-3</v>
      </c>
      <c r="P24" s="129">
        <f t="shared" si="11"/>
        <v>4.8758395579158292E-6</v>
      </c>
      <c r="Q24" s="129">
        <f t="shared" si="11"/>
        <v>-1.0766489216077483E-8</v>
      </c>
      <c r="R24" s="129">
        <f t="shared" si="11"/>
        <v>2.377381139453683E-11</v>
      </c>
      <c r="S24" s="129">
        <f>'Stata output'!Q24</f>
        <v>-3.093184760687197E-3</v>
      </c>
      <c r="T24" s="129">
        <f t="shared" si="12"/>
        <v>9.5677919637475115E-6</v>
      </c>
      <c r="U24" s="129">
        <f t="shared" si="12"/>
        <v>-2.9594948295689234E-8</v>
      </c>
      <c r="V24" s="129">
        <f t="shared" si="12"/>
        <v>9.1542643061551461E-11</v>
      </c>
      <c r="W24" s="129">
        <f>'Stata output'!R24</f>
        <v>-3.5363E-3</v>
      </c>
      <c r="X24" s="129">
        <f t="shared" si="13"/>
        <v>1.250541769E-5</v>
      </c>
      <c r="Y24" s="129">
        <f t="shared" si="13"/>
        <v>-4.4222908577147004E-8</v>
      </c>
      <c r="Z24" s="129">
        <f t="shared" si="13"/>
        <v>1.5638547160136495E-10</v>
      </c>
      <c r="AA24" s="129">
        <f>'Stata output'!S24</f>
        <v>-1.042E-4</v>
      </c>
      <c r="AB24" s="129">
        <f t="shared" si="14"/>
        <v>1.085764E-8</v>
      </c>
      <c r="AC24" s="129">
        <f t="shared" si="14"/>
        <v>-1.131366088E-12</v>
      </c>
      <c r="AD24" s="129">
        <f t="shared" si="14"/>
        <v>1.178883463696E-16</v>
      </c>
      <c r="AE24" s="129">
        <f>'Stata output'!T24</f>
        <v>1.1908652109140759E-2</v>
      </c>
      <c r="AF24" s="129">
        <f t="shared" si="15"/>
        <v>1.4181599505654267E-4</v>
      </c>
      <c r="AG24" s="129">
        <f t="shared" si="15"/>
        <v>1.6888373486399922E-6</v>
      </c>
      <c r="AH24" s="129">
        <f t="shared" si="15"/>
        <v>2.0111776453877334E-8</v>
      </c>
    </row>
    <row r="25" spans="2:34" outlineLevel="1" x14ac:dyDescent="0.25">
      <c r="B25" s="3">
        <v>38291</v>
      </c>
      <c r="C25" s="14">
        <f>'Stata output'!M25</f>
        <v>-2.72254E-2</v>
      </c>
      <c r="D25" s="14">
        <f t="shared" si="8"/>
        <v>7.4122240515999999E-4</v>
      </c>
      <c r="E25" s="14">
        <f t="shared" si="8"/>
        <v>-2.0180076469443065E-5</v>
      </c>
      <c r="F25" s="14">
        <f t="shared" si="8"/>
        <v>5.4941065391117513E-7</v>
      </c>
      <c r="G25" s="14">
        <f>'Stata output'!N25</f>
        <v>2.1002999999999998E-3</v>
      </c>
      <c r="H25" s="14">
        <f t="shared" si="9"/>
        <v>4.4112600899999994E-6</v>
      </c>
      <c r="I25" s="14">
        <f t="shared" si="9"/>
        <v>9.2649695670269984E-9</v>
      </c>
      <c r="J25" s="14">
        <f t="shared" si="9"/>
        <v>1.9459215581626803E-11</v>
      </c>
      <c r="K25" s="14">
        <f>'Stata output'!O25</f>
        <v>-1.1359299999999999E-2</v>
      </c>
      <c r="L25" s="14">
        <f t="shared" si="10"/>
        <v>1.2903369648999997E-4</v>
      </c>
      <c r="M25" s="14">
        <f t="shared" si="10"/>
        <v>-1.4657324685388566E-6</v>
      </c>
      <c r="N25" s="14">
        <f t="shared" si="10"/>
        <v>1.6649694829873431E-8</v>
      </c>
      <c r="O25" s="14">
        <f>'Stata output'!P25</f>
        <v>-1.4252340039806315E-2</v>
      </c>
      <c r="P25" s="14">
        <f t="shared" si="11"/>
        <v>2.0312919661026626E-4</v>
      </c>
      <c r="Q25" s="14">
        <f t="shared" si="11"/>
        <v>-2.8950663821021872E-6</v>
      </c>
      <c r="R25" s="14">
        <f t="shared" si="11"/>
        <v>4.1261470515532209E-8</v>
      </c>
      <c r="S25" s="14">
        <f>'Stata output'!Q25</f>
        <v>-2.0394301473706175E-2</v>
      </c>
      <c r="T25" s="14">
        <f t="shared" si="12"/>
        <v>4.1592753260041388E-4</v>
      </c>
      <c r="U25" s="14">
        <f t="shared" si="12"/>
        <v>-8.4825514910675934E-6</v>
      </c>
      <c r="V25" s="14">
        <f t="shared" si="12"/>
        <v>1.7299571237506834E-7</v>
      </c>
      <c r="W25" s="14">
        <f>'Stata output'!R25</f>
        <v>1.2986E-3</v>
      </c>
      <c r="X25" s="14">
        <f t="shared" si="13"/>
        <v>1.6863619600000001E-6</v>
      </c>
      <c r="Y25" s="14">
        <f t="shared" si="13"/>
        <v>2.1899096412560001E-9</v>
      </c>
      <c r="Z25" s="14">
        <f t="shared" si="13"/>
        <v>2.8438166601350421E-12</v>
      </c>
      <c r="AA25" s="14">
        <f>'Stata output'!S25</f>
        <v>-2.1479700000000001E-2</v>
      </c>
      <c r="AB25" s="14">
        <f t="shared" si="14"/>
        <v>4.6137751209000003E-4</v>
      </c>
      <c r="AC25" s="14">
        <f t="shared" si="14"/>
        <v>-9.9102505464395743E-6</v>
      </c>
      <c r="AD25" s="14">
        <f t="shared" si="14"/>
        <v>2.1286920866235812E-7</v>
      </c>
      <c r="AE25" s="14">
        <f>'Stata output'!T25</f>
        <v>-4.4202300874468092E-3</v>
      </c>
      <c r="AF25" s="14">
        <f t="shared" si="15"/>
        <v>1.9538434025970026E-5</v>
      </c>
      <c r="AG25" s="14">
        <f t="shared" si="15"/>
        <v>-8.6364373943187196E-8</v>
      </c>
      <c r="AH25" s="14">
        <f t="shared" si="15"/>
        <v>3.8175040418718327E-10</v>
      </c>
    </row>
    <row r="26" spans="2:34" outlineLevel="1" x14ac:dyDescent="0.25">
      <c r="B26" s="127">
        <v>38321</v>
      </c>
      <c r="C26" s="129">
        <f>'Stata output'!M26</f>
        <v>-1.4575E-3</v>
      </c>
      <c r="D26" s="129">
        <f t="shared" si="8"/>
        <v>2.1243062500000002E-6</v>
      </c>
      <c r="E26" s="129">
        <f t="shared" si="8"/>
        <v>-3.0961763593750004E-9</v>
      </c>
      <c r="F26" s="129">
        <f t="shared" si="8"/>
        <v>4.5126770437890635E-12</v>
      </c>
      <c r="G26" s="129">
        <f>'Stata output'!N26</f>
        <v>8.0362000000000003E-3</v>
      </c>
      <c r="H26" s="129">
        <f t="shared" si="9"/>
        <v>6.4580510440000009E-5</v>
      </c>
      <c r="I26" s="129">
        <f t="shared" si="9"/>
        <v>5.1898189799792806E-7</v>
      </c>
      <c r="J26" s="129">
        <f t="shared" si="9"/>
        <v>4.1706423286909505E-9</v>
      </c>
      <c r="K26" s="129">
        <f>'Stata output'!O26</f>
        <v>-8.7520000000000002E-4</v>
      </c>
      <c r="L26" s="129">
        <f t="shared" si="10"/>
        <v>7.6597504000000004E-7</v>
      </c>
      <c r="M26" s="129">
        <f t="shared" si="10"/>
        <v>-6.7038135500800003E-10</v>
      </c>
      <c r="N26" s="129">
        <f t="shared" si="10"/>
        <v>5.8671776190300165E-13</v>
      </c>
      <c r="O26" s="129">
        <f>'Stata output'!P26</f>
        <v>2.2176280110818209E-3</v>
      </c>
      <c r="P26" s="129">
        <f t="shared" si="11"/>
        <v>4.917873995534713E-6</v>
      </c>
      <c r="Q26" s="129">
        <f t="shared" si="11"/>
        <v>1.0906015127468653E-8</v>
      </c>
      <c r="R26" s="129">
        <f t="shared" si="11"/>
        <v>2.4185484635956562E-11</v>
      </c>
      <c r="S26" s="129">
        <f>'Stata output'!Q26</f>
        <v>-1.2312531858770413E-3</v>
      </c>
      <c r="T26" s="129">
        <f t="shared" si="12"/>
        <v>1.515984407732364E-6</v>
      </c>
      <c r="U26" s="129">
        <f t="shared" si="12"/>
        <v>-1.8665606317603929E-9</v>
      </c>
      <c r="V26" s="129">
        <f t="shared" si="12"/>
        <v>2.2982087244876467E-12</v>
      </c>
      <c r="W26" s="129">
        <f>'Stata output'!R26</f>
        <v>1.2308700000000001E-2</v>
      </c>
      <c r="X26" s="129">
        <f t="shared" si="13"/>
        <v>1.5150409569000001E-4</v>
      </c>
      <c r="Y26" s="129">
        <f t="shared" si="13"/>
        <v>1.8648184626195031E-6</v>
      </c>
      <c r="Z26" s="129">
        <f t="shared" si="13"/>
        <v>2.295349101084468E-8</v>
      </c>
      <c r="AA26" s="129">
        <f>'Stata output'!S26</f>
        <v>5.5158000000000004E-3</v>
      </c>
      <c r="AB26" s="129">
        <f t="shared" si="14"/>
        <v>3.0424049640000005E-5</v>
      </c>
      <c r="AC26" s="129">
        <f t="shared" si="14"/>
        <v>1.6781297300431204E-7</v>
      </c>
      <c r="AD26" s="129">
        <f t="shared" si="14"/>
        <v>9.2562279649718439E-10</v>
      </c>
      <c r="AE26" s="129">
        <f>'Stata output'!T26</f>
        <v>2.2288793093812177E-3</v>
      </c>
      <c r="AF26" s="129">
        <f t="shared" si="15"/>
        <v>4.9679029757876938E-6</v>
      </c>
      <c r="AG26" s="129">
        <f t="shared" si="15"/>
        <v>1.1072856153746571E-8</v>
      </c>
      <c r="AH26" s="129">
        <f t="shared" si="15"/>
        <v>2.4680059976840224E-11</v>
      </c>
    </row>
    <row r="27" spans="2:34" outlineLevel="1" x14ac:dyDescent="0.25">
      <c r="B27" s="125">
        <v>38352</v>
      </c>
      <c r="C27" s="101">
        <f>'Stata output'!M27</f>
        <v>1.60258E-2</v>
      </c>
      <c r="D27" s="101">
        <f t="shared" si="8"/>
        <v>2.5682626564E-4</v>
      </c>
      <c r="E27" s="101">
        <f t="shared" si="8"/>
        <v>4.115846367893512E-6</v>
      </c>
      <c r="F27" s="101">
        <f t="shared" si="8"/>
        <v>6.5959730722587849E-8</v>
      </c>
      <c r="G27" s="101">
        <f>'Stata output'!N27</f>
        <v>1.5942999999999999E-2</v>
      </c>
      <c r="H27" s="101">
        <f t="shared" si="9"/>
        <v>2.5417924899999997E-4</v>
      </c>
      <c r="I27" s="101">
        <f t="shared" si="9"/>
        <v>4.0523797668069997E-6</v>
      </c>
      <c r="J27" s="101">
        <f t="shared" si="9"/>
        <v>6.4607090622203986E-8</v>
      </c>
      <c r="K27" s="101">
        <f>'Stata output'!O27</f>
        <v>1.68512E-2</v>
      </c>
      <c r="L27" s="101">
        <f t="shared" si="10"/>
        <v>2.8396294144000003E-4</v>
      </c>
      <c r="M27" s="101">
        <f t="shared" si="10"/>
        <v>4.7851163187937286E-6</v>
      </c>
      <c r="N27" s="101">
        <f t="shared" si="10"/>
        <v>8.0634952111256883E-8</v>
      </c>
      <c r="O27" s="101">
        <f>'Stata output'!P27</f>
        <v>1.5853216554903366E-2</v>
      </c>
      <c r="P27" s="101">
        <f t="shared" si="11"/>
        <v>2.5132447513666215E-4</v>
      </c>
      <c r="Q27" s="101">
        <f t="shared" si="11"/>
        <v>3.9843013298889316E-6</v>
      </c>
      <c r="R27" s="101">
        <f t="shared" si="11"/>
        <v>6.3163991802718714E-8</v>
      </c>
      <c r="S27" s="101">
        <f>'Stata output'!Q27</f>
        <v>1.6345108134248044E-2</v>
      </c>
      <c r="T27" s="101">
        <f t="shared" si="12"/>
        <v>2.6716255992026156E-4</v>
      </c>
      <c r="U27" s="101">
        <f t="shared" si="12"/>
        <v>4.366800931319198E-6</v>
      </c>
      <c r="V27" s="101">
        <f t="shared" si="12"/>
        <v>7.1375833423147346E-8</v>
      </c>
      <c r="W27" s="101">
        <f>'Stata output'!R27</f>
        <v>1.0911499999999999E-2</v>
      </c>
      <c r="X27" s="101">
        <f t="shared" si="13"/>
        <v>1.1906083224999998E-4</v>
      </c>
      <c r="Y27" s="101">
        <f t="shared" si="13"/>
        <v>1.2991322710958746E-6</v>
      </c>
      <c r="Z27" s="101">
        <f t="shared" si="13"/>
        <v>1.4175481776062636E-8</v>
      </c>
      <c r="AA27" s="101">
        <f>'Stata output'!S27</f>
        <v>1.2918600000000001E-2</v>
      </c>
      <c r="AB27" s="101">
        <f t="shared" si="14"/>
        <v>1.6689022596E-4</v>
      </c>
      <c r="AC27" s="101">
        <f t="shared" si="14"/>
        <v>2.1559880730868561E-6</v>
      </c>
      <c r="AD27" s="101">
        <f t="shared" si="14"/>
        <v>2.7852347520979858E-8</v>
      </c>
      <c r="AE27" s="101">
        <f>'Stata output'!T27</f>
        <v>2.0831584443583691E-2</v>
      </c>
      <c r="AF27" s="101">
        <f t="shared" si="15"/>
        <v>4.3395491043015803E-4</v>
      </c>
      <c r="AG27" s="101">
        <f t="shared" si="15"/>
        <v>9.0399683613336342E-6</v>
      </c>
      <c r="AH27" s="101">
        <f t="shared" si="15"/>
        <v>1.8831686428644649E-7</v>
      </c>
    </row>
    <row r="28" spans="2:34" outlineLevel="1" x14ac:dyDescent="0.25">
      <c r="B28" s="127">
        <v>38383</v>
      </c>
      <c r="C28" s="129">
        <f>'Stata output'!M28</f>
        <v>3.04712E-2</v>
      </c>
      <c r="D28" s="129">
        <f t="shared" si="8"/>
        <v>9.2849402944E-4</v>
      </c>
      <c r="E28" s="129">
        <f t="shared" si="8"/>
        <v>2.8292327269872128E-5</v>
      </c>
      <c r="F28" s="129">
        <f t="shared" si="8"/>
        <v>8.6210116270572758E-7</v>
      </c>
      <c r="G28" s="129">
        <f>'Stata output'!N28</f>
        <v>9.5656000000000005E-3</v>
      </c>
      <c r="H28" s="129">
        <f t="shared" si="9"/>
        <v>9.1500703360000005E-5</v>
      </c>
      <c r="I28" s="129">
        <f t="shared" si="9"/>
        <v>8.7525912806041608E-7</v>
      </c>
      <c r="J28" s="129">
        <f t="shared" si="9"/>
        <v>8.3723787153747155E-9</v>
      </c>
      <c r="K28" s="129">
        <f>'Stata output'!O28</f>
        <v>2.7016100000000001E-2</v>
      </c>
      <c r="L28" s="129">
        <f t="shared" si="10"/>
        <v>7.2986965921000002E-4</v>
      </c>
      <c r="M28" s="129">
        <f t="shared" si="10"/>
        <v>1.9718231700183284E-5</v>
      </c>
      <c r="N28" s="129">
        <f t="shared" si="10"/>
        <v>5.3270971943532157E-7</v>
      </c>
      <c r="O28" s="129">
        <f>'Stata output'!P28</f>
        <v>2.2882539854422613E-2</v>
      </c>
      <c r="P28" s="129">
        <f t="shared" si="11"/>
        <v>5.2361063018923921E-4</v>
      </c>
      <c r="Q28" s="129">
        <f t="shared" si="11"/>
        <v>1.1981541113504606E-5</v>
      </c>
      <c r="R28" s="129">
        <f t="shared" si="11"/>
        <v>2.741680920471722E-7</v>
      </c>
      <c r="S28" s="129">
        <f>'Stata output'!Q28</f>
        <v>2.9276277160178461E-2</v>
      </c>
      <c r="T28" s="129">
        <f t="shared" si="12"/>
        <v>8.5710040435958701E-4</v>
      </c>
      <c r="U28" s="129">
        <f t="shared" si="12"/>
        <v>2.50927089921323E-5</v>
      </c>
      <c r="V28" s="129">
        <f t="shared" si="12"/>
        <v>7.3462110315336752E-7</v>
      </c>
      <c r="W28" s="129">
        <f>'Stata output'!R28</f>
        <v>2.4820000000000002E-4</v>
      </c>
      <c r="X28" s="129">
        <f t="shared" si="13"/>
        <v>6.1603240000000009E-8</v>
      </c>
      <c r="Y28" s="129">
        <f t="shared" si="13"/>
        <v>1.5289924168000002E-11</v>
      </c>
      <c r="Z28" s="129">
        <f t="shared" si="13"/>
        <v>3.7949591784976008E-15</v>
      </c>
      <c r="AA28" s="129">
        <f>'Stata output'!S28</f>
        <v>2.42232E-2</v>
      </c>
      <c r="AB28" s="129">
        <f t="shared" si="14"/>
        <v>5.8676341824000005E-4</v>
      </c>
      <c r="AC28" s="129">
        <f t="shared" si="14"/>
        <v>1.421328763271117E-5</v>
      </c>
      <c r="AD28" s="129">
        <f t="shared" si="14"/>
        <v>3.4429130898468925E-7</v>
      </c>
      <c r="AE28" s="129">
        <f>'Stata output'!T28</f>
        <v>1.4872616939662069E-2</v>
      </c>
      <c r="AF28" s="129">
        <f t="shared" si="15"/>
        <v>2.2119473463392311E-4</v>
      </c>
      <c r="AG28" s="129">
        <f t="shared" si="15"/>
        <v>3.2897445572805409E-6</v>
      </c>
      <c r="AH28" s="129">
        <f t="shared" si="15"/>
        <v>4.8927110629771664E-8</v>
      </c>
    </row>
    <row r="29" spans="2:34" outlineLevel="1" x14ac:dyDescent="0.25">
      <c r="B29" s="3">
        <v>38411</v>
      </c>
      <c r="C29" s="14">
        <f>'Stata output'!M29</f>
        <v>-8.4620000000000008E-3</v>
      </c>
      <c r="D29" s="14">
        <f t="shared" si="8"/>
        <v>7.1605444000000018E-5</v>
      </c>
      <c r="E29" s="14">
        <f t="shared" si="8"/>
        <v>-6.0592526712800019E-7</v>
      </c>
      <c r="F29" s="14">
        <f t="shared" si="8"/>
        <v>5.1273396104371384E-9</v>
      </c>
      <c r="G29" s="14">
        <f>'Stata output'!N29</f>
        <v>4.6280000000000002E-3</v>
      </c>
      <c r="H29" s="14">
        <f t="shared" si="9"/>
        <v>2.1418384000000001E-5</v>
      </c>
      <c r="I29" s="14">
        <f t="shared" si="9"/>
        <v>9.9124281152000004E-8</v>
      </c>
      <c r="J29" s="14">
        <f t="shared" si="9"/>
        <v>4.5874717317145607E-10</v>
      </c>
      <c r="K29" s="14">
        <f>'Stata output'!O29</f>
        <v>-5.0493999999999999E-3</v>
      </c>
      <c r="L29" s="14">
        <f t="shared" si="10"/>
        <v>2.5496440359999999E-5</v>
      </c>
      <c r="M29" s="14">
        <f t="shared" si="10"/>
        <v>-1.2874172595378399E-7</v>
      </c>
      <c r="N29" s="14">
        <f t="shared" si="10"/>
        <v>6.5006847103103681E-10</v>
      </c>
      <c r="O29" s="14">
        <f>'Stata output'!P29</f>
        <v>-2.9998988191727955E-3</v>
      </c>
      <c r="P29" s="14">
        <f t="shared" si="11"/>
        <v>8.999392925274333E-6</v>
      </c>
      <c r="Q29" s="14">
        <f t="shared" si="11"/>
        <v>-2.699726820980248E-8</v>
      </c>
      <c r="R29" s="14">
        <f t="shared" si="11"/>
        <v>8.0989073023477723E-11</v>
      </c>
      <c r="S29" s="14">
        <f>'Stata output'!Q29</f>
        <v>-7.0789610287591053E-3</v>
      </c>
      <c r="T29" s="14">
        <f t="shared" si="12"/>
        <v>5.0111689246690167E-5</v>
      </c>
      <c r="U29" s="14">
        <f t="shared" si="12"/>
        <v>-3.5473869526260641E-7</v>
      </c>
      <c r="V29" s="14">
        <f t="shared" si="12"/>
        <v>2.5111813991568428E-9</v>
      </c>
      <c r="W29" s="14">
        <f>'Stata output'!R29</f>
        <v>9.5040000000000003E-3</v>
      </c>
      <c r="X29" s="14">
        <f t="shared" si="13"/>
        <v>9.0326016000000006E-5</v>
      </c>
      <c r="Y29" s="14">
        <f t="shared" si="13"/>
        <v>8.584584560640001E-7</v>
      </c>
      <c r="Z29" s="14">
        <f t="shared" si="13"/>
        <v>8.1587891664322575E-9</v>
      </c>
      <c r="AA29" s="14">
        <f>'Stata output'!S29</f>
        <v>-2.5902999999999998E-3</v>
      </c>
      <c r="AB29" s="14">
        <f t="shared" si="14"/>
        <v>6.7096540899999987E-6</v>
      </c>
      <c r="AC29" s="14">
        <f t="shared" si="14"/>
        <v>-1.7380016989326994E-8</v>
      </c>
      <c r="AD29" s="14">
        <f t="shared" si="14"/>
        <v>4.5019458007453712E-11</v>
      </c>
      <c r="AE29" s="14">
        <f>'Stata output'!T29</f>
        <v>7.2092459284781212E-3</v>
      </c>
      <c r="AF29" s="14">
        <f t="shared" si="15"/>
        <v>5.197322685727837E-5</v>
      </c>
      <c r="AG29" s="14">
        <f t="shared" si="15"/>
        <v>3.7468777411070382E-7</v>
      </c>
      <c r="AH29" s="14">
        <f t="shared" si="15"/>
        <v>2.7012163099581217E-9</v>
      </c>
    </row>
    <row r="30" spans="2:34" outlineLevel="1" x14ac:dyDescent="0.25">
      <c r="B30" s="127">
        <v>38442</v>
      </c>
      <c r="C30" s="129">
        <f>'Stata output'!M30</f>
        <v>4.9350000000000002E-4</v>
      </c>
      <c r="D30" s="129">
        <f t="shared" si="8"/>
        <v>2.4354225000000003E-7</v>
      </c>
      <c r="E30" s="129">
        <f t="shared" si="8"/>
        <v>1.2018810037500002E-10</v>
      </c>
      <c r="F30" s="129">
        <f t="shared" si="8"/>
        <v>5.931282753506252E-14</v>
      </c>
      <c r="G30" s="129">
        <f>'Stata output'!N30</f>
        <v>-4.3493000000000004E-3</v>
      </c>
      <c r="H30" s="129">
        <f t="shared" si="9"/>
        <v>1.8916410490000003E-5</v>
      </c>
      <c r="I30" s="129">
        <f t="shared" si="9"/>
        <v>-8.2273144144157018E-8</v>
      </c>
      <c r="J30" s="129">
        <f t="shared" si="9"/>
        <v>3.5783058582618217E-10</v>
      </c>
      <c r="K30" s="129">
        <f>'Stata output'!O30</f>
        <v>1.4365000000000001E-3</v>
      </c>
      <c r="L30" s="129">
        <f t="shared" si="10"/>
        <v>2.0635322500000001E-6</v>
      </c>
      <c r="M30" s="129">
        <f t="shared" si="10"/>
        <v>2.9642640771250004E-9</v>
      </c>
      <c r="N30" s="129">
        <f t="shared" si="10"/>
        <v>4.2581653467900626E-12</v>
      </c>
      <c r="O30" s="129">
        <f>'Stata output'!P30</f>
        <v>-1.6364294598721406E-3</v>
      </c>
      <c r="P30" s="129">
        <f t="shared" si="11"/>
        <v>2.6779013771374256E-6</v>
      </c>
      <c r="Q30" s="129">
        <f t="shared" si="11"/>
        <v>-4.3821967041798592E-9</v>
      </c>
      <c r="R30" s="129">
        <f t="shared" si="11"/>
        <v>7.1711557856745205E-12</v>
      </c>
      <c r="S30" s="129">
        <f>'Stata output'!Q30</f>
        <v>9.0049676577952137E-4</v>
      </c>
      <c r="T30" s="129">
        <f t="shared" si="12"/>
        <v>8.1089442517937822E-7</v>
      </c>
      <c r="U30" s="129">
        <f t="shared" si="12"/>
        <v>7.3020780726267414E-10</v>
      </c>
      <c r="V30" s="129">
        <f t="shared" si="12"/>
        <v>6.5754976878699425E-13</v>
      </c>
      <c r="W30" s="129">
        <f>'Stata output'!R30</f>
        <v>-1.04847E-2</v>
      </c>
      <c r="X30" s="129">
        <f t="shared" si="13"/>
        <v>1.0992893408999999E-4</v>
      </c>
      <c r="Y30" s="129">
        <f t="shared" si="13"/>
        <v>-1.1525718952534229E-6</v>
      </c>
      <c r="Z30" s="129">
        <f t="shared" si="13"/>
        <v>1.2084370550163562E-8</v>
      </c>
      <c r="AA30" s="129">
        <f>'Stata output'!S30</f>
        <v>-3.2894E-3</v>
      </c>
      <c r="AB30" s="129">
        <f t="shared" si="14"/>
        <v>1.0820152360000001E-5</v>
      </c>
      <c r="AC30" s="129">
        <f t="shared" si="14"/>
        <v>-3.5591809172984001E-8</v>
      </c>
      <c r="AD30" s="129">
        <f t="shared" si="14"/>
        <v>1.170756970936136E-10</v>
      </c>
      <c r="AE30" s="129">
        <f>'Stata output'!T30</f>
        <v>5.1679424126474536E-3</v>
      </c>
      <c r="AF30" s="129">
        <f t="shared" si="15"/>
        <v>2.6707628780440384E-5</v>
      </c>
      <c r="AG30" s="129">
        <f t="shared" si="15"/>
        <v>1.3802348751568164E-7</v>
      </c>
      <c r="AH30" s="129">
        <f t="shared" si="15"/>
        <v>7.1329743507380752E-10</v>
      </c>
    </row>
    <row r="31" spans="2:34" outlineLevel="1" x14ac:dyDescent="0.25">
      <c r="B31" s="3">
        <v>38472</v>
      </c>
      <c r="C31" s="14">
        <f>'Stata output'!M31</f>
        <v>-7.2100999999999997E-3</v>
      </c>
      <c r="D31" s="14">
        <f t="shared" si="8"/>
        <v>5.1985542009999997E-5</v>
      </c>
      <c r="E31" s="14">
        <f t="shared" si="8"/>
        <v>-3.7482095644630096E-7</v>
      </c>
      <c r="F31" s="14">
        <f t="shared" si="8"/>
        <v>2.7024965780734746E-9</v>
      </c>
      <c r="G31" s="14">
        <f>'Stata output'!N31</f>
        <v>-3.1155000000000002E-3</v>
      </c>
      <c r="H31" s="14">
        <f t="shared" si="9"/>
        <v>9.7063402500000007E-6</v>
      </c>
      <c r="I31" s="14">
        <f t="shared" si="9"/>
        <v>-3.0240103048875007E-8</v>
      </c>
      <c r="J31" s="14">
        <f t="shared" si="9"/>
        <v>9.4213041048770072E-11</v>
      </c>
      <c r="K31" s="14">
        <f>'Stata output'!O31</f>
        <v>-8.7372000000000005E-3</v>
      </c>
      <c r="L31" s="14">
        <f t="shared" si="10"/>
        <v>7.6338663840000006E-5</v>
      </c>
      <c r="M31" s="14">
        <f t="shared" si="10"/>
        <v>-6.6698617370284809E-7</v>
      </c>
      <c r="N31" s="14">
        <f t="shared" si="10"/>
        <v>5.8275915968765245E-9</v>
      </c>
      <c r="O31" s="14">
        <f>'Stata output'!P31</f>
        <v>-5.7590771664695201E-3</v>
      </c>
      <c r="P31" s="14">
        <f t="shared" si="11"/>
        <v>3.3166969809350597E-5</v>
      </c>
      <c r="Q31" s="14">
        <f t="shared" si="11"/>
        <v>-1.9101113851001496E-7</v>
      </c>
      <c r="R31" s="14">
        <f t="shared" si="11"/>
        <v>1.100047886334374E-9</v>
      </c>
      <c r="S31" s="14">
        <f>'Stata output'!Q31</f>
        <v>-7.7161016034342353E-3</v>
      </c>
      <c r="T31" s="14">
        <f t="shared" si="12"/>
        <v>5.9538223954520379E-5</v>
      </c>
      <c r="U31" s="14">
        <f t="shared" si="12"/>
        <v>-4.5940298532110127E-7</v>
      </c>
      <c r="V31" s="14">
        <f t="shared" si="12"/>
        <v>3.5448001116586244E-9</v>
      </c>
      <c r="W31" s="14">
        <f>'Stata output'!R31</f>
        <v>-3.2767E-3</v>
      </c>
      <c r="X31" s="14">
        <f t="shared" si="13"/>
        <v>1.0736762889999999E-5</v>
      </c>
      <c r="Y31" s="14">
        <f t="shared" si="13"/>
        <v>-3.5181150961662999E-8</v>
      </c>
      <c r="Z31" s="14">
        <f t="shared" si="13"/>
        <v>1.1527807735608114E-10</v>
      </c>
      <c r="AA31" s="14">
        <f>'Stata output'!S31</f>
        <v>-1.17176E-2</v>
      </c>
      <c r="AB31" s="14">
        <f t="shared" si="14"/>
        <v>1.3730214976000001E-4</v>
      </c>
      <c r="AC31" s="14">
        <f t="shared" si="14"/>
        <v>-1.6088516700277761E-6</v>
      </c>
      <c r="AD31" s="14">
        <f t="shared" si="14"/>
        <v>1.885188032871747E-8</v>
      </c>
      <c r="AE31" s="14">
        <f>'Stata output'!T31</f>
        <v>-1.4154145001041949E-2</v>
      </c>
      <c r="AF31" s="14">
        <f t="shared" si="15"/>
        <v>2.0033982071052082E-4</v>
      </c>
      <c r="AG31" s="14">
        <f t="shared" si="15"/>
        <v>-2.8356388718194587E-6</v>
      </c>
      <c r="AH31" s="14">
        <f t="shared" si="15"/>
        <v>4.0136043762323624E-8</v>
      </c>
    </row>
    <row r="32" spans="2:34" outlineLevel="1" x14ac:dyDescent="0.25">
      <c r="B32" s="127">
        <v>38503</v>
      </c>
      <c r="C32" s="129">
        <f>'Stata output'!M32</f>
        <v>1.4215200000000001E-2</v>
      </c>
      <c r="D32" s="129">
        <f t="shared" si="8"/>
        <v>2.0207191104000002E-4</v>
      </c>
      <c r="E32" s="129">
        <f t="shared" si="8"/>
        <v>2.8724926298158082E-6</v>
      </c>
      <c r="F32" s="129">
        <f t="shared" si="8"/>
        <v>4.083305723135768E-8</v>
      </c>
      <c r="G32" s="129">
        <f>'Stata output'!N32</f>
        <v>2.0309899999999999E-2</v>
      </c>
      <c r="H32" s="129">
        <f t="shared" si="9"/>
        <v>4.1249203800999997E-4</v>
      </c>
      <c r="I32" s="129">
        <f t="shared" si="9"/>
        <v>8.3776720427792986E-6</v>
      </c>
      <c r="J32" s="129">
        <f t="shared" si="9"/>
        <v>1.7014968142164327E-7</v>
      </c>
      <c r="K32" s="129">
        <f>'Stata output'!O32</f>
        <v>1.6292500000000001E-2</v>
      </c>
      <c r="L32" s="129">
        <f t="shared" si="10"/>
        <v>2.6544555625000006E-4</v>
      </c>
      <c r="M32" s="129">
        <f t="shared" si="10"/>
        <v>4.3247717252031264E-6</v>
      </c>
      <c r="N32" s="129">
        <f t="shared" si="10"/>
        <v>7.0461343332871942E-8</v>
      </c>
      <c r="O32" s="129">
        <f>'Stata output'!P32</f>
        <v>1.6772053252614195E-2</v>
      </c>
      <c r="P32" s="129">
        <f t="shared" si="11"/>
        <v>2.8130177030852641E-4</v>
      </c>
      <c r="Q32" s="129">
        <f t="shared" si="11"/>
        <v>4.7180082716692513E-6</v>
      </c>
      <c r="R32" s="129">
        <f t="shared" si="11"/>
        <v>7.9130685978710947E-8</v>
      </c>
      <c r="S32" s="129">
        <f>'Stata output'!Q32</f>
        <v>1.4908377503058186E-2</v>
      </c>
      <c r="T32" s="129">
        <f t="shared" si="12"/>
        <v>2.2225971977369143E-4</v>
      </c>
      <c r="U32" s="129">
        <f t="shared" si="12"/>
        <v>3.3135318061101178E-6</v>
      </c>
      <c r="V32" s="129">
        <f t="shared" si="12"/>
        <v>4.939938303387984E-8</v>
      </c>
      <c r="W32" s="129">
        <f>'Stata output'!R32</f>
        <v>1.53846E-2</v>
      </c>
      <c r="X32" s="129">
        <f t="shared" si="13"/>
        <v>2.3668591716000001E-4</v>
      </c>
      <c r="Y32" s="129">
        <f t="shared" si="13"/>
        <v>3.6413181611397362E-6</v>
      </c>
      <c r="Z32" s="129">
        <f t="shared" si="13"/>
        <v>5.6020223381870388E-8</v>
      </c>
      <c r="AA32" s="129">
        <f>'Stata output'!S32</f>
        <v>5.6075999999999999E-3</v>
      </c>
      <c r="AB32" s="129">
        <f t="shared" si="14"/>
        <v>3.1445177759999999E-5</v>
      </c>
      <c r="AC32" s="129">
        <f t="shared" si="14"/>
        <v>1.7633197880697598E-7</v>
      </c>
      <c r="AD32" s="129">
        <f t="shared" si="14"/>
        <v>9.8879920435799846E-10</v>
      </c>
      <c r="AE32" s="129">
        <f>'Stata output'!T32</f>
        <v>2.4252592041329967E-2</v>
      </c>
      <c r="AF32" s="129">
        <f t="shared" si="15"/>
        <v>5.8818822072318161E-4</v>
      </c>
      <c r="AG32" s="129">
        <f t="shared" si="15"/>
        <v>1.4265088960715068E-5</v>
      </c>
      <c r="AH32" s="129">
        <f t="shared" si="15"/>
        <v>3.4596538299750221E-7</v>
      </c>
    </row>
    <row r="33" spans="2:34" outlineLevel="1" x14ac:dyDescent="0.25">
      <c r="B33" s="3">
        <v>38533</v>
      </c>
      <c r="C33" s="14">
        <f>'Stata output'!M33</f>
        <v>2.1884000000000001E-2</v>
      </c>
      <c r="D33" s="14">
        <f t="shared" si="8"/>
        <v>4.7890945600000004E-4</v>
      </c>
      <c r="E33" s="14">
        <f t="shared" si="8"/>
        <v>1.0480454535104001E-5</v>
      </c>
      <c r="F33" s="14">
        <f t="shared" si="8"/>
        <v>2.2935426704621596E-7</v>
      </c>
      <c r="G33" s="14">
        <f>'Stata output'!N33</f>
        <v>2.0830000000000001E-2</v>
      </c>
      <c r="H33" s="14">
        <f t="shared" si="9"/>
        <v>4.3388890000000004E-4</v>
      </c>
      <c r="I33" s="14">
        <f t="shared" si="9"/>
        <v>9.0379057870000011E-6</v>
      </c>
      <c r="J33" s="14">
        <f t="shared" si="9"/>
        <v>1.8825957754321003E-7</v>
      </c>
      <c r="K33" s="14">
        <f>'Stata output'!O33</f>
        <v>2.3441900000000002E-2</v>
      </c>
      <c r="L33" s="14">
        <f t="shared" si="10"/>
        <v>5.4952267561000012E-4</v>
      </c>
      <c r="M33" s="14">
        <f t="shared" si="10"/>
        <v>1.2881855609382063E-5</v>
      </c>
      <c r="N33" s="14">
        <f t="shared" si="10"/>
        <v>3.0197517100957339E-7</v>
      </c>
      <c r="O33" s="14">
        <f>'Stata output'!P33</f>
        <v>2.1505965234627882E-2</v>
      </c>
      <c r="P33" s="14">
        <f t="shared" si="11"/>
        <v>4.6250654067302307E-4</v>
      </c>
      <c r="Q33" s="14">
        <f t="shared" si="11"/>
        <v>9.9466495845020407E-6</v>
      </c>
      <c r="R33" s="14">
        <f t="shared" si="11"/>
        <v>2.1391230016532674E-7</v>
      </c>
      <c r="S33" s="14">
        <f>'Stata output'!Q33</f>
        <v>2.2556197536598724E-2</v>
      </c>
      <c r="T33" s="14">
        <f t="shared" si="12"/>
        <v>5.0878204731006238E-4</v>
      </c>
      <c r="U33" s="14">
        <f t="shared" si="12"/>
        <v>1.1476188362200884E-5</v>
      </c>
      <c r="V33" s="14">
        <f t="shared" si="12"/>
        <v>2.5885917166501858E-7</v>
      </c>
      <c r="W33" s="14">
        <f>'Stata output'!R33</f>
        <v>4.4403000000000003E-3</v>
      </c>
      <c r="X33" s="14">
        <f t="shared" si="13"/>
        <v>1.9716264090000003E-5</v>
      </c>
      <c r="Y33" s="14">
        <f t="shared" si="13"/>
        <v>8.7546127438827024E-8</v>
      </c>
      <c r="Z33" s="14">
        <f t="shared" si="13"/>
        <v>3.8873106966662364E-10</v>
      </c>
      <c r="AA33" s="14">
        <f>'Stata output'!S33</f>
        <v>1.6028799999999999E-2</v>
      </c>
      <c r="AB33" s="14">
        <f t="shared" si="14"/>
        <v>2.5692242943999998E-4</v>
      </c>
      <c r="AC33" s="14">
        <f t="shared" si="14"/>
        <v>4.1181582370078713E-6</v>
      </c>
      <c r="AD33" s="14">
        <f t="shared" si="14"/>
        <v>6.6009134749351773E-8</v>
      </c>
      <c r="AE33" s="14">
        <f>'Stata output'!T33</f>
        <v>2.9092009442868504E-2</v>
      </c>
      <c r="AF33" s="14">
        <f t="shared" si="15"/>
        <v>8.4634501342395019E-4</v>
      </c>
      <c r="AG33" s="14">
        <f t="shared" si="15"/>
        <v>2.4621877122454231E-5</v>
      </c>
      <c r="AH33" s="14">
        <f t="shared" si="15"/>
        <v>7.1629988174758643E-7</v>
      </c>
    </row>
    <row r="34" spans="2:34" outlineLevel="1" x14ac:dyDescent="0.25">
      <c r="B34" s="127">
        <v>38564</v>
      </c>
      <c r="C34" s="129">
        <f>'Stata output'!M34</f>
        <v>5.0330000000000004E-4</v>
      </c>
      <c r="D34" s="129">
        <f t="shared" si="8"/>
        <v>2.5331089000000004E-7</v>
      </c>
      <c r="E34" s="129">
        <f t="shared" si="8"/>
        <v>1.2749137093700003E-10</v>
      </c>
      <c r="F34" s="129">
        <f t="shared" si="8"/>
        <v>6.4166406992592119E-14</v>
      </c>
      <c r="G34" s="129">
        <f>'Stata output'!N34</f>
        <v>8.3155999999999994E-3</v>
      </c>
      <c r="H34" s="129">
        <f t="shared" si="9"/>
        <v>6.9149203359999994E-5</v>
      </c>
      <c r="I34" s="129">
        <f t="shared" si="9"/>
        <v>5.7501711546041592E-7</v>
      </c>
      <c r="J34" s="129">
        <f t="shared" si="9"/>
        <v>4.7816123253226347E-9</v>
      </c>
      <c r="K34" s="129">
        <f>'Stata output'!O34</f>
        <v>5.1751000000000002E-3</v>
      </c>
      <c r="L34" s="129">
        <f t="shared" si="10"/>
        <v>2.6781660010000002E-5</v>
      </c>
      <c r="M34" s="129">
        <f t="shared" si="10"/>
        <v>1.3859776871775101E-7</v>
      </c>
      <c r="N34" s="129">
        <f t="shared" si="10"/>
        <v>7.172573128912333E-10</v>
      </c>
      <c r="O34" s="129">
        <f>'Stata output'!P34</f>
        <v>3.9231381682678368E-3</v>
      </c>
      <c r="P34" s="129">
        <f t="shared" si="11"/>
        <v>1.5391013087319916E-5</v>
      </c>
      <c r="Q34" s="129">
        <f t="shared" si="11"/>
        <v>6.0381070891174553E-8</v>
      </c>
      <c r="R34" s="129">
        <f t="shared" si="11"/>
        <v>2.3688328385405295E-10</v>
      </c>
      <c r="S34" s="129">
        <f>'Stata output'!Q34</f>
        <v>2.586469871638606E-3</v>
      </c>
      <c r="T34" s="129">
        <f t="shared" si="12"/>
        <v>6.6898263968942274E-6</v>
      </c>
      <c r="U34" s="129">
        <f t="shared" si="12"/>
        <v>1.7303034422059571E-8</v>
      </c>
      <c r="V34" s="129">
        <f t="shared" si="12"/>
        <v>4.4753777220582803E-11</v>
      </c>
      <c r="W34" s="129">
        <f>'Stata output'!R34</f>
        <v>5.0587000000000002E-3</v>
      </c>
      <c r="X34" s="129">
        <f t="shared" si="13"/>
        <v>2.5590445690000003E-5</v>
      </c>
      <c r="Y34" s="129">
        <f t="shared" si="13"/>
        <v>1.2945438761200303E-7</v>
      </c>
      <c r="Z34" s="129">
        <f t="shared" si="13"/>
        <v>6.5487091061283966E-10</v>
      </c>
      <c r="AA34" s="129">
        <f>'Stata output'!S34</f>
        <v>-3.2299999999999999E-4</v>
      </c>
      <c r="AB34" s="129">
        <f t="shared" si="14"/>
        <v>1.0432899999999999E-7</v>
      </c>
      <c r="AC34" s="129">
        <f t="shared" si="14"/>
        <v>-3.3698266999999999E-11</v>
      </c>
      <c r="AD34" s="129">
        <f t="shared" si="14"/>
        <v>1.0884540240999999E-14</v>
      </c>
      <c r="AE34" s="129">
        <f>'Stata output'!T34</f>
        <v>4.120300693723225E-3</v>
      </c>
      <c r="AF34" s="129">
        <f t="shared" si="15"/>
        <v>1.697687780669609E-5</v>
      </c>
      <c r="AG34" s="129">
        <f t="shared" si="15"/>
        <v>6.994984140418433E-8</v>
      </c>
      <c r="AH34" s="129">
        <f t="shared" si="15"/>
        <v>2.8821438006349025E-10</v>
      </c>
    </row>
    <row r="35" spans="2:34" outlineLevel="1" x14ac:dyDescent="0.25">
      <c r="B35" s="3">
        <v>38595</v>
      </c>
      <c r="C35" s="14">
        <f>'Stata output'!M35</f>
        <v>8.1000000000000004E-5</v>
      </c>
      <c r="D35" s="14">
        <f t="shared" si="8"/>
        <v>6.5610000000000008E-9</v>
      </c>
      <c r="E35" s="14">
        <f t="shared" si="8"/>
        <v>5.3144100000000008E-13</v>
      </c>
      <c r="F35" s="14">
        <f t="shared" si="8"/>
        <v>4.304672100000001E-17</v>
      </c>
      <c r="G35" s="14">
        <f>'Stata output'!N35</f>
        <v>4.4244000000000002E-3</v>
      </c>
      <c r="H35" s="14">
        <f t="shared" si="9"/>
        <v>1.957531536E-5</v>
      </c>
      <c r="I35" s="14">
        <f t="shared" si="9"/>
        <v>8.660902527878401E-8</v>
      </c>
      <c r="J35" s="14">
        <f t="shared" si="9"/>
        <v>3.8319297144345193E-10</v>
      </c>
      <c r="K35" s="14">
        <f>'Stata output'!O35</f>
        <v>4.616E-4</v>
      </c>
      <c r="L35" s="14">
        <f t="shared" si="10"/>
        <v>2.1307455999999999E-7</v>
      </c>
      <c r="M35" s="14">
        <f t="shared" si="10"/>
        <v>9.8355216895999999E-11</v>
      </c>
      <c r="N35" s="14">
        <f t="shared" si="10"/>
        <v>4.5400768119193596E-14</v>
      </c>
      <c r="O35" s="14">
        <f>'Stata output'!P35</f>
        <v>2.1812730557106072E-3</v>
      </c>
      <c r="P35" s="14">
        <f t="shared" si="11"/>
        <v>4.7579521435690898E-6</v>
      </c>
      <c r="Q35" s="14">
        <f t="shared" si="11"/>
        <v>1.0378392811127783E-8</v>
      </c>
      <c r="R35" s="14">
        <f t="shared" si="11"/>
        <v>2.2638108600493697E-11</v>
      </c>
      <c r="S35" s="14">
        <f>'Stata output'!Q35</f>
        <v>2.779853487739583E-4</v>
      </c>
      <c r="T35" s="14">
        <f t="shared" si="12"/>
        <v>7.7275854132979232E-8</v>
      </c>
      <c r="U35" s="14">
        <f t="shared" si="12"/>
        <v>2.148155526296176E-11</v>
      </c>
      <c r="V35" s="14">
        <f t="shared" si="12"/>
        <v>5.9715576319814837E-15</v>
      </c>
      <c r="W35" s="14">
        <f>'Stata output'!R35</f>
        <v>1.28326E-2</v>
      </c>
      <c r="X35" s="14">
        <f t="shared" si="13"/>
        <v>1.6467562275999999E-4</v>
      </c>
      <c r="Y35" s="14">
        <f t="shared" si="13"/>
        <v>2.1132163966299758E-6</v>
      </c>
      <c r="Z35" s="14">
        <f t="shared" si="13"/>
        <v>2.7118060731393826E-8</v>
      </c>
      <c r="AA35" s="14">
        <f>'Stata output'!S35</f>
        <v>5.5459000000000003E-3</v>
      </c>
      <c r="AB35" s="14">
        <f t="shared" si="14"/>
        <v>3.0757006810000003E-5</v>
      </c>
      <c r="AC35" s="14">
        <f t="shared" si="14"/>
        <v>1.7057528406757902E-7</v>
      </c>
      <c r="AD35" s="14">
        <f t="shared" si="14"/>
        <v>9.4599346791038658E-10</v>
      </c>
      <c r="AE35" s="14">
        <f>'Stata output'!T35</f>
        <v>1.0990948109525132E-2</v>
      </c>
      <c r="AF35" s="14">
        <f t="shared" si="15"/>
        <v>1.2080094034627408E-4</v>
      </c>
      <c r="AG35" s="14">
        <f t="shared" si="15"/>
        <v>1.3277168669277395E-6</v>
      </c>
      <c r="AH35" s="14">
        <f t="shared" si="15"/>
        <v>1.4592867188544069E-8</v>
      </c>
    </row>
    <row r="36" spans="2:34" outlineLevel="1" x14ac:dyDescent="0.25">
      <c r="B36" s="127">
        <v>38625</v>
      </c>
      <c r="C36" s="129">
        <f>'Stata output'!M36</f>
        <v>1.9945399999999999E-2</v>
      </c>
      <c r="D36" s="129">
        <f t="shared" si="8"/>
        <v>3.9781898115999996E-4</v>
      </c>
      <c r="E36" s="129">
        <f t="shared" si="8"/>
        <v>7.9346587068286629E-6</v>
      </c>
      <c r="F36" s="129">
        <f t="shared" si="8"/>
        <v>1.5825994177118039E-7</v>
      </c>
      <c r="G36" s="129">
        <f>'Stata output'!N36</f>
        <v>1.0425E-2</v>
      </c>
      <c r="H36" s="129">
        <f t="shared" si="9"/>
        <v>1.0868062500000001E-4</v>
      </c>
      <c r="I36" s="129">
        <f t="shared" si="9"/>
        <v>1.1329955156250001E-6</v>
      </c>
      <c r="J36" s="129">
        <f t="shared" si="9"/>
        <v>1.1811478250390626E-8</v>
      </c>
      <c r="K36" s="129">
        <f>'Stata output'!O36</f>
        <v>1.9600800000000002E-2</v>
      </c>
      <c r="L36" s="129">
        <f t="shared" si="10"/>
        <v>3.8419136064000005E-4</v>
      </c>
      <c r="M36" s="129">
        <f t="shared" si="10"/>
        <v>7.5304580216325136E-6</v>
      </c>
      <c r="N36" s="129">
        <f t="shared" si="10"/>
        <v>1.4760300159041458E-7</v>
      </c>
      <c r="O36" s="129">
        <f>'Stata output'!P36</f>
        <v>1.5798980793111921E-2</v>
      </c>
      <c r="P36" s="129">
        <f t="shared" si="11"/>
        <v>2.4960779410111939E-4</v>
      </c>
      <c r="Q36" s="129">
        <f t="shared" si="11"/>
        <v>3.9435487448146198E-6</v>
      </c>
      <c r="R36" s="129">
        <f t="shared" si="11"/>
        <v>6.2304050876026815E-8</v>
      </c>
      <c r="S36" s="129">
        <f>'Stata output'!Q36</f>
        <v>1.9772062280182454E-2</v>
      </c>
      <c r="T36" s="129">
        <f t="shared" si="12"/>
        <v>3.9093444681141378E-4</v>
      </c>
      <c r="U36" s="129">
        <f t="shared" si="12"/>
        <v>7.7295802298239486E-6</v>
      </c>
      <c r="V36" s="129">
        <f t="shared" si="12"/>
        <v>1.5282974170374611E-7</v>
      </c>
      <c r="W36" s="129">
        <f>'Stata output'!R36</f>
        <v>-7.0604999999999999E-3</v>
      </c>
      <c r="X36" s="129">
        <f t="shared" si="13"/>
        <v>4.9850660249999996E-5</v>
      </c>
      <c r="Y36" s="129">
        <f t="shared" si="13"/>
        <v>-3.5197058669512495E-7</v>
      </c>
      <c r="Z36" s="129">
        <f t="shared" si="13"/>
        <v>2.4850883273609298E-9</v>
      </c>
      <c r="AA36" s="129">
        <f>'Stata output'!S36</f>
        <v>1.6322799999999998E-2</v>
      </c>
      <c r="AB36" s="129">
        <f t="shared" si="14"/>
        <v>2.6643379983999995E-4</v>
      </c>
      <c r="AC36" s="129">
        <f t="shared" si="14"/>
        <v>4.3489456280283509E-6</v>
      </c>
      <c r="AD36" s="129">
        <f t="shared" si="14"/>
        <v>7.0986969697181165E-8</v>
      </c>
      <c r="AE36" s="129">
        <f>'Stata output'!T36</f>
        <v>1.2671194432447616E-2</v>
      </c>
      <c r="AF36" s="129">
        <f t="shared" si="15"/>
        <v>1.6055916834489147E-4</v>
      </c>
      <c r="AG36" s="129">
        <f t="shared" si="15"/>
        <v>2.0344764400102083E-6</v>
      </c>
      <c r="AH36" s="129">
        <f t="shared" si="15"/>
        <v>2.57792465396032E-8</v>
      </c>
    </row>
    <row r="37" spans="2:34" outlineLevel="1" x14ac:dyDescent="0.25">
      <c r="B37" s="3">
        <v>38656</v>
      </c>
      <c r="C37" s="14">
        <f>'Stata output'!M37</f>
        <v>-2.4916500000000001E-2</v>
      </c>
      <c r="D37" s="14">
        <f t="shared" ref="D37:F68" si="16">$C37^D$3</f>
        <v>6.2083197225000009E-4</v>
      </c>
      <c r="E37" s="14">
        <f t="shared" si="16"/>
        <v>-1.5468959836567128E-5</v>
      </c>
      <c r="F37" s="14">
        <f t="shared" si="16"/>
        <v>3.8543233776782487E-7</v>
      </c>
      <c r="G37" s="14">
        <f>'Stata output'!N37</f>
        <v>-1.52529E-2</v>
      </c>
      <c r="H37" s="14">
        <f t="shared" ref="H37:J68" si="17">$G37^H$3</f>
        <v>2.3265095841000001E-4</v>
      </c>
      <c r="I37" s="14">
        <f t="shared" si="17"/>
        <v>-3.5486018035318889E-6</v>
      </c>
      <c r="J37" s="14">
        <f t="shared" si="17"/>
        <v>5.4126468449091556E-8</v>
      </c>
      <c r="K37" s="14">
        <f>'Stata output'!O37</f>
        <v>-1.7520000000000001E-2</v>
      </c>
      <c r="L37" s="14">
        <f t="shared" ref="L37:N68" si="18">$K37^L$3</f>
        <v>3.0695040000000004E-4</v>
      </c>
      <c r="M37" s="14">
        <f t="shared" si="18"/>
        <v>-5.3777710080000011E-6</v>
      </c>
      <c r="N37" s="14">
        <f t="shared" si="18"/>
        <v>9.4218548060160018E-8</v>
      </c>
      <c r="O37" s="14">
        <f>'Stata output'!P37</f>
        <v>-1.9705442190629283E-2</v>
      </c>
      <c r="P37" s="14">
        <f t="shared" ref="P37:R68" si="19">$O37^P$3</f>
        <v>3.8830445192823259E-4</v>
      </c>
      <c r="Q37" s="14">
        <f t="shared" si="19"/>
        <v>-7.6517109298357751E-6</v>
      </c>
      <c r="R37" s="14">
        <f t="shared" si="19"/>
        <v>1.5078034738728508E-7</v>
      </c>
      <c r="S37" s="14">
        <f>'Stata output'!Q37</f>
        <v>-2.0877355059949202E-2</v>
      </c>
      <c r="T37" s="14">
        <f t="shared" ref="T37:V68" si="20">$S37^T$3</f>
        <v>4.3586395429918653E-4</v>
      </c>
      <c r="U37" s="14">
        <f t="shared" si="20"/>
        <v>-9.0996865317375893E-6</v>
      </c>
      <c r="V37" s="14">
        <f t="shared" si="20"/>
        <v>1.8997738665732335E-7</v>
      </c>
      <c r="W37" s="14">
        <f>'Stata output'!R37</f>
        <v>-5.5811999999999997E-3</v>
      </c>
      <c r="X37" s="14">
        <f t="shared" ref="X37:Z68" si="21">$W37^X$3</f>
        <v>3.1149793439999998E-5</v>
      </c>
      <c r="Y37" s="14">
        <f t="shared" si="21"/>
        <v>-1.7385322714732798E-7</v>
      </c>
      <c r="Z37" s="14">
        <f t="shared" si="21"/>
        <v>9.703096313546668E-10</v>
      </c>
      <c r="AA37" s="14">
        <f>'Stata output'!S37</f>
        <v>-1.6469399999999999E-2</v>
      </c>
      <c r="AB37" s="14">
        <f t="shared" ref="AB37:AD68" si="22">$AA37^AB$3</f>
        <v>2.7124113635999998E-4</v>
      </c>
      <c r="AC37" s="14">
        <f t="shared" si="22"/>
        <v>-4.4671787711673834E-6</v>
      </c>
      <c r="AD37" s="14">
        <f t="shared" si="22"/>
        <v>7.3571754053864109E-8</v>
      </c>
      <c r="AE37" s="14">
        <f>'Stata output'!T37</f>
        <v>-1.2023622020511686E-3</v>
      </c>
      <c r="AF37" s="14">
        <f t="shared" ref="AF37:AH68" si="23">$AE37^AF$3</f>
        <v>1.4456748649213352E-6</v>
      </c>
      <c r="AG37" s="14">
        <f t="shared" si="23"/>
        <v>-1.7382248140368421E-9</v>
      </c>
      <c r="AH37" s="14">
        <f t="shared" si="23"/>
        <v>2.0899758150653209E-12</v>
      </c>
    </row>
    <row r="38" spans="2:34" outlineLevel="1" x14ac:dyDescent="0.25">
      <c r="B38" s="127">
        <v>38686</v>
      </c>
      <c r="C38" s="129">
        <f>'Stata output'!M38</f>
        <v>4.2606400000000003E-2</v>
      </c>
      <c r="D38" s="129">
        <f t="shared" si="16"/>
        <v>1.8153053209600002E-3</v>
      </c>
      <c r="E38" s="129">
        <f t="shared" si="16"/>
        <v>7.734362462695016E-5</v>
      </c>
      <c r="F38" s="129">
        <f t="shared" si="16"/>
        <v>3.2953334083056896E-6</v>
      </c>
      <c r="G38" s="129">
        <f>'Stata output'!N38</f>
        <v>2.2586800000000001E-2</v>
      </c>
      <c r="H38" s="129">
        <f t="shared" si="17"/>
        <v>5.1016353424E-4</v>
      </c>
      <c r="I38" s="129">
        <f t="shared" si="17"/>
        <v>1.1522961715172033E-5</v>
      </c>
      <c r="J38" s="129">
        <f t="shared" si="17"/>
        <v>2.6026683166824767E-7</v>
      </c>
      <c r="K38" s="129">
        <f>'Stata output'!O38</f>
        <v>3.44596E-2</v>
      </c>
      <c r="L38" s="129">
        <f t="shared" si="18"/>
        <v>1.18746403216E-3</v>
      </c>
      <c r="M38" s="129">
        <f t="shared" si="18"/>
        <v>4.0919535562620733E-5</v>
      </c>
      <c r="N38" s="129">
        <f t="shared" si="18"/>
        <v>1.4100708276736855E-6</v>
      </c>
      <c r="O38" s="129">
        <f>'Stata output'!P38</f>
        <v>3.211851287196555E-2</v>
      </c>
      <c r="P38" s="129">
        <f t="shared" si="19"/>
        <v>1.0315988691066166E-3</v>
      </c>
      <c r="Q38" s="129">
        <f t="shared" si="19"/>
        <v>3.3133421556105971E-5</v>
      </c>
      <c r="R38" s="129">
        <f t="shared" si="19"/>
        <v>1.0641962267420504E-6</v>
      </c>
      <c r="S38" s="129">
        <f>'Stata output'!Q38</f>
        <v>3.8105944231154591E-2</v>
      </c>
      <c r="T38" s="129">
        <f t="shared" si="20"/>
        <v>1.4520629857478638E-3</v>
      </c>
      <c r="U38" s="129">
        <f t="shared" si="20"/>
        <v>5.5332231155031922E-5</v>
      </c>
      <c r="V38" s="129">
        <f t="shared" si="20"/>
        <v>2.1084869145790008E-6</v>
      </c>
      <c r="W38" s="129">
        <f>'Stata output'!R38</f>
        <v>1.7496100000000001E-2</v>
      </c>
      <c r="X38" s="129">
        <f t="shared" si="21"/>
        <v>3.0611351521000004E-4</v>
      </c>
      <c r="Y38" s="129">
        <f t="shared" si="21"/>
        <v>5.3557926734656822E-6</v>
      </c>
      <c r="Z38" s="129">
        <f t="shared" si="21"/>
        <v>9.3705484194222934E-8</v>
      </c>
      <c r="AA38" s="129">
        <f>'Stata output'!S38</f>
        <v>3.8102700000000003E-2</v>
      </c>
      <c r="AB38" s="129">
        <f t="shared" si="22"/>
        <v>1.4518157472900002E-3</v>
      </c>
      <c r="AC38" s="129">
        <f t="shared" si="22"/>
        <v>5.5318099874266695E-5</v>
      </c>
      <c r="AD38" s="129">
        <f t="shared" si="22"/>
        <v>2.1077689640792218E-6</v>
      </c>
      <c r="AE38" s="129">
        <f>'Stata output'!T38</f>
        <v>2.9275574237319364E-2</v>
      </c>
      <c r="AF38" s="129">
        <f t="shared" si="23"/>
        <v>8.5705924692479731E-4</v>
      </c>
      <c r="AG38" s="129">
        <f t="shared" si="23"/>
        <v>2.5090901609127932E-5</v>
      </c>
      <c r="AH38" s="129">
        <f t="shared" si="23"/>
        <v>7.3455055273930064E-7</v>
      </c>
    </row>
    <row r="39" spans="2:34" outlineLevel="1" x14ac:dyDescent="0.25">
      <c r="B39" s="125">
        <v>38717</v>
      </c>
      <c r="C39" s="101">
        <f>'Stata output'!M39</f>
        <v>2.30694E-2</v>
      </c>
      <c r="D39" s="101">
        <f t="shared" si="16"/>
        <v>5.3219721636E-4</v>
      </c>
      <c r="E39" s="101">
        <f t="shared" si="16"/>
        <v>1.2277470463095384E-5</v>
      </c>
      <c r="F39" s="101">
        <f t="shared" si="16"/>
        <v>2.8323387710133263E-7</v>
      </c>
      <c r="G39" s="101">
        <f>'Stata output'!N39</f>
        <v>1.8679399999999999E-2</v>
      </c>
      <c r="H39" s="101">
        <f t="shared" si="17"/>
        <v>3.4891998435999998E-4</v>
      </c>
      <c r="I39" s="101">
        <f t="shared" si="17"/>
        <v>6.5176159558541832E-6</v>
      </c>
      <c r="J39" s="101">
        <f t="shared" si="17"/>
        <v>1.2174515548578262E-7</v>
      </c>
      <c r="K39" s="101">
        <f>'Stata output'!O39</f>
        <v>1.9170800000000002E-2</v>
      </c>
      <c r="L39" s="101">
        <f t="shared" si="18"/>
        <v>3.6751957264000005E-4</v>
      </c>
      <c r="M39" s="101">
        <f t="shared" si="18"/>
        <v>7.0456442231669137E-6</v>
      </c>
      <c r="N39" s="101">
        <f t="shared" si="18"/>
        <v>1.3507063627348829E-7</v>
      </c>
      <c r="O39" s="101">
        <f>'Stata output'!P39</f>
        <v>2.0405294007654014E-2</v>
      </c>
      <c r="P39" s="101">
        <f t="shared" si="19"/>
        <v>4.1637602353880078E-4</v>
      </c>
      <c r="Q39" s="101">
        <f t="shared" si="19"/>
        <v>8.4962751780470982E-6</v>
      </c>
      <c r="R39" s="101">
        <f t="shared" si="19"/>
        <v>1.7336899297798397E-7</v>
      </c>
      <c r="S39" s="101">
        <f>'Stata output'!Q39</f>
        <v>2.0687563182892214E-2</v>
      </c>
      <c r="T39" s="101">
        <f t="shared" si="20"/>
        <v>4.2797527044615742E-4</v>
      </c>
      <c r="U39" s="101">
        <f t="shared" si="20"/>
        <v>8.8537654480702655E-6</v>
      </c>
      <c r="V39" s="101">
        <f t="shared" si="20"/>
        <v>1.8316283211346158E-7</v>
      </c>
      <c r="W39" s="101">
        <f>'Stata output'!R39</f>
        <v>1.7141799999999999E-2</v>
      </c>
      <c r="X39" s="101">
        <f t="shared" si="21"/>
        <v>2.9384130723999997E-4</v>
      </c>
      <c r="Y39" s="101">
        <f t="shared" si="21"/>
        <v>5.0369689204466313E-6</v>
      </c>
      <c r="Z39" s="101">
        <f t="shared" si="21"/>
        <v>8.6342713840512063E-8</v>
      </c>
      <c r="AA39" s="101">
        <f>'Stata output'!S39</f>
        <v>1.7585799999999999E-2</v>
      </c>
      <c r="AB39" s="101">
        <f t="shared" si="22"/>
        <v>3.0926036163999996E-4</v>
      </c>
      <c r="AC39" s="101">
        <f t="shared" si="22"/>
        <v>5.4385908677287108E-6</v>
      </c>
      <c r="AD39" s="101">
        <f t="shared" si="22"/>
        <v>9.5641971281703562E-8</v>
      </c>
      <c r="AE39" s="101">
        <f>'Stata output'!T39</f>
        <v>8.7451775707875108E-3</v>
      </c>
      <c r="AF39" s="101">
        <f t="shared" si="23"/>
        <v>7.6478130744604944E-5</v>
      </c>
      <c r="AG39" s="101">
        <f t="shared" si="23"/>
        <v>6.6881483364347386E-7</v>
      </c>
      <c r="AH39" s="101">
        <f t="shared" si="23"/>
        <v>5.8489044821888883E-9</v>
      </c>
    </row>
    <row r="40" spans="2:34" outlineLevel="1" x14ac:dyDescent="0.25">
      <c r="B40" s="127">
        <v>38748</v>
      </c>
      <c r="C40" s="129">
        <f>'Stata output'!M40</f>
        <v>1.34965E-2</v>
      </c>
      <c r="D40" s="129">
        <f t="shared" si="16"/>
        <v>1.8215551224999999E-4</v>
      </c>
      <c r="E40" s="129">
        <f t="shared" si="16"/>
        <v>2.458461871082125E-6</v>
      </c>
      <c r="F40" s="129">
        <f t="shared" si="16"/>
        <v>3.3180630643059895E-8</v>
      </c>
      <c r="G40" s="129">
        <f>'Stata output'!N40</f>
        <v>1.0996499999999999E-2</v>
      </c>
      <c r="H40" s="129">
        <f t="shared" si="17"/>
        <v>1.2092301224999999E-4</v>
      </c>
      <c r="I40" s="129">
        <f t="shared" si="17"/>
        <v>1.3297299042071248E-6</v>
      </c>
      <c r="J40" s="129">
        <f t="shared" si="17"/>
        <v>1.4622374891613646E-8</v>
      </c>
      <c r="K40" s="129">
        <f>'Stata output'!O40</f>
        <v>9.7321000000000005E-3</v>
      </c>
      <c r="L40" s="129">
        <f t="shared" si="18"/>
        <v>9.4713770410000009E-5</v>
      </c>
      <c r="M40" s="129">
        <f t="shared" si="18"/>
        <v>9.2176388500716111E-7</v>
      </c>
      <c r="N40" s="129">
        <f t="shared" si="18"/>
        <v>8.9706983052781927E-9</v>
      </c>
      <c r="O40" s="129">
        <f>'Stata output'!P40</f>
        <v>1.1982329037858201E-2</v>
      </c>
      <c r="P40" s="129">
        <f t="shared" si="19"/>
        <v>1.4357620917149983E-4</v>
      </c>
      <c r="Q40" s="129">
        <f t="shared" si="19"/>
        <v>1.7203773803012655E-6</v>
      </c>
      <c r="R40" s="129">
        <f t="shared" si="19"/>
        <v>2.0614127840058272E-8</v>
      </c>
      <c r="S40" s="129">
        <f>'Stata output'!Q40</f>
        <v>1.0940834330680401E-2</v>
      </c>
      <c r="T40" s="129">
        <f t="shared" si="20"/>
        <v>1.1970185585139487E-4</v>
      </c>
      <c r="U40" s="129">
        <f t="shared" si="20"/>
        <v>1.3096381739450976E-6</v>
      </c>
      <c r="V40" s="129">
        <f t="shared" si="20"/>
        <v>1.4328534294268116E-8</v>
      </c>
      <c r="W40" s="129">
        <f>'Stata output'!R40</f>
        <v>1.02253E-2</v>
      </c>
      <c r="X40" s="129">
        <f t="shared" si="21"/>
        <v>1.0455676008999999E-4</v>
      </c>
      <c r="Y40" s="129">
        <f t="shared" si="21"/>
        <v>1.069124238948277E-6</v>
      </c>
      <c r="Z40" s="129">
        <f t="shared" si="21"/>
        <v>1.0932116080517816E-8</v>
      </c>
      <c r="AA40" s="129">
        <f>'Stata output'!S40</f>
        <v>1.28924E-2</v>
      </c>
      <c r="AB40" s="129">
        <f t="shared" si="22"/>
        <v>1.6621397775999999E-4</v>
      </c>
      <c r="AC40" s="129">
        <f t="shared" si="22"/>
        <v>2.1428970868730238E-6</v>
      </c>
      <c r="AD40" s="129">
        <f t="shared" si="22"/>
        <v>2.7627086402801771E-8</v>
      </c>
      <c r="AE40" s="129">
        <f>'Stata output'!T40</f>
        <v>1.4071432728401039E-2</v>
      </c>
      <c r="AF40" s="129">
        <f t="shared" si="23"/>
        <v>1.9800521902991591E-4</v>
      </c>
      <c r="AG40" s="129">
        <f t="shared" si="23"/>
        <v>2.7862171194517748E-6</v>
      </c>
      <c r="AH40" s="129">
        <f t="shared" si="23"/>
        <v>3.9206066763084969E-8</v>
      </c>
    </row>
    <row r="41" spans="2:34" outlineLevel="1" x14ac:dyDescent="0.25">
      <c r="B41" s="3">
        <v>38776</v>
      </c>
      <c r="C41" s="14">
        <f>'Stata output'!M41</f>
        <v>6.1357E-3</v>
      </c>
      <c r="D41" s="14">
        <f t="shared" si="16"/>
        <v>3.764681449E-5</v>
      </c>
      <c r="E41" s="14">
        <f t="shared" si="16"/>
        <v>2.30989559666293E-7</v>
      </c>
      <c r="F41" s="14">
        <f t="shared" si="16"/>
        <v>1.4172826412444739E-9</v>
      </c>
      <c r="G41" s="14">
        <f>'Stata output'!N41</f>
        <v>1.6267E-3</v>
      </c>
      <c r="H41" s="14">
        <f t="shared" si="17"/>
        <v>2.6461528900000002E-6</v>
      </c>
      <c r="I41" s="14">
        <f t="shared" si="17"/>
        <v>4.3044969061630006E-9</v>
      </c>
      <c r="J41" s="14">
        <f t="shared" si="17"/>
        <v>7.0021251172553533E-12</v>
      </c>
      <c r="K41" s="14">
        <f>'Stata output'!O41</f>
        <v>6.4232999999999998E-3</v>
      </c>
      <c r="L41" s="14">
        <f t="shared" si="18"/>
        <v>4.1258782889999997E-5</v>
      </c>
      <c r="M41" s="14">
        <f t="shared" si="18"/>
        <v>2.6501754013733697E-7</v>
      </c>
      <c r="N41" s="14">
        <f t="shared" si="18"/>
        <v>1.7022871655641566E-9</v>
      </c>
      <c r="O41" s="14">
        <f>'Stata output'!P41</f>
        <v>3.6624171610894225E-3</v>
      </c>
      <c r="P41" s="14">
        <f t="shared" si="19"/>
        <v>1.3413299461842305E-5</v>
      </c>
      <c r="Q41" s="14">
        <f t="shared" si="19"/>
        <v>4.9125098135882775E-8</v>
      </c>
      <c r="R41" s="14">
        <f t="shared" si="19"/>
        <v>1.7991660245305907E-10</v>
      </c>
      <c r="S41" s="14">
        <f>'Stata output'!Q41</f>
        <v>6.4430962934159172E-3</v>
      </c>
      <c r="T41" s="14">
        <f t="shared" si="20"/>
        <v>4.1513489846229931E-5</v>
      </c>
      <c r="U41" s="14">
        <f t="shared" si="20"/>
        <v>2.674754125550034E-7</v>
      </c>
      <c r="V41" s="14">
        <f t="shared" si="20"/>
        <v>1.7233698392130356E-9</v>
      </c>
      <c r="W41" s="14">
        <f>'Stata output'!R41</f>
        <v>-3.5325E-3</v>
      </c>
      <c r="X41" s="14">
        <f t="shared" si="21"/>
        <v>1.247855625E-5</v>
      </c>
      <c r="Y41" s="14">
        <f t="shared" si="21"/>
        <v>-4.4080499953125E-8</v>
      </c>
      <c r="Z41" s="14">
        <f t="shared" si="21"/>
        <v>1.5571436608441406E-10</v>
      </c>
      <c r="AA41" s="14">
        <f>'Stata output'!S41</f>
        <v>8.809E-4</v>
      </c>
      <c r="AB41" s="14">
        <f t="shared" si="22"/>
        <v>7.7598481000000002E-7</v>
      </c>
      <c r="AC41" s="14">
        <f t="shared" si="22"/>
        <v>6.83565019129E-10</v>
      </c>
      <c r="AD41" s="14">
        <f t="shared" si="22"/>
        <v>6.0215242535073609E-13</v>
      </c>
      <c r="AE41" s="14">
        <f>'Stata output'!T41</f>
        <v>-8.6352270142683856E-3</v>
      </c>
      <c r="AF41" s="14">
        <f t="shared" si="23"/>
        <v>7.4567145587950501E-5</v>
      </c>
      <c r="AG41" s="14">
        <f t="shared" si="23"/>
        <v>-6.4390422995795379E-7</v>
      </c>
      <c r="AH41" s="14">
        <f t="shared" si="23"/>
        <v>5.5602592011346062E-9</v>
      </c>
    </row>
    <row r="42" spans="2:34" outlineLevel="1" x14ac:dyDescent="0.25">
      <c r="B42" s="127">
        <v>38807</v>
      </c>
      <c r="C42" s="129">
        <f>'Stata output'!M42</f>
        <v>-2.3211099999999998E-2</v>
      </c>
      <c r="D42" s="129">
        <f t="shared" si="16"/>
        <v>5.3875516320999991E-4</v>
      </c>
      <c r="E42" s="129">
        <f t="shared" si="16"/>
        <v>-1.2505099968783627E-5</v>
      </c>
      <c r="F42" s="129">
        <f t="shared" si="16"/>
        <v>2.9025712588543362E-7</v>
      </c>
      <c r="G42" s="129">
        <f>'Stata output'!N42</f>
        <v>-2.3337000000000002E-3</v>
      </c>
      <c r="H42" s="129">
        <f t="shared" si="17"/>
        <v>5.4461556900000005E-6</v>
      </c>
      <c r="I42" s="129">
        <f t="shared" si="17"/>
        <v>-1.2709693533753002E-8</v>
      </c>
      <c r="J42" s="129">
        <f t="shared" si="17"/>
        <v>2.9660611799719381E-11</v>
      </c>
      <c r="K42" s="129">
        <f>'Stata output'!O42</f>
        <v>-1.94352E-2</v>
      </c>
      <c r="L42" s="129">
        <f t="shared" si="18"/>
        <v>3.7772699903999997E-4</v>
      </c>
      <c r="M42" s="129">
        <f t="shared" si="18"/>
        <v>-7.3411997717422078E-6</v>
      </c>
      <c r="N42" s="129">
        <f t="shared" si="18"/>
        <v>1.4267768580376415E-7</v>
      </c>
      <c r="O42" s="129">
        <f>'Stata output'!P42</f>
        <v>-1.0227883976577064E-2</v>
      </c>
      <c r="P42" s="129">
        <f t="shared" si="19"/>
        <v>1.0460961063832186E-4</v>
      </c>
      <c r="Q42" s="129">
        <f t="shared" si="19"/>
        <v>-1.0699349604436577E-6</v>
      </c>
      <c r="R42" s="129">
        <f t="shared" si="19"/>
        <v>1.0943170637901302E-8</v>
      </c>
      <c r="S42" s="129">
        <f>'Stata output'!Q42</f>
        <v>-2.0831166315709859E-2</v>
      </c>
      <c r="T42" s="129">
        <f t="shared" si="20"/>
        <v>4.3393749007276505E-4</v>
      </c>
      <c r="U42" s="129">
        <f t="shared" si="20"/>
        <v>-9.0394240263274654E-6</v>
      </c>
      <c r="V42" s="129">
        <f t="shared" si="20"/>
        <v>1.8830174529065106E-7</v>
      </c>
      <c r="W42" s="129">
        <f>'Stata output'!R42</f>
        <v>7.9985000000000004E-3</v>
      </c>
      <c r="X42" s="129">
        <f t="shared" si="21"/>
        <v>6.3976002250000003E-5</v>
      </c>
      <c r="Y42" s="129">
        <f t="shared" si="21"/>
        <v>5.11712053996625E-7</v>
      </c>
      <c r="Z42" s="129">
        <f t="shared" si="21"/>
        <v>4.0929288638920057E-9</v>
      </c>
      <c r="AA42" s="129">
        <f>'Stata output'!S42</f>
        <v>-2.95243E-2</v>
      </c>
      <c r="AB42" s="129">
        <f t="shared" si="22"/>
        <v>8.7168429048999996E-4</v>
      </c>
      <c r="AC42" s="129">
        <f t="shared" si="22"/>
        <v>-2.5735868497713905E-5</v>
      </c>
      <c r="AD42" s="129">
        <f t="shared" si="22"/>
        <v>7.5983350228705459E-7</v>
      </c>
      <c r="AE42" s="129">
        <f>'Stata output'!T42</f>
        <v>3.9378305212468736E-3</v>
      </c>
      <c r="AF42" s="129">
        <f t="shared" si="23"/>
        <v>1.5506509214063423E-5</v>
      </c>
      <c r="AG42" s="129">
        <f t="shared" si="23"/>
        <v>6.1062005261134817E-8</v>
      </c>
      <c r="AH42" s="129">
        <f t="shared" si="23"/>
        <v>2.4045182800583382E-10</v>
      </c>
    </row>
    <row r="43" spans="2:34" outlineLevel="1" x14ac:dyDescent="0.25">
      <c r="B43" s="3">
        <v>38837</v>
      </c>
      <c r="C43" s="14">
        <f>'Stata output'!M43</f>
        <v>-3.4689999999999999E-2</v>
      </c>
      <c r="D43" s="14">
        <f t="shared" si="16"/>
        <v>1.2033960999999998E-3</v>
      </c>
      <c r="E43" s="14">
        <f t="shared" si="16"/>
        <v>-4.1745810708999994E-5</v>
      </c>
      <c r="F43" s="14">
        <f t="shared" si="16"/>
        <v>1.4481621734952096E-6</v>
      </c>
      <c r="G43" s="14">
        <f>'Stata output'!N43</f>
        <v>-6.9350999999999996E-3</v>
      </c>
      <c r="H43" s="14">
        <f t="shared" si="17"/>
        <v>4.8095612009999997E-5</v>
      </c>
      <c r="I43" s="14">
        <f t="shared" si="17"/>
        <v>-3.3354787885055094E-7</v>
      </c>
      <c r="J43" s="14">
        <f t="shared" si="17"/>
        <v>2.313187894616456E-9</v>
      </c>
      <c r="K43" s="14">
        <f>'Stata output'!O43</f>
        <v>-2.3557499999999999E-2</v>
      </c>
      <c r="L43" s="14">
        <f t="shared" si="18"/>
        <v>5.5495580624999991E-4</v>
      </c>
      <c r="M43" s="14">
        <f t="shared" si="18"/>
        <v>-1.3073371405734372E-5</v>
      </c>
      <c r="N43" s="14">
        <f t="shared" si="18"/>
        <v>3.0797594689058743E-7</v>
      </c>
      <c r="O43" s="14">
        <f>'Stata output'!P43</f>
        <v>-1.6002659124447267E-2</v>
      </c>
      <c r="P43" s="14">
        <f t="shared" si="19"/>
        <v>2.5608509905325537E-4</v>
      </c>
      <c r="Q43" s="14">
        <f t="shared" si="19"/>
        <v>-4.0980425469995594E-6</v>
      </c>
      <c r="R43" s="14">
        <f t="shared" si="19"/>
        <v>6.5579577957115609E-8</v>
      </c>
      <c r="S43" s="14">
        <f>'Stata output'!Q43</f>
        <v>-2.6632996693042463E-2</v>
      </c>
      <c r="T43" s="14">
        <f t="shared" si="20"/>
        <v>7.0931651285161077E-4</v>
      </c>
      <c r="U43" s="14">
        <f t="shared" si="20"/>
        <v>-1.8891224341097361E-5</v>
      </c>
      <c r="V43" s="14">
        <f t="shared" si="20"/>
        <v>5.0312991540396927E-7</v>
      </c>
      <c r="W43" s="14">
        <f>'Stata output'!R43</f>
        <v>-3.4275999999999998E-3</v>
      </c>
      <c r="X43" s="14">
        <f t="shared" si="21"/>
        <v>1.1748441759999998E-5</v>
      </c>
      <c r="Y43" s="14">
        <f t="shared" si="21"/>
        <v>-4.026895897657599E-8</v>
      </c>
      <c r="Z43" s="14">
        <f t="shared" si="21"/>
        <v>1.3802588378811186E-10</v>
      </c>
      <c r="AA43" s="14">
        <f>'Stata output'!S43</f>
        <v>-2.0641099999999999E-2</v>
      </c>
      <c r="AB43" s="14">
        <f t="shared" si="22"/>
        <v>4.2605500920999995E-4</v>
      </c>
      <c r="AC43" s="14">
        <f t="shared" si="22"/>
        <v>-8.7942440506045299E-6</v>
      </c>
      <c r="AD43" s="14">
        <f t="shared" si="22"/>
        <v>1.8152287087293313E-7</v>
      </c>
      <c r="AE43" s="14">
        <f>'Stata output'!T43</f>
        <v>-2.7214511026350061E-3</v>
      </c>
      <c r="AF43" s="14">
        <f t="shared" si="23"/>
        <v>7.4062961040332909E-6</v>
      </c>
      <c r="AG43" s="14">
        <f t="shared" si="23"/>
        <v>-2.0155872698762749E-8</v>
      </c>
      <c r="AH43" s="14">
        <f t="shared" si="23"/>
        <v>5.4853221980618701E-11</v>
      </c>
    </row>
    <row r="44" spans="2:34" outlineLevel="1" x14ac:dyDescent="0.25">
      <c r="B44" s="127">
        <v>38868</v>
      </c>
      <c r="C44" s="129">
        <f>'Stata output'!M44</f>
        <v>-2.4637099999999999E-2</v>
      </c>
      <c r="D44" s="129">
        <f t="shared" si="16"/>
        <v>6.0698669640999988E-4</v>
      </c>
      <c r="E44" s="129">
        <f t="shared" si="16"/>
        <v>-1.4954391938122807E-5</v>
      </c>
      <c r="F44" s="129">
        <f t="shared" si="16"/>
        <v>3.6843284961872536E-7</v>
      </c>
      <c r="G44" s="129">
        <f>'Stata output'!N44</f>
        <v>-2.5173500000000001E-2</v>
      </c>
      <c r="H44" s="129">
        <f t="shared" si="17"/>
        <v>6.3370510225000006E-4</v>
      </c>
      <c r="I44" s="129">
        <f t="shared" si="17"/>
        <v>-1.5952575391490377E-5</v>
      </c>
      <c r="J44" s="129">
        <f t="shared" si="17"/>
        <v>4.0158215661768301E-7</v>
      </c>
      <c r="K44" s="129">
        <f>'Stata output'!O44</f>
        <v>-2.59653E-2</v>
      </c>
      <c r="L44" s="129">
        <f t="shared" si="18"/>
        <v>6.7419680409000005E-4</v>
      </c>
      <c r="M44" s="129">
        <f t="shared" si="18"/>
        <v>-1.7505722277238079E-5</v>
      </c>
      <c r="N44" s="129">
        <f t="shared" si="18"/>
        <v>4.5454133064516991E-7</v>
      </c>
      <c r="O44" s="129">
        <f>'Stata output'!P44</f>
        <v>-2.4845134412255158E-2</v>
      </c>
      <c r="P44" s="129">
        <f t="shared" si="19"/>
        <v>6.1728070396302546E-4</v>
      </c>
      <c r="Q44" s="129">
        <f t="shared" si="19"/>
        <v>-1.5336422060052852E-5</v>
      </c>
      <c r="R44" s="129">
        <f t="shared" si="19"/>
        <v>3.8103546748508825E-7</v>
      </c>
      <c r="S44" s="129">
        <f>'Stata output'!Q44</f>
        <v>-2.5614919901338951E-2</v>
      </c>
      <c r="T44" s="129">
        <f t="shared" si="20"/>
        <v>6.5612412155201022E-4</v>
      </c>
      <c r="U44" s="129">
        <f t="shared" si="20"/>
        <v>-1.6806566818891124E-5</v>
      </c>
      <c r="V44" s="129">
        <f t="shared" si="20"/>
        <v>4.304988628823971E-7</v>
      </c>
      <c r="W44" s="129">
        <f>'Stata output'!R44</f>
        <v>-1.7939799999999999E-2</v>
      </c>
      <c r="X44" s="129">
        <f t="shared" si="21"/>
        <v>3.2183642403999993E-4</v>
      </c>
      <c r="Y44" s="129">
        <f t="shared" si="21"/>
        <v>-5.7736810799927903E-6</v>
      </c>
      <c r="Z44" s="129">
        <f t="shared" si="21"/>
        <v>1.0357868383885465E-7</v>
      </c>
      <c r="AA44" s="129">
        <f>'Stata output'!S44</f>
        <v>-2.49073E-2</v>
      </c>
      <c r="AB44" s="129">
        <f t="shared" si="22"/>
        <v>6.2037359329000005E-4</v>
      </c>
      <c r="AC44" s="129">
        <f t="shared" si="22"/>
        <v>-1.5451831200152017E-5</v>
      </c>
      <c r="AD44" s="129">
        <f t="shared" si="22"/>
        <v>3.8486339525154639E-7</v>
      </c>
      <c r="AE44" s="129">
        <f>'Stata output'!T44</f>
        <v>-2.4861255958338279E-2</v>
      </c>
      <c r="AF44" s="129">
        <f t="shared" si="23"/>
        <v>6.1808204782601056E-4</v>
      </c>
      <c r="AG44" s="129">
        <f t="shared" si="23"/>
        <v>-1.5366295994256332E-5</v>
      </c>
      <c r="AH44" s="129">
        <f t="shared" si="23"/>
        <v>3.8202541784479481E-7</v>
      </c>
    </row>
    <row r="45" spans="2:34" outlineLevel="1" x14ac:dyDescent="0.25">
      <c r="B45" s="3">
        <v>38898</v>
      </c>
      <c r="C45" s="14">
        <f>'Stata output'!M45</f>
        <v>1.86483E-2</v>
      </c>
      <c r="D45" s="14">
        <f t="shared" si="16"/>
        <v>3.4775909289E-4</v>
      </c>
      <c r="E45" s="14">
        <f t="shared" si="16"/>
        <v>6.485115891940587E-6</v>
      </c>
      <c r="F45" s="14">
        <f t="shared" si="16"/>
        <v>1.2093638668767565E-7</v>
      </c>
      <c r="G45" s="14">
        <f>'Stata output'!N45</f>
        <v>2.6158000000000002E-3</v>
      </c>
      <c r="H45" s="14">
        <f t="shared" si="17"/>
        <v>6.842409640000001E-6</v>
      </c>
      <c r="I45" s="14">
        <f t="shared" si="17"/>
        <v>1.7898375136312003E-8</v>
      </c>
      <c r="J45" s="14">
        <f t="shared" si="17"/>
        <v>4.681856968156494E-11</v>
      </c>
      <c r="K45" s="14">
        <f>'Stata output'!O45</f>
        <v>9.7567000000000001E-3</v>
      </c>
      <c r="L45" s="14">
        <f t="shared" si="18"/>
        <v>9.5193194890000007E-5</v>
      </c>
      <c r="M45" s="14">
        <f t="shared" si="18"/>
        <v>9.2877144458326304E-7</v>
      </c>
      <c r="N45" s="14">
        <f t="shared" si="18"/>
        <v>9.061744353365524E-9</v>
      </c>
      <c r="O45" s="14">
        <f>'Stata output'!P45</f>
        <v>7.8430054567963769E-3</v>
      </c>
      <c r="P45" s="14">
        <f t="shared" si="19"/>
        <v>6.1512734595337742E-5</v>
      </c>
      <c r="Q45" s="14">
        <f t="shared" si="19"/>
        <v>4.8244471309370113E-7</v>
      </c>
      <c r="R45" s="14">
        <f t="shared" si="19"/>
        <v>3.7838165173964607E-9</v>
      </c>
      <c r="S45" s="14">
        <f>'Stata output'!Q45</f>
        <v>1.2334995792376249E-2</v>
      </c>
      <c r="T45" s="14">
        <f t="shared" si="20"/>
        <v>1.5215212119793978E-4</v>
      </c>
      <c r="U45" s="14">
        <f t="shared" si="20"/>
        <v>1.8767957747777083E-6</v>
      </c>
      <c r="V45" s="14">
        <f t="shared" si="20"/>
        <v>2.3150267985032555E-8</v>
      </c>
      <c r="W45" s="14">
        <f>'Stata output'!R45</f>
        <v>1.4501E-3</v>
      </c>
      <c r="X45" s="14">
        <f t="shared" si="21"/>
        <v>2.10279001E-6</v>
      </c>
      <c r="Y45" s="14">
        <f t="shared" si="21"/>
        <v>3.0492557935009997E-9</v>
      </c>
      <c r="Z45" s="14">
        <f t="shared" si="21"/>
        <v>4.4217258261558003E-12</v>
      </c>
      <c r="AA45" s="14">
        <f>'Stata output'!S45</f>
        <v>1.07248E-2</v>
      </c>
      <c r="AB45" s="14">
        <f t="shared" si="22"/>
        <v>1.1502133504E-4</v>
      </c>
      <c r="AC45" s="14">
        <f t="shared" si="22"/>
        <v>1.2335808140369918E-6</v>
      </c>
      <c r="AD45" s="14">
        <f t="shared" si="22"/>
        <v>1.3229907514383932E-8</v>
      </c>
      <c r="AE45" s="14">
        <f>'Stata output'!T45</f>
        <v>3.0740780457820197E-3</v>
      </c>
      <c r="AF45" s="14">
        <f t="shared" si="23"/>
        <v>9.4499558315590016E-6</v>
      </c>
      <c r="AG45" s="14">
        <f t="shared" si="23"/>
        <v>2.9049901755405297E-8</v>
      </c>
      <c r="AH45" s="14">
        <f t="shared" si="23"/>
        <v>8.9301665218415984E-11</v>
      </c>
    </row>
    <row r="46" spans="2:34" outlineLevel="1" x14ac:dyDescent="0.25">
      <c r="B46" s="127">
        <v>38929</v>
      </c>
      <c r="C46" s="129">
        <f>'Stata output'!M46</f>
        <v>-2.4329E-3</v>
      </c>
      <c r="D46" s="129">
        <f t="shared" si="16"/>
        <v>5.9190024099999996E-6</v>
      </c>
      <c r="E46" s="129">
        <f t="shared" si="16"/>
        <v>-1.4400340963288999E-8</v>
      </c>
      <c r="F46" s="129">
        <f t="shared" si="16"/>
        <v>3.5034589529585805E-11</v>
      </c>
      <c r="G46" s="129">
        <f>'Stata output'!N46</f>
        <v>6.1235999999999999E-3</v>
      </c>
      <c r="H46" s="129">
        <f t="shared" si="17"/>
        <v>3.7498476959999998E-5</v>
      </c>
      <c r="I46" s="129">
        <f t="shared" si="17"/>
        <v>2.2962567351225599E-7</v>
      </c>
      <c r="J46" s="129">
        <f t="shared" si="17"/>
        <v>1.4061357743196507E-9</v>
      </c>
      <c r="K46" s="129">
        <f>'Stata output'!O46</f>
        <v>3.9218999999999999E-3</v>
      </c>
      <c r="L46" s="129">
        <f t="shared" si="18"/>
        <v>1.5381299609999998E-5</v>
      </c>
      <c r="M46" s="129">
        <f t="shared" si="18"/>
        <v>6.0323918940458986E-8</v>
      </c>
      <c r="N46" s="129">
        <f t="shared" si="18"/>
        <v>2.3658437769258609E-10</v>
      </c>
      <c r="O46" s="129">
        <f>'Stata output'!P46</f>
        <v>3.4770668575651318E-3</v>
      </c>
      <c r="P46" s="129">
        <f t="shared" si="19"/>
        <v>1.208999393197786E-5</v>
      </c>
      <c r="Q46" s="129">
        <f t="shared" si="19"/>
        <v>4.2037717209043769E-8</v>
      </c>
      <c r="R46" s="129">
        <f t="shared" si="19"/>
        <v>1.4616795327526149E-10</v>
      </c>
      <c r="S46" s="129">
        <f>'Stata output'!Q46</f>
        <v>2.0696746936283948E-3</v>
      </c>
      <c r="T46" s="129">
        <f t="shared" si="20"/>
        <v>4.2835533374457896E-6</v>
      </c>
      <c r="U46" s="129">
        <f t="shared" si="20"/>
        <v>8.8655619413190025E-9</v>
      </c>
      <c r="V46" s="129">
        <f t="shared" si="20"/>
        <v>1.8348829194742963E-11</v>
      </c>
      <c r="W46" s="129">
        <f>'Stata output'!R46</f>
        <v>-1.3971000000000001E-3</v>
      </c>
      <c r="X46" s="129">
        <f t="shared" si="21"/>
        <v>1.9518884100000004E-6</v>
      </c>
      <c r="Y46" s="129">
        <f t="shared" si="21"/>
        <v>-2.7269832976110009E-9</v>
      </c>
      <c r="Z46" s="129">
        <f t="shared" si="21"/>
        <v>3.8098683650923296E-12</v>
      </c>
      <c r="AA46" s="129">
        <f>'Stata output'!S46</f>
        <v>-5.2930000000000002E-4</v>
      </c>
      <c r="AB46" s="129">
        <f t="shared" si="22"/>
        <v>2.8015849000000002E-7</v>
      </c>
      <c r="AC46" s="129">
        <f t="shared" si="22"/>
        <v>-1.4828788875700001E-10</v>
      </c>
      <c r="AD46" s="129">
        <f t="shared" si="22"/>
        <v>7.8488779519080107E-14</v>
      </c>
      <c r="AE46" s="129">
        <f>'Stata output'!T46</f>
        <v>5.0267755958808072E-3</v>
      </c>
      <c r="AF46" s="129">
        <f t="shared" si="23"/>
        <v>2.5268472891342844E-5</v>
      </c>
      <c r="AG46" s="129">
        <f t="shared" si="23"/>
        <v>1.2701894287537793E-7</v>
      </c>
      <c r="AH46" s="129">
        <f t="shared" si="23"/>
        <v>6.3849572226052815E-10</v>
      </c>
    </row>
    <row r="47" spans="2:34" outlineLevel="1" x14ac:dyDescent="0.25">
      <c r="B47" s="3">
        <v>38960</v>
      </c>
      <c r="C47" s="14">
        <f>'Stata output'!M47</f>
        <v>4.0100400000000001E-2</v>
      </c>
      <c r="D47" s="14">
        <f t="shared" si="16"/>
        <v>1.60804208016E-3</v>
      </c>
      <c r="E47" s="14">
        <f t="shared" si="16"/>
        <v>6.4483130631248073E-5</v>
      </c>
      <c r="F47" s="14">
        <f t="shared" si="16"/>
        <v>2.5857993315652997E-6</v>
      </c>
      <c r="G47" s="14">
        <f>'Stata output'!N47</f>
        <v>1.4950099999999999E-2</v>
      </c>
      <c r="H47" s="14">
        <f t="shared" si="17"/>
        <v>2.2350549000999998E-4</v>
      </c>
      <c r="I47" s="14">
        <f t="shared" si="17"/>
        <v>3.3414294261985006E-6</v>
      </c>
      <c r="J47" s="14">
        <f t="shared" si="17"/>
        <v>4.9954704064610202E-8</v>
      </c>
      <c r="K47" s="14">
        <f>'Stata output'!O47</f>
        <v>3.9463499999999999E-2</v>
      </c>
      <c r="L47" s="14">
        <f t="shared" si="18"/>
        <v>1.5573678322499999E-3</v>
      </c>
      <c r="M47" s="14">
        <f t="shared" si="18"/>
        <v>6.1459185447997869E-5</v>
      </c>
      <c r="N47" s="14">
        <f t="shared" si="18"/>
        <v>2.4253945649270639E-6</v>
      </c>
      <c r="O47" s="14">
        <f>'Stata output'!P47</f>
        <v>2.2694935183124314E-2</v>
      </c>
      <c r="P47" s="14">
        <f t="shared" si="19"/>
        <v>5.1506008296621378E-4</v>
      </c>
      <c r="Q47" s="14">
        <f t="shared" si="19"/>
        <v>1.1689255198332853E-5</v>
      </c>
      <c r="R47" s="14">
        <f t="shared" si="19"/>
        <v>2.6528688906516304E-7</v>
      </c>
      <c r="S47" s="14">
        <f>'Stata output'!Q47</f>
        <v>3.9687068025315006E-2</v>
      </c>
      <c r="T47" s="14">
        <f t="shared" si="20"/>
        <v>1.5750633684459808E-3</v>
      </c>
      <c r="U47" s="14">
        <f t="shared" si="20"/>
        <v>6.2509647047697439E-5</v>
      </c>
      <c r="V47" s="14">
        <f t="shared" si="20"/>
        <v>2.4808246146203993E-6</v>
      </c>
      <c r="W47" s="14">
        <f>'Stata output'!R47</f>
        <v>1.17771E-2</v>
      </c>
      <c r="X47" s="14">
        <f t="shared" si="21"/>
        <v>1.3870008441000002E-4</v>
      </c>
      <c r="Y47" s="14">
        <f t="shared" si="21"/>
        <v>1.6334847641050112E-6</v>
      </c>
      <c r="Z47" s="14">
        <f t="shared" si="21"/>
        <v>1.9237713415341131E-8</v>
      </c>
      <c r="AA47" s="14">
        <f>'Stata output'!S47</f>
        <v>5.29851E-2</v>
      </c>
      <c r="AB47" s="14">
        <f t="shared" si="22"/>
        <v>2.8074208220100001E-3</v>
      </c>
      <c r="AC47" s="14">
        <f t="shared" si="22"/>
        <v>1.4875147299628206E-4</v>
      </c>
      <c r="AD47" s="14">
        <f t="shared" si="22"/>
        <v>7.8816116718553048E-6</v>
      </c>
      <c r="AE47" s="14">
        <f>'Stata output'!T47</f>
        <v>3.7417466120521596E-2</v>
      </c>
      <c r="AF47" s="14">
        <f t="shared" si="23"/>
        <v>1.4000667708803814E-3</v>
      </c>
      <c r="AG47" s="14">
        <f t="shared" si="23"/>
        <v>5.2386950965884743E-5</v>
      </c>
      <c r="AH47" s="14">
        <f t="shared" si="23"/>
        <v>1.9601869629234182E-6</v>
      </c>
    </row>
    <row r="48" spans="2:34" outlineLevel="1" x14ac:dyDescent="0.25">
      <c r="B48" s="127">
        <v>38990</v>
      </c>
      <c r="C48" s="129">
        <f>'Stata output'!M48</f>
        <v>3.4735299999999997E-2</v>
      </c>
      <c r="D48" s="129">
        <f t="shared" si="16"/>
        <v>1.2065410660899998E-3</v>
      </c>
      <c r="E48" s="129">
        <f t="shared" si="16"/>
        <v>4.1909565892955964E-5</v>
      </c>
      <c r="F48" s="129">
        <f t="shared" si="16"/>
        <v>1.4557413441615933E-6</v>
      </c>
      <c r="G48" s="129">
        <f>'Stata output'!N48</f>
        <v>1.31194E-2</v>
      </c>
      <c r="H48" s="129">
        <f t="shared" si="17"/>
        <v>1.7211865635999998E-4</v>
      </c>
      <c r="I48" s="129">
        <f t="shared" si="17"/>
        <v>2.2580935002493836E-6</v>
      </c>
      <c r="J48" s="129">
        <f t="shared" si="17"/>
        <v>2.9624831867171762E-8</v>
      </c>
      <c r="K48" s="129">
        <f>'Stata output'!O48</f>
        <v>2.38208E-2</v>
      </c>
      <c r="L48" s="129">
        <f t="shared" si="18"/>
        <v>5.6743051263999996E-4</v>
      </c>
      <c r="M48" s="129">
        <f t="shared" si="18"/>
        <v>1.3516648755494911E-5</v>
      </c>
      <c r="N48" s="129">
        <f t="shared" si="18"/>
        <v>3.2197738667489316E-7</v>
      </c>
      <c r="O48" s="129">
        <f>'Stata output'!P48</f>
        <v>1.9353150168376347E-2</v>
      </c>
      <c r="P48" s="129">
        <f t="shared" si="19"/>
        <v>3.7454442143972544E-4</v>
      </c>
      <c r="Q48" s="129">
        <f t="shared" si="19"/>
        <v>7.248614432850644E-6</v>
      </c>
      <c r="R48" s="129">
        <f t="shared" si="19"/>
        <v>1.4028352363161866E-7</v>
      </c>
      <c r="S48" s="129">
        <f>'Stata output'!Q48</f>
        <v>2.6554386730610051E-2</v>
      </c>
      <c r="T48" s="129">
        <f t="shared" si="20"/>
        <v>7.0513545463879912E-4</v>
      </c>
      <c r="U48" s="129">
        <f t="shared" si="20"/>
        <v>1.8724439559943212E-5</v>
      </c>
      <c r="V48" s="129">
        <f t="shared" si="20"/>
        <v>4.9721600938866597E-7</v>
      </c>
      <c r="W48" s="129">
        <f>'Stata output'!R48</f>
        <v>8.3122000000000005E-3</v>
      </c>
      <c r="X48" s="129">
        <f t="shared" si="21"/>
        <v>6.9092668840000008E-5</v>
      </c>
      <c r="Y48" s="129">
        <f t="shared" si="21"/>
        <v>5.7431208193184809E-7</v>
      </c>
      <c r="Z48" s="129">
        <f t="shared" si="21"/>
        <v>4.7737968874339081E-9</v>
      </c>
      <c r="AA48" s="129">
        <f>'Stata output'!S48</f>
        <v>2.1492799999999999E-2</v>
      </c>
      <c r="AB48" s="129">
        <f t="shared" si="22"/>
        <v>4.6194045183999997E-4</v>
      </c>
      <c r="AC48" s="129">
        <f t="shared" si="22"/>
        <v>9.9283937433067517E-6</v>
      </c>
      <c r="AD48" s="129">
        <f t="shared" si="22"/>
        <v>2.1338898104614333E-7</v>
      </c>
      <c r="AE48" s="129">
        <f>'Stata output'!T48</f>
        <v>6.1778450643722466E-3</v>
      </c>
      <c r="AF48" s="129">
        <f t="shared" si="23"/>
        <v>3.8165769639388527E-5</v>
      </c>
      <c r="AG48" s="129">
        <f t="shared" si="23"/>
        <v>2.3578221159466455E-7</v>
      </c>
      <c r="AH48" s="129">
        <f t="shared" si="23"/>
        <v>1.4566259721668712E-9</v>
      </c>
    </row>
    <row r="49" spans="2:34" outlineLevel="1" x14ac:dyDescent="0.25">
      <c r="B49" s="3">
        <v>39021</v>
      </c>
      <c r="C49" s="14">
        <f>'Stata output'!M49</f>
        <v>2.2600800000000001E-2</v>
      </c>
      <c r="D49" s="14">
        <f t="shared" si="16"/>
        <v>5.1079616063999999E-4</v>
      </c>
      <c r="E49" s="14">
        <f t="shared" si="16"/>
        <v>1.1544401867392513E-5</v>
      </c>
      <c r="F49" s="14">
        <f t="shared" si="16"/>
        <v>2.6091271772456467E-7</v>
      </c>
      <c r="G49" s="14">
        <f>'Stata output'!N49</f>
        <v>1.5746900000000001E-2</v>
      </c>
      <c r="H49" s="14">
        <f t="shared" si="17"/>
        <v>2.4796485961000003E-4</v>
      </c>
      <c r="I49" s="14">
        <f t="shared" si="17"/>
        <v>3.90467784779271E-6</v>
      </c>
      <c r="J49" s="14">
        <f t="shared" si="17"/>
        <v>6.148657160140703E-8</v>
      </c>
      <c r="K49" s="14">
        <f>'Stata output'!O49</f>
        <v>1.8667799999999998E-2</v>
      </c>
      <c r="L49" s="14">
        <f t="shared" si="18"/>
        <v>3.4848675683999992E-4</v>
      </c>
      <c r="M49" s="14">
        <f t="shared" si="18"/>
        <v>6.5054810793377496E-6</v>
      </c>
      <c r="N49" s="14">
        <f t="shared" si="18"/>
        <v>1.2144301969286123E-7</v>
      </c>
      <c r="O49" s="14">
        <f>'Stata output'!P49</f>
        <v>1.7483974169002298E-2</v>
      </c>
      <c r="P49" s="14">
        <f t="shared" si="19"/>
        <v>3.0568935274233956E-4</v>
      </c>
      <c r="Q49" s="14">
        <f t="shared" si="19"/>
        <v>5.3446647470860966E-6</v>
      </c>
      <c r="R49" s="14">
        <f t="shared" si="19"/>
        <v>9.3445980380030499E-8</v>
      </c>
      <c r="S49" s="14">
        <f>'Stata output'!Q49</f>
        <v>1.9530509515713213E-2</v>
      </c>
      <c r="T49" s="14">
        <f t="shared" si="20"/>
        <v>3.8144080194336434E-4</v>
      </c>
      <c r="U49" s="14">
        <f t="shared" si="20"/>
        <v>7.4497332120361562E-6</v>
      </c>
      <c r="V49" s="14">
        <f t="shared" si="20"/>
        <v>1.454970853871969E-7</v>
      </c>
      <c r="W49" s="14">
        <f>'Stata output'!R49</f>
        <v>8.8158999999999998E-3</v>
      </c>
      <c r="X49" s="14">
        <f t="shared" si="21"/>
        <v>7.7720092809999996E-5</v>
      </c>
      <c r="Y49" s="14">
        <f t="shared" si="21"/>
        <v>6.8517256620367895E-7</v>
      </c>
      <c r="Z49" s="14">
        <f t="shared" si="21"/>
        <v>6.0404128263950131E-9</v>
      </c>
      <c r="AA49" s="14">
        <f>'Stata output'!S49</f>
        <v>1.7297300000000002E-2</v>
      </c>
      <c r="AB49" s="14">
        <f t="shared" si="22"/>
        <v>2.9919658729000005E-4</v>
      </c>
      <c r="AC49" s="14">
        <f t="shared" si="22"/>
        <v>5.175293129331318E-6</v>
      </c>
      <c r="AD49" s="14">
        <f t="shared" si="22"/>
        <v>8.9518597845982616E-8</v>
      </c>
      <c r="AE49" s="14">
        <f>'Stata output'!T49</f>
        <v>1.1680420900046038E-2</v>
      </c>
      <c r="AF49" s="14">
        <f t="shared" si="23"/>
        <v>1.364322324022323E-4</v>
      </c>
      <c r="AG49" s="14">
        <f t="shared" si="23"/>
        <v>1.5935858987909725E-6</v>
      </c>
      <c r="AH49" s="14">
        <f t="shared" si="23"/>
        <v>1.8613754038256728E-8</v>
      </c>
    </row>
    <row r="50" spans="2:34" outlineLevel="1" x14ac:dyDescent="0.25">
      <c r="B50" s="127">
        <v>39051</v>
      </c>
      <c r="C50" s="129">
        <f>'Stata output'!M50</f>
        <v>-3.2247400000000002E-2</v>
      </c>
      <c r="D50" s="129">
        <f t="shared" si="16"/>
        <v>1.0398948067600001E-3</v>
      </c>
      <c r="E50" s="129">
        <f t="shared" si="16"/>
        <v>-3.3533903791512434E-5</v>
      </c>
      <c r="F50" s="129">
        <f t="shared" si="16"/>
        <v>1.081381209126418E-6</v>
      </c>
      <c r="G50" s="129">
        <f>'Stata output'!N50</f>
        <v>4.7439999999999998E-4</v>
      </c>
      <c r="H50" s="129">
        <f t="shared" si="17"/>
        <v>2.2505535999999998E-7</v>
      </c>
      <c r="I50" s="129">
        <f t="shared" si="17"/>
        <v>1.0676626278399999E-10</v>
      </c>
      <c r="J50" s="129">
        <f t="shared" si="17"/>
        <v>5.064991506472959E-14</v>
      </c>
      <c r="K50" s="129">
        <f>'Stata output'!O50</f>
        <v>-1.8608800000000002E-2</v>
      </c>
      <c r="L50" s="129">
        <f t="shared" si="18"/>
        <v>3.4628743744000005E-4</v>
      </c>
      <c r="M50" s="129">
        <f t="shared" si="18"/>
        <v>-6.4439936658334735E-6</v>
      </c>
      <c r="N50" s="129">
        <f t="shared" si="18"/>
        <v>1.1991498932876195E-7</v>
      </c>
      <c r="O50" s="129">
        <f>'Stata output'!P50</f>
        <v>-8.3838642827969191E-3</v>
      </c>
      <c r="P50" s="129">
        <f t="shared" si="19"/>
        <v>7.0289180312357904E-5</v>
      </c>
      <c r="Q50" s="129">
        <f t="shared" si="19"/>
        <v>-5.8929494828784986E-7</v>
      </c>
      <c r="R50" s="129">
        <f t="shared" si="19"/>
        <v>4.9405688689831623E-9</v>
      </c>
      <c r="S50" s="129">
        <f>'Stata output'!Q50</f>
        <v>-2.1756427719558286E-2</v>
      </c>
      <c r="T50" s="129">
        <f t="shared" si="20"/>
        <v>4.733421471163642E-4</v>
      </c>
      <c r="U50" s="129">
        <f t="shared" si="20"/>
        <v>-1.0298234210357702E-5</v>
      </c>
      <c r="V50" s="129">
        <f t="shared" si="20"/>
        <v>2.2405278823672977E-7</v>
      </c>
      <c r="W50" s="129">
        <f>'Stata output'!R50</f>
        <v>1.19781E-2</v>
      </c>
      <c r="X50" s="129">
        <f t="shared" si="21"/>
        <v>1.4347487961000001E-4</v>
      </c>
      <c r="Y50" s="129">
        <f t="shared" si="21"/>
        <v>1.7185564554565411E-6</v>
      </c>
      <c r="Z50" s="129">
        <f t="shared" si="21"/>
        <v>2.0585041079103995E-8</v>
      </c>
      <c r="AA50" s="129">
        <f>'Stata output'!S50</f>
        <v>-1.7805100000000001E-2</v>
      </c>
      <c r="AB50" s="129">
        <f t="shared" si="22"/>
        <v>3.1702158601000003E-4</v>
      </c>
      <c r="AC50" s="129">
        <f t="shared" si="22"/>
        <v>-5.6446010410666522E-6</v>
      </c>
      <c r="AD50" s="129">
        <f t="shared" si="22"/>
        <v>1.0050268599629585E-7</v>
      </c>
      <c r="AE50" s="129">
        <f>'Stata output'!T50</f>
        <v>3.5205857684685524E-3</v>
      </c>
      <c r="AF50" s="129">
        <f t="shared" si="23"/>
        <v>1.2394524153143308E-5</v>
      </c>
      <c r="AG50" s="129">
        <f t="shared" si="23"/>
        <v>4.3635985340496068E-8</v>
      </c>
      <c r="AH50" s="129">
        <f t="shared" si="23"/>
        <v>1.5362422898285284E-10</v>
      </c>
    </row>
    <row r="51" spans="2:34" outlineLevel="1" x14ac:dyDescent="0.25">
      <c r="B51" s="125">
        <v>39082</v>
      </c>
      <c r="C51" s="101">
        <f>'Stata output'!M51</f>
        <v>9.6247999999999993E-3</v>
      </c>
      <c r="D51" s="101">
        <f t="shared" si="16"/>
        <v>9.2636775039999991E-5</v>
      </c>
      <c r="E51" s="101">
        <f t="shared" si="16"/>
        <v>8.9161043240499187E-7</v>
      </c>
      <c r="F51" s="101">
        <f t="shared" si="16"/>
        <v>8.5815720898115647E-9</v>
      </c>
      <c r="G51" s="101">
        <f>'Stata output'!N51</f>
        <v>2.7058999999999998E-3</v>
      </c>
      <c r="H51" s="101">
        <f t="shared" si="17"/>
        <v>7.3218948099999989E-6</v>
      </c>
      <c r="I51" s="101">
        <f t="shared" si="17"/>
        <v>1.9812315166378996E-8</v>
      </c>
      <c r="J51" s="101">
        <f t="shared" si="17"/>
        <v>5.3610143608704921E-11</v>
      </c>
      <c r="K51" s="101">
        <f>'Stata output'!O51</f>
        <v>7.1234000000000002E-3</v>
      </c>
      <c r="L51" s="101">
        <f t="shared" si="18"/>
        <v>5.0742827560000002E-5</v>
      </c>
      <c r="M51" s="101">
        <f t="shared" si="18"/>
        <v>3.6146145784090403E-7</v>
      </c>
      <c r="N51" s="101">
        <f t="shared" si="18"/>
        <v>2.5748345487838957E-9</v>
      </c>
      <c r="O51" s="101">
        <f>'Stata output'!P51</f>
        <v>4.4230689507913741E-3</v>
      </c>
      <c r="P51" s="101">
        <f t="shared" si="19"/>
        <v>1.9563538943454706E-5</v>
      </c>
      <c r="Q51" s="101">
        <f t="shared" si="19"/>
        <v>8.6530881668392389E-8</v>
      </c>
      <c r="R51" s="101">
        <f t="shared" si="19"/>
        <v>3.8273205599206887E-10</v>
      </c>
      <c r="S51" s="101">
        <f>'Stata output'!Q51</f>
        <v>7.5082860137284536E-3</v>
      </c>
      <c r="T51" s="101">
        <f t="shared" si="20"/>
        <v>5.6374358863950315E-5</v>
      </c>
      <c r="U51" s="101">
        <f t="shared" si="20"/>
        <v>4.2327481019110681E-7</v>
      </c>
      <c r="V51" s="101">
        <f t="shared" si="20"/>
        <v>3.1780683373214535E-9</v>
      </c>
      <c r="W51" s="101">
        <f>'Stata output'!R51</f>
        <v>-6.8016999999999999E-3</v>
      </c>
      <c r="X51" s="101">
        <f t="shared" si="21"/>
        <v>4.6263122890000002E-5</v>
      </c>
      <c r="Y51" s="101">
        <f t="shared" si="21"/>
        <v>-3.1466788296091302E-7</v>
      </c>
      <c r="Z51" s="101">
        <f t="shared" si="21"/>
        <v>2.1402765395352422E-9</v>
      </c>
      <c r="AA51" s="101">
        <f>'Stata output'!S51</f>
        <v>-9.4309999999999999E-4</v>
      </c>
      <c r="AB51" s="101">
        <f t="shared" si="22"/>
        <v>8.8943760999999996E-7</v>
      </c>
      <c r="AC51" s="101">
        <f t="shared" si="22"/>
        <v>-8.3882860999099996E-10</v>
      </c>
      <c r="AD51" s="101">
        <f t="shared" si="22"/>
        <v>7.91099262082512E-13</v>
      </c>
      <c r="AE51" s="101">
        <f>'Stata output'!T51</f>
        <v>-3.5935629840549068E-3</v>
      </c>
      <c r="AF51" s="101">
        <f t="shared" si="23"/>
        <v>1.2913694920369607E-5</v>
      </c>
      <c r="AG51" s="101">
        <f t="shared" si="23"/>
        <v>-4.6406176053218096E-8</v>
      </c>
      <c r="AH51" s="101">
        <f t="shared" si="23"/>
        <v>1.6676351649637978E-10</v>
      </c>
    </row>
    <row r="52" spans="2:34" outlineLevel="1" x14ac:dyDescent="0.25">
      <c r="B52" s="127">
        <v>39113</v>
      </c>
      <c r="C52" s="129">
        <f>'Stata output'!M52</f>
        <v>-4.551E-4</v>
      </c>
      <c r="D52" s="129">
        <f t="shared" si="16"/>
        <v>2.0711601E-7</v>
      </c>
      <c r="E52" s="129">
        <f t="shared" si="16"/>
        <v>-9.4258496151000002E-11</v>
      </c>
      <c r="F52" s="129">
        <f t="shared" si="16"/>
        <v>4.28970415983201E-14</v>
      </c>
      <c r="G52" s="129">
        <f>'Stata output'!N52</f>
        <v>5.0553000000000004E-3</v>
      </c>
      <c r="H52" s="129">
        <f t="shared" si="17"/>
        <v>2.5556058090000004E-5</v>
      </c>
      <c r="I52" s="129">
        <f t="shared" si="17"/>
        <v>1.2919354046237703E-7</v>
      </c>
      <c r="J52" s="129">
        <f t="shared" si="17"/>
        <v>6.5311210509945472E-10</v>
      </c>
      <c r="K52" s="129">
        <f>'Stata output'!O52</f>
        <v>5.7901999999999997E-3</v>
      </c>
      <c r="L52" s="129">
        <f t="shared" si="18"/>
        <v>3.3526416039999994E-5</v>
      </c>
      <c r="M52" s="129">
        <f t="shared" si="18"/>
        <v>1.9412465415480797E-7</v>
      </c>
      <c r="N52" s="129">
        <f t="shared" si="18"/>
        <v>1.1240205724871688E-9</v>
      </c>
      <c r="O52" s="129">
        <f>'Stata output'!P52</f>
        <v>3.9066899977912017E-3</v>
      </c>
      <c r="P52" s="129">
        <f t="shared" si="19"/>
        <v>1.5262226738841821E-5</v>
      </c>
      <c r="Q52" s="129">
        <f t="shared" si="19"/>
        <v>5.9624788544654776E-8</v>
      </c>
      <c r="R52" s="129">
        <f t="shared" si="19"/>
        <v>2.3293556502781826E-10</v>
      </c>
      <c r="S52" s="129">
        <f>'Stata output'!Q52</f>
        <v>4.4257028277180765E-3</v>
      </c>
      <c r="T52" s="129">
        <f t="shared" si="20"/>
        <v>1.958684551927178E-5</v>
      </c>
      <c r="U52" s="129">
        <f t="shared" si="20"/>
        <v>8.6685557600718248E-8</v>
      </c>
      <c r="V52" s="129">
        <f t="shared" si="20"/>
        <v>3.8364451739581701E-10</v>
      </c>
      <c r="W52" s="129">
        <f>'Stata output'!R52</f>
        <v>4.5402999999999997E-3</v>
      </c>
      <c r="X52" s="129">
        <f t="shared" si="21"/>
        <v>2.0614324089999998E-5</v>
      </c>
      <c r="Y52" s="129">
        <f t="shared" si="21"/>
        <v>9.3595215665826988E-8</v>
      </c>
      <c r="Z52" s="129">
        <f t="shared" si="21"/>
        <v>4.2495035768755421E-10</v>
      </c>
      <c r="AA52" s="129">
        <f>'Stata output'!S52</f>
        <v>1.2260000000000001E-3</v>
      </c>
      <c r="AB52" s="129">
        <f t="shared" si="22"/>
        <v>1.5030760000000002E-6</v>
      </c>
      <c r="AC52" s="129">
        <f t="shared" si="22"/>
        <v>1.8427711760000004E-9</v>
      </c>
      <c r="AD52" s="129">
        <f t="shared" si="22"/>
        <v>2.2592374617760006E-12</v>
      </c>
      <c r="AE52" s="129">
        <f>'Stata output'!T52</f>
        <v>6.2649283964769376E-3</v>
      </c>
      <c r="AF52" s="129">
        <f t="shared" si="23"/>
        <v>3.9249327812983095E-5</v>
      </c>
      <c r="AG52" s="129">
        <f t="shared" si="23"/>
        <v>2.4589422835818982E-7</v>
      </c>
      <c r="AH52" s="129">
        <f t="shared" si="23"/>
        <v>1.5405097337710084E-9</v>
      </c>
    </row>
    <row r="53" spans="2:34" outlineLevel="1" x14ac:dyDescent="0.25">
      <c r="B53" s="3">
        <v>39141</v>
      </c>
      <c r="C53" s="14">
        <f>'Stata output'!M53</f>
        <v>-1.0361499999999999E-2</v>
      </c>
      <c r="D53" s="14">
        <f t="shared" si="16"/>
        <v>1.0736068224999999E-4</v>
      </c>
      <c r="E53" s="14">
        <f t="shared" si="16"/>
        <v>-1.1124177091333748E-6</v>
      </c>
      <c r="F53" s="14">
        <f t="shared" si="16"/>
        <v>1.1526316093185463E-8</v>
      </c>
      <c r="G53" s="14">
        <f>'Stata output'!N53</f>
        <v>-3.3235999999999999E-3</v>
      </c>
      <c r="H53" s="14">
        <f t="shared" si="17"/>
        <v>1.104631696E-5</v>
      </c>
      <c r="I53" s="14">
        <f t="shared" si="17"/>
        <v>-3.6713539048255999E-8</v>
      </c>
      <c r="J53" s="14">
        <f t="shared" si="17"/>
        <v>1.2202111838078365E-10</v>
      </c>
      <c r="K53" s="14">
        <f>'Stata output'!O53</f>
        <v>-8.9634999999999992E-3</v>
      </c>
      <c r="L53" s="14">
        <f t="shared" si="18"/>
        <v>8.0344332249999989E-5</v>
      </c>
      <c r="M53" s="14">
        <f t="shared" si="18"/>
        <v>-7.201664221228748E-7</v>
      </c>
      <c r="N53" s="14">
        <f t="shared" si="18"/>
        <v>6.4552117246983883E-9</v>
      </c>
      <c r="O53" s="14">
        <f>'Stata output'!P53</f>
        <v>-5.2562715005618904E-3</v>
      </c>
      <c r="P53" s="14">
        <f t="shared" si="19"/>
        <v>2.7628390087619149E-5</v>
      </c>
      <c r="Q53" s="14">
        <f t="shared" si="19"/>
        <v>-1.4522231942395915E-7</v>
      </c>
      <c r="R53" s="14">
        <f t="shared" si="19"/>
        <v>7.6332793883365198E-10</v>
      </c>
      <c r="S53" s="14">
        <f>'Stata output'!Q53</f>
        <v>-9.240874969536652E-3</v>
      </c>
      <c r="T53" s="14">
        <f t="shared" si="20"/>
        <v>8.5393770202609021E-5</v>
      </c>
      <c r="U53" s="14">
        <f t="shared" si="20"/>
        <v>-7.8911315361965453E-7</v>
      </c>
      <c r="V53" s="14">
        <f t="shared" si="20"/>
        <v>7.2920959894159966E-9</v>
      </c>
      <c r="W53" s="14">
        <f>'Stata output'!R53</f>
        <v>-2.3549999999999999E-3</v>
      </c>
      <c r="X53" s="14">
        <f t="shared" si="21"/>
        <v>5.5460249999999991E-6</v>
      </c>
      <c r="Y53" s="14">
        <f t="shared" si="21"/>
        <v>-1.3060888874999998E-8</v>
      </c>
      <c r="Z53" s="14">
        <f t="shared" si="21"/>
        <v>3.0758393300624992E-11</v>
      </c>
      <c r="AA53" s="14">
        <f>'Stata output'!S53</f>
        <v>-7.1853000000000004E-3</v>
      </c>
      <c r="AB53" s="14">
        <f t="shared" si="22"/>
        <v>5.1628536090000002E-5</v>
      </c>
      <c r="AC53" s="14">
        <f t="shared" si="22"/>
        <v>-3.7096652036747706E-7</v>
      </c>
      <c r="AD53" s="14">
        <f t="shared" si="22"/>
        <v>2.6655057387964326E-9</v>
      </c>
      <c r="AE53" s="14">
        <f>'Stata output'!T53</f>
        <v>-4.1640041324267794E-3</v>
      </c>
      <c r="AF53" s="14">
        <f t="shared" si="23"/>
        <v>1.7338930414867295E-5</v>
      </c>
      <c r="AG53" s="14">
        <f t="shared" si="23"/>
        <v>-7.2199377899367792E-8</v>
      </c>
      <c r="AH53" s="14">
        <f t="shared" si="23"/>
        <v>3.0063850793161015E-10</v>
      </c>
    </row>
    <row r="54" spans="2:34" outlineLevel="1" x14ac:dyDescent="0.25">
      <c r="B54" s="127">
        <v>39172</v>
      </c>
      <c r="C54" s="129">
        <f>'Stata output'!M54</f>
        <v>4.7659999999999998E-4</v>
      </c>
      <c r="D54" s="129">
        <f t="shared" si="16"/>
        <v>2.2714755999999998E-7</v>
      </c>
      <c r="E54" s="129">
        <f t="shared" si="16"/>
        <v>1.0825852709599999E-10</v>
      </c>
      <c r="F54" s="129">
        <f t="shared" si="16"/>
        <v>5.1596014013953593E-14</v>
      </c>
      <c r="G54" s="129">
        <f>'Stata output'!N54</f>
        <v>2.4889000000000001E-3</v>
      </c>
      <c r="H54" s="129">
        <f t="shared" si="17"/>
        <v>6.1946232100000001E-6</v>
      </c>
      <c r="I54" s="129">
        <f t="shared" si="17"/>
        <v>1.5417797707369001E-8</v>
      </c>
      <c r="J54" s="129">
        <f t="shared" si="17"/>
        <v>3.8373356713870702E-11</v>
      </c>
      <c r="K54" s="129">
        <f>'Stata output'!O54</f>
        <v>5.9969999999999999E-4</v>
      </c>
      <c r="L54" s="129">
        <f t="shared" si="18"/>
        <v>3.5964009000000002E-7</v>
      </c>
      <c r="M54" s="129">
        <f t="shared" si="18"/>
        <v>2.1567616197300002E-10</v>
      </c>
      <c r="N54" s="129">
        <f t="shared" si="18"/>
        <v>1.2934099433520812E-13</v>
      </c>
      <c r="O54" s="129">
        <f>'Stata output'!P54</f>
        <v>1.8547284731933239E-3</v>
      </c>
      <c r="P54" s="129">
        <f t="shared" si="19"/>
        <v>3.4400177092740383E-6</v>
      </c>
      <c r="Q54" s="129">
        <f t="shared" si="19"/>
        <v>6.3802987936798322E-9</v>
      </c>
      <c r="R54" s="129">
        <f t="shared" si="19"/>
        <v>1.1833721840119002E-11</v>
      </c>
      <c r="S54" s="129">
        <f>'Stata output'!Q54</f>
        <v>5.2085010497143357E-4</v>
      </c>
      <c r="T54" s="129">
        <f t="shared" si="20"/>
        <v>2.7128483184875336E-7</v>
      </c>
      <c r="U54" s="129">
        <f t="shared" si="20"/>
        <v>1.412987331455809E-10</v>
      </c>
      <c r="V54" s="129">
        <f t="shared" si="20"/>
        <v>7.3595459991206378E-14</v>
      </c>
      <c r="W54" s="129">
        <f>'Stata output'!R54</f>
        <v>-6.8088000000000003E-3</v>
      </c>
      <c r="X54" s="129">
        <f t="shared" si="21"/>
        <v>4.6359757440000004E-5</v>
      </c>
      <c r="Y54" s="129">
        <f t="shared" si="21"/>
        <v>-3.1565431645747205E-7</v>
      </c>
      <c r="Z54" s="129">
        <f t="shared" si="21"/>
        <v>2.1492271098956356E-9</v>
      </c>
      <c r="AA54" s="129">
        <f>'Stata output'!S54</f>
        <v>-3.1305E-3</v>
      </c>
      <c r="AB54" s="129">
        <f t="shared" si="22"/>
        <v>9.8000302500000004E-6</v>
      </c>
      <c r="AC54" s="129">
        <f t="shared" si="22"/>
        <v>-3.0678994697625002E-8</v>
      </c>
      <c r="AD54" s="129">
        <f t="shared" si="22"/>
        <v>9.604059290091507E-11</v>
      </c>
      <c r="AE54" s="129">
        <f>'Stata output'!T54</f>
        <v>-4.5249956816765836E-3</v>
      </c>
      <c r="AF54" s="129">
        <f t="shared" si="23"/>
        <v>2.0475585919191731E-5</v>
      </c>
      <c r="AG54" s="129">
        <f t="shared" si="23"/>
        <v>-9.2651937864140443E-8</v>
      </c>
      <c r="AH54" s="129">
        <f t="shared" si="23"/>
        <v>4.1924961873420272E-10</v>
      </c>
    </row>
    <row r="55" spans="2:34" outlineLevel="1" x14ac:dyDescent="0.25">
      <c r="B55" s="3">
        <v>39202</v>
      </c>
      <c r="C55" s="14">
        <f>'Stata output'!M55</f>
        <v>1.0965E-3</v>
      </c>
      <c r="D55" s="14">
        <f t="shared" si="16"/>
        <v>1.2023122500000001E-6</v>
      </c>
      <c r="E55" s="14">
        <f t="shared" si="16"/>
        <v>1.3183353821250002E-9</v>
      </c>
      <c r="F55" s="14">
        <f t="shared" si="16"/>
        <v>1.4455547465000627E-12</v>
      </c>
      <c r="G55" s="14">
        <f>'Stata output'!N55</f>
        <v>9.3393E-3</v>
      </c>
      <c r="H55" s="14">
        <f t="shared" si="17"/>
        <v>8.7222524490000001E-5</v>
      </c>
      <c r="I55" s="14">
        <f t="shared" si="17"/>
        <v>8.1459732296945698E-7</v>
      </c>
      <c r="J55" s="14">
        <f t="shared" si="17"/>
        <v>7.6077687784086505E-9</v>
      </c>
      <c r="K55" s="14">
        <f>'Stata output'!O55</f>
        <v>4.0562000000000003E-3</v>
      </c>
      <c r="L55" s="14">
        <f t="shared" si="18"/>
        <v>1.6452758440000004E-5</v>
      </c>
      <c r="M55" s="14">
        <f t="shared" si="18"/>
        <v>6.6735678784328017E-8</v>
      </c>
      <c r="N55" s="14">
        <f t="shared" si="18"/>
        <v>2.7069326028499135E-10</v>
      </c>
      <c r="O55" s="14">
        <f>'Stata output'!P55</f>
        <v>6.9020586166431671E-3</v>
      </c>
      <c r="P55" s="14">
        <f t="shared" si="19"/>
        <v>4.7638413147578188E-5</v>
      </c>
      <c r="Q55" s="14">
        <f t="shared" si="19"/>
        <v>3.2880311994844917E-7</v>
      </c>
      <c r="R55" s="14">
        <f t="shared" si="19"/>
        <v>2.2694184072193504E-9</v>
      </c>
      <c r="S55" s="14">
        <f>'Stata output'!Q55</f>
        <v>3.1931590777476643E-3</v>
      </c>
      <c r="T55" s="14">
        <f t="shared" si="20"/>
        <v>1.0196264895802313E-5</v>
      </c>
      <c r="U55" s="14">
        <f t="shared" si="20"/>
        <v>3.2558295811151001E-8</v>
      </c>
      <c r="V55" s="14">
        <f t="shared" si="20"/>
        <v>1.0396381782537056E-10</v>
      </c>
      <c r="W55" s="14">
        <f>'Stata output'!R55</f>
        <v>-8.1220000000000001E-4</v>
      </c>
      <c r="X55" s="14">
        <f t="shared" si="21"/>
        <v>6.5966884000000006E-7</v>
      </c>
      <c r="Y55" s="14">
        <f t="shared" si="21"/>
        <v>-5.3578303184800001E-10</v>
      </c>
      <c r="Z55" s="14">
        <f t="shared" si="21"/>
        <v>4.3516297846694567E-13</v>
      </c>
      <c r="AA55" s="14">
        <f>'Stata output'!S55</f>
        <v>-4.8995000000000002E-3</v>
      </c>
      <c r="AB55" s="14">
        <f t="shared" si="22"/>
        <v>2.4005100250000001E-5</v>
      </c>
      <c r="AC55" s="14">
        <f t="shared" si="22"/>
        <v>-1.1761298867487501E-7</v>
      </c>
      <c r="AD55" s="14">
        <f t="shared" si="22"/>
        <v>5.7624483801255012E-10</v>
      </c>
      <c r="AE55" s="14">
        <f>'Stata output'!T55</f>
        <v>-5.4227260554446733E-3</v>
      </c>
      <c r="AF55" s="14">
        <f t="shared" si="23"/>
        <v>2.9405957872398547E-5</v>
      </c>
      <c r="AG55" s="14">
        <f t="shared" si="23"/>
        <v>-1.59460453939964E-7</v>
      </c>
      <c r="AH55" s="14">
        <f t="shared" si="23"/>
        <v>8.6471035839327803E-10</v>
      </c>
    </row>
    <row r="56" spans="2:34" outlineLevel="1" x14ac:dyDescent="0.25">
      <c r="B56" s="127">
        <v>39233</v>
      </c>
      <c r="C56" s="129">
        <f>'Stata output'!M56</f>
        <v>1.31907E-2</v>
      </c>
      <c r="D56" s="129">
        <f t="shared" si="16"/>
        <v>1.7399456649E-4</v>
      </c>
      <c r="E56" s="129">
        <f t="shared" si="16"/>
        <v>2.2951101281996429E-6</v>
      </c>
      <c r="F56" s="129">
        <f t="shared" si="16"/>
        <v>3.0274109168043027E-8</v>
      </c>
      <c r="G56" s="129">
        <f>'Stata output'!N56</f>
        <v>9.5767999999999999E-3</v>
      </c>
      <c r="H56" s="129">
        <f t="shared" si="17"/>
        <v>9.1715098239999996E-5</v>
      </c>
      <c r="I56" s="129">
        <f t="shared" si="17"/>
        <v>8.783371528248319E-7</v>
      </c>
      <c r="J56" s="129">
        <f t="shared" si="17"/>
        <v>8.4116592451728511E-9</v>
      </c>
      <c r="K56" s="129">
        <f>'Stata output'!O56</f>
        <v>1.34532E-2</v>
      </c>
      <c r="L56" s="129">
        <f t="shared" si="18"/>
        <v>1.8098859024000001E-4</v>
      </c>
      <c r="M56" s="129">
        <f t="shared" si="18"/>
        <v>2.4348757022167679E-6</v>
      </c>
      <c r="N56" s="129">
        <f t="shared" si="18"/>
        <v>3.2756869797062624E-8</v>
      </c>
      <c r="O56" s="129">
        <f>'Stata output'!P56</f>
        <v>1.066634104027038E-2</v>
      </c>
      <c r="P56" s="129">
        <f t="shared" si="19"/>
        <v>1.1377083118735621E-4</v>
      </c>
      <c r="Q56" s="129">
        <f t="shared" si="19"/>
        <v>1.2135184858793709E-6</v>
      </c>
      <c r="R56" s="129">
        <f t="shared" si="19"/>
        <v>1.2943802029061905E-8</v>
      </c>
      <c r="S56" s="129">
        <f>'Stata output'!Q56</f>
        <v>1.3435738952440665E-2</v>
      </c>
      <c r="T56" s="129">
        <f t="shared" si="20"/>
        <v>1.8051908119813139E-4</v>
      </c>
      <c r="U56" s="129">
        <f t="shared" si="20"/>
        <v>2.4254072509125331E-6</v>
      </c>
      <c r="V56" s="129">
        <f t="shared" si="20"/>
        <v>3.2587138676617552E-8</v>
      </c>
      <c r="W56" s="129">
        <f>'Stata output'!R56</f>
        <v>2.7707999999999999E-3</v>
      </c>
      <c r="X56" s="129">
        <f t="shared" si="21"/>
        <v>7.67733264E-6</v>
      </c>
      <c r="Y56" s="129">
        <f t="shared" si="21"/>
        <v>2.1272353278911998E-8</v>
      </c>
      <c r="Z56" s="129">
        <f t="shared" si="21"/>
        <v>5.8941436465209369E-11</v>
      </c>
      <c r="AA56" s="129">
        <f>'Stata output'!S56</f>
        <v>9.3212E-3</v>
      </c>
      <c r="AB56" s="129">
        <f t="shared" si="22"/>
        <v>8.688476944E-5</v>
      </c>
      <c r="AC56" s="129">
        <f t="shared" si="22"/>
        <v>8.09870312904128E-7</v>
      </c>
      <c r="AD56" s="129">
        <f t="shared" si="22"/>
        <v>7.5489631606419575E-9</v>
      </c>
      <c r="AE56" s="129">
        <f>'Stata output'!T56</f>
        <v>-2.3063385735742903E-4</v>
      </c>
      <c r="AF56" s="129">
        <f t="shared" si="23"/>
        <v>5.3191976159566922E-8</v>
      </c>
      <c r="AG56" s="129">
        <f t="shared" si="23"/>
        <v>-1.2267870642145323E-11</v>
      </c>
      <c r="AH56" s="129">
        <f t="shared" si="23"/>
        <v>2.8293863277599359E-15</v>
      </c>
    </row>
    <row r="57" spans="2:34" outlineLevel="1" x14ac:dyDescent="0.25">
      <c r="B57" s="3">
        <v>39263</v>
      </c>
      <c r="C57" s="14">
        <f>'Stata output'!M57</f>
        <v>-2.7032E-2</v>
      </c>
      <c r="D57" s="14">
        <f t="shared" si="16"/>
        <v>7.3072902400000007E-4</v>
      </c>
      <c r="E57" s="14">
        <f t="shared" si="16"/>
        <v>-1.9753066976768003E-5</v>
      </c>
      <c r="F57" s="14">
        <f t="shared" si="16"/>
        <v>5.3396490651599263E-7</v>
      </c>
      <c r="G57" s="14">
        <f>'Stata output'!N57</f>
        <v>-1.1018500000000001E-2</v>
      </c>
      <c r="H57" s="14">
        <f t="shared" si="17"/>
        <v>1.2140734225000001E-4</v>
      </c>
      <c r="I57" s="14">
        <f t="shared" si="17"/>
        <v>-1.3377268005816253E-6</v>
      </c>
      <c r="J57" s="14">
        <f t="shared" si="17"/>
        <v>1.4739742752208638E-8</v>
      </c>
      <c r="K57" s="14">
        <f>'Stata output'!O57</f>
        <v>-1.6892000000000001E-2</v>
      </c>
      <c r="L57" s="14">
        <f t="shared" si="18"/>
        <v>2.8533966400000002E-4</v>
      </c>
      <c r="M57" s="14">
        <f t="shared" si="18"/>
        <v>-4.8199576042880009E-6</v>
      </c>
      <c r="N57" s="14">
        <f t="shared" si="18"/>
        <v>8.1418723851632902E-8</v>
      </c>
      <c r="O57" s="14">
        <f>'Stata output'!P57</f>
        <v>-1.4793011700766169E-2</v>
      </c>
      <c r="P57" s="14">
        <f t="shared" si="19"/>
        <v>2.1883319517900478E-4</v>
      </c>
      <c r="Q57" s="14">
        <f t="shared" si="19"/>
        <v>-3.2372020167990644E-6</v>
      </c>
      <c r="R57" s="14">
        <f t="shared" si="19"/>
        <v>4.7887967312252401E-8</v>
      </c>
      <c r="S57" s="14">
        <f>'Stata output'!Q57</f>
        <v>-1.9003668057816121E-2</v>
      </c>
      <c r="T57" s="14">
        <f t="shared" si="20"/>
        <v>3.6113939965166074E-4</v>
      </c>
      <c r="U57" s="14">
        <f t="shared" si="20"/>
        <v>-6.8629732735791555E-6</v>
      </c>
      <c r="V57" s="14">
        <f t="shared" si="20"/>
        <v>1.3042166598076193E-7</v>
      </c>
      <c r="W57" s="14">
        <f>'Stata output'!R57</f>
        <v>-1.3932999999999999E-2</v>
      </c>
      <c r="X57" s="14">
        <f t="shared" si="21"/>
        <v>1.9412848899999998E-4</v>
      </c>
      <c r="Y57" s="14">
        <f t="shared" si="21"/>
        <v>-2.7047922372369994E-6</v>
      </c>
      <c r="Z57" s="14">
        <f t="shared" si="21"/>
        <v>3.7685870241423113E-8</v>
      </c>
      <c r="AA57" s="14">
        <f>'Stata output'!S57</f>
        <v>-1.8032900000000001E-2</v>
      </c>
      <c r="AB57" s="14">
        <f t="shared" si="22"/>
        <v>3.2518548241000005E-4</v>
      </c>
      <c r="AC57" s="14">
        <f t="shared" si="22"/>
        <v>-5.86403728575129E-6</v>
      </c>
      <c r="AD57" s="14">
        <f t="shared" si="22"/>
        <v>1.0574559797022445E-7</v>
      </c>
      <c r="AE57" s="14">
        <f>'Stata output'!T57</f>
        <v>-7.7498598130472957E-3</v>
      </c>
      <c r="AF57" s="14">
        <f t="shared" si="23"/>
        <v>6.0060327121885465E-5</v>
      </c>
      <c r="AG57" s="14">
        <f t="shared" si="23"/>
        <v>-4.654591155203747E-7</v>
      </c>
      <c r="AH57" s="14">
        <f t="shared" si="23"/>
        <v>3.6072428939878906E-9</v>
      </c>
    </row>
    <row r="58" spans="2:34" outlineLevel="1" x14ac:dyDescent="0.25">
      <c r="B58" s="127">
        <v>39294</v>
      </c>
      <c r="C58" s="129">
        <f>'Stata output'!M58</f>
        <v>-1.3405800000000001E-2</v>
      </c>
      <c r="D58" s="129">
        <f t="shared" si="16"/>
        <v>1.7971547364000002E-4</v>
      </c>
      <c r="E58" s="129">
        <f t="shared" si="16"/>
        <v>-2.4092296965231122E-6</v>
      </c>
      <c r="F58" s="129">
        <f t="shared" si="16"/>
        <v>3.2297651465649541E-8</v>
      </c>
      <c r="G58" s="129">
        <f>'Stata output'!N58</f>
        <v>-1.1701100000000001E-2</v>
      </c>
      <c r="H58" s="129">
        <f t="shared" si="17"/>
        <v>1.3691574121000002E-4</v>
      </c>
      <c r="I58" s="129">
        <f t="shared" si="17"/>
        <v>-1.6020647794723313E-6</v>
      </c>
      <c r="J58" s="129">
        <f t="shared" si="17"/>
        <v>1.8745920191083697E-8</v>
      </c>
      <c r="K58" s="129">
        <f>'Stata output'!O58</f>
        <v>-1.4205799999999999E-2</v>
      </c>
      <c r="L58" s="129">
        <f t="shared" si="18"/>
        <v>2.0180475363999997E-4</v>
      </c>
      <c r="M58" s="129">
        <f t="shared" si="18"/>
        <v>-2.8667979692591116E-6</v>
      </c>
      <c r="N58" s="129">
        <f t="shared" si="18"/>
        <v>4.0725158591701079E-8</v>
      </c>
      <c r="O58" s="129">
        <f>'Stata output'!P58</f>
        <v>-1.2089741317556763E-2</v>
      </c>
      <c r="P58" s="129">
        <f t="shared" si="19"/>
        <v>1.4616184512543915E-4</v>
      </c>
      <c r="Q58" s="129">
        <f t="shared" si="19"/>
        <v>-1.7670588980633542E-6</v>
      </c>
      <c r="R58" s="129">
        <f t="shared" si="19"/>
        <v>2.1363284970472861E-8</v>
      </c>
      <c r="S58" s="129">
        <f>'Stata output'!Q58</f>
        <v>-1.392020478466721E-2</v>
      </c>
      <c r="T58" s="129">
        <f t="shared" si="20"/>
        <v>1.9377210124707188E-4</v>
      </c>
      <c r="U58" s="129">
        <f t="shared" si="20"/>
        <v>-2.6973473309145092E-6</v>
      </c>
      <c r="V58" s="129">
        <f t="shared" si="20"/>
        <v>3.7547627221705477E-8</v>
      </c>
      <c r="W58" s="129">
        <f>'Stata output'!R58</f>
        <v>-9.0080000000000004E-3</v>
      </c>
      <c r="X58" s="129">
        <f t="shared" si="21"/>
        <v>8.114406400000001E-5</v>
      </c>
      <c r="Y58" s="129">
        <f t="shared" si="21"/>
        <v>-7.3094572851200011E-7</v>
      </c>
      <c r="Z58" s="129">
        <f t="shared" si="21"/>
        <v>6.5843591224360978E-9</v>
      </c>
      <c r="AA58" s="129">
        <f>'Stata output'!S58</f>
        <v>-1.21399E-2</v>
      </c>
      <c r="AB58" s="129">
        <f t="shared" si="22"/>
        <v>1.4737717201000002E-4</v>
      </c>
      <c r="AC58" s="129">
        <f t="shared" si="22"/>
        <v>-1.7891441304841993E-6</v>
      </c>
      <c r="AD58" s="129">
        <f t="shared" si="22"/>
        <v>2.172003082966513E-8</v>
      </c>
      <c r="AE58" s="129">
        <f>'Stata output'!T58</f>
        <v>-1.2511561016853318E-2</v>
      </c>
      <c r="AF58" s="129">
        <f t="shared" si="23"/>
        <v>1.5653915907844364E-4</v>
      </c>
      <c r="AG58" s="129">
        <f t="shared" si="23"/>
        <v>-1.9585492403368555E-6</v>
      </c>
      <c r="AH58" s="129">
        <f t="shared" si="23"/>
        <v>2.4504508324986285E-8</v>
      </c>
    </row>
    <row r="59" spans="2:34" outlineLevel="1" x14ac:dyDescent="0.25">
      <c r="B59" s="3">
        <v>39325</v>
      </c>
      <c r="C59" s="14">
        <f>'Stata output'!M59</f>
        <v>-5.032E-3</v>
      </c>
      <c r="D59" s="14">
        <f t="shared" si="16"/>
        <v>2.5321023999999999E-5</v>
      </c>
      <c r="E59" s="14">
        <f t="shared" si="16"/>
        <v>-1.2741539276800001E-7</v>
      </c>
      <c r="F59" s="14">
        <f t="shared" si="16"/>
        <v>6.4115425640857592E-10</v>
      </c>
      <c r="G59" s="14">
        <f>'Stata output'!N59</f>
        <v>-3.1034000000000001E-3</v>
      </c>
      <c r="H59" s="14">
        <f t="shared" si="17"/>
        <v>9.6310915600000007E-6</v>
      </c>
      <c r="I59" s="14">
        <f t="shared" si="17"/>
        <v>-2.9889129547304001E-8</v>
      </c>
      <c r="J59" s="14">
        <f t="shared" si="17"/>
        <v>9.2757924637103247E-11</v>
      </c>
      <c r="K59" s="14">
        <f>'Stata output'!O59</f>
        <v>-4.1380000000000002E-3</v>
      </c>
      <c r="L59" s="14">
        <f t="shared" si="18"/>
        <v>1.7123044000000002E-5</v>
      </c>
      <c r="M59" s="14">
        <f t="shared" si="18"/>
        <v>-7.0855156072000016E-8</v>
      </c>
      <c r="N59" s="14">
        <f t="shared" si="18"/>
        <v>2.9319863582593607E-10</v>
      </c>
      <c r="O59" s="14">
        <f>'Stata output'!P59</f>
        <v>-3.3562711437990049E-3</v>
      </c>
      <c r="P59" s="14">
        <f t="shared" si="19"/>
        <v>1.1264555990697881E-5</v>
      </c>
      <c r="Q59" s="14">
        <f t="shared" si="19"/>
        <v>-3.7806904219287511E-8</v>
      </c>
      <c r="R59" s="14">
        <f t="shared" si="19"/>
        <v>1.2689022166756751E-10</v>
      </c>
      <c r="S59" s="14">
        <f>'Stata output'!Q59</f>
        <v>-4.1232001720921214E-3</v>
      </c>
      <c r="T59" s="14">
        <f t="shared" si="20"/>
        <v>1.7000779659140498E-5</v>
      </c>
      <c r="U59" s="14">
        <f t="shared" si="20"/>
        <v>-7.0097617616268334E-8</v>
      </c>
      <c r="V59" s="14">
        <f t="shared" si="20"/>
        <v>2.8902650901864533E-10</v>
      </c>
      <c r="W59" s="14">
        <f>'Stata output'!R59</f>
        <v>-4.3975000000000004E-3</v>
      </c>
      <c r="X59" s="14">
        <f t="shared" si="21"/>
        <v>1.9338006250000002E-5</v>
      </c>
      <c r="Y59" s="14">
        <f t="shared" si="21"/>
        <v>-8.5038882484375017E-8</v>
      </c>
      <c r="Z59" s="14">
        <f t="shared" si="21"/>
        <v>3.7395848572503915E-10</v>
      </c>
      <c r="AA59" s="14">
        <f>'Stata output'!S59</f>
        <v>-9.1500999999999996E-3</v>
      </c>
      <c r="AB59" s="14">
        <f t="shared" si="22"/>
        <v>8.3724330009999986E-5</v>
      </c>
      <c r="AC59" s="14">
        <f t="shared" si="22"/>
        <v>-7.6608599202450082E-7</v>
      </c>
      <c r="AD59" s="14">
        <f t="shared" si="22"/>
        <v>7.0097634356233845E-9</v>
      </c>
      <c r="AE59" s="14">
        <f>'Stata output'!T59</f>
        <v>-1.2874699213218833E-2</v>
      </c>
      <c r="AF59" s="14">
        <f t="shared" si="23"/>
        <v>1.6575787983085763E-4</v>
      </c>
      <c r="AG59" s="14">
        <f t="shared" si="23"/>
        <v>-2.1340828450431648E-6</v>
      </c>
      <c r="AH59" s="14">
        <f t="shared" si="23"/>
        <v>2.7475674726021039E-8</v>
      </c>
    </row>
    <row r="60" spans="2:34" outlineLevel="1" x14ac:dyDescent="0.25">
      <c r="B60" s="127">
        <v>39355</v>
      </c>
      <c r="C60" s="129">
        <f>'Stata output'!M60</f>
        <v>-3.64844E-2</v>
      </c>
      <c r="D60" s="129">
        <f t="shared" si="16"/>
        <v>1.33111144336E-3</v>
      </c>
      <c r="E60" s="129">
        <f t="shared" si="16"/>
        <v>-4.8564802344123586E-5</v>
      </c>
      <c r="F60" s="129">
        <f t="shared" si="16"/>
        <v>1.7718576746439425E-6</v>
      </c>
      <c r="G60" s="129">
        <f>'Stata output'!N60</f>
        <v>6.3026000000000002E-3</v>
      </c>
      <c r="H60" s="129">
        <f t="shared" si="17"/>
        <v>3.9722766760000006E-5</v>
      </c>
      <c r="I60" s="129">
        <f t="shared" si="17"/>
        <v>2.5035670978157604E-7</v>
      </c>
      <c r="J60" s="129">
        <f t="shared" si="17"/>
        <v>1.5778981990693614E-9</v>
      </c>
      <c r="K60" s="129">
        <f>'Stata output'!O60</f>
        <v>-1.7445200000000001E-2</v>
      </c>
      <c r="L60" s="129">
        <f t="shared" si="18"/>
        <v>3.0433500304000003E-4</v>
      </c>
      <c r="M60" s="129">
        <f t="shared" si="18"/>
        <v>-5.3091849950334085E-6</v>
      </c>
      <c r="N60" s="129">
        <f t="shared" si="18"/>
        <v>9.2619794075356828E-8</v>
      </c>
      <c r="O60" s="129">
        <f>'Stata output'!P60</f>
        <v>-3.2639223473517887E-3</v>
      </c>
      <c r="P60" s="129">
        <f t="shared" si="19"/>
        <v>1.0653189089542411E-5</v>
      </c>
      <c r="Q60" s="129">
        <f t="shared" si="19"/>
        <v>-3.4771181939921732E-8</v>
      </c>
      <c r="R60" s="129">
        <f t="shared" si="19"/>
        <v>1.1349043777754546E-10</v>
      </c>
      <c r="S60" s="129">
        <f>'Stata output'!Q60</f>
        <v>-2.0853833422534093E-2</v>
      </c>
      <c r="T60" s="129">
        <f t="shared" si="20"/>
        <v>4.3488236841480001E-4</v>
      </c>
      <c r="U60" s="129">
        <f t="shared" si="20"/>
        <v>-9.0689644693193421E-6</v>
      </c>
      <c r="V60" s="129">
        <f t="shared" si="20"/>
        <v>1.8912267435806584E-7</v>
      </c>
      <c r="W60" s="129">
        <f>'Stata output'!R60</f>
        <v>-3.1646000000000001E-3</v>
      </c>
      <c r="X60" s="129">
        <f t="shared" si="21"/>
        <v>1.0014693160000001E-5</v>
      </c>
      <c r="Y60" s="129">
        <f t="shared" si="21"/>
        <v>-3.1692497974136005E-8</v>
      </c>
      <c r="Z60" s="129">
        <f t="shared" si="21"/>
        <v>1.002940790889508E-10</v>
      </c>
      <c r="AA60" s="129">
        <f>'Stata output'!S60</f>
        <v>-1.8075399999999998E-2</v>
      </c>
      <c r="AB60" s="129">
        <f t="shared" si="22"/>
        <v>3.2672008515999994E-4</v>
      </c>
      <c r="AC60" s="129">
        <f t="shared" si="22"/>
        <v>-5.9055962273010624E-6</v>
      </c>
      <c r="AD60" s="129">
        <f t="shared" si="22"/>
        <v>1.0674601404695762E-7</v>
      </c>
      <c r="AE60" s="129">
        <f>'Stata output'!T60</f>
        <v>7.031217085511493E-4</v>
      </c>
      <c r="AF60" s="129">
        <f t="shared" si="23"/>
        <v>4.9438013703588733E-7</v>
      </c>
      <c r="AG60" s="129">
        <f t="shared" si="23"/>
        <v>3.4760940662642443E-10</v>
      </c>
      <c r="AH60" s="129">
        <f t="shared" si="23"/>
        <v>2.4441171989562273E-13</v>
      </c>
    </row>
    <row r="61" spans="2:34" outlineLevel="1" x14ac:dyDescent="0.25">
      <c r="B61" s="3">
        <v>39386</v>
      </c>
      <c r="C61" s="14">
        <f>'Stata output'!M61</f>
        <v>1.9283700000000001E-2</v>
      </c>
      <c r="D61" s="14">
        <f t="shared" si="16"/>
        <v>3.7186108569000004E-4</v>
      </c>
      <c r="E61" s="14">
        <f t="shared" si="16"/>
        <v>7.1708576181202537E-6</v>
      </c>
      <c r="F61" s="14">
        <f t="shared" si="16"/>
        <v>1.3828066705054556E-7</v>
      </c>
      <c r="G61" s="14">
        <f>'Stata output'!N61</f>
        <v>1.4453300000000001E-2</v>
      </c>
      <c r="H61" s="14">
        <f t="shared" si="17"/>
        <v>2.0889788089000001E-4</v>
      </c>
      <c r="I61" s="14">
        <f t="shared" si="17"/>
        <v>3.0192637418674372E-6</v>
      </c>
      <c r="J61" s="14">
        <f t="shared" si="17"/>
        <v>4.3638324640332629E-8</v>
      </c>
      <c r="K61" s="14">
        <f>'Stata output'!O61</f>
        <v>1.60305E-2</v>
      </c>
      <c r="L61" s="14">
        <f t="shared" si="18"/>
        <v>2.5697693024999998E-4</v>
      </c>
      <c r="M61" s="14">
        <f t="shared" si="18"/>
        <v>4.119468680372625E-6</v>
      </c>
      <c r="N61" s="14">
        <f t="shared" si="18"/>
        <v>6.6037142680713353E-8</v>
      </c>
      <c r="O61" s="14">
        <f>'Stata output'!P61</f>
        <v>1.5092844050695548E-2</v>
      </c>
      <c r="P61" s="14">
        <f t="shared" si="19"/>
        <v>2.2779394153861599E-4</v>
      </c>
      <c r="Q61" s="14">
        <f t="shared" si="19"/>
        <v>3.4380584353355896E-6</v>
      </c>
      <c r="R61" s="14">
        <f t="shared" si="19"/>
        <v>5.1890079801698399E-8</v>
      </c>
      <c r="S61" s="14">
        <f>'Stata output'!Q61</f>
        <v>1.6292166716425919E-2</v>
      </c>
      <c r="T61" s="14">
        <f t="shared" si="20"/>
        <v>2.6543469631581652E-4</v>
      </c>
      <c r="U61" s="14">
        <f t="shared" si="20"/>
        <v>4.3245063247011674E-6</v>
      </c>
      <c r="V61" s="14">
        <f t="shared" si="20"/>
        <v>7.0455578008269738E-8</v>
      </c>
      <c r="W61" s="14">
        <f>'Stata output'!R61</f>
        <v>8.12E-4</v>
      </c>
      <c r="X61" s="14">
        <f t="shared" si="21"/>
        <v>6.5934400000000003E-7</v>
      </c>
      <c r="Y61" s="14">
        <f t="shared" si="21"/>
        <v>5.3538732800000006E-10</v>
      </c>
      <c r="Z61" s="14">
        <f t="shared" si="21"/>
        <v>4.3473451033600003E-13</v>
      </c>
      <c r="AA61" s="14">
        <f>'Stata output'!S61</f>
        <v>7.4583000000000002E-3</v>
      </c>
      <c r="AB61" s="14">
        <f t="shared" si="22"/>
        <v>5.5626238890000005E-5</v>
      </c>
      <c r="AC61" s="14">
        <f t="shared" si="22"/>
        <v>4.1487717751328703E-7</v>
      </c>
      <c r="AD61" s="14">
        <f t="shared" si="22"/>
        <v>3.0942784530473488E-9</v>
      </c>
      <c r="AE61" s="14">
        <f>'Stata output'!T61</f>
        <v>3.2945660266593471E-3</v>
      </c>
      <c r="AF61" s="14">
        <f t="shared" si="23"/>
        <v>1.0854165304017958E-5</v>
      </c>
      <c r="AG61" s="14">
        <f t="shared" si="23"/>
        <v>3.575976425836219E-8</v>
      </c>
      <c r="AH61" s="14">
        <f t="shared" si="23"/>
        <v>1.1781290444694724E-10</v>
      </c>
    </row>
    <row r="62" spans="2:34" outlineLevel="1" x14ac:dyDescent="0.25">
      <c r="B62" s="127">
        <v>39416</v>
      </c>
      <c r="C62" s="129">
        <f>'Stata output'!M62</f>
        <v>9.7865999999999995E-3</v>
      </c>
      <c r="D62" s="129">
        <f t="shared" si="16"/>
        <v>9.5777539559999993E-5</v>
      </c>
      <c r="E62" s="129">
        <f t="shared" si="16"/>
        <v>9.3733646865789584E-7</v>
      </c>
      <c r="F62" s="129">
        <f t="shared" si="16"/>
        <v>9.1733370841673631E-9</v>
      </c>
      <c r="G62" s="129">
        <f>'Stata output'!N62</f>
        <v>-2.12204E-2</v>
      </c>
      <c r="H62" s="129">
        <f t="shared" si="17"/>
        <v>4.5030537616000003E-4</v>
      </c>
      <c r="I62" s="129">
        <f t="shared" si="17"/>
        <v>-9.5556602042656642E-6</v>
      </c>
      <c r="J62" s="129">
        <f t="shared" si="17"/>
        <v>2.0277493179859913E-7</v>
      </c>
      <c r="K62" s="129">
        <f>'Stata output'!O62</f>
        <v>-1.9451900000000001E-2</v>
      </c>
      <c r="L62" s="129">
        <f t="shared" si="18"/>
        <v>3.7837641361000002E-4</v>
      </c>
      <c r="M62" s="129">
        <f t="shared" si="18"/>
        <v>-7.3601401599003602E-6</v>
      </c>
      <c r="N62" s="129">
        <f t="shared" si="18"/>
        <v>1.4316871037636581E-7</v>
      </c>
      <c r="O62" s="129">
        <f>'Stata output'!P62</f>
        <v>-1.5829696375283479E-2</v>
      </c>
      <c r="P62" s="129">
        <f t="shared" si="19"/>
        <v>2.505792873336629E-4</v>
      </c>
      <c r="Q62" s="129">
        <f t="shared" si="19"/>
        <v>-3.9665940364268007E-6</v>
      </c>
      <c r="R62" s="129">
        <f t="shared" si="19"/>
        <v>6.2789979240646386E-8</v>
      </c>
      <c r="S62" s="129">
        <f>'Stata output'!Q62</f>
        <v>-1.4482047926102255E-2</v>
      </c>
      <c r="T62" s="129">
        <f t="shared" si="20"/>
        <v>2.0972971213392263E-4</v>
      </c>
      <c r="U62" s="129">
        <f t="shared" si="20"/>
        <v>-3.0373157426510971E-6</v>
      </c>
      <c r="V62" s="129">
        <f t="shared" si="20"/>
        <v>4.3986552151778052E-8</v>
      </c>
      <c r="W62" s="129">
        <f>'Stata output'!R62</f>
        <v>-1.02133E-2</v>
      </c>
      <c r="X62" s="129">
        <f t="shared" si="21"/>
        <v>1.0431149689E-4</v>
      </c>
      <c r="Y62" s="129">
        <f t="shared" si="21"/>
        <v>-1.065364611186637E-6</v>
      </c>
      <c r="Z62" s="129">
        <f t="shared" si="21"/>
        <v>1.0880888383432478E-8</v>
      </c>
      <c r="AA62" s="129">
        <f>'Stata output'!S62</f>
        <v>-1.31801E-2</v>
      </c>
      <c r="AB62" s="129">
        <f t="shared" si="22"/>
        <v>1.7371503601000001E-4</v>
      </c>
      <c r="AC62" s="129">
        <f t="shared" si="22"/>
        <v>-2.2895815461154013E-6</v>
      </c>
      <c r="AD62" s="129">
        <f t="shared" si="22"/>
        <v>3.0176913735955602E-8</v>
      </c>
      <c r="AE62" s="129">
        <f>'Stata output'!T62</f>
        <v>-1.4775499316669067E-2</v>
      </c>
      <c r="AF62" s="129">
        <f t="shared" si="23"/>
        <v>2.1831538005688807E-4</v>
      </c>
      <c r="AG62" s="129">
        <f t="shared" si="23"/>
        <v>-3.2257187488488974E-6</v>
      </c>
      <c r="AH62" s="129">
        <f t="shared" si="23"/>
        <v>4.7661605169383485E-8</v>
      </c>
    </row>
    <row r="63" spans="2:34" outlineLevel="1" x14ac:dyDescent="0.25">
      <c r="B63" s="125">
        <v>39447</v>
      </c>
      <c r="C63" s="101">
        <f>'Stata output'!M63</f>
        <v>-3.6983500000000002E-2</v>
      </c>
      <c r="D63" s="101">
        <f t="shared" si="16"/>
        <v>1.3677792722500003E-3</v>
      </c>
      <c r="E63" s="101">
        <f t="shared" si="16"/>
        <v>-5.058526471525789E-5</v>
      </c>
      <c r="F63" s="101">
        <f t="shared" si="16"/>
        <v>1.8708201375967405E-6</v>
      </c>
      <c r="G63" s="101">
        <f>'Stata output'!N63</f>
        <v>-1.5293899999999999E-2</v>
      </c>
      <c r="H63" s="101">
        <f t="shared" si="17"/>
        <v>2.3390337720999998E-4</v>
      </c>
      <c r="I63" s="101">
        <f t="shared" si="17"/>
        <v>-3.5772948607120185E-6</v>
      </c>
      <c r="J63" s="101">
        <f t="shared" si="17"/>
        <v>5.4710789870243538E-8</v>
      </c>
      <c r="K63" s="101">
        <f>'Stata output'!O63</f>
        <v>-2.0472799999999999E-2</v>
      </c>
      <c r="L63" s="101">
        <f t="shared" si="18"/>
        <v>4.1913553983999996E-4</v>
      </c>
      <c r="M63" s="101">
        <f t="shared" si="18"/>
        <v>-8.5808780800363508E-6</v>
      </c>
      <c r="N63" s="101">
        <f t="shared" si="18"/>
        <v>1.7567460075696819E-7</v>
      </c>
      <c r="O63" s="101">
        <f>'Stata output'!P63</f>
        <v>-1.9466775099768647E-2</v>
      </c>
      <c r="P63" s="101">
        <f t="shared" si="19"/>
        <v>3.7895533278497259E-4</v>
      </c>
      <c r="Q63" s="101">
        <f t="shared" si="19"/>
        <v>-7.3770382361830456E-6</v>
      </c>
      <c r="R63" s="101">
        <f t="shared" si="19"/>
        <v>1.4360714424616931E-7</v>
      </c>
      <c r="S63" s="101">
        <f>'Stata output'!Q63</f>
        <v>-2.3387071159516763E-2</v>
      </c>
      <c r="T63" s="101">
        <f t="shared" si="20"/>
        <v>5.4695509742030079E-4</v>
      </c>
      <c r="U63" s="101">
        <f t="shared" si="20"/>
        <v>-1.2791677784428998E-5</v>
      </c>
      <c r="V63" s="101">
        <f t="shared" si="20"/>
        <v>2.9915987859405075E-7</v>
      </c>
      <c r="W63" s="101">
        <f>'Stata output'!R63</f>
        <v>-1.4518E-2</v>
      </c>
      <c r="X63" s="101">
        <f t="shared" si="21"/>
        <v>2.10772324E-4</v>
      </c>
      <c r="Y63" s="101">
        <f t="shared" si="21"/>
        <v>-3.0599925998320001E-6</v>
      </c>
      <c r="Z63" s="101">
        <f t="shared" si="21"/>
        <v>4.4424972564360973E-8</v>
      </c>
      <c r="AA63" s="101">
        <f>'Stata output'!S63</f>
        <v>-2.00368E-2</v>
      </c>
      <c r="AB63" s="101">
        <f t="shared" si="22"/>
        <v>4.0147335424000003E-4</v>
      </c>
      <c r="AC63" s="101">
        <f t="shared" si="22"/>
        <v>-8.0442413042360324E-6</v>
      </c>
      <c r="AD63" s="101">
        <f t="shared" si="22"/>
        <v>1.6118085416471656E-7</v>
      </c>
      <c r="AE63" s="101">
        <f>'Stata output'!T63</f>
        <v>-1.6381478895820492E-2</v>
      </c>
      <c r="AF63" s="101">
        <f t="shared" si="23"/>
        <v>2.6835285081421218E-4</v>
      </c>
      <c r="AG63" s="101">
        <f t="shared" si="23"/>
        <v>-4.3960165622462821E-6</v>
      </c>
      <c r="AH63" s="101">
        <f t="shared" si="23"/>
        <v>7.2013252540114819E-8</v>
      </c>
    </row>
    <row r="64" spans="2:34" outlineLevel="1" x14ac:dyDescent="0.25">
      <c r="B64" s="127">
        <v>39478</v>
      </c>
      <c r="C64" s="129">
        <f>'Stata output'!M64</f>
        <v>-2.9778599999999999E-2</v>
      </c>
      <c r="D64" s="129">
        <f t="shared" si="16"/>
        <v>8.8676501795999989E-4</v>
      </c>
      <c r="E64" s="129">
        <f t="shared" si="16"/>
        <v>-2.6406620763823653E-5</v>
      </c>
      <c r="F64" s="129">
        <f t="shared" si="16"/>
        <v>7.8635219707759894E-7</v>
      </c>
      <c r="G64" s="129">
        <f>'Stata output'!N64</f>
        <v>-3.5377100000000002E-2</v>
      </c>
      <c r="H64" s="129">
        <f t="shared" si="17"/>
        <v>1.2515392044100001E-3</v>
      </c>
      <c r="I64" s="129">
        <f t="shared" si="17"/>
        <v>-4.4275827588333013E-5</v>
      </c>
      <c r="J64" s="129">
        <f t="shared" si="17"/>
        <v>1.5663503801752159E-6</v>
      </c>
      <c r="K64" s="129">
        <f>'Stata output'!O64</f>
        <v>-3.5683399999999997E-2</v>
      </c>
      <c r="L64" s="129">
        <f t="shared" si="18"/>
        <v>1.2733050355599998E-3</v>
      </c>
      <c r="M64" s="129">
        <f t="shared" si="18"/>
        <v>-4.5435852905901695E-5</v>
      </c>
      <c r="N64" s="129">
        <f t="shared" si="18"/>
        <v>1.6213057135824524E-6</v>
      </c>
      <c r="O64" s="129">
        <f>'Stata output'!P64</f>
        <v>-3.4658307095456031E-2</v>
      </c>
      <c r="P64" s="129">
        <f t="shared" si="19"/>
        <v>1.201198250722938E-3</v>
      </c>
      <c r="Q64" s="129">
        <f t="shared" si="19"/>
        <v>-4.1631497856080175E-5</v>
      </c>
      <c r="R64" s="129">
        <f t="shared" si="19"/>
        <v>1.4428772375398462E-6</v>
      </c>
      <c r="S64" s="129">
        <f>'Stata output'!Q64</f>
        <v>-3.4769645707393354E-2</v>
      </c>
      <c r="T64" s="129">
        <f t="shared" si="20"/>
        <v>1.2089282626176572E-3</v>
      </c>
      <c r="U64" s="129">
        <f t="shared" si="20"/>
        <v>-4.2034007376870529E-5</v>
      </c>
      <c r="V64" s="129">
        <f t="shared" si="20"/>
        <v>1.4615075441557471E-6</v>
      </c>
      <c r="W64" s="129">
        <f>'Stata output'!R64</f>
        <v>-2.4722899999999999E-2</v>
      </c>
      <c r="X64" s="129">
        <f t="shared" si="21"/>
        <v>6.1122178440999996E-4</v>
      </c>
      <c r="Y64" s="129">
        <f t="shared" si="21"/>
        <v>-1.5111175053789987E-5</v>
      </c>
      <c r="Z64" s="129">
        <f t="shared" si="21"/>
        <v>3.735920697373445E-7</v>
      </c>
      <c r="AA64" s="129">
        <f>'Stata output'!S64</f>
        <v>-2.2562200000000001E-2</v>
      </c>
      <c r="AB64" s="129">
        <f t="shared" si="22"/>
        <v>5.0905286884000002E-4</v>
      </c>
      <c r="AC64" s="129">
        <f t="shared" si="22"/>
        <v>-1.1485352637341849E-5</v>
      </c>
      <c r="AD64" s="129">
        <f t="shared" si="22"/>
        <v>2.5913482327423427E-7</v>
      </c>
      <c r="AE64" s="129">
        <f>'Stata output'!T64</f>
        <v>-2.1568177499009036E-2</v>
      </c>
      <c r="AF64" s="129">
        <f t="shared" si="23"/>
        <v>4.6518628062875968E-4</v>
      </c>
      <c r="AG64" s="129">
        <f t="shared" si="23"/>
        <v>-1.0033220270704917E-5</v>
      </c>
      <c r="AH64" s="129">
        <f t="shared" si="23"/>
        <v>2.1639827568521916E-7</v>
      </c>
    </row>
    <row r="65" spans="2:34" outlineLevel="1" x14ac:dyDescent="0.25">
      <c r="B65" s="3">
        <v>39507</v>
      </c>
      <c r="C65" s="14">
        <f>'Stata output'!M65</f>
        <v>-3.5355200000000003E-2</v>
      </c>
      <c r="D65" s="14">
        <f t="shared" si="16"/>
        <v>1.2499901670400002E-3</v>
      </c>
      <c r="E65" s="14">
        <f t="shared" si="16"/>
        <v>-4.4193652353732619E-5</v>
      </c>
      <c r="F65" s="14">
        <f t="shared" si="16"/>
        <v>1.5624754176966875E-6</v>
      </c>
      <c r="G65" s="14">
        <f>'Stata output'!N65</f>
        <v>-1.30191E-2</v>
      </c>
      <c r="H65" s="14">
        <f t="shared" si="17"/>
        <v>1.6949696481E-4</v>
      </c>
      <c r="I65" s="14">
        <f t="shared" si="17"/>
        <v>-2.206697934557871E-6</v>
      </c>
      <c r="J65" s="14">
        <f t="shared" si="17"/>
        <v>2.8729221079802378E-8</v>
      </c>
      <c r="K65" s="14">
        <f>'Stata output'!O65</f>
        <v>-1.29891E-2</v>
      </c>
      <c r="L65" s="14">
        <f t="shared" si="18"/>
        <v>1.6871671881000001E-4</v>
      </c>
      <c r="M65" s="14">
        <f t="shared" si="18"/>
        <v>-2.191478332294971E-6</v>
      </c>
      <c r="N65" s="14">
        <f t="shared" si="18"/>
        <v>2.8465331206012611E-8</v>
      </c>
      <c r="O65" s="14">
        <f>'Stata output'!P65</f>
        <v>-1.898186456234079E-2</v>
      </c>
      <c r="P65" s="14">
        <f t="shared" si="19"/>
        <v>3.6031118226304909E-4</v>
      </c>
      <c r="Q65" s="14">
        <f t="shared" si="19"/>
        <v>-6.8393780620140848E-6</v>
      </c>
      <c r="R65" s="14">
        <f t="shared" si="19"/>
        <v>1.2982414806379618E-7</v>
      </c>
      <c r="S65" s="14">
        <f>'Stata output'!Q65</f>
        <v>-1.8959240314896667E-2</v>
      </c>
      <c r="T65" s="14">
        <f t="shared" si="20"/>
        <v>3.5945279331800305E-4</v>
      </c>
      <c r="U65" s="14">
        <f t="shared" si="20"/>
        <v>-6.8149518903769023E-6</v>
      </c>
      <c r="V65" s="14">
        <f t="shared" si="20"/>
        <v>1.2920631062411501E-7</v>
      </c>
      <c r="W65" s="14">
        <f>'Stata output'!R65</f>
        <v>-4.2008000000000002E-3</v>
      </c>
      <c r="X65" s="14">
        <f t="shared" si="21"/>
        <v>1.7646720640000002E-5</v>
      </c>
      <c r="Y65" s="14">
        <f t="shared" si="21"/>
        <v>-7.4130344064512008E-8</v>
      </c>
      <c r="Z65" s="14">
        <f t="shared" si="21"/>
        <v>3.1140674934620209E-10</v>
      </c>
      <c r="AA65" s="14">
        <f>'Stata output'!S65</f>
        <v>-3.9267E-3</v>
      </c>
      <c r="AB65" s="14">
        <f t="shared" si="22"/>
        <v>1.5418972890000001E-5</v>
      </c>
      <c r="AC65" s="14">
        <f t="shared" si="22"/>
        <v>-6.0545680847163002E-8</v>
      </c>
      <c r="AD65" s="14">
        <f t="shared" si="22"/>
        <v>2.3774472498255497E-10</v>
      </c>
      <c r="AE65" s="14">
        <f>'Stata output'!T65</f>
        <v>-9.7331191684443038E-4</v>
      </c>
      <c r="AF65" s="14">
        <f t="shared" si="23"/>
        <v>9.473360874713794E-7</v>
      </c>
      <c r="AG65" s="14">
        <f t="shared" si="23"/>
        <v>-9.220535031926713E-10</v>
      </c>
      <c r="AH65" s="14">
        <f t="shared" si="23"/>
        <v>8.97445662625581E-13</v>
      </c>
    </row>
    <row r="66" spans="2:34" outlineLevel="1" x14ac:dyDescent="0.25">
      <c r="B66" s="127">
        <v>39538</v>
      </c>
      <c r="C66" s="129">
        <f>'Stata output'!M66</f>
        <v>-3.0731999999999999E-2</v>
      </c>
      <c r="D66" s="129">
        <f t="shared" si="16"/>
        <v>9.4445582399999993E-4</v>
      </c>
      <c r="E66" s="129">
        <f t="shared" si="16"/>
        <v>-2.9025016383167996E-5</v>
      </c>
      <c r="F66" s="129">
        <f t="shared" si="16"/>
        <v>8.9199680348751886E-7</v>
      </c>
      <c r="G66" s="129">
        <f>'Stata output'!N66</f>
        <v>-2.5563900000000001E-2</v>
      </c>
      <c r="H66" s="129">
        <f t="shared" si="17"/>
        <v>6.5351298321000004E-4</v>
      </c>
      <c r="I66" s="129">
        <f t="shared" si="17"/>
        <v>-1.6706340551482121E-5</v>
      </c>
      <c r="J66" s="129">
        <f t="shared" si="17"/>
        <v>4.2707921922403382E-7</v>
      </c>
      <c r="K66" s="129">
        <f>'Stata output'!O66</f>
        <v>-2.60004E-2</v>
      </c>
      <c r="L66" s="129">
        <f t="shared" si="18"/>
        <v>6.7602080016000005E-4</v>
      </c>
      <c r="M66" s="129">
        <f t="shared" si="18"/>
        <v>-1.7576811212480066E-5</v>
      </c>
      <c r="N66" s="129">
        <f t="shared" si="18"/>
        <v>4.570041222489667E-7</v>
      </c>
      <c r="O66" s="129">
        <f>'Stata output'!P66</f>
        <v>-2.8242617839766757E-2</v>
      </c>
      <c r="P66" s="129">
        <f t="shared" si="19"/>
        <v>7.9764546244311151E-4</v>
      </c>
      <c r="Q66" s="129">
        <f t="shared" si="19"/>
        <v>-2.2527595967404827E-5</v>
      </c>
      <c r="R66" s="129">
        <f t="shared" si="19"/>
        <v>6.3623828375608522E-7</v>
      </c>
      <c r="S66" s="129">
        <f>'Stata output'!Q66</f>
        <v>-2.857249051921721E-2</v>
      </c>
      <c r="T66" s="129">
        <f t="shared" si="20"/>
        <v>8.1638721447075736E-4</v>
      </c>
      <c r="U66" s="129">
        <f t="shared" si="20"/>
        <v>-2.3326215945475863E-5</v>
      </c>
      <c r="V66" s="129">
        <f t="shared" si="20"/>
        <v>6.6648808395132236E-7</v>
      </c>
      <c r="W66" s="129">
        <f>'Stata output'!R66</f>
        <v>-1.3895599999999999E-2</v>
      </c>
      <c r="X66" s="129">
        <f t="shared" si="21"/>
        <v>1.9308769935999997E-4</v>
      </c>
      <c r="Y66" s="129">
        <f t="shared" si="21"/>
        <v>-2.6830694352268155E-6</v>
      </c>
      <c r="Z66" s="129">
        <f t="shared" si="21"/>
        <v>3.7282859644137734E-8</v>
      </c>
      <c r="AA66" s="129">
        <f>'Stata output'!S66</f>
        <v>-1.8758400000000001E-2</v>
      </c>
      <c r="AB66" s="129">
        <f t="shared" si="22"/>
        <v>3.5187757056000008E-4</v>
      </c>
      <c r="AC66" s="129">
        <f t="shared" si="22"/>
        <v>-6.6006602195927062E-6</v>
      </c>
      <c r="AD66" s="129">
        <f t="shared" si="22"/>
        <v>1.2381782466320782E-7</v>
      </c>
      <c r="AE66" s="129">
        <f>'Stata output'!T66</f>
        <v>-1.4142375164380813E-2</v>
      </c>
      <c r="AF66" s="129">
        <f t="shared" si="23"/>
        <v>2.0000677529009522E-4</v>
      </c>
      <c r="AG66" s="129">
        <f t="shared" si="23"/>
        <v>-2.8285708515705366E-6</v>
      </c>
      <c r="AH66" s="129">
        <f t="shared" si="23"/>
        <v>4.0002710161942645E-8</v>
      </c>
    </row>
    <row r="67" spans="2:34" outlineLevel="1" x14ac:dyDescent="0.25">
      <c r="B67" s="3">
        <v>39568</v>
      </c>
      <c r="C67" s="14">
        <f>'Stata output'!M67</f>
        <v>1.7734300000000001E-2</v>
      </c>
      <c r="D67" s="14">
        <f t="shared" si="16"/>
        <v>3.1450539649000004E-4</v>
      </c>
      <c r="E67" s="14">
        <f t="shared" si="16"/>
        <v>5.5775330529726077E-6</v>
      </c>
      <c r="F67" s="14">
        <f t="shared" si="16"/>
        <v>9.8913644421332122E-8</v>
      </c>
      <c r="G67" s="14">
        <f>'Stata output'!N67</f>
        <v>2.7440599999999999E-2</v>
      </c>
      <c r="H67" s="14">
        <f t="shared" si="17"/>
        <v>7.5298652835999993E-4</v>
      </c>
      <c r="I67" s="14">
        <f t="shared" si="17"/>
        <v>2.0662402130115414E-5</v>
      </c>
      <c r="J67" s="14">
        <f t="shared" si="17"/>
        <v>5.6698871189164496E-7</v>
      </c>
      <c r="K67" s="14">
        <f>'Stata output'!O67</f>
        <v>2.7778199999999999E-2</v>
      </c>
      <c r="L67" s="14">
        <f t="shared" si="18"/>
        <v>7.7162839523999991E-4</v>
      </c>
      <c r="M67" s="14">
        <f t="shared" si="18"/>
        <v>2.1434447888655765E-5</v>
      </c>
      <c r="N67" s="14">
        <f t="shared" si="18"/>
        <v>5.954103803406575E-7</v>
      </c>
      <c r="O67" s="14">
        <f>'Stata output'!P67</f>
        <v>2.5570997731006021E-2</v>
      </c>
      <c r="P67" s="14">
        <f t="shared" si="19"/>
        <v>6.538759249591151E-4</v>
      </c>
      <c r="Q67" s="14">
        <f t="shared" si="19"/>
        <v>1.6720259793488997E-5</v>
      </c>
      <c r="R67" s="14">
        <f t="shared" si="19"/>
        <v>4.2755372524113832E-7</v>
      </c>
      <c r="S67" s="14">
        <f>'Stata output'!Q67</f>
        <v>2.5825541379047814E-2</v>
      </c>
      <c r="T67" s="14">
        <f t="shared" si="20"/>
        <v>6.6695858752091088E-4</v>
      </c>
      <c r="U67" s="14">
        <f t="shared" si="20"/>
        <v>1.7224566600132568E-5</v>
      </c>
      <c r="V67" s="14">
        <f t="shared" si="20"/>
        <v>4.4483375746788852E-7</v>
      </c>
      <c r="W67" s="14">
        <f>'Stata output'!R67</f>
        <v>3.0880000000000002E-4</v>
      </c>
      <c r="X67" s="14">
        <f t="shared" si="21"/>
        <v>9.5357440000000019E-8</v>
      </c>
      <c r="Y67" s="14">
        <f t="shared" si="21"/>
        <v>2.9446377472000006E-11</v>
      </c>
      <c r="Z67" s="14">
        <f t="shared" si="21"/>
        <v>9.0930413633536044E-15</v>
      </c>
      <c r="AA67" s="14">
        <f>'Stata output'!S67</f>
        <v>3.4730999999999998E-3</v>
      </c>
      <c r="AB67" s="14">
        <f t="shared" si="22"/>
        <v>1.2062423609999999E-5</v>
      </c>
      <c r="AC67" s="14">
        <f t="shared" si="22"/>
        <v>4.1894003439890992E-8</v>
      </c>
      <c r="AD67" s="14">
        <f t="shared" si="22"/>
        <v>1.455020633470854E-10</v>
      </c>
      <c r="AE67" s="14">
        <f>'Stata output'!T67</f>
        <v>1.5100909790178255E-3</v>
      </c>
      <c r="AF67" s="14">
        <f t="shared" si="23"/>
        <v>2.2803747649110146E-6</v>
      </c>
      <c r="AG67" s="14">
        <f t="shared" si="23"/>
        <v>3.4435733612720177E-9</v>
      </c>
      <c r="AH67" s="14">
        <f t="shared" si="23"/>
        <v>5.2001090684429647E-12</v>
      </c>
    </row>
    <row r="68" spans="2:34" outlineLevel="1" x14ac:dyDescent="0.25">
      <c r="B68" s="127">
        <v>39599</v>
      </c>
      <c r="C68" s="129">
        <f>'Stata output'!M68</f>
        <v>-2.2509000000000001E-3</v>
      </c>
      <c r="D68" s="129">
        <f t="shared" si="16"/>
        <v>5.0665508100000008E-6</v>
      </c>
      <c r="E68" s="129">
        <f t="shared" si="16"/>
        <v>-1.1404299218229003E-8</v>
      </c>
      <c r="F68" s="129">
        <f t="shared" si="16"/>
        <v>2.5669937110311665E-11</v>
      </c>
      <c r="G68" s="129">
        <f>'Stata output'!N68</f>
        <v>-1.2417999999999999E-3</v>
      </c>
      <c r="H68" s="129">
        <f t="shared" si="17"/>
        <v>1.5420672399999998E-6</v>
      </c>
      <c r="I68" s="129">
        <f t="shared" si="17"/>
        <v>-1.9149390986319997E-9</v>
      </c>
      <c r="J68" s="129">
        <f t="shared" si="17"/>
        <v>2.3779713726812171E-12</v>
      </c>
      <c r="K68" s="129">
        <f>'Stata output'!O68</f>
        <v>-1.0498E-3</v>
      </c>
      <c r="L68" s="129">
        <f t="shared" si="18"/>
        <v>1.10208004E-6</v>
      </c>
      <c r="M68" s="129">
        <f t="shared" si="18"/>
        <v>-1.1569636259920001E-9</v>
      </c>
      <c r="N68" s="129">
        <f t="shared" si="18"/>
        <v>1.2145804145664017E-12</v>
      </c>
      <c r="O68" s="129">
        <f>'Stata output'!P68</f>
        <v>-1.3751600478722206E-3</v>
      </c>
      <c r="P68" s="129">
        <f t="shared" si="19"/>
        <v>1.891065157263928E-6</v>
      </c>
      <c r="Q68" s="129">
        <f t="shared" si="19"/>
        <v>-2.6005172521925514E-9</v>
      </c>
      <c r="R68" s="129">
        <f t="shared" si="19"/>
        <v>3.5761274290176447E-12</v>
      </c>
      <c r="S68" s="129">
        <f>'Stata output'!Q68</f>
        <v>-1.230083075359315E-3</v>
      </c>
      <c r="T68" s="129">
        <f t="shared" si="20"/>
        <v>1.5131043722854304E-6</v>
      </c>
      <c r="U68" s="129">
        <f t="shared" si="20"/>
        <v>-1.8612440796004882E-9</v>
      </c>
      <c r="V68" s="129">
        <f t="shared" si="20"/>
        <v>2.289484841429286E-12</v>
      </c>
      <c r="W68" s="129">
        <f>'Stata output'!R68</f>
        <v>-8.3020999999999998E-3</v>
      </c>
      <c r="X68" s="129">
        <f t="shared" si="21"/>
        <v>6.8924864409999992E-5</v>
      </c>
      <c r="Y68" s="129">
        <f t="shared" si="21"/>
        <v>-5.7222111681826088E-7</v>
      </c>
      <c r="Z68" s="129">
        <f t="shared" si="21"/>
        <v>4.7506369339368836E-9</v>
      </c>
      <c r="AA68" s="129">
        <f>'Stata output'!S68</f>
        <v>-6.4596999999999996E-3</v>
      </c>
      <c r="AB68" s="129">
        <f t="shared" si="22"/>
        <v>4.1727724089999998E-5</v>
      </c>
      <c r="AC68" s="129">
        <f t="shared" si="22"/>
        <v>-2.6954857930417298E-7</v>
      </c>
      <c r="AD68" s="129">
        <f t="shared" si="22"/>
        <v>1.7412029577311661E-9</v>
      </c>
      <c r="AE68" s="129">
        <f>'Stata output'!T68</f>
        <v>-7.2255873492574488E-3</v>
      </c>
      <c r="AF68" s="129">
        <f t="shared" si="23"/>
        <v>5.2209112541749284E-5</v>
      </c>
      <c r="AG68" s="129">
        <f t="shared" si="23"/>
        <v>-3.7724150309762204E-7</v>
      </c>
      <c r="AH68" s="129">
        <f t="shared" si="23"/>
        <v>2.7257914323970424E-9</v>
      </c>
    </row>
    <row r="69" spans="2:34" outlineLevel="1" x14ac:dyDescent="0.25">
      <c r="B69" s="3">
        <v>39629</v>
      </c>
      <c r="C69" s="14">
        <f>'Stata output'!M69</f>
        <v>-5.2449599999999999E-2</v>
      </c>
      <c r="D69" s="14">
        <f t="shared" ref="D69:F100" si="24">$C69^D$3</f>
        <v>2.7509605401599998E-3</v>
      </c>
      <c r="E69" s="14">
        <f t="shared" si="24"/>
        <v>-1.4428677994717592E-4</v>
      </c>
      <c r="F69" s="14">
        <f t="shared" si="24"/>
        <v>7.5677838935173979E-6</v>
      </c>
      <c r="G69" s="14">
        <f>'Stata output'!N69</f>
        <v>-5.2984400000000001E-2</v>
      </c>
      <c r="H69" s="14">
        <f t="shared" ref="H69:J100" si="25">$G69^H$3</f>
        <v>2.8073466433599999E-3</v>
      </c>
      <c r="I69" s="14">
        <f t="shared" si="25"/>
        <v>-1.4874557749044358E-4</v>
      </c>
      <c r="J69" s="14">
        <f t="shared" si="25"/>
        <v>7.8811951759846589E-6</v>
      </c>
      <c r="K69" s="14">
        <f>'Stata output'!O69</f>
        <v>-5.2975000000000001E-2</v>
      </c>
      <c r="L69" s="14">
        <f t="shared" ref="L69:N100" si="26">$K69^L$3</f>
        <v>2.8063506250000001E-3</v>
      </c>
      <c r="M69" s="14">
        <f t="shared" si="26"/>
        <v>-1.4866642435937502E-4</v>
      </c>
      <c r="N69" s="14">
        <f t="shared" si="26"/>
        <v>7.8756038304378908E-6</v>
      </c>
      <c r="O69" s="14">
        <f>'Stata output'!P69</f>
        <v>-5.3184621907069157E-2</v>
      </c>
      <c r="P69" s="14">
        <f t="shared" ref="P69:R100" si="27">$O69^P$3</f>
        <v>2.8286040073979006E-3</v>
      </c>
      <c r="Q69" s="14">
        <f t="shared" si="27"/>
        <v>-1.50438234658278E-4</v>
      </c>
      <c r="R69" s="14">
        <f t="shared" si="27"/>
        <v>8.0010006306674629E-6</v>
      </c>
      <c r="S69" s="14">
        <f>'Stata output'!Q69</f>
        <v>-5.3177502240397384E-2</v>
      </c>
      <c r="T69" s="14">
        <f t="shared" ref="T69:V100" si="28">$S69^T$3</f>
        <v>2.8278467445274689E-3</v>
      </c>
      <c r="U69" s="14">
        <f t="shared" si="28"/>
        <v>-1.5037782659260994E-4</v>
      </c>
      <c r="V69" s="14">
        <f t="shared" si="28"/>
        <v>7.9967172105346036E-6</v>
      </c>
      <c r="W69" s="14">
        <f>'Stata output'!R69</f>
        <v>-4.44219E-2</v>
      </c>
      <c r="X69" s="14">
        <f t="shared" ref="X69:Z100" si="29">$W69^X$3</f>
        <v>1.9733051996099998E-3</v>
      </c>
      <c r="Y69" s="14">
        <f t="shared" si="29"/>
        <v>-8.7657966246555455E-5</v>
      </c>
      <c r="Z69" s="14">
        <f t="shared" si="29"/>
        <v>3.893933410807861E-6</v>
      </c>
      <c r="AA69" s="14">
        <f>'Stata output'!S69</f>
        <v>-4.4334400000000003E-2</v>
      </c>
      <c r="AB69" s="14">
        <f t="shared" ref="AB69:AD100" si="30">$AA69^AB$3</f>
        <v>1.9655390233600002E-3</v>
      </c>
      <c r="AC69" s="14">
        <f t="shared" si="30"/>
        <v>-8.7140993277251596E-5</v>
      </c>
      <c r="AD69" s="14">
        <f t="shared" si="30"/>
        <v>3.8633436523509836E-6</v>
      </c>
      <c r="AE69" s="14">
        <f>'Stata output'!T69</f>
        <v>-4.2464558540297646E-2</v>
      </c>
      <c r="AF69" s="14">
        <f t="shared" ref="AF69:AH100" si="31">$AE69^AF$3</f>
        <v>1.8032387320223659E-3</v>
      </c>
      <c r="AG69" s="14">
        <f t="shared" si="31"/>
        <v>-7.6573736698095851E-5</v>
      </c>
      <c r="AH69" s="14">
        <f t="shared" si="31"/>
        <v>3.2516699246656297E-6</v>
      </c>
    </row>
    <row r="70" spans="2:34" outlineLevel="1" x14ac:dyDescent="0.25">
      <c r="B70" s="127">
        <v>39660</v>
      </c>
      <c r="C70" s="129">
        <f>'Stata output'!M70</f>
        <v>-1.1090900000000001E-2</v>
      </c>
      <c r="D70" s="129">
        <f t="shared" si="24"/>
        <v>1.2300806281000001E-4</v>
      </c>
      <c r="E70" s="129">
        <f t="shared" si="24"/>
        <v>-1.3642701238194291E-6</v>
      </c>
      <c r="F70" s="129">
        <f t="shared" si="24"/>
        <v>1.5130983516268907E-8</v>
      </c>
      <c r="G70" s="129">
        <f>'Stata output'!N70</f>
        <v>-1.08308E-2</v>
      </c>
      <c r="H70" s="129">
        <f t="shared" si="25"/>
        <v>1.1730622863999999E-4</v>
      </c>
      <c r="I70" s="129">
        <f t="shared" si="25"/>
        <v>-1.2705203011541119E-6</v>
      </c>
      <c r="J70" s="129">
        <f t="shared" si="25"/>
        <v>1.3760751277739954E-8</v>
      </c>
      <c r="K70" s="129">
        <f>'Stata output'!O70</f>
        <v>-1.09143E-2</v>
      </c>
      <c r="L70" s="129">
        <f t="shared" si="26"/>
        <v>1.1912194449E-4</v>
      </c>
      <c r="M70" s="129">
        <f t="shared" si="26"/>
        <v>-1.300132638747207E-6</v>
      </c>
      <c r="N70" s="129">
        <f t="shared" si="26"/>
        <v>1.4190037659078643E-8</v>
      </c>
      <c r="O70" s="129">
        <f>'Stata output'!P70</f>
        <v>-1.0802175508717709E-2</v>
      </c>
      <c r="P70" s="129">
        <f t="shared" si="27"/>
        <v>1.166869957211407E-4</v>
      </c>
      <c r="Q70" s="129">
        <f t="shared" si="27"/>
        <v>-1.2604734073647542E-6</v>
      </c>
      <c r="R70" s="129">
        <f t="shared" si="27"/>
        <v>1.3615854970425508E-8</v>
      </c>
      <c r="S70" s="129">
        <f>'Stata output'!Q70</f>
        <v>-1.086387250392427E-2</v>
      </c>
      <c r="T70" s="129">
        <f t="shared" si="28"/>
        <v>1.180237257815218E-4</v>
      </c>
      <c r="U70" s="129">
        <f t="shared" si="28"/>
        <v>-1.2821947093285727E-6</v>
      </c>
      <c r="V70" s="129">
        <f t="shared" si="28"/>
        <v>1.3929599847351854E-8</v>
      </c>
      <c r="W70" s="129">
        <f>'Stata output'!R70</f>
        <v>-2.32727E-2</v>
      </c>
      <c r="X70" s="129">
        <f t="shared" si="29"/>
        <v>5.4161856529000003E-4</v>
      </c>
      <c r="Y70" s="129">
        <f t="shared" si="29"/>
        <v>-1.2604926384424585E-5</v>
      </c>
      <c r="Z70" s="129">
        <f t="shared" si="29"/>
        <v>2.9335067026679803E-7</v>
      </c>
      <c r="AA70" s="129">
        <f>'Stata output'!S70</f>
        <v>-2.3807700000000001E-2</v>
      </c>
      <c r="AB70" s="129">
        <f t="shared" si="30"/>
        <v>5.6680657929000008E-4</v>
      </c>
      <c r="AC70" s="129">
        <f t="shared" si="30"/>
        <v>-1.3494360997762536E-5</v>
      </c>
      <c r="AD70" s="129">
        <f t="shared" si="30"/>
        <v>3.2126969832643113E-7</v>
      </c>
      <c r="AE70" s="129">
        <f>'Stata output'!T70</f>
        <v>-2.4563820428439419E-2</v>
      </c>
      <c r="AF70" s="129">
        <f t="shared" si="31"/>
        <v>6.0338127404061773E-4</v>
      </c>
      <c r="AG70" s="129">
        <f t="shared" si="31"/>
        <v>-1.4821349265416729E-5</v>
      </c>
      <c r="AH70" s="129">
        <f t="shared" si="31"/>
        <v>3.6406896186287902E-7</v>
      </c>
    </row>
    <row r="71" spans="2:34" outlineLevel="1" x14ac:dyDescent="0.25">
      <c r="B71" s="3">
        <v>39691</v>
      </c>
      <c r="C71" s="14">
        <f>'Stata output'!M71</f>
        <v>2.0776699999999999E-2</v>
      </c>
      <c r="D71" s="14">
        <f t="shared" si="24"/>
        <v>4.3167126288999992E-4</v>
      </c>
      <c r="E71" s="14">
        <f t="shared" si="24"/>
        <v>8.9687043276866611E-6</v>
      </c>
      <c r="F71" s="14">
        <f t="shared" si="24"/>
        <v>1.8634007920504741E-7</v>
      </c>
      <c r="G71" s="14">
        <f>'Stata output'!N71</f>
        <v>1.1799E-2</v>
      </c>
      <c r="H71" s="14">
        <f t="shared" si="25"/>
        <v>1.39216401E-4</v>
      </c>
      <c r="I71" s="14">
        <f t="shared" si="25"/>
        <v>1.6426143153990001E-6</v>
      </c>
      <c r="J71" s="14">
        <f t="shared" si="25"/>
        <v>1.9381206307392802E-8</v>
      </c>
      <c r="K71" s="14">
        <f>'Stata output'!O71</f>
        <v>1.13896E-2</v>
      </c>
      <c r="L71" s="14">
        <f t="shared" si="26"/>
        <v>1.2972298815999998E-4</v>
      </c>
      <c r="M71" s="14">
        <f t="shared" si="26"/>
        <v>1.4774929459471357E-6</v>
      </c>
      <c r="N71" s="14">
        <f t="shared" si="26"/>
        <v>1.6828053657159495E-8</v>
      </c>
      <c r="O71" s="14">
        <f>'Stata output'!P71</f>
        <v>1.4488595853826076E-2</v>
      </c>
      <c r="P71" s="14">
        <f t="shared" si="27"/>
        <v>2.0991940981550616E-4</v>
      </c>
      <c r="Q71" s="14">
        <f t="shared" si="27"/>
        <v>3.0414374906905593E-6</v>
      </c>
      <c r="R71" s="14">
        <f t="shared" si="27"/>
        <v>4.4066158617290424E-8</v>
      </c>
      <c r="S71" s="14">
        <f>'Stata output'!Q71</f>
        <v>1.418746318006619E-2</v>
      </c>
      <c r="T71" s="14">
        <f t="shared" si="28"/>
        <v>2.0128411148573385E-4</v>
      </c>
      <c r="U71" s="14">
        <f t="shared" si="28"/>
        <v>2.8557109204361871E-6</v>
      </c>
      <c r="V71" s="14">
        <f t="shared" si="28"/>
        <v>4.0515293536601334E-8</v>
      </c>
      <c r="W71" s="14">
        <f>'Stata output'!R71</f>
        <v>2.2618699999999999E-2</v>
      </c>
      <c r="X71" s="14">
        <f t="shared" si="29"/>
        <v>5.1160558968999989E-4</v>
      </c>
      <c r="Y71" s="14">
        <f t="shared" si="29"/>
        <v>1.1571853351521201E-5</v>
      </c>
      <c r="Z71" s="14">
        <f t="shared" si="29"/>
        <v>2.6174027940205252E-7</v>
      </c>
      <c r="AA71" s="14">
        <f>'Stata output'!S71</f>
        <v>1.89467E-2</v>
      </c>
      <c r="AB71" s="14">
        <f t="shared" si="30"/>
        <v>3.5897744089000003E-4</v>
      </c>
      <c r="AC71" s="14">
        <f t="shared" si="30"/>
        <v>6.8014378793105634E-6</v>
      </c>
      <c r="AD71" s="14">
        <f t="shared" si="30"/>
        <v>1.2886480306793348E-7</v>
      </c>
      <c r="AE71" s="14">
        <f>'Stata output'!T71</f>
        <v>2.1486764557237435E-2</v>
      </c>
      <c r="AF71" s="14">
        <f t="shared" si="31"/>
        <v>4.6168105113815483E-4</v>
      </c>
      <c r="AG71" s="14">
        <f t="shared" si="31"/>
        <v>9.9200320463434298E-6</v>
      </c>
      <c r="AH71" s="14">
        <f t="shared" si="31"/>
        <v>2.1314939298003154E-7</v>
      </c>
    </row>
    <row r="72" spans="2:34" outlineLevel="1" x14ac:dyDescent="0.25">
      <c r="B72" s="127">
        <v>39721</v>
      </c>
      <c r="C72" s="129">
        <f>'Stata output'!M72</f>
        <v>-2.41344E-2</v>
      </c>
      <c r="D72" s="129">
        <f t="shared" si="24"/>
        <v>5.8246926336E-4</v>
      </c>
      <c r="E72" s="129">
        <f t="shared" si="24"/>
        <v>-1.4057546189635584E-5</v>
      </c>
      <c r="F72" s="129">
        <f t="shared" si="24"/>
        <v>3.3927044275914106E-7</v>
      </c>
      <c r="G72" s="129">
        <f>'Stata output'!N72</f>
        <v>-7.3644399999999999E-2</v>
      </c>
      <c r="H72" s="129">
        <f t="shared" si="25"/>
        <v>5.42349765136E-3</v>
      </c>
      <c r="I72" s="129">
        <f t="shared" si="25"/>
        <v>-3.9941023043581637E-4</v>
      </c>
      <c r="J72" s="129">
        <f t="shared" si="25"/>
        <v>2.9414326774307435E-5</v>
      </c>
      <c r="K72" s="129">
        <f>'Stata output'!O72</f>
        <v>-7.3642899999999997E-2</v>
      </c>
      <c r="L72" s="129">
        <f t="shared" si="26"/>
        <v>5.4232767204099993E-3</v>
      </c>
      <c r="M72" s="129">
        <f t="shared" si="26"/>
        <v>-3.9938582519348151E-4</v>
      </c>
      <c r="N72" s="129">
        <f t="shared" si="26"/>
        <v>2.9411930386141037E-5</v>
      </c>
      <c r="O72" s="129">
        <f>'Stata output'!P72</f>
        <v>-6.1896615567701999E-2</v>
      </c>
      <c r="P72" s="129">
        <f t="shared" si="27"/>
        <v>3.8311910187358894E-3</v>
      </c>
      <c r="Q72" s="129">
        <f t="shared" si="27"/>
        <v>-2.3713775765312793E-4</v>
      </c>
      <c r="R72" s="129">
        <f t="shared" si="27"/>
        <v>1.4678024622042543E-5</v>
      </c>
      <c r="S72" s="129">
        <f>'Stata output'!Q72</f>
        <v>-6.1895570772132182E-2</v>
      </c>
      <c r="T72" s="129">
        <f t="shared" si="28"/>
        <v>3.8310616812080238E-3</v>
      </c>
      <c r="U72" s="129">
        <f t="shared" si="28"/>
        <v>-2.3712574942161494E-4</v>
      </c>
      <c r="V72" s="129">
        <f t="shared" si="28"/>
        <v>1.4677033605220449E-5</v>
      </c>
      <c r="W72" s="129">
        <f>'Stata output'!R72</f>
        <v>-7.2020600000000004E-2</v>
      </c>
      <c r="X72" s="129">
        <f t="shared" si="29"/>
        <v>5.1869668243600007E-3</v>
      </c>
      <c r="Y72" s="129">
        <f t="shared" si="29"/>
        <v>-3.7356846287050187E-4</v>
      </c>
      <c r="Z72" s="129">
        <f t="shared" si="29"/>
        <v>2.6904624837011269E-5</v>
      </c>
      <c r="AA72" s="129">
        <f>'Stata output'!S72</f>
        <v>-7.2010299999999999E-2</v>
      </c>
      <c r="AB72" s="129">
        <f t="shared" si="30"/>
        <v>5.18548330609E-3</v>
      </c>
      <c r="AC72" s="129">
        <f t="shared" si="30"/>
        <v>-3.7340820851653275E-4</v>
      </c>
      <c r="AD72" s="129">
        <f t="shared" si="30"/>
        <v>2.6889237117738076E-5</v>
      </c>
      <c r="AE72" s="129">
        <f>'Stata output'!T72</f>
        <v>-7.4998169369815071E-2</v>
      </c>
      <c r="AF72" s="129">
        <f t="shared" si="31"/>
        <v>5.6247254088234678E-3</v>
      </c>
      <c r="AG72" s="129">
        <f t="shared" si="31"/>
        <v>-4.2184410886964474E-4</v>
      </c>
      <c r="AH72" s="129">
        <f t="shared" si="31"/>
        <v>3.1637535924664329E-5</v>
      </c>
    </row>
    <row r="73" spans="2:34" outlineLevel="1" x14ac:dyDescent="0.25">
      <c r="B73" s="3">
        <v>39752</v>
      </c>
      <c r="C73" s="14">
        <f>'Stata output'!M73</f>
        <v>-4.2196999999999998E-2</v>
      </c>
      <c r="D73" s="14">
        <f t="shared" si="24"/>
        <v>1.7805868089999998E-3</v>
      </c>
      <c r="E73" s="14">
        <f t="shared" si="24"/>
        <v>-7.5135421579372992E-5</v>
      </c>
      <c r="F73" s="14">
        <f t="shared" si="24"/>
        <v>3.170489384384802E-6</v>
      </c>
      <c r="G73" s="14">
        <f>'Stata output'!N73</f>
        <v>-0.1090289</v>
      </c>
      <c r="H73" s="14">
        <f t="shared" si="25"/>
        <v>1.1887301035209999E-2</v>
      </c>
      <c r="I73" s="14">
        <f t="shared" si="25"/>
        <v>-1.2960593558378074E-3</v>
      </c>
      <c r="J73" s="14">
        <f t="shared" si="25"/>
        <v>1.4130792590170472E-4</v>
      </c>
      <c r="K73" s="14">
        <f>'Stata output'!O73</f>
        <v>-0.1090289</v>
      </c>
      <c r="L73" s="14">
        <f t="shared" si="26"/>
        <v>1.1887301035209999E-2</v>
      </c>
      <c r="M73" s="14">
        <f t="shared" si="26"/>
        <v>-1.2960593558378074E-3</v>
      </c>
      <c r="N73" s="14">
        <f t="shared" si="26"/>
        <v>1.4130792590170472E-4</v>
      </c>
      <c r="O73" s="14">
        <f>'Stata output'!P73</f>
        <v>-9.0549350133375076E-2</v>
      </c>
      <c r="P73" s="14">
        <f t="shared" si="27"/>
        <v>8.1991848095765534E-3</v>
      </c>
      <c r="Q73" s="14">
        <f t="shared" si="27"/>
        <v>-7.424308561305976E-4</v>
      </c>
      <c r="R73" s="14">
        <f t="shared" si="27"/>
        <v>6.7226631541590897E-5</v>
      </c>
      <c r="S73" s="14">
        <f>'Stata output'!Q73</f>
        <v>-9.0549350133375076E-2</v>
      </c>
      <c r="T73" s="14">
        <f t="shared" si="28"/>
        <v>8.1991848095765534E-3</v>
      </c>
      <c r="U73" s="14">
        <f t="shared" si="28"/>
        <v>-7.424308561305976E-4</v>
      </c>
      <c r="V73" s="14">
        <f t="shared" si="28"/>
        <v>6.7226631541590897E-5</v>
      </c>
      <c r="W73" s="14">
        <f>'Stata output'!R73</f>
        <v>-3.1596699999999998E-2</v>
      </c>
      <c r="X73" s="14">
        <f t="shared" si="29"/>
        <v>9.9835145089E-4</v>
      </c>
      <c r="Y73" s="14">
        <f t="shared" si="29"/>
        <v>-3.1544611288336059E-5</v>
      </c>
      <c r="Z73" s="14">
        <f t="shared" si="29"/>
        <v>9.9670561949416799E-7</v>
      </c>
      <c r="AA73" s="14">
        <f>'Stata output'!S73</f>
        <v>-3.1596699999999998E-2</v>
      </c>
      <c r="AB73" s="14">
        <f t="shared" si="30"/>
        <v>9.9835145089E-4</v>
      </c>
      <c r="AC73" s="14">
        <f t="shared" si="30"/>
        <v>-3.1544611288336059E-5</v>
      </c>
      <c r="AD73" s="14">
        <f t="shared" si="30"/>
        <v>9.9670561949416799E-7</v>
      </c>
      <c r="AE73" s="14">
        <f>'Stata output'!T73</f>
        <v>-3.1596730456367142E-2</v>
      </c>
      <c r="AF73" s="14">
        <f t="shared" si="31"/>
        <v>9.98353375532319E-4</v>
      </c>
      <c r="AG73" s="14">
        <f t="shared" si="31"/>
        <v>-3.1544702506898968E-5</v>
      </c>
      <c r="AH73" s="14">
        <f t="shared" si="31"/>
        <v>9.9670946243677565E-7</v>
      </c>
    </row>
    <row r="74" spans="2:34" outlineLevel="1" x14ac:dyDescent="0.25">
      <c r="B74" s="127">
        <v>39782</v>
      </c>
      <c r="C74" s="129">
        <f>'Stata output'!M74</f>
        <v>7.6530000000000001E-3</v>
      </c>
      <c r="D74" s="129">
        <f t="shared" si="24"/>
        <v>5.8568409000000005E-5</v>
      </c>
      <c r="E74" s="129">
        <f t="shared" si="24"/>
        <v>4.4822403407700005E-7</v>
      </c>
      <c r="F74" s="129">
        <f t="shared" si="24"/>
        <v>3.4302585327912817E-9</v>
      </c>
      <c r="G74" s="129">
        <f>'Stata output'!N74</f>
        <v>-1.9392300000000001E-2</v>
      </c>
      <c r="H74" s="129">
        <f t="shared" si="25"/>
        <v>3.7606129929000003E-4</v>
      </c>
      <c r="I74" s="129">
        <f t="shared" si="25"/>
        <v>-7.2926935342214679E-6</v>
      </c>
      <c r="J74" s="129">
        <f t="shared" si="25"/>
        <v>1.4142210082368297E-7</v>
      </c>
      <c r="K74" s="129">
        <f>'Stata output'!O74</f>
        <v>-1.9148499999999999E-2</v>
      </c>
      <c r="L74" s="129">
        <f t="shared" si="26"/>
        <v>3.6666505224999997E-4</v>
      </c>
      <c r="M74" s="129">
        <f t="shared" si="26"/>
        <v>-7.0210857530091241E-6</v>
      </c>
      <c r="N74" s="129">
        <f t="shared" si="26"/>
        <v>1.3444326054149522E-7</v>
      </c>
      <c r="O74" s="129">
        <f>'Stata output'!P74</f>
        <v>-9.7972219717775248E-3</v>
      </c>
      <c r="P74" s="129">
        <f t="shared" si="27"/>
        <v>9.5985558364280291E-5</v>
      </c>
      <c r="Q74" s="129">
        <f t="shared" si="27"/>
        <v>-9.4039182137986083E-7</v>
      </c>
      <c r="R74" s="129">
        <f t="shared" si="27"/>
        <v>9.2132274145026575E-9</v>
      </c>
      <c r="S74" s="129">
        <f>'Stata output'!Q74</f>
        <v>-9.6502324572242705E-3</v>
      </c>
      <c r="T74" s="129">
        <f t="shared" si="28"/>
        <v>9.3126986478464781E-5</v>
      </c>
      <c r="U74" s="129">
        <f t="shared" si="28"/>
        <v>-8.9869706755796656E-7</v>
      </c>
      <c r="V74" s="129">
        <f t="shared" si="28"/>
        <v>8.6726356105601622E-9</v>
      </c>
      <c r="W74" s="129">
        <f>'Stata output'!R74</f>
        <v>-6.3386799999999993E-2</v>
      </c>
      <c r="X74" s="129">
        <f t="shared" si="29"/>
        <v>4.0178864142399991E-3</v>
      </c>
      <c r="Y74" s="129">
        <f t="shared" si="29"/>
        <v>-2.5468096256214796E-4</v>
      </c>
      <c r="Z74" s="129">
        <f t="shared" si="29"/>
        <v>1.6143411237734358E-5</v>
      </c>
      <c r="AA74" s="129">
        <f>'Stata output'!S74</f>
        <v>-5.9150599999999998E-2</v>
      </c>
      <c r="AB74" s="129">
        <f t="shared" si="30"/>
        <v>3.4987934803599996E-3</v>
      </c>
      <c r="AC74" s="129">
        <f t="shared" si="30"/>
        <v>-2.0695573363938219E-4</v>
      </c>
      <c r="AD74" s="129">
        <f t="shared" si="30"/>
        <v>1.2241555818209639E-5</v>
      </c>
      <c r="AE74" s="129">
        <f>'Stata output'!T74</f>
        <v>-6.2838179633356528E-2</v>
      </c>
      <c r="AF74" s="129">
        <f t="shared" si="31"/>
        <v>3.9486368196339832E-3</v>
      </c>
      <c r="AG74" s="129">
        <f t="shared" si="31"/>
        <v>-2.4812514977904586E-4</v>
      </c>
      <c r="AH74" s="129">
        <f t="shared" si="31"/>
        <v>1.5591732733369179E-5</v>
      </c>
    </row>
    <row r="75" spans="2:34" outlineLevel="1" x14ac:dyDescent="0.25">
      <c r="B75" s="125">
        <v>39813</v>
      </c>
      <c r="C75" s="101">
        <f>'Stata output'!M75</f>
        <v>5.2429999999999997E-2</v>
      </c>
      <c r="D75" s="101">
        <f t="shared" si="24"/>
        <v>2.7489048999999998E-3</v>
      </c>
      <c r="E75" s="101">
        <f t="shared" si="24"/>
        <v>1.4412508390699999E-4</v>
      </c>
      <c r="F75" s="101">
        <f t="shared" si="24"/>
        <v>7.5564781492440088E-6</v>
      </c>
      <c r="G75" s="101">
        <f>'Stata output'!N75</f>
        <v>2.7387700000000001E-2</v>
      </c>
      <c r="H75" s="101">
        <f t="shared" si="25"/>
        <v>7.5008611129000007E-4</v>
      </c>
      <c r="I75" s="101">
        <f t="shared" si="25"/>
        <v>2.0543133390177135E-5</v>
      </c>
      <c r="J75" s="101">
        <f t="shared" si="25"/>
        <v>5.6262917435015439E-7</v>
      </c>
      <c r="K75" s="101">
        <f>'Stata output'!O75</f>
        <v>2.7387700000000001E-2</v>
      </c>
      <c r="L75" s="101">
        <f t="shared" si="26"/>
        <v>7.5008611129000007E-4</v>
      </c>
      <c r="M75" s="101">
        <f t="shared" si="26"/>
        <v>2.0543133390177135E-5</v>
      </c>
      <c r="N75" s="101">
        <f t="shared" si="26"/>
        <v>5.6262917435015439E-7</v>
      </c>
      <c r="O75" s="101">
        <f>'Stata output'!P75</f>
        <v>3.5931527155226697E-2</v>
      </c>
      <c r="P75" s="101">
        <f t="shared" si="27"/>
        <v>1.2910746437067935E-3</v>
      </c>
      <c r="Q75" s="101">
        <f t="shared" si="27"/>
        <v>4.6390283619775284E-5</v>
      </c>
      <c r="R75" s="101">
        <f t="shared" si="27"/>
        <v>1.6668737356226238E-6</v>
      </c>
      <c r="S75" s="101">
        <f>'Stata output'!Q75</f>
        <v>3.5931527155226697E-2</v>
      </c>
      <c r="T75" s="101">
        <f t="shared" si="28"/>
        <v>1.2910746437067935E-3</v>
      </c>
      <c r="U75" s="101">
        <f t="shared" si="28"/>
        <v>4.6390283619775284E-5</v>
      </c>
      <c r="V75" s="101">
        <f t="shared" si="28"/>
        <v>1.6668737356226238E-6</v>
      </c>
      <c r="W75" s="101">
        <f>'Stata output'!R75</f>
        <v>4.8117E-2</v>
      </c>
      <c r="X75" s="101">
        <f t="shared" si="29"/>
        <v>2.3152456889999999E-3</v>
      </c>
      <c r="Y75" s="101">
        <f t="shared" si="29"/>
        <v>1.11402676817613E-4</v>
      </c>
      <c r="Z75" s="101">
        <f t="shared" si="29"/>
        <v>5.3603626004330839E-6</v>
      </c>
      <c r="AA75" s="101">
        <f>'Stata output'!S75</f>
        <v>4.8117E-2</v>
      </c>
      <c r="AB75" s="101">
        <f t="shared" si="30"/>
        <v>2.3152456889999999E-3</v>
      </c>
      <c r="AC75" s="101">
        <f t="shared" si="30"/>
        <v>1.11402676817613E-4</v>
      </c>
      <c r="AD75" s="101">
        <f t="shared" si="30"/>
        <v>5.3603626004330839E-6</v>
      </c>
      <c r="AE75" s="101">
        <f>'Stata output'!T75</f>
        <v>4.811698389616742E-2</v>
      </c>
      <c r="AF75" s="101">
        <f t="shared" si="31"/>
        <v>2.3152441392640349E-3</v>
      </c>
      <c r="AG75" s="101">
        <f t="shared" si="31"/>
        <v>1.1140256496466357E-4</v>
      </c>
      <c r="AH75" s="101">
        <f t="shared" si="31"/>
        <v>5.3603554243964619E-6</v>
      </c>
    </row>
    <row r="76" spans="2:34" outlineLevel="1" x14ac:dyDescent="0.25">
      <c r="B76" s="127">
        <v>39844</v>
      </c>
      <c r="C76" s="129">
        <f>'Stata output'!M76</f>
        <v>-9.0694200000000003E-2</v>
      </c>
      <c r="D76" s="129">
        <f t="shared" si="24"/>
        <v>8.2254379136400008E-3</v>
      </c>
      <c r="E76" s="129">
        <f t="shared" si="24"/>
        <v>-7.4599951122724902E-4</v>
      </c>
      <c r="F76" s="129">
        <f t="shared" si="24"/>
        <v>6.7657828871146367E-5</v>
      </c>
      <c r="G76" s="129">
        <f>'Stata output'!N76</f>
        <v>-5.2167900000000003E-2</v>
      </c>
      <c r="H76" s="129">
        <f t="shared" si="25"/>
        <v>2.7214897904100002E-3</v>
      </c>
      <c r="I76" s="129">
        <f t="shared" si="25"/>
        <v>-1.4197440723712985E-4</v>
      </c>
      <c r="J76" s="129">
        <f t="shared" si="25"/>
        <v>7.4065066793058665E-6</v>
      </c>
      <c r="K76" s="129">
        <f>'Stata output'!O76</f>
        <v>-5.3778300000000001E-2</v>
      </c>
      <c r="L76" s="129">
        <f t="shared" si="26"/>
        <v>2.8921055508900001E-3</v>
      </c>
      <c r="M76" s="129">
        <f t="shared" si="26"/>
        <v>-1.555325199474277E-4</v>
      </c>
      <c r="N76" s="129">
        <f t="shared" si="26"/>
        <v>8.364274517488751E-6</v>
      </c>
      <c r="O76" s="129">
        <f>'Stata output'!P76</f>
        <v>-6.8290357484384792E-2</v>
      </c>
      <c r="P76" s="129">
        <f t="shared" si="27"/>
        <v>4.66357292534507E-3</v>
      </c>
      <c r="Q76" s="129">
        <f t="shared" si="27"/>
        <v>-3.1847706222631298E-4</v>
      </c>
      <c r="R76" s="129">
        <f t="shared" si="27"/>
        <v>2.1748912430011574E-5</v>
      </c>
      <c r="S76" s="129">
        <f>'Stata output'!Q76</f>
        <v>-6.9169519159553078E-2</v>
      </c>
      <c r="T76" s="129">
        <f t="shared" si="28"/>
        <v>4.7844223807637807E-3</v>
      </c>
      <c r="U76" s="129">
        <f t="shared" si="28"/>
        <v>-3.309361955336349E-4</v>
      </c>
      <c r="V76" s="129">
        <f t="shared" si="28"/>
        <v>2.2890697517553363E-5</v>
      </c>
      <c r="W76" s="129">
        <f>'Stata output'!R76</f>
        <v>-1.25352E-2</v>
      </c>
      <c r="X76" s="129">
        <f t="shared" si="29"/>
        <v>1.5713123904E-4</v>
      </c>
      <c r="Y76" s="129">
        <f t="shared" si="29"/>
        <v>-1.9696715076142082E-6</v>
      </c>
      <c r="Z76" s="129">
        <f t="shared" si="29"/>
        <v>2.4690226282245623E-8</v>
      </c>
      <c r="AA76" s="129">
        <f>'Stata output'!S76</f>
        <v>-3.9391000000000002E-2</v>
      </c>
      <c r="AB76" s="129">
        <f t="shared" si="30"/>
        <v>1.5516508810000003E-3</v>
      </c>
      <c r="AC76" s="129">
        <f t="shared" si="30"/>
        <v>-6.1121079853471017E-5</v>
      </c>
      <c r="AD76" s="129">
        <f t="shared" si="30"/>
        <v>2.4076204565080772E-6</v>
      </c>
      <c r="AE76" s="129">
        <f>'Stata output'!T76</f>
        <v>-2.2508393362848551E-2</v>
      </c>
      <c r="AF76" s="129">
        <f t="shared" si="31"/>
        <v>5.0662777177672472E-4</v>
      </c>
      <c r="AG76" s="129">
        <f t="shared" si="31"/>
        <v>-1.1403377175693982E-5</v>
      </c>
      <c r="AH76" s="129">
        <f t="shared" si="31"/>
        <v>2.566716991354491E-7</v>
      </c>
    </row>
    <row r="77" spans="2:34" outlineLevel="1" x14ac:dyDescent="0.25">
      <c r="B77" s="3">
        <v>39872</v>
      </c>
      <c r="C77" s="14">
        <f>'Stata output'!M77</f>
        <v>-4.27506E-2</v>
      </c>
      <c r="D77" s="14">
        <f t="shared" si="24"/>
        <v>1.8276138003599999E-3</v>
      </c>
      <c r="E77" s="14">
        <f t="shared" si="24"/>
        <v>-7.8131586533670212E-5</v>
      </c>
      <c r="F77" s="14">
        <f t="shared" si="24"/>
        <v>3.3401722032663214E-6</v>
      </c>
      <c r="G77" s="14">
        <f>'Stata output'!N77</f>
        <v>-4.6449200000000003E-2</v>
      </c>
      <c r="H77" s="14">
        <f t="shared" si="25"/>
        <v>2.1575281806400005E-3</v>
      </c>
      <c r="I77" s="14">
        <f t="shared" si="25"/>
        <v>-1.0021545796818352E-4</v>
      </c>
      <c r="J77" s="14">
        <f t="shared" si="25"/>
        <v>4.6549278502557507E-6</v>
      </c>
      <c r="K77" s="14">
        <f>'Stata output'!O77</f>
        <v>-4.6127000000000001E-2</v>
      </c>
      <c r="L77" s="14">
        <f t="shared" si="26"/>
        <v>2.1277001290000001E-3</v>
      </c>
      <c r="M77" s="14">
        <f t="shared" si="26"/>
        <v>-9.8144423850383001E-5</v>
      </c>
      <c r="N77" s="14">
        <f t="shared" si="26"/>
        <v>4.527107838946617E-6</v>
      </c>
      <c r="O77" s="14">
        <f>'Stata output'!P77</f>
        <v>-4.450592495333603E-2</v>
      </c>
      <c r="P77" s="14">
        <f t="shared" si="27"/>
        <v>1.9807773559519788E-3</v>
      </c>
      <c r="Q77" s="14">
        <f t="shared" si="27"/>
        <v>-8.8156328353266141E-5</v>
      </c>
      <c r="R77" s="14">
        <f t="shared" si="27"/>
        <v>3.9234789338521121E-6</v>
      </c>
      <c r="S77" s="14">
        <f>'Stata output'!Q77</f>
        <v>-4.4359263769948837E-2</v>
      </c>
      <c r="T77" s="14">
        <f t="shared" si="28"/>
        <v>1.9677442822118953E-3</v>
      </c>
      <c r="U77" s="14">
        <f t="shared" si="28"/>
        <v>-8.7287687646446112E-5</v>
      </c>
      <c r="V77" s="14">
        <f t="shared" si="28"/>
        <v>3.8720175601776073E-6</v>
      </c>
      <c r="W77" s="14">
        <f>'Stata output'!R77</f>
        <v>-6.2900999999999999E-2</v>
      </c>
      <c r="X77" s="14">
        <f t="shared" si="29"/>
        <v>3.9565358009999996E-3</v>
      </c>
      <c r="Y77" s="14">
        <f t="shared" si="29"/>
        <v>-2.4887005841870097E-4</v>
      </c>
      <c r="Z77" s="14">
        <f t="shared" si="29"/>
        <v>1.5654175544594709E-5</v>
      </c>
      <c r="AA77" s="14">
        <f>'Stata output'!S77</f>
        <v>-5.80793E-2</v>
      </c>
      <c r="AB77" s="14">
        <f t="shared" si="30"/>
        <v>3.3732050884899998E-3</v>
      </c>
      <c r="AC77" s="14">
        <f t="shared" si="30"/>
        <v>-1.9591339029593726E-4</v>
      </c>
      <c r="AD77" s="14">
        <f t="shared" si="30"/>
        <v>1.1378512569014827E-5</v>
      </c>
      <c r="AE77" s="14">
        <f>'Stata output'!T77</f>
        <v>-5.8351754916531121E-2</v>
      </c>
      <c r="AF77" s="14">
        <f t="shared" si="31"/>
        <v>3.404927301838914E-3</v>
      </c>
      <c r="AG77" s="14">
        <f t="shared" si="31"/>
        <v>-1.9868348342550989E-4</v>
      </c>
      <c r="AH77" s="14">
        <f t="shared" si="31"/>
        <v>1.1593529930808027E-5</v>
      </c>
    </row>
    <row r="78" spans="2:34" outlineLevel="1" x14ac:dyDescent="0.25">
      <c r="B78" s="127">
        <v>39903</v>
      </c>
      <c r="C78" s="129">
        <f>'Stata output'!M78</f>
        <v>1.1559E-2</v>
      </c>
      <c r="D78" s="129">
        <f t="shared" si="24"/>
        <v>1.3361048099999999E-4</v>
      </c>
      <c r="E78" s="129">
        <f t="shared" si="24"/>
        <v>1.5444035498789998E-6</v>
      </c>
      <c r="F78" s="129">
        <f t="shared" si="24"/>
        <v>1.7851760633051358E-8</v>
      </c>
      <c r="G78" s="129">
        <f>'Stata output'!N78</f>
        <v>3.5873099999999998E-2</v>
      </c>
      <c r="H78" s="129">
        <f t="shared" si="25"/>
        <v>1.2868793036099999E-3</v>
      </c>
      <c r="I78" s="129">
        <f t="shared" si="25"/>
        <v>4.6164349946331882E-5</v>
      </c>
      <c r="J78" s="129">
        <f t="shared" si="25"/>
        <v>1.6560583420597582E-6</v>
      </c>
      <c r="K78" s="129">
        <f>'Stata output'!O78</f>
        <v>3.6421700000000001E-2</v>
      </c>
      <c r="L78" s="129">
        <f t="shared" si="26"/>
        <v>1.32654023089E-3</v>
      </c>
      <c r="M78" s="129">
        <f t="shared" si="26"/>
        <v>4.8314850327406312E-5</v>
      </c>
      <c r="N78" s="129">
        <f t="shared" si="26"/>
        <v>1.7597089841696946E-6</v>
      </c>
      <c r="O78" s="129">
        <f>'Stata output'!P78</f>
        <v>1.6363729549554125E-2</v>
      </c>
      <c r="P78" s="129">
        <f t="shared" si="27"/>
        <v>2.6777164477095086E-4</v>
      </c>
      <c r="Q78" s="129">
        <f t="shared" si="27"/>
        <v>4.3817427760711187E-6</v>
      </c>
      <c r="R78" s="129">
        <f t="shared" si="27"/>
        <v>7.17016537433403E-8</v>
      </c>
      <c r="S78" s="129">
        <f>'Stata output'!Q78</f>
        <v>1.6476137691813265E-2</v>
      </c>
      <c r="T78" s="129">
        <f t="shared" si="28"/>
        <v>2.7146311323958974E-4</v>
      </c>
      <c r="U78" s="129">
        <f t="shared" si="28"/>
        <v>4.4726636319837774E-6</v>
      </c>
      <c r="V78" s="129">
        <f t="shared" si="28"/>
        <v>7.3692221849730327E-8</v>
      </c>
      <c r="W78" s="129">
        <f>'Stata output'!R78</f>
        <v>3.412E-4</v>
      </c>
      <c r="X78" s="129">
        <f t="shared" si="29"/>
        <v>1.1641744E-7</v>
      </c>
      <c r="Y78" s="129">
        <f t="shared" si="29"/>
        <v>3.9721630528E-11</v>
      </c>
      <c r="Z78" s="129">
        <f t="shared" si="29"/>
        <v>1.35530203361536E-14</v>
      </c>
      <c r="AA78" s="129">
        <f>'Stata output'!S78</f>
        <v>6.8012000000000003E-3</v>
      </c>
      <c r="AB78" s="129">
        <f t="shared" si="30"/>
        <v>4.6256321440000003E-5</v>
      </c>
      <c r="AC78" s="129">
        <f t="shared" si="30"/>
        <v>3.1459849337772805E-7</v>
      </c>
      <c r="AD78" s="129">
        <f t="shared" si="30"/>
        <v>2.139647273160604E-9</v>
      </c>
      <c r="AE78" s="129">
        <f>'Stata output'!T78</f>
        <v>6.0988605540281465E-3</v>
      </c>
      <c r="AF78" s="129">
        <f t="shared" si="31"/>
        <v>3.7196100057480511E-5</v>
      </c>
      <c r="AG78" s="129">
        <f t="shared" si="31"/>
        <v>2.2685382740425196E-7</v>
      </c>
      <c r="AH78" s="129">
        <f t="shared" si="31"/>
        <v>1.3835498594861017E-9</v>
      </c>
    </row>
    <row r="79" spans="2:34" outlineLevel="1" x14ac:dyDescent="0.25">
      <c r="B79" s="3">
        <v>39933</v>
      </c>
      <c r="C79" s="14">
        <f>'Stata output'!M79</f>
        <v>4.8106500000000003E-2</v>
      </c>
      <c r="D79" s="14">
        <f t="shared" si="24"/>
        <v>2.3142353422500005E-3</v>
      </c>
      <c r="E79" s="14">
        <f t="shared" si="24"/>
        <v>1.1132976249194966E-4</v>
      </c>
      <c r="F79" s="14">
        <f t="shared" si="24"/>
        <v>5.3556852193189766E-6</v>
      </c>
      <c r="G79" s="14">
        <f>'Stata output'!N79</f>
        <v>6.5848299999999998E-2</v>
      </c>
      <c r="H79" s="14">
        <f t="shared" si="25"/>
        <v>4.3359986128899998E-3</v>
      </c>
      <c r="I79" s="14">
        <f t="shared" si="25"/>
        <v>2.8551813746116459E-4</v>
      </c>
      <c r="J79" s="14">
        <f t="shared" si="25"/>
        <v>1.8800883970984003E-5</v>
      </c>
      <c r="K79" s="14">
        <f>'Stata output'!O79</f>
        <v>6.6189600000000001E-2</v>
      </c>
      <c r="L79" s="14">
        <f t="shared" si="26"/>
        <v>4.38106314816E-3</v>
      </c>
      <c r="M79" s="14">
        <f t="shared" si="26"/>
        <v>2.8998081735145113E-4</v>
      </c>
      <c r="N79" s="14">
        <f t="shared" si="26"/>
        <v>1.919371430816561E-5</v>
      </c>
      <c r="O79" s="14">
        <f>'Stata output'!P79</f>
        <v>5.5054732210300911E-2</v>
      </c>
      <c r="P79" s="14">
        <f t="shared" si="27"/>
        <v>3.0310235387479446E-3</v>
      </c>
      <c r="Q79" s="14">
        <f t="shared" si="27"/>
        <v>1.6687218924888673E-4</v>
      </c>
      <c r="R79" s="14">
        <f t="shared" si="27"/>
        <v>9.187103692444112E-6</v>
      </c>
      <c r="S79" s="14">
        <f>'Stata output'!Q79</f>
        <v>5.5181634466329128E-2</v>
      </c>
      <c r="T79" s="14">
        <f t="shared" si="28"/>
        <v>3.0450127823755629E-3</v>
      </c>
      <c r="U79" s="14">
        <f t="shared" si="28"/>
        <v>1.6802878230234812E-4</v>
      </c>
      <c r="V79" s="14">
        <f t="shared" si="28"/>
        <v>9.2721028448305678E-6</v>
      </c>
      <c r="W79" s="14">
        <f>'Stata output'!R79</f>
        <v>5.3296499999999997E-2</v>
      </c>
      <c r="X79" s="14">
        <f t="shared" si="29"/>
        <v>2.8405169122499995E-3</v>
      </c>
      <c r="Y79" s="14">
        <f t="shared" si="29"/>
        <v>1.5138960961373209E-4</v>
      </c>
      <c r="Z79" s="14">
        <f t="shared" si="29"/>
        <v>8.0685363287782704E-6</v>
      </c>
      <c r="AA79" s="14">
        <f>'Stata output'!S79</f>
        <v>5.73988E-2</v>
      </c>
      <c r="AB79" s="14">
        <f t="shared" si="30"/>
        <v>3.29462224144E-3</v>
      </c>
      <c r="AC79" s="14">
        <f t="shared" si="30"/>
        <v>1.8910736311196627E-4</v>
      </c>
      <c r="AD79" s="14">
        <f t="shared" si="30"/>
        <v>1.0854535713791129E-5</v>
      </c>
      <c r="AE79" s="14">
        <f>'Stata output'!T79</f>
        <v>5.7991908430326644E-2</v>
      </c>
      <c r="AF79" s="14">
        <f t="shared" si="31"/>
        <v>3.3630614433913905E-3</v>
      </c>
      <c r="AG79" s="14">
        <f t="shared" si="31"/>
        <v>1.9503035127071568E-4</v>
      </c>
      <c r="AH79" s="14">
        <f t="shared" si="31"/>
        <v>1.1310182272025783E-5</v>
      </c>
    </row>
    <row r="80" spans="2:34" outlineLevel="1" x14ac:dyDescent="0.25">
      <c r="B80" s="127">
        <v>39964</v>
      </c>
      <c r="C80" s="129">
        <f>'Stata output'!M80</f>
        <v>4.2003199999999997E-2</v>
      </c>
      <c r="D80" s="129">
        <f t="shared" si="24"/>
        <v>1.7642688102399997E-3</v>
      </c>
      <c r="E80" s="129">
        <f t="shared" si="24"/>
        <v>7.4104935690272748E-5</v>
      </c>
      <c r="F80" s="129">
        <f t="shared" si="24"/>
        <v>3.1126444347856642E-6</v>
      </c>
      <c r="G80" s="129">
        <f>'Stata output'!N80</f>
        <v>3.6966300000000001E-2</v>
      </c>
      <c r="H80" s="129">
        <f t="shared" si="25"/>
        <v>1.36650733569E-3</v>
      </c>
      <c r="I80" s="129">
        <f t="shared" si="25"/>
        <v>5.0514720123317244E-5</v>
      </c>
      <c r="J80" s="129">
        <f t="shared" si="25"/>
        <v>1.8673422984945823E-6</v>
      </c>
      <c r="K80" s="129">
        <f>'Stata output'!O80</f>
        <v>3.7861600000000002E-2</v>
      </c>
      <c r="L80" s="129">
        <f t="shared" si="26"/>
        <v>1.4335007545600001E-3</v>
      </c>
      <c r="M80" s="129">
        <f t="shared" si="26"/>
        <v>5.4274632168848901E-5</v>
      </c>
      <c r="N80" s="129">
        <f t="shared" si="26"/>
        <v>2.0549244133240896E-6</v>
      </c>
      <c r="O80" s="129">
        <f>'Stata output'!P80</f>
        <v>3.9734156115922896E-2</v>
      </c>
      <c r="P80" s="129">
        <f t="shared" si="27"/>
        <v>1.5788031622445328E-3</v>
      </c>
      <c r="Q80" s="129">
        <f t="shared" si="27"/>
        <v>6.273241132493701E-5</v>
      </c>
      <c r="R80" s="129">
        <f t="shared" si="27"/>
        <v>2.4926194251133365E-6</v>
      </c>
      <c r="S80" s="129">
        <f>'Stata output'!Q80</f>
        <v>4.0154565976837309E-2</v>
      </c>
      <c r="T80" s="129">
        <f t="shared" si="28"/>
        <v>1.6123891687881804E-3</v>
      </c>
      <c r="U80" s="129">
        <f t="shared" si="28"/>
        <v>6.4744787258442859E-5</v>
      </c>
      <c r="V80" s="129">
        <f t="shared" si="28"/>
        <v>2.5997988316254391E-6</v>
      </c>
      <c r="W80" s="129">
        <f>'Stata output'!R80</f>
        <v>4.3994000000000004E-3</v>
      </c>
      <c r="X80" s="129">
        <f t="shared" si="29"/>
        <v>1.9354720360000005E-5</v>
      </c>
      <c r="Y80" s="129">
        <f t="shared" si="29"/>
        <v>8.5149156751784027E-8</v>
      </c>
      <c r="Z80" s="129">
        <f t="shared" si="29"/>
        <v>3.7460520021379872E-10</v>
      </c>
      <c r="AA80" s="129">
        <f>'Stata output'!S80</f>
        <v>1.9411999999999999E-2</v>
      </c>
      <c r="AB80" s="129">
        <f t="shared" si="30"/>
        <v>3.7682574399999997E-4</v>
      </c>
      <c r="AC80" s="129">
        <f t="shared" si="30"/>
        <v>7.3149413425279991E-6</v>
      </c>
      <c r="AD80" s="129">
        <f t="shared" si="30"/>
        <v>1.419976413411535E-7</v>
      </c>
      <c r="AE80" s="129">
        <f>'Stata output'!T80</f>
        <v>6.4512571192910095E-3</v>
      </c>
      <c r="AF80" s="129">
        <f t="shared" si="31"/>
        <v>4.1618718419202932E-5</v>
      </c>
      <c r="AG80" s="129">
        <f t="shared" si="31"/>
        <v>2.6849305349765081E-7</v>
      </c>
      <c r="AH80" s="129">
        <f t="shared" si="31"/>
        <v>1.7321177228569015E-9</v>
      </c>
    </row>
    <row r="81" spans="2:34" outlineLevel="1" x14ac:dyDescent="0.25">
      <c r="B81" s="3">
        <v>39994</v>
      </c>
      <c r="C81" s="14">
        <f>'Stata output'!M81</f>
        <v>2.4999500000000001E-2</v>
      </c>
      <c r="D81" s="14">
        <f t="shared" si="24"/>
        <v>6.2497500025000005E-4</v>
      </c>
      <c r="E81" s="14">
        <f t="shared" si="24"/>
        <v>1.5624062518749876E-5</v>
      </c>
      <c r="F81" s="14">
        <f t="shared" si="24"/>
        <v>3.9059375093748755E-7</v>
      </c>
      <c r="G81" s="14">
        <f>'Stata output'!N81</f>
        <v>9.8314000000000006E-3</v>
      </c>
      <c r="H81" s="14">
        <f t="shared" si="25"/>
        <v>9.665642596000001E-5</v>
      </c>
      <c r="I81" s="14">
        <f t="shared" si="25"/>
        <v>9.5026798618314414E-7</v>
      </c>
      <c r="J81" s="14">
        <f t="shared" si="25"/>
        <v>9.3424646793609647E-9</v>
      </c>
      <c r="K81" s="14">
        <f>'Stata output'!O81</f>
        <v>1.02933E-2</v>
      </c>
      <c r="L81" s="14">
        <f t="shared" si="26"/>
        <v>1.0595202489000001E-4</v>
      </c>
      <c r="M81" s="14">
        <f t="shared" si="26"/>
        <v>1.090595977800237E-6</v>
      </c>
      <c r="N81" s="14">
        <f t="shared" si="26"/>
        <v>1.1225831578291181E-8</v>
      </c>
      <c r="O81" s="14">
        <f>'Stata output'!P81</f>
        <v>1.7150121788761866E-2</v>
      </c>
      <c r="P81" s="14">
        <f t="shared" si="27"/>
        <v>2.9412667736936451E-4</v>
      </c>
      <c r="Q81" s="14">
        <f t="shared" si="27"/>
        <v>5.0443083382084697E-6</v>
      </c>
      <c r="R81" s="14">
        <f t="shared" si="27"/>
        <v>8.6510502340342238E-8</v>
      </c>
      <c r="S81" s="14">
        <f>'Stata output'!Q81</f>
        <v>1.738369680665397E-2</v>
      </c>
      <c r="T81" s="14">
        <f t="shared" si="28"/>
        <v>3.0219291466567145E-4</v>
      </c>
      <c r="U81" s="14">
        <f t="shared" si="28"/>
        <v>5.2532300056670887E-6</v>
      </c>
      <c r="V81" s="14">
        <f t="shared" si="28"/>
        <v>9.1320557674133785E-8</v>
      </c>
      <c r="W81" s="14">
        <f>'Stata output'!R81</f>
        <v>2.5193400000000001E-2</v>
      </c>
      <c r="X81" s="14">
        <f t="shared" si="29"/>
        <v>6.3470740356000007E-4</v>
      </c>
      <c r="Y81" s="14">
        <f t="shared" si="29"/>
        <v>1.5990437500848508E-5</v>
      </c>
      <c r="Z81" s="14">
        <f t="shared" si="29"/>
        <v>4.0285348813387677E-7</v>
      </c>
      <c r="AA81" s="14">
        <f>'Stata output'!S81</f>
        <v>3.3221100000000003E-2</v>
      </c>
      <c r="AB81" s="14">
        <f t="shared" si="30"/>
        <v>1.1036414852100003E-3</v>
      </c>
      <c r="AC81" s="14">
        <f t="shared" si="30"/>
        <v>3.6664184144309942E-5</v>
      </c>
      <c r="AD81" s="14">
        <f t="shared" si="30"/>
        <v>1.2180245278765353E-6</v>
      </c>
      <c r="AE81" s="14">
        <f>'Stata output'!T81</f>
        <v>3.4576123218807639E-2</v>
      </c>
      <c r="AF81" s="14">
        <f t="shared" si="31"/>
        <v>1.1955082968421688E-3</v>
      </c>
      <c r="AG81" s="14">
        <f t="shared" si="31"/>
        <v>4.1336042180721689E-5</v>
      </c>
      <c r="AH81" s="14">
        <f t="shared" si="31"/>
        <v>1.429240087818463E-6</v>
      </c>
    </row>
    <row r="82" spans="2:34" outlineLevel="1" x14ac:dyDescent="0.25">
      <c r="B82" s="127">
        <v>40025</v>
      </c>
      <c r="C82" s="129">
        <f>'Stata output'!M82</f>
        <v>2.4169E-2</v>
      </c>
      <c r="D82" s="129">
        <f t="shared" si="24"/>
        <v>5.8414056099999995E-4</v>
      </c>
      <c r="E82" s="129">
        <f t="shared" si="24"/>
        <v>1.4118093218808999E-5</v>
      </c>
      <c r="F82" s="129">
        <f t="shared" si="24"/>
        <v>3.4122019500539465E-7</v>
      </c>
      <c r="G82" s="129">
        <f>'Stata output'!N82</f>
        <v>5.71435E-2</v>
      </c>
      <c r="H82" s="129">
        <f t="shared" si="25"/>
        <v>3.26537959225E-3</v>
      </c>
      <c r="I82" s="129">
        <f t="shared" si="25"/>
        <v>1.8659521872973787E-4</v>
      </c>
      <c r="J82" s="129">
        <f t="shared" si="25"/>
        <v>1.0662703881482777E-5</v>
      </c>
      <c r="K82" s="129">
        <f>'Stata output'!O82</f>
        <v>5.6940999999999999E-2</v>
      </c>
      <c r="L82" s="129">
        <f t="shared" si="26"/>
        <v>3.2422774809999998E-3</v>
      </c>
      <c r="M82" s="129">
        <f t="shared" si="26"/>
        <v>1.8461852204562098E-4</v>
      </c>
      <c r="N82" s="129">
        <f t="shared" si="26"/>
        <v>1.0512363263799704E-5</v>
      </c>
      <c r="O82" s="129">
        <f>'Stata output'!P82</f>
        <v>4.0899862772618513E-2</v>
      </c>
      <c r="P82" s="129">
        <f t="shared" si="27"/>
        <v>1.6727987748190256E-3</v>
      </c>
      <c r="Q82" s="129">
        <f t="shared" si="27"/>
        <v>6.8417240336302528E-5</v>
      </c>
      <c r="R82" s="129">
        <f t="shared" si="27"/>
        <v>2.7982557410360334E-6</v>
      </c>
      <c r="S82" s="129">
        <f>'Stata output'!Q82</f>
        <v>4.0800250456566101E-2</v>
      </c>
      <c r="T82" s="129">
        <f t="shared" si="28"/>
        <v>1.6646604373185222E-3</v>
      </c>
      <c r="U82" s="129">
        <f t="shared" si="28"/>
        <v>6.7918562767732557E-5</v>
      </c>
      <c r="V82" s="129">
        <f t="shared" si="28"/>
        <v>2.7710943715734934E-6</v>
      </c>
      <c r="W82" s="129">
        <f>'Stata output'!R82</f>
        <v>3.4103899999999999E-2</v>
      </c>
      <c r="X82" s="129">
        <f t="shared" si="29"/>
        <v>1.1630759952099999E-3</v>
      </c>
      <c r="Y82" s="129">
        <f t="shared" si="29"/>
        <v>3.9665427433042317E-5</v>
      </c>
      <c r="Z82" s="129">
        <f t="shared" si="29"/>
        <v>1.3527457706337316E-6</v>
      </c>
      <c r="AA82" s="129">
        <f>'Stata output'!S82</f>
        <v>2.9798399999999999E-2</v>
      </c>
      <c r="AB82" s="129">
        <f t="shared" si="30"/>
        <v>8.8794464255999999E-4</v>
      </c>
      <c r="AC82" s="129">
        <f t="shared" si="30"/>
        <v>2.6459329636859904E-5</v>
      </c>
      <c r="AD82" s="129">
        <f t="shared" si="30"/>
        <v>7.8844568825100612E-7</v>
      </c>
      <c r="AE82" s="129">
        <f>'Stata output'!T82</f>
        <v>3.3584414755193324E-2</v>
      </c>
      <c r="AF82" s="129">
        <f t="shared" si="31"/>
        <v>1.1279129144488472E-3</v>
      </c>
      <c r="AG82" s="129">
        <f t="shared" si="31"/>
        <v>3.7880295126588969E-5</v>
      </c>
      <c r="AH82" s="129">
        <f t="shared" si="31"/>
        <v>1.2721875425804924E-6</v>
      </c>
    </row>
    <row r="83" spans="2:34" outlineLevel="1" x14ac:dyDescent="0.25">
      <c r="B83" s="3">
        <v>40056</v>
      </c>
      <c r="C83" s="14">
        <f>'Stata output'!M83</f>
        <v>1.3195699999999999E-2</v>
      </c>
      <c r="D83" s="14">
        <f t="shared" si="24"/>
        <v>1.7412649848999999E-4</v>
      </c>
      <c r="E83" s="14">
        <f t="shared" si="24"/>
        <v>2.2977210361244928E-6</v>
      </c>
      <c r="F83" s="14">
        <f t="shared" si="24"/>
        <v>3.032003747638797E-8</v>
      </c>
      <c r="G83" s="14">
        <f>'Stata output'!N83</f>
        <v>2.9793500000000001E-2</v>
      </c>
      <c r="H83" s="14">
        <f t="shared" si="25"/>
        <v>8.8765264224999999E-4</v>
      </c>
      <c r="I83" s="14">
        <f t="shared" si="25"/>
        <v>2.6446278996875374E-5</v>
      </c>
      <c r="J83" s="14">
        <f t="shared" si="25"/>
        <v>7.8792721329340643E-7</v>
      </c>
      <c r="K83" s="14">
        <f>'Stata output'!O83</f>
        <v>2.96983E-2</v>
      </c>
      <c r="L83" s="14">
        <f t="shared" si="26"/>
        <v>8.8198902289000002E-4</v>
      </c>
      <c r="M83" s="14">
        <f t="shared" si="26"/>
        <v>2.6193574598494089E-5</v>
      </c>
      <c r="N83" s="14">
        <f t="shared" si="26"/>
        <v>7.7790463649845695E-7</v>
      </c>
      <c r="O83" s="14">
        <f>'Stata output'!P83</f>
        <v>2.2442601878055912E-2</v>
      </c>
      <c r="P83" s="14">
        <f t="shared" si="27"/>
        <v>5.0367037905691878E-4</v>
      </c>
      <c r="Q83" s="14">
        <f t="shared" si="27"/>
        <v>1.1303673794943939E-5</v>
      </c>
      <c r="R83" s="14">
        <f t="shared" si="27"/>
        <v>2.5368385073934025E-7</v>
      </c>
      <c r="S83" s="14">
        <f>'Stata output'!Q83</f>
        <v>2.2390709189431715E-2</v>
      </c>
      <c r="T83" s="14">
        <f t="shared" si="28"/>
        <v>5.0134385800570187E-4</v>
      </c>
      <c r="U83" s="14">
        <f t="shared" si="28"/>
        <v>1.1225444528513417E-5</v>
      </c>
      <c r="V83" s="14">
        <f t="shared" si="28"/>
        <v>2.5134566396004136E-7</v>
      </c>
      <c r="W83" s="14">
        <f>'Stata output'!R83</f>
        <v>2.69146E-2</v>
      </c>
      <c r="X83" s="14">
        <f t="shared" si="29"/>
        <v>7.2439569316000007E-4</v>
      </c>
      <c r="Y83" s="14">
        <f t="shared" si="29"/>
        <v>1.9496820323124137E-5</v>
      </c>
      <c r="Z83" s="14">
        <f t="shared" si="29"/>
        <v>5.2474912026875701E-7</v>
      </c>
      <c r="AA83" s="14">
        <f>'Stata output'!S83</f>
        <v>2.4874299999999998E-2</v>
      </c>
      <c r="AB83" s="14">
        <f t="shared" si="30"/>
        <v>6.1873080048999998E-4</v>
      </c>
      <c r="AC83" s="14">
        <f t="shared" si="30"/>
        <v>1.5390495550628405E-5</v>
      </c>
      <c r="AD83" s="14">
        <f t="shared" si="30"/>
        <v>3.8282780347499614E-7</v>
      </c>
      <c r="AE83" s="14">
        <f>'Stata output'!T83</f>
        <v>3.3968951243393233E-2</v>
      </c>
      <c r="AF83" s="14">
        <f t="shared" si="31"/>
        <v>1.1538896485760266E-3</v>
      </c>
      <c r="AG83" s="14">
        <f t="shared" si="31"/>
        <v>3.9196421212735198E-5</v>
      </c>
      <c r="AH83" s="14">
        <f t="shared" si="31"/>
        <v>1.3314613210909062E-6</v>
      </c>
    </row>
    <row r="84" spans="2:34" outlineLevel="1" x14ac:dyDescent="0.25">
      <c r="B84" s="127">
        <v>40086</v>
      </c>
      <c r="C84" s="129">
        <f>'Stata output'!M84</f>
        <v>5.0727999999999997E-3</v>
      </c>
      <c r="D84" s="129">
        <f t="shared" si="24"/>
        <v>2.5733299839999996E-5</v>
      </c>
      <c r="E84" s="129">
        <f t="shared" si="24"/>
        <v>1.3053988342835197E-7</v>
      </c>
      <c r="F84" s="129">
        <f t="shared" si="24"/>
        <v>6.6220272065534384E-10</v>
      </c>
      <c r="G84" s="129">
        <f>'Stata output'!N84</f>
        <v>3.4015299999999998E-2</v>
      </c>
      <c r="H84" s="129">
        <f t="shared" si="25"/>
        <v>1.1570406340899999E-3</v>
      </c>
      <c r="I84" s="129">
        <f t="shared" si="25"/>
        <v>3.9357084280761572E-5</v>
      </c>
      <c r="J84" s="129">
        <f t="shared" si="25"/>
        <v>1.3387430289353891E-6</v>
      </c>
      <c r="K84" s="129">
        <f>'Stata output'!O84</f>
        <v>3.4096099999999997E-2</v>
      </c>
      <c r="L84" s="129">
        <f t="shared" si="26"/>
        <v>1.1625440352099998E-3</v>
      </c>
      <c r="M84" s="129">
        <f t="shared" si="26"/>
        <v>3.9638217678923669E-5</v>
      </c>
      <c r="N84" s="129">
        <f t="shared" si="26"/>
        <v>1.3515086338023492E-6</v>
      </c>
      <c r="O84" s="129">
        <f>'Stata output'!P84</f>
        <v>2.1655027603934229E-2</v>
      </c>
      <c r="P84" s="129">
        <f t="shared" si="27"/>
        <v>4.6894022052715344E-4</v>
      </c>
      <c r="Q84" s="129">
        <f t="shared" si="27"/>
        <v>1.0154913420110512E-5</v>
      </c>
      <c r="R84" s="129">
        <f t="shared" si="27"/>
        <v>2.1990493042805529E-7</v>
      </c>
      <c r="S84" s="129">
        <f>'Stata output'!Q84</f>
        <v>2.1700358352631881E-2</v>
      </c>
      <c r="T84" s="129">
        <f t="shared" si="28"/>
        <v>4.7090555263264026E-4</v>
      </c>
      <c r="U84" s="129">
        <f t="shared" si="28"/>
        <v>1.0218819242372447E-5</v>
      </c>
      <c r="V84" s="129">
        <f t="shared" si="28"/>
        <v>2.2175203950025233E-7</v>
      </c>
      <c r="W84" s="129">
        <f>'Stata output'!R84</f>
        <v>7.9910999999999992E-3</v>
      </c>
      <c r="X84" s="129">
        <f t="shared" si="29"/>
        <v>6.3857679209999992E-5</v>
      </c>
      <c r="Y84" s="129">
        <f t="shared" si="29"/>
        <v>5.1029310033503093E-7</v>
      </c>
      <c r="Z84" s="129">
        <f t="shared" si="29"/>
        <v>4.0778031940872653E-9</v>
      </c>
      <c r="AA84" s="129">
        <f>'Stata output'!S84</f>
        <v>9.8782000000000002E-3</v>
      </c>
      <c r="AB84" s="129">
        <f t="shared" si="30"/>
        <v>9.757883524E-5</v>
      </c>
      <c r="AC84" s="129">
        <f t="shared" si="30"/>
        <v>9.6390325026776801E-7</v>
      </c>
      <c r="AD84" s="129">
        <f t="shared" si="30"/>
        <v>9.5216290867950658E-9</v>
      </c>
      <c r="AE84" s="129">
        <f>'Stata output'!T84</f>
        <v>1.9686713050556137E-2</v>
      </c>
      <c r="AF84" s="129">
        <f t="shared" si="31"/>
        <v>3.8756667073493731E-4</v>
      </c>
      <c r="AG84" s="129">
        <f t="shared" si="31"/>
        <v>7.6299138347180845E-6</v>
      </c>
      <c r="AH84" s="129">
        <f t="shared" si="31"/>
        <v>1.5020792426456331E-7</v>
      </c>
    </row>
    <row r="85" spans="2:34" outlineLevel="1" x14ac:dyDescent="0.25">
      <c r="B85" s="3">
        <v>40117</v>
      </c>
      <c r="C85" s="14">
        <f>'Stata output'!M85</f>
        <v>-2.4376700000000001E-2</v>
      </c>
      <c r="D85" s="14">
        <f t="shared" si="24"/>
        <v>5.942235028900001E-4</v>
      </c>
      <c r="E85" s="14">
        <f t="shared" si="24"/>
        <v>-1.4485208062898666E-5</v>
      </c>
      <c r="F85" s="14">
        <f t="shared" si="24"/>
        <v>3.5310157138686196E-7</v>
      </c>
      <c r="G85" s="14">
        <f>'Stata output'!N85</f>
        <v>-2.2563E-2</v>
      </c>
      <c r="H85" s="14">
        <f t="shared" si="25"/>
        <v>5.0908896900000002E-4</v>
      </c>
      <c r="I85" s="14">
        <f t="shared" si="25"/>
        <v>-1.1486574407547001E-5</v>
      </c>
      <c r="J85" s="14">
        <f t="shared" si="25"/>
        <v>2.5917157835748297E-7</v>
      </c>
      <c r="K85" s="14">
        <f>'Stata output'!O85</f>
        <v>-2.2375300000000001E-2</v>
      </c>
      <c r="L85" s="14">
        <f t="shared" si="26"/>
        <v>5.0065405009000008E-4</v>
      </c>
      <c r="M85" s="14">
        <f t="shared" si="26"/>
        <v>-1.1202284566978778E-5</v>
      </c>
      <c r="N85" s="14">
        <f t="shared" si="26"/>
        <v>2.5065447787152032E-7</v>
      </c>
      <c r="O85" s="14">
        <f>'Stata output'!P85</f>
        <v>-2.3281023001031822E-2</v>
      </c>
      <c r="P85" s="14">
        <f t="shared" si="27"/>
        <v>5.4200603197457277E-4</v>
      </c>
      <c r="Q85" s="14">
        <f t="shared" si="27"/>
        <v>-1.2618454897098018E-5</v>
      </c>
      <c r="R85" s="14">
        <f t="shared" si="27"/>
        <v>2.9377053869682162E-7</v>
      </c>
      <c r="S85" s="14">
        <f>'Stata output'!Q85</f>
        <v>-2.3174262335859536E-2</v>
      </c>
      <c r="T85" s="14">
        <f t="shared" si="28"/>
        <v>5.3704643481123791E-4</v>
      </c>
      <c r="U85" s="14">
        <f t="shared" si="28"/>
        <v>-1.2445654966853714E-5</v>
      </c>
      <c r="V85" s="14">
        <f t="shared" si="28"/>
        <v>2.884188731434612E-7</v>
      </c>
      <c r="W85" s="14">
        <f>'Stata output'!R85</f>
        <v>-1.6517199999999999E-2</v>
      </c>
      <c r="X85" s="14">
        <f t="shared" si="29"/>
        <v>2.7281789583999996E-4</v>
      </c>
      <c r="Y85" s="14">
        <f t="shared" si="29"/>
        <v>-4.5061877491684474E-6</v>
      </c>
      <c r="Z85" s="14">
        <f t="shared" si="29"/>
        <v>7.4429604290565062E-8</v>
      </c>
      <c r="AA85" s="14">
        <f>'Stata output'!S85</f>
        <v>-1.20079E-2</v>
      </c>
      <c r="AB85" s="14">
        <f t="shared" si="30"/>
        <v>1.4418966241000001E-4</v>
      </c>
      <c r="AC85" s="14">
        <f t="shared" si="30"/>
        <v>-1.7314150472530391E-6</v>
      </c>
      <c r="AD85" s="14">
        <f t="shared" si="30"/>
        <v>2.0790658745909767E-8</v>
      </c>
      <c r="AE85" s="14">
        <f>'Stata output'!T85</f>
        <v>-1.0633327049311211E-2</v>
      </c>
      <c r="AF85" s="14">
        <f t="shared" si="31"/>
        <v>1.1306764413761347E-4</v>
      </c>
      <c r="AG85" s="14">
        <f t="shared" si="31"/>
        <v>-1.2022852388103794E-6</v>
      </c>
      <c r="AH85" s="14">
        <f t="shared" si="31"/>
        <v>1.2784292150829997E-8</v>
      </c>
    </row>
    <row r="86" spans="2:34" outlineLevel="1" x14ac:dyDescent="0.25">
      <c r="B86" s="127">
        <v>40147</v>
      </c>
      <c r="C86" s="129">
        <f>'Stata output'!M86</f>
        <v>2.5122200000000001E-2</v>
      </c>
      <c r="D86" s="129">
        <f t="shared" si="24"/>
        <v>6.3112493284000007E-4</v>
      </c>
      <c r="E86" s="129">
        <f t="shared" si="24"/>
        <v>1.5855246787793051E-5</v>
      </c>
      <c r="F86" s="129">
        <f t="shared" si="24"/>
        <v>3.9831868085229457E-7</v>
      </c>
      <c r="G86" s="129">
        <f>'Stata output'!N86</f>
        <v>2.3574500000000002E-2</v>
      </c>
      <c r="H86" s="129">
        <f t="shared" si="25"/>
        <v>5.5575705025000006E-4</v>
      </c>
      <c r="I86" s="129">
        <f t="shared" si="25"/>
        <v>1.3101694581118628E-5</v>
      </c>
      <c r="J86" s="129">
        <f t="shared" si="25"/>
        <v>3.0886589890258109E-7</v>
      </c>
      <c r="K86" s="129">
        <f>'Stata output'!O86</f>
        <v>2.3745100000000002E-2</v>
      </c>
      <c r="L86" s="129">
        <f t="shared" si="26"/>
        <v>5.6382977401000004E-4</v>
      </c>
      <c r="M86" s="129">
        <f t="shared" si="26"/>
        <v>1.3388194366844854E-5</v>
      </c>
      <c r="N86" s="129">
        <f t="shared" si="26"/>
        <v>3.1790401406016772E-7</v>
      </c>
      <c r="O86" s="129">
        <f>'Stata output'!P86</f>
        <v>2.4099129101231392E-2</v>
      </c>
      <c r="P86" s="129">
        <f t="shared" si="27"/>
        <v>5.8076802343781772E-4</v>
      </c>
      <c r="Q86" s="129">
        <f t="shared" si="27"/>
        <v>1.3996003574694947E-5</v>
      </c>
      <c r="R86" s="129">
        <f t="shared" si="27"/>
        <v>3.3729149704786959E-7</v>
      </c>
      <c r="S86" s="129">
        <f>'Stata output'!Q86</f>
        <v>2.4193835787042452E-2</v>
      </c>
      <c r="T86" s="129">
        <f t="shared" si="28"/>
        <v>5.8534169009037608E-4</v>
      </c>
      <c r="U86" s="129">
        <f t="shared" si="28"/>
        <v>1.4161660729356453E-5</v>
      </c>
      <c r="V86" s="129">
        <f t="shared" si="28"/>
        <v>3.4262489415785788E-7</v>
      </c>
      <c r="W86" s="129">
        <f>'Stata output'!R86</f>
        <v>9.6433999999999999E-3</v>
      </c>
      <c r="X86" s="129">
        <f t="shared" si="29"/>
        <v>9.2995163560000003E-5</v>
      </c>
      <c r="Y86" s="129">
        <f t="shared" si="29"/>
        <v>8.9678956027450397E-7</v>
      </c>
      <c r="Z86" s="129">
        <f t="shared" si="29"/>
        <v>8.6481004455511519E-9</v>
      </c>
      <c r="AA86" s="129">
        <f>'Stata output'!S86</f>
        <v>1.3638900000000001E-2</v>
      </c>
      <c r="AB86" s="129">
        <f t="shared" si="30"/>
        <v>1.8601959321000002E-4</v>
      </c>
      <c r="AC86" s="129">
        <f t="shared" si="30"/>
        <v>2.5371026298318693E-6</v>
      </c>
      <c r="AD86" s="129">
        <f t="shared" si="30"/>
        <v>3.4603289058013887E-8</v>
      </c>
      <c r="AE86" s="129">
        <f>'Stata output'!T86</f>
        <v>1.1359858670670419E-2</v>
      </c>
      <c r="AF86" s="129">
        <f t="shared" si="31"/>
        <v>1.290463890176059E-4</v>
      </c>
      <c r="AG86" s="129">
        <f t="shared" si="31"/>
        <v>1.4659487412003583E-6</v>
      </c>
      <c r="AH86" s="129">
        <f t="shared" si="31"/>
        <v>1.6652970518483277E-8</v>
      </c>
    </row>
    <row r="87" spans="2:34" outlineLevel="1" x14ac:dyDescent="0.25">
      <c r="B87" s="125">
        <v>40178</v>
      </c>
      <c r="C87" s="101">
        <f>'Stata output'!M87</f>
        <v>1.6241100000000001E-2</v>
      </c>
      <c r="D87" s="101">
        <f t="shared" si="24"/>
        <v>2.6377332921000005E-4</v>
      </c>
      <c r="E87" s="101">
        <f t="shared" si="24"/>
        <v>4.2839690170325326E-6</v>
      </c>
      <c r="F87" s="101">
        <f t="shared" si="24"/>
        <v>6.9576369202527062E-8</v>
      </c>
      <c r="G87" s="101">
        <f>'Stata output'!N87</f>
        <v>2.1966699999999999E-2</v>
      </c>
      <c r="H87" s="101">
        <f t="shared" si="25"/>
        <v>4.8253590888999997E-4</v>
      </c>
      <c r="I87" s="101">
        <f t="shared" si="25"/>
        <v>1.0599721549813962E-5</v>
      </c>
      <c r="J87" s="101">
        <f t="shared" si="25"/>
        <v>2.3284090336829835E-7</v>
      </c>
      <c r="K87" s="101">
        <f>'Stata output'!O87</f>
        <v>2.1989399999999999E-2</v>
      </c>
      <c r="L87" s="101">
        <f t="shared" si="26"/>
        <v>4.8353371235999995E-4</v>
      </c>
      <c r="M87" s="101">
        <f t="shared" si="26"/>
        <v>1.0632616214568983E-5</v>
      </c>
      <c r="N87" s="101">
        <f t="shared" si="26"/>
        <v>2.3380485098864318E-7</v>
      </c>
      <c r="O87" s="101">
        <f>'Stata output'!P87</f>
        <v>1.9884860282880838E-2</v>
      </c>
      <c r="P87" s="101">
        <f t="shared" si="27"/>
        <v>3.9540766846969178E-4</v>
      </c>
      <c r="Q87" s="101">
        <f t="shared" si="27"/>
        <v>7.862626242299488E-6</v>
      </c>
      <c r="R87" s="101">
        <f t="shared" si="27"/>
        <v>1.5634722428463768E-7</v>
      </c>
      <c r="S87" s="101">
        <f>'Stata output'!Q87</f>
        <v>1.989745224484122E-2</v>
      </c>
      <c r="T87" s="101">
        <f t="shared" si="28"/>
        <v>3.9590860583573687E-4</v>
      </c>
      <c r="U87" s="101">
        <f t="shared" si="28"/>
        <v>7.8775725779382395E-6</v>
      </c>
      <c r="V87" s="101">
        <f t="shared" si="28"/>
        <v>1.5674362417479687E-7</v>
      </c>
      <c r="W87" s="101">
        <f>'Stata output'!R87</f>
        <v>3.2627900000000001E-2</v>
      </c>
      <c r="X87" s="101">
        <f t="shared" si="29"/>
        <v>1.0645798584100002E-3</v>
      </c>
      <c r="Y87" s="101">
        <f t="shared" si="29"/>
        <v>3.4735005162215645E-5</v>
      </c>
      <c r="Z87" s="101">
        <f t="shared" si="29"/>
        <v>1.133330274932256E-6</v>
      </c>
      <c r="AA87" s="101">
        <f>'Stata output'!S87</f>
        <v>3.3166800000000003E-2</v>
      </c>
      <c r="AB87" s="101">
        <f t="shared" si="30"/>
        <v>1.1000366222400002E-3</v>
      </c>
      <c r="AC87" s="101">
        <f t="shared" si="30"/>
        <v>3.6484694642509642E-5</v>
      </c>
      <c r="AD87" s="101">
        <f t="shared" si="30"/>
        <v>1.2100805702691889E-6</v>
      </c>
      <c r="AE87" s="101">
        <f>'Stata output'!T87</f>
        <v>3.6867432694180947E-2</v>
      </c>
      <c r="AF87" s="101">
        <f t="shared" si="31"/>
        <v>1.3592075934599622E-3</v>
      </c>
      <c r="AG87" s="101">
        <f t="shared" si="31"/>
        <v>5.0110494469304816E-5</v>
      </c>
      <c r="AH87" s="101">
        <f t="shared" si="31"/>
        <v>1.847445282119222E-6</v>
      </c>
    </row>
    <row r="88" spans="2:34" outlineLevel="1" x14ac:dyDescent="0.25">
      <c r="B88" s="127">
        <v>40209</v>
      </c>
      <c r="C88" s="129">
        <f>'Stata output'!M88</f>
        <v>-1.05554E-2</v>
      </c>
      <c r="D88" s="129">
        <f t="shared" si="24"/>
        <v>1.1141646915999999E-4</v>
      </c>
      <c r="E88" s="129">
        <f t="shared" si="24"/>
        <v>-1.1760453985714639E-6</v>
      </c>
      <c r="F88" s="129">
        <f t="shared" si="24"/>
        <v>1.2413629600081228E-8</v>
      </c>
      <c r="G88" s="129">
        <f>'Stata output'!N88</f>
        <v>-1.81551E-2</v>
      </c>
      <c r="H88" s="129">
        <f t="shared" si="25"/>
        <v>3.2960765601E-4</v>
      </c>
      <c r="I88" s="129">
        <f t="shared" si="25"/>
        <v>-5.9840599556271514E-6</v>
      </c>
      <c r="J88" s="129">
        <f t="shared" si="25"/>
        <v>1.0864120690040648E-7</v>
      </c>
      <c r="K88" s="129">
        <f>'Stata output'!O88</f>
        <v>-1.8027999999999999E-2</v>
      </c>
      <c r="L88" s="129">
        <f t="shared" si="26"/>
        <v>3.2500878399999996E-4</v>
      </c>
      <c r="M88" s="129">
        <f t="shared" si="26"/>
        <v>-5.8592583579519985E-6</v>
      </c>
      <c r="N88" s="129">
        <f t="shared" si="26"/>
        <v>1.0563070967715863E-7</v>
      </c>
      <c r="O88" s="129">
        <f>'Stata output'!P88</f>
        <v>-1.4676816300963706E-2</v>
      </c>
      <c r="P88" s="129">
        <f t="shared" si="27"/>
        <v>2.1540893673223396E-4</v>
      </c>
      <c r="Q88" s="129">
        <f t="shared" si="27"/>
        <v>-3.161517394004911E-6</v>
      </c>
      <c r="R88" s="129">
        <f t="shared" si="27"/>
        <v>4.640101002411157E-8</v>
      </c>
      <c r="S88" s="129">
        <f>'Stata output'!Q88</f>
        <v>-1.4606290345465291E-2</v>
      </c>
      <c r="T88" s="129">
        <f t="shared" si="28"/>
        <v>2.1334371765603256E-4</v>
      </c>
      <c r="U88" s="129">
        <f t="shared" si="28"/>
        <v>-3.1161602834649812E-6</v>
      </c>
      <c r="V88" s="129">
        <f t="shared" si="28"/>
        <v>4.5515541863296937E-8</v>
      </c>
      <c r="W88" s="129">
        <f>'Stata output'!R88</f>
        <v>-1.00156E-2</v>
      </c>
      <c r="X88" s="129">
        <f t="shared" si="29"/>
        <v>1.0031224336E-4</v>
      </c>
      <c r="Y88" s="129">
        <f t="shared" si="29"/>
        <v>-1.004687304596416E-6</v>
      </c>
      <c r="Z88" s="129">
        <f t="shared" si="29"/>
        <v>1.0062546167915864E-8</v>
      </c>
      <c r="AA88" s="129">
        <f>'Stata output'!S88</f>
        <v>-6.8237999999999997E-3</v>
      </c>
      <c r="AB88" s="129">
        <f t="shared" si="30"/>
        <v>4.6564246439999995E-5</v>
      </c>
      <c r="AC88" s="129">
        <f t="shared" si="30"/>
        <v>-3.1774510485727196E-7</v>
      </c>
      <c r="AD88" s="129">
        <f t="shared" si="30"/>
        <v>2.1682290465250521E-9</v>
      </c>
      <c r="AE88" s="129">
        <f>'Stata output'!T88</f>
        <v>1.5961993346470566E-3</v>
      </c>
      <c r="AF88" s="129">
        <f t="shared" si="31"/>
        <v>2.5478523159277062E-6</v>
      </c>
      <c r="AG88" s="129">
        <f t="shared" si="31"/>
        <v>4.0668801714627668E-9</v>
      </c>
      <c r="AH88" s="129">
        <f t="shared" si="31"/>
        <v>6.4915514237781756E-12</v>
      </c>
    </row>
    <row r="89" spans="2:34" outlineLevel="1" x14ac:dyDescent="0.25">
      <c r="B89" s="3">
        <v>40237</v>
      </c>
      <c r="C89" s="14">
        <f>'Stata output'!M89</f>
        <v>-5.5360000000000001E-4</v>
      </c>
      <c r="D89" s="14">
        <f t="shared" si="24"/>
        <v>3.0647296000000001E-7</v>
      </c>
      <c r="E89" s="14">
        <f t="shared" si="24"/>
        <v>-1.6966343065600002E-10</v>
      </c>
      <c r="F89" s="14">
        <f t="shared" si="24"/>
        <v>9.3925675211161605E-14</v>
      </c>
      <c r="G89" s="14">
        <f>'Stata output'!N89</f>
        <v>1.40491E-2</v>
      </c>
      <c r="H89" s="14">
        <f t="shared" si="25"/>
        <v>1.9737721081000001E-4</v>
      </c>
      <c r="I89" s="14">
        <f t="shared" si="25"/>
        <v>2.7729721723907713E-6</v>
      </c>
      <c r="J89" s="14">
        <f t="shared" si="25"/>
        <v>3.8957763347135183E-8</v>
      </c>
      <c r="K89" s="14">
        <f>'Stata output'!O89</f>
        <v>1.4231799999999999E-2</v>
      </c>
      <c r="L89" s="14">
        <f t="shared" si="26"/>
        <v>2.0254413123999999E-4</v>
      </c>
      <c r="M89" s="14">
        <f t="shared" si="26"/>
        <v>2.8825675669814317E-6</v>
      </c>
      <c r="N89" s="14">
        <f t="shared" si="26"/>
        <v>4.102412509976634E-8</v>
      </c>
      <c r="O89" s="14">
        <f>'Stata output'!P89</f>
        <v>7.7539029878182387E-3</v>
      </c>
      <c r="P89" s="14">
        <f t="shared" si="27"/>
        <v>6.0123011544496607E-5</v>
      </c>
      <c r="Q89" s="14">
        <f t="shared" si="27"/>
        <v>4.661879988515027E-7</v>
      </c>
      <c r="R89" s="14">
        <f t="shared" si="27"/>
        <v>3.6147765171796723E-9</v>
      </c>
      <c r="S89" s="14">
        <f>'Stata output'!Q89</f>
        <v>7.8523732114923993E-3</v>
      </c>
      <c r="T89" s="14">
        <f t="shared" si="28"/>
        <v>6.1659765052563456E-5</v>
      </c>
      <c r="U89" s="14">
        <f t="shared" si="28"/>
        <v>4.8417548732566455E-7</v>
      </c>
      <c r="V89" s="14">
        <f t="shared" si="28"/>
        <v>3.8019266263373253E-9</v>
      </c>
      <c r="W89" s="14">
        <f>'Stata output'!R89</f>
        <v>-9.6144000000000004E-3</v>
      </c>
      <c r="X89" s="14">
        <f t="shared" si="29"/>
        <v>9.2436687360000007E-5</v>
      </c>
      <c r="Y89" s="14">
        <f t="shared" si="29"/>
        <v>-8.8872328695398413E-7</v>
      </c>
      <c r="Z89" s="14">
        <f t="shared" si="29"/>
        <v>8.5445411700903856E-9</v>
      </c>
      <c r="AA89" s="14">
        <f>'Stata output'!S89</f>
        <v>-5.4339999999999996E-3</v>
      </c>
      <c r="AB89" s="14">
        <f t="shared" si="30"/>
        <v>2.9528355999999996E-5</v>
      </c>
      <c r="AC89" s="14">
        <f t="shared" si="30"/>
        <v>-1.6045708650399997E-7</v>
      </c>
      <c r="AD89" s="14">
        <f t="shared" si="30"/>
        <v>8.7192380806273581E-10</v>
      </c>
      <c r="AE89" s="14">
        <f>'Stata output'!T89</f>
        <v>2.3661094336182393E-3</v>
      </c>
      <c r="AF89" s="14">
        <f t="shared" si="31"/>
        <v>5.5984738518572253E-6</v>
      </c>
      <c r="AG89" s="14">
        <f t="shared" si="31"/>
        <v>1.3246601794744422E-8</v>
      </c>
      <c r="AH89" s="14">
        <f t="shared" si="31"/>
        <v>3.1342909469929078E-11</v>
      </c>
    </row>
    <row r="90" spans="2:34" outlineLevel="1" x14ac:dyDescent="0.25">
      <c r="B90" s="127">
        <v>40268</v>
      </c>
      <c r="C90" s="129">
        <f>'Stata output'!M90</f>
        <v>4.4472699999999997E-2</v>
      </c>
      <c r="D90" s="129">
        <f t="shared" si="24"/>
        <v>1.9778210452899999E-3</v>
      </c>
      <c r="E90" s="129">
        <f t="shared" si="24"/>
        <v>8.7959042000868565E-5</v>
      </c>
      <c r="F90" s="129">
        <f t="shared" si="24"/>
        <v>3.911776087192028E-6</v>
      </c>
      <c r="G90" s="129">
        <f>'Stata output'!N90</f>
        <v>4.4581799999999998E-2</v>
      </c>
      <c r="H90" s="129">
        <f t="shared" si="25"/>
        <v>1.98753689124E-3</v>
      </c>
      <c r="I90" s="129">
        <f t="shared" si="25"/>
        <v>8.860797217788343E-5</v>
      </c>
      <c r="J90" s="129">
        <f t="shared" si="25"/>
        <v>3.9503028940399637E-6</v>
      </c>
      <c r="K90" s="129">
        <f>'Stata output'!O90</f>
        <v>4.5056800000000001E-2</v>
      </c>
      <c r="L90" s="129">
        <f t="shared" si="26"/>
        <v>2.0301152262400001E-3</v>
      </c>
      <c r="M90" s="129">
        <f t="shared" si="26"/>
        <v>9.1470495725650433E-5</v>
      </c>
      <c r="N90" s="129">
        <f t="shared" si="26"/>
        <v>4.1213678318114871E-6</v>
      </c>
      <c r="O90" s="129">
        <f>'Stata output'!P90</f>
        <v>4.4589268203463449E-2</v>
      </c>
      <c r="P90" s="129">
        <f t="shared" si="27"/>
        <v>1.9882028389203964E-3</v>
      </c>
      <c r="Q90" s="129">
        <f t="shared" si="27"/>
        <v>8.8652509627508994E-5</v>
      </c>
      <c r="R90" s="129">
        <f t="shared" si="27"/>
        <v>3.9529505286911232E-6</v>
      </c>
      <c r="S90" s="129">
        <f>'Stata output'!Q90</f>
        <v>4.4843750591783374E-2</v>
      </c>
      <c r="T90" s="129">
        <f t="shared" si="28"/>
        <v>2.0109619671380718E-3</v>
      </c>
      <c r="U90" s="129">
        <f t="shared" si="28"/>
        <v>9.0179076903901763E-5</v>
      </c>
      <c r="V90" s="129">
        <f t="shared" si="28"/>
        <v>4.0439680332758237E-6</v>
      </c>
      <c r="W90" s="129">
        <f>'Stata output'!R90</f>
        <v>3.1881899999999998E-2</v>
      </c>
      <c r="X90" s="129">
        <f t="shared" si="29"/>
        <v>1.0164555476099998E-3</v>
      </c>
      <c r="Y90" s="129">
        <f t="shared" si="29"/>
        <v>3.240653412334725E-5</v>
      </c>
      <c r="Z90" s="129">
        <f t="shared" si="29"/>
        <v>1.0331818802671445E-6</v>
      </c>
      <c r="AA90" s="129">
        <f>'Stata output'!S90</f>
        <v>4.24789E-2</v>
      </c>
      <c r="AB90" s="129">
        <f t="shared" si="30"/>
        <v>1.80445694521E-3</v>
      </c>
      <c r="AC90" s="129">
        <f t="shared" si="30"/>
        <v>7.6651346129881073E-5</v>
      </c>
      <c r="AD90" s="129">
        <f t="shared" si="30"/>
        <v>3.2560648671166049E-6</v>
      </c>
      <c r="AE90" s="129">
        <f>'Stata output'!T90</f>
        <v>3.7168108767291652E-2</v>
      </c>
      <c r="AF90" s="129">
        <f t="shared" si="31"/>
        <v>1.3814683093372226E-3</v>
      </c>
      <c r="AG90" s="129">
        <f t="shared" si="31"/>
        <v>5.1346564380012396E-5</v>
      </c>
      <c r="AH90" s="129">
        <f t="shared" si="31"/>
        <v>1.908454689703044E-6</v>
      </c>
    </row>
    <row r="91" spans="2:34" outlineLevel="1" x14ac:dyDescent="0.25">
      <c r="B91" s="3">
        <v>40298</v>
      </c>
      <c r="C91" s="14">
        <f>'Stata output'!M91</f>
        <v>-7.0864999999999999E-3</v>
      </c>
      <c r="D91" s="14">
        <f t="shared" si="24"/>
        <v>5.0218482249999997E-5</v>
      </c>
      <c r="E91" s="14">
        <f t="shared" si="24"/>
        <v>-3.5587327446462498E-7</v>
      </c>
      <c r="F91" s="14">
        <f t="shared" si="24"/>
        <v>2.5218959594935648E-9</v>
      </c>
      <c r="G91" s="14">
        <f>'Stata output'!N91</f>
        <v>4.1589000000000001E-3</v>
      </c>
      <c r="H91" s="14">
        <f t="shared" si="25"/>
        <v>1.729644921E-5</v>
      </c>
      <c r="I91" s="14">
        <f t="shared" si="25"/>
        <v>7.1934202619469002E-8</v>
      </c>
      <c r="J91" s="14">
        <f t="shared" si="25"/>
        <v>2.9916715527410962E-10</v>
      </c>
      <c r="K91" s="14">
        <f>'Stata output'!O91</f>
        <v>4.2062999999999996E-3</v>
      </c>
      <c r="L91" s="14">
        <f t="shared" si="26"/>
        <v>1.7692959689999997E-5</v>
      </c>
      <c r="M91" s="14">
        <f t="shared" si="26"/>
        <v>7.4421896344046979E-8</v>
      </c>
      <c r="N91" s="14">
        <f t="shared" si="26"/>
        <v>3.1304082259196478E-10</v>
      </c>
      <c r="O91" s="14">
        <f>'Stata output'!P91</f>
        <v>-4.2729302336633017E-4</v>
      </c>
      <c r="P91" s="14">
        <f t="shared" si="27"/>
        <v>1.8257932781753919E-7</v>
      </c>
      <c r="Q91" s="14">
        <f t="shared" si="27"/>
        <v>-7.8014872987348621E-11</v>
      </c>
      <c r="R91" s="14">
        <f t="shared" si="27"/>
        <v>3.3335210946304438E-14</v>
      </c>
      <c r="S91" s="14">
        <f>'Stata output'!Q91</f>
        <v>-4.0056490980697277E-4</v>
      </c>
      <c r="T91" s="14">
        <f t="shared" si="28"/>
        <v>1.6045224696866823E-7</v>
      </c>
      <c r="U91" s="14">
        <f t="shared" si="28"/>
        <v>-6.4271539835330711E-11</v>
      </c>
      <c r="V91" s="14">
        <f t="shared" si="28"/>
        <v>2.5744923557294503E-14</v>
      </c>
      <c r="W91" s="14">
        <f>'Stata output'!R91</f>
        <v>2.2919999999999999E-4</v>
      </c>
      <c r="X91" s="14">
        <f t="shared" si="29"/>
        <v>5.2532639999999996E-8</v>
      </c>
      <c r="Y91" s="14">
        <f t="shared" si="29"/>
        <v>1.2040481087999998E-11</v>
      </c>
      <c r="Z91" s="14">
        <f t="shared" si="29"/>
        <v>2.7596782653695997E-15</v>
      </c>
      <c r="AA91" s="14">
        <f>'Stata output'!S91</f>
        <v>1.3021E-3</v>
      </c>
      <c r="AB91" s="14">
        <f t="shared" si="30"/>
        <v>1.6954644100000002E-6</v>
      </c>
      <c r="AC91" s="14">
        <f t="shared" si="30"/>
        <v>2.2076642082610001E-9</v>
      </c>
      <c r="AD91" s="14">
        <f t="shared" si="30"/>
        <v>2.8745995655766486E-12</v>
      </c>
      <c r="AE91" s="14">
        <f>'Stata output'!T91</f>
        <v>7.288611831897886E-3</v>
      </c>
      <c r="AF91" s="14">
        <f t="shared" si="31"/>
        <v>5.3123862436081859E-5</v>
      </c>
      <c r="AG91" s="14">
        <f t="shared" si="31"/>
        <v>3.8719921230774192E-7</v>
      </c>
      <c r="AH91" s="14">
        <f t="shared" si="31"/>
        <v>2.8221447601277494E-9</v>
      </c>
    </row>
    <row r="92" spans="2:34" outlineLevel="1" x14ac:dyDescent="0.25">
      <c r="B92" s="127">
        <v>40329</v>
      </c>
      <c r="C92" s="129">
        <f>'Stata output'!M92</f>
        <v>1.0280600000000001E-2</v>
      </c>
      <c r="D92" s="129">
        <f t="shared" si="24"/>
        <v>1.0569073636000002E-4</v>
      </c>
      <c r="E92" s="129">
        <f t="shared" si="24"/>
        <v>1.0865641842226163E-6</v>
      </c>
      <c r="F92" s="129">
        <f t="shared" si="24"/>
        <v>1.1170531752319031E-8</v>
      </c>
      <c r="G92" s="129">
        <f>'Stata output'!N92</f>
        <v>-3.2816199999999997E-2</v>
      </c>
      <c r="H92" s="129">
        <f t="shared" si="25"/>
        <v>1.0769029824399998E-3</v>
      </c>
      <c r="I92" s="129">
        <f t="shared" si="25"/>
        <v>-3.5339863652347516E-5</v>
      </c>
      <c r="J92" s="129">
        <f t="shared" si="25"/>
        <v>1.1597200335881666E-6</v>
      </c>
      <c r="K92" s="129">
        <f>'Stata output'!O92</f>
        <v>-3.2765099999999998E-2</v>
      </c>
      <c r="L92" s="129">
        <f t="shared" si="26"/>
        <v>1.0735517780099998E-3</v>
      </c>
      <c r="M92" s="129">
        <f t="shared" si="26"/>
        <v>-3.5175031361675444E-5</v>
      </c>
      <c r="N92" s="129">
        <f t="shared" si="26"/>
        <v>1.152513420068432E-6</v>
      </c>
      <c r="O92" s="129">
        <f>'Stata output'!P92</f>
        <v>-1.4847356757347581E-2</v>
      </c>
      <c r="P92" s="129">
        <f t="shared" si="27"/>
        <v>2.204440026799549E-4</v>
      </c>
      <c r="Q92" s="129">
        <f t="shared" si="27"/>
        <v>-3.2730107528069766E-6</v>
      </c>
      <c r="R92" s="129">
        <f t="shared" si="27"/>
        <v>4.8595558317559963E-8</v>
      </c>
      <c r="S92" s="129">
        <f>'Stata output'!Q92</f>
        <v>-1.4817955107003638E-2</v>
      </c>
      <c r="T92" s="129">
        <f t="shared" si="28"/>
        <v>2.1957179355317519E-4</v>
      </c>
      <c r="U92" s="129">
        <f t="shared" si="28"/>
        <v>-3.2536049796352205E-6</v>
      </c>
      <c r="V92" s="129">
        <f t="shared" si="28"/>
        <v>4.8211772524158184E-8</v>
      </c>
      <c r="W92" s="129">
        <f>'Stata output'!R92</f>
        <v>-4.9161999999999999E-3</v>
      </c>
      <c r="X92" s="129">
        <f t="shared" si="29"/>
        <v>2.4169022439999998E-5</v>
      </c>
      <c r="Y92" s="129">
        <f t="shared" si="29"/>
        <v>-1.1881974811952798E-7</v>
      </c>
      <c r="Z92" s="129">
        <f t="shared" si="29"/>
        <v>5.8414164570522348E-10</v>
      </c>
      <c r="AA92" s="129">
        <f>'Stata output'!S92</f>
        <v>-3.8398999999999998E-3</v>
      </c>
      <c r="AB92" s="129">
        <f t="shared" si="30"/>
        <v>1.4744832009999999E-5</v>
      </c>
      <c r="AC92" s="129">
        <f t="shared" si="30"/>
        <v>-5.6618680435198993E-8</v>
      </c>
      <c r="AD92" s="129">
        <f t="shared" si="30"/>
        <v>2.1741007100312061E-10</v>
      </c>
      <c r="AE92" s="129">
        <f>'Stata output'!T92</f>
        <v>-1.1191927077535344E-3</v>
      </c>
      <c r="AF92" s="129">
        <f t="shared" si="31"/>
        <v>1.2525923170886882E-6</v>
      </c>
      <c r="AG92" s="129">
        <f t="shared" si="31"/>
        <v>-1.4018921870737626E-9</v>
      </c>
      <c r="AH92" s="129">
        <f t="shared" si="31"/>
        <v>1.5689875128296088E-12</v>
      </c>
    </row>
    <row r="93" spans="2:34" outlineLevel="1" x14ac:dyDescent="0.25">
      <c r="B93" s="3">
        <v>40359</v>
      </c>
      <c r="C93" s="14">
        <f>'Stata output'!M93</f>
        <v>-1.0888500000000001E-2</v>
      </c>
      <c r="D93" s="14">
        <f t="shared" si="24"/>
        <v>1.1855943225000001E-4</v>
      </c>
      <c r="E93" s="14">
        <f t="shared" si="24"/>
        <v>-1.2909343780541252E-6</v>
      </c>
      <c r="F93" s="14">
        <f t="shared" si="24"/>
        <v>1.4056338975442342E-8</v>
      </c>
      <c r="G93" s="14">
        <f>'Stata output'!N93</f>
        <v>-2.08191E-2</v>
      </c>
      <c r="H93" s="14">
        <f t="shared" si="25"/>
        <v>4.3343492481000002E-4</v>
      </c>
      <c r="I93" s="14">
        <f t="shared" si="25"/>
        <v>-9.023725043111871E-6</v>
      </c>
      <c r="J93" s="14">
        <f t="shared" si="25"/>
        <v>1.8786583404505038E-7</v>
      </c>
      <c r="K93" s="14">
        <f>'Stata output'!O93</f>
        <v>-2.0791199999999999E-2</v>
      </c>
      <c r="L93" s="14">
        <f t="shared" si="26"/>
        <v>4.3227399743999995E-4</v>
      </c>
      <c r="M93" s="14">
        <f t="shared" si="26"/>
        <v>-8.9874951355745261E-6</v>
      </c>
      <c r="N93" s="14">
        <f t="shared" si="26"/>
        <v>1.8686080886275709E-7</v>
      </c>
      <c r="O93" s="14">
        <f>'Stata output'!P93</f>
        <v>-1.5977717788819207E-2</v>
      </c>
      <c r="P93" s="14">
        <f t="shared" si="27"/>
        <v>2.552874657391497E-4</v>
      </c>
      <c r="Q93" s="14">
        <f t="shared" si="27"/>
        <v>-4.078911082602986E-6</v>
      </c>
      <c r="R93" s="14">
        <f t="shared" si="27"/>
        <v>6.5171690163517537E-8</v>
      </c>
      <c r="S93" s="14">
        <f>'Stata output'!Q93</f>
        <v>-1.5963415629934641E-2</v>
      </c>
      <c r="T93" s="14">
        <f t="shared" si="28"/>
        <v>2.5483063857404157E-4</v>
      </c>
      <c r="U93" s="14">
        <f t="shared" si="28"/>
        <v>-4.0679673987990802E-6</v>
      </c>
      <c r="V93" s="14">
        <f t="shared" si="28"/>
        <v>6.4938654356053806E-8</v>
      </c>
      <c r="W93" s="14">
        <f>'Stata output'!R93</f>
        <v>1.9571999999999999E-2</v>
      </c>
      <c r="X93" s="14">
        <f t="shared" si="29"/>
        <v>3.8306318399999997E-4</v>
      </c>
      <c r="Y93" s="14">
        <f t="shared" si="29"/>
        <v>7.4973126372479987E-6</v>
      </c>
      <c r="Z93" s="14">
        <f t="shared" si="29"/>
        <v>1.4673740293621784E-7</v>
      </c>
      <c r="AA93" s="14">
        <f>'Stata output'!S93</f>
        <v>2.0158300000000001E-2</v>
      </c>
      <c r="AB93" s="14">
        <f t="shared" si="30"/>
        <v>4.0635705889000001E-4</v>
      </c>
      <c r="AC93" s="14">
        <f t="shared" si="30"/>
        <v>8.1914675002222874E-6</v>
      </c>
      <c r="AD93" s="14">
        <f t="shared" si="30"/>
        <v>1.6512605930973093E-7</v>
      </c>
      <c r="AE93" s="14">
        <f>'Stata output'!T93</f>
        <v>2.6627110158716986E-2</v>
      </c>
      <c r="AF93" s="14">
        <f t="shared" si="31"/>
        <v>7.0900299540444932E-4</v>
      </c>
      <c r="AG93" s="14">
        <f t="shared" si="31"/>
        <v>1.8878700861494584E-5</v>
      </c>
      <c r="AH93" s="14">
        <f t="shared" si="31"/>
        <v>5.0268524749248161E-7</v>
      </c>
    </row>
    <row r="94" spans="2:34" outlineLevel="1" x14ac:dyDescent="0.25">
      <c r="B94" s="127">
        <v>40390</v>
      </c>
      <c r="C94" s="129">
        <f>'Stata output'!M94</f>
        <v>1.2855E-3</v>
      </c>
      <c r="D94" s="129">
        <f t="shared" si="24"/>
        <v>1.65251025E-6</v>
      </c>
      <c r="E94" s="129">
        <f t="shared" si="24"/>
        <v>2.124301926375E-9</v>
      </c>
      <c r="F94" s="129">
        <f t="shared" si="24"/>
        <v>2.7307901263550624E-12</v>
      </c>
      <c r="G94" s="129">
        <f>'Stata output'!N94</f>
        <v>3.0256600000000002E-2</v>
      </c>
      <c r="H94" s="129">
        <f t="shared" si="25"/>
        <v>9.1546184356000007E-4</v>
      </c>
      <c r="I94" s="129">
        <f t="shared" si="25"/>
        <v>2.7698762815857499E-5</v>
      </c>
      <c r="J94" s="129">
        <f t="shared" si="25"/>
        <v>8.38070387014274E-7</v>
      </c>
      <c r="K94" s="129">
        <f>'Stata output'!O94</f>
        <v>3.0363100000000001E-2</v>
      </c>
      <c r="L94" s="129">
        <f t="shared" si="26"/>
        <v>9.2191784161000008E-4</v>
      </c>
      <c r="M94" s="129">
        <f t="shared" si="26"/>
        <v>2.7992283616588594E-5</v>
      </c>
      <c r="N94" s="129">
        <f t="shared" si="26"/>
        <v>8.4993250667884119E-7</v>
      </c>
      <c r="O94" s="129">
        <f>'Stata output'!P94</f>
        <v>1.5221486121624281E-2</v>
      </c>
      <c r="P94" s="129">
        <f t="shared" si="27"/>
        <v>2.3169363975080061E-4</v>
      </c>
      <c r="Q94" s="129">
        <f t="shared" si="27"/>
        <v>3.5267215219354273E-6</v>
      </c>
      <c r="R94" s="129">
        <f t="shared" si="27"/>
        <v>5.3681942700973774E-8</v>
      </c>
      <c r="S94" s="129">
        <f>'Stata output'!Q94</f>
        <v>1.5272523405456366E-2</v>
      </c>
      <c r="T94" s="129">
        <f t="shared" si="28"/>
        <v>2.3324997117021252E-4</v>
      </c>
      <c r="U94" s="129">
        <f t="shared" si="28"/>
        <v>3.5623156440190931E-6</v>
      </c>
      <c r="V94" s="129">
        <f t="shared" si="28"/>
        <v>5.4405549050904969E-8</v>
      </c>
      <c r="W94" s="129">
        <f>'Stata output'!R94</f>
        <v>3.9214000000000002E-3</v>
      </c>
      <c r="X94" s="129">
        <f t="shared" si="29"/>
        <v>1.5377377960000003E-5</v>
      </c>
      <c r="Y94" s="129">
        <f t="shared" si="29"/>
        <v>6.0300849932344015E-8</v>
      </c>
      <c r="Z94" s="129">
        <f t="shared" si="29"/>
        <v>2.3646375292469386E-10</v>
      </c>
      <c r="AA94" s="129">
        <f>'Stata output'!S94</f>
        <v>6.2509999999999996E-3</v>
      </c>
      <c r="AB94" s="129">
        <f t="shared" si="30"/>
        <v>3.9075000999999997E-5</v>
      </c>
      <c r="AC94" s="129">
        <f t="shared" si="30"/>
        <v>2.4425783125099996E-7</v>
      </c>
      <c r="AD94" s="129">
        <f t="shared" si="30"/>
        <v>1.5268557031500009E-9</v>
      </c>
      <c r="AE94" s="129">
        <f>'Stata output'!T94</f>
        <v>4.4519394559374894E-3</v>
      </c>
      <c r="AF94" s="129">
        <f t="shared" si="31"/>
        <v>1.9819764919332991E-5</v>
      </c>
      <c r="AG94" s="129">
        <f t="shared" si="31"/>
        <v>8.8236393451784246E-8</v>
      </c>
      <c r="AH94" s="129">
        <f t="shared" si="31"/>
        <v>3.9282308145762269E-10</v>
      </c>
    </row>
    <row r="95" spans="2:34" outlineLevel="1" x14ac:dyDescent="0.25">
      <c r="B95" s="3">
        <v>40421</v>
      </c>
      <c r="C95" s="14">
        <f>'Stata output'!M95</f>
        <v>1.52944E-2</v>
      </c>
      <c r="D95" s="14">
        <f t="shared" si="24"/>
        <v>2.3391867135999999E-4</v>
      </c>
      <c r="E95" s="14">
        <f t="shared" si="24"/>
        <v>3.5776457272483838E-6</v>
      </c>
      <c r="F95" s="14">
        <f t="shared" si="24"/>
        <v>5.4717944810827678E-8</v>
      </c>
      <c r="G95" s="14">
        <f>'Stata output'!N95</f>
        <v>-4.0406000000000001E-3</v>
      </c>
      <c r="H95" s="14">
        <f t="shared" si="25"/>
        <v>1.6326448360000002E-5</v>
      </c>
      <c r="I95" s="14">
        <f t="shared" si="25"/>
        <v>-6.5968647243416004E-8</v>
      </c>
      <c r="J95" s="14">
        <f t="shared" si="25"/>
        <v>2.6655291605174674E-10</v>
      </c>
      <c r="K95" s="14">
        <f>'Stata output'!O95</f>
        <v>-3.6925E-3</v>
      </c>
      <c r="L95" s="14">
        <f t="shared" si="26"/>
        <v>1.363455625E-5</v>
      </c>
      <c r="M95" s="14">
        <f t="shared" si="26"/>
        <v>-5.0345598953124999E-8</v>
      </c>
      <c r="N95" s="14">
        <f t="shared" si="26"/>
        <v>1.8590112413441406E-10</v>
      </c>
      <c r="O95" s="14">
        <f>'Stata output'!P95</f>
        <v>5.7880526876693383E-3</v>
      </c>
      <c r="P95" s="14">
        <f t="shared" si="27"/>
        <v>3.3501553915236253E-5</v>
      </c>
      <c r="Q95" s="14">
        <f t="shared" si="27"/>
        <v>1.9390875918018243E-7</v>
      </c>
      <c r="R95" s="14">
        <f t="shared" si="27"/>
        <v>1.1223541147354815E-9</v>
      </c>
      <c r="S95" s="14">
        <f>'Stata output'!Q95</f>
        <v>5.9580064797421194E-3</v>
      </c>
      <c r="T95" s="14">
        <f t="shared" si="28"/>
        <v>3.5497841212649081E-5</v>
      </c>
      <c r="U95" s="14">
        <f t="shared" si="28"/>
        <v>2.1149636796182008E-7</v>
      </c>
      <c r="V95" s="14">
        <f t="shared" si="28"/>
        <v>1.2600967307584476E-9</v>
      </c>
      <c r="W95" s="14">
        <f>'Stata output'!R95</f>
        <v>2.01993E-2</v>
      </c>
      <c r="X95" s="14">
        <f t="shared" si="29"/>
        <v>4.0801172048999997E-4</v>
      </c>
      <c r="Y95" s="14">
        <f t="shared" si="29"/>
        <v>8.2415511456936566E-6</v>
      </c>
      <c r="Z95" s="14">
        <f t="shared" si="29"/>
        <v>1.6647356405720987E-7</v>
      </c>
      <c r="AA95" s="14">
        <f>'Stata output'!S95</f>
        <v>2.7858600000000001E-2</v>
      </c>
      <c r="AB95" s="14">
        <f t="shared" si="30"/>
        <v>7.7610159396000007E-4</v>
      </c>
      <c r="AC95" s="14">
        <f t="shared" si="30"/>
        <v>2.1621103865494058E-5</v>
      </c>
      <c r="AD95" s="14">
        <f t="shared" si="30"/>
        <v>6.023336841472528E-7</v>
      </c>
      <c r="AE95" s="14">
        <f>'Stata output'!T95</f>
        <v>3.343239307584045E-2</v>
      </c>
      <c r="AF95" s="14">
        <f t="shared" si="31"/>
        <v>1.1177249067775045E-3</v>
      </c>
      <c r="AG95" s="14">
        <f t="shared" si="31"/>
        <v>3.7368218434042655E-5</v>
      </c>
      <c r="AH95" s="14">
        <f t="shared" si="31"/>
        <v>1.2493089672307812E-6</v>
      </c>
    </row>
    <row r="96" spans="2:34" outlineLevel="1" x14ac:dyDescent="0.25">
      <c r="B96" s="127">
        <v>40451</v>
      </c>
      <c r="C96" s="129">
        <f>'Stata output'!M96</f>
        <v>8.5930000000000002E-4</v>
      </c>
      <c r="D96" s="129">
        <f t="shared" si="24"/>
        <v>7.3839649000000007E-7</v>
      </c>
      <c r="E96" s="129">
        <f t="shared" si="24"/>
        <v>6.3450410385700009E-10</v>
      </c>
      <c r="F96" s="129">
        <f t="shared" si="24"/>
        <v>5.4522937644432019E-13</v>
      </c>
      <c r="G96" s="129">
        <f>'Stata output'!N96</f>
        <v>3.3784300000000003E-2</v>
      </c>
      <c r="H96" s="129">
        <f t="shared" si="25"/>
        <v>1.1413789264900001E-3</v>
      </c>
      <c r="I96" s="129">
        <f t="shared" si="25"/>
        <v>3.8560688066216115E-5</v>
      </c>
      <c r="J96" s="129">
        <f t="shared" si="25"/>
        <v>1.3027458538354651E-6</v>
      </c>
      <c r="K96" s="129">
        <f>'Stata output'!O96</f>
        <v>3.40069E-2</v>
      </c>
      <c r="L96" s="129">
        <f t="shared" si="26"/>
        <v>1.15646924761E-3</v>
      </c>
      <c r="M96" s="129">
        <f t="shared" si="26"/>
        <v>3.9327934056548509E-5</v>
      </c>
      <c r="N96" s="129">
        <f t="shared" si="26"/>
        <v>1.3374211206676395E-6</v>
      </c>
      <c r="O96" s="129">
        <f>'Stata output'!P96</f>
        <v>1.6206736320050555E-2</v>
      </c>
      <c r="P96" s="129">
        <f t="shared" si="27"/>
        <v>2.626583021476458E-4</v>
      </c>
      <c r="Q96" s="129">
        <f t="shared" si="27"/>
        <v>4.2568338451790639E-6</v>
      </c>
      <c r="R96" s="129">
        <f t="shared" si="27"/>
        <v>6.8989383687083993E-8</v>
      </c>
      <c r="S96" s="129">
        <f>'Stata output'!Q96</f>
        <v>1.631059424685441E-2</v>
      </c>
      <c r="T96" s="129">
        <f t="shared" si="28"/>
        <v>2.6603548468552015E-4</v>
      </c>
      <c r="U96" s="129">
        <f t="shared" si="28"/>
        <v>4.3391968459707694E-6</v>
      </c>
      <c r="V96" s="129">
        <f t="shared" si="28"/>
        <v>7.0774879111859629E-8</v>
      </c>
      <c r="W96" s="129">
        <f>'Stata output'!R96</f>
        <v>-6.1142999999999996E-3</v>
      </c>
      <c r="X96" s="129">
        <f t="shared" si="29"/>
        <v>3.7384664489999998E-5</v>
      </c>
      <c r="Y96" s="129">
        <f t="shared" si="29"/>
        <v>-2.2858105409120698E-7</v>
      </c>
      <c r="Z96" s="129">
        <f t="shared" si="29"/>
        <v>1.3976131390298669E-9</v>
      </c>
      <c r="AA96" s="129">
        <f>'Stata output'!S96</f>
        <v>-5.8029999999999996E-4</v>
      </c>
      <c r="AB96" s="129">
        <f t="shared" si="30"/>
        <v>3.3674808999999995E-7</v>
      </c>
      <c r="AC96" s="129">
        <f t="shared" si="30"/>
        <v>-1.9541491662699995E-10</v>
      </c>
      <c r="AD96" s="129">
        <f t="shared" si="30"/>
        <v>1.1339927611864807E-13</v>
      </c>
      <c r="AE96" s="129">
        <f>'Stata output'!T96</f>
        <v>-3.7480460325708537E-3</v>
      </c>
      <c r="AF96" s="129">
        <f t="shared" si="31"/>
        <v>1.4047849062270117E-5</v>
      </c>
      <c r="AG96" s="129">
        <f t="shared" si="31"/>
        <v>-5.2651984943995696E-8</v>
      </c>
      <c r="AH96" s="129">
        <f t="shared" si="31"/>
        <v>1.973420632763234E-10</v>
      </c>
    </row>
    <row r="97" spans="2:34" outlineLevel="1" x14ac:dyDescent="0.25">
      <c r="B97" s="3">
        <v>40482</v>
      </c>
      <c r="C97" s="14">
        <f>'Stata output'!M97</f>
        <v>3.12237E-2</v>
      </c>
      <c r="D97" s="14">
        <f t="shared" si="24"/>
        <v>9.7491944168999999E-4</v>
      </c>
      <c r="E97" s="14">
        <f t="shared" si="24"/>
        <v>3.0440592171496053E-5</v>
      </c>
      <c r="F97" s="14">
        <f t="shared" si="24"/>
        <v>9.5046791778514123E-7</v>
      </c>
      <c r="G97" s="14">
        <f>'Stata output'!N97</f>
        <v>2.4764399999999999E-2</v>
      </c>
      <c r="H97" s="14">
        <f t="shared" si="25"/>
        <v>6.1327550735999997E-4</v>
      </c>
      <c r="I97" s="14">
        <f t="shared" si="25"/>
        <v>1.5187399974465983E-5</v>
      </c>
      <c r="J97" s="14">
        <f t="shared" si="25"/>
        <v>3.761068479276654E-7</v>
      </c>
      <c r="K97" s="14">
        <f>'Stata output'!O97</f>
        <v>2.4975600000000001E-2</v>
      </c>
      <c r="L97" s="14">
        <f t="shared" si="26"/>
        <v>6.2378059536000001E-4</v>
      </c>
      <c r="M97" s="14">
        <f t="shared" si="26"/>
        <v>1.5579294637473217E-5</v>
      </c>
      <c r="N97" s="14">
        <f t="shared" si="26"/>
        <v>3.8910223114767607E-7</v>
      </c>
      <c r="O97" s="14">
        <f>'Stata output'!P97</f>
        <v>2.7926851048774227E-2</v>
      </c>
      <c r="P97" s="14">
        <f t="shared" si="27"/>
        <v>7.7990900950042211E-4</v>
      </c>
      <c r="Q97" s="14">
        <f t="shared" si="27"/>
        <v>2.1780402739915332E-5</v>
      </c>
      <c r="R97" s="14">
        <f t="shared" si="27"/>
        <v>6.0825806309992954E-7</v>
      </c>
      <c r="S97" s="14">
        <f>'Stata output'!Q97</f>
        <v>2.8028722242447887E-2</v>
      </c>
      <c r="T97" s="14">
        <f t="shared" si="28"/>
        <v>7.8560927054429296E-4</v>
      </c>
      <c r="U97" s="14">
        <f t="shared" si="28"/>
        <v>2.2019624035178085E-5</v>
      </c>
      <c r="V97" s="14">
        <f t="shared" si="28"/>
        <v>6.1718192596513609E-7</v>
      </c>
      <c r="W97" s="14">
        <f>'Stata output'!R97</f>
        <v>2.1562100000000001E-2</v>
      </c>
      <c r="X97" s="14">
        <f t="shared" si="29"/>
        <v>4.6492415641000005E-4</v>
      </c>
      <c r="Y97" s="14">
        <f t="shared" si="29"/>
        <v>1.0024741152928063E-5</v>
      </c>
      <c r="Z97" s="14">
        <f t="shared" si="29"/>
        <v>2.1615447121355019E-7</v>
      </c>
      <c r="AA97" s="14">
        <f>'Stata output'!S97</f>
        <v>2.69585E-2</v>
      </c>
      <c r="AB97" s="14">
        <f t="shared" si="30"/>
        <v>7.2676072224999995E-4</v>
      </c>
      <c r="AC97" s="14">
        <f t="shared" si="30"/>
        <v>1.9592378930776624E-5</v>
      </c>
      <c r="AD97" s="14">
        <f t="shared" si="30"/>
        <v>5.2818114740534157E-7</v>
      </c>
      <c r="AE97" s="14">
        <f>'Stata output'!T97</f>
        <v>2.3843624027543017E-2</v>
      </c>
      <c r="AF97" s="14">
        <f t="shared" si="31"/>
        <v>5.6851840676682666E-4</v>
      </c>
      <c r="AG97" s="14">
        <f t="shared" si="31"/>
        <v>1.3555539143685983E-5</v>
      </c>
      <c r="AH97" s="14">
        <f t="shared" si="31"/>
        <v>3.2321317883269097E-7</v>
      </c>
    </row>
    <row r="98" spans="2:34" outlineLevel="1" x14ac:dyDescent="0.25">
      <c r="B98" s="127">
        <v>40512</v>
      </c>
      <c r="C98" s="129">
        <f>'Stata output'!M98</f>
        <v>9.3734000000000005E-3</v>
      </c>
      <c r="D98" s="129">
        <f t="shared" si="24"/>
        <v>8.7860627560000008E-5</v>
      </c>
      <c r="E98" s="129">
        <f t="shared" si="24"/>
        <v>8.2355280637090413E-7</v>
      </c>
      <c r="F98" s="129">
        <f t="shared" si="24"/>
        <v>7.7194898752370333E-9</v>
      </c>
      <c r="G98" s="129">
        <f>'Stata output'!N98</f>
        <v>-1.21271E-2</v>
      </c>
      <c r="H98" s="129">
        <f t="shared" si="25"/>
        <v>1.4706655441000001E-4</v>
      </c>
      <c r="I98" s="129">
        <f t="shared" si="25"/>
        <v>-1.7834908119855112E-6</v>
      </c>
      <c r="J98" s="129">
        <f t="shared" si="25"/>
        <v>2.1628571426029495E-8</v>
      </c>
      <c r="K98" s="129">
        <f>'Stata output'!O98</f>
        <v>-1.15776E-2</v>
      </c>
      <c r="L98" s="129">
        <f t="shared" si="26"/>
        <v>1.3404082176000001E-4</v>
      </c>
      <c r="M98" s="129">
        <f t="shared" si="26"/>
        <v>-1.5518710180085762E-6</v>
      </c>
      <c r="N98" s="129">
        <f t="shared" si="26"/>
        <v>1.7966941898096093E-8</v>
      </c>
      <c r="O98" s="129">
        <f>'Stata output'!P98</f>
        <v>-1.4609264585924327E-3</v>
      </c>
      <c r="P98" s="129">
        <f t="shared" si="27"/>
        <v>2.134306117415427E-6</v>
      </c>
      <c r="Q98" s="129">
        <f t="shared" si="27"/>
        <v>-3.1180642776678845E-9</v>
      </c>
      <c r="R98" s="129">
        <f t="shared" si="27"/>
        <v>4.5552626028369141E-12</v>
      </c>
      <c r="S98" s="129">
        <f>'Stata output'!Q98</f>
        <v>-1.180114633273591E-3</v>
      </c>
      <c r="T98" s="129">
        <f t="shared" si="28"/>
        <v>1.3926705476664623E-6</v>
      </c>
      <c r="U98" s="129">
        <f t="shared" si="28"/>
        <v>-1.6435108926303383E-9</v>
      </c>
      <c r="V98" s="129">
        <f t="shared" si="28"/>
        <v>1.9395312543376041E-12</v>
      </c>
      <c r="W98" s="129">
        <f>'Stata output'!R98</f>
        <v>-8.1778000000000007E-3</v>
      </c>
      <c r="X98" s="129">
        <f t="shared" si="29"/>
        <v>6.6876412840000007E-5</v>
      </c>
      <c r="Y98" s="129">
        <f t="shared" si="29"/>
        <v>-5.469019289229521E-7</v>
      </c>
      <c r="Z98" s="129">
        <f t="shared" si="29"/>
        <v>4.4724545943461175E-9</v>
      </c>
      <c r="AA98" s="129">
        <f>'Stata output'!S98</f>
        <v>5.7723000000000002E-3</v>
      </c>
      <c r="AB98" s="129">
        <f t="shared" si="30"/>
        <v>3.3319447290000005E-5</v>
      </c>
      <c r="AC98" s="129">
        <f t="shared" si="30"/>
        <v>1.9232984559206703E-7</v>
      </c>
      <c r="AD98" s="129">
        <f t="shared" si="30"/>
        <v>1.1101855677110887E-9</v>
      </c>
      <c r="AE98" s="129">
        <f>'Stata output'!T98</f>
        <v>5.5092220513084204E-3</v>
      </c>
      <c r="AF98" s="129">
        <f t="shared" si="31"/>
        <v>3.0351527610622961E-5</v>
      </c>
      <c r="AG98" s="129">
        <f t="shared" si="31"/>
        <v>1.6721330520334039E-7</v>
      </c>
      <c r="AH98" s="129">
        <f t="shared" si="31"/>
        <v>9.21215228298408E-10</v>
      </c>
    </row>
    <row r="99" spans="2:34" outlineLevel="1" x14ac:dyDescent="0.25">
      <c r="B99" s="125">
        <v>40543</v>
      </c>
      <c r="C99" s="101">
        <f>'Stata output'!M99</f>
        <v>-1.53966E-2</v>
      </c>
      <c r="D99" s="101">
        <f t="shared" si="24"/>
        <v>2.3705529156000001E-4</v>
      </c>
      <c r="E99" s="101">
        <f t="shared" si="24"/>
        <v>-3.6498455020326962E-6</v>
      </c>
      <c r="F99" s="101">
        <f t="shared" si="24"/>
        <v>5.6195211256596613E-8</v>
      </c>
      <c r="G99" s="101">
        <f>'Stata output'!N99</f>
        <v>2.5619800000000002E-2</v>
      </c>
      <c r="H99" s="101">
        <f t="shared" si="25"/>
        <v>6.563741520400001E-4</v>
      </c>
      <c r="I99" s="101">
        <f t="shared" si="25"/>
        <v>1.6816174500434396E-5</v>
      </c>
      <c r="J99" s="101">
        <f t="shared" si="25"/>
        <v>4.3082702746622918E-7</v>
      </c>
      <c r="K99" s="101">
        <f>'Stata output'!O99</f>
        <v>2.5663200000000001E-2</v>
      </c>
      <c r="L99" s="101">
        <f t="shared" si="26"/>
        <v>6.5859983424000005E-4</v>
      </c>
      <c r="M99" s="101">
        <f t="shared" si="26"/>
        <v>1.6901779266067971E-5</v>
      </c>
      <c r="N99" s="101">
        <f t="shared" si="26"/>
        <v>4.3375374166095553E-7</v>
      </c>
      <c r="O99" s="101">
        <f>'Stata output'!P99</f>
        <v>4.9709338098338531E-3</v>
      </c>
      <c r="P99" s="101">
        <f t="shared" si="27"/>
        <v>2.4710182941749307E-5</v>
      </c>
      <c r="Q99" s="101">
        <f t="shared" si="27"/>
        <v>1.2283268383232137E-7</v>
      </c>
      <c r="R99" s="101">
        <f t="shared" si="27"/>
        <v>6.1059314101471837E-10</v>
      </c>
      <c r="S99" s="101">
        <f>'Stata output'!Q99</f>
        <v>4.9920417555308697E-3</v>
      </c>
      <c r="T99" s="101">
        <f t="shared" si="28"/>
        <v>2.4920480888963726E-5</v>
      </c>
      <c r="U99" s="101">
        <f t="shared" si="28"/>
        <v>1.2440408116561597E-7</v>
      </c>
      <c r="V99" s="101">
        <f t="shared" si="28"/>
        <v>6.2103036773720625E-10</v>
      </c>
      <c r="W99" s="101">
        <f>'Stata output'!R99</f>
        <v>3.503E-3</v>
      </c>
      <c r="X99" s="101">
        <f t="shared" si="29"/>
        <v>1.2271009E-5</v>
      </c>
      <c r="Y99" s="101">
        <f t="shared" si="29"/>
        <v>4.2985344526999999E-8</v>
      </c>
      <c r="Z99" s="101">
        <f t="shared" si="29"/>
        <v>1.5057766187808099E-10</v>
      </c>
      <c r="AA99" s="101">
        <f>'Stata output'!S99</f>
        <v>4.5957999999999997E-3</v>
      </c>
      <c r="AB99" s="101">
        <f t="shared" si="30"/>
        <v>2.1121377639999997E-5</v>
      </c>
      <c r="AC99" s="101">
        <f t="shared" si="30"/>
        <v>9.7069627357911977E-8</v>
      </c>
      <c r="AD99" s="101">
        <f t="shared" si="30"/>
        <v>4.4611259341149182E-10</v>
      </c>
      <c r="AE99" s="101">
        <f>'Stata output'!T99</f>
        <v>1.2658989287082981E-2</v>
      </c>
      <c r="AF99" s="101">
        <f t="shared" si="31"/>
        <v>1.602500097704817E-4</v>
      </c>
      <c r="AG99" s="101">
        <f t="shared" si="31"/>
        <v>2.0286031569394709E-6</v>
      </c>
      <c r="AH99" s="101">
        <f t="shared" si="31"/>
        <v>2.5680065631439481E-8</v>
      </c>
    </row>
    <row r="100" spans="2:34" outlineLevel="1" x14ac:dyDescent="0.25">
      <c r="B100" s="127">
        <v>40574</v>
      </c>
      <c r="C100" s="129">
        <f>'Stata output'!M100</f>
        <v>9.4178999999999999E-3</v>
      </c>
      <c r="D100" s="129">
        <f t="shared" si="24"/>
        <v>8.8696840409999993E-5</v>
      </c>
      <c r="E100" s="129">
        <f t="shared" si="24"/>
        <v>8.3533797329733892E-7</v>
      </c>
      <c r="F100" s="129">
        <f t="shared" si="24"/>
        <v>7.8671294987170083E-9</v>
      </c>
      <c r="G100" s="129">
        <f>'Stata output'!N100</f>
        <v>8.7795000000000008E-3</v>
      </c>
      <c r="H100" s="129">
        <f t="shared" si="25"/>
        <v>7.7079620250000014E-5</v>
      </c>
      <c r="I100" s="129">
        <f t="shared" si="25"/>
        <v>6.7672052598487521E-7</v>
      </c>
      <c r="J100" s="129">
        <f t="shared" si="25"/>
        <v>5.9412678578842119E-9</v>
      </c>
      <c r="K100" s="129">
        <f>'Stata output'!O100</f>
        <v>8.3634E-3</v>
      </c>
      <c r="L100" s="129">
        <f t="shared" si="26"/>
        <v>6.9946459559999997E-5</v>
      </c>
      <c r="M100" s="129">
        <f t="shared" si="26"/>
        <v>5.8499021988410398E-7</v>
      </c>
      <c r="N100" s="129">
        <f t="shared" si="26"/>
        <v>4.8925072049787145E-9</v>
      </c>
      <c r="O100" s="129">
        <f>'Stata output'!P100</f>
        <v>9.0151858410938979E-3</v>
      </c>
      <c r="P100" s="129">
        <f t="shared" si="27"/>
        <v>8.1273575749459887E-5</v>
      </c>
      <c r="Q100" s="129">
        <f t="shared" si="27"/>
        <v>7.3269638935160318E-7</v>
      </c>
      <c r="R100" s="129">
        <f t="shared" si="27"/>
        <v>6.605394115103194E-9</v>
      </c>
      <c r="S100" s="129">
        <f>'Stata output'!Q100</f>
        <v>8.8039082304686954E-3</v>
      </c>
      <c r="T100" s="129">
        <f t="shared" si="28"/>
        <v>7.7508800130514434E-5</v>
      </c>
      <c r="U100" s="129">
        <f t="shared" si="28"/>
        <v>6.8238036340278909E-7</v>
      </c>
      <c r="V100" s="129">
        <f t="shared" si="28"/>
        <v>6.0076140976720343E-9</v>
      </c>
      <c r="W100" s="129">
        <f>'Stata output'!R100</f>
        <v>1.8572100000000001E-2</v>
      </c>
      <c r="X100" s="129">
        <f t="shared" si="29"/>
        <v>3.4492289841000004E-4</v>
      </c>
      <c r="Y100" s="129">
        <f t="shared" si="29"/>
        <v>6.4059425615603619E-6</v>
      </c>
      <c r="Z100" s="129">
        <f t="shared" si="29"/>
        <v>1.189718058475552E-7</v>
      </c>
      <c r="AA100" s="129">
        <f>'Stata output'!S100</f>
        <v>6.0286999999999997E-3</v>
      </c>
      <c r="AB100" s="129">
        <f t="shared" si="30"/>
        <v>3.6345223689999993E-5</v>
      </c>
      <c r="AC100" s="129">
        <f t="shared" si="30"/>
        <v>2.1911445005990294E-7</v>
      </c>
      <c r="AD100" s="129">
        <f t="shared" si="30"/>
        <v>1.3209752850761367E-9</v>
      </c>
      <c r="AE100" s="129">
        <f>'Stata output'!T100</f>
        <v>2.7129701777511808E-3</v>
      </c>
      <c r="AF100" s="129">
        <f t="shared" si="31"/>
        <v>7.3602071853672739E-6</v>
      </c>
      <c r="AG100" s="129">
        <f t="shared" si="31"/>
        <v>1.996802259597137E-8</v>
      </c>
      <c r="AH100" s="129">
        <f t="shared" si="31"/>
        <v>5.4172649811532045E-11</v>
      </c>
    </row>
    <row r="101" spans="2:34" outlineLevel="1" x14ac:dyDescent="0.25">
      <c r="B101" s="3">
        <v>40602</v>
      </c>
      <c r="C101" s="14">
        <f>'Stata output'!M101</f>
        <v>-1.03169E-2</v>
      </c>
      <c r="D101" s="14">
        <f t="shared" ref="D101:F132" si="32">$C101^D$3</f>
        <v>1.0643842561E-4</v>
      </c>
      <c r="E101" s="14">
        <f t="shared" si="32"/>
        <v>-1.0981145931758091E-6</v>
      </c>
      <c r="F101" s="14">
        <f t="shared" si="32"/>
        <v>1.1329138446335504E-8</v>
      </c>
      <c r="G101" s="14">
        <f>'Stata output'!N101</f>
        <v>1.15666E-2</v>
      </c>
      <c r="H101" s="14">
        <f t="shared" ref="H101:J132" si="33">$G101^H$3</f>
        <v>1.3378623556E-4</v>
      </c>
      <c r="I101" s="14">
        <f t="shared" si="33"/>
        <v>1.5474518722282958E-6</v>
      </c>
      <c r="J101" s="14">
        <f t="shared" si="33"/>
        <v>1.7898756825315809E-8</v>
      </c>
      <c r="K101" s="14">
        <f>'Stata output'!O101</f>
        <v>1.14544E-2</v>
      </c>
      <c r="L101" s="14">
        <f t="shared" ref="L101:N132" si="34">$K101^L$3</f>
        <v>1.3120327935999999E-4</v>
      </c>
      <c r="M101" s="14">
        <f t="shared" si="34"/>
        <v>1.5028548431011838E-6</v>
      </c>
      <c r="N101" s="14">
        <f t="shared" si="34"/>
        <v>1.7214300514818199E-8</v>
      </c>
      <c r="O101" s="14">
        <f>'Stata output'!P101</f>
        <v>7.9480935857319593E-4</v>
      </c>
      <c r="P101" s="14">
        <f t="shared" ref="P101:R132" si="35">$O101^P$3</f>
        <v>6.3172191647553511E-7</v>
      </c>
      <c r="Q101" s="14">
        <f t="shared" si="35"/>
        <v>5.0209849123055012E-10</v>
      </c>
      <c r="R101" s="14">
        <f t="shared" si="35"/>
        <v>3.9907257975552294E-13</v>
      </c>
      <c r="S101" s="14">
        <f>'Stata output'!Q101</f>
        <v>7.3880044739271615E-4</v>
      </c>
      <c r="T101" s="14">
        <f t="shared" ref="T101:V132" si="36">$S101^T$3</f>
        <v>5.4582610106767756E-7</v>
      </c>
      <c r="U101" s="14">
        <f t="shared" si="36"/>
        <v>4.032565676674221E-10</v>
      </c>
      <c r="V101" s="14">
        <f t="shared" si="36"/>
        <v>2.9792613260674257E-13</v>
      </c>
      <c r="W101" s="14">
        <f>'Stata output'!R101</f>
        <v>-1.6410999999999999E-3</v>
      </c>
      <c r="X101" s="14">
        <f t="shared" ref="X101:Z132" si="37">$W101^X$3</f>
        <v>2.6932092099999996E-6</v>
      </c>
      <c r="Y101" s="14">
        <f t="shared" si="37"/>
        <v>-4.4198256345309995E-9</v>
      </c>
      <c r="Z101" s="14">
        <f t="shared" si="37"/>
        <v>7.2533758488288225E-12</v>
      </c>
      <c r="AA101" s="14">
        <f>'Stata output'!S101</f>
        <v>-4.6996E-3</v>
      </c>
      <c r="AB101" s="14">
        <f t="shared" ref="AB101:AD132" si="38">$AA101^AB$3</f>
        <v>2.2086240159999999E-5</v>
      </c>
      <c r="AC101" s="14">
        <f t="shared" si="38"/>
        <v>-1.03796494255936E-7</v>
      </c>
      <c r="AD101" s="14">
        <f t="shared" si="38"/>
        <v>4.8780200440519681E-10</v>
      </c>
      <c r="AE101" s="14">
        <f>'Stata output'!T101</f>
        <v>-3.3217819805499487E-3</v>
      </c>
      <c r="AF101" s="14">
        <f t="shared" ref="AF101:AH132" si="39">$AE101^AF$3</f>
        <v>1.103423552630634E-5</v>
      </c>
      <c r="AG101" s="14">
        <f t="shared" si="39"/>
        <v>-3.6653324740428479E-8</v>
      </c>
      <c r="AH101" s="14">
        <f t="shared" si="39"/>
        <v>1.2175435365000095E-10</v>
      </c>
    </row>
    <row r="102" spans="2:34" outlineLevel="1" x14ac:dyDescent="0.25">
      <c r="B102" s="127">
        <v>40633</v>
      </c>
      <c r="C102" s="129">
        <f>'Stata output'!M102</f>
        <v>-9.5017999999999995E-3</v>
      </c>
      <c r="D102" s="129">
        <f t="shared" si="32"/>
        <v>9.0284203239999989E-5</v>
      </c>
      <c r="E102" s="129">
        <f t="shared" si="32"/>
        <v>-8.578624423458319E-7</v>
      </c>
      <c r="F102" s="129">
        <f t="shared" si="32"/>
        <v>8.1512373546816239E-9</v>
      </c>
      <c r="G102" s="129">
        <f>'Stata output'!N102</f>
        <v>-3.9810999999999996E-3</v>
      </c>
      <c r="H102" s="129">
        <f t="shared" si="33"/>
        <v>1.5849157209999996E-5</v>
      </c>
      <c r="I102" s="129">
        <f t="shared" si="33"/>
        <v>-6.3097079768730979E-8</v>
      </c>
      <c r="J102" s="129">
        <f t="shared" si="33"/>
        <v>2.5119578426729485E-10</v>
      </c>
      <c r="K102" s="129">
        <f>'Stata output'!O102</f>
        <v>-3.9045999999999998E-3</v>
      </c>
      <c r="L102" s="129">
        <f t="shared" si="34"/>
        <v>1.5245901159999999E-5</v>
      </c>
      <c r="M102" s="129">
        <f t="shared" si="34"/>
        <v>-5.9529145669335996E-8</v>
      </c>
      <c r="N102" s="129">
        <f t="shared" si="34"/>
        <v>2.3243750218048933E-10</v>
      </c>
      <c r="O102" s="129">
        <f>'Stata output'!P102</f>
        <v>-6.9497426164797892E-3</v>
      </c>
      <c r="P102" s="129">
        <f t="shared" si="35"/>
        <v>4.8298922435315344E-5</v>
      </c>
      <c r="Q102" s="129">
        <f t="shared" si="35"/>
        <v>-3.3566507957876287E-7</v>
      </c>
      <c r="R102" s="129">
        <f t="shared" si="35"/>
        <v>2.3327859084126077E-9</v>
      </c>
      <c r="S102" s="129">
        <f>'Stata output'!Q102</f>
        <v>-6.910614853361508E-3</v>
      </c>
      <c r="T102" s="129">
        <f t="shared" si="36"/>
        <v>4.7756597651500698E-5</v>
      </c>
      <c r="U102" s="129">
        <f t="shared" si="36"/>
        <v>-3.3002745307647005E-7</v>
      </c>
      <c r="V102" s="129">
        <f t="shared" si="36"/>
        <v>2.2806926192473219E-9</v>
      </c>
      <c r="W102" s="129">
        <f>'Stata output'!R102</f>
        <v>-1.8408799999999999E-2</v>
      </c>
      <c r="X102" s="129">
        <f t="shared" si="37"/>
        <v>3.3888391744E-4</v>
      </c>
      <c r="Y102" s="129">
        <f t="shared" si="37"/>
        <v>-6.238446259369472E-6</v>
      </c>
      <c r="Z102" s="129">
        <f t="shared" si="37"/>
        <v>1.1484230949948074E-7</v>
      </c>
      <c r="AA102" s="129">
        <f>'Stata output'!S102</f>
        <v>-1.63219E-2</v>
      </c>
      <c r="AB102" s="129">
        <f t="shared" si="38"/>
        <v>2.6640441960999999E-4</v>
      </c>
      <c r="AC102" s="129">
        <f t="shared" si="38"/>
        <v>-4.3482262964324593E-6</v>
      </c>
      <c r="AD102" s="129">
        <f t="shared" si="38"/>
        <v>7.0971314787740953E-8</v>
      </c>
      <c r="AE102" s="129">
        <f>'Stata output'!T102</f>
        <v>-1.9969290962727024E-2</v>
      </c>
      <c r="AF102" s="129">
        <f t="shared" si="39"/>
        <v>3.9877258155405121E-4</v>
      </c>
      <c r="AG102" s="129">
        <f t="shared" si="39"/>
        <v>-7.9632057090106401E-6</v>
      </c>
      <c r="AH102" s="129">
        <f t="shared" si="39"/>
        <v>1.5901957179928243E-7</v>
      </c>
    </row>
    <row r="103" spans="2:34" outlineLevel="1" x14ac:dyDescent="0.25">
      <c r="B103" s="3">
        <v>40663</v>
      </c>
      <c r="C103" s="14">
        <f>'Stata output'!M103</f>
        <v>-1.0445899999999999E-2</v>
      </c>
      <c r="D103" s="14">
        <f t="shared" si="32"/>
        <v>1.0911682680999999E-4</v>
      </c>
      <c r="E103" s="14">
        <f t="shared" si="32"/>
        <v>-1.1398234611745787E-6</v>
      </c>
      <c r="F103" s="14">
        <f t="shared" si="32"/>
        <v>1.1906481893083532E-8</v>
      </c>
      <c r="G103" s="14">
        <f>'Stata output'!N103</f>
        <v>1.28019E-2</v>
      </c>
      <c r="H103" s="14">
        <f t="shared" si="33"/>
        <v>1.6388864360999999E-4</v>
      </c>
      <c r="I103" s="14">
        <f t="shared" si="33"/>
        <v>2.0980860266308589E-6</v>
      </c>
      <c r="J103" s="14">
        <f t="shared" si="33"/>
        <v>2.685948750432559E-8</v>
      </c>
      <c r="K103" s="14">
        <f>'Stata output'!O103</f>
        <v>1.29134E-2</v>
      </c>
      <c r="L103" s="14">
        <f t="shared" si="34"/>
        <v>1.6675589956000001E-4</v>
      </c>
      <c r="M103" s="14">
        <f t="shared" si="34"/>
        <v>2.1533856333781044E-6</v>
      </c>
      <c r="N103" s="14">
        <f t="shared" si="34"/>
        <v>2.7807530038064813E-8</v>
      </c>
      <c r="O103" s="14">
        <f>'Stata output'!P103</f>
        <v>1.0836534391584982E-3</v>
      </c>
      <c r="P103" s="14">
        <f t="shared" si="35"/>
        <v>1.1743047762000409E-6</v>
      </c>
      <c r="Q103" s="14">
        <f t="shared" si="35"/>
        <v>1.2725394093494248E-9</v>
      </c>
      <c r="R103" s="14">
        <f t="shared" si="35"/>
        <v>1.3789917074062282E-12</v>
      </c>
      <c r="S103" s="14">
        <f>'Stata output'!Q103</f>
        <v>1.1387238649797002E-3</v>
      </c>
      <c r="T103" s="14">
        <f t="shared" si="36"/>
        <v>1.2966920406743066E-6</v>
      </c>
      <c r="U103" s="14">
        <f t="shared" si="36"/>
        <v>1.476574172245061E-9</v>
      </c>
      <c r="V103" s="14">
        <f t="shared" si="36"/>
        <v>1.6814102483480974E-12</v>
      </c>
      <c r="W103" s="14">
        <f>'Stata output'!R103</f>
        <v>-3.6616000000000001E-3</v>
      </c>
      <c r="X103" s="14">
        <f t="shared" si="37"/>
        <v>1.3407314560000002E-5</v>
      </c>
      <c r="Y103" s="14">
        <f t="shared" si="37"/>
        <v>-4.909222299289601E-8</v>
      </c>
      <c r="Z103" s="14">
        <f t="shared" si="37"/>
        <v>1.7975608371078803E-10</v>
      </c>
      <c r="AA103" s="14">
        <f>'Stata output'!S103</f>
        <v>-2.2220000000000001E-4</v>
      </c>
      <c r="AB103" s="14">
        <f t="shared" si="38"/>
        <v>4.9372840000000003E-8</v>
      </c>
      <c r="AC103" s="14">
        <f t="shared" si="38"/>
        <v>-1.0970645048000001E-11</v>
      </c>
      <c r="AD103" s="14">
        <f t="shared" si="38"/>
        <v>2.4376773296656002E-15</v>
      </c>
      <c r="AE103" s="14">
        <f>'Stata output'!T103</f>
        <v>-1.4681114851289086E-3</v>
      </c>
      <c r="AF103" s="14">
        <f t="shared" si="39"/>
        <v>2.1553513327674099E-6</v>
      </c>
      <c r="AG103" s="14">
        <f t="shared" si="39"/>
        <v>-3.1642960461237348E-9</v>
      </c>
      <c r="AH103" s="14">
        <f t="shared" si="39"/>
        <v>4.6455393676622505E-12</v>
      </c>
    </row>
    <row r="104" spans="2:34" outlineLevel="1" x14ac:dyDescent="0.25">
      <c r="B104" s="127">
        <v>40694</v>
      </c>
      <c r="C104" s="129">
        <f>'Stata output'!M104</f>
        <v>9.5358000000000005E-3</v>
      </c>
      <c r="D104" s="129">
        <f t="shared" si="32"/>
        <v>9.0931481640000005E-5</v>
      </c>
      <c r="E104" s="129">
        <f t="shared" si="32"/>
        <v>8.6710442262271213E-7</v>
      </c>
      <c r="F104" s="129">
        <f t="shared" si="32"/>
        <v>8.2685343532456573E-9</v>
      </c>
      <c r="G104" s="129">
        <f>'Stata output'!N104</f>
        <v>6.5340000000000005E-4</v>
      </c>
      <c r="H104" s="129">
        <f t="shared" si="33"/>
        <v>4.2693156000000007E-7</v>
      </c>
      <c r="I104" s="129">
        <f t="shared" si="33"/>
        <v>2.7895708130400009E-10</v>
      </c>
      <c r="J104" s="129">
        <f t="shared" si="33"/>
        <v>1.8227055692403366E-13</v>
      </c>
      <c r="K104" s="129">
        <f>'Stata output'!O104</f>
        <v>6.3579999999999995E-4</v>
      </c>
      <c r="L104" s="129">
        <f t="shared" si="34"/>
        <v>4.0424163999999994E-7</v>
      </c>
      <c r="M104" s="129">
        <f t="shared" si="34"/>
        <v>2.5701683471199993E-10</v>
      </c>
      <c r="N104" s="129">
        <f t="shared" si="34"/>
        <v>1.6341130350988955E-13</v>
      </c>
      <c r="O104" s="129">
        <f>'Stata output'!P104</f>
        <v>5.1563522593264001E-3</v>
      </c>
      <c r="P104" s="129">
        <f t="shared" si="35"/>
        <v>2.6587968622260472E-5</v>
      </c>
      <c r="Q104" s="129">
        <f t="shared" si="35"/>
        <v>1.3709693207629222E-7</v>
      </c>
      <c r="R104" s="129">
        <f t="shared" si="35"/>
        <v>7.0692007545830738E-10</v>
      </c>
      <c r="S104" s="129">
        <f>'Stata output'!Q104</f>
        <v>5.1474889173359619E-3</v>
      </c>
      <c r="T104" s="129">
        <f t="shared" si="36"/>
        <v>2.6496642154096555E-5</v>
      </c>
      <c r="U104" s="129">
        <f t="shared" si="36"/>
        <v>1.3639117183482888E-7</v>
      </c>
      <c r="V104" s="129">
        <f t="shared" si="36"/>
        <v>7.0207204544224648E-10</v>
      </c>
      <c r="W104" s="129">
        <f>'Stata output'!R104</f>
        <v>1.9622000000000001E-2</v>
      </c>
      <c r="X104" s="129">
        <f t="shared" si="37"/>
        <v>3.8502288400000005E-4</v>
      </c>
      <c r="Y104" s="129">
        <f t="shared" si="37"/>
        <v>7.5549190298480009E-6</v>
      </c>
      <c r="Z104" s="129">
        <f t="shared" si="37"/>
        <v>1.482426212036775E-7</v>
      </c>
      <c r="AA104" s="129">
        <f>'Stata output'!S104</f>
        <v>1.9087099999999999E-2</v>
      </c>
      <c r="AB104" s="129">
        <f t="shared" si="38"/>
        <v>3.6431738640999999E-4</v>
      </c>
      <c r="AC104" s="129">
        <f t="shared" si="38"/>
        <v>6.9537623861463105E-6</v>
      </c>
      <c r="AD104" s="129">
        <f t="shared" si="38"/>
        <v>1.3272715804061323E-7</v>
      </c>
      <c r="AE104" s="129">
        <f>'Stata output'!T104</f>
        <v>2.0345974906310103E-2</v>
      </c>
      <c r="AF104" s="129">
        <f t="shared" si="39"/>
        <v>4.1395869488820039E-4</v>
      </c>
      <c r="AG104" s="129">
        <f t="shared" si="39"/>
        <v>8.422393218444205E-6</v>
      </c>
      <c r="AH104" s="129">
        <f t="shared" si="39"/>
        <v>1.713618010735422E-7</v>
      </c>
    </row>
    <row r="105" spans="2:34" outlineLevel="1" x14ac:dyDescent="0.25">
      <c r="B105" s="3">
        <v>40724</v>
      </c>
      <c r="C105" s="14">
        <f>'Stata output'!M105</f>
        <v>-1.9283999999999999E-2</v>
      </c>
      <c r="D105" s="14">
        <f t="shared" si="32"/>
        <v>3.7187265599999996E-4</v>
      </c>
      <c r="E105" s="14">
        <f t="shared" si="32"/>
        <v>-7.1711922983039991E-6</v>
      </c>
      <c r="F105" s="14">
        <f t="shared" si="32"/>
        <v>1.3828927228049431E-7</v>
      </c>
      <c r="G105" s="14">
        <f>'Stata output'!N105</f>
        <v>-1.8692299999999998E-2</v>
      </c>
      <c r="H105" s="14">
        <f t="shared" si="33"/>
        <v>3.4940207928999993E-4</v>
      </c>
      <c r="I105" s="14">
        <f t="shared" si="33"/>
        <v>-6.5311284867124651E-6</v>
      </c>
      <c r="J105" s="14">
        <f t="shared" si="33"/>
        <v>1.2208181301217539E-7</v>
      </c>
      <c r="K105" s="14">
        <f>'Stata output'!O105</f>
        <v>-1.8591199999999999E-2</v>
      </c>
      <c r="L105" s="14">
        <f t="shared" si="34"/>
        <v>3.4563271743999995E-4</v>
      </c>
      <c r="M105" s="14">
        <f t="shared" si="34"/>
        <v>-6.4257269764705266E-6</v>
      </c>
      <c r="N105" s="14">
        <f t="shared" si="34"/>
        <v>1.1946197536495884E-7</v>
      </c>
      <c r="O105" s="14">
        <f>'Stata output'!P105</f>
        <v>-1.9057086546101047E-2</v>
      </c>
      <c r="P105" s="14">
        <f t="shared" si="35"/>
        <v>3.6317254762558554E-4</v>
      </c>
      <c r="Q105" s="14">
        <f t="shared" si="35"/>
        <v>-6.9210106712687879E-6</v>
      </c>
      <c r="R105" s="14">
        <f t="shared" si="35"/>
        <v>1.318942993488582E-7</v>
      </c>
      <c r="S105" s="14">
        <f>'Stata output'!Q105</f>
        <v>-1.9004094212517871E-2</v>
      </c>
      <c r="T105" s="14">
        <f t="shared" si="36"/>
        <v>3.6115559683825524E-4</v>
      </c>
      <c r="U105" s="14">
        <f t="shared" si="36"/>
        <v>-6.8634349876923234E-6</v>
      </c>
      <c r="V105" s="14">
        <f t="shared" si="36"/>
        <v>1.3043336512759637E-7</v>
      </c>
      <c r="W105" s="14">
        <f>'Stata output'!R105</f>
        <v>-2.57866E-2</v>
      </c>
      <c r="X105" s="14">
        <f t="shared" si="37"/>
        <v>6.6494873956E-4</v>
      </c>
      <c r="Y105" s="14">
        <f t="shared" si="37"/>
        <v>-1.7146767167537895E-5</v>
      </c>
      <c r="Z105" s="14">
        <f t="shared" si="37"/>
        <v>4.421568262424327E-7</v>
      </c>
      <c r="AA105" s="14">
        <f>'Stata output'!S105</f>
        <v>-2.2963399999999998E-2</v>
      </c>
      <c r="AB105" s="14">
        <f t="shared" si="38"/>
        <v>5.2731773955999996E-4</v>
      </c>
      <c r="AC105" s="14">
        <f t="shared" si="38"/>
        <v>-1.2109008180612102E-5</v>
      </c>
      <c r="AD105" s="14">
        <f t="shared" si="38"/>
        <v>2.7806399845466795E-7</v>
      </c>
      <c r="AE105" s="14">
        <f>'Stata output'!T105</f>
        <v>-2.441532480939165E-2</v>
      </c>
      <c r="AF105" s="14">
        <f t="shared" si="39"/>
        <v>5.9610808554809544E-4</v>
      </c>
      <c r="AG105" s="14">
        <f t="shared" si="39"/>
        <v>-1.4554172530161375E-5</v>
      </c>
      <c r="AH105" s="14">
        <f t="shared" si="39"/>
        <v>3.5534484965581549E-7</v>
      </c>
    </row>
    <row r="106" spans="2:34" outlineLevel="1" x14ac:dyDescent="0.25">
      <c r="B106" s="127">
        <v>40755</v>
      </c>
      <c r="C106" s="129">
        <f>'Stata output'!M106</f>
        <v>-5.2934000000000002E-3</v>
      </c>
      <c r="D106" s="129">
        <f t="shared" si="32"/>
        <v>2.8020083560000003E-5</v>
      </c>
      <c r="E106" s="129">
        <f t="shared" si="32"/>
        <v>-1.4832151031650402E-7</v>
      </c>
      <c r="F106" s="129">
        <f t="shared" si="32"/>
        <v>7.8512508270938249E-10</v>
      </c>
      <c r="G106" s="129">
        <f>'Stata output'!N106</f>
        <v>-1.01221E-2</v>
      </c>
      <c r="H106" s="129">
        <f t="shared" si="33"/>
        <v>1.0245690841000001E-4</v>
      </c>
      <c r="I106" s="129">
        <f t="shared" si="33"/>
        <v>-1.0370790726168612E-6</v>
      </c>
      <c r="J106" s="129">
        <f t="shared" si="33"/>
        <v>1.049741808093513E-8</v>
      </c>
      <c r="K106" s="129">
        <f>'Stata output'!O106</f>
        <v>-9.7920999999999998E-3</v>
      </c>
      <c r="L106" s="129">
        <f t="shared" si="34"/>
        <v>9.5885222409999998E-5</v>
      </c>
      <c r="M106" s="129">
        <f t="shared" si="34"/>
        <v>-9.3891768636096099E-7</v>
      </c>
      <c r="N106" s="129">
        <f t="shared" si="34"/>
        <v>9.1939758766151657E-9</v>
      </c>
      <c r="O106" s="129">
        <f>'Stata output'!P106</f>
        <v>-7.6455822976223735E-3</v>
      </c>
      <c r="P106" s="129">
        <f t="shared" si="35"/>
        <v>5.8454928669716613E-5</v>
      </c>
      <c r="Q106" s="129">
        <f t="shared" si="35"/>
        <v>-4.4692196784596391E-7</v>
      </c>
      <c r="R106" s="129">
        <f t="shared" si="35"/>
        <v>3.4169786857816573E-9</v>
      </c>
      <c r="S106" s="129">
        <f>'Stata output'!Q106</f>
        <v>-7.4775530352395852E-3</v>
      </c>
      <c r="T106" s="129">
        <f t="shared" si="36"/>
        <v>5.5913799394820736E-5</v>
      </c>
      <c r="U106" s="129">
        <f t="shared" si="36"/>
        <v>-4.180984003765191E-7</v>
      </c>
      <c r="V106" s="129">
        <f t="shared" si="36"/>
        <v>3.1263529627642556E-9</v>
      </c>
      <c r="W106" s="129">
        <f>'Stata output'!R106</f>
        <v>-5.5734000000000001E-3</v>
      </c>
      <c r="X106" s="129">
        <f t="shared" si="37"/>
        <v>3.1062787559999998E-5</v>
      </c>
      <c r="Y106" s="129">
        <f t="shared" si="37"/>
        <v>-1.7312534018690399E-7</v>
      </c>
      <c r="Z106" s="129">
        <f t="shared" si="37"/>
        <v>9.6489677099769059E-10</v>
      </c>
      <c r="AA106" s="129">
        <f>'Stata output'!S106</f>
        <v>3.8141E-3</v>
      </c>
      <c r="AB106" s="129">
        <f t="shared" si="38"/>
        <v>1.454735881E-5</v>
      </c>
      <c r="AC106" s="129">
        <f t="shared" si="38"/>
        <v>5.5485081237221E-8</v>
      </c>
      <c r="AD106" s="129">
        <f t="shared" si="38"/>
        <v>2.1162564834688462E-10</v>
      </c>
      <c r="AE106" s="129">
        <f>'Stata output'!T106</f>
        <v>3.5595515702042664E-3</v>
      </c>
      <c r="AF106" s="129">
        <f t="shared" si="39"/>
        <v>1.2670407380943658E-5</v>
      </c>
      <c r="AG106" s="129">
        <f t="shared" si="39"/>
        <v>4.5100968487965726E-8</v>
      </c>
      <c r="AH106" s="129">
        <f t="shared" si="39"/>
        <v>1.6053922319907153E-10</v>
      </c>
    </row>
    <row r="107" spans="2:34" outlineLevel="1" x14ac:dyDescent="0.25">
      <c r="B107" s="3">
        <v>40786</v>
      </c>
      <c r="C107" s="14">
        <f>'Stata output'!M107</f>
        <v>-5.8220500000000001E-2</v>
      </c>
      <c r="D107" s="14">
        <f t="shared" si="32"/>
        <v>3.38962662025E-3</v>
      </c>
      <c r="E107" s="14">
        <f t="shared" si="32"/>
        <v>-1.9734575664426512E-4</v>
      </c>
      <c r="F107" s="14">
        <f t="shared" si="32"/>
        <v>1.1489568624707437E-5</v>
      </c>
      <c r="G107" s="14">
        <f>'Stata output'!N107</f>
        <v>-5.05824E-2</v>
      </c>
      <c r="H107" s="14">
        <f t="shared" si="33"/>
        <v>2.5585791897599999E-3</v>
      </c>
      <c r="I107" s="14">
        <f t="shared" si="33"/>
        <v>-1.2941907600811623E-4</v>
      </c>
      <c r="J107" s="14">
        <f t="shared" si="33"/>
        <v>6.5463274702729371E-6</v>
      </c>
      <c r="K107" s="14">
        <f>'Stata output'!O107</f>
        <v>-5.0937799999999998E-2</v>
      </c>
      <c r="L107" s="14">
        <f t="shared" si="34"/>
        <v>2.5946594688399998E-3</v>
      </c>
      <c r="M107" s="14">
        <f t="shared" si="34"/>
        <v>-1.3216624509187813E-4</v>
      </c>
      <c r="N107" s="14">
        <f t="shared" si="34"/>
        <v>6.7322577592410703E-6</v>
      </c>
      <c r="O107" s="14">
        <f>'Stata output'!P107</f>
        <v>-5.4420574360536336E-2</v>
      </c>
      <c r="P107" s="14">
        <f t="shared" si="35"/>
        <v>2.9615989137306647E-3</v>
      </c>
      <c r="Q107" s="14">
        <f t="shared" si="35"/>
        <v>-1.6117191391076328E-4</v>
      </c>
      <c r="R107" s="14">
        <f t="shared" si="35"/>
        <v>8.771068125810653E-6</v>
      </c>
      <c r="S107" s="14">
        <f>'Stata output'!Q107</f>
        <v>-5.4594470147325359E-2</v>
      </c>
      <c r="T107" s="14">
        <f t="shared" si="36"/>
        <v>2.9805561706671996E-3</v>
      </c>
      <c r="U107" s="14">
        <f t="shared" si="36"/>
        <v>-1.6272188488191682E-4</v>
      </c>
      <c r="V107" s="14">
        <f t="shared" si="36"/>
        <v>8.8837150865023202E-6</v>
      </c>
      <c r="W107" s="14">
        <f>'Stata output'!R107</f>
        <v>-4.1462300000000001E-2</v>
      </c>
      <c r="X107" s="14">
        <f t="shared" si="37"/>
        <v>1.71912232129E-3</v>
      </c>
      <c r="Y107" s="14">
        <f t="shared" si="37"/>
        <v>-7.1278765422022372E-5</v>
      </c>
      <c r="Z107" s="14">
        <f t="shared" si="37"/>
        <v>2.9553815555575182E-6</v>
      </c>
      <c r="AA107" s="14">
        <f>'Stata output'!S107</f>
        <v>-5.15047E-2</v>
      </c>
      <c r="AB107" s="14">
        <f t="shared" si="38"/>
        <v>2.6527341220899999E-3</v>
      </c>
      <c r="AC107" s="14">
        <f t="shared" si="38"/>
        <v>-1.3662827513800883E-4</v>
      </c>
      <c r="AD107" s="14">
        <f t="shared" si="38"/>
        <v>7.0369983225006026E-6</v>
      </c>
      <c r="AE107" s="14">
        <f>'Stata output'!T107</f>
        <v>-4.3805862868801844E-2</v>
      </c>
      <c r="AF107" s="14">
        <f t="shared" si="39"/>
        <v>1.9189536216802721E-3</v>
      </c>
      <c r="AG107" s="14">
        <f t="shared" si="39"/>
        <v>-8.4061419202916649E-5</v>
      </c>
      <c r="AH107" s="14">
        <f t="shared" si="39"/>
        <v>3.6823830021598326E-6</v>
      </c>
    </row>
    <row r="108" spans="2:34" outlineLevel="1" x14ac:dyDescent="0.25">
      <c r="B108" s="127">
        <v>40816</v>
      </c>
      <c r="C108" s="129">
        <f>'Stata output'!M108</f>
        <v>1.2459E-2</v>
      </c>
      <c r="D108" s="129">
        <f t="shared" si="32"/>
        <v>1.55226681E-4</v>
      </c>
      <c r="E108" s="129">
        <f t="shared" si="32"/>
        <v>1.9339692185789999E-6</v>
      </c>
      <c r="F108" s="129">
        <f t="shared" si="32"/>
        <v>2.4095322494275762E-8</v>
      </c>
      <c r="G108" s="129">
        <f>'Stata output'!N108</f>
        <v>-2.8157399999999999E-2</v>
      </c>
      <c r="H108" s="129">
        <f t="shared" si="33"/>
        <v>7.9283917475999992E-4</v>
      </c>
      <c r="I108" s="129">
        <f t="shared" si="33"/>
        <v>-2.2324289779387221E-5</v>
      </c>
      <c r="J108" s="129">
        <f t="shared" si="33"/>
        <v>6.2859395703411764E-7</v>
      </c>
      <c r="K108" s="129">
        <f>'Stata output'!O108</f>
        <v>-2.83173E-2</v>
      </c>
      <c r="L108" s="129">
        <f t="shared" si="34"/>
        <v>8.0186947929000003E-4</v>
      </c>
      <c r="M108" s="129">
        <f t="shared" si="34"/>
        <v>-2.2706778605898717E-5</v>
      </c>
      <c r="N108" s="129">
        <f t="shared" si="34"/>
        <v>6.4299466181681582E-7</v>
      </c>
      <c r="O108" s="129">
        <f>'Stata output'!P108</f>
        <v>-4.2437763075843099E-3</v>
      </c>
      <c r="P108" s="129">
        <f t="shared" si="35"/>
        <v>1.800963734881392E-5</v>
      </c>
      <c r="Q108" s="129">
        <f t="shared" si="35"/>
        <v>-7.6428872289082023E-8</v>
      </c>
      <c r="R108" s="129">
        <f t="shared" si="35"/>
        <v>3.2434703743579327E-10</v>
      </c>
      <c r="S108" s="129">
        <f>'Stata output'!Q108</f>
        <v>-4.3089011750502212E-3</v>
      </c>
      <c r="T108" s="129">
        <f t="shared" si="36"/>
        <v>1.8566629336349176E-5</v>
      </c>
      <c r="U108" s="129">
        <f t="shared" si="36"/>
        <v>-8.0001770964116872E-8</v>
      </c>
      <c r="V108" s="129">
        <f t="shared" si="36"/>
        <v>3.4471972491338182E-10</v>
      </c>
      <c r="W108" s="129">
        <f>'Stata output'!R108</f>
        <v>1.4432800000000001E-2</v>
      </c>
      <c r="X108" s="129">
        <f t="shared" si="37"/>
        <v>2.0830571584000003E-4</v>
      </c>
      <c r="Y108" s="129">
        <f t="shared" si="37"/>
        <v>3.0064347355755526E-6</v>
      </c>
      <c r="Z108" s="129">
        <f t="shared" si="37"/>
        <v>4.3391271251614841E-8</v>
      </c>
      <c r="AA108" s="129">
        <f>'Stata output'!S108</f>
        <v>9.4724000000000006E-3</v>
      </c>
      <c r="AB108" s="129">
        <f t="shared" si="38"/>
        <v>8.9726361760000009E-5</v>
      </c>
      <c r="AC108" s="129">
        <f t="shared" si="38"/>
        <v>8.4992398913542415E-7</v>
      </c>
      <c r="AD108" s="129">
        <f t="shared" si="38"/>
        <v>8.0508199946863912E-9</v>
      </c>
      <c r="AE108" s="129">
        <f>'Stata output'!T108</f>
        <v>2.2715247437132838E-2</v>
      </c>
      <c r="AF108" s="129">
        <f t="shared" si="39"/>
        <v>5.1598246613016995E-4</v>
      </c>
      <c r="AG108" s="129">
        <f t="shared" si="39"/>
        <v>1.1720669391368823E-5</v>
      </c>
      <c r="AH108" s="129">
        <f t="shared" si="39"/>
        <v>2.66237905353772E-7</v>
      </c>
    </row>
    <row r="109" spans="2:34" outlineLevel="1" x14ac:dyDescent="0.25">
      <c r="B109" s="3">
        <v>40847</v>
      </c>
      <c r="C109" s="14">
        <f>'Stata output'!M109</f>
        <v>6.7086999999999997E-3</v>
      </c>
      <c r="D109" s="14">
        <f t="shared" si="32"/>
        <v>4.5006655689999999E-5</v>
      </c>
      <c r="E109" s="14">
        <f t="shared" si="32"/>
        <v>3.0193615102750298E-7</v>
      </c>
      <c r="F109" s="14">
        <f t="shared" si="32"/>
        <v>2.0255990563982092E-9</v>
      </c>
      <c r="G109" s="14">
        <f>'Stata output'!N109</f>
        <v>3.7655000000000001E-2</v>
      </c>
      <c r="H109" s="14">
        <f t="shared" si="33"/>
        <v>1.4178990250000001E-3</v>
      </c>
      <c r="I109" s="14">
        <f t="shared" si="33"/>
        <v>5.3390987786375009E-5</v>
      </c>
      <c r="J109" s="14">
        <f t="shared" si="33"/>
        <v>2.010437645095951E-6</v>
      </c>
      <c r="K109" s="14">
        <f>'Stata output'!O109</f>
        <v>3.8087900000000001E-2</v>
      </c>
      <c r="L109" s="14">
        <f t="shared" si="34"/>
        <v>1.45068812641E-3</v>
      </c>
      <c r="M109" s="14">
        <f t="shared" si="34"/>
        <v>5.525366428989144E-5</v>
      </c>
      <c r="N109" s="14">
        <f t="shared" si="34"/>
        <v>2.1044960401069561E-6</v>
      </c>
      <c r="O109" s="14">
        <f>'Stata output'!P109</f>
        <v>1.6015530926315871E-2</v>
      </c>
      <c r="P109" s="14">
        <f t="shared" si="35"/>
        <v>2.5649723085178014E-4</v>
      </c>
      <c r="Q109" s="14">
        <f t="shared" si="35"/>
        <v>4.1079393332210658E-6</v>
      </c>
      <c r="R109" s="14">
        <f t="shared" si="35"/>
        <v>6.5790829434631397E-8</v>
      </c>
      <c r="S109" s="14">
        <f>'Stata output'!Q109</f>
        <v>1.6143788305132058E-2</v>
      </c>
      <c r="T109" s="14">
        <f t="shared" si="36"/>
        <v>2.6062190084091862E-4</v>
      </c>
      <c r="U109" s="14">
        <f t="shared" si="36"/>
        <v>4.207424794856909E-6</v>
      </c>
      <c r="V109" s="14">
        <f t="shared" si="36"/>
        <v>6.7923775197933625E-8</v>
      </c>
      <c r="W109" s="14">
        <f>'Stata output'!R109</f>
        <v>-5.6337999999999996E-3</v>
      </c>
      <c r="X109" s="14">
        <f t="shared" si="37"/>
        <v>3.1739702439999995E-5</v>
      </c>
      <c r="Y109" s="14">
        <f t="shared" si="37"/>
        <v>-1.7881513560647195E-7</v>
      </c>
      <c r="Z109" s="14">
        <f t="shared" si="37"/>
        <v>1.0074087109797416E-9</v>
      </c>
      <c r="AA109" s="14">
        <f>'Stata output'!S109</f>
        <v>8.4119999999999993E-3</v>
      </c>
      <c r="AB109" s="14">
        <f t="shared" si="38"/>
        <v>7.0761743999999991E-5</v>
      </c>
      <c r="AC109" s="14">
        <f t="shared" si="38"/>
        <v>5.9524779052799986E-7</v>
      </c>
      <c r="AD109" s="14">
        <f t="shared" si="38"/>
        <v>5.0072244139215351E-9</v>
      </c>
      <c r="AE109" s="14">
        <f>'Stata output'!T109</f>
        <v>4.4219116280595633E-3</v>
      </c>
      <c r="AF109" s="14">
        <f t="shared" si="39"/>
        <v>1.9553302446368379E-5</v>
      </c>
      <c r="AG109" s="14">
        <f t="shared" si="39"/>
        <v>8.6462975454561846E-8</v>
      </c>
      <c r="AH109" s="14">
        <f t="shared" si="39"/>
        <v>3.8233163655915564E-10</v>
      </c>
    </row>
    <row r="110" spans="2:34" outlineLevel="1" x14ac:dyDescent="0.25">
      <c r="B110" s="127">
        <v>40877</v>
      </c>
      <c r="C110" s="129">
        <f>'Stata output'!M110</f>
        <v>9.7909999999999994E-3</v>
      </c>
      <c r="D110" s="129">
        <f t="shared" si="32"/>
        <v>9.586368099999999E-5</v>
      </c>
      <c r="E110" s="129">
        <f t="shared" si="32"/>
        <v>9.3860130067099986E-7</v>
      </c>
      <c r="F110" s="129">
        <f t="shared" si="32"/>
        <v>9.1898453348697592E-9</v>
      </c>
      <c r="G110" s="129">
        <f>'Stata output'!N110</f>
        <v>-7.7878000000000001E-3</v>
      </c>
      <c r="H110" s="129">
        <f t="shared" si="33"/>
        <v>6.0649828839999999E-5</v>
      </c>
      <c r="I110" s="129">
        <f t="shared" si="33"/>
        <v>-4.7232873704015197E-7</v>
      </c>
      <c r="J110" s="129">
        <f t="shared" si="33"/>
        <v>3.6784017383212956E-9</v>
      </c>
      <c r="K110" s="129">
        <f>'Stata output'!O110</f>
        <v>-7.5728999999999996E-3</v>
      </c>
      <c r="L110" s="129">
        <f t="shared" si="34"/>
        <v>5.7348814409999997E-5</v>
      </c>
      <c r="M110" s="129">
        <f t="shared" si="34"/>
        <v>-4.3429683664548895E-7</v>
      </c>
      <c r="N110" s="129">
        <f t="shared" si="34"/>
        <v>3.2888865142326234E-9</v>
      </c>
      <c r="O110" s="129">
        <f>'Stata output'!P110</f>
        <v>3.459534263272529E-3</v>
      </c>
      <c r="P110" s="129">
        <f t="shared" si="35"/>
        <v>1.19683773187566E-5</v>
      </c>
      <c r="Q110" s="129">
        <f t="shared" si="35"/>
        <v>4.140501141001226E-8</v>
      </c>
      <c r="R110" s="129">
        <f t="shared" si="35"/>
        <v>1.4324205564412742E-10</v>
      </c>
      <c r="S110" s="129">
        <f>'Stata output'!Q110</f>
        <v>3.5362440027965954E-3</v>
      </c>
      <c r="T110" s="129">
        <f t="shared" si="36"/>
        <v>1.2505021647314888E-5</v>
      </c>
      <c r="U110" s="129">
        <f t="shared" si="36"/>
        <v>4.4220807805158872E-8</v>
      </c>
      <c r="V110" s="129">
        <f t="shared" si="36"/>
        <v>1.5637556639981394E-10</v>
      </c>
      <c r="W110" s="129">
        <f>'Stata output'!R110</f>
        <v>-3.2826999999999999E-3</v>
      </c>
      <c r="X110" s="129">
        <f t="shared" si="37"/>
        <v>1.077611929E-5</v>
      </c>
      <c r="Y110" s="129">
        <f t="shared" si="37"/>
        <v>-3.5374766793282998E-8</v>
      </c>
      <c r="Z110" s="129">
        <f t="shared" si="37"/>
        <v>1.1612474695231011E-10</v>
      </c>
      <c r="AA110" s="129">
        <f>'Stata output'!S110</f>
        <v>3.4102E-3</v>
      </c>
      <c r="AB110" s="129">
        <f t="shared" si="38"/>
        <v>1.162946404E-5</v>
      </c>
      <c r="AC110" s="129">
        <f t="shared" si="38"/>
        <v>3.9658798269208001E-8</v>
      </c>
      <c r="AD110" s="129">
        <f t="shared" si="38"/>
        <v>1.3524443385765313E-10</v>
      </c>
      <c r="AE110" s="129">
        <f>'Stata output'!T110</f>
        <v>6.5836892459291089E-3</v>
      </c>
      <c r="AF110" s="129">
        <f t="shared" si="39"/>
        <v>4.3344964086962597E-5</v>
      </c>
      <c r="AG110" s="129">
        <f t="shared" si="39"/>
        <v>2.8536977392451909E-7</v>
      </c>
      <c r="AH110" s="129">
        <f t="shared" si="39"/>
        <v>1.8787859117000771E-9</v>
      </c>
    </row>
    <row r="111" spans="2:34" outlineLevel="1" x14ac:dyDescent="0.25">
      <c r="B111" s="125">
        <v>40908</v>
      </c>
      <c r="C111" s="101">
        <f>'Stata output'!M111</f>
        <v>2.5132000000000002E-2</v>
      </c>
      <c r="D111" s="101">
        <f t="shared" si="32"/>
        <v>6.3161742400000005E-4</v>
      </c>
      <c r="E111" s="101">
        <f t="shared" si="32"/>
        <v>1.5873809099968002E-5</v>
      </c>
      <c r="F111" s="101">
        <f t="shared" si="32"/>
        <v>3.9894057030039584E-7</v>
      </c>
      <c r="G111" s="101">
        <f>'Stata output'!N111</f>
        <v>9.4956999999999993E-3</v>
      </c>
      <c r="H111" s="101">
        <f t="shared" si="33"/>
        <v>9.0168318489999993E-5</v>
      </c>
      <c r="I111" s="101">
        <f t="shared" si="33"/>
        <v>8.5621130188549287E-7</v>
      </c>
      <c r="J111" s="101">
        <f t="shared" si="33"/>
        <v>8.1303256593140746E-9</v>
      </c>
      <c r="K111" s="101">
        <f>'Stata output'!O111</f>
        <v>9.8618000000000004E-3</v>
      </c>
      <c r="L111" s="101">
        <f t="shared" si="34"/>
        <v>9.725509924000001E-5</v>
      </c>
      <c r="M111" s="101">
        <f t="shared" si="34"/>
        <v>9.5911033768503215E-7</v>
      </c>
      <c r="N111" s="101">
        <f t="shared" si="34"/>
        <v>9.458554328182251E-9</v>
      </c>
      <c r="O111" s="101">
        <f>'Stata output'!P111</f>
        <v>2.0181205931043309E-2</v>
      </c>
      <c r="P111" s="101">
        <f t="shared" si="35"/>
        <v>4.0728107283117762E-4</v>
      </c>
      <c r="Q111" s="101">
        <f t="shared" si="35"/>
        <v>8.2194232026222437E-6</v>
      </c>
      <c r="R111" s="101">
        <f t="shared" si="35"/>
        <v>1.6587787228651502E-7</v>
      </c>
      <c r="S111" s="101">
        <f>'Stata output'!Q111</f>
        <v>2.0297755471270197E-2</v>
      </c>
      <c r="T111" s="101">
        <f t="shared" si="36"/>
        <v>4.1199887717147923E-4</v>
      </c>
      <c r="U111" s="101">
        <f t="shared" si="36"/>
        <v>8.3626524632645712E-6</v>
      </c>
      <c r="V111" s="101">
        <f t="shared" si="36"/>
        <v>1.6974307479055964E-7</v>
      </c>
      <c r="W111" s="101">
        <f>'Stata output'!R111</f>
        <v>7.6686999999999996E-3</v>
      </c>
      <c r="X111" s="101">
        <f t="shared" si="37"/>
        <v>5.8808959689999991E-5</v>
      </c>
      <c r="Y111" s="101">
        <f t="shared" si="37"/>
        <v>4.5098826917470294E-7</v>
      </c>
      <c r="Z111" s="101">
        <f t="shared" si="37"/>
        <v>3.4584937398200438E-9</v>
      </c>
      <c r="AA111" s="101">
        <f>'Stata output'!S111</f>
        <v>1.9480899999999999E-2</v>
      </c>
      <c r="AB111" s="101">
        <f t="shared" si="38"/>
        <v>3.7950546480999998E-4</v>
      </c>
      <c r="AC111" s="101">
        <f t="shared" si="38"/>
        <v>7.3931080094171283E-6</v>
      </c>
      <c r="AD111" s="101">
        <f t="shared" si="38"/>
        <v>1.4402439782065415E-7</v>
      </c>
      <c r="AE111" s="101">
        <f>'Stata output'!T111</f>
        <v>2.162824815262555E-2</v>
      </c>
      <c r="AF111" s="101">
        <f t="shared" si="39"/>
        <v>4.6778111815155051E-4</v>
      </c>
      <c r="AG111" s="101">
        <f t="shared" si="39"/>
        <v>1.0117286104494386E-5</v>
      </c>
      <c r="AH111" s="101">
        <f t="shared" si="39"/>
        <v>2.1881917449911487E-7</v>
      </c>
    </row>
    <row r="112" spans="2:34" outlineLevel="1" x14ac:dyDescent="0.25">
      <c r="B112" s="127">
        <v>40939</v>
      </c>
      <c r="C112" s="129">
        <f>'Stata output'!M112</f>
        <v>2.4239E-2</v>
      </c>
      <c r="D112" s="129">
        <f t="shared" si="32"/>
        <v>5.87529121E-4</v>
      </c>
      <c r="E112" s="129">
        <f t="shared" si="32"/>
        <v>1.4241118363919001E-5</v>
      </c>
      <c r="F112" s="129">
        <f t="shared" si="32"/>
        <v>3.4519046802303261E-7</v>
      </c>
      <c r="G112" s="129">
        <f>'Stata output'!N112</f>
        <v>3.3852399999999998E-2</v>
      </c>
      <c r="H112" s="129">
        <f t="shared" si="33"/>
        <v>1.14598498576E-3</v>
      </c>
      <c r="I112" s="129">
        <f t="shared" si="33"/>
        <v>3.8794342131941818E-5</v>
      </c>
      <c r="J112" s="129">
        <f t="shared" si="33"/>
        <v>1.3132815875873473E-6</v>
      </c>
      <c r="K112" s="129">
        <f>'Stata output'!O112</f>
        <v>3.4371499999999999E-2</v>
      </c>
      <c r="L112" s="129">
        <f t="shared" si="34"/>
        <v>1.18140001225E-3</v>
      </c>
      <c r="M112" s="129">
        <f t="shared" si="34"/>
        <v>4.0606490521050878E-5</v>
      </c>
      <c r="N112" s="129">
        <f t="shared" si="34"/>
        <v>1.3957059889443002E-6</v>
      </c>
      <c r="O112" s="129">
        <f>'Stata output'!P112</f>
        <v>2.7125731792450404E-2</v>
      </c>
      <c r="P112" s="129">
        <f t="shared" si="35"/>
        <v>7.3580532527595457E-4</v>
      </c>
      <c r="Q112" s="129">
        <f t="shared" si="35"/>
        <v>1.9959257904892273E-5</v>
      </c>
      <c r="R112" s="129">
        <f t="shared" si="35"/>
        <v>5.4140947670445335E-7</v>
      </c>
      <c r="S112" s="129">
        <f>'Stata output'!Q112</f>
        <v>2.7276615555275871E-2</v>
      </c>
      <c r="T112" s="129">
        <f t="shared" si="36"/>
        <v>7.4401375615031756E-4</v>
      </c>
      <c r="U112" s="129">
        <f t="shared" si="36"/>
        <v>2.0294177194348982E-5</v>
      </c>
      <c r="V112" s="129">
        <f t="shared" si="36"/>
        <v>5.5355646934090423E-7</v>
      </c>
      <c r="W112" s="129">
        <f>'Stata output'!R112</f>
        <v>1.5362799999999999E-2</v>
      </c>
      <c r="X112" s="129">
        <f t="shared" si="37"/>
        <v>2.3601562383999999E-4</v>
      </c>
      <c r="Y112" s="129">
        <f t="shared" si="37"/>
        <v>3.6258608259291515E-6</v>
      </c>
      <c r="Z112" s="129">
        <f t="shared" si="37"/>
        <v>5.5703374696584371E-8</v>
      </c>
      <c r="AA112" s="129">
        <f>'Stata output'!S112</f>
        <v>2.57188E-2</v>
      </c>
      <c r="AB112" s="129">
        <f t="shared" si="38"/>
        <v>6.6145667343999999E-4</v>
      </c>
      <c r="AC112" s="129">
        <f t="shared" si="38"/>
        <v>1.7011871892868671E-5</v>
      </c>
      <c r="AD112" s="129">
        <f t="shared" si="38"/>
        <v>4.3752493083831079E-7</v>
      </c>
      <c r="AE112" s="129">
        <f>'Stata output'!T112</f>
        <v>2.5254990614654301E-2</v>
      </c>
      <c r="AF112" s="129">
        <f t="shared" si="39"/>
        <v>6.3781455094627688E-4</v>
      </c>
      <c r="AG112" s="129">
        <f t="shared" si="39"/>
        <v>1.610800049803817E-5</v>
      </c>
      <c r="AH112" s="129">
        <f t="shared" si="39"/>
        <v>4.0680740139880082E-7</v>
      </c>
    </row>
    <row r="113" spans="2:34" outlineLevel="1" x14ac:dyDescent="0.25">
      <c r="B113" s="3">
        <v>40968</v>
      </c>
      <c r="C113" s="14">
        <f>'Stata output'!M113</f>
        <v>-1.5857099999999999E-2</v>
      </c>
      <c r="D113" s="14">
        <f t="shared" si="32"/>
        <v>2.5144762040999998E-4</v>
      </c>
      <c r="E113" s="14">
        <f t="shared" si="32"/>
        <v>-3.9872300616034104E-6</v>
      </c>
      <c r="F113" s="14">
        <f t="shared" si="32"/>
        <v>6.3225905809851443E-8</v>
      </c>
      <c r="G113" s="14">
        <f>'Stata output'!N113</f>
        <v>2.0909799999999999E-2</v>
      </c>
      <c r="H113" s="14">
        <f t="shared" si="33"/>
        <v>4.3721973603999997E-4</v>
      </c>
      <c r="I113" s="14">
        <f t="shared" si="33"/>
        <v>9.1421772366491918E-6</v>
      </c>
      <c r="J113" s="14">
        <f t="shared" si="33"/>
        <v>1.9116109758288727E-7</v>
      </c>
      <c r="K113" s="14">
        <f>'Stata output'!O113</f>
        <v>2.01327E-2</v>
      </c>
      <c r="L113" s="14">
        <f t="shared" si="34"/>
        <v>4.0532560929000002E-4</v>
      </c>
      <c r="M113" s="14">
        <f t="shared" si="34"/>
        <v>8.1602988941527836E-6</v>
      </c>
      <c r="N113" s="14">
        <f t="shared" si="34"/>
        <v>1.6428884954630976E-7</v>
      </c>
      <c r="O113" s="14">
        <f>'Stata output'!P113</f>
        <v>-3.0529349439517052E-3</v>
      </c>
      <c r="P113" s="14">
        <f t="shared" si="35"/>
        <v>9.3204117720014015E-6</v>
      </c>
      <c r="Q113" s="14">
        <f t="shared" si="35"/>
        <v>-2.8454610790761912E-8</v>
      </c>
      <c r="R113" s="14">
        <f t="shared" si="35"/>
        <v>8.6870075599662302E-11</v>
      </c>
      <c r="S113" s="14">
        <f>'Stata output'!Q113</f>
        <v>-3.3134407408283214E-3</v>
      </c>
      <c r="T113" s="14">
        <f t="shared" si="36"/>
        <v>1.0978889542980936E-5</v>
      </c>
      <c r="U113" s="14">
        <f t="shared" si="36"/>
        <v>-3.6377899900767064E-8</v>
      </c>
      <c r="V113" s="14">
        <f t="shared" si="36"/>
        <v>1.2053601559697613E-10</v>
      </c>
      <c r="W113" s="14">
        <f>'Stata output'!R113</f>
        <v>1.6080000000000001E-2</v>
      </c>
      <c r="X113" s="14">
        <f t="shared" si="37"/>
        <v>2.5856640000000003E-4</v>
      </c>
      <c r="Y113" s="14">
        <f t="shared" si="37"/>
        <v>4.1577477120000003E-6</v>
      </c>
      <c r="Z113" s="14">
        <f t="shared" si="37"/>
        <v>6.6856583208960021E-8</v>
      </c>
      <c r="AA113" s="14">
        <f>'Stata output'!S113</f>
        <v>-2.499E-4</v>
      </c>
      <c r="AB113" s="14">
        <f t="shared" si="38"/>
        <v>6.2450010000000003E-8</v>
      </c>
      <c r="AC113" s="14">
        <f t="shared" si="38"/>
        <v>-1.5606257499E-11</v>
      </c>
      <c r="AD113" s="14">
        <f t="shared" si="38"/>
        <v>3.9000037490001002E-15</v>
      </c>
      <c r="AE113" s="14">
        <f>'Stata output'!T113</f>
        <v>-3.1815953829815793E-4</v>
      </c>
      <c r="AF113" s="14">
        <f t="shared" si="39"/>
        <v>1.0122549181009702E-7</v>
      </c>
      <c r="AG113" s="14">
        <f t="shared" si="39"/>
        <v>-3.2205855738304433E-11</v>
      </c>
      <c r="AH113" s="14">
        <f t="shared" si="39"/>
        <v>1.0246600192196019E-14</v>
      </c>
    </row>
    <row r="114" spans="2:34" outlineLevel="1" x14ac:dyDescent="0.25">
      <c r="B114" s="127">
        <v>40999</v>
      </c>
      <c r="C114" s="129">
        <f>'Stata output'!M114</f>
        <v>2.2807299999999999E-2</v>
      </c>
      <c r="D114" s="129">
        <f t="shared" si="32"/>
        <v>5.2017293328999992E-4</v>
      </c>
      <c r="E114" s="129">
        <f t="shared" si="32"/>
        <v>1.1863740141425014E-5</v>
      </c>
      <c r="F114" s="129">
        <f t="shared" si="32"/>
        <v>2.7057988052752272E-7</v>
      </c>
      <c r="G114" s="129">
        <f>'Stata output'!N114</f>
        <v>1.04058E-2</v>
      </c>
      <c r="H114" s="129">
        <f t="shared" si="33"/>
        <v>1.0828067364E-4</v>
      </c>
      <c r="I114" s="129">
        <f t="shared" si="33"/>
        <v>1.1267470337631119E-6</v>
      </c>
      <c r="J114" s="129">
        <f t="shared" si="33"/>
        <v>1.1724704283932189E-8</v>
      </c>
      <c r="K114" s="129">
        <f>'Stata output'!O114</f>
        <v>1.00398E-2</v>
      </c>
      <c r="L114" s="129">
        <f t="shared" si="34"/>
        <v>1.0079758404E-4</v>
      </c>
      <c r="M114" s="129">
        <f t="shared" si="34"/>
        <v>1.011987584244792E-6</v>
      </c>
      <c r="N114" s="129">
        <f t="shared" si="34"/>
        <v>1.0160152948300863E-8</v>
      </c>
      <c r="O114" s="129">
        <f>'Stata output'!P114</f>
        <v>1.7562135057114753E-2</v>
      </c>
      <c r="P114" s="129">
        <f t="shared" si="35"/>
        <v>3.0842858776433901E-4</v>
      </c>
      <c r="Q114" s="129">
        <f t="shared" si="35"/>
        <v>5.416664513792493E-6</v>
      </c>
      <c r="R114" s="129">
        <f t="shared" si="35"/>
        <v>9.5128193750304579E-8</v>
      </c>
      <c r="S114" s="129">
        <f>'Stata output'!Q114</f>
        <v>1.7417199562767355E-2</v>
      </c>
      <c r="T114" s="129">
        <f t="shared" si="36"/>
        <v>3.0335884060926334E-4</v>
      </c>
      <c r="U114" s="129">
        <f t="shared" si="36"/>
        <v>5.2836614660212729E-6</v>
      </c>
      <c r="V114" s="129">
        <f t="shared" si="36"/>
        <v>9.2026586175796435E-8</v>
      </c>
      <c r="W114" s="129">
        <f>'Stata output'!R114</f>
        <v>2.6580300000000001E-2</v>
      </c>
      <c r="X114" s="129">
        <f t="shared" si="37"/>
        <v>7.0651234809000004E-4</v>
      </c>
      <c r="Y114" s="129">
        <f t="shared" si="37"/>
        <v>1.877931016593663E-5</v>
      </c>
      <c r="Z114" s="129">
        <f t="shared" si="37"/>
        <v>4.9915969800364536E-7</v>
      </c>
      <c r="AA114" s="129">
        <f>'Stata output'!S114</f>
        <v>1.9519600000000002E-2</v>
      </c>
      <c r="AB114" s="129">
        <f t="shared" si="38"/>
        <v>3.8101478416000006E-4</v>
      </c>
      <c r="AC114" s="129">
        <f t="shared" si="38"/>
        <v>7.4372561808895377E-6</v>
      </c>
      <c r="AD114" s="129">
        <f t="shared" si="38"/>
        <v>1.4517226574849144E-7</v>
      </c>
      <c r="AE114" s="129">
        <f>'Stata output'!T114</f>
        <v>1.2616460050721626E-2</v>
      </c>
      <c r="AF114" s="129">
        <f t="shared" si="39"/>
        <v>1.5917506421145474E-4</v>
      </c>
      <c r="AG114" s="129">
        <f t="shared" si="39"/>
        <v>2.0082258386948682E-6</v>
      </c>
      <c r="AH114" s="129">
        <f t="shared" si="39"/>
        <v>2.533670106672074E-8</v>
      </c>
    </row>
    <row r="115" spans="2:34" outlineLevel="1" x14ac:dyDescent="0.25">
      <c r="B115" s="3">
        <v>41029</v>
      </c>
      <c r="C115" s="14">
        <f>'Stata output'!M115</f>
        <v>-4.0255999999999998E-3</v>
      </c>
      <c r="D115" s="14">
        <f t="shared" si="32"/>
        <v>1.620545536E-5</v>
      </c>
      <c r="E115" s="14">
        <f t="shared" si="32"/>
        <v>-6.5236681097215994E-8</v>
      </c>
      <c r="F115" s="14">
        <f t="shared" si="32"/>
        <v>2.6261678342495275E-10</v>
      </c>
      <c r="G115" s="14">
        <f>'Stata output'!N115</f>
        <v>-9.7009999999999996E-3</v>
      </c>
      <c r="H115" s="14">
        <f t="shared" si="33"/>
        <v>9.4109400999999986E-5</v>
      </c>
      <c r="I115" s="14">
        <f t="shared" si="33"/>
        <v>-9.1295529910099982E-7</v>
      </c>
      <c r="J115" s="14">
        <f t="shared" si="33"/>
        <v>8.8565793565787993E-9</v>
      </c>
      <c r="K115" s="14">
        <f>'Stata output'!O115</f>
        <v>-9.3694E-3</v>
      </c>
      <c r="L115" s="14">
        <f t="shared" si="34"/>
        <v>8.7785656360000002E-5</v>
      </c>
      <c r="M115" s="14">
        <f t="shared" si="34"/>
        <v>-8.2249892869938398E-7</v>
      </c>
      <c r="N115" s="14">
        <f t="shared" si="34"/>
        <v>7.7063214625560082E-9</v>
      </c>
      <c r="O115" s="14">
        <f>'Stata output'!P115</f>
        <v>-6.4166140144289712E-3</v>
      </c>
      <c r="P115" s="14">
        <f t="shared" si="35"/>
        <v>4.1172935410166275E-5</v>
      </c>
      <c r="Q115" s="14">
        <f t="shared" si="35"/>
        <v>-2.6419083436805174E-7</v>
      </c>
      <c r="R115" s="14">
        <f t="shared" si="35"/>
        <v>1.6952106102897239E-9</v>
      </c>
      <c r="S115" s="14">
        <f>'Stata output'!Q115</f>
        <v>-6.2854638331247426E-3</v>
      </c>
      <c r="T115" s="14">
        <f t="shared" si="36"/>
        <v>3.9507055597519183E-5</v>
      </c>
      <c r="U115" s="14">
        <f t="shared" si="36"/>
        <v>-2.4832016911145526E-7</v>
      </c>
      <c r="V115" s="14">
        <f t="shared" si="36"/>
        <v>1.5608074419854718E-9</v>
      </c>
      <c r="W115" s="14">
        <f>'Stata output'!R115</f>
        <v>-1.32082E-2</v>
      </c>
      <c r="X115" s="14">
        <f t="shared" si="37"/>
        <v>1.7445654724E-4</v>
      </c>
      <c r="Y115" s="14">
        <f t="shared" si="37"/>
        <v>-2.3042569672553681E-6</v>
      </c>
      <c r="Z115" s="14">
        <f t="shared" si="37"/>
        <v>3.0435086874902351E-8</v>
      </c>
      <c r="AA115" s="14">
        <f>'Stata output'!S115</f>
        <v>-7.5401000000000001E-3</v>
      </c>
      <c r="AB115" s="14">
        <f t="shared" si="38"/>
        <v>5.6853108010000005E-5</v>
      </c>
      <c r="AC115" s="14">
        <f t="shared" si="38"/>
        <v>-4.2867811970620102E-7</v>
      </c>
      <c r="AD115" s="14">
        <f t="shared" si="38"/>
        <v>3.2322758903967266E-9</v>
      </c>
      <c r="AE115" s="14">
        <f>'Stata output'!T115</f>
        <v>-6.5544122006947732E-3</v>
      </c>
      <c r="AF115" s="14">
        <f t="shared" si="39"/>
        <v>4.2960319296616499E-5</v>
      </c>
      <c r="AG115" s="14">
        <f t="shared" si="39"/>
        <v>-2.8157964094348626E-7</v>
      </c>
      <c r="AH115" s="14">
        <f t="shared" si="39"/>
        <v>1.8455890340672399E-9</v>
      </c>
    </row>
    <row r="116" spans="2:34" outlineLevel="1" x14ac:dyDescent="0.25">
      <c r="B116" s="127">
        <v>41060</v>
      </c>
      <c r="C116" s="129">
        <f>'Stata output'!M116</f>
        <v>-9.7771999999999998E-3</v>
      </c>
      <c r="D116" s="129">
        <f t="shared" si="32"/>
        <v>9.5593639839999998E-5</v>
      </c>
      <c r="E116" s="129">
        <f t="shared" si="32"/>
        <v>-9.3463813544364798E-7</v>
      </c>
      <c r="F116" s="129">
        <f t="shared" si="32"/>
        <v>9.1381439778596342E-9</v>
      </c>
      <c r="G116" s="129">
        <f>'Stata output'!N116</f>
        <v>-3.55445E-2</v>
      </c>
      <c r="H116" s="129">
        <f t="shared" si="33"/>
        <v>1.26341148025E-3</v>
      </c>
      <c r="I116" s="129">
        <f t="shared" si="33"/>
        <v>-4.4907329359746123E-5</v>
      </c>
      <c r="J116" s="129">
        <f t="shared" si="33"/>
        <v>1.5962085684274963E-6</v>
      </c>
      <c r="K116" s="129">
        <f>'Stata output'!O116</f>
        <v>-3.5547500000000003E-2</v>
      </c>
      <c r="L116" s="129">
        <f t="shared" si="34"/>
        <v>1.2636247562500002E-3</v>
      </c>
      <c r="M116" s="129">
        <f t="shared" si="34"/>
        <v>-4.4918701022796886E-5</v>
      </c>
      <c r="N116" s="129">
        <f t="shared" si="34"/>
        <v>1.5967475246078725E-6</v>
      </c>
      <c r="O116" s="129">
        <f>'Stata output'!P116</f>
        <v>-1.8748905364538833E-2</v>
      </c>
      <c r="P116" s="129">
        <f t="shared" si="35"/>
        <v>3.5152145236843301E-4</v>
      </c>
      <c r="Q116" s="129">
        <f t="shared" si="35"/>
        <v>-6.5906424440609951E-6</v>
      </c>
      <c r="R116" s="129">
        <f t="shared" si="35"/>
        <v>1.235673314752125E-7</v>
      </c>
      <c r="S116" s="129">
        <f>'Stata output'!Q116</f>
        <v>-1.8749955350994725E-2</v>
      </c>
      <c r="T116" s="129">
        <f t="shared" si="36"/>
        <v>3.5156082566429572E-4</v>
      </c>
      <c r="U116" s="129">
        <f t="shared" si="36"/>
        <v>-6.5917497843643852E-6</v>
      </c>
      <c r="V116" s="129">
        <f t="shared" si="36"/>
        <v>1.2359501414176133E-7</v>
      </c>
      <c r="W116" s="129">
        <f>'Stata output'!R116</f>
        <v>-8.3221000000000007E-3</v>
      </c>
      <c r="X116" s="129">
        <f t="shared" si="37"/>
        <v>6.9257348410000006E-5</v>
      </c>
      <c r="Y116" s="129">
        <f t="shared" si="37"/>
        <v>-5.7636657920286111E-7</v>
      </c>
      <c r="Z116" s="129">
        <f t="shared" si="37"/>
        <v>4.7965803087841305E-9</v>
      </c>
      <c r="AA116" s="129">
        <f>'Stata output'!S116</f>
        <v>-8.3724999999999997E-3</v>
      </c>
      <c r="AB116" s="129">
        <f t="shared" si="38"/>
        <v>7.0098756249999992E-5</v>
      </c>
      <c r="AC116" s="129">
        <f t="shared" si="38"/>
        <v>-5.8690183670312495E-7</v>
      </c>
      <c r="AD116" s="129">
        <f t="shared" si="38"/>
        <v>4.913835627796913E-9</v>
      </c>
      <c r="AE116" s="129">
        <f>'Stata output'!T116</f>
        <v>1.0960520397871043E-3</v>
      </c>
      <c r="AF116" s="129">
        <f t="shared" si="39"/>
        <v>1.2013300739214721E-6</v>
      </c>
      <c r="AG116" s="129">
        <f t="shared" si="39"/>
        <v>1.3167202779792224E-9</v>
      </c>
      <c r="AH116" s="129">
        <f t="shared" si="39"/>
        <v>1.4431939465081696E-12</v>
      </c>
    </row>
    <row r="117" spans="2:34" outlineLevel="1" x14ac:dyDescent="0.25">
      <c r="B117" s="3">
        <v>41090</v>
      </c>
      <c r="C117" s="14">
        <f>'Stata output'!M117</f>
        <v>6.8215000000000003E-3</v>
      </c>
      <c r="D117" s="14">
        <f t="shared" si="32"/>
        <v>4.6532862250000005E-5</v>
      </c>
      <c r="E117" s="14">
        <f t="shared" si="32"/>
        <v>3.1742391983837502E-7</v>
      </c>
      <c r="F117" s="14">
        <f t="shared" si="32"/>
        <v>2.1653072691774755E-9</v>
      </c>
      <c r="G117" s="14">
        <f>'Stata output'!N117</f>
        <v>1.9427199999999999E-2</v>
      </c>
      <c r="H117" s="14">
        <f t="shared" si="33"/>
        <v>3.7741609983999992E-4</v>
      </c>
      <c r="I117" s="14">
        <f t="shared" si="33"/>
        <v>7.3321380548116463E-6</v>
      </c>
      <c r="J117" s="14">
        <f t="shared" si="33"/>
        <v>1.4244291241843679E-7</v>
      </c>
      <c r="K117" s="14">
        <f>'Stata output'!O117</f>
        <v>2.0001000000000001E-2</v>
      </c>
      <c r="L117" s="14">
        <f t="shared" si="34"/>
        <v>4.0004000100000005E-4</v>
      </c>
      <c r="M117" s="14">
        <f t="shared" si="34"/>
        <v>8.0012000600010007E-6</v>
      </c>
      <c r="N117" s="14">
        <f t="shared" si="34"/>
        <v>1.6003200240008005E-7</v>
      </c>
      <c r="O117" s="14">
        <f>'Stata output'!P117</f>
        <v>1.0632385255942265E-2</v>
      </c>
      <c r="P117" s="14">
        <f t="shared" si="35"/>
        <v>1.1304761623077846E-4</v>
      </c>
      <c r="Q117" s="14">
        <f t="shared" si="35"/>
        <v>1.2019658080315483E-6</v>
      </c>
      <c r="R117" s="14">
        <f t="shared" si="35"/>
        <v>1.2779763535461365E-8</v>
      </c>
      <c r="S117" s="14">
        <f>'Stata output'!Q117</f>
        <v>1.0805107757158944E-2</v>
      </c>
      <c r="T117" s="14">
        <f t="shared" si="36"/>
        <v>1.167503536438164E-4</v>
      </c>
      <c r="U117" s="14">
        <f t="shared" si="36"/>
        <v>1.2615001518078506E-6</v>
      </c>
      <c r="V117" s="14">
        <f t="shared" si="36"/>
        <v>1.3630645075956193E-8</v>
      </c>
      <c r="W117" s="14">
        <f>'Stata output'!R117</f>
        <v>-1.8106999999999999E-3</v>
      </c>
      <c r="X117" s="14">
        <f t="shared" si="37"/>
        <v>3.2786344899999998E-6</v>
      </c>
      <c r="Y117" s="14">
        <f t="shared" si="37"/>
        <v>-5.9366234710429996E-9</v>
      </c>
      <c r="Z117" s="14">
        <f t="shared" si="37"/>
        <v>1.0749444119017558E-11</v>
      </c>
      <c r="AA117" s="14">
        <f>'Stata output'!S117</f>
        <v>7.4098000000000002E-3</v>
      </c>
      <c r="AB117" s="14">
        <f t="shared" si="38"/>
        <v>5.4905136040000002E-5</v>
      </c>
      <c r="AC117" s="14">
        <f t="shared" si="38"/>
        <v>4.06836077029192E-7</v>
      </c>
      <c r="AD117" s="14">
        <f t="shared" si="38"/>
        <v>3.014573963570907E-9</v>
      </c>
      <c r="AE117" s="14">
        <f>'Stata output'!T117</f>
        <v>4.5490602920567362E-3</v>
      </c>
      <c r="AF117" s="14">
        <f t="shared" si="39"/>
        <v>2.0693949540767317E-5</v>
      </c>
      <c r="AG117" s="14">
        <f t="shared" si="39"/>
        <v>9.4138024141730331E-8</v>
      </c>
      <c r="AH117" s="14">
        <f t="shared" si="39"/>
        <v>4.2823954759582382E-10</v>
      </c>
    </row>
    <row r="118" spans="2:34" outlineLevel="1" x14ac:dyDescent="0.25">
      <c r="B118" s="127">
        <v>41121</v>
      </c>
      <c r="C118" s="129">
        <f>'Stata output'!M118</f>
        <v>2.0209399999999999E-2</v>
      </c>
      <c r="D118" s="129">
        <f t="shared" si="32"/>
        <v>4.0841984835999996E-4</v>
      </c>
      <c r="E118" s="129">
        <f t="shared" si="32"/>
        <v>8.2539200834465829E-6</v>
      </c>
      <c r="F118" s="129">
        <f t="shared" si="32"/>
        <v>1.6680677253440535E-7</v>
      </c>
      <c r="G118" s="129">
        <f>'Stata output'!N118</f>
        <v>1.7754900000000001E-2</v>
      </c>
      <c r="H118" s="129">
        <f t="shared" si="33"/>
        <v>3.1523647401000002E-4</v>
      </c>
      <c r="I118" s="129">
        <f t="shared" si="33"/>
        <v>5.5969920724001494E-6</v>
      </c>
      <c r="J118" s="129">
        <f t="shared" si="33"/>
        <v>9.9374034546257415E-8</v>
      </c>
      <c r="K118" s="129">
        <f>'Stata output'!O118</f>
        <v>1.86231E-2</v>
      </c>
      <c r="L118" s="129">
        <f t="shared" si="34"/>
        <v>3.4681985361000001E-4</v>
      </c>
      <c r="M118" s="129">
        <f t="shared" si="34"/>
        <v>6.4588608157643913E-6</v>
      </c>
      <c r="N118" s="129">
        <f t="shared" si="34"/>
        <v>1.2028401085806185E-7</v>
      </c>
      <c r="O118" s="129">
        <f>'Stata output'!P118</f>
        <v>1.963395009510378E-2</v>
      </c>
      <c r="P118" s="129">
        <f t="shared" si="35"/>
        <v>3.854919963370257E-4</v>
      </c>
      <c r="Q118" s="129">
        <f t="shared" si="35"/>
        <v>7.5687306181430918E-6</v>
      </c>
      <c r="R118" s="129">
        <f t="shared" si="35"/>
        <v>1.4860407923990543E-7</v>
      </c>
      <c r="S118" s="129">
        <f>'Stata output'!Q118</f>
        <v>1.9865316373163827E-2</v>
      </c>
      <c r="T118" s="129">
        <f t="shared" si="36"/>
        <v>3.9463079460589083E-4</v>
      </c>
      <c r="U118" s="129">
        <f t="shared" si="36"/>
        <v>7.8394655854390537E-6</v>
      </c>
      <c r="V118" s="129">
        <f t="shared" si="36"/>
        <v>1.5573346405127681E-7</v>
      </c>
      <c r="W118" s="129">
        <f>'Stata output'!R118</f>
        <v>4.0483000000000003E-3</v>
      </c>
      <c r="X118" s="129">
        <f t="shared" si="37"/>
        <v>1.6388732890000003E-5</v>
      </c>
      <c r="Y118" s="129">
        <f t="shared" si="37"/>
        <v>6.6346507358587021E-8</v>
      </c>
      <c r="Z118" s="129">
        <f t="shared" si="37"/>
        <v>2.6859056573976787E-10</v>
      </c>
      <c r="AA118" s="129">
        <f>'Stata output'!S118</f>
        <v>1.8232399999999999E-2</v>
      </c>
      <c r="AB118" s="129">
        <f t="shared" si="38"/>
        <v>3.3242040975999996E-4</v>
      </c>
      <c r="AC118" s="129">
        <f t="shared" si="38"/>
        <v>6.060821878908223E-6</v>
      </c>
      <c r="AD118" s="129">
        <f t="shared" si="38"/>
        <v>1.1050332882500627E-7</v>
      </c>
      <c r="AE118" s="129">
        <f>'Stata output'!T118</f>
        <v>2.1681880909311585E-2</v>
      </c>
      <c r="AF118" s="129">
        <f t="shared" si="39"/>
        <v>4.7010395976557017E-4</v>
      </c>
      <c r="AG118" s="129">
        <f t="shared" si="39"/>
        <v>1.0192738070632897E-5</v>
      </c>
      <c r="AH118" s="129">
        <f t="shared" si="39"/>
        <v>2.2099773298726882E-7</v>
      </c>
    </row>
    <row r="119" spans="2:34" outlineLevel="1" x14ac:dyDescent="0.25">
      <c r="B119" s="3">
        <v>41152</v>
      </c>
      <c r="C119" s="14">
        <f>'Stata output'!M119</f>
        <v>-1.51833E-2</v>
      </c>
      <c r="D119" s="14">
        <f t="shared" si="32"/>
        <v>2.3053259889000002E-4</v>
      </c>
      <c r="E119" s="14">
        <f t="shared" si="32"/>
        <v>-3.5002456087265372E-6</v>
      </c>
      <c r="F119" s="14">
        <f t="shared" si="32"/>
        <v>5.3145279150977637E-8</v>
      </c>
      <c r="G119" s="14">
        <f>'Stata output'!N119</f>
        <v>1.04163E-2</v>
      </c>
      <c r="H119" s="14">
        <f t="shared" si="33"/>
        <v>1.0849930569E-4</v>
      </c>
      <c r="I119" s="14">
        <f t="shared" si="33"/>
        <v>1.130161317858747E-6</v>
      </c>
      <c r="J119" s="14">
        <f t="shared" si="33"/>
        <v>1.1772099335212066E-8</v>
      </c>
      <c r="K119" s="14">
        <f>'Stata output'!O119</f>
        <v>9.1865000000000002E-3</v>
      </c>
      <c r="L119" s="14">
        <f t="shared" si="34"/>
        <v>8.4391782250000004E-5</v>
      </c>
      <c r="M119" s="14">
        <f t="shared" si="34"/>
        <v>7.7526510763962504E-7</v>
      </c>
      <c r="N119" s="14">
        <f t="shared" si="34"/>
        <v>7.1219729113314153E-9</v>
      </c>
      <c r="O119" s="14">
        <f>'Stata output'!P119</f>
        <v>-6.7274844882659179E-3</v>
      </c>
      <c r="P119" s="14">
        <f t="shared" si="35"/>
        <v>4.5259047539858539E-5</v>
      </c>
      <c r="Q119" s="14">
        <f t="shared" si="35"/>
        <v>-3.0447954027808807E-7</v>
      </c>
      <c r="R119" s="14">
        <f t="shared" si="35"/>
        <v>2.0483813842151754E-9</v>
      </c>
      <c r="S119" s="14">
        <f>'Stata output'!Q119</f>
        <v>-7.1292470892178727E-3</v>
      </c>
      <c r="T119" s="14">
        <f t="shared" si="36"/>
        <v>5.082616405912151E-5</v>
      </c>
      <c r="U119" s="14">
        <f t="shared" si="36"/>
        <v>-3.6235228217460211E-7</v>
      </c>
      <c r="V119" s="14">
        <f t="shared" si="36"/>
        <v>2.5832989529647353E-9</v>
      </c>
      <c r="W119" s="14">
        <f>'Stata output'!R119</f>
        <v>1.27551E-2</v>
      </c>
      <c r="X119" s="14">
        <f t="shared" si="37"/>
        <v>1.6269257601000001E-4</v>
      </c>
      <c r="Y119" s="14">
        <f t="shared" si="37"/>
        <v>2.075160076265151E-6</v>
      </c>
      <c r="Z119" s="14">
        <f t="shared" si="37"/>
        <v>2.6468874288769632E-8</v>
      </c>
      <c r="AA119" s="14">
        <f>'Stata output'!S119</f>
        <v>-7.8714000000000006E-3</v>
      </c>
      <c r="AB119" s="14">
        <f t="shared" si="38"/>
        <v>6.1958937960000012E-5</v>
      </c>
      <c r="AC119" s="14">
        <f t="shared" si="38"/>
        <v>-4.8770358425834419E-7</v>
      </c>
      <c r="AD119" s="14">
        <f t="shared" si="38"/>
        <v>3.8389099931311302E-9</v>
      </c>
      <c r="AE119" s="14">
        <f>'Stata output'!T119</f>
        <v>-5.2949131091171945E-3</v>
      </c>
      <c r="AF119" s="14">
        <f t="shared" si="39"/>
        <v>2.8036104833101114E-5</v>
      </c>
      <c r="AG119" s="14">
        <f t="shared" si="39"/>
        <v>-1.4844873900937103E-7</v>
      </c>
      <c r="AH119" s="14">
        <f t="shared" si="39"/>
        <v>7.8602317421263564E-10</v>
      </c>
    </row>
    <row r="120" spans="2:34" outlineLevel="1" x14ac:dyDescent="0.25">
      <c r="B120" s="127">
        <v>41182</v>
      </c>
      <c r="C120" s="129">
        <f>'Stata output'!M120</f>
        <v>1.30095E-2</v>
      </c>
      <c r="D120" s="129">
        <f t="shared" si="32"/>
        <v>1.6924709024999999E-4</v>
      </c>
      <c r="E120" s="129">
        <f t="shared" si="32"/>
        <v>2.2018200206073747E-6</v>
      </c>
      <c r="F120" s="129">
        <f t="shared" si="32"/>
        <v>2.8644577558091642E-8</v>
      </c>
      <c r="G120" s="129">
        <f>'Stata output'!N120</f>
        <v>1.51483E-2</v>
      </c>
      <c r="H120" s="129">
        <f t="shared" si="33"/>
        <v>2.2947099288999999E-4</v>
      </c>
      <c r="I120" s="129">
        <f t="shared" si="33"/>
        <v>3.4760954415955869E-6</v>
      </c>
      <c r="J120" s="129">
        <f t="shared" si="33"/>
        <v>5.2656936577922426E-8</v>
      </c>
      <c r="K120" s="129">
        <f>'Stata output'!O120</f>
        <v>1.5032500000000001E-2</v>
      </c>
      <c r="L120" s="129">
        <f t="shared" si="34"/>
        <v>2.2597605625000001E-4</v>
      </c>
      <c r="M120" s="129">
        <f t="shared" si="34"/>
        <v>3.3969850655781252E-6</v>
      </c>
      <c r="N120" s="129">
        <f t="shared" si="34"/>
        <v>5.1065177998303166E-8</v>
      </c>
      <c r="O120" s="129">
        <f>'Stata output'!P120</f>
        <v>1.3719069329790589E-2</v>
      </c>
      <c r="P120" s="129">
        <f t="shared" si="35"/>
        <v>1.8821286327560082E-4</v>
      </c>
      <c r="Q120" s="129">
        <f t="shared" si="35"/>
        <v>2.5821053200363649E-6</v>
      </c>
      <c r="R120" s="129">
        <f t="shared" si="35"/>
        <v>3.5424081902400006E-8</v>
      </c>
      <c r="S120" s="129">
        <f>'Stata output'!Q120</f>
        <v>1.3678196083307455E-2</v>
      </c>
      <c r="T120" s="129">
        <f t="shared" si="36"/>
        <v>1.870930480934074E-4</v>
      </c>
      <c r="U120" s="129">
        <f t="shared" si="36"/>
        <v>2.5590953976452984E-6</v>
      </c>
      <c r="V120" s="129">
        <f t="shared" si="36"/>
        <v>3.5003808644882055E-8</v>
      </c>
      <c r="W120" s="129">
        <f>'Stata output'!R120</f>
        <v>1.3835099999999999E-2</v>
      </c>
      <c r="X120" s="129">
        <f t="shared" si="37"/>
        <v>1.9140999200999999E-4</v>
      </c>
      <c r="Y120" s="129">
        <f t="shared" si="37"/>
        <v>2.6481763804575509E-6</v>
      </c>
      <c r="Z120" s="129">
        <f t="shared" si="37"/>
        <v>3.663778504126826E-8</v>
      </c>
      <c r="AA120" s="129">
        <f>'Stata output'!S120</f>
        <v>1.1979800000000001E-2</v>
      </c>
      <c r="AB120" s="129">
        <f t="shared" si="38"/>
        <v>1.4351560804000001E-4</v>
      </c>
      <c r="AC120" s="129">
        <f t="shared" si="38"/>
        <v>1.7192882811975922E-6</v>
      </c>
      <c r="AD120" s="129">
        <f t="shared" si="38"/>
        <v>2.0596729751090914E-8</v>
      </c>
      <c r="AE120" s="129">
        <f>'Stata output'!T120</f>
        <v>9.8669657353195016E-3</v>
      </c>
      <c r="AF120" s="129">
        <f t="shared" si="39"/>
        <v>9.7357012821969109E-5</v>
      </c>
      <c r="AG120" s="129">
        <f t="shared" si="39"/>
        <v>9.6061830960743061E-7</v>
      </c>
      <c r="AH120" s="129">
        <f t="shared" si="39"/>
        <v>9.4783879456170571E-9</v>
      </c>
    </row>
    <row r="121" spans="2:34" outlineLevel="1" x14ac:dyDescent="0.25">
      <c r="B121" s="3">
        <v>41213</v>
      </c>
      <c r="C121" s="14">
        <f>'Stata output'!M121</f>
        <v>-1.0610999999999999E-3</v>
      </c>
      <c r="D121" s="14">
        <f t="shared" si="32"/>
        <v>1.1259332099999999E-6</v>
      </c>
      <c r="E121" s="14">
        <f t="shared" si="32"/>
        <v>-1.1947277291309997E-9</v>
      </c>
      <c r="F121" s="14">
        <f t="shared" si="32"/>
        <v>1.2677255933809037E-12</v>
      </c>
      <c r="G121" s="14">
        <f>'Stata output'!N121</f>
        <v>3.2894E-3</v>
      </c>
      <c r="H121" s="14">
        <f t="shared" si="33"/>
        <v>1.0820152360000001E-5</v>
      </c>
      <c r="I121" s="14">
        <f t="shared" si="33"/>
        <v>3.5591809172984001E-8</v>
      </c>
      <c r="J121" s="14">
        <f t="shared" si="33"/>
        <v>1.170756970936136E-10</v>
      </c>
      <c r="K121" s="14">
        <f>'Stata output'!O121</f>
        <v>3.2274000000000001E-3</v>
      </c>
      <c r="L121" s="14">
        <f t="shared" si="34"/>
        <v>1.0416110760000001E-5</v>
      </c>
      <c r="M121" s="14">
        <f t="shared" si="34"/>
        <v>3.3616955866824003E-8</v>
      </c>
      <c r="N121" s="14">
        <f t="shared" si="34"/>
        <v>1.084953633645878E-10</v>
      </c>
      <c r="O121" s="14">
        <f>'Stata output'!P121</f>
        <v>4.3539072587060767E-4</v>
      </c>
      <c r="P121" s="14">
        <f t="shared" si="35"/>
        <v>1.8956508417413463E-7</v>
      </c>
      <c r="Q121" s="14">
        <f t="shared" si="35"/>
        <v>8.2534879598299314E-11</v>
      </c>
      <c r="R121" s="14">
        <f t="shared" si="35"/>
        <v>3.5934921137946745E-14</v>
      </c>
      <c r="S121" s="14">
        <f>'Stata output'!Q121</f>
        <v>4.1388907046212547E-4</v>
      </c>
      <c r="T121" s="14">
        <f t="shared" si="36"/>
        <v>1.7130416264800227E-7</v>
      </c>
      <c r="U121" s="14">
        <f t="shared" si="36"/>
        <v>7.0900920644674413E-11</v>
      </c>
      <c r="V121" s="14">
        <f t="shared" si="36"/>
        <v>2.9345116140533215E-14</v>
      </c>
      <c r="W121" s="14">
        <f>'Stata output'!R121</f>
        <v>6.6153999999999996E-3</v>
      </c>
      <c r="X121" s="14">
        <f t="shared" si="37"/>
        <v>4.3763517159999992E-5</v>
      </c>
      <c r="Y121" s="14">
        <f t="shared" si="37"/>
        <v>2.8951317142026394E-7</v>
      </c>
      <c r="Z121" s="14">
        <f t="shared" si="37"/>
        <v>1.9152454342136139E-9</v>
      </c>
      <c r="AA121" s="14">
        <f>'Stata output'!S121</f>
        <v>5.6458000000000003E-3</v>
      </c>
      <c r="AB121" s="14">
        <f t="shared" si="38"/>
        <v>3.187505764E-5</v>
      </c>
      <c r="AC121" s="14">
        <f t="shared" si="38"/>
        <v>1.79960200423912E-7</v>
      </c>
      <c r="AD121" s="14">
        <f t="shared" si="38"/>
        <v>1.0160192995533224E-9</v>
      </c>
      <c r="AE121" s="14">
        <f>'Stata output'!T121</f>
        <v>7.5727169390990287E-3</v>
      </c>
      <c r="AF121" s="14">
        <f t="shared" si="39"/>
        <v>5.7346041839717363E-5</v>
      </c>
      <c r="AG121" s="14">
        <f t="shared" si="39"/>
        <v>4.3426534242990932E-7</v>
      </c>
      <c r="AH121" s="14">
        <f t="shared" si="39"/>
        <v>3.2885685146826142E-9</v>
      </c>
    </row>
    <row r="122" spans="2:34" outlineLevel="1" x14ac:dyDescent="0.25">
      <c r="B122" s="127">
        <v>41243</v>
      </c>
      <c r="C122" s="129">
        <f>'Stata output'!M122</f>
        <v>3.2954E-3</v>
      </c>
      <c r="D122" s="129">
        <f t="shared" si="32"/>
        <v>1.0859661159999999E-5</v>
      </c>
      <c r="E122" s="129">
        <f t="shared" si="32"/>
        <v>3.5786927386663997E-8</v>
      </c>
      <c r="F122" s="129">
        <f t="shared" si="32"/>
        <v>1.1793224051001253E-10</v>
      </c>
      <c r="G122" s="129">
        <f>'Stata output'!N122</f>
        <v>1.04834E-2</v>
      </c>
      <c r="H122" s="129">
        <f t="shared" si="33"/>
        <v>1.0990167556000001E-4</v>
      </c>
      <c r="I122" s="129">
        <f t="shared" si="33"/>
        <v>1.152143225565704E-6</v>
      </c>
      <c r="J122" s="129">
        <f t="shared" si="33"/>
        <v>1.2078378290895503E-8</v>
      </c>
      <c r="K122" s="129">
        <f>'Stata output'!O122</f>
        <v>1.05069E-2</v>
      </c>
      <c r="L122" s="129">
        <f t="shared" si="34"/>
        <v>1.1039494760999999E-4</v>
      </c>
      <c r="M122" s="129">
        <f t="shared" si="34"/>
        <v>1.1599086750435088E-6</v>
      </c>
      <c r="N122" s="129">
        <f t="shared" si="34"/>
        <v>1.2187044457814642E-8</v>
      </c>
      <c r="O122" s="129">
        <f>'Stata output'!P122</f>
        <v>5.5550695708908339E-3</v>
      </c>
      <c r="P122" s="129">
        <f t="shared" si="35"/>
        <v>3.085879793743727E-5</v>
      </c>
      <c r="Q122" s="129">
        <f t="shared" si="35"/>
        <v>1.7142276941652659E-7</v>
      </c>
      <c r="R122" s="129">
        <f t="shared" si="35"/>
        <v>9.5226541014358272E-10</v>
      </c>
      <c r="S122" s="129">
        <f>'Stata output'!Q122</f>
        <v>5.5623766601391577E-3</v>
      </c>
      <c r="T122" s="129">
        <f t="shared" si="36"/>
        <v>3.0940034109260852E-5</v>
      </c>
      <c r="U122" s="129">
        <f t="shared" si="36"/>
        <v>1.7210012359326199E-7</v>
      </c>
      <c r="V122" s="129">
        <f t="shared" si="36"/>
        <v>9.5728571068222489E-10</v>
      </c>
      <c r="W122" s="129">
        <f>'Stata output'!R122</f>
        <v>1.3889E-3</v>
      </c>
      <c r="X122" s="129">
        <f t="shared" si="37"/>
        <v>1.9290432099999999E-6</v>
      </c>
      <c r="Y122" s="129">
        <f t="shared" si="37"/>
        <v>2.679248114369E-9</v>
      </c>
      <c r="Z122" s="129">
        <f t="shared" si="37"/>
        <v>3.7212077060471034E-12</v>
      </c>
      <c r="AA122" s="129">
        <f>'Stata output'!S122</f>
        <v>1.7616999999999999E-3</v>
      </c>
      <c r="AB122" s="129">
        <f t="shared" si="38"/>
        <v>3.1035868899999999E-6</v>
      </c>
      <c r="AC122" s="129">
        <f t="shared" si="38"/>
        <v>5.467589024113E-9</v>
      </c>
      <c r="AD122" s="129">
        <f t="shared" si="38"/>
        <v>9.6322515837798711E-12</v>
      </c>
      <c r="AE122" s="129">
        <f>'Stata output'!T122</f>
        <v>6.3450600692532507E-4</v>
      </c>
      <c r="AF122" s="129">
        <f t="shared" si="39"/>
        <v>4.0259787282432069E-7</v>
      </c>
      <c r="AG122" s="129">
        <f t="shared" si="39"/>
        <v>2.5545076868238958E-10</v>
      </c>
      <c r="AH122" s="129">
        <f t="shared" si="39"/>
        <v>1.6208504720266789E-13</v>
      </c>
    </row>
    <row r="123" spans="2:34" outlineLevel="1" x14ac:dyDescent="0.25">
      <c r="B123" s="125">
        <v>41274</v>
      </c>
      <c r="C123" s="101">
        <f>'Stata output'!M123</f>
        <v>9.7670000000000005E-4</v>
      </c>
      <c r="D123" s="101">
        <f t="shared" si="32"/>
        <v>9.5394289000000003E-7</v>
      </c>
      <c r="E123" s="101">
        <f t="shared" si="32"/>
        <v>9.3171602066300017E-10</v>
      </c>
      <c r="F123" s="101">
        <f t="shared" si="32"/>
        <v>9.100070373815522E-13</v>
      </c>
      <c r="G123" s="101">
        <f>'Stata output'!N123</f>
        <v>1.45703E-2</v>
      </c>
      <c r="H123" s="101">
        <f t="shared" si="33"/>
        <v>2.1229364208999999E-4</v>
      </c>
      <c r="I123" s="101">
        <f t="shared" si="33"/>
        <v>3.0931820533439266E-6</v>
      </c>
      <c r="J123" s="101">
        <f t="shared" si="33"/>
        <v>4.5068590471837016E-8</v>
      </c>
      <c r="K123" s="101">
        <f>'Stata output'!O123</f>
        <v>1.4098100000000001E-2</v>
      </c>
      <c r="L123" s="101">
        <f t="shared" si="34"/>
        <v>1.9875642361000002E-4</v>
      </c>
      <c r="M123" s="101">
        <f t="shared" si="34"/>
        <v>2.8020879356961414E-6</v>
      </c>
      <c r="N123" s="101">
        <f t="shared" si="34"/>
        <v>3.9504115926237775E-8</v>
      </c>
      <c r="O123" s="101">
        <f>'Stata output'!P123</f>
        <v>6.2460799847073121E-3</v>
      </c>
      <c r="P123" s="101">
        <f t="shared" si="35"/>
        <v>3.9013515175361295E-5</v>
      </c>
      <c r="Q123" s="101">
        <f t="shared" si="35"/>
        <v>2.4368153626989914E-7</v>
      </c>
      <c r="R123" s="101">
        <f t="shared" si="35"/>
        <v>1.522054366338146E-9</v>
      </c>
      <c r="S123" s="101">
        <f>'Stata output'!Q123</f>
        <v>6.064068759297948E-3</v>
      </c>
      <c r="T123" s="101">
        <f t="shared" si="36"/>
        <v>3.6772929917493357E-5</v>
      </c>
      <c r="U123" s="101">
        <f t="shared" si="36"/>
        <v>2.2299357550052433E-7</v>
      </c>
      <c r="V123" s="101">
        <f t="shared" si="36"/>
        <v>1.3522483747168781E-9</v>
      </c>
      <c r="W123" s="101">
        <f>'Stata output'!R123</f>
        <v>1.15312E-2</v>
      </c>
      <c r="X123" s="101">
        <f t="shared" si="37"/>
        <v>1.3296857344000001E-4</v>
      </c>
      <c r="Y123" s="101">
        <f t="shared" si="37"/>
        <v>1.5332872140513281E-6</v>
      </c>
      <c r="Z123" s="101">
        <f t="shared" si="37"/>
        <v>1.7680641522668677E-8</v>
      </c>
      <c r="AA123" s="101">
        <f>'Stata output'!S123</f>
        <v>3.3308999999999999E-3</v>
      </c>
      <c r="AB123" s="101">
        <f t="shared" si="38"/>
        <v>1.1094894809999999E-5</v>
      </c>
      <c r="AC123" s="101">
        <f t="shared" si="38"/>
        <v>3.6955985122628998E-8</v>
      </c>
      <c r="AD123" s="101">
        <f t="shared" si="38"/>
        <v>1.2309669084496493E-10</v>
      </c>
      <c r="AE123" s="101">
        <f>'Stata output'!T123</f>
        <v>2.3973441087781853E-3</v>
      </c>
      <c r="AF123" s="101">
        <f t="shared" si="39"/>
        <v>5.7472587758934716E-6</v>
      </c>
      <c r="AG123" s="101">
        <f t="shared" si="39"/>
        <v>1.3778156968011939E-8</v>
      </c>
      <c r="AH123" s="101">
        <f t="shared" si="39"/>
        <v>3.3030983437084523E-11</v>
      </c>
    </row>
    <row r="124" spans="2:34" outlineLevel="1" x14ac:dyDescent="0.25">
      <c r="B124" s="127">
        <v>41305</v>
      </c>
      <c r="C124" s="129">
        <f>'Stata output'!M124</f>
        <v>1.42197E-2</v>
      </c>
      <c r="D124" s="129">
        <f t="shared" si="32"/>
        <v>2.0219986809E-4</v>
      </c>
      <c r="E124" s="129">
        <f t="shared" si="32"/>
        <v>2.875221464279373E-6</v>
      </c>
      <c r="F124" s="129">
        <f t="shared" si="32"/>
        <v>4.0884786655613397E-8</v>
      </c>
      <c r="G124" s="129">
        <f>'Stata output'!N124</f>
        <v>3.0158799999999999E-2</v>
      </c>
      <c r="H124" s="129">
        <f t="shared" si="33"/>
        <v>9.0955321743999994E-4</v>
      </c>
      <c r="I124" s="129">
        <f t="shared" si="33"/>
        <v>2.7431033574129471E-5</v>
      </c>
      <c r="J124" s="129">
        <f t="shared" si="33"/>
        <v>8.2728705535545584E-7</v>
      </c>
      <c r="K124" s="129">
        <f>'Stata output'!O124</f>
        <v>2.98654E-2</v>
      </c>
      <c r="L124" s="129">
        <f t="shared" si="34"/>
        <v>8.9194211715999997E-4</v>
      </c>
      <c r="M124" s="129">
        <f t="shared" si="34"/>
        <v>2.6638208105830262E-5</v>
      </c>
      <c r="N124" s="129">
        <f t="shared" si="34"/>
        <v>7.9556074036386306E-7</v>
      </c>
      <c r="O124" s="129">
        <f>'Stata output'!P124</f>
        <v>2.0809072325058183E-2</v>
      </c>
      <c r="P124" s="129">
        <f t="shared" si="35"/>
        <v>4.3301749102950238E-4</v>
      </c>
      <c r="Q124" s="129">
        <f t="shared" si="35"/>
        <v>9.0106922888481484E-6</v>
      </c>
      <c r="R124" s="129">
        <f t="shared" si="35"/>
        <v>1.8750414753748517E-7</v>
      </c>
      <c r="S124" s="129">
        <f>'Stata output'!Q124</f>
        <v>2.0690753488180263E-2</v>
      </c>
      <c r="T124" s="129">
        <f t="shared" si="36"/>
        <v>4.2810727990864373E-4</v>
      </c>
      <c r="U124" s="129">
        <f t="shared" si="36"/>
        <v>8.857862195085135E-6</v>
      </c>
      <c r="V124" s="129">
        <f t="shared" si="36"/>
        <v>1.8327584311077785E-7</v>
      </c>
      <c r="W124" s="129">
        <f>'Stata output'!R124</f>
        <v>1.5126799999999999E-2</v>
      </c>
      <c r="X124" s="129">
        <f t="shared" si="37"/>
        <v>2.2882007823999998E-4</v>
      </c>
      <c r="Y124" s="129">
        <f t="shared" si="37"/>
        <v>3.4613155595208317E-6</v>
      </c>
      <c r="Z124" s="129">
        <f t="shared" si="37"/>
        <v>5.2358628205759708E-8</v>
      </c>
      <c r="AA124" s="129">
        <f>'Stata output'!S124</f>
        <v>1.01809E-2</v>
      </c>
      <c r="AB124" s="129">
        <f t="shared" si="38"/>
        <v>1.0365072481E-4</v>
      </c>
      <c r="AC124" s="129">
        <f t="shared" si="38"/>
        <v>1.055257664218129E-6</v>
      </c>
      <c r="AD124" s="129">
        <f t="shared" si="38"/>
        <v>1.0743472753638349E-8</v>
      </c>
      <c r="AE124" s="129">
        <f>'Stata output'!T124</f>
        <v>1.0444968302030009E-2</v>
      </c>
      <c r="AF124" s="129">
        <f t="shared" si="39"/>
        <v>1.0909736283041166E-4</v>
      </c>
      <c r="AG124" s="129">
        <f t="shared" si="39"/>
        <v>1.1395184965987168E-6</v>
      </c>
      <c r="AH124" s="129">
        <f t="shared" si="39"/>
        <v>1.1902234576550488E-8</v>
      </c>
    </row>
    <row r="125" spans="2:34" outlineLevel="1" x14ac:dyDescent="0.25">
      <c r="B125" s="3">
        <v>41333</v>
      </c>
      <c r="C125" s="14">
        <f>'Stata output'!M125</f>
        <v>3.3886300000000001E-2</v>
      </c>
      <c r="D125" s="14">
        <f t="shared" si="32"/>
        <v>1.14828132769E-3</v>
      </c>
      <c r="E125" s="14">
        <f t="shared" si="32"/>
        <v>3.891100555450165E-5</v>
      </c>
      <c r="F125" s="14">
        <f t="shared" si="32"/>
        <v>1.3185500075215093E-6</v>
      </c>
      <c r="G125" s="14">
        <f>'Stata output'!N125</f>
        <v>1.29493E-2</v>
      </c>
      <c r="H125" s="14">
        <f t="shared" si="33"/>
        <v>1.6768437049000001E-4</v>
      </c>
      <c r="I125" s="14">
        <f t="shared" si="33"/>
        <v>2.171395218786157E-6</v>
      </c>
      <c r="J125" s="14">
        <f t="shared" si="33"/>
        <v>2.8118048106627587E-8</v>
      </c>
      <c r="K125" s="14">
        <f>'Stata output'!O125</f>
        <v>1.3569899999999999E-2</v>
      </c>
      <c r="L125" s="14">
        <f t="shared" si="34"/>
        <v>1.8414218600999998E-4</v>
      </c>
      <c r="M125" s="14">
        <f t="shared" si="34"/>
        <v>2.4987910499370985E-6</v>
      </c>
      <c r="N125" s="14">
        <f t="shared" si="34"/>
        <v>3.3908344668541432E-8</v>
      </c>
      <c r="O125" s="14">
        <f>'Stata output'!P125</f>
        <v>2.3218266827332495E-2</v>
      </c>
      <c r="P125" s="14">
        <f t="shared" si="35"/>
        <v>5.3908791446520858E-4</v>
      </c>
      <c r="Q125" s="14">
        <f t="shared" si="35"/>
        <v>1.2516687041443411E-5</v>
      </c>
      <c r="R125" s="14">
        <f t="shared" si="35"/>
        <v>2.9061577952244805E-7</v>
      </c>
      <c r="S125" s="14">
        <f>'Stata output'!Q125</f>
        <v>2.3532150442202429E-2</v>
      </c>
      <c r="T125" s="14">
        <f t="shared" si="36"/>
        <v>5.5376210443444803E-4</v>
      </c>
      <c r="U125" s="14">
        <f t="shared" si="36"/>
        <v>1.3031213150742044E-5</v>
      </c>
      <c r="V125" s="14">
        <f t="shared" si="36"/>
        <v>3.0665246830766853E-7</v>
      </c>
      <c r="W125" s="14">
        <f>'Stata output'!R125</f>
        <v>2.35122E-2</v>
      </c>
      <c r="X125" s="14">
        <f t="shared" si="37"/>
        <v>5.5282354884000006E-4</v>
      </c>
      <c r="Y125" s="14">
        <f t="shared" si="37"/>
        <v>1.299809784503585E-5</v>
      </c>
      <c r="Z125" s="14">
        <f t="shared" si="37"/>
        <v>3.0561387615205192E-7</v>
      </c>
      <c r="AA125" s="14">
        <f>'Stata output'!S125</f>
        <v>3.3934800000000001E-2</v>
      </c>
      <c r="AB125" s="14">
        <f t="shared" si="38"/>
        <v>1.1515706510400001E-3</v>
      </c>
      <c r="AC125" s="14">
        <f t="shared" si="38"/>
        <v>3.9078319728912197E-5</v>
      </c>
      <c r="AD125" s="14">
        <f t="shared" si="38"/>
        <v>1.3261149643366896E-6</v>
      </c>
      <c r="AE125" s="14">
        <f>'Stata output'!T125</f>
        <v>3.5612877407857478E-2</v>
      </c>
      <c r="AF125" s="14">
        <f t="shared" si="39"/>
        <v>1.2682770372670856E-3</v>
      </c>
      <c r="AG125" s="14">
        <f t="shared" si="39"/>
        <v>4.5166994647393407E-5</v>
      </c>
      <c r="AH125" s="14">
        <f t="shared" si="39"/>
        <v>1.6085266432589764E-6</v>
      </c>
    </row>
    <row r="126" spans="2:34" outlineLevel="1" x14ac:dyDescent="0.25">
      <c r="B126" s="127">
        <v>41364</v>
      </c>
      <c r="C126" s="129">
        <f>'Stata output'!M126</f>
        <v>2.4568400000000001E-2</v>
      </c>
      <c r="D126" s="129">
        <f t="shared" si="32"/>
        <v>6.0360627856000007E-4</v>
      </c>
      <c r="E126" s="129">
        <f t="shared" si="32"/>
        <v>1.4829640494173506E-5</v>
      </c>
      <c r="F126" s="129">
        <f t="shared" si="32"/>
        <v>3.643405395170524E-7</v>
      </c>
      <c r="G126" s="129">
        <f>'Stata output'!N126</f>
        <v>1.5147000000000001E-2</v>
      </c>
      <c r="H126" s="129">
        <f t="shared" si="33"/>
        <v>2.2943160900000003E-4</v>
      </c>
      <c r="I126" s="129">
        <f t="shared" si="33"/>
        <v>3.4752005815230006E-6</v>
      </c>
      <c r="J126" s="129">
        <f t="shared" si="33"/>
        <v>5.263886320832889E-8</v>
      </c>
      <c r="K126" s="129">
        <f>'Stata output'!O126</f>
        <v>1.5993299999999998E-2</v>
      </c>
      <c r="L126" s="129">
        <f t="shared" si="34"/>
        <v>2.5578564488999993E-4</v>
      </c>
      <c r="M126" s="129">
        <f t="shared" si="34"/>
        <v>4.0908565544192354E-6</v>
      </c>
      <c r="N126" s="129">
        <f t="shared" si="34"/>
        <v>6.5426296131793147E-8</v>
      </c>
      <c r="O126" s="129">
        <f>'Stata output'!P126</f>
        <v>1.9566916109675973E-2</v>
      </c>
      <c r="P126" s="129">
        <f t="shared" si="35"/>
        <v>3.8286420604309715E-4</v>
      </c>
      <c r="Q126" s="129">
        <f t="shared" si="35"/>
        <v>7.4914718010429783E-6</v>
      </c>
      <c r="R126" s="129">
        <f t="shared" si="35"/>
        <v>1.4658500026901114E-7</v>
      </c>
      <c r="S126" s="129">
        <f>'Stata output'!Q126</f>
        <v>2.000524802318393E-2</v>
      </c>
      <c r="T126" s="129">
        <f t="shared" si="36"/>
        <v>4.0020994846910453E-4</v>
      </c>
      <c r="U126" s="129">
        <f t="shared" si="36"/>
        <v>8.0062992804700955E-6</v>
      </c>
      <c r="V126" s="129">
        <f t="shared" si="36"/>
        <v>1.6016800285364331E-7</v>
      </c>
      <c r="W126" s="129">
        <f>'Stata output'!R126</f>
        <v>4.126E-4</v>
      </c>
      <c r="X126" s="129">
        <f t="shared" si="37"/>
        <v>1.7023876E-7</v>
      </c>
      <c r="Y126" s="129">
        <f t="shared" si="37"/>
        <v>7.0240512375999994E-11</v>
      </c>
      <c r="Z126" s="129">
        <f t="shared" si="37"/>
        <v>2.89812354063376E-14</v>
      </c>
      <c r="AA126" s="129">
        <f>'Stata output'!S126</f>
        <v>1.5910299999999999E-2</v>
      </c>
      <c r="AB126" s="129">
        <f t="shared" si="38"/>
        <v>2.5313764608999998E-4</v>
      </c>
      <c r="AC126" s="129">
        <f t="shared" si="38"/>
        <v>4.0274958905857268E-6</v>
      </c>
      <c r="AD126" s="129">
        <f t="shared" si="38"/>
        <v>6.4078667867986078E-8</v>
      </c>
      <c r="AE126" s="129">
        <f>'Stata output'!T126</f>
        <v>1.0995465923785246E-2</v>
      </c>
      <c r="AF126" s="129">
        <f t="shared" si="39"/>
        <v>1.2090027088112253E-4</v>
      </c>
      <c r="AG126" s="129">
        <f t="shared" si="39"/>
        <v>1.3293548086497883E-6</v>
      </c>
      <c r="AH126" s="129">
        <f t="shared" si="39"/>
        <v>1.4616875499128805E-8</v>
      </c>
    </row>
    <row r="127" spans="2:34" outlineLevel="1" x14ac:dyDescent="0.25">
      <c r="B127" s="3">
        <v>41394</v>
      </c>
      <c r="C127" s="14">
        <f>'Stata output'!M127</f>
        <v>1.4382900000000001E-2</v>
      </c>
      <c r="D127" s="14">
        <f t="shared" si="32"/>
        <v>2.0686781241000001E-4</v>
      </c>
      <c r="E127" s="14">
        <f t="shared" si="32"/>
        <v>2.9753590591117895E-6</v>
      </c>
      <c r="F127" s="14">
        <f t="shared" si="32"/>
        <v>4.2794291811298953E-8</v>
      </c>
      <c r="G127" s="14">
        <f>'Stata output'!N127</f>
        <v>1.8941E-2</v>
      </c>
      <c r="H127" s="14">
        <f t="shared" si="33"/>
        <v>3.5876148100000001E-4</v>
      </c>
      <c r="I127" s="14">
        <f t="shared" si="33"/>
        <v>6.7953012116209999E-6</v>
      </c>
      <c r="J127" s="14">
        <f t="shared" si="33"/>
        <v>1.2870980024931336E-7</v>
      </c>
      <c r="K127" s="14">
        <f>'Stata output'!O127</f>
        <v>1.8570900000000001E-2</v>
      </c>
      <c r="L127" s="14">
        <f t="shared" si="34"/>
        <v>3.4487832681000003E-4</v>
      </c>
      <c r="M127" s="14">
        <f t="shared" si="34"/>
        <v>6.4047009193558304E-6</v>
      </c>
      <c r="N127" s="14">
        <f t="shared" si="34"/>
        <v>1.1894106030326519E-7</v>
      </c>
      <c r="O127" s="14">
        <f>'Stata output'!P127</f>
        <v>1.6680954798737227E-2</v>
      </c>
      <c r="P127" s="14">
        <f t="shared" si="35"/>
        <v>2.7825425299751451E-4</v>
      </c>
      <c r="Q127" s="14">
        <f t="shared" si="35"/>
        <v>4.6415466168079323E-6</v>
      </c>
      <c r="R127" s="14">
        <f t="shared" si="35"/>
        <v>7.7425429311204816E-8</v>
      </c>
      <c r="S127" s="14">
        <f>'Stata output'!Q127</f>
        <v>1.6482781226946769E-2</v>
      </c>
      <c r="T127" s="14">
        <f t="shared" si="36"/>
        <v>2.7168207697538882E-4</v>
      </c>
      <c r="U127" s="14">
        <f t="shared" si="36"/>
        <v>4.4780762380678456E-6</v>
      </c>
      <c r="V127" s="14">
        <f t="shared" si="36"/>
        <v>7.38111509496611E-8</v>
      </c>
      <c r="W127" s="14">
        <f>'Stata output'!R127</f>
        <v>1.64727E-2</v>
      </c>
      <c r="X127" s="14">
        <f t="shared" si="37"/>
        <v>2.7134984528999999E-4</v>
      </c>
      <c r="Y127" s="14">
        <f t="shared" si="37"/>
        <v>4.4698645965085824E-6</v>
      </c>
      <c r="Z127" s="14">
        <f t="shared" si="37"/>
        <v>7.3630738538906933E-8</v>
      </c>
      <c r="AA127" s="14">
        <f>'Stata output'!S127</f>
        <v>9.6212999999999993E-3</v>
      </c>
      <c r="AB127" s="14">
        <f t="shared" si="38"/>
        <v>9.2569413689999982E-5</v>
      </c>
      <c r="AC127" s="14">
        <f t="shared" si="38"/>
        <v>8.9063809993559673E-7</v>
      </c>
      <c r="AD127" s="14">
        <f t="shared" si="38"/>
        <v>8.5690963509103559E-9</v>
      </c>
      <c r="AE127" s="14">
        <f>'Stata output'!T127</f>
        <v>4.1072007497472574E-3</v>
      </c>
      <c r="AF127" s="14">
        <f t="shared" si="39"/>
        <v>1.6869097998724435E-5</v>
      </c>
      <c r="AG127" s="14">
        <f t="shared" si="39"/>
        <v>6.9284771947920955E-8</v>
      </c>
      <c r="AH127" s="14">
        <f t="shared" si="39"/>
        <v>2.8456646729056874E-10</v>
      </c>
    </row>
    <row r="128" spans="2:34" outlineLevel="1" x14ac:dyDescent="0.25">
      <c r="B128" s="127">
        <v>41425</v>
      </c>
      <c r="C128" s="129">
        <f>'Stata output'!M128</f>
        <v>1.1240399999999999E-2</v>
      </c>
      <c r="D128" s="129">
        <f t="shared" si="32"/>
        <v>1.2634659215999999E-4</v>
      </c>
      <c r="E128" s="129">
        <f t="shared" si="32"/>
        <v>1.4201862345152637E-6</v>
      </c>
      <c r="F128" s="129">
        <f t="shared" si="32"/>
        <v>1.596346135044537E-8</v>
      </c>
      <c r="G128" s="129">
        <f>'Stata output'!N128</f>
        <v>9.7096000000000005E-3</v>
      </c>
      <c r="H128" s="129">
        <f t="shared" si="33"/>
        <v>9.4276332160000016E-5</v>
      </c>
      <c r="I128" s="129">
        <f t="shared" si="33"/>
        <v>9.1538547474073623E-7</v>
      </c>
      <c r="J128" s="129">
        <f t="shared" si="33"/>
        <v>8.8880268055426529E-9</v>
      </c>
      <c r="K128" s="129">
        <f>'Stata output'!O128</f>
        <v>8.4074000000000006E-3</v>
      </c>
      <c r="L128" s="129">
        <f t="shared" si="34"/>
        <v>7.0684374760000013E-5</v>
      </c>
      <c r="M128" s="129">
        <f t="shared" si="34"/>
        <v>5.9427181235722418E-7</v>
      </c>
      <c r="N128" s="129">
        <f t="shared" si="34"/>
        <v>4.9962808352121273E-9</v>
      </c>
      <c r="O128" s="129">
        <f>'Stata output'!P128</f>
        <v>1.0444732209678183E-2</v>
      </c>
      <c r="P128" s="129">
        <f t="shared" si="35"/>
        <v>1.0909243093188889E-4</v>
      </c>
      <c r="Q128" s="129">
        <f t="shared" si="35"/>
        <v>1.1394412271863923E-6</v>
      </c>
      <c r="R128" s="129">
        <f t="shared" si="35"/>
        <v>1.1901158486628949E-8</v>
      </c>
      <c r="S128" s="129">
        <f>'Stata output'!Q128</f>
        <v>9.7593340481116186E-3</v>
      </c>
      <c r="T128" s="129">
        <f t="shared" si="36"/>
        <v>9.5244601062630709E-5</v>
      </c>
      <c r="U128" s="129">
        <f t="shared" si="36"/>
        <v>9.2952387804933995E-7</v>
      </c>
      <c r="V128" s="129">
        <f t="shared" si="36"/>
        <v>9.0715340315796751E-9</v>
      </c>
      <c r="W128" s="129">
        <f>'Stata output'!R128</f>
        <v>3.7789900000000001E-2</v>
      </c>
      <c r="X128" s="129">
        <f t="shared" si="37"/>
        <v>1.4280765420100002E-3</v>
      </c>
      <c r="Y128" s="129">
        <f t="shared" si="37"/>
        <v>5.3966869714903704E-5</v>
      </c>
      <c r="Z128" s="129">
        <f t="shared" si="37"/>
        <v>2.0394026098392398E-6</v>
      </c>
      <c r="AA128" s="129">
        <f>'Stata output'!S128</f>
        <v>1.47422E-2</v>
      </c>
      <c r="AB128" s="129">
        <f t="shared" si="38"/>
        <v>2.1733246084000002E-4</v>
      </c>
      <c r="AC128" s="129">
        <f t="shared" si="38"/>
        <v>3.2039586041954485E-6</v>
      </c>
      <c r="AD128" s="129">
        <f t="shared" si="38"/>
        <v>4.723339853477014E-8</v>
      </c>
      <c r="AE128" s="129">
        <f>'Stata output'!T128</f>
        <v>1.9246901069918262E-2</v>
      </c>
      <c r="AF128" s="129">
        <f t="shared" si="39"/>
        <v>3.7044320079522076E-4</v>
      </c>
      <c r="AG128" s="129">
        <f t="shared" si="39"/>
        <v>7.12988363772948E-6</v>
      </c>
      <c r="AH128" s="129">
        <f t="shared" si="39"/>
        <v>1.3722816501540825E-7</v>
      </c>
    </row>
    <row r="129" spans="2:34" outlineLevel="1" x14ac:dyDescent="0.25">
      <c r="B129" s="3">
        <v>41455</v>
      </c>
      <c r="C129" s="14">
        <f>'Stata output'!M129</f>
        <v>6.4003999999999997E-3</v>
      </c>
      <c r="D129" s="14">
        <f t="shared" si="32"/>
        <v>4.0965120159999997E-5</v>
      </c>
      <c r="E129" s="14">
        <f t="shared" si="32"/>
        <v>2.6219315507206398E-7</v>
      </c>
      <c r="F129" s="14">
        <f t="shared" si="32"/>
        <v>1.6781410697232382E-9</v>
      </c>
      <c r="G129" s="14">
        <f>'Stata output'!N129</f>
        <v>-2.0451E-2</v>
      </c>
      <c r="H129" s="14">
        <f t="shared" si="33"/>
        <v>4.1824340100000002E-4</v>
      </c>
      <c r="I129" s="14">
        <f t="shared" si="33"/>
        <v>-8.5534957938510011E-6</v>
      </c>
      <c r="J129" s="14">
        <f t="shared" si="33"/>
        <v>1.7492754248004681E-7</v>
      </c>
      <c r="K129" s="14">
        <f>'Stata output'!O129</f>
        <v>-2.06824E-2</v>
      </c>
      <c r="L129" s="14">
        <f t="shared" si="34"/>
        <v>4.2776166975999998E-4</v>
      </c>
      <c r="M129" s="14">
        <f t="shared" si="34"/>
        <v>-8.8471379586442238E-6</v>
      </c>
      <c r="N129" s="14">
        <f t="shared" si="34"/>
        <v>1.8298004611586328E-7</v>
      </c>
      <c r="O129" s="14">
        <f>'Stata output'!P129</f>
        <v>-7.9698887471658809E-3</v>
      </c>
      <c r="P129" s="14">
        <f t="shared" si="35"/>
        <v>6.3519126642201337E-5</v>
      </c>
      <c r="Q129" s="14">
        <f t="shared" si="35"/>
        <v>-5.0624037265548495E-7</v>
      </c>
      <c r="R129" s="14">
        <f t="shared" si="35"/>
        <v>4.0346794493880119E-9</v>
      </c>
      <c r="S129" s="14">
        <f>'Stata output'!Q129</f>
        <v>-8.0914102861178849E-3</v>
      </c>
      <c r="T129" s="14">
        <f t="shared" si="36"/>
        <v>6.547092041829431E-5</v>
      </c>
      <c r="U129" s="14">
        <f t="shared" si="36"/>
        <v>-5.2975207891419208E-7</v>
      </c>
      <c r="V129" s="14">
        <f t="shared" si="36"/>
        <v>4.2864414204186271E-9</v>
      </c>
      <c r="W129" s="14">
        <f>'Stata output'!R129</f>
        <v>2.8820999999999999E-3</v>
      </c>
      <c r="X129" s="14">
        <f t="shared" si="37"/>
        <v>8.3065004099999987E-6</v>
      </c>
      <c r="Y129" s="14">
        <f t="shared" si="37"/>
        <v>2.3940164831660994E-8</v>
      </c>
      <c r="Z129" s="14">
        <f t="shared" si="37"/>
        <v>6.8997949061330149E-11</v>
      </c>
      <c r="AA129" s="14">
        <f>'Stata output'!S129</f>
        <v>-5.3169999999999997E-4</v>
      </c>
      <c r="AB129" s="14">
        <f t="shared" si="38"/>
        <v>2.8270488999999996E-7</v>
      </c>
      <c r="AC129" s="14">
        <f t="shared" si="38"/>
        <v>-1.5031419001299997E-10</v>
      </c>
      <c r="AD129" s="14">
        <f t="shared" si="38"/>
        <v>7.9922054829912076E-14</v>
      </c>
      <c r="AE129" s="14">
        <f>'Stata output'!T129</f>
        <v>-7.3580831070961137E-3</v>
      </c>
      <c r="AF129" s="14">
        <f t="shared" si="39"/>
        <v>5.4141387010933197E-5</v>
      </c>
      <c r="AG129" s="14">
        <f t="shared" si="39"/>
        <v>-3.9837682515990052E-7</v>
      </c>
      <c r="AH129" s="14">
        <f t="shared" si="39"/>
        <v>2.9312897874676459E-9</v>
      </c>
    </row>
    <row r="130" spans="2:34" outlineLevel="1" x14ac:dyDescent="0.25">
      <c r="B130" s="127">
        <v>41486</v>
      </c>
      <c r="C130" s="129">
        <f>'Stata output'!M130</f>
        <v>5.9007E-3</v>
      </c>
      <c r="D130" s="129">
        <f t="shared" si="32"/>
        <v>3.4818260490000004E-5</v>
      </c>
      <c r="E130" s="129">
        <f t="shared" si="32"/>
        <v>2.0545210967334302E-7</v>
      </c>
      <c r="F130" s="129">
        <f t="shared" si="32"/>
        <v>1.2123112635494952E-9</v>
      </c>
      <c r="G130" s="129">
        <f>'Stata output'!N130</f>
        <v>2.3835100000000001E-2</v>
      </c>
      <c r="H130" s="129">
        <f t="shared" si="33"/>
        <v>5.6811199201000002E-4</v>
      </c>
      <c r="I130" s="129">
        <f t="shared" si="33"/>
        <v>1.3541006140757553E-5</v>
      </c>
      <c r="J130" s="129">
        <f t="shared" si="33"/>
        <v>3.2275123546557032E-7</v>
      </c>
      <c r="K130" s="129">
        <f>'Stata output'!O130</f>
        <v>2.28399E-2</v>
      </c>
      <c r="L130" s="129">
        <f t="shared" si="34"/>
        <v>5.2166103200999999E-4</v>
      </c>
      <c r="M130" s="129">
        <f t="shared" si="34"/>
        <v>1.1914685805005199E-5</v>
      </c>
      <c r="N130" s="129">
        <f t="shared" si="34"/>
        <v>2.7213023231773824E-7</v>
      </c>
      <c r="O130" s="129">
        <f>'Stata output'!P130</f>
        <v>1.6071295381633186E-2</v>
      </c>
      <c r="P130" s="129">
        <f t="shared" si="35"/>
        <v>2.5828653524370416E-4</v>
      </c>
      <c r="Q130" s="129">
        <f t="shared" si="35"/>
        <v>4.1509992010001801E-6</v>
      </c>
      <c r="R130" s="129">
        <f t="shared" si="35"/>
        <v>6.6711934288197237E-8</v>
      </c>
      <c r="S130" s="129">
        <f>'Stata output'!Q130</f>
        <v>1.5511125541900782E-2</v>
      </c>
      <c r="T130" s="129">
        <f t="shared" si="36"/>
        <v>2.4059501557660681E-4</v>
      </c>
      <c r="U130" s="129">
        <f t="shared" si="36"/>
        <v>3.7318994913643226E-6</v>
      </c>
      <c r="V130" s="129">
        <f t="shared" si="36"/>
        <v>5.7885961520307673E-8</v>
      </c>
      <c r="W130" s="129">
        <f>'Stata output'!R130</f>
        <v>1.9569E-2</v>
      </c>
      <c r="X130" s="129">
        <f t="shared" si="37"/>
        <v>3.8294576099999998E-4</v>
      </c>
      <c r="Y130" s="129">
        <f t="shared" si="37"/>
        <v>7.4938655970089997E-6</v>
      </c>
      <c r="Z130" s="129">
        <f t="shared" si="37"/>
        <v>1.466474558678691E-7</v>
      </c>
      <c r="AA130" s="129">
        <f>'Stata output'!S130</f>
        <v>4.6426999999999996E-3</v>
      </c>
      <c r="AB130" s="129">
        <f t="shared" si="38"/>
        <v>2.1554663289999996E-5</v>
      </c>
      <c r="AC130" s="129">
        <f t="shared" si="38"/>
        <v>1.0007183525648297E-7</v>
      </c>
      <c r="AD130" s="129">
        <f t="shared" si="38"/>
        <v>4.6460350954527343E-10</v>
      </c>
      <c r="AE130" s="129">
        <f>'Stata output'!T130</f>
        <v>4.3082607440284139E-3</v>
      </c>
      <c r="AF130" s="129">
        <f t="shared" si="39"/>
        <v>1.8561110638536263E-5</v>
      </c>
      <c r="AG130" s="129">
        <f t="shared" si="39"/>
        <v>7.9966104329573952E-8</v>
      </c>
      <c r="AH130" s="129">
        <f t="shared" si="39"/>
        <v>3.4451482813598405E-10</v>
      </c>
    </row>
    <row r="131" spans="2:34" outlineLevel="1" x14ac:dyDescent="0.25">
      <c r="B131" s="3">
        <v>41517</v>
      </c>
      <c r="C131" s="14">
        <f>'Stata output'!M131</f>
        <v>1.9801800000000001E-2</v>
      </c>
      <c r="D131" s="14">
        <f t="shared" si="32"/>
        <v>3.9211128324000003E-4</v>
      </c>
      <c r="E131" s="14">
        <f t="shared" si="32"/>
        <v>7.7645092084618332E-6</v>
      </c>
      <c r="F131" s="14">
        <f t="shared" si="32"/>
        <v>1.5375125844411954E-7</v>
      </c>
      <c r="G131" s="14">
        <f>'Stata output'!N131</f>
        <v>-9.1280000000000007E-3</v>
      </c>
      <c r="H131" s="14">
        <f t="shared" si="33"/>
        <v>8.3320384000000019E-5</v>
      </c>
      <c r="I131" s="14">
        <f t="shared" si="33"/>
        <v>-7.6054846515200028E-7</v>
      </c>
      <c r="J131" s="14">
        <f t="shared" si="33"/>
        <v>6.942286389907459E-9</v>
      </c>
      <c r="K131" s="14">
        <f>'Stata output'!O131</f>
        <v>-8.5149000000000006E-3</v>
      </c>
      <c r="L131" s="14">
        <f t="shared" si="34"/>
        <v>7.2503522010000011E-5</v>
      </c>
      <c r="M131" s="14">
        <f t="shared" si="34"/>
        <v>-6.1736023956294909E-7</v>
      </c>
      <c r="N131" s="14">
        <f t="shared" si="34"/>
        <v>5.2567607038545559E-9</v>
      </c>
      <c r="O131" s="14">
        <f>'Stata output'!P131</f>
        <v>2.7026916023742339E-3</v>
      </c>
      <c r="P131" s="14">
        <f t="shared" si="35"/>
        <v>7.3045418975442042E-6</v>
      </c>
      <c r="Q131" s="14">
        <f t="shared" si="35"/>
        <v>1.9741924045683473E-8</v>
      </c>
      <c r="R131" s="14">
        <f t="shared" si="35"/>
        <v>5.3356332332978686E-11</v>
      </c>
      <c r="S131" s="14">
        <f>'Stata output'!Q131</f>
        <v>3.0594758052193659E-3</v>
      </c>
      <c r="T131" s="14">
        <f t="shared" si="36"/>
        <v>9.3603922027226865E-6</v>
      </c>
      <c r="U131" s="14">
        <f t="shared" si="36"/>
        <v>2.8637893471594064E-8</v>
      </c>
      <c r="V131" s="14">
        <f t="shared" si="36"/>
        <v>8.7616942188791666E-11</v>
      </c>
      <c r="W131" s="14">
        <f>'Stata output'!R131</f>
        <v>8.2638E-3</v>
      </c>
      <c r="X131" s="14">
        <f t="shared" si="37"/>
        <v>6.8290390440000004E-5</v>
      </c>
      <c r="Y131" s="14">
        <f t="shared" si="37"/>
        <v>5.64338128518072E-7</v>
      </c>
      <c r="Z131" s="14">
        <f t="shared" si="37"/>
        <v>4.663577426447644E-9</v>
      </c>
      <c r="AA131" s="14">
        <f>'Stata output'!S131</f>
        <v>1.6648400000000001E-2</v>
      </c>
      <c r="AB131" s="14">
        <f t="shared" si="38"/>
        <v>2.7716922256000001E-4</v>
      </c>
      <c r="AC131" s="14">
        <f t="shared" si="38"/>
        <v>4.6144240848679046E-6</v>
      </c>
      <c r="AD131" s="14">
        <f t="shared" si="38"/>
        <v>7.6822777934514825E-8</v>
      </c>
      <c r="AE131" s="14">
        <f>'Stata output'!T131</f>
        <v>1.2325289693767682E-2</v>
      </c>
      <c r="AF131" s="14">
        <f t="shared" si="39"/>
        <v>1.5191276603529583E-4</v>
      </c>
      <c r="AG131" s="14">
        <f t="shared" si="39"/>
        <v>1.8723688495665728E-6</v>
      </c>
      <c r="AH131" s="14">
        <f t="shared" si="39"/>
        <v>2.307748848449453E-8</v>
      </c>
    </row>
    <row r="132" spans="2:34" outlineLevel="1" x14ac:dyDescent="0.25">
      <c r="B132" s="127">
        <v>41547</v>
      </c>
      <c r="C132" s="129">
        <f>'Stata output'!M132</f>
        <v>2.7399099999999999E-2</v>
      </c>
      <c r="D132" s="129">
        <f t="shared" si="32"/>
        <v>7.5071068080999998E-4</v>
      </c>
      <c r="E132" s="129">
        <f t="shared" si="32"/>
        <v>2.0568797014581269E-5</v>
      </c>
      <c r="F132" s="129">
        <f t="shared" si="32"/>
        <v>5.635665262822137E-7</v>
      </c>
      <c r="G132" s="129">
        <f>'Stata output'!N132</f>
        <v>2.8802600000000001E-2</v>
      </c>
      <c r="H132" s="129">
        <f t="shared" si="33"/>
        <v>8.2958976676000004E-4</v>
      </c>
      <c r="I132" s="129">
        <f t="shared" si="33"/>
        <v>2.3894342216081578E-5</v>
      </c>
      <c r="J132" s="129">
        <f t="shared" si="33"/>
        <v>6.8821918111291124E-7</v>
      </c>
      <c r="K132" s="129">
        <f>'Stata output'!O132</f>
        <v>2.9434100000000001E-2</v>
      </c>
      <c r="L132" s="129">
        <f t="shared" si="34"/>
        <v>8.6636624281000011E-4</v>
      </c>
      <c r="M132" s="129">
        <f t="shared" si="34"/>
        <v>2.5500710627493824E-5</v>
      </c>
      <c r="N132" s="129">
        <f t="shared" si="34"/>
        <v>7.5059046668071612E-7</v>
      </c>
      <c r="O132" s="129">
        <f>'Stata output'!P132</f>
        <v>2.8163575590707639E-2</v>
      </c>
      <c r="P132" s="129">
        <f t="shared" si="35"/>
        <v>7.9318699005350313E-4</v>
      </c>
      <c r="Q132" s="129">
        <f t="shared" si="35"/>
        <v>2.2338981751937702E-5</v>
      </c>
      <c r="R132" s="129">
        <f t="shared" si="35"/>
        <v>6.291456011901361E-7</v>
      </c>
      <c r="S132" s="129">
        <f>'Stata output'!Q132</f>
        <v>2.8526298682994018E-2</v>
      </c>
      <c r="T132" s="129">
        <f t="shared" si="36"/>
        <v>8.1374971655138626E-4</v>
      </c>
      <c r="U132" s="129">
        <f t="shared" si="36"/>
        <v>2.3213267467546564E-5</v>
      </c>
      <c r="V132" s="129">
        <f t="shared" si="36"/>
        <v>6.6218860118746145E-7</v>
      </c>
      <c r="W132" s="129">
        <f>'Stata output'!R132</f>
        <v>1.13852E-2</v>
      </c>
      <c r="X132" s="129">
        <f t="shared" si="37"/>
        <v>1.2962277903999999E-4</v>
      </c>
      <c r="Y132" s="129">
        <f t="shared" si="37"/>
        <v>1.4757812639262079E-6</v>
      </c>
      <c r="Z132" s="129">
        <f t="shared" si="37"/>
        <v>1.680206484605266E-8</v>
      </c>
      <c r="AA132" s="129">
        <f>'Stata output'!S132</f>
        <v>2.08116E-2</v>
      </c>
      <c r="AB132" s="129">
        <f t="shared" si="38"/>
        <v>4.3312269455999999E-4</v>
      </c>
      <c r="AC132" s="129">
        <f t="shared" si="38"/>
        <v>9.013976270104895E-6</v>
      </c>
      <c r="AD132" s="129">
        <f t="shared" si="38"/>
        <v>1.8759526854291503E-7</v>
      </c>
      <c r="AE132" s="129">
        <f>'Stata output'!T132</f>
        <v>1.6322205253847585E-2</v>
      </c>
      <c r="AF132" s="129">
        <f t="shared" si="39"/>
        <v>2.6641438434872968E-4</v>
      </c>
      <c r="AG132" s="129">
        <f t="shared" si="39"/>
        <v>4.3484702639174055E-6</v>
      </c>
      <c r="AH132" s="129">
        <f t="shared" si="39"/>
        <v>7.0976624187912658E-8</v>
      </c>
    </row>
    <row r="133" spans="2:34" outlineLevel="1" x14ac:dyDescent="0.25">
      <c r="B133" s="3">
        <v>41578</v>
      </c>
      <c r="C133" s="14">
        <f>'Stata output'!M133</f>
        <v>1.6686200000000002E-2</v>
      </c>
      <c r="D133" s="14">
        <f t="shared" ref="D133:F164" si="40">$C133^D$3</f>
        <v>2.7842927044000005E-4</v>
      </c>
      <c r="E133" s="14">
        <f t="shared" si="40"/>
        <v>4.6459264924159294E-6</v>
      </c>
      <c r="F133" s="14">
        <f t="shared" si="40"/>
        <v>7.752285863775068E-8</v>
      </c>
      <c r="G133" s="14">
        <f>'Stata output'!N133</f>
        <v>2.7724800000000001E-2</v>
      </c>
      <c r="H133" s="14">
        <f t="shared" ref="H133:J164" si="41">$G133^H$3</f>
        <v>7.6866453504E-4</v>
      </c>
      <c r="I133" s="14">
        <f t="shared" si="41"/>
        <v>2.1311070501076991E-5</v>
      </c>
      <c r="J133" s="14">
        <f t="shared" si="41"/>
        <v>5.908451674282594E-7</v>
      </c>
      <c r="K133" s="14">
        <f>'Stata output'!O133</f>
        <v>2.7799399999999998E-2</v>
      </c>
      <c r="L133" s="14">
        <f t="shared" ref="L133:N164" si="42">$K133^L$3</f>
        <v>7.7280664035999996E-4</v>
      </c>
      <c r="M133" s="14">
        <f t="shared" si="42"/>
        <v>2.1483560918023781E-5</v>
      </c>
      <c r="N133" s="14">
        <f t="shared" si="42"/>
        <v>5.972301033845103E-7</v>
      </c>
      <c r="O133" s="14">
        <f>'Stata output'!P133</f>
        <v>2.3713667688892961E-2</v>
      </c>
      <c r="P133" s="14">
        <f t="shared" ref="P133:R164" si="43">$O133^P$3</f>
        <v>5.6233803525924605E-4</v>
      </c>
      <c r="Q133" s="14">
        <f t="shared" si="43"/>
        <v>1.3335097296962733E-5</v>
      </c>
      <c r="R133" s="14">
        <f t="shared" si="43"/>
        <v>3.1622406589922906E-7</v>
      </c>
      <c r="S133" s="14">
        <f>'Stata output'!Q133</f>
        <v>2.3760620693989321E-2</v>
      </c>
      <c r="T133" s="14">
        <f t="shared" ref="T133:V164" si="44">$S133^T$3</f>
        <v>5.6456709576363354E-4</v>
      </c>
      <c r="U133" s="14">
        <f t="shared" si="44"/>
        <v>1.3414464618746841E-5</v>
      </c>
      <c r="V133" s="14">
        <f t="shared" si="44"/>
        <v>3.1873600561898375E-7</v>
      </c>
      <c r="W133" s="14">
        <f>'Stata output'!R133</f>
        <v>2.8531999999999998E-2</v>
      </c>
      <c r="X133" s="14">
        <f t="shared" ref="X133:Z164" si="45">$W133^X$3</f>
        <v>8.1407502399999995E-4</v>
      </c>
      <c r="Y133" s="14">
        <f t="shared" si="45"/>
        <v>2.3227188584767997E-5</v>
      </c>
      <c r="Z133" s="14">
        <f t="shared" si="45"/>
        <v>6.6271814470060052E-7</v>
      </c>
      <c r="AA133" s="14">
        <f>'Stata output'!S133</f>
        <v>2.9380300000000002E-2</v>
      </c>
      <c r="AB133" s="14">
        <f t="shared" ref="AB133:AD164" si="46">$AA133^AB$3</f>
        <v>8.6320202809000014E-4</v>
      </c>
      <c r="AC133" s="14">
        <f t="shared" si="46"/>
        <v>2.5361134545892633E-5</v>
      </c>
      <c r="AD133" s="14">
        <f t="shared" si="46"/>
        <v>7.4511774129868939E-7</v>
      </c>
      <c r="AE133" s="14">
        <f>'Stata output'!T133</f>
        <v>3.358765755586951E-2</v>
      </c>
      <c r="AF133" s="14">
        <f t="shared" ref="AF133:AH164" si="47">$AE133^AF$3</f>
        <v>1.1281307400903581E-3</v>
      </c>
      <c r="AG133" s="14">
        <f t="shared" si="47"/>
        <v>3.7891268976404579E-5</v>
      </c>
      <c r="AH133" s="14">
        <f t="shared" si="47"/>
        <v>1.2726789667368192E-6</v>
      </c>
    </row>
    <row r="134" spans="2:34" outlineLevel="1" x14ac:dyDescent="0.25">
      <c r="B134" s="127">
        <v>41608</v>
      </c>
      <c r="C134" s="129">
        <f>'Stata output'!M134</f>
        <v>3.2283199999999998E-2</v>
      </c>
      <c r="D134" s="129">
        <f t="shared" si="40"/>
        <v>1.0422050022399999E-3</v>
      </c>
      <c r="E134" s="129">
        <f t="shared" si="40"/>
        <v>3.3645712528314359E-5</v>
      </c>
      <c r="F134" s="129">
        <f t="shared" si="40"/>
        <v>1.0861912666940782E-6</v>
      </c>
      <c r="G134" s="129">
        <f>'Stata output'!N134</f>
        <v>9.8864999999999995E-3</v>
      </c>
      <c r="H134" s="129">
        <f t="shared" si="41"/>
        <v>9.7742882249999985E-5</v>
      </c>
      <c r="I134" s="129">
        <f t="shared" si="41"/>
        <v>9.6633500536462481E-7</v>
      </c>
      <c r="J134" s="129">
        <f t="shared" si="41"/>
        <v>9.5536710305373626E-9</v>
      </c>
      <c r="K134" s="129">
        <f>'Stata output'!O134</f>
        <v>9.7625999999999998E-3</v>
      </c>
      <c r="L134" s="129">
        <f t="shared" si="42"/>
        <v>9.5308358759999996E-5</v>
      </c>
      <c r="M134" s="129">
        <f t="shared" si="42"/>
        <v>9.3045738323037593E-7</v>
      </c>
      <c r="N134" s="129">
        <f t="shared" si="42"/>
        <v>9.0836832495248687E-9</v>
      </c>
      <c r="O134" s="129">
        <f>'Stata output'!P134</f>
        <v>1.6501013718366885E-2</v>
      </c>
      <c r="P134" s="129">
        <f t="shared" si="43"/>
        <v>2.7228345373373213E-4</v>
      </c>
      <c r="Q134" s="129">
        <f t="shared" si="43"/>
        <v>4.4929530053446286E-6</v>
      </c>
      <c r="R134" s="129">
        <f t="shared" si="43"/>
        <v>7.4138279177169439E-8</v>
      </c>
      <c r="S134" s="129">
        <f>'Stata output'!Q134</f>
        <v>1.6415419831421679E-2</v>
      </c>
      <c r="T134" s="129">
        <f t="shared" si="44"/>
        <v>2.6946600824183213E-4</v>
      </c>
      <c r="U134" s="129">
        <f t="shared" si="44"/>
        <v>4.4233976555870086E-6</v>
      </c>
      <c r="V134" s="129">
        <f t="shared" si="44"/>
        <v>7.2611929597787146E-8</v>
      </c>
      <c r="W134" s="129">
        <f>'Stata output'!R134</f>
        <v>1.88592E-2</v>
      </c>
      <c r="X134" s="129">
        <f t="shared" si="45"/>
        <v>3.5566942464E-4</v>
      </c>
      <c r="Y134" s="129">
        <f t="shared" si="45"/>
        <v>6.7076408131706878E-6</v>
      </c>
      <c r="Z134" s="129">
        <f t="shared" si="45"/>
        <v>1.2650073962374864E-7</v>
      </c>
      <c r="AA134" s="129">
        <f>'Stata output'!S134</f>
        <v>1.7465899999999999E-2</v>
      </c>
      <c r="AB134" s="129">
        <f t="shared" si="46"/>
        <v>3.0505766280999999E-4</v>
      </c>
      <c r="AC134" s="129">
        <f t="shared" si="46"/>
        <v>5.3281066328731785E-6</v>
      </c>
      <c r="AD134" s="129">
        <f t="shared" si="46"/>
        <v>9.3060177639099654E-8</v>
      </c>
      <c r="AE134" s="129">
        <f>'Stata output'!T134</f>
        <v>1.2968710121417738E-2</v>
      </c>
      <c r="AF134" s="129">
        <f t="shared" si="47"/>
        <v>1.6818744221336289E-4</v>
      </c>
      <c r="AG134" s="129">
        <f t="shared" si="47"/>
        <v>2.1811741841278003E-6</v>
      </c>
      <c r="AH134" s="129">
        <f t="shared" si="47"/>
        <v>2.828701571827328E-8</v>
      </c>
    </row>
    <row r="135" spans="2:34" outlineLevel="1" x14ac:dyDescent="0.25">
      <c r="B135" s="125">
        <v>41639</v>
      </c>
      <c r="C135" s="101">
        <f>'Stata output'!M135</f>
        <v>1.0425E-3</v>
      </c>
      <c r="D135" s="101">
        <f t="shared" si="40"/>
        <v>1.0868062500000001E-6</v>
      </c>
      <c r="E135" s="101">
        <f t="shared" si="40"/>
        <v>1.1329955156250002E-9</v>
      </c>
      <c r="F135" s="101">
        <f t="shared" si="40"/>
        <v>1.1811478250390627E-12</v>
      </c>
      <c r="G135" s="101">
        <f>'Stata output'!N135</f>
        <v>7.3403000000000001E-3</v>
      </c>
      <c r="H135" s="101">
        <f t="shared" si="41"/>
        <v>5.3880004089999999E-5</v>
      </c>
      <c r="I135" s="101">
        <f t="shared" si="41"/>
        <v>3.9549539402182702E-7</v>
      </c>
      <c r="J135" s="101">
        <f t="shared" si="41"/>
        <v>2.9030548407384166E-9</v>
      </c>
      <c r="K135" s="101">
        <f>'Stata output'!O135</f>
        <v>6.7136000000000001E-3</v>
      </c>
      <c r="L135" s="101">
        <f t="shared" si="42"/>
        <v>4.5072424960000001E-5</v>
      </c>
      <c r="M135" s="101">
        <f t="shared" si="42"/>
        <v>3.0259823221145602E-7</v>
      </c>
      <c r="N135" s="101">
        <f t="shared" si="42"/>
        <v>2.0315234917748311E-9</v>
      </c>
      <c r="O135" s="101">
        <f>'Stata output'!P135</f>
        <v>5.4620635358907819E-3</v>
      </c>
      <c r="P135" s="101">
        <f t="shared" si="43"/>
        <v>2.9834138070107711E-5</v>
      </c>
      <c r="Q135" s="101">
        <f t="shared" si="43"/>
        <v>1.6295595767746632E-7</v>
      </c>
      <c r="R135" s="101">
        <f t="shared" si="43"/>
        <v>8.9007579438625026E-10</v>
      </c>
      <c r="S135" s="101">
        <f>'Stata output'!Q135</f>
        <v>5.0216231038688565E-3</v>
      </c>
      <c r="T135" s="101">
        <f t="shared" si="44"/>
        <v>2.5216698597309487E-5</v>
      </c>
      <c r="U135" s="101">
        <f t="shared" si="44"/>
        <v>1.2662875627954671E-7</v>
      </c>
      <c r="V135" s="101">
        <f t="shared" si="44"/>
        <v>6.3588188814755024E-10</v>
      </c>
      <c r="W135" s="101">
        <f>'Stata output'!R135</f>
        <v>8.6441E-3</v>
      </c>
      <c r="X135" s="101">
        <f t="shared" si="45"/>
        <v>7.4720464809999995E-5</v>
      </c>
      <c r="Y135" s="101">
        <f t="shared" si="45"/>
        <v>6.4589116986412096E-7</v>
      </c>
      <c r="Z135" s="101">
        <f t="shared" si="45"/>
        <v>5.5831478614224472E-9</v>
      </c>
      <c r="AA135" s="101">
        <f>'Stata output'!S135</f>
        <v>1.7551000000000001E-3</v>
      </c>
      <c r="AB135" s="101">
        <f t="shared" si="46"/>
        <v>3.0803760100000002E-6</v>
      </c>
      <c r="AC135" s="101">
        <f t="shared" si="46"/>
        <v>5.4063679351510008E-9</v>
      </c>
      <c r="AD135" s="101">
        <f t="shared" si="46"/>
        <v>9.4887163629835221E-12</v>
      </c>
      <c r="AE135" s="101">
        <f>'Stata output'!T135</f>
        <v>2.0795940917414614E-3</v>
      </c>
      <c r="AF135" s="101">
        <f t="shared" si="47"/>
        <v>4.3247115864059937E-6</v>
      </c>
      <c r="AG135" s="101">
        <f t="shared" si="47"/>
        <v>8.9936446635757472E-9</v>
      </c>
      <c r="AH135" s="101">
        <f t="shared" si="47"/>
        <v>1.8703130305594247E-11</v>
      </c>
    </row>
    <row r="136" spans="2:34" outlineLevel="1" x14ac:dyDescent="0.25">
      <c r="B136" s="127">
        <v>41670</v>
      </c>
      <c r="C136" s="129">
        <f>'Stata output'!M136</f>
        <v>1.22343E-2</v>
      </c>
      <c r="D136" s="129">
        <f t="shared" si="40"/>
        <v>1.4967809649E-4</v>
      </c>
      <c r="E136" s="129">
        <f t="shared" si="40"/>
        <v>1.831206735887607E-6</v>
      </c>
      <c r="F136" s="129">
        <f t="shared" si="40"/>
        <v>2.2403532568869752E-8</v>
      </c>
      <c r="G136" s="129">
        <f>'Stata output'!N136</f>
        <v>-9.6433999999999999E-3</v>
      </c>
      <c r="H136" s="129">
        <f t="shared" si="41"/>
        <v>9.2995163560000003E-5</v>
      </c>
      <c r="I136" s="129">
        <f t="shared" si="41"/>
        <v>-8.9678956027450397E-7</v>
      </c>
      <c r="J136" s="129">
        <f t="shared" si="41"/>
        <v>8.6481004455511519E-9</v>
      </c>
      <c r="K136" s="129">
        <f>'Stata output'!O136</f>
        <v>-9.2853999999999992E-3</v>
      </c>
      <c r="L136" s="129">
        <f t="shared" si="42"/>
        <v>8.6218653159999983E-5</v>
      </c>
      <c r="M136" s="129">
        <f t="shared" si="42"/>
        <v>-8.0057468205186379E-7</v>
      </c>
      <c r="N136" s="129">
        <f t="shared" si="42"/>
        <v>7.4336561527243749E-9</v>
      </c>
      <c r="O136" s="129">
        <f>'Stata output'!P136</f>
        <v>-3.5457555257553952E-3</v>
      </c>
      <c r="P136" s="129">
        <f t="shared" si="43"/>
        <v>1.2572382248424918E-5</v>
      </c>
      <c r="Q136" s="129">
        <f t="shared" si="43"/>
        <v>-4.4578593829261697E-8</v>
      </c>
      <c r="R136" s="129">
        <f t="shared" si="43"/>
        <v>1.5806479540051E-10</v>
      </c>
      <c r="S136" s="129">
        <f>'Stata output'!Q136</f>
        <v>-3.2939077380327222E-3</v>
      </c>
      <c r="T136" s="129">
        <f t="shared" si="44"/>
        <v>1.0849828186671844E-5</v>
      </c>
      <c r="U136" s="129">
        <f t="shared" si="44"/>
        <v>-3.5738333020403928E-8</v>
      </c>
      <c r="V136" s="129">
        <f t="shared" si="44"/>
        <v>1.1771877168029883E-10</v>
      </c>
      <c r="W136" s="129">
        <f>'Stata output'!R136</f>
        <v>1.8763200000000001E-2</v>
      </c>
      <c r="X136" s="129">
        <f t="shared" si="45"/>
        <v>3.5205767424000001E-4</v>
      </c>
      <c r="Y136" s="129">
        <f t="shared" si="45"/>
        <v>6.6057285532999681E-6</v>
      </c>
      <c r="Z136" s="129">
        <f t="shared" si="45"/>
        <v>1.2394460599127796E-7</v>
      </c>
      <c r="AA136" s="129">
        <f>'Stata output'!S136</f>
        <v>2.24385E-2</v>
      </c>
      <c r="AB136" s="129">
        <f t="shared" si="46"/>
        <v>5.0348628224999999E-4</v>
      </c>
      <c r="AC136" s="129">
        <f t="shared" si="46"/>
        <v>1.1297476944266625E-5</v>
      </c>
      <c r="AD136" s="129">
        <f t="shared" si="46"/>
        <v>2.5349843641392666E-7</v>
      </c>
      <c r="AE136" s="129">
        <f>'Stata output'!T136</f>
        <v>2.316327138220204E-2</v>
      </c>
      <c r="AF136" s="129">
        <f t="shared" si="47"/>
        <v>5.3653714112553998E-4</v>
      </c>
      <c r="AG136" s="129">
        <f t="shared" si="47"/>
        <v>1.2427955406521717E-5</v>
      </c>
      <c r="AH136" s="129">
        <f t="shared" si="47"/>
        <v>2.8787210380716761E-7</v>
      </c>
    </row>
    <row r="137" spans="2:34" outlineLevel="1" x14ac:dyDescent="0.25">
      <c r="B137" s="3">
        <v>41698</v>
      </c>
      <c r="C137" s="14">
        <f>'Stata output'!M137</f>
        <v>-1.01393E-2</v>
      </c>
      <c r="D137" s="14">
        <f t="shared" si="40"/>
        <v>1.0280540449000001E-4</v>
      </c>
      <c r="E137" s="14">
        <f t="shared" si="40"/>
        <v>-1.0423748377454572E-6</v>
      </c>
      <c r="F137" s="14">
        <f t="shared" si="40"/>
        <v>1.0568951192352515E-8</v>
      </c>
      <c r="G137" s="14">
        <f>'Stata output'!N137</f>
        <v>1.8405100000000001E-2</v>
      </c>
      <c r="H137" s="14">
        <f t="shared" si="41"/>
        <v>3.3874770601E-4</v>
      </c>
      <c r="I137" s="14">
        <f t="shared" si="41"/>
        <v>6.2346854038846508E-6</v>
      </c>
      <c r="J137" s="14">
        <f t="shared" si="41"/>
        <v>1.1475000832703739E-7</v>
      </c>
      <c r="K137" s="14">
        <f>'Stata output'!O137</f>
        <v>1.7854200000000001E-2</v>
      </c>
      <c r="L137" s="14">
        <f t="shared" si="42"/>
        <v>3.1877245764E-4</v>
      </c>
      <c r="M137" s="14">
        <f t="shared" si="42"/>
        <v>5.6914272131960879E-6</v>
      </c>
      <c r="N137" s="14">
        <f t="shared" si="42"/>
        <v>1.0161587974984559E-7</v>
      </c>
      <c r="O137" s="14">
        <f>'Stata output'!P137</f>
        <v>1.063909090798946E-2</v>
      </c>
      <c r="P137" s="14">
        <f t="shared" si="43"/>
        <v>1.1319025534846399E-4</v>
      </c>
      <c r="Q137" s="14">
        <f t="shared" si="43"/>
        <v>1.2042414165508485E-6</v>
      </c>
      <c r="R137" s="14">
        <f t="shared" si="43"/>
        <v>1.2812033905850481E-8</v>
      </c>
      <c r="S137" s="14">
        <f>'Stata output'!Q137</f>
        <v>1.0247908774279087E-2</v>
      </c>
      <c r="T137" s="14">
        <f t="shared" si="44"/>
        <v>1.050196342459463E-4</v>
      </c>
      <c r="U137" s="14">
        <f t="shared" si="44"/>
        <v>1.0762316312606134E-6</v>
      </c>
      <c r="V137" s="14">
        <f t="shared" si="44"/>
        <v>1.1029123577152335E-8</v>
      </c>
      <c r="W137" s="14">
        <f>'Stata output'!R137</f>
        <v>1.10914E-2</v>
      </c>
      <c r="X137" s="14">
        <f t="shared" si="45"/>
        <v>1.2301915395999998E-4</v>
      </c>
      <c r="Y137" s="14">
        <f t="shared" si="45"/>
        <v>1.3644546442319437E-6</v>
      </c>
      <c r="Z137" s="14">
        <f t="shared" si="45"/>
        <v>1.513371224103418E-8</v>
      </c>
      <c r="AA137" s="14">
        <f>'Stata output'!S137</f>
        <v>7.1868000000000001E-3</v>
      </c>
      <c r="AB137" s="14">
        <f t="shared" si="46"/>
        <v>5.1650094240000001E-5</v>
      </c>
      <c r="AC137" s="14">
        <f t="shared" si="46"/>
        <v>3.7119889728403202E-7</v>
      </c>
      <c r="AD137" s="14">
        <f t="shared" si="46"/>
        <v>2.6677322350008813E-9</v>
      </c>
      <c r="AE137" s="14">
        <f>'Stata output'!T137</f>
        <v>8.8678550502523223E-3</v>
      </c>
      <c r="AF137" s="14">
        <f t="shared" si="47"/>
        <v>7.8638853192285622E-5</v>
      </c>
      <c r="AG137" s="14">
        <f t="shared" si="47"/>
        <v>6.9735795142726102E-7</v>
      </c>
      <c r="AH137" s="14">
        <f t="shared" si="47"/>
        <v>6.1840692313978503E-9</v>
      </c>
    </row>
    <row r="138" spans="2:34" outlineLevel="1" x14ac:dyDescent="0.25">
      <c r="B138" s="127">
        <v>41729</v>
      </c>
      <c r="C138" s="129">
        <f>'Stata output'!M138</f>
        <v>-4.2899999999999999E-5</v>
      </c>
      <c r="D138" s="129">
        <f t="shared" si="40"/>
        <v>1.8404099999999999E-9</v>
      </c>
      <c r="E138" s="129">
        <f t="shared" si="40"/>
        <v>-7.8953588999999998E-14</v>
      </c>
      <c r="F138" s="129">
        <f t="shared" si="40"/>
        <v>3.3871089680999993E-18</v>
      </c>
      <c r="G138" s="129">
        <f>'Stata output'!N138</f>
        <v>4.3184E-3</v>
      </c>
      <c r="H138" s="129">
        <f t="shared" si="41"/>
        <v>1.864857856E-5</v>
      </c>
      <c r="I138" s="129">
        <f t="shared" si="41"/>
        <v>8.0532021653504004E-8</v>
      </c>
      <c r="J138" s="129">
        <f t="shared" si="41"/>
        <v>3.4776948230849166E-10</v>
      </c>
      <c r="K138" s="129">
        <f>'Stata output'!O138</f>
        <v>5.1022999999999997E-3</v>
      </c>
      <c r="L138" s="129">
        <f t="shared" si="42"/>
        <v>2.6033465289999997E-5</v>
      </c>
      <c r="M138" s="129">
        <f t="shared" si="42"/>
        <v>1.3283054994916697E-7</v>
      </c>
      <c r="N138" s="129">
        <f t="shared" si="42"/>
        <v>6.7774131500563459E-10</v>
      </c>
      <c r="O138" s="129">
        <f>'Stata output'!P138</f>
        <v>3.2698251045236585E-3</v>
      </c>
      <c r="P138" s="129">
        <f t="shared" si="43"/>
        <v>1.0691756214173154E-5</v>
      </c>
      <c r="Q138" s="129">
        <f t="shared" si="43"/>
        <v>3.4960172880550212E-8</v>
      </c>
      <c r="R138" s="129">
        <f t="shared" si="43"/>
        <v>1.1431365094331026E-10</v>
      </c>
      <c r="S138" s="129">
        <f>'Stata output'!Q138</f>
        <v>3.839235883508276E-3</v>
      </c>
      <c r="T138" s="129">
        <f t="shared" si="44"/>
        <v>1.4739732169217572E-5</v>
      </c>
      <c r="U138" s="129">
        <f t="shared" si="44"/>
        <v>5.6589308657361383E-8</v>
      </c>
      <c r="V138" s="129">
        <f t="shared" si="44"/>
        <v>2.1725970442026735E-10</v>
      </c>
      <c r="W138" s="129">
        <f>'Stata output'!R138</f>
        <v>-8.0876999999999998E-3</v>
      </c>
      <c r="X138" s="129">
        <f t="shared" si="45"/>
        <v>6.5410891290000001E-5</v>
      </c>
      <c r="Y138" s="129">
        <f t="shared" si="45"/>
        <v>-5.2902366548613298E-7</v>
      </c>
      <c r="Z138" s="129">
        <f t="shared" si="45"/>
        <v>4.2785846993521982E-9</v>
      </c>
      <c r="AA138" s="129">
        <f>'Stata output'!S138</f>
        <v>-1.293E-4</v>
      </c>
      <c r="AB138" s="129">
        <f t="shared" si="46"/>
        <v>1.6718489999999999E-8</v>
      </c>
      <c r="AC138" s="129">
        <f t="shared" si="46"/>
        <v>-2.1617007569999998E-12</v>
      </c>
      <c r="AD138" s="129">
        <f t="shared" si="46"/>
        <v>2.7950790788009997E-16</v>
      </c>
      <c r="AE138" s="129">
        <f>'Stata output'!T138</f>
        <v>8.8938996039228944E-4</v>
      </c>
      <c r="AF138" s="129">
        <f t="shared" si="47"/>
        <v>7.9101450164659817E-7</v>
      </c>
      <c r="AG138" s="129">
        <f t="shared" si="47"/>
        <v>7.0352035628919448E-10</v>
      </c>
      <c r="AH138" s="129">
        <f t="shared" si="47"/>
        <v>6.2570394181521607E-13</v>
      </c>
    </row>
    <row r="139" spans="2:34" outlineLevel="1" x14ac:dyDescent="0.25">
      <c r="B139" s="3">
        <v>41759</v>
      </c>
      <c r="C139" s="14">
        <f>'Stata output'!M139</f>
        <v>3.5113000000000002E-3</v>
      </c>
      <c r="D139" s="14">
        <f t="shared" si="40"/>
        <v>1.2329227690000001E-5</v>
      </c>
      <c r="E139" s="14">
        <f t="shared" si="40"/>
        <v>4.3291617187897003E-8</v>
      </c>
      <c r="F139" s="14">
        <f t="shared" si="40"/>
        <v>1.5200985543186275E-10</v>
      </c>
      <c r="G139" s="14">
        <f>'Stata output'!N139</f>
        <v>5.6556000000000002E-3</v>
      </c>
      <c r="H139" s="14">
        <f t="shared" si="41"/>
        <v>3.1985811360000005E-5</v>
      </c>
      <c r="I139" s="14">
        <f t="shared" si="41"/>
        <v>1.8089895472761605E-7</v>
      </c>
      <c r="J139" s="14">
        <f t="shared" si="41"/>
        <v>1.0230921283575053E-9</v>
      </c>
      <c r="K139" s="14">
        <f>'Stata output'!O139</f>
        <v>5.5804000000000001E-3</v>
      </c>
      <c r="L139" s="14">
        <f t="shared" si="42"/>
        <v>3.1140864160000004E-5</v>
      </c>
      <c r="M139" s="14">
        <f t="shared" si="42"/>
        <v>1.7377847835846402E-7</v>
      </c>
      <c r="N139" s="14">
        <f t="shared" si="42"/>
        <v>9.6975342063157268E-10</v>
      </c>
      <c r="O139" s="14">
        <f>'Stata output'!P139</f>
        <v>5.0213076317410822E-3</v>
      </c>
      <c r="P139" s="14">
        <f t="shared" si="43"/>
        <v>2.5213530332581236E-5</v>
      </c>
      <c r="Q139" s="14">
        <f t="shared" si="43"/>
        <v>1.2660489228212544E-7</v>
      </c>
      <c r="R139" s="14">
        <f t="shared" si="43"/>
        <v>6.3572211183199407E-10</v>
      </c>
      <c r="S139" s="14">
        <f>'Stata output'!Q139</f>
        <v>4.9668118315706784E-3</v>
      </c>
      <c r="T139" s="14">
        <f t="shared" si="44"/>
        <v>2.4669219770230477E-5</v>
      </c>
      <c r="U139" s="14">
        <f t="shared" si="44"/>
        <v>1.2252737263039802E-7</v>
      </c>
      <c r="V139" s="14">
        <f t="shared" si="44"/>
        <v>6.0857040407193028E-10</v>
      </c>
      <c r="W139" s="14">
        <f>'Stata output'!R139</f>
        <v>3.5534999999999998E-3</v>
      </c>
      <c r="X139" s="14">
        <f t="shared" si="45"/>
        <v>1.2627362249999999E-5</v>
      </c>
      <c r="Y139" s="14">
        <f t="shared" si="45"/>
        <v>4.4871331755374991E-8</v>
      </c>
      <c r="Z139" s="14">
        <f t="shared" si="45"/>
        <v>1.5945027739272504E-10</v>
      </c>
      <c r="AA139" s="14">
        <f>'Stata output'!S139</f>
        <v>2.8750999999999998E-3</v>
      </c>
      <c r="AB139" s="14">
        <f t="shared" si="46"/>
        <v>8.2662000099999987E-6</v>
      </c>
      <c r="AC139" s="14">
        <f t="shared" si="46"/>
        <v>2.3766151648750996E-8</v>
      </c>
      <c r="AD139" s="14">
        <f t="shared" si="46"/>
        <v>6.8330062605323982E-11</v>
      </c>
      <c r="AE139" s="14">
        <f>'Stata output'!T139</f>
        <v>2.026392709798422E-3</v>
      </c>
      <c r="AF139" s="14">
        <f t="shared" si="47"/>
        <v>4.1062674143241914E-6</v>
      </c>
      <c r="AG139" s="14">
        <f t="shared" si="47"/>
        <v>8.3209103528693581E-9</v>
      </c>
      <c r="AH139" s="14">
        <f t="shared" si="47"/>
        <v>1.686143207794068E-11</v>
      </c>
    </row>
    <row r="140" spans="2:34" outlineLevel="1" x14ac:dyDescent="0.25">
      <c r="B140" s="127">
        <v>41790</v>
      </c>
      <c r="C140" s="129">
        <f>'Stata output'!M140</f>
        <v>1.61818E-2</v>
      </c>
      <c r="D140" s="129">
        <f t="shared" si="40"/>
        <v>2.6185065123999996E-4</v>
      </c>
      <c r="E140" s="129">
        <f t="shared" si="40"/>
        <v>4.2372148682354311E-6</v>
      </c>
      <c r="F140" s="129">
        <f t="shared" si="40"/>
        <v>6.8565763554812093E-8</v>
      </c>
      <c r="G140" s="129">
        <f>'Stata output'!N140</f>
        <v>1.8014700000000002E-2</v>
      </c>
      <c r="H140" s="129">
        <f t="shared" si="41"/>
        <v>3.2452941609000007E-4</v>
      </c>
      <c r="I140" s="129">
        <f t="shared" si="41"/>
        <v>5.8463000720365246E-6</v>
      </c>
      <c r="J140" s="129">
        <f t="shared" si="41"/>
        <v>1.053193419077164E-7</v>
      </c>
      <c r="K140" s="129">
        <f>'Stata output'!O140</f>
        <v>1.8172500000000001E-2</v>
      </c>
      <c r="L140" s="129">
        <f t="shared" si="42"/>
        <v>3.3023975625000003E-4</v>
      </c>
      <c r="M140" s="129">
        <f t="shared" si="42"/>
        <v>6.0012819704531263E-6</v>
      </c>
      <c r="N140" s="129">
        <f t="shared" si="42"/>
        <v>1.0905829660805943E-7</v>
      </c>
      <c r="O140" s="129">
        <f>'Stata output'!P140</f>
        <v>1.7698948175691464E-2</v>
      </c>
      <c r="P140" s="129">
        <f t="shared" si="43"/>
        <v>3.132527665258122E-4</v>
      </c>
      <c r="Q140" s="129">
        <f t="shared" si="43"/>
        <v>5.5442444806323277E-6</v>
      </c>
      <c r="R140" s="129">
        <f t="shared" si="43"/>
        <v>9.8127295736075007E-8</v>
      </c>
      <c r="S140" s="129">
        <f>'Stata output'!Q140</f>
        <v>1.7813534165271341E-2</v>
      </c>
      <c r="T140" s="129">
        <f t="shared" si="44"/>
        <v>3.173219994572893E-4</v>
      </c>
      <c r="U140" s="129">
        <f t="shared" si="44"/>
        <v>5.6526262787246372E-6</v>
      </c>
      <c r="V140" s="129">
        <f t="shared" si="44"/>
        <v>1.0069325133957191E-7</v>
      </c>
      <c r="W140" s="129">
        <f>'Stata output'!R140</f>
        <v>1.63687E-2</v>
      </c>
      <c r="X140" s="129">
        <f t="shared" si="45"/>
        <v>2.6793433968999998E-4</v>
      </c>
      <c r="Y140" s="129">
        <f t="shared" si="45"/>
        <v>4.3857368260837027E-6</v>
      </c>
      <c r="Z140" s="129">
        <f t="shared" si="45"/>
        <v>7.1788810385116295E-8</v>
      </c>
      <c r="AA140" s="129">
        <f>'Stata output'!S140</f>
        <v>1.7797500000000001E-2</v>
      </c>
      <c r="AB140" s="129">
        <f t="shared" si="46"/>
        <v>3.1675100625000002E-4</v>
      </c>
      <c r="AC140" s="129">
        <f t="shared" si="46"/>
        <v>5.6373760337343752E-6</v>
      </c>
      <c r="AD140" s="129">
        <f t="shared" si="46"/>
        <v>1.0033119996038755E-7</v>
      </c>
      <c r="AE140" s="129">
        <f>'Stata output'!T140</f>
        <v>1.6831912158107493E-2</v>
      </c>
      <c r="AF140" s="129">
        <f t="shared" si="47"/>
        <v>2.8331326689824687E-4</v>
      </c>
      <c r="AG140" s="129">
        <f t="shared" si="47"/>
        <v>4.7687040216577548E-6</v>
      </c>
      <c r="AH140" s="129">
        <f t="shared" si="47"/>
        <v>8.0266407200557265E-8</v>
      </c>
    </row>
    <row r="141" spans="2:34" outlineLevel="1" x14ac:dyDescent="0.25">
      <c r="B141" s="3">
        <v>41820</v>
      </c>
      <c r="C141" s="14">
        <f>'Stata output'!M141</f>
        <v>3.7427799999999997E-2</v>
      </c>
      <c r="D141" s="14">
        <f t="shared" si="40"/>
        <v>1.4008402128399997E-3</v>
      </c>
      <c r="E141" s="14">
        <f t="shared" si="40"/>
        <v>5.2430367318132939E-5</v>
      </c>
      <c r="F141" s="14">
        <f t="shared" si="40"/>
        <v>1.9623533019096159E-6</v>
      </c>
      <c r="G141" s="14">
        <f>'Stata output'!N141</f>
        <v>1.24802E-2</v>
      </c>
      <c r="H141" s="14">
        <f t="shared" si="41"/>
        <v>1.5575539204000001E-4</v>
      </c>
      <c r="I141" s="14">
        <f t="shared" si="41"/>
        <v>1.943858443737608E-6</v>
      </c>
      <c r="J141" s="14">
        <f t="shared" si="41"/>
        <v>2.4259742149534099E-8</v>
      </c>
      <c r="K141" s="14">
        <f>'Stata output'!O141</f>
        <v>1.3376300000000001E-2</v>
      </c>
      <c r="L141" s="14">
        <f t="shared" si="42"/>
        <v>1.7892540169000003E-4</v>
      </c>
      <c r="M141" s="14">
        <f t="shared" si="42"/>
        <v>2.3933598506259477E-6</v>
      </c>
      <c r="N141" s="14">
        <f t="shared" si="42"/>
        <v>3.2014299369927866E-8</v>
      </c>
      <c r="O141" s="14">
        <f>'Stata output'!P141</f>
        <v>1.9010158460231175E-2</v>
      </c>
      <c r="P141" s="14">
        <f t="shared" si="43"/>
        <v>3.6138612468309891E-4</v>
      </c>
      <c r="Q141" s="14">
        <f t="shared" si="43"/>
        <v>6.8700074955545712E-6</v>
      </c>
      <c r="R141" s="14">
        <f t="shared" si="43"/>
        <v>1.305999311134683E-7</v>
      </c>
      <c r="S141" s="14">
        <f>'Stata output'!Q141</f>
        <v>1.9660640762018365E-2</v>
      </c>
      <c r="T141" s="14">
        <f t="shared" si="44"/>
        <v>3.8654079517313811E-4</v>
      </c>
      <c r="U141" s="14">
        <f t="shared" si="44"/>
        <v>7.5996397137639911E-6</v>
      </c>
      <c r="V141" s="14">
        <f t="shared" si="44"/>
        <v>1.494137863330819E-7</v>
      </c>
      <c r="W141" s="14">
        <f>'Stata output'!R141</f>
        <v>6.6699999999999997E-3</v>
      </c>
      <c r="X141" s="14">
        <f t="shared" si="45"/>
        <v>4.4488899999999993E-5</v>
      </c>
      <c r="Y141" s="14">
        <f t="shared" si="45"/>
        <v>2.9674096299999994E-7</v>
      </c>
      <c r="Z141" s="14">
        <f t="shared" si="45"/>
        <v>1.9792622232099993E-9</v>
      </c>
      <c r="AA141" s="14">
        <f>'Stata output'!S141</f>
        <v>1.48567E-2</v>
      </c>
      <c r="AB141" s="14">
        <f t="shared" si="46"/>
        <v>2.2072153489000003E-4</v>
      </c>
      <c r="AC141" s="14">
        <f t="shared" si="46"/>
        <v>3.2791936274002635E-6</v>
      </c>
      <c r="AD141" s="14">
        <f t="shared" si="46"/>
        <v>4.8717995964197498E-8</v>
      </c>
      <c r="AE141" s="14">
        <f>'Stata output'!T141</f>
        <v>1.0475803520005024E-2</v>
      </c>
      <c r="AF141" s="14">
        <f t="shared" si="47"/>
        <v>1.0974245938974965E-4</v>
      </c>
      <c r="AG141" s="14">
        <f t="shared" si="47"/>
        <v>1.1496404423691477E-6</v>
      </c>
      <c r="AH141" s="14">
        <f t="shared" si="47"/>
        <v>1.2043407392910852E-8</v>
      </c>
    </row>
    <row r="142" spans="2:34" outlineLevel="1" x14ac:dyDescent="0.25">
      <c r="B142" s="127">
        <v>41851</v>
      </c>
      <c r="C142" s="129">
        <f>'Stata output'!M142</f>
        <v>7.1529999999999996E-3</v>
      </c>
      <c r="D142" s="129">
        <f t="shared" si="40"/>
        <v>5.1165408999999994E-5</v>
      </c>
      <c r="E142" s="129">
        <f t="shared" si="40"/>
        <v>3.6598617057699994E-7</v>
      </c>
      <c r="F142" s="129">
        <f t="shared" si="40"/>
        <v>2.6178990781372805E-9</v>
      </c>
      <c r="G142" s="129">
        <f>'Stata output'!N142</f>
        <v>-2.6305999999999999E-3</v>
      </c>
      <c r="H142" s="129">
        <f t="shared" si="41"/>
        <v>6.9200563599999993E-6</v>
      </c>
      <c r="I142" s="129">
        <f t="shared" si="41"/>
        <v>-1.8203900260615997E-8</v>
      </c>
      <c r="J142" s="129">
        <f t="shared" si="41"/>
        <v>4.788718002557644E-11</v>
      </c>
      <c r="K142" s="129">
        <f>'Stata output'!O142</f>
        <v>-2.3882999999999999E-3</v>
      </c>
      <c r="L142" s="129">
        <f t="shared" si="42"/>
        <v>5.7039768899999997E-6</v>
      </c>
      <c r="M142" s="129">
        <f t="shared" si="42"/>
        <v>-1.3622808006386998E-8</v>
      </c>
      <c r="N142" s="129">
        <f t="shared" si="42"/>
        <v>3.2535352361654069E-11</v>
      </c>
      <c r="O142" s="129">
        <f>'Stata output'!P142</f>
        <v>3.8005395918958886E-5</v>
      </c>
      <c r="P142" s="129">
        <f t="shared" si="43"/>
        <v>1.4444101189568168E-9</v>
      </c>
      <c r="Q142" s="129">
        <f t="shared" si="43"/>
        <v>5.4895378440304321E-14</v>
      </c>
      <c r="R142" s="129">
        <f t="shared" si="43"/>
        <v>2.0863205917448455E-18</v>
      </c>
      <c r="S142" s="129">
        <f>'Stata output'!Q142</f>
        <v>2.1399142319353248E-4</v>
      </c>
      <c r="T142" s="129">
        <f t="shared" si="44"/>
        <v>4.5792329200393509E-8</v>
      </c>
      <c r="U142" s="129">
        <f t="shared" si="44"/>
        <v>9.7991656969389625E-12</v>
      </c>
      <c r="V142" s="129">
        <f t="shared" si="44"/>
        <v>2.0969374135972122E-15</v>
      </c>
      <c r="W142" s="129">
        <f>'Stata output'!R142</f>
        <v>6.9137000000000001E-3</v>
      </c>
      <c r="X142" s="129">
        <f t="shared" si="45"/>
        <v>4.7799247690000001E-5</v>
      </c>
      <c r="Y142" s="129">
        <f t="shared" si="45"/>
        <v>3.3046965875435303E-7</v>
      </c>
      <c r="Z142" s="129">
        <f t="shared" si="45"/>
        <v>2.2847680797299705E-9</v>
      </c>
      <c r="AA142" s="129">
        <f>'Stata output'!S142</f>
        <v>8.5208000000000002E-3</v>
      </c>
      <c r="AB142" s="129">
        <f t="shared" si="46"/>
        <v>7.2604032640000008E-5</v>
      </c>
      <c r="AC142" s="129">
        <f t="shared" si="46"/>
        <v>6.1864444131891209E-7</v>
      </c>
      <c r="AD142" s="129">
        <f t="shared" si="46"/>
        <v>5.2713455555901865E-9</v>
      </c>
      <c r="AE142" s="129">
        <f>'Stata output'!T142</f>
        <v>9.2604514891393777E-3</v>
      </c>
      <c r="AF142" s="129">
        <f t="shared" si="47"/>
        <v>8.5755961782703712E-5</v>
      </c>
      <c r="AG142" s="129">
        <f t="shared" si="47"/>
        <v>7.9413892399321813E-7</v>
      </c>
      <c r="AH142" s="129">
        <f t="shared" si="47"/>
        <v>7.35408498127654E-9</v>
      </c>
    </row>
    <row r="143" spans="2:34" outlineLevel="1" x14ac:dyDescent="0.25">
      <c r="B143" s="3">
        <v>41882</v>
      </c>
      <c r="C143" s="14">
        <f>'Stata output'!M143</f>
        <v>-9.4715000000000008E-3</v>
      </c>
      <c r="D143" s="14">
        <f t="shared" si="40"/>
        <v>8.9709312250000017E-5</v>
      </c>
      <c r="E143" s="14">
        <f t="shared" si="40"/>
        <v>-8.496817509758752E-7</v>
      </c>
      <c r="F143" s="14">
        <f t="shared" si="40"/>
        <v>8.0477607043680035E-9</v>
      </c>
      <c r="G143" s="14">
        <f>'Stata output'!N143</f>
        <v>9.8546999999999992E-3</v>
      </c>
      <c r="H143" s="14">
        <f t="shared" si="41"/>
        <v>9.7115112089999982E-5</v>
      </c>
      <c r="I143" s="14">
        <f t="shared" si="41"/>
        <v>9.570402951133227E-7</v>
      </c>
      <c r="J143" s="14">
        <f t="shared" si="41"/>
        <v>9.4313449962532599E-9</v>
      </c>
      <c r="K143" s="14">
        <f>'Stata output'!O143</f>
        <v>9.6580999999999993E-3</v>
      </c>
      <c r="L143" s="14">
        <f t="shared" si="42"/>
        <v>9.3278895609999991E-5</v>
      </c>
      <c r="M143" s="14">
        <f t="shared" si="42"/>
        <v>9.0089690169094088E-7</v>
      </c>
      <c r="N143" s="14">
        <f t="shared" si="42"/>
        <v>8.700952366221275E-9</v>
      </c>
      <c r="O143" s="14">
        <f>'Stata output'!P143</f>
        <v>4.8926896869541554E-3</v>
      </c>
      <c r="P143" s="14">
        <f t="shared" si="43"/>
        <v>2.3938412372827553E-5</v>
      </c>
      <c r="Q143" s="14">
        <f t="shared" si="43"/>
        <v>1.1712322333858912E-7</v>
      </c>
      <c r="R143" s="14">
        <f t="shared" si="43"/>
        <v>5.7304758693154324E-10</v>
      </c>
      <c r="S143" s="14">
        <f>'Stata output'!Q143</f>
        <v>4.7502406596564E-3</v>
      </c>
      <c r="T143" s="14">
        <f t="shared" si="44"/>
        <v>2.2564786324652871E-5</v>
      </c>
      <c r="U143" s="14">
        <f t="shared" si="44"/>
        <v>1.0718816547582476E-7</v>
      </c>
      <c r="V143" s="14">
        <f t="shared" si="44"/>
        <v>5.0916958187724122E-10</v>
      </c>
      <c r="W143" s="14">
        <f>'Stata output'!R143</f>
        <v>7.4631999999999997E-3</v>
      </c>
      <c r="X143" s="14">
        <f t="shared" si="45"/>
        <v>5.5699354239999994E-5</v>
      </c>
      <c r="Y143" s="14">
        <f t="shared" si="45"/>
        <v>4.1569542056396794E-7</v>
      </c>
      <c r="Z143" s="14">
        <f t="shared" si="45"/>
        <v>3.1024180627530053E-9</v>
      </c>
      <c r="AA143" s="14">
        <f>'Stata output'!S143</f>
        <v>5.8837000000000004E-3</v>
      </c>
      <c r="AB143" s="14">
        <f t="shared" si="46"/>
        <v>3.4617925690000006E-5</v>
      </c>
      <c r="AC143" s="14">
        <f t="shared" si="46"/>
        <v>2.0368148938225306E-7</v>
      </c>
      <c r="AD143" s="14">
        <f t="shared" si="46"/>
        <v>1.1984007790783625E-9</v>
      </c>
      <c r="AE143" s="14">
        <f>'Stata output'!T143</f>
        <v>7.3775512953170915E-3</v>
      </c>
      <c r="AF143" s="14">
        <f t="shared" si="47"/>
        <v>5.4428263115034895E-5</v>
      </c>
      <c r="AG143" s="14">
        <f t="shared" si="47"/>
        <v>4.0154730304618516E-7</v>
      </c>
      <c r="AH143" s="14">
        <f t="shared" si="47"/>
        <v>2.9624358257194679E-9</v>
      </c>
    </row>
    <row r="144" spans="2:34" outlineLevel="1" x14ac:dyDescent="0.25">
      <c r="B144" s="127">
        <v>41912</v>
      </c>
      <c r="C144" s="129">
        <f>'Stata output'!M144</f>
        <v>1.8078E-3</v>
      </c>
      <c r="D144" s="129">
        <f t="shared" si="40"/>
        <v>3.26814084E-6</v>
      </c>
      <c r="E144" s="129">
        <f t="shared" si="40"/>
        <v>5.9081450105520004E-9</v>
      </c>
      <c r="F144" s="129">
        <f t="shared" si="40"/>
        <v>1.0680744550075906E-11</v>
      </c>
      <c r="G144" s="129">
        <f>'Stata output'!N144</f>
        <v>-7.8388999999999993E-3</v>
      </c>
      <c r="H144" s="129">
        <f t="shared" si="41"/>
        <v>6.1448353209999984E-5</v>
      </c>
      <c r="I144" s="129">
        <f t="shared" si="41"/>
        <v>-4.8168749597786887E-7</v>
      </c>
      <c r="J144" s="129">
        <f t="shared" si="41"/>
        <v>3.775900112220915E-9</v>
      </c>
      <c r="K144" s="129">
        <f>'Stata output'!O144</f>
        <v>-8.4644999999999998E-3</v>
      </c>
      <c r="L144" s="129">
        <f t="shared" si="42"/>
        <v>7.1647760249999998E-5</v>
      </c>
      <c r="M144" s="129">
        <f t="shared" si="42"/>
        <v>-6.0646246663612496E-7</v>
      </c>
      <c r="N144" s="129">
        <f t="shared" si="42"/>
        <v>5.1334015488414799E-9</v>
      </c>
      <c r="O144" s="129">
        <f>'Stata output'!P144</f>
        <v>-5.1338672183802135E-3</v>
      </c>
      <c r="P144" s="129">
        <f t="shared" si="43"/>
        <v>2.6356592615958991E-5</v>
      </c>
      <c r="Q144" s="129">
        <f t="shared" si="43"/>
        <v>-1.3531124681927386E-7</v>
      </c>
      <c r="R144" s="129">
        <f t="shared" si="43"/>
        <v>6.9466997432362396E-10</v>
      </c>
      <c r="S144" s="129">
        <f>'Stata output'!Q144</f>
        <v>-5.5868692037838712E-3</v>
      </c>
      <c r="T144" s="129">
        <f t="shared" si="44"/>
        <v>3.1213107500188629E-5</v>
      </c>
      <c r="U144" s="129">
        <f t="shared" si="44"/>
        <v>-1.7438354904719923E-7</v>
      </c>
      <c r="V144" s="129">
        <f t="shared" si="44"/>
        <v>9.7425807981833173E-10</v>
      </c>
      <c r="W144" s="129">
        <f>'Stata output'!R144</f>
        <v>4.3042000000000002E-3</v>
      </c>
      <c r="X144" s="129">
        <f t="shared" si="45"/>
        <v>1.8526137640000002E-5</v>
      </c>
      <c r="Y144" s="129">
        <f t="shared" si="45"/>
        <v>7.9740201630088009E-8</v>
      </c>
      <c r="Z144" s="129">
        <f t="shared" si="45"/>
        <v>3.4321777585622483E-10</v>
      </c>
      <c r="AA144" s="129">
        <f>'Stata output'!S144</f>
        <v>-3.5040000000000001E-4</v>
      </c>
      <c r="AB144" s="129">
        <f t="shared" si="46"/>
        <v>1.2278016000000002E-7</v>
      </c>
      <c r="AC144" s="129">
        <f t="shared" si="46"/>
        <v>-4.3022168064000006E-11</v>
      </c>
      <c r="AD144" s="129">
        <f t="shared" si="46"/>
        <v>1.5074967689625603E-14</v>
      </c>
      <c r="AE144" s="129">
        <f>'Stata output'!T144</f>
        <v>1.7592454436977309E-3</v>
      </c>
      <c r="AF144" s="129">
        <f t="shared" si="47"/>
        <v>3.0949445311712261E-6</v>
      </c>
      <c r="AG144" s="129">
        <f t="shared" si="47"/>
        <v>5.4447670649601895E-9</v>
      </c>
      <c r="AH144" s="129">
        <f t="shared" si="47"/>
        <v>9.5786816510266805E-12</v>
      </c>
    </row>
    <row r="145" spans="2:34" outlineLevel="1" x14ac:dyDescent="0.25">
      <c r="B145" s="3">
        <v>41943</v>
      </c>
      <c r="C145" s="14">
        <f>'Stata output'!M145</f>
        <v>4.8720100000000002E-2</v>
      </c>
      <c r="D145" s="14">
        <f t="shared" si="40"/>
        <v>2.37364814401E-3</v>
      </c>
      <c r="E145" s="14">
        <f t="shared" si="40"/>
        <v>1.156443749409816E-4</v>
      </c>
      <c r="F145" s="14">
        <f t="shared" si="40"/>
        <v>5.6342055115621177E-6</v>
      </c>
      <c r="G145" s="14">
        <f>'Stata output'!N145</f>
        <v>1.52394E-2</v>
      </c>
      <c r="H145" s="14">
        <f t="shared" si="41"/>
        <v>2.3223931236E-4</v>
      </c>
      <c r="I145" s="14">
        <f t="shared" si="41"/>
        <v>3.5391877767789841E-6</v>
      </c>
      <c r="J145" s="14">
        <f t="shared" si="41"/>
        <v>5.3935098205445649E-8</v>
      </c>
      <c r="K145" s="14">
        <f>'Stata output'!O145</f>
        <v>1.64715E-2</v>
      </c>
      <c r="L145" s="14">
        <f t="shared" si="42"/>
        <v>2.7131031224999997E-4</v>
      </c>
      <c r="M145" s="14">
        <f t="shared" si="42"/>
        <v>4.4688878082258744E-6</v>
      </c>
      <c r="N145" s="14">
        <f t="shared" si="42"/>
        <v>7.3609285533192492E-8</v>
      </c>
      <c r="O145" s="14">
        <f>'Stata output'!P145</f>
        <v>2.4226110380098871E-2</v>
      </c>
      <c r="P145" s="14">
        <f t="shared" si="43"/>
        <v>5.8690442414873422E-4</v>
      </c>
      <c r="Q145" s="14">
        <f t="shared" si="43"/>
        <v>1.4218411361995601E-5</v>
      </c>
      <c r="R145" s="14">
        <f t="shared" si="43"/>
        <v>3.4445680308535731E-7</v>
      </c>
      <c r="S145" s="14">
        <f>'Stata output'!Q145</f>
        <v>2.5112248229754754E-2</v>
      </c>
      <c r="T145" s="14">
        <f t="shared" si="44"/>
        <v>6.3062501115282075E-4</v>
      </c>
      <c r="U145" s="14">
        <f t="shared" si="44"/>
        <v>1.5836411819961496E-5</v>
      </c>
      <c r="V145" s="14">
        <f t="shared" si="44"/>
        <v>3.9768790469149528E-7</v>
      </c>
      <c r="W145" s="14">
        <f>'Stata output'!R145</f>
        <v>7.2722999999999998E-3</v>
      </c>
      <c r="X145" s="14">
        <f t="shared" si="45"/>
        <v>5.2886347289999996E-5</v>
      </c>
      <c r="Y145" s="14">
        <f t="shared" si="45"/>
        <v>3.8460538339706695E-7</v>
      </c>
      <c r="Z145" s="14">
        <f t="shared" si="45"/>
        <v>2.7969657296784897E-9</v>
      </c>
      <c r="AA145" s="14">
        <f>'Stata output'!S145</f>
        <v>1.6330600000000001E-2</v>
      </c>
      <c r="AB145" s="14">
        <f t="shared" si="46"/>
        <v>2.6668849636000004E-4</v>
      </c>
      <c r="AC145" s="14">
        <f t="shared" si="46"/>
        <v>4.3551831586566169E-6</v>
      </c>
      <c r="AD145" s="14">
        <f t="shared" si="46"/>
        <v>7.1122754090757756E-8</v>
      </c>
      <c r="AE145" s="14">
        <f>'Stata output'!T145</f>
        <v>1.3656671713274667E-2</v>
      </c>
      <c r="AF145" s="14">
        <f t="shared" si="47"/>
        <v>1.8650468228415643E-4</v>
      </c>
      <c r="AG145" s="14">
        <f t="shared" si="47"/>
        <v>2.5470332189433181E-6</v>
      </c>
      <c r="AH145" s="14">
        <f t="shared" si="47"/>
        <v>3.4783996513914134E-8</v>
      </c>
    </row>
    <row r="146" spans="2:34" outlineLevel="1" x14ac:dyDescent="0.25">
      <c r="B146" s="127">
        <v>41973</v>
      </c>
      <c r="C146" s="129">
        <f>'Stata output'!M146</f>
        <v>4.4917199999999997E-2</v>
      </c>
      <c r="D146" s="129">
        <f t="shared" si="40"/>
        <v>2.01755485584E-3</v>
      </c>
      <c r="E146" s="129">
        <f t="shared" si="40"/>
        <v>9.0622914970736438E-5</v>
      </c>
      <c r="F146" s="129">
        <f t="shared" si="40"/>
        <v>4.0705275963235632E-6</v>
      </c>
      <c r="G146" s="129">
        <f>'Stata output'!N146</f>
        <v>2.2198499999999999E-2</v>
      </c>
      <c r="H146" s="129">
        <f t="shared" si="41"/>
        <v>4.9277340224999997E-4</v>
      </c>
      <c r="I146" s="129">
        <f t="shared" si="41"/>
        <v>1.0938830369846624E-5</v>
      </c>
      <c r="J146" s="129">
        <f t="shared" si="41"/>
        <v>2.4282562596504028E-7</v>
      </c>
      <c r="K146" s="129">
        <f>'Stata output'!O146</f>
        <v>2.2382200000000001E-2</v>
      </c>
      <c r="L146" s="129">
        <f t="shared" si="42"/>
        <v>5.0096287684000011E-4</v>
      </c>
      <c r="M146" s="129">
        <f t="shared" si="42"/>
        <v>1.1212651302008252E-5</v>
      </c>
      <c r="N146" s="129">
        <f t="shared" si="42"/>
        <v>2.509638039718091E-7</v>
      </c>
      <c r="O146" s="129">
        <f>'Stata output'!P146</f>
        <v>2.815498256385791E-2</v>
      </c>
      <c r="P146" s="129">
        <f t="shared" si="43"/>
        <v>7.9270304317114295E-4</v>
      </c>
      <c r="Q146" s="129">
        <f t="shared" si="43"/>
        <v>2.2318540358800635E-5</v>
      </c>
      <c r="R146" s="129">
        <f t="shared" si="43"/>
        <v>6.2837811465279094E-7</v>
      </c>
      <c r="S146" s="129">
        <f>'Stata output'!Q146</f>
        <v>2.8287665213223855E-2</v>
      </c>
      <c r="T146" s="129">
        <f t="shared" si="44"/>
        <v>8.00192003215435E-4</v>
      </c>
      <c r="U146" s="129">
        <f t="shared" si="44"/>
        <v>2.2635563493257171E-5</v>
      </c>
      <c r="V146" s="129">
        <f t="shared" si="44"/>
        <v>6.4030724200993077E-7</v>
      </c>
      <c r="W146" s="129">
        <f>'Stata output'!R146</f>
        <v>1.6689499999999999E-2</v>
      </c>
      <c r="X146" s="129">
        <f t="shared" si="45"/>
        <v>2.7853941025E-4</v>
      </c>
      <c r="Y146" s="129">
        <f t="shared" si="45"/>
        <v>4.6486834873673751E-6</v>
      </c>
      <c r="Z146" s="129">
        <f t="shared" si="45"/>
        <v>7.7584203062417802E-8</v>
      </c>
      <c r="AA146" s="129">
        <f>'Stata output'!S146</f>
        <v>1.8273000000000001E-2</v>
      </c>
      <c r="AB146" s="129">
        <f t="shared" si="46"/>
        <v>3.3390252900000002E-4</v>
      </c>
      <c r="AC146" s="129">
        <f t="shared" si="46"/>
        <v>6.1014009124170007E-6</v>
      </c>
      <c r="AD146" s="129">
        <f t="shared" si="46"/>
        <v>1.1149089887259585E-7</v>
      </c>
      <c r="AE146" s="129">
        <f>'Stata output'!T146</f>
        <v>1.6947707903383156E-2</v>
      </c>
      <c r="AF146" s="129">
        <f t="shared" si="47"/>
        <v>2.872248031783959E-4</v>
      </c>
      <c r="AG146" s="129">
        <f t="shared" si="47"/>
        <v>4.8678020668741718E-6</v>
      </c>
      <c r="AH146" s="129">
        <f t="shared" si="47"/>
        <v>8.2498087560868266E-8</v>
      </c>
    </row>
    <row r="147" spans="2:34" outlineLevel="1" x14ac:dyDescent="0.25">
      <c r="B147" s="125">
        <v>42004</v>
      </c>
      <c r="C147" s="101">
        <f>'Stata output'!M147</f>
        <v>4.8465599999999998E-2</v>
      </c>
      <c r="D147" s="101">
        <f t="shared" si="40"/>
        <v>2.3489143833599997E-3</v>
      </c>
      <c r="E147" s="101">
        <f t="shared" si="40"/>
        <v>1.138415449381724E-4</v>
      </c>
      <c r="F147" s="101">
        <f t="shared" si="40"/>
        <v>5.5173987803554871E-6</v>
      </c>
      <c r="G147" s="101">
        <f>'Stata output'!N147</f>
        <v>1.19598E-2</v>
      </c>
      <c r="H147" s="101">
        <f t="shared" si="41"/>
        <v>1.4303681603999998E-4</v>
      </c>
      <c r="I147" s="101">
        <f t="shared" si="41"/>
        <v>1.7106917124751918E-6</v>
      </c>
      <c r="J147" s="101">
        <f t="shared" si="41"/>
        <v>2.0459530742860797E-8</v>
      </c>
      <c r="K147" s="101">
        <f>'Stata output'!O147</f>
        <v>1.2381400000000001E-2</v>
      </c>
      <c r="L147" s="101">
        <f t="shared" si="42"/>
        <v>1.5329906596000002E-4</v>
      </c>
      <c r="M147" s="101">
        <f t="shared" si="42"/>
        <v>1.8980570552771444E-6</v>
      </c>
      <c r="N147" s="101">
        <f t="shared" si="42"/>
        <v>2.3500603624208436E-8</v>
      </c>
      <c r="O147" s="101">
        <f>'Stata output'!P147</f>
        <v>2.1807831764366476E-2</v>
      </c>
      <c r="P147" s="101">
        <f t="shared" si="43"/>
        <v>4.7558152626291144E-4</v>
      </c>
      <c r="Q147" s="101">
        <f t="shared" si="43"/>
        <v>1.037140191498221E-5</v>
      </c>
      <c r="R147" s="101">
        <f t="shared" si="43"/>
        <v>2.2617778812256032E-7</v>
      </c>
      <c r="S147" s="101">
        <f>'Stata output'!Q147</f>
        <v>2.21122754724314E-2</v>
      </c>
      <c r="T147" s="101">
        <f t="shared" si="44"/>
        <v>4.8895272656869135E-4</v>
      </c>
      <c r="U147" s="101">
        <f t="shared" si="44"/>
        <v>1.081185738288333E-5</v>
      </c>
      <c r="V147" s="101">
        <f t="shared" si="44"/>
        <v>2.3907476881895743E-7</v>
      </c>
      <c r="W147" s="101">
        <f>'Stata output'!R147</f>
        <v>2.25496E-2</v>
      </c>
      <c r="X147" s="101">
        <f t="shared" si="45"/>
        <v>5.0848446015999997E-4</v>
      </c>
      <c r="Y147" s="101">
        <f t="shared" si="45"/>
        <v>1.1466121182823935E-5</v>
      </c>
      <c r="Z147" s="101">
        <f t="shared" si="45"/>
        <v>2.5855644622420658E-7</v>
      </c>
      <c r="AA147" s="101">
        <f>'Stata output'!S147</f>
        <v>2.6384700000000001E-2</v>
      </c>
      <c r="AB147" s="101">
        <f t="shared" si="46"/>
        <v>6.9615239409000001E-4</v>
      </c>
      <c r="AC147" s="101">
        <f t="shared" si="46"/>
        <v>1.8367772072346423E-5</v>
      </c>
      <c r="AD147" s="101">
        <f t="shared" si="46"/>
        <v>4.8462815579723868E-7</v>
      </c>
      <c r="AE147" s="101">
        <f>'Stata output'!T147</f>
        <v>2.2291040208297853E-2</v>
      </c>
      <c r="AF147" s="101">
        <f t="shared" si="47"/>
        <v>4.9689047356795161E-4</v>
      </c>
      <c r="AG147" s="101">
        <f t="shared" si="47"/>
        <v>1.1076205525423371E-5</v>
      </c>
      <c r="AH147" s="101">
        <f t="shared" si="47"/>
        <v>2.4690014272258322E-7</v>
      </c>
    </row>
    <row r="148" spans="2:34" outlineLevel="1" x14ac:dyDescent="0.25">
      <c r="B148" s="127">
        <v>42035</v>
      </c>
      <c r="C148" s="129">
        <f>'Stata output'!M148</f>
        <v>2.4853500000000001E-2</v>
      </c>
      <c r="D148" s="129">
        <f t="shared" si="40"/>
        <v>6.1769646225000004E-4</v>
      </c>
      <c r="E148" s="129">
        <f t="shared" si="40"/>
        <v>1.5351919024530376E-5</v>
      </c>
      <c r="F148" s="129">
        <f t="shared" si="40"/>
        <v>3.8154891947616573E-7</v>
      </c>
      <c r="G148" s="129">
        <f>'Stata output'!N148</f>
        <v>1.09982E-2</v>
      </c>
      <c r="H148" s="129">
        <f t="shared" si="41"/>
        <v>1.2096040323999999E-4</v>
      </c>
      <c r="I148" s="129">
        <f t="shared" si="41"/>
        <v>1.3303467069141679E-6</v>
      </c>
      <c r="J148" s="129">
        <f t="shared" si="41"/>
        <v>1.4631419151983401E-8</v>
      </c>
      <c r="K148" s="129">
        <f>'Stata output'!O148</f>
        <v>1.07735E-2</v>
      </c>
      <c r="L148" s="129">
        <f t="shared" si="42"/>
        <v>1.1606830225E-4</v>
      </c>
      <c r="M148" s="129">
        <f t="shared" si="42"/>
        <v>1.250461854290375E-6</v>
      </c>
      <c r="N148" s="129">
        <f t="shared" si="42"/>
        <v>1.3471850787197355E-8</v>
      </c>
      <c r="O148" s="129">
        <f>'Stata output'!P148</f>
        <v>1.5094660307847778E-2</v>
      </c>
      <c r="P148" s="129">
        <f t="shared" si="43"/>
        <v>2.2784876980931517E-4</v>
      </c>
      <c r="Q148" s="129">
        <f t="shared" si="43"/>
        <v>3.439299781832615E-6</v>
      </c>
      <c r="R148" s="129">
        <f t="shared" si="43"/>
        <v>5.1915061903618297E-8</v>
      </c>
      <c r="S148" s="129">
        <f>'Stata output'!Q148</f>
        <v>1.4933104360932E-2</v>
      </c>
      <c r="T148" s="129">
        <f t="shared" si="44"/>
        <v>2.2299760585448632E-4</v>
      </c>
      <c r="U148" s="129">
        <f t="shared" si="44"/>
        <v>3.3300465204630251E-6</v>
      </c>
      <c r="V148" s="129">
        <f t="shared" si="44"/>
        <v>4.9727932216832836E-8</v>
      </c>
      <c r="W148" s="129">
        <f>'Stata output'!R148</f>
        <v>7.3879200000000006E-2</v>
      </c>
      <c r="X148" s="129">
        <f t="shared" si="45"/>
        <v>5.4581361926400009E-3</v>
      </c>
      <c r="Y148" s="129">
        <f t="shared" si="45"/>
        <v>4.0324273540328921E-4</v>
      </c>
      <c r="Z148" s="129">
        <f t="shared" si="45"/>
        <v>2.9791250697406685E-5</v>
      </c>
      <c r="AA148" s="129">
        <f>'Stata output'!S148</f>
        <v>7.1386400000000003E-2</v>
      </c>
      <c r="AB148" s="129">
        <f t="shared" si="46"/>
        <v>5.0960181049600007E-3</v>
      </c>
      <c r="AC148" s="129">
        <f t="shared" si="46"/>
        <v>3.637863868479166E-4</v>
      </c>
      <c r="AD148" s="129">
        <f t="shared" si="46"/>
        <v>2.5969400526080118E-5</v>
      </c>
      <c r="AE148" s="129">
        <f>'Stata output'!T148</f>
        <v>7.9045298235533717E-2</v>
      </c>
      <c r="AF148" s="129">
        <f t="shared" si="47"/>
        <v>6.2481591731444698E-3</v>
      </c>
      <c r="AG148" s="129">
        <f t="shared" si="47"/>
        <v>4.9388760526429033E-4</v>
      </c>
      <c r="AH148" s="129">
        <f t="shared" si="47"/>
        <v>3.9039493052949383E-5</v>
      </c>
    </row>
    <row r="149" spans="2:34" outlineLevel="1" x14ac:dyDescent="0.25">
      <c r="B149" s="3">
        <v>42063</v>
      </c>
      <c r="C149" s="14">
        <f>'Stata output'!M149</f>
        <v>1.6470200000000001E-2</v>
      </c>
      <c r="D149" s="14">
        <f t="shared" si="40"/>
        <v>2.7126748804000002E-4</v>
      </c>
      <c r="E149" s="14">
        <f t="shared" si="40"/>
        <v>4.4678297815164082E-6</v>
      </c>
      <c r="F149" s="14">
        <f t="shared" si="40"/>
        <v>7.3586050067531559E-8</v>
      </c>
      <c r="G149" s="14">
        <f>'Stata output'!N149</f>
        <v>2.4834599999999998E-2</v>
      </c>
      <c r="H149" s="14">
        <f t="shared" si="41"/>
        <v>6.1675735715999993E-4</v>
      </c>
      <c r="I149" s="14">
        <f t="shared" si="41"/>
        <v>1.5316922262125732E-5</v>
      </c>
      <c r="J149" s="14">
        <f t="shared" si="41"/>
        <v>3.8038963761098772E-7</v>
      </c>
      <c r="K149" s="14">
        <f>'Stata output'!O149</f>
        <v>2.47964E-2</v>
      </c>
      <c r="L149" s="14">
        <f t="shared" si="42"/>
        <v>6.1486145295999999E-4</v>
      </c>
      <c r="M149" s="14">
        <f t="shared" si="42"/>
        <v>1.5246350532177343E-5</v>
      </c>
      <c r="N149" s="14">
        <f t="shared" si="42"/>
        <v>3.780546063360823E-7</v>
      </c>
      <c r="O149" s="14">
        <f>'Stata output'!P149</f>
        <v>2.2454793320061978E-2</v>
      </c>
      <c r="P149" s="14">
        <f t="shared" si="43"/>
        <v>5.0421774304669996E-4</v>
      </c>
      <c r="Q149" s="14">
        <f t="shared" si="43"/>
        <v>1.1322105208421765E-5</v>
      </c>
      <c r="R149" s="14">
        <f t="shared" si="43"/>
        <v>2.5423553240310793E-7</v>
      </c>
      <c r="S149" s="14">
        <f>'Stata output'!Q149</f>
        <v>2.2427159890533486E-2</v>
      </c>
      <c r="T149" s="14">
        <f t="shared" si="44"/>
        <v>5.0297750075555393E-4</v>
      </c>
      <c r="U149" s="14">
        <f t="shared" si="44"/>
        <v>1.1280356830785735E-5</v>
      </c>
      <c r="V149" s="14">
        <f t="shared" si="44"/>
        <v>2.5298636626630323E-7</v>
      </c>
      <c r="W149" s="14">
        <f>'Stata output'!R149</f>
        <v>2.0447199999999999E-2</v>
      </c>
      <c r="X149" s="14">
        <f t="shared" si="45"/>
        <v>4.1808798783999994E-4</v>
      </c>
      <c r="Y149" s="14">
        <f t="shared" si="45"/>
        <v>8.5487287049620456E-6</v>
      </c>
      <c r="Z149" s="14">
        <f t="shared" si="45"/>
        <v>1.7479756557609994E-7</v>
      </c>
      <c r="AA149" s="14">
        <f>'Stata output'!S149</f>
        <v>1.9958799999999999E-2</v>
      </c>
      <c r="AB149" s="14">
        <f t="shared" si="46"/>
        <v>3.9835369743999996E-4</v>
      </c>
      <c r="AC149" s="14">
        <f t="shared" si="46"/>
        <v>7.9506617764654702E-6</v>
      </c>
      <c r="AD149" s="14">
        <f t="shared" si="46"/>
        <v>1.5868566826411902E-7</v>
      </c>
      <c r="AE149" s="14">
        <f>'Stata output'!T149</f>
        <v>2.0522182435083108E-2</v>
      </c>
      <c r="AF149" s="14">
        <f t="shared" si="47"/>
        <v>4.2115997189883365E-4</v>
      </c>
      <c r="AG149" s="14">
        <f t="shared" si="47"/>
        <v>8.6431217776623391E-6</v>
      </c>
      <c r="AH149" s="14">
        <f t="shared" si="47"/>
        <v>1.7737572192982635E-7</v>
      </c>
    </row>
    <row r="150" spans="2:34" outlineLevel="1" x14ac:dyDescent="0.25">
      <c r="B150" s="127">
        <v>42094</v>
      </c>
      <c r="C150" s="129">
        <f>'Stata output'!M150</f>
        <v>4.1509999999999998E-2</v>
      </c>
      <c r="D150" s="129">
        <f t="shared" si="40"/>
        <v>1.7230800999999999E-3</v>
      </c>
      <c r="E150" s="129">
        <f t="shared" si="40"/>
        <v>7.1525054950999999E-5</v>
      </c>
      <c r="F150" s="129">
        <f t="shared" si="40"/>
        <v>2.9690050310160098E-6</v>
      </c>
      <c r="G150" s="129">
        <f>'Stata output'!N150</f>
        <v>1.7172199999999999E-2</v>
      </c>
      <c r="H150" s="129">
        <f t="shared" si="41"/>
        <v>2.9488445283999996E-4</v>
      </c>
      <c r="I150" s="129">
        <f t="shared" si="41"/>
        <v>5.063814801059047E-6</v>
      </c>
      <c r="J150" s="129">
        <f t="shared" si="41"/>
        <v>8.6956840526746157E-8</v>
      </c>
      <c r="K150" s="129">
        <f>'Stata output'!O150</f>
        <v>1.7616199999999999E-2</v>
      </c>
      <c r="L150" s="129">
        <f t="shared" si="42"/>
        <v>3.1033050243999997E-4</v>
      </c>
      <c r="M150" s="129">
        <f t="shared" si="42"/>
        <v>5.4668441970835268E-6</v>
      </c>
      <c r="N150" s="129">
        <f t="shared" si="42"/>
        <v>9.6305020744662829E-8</v>
      </c>
      <c r="O150" s="129">
        <f>'Stata output'!P150</f>
        <v>2.3754504047626832E-2</v>
      </c>
      <c r="P150" s="129">
        <f t="shared" si="43"/>
        <v>5.6427646254871954E-4</v>
      </c>
      <c r="Q150" s="129">
        <f t="shared" si="43"/>
        <v>1.340410751359411E-5</v>
      </c>
      <c r="R150" s="129">
        <f t="shared" si="43"/>
        <v>3.1840792618649648E-7</v>
      </c>
      <c r="S150" s="129">
        <f>'Stata output'!Q150</f>
        <v>2.4076161862310166E-2</v>
      </c>
      <c r="T150" s="129">
        <f t="shared" si="44"/>
        <v>5.7966157002015855E-4</v>
      </c>
      <c r="U150" s="129">
        <f t="shared" si="44"/>
        <v>1.3956025785166176E-5</v>
      </c>
      <c r="V150" s="129">
        <f t="shared" si="44"/>
        <v>3.3600753575823516E-7</v>
      </c>
      <c r="W150" s="129">
        <f>'Stata output'!R150</f>
        <v>2.8159500000000001E-2</v>
      </c>
      <c r="X150" s="129">
        <f t="shared" si="45"/>
        <v>7.9295744025000003E-4</v>
      </c>
      <c r="Y150" s="129">
        <f t="shared" si="45"/>
        <v>2.2329285038719877E-5</v>
      </c>
      <c r="Z150" s="129">
        <f t="shared" si="45"/>
        <v>6.2878150204783242E-7</v>
      </c>
      <c r="AA150" s="129">
        <f>'Stata output'!S150</f>
        <v>3.38088E-2</v>
      </c>
      <c r="AB150" s="129">
        <f t="shared" si="46"/>
        <v>1.1430349574399999E-3</v>
      </c>
      <c r="AC150" s="129">
        <f t="shared" si="46"/>
        <v>3.864464026909747E-5</v>
      </c>
      <c r="AD150" s="129">
        <f t="shared" si="46"/>
        <v>1.3065289139298625E-6</v>
      </c>
      <c r="AE150" s="129">
        <f>'Stata output'!T150</f>
        <v>2.9491335618065107E-2</v>
      </c>
      <c r="AF150" s="129">
        <f t="shared" si="47"/>
        <v>8.6973887653735561E-4</v>
      </c>
      <c r="AG150" s="129">
        <f t="shared" si="47"/>
        <v>2.5649761108042047E-5</v>
      </c>
      <c r="AH150" s="129">
        <f t="shared" si="47"/>
        <v>7.5644571336046153E-7</v>
      </c>
    </row>
    <row r="151" spans="2:34" outlineLevel="1" x14ac:dyDescent="0.25">
      <c r="B151" s="3">
        <v>42095</v>
      </c>
      <c r="C151" s="14">
        <f>'Stata output'!M151</f>
        <v>-4.1050799999999998E-2</v>
      </c>
      <c r="D151" s="14">
        <f t="shared" si="40"/>
        <v>1.6851681806399998E-3</v>
      </c>
      <c r="E151" s="14">
        <f t="shared" si="40"/>
        <v>-6.9177501949816501E-5</v>
      </c>
      <c r="F151" s="14">
        <f t="shared" si="40"/>
        <v>2.8397917970415272E-6</v>
      </c>
      <c r="G151" s="14">
        <f>'Stata output'!N151</f>
        <v>-3.8081999999999999E-3</v>
      </c>
      <c r="H151" s="14">
        <f t="shared" si="41"/>
        <v>1.4502387239999999E-5</v>
      </c>
      <c r="I151" s="14">
        <f t="shared" si="41"/>
        <v>-5.5227991087367991E-8</v>
      </c>
      <c r="J151" s="14">
        <f t="shared" si="41"/>
        <v>2.1031923565891479E-10</v>
      </c>
      <c r="K151" s="14">
        <f>'Stata output'!O151</f>
        <v>-4.3097999999999999E-3</v>
      </c>
      <c r="L151" s="14">
        <f t="shared" si="42"/>
        <v>1.857437604E-5</v>
      </c>
      <c r="M151" s="14">
        <f t="shared" si="42"/>
        <v>-8.0051845857191997E-8</v>
      </c>
      <c r="N151" s="14">
        <f t="shared" si="42"/>
        <v>3.4500744527532606E-10</v>
      </c>
      <c r="O151" s="14">
        <f>'Stata output'!P151</f>
        <v>-1.3618031019144276E-2</v>
      </c>
      <c r="P151" s="14">
        <f t="shared" si="43"/>
        <v>1.8545076883837568E-4</v>
      </c>
      <c r="Q151" s="14">
        <f t="shared" si="43"/>
        <v>-2.5254743225651544E-6</v>
      </c>
      <c r="R151" s="14">
        <f t="shared" si="43"/>
        <v>3.4391987662744651E-8</v>
      </c>
      <c r="S151" s="14">
        <f>'Stata output'!Q151</f>
        <v>-1.3980092934228864E-2</v>
      </c>
      <c r="T151" s="14">
        <f t="shared" si="44"/>
        <v>1.9544299844967582E-4</v>
      </c>
      <c r="U151" s="14">
        <f t="shared" si="44"/>
        <v>-2.7323112816708156E-6</v>
      </c>
      <c r="V151" s="14">
        <f t="shared" si="44"/>
        <v>3.8197965642999983E-8</v>
      </c>
      <c r="W151" s="14">
        <f>'Stata output'!R151</f>
        <v>-2.0018299999999999E-2</v>
      </c>
      <c r="X151" s="14">
        <f t="shared" si="45"/>
        <v>4.0073233488999995E-4</v>
      </c>
      <c r="Y151" s="14">
        <f t="shared" si="45"/>
        <v>-8.0219800995284862E-6</v>
      </c>
      <c r="Z151" s="14">
        <f t="shared" si="45"/>
        <v>1.6058640422639106E-7</v>
      </c>
      <c r="AA151" s="14">
        <f>'Stata output'!S151</f>
        <v>-2.6410900000000001E-2</v>
      </c>
      <c r="AB151" s="14">
        <f t="shared" si="46"/>
        <v>6.9753563881000001E-4</v>
      </c>
      <c r="AC151" s="14">
        <f t="shared" si="46"/>
        <v>-1.8422544003047031E-5</v>
      </c>
      <c r="AD151" s="14">
        <f t="shared" si="46"/>
        <v>4.8655596741007477E-7</v>
      </c>
      <c r="AE151" s="14">
        <f>'Stata output'!T151</f>
        <v>-2.6566444229797467E-2</v>
      </c>
      <c r="AF151" s="14">
        <f t="shared" si="47"/>
        <v>7.0577595901493914E-4</v>
      </c>
      <c r="AG151" s="14">
        <f t="shared" si="47"/>
        <v>-1.8749957653902202E-5</v>
      </c>
      <c r="AH151" s="14">
        <f t="shared" si="47"/>
        <v>4.9811970432345706E-7</v>
      </c>
    </row>
    <row r="152" spans="2:34" outlineLevel="1" x14ac:dyDescent="0.25">
      <c r="B152" s="127">
        <v>42125</v>
      </c>
      <c r="C152" s="129">
        <f>'Stata output'!M152</f>
        <v>2.78278E-2</v>
      </c>
      <c r="D152" s="129">
        <f t="shared" si="40"/>
        <v>7.7438645283999994E-4</v>
      </c>
      <c r="E152" s="129">
        <f t="shared" si="40"/>
        <v>2.1549471332340951E-5</v>
      </c>
      <c r="F152" s="129">
        <f t="shared" si="40"/>
        <v>5.9967437834211742E-7</v>
      </c>
      <c r="G152" s="129">
        <f>'Stata output'!N152</f>
        <v>1.3963700000000001E-2</v>
      </c>
      <c r="H152" s="129">
        <f t="shared" si="41"/>
        <v>1.9498491769000002E-4</v>
      </c>
      <c r="I152" s="129">
        <f t="shared" si="41"/>
        <v>2.7227108951478534E-6</v>
      </c>
      <c r="J152" s="129">
        <f t="shared" si="41"/>
        <v>3.801911812657608E-8</v>
      </c>
      <c r="K152" s="129">
        <f>'Stata output'!O152</f>
        <v>1.39241E-2</v>
      </c>
      <c r="L152" s="129">
        <f t="shared" si="42"/>
        <v>1.9388056081000001E-4</v>
      </c>
      <c r="M152" s="129">
        <f t="shared" si="42"/>
        <v>2.6996123167745212E-6</v>
      </c>
      <c r="N152" s="129">
        <f t="shared" si="42"/>
        <v>3.7589671860000114E-8</v>
      </c>
      <c r="O152" s="129">
        <f>'Stata output'!P152</f>
        <v>1.7457540566725951E-2</v>
      </c>
      <c r="P152" s="129">
        <f t="shared" si="43"/>
        <v>3.0476572263888225E-4</v>
      </c>
      <c r="Q152" s="129">
        <f t="shared" si="43"/>
        <v>5.3204599663158365E-6</v>
      </c>
      <c r="R152" s="129">
        <f t="shared" si="43"/>
        <v>9.28821456956001E-8</v>
      </c>
      <c r="S152" s="129">
        <f>'Stata output'!Q152</f>
        <v>1.7428941889792562E-2</v>
      </c>
      <c r="T152" s="129">
        <f t="shared" si="44"/>
        <v>3.0376801539776596E-4</v>
      </c>
      <c r="U152" s="129">
        <f t="shared" si="44"/>
        <v>5.2943550883452754E-6</v>
      </c>
      <c r="V152" s="129">
        <f t="shared" si="44"/>
        <v>9.2275007178697373E-8</v>
      </c>
      <c r="W152" s="129">
        <f>'Stata output'!R152</f>
        <v>1.28859E-2</v>
      </c>
      <c r="X152" s="129">
        <f t="shared" si="45"/>
        <v>1.6604641881000002E-4</v>
      </c>
      <c r="Y152" s="129">
        <f t="shared" si="45"/>
        <v>2.1396575481437794E-6</v>
      </c>
      <c r="Z152" s="129">
        <f t="shared" si="45"/>
        <v>2.7571413199625928E-8</v>
      </c>
      <c r="AA152" s="129">
        <f>'Stata output'!S152</f>
        <v>1.2297000000000001E-2</v>
      </c>
      <c r="AB152" s="129">
        <f t="shared" si="46"/>
        <v>1.5121620900000003E-4</v>
      </c>
      <c r="AC152" s="129">
        <f t="shared" si="46"/>
        <v>1.8595057220730004E-6</v>
      </c>
      <c r="AD152" s="129">
        <f t="shared" si="46"/>
        <v>2.286634186433169E-8</v>
      </c>
      <c r="AE152" s="129">
        <f>'Stata output'!T152</f>
        <v>1.5175068694742945E-2</v>
      </c>
      <c r="AF152" s="129">
        <f t="shared" si="47"/>
        <v>2.3028270989016735E-4</v>
      </c>
      <c r="AG152" s="129">
        <f t="shared" si="47"/>
        <v>3.4945559417948503E-6</v>
      </c>
      <c r="AH152" s="129">
        <f t="shared" si="47"/>
        <v>5.3030126474358977E-8</v>
      </c>
    </row>
    <row r="153" spans="2:34" outlineLevel="1" x14ac:dyDescent="0.25">
      <c r="B153" s="3">
        <v>42156</v>
      </c>
      <c r="C153" s="14">
        <f>'Stata output'!M153</f>
        <v>-9.4950999999999994E-3</v>
      </c>
      <c r="D153" s="14">
        <f t="shared" si="40"/>
        <v>9.0156924009999993E-5</v>
      </c>
      <c r="E153" s="14">
        <f t="shared" si="40"/>
        <v>-8.5604900916735089E-7</v>
      </c>
      <c r="F153" s="14">
        <f t="shared" si="40"/>
        <v>8.1282709469449139E-9</v>
      </c>
      <c r="G153" s="14">
        <f>'Stata output'!N153</f>
        <v>-2.2800999999999998E-2</v>
      </c>
      <c r="H153" s="14">
        <f t="shared" si="41"/>
        <v>5.1988560099999997E-4</v>
      </c>
      <c r="I153" s="14">
        <f t="shared" si="41"/>
        <v>-1.1853911588400998E-5</v>
      </c>
      <c r="J153" s="14">
        <f t="shared" si="41"/>
        <v>2.7028103812713119E-7</v>
      </c>
      <c r="K153" s="14">
        <f>'Stata output'!O153</f>
        <v>-2.2449E-2</v>
      </c>
      <c r="L153" s="14">
        <f t="shared" si="42"/>
        <v>5.0395760099999996E-4</v>
      </c>
      <c r="M153" s="14">
        <f t="shared" si="42"/>
        <v>-1.1313344184848999E-5</v>
      </c>
      <c r="N153" s="14">
        <f t="shared" si="42"/>
        <v>2.5397326360567517E-7</v>
      </c>
      <c r="O153" s="14">
        <f>'Stata output'!P153</f>
        <v>-1.9470044799330462E-2</v>
      </c>
      <c r="P153" s="14">
        <f t="shared" si="43"/>
        <v>3.7908264448793517E-4</v>
      </c>
      <c r="Q153" s="14">
        <f t="shared" si="43"/>
        <v>-7.3807560708287606E-6</v>
      </c>
      <c r="R153" s="14">
        <f t="shared" si="43"/>
        <v>1.4370365135196626E-7</v>
      </c>
      <c r="S153" s="14">
        <f>'Stata output'!Q153</f>
        <v>-1.9210641366539563E-2</v>
      </c>
      <c r="T153" s="14">
        <f t="shared" si="44"/>
        <v>3.6904874171380108E-4</v>
      </c>
      <c r="U153" s="14">
        <f t="shared" si="44"/>
        <v>-7.0896630238365216E-6</v>
      </c>
      <c r="V153" s="14">
        <f t="shared" si="44"/>
        <v>1.3619697376053987E-7</v>
      </c>
      <c r="W153" s="14">
        <f>'Stata output'!R153</f>
        <v>-2.4803499999999999E-2</v>
      </c>
      <c r="X153" s="14">
        <f t="shared" si="45"/>
        <v>6.1521361224999992E-4</v>
      </c>
      <c r="Y153" s="14">
        <f t="shared" si="45"/>
        <v>-1.5259450831442874E-5</v>
      </c>
      <c r="Z153" s="14">
        <f t="shared" si="45"/>
        <v>3.7848778869769328E-7</v>
      </c>
      <c r="AA153" s="14">
        <f>'Stata output'!S153</f>
        <v>-1.9753199999999999E-2</v>
      </c>
      <c r="AB153" s="14">
        <f t="shared" si="46"/>
        <v>3.9018891023999994E-4</v>
      </c>
      <c r="AC153" s="14">
        <f t="shared" si="46"/>
        <v>-7.7074795817527665E-6</v>
      </c>
      <c r="AD153" s="14">
        <f t="shared" si="46"/>
        <v>1.5224738567427872E-7</v>
      </c>
      <c r="AE153" s="14">
        <f>'Stata output'!T153</f>
        <v>-2.1966218256278723E-2</v>
      </c>
      <c r="AF153" s="14">
        <f t="shared" si="47"/>
        <v>4.8251474448247265E-4</v>
      </c>
      <c r="AG153" s="14">
        <f t="shared" si="47"/>
        <v>-1.0599024189174555E-5</v>
      </c>
      <c r="AH153" s="14">
        <f t="shared" si="47"/>
        <v>2.3282047864298586E-7</v>
      </c>
    </row>
    <row r="154" spans="2:34" outlineLevel="1" x14ac:dyDescent="0.25">
      <c r="B154" s="127">
        <v>42186</v>
      </c>
      <c r="C154" s="129">
        <f>'Stata output'!M154</f>
        <v>3.5373599999999998E-2</v>
      </c>
      <c r="D154" s="129">
        <f t="shared" si="40"/>
        <v>1.2512915769599998E-3</v>
      </c>
      <c r="E154" s="129">
        <f t="shared" si="40"/>
        <v>4.4262687726752246E-5</v>
      </c>
      <c r="F154" s="129">
        <f t="shared" si="40"/>
        <v>1.5657306105710431E-6</v>
      </c>
      <c r="G154" s="129">
        <f>'Stata output'!N154</f>
        <v>1.2349799999999999E-2</v>
      </c>
      <c r="H154" s="129">
        <f t="shared" si="41"/>
        <v>1.5251756003999999E-4</v>
      </c>
      <c r="I154" s="129">
        <f t="shared" si="41"/>
        <v>1.8835613629819918E-6</v>
      </c>
      <c r="J154" s="129">
        <f t="shared" si="41"/>
        <v>2.3261606120555E-8</v>
      </c>
      <c r="K154" s="129">
        <f>'Stata output'!O154</f>
        <v>1.2126E-2</v>
      </c>
      <c r="L154" s="129">
        <f t="shared" si="42"/>
        <v>1.4703987599999998E-4</v>
      </c>
      <c r="M154" s="129">
        <f t="shared" si="42"/>
        <v>1.7830055363759997E-6</v>
      </c>
      <c r="N154" s="129">
        <f t="shared" si="42"/>
        <v>2.1620725134095371E-8</v>
      </c>
      <c r="O154" s="129">
        <f>'Stata output'!P154</f>
        <v>1.8196007361841994E-2</v>
      </c>
      <c r="P154" s="129">
        <f t="shared" si="43"/>
        <v>3.3109468391220805E-4</v>
      </c>
      <c r="Q154" s="129">
        <f t="shared" si="43"/>
        <v>6.0246013059332853E-6</v>
      </c>
      <c r="R154" s="129">
        <f t="shared" si="43"/>
        <v>1.0962368971492496E-7</v>
      </c>
      <c r="S154" s="129">
        <f>'Stata output'!Q154</f>
        <v>1.8030842044504419E-2</v>
      </c>
      <c r="T154" s="129">
        <f t="shared" si="44"/>
        <v>3.2511126483386832E-4</v>
      </c>
      <c r="U154" s="129">
        <f t="shared" si="44"/>
        <v>5.8620298631085239E-6</v>
      </c>
      <c r="V154" s="129">
        <f t="shared" si="44"/>
        <v>1.0569733452187766E-7</v>
      </c>
      <c r="W154" s="129">
        <f>'Stata output'!R154</f>
        <v>2.5350299999999999E-2</v>
      </c>
      <c r="X154" s="129">
        <f t="shared" si="45"/>
        <v>6.4263771008999998E-4</v>
      </c>
      <c r="Y154" s="129">
        <f t="shared" si="45"/>
        <v>1.6291058742094526E-5</v>
      </c>
      <c r="Z154" s="129">
        <f t="shared" si="45"/>
        <v>4.1298322642971886E-7</v>
      </c>
      <c r="AA154" s="129">
        <f>'Stata output'!S154</f>
        <v>2.2447700000000001E-2</v>
      </c>
      <c r="AB154" s="129">
        <f t="shared" si="46"/>
        <v>5.0389923529000008E-4</v>
      </c>
      <c r="AC154" s="129">
        <f t="shared" si="46"/>
        <v>1.1311378864019335E-5</v>
      </c>
      <c r="AD154" s="129">
        <f t="shared" si="46"/>
        <v>2.5391443932584689E-7</v>
      </c>
      <c r="AE154" s="129">
        <f>'Stata output'!T154</f>
        <v>2.6258844188462128E-2</v>
      </c>
      <c r="AF154" s="129">
        <f t="shared" si="47"/>
        <v>6.895268981139313E-4</v>
      </c>
      <c r="AG154" s="129">
        <f t="shared" si="47"/>
        <v>1.8106179381327323E-5</v>
      </c>
      <c r="AH154" s="129">
        <f t="shared" si="47"/>
        <v>4.7544734322261978E-7</v>
      </c>
    </row>
    <row r="155" spans="2:34" outlineLevel="1" x14ac:dyDescent="0.25">
      <c r="B155" s="3">
        <v>42217</v>
      </c>
      <c r="C155" s="14">
        <f>'Stata output'!M155</f>
        <v>-1.6545799999999999E-2</v>
      </c>
      <c r="D155" s="14">
        <f t="shared" si="40"/>
        <v>2.7376349763999996E-4</v>
      </c>
      <c r="E155" s="14">
        <f t="shared" si="40"/>
        <v>-4.5296360792519109E-6</v>
      </c>
      <c r="F155" s="14">
        <f t="shared" si="40"/>
        <v>7.4946452640086255E-8</v>
      </c>
      <c r="G155" s="14">
        <f>'Stata output'!N155</f>
        <v>-2.7764899999999999E-2</v>
      </c>
      <c r="H155" s="14">
        <f t="shared" si="41"/>
        <v>7.7088967200999992E-4</v>
      </c>
      <c r="I155" s="14">
        <f t="shared" si="41"/>
        <v>-2.1403674654390447E-5</v>
      </c>
      <c r="J155" s="14">
        <f t="shared" si="41"/>
        <v>5.9427088641168525E-7</v>
      </c>
      <c r="K155" s="14">
        <f>'Stata output'!O155</f>
        <v>-2.7990899999999999E-2</v>
      </c>
      <c r="L155" s="14">
        <f t="shared" si="42"/>
        <v>7.8349048280999996E-4</v>
      </c>
      <c r="M155" s="14">
        <f t="shared" si="42"/>
        <v>-2.1930603755286426E-5</v>
      </c>
      <c r="N155" s="14">
        <f t="shared" si="42"/>
        <v>6.1385733665384685E-7</v>
      </c>
      <c r="O155" s="14">
        <f>'Stata output'!P155</f>
        <v>-2.5051528715961946E-2</v>
      </c>
      <c r="P155" s="14">
        <f t="shared" si="43"/>
        <v>6.2757909100666603E-4</v>
      </c>
      <c r="Q155" s="14">
        <f t="shared" si="43"/>
        <v>-1.572181561989079E-5</v>
      </c>
      <c r="R155" s="14">
        <f t="shared" si="43"/>
        <v>3.9385551546875321E-7</v>
      </c>
      <c r="S155" s="14">
        <f>'Stata output'!Q155</f>
        <v>-2.5218387614426487E-2</v>
      </c>
      <c r="T155" s="14">
        <f t="shared" si="44"/>
        <v>6.3596707387145927E-4</v>
      </c>
      <c r="U155" s="14">
        <f t="shared" si="44"/>
        <v>-1.6038064178903062E-5</v>
      </c>
      <c r="V155" s="14">
        <f t="shared" si="44"/>
        <v>4.0445411904862616E-7</v>
      </c>
      <c r="W155" s="14">
        <f>'Stata output'!R155</f>
        <v>-1.7543799999999998E-2</v>
      </c>
      <c r="X155" s="14">
        <f t="shared" si="45"/>
        <v>3.0778491843999996E-4</v>
      </c>
      <c r="Y155" s="14">
        <f t="shared" si="45"/>
        <v>-5.3997170521276705E-6</v>
      </c>
      <c r="Z155" s="14">
        <f t="shared" si="45"/>
        <v>9.4731556019117423E-8</v>
      </c>
      <c r="AA155" s="14">
        <f>'Stata output'!S155</f>
        <v>-2.0336300000000002E-2</v>
      </c>
      <c r="AB155" s="14">
        <f t="shared" si="46"/>
        <v>4.1356509769000004E-4</v>
      </c>
      <c r="AC155" s="14">
        <f t="shared" si="46"/>
        <v>-8.4103838961531486E-6</v>
      </c>
      <c r="AD155" s="14">
        <f t="shared" si="46"/>
        <v>1.7103609002733926E-7</v>
      </c>
      <c r="AE155" s="14">
        <f>'Stata output'!T155</f>
        <v>-2.2950681398079022E-2</v>
      </c>
      <c r="AF155" s="14">
        <f t="shared" si="47"/>
        <v>5.2673377663613045E-4</v>
      </c>
      <c r="AG155" s="14">
        <f t="shared" si="47"/>
        <v>-1.208889908918275E-5</v>
      </c>
      <c r="AH155" s="14">
        <f t="shared" si="47"/>
        <v>2.7744847144936098E-7</v>
      </c>
    </row>
    <row r="156" spans="2:34" outlineLevel="1" x14ac:dyDescent="0.25">
      <c r="B156" s="127">
        <v>42248</v>
      </c>
      <c r="C156" s="129">
        <f>'Stata output'!M156</f>
        <v>-8.2909000000000004E-3</v>
      </c>
      <c r="D156" s="129">
        <f t="shared" si="40"/>
        <v>6.8739022810000003E-5</v>
      </c>
      <c r="E156" s="129">
        <f t="shared" si="40"/>
        <v>-5.6990836421542906E-7</v>
      </c>
      <c r="F156" s="129">
        <f t="shared" si="40"/>
        <v>4.725053256873701E-9</v>
      </c>
      <c r="G156" s="129">
        <f>'Stata output'!N156</f>
        <v>-2.6933700000000001E-2</v>
      </c>
      <c r="H156" s="129">
        <f t="shared" si="41"/>
        <v>7.2542419569000002E-4</v>
      </c>
      <c r="I156" s="129">
        <f t="shared" si="41"/>
        <v>-1.9538357659455754E-5</v>
      </c>
      <c r="J156" s="129">
        <f t="shared" si="41"/>
        <v>5.262402636924834E-7</v>
      </c>
      <c r="K156" s="129">
        <f>'Stata output'!O156</f>
        <v>-2.6659599999999999E-2</v>
      </c>
      <c r="L156" s="129">
        <f t="shared" si="42"/>
        <v>7.1073427215999992E-4</v>
      </c>
      <c r="M156" s="129">
        <f t="shared" si="42"/>
        <v>-1.8947891402076732E-5</v>
      </c>
      <c r="N156" s="129">
        <f t="shared" si="42"/>
        <v>5.0514320562280486E-7</v>
      </c>
      <c r="O156" s="129">
        <f>'Stata output'!P156</f>
        <v>-2.2111976123905825E-2</v>
      </c>
      <c r="P156" s="129">
        <f t="shared" si="43"/>
        <v>4.8893948810418129E-4</v>
      </c>
      <c r="Q156" s="129">
        <f t="shared" si="43"/>
        <v>-1.0811418286994392E-5</v>
      </c>
      <c r="R156" s="129">
        <f t="shared" si="43"/>
        <v>2.3906182302757883E-7</v>
      </c>
      <c r="S156" s="129">
        <f>'Stata output'!Q156</f>
        <v>-2.1911251152002306E-2</v>
      </c>
      <c r="T156" s="129">
        <f t="shared" si="44"/>
        <v>4.8010292704612237E-4</v>
      </c>
      <c r="U156" s="129">
        <f t="shared" si="44"/>
        <v>-1.0519655813319027E-5</v>
      </c>
      <c r="V156" s="129">
        <f t="shared" si="44"/>
        <v>2.3049882055825431E-7</v>
      </c>
      <c r="W156" s="129">
        <f>'Stata output'!R156</f>
        <v>-1.9351699999999999E-2</v>
      </c>
      <c r="X156" s="129">
        <f t="shared" si="45"/>
        <v>3.7448829288999998E-4</v>
      </c>
      <c r="Y156" s="129">
        <f t="shared" si="45"/>
        <v>-7.2469850975194123E-6</v>
      </c>
      <c r="Z156" s="129">
        <f t="shared" si="45"/>
        <v>1.4024148151166641E-7</v>
      </c>
      <c r="AA156" s="129">
        <f>'Stata output'!S156</f>
        <v>-1.55461E-2</v>
      </c>
      <c r="AB156" s="129">
        <f t="shared" si="46"/>
        <v>2.4168122521E-4</v>
      </c>
      <c r="AC156" s="129">
        <f t="shared" si="46"/>
        <v>-3.7572004952371811E-6</v>
      </c>
      <c r="AD156" s="129">
        <f t="shared" si="46"/>
        <v>5.840981461900674E-8</v>
      </c>
      <c r="AE156" s="129">
        <f>'Stata output'!T156</f>
        <v>-1.8103335209058921E-2</v>
      </c>
      <c r="AF156" s="129">
        <f t="shared" si="47"/>
        <v>3.2773074569155243E-4</v>
      </c>
      <c r="AG156" s="129">
        <f t="shared" si="47"/>
        <v>-5.9330195475690169E-6</v>
      </c>
      <c r="AH156" s="129">
        <f t="shared" si="47"/>
        <v>1.0740744167154101E-7</v>
      </c>
    </row>
    <row r="157" spans="2:34" outlineLevel="1" x14ac:dyDescent="0.25">
      <c r="B157" s="3">
        <v>42308</v>
      </c>
      <c r="C157" s="14">
        <f>'Stata output'!M157</f>
        <v>3.8821799999999997E-2</v>
      </c>
      <c r="D157" s="14">
        <f t="shared" si="40"/>
        <v>1.5071321552399997E-3</v>
      </c>
      <c r="E157" s="14">
        <f t="shared" si="40"/>
        <v>5.8509583104296217E-5</v>
      </c>
      <c r="F157" s="14">
        <f t="shared" si="40"/>
        <v>2.2714473333583666E-6</v>
      </c>
      <c r="G157" s="14">
        <f>'Stata output'!N157</f>
        <v>4.3057400000000003E-2</v>
      </c>
      <c r="H157" s="14">
        <f t="shared" si="41"/>
        <v>1.8539396947600002E-3</v>
      </c>
      <c r="I157" s="14">
        <f t="shared" si="41"/>
        <v>7.982582301315924E-5</v>
      </c>
      <c r="J157" s="14">
        <f t="shared" si="41"/>
        <v>3.4370923918068024E-6</v>
      </c>
      <c r="K157" s="14">
        <f>'Stata output'!O157</f>
        <v>4.3315800000000002E-2</v>
      </c>
      <c r="L157" s="14">
        <f t="shared" si="42"/>
        <v>1.87625852964E-3</v>
      </c>
      <c r="M157" s="14">
        <f t="shared" si="42"/>
        <v>8.1271639218180315E-5</v>
      </c>
      <c r="N157" s="14">
        <f t="shared" si="42"/>
        <v>3.5203460700468549E-6</v>
      </c>
      <c r="O157" s="14">
        <f>'Stata output'!P157</f>
        <v>4.204071418930002E-2</v>
      </c>
      <c r="P157" s="14">
        <f t="shared" si="43"/>
        <v>1.767421649546412E-3</v>
      </c>
      <c r="Q157" s="14">
        <f t="shared" si="43"/>
        <v>7.4303668420561884E-5</v>
      </c>
      <c r="R157" s="14">
        <f t="shared" si="43"/>
        <v>3.1237792872853599E-6</v>
      </c>
      <c r="S157" s="14">
        <f>'Stata output'!Q157</f>
        <v>4.2228560772112275E-2</v>
      </c>
      <c r="T157" s="14">
        <f t="shared" si="44"/>
        <v>1.7832513448839797E-3</v>
      </c>
      <c r="U157" s="14">
        <f t="shared" si="44"/>
        <v>7.5304137789384079E-5</v>
      </c>
      <c r="V157" s="14">
        <f t="shared" si="44"/>
        <v>3.1799853590305224E-6</v>
      </c>
      <c r="W157" s="14">
        <f>'Stata output'!R157</f>
        <v>3.3759999999999998E-2</v>
      </c>
      <c r="X157" s="14">
        <f t="shared" si="45"/>
        <v>1.1397375999999998E-3</v>
      </c>
      <c r="Y157" s="14">
        <f t="shared" si="45"/>
        <v>3.847754137599999E-5</v>
      </c>
      <c r="Z157" s="14">
        <f t="shared" si="45"/>
        <v>1.2990017968537596E-6</v>
      </c>
      <c r="AA157" s="14">
        <f>'Stata output'!S157</f>
        <v>3.6920500000000002E-2</v>
      </c>
      <c r="AB157" s="14">
        <f t="shared" si="46"/>
        <v>1.3631233202500001E-3</v>
      </c>
      <c r="AC157" s="14">
        <f t="shared" si="46"/>
        <v>5.032719454529013E-5</v>
      </c>
      <c r="AD157" s="14">
        <f t="shared" si="46"/>
        <v>1.8581051862093842E-6</v>
      </c>
      <c r="AE157" s="14">
        <f>'Stata output'!T157</f>
        <v>3.4509596210209305E-2</v>
      </c>
      <c r="AF157" s="14">
        <f t="shared" si="47"/>
        <v>1.1909122305916924E-3</v>
      </c>
      <c r="AG157" s="14">
        <f t="shared" si="47"/>
        <v>4.1097900199518975E-5</v>
      </c>
      <c r="AH157" s="14">
        <f t="shared" si="47"/>
        <v>1.4182719409728801E-6</v>
      </c>
    </row>
    <row r="158" spans="2:34" outlineLevel="1" x14ac:dyDescent="0.25">
      <c r="B158" s="127">
        <v>42338</v>
      </c>
      <c r="C158" s="129">
        <f>'Stata output'!M158</f>
        <v>1.28393E-2</v>
      </c>
      <c r="D158" s="129">
        <f t="shared" si="40"/>
        <v>1.6484762449E-4</v>
      </c>
      <c r="E158" s="129">
        <f t="shared" si="40"/>
        <v>2.1165281051144568E-6</v>
      </c>
      <c r="F158" s="129">
        <f t="shared" si="40"/>
        <v>2.7174739299996047E-8</v>
      </c>
      <c r="G158" s="129">
        <f>'Stata output'!N158</f>
        <v>7.1103E-3</v>
      </c>
      <c r="H158" s="129">
        <f t="shared" si="41"/>
        <v>5.0556366089999998E-5</v>
      </c>
      <c r="I158" s="129">
        <f t="shared" si="41"/>
        <v>3.5947092980972698E-7</v>
      </c>
      <c r="J158" s="129">
        <f t="shared" si="41"/>
        <v>2.5559461522261015E-9</v>
      </c>
      <c r="K158" s="129">
        <f>'Stata output'!O158</f>
        <v>7.7936999999999998E-3</v>
      </c>
      <c r="L158" s="129">
        <f t="shared" si="42"/>
        <v>6.0741759689999994E-5</v>
      </c>
      <c r="M158" s="129">
        <f t="shared" si="42"/>
        <v>4.7340305249595293E-7</v>
      </c>
      <c r="N158" s="129">
        <f t="shared" si="42"/>
        <v>3.6895613702377081E-9</v>
      </c>
      <c r="O158" s="129">
        <f>'Stata output'!P158</f>
        <v>8.8019135447671391E-3</v>
      </c>
      <c r="P158" s="129">
        <f t="shared" si="43"/>
        <v>7.747368204955523E-5</v>
      </c>
      <c r="Q158" s="129">
        <f t="shared" si="43"/>
        <v>6.8191665139496292E-7</v>
      </c>
      <c r="R158" s="129">
        <f t="shared" si="43"/>
        <v>6.0021714103155765E-9</v>
      </c>
      <c r="S158" s="129">
        <f>'Stata output'!Q158</f>
        <v>9.2979158331160851E-3</v>
      </c>
      <c r="T158" s="129">
        <f t="shared" si="44"/>
        <v>8.6451238839710788E-5</v>
      </c>
      <c r="U158" s="129">
        <f t="shared" si="44"/>
        <v>8.0381634240024723E-7</v>
      </c>
      <c r="V158" s="129">
        <f t="shared" si="44"/>
        <v>7.4738166969207184E-9</v>
      </c>
      <c r="W158" s="129">
        <f>'Stata output'!R158</f>
        <v>-5.4259999999999996E-4</v>
      </c>
      <c r="X158" s="129">
        <f t="shared" si="45"/>
        <v>2.9441475999999996E-7</v>
      </c>
      <c r="Y158" s="129">
        <f t="shared" si="45"/>
        <v>-1.5974944877599996E-10</v>
      </c>
      <c r="Z158" s="129">
        <f t="shared" si="45"/>
        <v>8.6680050905857579E-14</v>
      </c>
      <c r="AA158" s="129">
        <f>'Stata output'!S158</f>
        <v>7.5668000000000003E-3</v>
      </c>
      <c r="AB158" s="129">
        <f t="shared" si="46"/>
        <v>5.7256462240000002E-5</v>
      </c>
      <c r="AC158" s="129">
        <f t="shared" si="46"/>
        <v>4.3324819847763205E-7</v>
      </c>
      <c r="AD158" s="129">
        <f t="shared" si="46"/>
        <v>3.2783024682405461E-9</v>
      </c>
      <c r="AE158" s="129">
        <f>'Stata output'!T158</f>
        <v>9.0412245530965569E-3</v>
      </c>
      <c r="AF158" s="129">
        <f t="shared" si="47"/>
        <v>8.1743741419516039E-5</v>
      </c>
      <c r="AG158" s="129">
        <f t="shared" si="47"/>
        <v>7.3906352198410444E-7</v>
      </c>
      <c r="AH158" s="129">
        <f t="shared" si="47"/>
        <v>6.6820392612607017E-9</v>
      </c>
    </row>
    <row r="159" spans="2:34" outlineLevel="1" x14ac:dyDescent="0.25">
      <c r="B159" s="125">
        <v>42369</v>
      </c>
      <c r="C159" s="101">
        <f>'Stata output'!M159</f>
        <v>7.4704999999999997E-3</v>
      </c>
      <c r="D159" s="101">
        <f t="shared" si="40"/>
        <v>5.5808370249999996E-5</v>
      </c>
      <c r="E159" s="101">
        <f t="shared" si="40"/>
        <v>4.1691642995262494E-7</v>
      </c>
      <c r="F159" s="101">
        <f t="shared" si="40"/>
        <v>3.1145741899610846E-9</v>
      </c>
      <c r="G159" s="101">
        <f>'Stata output'!N159</f>
        <v>-9.3437999999999993E-3</v>
      </c>
      <c r="H159" s="101">
        <f t="shared" si="41"/>
        <v>8.7306598439999982E-5</v>
      </c>
      <c r="I159" s="101">
        <f t="shared" si="41"/>
        <v>-8.1577539450367182E-7</v>
      </c>
      <c r="J159" s="101">
        <f t="shared" si="41"/>
        <v>7.6224421311634065E-9</v>
      </c>
      <c r="K159" s="101">
        <f>'Stata output'!O159</f>
        <v>-8.8824000000000004E-3</v>
      </c>
      <c r="L159" s="101">
        <f t="shared" si="42"/>
        <v>7.8897029760000007E-5</v>
      </c>
      <c r="M159" s="101">
        <f t="shared" si="42"/>
        <v>-7.007949771402241E-7</v>
      </c>
      <c r="N159" s="101">
        <f t="shared" si="42"/>
        <v>6.2247413049503266E-9</v>
      </c>
      <c r="O159" s="101">
        <f>'Stata output'!P159</f>
        <v>-5.0580151132206264E-3</v>
      </c>
      <c r="P159" s="101">
        <f t="shared" si="43"/>
        <v>2.5583516885568264E-5</v>
      </c>
      <c r="Q159" s="101">
        <f t="shared" si="43"/>
        <v>-1.2940181505653937E-7</v>
      </c>
      <c r="R159" s="101">
        <f t="shared" si="43"/>
        <v>6.5451633623415651E-10</v>
      </c>
      <c r="S159" s="101">
        <f>'Stata output'!Q159</f>
        <v>-4.7226508715458304E-3</v>
      </c>
      <c r="T159" s="101">
        <f t="shared" si="44"/>
        <v>2.2303431254512593E-5</v>
      </c>
      <c r="U159" s="101">
        <f t="shared" si="44"/>
        <v>-1.0533131905258641E-7</v>
      </c>
      <c r="V159" s="101">
        <f t="shared" si="44"/>
        <v>4.9744304572476915E-10</v>
      </c>
      <c r="W159" s="101">
        <f>'Stata output'!R159</f>
        <v>1.58919E-2</v>
      </c>
      <c r="X159" s="101">
        <f t="shared" si="45"/>
        <v>2.5255248561000004E-4</v>
      </c>
      <c r="Y159" s="101">
        <f t="shared" si="45"/>
        <v>4.0135388460655598E-6</v>
      </c>
      <c r="Z159" s="101">
        <f t="shared" si="45"/>
        <v>6.3782757987789271E-8</v>
      </c>
      <c r="AA159" s="101">
        <f>'Stata output'!S159</f>
        <v>2.0582199999999998E-2</v>
      </c>
      <c r="AB159" s="101">
        <f t="shared" si="46"/>
        <v>4.2362695683999995E-4</v>
      </c>
      <c r="AC159" s="101">
        <f t="shared" si="46"/>
        <v>8.7191747510722459E-6</v>
      </c>
      <c r="AD159" s="101">
        <f t="shared" si="46"/>
        <v>1.7945979856151919E-7</v>
      </c>
      <c r="AE159" s="101">
        <f>'Stata output'!T159</f>
        <v>2.3934260660888898E-2</v>
      </c>
      <c r="AF159" s="101">
        <f t="shared" si="47"/>
        <v>5.7284883338337385E-4</v>
      </c>
      <c r="AG159" s="101">
        <f t="shared" si="47"/>
        <v>1.3710713297483783E-5</v>
      </c>
      <c r="AH159" s="101">
        <f t="shared" si="47"/>
        <v>3.281557859086924E-7</v>
      </c>
    </row>
    <row r="160" spans="2:34" outlineLevel="1" x14ac:dyDescent="0.25">
      <c r="B160" s="127">
        <v>42400</v>
      </c>
      <c r="C160" s="129">
        <f>'Stata output'!M160</f>
        <v>-5.7226399999999997E-2</v>
      </c>
      <c r="D160" s="129">
        <f t="shared" si="40"/>
        <v>3.2748608569599996E-3</v>
      </c>
      <c r="E160" s="129">
        <f t="shared" si="40"/>
        <v>-1.874084973447357E-4</v>
      </c>
      <c r="F160" s="129">
        <f t="shared" si="40"/>
        <v>1.0724713632448783E-5</v>
      </c>
      <c r="G160" s="129">
        <f>'Stata output'!N160</f>
        <v>-3.5330899999999998E-2</v>
      </c>
      <c r="H160" s="129">
        <f t="shared" si="41"/>
        <v>1.24827249481E-3</v>
      </c>
      <c r="I160" s="129">
        <f t="shared" si="41"/>
        <v>-4.4102590686882625E-5</v>
      </c>
      <c r="J160" s="129">
        <f t="shared" si="41"/>
        <v>1.5581842212991814E-6</v>
      </c>
      <c r="K160" s="129">
        <f>'Stata output'!O160</f>
        <v>-3.63466E-2</v>
      </c>
      <c r="L160" s="129">
        <f t="shared" si="42"/>
        <v>1.3210753315600001E-3</v>
      </c>
      <c r="M160" s="129">
        <f t="shared" si="42"/>
        <v>-4.8016596646078696E-5</v>
      </c>
      <c r="N160" s="129">
        <f t="shared" si="42"/>
        <v>1.745240031656364E-6</v>
      </c>
      <c r="O160" s="129">
        <f>'Stata output'!P160</f>
        <v>-4.1186090370633907E-2</v>
      </c>
      <c r="P160" s="129">
        <f t="shared" si="43"/>
        <v>1.6962940400180231E-3</v>
      </c>
      <c r="Q160" s="129">
        <f t="shared" si="43"/>
        <v>-6.9863719627349984E-5</v>
      </c>
      <c r="R160" s="129">
        <f t="shared" si="43"/>
        <v>2.8774134702006665E-6</v>
      </c>
      <c r="S160" s="129">
        <f>'Stata output'!Q160</f>
        <v>-4.1920276098227835E-2</v>
      </c>
      <c r="T160" s="129">
        <f t="shared" si="44"/>
        <v>1.757309548151652E-3</v>
      </c>
      <c r="U160" s="129">
        <f t="shared" si="44"/>
        <v>-7.3666901448569256E-5</v>
      </c>
      <c r="V160" s="129">
        <f t="shared" si="44"/>
        <v>3.0881368480249633E-6</v>
      </c>
      <c r="W160" s="129">
        <f>'Stata output'!R160</f>
        <v>-2.4334000000000001E-2</v>
      </c>
      <c r="X160" s="129">
        <f t="shared" si="45"/>
        <v>5.9214355600000011E-4</v>
      </c>
      <c r="Y160" s="129">
        <f t="shared" si="45"/>
        <v>-1.4409221291704003E-5</v>
      </c>
      <c r="Z160" s="129">
        <f t="shared" si="45"/>
        <v>3.5063399091232524E-7</v>
      </c>
      <c r="AA160" s="129">
        <f>'Stata output'!S160</f>
        <v>-3.3196799999999999E-2</v>
      </c>
      <c r="AB160" s="129">
        <f t="shared" si="46"/>
        <v>1.1020275302399999E-3</v>
      </c>
      <c r="AC160" s="129">
        <f t="shared" si="46"/>
        <v>-3.6583787515871225E-5</v>
      </c>
      <c r="AD160" s="129">
        <f t="shared" si="46"/>
        <v>1.2144646774068738E-6</v>
      </c>
      <c r="AE160" s="129">
        <f>'Stata output'!T160</f>
        <v>-2.7344050785955511E-2</v>
      </c>
      <c r="AF160" s="129">
        <f t="shared" si="47"/>
        <v>7.4769711338491416E-4</v>
      </c>
      <c r="AG160" s="129">
        <f t="shared" si="47"/>
        <v>-2.0445067840909429E-5</v>
      </c>
      <c r="AH160" s="129">
        <f t="shared" si="47"/>
        <v>5.5905097336413322E-7</v>
      </c>
    </row>
    <row r="161" spans="2:34" outlineLevel="1" x14ac:dyDescent="0.25">
      <c r="B161" s="3">
        <v>42429</v>
      </c>
      <c r="C161" s="14">
        <f>'Stata output'!M161</f>
        <v>-1.3096E-3</v>
      </c>
      <c r="D161" s="14">
        <f t="shared" si="40"/>
        <v>1.7150521599999998E-6</v>
      </c>
      <c r="E161" s="14">
        <f t="shared" si="40"/>
        <v>-2.2460323087359995E-9</v>
      </c>
      <c r="F161" s="14">
        <f t="shared" si="40"/>
        <v>2.9414039115206648E-12</v>
      </c>
      <c r="G161" s="14">
        <f>'Stata output'!N161</f>
        <v>-8.9581000000000001E-3</v>
      </c>
      <c r="H161" s="14">
        <f t="shared" si="41"/>
        <v>8.0247555610000004E-5</v>
      </c>
      <c r="I161" s="14">
        <f t="shared" si="41"/>
        <v>-7.1886562790994108E-7</v>
      </c>
      <c r="J161" s="14">
        <f t="shared" si="41"/>
        <v>6.4396701813800428E-9</v>
      </c>
      <c r="K161" s="14">
        <f>'Stata output'!O161</f>
        <v>-8.7232000000000004E-3</v>
      </c>
      <c r="L161" s="14">
        <f t="shared" si="42"/>
        <v>7.6094218240000013E-5</v>
      </c>
      <c r="M161" s="14">
        <f t="shared" si="42"/>
        <v>-6.6378508455116815E-7</v>
      </c>
      <c r="N161" s="14">
        <f t="shared" si="42"/>
        <v>5.7903300495567505E-9</v>
      </c>
      <c r="O161" s="14">
        <f>'Stata output'!P161</f>
        <v>-6.7796280026936719E-3</v>
      </c>
      <c r="P161" s="14">
        <f t="shared" si="43"/>
        <v>4.596335585490819E-5</v>
      </c>
      <c r="Q161" s="14">
        <f t="shared" si="43"/>
        <v>-3.1161445445170968E-7</v>
      </c>
      <c r="R161" s="14">
        <f t="shared" si="43"/>
        <v>2.1126300814449231E-9</v>
      </c>
      <c r="S161" s="14">
        <f>'Stata output'!Q161</f>
        <v>-6.6123339165879711E-3</v>
      </c>
      <c r="T161" s="14">
        <f t="shared" si="44"/>
        <v>4.3722959824459617E-5</v>
      </c>
      <c r="U161" s="14">
        <f t="shared" si="44"/>
        <v>-2.8911081018088759E-7</v>
      </c>
      <c r="V161" s="14">
        <f t="shared" si="44"/>
        <v>1.9116972158113095E-9</v>
      </c>
      <c r="W161" s="14">
        <f>'Stata output'!R161</f>
        <v>1.6897599999999999E-2</v>
      </c>
      <c r="X161" s="14">
        <f t="shared" si="45"/>
        <v>2.8552888575999997E-4</v>
      </c>
      <c r="Y161" s="14">
        <f t="shared" si="45"/>
        <v>4.8247529000181754E-6</v>
      </c>
      <c r="Z161" s="14">
        <f t="shared" si="45"/>
        <v>8.1526744603347111E-8</v>
      </c>
      <c r="AA161" s="14">
        <f>'Stata output'!S161</f>
        <v>1.9274199999999998E-2</v>
      </c>
      <c r="AB161" s="14">
        <f t="shared" si="46"/>
        <v>3.7149478563999993E-4</v>
      </c>
      <c r="AC161" s="14">
        <f t="shared" si="46"/>
        <v>7.1602647973824862E-6</v>
      </c>
      <c r="AD161" s="14">
        <f t="shared" si="46"/>
        <v>1.380083757577095E-7</v>
      </c>
      <c r="AE161" s="14">
        <f>'Stata output'!T161</f>
        <v>1.0351710441799989E-2</v>
      </c>
      <c r="AF161" s="14">
        <f t="shared" si="47"/>
        <v>1.0715790907087093E-4</v>
      </c>
      <c r="AG161" s="14">
        <f t="shared" si="47"/>
        <v>1.1092676462503883E-6</v>
      </c>
      <c r="AH161" s="14">
        <f t="shared" si="47"/>
        <v>1.1482817476441042E-8</v>
      </c>
    </row>
    <row r="162" spans="2:34" outlineLevel="1" x14ac:dyDescent="0.25">
      <c r="B162" s="127">
        <v>42460</v>
      </c>
      <c r="C162" s="129">
        <f>'Stata output'!M162</f>
        <v>5.2443000000000004E-3</v>
      </c>
      <c r="D162" s="129">
        <f t="shared" si="40"/>
        <v>2.7502682490000002E-5</v>
      </c>
      <c r="E162" s="129">
        <f t="shared" si="40"/>
        <v>1.4423231778230703E-7</v>
      </c>
      <c r="F162" s="129">
        <f t="shared" si="40"/>
        <v>7.5639754414575271E-10</v>
      </c>
      <c r="G162" s="129">
        <f>'Stata output'!N162</f>
        <v>3.1238700000000001E-2</v>
      </c>
      <c r="H162" s="129">
        <f t="shared" si="41"/>
        <v>9.7585637769000003E-4</v>
      </c>
      <c r="I162" s="129">
        <f t="shared" si="41"/>
        <v>3.0484484625744606E-5</v>
      </c>
      <c r="J162" s="129">
        <f t="shared" si="41"/>
        <v>9.5229566987824795E-7</v>
      </c>
      <c r="K162" s="129">
        <f>'Stata output'!O162</f>
        <v>3.1702000000000001E-2</v>
      </c>
      <c r="L162" s="129">
        <f t="shared" si="42"/>
        <v>1.0050168040000001E-3</v>
      </c>
      <c r="M162" s="129">
        <f t="shared" si="42"/>
        <v>3.1861042720408007E-5</v>
      </c>
      <c r="N162" s="129">
        <f t="shared" si="42"/>
        <v>1.0100587763223746E-6</v>
      </c>
      <c r="O162" s="129">
        <f>'Stata output'!P162</f>
        <v>2.3703601145839172E-2</v>
      </c>
      <c r="P162" s="129">
        <f t="shared" si="43"/>
        <v>5.6186070728102809E-4</v>
      </c>
      <c r="Q162" s="129">
        <f t="shared" si="43"/>
        <v>1.3318122104908585E-5</v>
      </c>
      <c r="R162" s="129">
        <f t="shared" si="43"/>
        <v>3.1568745438633715E-7</v>
      </c>
      <c r="S162" s="129">
        <f>'Stata output'!Q162</f>
        <v>2.4031653589607148E-2</v>
      </c>
      <c r="T162" s="129">
        <f t="shared" si="44"/>
        <v>5.775203742508781E-4</v>
      </c>
      <c r="U162" s="129">
        <f t="shared" si="44"/>
        <v>1.3878769574937377E-5</v>
      </c>
      <c r="V162" s="129">
        <f t="shared" si="44"/>
        <v>3.3352978267487429E-7</v>
      </c>
      <c r="W162" s="129">
        <f>'Stata output'!R162</f>
        <v>1.22863E-2</v>
      </c>
      <c r="X162" s="129">
        <f t="shared" si="45"/>
        <v>1.5095316768999999E-4</v>
      </c>
      <c r="Y162" s="129">
        <f t="shared" si="45"/>
        <v>1.8546559041896468E-6</v>
      </c>
      <c r="Z162" s="129">
        <f t="shared" si="45"/>
        <v>2.2786858835645256E-8</v>
      </c>
      <c r="AA162" s="129">
        <f>'Stata output'!S162</f>
        <v>1.6641900000000001E-2</v>
      </c>
      <c r="AB162" s="129">
        <f t="shared" si="46"/>
        <v>2.7695283561000004E-4</v>
      </c>
      <c r="AC162" s="129">
        <f t="shared" si="46"/>
        <v>4.6090213949380599E-6</v>
      </c>
      <c r="AD162" s="129">
        <f t="shared" si="46"/>
        <v>7.6702873152419712E-8</v>
      </c>
      <c r="AE162" s="129">
        <f>'Stata output'!T162</f>
        <v>1.7546339898492608E-2</v>
      </c>
      <c r="AF162" s="129">
        <f t="shared" si="47"/>
        <v>3.078740438334336E-4</v>
      </c>
      <c r="AG162" s="129">
        <f t="shared" si="47"/>
        <v>5.4020626190248379E-6</v>
      </c>
      <c r="AH162" s="129">
        <f t="shared" si="47"/>
        <v>9.4786426866350999E-8</v>
      </c>
    </row>
    <row r="163" spans="2:34" outlineLevel="1" x14ac:dyDescent="0.25">
      <c r="B163" s="3">
        <v>42490</v>
      </c>
      <c r="C163" s="14">
        <f>'Stata output'!M163</f>
        <v>-1.24441E-2</v>
      </c>
      <c r="D163" s="14">
        <f t="shared" si="40"/>
        <v>1.5485562480999998E-4</v>
      </c>
      <c r="E163" s="14">
        <f t="shared" si="40"/>
        <v>-1.9270388806981207E-6</v>
      </c>
      <c r="F163" s="14">
        <f t="shared" si="40"/>
        <v>2.3980264535295483E-8</v>
      </c>
      <c r="G163" s="14">
        <f>'Stata output'!N163</f>
        <v>1.1180999999999999E-3</v>
      </c>
      <c r="H163" s="14">
        <f t="shared" si="41"/>
        <v>1.2501476099999998E-6</v>
      </c>
      <c r="I163" s="14">
        <f t="shared" si="41"/>
        <v>1.3977900427409996E-9</v>
      </c>
      <c r="J163" s="14">
        <f t="shared" si="41"/>
        <v>1.5628690467887116E-12</v>
      </c>
      <c r="K163" s="14">
        <f>'Stata output'!O163</f>
        <v>4.0650000000000001E-4</v>
      </c>
      <c r="L163" s="14">
        <f t="shared" si="42"/>
        <v>1.6524225000000003E-7</v>
      </c>
      <c r="M163" s="14">
        <f t="shared" si="42"/>
        <v>6.7170974625000008E-11</v>
      </c>
      <c r="N163" s="14">
        <f t="shared" si="42"/>
        <v>2.7305001185062508E-14</v>
      </c>
      <c r="O163" s="14">
        <f>'Stata output'!P163</f>
        <v>-2.6272500734318763E-3</v>
      </c>
      <c r="P163" s="14">
        <f t="shared" si="43"/>
        <v>6.9024429483477991E-6</v>
      </c>
      <c r="Q163" s="14">
        <f t="shared" si="43"/>
        <v>-1.8134443742906093E-8</v>
      </c>
      <c r="R163" s="14">
        <f t="shared" si="43"/>
        <v>4.7643718655196254E-11</v>
      </c>
      <c r="S163" s="14">
        <f>'Stata output'!Q163</f>
        <v>-3.1333912164406615E-3</v>
      </c>
      <c r="T163" s="14">
        <f t="shared" si="44"/>
        <v>9.8181405152674885E-6</v>
      </c>
      <c r="U163" s="14">
        <f t="shared" si="44"/>
        <v>-3.076407525231934E-8</v>
      </c>
      <c r="V163" s="14">
        <f t="shared" si="44"/>
        <v>9.6395883177536941E-11</v>
      </c>
      <c r="W163" s="14">
        <f>'Stata output'!R163</f>
        <v>1.7479000000000001E-2</v>
      </c>
      <c r="X163" s="14">
        <f t="shared" si="45"/>
        <v>3.0551544100000005E-4</v>
      </c>
      <c r="Y163" s="14">
        <f t="shared" si="45"/>
        <v>5.3401043932390014E-6</v>
      </c>
      <c r="Z163" s="14">
        <f t="shared" si="45"/>
        <v>9.3339684689424514E-8</v>
      </c>
      <c r="AA163" s="14">
        <f>'Stata output'!S163</f>
        <v>1.0327899999999999E-2</v>
      </c>
      <c r="AB163" s="14">
        <f t="shared" si="46"/>
        <v>1.0666551840999998E-4</v>
      </c>
      <c r="AC163" s="14">
        <f t="shared" si="46"/>
        <v>1.1016308075866387E-6</v>
      </c>
      <c r="AD163" s="14">
        <f t="shared" si="46"/>
        <v>1.1377532817674045E-8</v>
      </c>
      <c r="AE163" s="14">
        <f>'Stata output'!T163</f>
        <v>7.2123293688513019E-3</v>
      </c>
      <c r="AF163" s="14">
        <f t="shared" si="47"/>
        <v>5.2017694924795016E-5</v>
      </c>
      <c r="AG163" s="14">
        <f t="shared" si="47"/>
        <v>3.751687488060464E-7</v>
      </c>
      <c r="AH163" s="14">
        <f t="shared" si="47"/>
        <v>2.7058405852890453E-9</v>
      </c>
    </row>
    <row r="164" spans="2:34" outlineLevel="1" x14ac:dyDescent="0.25">
      <c r="B164" s="127">
        <v>42521</v>
      </c>
      <c r="C164" s="129">
        <f>'Stata output'!M164</f>
        <v>3.1731200000000001E-2</v>
      </c>
      <c r="D164" s="129">
        <f t="shared" si="40"/>
        <v>1.0068690534400001E-3</v>
      </c>
      <c r="E164" s="129">
        <f t="shared" si="40"/>
        <v>3.1949163308515333E-5</v>
      </c>
      <c r="F164" s="129">
        <f t="shared" si="40"/>
        <v>1.0137852907751617E-6</v>
      </c>
      <c r="G164" s="129">
        <f>'Stata output'!N164</f>
        <v>1.28472E-2</v>
      </c>
      <c r="H164" s="129">
        <f t="shared" si="41"/>
        <v>1.6505054783999998E-4</v>
      </c>
      <c r="I164" s="129">
        <f t="shared" si="41"/>
        <v>2.1204373982100476E-6</v>
      </c>
      <c r="J164" s="129">
        <f t="shared" si="41"/>
        <v>2.7241683342284123E-8</v>
      </c>
      <c r="K164" s="129">
        <f>'Stata output'!O164</f>
        <v>1.2626E-2</v>
      </c>
      <c r="L164" s="129">
        <f t="shared" si="42"/>
        <v>1.5941587600000001E-4</v>
      </c>
      <c r="M164" s="129">
        <f t="shared" si="42"/>
        <v>2.0127848503760004E-6</v>
      </c>
      <c r="N164" s="129">
        <f t="shared" si="42"/>
        <v>2.5413421520847381E-8</v>
      </c>
      <c r="O164" s="129">
        <f>'Stata output'!P164</f>
        <v>1.8228224438506881E-2</v>
      </c>
      <c r="P164" s="129">
        <f t="shared" si="43"/>
        <v>3.3226816618057954E-4</v>
      </c>
      <c r="Q164" s="129">
        <f t="shared" si="43"/>
        <v>6.0566587069107051E-6</v>
      </c>
      <c r="R164" s="129">
        <f t="shared" si="43"/>
        <v>1.1040213425700522E-7</v>
      </c>
      <c r="S164" s="129">
        <f>'Stata output'!Q164</f>
        <v>1.8071206392574413E-2</v>
      </c>
      <c r="T164" s="129">
        <f t="shared" si="44"/>
        <v>3.2656850048302233E-4</v>
      </c>
      <c r="U164" s="129">
        <f t="shared" si="44"/>
        <v>5.9014867735422336E-6</v>
      </c>
      <c r="V164" s="129">
        <f t="shared" si="44"/>
        <v>1.0664698550772976E-7</v>
      </c>
      <c r="W164" s="129">
        <f>'Stata output'!R164</f>
        <v>1.4598399999999999E-2</v>
      </c>
      <c r="X164" s="129">
        <f t="shared" si="45"/>
        <v>2.1311328255999997E-4</v>
      </c>
      <c r="Y164" s="129">
        <f t="shared" si="45"/>
        <v>3.1111129441239032E-6</v>
      </c>
      <c r="Z164" s="129">
        <f t="shared" si="45"/>
        <v>4.5417271203498388E-8</v>
      </c>
      <c r="AA164" s="129">
        <f>'Stata output'!S164</f>
        <v>1.25977E-2</v>
      </c>
      <c r="AB164" s="129">
        <f t="shared" si="46"/>
        <v>1.5870204529000001E-4</v>
      </c>
      <c r="AC164" s="129">
        <f t="shared" si="46"/>
        <v>1.9992807559498329E-6</v>
      </c>
      <c r="AD164" s="129">
        <f t="shared" si="46"/>
        <v>2.5186339179229214E-8</v>
      </c>
      <c r="AE164" s="129">
        <f>'Stata output'!T164</f>
        <v>1.3638108687473321E-2</v>
      </c>
      <c r="AF164" s="129">
        <f t="shared" si="47"/>
        <v>1.8599800857133525E-4</v>
      </c>
      <c r="AG164" s="129">
        <f t="shared" si="47"/>
        <v>2.5366610565494647E-6</v>
      </c>
      <c r="AH164" s="129">
        <f t="shared" si="47"/>
        <v>3.4595259192502504E-8</v>
      </c>
    </row>
    <row r="165" spans="2:34" outlineLevel="1" x14ac:dyDescent="0.25">
      <c r="B165" s="3">
        <v>42551</v>
      </c>
      <c r="C165" s="14">
        <f>'Stata output'!M165</f>
        <v>-3.3885E-3</v>
      </c>
      <c r="D165" s="14">
        <f t="shared" ref="D165:F183" si="48">$C165^D$3</f>
        <v>1.1481932250000001E-5</v>
      </c>
      <c r="E165" s="14">
        <f t="shared" si="48"/>
        <v>-3.8906527429125E-8</v>
      </c>
      <c r="F165" s="14">
        <f t="shared" si="48"/>
        <v>1.3183476819359008E-10</v>
      </c>
      <c r="G165" s="14">
        <f>'Stata output'!N165</f>
        <v>-1.4123E-3</v>
      </c>
      <c r="H165" s="14">
        <f t="shared" ref="H165:J183" si="49">$G165^H$3</f>
        <v>1.9945912899999999E-6</v>
      </c>
      <c r="I165" s="14">
        <f t="shared" si="49"/>
        <v>-2.816961278867E-9</v>
      </c>
      <c r="J165" s="14">
        <f t="shared" si="49"/>
        <v>3.9783944141438636E-12</v>
      </c>
      <c r="K165" s="14">
        <f>'Stata output'!O165</f>
        <v>-4.3540000000000001E-4</v>
      </c>
      <c r="L165" s="14">
        <f t="shared" ref="L165:N183" si="50">$K165^L$3</f>
        <v>1.8957316E-7</v>
      </c>
      <c r="M165" s="14">
        <f t="shared" si="50"/>
        <v>-8.2540153863999996E-11</v>
      </c>
      <c r="N165" s="14">
        <f t="shared" si="50"/>
        <v>3.5937982992385599E-14</v>
      </c>
      <c r="O165" s="14">
        <f>'Stata output'!P165</f>
        <v>-1.9387904923025623E-3</v>
      </c>
      <c r="P165" s="14">
        <f t="shared" ref="P165:R183" si="51">$O165^P$3</f>
        <v>3.7589085730428122E-6</v>
      </c>
      <c r="Q165" s="14">
        <f t="shared" si="51"/>
        <v>-7.2877362028499961E-9</v>
      </c>
      <c r="R165" s="14">
        <f t="shared" si="51"/>
        <v>1.412939366049475E-11</v>
      </c>
      <c r="S165" s="14">
        <f>'Stata output'!Q165</f>
        <v>-1.2416629530286705E-3</v>
      </c>
      <c r="T165" s="14">
        <f t="shared" ref="T165:V183" si="52">$S165^T$3</f>
        <v>1.5417268889238782E-6</v>
      </c>
      <c r="U165" s="14">
        <f t="shared" si="52"/>
        <v>-1.9143051616649278E-9</v>
      </c>
      <c r="V165" s="14">
        <f t="shared" si="52"/>
        <v>2.3769218000309003E-12</v>
      </c>
      <c r="W165" s="14">
        <f>'Stata output'!R165</f>
        <v>3.0296099999999999E-2</v>
      </c>
      <c r="X165" s="14">
        <f t="shared" ref="X165:Z183" si="53">$W165^X$3</f>
        <v>9.1785367520999994E-4</v>
      </c>
      <c r="Y165" s="14">
        <f t="shared" si="53"/>
        <v>2.780738672952968E-5</v>
      </c>
      <c r="Z165" s="14">
        <f t="shared" si="53"/>
        <v>8.4245536909650402E-7</v>
      </c>
      <c r="AA165" s="14">
        <f>'Stata output'!S165</f>
        <v>3.9178499999999998E-2</v>
      </c>
      <c r="AB165" s="14">
        <f t="shared" ref="AB165:AD183" si="54">$AA165^AB$3</f>
        <v>1.5349548622499997E-3</v>
      </c>
      <c r="AC165" s="14">
        <f t="shared" si="54"/>
        <v>6.0137229070661613E-5</v>
      </c>
      <c r="AD165" s="14">
        <f t="shared" si="54"/>
        <v>2.3560864291449159E-6</v>
      </c>
      <c r="AE165" s="14">
        <f>'Stata output'!T165</f>
        <v>4.9144986225979605E-2</v>
      </c>
      <c r="AF165" s="14">
        <f t="shared" ref="AF165:AH183" si="55">$AE165^AF$3</f>
        <v>2.415229671151725E-3</v>
      </c>
      <c r="AG165" s="14">
        <f t="shared" si="55"/>
        <v>1.1869642892132877E-4</v>
      </c>
      <c r="AH165" s="14">
        <f t="shared" si="55"/>
        <v>5.8333343644116693E-6</v>
      </c>
    </row>
    <row r="166" spans="2:34" outlineLevel="1" x14ac:dyDescent="0.25">
      <c r="B166" s="127">
        <v>42582</v>
      </c>
      <c r="C166" s="129">
        <f>'Stata output'!M166</f>
        <v>3.8634500000000002E-2</v>
      </c>
      <c r="D166" s="129">
        <f t="shared" si="48"/>
        <v>1.4926245902500003E-3</v>
      </c>
      <c r="E166" s="129">
        <f t="shared" si="48"/>
        <v>5.7666804732013638E-5</v>
      </c>
      <c r="F166" s="129">
        <f t="shared" si="48"/>
        <v>2.2279281674189811E-6</v>
      </c>
      <c r="G166" s="129">
        <f>'Stata output'!N166</f>
        <v>2.9068799999999999E-2</v>
      </c>
      <c r="H166" s="129">
        <f t="shared" si="49"/>
        <v>8.449951334399999E-4</v>
      </c>
      <c r="I166" s="129">
        <f t="shared" si="49"/>
        <v>2.4562994534940668E-5</v>
      </c>
      <c r="J166" s="129">
        <f t="shared" si="49"/>
        <v>7.140167755372832E-7</v>
      </c>
      <c r="K166" s="129">
        <f>'Stata output'!O166</f>
        <v>2.97469E-2</v>
      </c>
      <c r="L166" s="129">
        <f t="shared" si="50"/>
        <v>8.8487805960999995E-4</v>
      </c>
      <c r="M166" s="129">
        <f t="shared" si="50"/>
        <v>2.6322379151412706E-5</v>
      </c>
      <c r="N166" s="129">
        <f t="shared" si="50"/>
        <v>7.8300918037915864E-7</v>
      </c>
      <c r="O166" s="129">
        <f>'Stata output'!P166</f>
        <v>3.1680826793532152E-2</v>
      </c>
      <c r="P166" s="129">
        <f t="shared" si="51"/>
        <v>1.0036747863217848E-3</v>
      </c>
      <c r="Q166" s="129">
        <f t="shared" si="51"/>
        <v>3.1797247062495856E-5</v>
      </c>
      <c r="R166" s="129">
        <f t="shared" si="51"/>
        <v>1.0073630766980803E-6</v>
      </c>
      <c r="S166" s="129">
        <f>'Stata output'!Q166</f>
        <v>3.2165584314904468E-2</v>
      </c>
      <c r="T166" s="129">
        <f t="shared" si="52"/>
        <v>1.0346248143192284E-3</v>
      </c>
      <c r="U166" s="129">
        <f t="shared" si="52"/>
        <v>3.3279311699277518E-5</v>
      </c>
      <c r="V166" s="129">
        <f t="shared" si="52"/>
        <v>1.0704485064050979E-6</v>
      </c>
      <c r="W166" s="129">
        <f>'Stata output'!R166</f>
        <v>3.1886600000000001E-2</v>
      </c>
      <c r="X166" s="129">
        <f t="shared" si="53"/>
        <v>1.0167552595600001E-3</v>
      </c>
      <c r="Y166" s="129">
        <f t="shared" si="53"/>
        <v>3.24208682594859E-5</v>
      </c>
      <c r="Z166" s="129">
        <f t="shared" si="53"/>
        <v>1.033791257842923E-6</v>
      </c>
      <c r="AA166" s="129">
        <f>'Stata output'!S166</f>
        <v>3.8388499999999999E-2</v>
      </c>
      <c r="AB166" s="129">
        <f t="shared" si="54"/>
        <v>1.47367693225E-3</v>
      </c>
      <c r="AC166" s="129">
        <f t="shared" si="54"/>
        <v>5.6572246913679125E-5</v>
      </c>
      <c r="AD166" s="129">
        <f t="shared" si="54"/>
        <v>2.171723700645771E-6</v>
      </c>
      <c r="AE166" s="129">
        <f>'Stata output'!T166</f>
        <v>3.7730524964753771E-2</v>
      </c>
      <c r="AF166" s="129">
        <f t="shared" si="55"/>
        <v>1.4235925141159076E-3</v>
      </c>
      <c r="AG166" s="129">
        <f t="shared" si="55"/>
        <v>5.371289289348684E-5</v>
      </c>
      <c r="AH166" s="129">
        <f t="shared" si="55"/>
        <v>2.0266156462468508E-6</v>
      </c>
    </row>
    <row r="167" spans="2:34" outlineLevel="1" x14ac:dyDescent="0.25">
      <c r="B167" s="3">
        <v>42613</v>
      </c>
      <c r="C167" s="14">
        <f>'Stata output'!M167</f>
        <v>-7.7419999999999998E-3</v>
      </c>
      <c r="D167" s="14">
        <f t="shared" si="48"/>
        <v>5.9938563999999997E-5</v>
      </c>
      <c r="E167" s="14">
        <f t="shared" si="48"/>
        <v>-4.6404436248799994E-7</v>
      </c>
      <c r="F167" s="14">
        <f t="shared" si="48"/>
        <v>3.5926314543820955E-9</v>
      </c>
      <c r="G167" s="14">
        <f>'Stata output'!N167</f>
        <v>7.1387999999999998E-3</v>
      </c>
      <c r="H167" s="14">
        <f t="shared" si="49"/>
        <v>5.0962465439999995E-5</v>
      </c>
      <c r="I167" s="14">
        <f t="shared" si="49"/>
        <v>3.6381084828307193E-7</v>
      </c>
      <c r="J167" s="14">
        <f t="shared" si="49"/>
        <v>2.5971728837231938E-9</v>
      </c>
      <c r="K167" s="14">
        <f>'Stata output'!O167</f>
        <v>6.6198999999999997E-3</v>
      </c>
      <c r="L167" s="14">
        <f t="shared" si="50"/>
        <v>4.3823076009999995E-5</v>
      </c>
      <c r="M167" s="14">
        <f t="shared" si="50"/>
        <v>2.9010438087859894E-7</v>
      </c>
      <c r="N167" s="14">
        <f t="shared" si="50"/>
        <v>1.9204619909782372E-9</v>
      </c>
      <c r="O167" s="14">
        <f>'Stata output'!P167</f>
        <v>3.1151626450028518E-3</v>
      </c>
      <c r="P167" s="14">
        <f t="shared" si="51"/>
        <v>9.7042383048211639E-6</v>
      </c>
      <c r="Q167" s="14">
        <f t="shared" si="51"/>
        <v>3.023028066538469E-8</v>
      </c>
      <c r="R167" s="14">
        <f t="shared" si="51"/>
        <v>9.4172241076758332E-11</v>
      </c>
      <c r="S167" s="14">
        <f>'Stata output'!Q167</f>
        <v>2.7411432394152868E-3</v>
      </c>
      <c r="T167" s="14">
        <f t="shared" si="52"/>
        <v>7.5138662589921326E-6</v>
      </c>
      <c r="U167" s="14">
        <f t="shared" si="52"/>
        <v>2.0596583697706917E-8</v>
      </c>
      <c r="V167" s="14">
        <f t="shared" si="52"/>
        <v>5.6458186158020427E-11</v>
      </c>
      <c r="W167" s="14">
        <f>'Stata output'!R167</f>
        <v>1.08469E-2</v>
      </c>
      <c r="X167" s="14">
        <f t="shared" si="53"/>
        <v>1.1765523961E-4</v>
      </c>
      <c r="Y167" s="14">
        <f t="shared" si="53"/>
        <v>1.276194618525709E-6</v>
      </c>
      <c r="Z167" s="14">
        <f t="shared" si="53"/>
        <v>1.3842755407686513E-8</v>
      </c>
      <c r="AA167" s="14">
        <f>'Stata output'!S167</f>
        <v>5.3569000000000004E-3</v>
      </c>
      <c r="AB167" s="14">
        <f t="shared" si="54"/>
        <v>2.8696377610000005E-5</v>
      </c>
      <c r="AC167" s="14">
        <f t="shared" si="54"/>
        <v>1.5372362521900905E-7</v>
      </c>
      <c r="AD167" s="14">
        <f t="shared" si="54"/>
        <v>8.2348208793570961E-10</v>
      </c>
      <c r="AE167" s="14">
        <f>'Stata output'!T167</f>
        <v>1.0531219402738665E-2</v>
      </c>
      <c r="AF167" s="14">
        <f t="shared" si="55"/>
        <v>1.1090658210861932E-4</v>
      </c>
      <c r="AG167" s="14">
        <f t="shared" si="55"/>
        <v>1.1679815493937208E-6</v>
      </c>
      <c r="AH167" s="14">
        <f t="shared" si="55"/>
        <v>1.2300269955015919E-8</v>
      </c>
    </row>
    <row r="168" spans="2:34" outlineLevel="1" x14ac:dyDescent="0.25">
      <c r="B168" s="127">
        <v>42643</v>
      </c>
      <c r="C168" s="129">
        <f>'Stata output'!M168</f>
        <v>-3.66398E-2</v>
      </c>
      <c r="D168" s="129">
        <f t="shared" si="48"/>
        <v>1.34247494404E-3</v>
      </c>
      <c r="E168" s="129">
        <f t="shared" si="48"/>
        <v>-4.9188013454636789E-5</v>
      </c>
      <c r="F168" s="129">
        <f t="shared" si="48"/>
        <v>1.8022389753752012E-6</v>
      </c>
      <c r="G168" s="129">
        <f>'Stata output'!N168</f>
        <v>-4.3977E-3</v>
      </c>
      <c r="H168" s="129">
        <f t="shared" si="49"/>
        <v>1.933976529E-5</v>
      </c>
      <c r="I168" s="129">
        <f t="shared" si="49"/>
        <v>-8.5050485815833001E-8</v>
      </c>
      <c r="J168" s="129">
        <f t="shared" si="49"/>
        <v>3.740265214722888E-10</v>
      </c>
      <c r="K168" s="129">
        <f>'Stata output'!O168</f>
        <v>-6.1717999999999999E-3</v>
      </c>
      <c r="L168" s="129">
        <f t="shared" si="50"/>
        <v>3.8091115239999995E-5</v>
      </c>
      <c r="M168" s="129">
        <f t="shared" si="50"/>
        <v>-2.3509074503823197E-7</v>
      </c>
      <c r="N168" s="129">
        <f t="shared" si="50"/>
        <v>1.4509330602269598E-9</v>
      </c>
      <c r="O168" s="129">
        <f>'Stata output'!P168</f>
        <v>-1.2724753103348477E-2</v>
      </c>
      <c r="P168" s="129">
        <f t="shared" si="51"/>
        <v>1.6191934154117669E-4</v>
      </c>
      <c r="Q168" s="129">
        <f t="shared" si="51"/>
        <v>-2.0603836437682304E-6</v>
      </c>
      <c r="R168" s="129">
        <f t="shared" si="51"/>
        <v>2.6217873165128229E-8</v>
      </c>
      <c r="S168" s="129">
        <f>'Stata output'!Q168</f>
        <v>-1.4024814959576509E-2</v>
      </c>
      <c r="T168" s="129">
        <f t="shared" si="52"/>
        <v>1.9669543465036102E-4</v>
      </c>
      <c r="U168" s="129">
        <f t="shared" si="52"/>
        <v>-2.7586170743647866E-6</v>
      </c>
      <c r="V168" s="129">
        <f t="shared" si="52"/>
        <v>3.8689094012294445E-8</v>
      </c>
      <c r="W168" s="129">
        <f>'Stata output'!R168</f>
        <v>-2.0598000000000001E-3</v>
      </c>
      <c r="X168" s="129">
        <f t="shared" si="53"/>
        <v>4.2427760400000006E-6</v>
      </c>
      <c r="Y168" s="129">
        <f t="shared" si="53"/>
        <v>-8.7392700871920013E-9</v>
      </c>
      <c r="Z168" s="129">
        <f t="shared" si="53"/>
        <v>1.8001148525598086E-11</v>
      </c>
      <c r="AA168" s="129">
        <f>'Stata output'!S168</f>
        <v>-1.6797099999999999E-2</v>
      </c>
      <c r="AB168" s="129">
        <f t="shared" si="54"/>
        <v>2.8214256840999999E-4</v>
      </c>
      <c r="AC168" s="129">
        <f t="shared" si="54"/>
        <v>-4.7391769358396106E-6</v>
      </c>
      <c r="AD168" s="129">
        <f t="shared" si="54"/>
        <v>7.9604428908991521E-8</v>
      </c>
      <c r="AE168" s="129">
        <f>'Stata output'!T168</f>
        <v>-8.3417597828435407E-3</v>
      </c>
      <c r="AF168" s="129">
        <f t="shared" si="55"/>
        <v>6.9584956274665915E-5</v>
      </c>
      <c r="AG168" s="129">
        <f t="shared" si="55"/>
        <v>-5.8046098974293444E-7</v>
      </c>
      <c r="AH168" s="129">
        <f t="shared" si="55"/>
        <v>4.8420661397471675E-9</v>
      </c>
    </row>
    <row r="169" spans="2:34" outlineLevel="1" x14ac:dyDescent="0.25">
      <c r="B169" s="3">
        <v>42674</v>
      </c>
      <c r="C169" s="14">
        <f>'Stata output'!M169</f>
        <v>9.3755000000000002E-3</v>
      </c>
      <c r="D169" s="14">
        <f t="shared" si="48"/>
        <v>8.7900000250000008E-5</v>
      </c>
      <c r="E169" s="14">
        <f t="shared" si="48"/>
        <v>8.2410645234387513E-7</v>
      </c>
      <c r="F169" s="14">
        <f t="shared" si="48"/>
        <v>7.726410043950001E-9</v>
      </c>
      <c r="G169" s="14">
        <f>'Stata output'!N169</f>
        <v>-4.1142000000000001E-3</v>
      </c>
      <c r="H169" s="14">
        <f t="shared" si="49"/>
        <v>1.6926641640000003E-5</v>
      </c>
      <c r="I169" s="14">
        <f t="shared" si="49"/>
        <v>-6.9639589035288013E-8</v>
      </c>
      <c r="J169" s="14">
        <f t="shared" si="49"/>
        <v>2.8651119720898197E-10</v>
      </c>
      <c r="K169" s="14">
        <f>'Stata output'!O169</f>
        <v>-3.4719E-3</v>
      </c>
      <c r="L169" s="14">
        <f t="shared" si="50"/>
        <v>1.205408961E-5</v>
      </c>
      <c r="M169" s="14">
        <f t="shared" si="50"/>
        <v>-4.1850593716958996E-8</v>
      </c>
      <c r="N169" s="14">
        <f t="shared" si="50"/>
        <v>1.4530107632590994E-10</v>
      </c>
      <c r="O169" s="14">
        <f>'Stata output'!P169</f>
        <v>-7.3192992250331428E-4</v>
      </c>
      <c r="P169" s="14">
        <f t="shared" si="51"/>
        <v>5.3572141145570761E-7</v>
      </c>
      <c r="Q169" s="14">
        <f t="shared" si="51"/>
        <v>-3.9211053117014219E-10</v>
      </c>
      <c r="R169" s="14">
        <f t="shared" si="51"/>
        <v>2.8699743069209558E-13</v>
      </c>
      <c r="S169" s="14">
        <f>'Stata output'!Q169</f>
        <v>-2.5443328817651226E-4</v>
      </c>
      <c r="T169" s="14">
        <f t="shared" si="52"/>
        <v>6.4736298132312132E-8</v>
      </c>
      <c r="U169" s="14">
        <f t="shared" si="52"/>
        <v>-1.6471069198179184E-11</v>
      </c>
      <c r="V169" s="14">
        <f t="shared" si="52"/>
        <v>4.1907882958755992E-15</v>
      </c>
      <c r="W169" s="14">
        <f>'Stata output'!R169</f>
        <v>-8.1096999999999992E-3</v>
      </c>
      <c r="X169" s="14">
        <f t="shared" si="53"/>
        <v>6.5767234089999984E-5</v>
      </c>
      <c r="Y169" s="14">
        <f t="shared" si="53"/>
        <v>-5.3335253829967278E-7</v>
      </c>
      <c r="Z169" s="14">
        <f t="shared" si="53"/>
        <v>4.3253290798488559E-9</v>
      </c>
      <c r="AA169" s="14">
        <f>'Stata output'!S169</f>
        <v>-1.4220999999999999E-3</v>
      </c>
      <c r="AB169" s="14">
        <f t="shared" si="54"/>
        <v>2.0223684099999999E-6</v>
      </c>
      <c r="AC169" s="14">
        <f t="shared" si="54"/>
        <v>-2.8760101158609996E-9</v>
      </c>
      <c r="AD169" s="14">
        <f t="shared" si="54"/>
        <v>4.0899739857659278E-12</v>
      </c>
      <c r="AE169" s="14">
        <f>'Stata output'!T169</f>
        <v>-2.2416638325007347E-3</v>
      </c>
      <c r="AF169" s="14">
        <f t="shared" si="55"/>
        <v>5.0250567379418816E-6</v>
      </c>
      <c r="AG169" s="14">
        <f t="shared" si="55"/>
        <v>-1.1264487945708438E-8</v>
      </c>
      <c r="AH169" s="14">
        <f t="shared" si="55"/>
        <v>2.5251195219535103E-11</v>
      </c>
    </row>
    <row r="170" spans="2:34" outlineLevel="1" x14ac:dyDescent="0.25">
      <c r="B170" s="127">
        <v>42704</v>
      </c>
      <c r="C170" s="129">
        <f>'Stata output'!M170</f>
        <v>1.8901000000000001E-2</v>
      </c>
      <c r="D170" s="129">
        <f t="shared" si="48"/>
        <v>3.5724780100000004E-4</v>
      </c>
      <c r="E170" s="129">
        <f t="shared" si="48"/>
        <v>6.7523406867010012E-6</v>
      </c>
      <c r="F170" s="129">
        <f t="shared" si="48"/>
        <v>1.2762599131933563E-7</v>
      </c>
      <c r="G170" s="129">
        <f>'Stata output'!N170</f>
        <v>7.7533999999999997E-3</v>
      </c>
      <c r="H170" s="129">
        <f t="shared" si="49"/>
        <v>6.0115211559999997E-5</v>
      </c>
      <c r="I170" s="129">
        <f t="shared" si="49"/>
        <v>4.6609728130930394E-7</v>
      </c>
      <c r="J170" s="129">
        <f t="shared" si="49"/>
        <v>3.6138386609035573E-9</v>
      </c>
      <c r="K170" s="129">
        <f>'Stata output'!O170</f>
        <v>7.8128999999999994E-3</v>
      </c>
      <c r="L170" s="129">
        <f t="shared" si="50"/>
        <v>6.1041406409999987E-5</v>
      </c>
      <c r="M170" s="129">
        <f t="shared" si="50"/>
        <v>4.7691040414068887E-7</v>
      </c>
      <c r="N170" s="129">
        <f t="shared" si="50"/>
        <v>3.7260532965107878E-9</v>
      </c>
      <c r="O170" s="129">
        <f>'Stata output'!P170</f>
        <v>1.0640370584119397E-2</v>
      </c>
      <c r="P170" s="129">
        <f t="shared" si="51"/>
        <v>1.1321748616739335E-4</v>
      </c>
      <c r="Q170" s="129">
        <f t="shared" si="51"/>
        <v>1.2046760094234769E-6</v>
      </c>
      <c r="R170" s="129">
        <f t="shared" si="51"/>
        <v>1.2818199174063906E-8</v>
      </c>
      <c r="S170" s="129">
        <f>'Stata output'!Q170</f>
        <v>1.0684692436400581E-2</v>
      </c>
      <c r="T170" s="129">
        <f t="shared" si="52"/>
        <v>1.1416265246047579E-4</v>
      </c>
      <c r="U170" s="129">
        <f t="shared" si="52"/>
        <v>1.2197928292638739E-6</v>
      </c>
      <c r="V170" s="129">
        <f t="shared" si="52"/>
        <v>1.303311121681138E-8</v>
      </c>
      <c r="W170" s="129">
        <f>'Stata output'!R170</f>
        <v>-2.2735200000000001E-2</v>
      </c>
      <c r="X170" s="129">
        <f t="shared" si="53"/>
        <v>5.1688931904000002E-4</v>
      </c>
      <c r="Y170" s="129">
        <f t="shared" si="53"/>
        <v>-1.1751582046238209E-5</v>
      </c>
      <c r="Z170" s="129">
        <f t="shared" si="53"/>
        <v>2.6717456813763494E-7</v>
      </c>
      <c r="AA170" s="129">
        <f>'Stata output'!S170</f>
        <v>-2.2145399999999999E-2</v>
      </c>
      <c r="AB170" s="129">
        <f t="shared" si="54"/>
        <v>4.9041874115999997E-4</v>
      </c>
      <c r="AC170" s="129">
        <f t="shared" si="54"/>
        <v>-1.0860519190484663E-5</v>
      </c>
      <c r="AD170" s="129">
        <f t="shared" si="54"/>
        <v>2.4051054168095904E-7</v>
      </c>
      <c r="AE170" s="129">
        <f>'Stata output'!T170</f>
        <v>-2.5285011132014229E-2</v>
      </c>
      <c r="AF170" s="129">
        <f t="shared" si="55"/>
        <v>6.3933178794608352E-4</v>
      </c>
      <c r="AG170" s="129">
        <f t="shared" si="55"/>
        <v>-1.6165511375267281E-5</v>
      </c>
      <c r="AH170" s="129">
        <f t="shared" si="55"/>
        <v>4.0874513507833592E-7</v>
      </c>
    </row>
    <row r="171" spans="2:34" outlineLevel="1" x14ac:dyDescent="0.25">
      <c r="B171" s="125">
        <v>42735</v>
      </c>
      <c r="C171" s="101">
        <f>'Stata output'!M171</f>
        <v>2.6693700000000001E-2</v>
      </c>
      <c r="D171" s="101">
        <f t="shared" si="48"/>
        <v>7.1255361969000005E-4</v>
      </c>
      <c r="E171" s="101">
        <f t="shared" si="48"/>
        <v>1.9020692557918956E-5</v>
      </c>
      <c r="F171" s="101">
        <f t="shared" si="48"/>
        <v>5.0773266093332117E-7</v>
      </c>
      <c r="G171" s="101">
        <f>'Stata output'!N171</f>
        <v>2.1392399999999999E-2</v>
      </c>
      <c r="H171" s="101">
        <f t="shared" si="49"/>
        <v>4.5763477775999996E-4</v>
      </c>
      <c r="I171" s="101">
        <f t="shared" si="49"/>
        <v>9.7899062197530223E-6</v>
      </c>
      <c r="J171" s="101">
        <f t="shared" si="49"/>
        <v>2.0942958981544456E-7</v>
      </c>
      <c r="K171" s="101">
        <f>'Stata output'!O171</f>
        <v>2.1174800000000001E-2</v>
      </c>
      <c r="L171" s="101">
        <f t="shared" si="50"/>
        <v>4.4837215504000004E-4</v>
      </c>
      <c r="M171" s="101">
        <f t="shared" si="50"/>
        <v>9.4941907085409926E-6</v>
      </c>
      <c r="N171" s="101">
        <f t="shared" si="50"/>
        <v>2.0103758941521382E-7</v>
      </c>
      <c r="O171" s="101">
        <f>'Stata output'!P171</f>
        <v>2.2685199993874961E-2</v>
      </c>
      <c r="P171" s="101">
        <f t="shared" si="51"/>
        <v>5.1461829876210457E-4</v>
      </c>
      <c r="Q171" s="101">
        <f t="shared" si="51"/>
        <v>1.1674219027926037E-5</v>
      </c>
      <c r="R171" s="101">
        <f t="shared" si="51"/>
        <v>2.6483199342080274E-7</v>
      </c>
      <c r="S171" s="101">
        <f>'Stata output'!Q171</f>
        <v>2.2522478247396796E-2</v>
      </c>
      <c r="T171" s="101">
        <f t="shared" si="52"/>
        <v>5.0726202640446181E-4</v>
      </c>
      <c r="U171" s="101">
        <f t="shared" si="52"/>
        <v>1.142479795542491E-5</v>
      </c>
      <c r="V171" s="101">
        <f t="shared" si="52"/>
        <v>2.573147634319609E-7</v>
      </c>
      <c r="W171" s="101">
        <f>'Stata output'!R171</f>
        <v>2.0649500000000001E-2</v>
      </c>
      <c r="X171" s="101">
        <f t="shared" si="53"/>
        <v>4.2640185025000004E-4</v>
      </c>
      <c r="Y171" s="101">
        <f t="shared" si="53"/>
        <v>8.8049850067373765E-6</v>
      </c>
      <c r="Z171" s="101">
        <f t="shared" si="53"/>
        <v>1.8181853789662345E-7</v>
      </c>
      <c r="AA171" s="101">
        <f>'Stata output'!S171</f>
        <v>1.8373400000000002E-2</v>
      </c>
      <c r="AB171" s="101">
        <f t="shared" si="54"/>
        <v>3.3758182756000007E-4</v>
      </c>
      <c r="AC171" s="101">
        <f t="shared" si="54"/>
        <v>6.2025259504909054E-6</v>
      </c>
      <c r="AD171" s="101">
        <f t="shared" si="54"/>
        <v>1.1396149029874962E-7</v>
      </c>
      <c r="AE171" s="101">
        <f>'Stata output'!T171</f>
        <v>1.6331698498440593E-2</v>
      </c>
      <c r="AF171" s="101">
        <f t="shared" si="55"/>
        <v>2.6672437584396671E-4</v>
      </c>
      <c r="AG171" s="101">
        <f t="shared" si="55"/>
        <v>4.3560620884684154E-6</v>
      </c>
      <c r="AH171" s="101">
        <f t="shared" si="55"/>
        <v>7.1141892669353607E-8</v>
      </c>
    </row>
    <row r="172" spans="2:34" outlineLevel="1" x14ac:dyDescent="0.25">
      <c r="B172" s="127">
        <v>42766</v>
      </c>
      <c r="C172" s="129">
        <f>'Stata output'!M172</f>
        <v>-2.4465799999999999E-2</v>
      </c>
      <c r="D172" s="129">
        <f t="shared" si="48"/>
        <v>5.9857536963999999E-4</v>
      </c>
      <c r="E172" s="129">
        <f t="shared" si="48"/>
        <v>-1.4644625278538311E-5</v>
      </c>
      <c r="F172" s="129">
        <f t="shared" si="48"/>
        <v>3.5829247313966264E-7</v>
      </c>
      <c r="G172" s="129">
        <f>'Stata output'!N172</f>
        <v>1.026E-3</v>
      </c>
      <c r="H172" s="129">
        <f t="shared" si="49"/>
        <v>1.0526760000000001E-6</v>
      </c>
      <c r="I172" s="129">
        <f t="shared" si="49"/>
        <v>1.080045576E-9</v>
      </c>
      <c r="J172" s="129">
        <f t="shared" si="49"/>
        <v>1.1081267609760001E-12</v>
      </c>
      <c r="K172" s="129">
        <f>'Stata output'!O172</f>
        <v>1.1512E-3</v>
      </c>
      <c r="L172" s="129">
        <f t="shared" si="50"/>
        <v>1.3252614399999999E-6</v>
      </c>
      <c r="M172" s="129">
        <f t="shared" si="50"/>
        <v>1.525640969728E-9</v>
      </c>
      <c r="N172" s="129">
        <f t="shared" si="50"/>
        <v>1.7563178843508735E-12</v>
      </c>
      <c r="O172" s="129">
        <f>'Stata output'!P172</f>
        <v>-5.111129514935097E-3</v>
      </c>
      <c r="P172" s="129">
        <f t="shared" si="51"/>
        <v>2.612364491844068E-5</v>
      </c>
      <c r="Q172" s="129">
        <f t="shared" si="51"/>
        <v>-1.3352133258032642E-7</v>
      </c>
      <c r="R172" s="129">
        <f t="shared" si="51"/>
        <v>6.8244482382477152E-10</v>
      </c>
      <c r="S172" s="129">
        <f>'Stata output'!Q172</f>
        <v>-5.0172823774504056E-3</v>
      </c>
      <c r="T172" s="129">
        <f t="shared" si="52"/>
        <v>2.5173122455074395E-5</v>
      </c>
      <c r="U172" s="129">
        <f t="shared" si="52"/>
        <v>-1.2630066367924584E-7</v>
      </c>
      <c r="V172" s="129">
        <f t="shared" si="52"/>
        <v>6.3368609413817074E-10</v>
      </c>
      <c r="W172" s="129">
        <f>'Stata output'!R172</f>
        <v>-6.6419000000000001E-3</v>
      </c>
      <c r="X172" s="129">
        <f t="shared" si="53"/>
        <v>4.4114835610000002E-5</v>
      </c>
      <c r="Y172" s="129">
        <f t="shared" si="53"/>
        <v>-2.9300632663805903E-7</v>
      </c>
      <c r="Z172" s="129">
        <f t="shared" si="53"/>
        <v>1.9461187208973243E-9</v>
      </c>
      <c r="AA172" s="129">
        <f>'Stata output'!S172</f>
        <v>-5.4612000000000003E-3</v>
      </c>
      <c r="AB172" s="129">
        <f t="shared" si="54"/>
        <v>2.9824705440000002E-5</v>
      </c>
      <c r="AC172" s="129">
        <f t="shared" si="54"/>
        <v>-1.6287868134892802E-7</v>
      </c>
      <c r="AD172" s="129">
        <f t="shared" si="54"/>
        <v>8.8951305458276568E-10</v>
      </c>
      <c r="AE172" s="129">
        <f>'Stata output'!T172</f>
        <v>-3.1581276166408653E-3</v>
      </c>
      <c r="AF172" s="129">
        <f t="shared" si="55"/>
        <v>9.9737700429897128E-6</v>
      </c>
      <c r="AG172" s="129">
        <f t="shared" si="55"/>
        <v>-3.149843861479116E-8</v>
      </c>
      <c r="AH172" s="129">
        <f t="shared" si="55"/>
        <v>9.947608887043901E-11</v>
      </c>
    </row>
    <row r="173" spans="2:34" outlineLevel="1" x14ac:dyDescent="0.25">
      <c r="B173" s="3">
        <v>42794</v>
      </c>
      <c r="C173" s="14">
        <f>'Stata output'!M173</f>
        <v>3.2495700000000002E-2</v>
      </c>
      <c r="D173" s="14">
        <f t="shared" si="48"/>
        <v>1.0559705184900001E-3</v>
      </c>
      <c r="E173" s="14">
        <f t="shared" si="48"/>
        <v>3.4314501177695499E-5</v>
      </c>
      <c r="F173" s="14">
        <f t="shared" si="48"/>
        <v>1.1150737359200396E-6</v>
      </c>
      <c r="G173" s="14">
        <f>'Stata output'!N173</f>
        <v>2.4586799999999999E-2</v>
      </c>
      <c r="H173" s="14">
        <f t="shared" si="49"/>
        <v>6.0451073423999991E-4</v>
      </c>
      <c r="I173" s="14">
        <f t="shared" si="49"/>
        <v>1.4862984520612029E-5</v>
      </c>
      <c r="J173" s="14">
        <f t="shared" si="49"/>
        <v>3.6543322781138378E-7</v>
      </c>
      <c r="K173" s="14">
        <f>'Stata output'!O173</f>
        <v>3.1702099999999997E-2</v>
      </c>
      <c r="L173" s="14">
        <f t="shared" si="50"/>
        <v>1.0050231444099999E-3</v>
      </c>
      <c r="M173" s="14">
        <f t="shared" si="50"/>
        <v>3.1861344226400251E-5</v>
      </c>
      <c r="N173" s="14">
        <f t="shared" si="50"/>
        <v>1.0100715207997635E-6</v>
      </c>
      <c r="O173" s="14">
        <f>'Stata output'!P173</f>
        <v>2.6598049049289842E-2</v>
      </c>
      <c r="P173" s="14">
        <f t="shared" si="51"/>
        <v>7.0745621322842827E-4</v>
      </c>
      <c r="Q173" s="14">
        <f t="shared" si="51"/>
        <v>1.8816955059674589E-5</v>
      </c>
      <c r="R173" s="14">
        <f t="shared" si="51"/>
        <v>5.0049429363550739E-7</v>
      </c>
      <c r="S173" s="14">
        <f>'Stata output'!Q173</f>
        <v>3.1928465506759256E-2</v>
      </c>
      <c r="T173" s="14">
        <f t="shared" si="52"/>
        <v>1.0194269096163156E-3</v>
      </c>
      <c r="U173" s="14">
        <f t="shared" si="52"/>
        <v>3.2548736920346719E-5</v>
      </c>
      <c r="V173" s="14">
        <f t="shared" si="52"/>
        <v>1.0392312240498717E-6</v>
      </c>
      <c r="W173" s="14">
        <f>'Stata output'!R173</f>
        <v>2.6155399999999999E-2</v>
      </c>
      <c r="X173" s="14">
        <f t="shared" si="53"/>
        <v>6.8410494915999989E-4</v>
      </c>
      <c r="Y173" s="14">
        <f t="shared" si="53"/>
        <v>1.7893038587259459E-5</v>
      </c>
      <c r="Z173" s="14">
        <f t="shared" si="53"/>
        <v>4.6799958146520603E-7</v>
      </c>
      <c r="AA173" s="14">
        <f>'Stata output'!S173</f>
        <v>3.6339999999999997E-2</v>
      </c>
      <c r="AB173" s="14">
        <f t="shared" si="54"/>
        <v>1.3205955999999997E-3</v>
      </c>
      <c r="AC173" s="14">
        <f t="shared" si="54"/>
        <v>4.7990444103999987E-5</v>
      </c>
      <c r="AD173" s="14">
        <f t="shared" si="54"/>
        <v>1.7439727387393591E-6</v>
      </c>
      <c r="AE173" s="14">
        <f>'Stata output'!T173</f>
        <v>3.5450481108605068E-2</v>
      </c>
      <c r="AF173" s="14">
        <f t="shared" si="55"/>
        <v>1.2567366108315649E-3</v>
      </c>
      <c r="AG173" s="14">
        <f t="shared" si="55"/>
        <v>4.4551917480776751E-5</v>
      </c>
      <c r="AH173" s="14">
        <f t="shared" si="55"/>
        <v>1.5793869090044081E-6</v>
      </c>
    </row>
    <row r="174" spans="2:34" outlineLevel="1" x14ac:dyDescent="0.25">
      <c r="B174" s="127">
        <v>42825</v>
      </c>
      <c r="C174" s="129">
        <f>'Stata output'!M174</f>
        <v>4.00796E-2</v>
      </c>
      <c r="D174" s="129">
        <f t="shared" si="48"/>
        <v>1.60637433616E-3</v>
      </c>
      <c r="E174" s="129">
        <f t="shared" si="48"/>
        <v>6.4382840843558336E-5</v>
      </c>
      <c r="F174" s="129">
        <f t="shared" si="48"/>
        <v>2.580438507873481E-6</v>
      </c>
      <c r="G174" s="129">
        <f>'Stata output'!N174</f>
        <v>1.6907499999999999E-2</v>
      </c>
      <c r="H174" s="129">
        <f t="shared" si="49"/>
        <v>2.8586355624999997E-4</v>
      </c>
      <c r="I174" s="129">
        <f t="shared" si="49"/>
        <v>4.8332380772968746E-6</v>
      </c>
      <c r="J174" s="129">
        <f t="shared" si="49"/>
        <v>8.1717972791896895E-8</v>
      </c>
      <c r="K174" s="129">
        <f>'Stata output'!O174</f>
        <v>1.81272E-2</v>
      </c>
      <c r="L174" s="129">
        <f t="shared" si="50"/>
        <v>3.2859537984E-4</v>
      </c>
      <c r="M174" s="129">
        <f t="shared" si="50"/>
        <v>5.9565141694356482E-6</v>
      </c>
      <c r="N174" s="129">
        <f t="shared" si="50"/>
        <v>1.0797492365219387E-7</v>
      </c>
      <c r="O174" s="129">
        <f>'Stata output'!P174</f>
        <v>2.2333303101173169E-2</v>
      </c>
      <c r="P174" s="129">
        <f t="shared" si="51"/>
        <v>4.9877642740887114E-4</v>
      </c>
      <c r="Q174" s="129">
        <f t="shared" si="51"/>
        <v>1.1139325133042617E-5</v>
      </c>
      <c r="R174" s="129">
        <f t="shared" si="51"/>
        <v>2.4877792453875692E-7</v>
      </c>
      <c r="S174" s="129">
        <f>'Stata output'!Q174</f>
        <v>2.3247374291543749E-2</v>
      </c>
      <c r="T174" s="129">
        <f t="shared" si="52"/>
        <v>5.4044041145112924E-4</v>
      </c>
      <c r="U174" s="129">
        <f t="shared" si="52"/>
        <v>1.2563820527280308E-5</v>
      </c>
      <c r="V174" s="129">
        <f t="shared" si="52"/>
        <v>2.9207583832946585E-7</v>
      </c>
      <c r="W174" s="129">
        <f>'Stata output'!R174</f>
        <v>2.1775099999999999E-2</v>
      </c>
      <c r="X174" s="129">
        <f t="shared" si="53"/>
        <v>4.7415498000999992E-4</v>
      </c>
      <c r="Y174" s="129">
        <f t="shared" si="53"/>
        <v>1.0324772105215749E-5</v>
      </c>
      <c r="Z174" s="129">
        <f t="shared" si="53"/>
        <v>2.2482294506828342E-7</v>
      </c>
      <c r="AA174" s="129">
        <f>'Stata output'!S174</f>
        <v>3.0409200000000001E-2</v>
      </c>
      <c r="AB174" s="129">
        <f t="shared" si="54"/>
        <v>9.2471944464000001E-4</v>
      </c>
      <c r="AC174" s="129">
        <f t="shared" si="54"/>
        <v>2.8119978535946689E-5</v>
      </c>
      <c r="AD174" s="129">
        <f t="shared" si="54"/>
        <v>8.5510605129531E-7</v>
      </c>
      <c r="AE174" s="129">
        <f>'Stata output'!T174</f>
        <v>2.2802347824336513E-2</v>
      </c>
      <c r="AF174" s="129">
        <f t="shared" si="55"/>
        <v>5.1994706630202408E-4</v>
      </c>
      <c r="AG174" s="129">
        <f t="shared" si="55"/>
        <v>1.1856013856062112E-5</v>
      </c>
      <c r="AH174" s="129">
        <f t="shared" si="55"/>
        <v>2.7034495175608145E-7</v>
      </c>
    </row>
    <row r="175" spans="2:34" outlineLevel="1" x14ac:dyDescent="0.25">
      <c r="B175" s="3">
        <v>42855</v>
      </c>
      <c r="C175" s="14">
        <f>'Stata output'!M175</f>
        <v>1.5369799999999999E-2</v>
      </c>
      <c r="D175" s="14">
        <f t="shared" si="48"/>
        <v>2.3623075204E-4</v>
      </c>
      <c r="E175" s="14">
        <f t="shared" si="48"/>
        <v>3.6308194127043919E-6</v>
      </c>
      <c r="F175" s="14">
        <f t="shared" si="48"/>
        <v>5.5804968209383963E-8</v>
      </c>
      <c r="G175" s="14">
        <f>'Stata output'!N175</f>
        <v>1.12967E-2</v>
      </c>
      <c r="H175" s="14">
        <f t="shared" si="49"/>
        <v>1.2761543089000001E-4</v>
      </c>
      <c r="I175" s="14">
        <f t="shared" si="49"/>
        <v>1.441633238135063E-6</v>
      </c>
      <c r="J175" s="14">
        <f t="shared" si="49"/>
        <v>1.6285698201240368E-8</v>
      </c>
      <c r="K175" s="14">
        <f>'Stata output'!O175</f>
        <v>1.0324399999999999E-2</v>
      </c>
      <c r="L175" s="14">
        <f t="shared" si="50"/>
        <v>1.0659323535999998E-4</v>
      </c>
      <c r="M175" s="14">
        <f t="shared" si="50"/>
        <v>1.1005111991507837E-6</v>
      </c>
      <c r="N175" s="14">
        <f t="shared" si="50"/>
        <v>1.136211782451235E-8</v>
      </c>
      <c r="O175" s="14">
        <f>'Stata output'!P175</f>
        <v>1.2079326057613405E-2</v>
      </c>
      <c r="P175" s="14">
        <f t="shared" si="51"/>
        <v>1.4591011800613822E-4</v>
      </c>
      <c r="Q175" s="14">
        <f t="shared" si="51"/>
        <v>1.7624958905009922E-6</v>
      </c>
      <c r="R175" s="14">
        <f t="shared" si="51"/>
        <v>2.1289762536565181E-8</v>
      </c>
      <c r="S175" s="14">
        <f>'Stata output'!Q175</f>
        <v>1.135075654111614E-2</v>
      </c>
      <c r="T175" s="14">
        <f t="shared" si="52"/>
        <v>1.2883967405569083E-4</v>
      </c>
      <c r="U175" s="14">
        <f t="shared" si="52"/>
        <v>1.4624277730429041E-6</v>
      </c>
      <c r="V175" s="14">
        <f t="shared" si="52"/>
        <v>1.6599661610776652E-8</v>
      </c>
      <c r="W175" s="14">
        <f>'Stata output'!R175</f>
        <v>1.8975599999999999E-2</v>
      </c>
      <c r="X175" s="14">
        <f t="shared" si="53"/>
        <v>3.6007339535999993E-4</v>
      </c>
      <c r="Y175" s="14">
        <f t="shared" si="53"/>
        <v>6.8326087209932138E-6</v>
      </c>
      <c r="Z175" s="14">
        <f t="shared" si="53"/>
        <v>1.2965285004607882E-7</v>
      </c>
      <c r="AA175" s="14">
        <f>'Stata output'!S175</f>
        <v>1.4230599999999999E-2</v>
      </c>
      <c r="AB175" s="14">
        <f t="shared" si="54"/>
        <v>2.0250997635999998E-4</v>
      </c>
      <c r="AC175" s="14">
        <f t="shared" si="54"/>
        <v>2.8818384695886157E-6</v>
      </c>
      <c r="AD175" s="14">
        <f t="shared" si="54"/>
        <v>4.101029052532775E-8</v>
      </c>
      <c r="AE175" s="14">
        <f>'Stata output'!T175</f>
        <v>1.6350470746705495E-2</v>
      </c>
      <c r="AF175" s="14">
        <f t="shared" si="55"/>
        <v>2.6733789363887214E-4</v>
      </c>
      <c r="AG175" s="14">
        <f t="shared" si="55"/>
        <v>4.3711004094282443E-6</v>
      </c>
      <c r="AH175" s="14">
        <f t="shared" si="55"/>
        <v>7.1469549375268917E-8</v>
      </c>
    </row>
    <row r="176" spans="2:34" outlineLevel="1" x14ac:dyDescent="0.25">
      <c r="B176" s="127">
        <v>42886</v>
      </c>
      <c r="C176" s="129">
        <f>'Stata output'!M176</f>
        <v>5.6446999999999999E-3</v>
      </c>
      <c r="D176" s="129">
        <f t="shared" si="48"/>
        <v>3.1862638090000001E-5</v>
      </c>
      <c r="E176" s="129">
        <f t="shared" si="48"/>
        <v>1.7985503322662301E-7</v>
      </c>
      <c r="F176" s="129">
        <f t="shared" si="48"/>
        <v>1.0152277060543189E-9</v>
      </c>
      <c r="G176" s="129">
        <f>'Stata output'!N176</f>
        <v>1.28314E-2</v>
      </c>
      <c r="H176" s="129">
        <f t="shared" si="49"/>
        <v>1.6464482596E-4</v>
      </c>
      <c r="I176" s="129">
        <f t="shared" si="49"/>
        <v>2.1126236198231438E-6</v>
      </c>
      <c r="J176" s="129">
        <f t="shared" si="49"/>
        <v>2.7107918715398691E-8</v>
      </c>
      <c r="K176" s="129">
        <f>'Stata output'!O176</f>
        <v>5.9505000000000001E-3</v>
      </c>
      <c r="L176" s="129">
        <f t="shared" si="50"/>
        <v>3.540845025E-5</v>
      </c>
      <c r="M176" s="129">
        <f t="shared" si="50"/>
        <v>2.1069798321262501E-7</v>
      </c>
      <c r="N176" s="129">
        <f t="shared" si="50"/>
        <v>1.2537583491067251E-9</v>
      </c>
      <c r="O176" s="129">
        <f>'Stata output'!P176</f>
        <v>1.1010028514179353E-2</v>
      </c>
      <c r="P176" s="129">
        <f t="shared" si="51"/>
        <v>1.2122072788304242E-4</v>
      </c>
      <c r="Q176" s="129">
        <f t="shared" si="51"/>
        <v>1.3346436705018733E-6</v>
      </c>
      <c r="R176" s="129">
        <f t="shared" si="51"/>
        <v>1.4694464868494618E-8</v>
      </c>
      <c r="S176" s="129">
        <f>'Stata output'!Q176</f>
        <v>5.840104495944071E-3</v>
      </c>
      <c r="T176" s="129">
        <f t="shared" si="52"/>
        <v>3.410682052354615E-5</v>
      </c>
      <c r="U176" s="129">
        <f t="shared" si="52"/>
        <v>1.9918739588191937E-7</v>
      </c>
      <c r="V176" s="129">
        <f t="shared" si="52"/>
        <v>1.1632752062253889E-9</v>
      </c>
      <c r="W176" s="129">
        <f>'Stata output'!R176</f>
        <v>1.6882000000000001E-2</v>
      </c>
      <c r="X176" s="129">
        <f t="shared" si="53"/>
        <v>2.8500192400000005E-4</v>
      </c>
      <c r="Y176" s="129">
        <f t="shared" si="53"/>
        <v>4.811402480968001E-6</v>
      </c>
      <c r="Z176" s="129">
        <f t="shared" si="53"/>
        <v>8.1226096683701801E-8</v>
      </c>
      <c r="AA176" s="129">
        <f>'Stata output'!S176</f>
        <v>7.2567999999999999E-3</v>
      </c>
      <c r="AB176" s="129">
        <f t="shared" si="54"/>
        <v>5.2661146239999998E-5</v>
      </c>
      <c r="AC176" s="129">
        <f t="shared" si="54"/>
        <v>3.8215140603443198E-7</v>
      </c>
      <c r="AD176" s="129">
        <f t="shared" si="54"/>
        <v>2.773196323310666E-9</v>
      </c>
      <c r="AE176" s="129">
        <f>'Stata output'!T176</f>
        <v>1.0307555471983247E-2</v>
      </c>
      <c r="AF176" s="129">
        <f t="shared" si="55"/>
        <v>1.0624569980801177E-4</v>
      </c>
      <c r="AG176" s="129">
        <f t="shared" si="55"/>
        <v>1.0951334444307612E-6</v>
      </c>
      <c r="AH176" s="129">
        <f t="shared" si="55"/>
        <v>1.1288148727694153E-8</v>
      </c>
    </row>
    <row r="177" spans="2:34" outlineLevel="1" x14ac:dyDescent="0.25">
      <c r="B177" s="3">
        <v>42916</v>
      </c>
      <c r="C177" s="14">
        <f>'Stata output'!M177</f>
        <v>-1.6577E-3</v>
      </c>
      <c r="D177" s="14">
        <f t="shared" si="48"/>
        <v>2.74796929E-6</v>
      </c>
      <c r="E177" s="14">
        <f t="shared" si="48"/>
        <v>-4.5553086920330001E-9</v>
      </c>
      <c r="F177" s="14">
        <f t="shared" si="48"/>
        <v>7.5513352187831045E-12</v>
      </c>
      <c r="G177" s="14">
        <f>'Stata output'!N177</f>
        <v>2.4030000000000002E-3</v>
      </c>
      <c r="H177" s="14">
        <f t="shared" si="49"/>
        <v>5.7744090000000006E-6</v>
      </c>
      <c r="I177" s="14">
        <f t="shared" si="49"/>
        <v>1.3875904827000003E-8</v>
      </c>
      <c r="J177" s="14">
        <f t="shared" si="49"/>
        <v>3.3343799299281009E-11</v>
      </c>
      <c r="K177" s="14">
        <f>'Stata output'!O177</f>
        <v>6.4399999999999993E-5</v>
      </c>
      <c r="L177" s="14">
        <f t="shared" si="50"/>
        <v>4.1473599999999988E-9</v>
      </c>
      <c r="M177" s="14">
        <f t="shared" si="50"/>
        <v>2.6708998399999988E-13</v>
      </c>
      <c r="N177" s="14">
        <f t="shared" si="50"/>
        <v>1.7200594969599989E-17</v>
      </c>
      <c r="O177" s="14">
        <f>'Stata output'!P177</f>
        <v>1.3980263413831226E-3</v>
      </c>
      <c r="P177" s="14">
        <f t="shared" si="51"/>
        <v>1.9544776512010793E-6</v>
      </c>
      <c r="Q177" s="14">
        <f t="shared" si="51"/>
        <v>2.7324112400237238E-9</v>
      </c>
      <c r="R177" s="14">
        <f t="shared" si="51"/>
        <v>3.8199828890444881E-12</v>
      </c>
      <c r="S177" s="14">
        <f>'Stata output'!Q177</f>
        <v>-3.8314132123348733E-4</v>
      </c>
      <c r="T177" s="14">
        <f t="shared" si="52"/>
        <v>1.4679727203654232E-7</v>
      </c>
      <c r="U177" s="14">
        <f t="shared" si="52"/>
        <v>-5.624410076155249E-11</v>
      </c>
      <c r="V177" s="14">
        <f t="shared" si="52"/>
        <v>2.154943907737061E-14</v>
      </c>
      <c r="W177" s="14">
        <f>'Stata output'!R177</f>
        <v>-1.08016E-2</v>
      </c>
      <c r="X177" s="14">
        <f t="shared" si="53"/>
        <v>1.1667456256E-4</v>
      </c>
      <c r="Y177" s="14">
        <f t="shared" si="53"/>
        <v>-1.260271954948096E-6</v>
      </c>
      <c r="Z177" s="14">
        <f t="shared" si="53"/>
        <v>1.3612953548567353E-8</v>
      </c>
      <c r="AA177" s="14">
        <f>'Stata output'!S177</f>
        <v>-4.8344E-3</v>
      </c>
      <c r="AB177" s="14">
        <f t="shared" si="54"/>
        <v>2.3371423360000001E-5</v>
      </c>
      <c r="AC177" s="14">
        <f t="shared" si="54"/>
        <v>-1.1298680909158401E-7</v>
      </c>
      <c r="AD177" s="14">
        <f t="shared" si="54"/>
        <v>5.4622342987235371E-10</v>
      </c>
      <c r="AE177" s="14">
        <f>'Stata output'!T177</f>
        <v>-5.9674514806963628E-4</v>
      </c>
      <c r="AF177" s="14">
        <f t="shared" si="55"/>
        <v>3.5610477174465214E-7</v>
      </c>
      <c r="AG177" s="14">
        <f t="shared" si="55"/>
        <v>-2.1250379474306647E-10</v>
      </c>
      <c r="AH177" s="14">
        <f t="shared" si="55"/>
        <v>1.268106084593108E-13</v>
      </c>
    </row>
    <row r="178" spans="2:34" outlineLevel="1" x14ac:dyDescent="0.25">
      <c r="B178" s="127">
        <v>42947</v>
      </c>
      <c r="C178" s="129">
        <f>'Stata output'!M178</f>
        <v>-3.4226100000000002E-2</v>
      </c>
      <c r="D178" s="129">
        <f t="shared" si="48"/>
        <v>1.1714259212100002E-3</v>
      </c>
      <c r="E178" s="129">
        <f t="shared" si="48"/>
        <v>-4.0093340721925592E-5</v>
      </c>
      <c r="F178" s="129">
        <f t="shared" si="48"/>
        <v>1.3722386888826976E-6</v>
      </c>
      <c r="G178" s="129">
        <f>'Stata output'!N178</f>
        <v>2.9374000000000002E-3</v>
      </c>
      <c r="H178" s="129">
        <f t="shared" si="49"/>
        <v>8.6283187600000012E-6</v>
      </c>
      <c r="I178" s="129">
        <f t="shared" si="49"/>
        <v>2.5344823525624005E-8</v>
      </c>
      <c r="J178" s="129">
        <f t="shared" si="49"/>
        <v>7.4447884624167955E-11</v>
      </c>
      <c r="K178" s="129">
        <f>'Stata output'!O178</f>
        <v>-1.9613100000000001E-2</v>
      </c>
      <c r="L178" s="129">
        <f t="shared" si="50"/>
        <v>3.8467369161000005E-4</v>
      </c>
      <c r="M178" s="129">
        <f t="shared" si="50"/>
        <v>-7.5446435809160922E-6</v>
      </c>
      <c r="N178" s="129">
        <f t="shared" si="50"/>
        <v>1.4797384901686541E-7</v>
      </c>
      <c r="O178" s="129">
        <f>'Stata output'!P178</f>
        <v>-5.7298321702182152E-3</v>
      </c>
      <c r="P178" s="129">
        <f t="shared" si="51"/>
        <v>3.2830976698867585E-5</v>
      </c>
      <c r="Q178" s="129">
        <f t="shared" si="51"/>
        <v>-1.881159864688561E-7</v>
      </c>
      <c r="R178" s="129">
        <f t="shared" si="51"/>
        <v>1.0778730310015862E-9</v>
      </c>
      <c r="S178" s="129">
        <f>'Stata output'!Q178</f>
        <v>-2.2896162297736868E-2</v>
      </c>
      <c r="T178" s="129">
        <f t="shared" si="52"/>
        <v>5.2423424796430723E-4</v>
      </c>
      <c r="U178" s="129">
        <f t="shared" si="52"/>
        <v>-1.2002952423422811E-5</v>
      </c>
      <c r="V178" s="129">
        <f t="shared" si="52"/>
        <v>2.7482154673870275E-7</v>
      </c>
      <c r="W178" s="129">
        <f>'Stata output'!R178</f>
        <v>3.0679000000000001E-3</v>
      </c>
      <c r="X178" s="129">
        <f t="shared" si="53"/>
        <v>9.412010410000001E-6</v>
      </c>
      <c r="Y178" s="129">
        <f t="shared" si="53"/>
        <v>2.8875106736839003E-8</v>
      </c>
      <c r="Z178" s="129">
        <f t="shared" si="53"/>
        <v>8.8585939957948383E-11</v>
      </c>
      <c r="AA178" s="129">
        <f>'Stata output'!S178</f>
        <v>-2.0319199999999999E-2</v>
      </c>
      <c r="AB178" s="129">
        <f t="shared" si="54"/>
        <v>4.1286988863999997E-4</v>
      </c>
      <c r="AC178" s="129">
        <f t="shared" si="54"/>
        <v>-8.389185841253887E-6</v>
      </c>
      <c r="AD178" s="129">
        <f t="shared" si="54"/>
        <v>1.7046154494560598E-7</v>
      </c>
      <c r="AE178" s="129">
        <f>'Stata output'!T178</f>
        <v>-7.250961540673246E-4</v>
      </c>
      <c r="AF178" s="129">
        <f t="shared" si="55"/>
        <v>5.2576443264322533E-7</v>
      </c>
      <c r="AG178" s="129">
        <f t="shared" si="55"/>
        <v>-3.8122976805499165E-10</v>
      </c>
      <c r="AH178" s="129">
        <f t="shared" si="55"/>
        <v>2.764282386326526E-13</v>
      </c>
    </row>
    <row r="179" spans="2:34" outlineLevel="1" x14ac:dyDescent="0.25">
      <c r="B179" s="3">
        <v>42978</v>
      </c>
      <c r="C179" s="14">
        <f>'Stata output'!M179</f>
        <v>-1.01666E-2</v>
      </c>
      <c r="D179" s="14">
        <f t="shared" si="48"/>
        <v>1.0335975555999999E-4</v>
      </c>
      <c r="E179" s="14">
        <f t="shared" si="48"/>
        <v>-1.0508172908762958E-6</v>
      </c>
      <c r="F179" s="14">
        <f t="shared" si="48"/>
        <v>1.068323906942295E-8</v>
      </c>
      <c r="G179" s="14">
        <f>'Stata output'!N179</f>
        <v>1.077E-3</v>
      </c>
      <c r="H179" s="14">
        <f t="shared" si="49"/>
        <v>1.1599290000000001E-6</v>
      </c>
      <c r="I179" s="14">
        <f t="shared" si="49"/>
        <v>1.2492435330000002E-9</v>
      </c>
      <c r="J179" s="14">
        <f t="shared" si="49"/>
        <v>1.3454352850410001E-12</v>
      </c>
      <c r="K179" s="14">
        <f>'Stata output'!O179</f>
        <v>-4.3825000000000001E-3</v>
      </c>
      <c r="L179" s="14">
        <f t="shared" si="50"/>
        <v>1.9206306250000002E-5</v>
      </c>
      <c r="M179" s="14">
        <f t="shared" si="50"/>
        <v>-8.4171637140625006E-8</v>
      </c>
      <c r="N179" s="14">
        <f t="shared" si="50"/>
        <v>3.6888219976878911E-10</v>
      </c>
      <c r="O179" s="14">
        <f>'Stata output'!P179</f>
        <v>-1.5386866238896804E-3</v>
      </c>
      <c r="P179" s="14">
        <f t="shared" si="51"/>
        <v>2.3675565265370228E-6</v>
      </c>
      <c r="Q179" s="14">
        <f t="shared" si="51"/>
        <v>-3.6429275586852302E-9</v>
      </c>
      <c r="R179" s="14">
        <f t="shared" si="51"/>
        <v>5.6053239063480522E-12</v>
      </c>
      <c r="S179" s="14">
        <f>'Stata output'!Q179</f>
        <v>-5.6948657490499249E-3</v>
      </c>
      <c r="T179" s="14">
        <f t="shared" si="52"/>
        <v>3.243149589970196E-5</v>
      </c>
      <c r="U179" s="14">
        <f t="shared" si="52"/>
        <v>-1.8469301518966576E-7</v>
      </c>
      <c r="V179" s="14">
        <f t="shared" si="52"/>
        <v>1.0518019262923849E-9</v>
      </c>
      <c r="W179" s="14">
        <f>'Stata output'!R179</f>
        <v>4.5040999999999996E-3</v>
      </c>
      <c r="X179" s="14">
        <f t="shared" si="53"/>
        <v>2.0286916809999997E-5</v>
      </c>
      <c r="Y179" s="14">
        <f t="shared" si="53"/>
        <v>9.1374302003920974E-8</v>
      </c>
      <c r="Z179" s="14">
        <f t="shared" si="53"/>
        <v>4.1155899365586045E-10</v>
      </c>
      <c r="AA179" s="14">
        <f>'Stata output'!S179</f>
        <v>-4.2689E-3</v>
      </c>
      <c r="AB179" s="14">
        <f t="shared" si="54"/>
        <v>1.8223507209999998E-5</v>
      </c>
      <c r="AC179" s="14">
        <f t="shared" si="54"/>
        <v>-7.7794329928768997E-8</v>
      </c>
      <c r="AD179" s="14">
        <f t="shared" si="54"/>
        <v>3.3209621503292191E-10</v>
      </c>
      <c r="AE179" s="14">
        <f>'Stata output'!T179</f>
        <v>5.0611946130280812E-3</v>
      </c>
      <c r="AF179" s="14">
        <f t="shared" si="55"/>
        <v>2.5615690910944468E-5</v>
      </c>
      <c r="AG179" s="14">
        <f t="shared" si="55"/>
        <v>1.2964599684746452E-7</v>
      </c>
      <c r="AH179" s="14">
        <f t="shared" si="55"/>
        <v>6.5616362084504309E-10</v>
      </c>
    </row>
    <row r="180" spans="2:34" outlineLevel="1" x14ac:dyDescent="0.25">
      <c r="B180" s="127">
        <v>43008</v>
      </c>
      <c r="C180" s="129">
        <f>'Stata output'!M180</f>
        <v>3.5605100000000001E-2</v>
      </c>
      <c r="D180" s="129">
        <f t="shared" si="48"/>
        <v>1.26772314601E-3</v>
      </c>
      <c r="E180" s="129">
        <f t="shared" si="48"/>
        <v>4.513740938600065E-5</v>
      </c>
      <c r="F180" s="129">
        <f t="shared" si="48"/>
        <v>1.6071219749294917E-6</v>
      </c>
      <c r="G180" s="129">
        <f>'Stata output'!N180</f>
        <v>1.6013699999999999E-2</v>
      </c>
      <c r="H180" s="129">
        <f t="shared" si="49"/>
        <v>2.5643858768999996E-4</v>
      </c>
      <c r="I180" s="129">
        <f t="shared" si="49"/>
        <v>4.1065306116913523E-6</v>
      </c>
      <c r="J180" s="129">
        <f t="shared" si="49"/>
        <v>6.5760749256441797E-8</v>
      </c>
      <c r="K180" s="129">
        <f>'Stata output'!O180</f>
        <v>2.65676E-2</v>
      </c>
      <c r="L180" s="129">
        <f t="shared" si="50"/>
        <v>7.0583736976000003E-4</v>
      </c>
      <c r="M180" s="129">
        <f t="shared" si="50"/>
        <v>1.8752404904835778E-5</v>
      </c>
      <c r="N180" s="129">
        <f t="shared" si="50"/>
        <v>4.9820639254971501E-7</v>
      </c>
      <c r="O180" s="129">
        <f>'Stata output'!P180</f>
        <v>2.0564244348743328E-2</v>
      </c>
      <c r="P180" s="129">
        <f t="shared" si="51"/>
        <v>4.2288814563482192E-4</v>
      </c>
      <c r="Q180" s="129">
        <f t="shared" si="51"/>
        <v>8.6963751590214321E-6</v>
      </c>
      <c r="R180" s="129">
        <f t="shared" si="51"/>
        <v>1.7883438371845836E-7</v>
      </c>
      <c r="S180" s="129">
        <f>'Stata output'!Q180</f>
        <v>2.8592783133518561E-2</v>
      </c>
      <c r="T180" s="129">
        <f t="shared" si="52"/>
        <v>8.1754724732042354E-4</v>
      </c>
      <c r="U180" s="129">
        <f t="shared" si="52"/>
        <v>2.3375951144037933E-5</v>
      </c>
      <c r="V180" s="129">
        <f t="shared" si="52"/>
        <v>6.6838350160120175E-7</v>
      </c>
      <c r="W180" s="129">
        <f>'Stata output'!R180</f>
        <v>9.3740999999999998E-3</v>
      </c>
      <c r="X180" s="129">
        <f t="shared" si="53"/>
        <v>8.7873750809999991E-5</v>
      </c>
      <c r="Y180" s="129">
        <f t="shared" si="53"/>
        <v>8.2373732746802089E-7</v>
      </c>
      <c r="Z180" s="129">
        <f t="shared" si="53"/>
        <v>7.721796081417974E-9</v>
      </c>
      <c r="AA180" s="129">
        <f>'Stata output'!S180</f>
        <v>2.2265199999999999E-2</v>
      </c>
      <c r="AB180" s="129">
        <f t="shared" si="54"/>
        <v>4.9573913103999996E-4</v>
      </c>
      <c r="AC180" s="129">
        <f t="shared" si="54"/>
        <v>1.1037730900431806E-5</v>
      </c>
      <c r="AD180" s="129">
        <f t="shared" si="54"/>
        <v>2.4575728604429426E-7</v>
      </c>
      <c r="AE180" s="129">
        <f>'Stata output'!T180</f>
        <v>8.3847833993684236E-3</v>
      </c>
      <c r="AF180" s="129">
        <f t="shared" si="55"/>
        <v>7.0304592654324294E-5</v>
      </c>
      <c r="AG180" s="129">
        <f t="shared" si="55"/>
        <v>5.8948878138733757E-7</v>
      </c>
      <c r="AH180" s="129">
        <f t="shared" si="55"/>
        <v>4.9427357482904693E-9</v>
      </c>
    </row>
    <row r="181" spans="2:34" outlineLevel="1" x14ac:dyDescent="0.25">
      <c r="B181" s="3">
        <v>43039</v>
      </c>
      <c r="C181" s="14">
        <f>'Stata output'!M181</f>
        <v>3.7722100000000001E-2</v>
      </c>
      <c r="D181" s="14">
        <f t="shared" si="48"/>
        <v>1.4229568284100001E-3</v>
      </c>
      <c r="E181" s="14">
        <f t="shared" si="48"/>
        <v>5.3676919776964864E-5</v>
      </c>
      <c r="F181" s="14">
        <f t="shared" si="48"/>
        <v>2.0248061355186463E-6</v>
      </c>
      <c r="G181" s="14">
        <f>'Stata output'!N181</f>
        <v>2.3853900000000001E-2</v>
      </c>
      <c r="H181" s="14">
        <f t="shared" si="49"/>
        <v>5.6900854521000006E-4</v>
      </c>
      <c r="I181" s="14">
        <f t="shared" si="49"/>
        <v>1.357307293658482E-5</v>
      </c>
      <c r="J181" s="14">
        <f t="shared" si="49"/>
        <v>3.237707245220007E-7</v>
      </c>
      <c r="K181" s="14">
        <f>'Stata output'!O181</f>
        <v>3.3196099999999999E-2</v>
      </c>
      <c r="L181" s="14">
        <f t="shared" si="50"/>
        <v>1.1019810552099999E-3</v>
      </c>
      <c r="M181" s="14">
        <f t="shared" si="50"/>
        <v>3.6581473306856674E-5</v>
      </c>
      <c r="N181" s="14">
        <f t="shared" si="50"/>
        <v>1.2143622460417448E-6</v>
      </c>
      <c r="O181" s="14">
        <f>'Stata output'!P181</f>
        <v>2.7088338922878541E-2</v>
      </c>
      <c r="P181" s="14">
        <f t="shared" si="51"/>
        <v>7.3377810560073652E-4</v>
      </c>
      <c r="Q181" s="14">
        <f t="shared" si="51"/>
        <v>1.987683001870051E-5</v>
      </c>
      <c r="R181" s="14">
        <f t="shared" si="51"/>
        <v>5.3843030825900567E-7</v>
      </c>
      <c r="S181" s="14">
        <f>'Stata output'!Q181</f>
        <v>3.4193648182266438E-2</v>
      </c>
      <c r="T181" s="14">
        <f t="shared" si="52"/>
        <v>1.1692055760126128E-3</v>
      </c>
      <c r="U181" s="14">
        <f t="shared" si="52"/>
        <v>3.9979404118919465E-5</v>
      </c>
      <c r="V181" s="14">
        <f t="shared" si="52"/>
        <v>1.3670416789789856E-6</v>
      </c>
      <c r="W181" s="14">
        <f>'Stata output'!R181</f>
        <v>2.9619800000000002E-2</v>
      </c>
      <c r="X181" s="14">
        <f t="shared" si="53"/>
        <v>8.7733255204000007E-4</v>
      </c>
      <c r="Y181" s="14">
        <f t="shared" si="53"/>
        <v>2.5986414724914395E-5</v>
      </c>
      <c r="Z181" s="14">
        <f t="shared" si="53"/>
        <v>7.697124068690194E-7</v>
      </c>
      <c r="AA181" s="14">
        <f>'Stata output'!S181</f>
        <v>3.7855300000000001E-2</v>
      </c>
      <c r="AB181" s="14">
        <f t="shared" si="54"/>
        <v>1.4330237380900002E-3</v>
      </c>
      <c r="AC181" s="14">
        <f t="shared" si="54"/>
        <v>5.4247543512518389E-5</v>
      </c>
      <c r="AD181" s="14">
        <f t="shared" si="54"/>
        <v>2.0535570339294374E-6</v>
      </c>
      <c r="AE181" s="14">
        <f>'Stata output'!T181</f>
        <v>3.178107056178589E-2</v>
      </c>
      <c r="AF181" s="14">
        <f t="shared" si="55"/>
        <v>1.0100364460532136E-3</v>
      </c>
      <c r="AG181" s="14">
        <f t="shared" si="55"/>
        <v>3.2100039561992633E-5</v>
      </c>
      <c r="AH181" s="14">
        <f t="shared" si="55"/>
        <v>1.0201736223558064E-6</v>
      </c>
    </row>
    <row r="182" spans="2:34" outlineLevel="1" x14ac:dyDescent="0.25">
      <c r="B182" s="127">
        <v>43069</v>
      </c>
      <c r="C182" s="129">
        <f>'Stata output'!M182</f>
        <v>2.7624800000000001E-2</v>
      </c>
      <c r="D182" s="129">
        <f t="shared" si="48"/>
        <v>7.6312957504000008E-4</v>
      </c>
      <c r="E182" s="129">
        <f t="shared" si="48"/>
        <v>2.1081301884564994E-5</v>
      </c>
      <c r="F182" s="129">
        <f t="shared" si="48"/>
        <v>5.8236674830073111E-7</v>
      </c>
      <c r="G182" s="129">
        <f>'Stata output'!N182</f>
        <v>6.0257000000000002E-3</v>
      </c>
      <c r="H182" s="129">
        <f t="shared" si="49"/>
        <v>3.630906049E-5</v>
      </c>
      <c r="I182" s="129">
        <f t="shared" si="49"/>
        <v>2.18787505794593E-7</v>
      </c>
      <c r="J182" s="129">
        <f t="shared" si="49"/>
        <v>1.318347873666479E-9</v>
      </c>
      <c r="K182" s="129">
        <f>'Stata output'!O182</f>
        <v>1.3529899999999999E-2</v>
      </c>
      <c r="L182" s="129">
        <f t="shared" si="50"/>
        <v>1.8305819400999998E-4</v>
      </c>
      <c r="M182" s="129">
        <f t="shared" si="50"/>
        <v>2.4767590591358988E-6</v>
      </c>
      <c r="N182" s="129">
        <f t="shared" si="50"/>
        <v>3.3510302394202791E-8</v>
      </c>
      <c r="O182" s="129">
        <f>'Stata output'!P182</f>
        <v>1.0849498672955472E-2</v>
      </c>
      <c r="P182" s="129">
        <f t="shared" si="51"/>
        <v>1.1771162145446254E-4</v>
      </c>
      <c r="Q182" s="129">
        <f t="shared" si="51"/>
        <v>1.2771120807616281E-6</v>
      </c>
      <c r="R182" s="129">
        <f t="shared" si="51"/>
        <v>1.3856025825438686E-8</v>
      </c>
      <c r="S182" s="129">
        <f>'Stata output'!Q182</f>
        <v>1.6564720139863535E-2</v>
      </c>
      <c r="T182" s="129">
        <f t="shared" si="52"/>
        <v>2.7438995331200062E-4</v>
      </c>
      <c r="U182" s="129">
        <f t="shared" si="52"/>
        <v>4.5451927858035121E-6</v>
      </c>
      <c r="V182" s="129">
        <f t="shared" si="52"/>
        <v>7.5289846478561881E-8</v>
      </c>
      <c r="W182" s="129">
        <f>'Stata output'!R182</f>
        <v>1.1709900000000001E-2</v>
      </c>
      <c r="X182" s="129">
        <f t="shared" si="53"/>
        <v>1.3712175801000001E-4</v>
      </c>
      <c r="Y182" s="129">
        <f t="shared" si="53"/>
        <v>1.6056820741212993E-6</v>
      </c>
      <c r="Z182" s="129">
        <f t="shared" si="53"/>
        <v>1.8802376519753005E-8</v>
      </c>
      <c r="AA182" s="129">
        <f>'Stata output'!S182</f>
        <v>2.0604600000000001E-2</v>
      </c>
      <c r="AB182" s="129">
        <f t="shared" si="54"/>
        <v>4.2454954116000003E-4</v>
      </c>
      <c r="AC182" s="129">
        <f t="shared" si="54"/>
        <v>8.7476734757853373E-6</v>
      </c>
      <c r="AD182" s="129">
        <f t="shared" si="54"/>
        <v>1.8024231289916656E-7</v>
      </c>
      <c r="AE182" s="129">
        <f>'Stata output'!T182</f>
        <v>3.6680910479967655E-3</v>
      </c>
      <c r="AF182" s="129">
        <f t="shared" si="55"/>
        <v>1.3454891936394009E-5</v>
      </c>
      <c r="AG182" s="129">
        <f t="shared" si="55"/>
        <v>4.935376866365073E-8</v>
      </c>
      <c r="AH182" s="129">
        <f t="shared" si="55"/>
        <v>1.8103411702004053E-10</v>
      </c>
    </row>
    <row r="183" spans="2:34" outlineLevel="1" x14ac:dyDescent="0.25">
      <c r="B183" s="125">
        <v>43100</v>
      </c>
      <c r="C183" s="101">
        <f>'Stata output'!M183</f>
        <v>3.793E-4</v>
      </c>
      <c r="D183" s="101">
        <f t="shared" si="48"/>
        <v>1.4386849000000001E-7</v>
      </c>
      <c r="E183" s="101">
        <f t="shared" si="48"/>
        <v>5.4569318257000001E-11</v>
      </c>
      <c r="F183" s="101">
        <f t="shared" si="48"/>
        <v>2.0698142414880103E-14</v>
      </c>
      <c r="G183" s="101">
        <f>'Stata output'!N183</f>
        <v>8.6914999999999996E-3</v>
      </c>
      <c r="H183" s="101">
        <f t="shared" si="49"/>
        <v>7.5542172249999992E-5</v>
      </c>
      <c r="I183" s="101">
        <f t="shared" si="49"/>
        <v>6.5657479011087494E-7</v>
      </c>
      <c r="J183" s="101">
        <f t="shared" si="49"/>
        <v>5.7066197882486692E-9</v>
      </c>
      <c r="K183" s="101">
        <f>'Stata output'!O183</f>
        <v>4.6663E-3</v>
      </c>
      <c r="L183" s="101">
        <f t="shared" si="50"/>
        <v>2.1774355690000001E-5</v>
      </c>
      <c r="M183" s="101">
        <f t="shared" si="50"/>
        <v>1.0160567595624701E-7</v>
      </c>
      <c r="N183" s="101">
        <f t="shared" si="50"/>
        <v>4.7412256571463541E-10</v>
      </c>
      <c r="O183" s="101">
        <f>'Stata output'!P183</f>
        <v>6.7674008921770369E-3</v>
      </c>
      <c r="P183" s="101">
        <f t="shared" si="51"/>
        <v>4.5797714835438552E-5</v>
      </c>
      <c r="Q183" s="101">
        <f t="shared" si="51"/>
        <v>3.0993149623701639E-7</v>
      </c>
      <c r="R183" s="101">
        <f t="shared" si="51"/>
        <v>2.0974306841481486E-9</v>
      </c>
      <c r="S183" s="101">
        <f>'Stata output'!Q183</f>
        <v>3.7018007994290762E-3</v>
      </c>
      <c r="T183" s="101">
        <f t="shared" si="52"/>
        <v>1.3703329158653747E-5</v>
      </c>
      <c r="U183" s="101">
        <f t="shared" si="52"/>
        <v>5.0726994834344215E-8</v>
      </c>
      <c r="V183" s="101">
        <f t="shared" si="52"/>
        <v>1.8778123003041002E-10</v>
      </c>
      <c r="W183" s="101">
        <f>'Stata output'!R183</f>
        <v>1.7489000000000001E-3</v>
      </c>
      <c r="X183" s="101">
        <f t="shared" si="53"/>
        <v>3.0586512100000003E-6</v>
      </c>
      <c r="Y183" s="101">
        <f t="shared" si="53"/>
        <v>5.3492751011690011E-9</v>
      </c>
      <c r="Z183" s="101">
        <f t="shared" si="53"/>
        <v>9.3553472244344659E-12</v>
      </c>
      <c r="AA183" s="101">
        <f>'Stata output'!S183</f>
        <v>1.8446000000000001E-3</v>
      </c>
      <c r="AB183" s="101">
        <f t="shared" si="54"/>
        <v>3.4025491600000001E-6</v>
      </c>
      <c r="AC183" s="101">
        <f t="shared" si="54"/>
        <v>6.2763421805360003E-9</v>
      </c>
      <c r="AD183" s="101">
        <f t="shared" si="54"/>
        <v>1.1577340786216706E-11</v>
      </c>
      <c r="AE183" s="101">
        <f>'Stata output'!T183</f>
        <v>8.1485328466343043E-3</v>
      </c>
      <c r="AF183" s="101">
        <f t="shared" si="55"/>
        <v>6.6398587552678166E-5</v>
      </c>
      <c r="AG183" s="101">
        <f t="shared" si="55"/>
        <v>5.4105107164312169E-7</v>
      </c>
      <c r="AH183" s="101">
        <f t="shared" si="55"/>
        <v>4.4087724289906682E-9</v>
      </c>
    </row>
    <row r="184" spans="2:34" ht="17.100000000000001" customHeight="1" x14ac:dyDescent="0.25"/>
    <row r="185" spans="2:34" x14ac:dyDescent="0.25">
      <c r="B185" s="222" t="s">
        <v>487</v>
      </c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</row>
    <row r="186" spans="2:34" x14ac:dyDescent="0.25">
      <c r="B186" s="219" t="s">
        <v>320</v>
      </c>
      <c r="C186" s="286">
        <f>AVERAGE(C4:C183)</f>
        <v>4.9086933333333327E-3</v>
      </c>
      <c r="D186" s="14">
        <f>AVERAGE(D4:D183)</f>
        <v>6.3264772948433314E-4</v>
      </c>
      <c r="E186" s="14">
        <f t="shared" ref="E186:AH186" si="56">AVERAGE(E4:E183)</f>
        <v>2.9784965430995639E-6</v>
      </c>
      <c r="F186" s="14">
        <f t="shared" si="56"/>
        <v>1.3469643979983377E-6</v>
      </c>
      <c r="G186" s="286">
        <f t="shared" si="56"/>
        <v>4.5674205555555547E-3</v>
      </c>
      <c r="H186" s="14">
        <f t="shared" si="56"/>
        <v>4.9241375081738876E-4</v>
      </c>
      <c r="I186" s="14">
        <f t="shared" si="56"/>
        <v>-5.9276991397603031E-6</v>
      </c>
      <c r="J186" s="14">
        <f t="shared" si="56"/>
        <v>1.4907132015034269E-6</v>
      </c>
      <c r="K186" s="286">
        <f t="shared" si="56"/>
        <v>4.2157016666666668E-3</v>
      </c>
      <c r="L186" s="14">
        <f t="shared" si="56"/>
        <v>5.4899554796327755E-4</v>
      </c>
      <c r="M186" s="14">
        <f t="shared" si="56"/>
        <v>-5.1338065942874337E-6</v>
      </c>
      <c r="N186" s="14">
        <f t="shared" si="56"/>
        <v>1.5570047147851134E-6</v>
      </c>
      <c r="O186" s="286">
        <f t="shared" si="56"/>
        <v>4.4198472409614272E-3</v>
      </c>
      <c r="P186" s="14">
        <f t="shared" si="56"/>
        <v>4.5951326249687947E-4</v>
      </c>
      <c r="Q186" s="14">
        <f t="shared" si="56"/>
        <v>-3.2322566525946945E-6</v>
      </c>
      <c r="R186" s="14">
        <f t="shared" si="56"/>
        <v>1.0242838367849811E-6</v>
      </c>
      <c r="S186" s="286">
        <f t="shared" si="56"/>
        <v>4.1811875283731224E-3</v>
      </c>
      <c r="T186" s="14">
        <f t="shared" si="56"/>
        <v>5.0853656525168755E-4</v>
      </c>
      <c r="U186" s="14">
        <f t="shared" si="56"/>
        <v>-2.6736867664998705E-6</v>
      </c>
      <c r="V186" s="14">
        <f t="shared" si="56"/>
        <v>1.0964079804445692E-6</v>
      </c>
      <c r="W186" s="286">
        <f t="shared" si="56"/>
        <v>4.1081644444444466E-3</v>
      </c>
      <c r="X186" s="14">
        <f t="shared" si="56"/>
        <v>3.7935879710644454E-4</v>
      </c>
      <c r="Y186" s="14">
        <f t="shared" si="56"/>
        <v>7.1544865859578664E-7</v>
      </c>
      <c r="Z186" s="14">
        <f t="shared" si="56"/>
        <v>7.3541046992723611E-7</v>
      </c>
      <c r="AA186" s="286">
        <f t="shared" si="56"/>
        <v>4.3699299999999993E-3</v>
      </c>
      <c r="AB186" s="14">
        <f t="shared" si="56"/>
        <v>4.9368175475377743E-4</v>
      </c>
      <c r="AC186" s="14">
        <f t="shared" si="56"/>
        <v>2.641993943492825E-6</v>
      </c>
      <c r="AD186" s="14">
        <f t="shared" si="56"/>
        <v>9.0012828905244033E-7</v>
      </c>
      <c r="AE186" s="286">
        <f t="shared" si="56"/>
        <v>5.4507941555825114E-3</v>
      </c>
      <c r="AF186" s="14">
        <f t="shared" si="56"/>
        <v>4.4428270639227817E-4</v>
      </c>
      <c r="AG186" s="14">
        <f t="shared" si="56"/>
        <v>3.4649453091213603E-6</v>
      </c>
      <c r="AH186" s="14">
        <f t="shared" si="56"/>
        <v>9.0811385552906832E-7</v>
      </c>
    </row>
    <row r="187" spans="2:34" x14ac:dyDescent="0.25">
      <c r="B187" s="191" t="s">
        <v>230</v>
      </c>
      <c r="C187" s="286">
        <f>(E186-3*D186*C186+2*C186^3)/((D186-C186^2)^(3/2))</f>
        <v>-0.40642505043595595</v>
      </c>
      <c r="D187" s="192"/>
      <c r="E187" s="192"/>
      <c r="F187" s="192"/>
      <c r="G187" s="286">
        <f>(I186-3*H186*G186+2*G186^3)/((H186-G186^2)^(3/2))</f>
        <v>-1.2191855161246377</v>
      </c>
      <c r="H187" s="192"/>
      <c r="I187" s="192"/>
      <c r="J187" s="192"/>
      <c r="K187" s="286">
        <f>(M186-3*L186*K186+2*K186^3)/((L186-K186^2)^(3/2))</f>
        <v>-0.97414025387045977</v>
      </c>
      <c r="L187" s="192"/>
      <c r="M187" s="192"/>
      <c r="N187" s="192"/>
      <c r="O187" s="286">
        <f>(Q186-3*P186*O186+2*O186^3)/((P186-O186^2)^(3/2))</f>
        <v>-0.99172979909610504</v>
      </c>
      <c r="P187" s="192"/>
      <c r="Q187" s="192"/>
      <c r="R187" s="192"/>
      <c r="S187" s="286">
        <f>(U186-3*T186*S186+2*S186^3)/((T186-S186^2)^(3/2))</f>
        <v>-0.81847557088140421</v>
      </c>
      <c r="T187" s="192"/>
      <c r="U187" s="192"/>
      <c r="V187" s="192"/>
      <c r="W187" s="286">
        <f>(Y186-3*X186*W186+2*W186^3)/((X186-W186^2)^(3/2))</f>
        <v>-0.55370778625818506</v>
      </c>
      <c r="X187" s="192"/>
      <c r="Y187" s="192"/>
      <c r="Z187" s="192"/>
      <c r="AA187" s="286">
        <f>(AC186-3*AB186*AA186+2*AA186^3)/((AB186-AA186^2)^(3/2))</f>
        <v>-0.35431176755383359</v>
      </c>
      <c r="AB187" s="192"/>
      <c r="AC187" s="192"/>
      <c r="AD187" s="192"/>
      <c r="AE187" s="286">
        <f>(AG186-3*AF186*AE186+2*AE186^3)/((AF186-AE186^2)^(3/2))</f>
        <v>-0.41182251754451338</v>
      </c>
      <c r="AF187" s="192"/>
      <c r="AG187" s="192"/>
      <c r="AH187" s="193"/>
    </row>
    <row r="188" spans="2:34" x14ac:dyDescent="0.25">
      <c r="B188" s="194" t="s">
        <v>231</v>
      </c>
      <c r="C188" s="287">
        <f>(F186-4*E186*C186+6*D186*C186^2-3*C186^4)/((D186-C186^2)^(4/2))</f>
        <v>3.7214937231185119</v>
      </c>
      <c r="D188" s="63"/>
      <c r="E188" s="63"/>
      <c r="F188" s="63"/>
      <c r="G188" s="287">
        <f>(J186-4*I186*G186+6*H186*G186^2-3*G186^4)/((H186-G186^2)^(4/2))</f>
        <v>7.462343304627586</v>
      </c>
      <c r="H188" s="63"/>
      <c r="I188" s="63"/>
      <c r="J188" s="63"/>
      <c r="K188" s="287">
        <f>(N186-4*M186*K186+6*L186*K186^2-3*K186^4)/((L186-K186^2)^(4/2))</f>
        <v>6.0282732402320551</v>
      </c>
      <c r="L188" s="63"/>
      <c r="M188" s="63"/>
      <c r="N188" s="63"/>
      <c r="O188" s="287">
        <f>(R186-4*Q186*O186+6*P186*O186^2-3*O186^4)/((P186-O186^2)^(4/2))</f>
        <v>5.8587568001782486</v>
      </c>
      <c r="P188" s="63"/>
      <c r="Q188" s="63"/>
      <c r="R188" s="63"/>
      <c r="S188" s="287">
        <f>(V186-4*U186*S186+6*T186*S186^2-3*S186^4)/((T186-S186^2)^(4/2))</f>
        <v>4.9497331315051776</v>
      </c>
      <c r="T188" s="63"/>
      <c r="U188" s="63"/>
      <c r="V188" s="63"/>
      <c r="W188" s="287">
        <f>(Z186-4*Y186*W186+6*X186*W186^2-3*W186^4)/((X186-W186^2)^(4/2))</f>
        <v>5.7934111098954517</v>
      </c>
      <c r="X188" s="63"/>
      <c r="Y188" s="63"/>
      <c r="Z188" s="63"/>
      <c r="AA188" s="287">
        <f>(AD186-4*AC186*AA186+6*AB186*AA186^2-3*AA186^4)/((AB186-AA186^2)^(4/2))</f>
        <v>4.0377054243339803</v>
      </c>
      <c r="AB188" s="63"/>
      <c r="AC188" s="63"/>
      <c r="AD188" s="63"/>
      <c r="AE188" s="287">
        <f>(AH186-4*AG186*AE186+6*AF186*AE186^2-3*AE186^4)/((AF186-AE186^2)^(4/2))</f>
        <v>5.289590842998396</v>
      </c>
      <c r="AF188" s="63"/>
      <c r="AG188" s="63"/>
      <c r="AH188" s="109"/>
    </row>
    <row r="189" spans="2:34" x14ac:dyDescent="0.25">
      <c r="B189" s="194" t="s">
        <v>237</v>
      </c>
      <c r="C189" s="287">
        <f>C186/((D186-C186^2)^(1/2))</f>
        <v>0.19898341948479481</v>
      </c>
      <c r="D189" s="63"/>
      <c r="E189" s="63"/>
      <c r="F189" s="63"/>
      <c r="G189" s="287">
        <f>G186/((H186-G186^2)^(1/2))</f>
        <v>0.2103323203726844</v>
      </c>
      <c r="H189" s="63"/>
      <c r="I189" s="63"/>
      <c r="J189" s="63"/>
      <c r="K189" s="287">
        <f>K186/((L186-K186^2)^(1/2))</f>
        <v>0.1829073964356287</v>
      </c>
      <c r="L189" s="63"/>
      <c r="M189" s="63"/>
      <c r="N189" s="63"/>
      <c r="O189" s="287">
        <f>O186/((P186-O186^2)^(1/2))</f>
        <v>0.21071316664613446</v>
      </c>
      <c r="P189" s="63"/>
      <c r="Q189" s="63"/>
      <c r="R189" s="63"/>
      <c r="S189" s="287">
        <f>S186/((T186-S186^2)^(1/2))</f>
        <v>0.18868393087850094</v>
      </c>
      <c r="T189" s="63"/>
      <c r="U189" s="63"/>
      <c r="V189" s="63"/>
      <c r="W189" s="287">
        <f>W186/((X186-W186^2)^(1/2))</f>
        <v>0.21577678968613423</v>
      </c>
      <c r="X189" s="63"/>
      <c r="Y189" s="63"/>
      <c r="Z189" s="63"/>
      <c r="AA189" s="287">
        <f>AA186/((AB186-AA186^2)^(1/2))</f>
        <v>0.20059368794423876</v>
      </c>
      <c r="AB189" s="63"/>
      <c r="AC189" s="63"/>
      <c r="AD189" s="63"/>
      <c r="AE189" s="287">
        <f>AE186/((AF186-AE186^2)^(1/2))</f>
        <v>0.26770718921623293</v>
      </c>
      <c r="AF189" s="63"/>
      <c r="AG189" s="63"/>
      <c r="AH189" s="109"/>
    </row>
    <row r="190" spans="2:34" x14ac:dyDescent="0.25">
      <c r="B190" s="195" t="s">
        <v>236</v>
      </c>
      <c r="C190" s="288">
        <f>((1+C186)^12-1)/(((D186-C186^2)^(1/2))*SQRT(12))</f>
        <v>0.70821622973810561</v>
      </c>
      <c r="D190" s="101"/>
      <c r="E190" s="101"/>
      <c r="F190" s="101"/>
      <c r="G190" s="288">
        <f>((1+G186)^12-1)/(((H186-G186^2)^(1/2))*SQRT(12))</f>
        <v>0.74719741816458662</v>
      </c>
      <c r="H190" s="101"/>
      <c r="I190" s="101"/>
      <c r="J190" s="101"/>
      <c r="K190" s="288">
        <f>((1+K186)^12-1)/(((L186-K186^2)^(1/2))*SQRT(12))</f>
        <v>0.64850932782577642</v>
      </c>
      <c r="L190" s="101"/>
      <c r="M190" s="101"/>
      <c r="N190" s="101"/>
      <c r="O190" s="288">
        <f>((1+O186)^12-1)/(((P186-O186^2)^(1/2))*SQRT(12))</f>
        <v>0.74793988807730771</v>
      </c>
      <c r="P190" s="101"/>
      <c r="Q190" s="101"/>
      <c r="R190" s="101"/>
      <c r="S190" s="288">
        <f>((1+S186)^12-1)/(((T186-S186^2)^(1/2))*SQRT(12))</f>
        <v>0.66886278519457976</v>
      </c>
      <c r="T190" s="101"/>
      <c r="U190" s="101"/>
      <c r="V190" s="101"/>
      <c r="W190" s="288">
        <f>((1+W186)^12-1)/(((X186-W186^2)^(1/2))*SQRT(12))</f>
        <v>0.76459522935903945</v>
      </c>
      <c r="X190" s="101"/>
      <c r="Y190" s="101"/>
      <c r="Z190" s="101"/>
      <c r="AA190" s="288">
        <f>((1+AA186)^12-1)/(((AB186-AA186^2)^(1/2))*SQRT(12))</f>
        <v>0.71182370182572441</v>
      </c>
      <c r="AB190" s="101"/>
      <c r="AC190" s="101"/>
      <c r="AD190" s="101"/>
      <c r="AE190" s="288">
        <f>((1+AE186)^12-1)/(((AF186-AE186^2)^(1/2))*SQRT(12))</f>
        <v>0.95567810965145439</v>
      </c>
      <c r="AF190" s="101"/>
      <c r="AG190" s="101"/>
      <c r="AH190" s="196"/>
    </row>
    <row r="192" spans="2:34" x14ac:dyDescent="0.25">
      <c r="B192" s="222" t="s">
        <v>485</v>
      </c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</row>
    <row r="193" spans="2:34" x14ac:dyDescent="0.25">
      <c r="B193" s="14" t="s">
        <v>320</v>
      </c>
      <c r="C193" s="286">
        <f>AVERAGE(C4:C93)</f>
        <v>1.7877011111111112E-3</v>
      </c>
      <c r="D193" s="14">
        <f t="shared" ref="D193:AH193" si="57">AVERAGE(D4:D93)</f>
        <v>7.3206518718011121E-4</v>
      </c>
      <c r="E193" s="14">
        <f t="shared" si="57"/>
        <v>-3.1914389737459771E-7</v>
      </c>
      <c r="F193" s="14">
        <f t="shared" si="57"/>
        <v>1.8933838417720577E-6</v>
      </c>
      <c r="G193" s="286">
        <f t="shared" si="57"/>
        <v>1.9497566666666656E-3</v>
      </c>
      <c r="H193" s="14">
        <f t="shared" si="57"/>
        <v>6.3257404139944453E-4</v>
      </c>
      <c r="I193" s="14">
        <f t="shared" si="57"/>
        <v>-1.4736579584227463E-5</v>
      </c>
      <c r="J193" s="14">
        <f t="shared" si="57"/>
        <v>2.6591495006258096E-6</v>
      </c>
      <c r="K193" s="286">
        <f t="shared" si="57"/>
        <v>1.2856233333333339E-3</v>
      </c>
      <c r="L193" s="14">
        <f t="shared" si="57"/>
        <v>7.2325726581988882E-4</v>
      </c>
      <c r="M193" s="14">
        <f t="shared" si="57"/>
        <v>-1.3723912350110479E-5</v>
      </c>
      <c r="N193" s="14">
        <f t="shared" si="57"/>
        <v>2.7587828549654236E-6</v>
      </c>
      <c r="O193" s="286">
        <f t="shared" si="57"/>
        <v>1.813980553224579E-3</v>
      </c>
      <c r="P193" s="14">
        <f t="shared" si="57"/>
        <v>6.1813755686922309E-4</v>
      </c>
      <c r="Q193" s="14">
        <f t="shared" si="57"/>
        <v>-8.4220702820732283E-6</v>
      </c>
      <c r="R193" s="14">
        <f t="shared" si="57"/>
        <v>1.770814726785267E-6</v>
      </c>
      <c r="S193" s="286">
        <f t="shared" si="57"/>
        <v>1.372014856270384E-3</v>
      </c>
      <c r="T193" s="14">
        <f t="shared" si="57"/>
        <v>6.9371832114844796E-4</v>
      </c>
      <c r="U193" s="14">
        <f t="shared" si="57"/>
        <v>-7.7674382045484789E-6</v>
      </c>
      <c r="V193" s="14">
        <f t="shared" si="57"/>
        <v>1.8832694078221523E-6</v>
      </c>
      <c r="W193" s="286">
        <f t="shared" si="57"/>
        <v>8.5424444444444085E-5</v>
      </c>
      <c r="X193" s="14">
        <f t="shared" si="57"/>
        <v>4.1166401082711097E-4</v>
      </c>
      <c r="Y193" s="14">
        <f t="shared" si="57"/>
        <v>-6.3405379897595414E-6</v>
      </c>
      <c r="Z193" s="14">
        <f t="shared" si="57"/>
        <v>9.5105607181485584E-7</v>
      </c>
      <c r="AA193" s="286">
        <f t="shared" si="57"/>
        <v>-8.7537777777777675E-5</v>
      </c>
      <c r="AB193" s="14">
        <f t="shared" si="57"/>
        <v>5.8232421735911102E-4</v>
      </c>
      <c r="AC193" s="14">
        <f t="shared" si="57"/>
        <v>-3.0949933658008696E-6</v>
      </c>
      <c r="AD193" s="14">
        <f t="shared" si="57"/>
        <v>1.1833238019921831E-6</v>
      </c>
      <c r="AE193" s="286">
        <f t="shared" si="57"/>
        <v>1.8797405608802452E-3</v>
      </c>
      <c r="AF193" s="14">
        <f t="shared" si="57"/>
        <v>4.9224524553267317E-4</v>
      </c>
      <c r="AG193" s="14">
        <f t="shared" si="57"/>
        <v>-3.6206060298128076E-6</v>
      </c>
      <c r="AH193" s="14">
        <f t="shared" si="57"/>
        <v>1.0778996462286215E-6</v>
      </c>
    </row>
    <row r="194" spans="2:34" x14ac:dyDescent="0.25">
      <c r="B194" s="191" t="s">
        <v>230</v>
      </c>
      <c r="C194" s="286">
        <f>(E193-3*D193*C193+2*C193^3)/((D193-C193^2)^(3/2))</f>
        <v>-0.21516015681393386</v>
      </c>
      <c r="D194" s="192"/>
      <c r="E194" s="192"/>
      <c r="F194" s="192"/>
      <c r="G194" s="286">
        <f>(I193-3*H193*G193+2*G193^3)/((H193-G193^2)^(3/2))</f>
        <v>-1.1684038632057596</v>
      </c>
      <c r="H194" s="192"/>
      <c r="I194" s="192"/>
      <c r="J194" s="192"/>
      <c r="K194" s="286">
        <f>(M193-3*L193*K193+2*K193^3)/((L193-K193^2)^(3/2))</f>
        <v>-0.85168008577705856</v>
      </c>
      <c r="L194" s="192"/>
      <c r="M194" s="192"/>
      <c r="N194" s="192"/>
      <c r="O194" s="286">
        <f>(Q193-3*P193*O193+2*O193^3)/((P193-O193^2)^(3/2))</f>
        <v>-0.77227761036199827</v>
      </c>
      <c r="P194" s="192"/>
      <c r="Q194" s="192"/>
      <c r="R194" s="192"/>
      <c r="S194" s="286">
        <f>(U193-3*T193*S193+2*S193^3)/((T193-S193^2)^(3/2))</f>
        <v>-0.58347694160707708</v>
      </c>
      <c r="T194" s="192"/>
      <c r="U194" s="192"/>
      <c r="V194" s="192"/>
      <c r="W194" s="286">
        <f>(Y193-3*X193*W193+2*W193^3)/((X193-W193^2)^(3/2))</f>
        <v>-0.77177351800827843</v>
      </c>
      <c r="X194" s="192"/>
      <c r="Y194" s="192"/>
      <c r="Z194" s="192"/>
      <c r="AA194" s="286">
        <f>(AC193-3*AB193*AA193+2*AA193^3)/((AB193-AA193^2)^(3/2))</f>
        <v>-0.2093698251671359</v>
      </c>
      <c r="AB194" s="192"/>
      <c r="AC194" s="192"/>
      <c r="AD194" s="192"/>
      <c r="AE194" s="286">
        <f>(AG193-3*AF193*AE193+2*AE193^3)/((AF193-AE193^2)^(3/2))</f>
        <v>-0.59082564703768758</v>
      </c>
      <c r="AF194" s="192"/>
      <c r="AG194" s="192"/>
      <c r="AH194" s="193"/>
    </row>
    <row r="195" spans="2:34" x14ac:dyDescent="0.25">
      <c r="B195" s="194" t="s">
        <v>231</v>
      </c>
      <c r="C195" s="287">
        <f>(F193-4*E193*C193+6*D193*C193^2-3*C193^4)/((D193-C193^2)^(4/2))</f>
        <v>3.5946751384379092</v>
      </c>
      <c r="D195" s="63"/>
      <c r="E195" s="63"/>
      <c r="F195" s="63"/>
      <c r="G195" s="287">
        <f>(J193-4*I193*G193+6*H193*G193^2-3*G193^4)/((H193-G193^2)^(4/2))</f>
        <v>7.053070768033999</v>
      </c>
      <c r="H195" s="63"/>
      <c r="I195" s="63"/>
      <c r="J195" s="63"/>
      <c r="K195" s="287">
        <f>(N193-4*M193*K193+6*L193*K193^2-3*K193^4)/((L193-K193^2)^(4/2))</f>
        <v>5.4473817456182525</v>
      </c>
      <c r="L195" s="63"/>
      <c r="M195" s="63"/>
      <c r="N195" s="63"/>
      <c r="O195" s="287">
        <f>(R193-4*Q193*O193+6*P193*O193^2-3*O193^4)/((P193-O193^2)^(4/2))</f>
        <v>4.8780853177758479</v>
      </c>
      <c r="P195" s="63"/>
      <c r="Q195" s="63"/>
      <c r="R195" s="63"/>
      <c r="S195" s="287">
        <f>(V193-4*U193*S193+6*T193*S193^2-3*S193^4)/((T193-S193^2)^(4/2))</f>
        <v>4.0400607320376078</v>
      </c>
      <c r="T195" s="63"/>
      <c r="U195" s="63"/>
      <c r="V195" s="63"/>
      <c r="W195" s="287">
        <f>(Z193-4*Y193*W193+6*X193*W193^2-3*W193^4)/((X193-W193^2)^(4/2))</f>
        <v>5.6251245935856371</v>
      </c>
      <c r="X195" s="63"/>
      <c r="Y195" s="63"/>
      <c r="Z195" s="63"/>
      <c r="AA195" s="287">
        <f>(AD193-4*AC193*AA193+6*AB193*AA193^2-3*AA193^4)/((AB193-AA193^2)^(4/2))</f>
        <v>3.4865607976170114</v>
      </c>
      <c r="AB195" s="63"/>
      <c r="AC195" s="63"/>
      <c r="AD195" s="63"/>
      <c r="AE195" s="287">
        <f>(AH193-4*AG193*AE193+6*AF193*AE193^2-3*AE193^4)/((AF193-AE193^2)^(4/2))</f>
        <v>4.6705945022774626</v>
      </c>
      <c r="AF195" s="63"/>
      <c r="AG195" s="63"/>
      <c r="AH195" s="109"/>
    </row>
    <row r="196" spans="2:34" x14ac:dyDescent="0.25">
      <c r="B196" s="194" t="s">
        <v>237</v>
      </c>
      <c r="C196" s="287">
        <f>C193/((D193-C193^2)^(1/2))</f>
        <v>6.6217087909552733E-2</v>
      </c>
      <c r="D196" s="63"/>
      <c r="E196" s="63"/>
      <c r="F196" s="63"/>
      <c r="G196" s="287">
        <f>G193/((H193-G193^2)^(1/2))</f>
        <v>7.7755952848554716E-2</v>
      </c>
      <c r="H196" s="63"/>
      <c r="I196" s="63"/>
      <c r="J196" s="63"/>
      <c r="K196" s="287">
        <f>K193/((L193-K193^2)^(1/2))</f>
        <v>4.785905820785008E-2</v>
      </c>
      <c r="L196" s="63"/>
      <c r="M196" s="63"/>
      <c r="N196" s="63"/>
      <c r="O196" s="287">
        <f>O193/((P193-O193^2)^(1/2))</f>
        <v>7.3155854357930386E-2</v>
      </c>
      <c r="P196" s="63"/>
      <c r="Q196" s="63"/>
      <c r="R196" s="63"/>
      <c r="S196" s="287">
        <f>S193/((T193-S193^2)^(1/2))</f>
        <v>5.2162364311196585E-2</v>
      </c>
      <c r="T196" s="63"/>
      <c r="U196" s="63"/>
      <c r="V196" s="63"/>
      <c r="W196" s="287">
        <f>W193/((X193-W193^2)^(1/2))</f>
        <v>4.2103147331823965E-3</v>
      </c>
      <c r="X196" s="63"/>
      <c r="Y196" s="63"/>
      <c r="Z196" s="63"/>
      <c r="AA196" s="287">
        <f>AA193/((AB193-AA193^2)^(1/2))</f>
        <v>-3.6275712320132402E-3</v>
      </c>
      <c r="AB196" s="63"/>
      <c r="AC196" s="63"/>
      <c r="AD196" s="63"/>
      <c r="AE196" s="287">
        <f>AE193/((AF193-AE193^2)^(1/2))</f>
        <v>8.5029865235427493E-2</v>
      </c>
      <c r="AF196" s="63"/>
      <c r="AG196" s="63"/>
      <c r="AH196" s="109"/>
    </row>
    <row r="197" spans="2:34" x14ac:dyDescent="0.25">
      <c r="B197" s="195" t="s">
        <v>236</v>
      </c>
      <c r="C197" s="288">
        <f>((1+C193)^12-1)/(((D193-C193^2)^(1/2))*SQRT(12))</f>
        <v>0.23165158776535769</v>
      </c>
      <c r="D197" s="101"/>
      <c r="E197" s="101"/>
      <c r="F197" s="101"/>
      <c r="G197" s="288">
        <f>((1+G193)^12-1)/(((H193-G193^2)^(1/2))*SQRT(12))</f>
        <v>0.27226184391343283</v>
      </c>
      <c r="H197" s="101"/>
      <c r="I197" s="101"/>
      <c r="J197" s="101"/>
      <c r="K197" s="288">
        <f>((1+K193)^12-1)/(((L193-K193^2)^(1/2))*SQRT(12))</f>
        <v>0.16696595869639558</v>
      </c>
      <c r="L197" s="101"/>
      <c r="M197" s="101"/>
      <c r="N197" s="101"/>
      <c r="O197" s="288">
        <f>((1+O193)^12-1)/(((P193-O193^2)^(1/2))*SQRT(12))</f>
        <v>0.25596300104889191</v>
      </c>
      <c r="P197" s="101"/>
      <c r="Q197" s="101"/>
      <c r="R197" s="101"/>
      <c r="S197" s="288">
        <f>((1+S193)^12-1)/(((T193-S193^2)^(1/2))*SQRT(12))</f>
        <v>0.18206553051169544</v>
      </c>
      <c r="T197" s="101"/>
      <c r="U197" s="101"/>
      <c r="V197" s="101"/>
      <c r="W197" s="288">
        <f>((1+W193)^12-1)/(((X193-W193^2)^(1/2))*SQRT(12))</f>
        <v>1.459181253471899E-2</v>
      </c>
      <c r="X197" s="101"/>
      <c r="Y197" s="101"/>
      <c r="Z197" s="101"/>
      <c r="AA197" s="288">
        <f>((1+AA193)^12-1)/(((AB193-AA193^2)^(1/2))*SQRT(12))</f>
        <v>-1.2560226997869977E-2</v>
      </c>
      <c r="AB197" s="101"/>
      <c r="AC197" s="101"/>
      <c r="AD197" s="101"/>
      <c r="AE197" s="288">
        <f>((1+AE193)^12-1)/(((AF193-AE193^2)^(1/2))*SQRT(12))</f>
        <v>0.29761650371008513</v>
      </c>
      <c r="AF197" s="101"/>
      <c r="AG197" s="101"/>
      <c r="AH197" s="196"/>
    </row>
    <row r="199" spans="2:34" x14ac:dyDescent="0.25">
      <c r="B199" s="222" t="s">
        <v>486</v>
      </c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</row>
    <row r="200" spans="2:34" x14ac:dyDescent="0.25">
      <c r="B200" s="14" t="s">
        <v>320</v>
      </c>
      <c r="C200" s="286">
        <f>AVERAGE(C94:C183)</f>
        <v>8.0296855555555564E-3</v>
      </c>
      <c r="D200" s="14">
        <f t="shared" ref="D200:AH200" si="58">AVERAGE(D94:D183)</f>
        <v>5.3323027178855563E-4</v>
      </c>
      <c r="E200" s="14">
        <f t="shared" si="58"/>
        <v>6.276136983573725E-6</v>
      </c>
      <c r="F200" s="14">
        <f t="shared" si="58"/>
        <v>8.0054495422461706E-7</v>
      </c>
      <c r="G200" s="286">
        <f t="shared" si="58"/>
        <v>7.1850844444444478E-3</v>
      </c>
      <c r="H200" s="14">
        <f t="shared" si="58"/>
        <v>3.5225346023533337E-4</v>
      </c>
      <c r="I200" s="14">
        <f t="shared" si="58"/>
        <v>2.8811813047068532E-6</v>
      </c>
      <c r="J200" s="14">
        <f t="shared" si="58"/>
        <v>3.2227690238104601E-7</v>
      </c>
      <c r="K200" s="286">
        <f t="shared" si="58"/>
        <v>7.14578E-3</v>
      </c>
      <c r="L200" s="14">
        <f t="shared" si="58"/>
        <v>3.7473383010666676E-4</v>
      </c>
      <c r="M200" s="14">
        <f t="shared" si="58"/>
        <v>3.456299161535618E-6</v>
      </c>
      <c r="N200" s="14">
        <f t="shared" si="58"/>
        <v>3.5522657460480476E-7</v>
      </c>
      <c r="O200" s="286">
        <f t="shared" si="58"/>
        <v>7.0257139286982748E-3</v>
      </c>
      <c r="P200" s="14">
        <f t="shared" si="58"/>
        <v>3.008889681245364E-4</v>
      </c>
      <c r="Q200" s="14">
        <f t="shared" si="58"/>
        <v>1.9575569768838368E-6</v>
      </c>
      <c r="R200" s="14">
        <f t="shared" si="58"/>
        <v>2.7775294678469614E-7</v>
      </c>
      <c r="S200" s="286">
        <f t="shared" si="58"/>
        <v>6.9903602004758583E-3</v>
      </c>
      <c r="T200" s="14">
        <f t="shared" si="58"/>
        <v>3.2335480935492708E-4</v>
      </c>
      <c r="U200" s="14">
        <f t="shared" si="58"/>
        <v>2.4200646715487399E-6</v>
      </c>
      <c r="V200" s="14">
        <f t="shared" si="58"/>
        <v>3.0954655306698702E-7</v>
      </c>
      <c r="W200" s="286">
        <f t="shared" si="58"/>
        <v>8.1309044444444496E-3</v>
      </c>
      <c r="X200" s="14">
        <f t="shared" si="58"/>
        <v>3.4705358338577762E-4</v>
      </c>
      <c r="Y200" s="14">
        <f t="shared" si="58"/>
        <v>7.7714353069511136E-6</v>
      </c>
      <c r="Z200" s="14">
        <f t="shared" si="58"/>
        <v>5.1976486803961649E-7</v>
      </c>
      <c r="AA200" s="286">
        <f t="shared" si="58"/>
        <v>8.8273977777777769E-3</v>
      </c>
      <c r="AB200" s="14">
        <f t="shared" si="58"/>
        <v>4.0503929214844459E-4</v>
      </c>
      <c r="AC200" s="14">
        <f t="shared" si="58"/>
        <v>8.3789812527865259E-6</v>
      </c>
      <c r="AD200" s="14">
        <f t="shared" si="58"/>
        <v>6.1693277611269569E-7</v>
      </c>
      <c r="AE200" s="286">
        <f t="shared" si="58"/>
        <v>9.0218477502847748E-3</v>
      </c>
      <c r="AF200" s="14">
        <f t="shared" si="58"/>
        <v>3.9632016725188359E-4</v>
      </c>
      <c r="AG200" s="14">
        <f t="shared" si="58"/>
        <v>1.0550496648055529E-5</v>
      </c>
      <c r="AH200" s="14">
        <f t="shared" si="58"/>
        <v>7.3832806482951423E-7</v>
      </c>
    </row>
    <row r="201" spans="2:34" x14ac:dyDescent="0.25">
      <c r="B201" s="191" t="s">
        <v>230</v>
      </c>
      <c r="C201" s="286">
        <f>(E200-3*D200*C200+2*C200^3)/((D200-C200^2)^(3/2))</f>
        <v>-0.5452263008380569</v>
      </c>
      <c r="D201" s="192"/>
      <c r="E201" s="192"/>
      <c r="F201" s="192"/>
      <c r="G201" s="286">
        <f>(I200-3*H200*G200+2*G200^3)/((H200-G200^2)^(3/2))</f>
        <v>-0.76160809170092925</v>
      </c>
      <c r="H201" s="192"/>
      <c r="I201" s="192"/>
      <c r="J201" s="192"/>
      <c r="K201" s="286">
        <f>(M200-3*L200*K200+2*K200^3)/((L200-K200^2)^(3/2))</f>
        <v>-0.66068156361938712</v>
      </c>
      <c r="L201" s="192"/>
      <c r="M201" s="192"/>
      <c r="N201" s="192"/>
      <c r="O201" s="286">
        <f>(Q200-3*P200*O200+2*O200^3)/((P200-O200^2)^(3/2))</f>
        <v>-0.92519339074667095</v>
      </c>
      <c r="P201" s="192"/>
      <c r="Q201" s="192"/>
      <c r="R201" s="192"/>
      <c r="S201" s="286">
        <f>(U200-3*T200*S200+2*S200^3)/((T200-S200^2)^(3/2))</f>
        <v>-0.80873605076224697</v>
      </c>
      <c r="T201" s="192"/>
      <c r="U201" s="192"/>
      <c r="V201" s="192"/>
      <c r="W201" s="286">
        <f>(Y200-3*X200*W200+2*W200^3)/((X200-W200^2)^(3/2))</f>
        <v>8.0899200916115507E-2</v>
      </c>
      <c r="X201" s="192"/>
      <c r="Y201" s="192"/>
      <c r="Z201" s="192"/>
      <c r="AA201" s="286">
        <f>(AC200-3*AB200*AA200+2*AA200^3)/((AB200-AA200^2)^(3/2))</f>
        <v>-0.16422877758176177</v>
      </c>
      <c r="AB201" s="192"/>
      <c r="AC201" s="192"/>
      <c r="AD201" s="192"/>
      <c r="AE201" s="286">
        <f>(AG200-3*AF200*AE200+2*AE200^3)/((AF200-AE200^2)^(3/2))</f>
        <v>0.23127226117042332</v>
      </c>
      <c r="AF201" s="192"/>
      <c r="AG201" s="192"/>
      <c r="AH201" s="193"/>
    </row>
    <row r="202" spans="2:34" x14ac:dyDescent="0.25">
      <c r="B202" s="194" t="s">
        <v>231</v>
      </c>
      <c r="C202" s="287">
        <f>(F200-4*E200*C200+6*D200*C200^2-3*C200^4)/((D200-C200^2)^(4/2))</f>
        <v>3.6079380113672634</v>
      </c>
      <c r="D202" s="63"/>
      <c r="E202" s="63"/>
      <c r="F202" s="63"/>
      <c r="G202" s="287">
        <f>(J200-4*I200*G200+6*H200*G200^2-3*G200^4)/((H200-G200^2)^(4/2))</f>
        <v>3.768501665012379</v>
      </c>
      <c r="H202" s="63"/>
      <c r="I202" s="63"/>
      <c r="J202" s="63"/>
      <c r="K202" s="287">
        <f>(N200-4*M200*K200+6*L200*K200^2-3*K200^4)/((L200-K200^2)^(4/2))</f>
        <v>3.4689716437249363</v>
      </c>
      <c r="L202" s="63"/>
      <c r="M202" s="63"/>
      <c r="N202" s="63"/>
      <c r="O202" s="287">
        <f>(R200-4*Q200*O200+6*P200*O200^2-3*O200^4)/((P200-O200^2)^(4/2))</f>
        <v>4.8136546800354925</v>
      </c>
      <c r="P202" s="63"/>
      <c r="Q202" s="63"/>
      <c r="R202" s="63"/>
      <c r="S202" s="287">
        <f>(V200-4*U200*S200+6*T200*S200^2-3*S200^4)/((T200-S200^2)^(4/2))</f>
        <v>4.3734971963759728</v>
      </c>
      <c r="T202" s="63"/>
      <c r="U202" s="63"/>
      <c r="V202" s="63"/>
      <c r="W202" s="287">
        <f>(Z200-4*Y200*W200+6*X200*W200^2-3*W200^4)/((X200-W200^2)^(4/2))</f>
        <v>4.9609911405584421</v>
      </c>
      <c r="X202" s="63"/>
      <c r="Y202" s="63"/>
      <c r="Z202" s="63"/>
      <c r="AA202" s="287">
        <f>(AD200-4*AC200*AA200+6*AB200*AA200^2-3*AA200^4)/((AB200-AA200^2)^(4/2))</f>
        <v>4.600056973080191</v>
      </c>
      <c r="AB202" s="63"/>
      <c r="AC202" s="63"/>
      <c r="AD202" s="63"/>
      <c r="AE202" s="287">
        <f>(AH200-4*AG200*AE200+6*AF200*AE200^2-3*AE200^4)/((AF200-AE200^2)^(4/2))</f>
        <v>5.3566083725781777</v>
      </c>
      <c r="AF202" s="63"/>
      <c r="AG202" s="63"/>
      <c r="AH202" s="109"/>
    </row>
    <row r="203" spans="2:34" x14ac:dyDescent="0.25">
      <c r="B203" s="194" t="s">
        <v>237</v>
      </c>
      <c r="C203" s="287">
        <f>C200/((D200-C200^2)^(1/2))</f>
        <v>0.3708735401600079</v>
      </c>
      <c r="D203" s="63"/>
      <c r="E203" s="63"/>
      <c r="F203" s="63"/>
      <c r="G203" s="287">
        <f>G200/((H200-G200^2)^(1/2))</f>
        <v>0.41439751948173065</v>
      </c>
      <c r="H203" s="63"/>
      <c r="I203" s="63"/>
      <c r="J203" s="63"/>
      <c r="K203" s="287">
        <f>K200/((L200-K200^2)^(1/2))</f>
        <v>0.3971890845633006</v>
      </c>
      <c r="L203" s="63"/>
      <c r="M203" s="63"/>
      <c r="N203" s="63"/>
      <c r="O203" s="287">
        <f>O200/((P200-O200^2)^(1/2))</f>
        <v>0.44299316373679443</v>
      </c>
      <c r="P203" s="63"/>
      <c r="Q203" s="63"/>
      <c r="R203" s="63"/>
      <c r="S203" s="287">
        <f>S200/((T200-S200^2)^(1/2))</f>
        <v>0.42192625350461754</v>
      </c>
      <c r="T203" s="63"/>
      <c r="U203" s="63"/>
      <c r="V203" s="63"/>
      <c r="W203" s="287">
        <f>W200/((X200-W200^2)^(1/2))</f>
        <v>0.48509918012941616</v>
      </c>
      <c r="X203" s="63"/>
      <c r="Y203" s="63"/>
      <c r="Z203" s="63"/>
      <c r="AA203" s="287">
        <f>AA200/((AB200-AA200^2)^(1/2))</f>
        <v>0.48806939718649844</v>
      </c>
      <c r="AB203" s="63"/>
      <c r="AC203" s="63"/>
      <c r="AD203" s="63"/>
      <c r="AE203" s="287">
        <f>AE200/((AF200-AE200^2)^(1/2))</f>
        <v>0.5083829050627795</v>
      </c>
      <c r="AF203" s="63"/>
      <c r="AG203" s="63"/>
      <c r="AH203" s="109"/>
    </row>
    <row r="204" spans="2:34" x14ac:dyDescent="0.25">
      <c r="B204" s="195" t="s">
        <v>236</v>
      </c>
      <c r="C204" s="288">
        <f>((1+C200)^12-1)/(((D200-C200^2)^(1/2))*SQRT(12))</f>
        <v>1.3430285432924169</v>
      </c>
      <c r="D204" s="101"/>
      <c r="E204" s="101"/>
      <c r="F204" s="101"/>
      <c r="G204" s="288">
        <f>((1+G200)^12-1)/(((H200-G200^2)^(1/2))*SQRT(12))</f>
        <v>1.493624638110411</v>
      </c>
      <c r="H204" s="101"/>
      <c r="I204" s="101"/>
      <c r="J204" s="101"/>
      <c r="K204" s="288">
        <f>((1+K200)^12-1)/(((L200-K200^2)^(1/2))*SQRT(12))</f>
        <v>1.4312877995943194</v>
      </c>
      <c r="L204" s="101"/>
      <c r="M204" s="101"/>
      <c r="N204" s="101"/>
      <c r="O204" s="288">
        <f>((1+O200)^12-1)/(((P200-O200^2)^(1/2))*SQRT(12))</f>
        <v>1.5952823431346359</v>
      </c>
      <c r="P204" s="101"/>
      <c r="Q204" s="101"/>
      <c r="R204" s="101"/>
      <c r="S204" s="288">
        <f>((1+S200)^12-1)/(((T200-S200^2)^(1/2))*SQRT(12))</f>
        <v>1.5191195603131218</v>
      </c>
      <c r="T204" s="101"/>
      <c r="U204" s="101"/>
      <c r="V204" s="101"/>
      <c r="W204" s="288">
        <f>((1+W200)^12-1)/(((X200-W200^2)^(1/2))*SQRT(12))</f>
        <v>1.7576562807837264</v>
      </c>
      <c r="X204" s="101"/>
      <c r="Y204" s="101"/>
      <c r="Z204" s="101"/>
      <c r="AA204" s="288">
        <f>((1+AA200)^12-1)/(((AB200-AA200^2)^(1/2))*SQRT(12))</f>
        <v>1.7752717039094406</v>
      </c>
      <c r="AB204" s="101"/>
      <c r="AC204" s="101"/>
      <c r="AD204" s="101"/>
      <c r="AE204" s="288">
        <f>((1+AE200)^12-1)/(((AF200-AE200^2)^(1/2))*SQRT(12))</f>
        <v>1.8511576709897126</v>
      </c>
      <c r="AF204" s="101"/>
      <c r="AG204" s="101"/>
      <c r="AH204" s="196"/>
    </row>
  </sheetData>
  <pageMargins left="0.7" right="0.7" top="0.75" bottom="0.75" header="0.3" footer="0.3"/>
  <pageSetup paperSize="9"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46725-29DA-A14C-9993-5A79B3305BD5}">
  <sheetPr>
    <tabColor rgb="FFFFFF00"/>
  </sheetPr>
  <dimension ref="A1:AT88"/>
  <sheetViews>
    <sheetView zoomScaleNormal="100" workbookViewId="0">
      <pane xSplit="2" ySplit="2" topLeftCell="C3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baseColWidth="10" defaultColWidth="10.875" defaultRowHeight="15.75" x14ac:dyDescent="0.25"/>
  <cols>
    <col min="1" max="1" width="10.875" style="14"/>
    <col min="2" max="2" width="22.375" style="14" customWidth="1"/>
    <col min="3" max="9" width="12.125" style="14" bestFit="1" customWidth="1"/>
    <col min="10" max="10" width="5.625" style="14" customWidth="1"/>
    <col min="11" max="12" width="4.375" style="14" customWidth="1"/>
    <col min="13" max="26" width="10.875" style="14"/>
    <col min="27" max="29" width="12.875" style="14" bestFit="1" customWidth="1"/>
    <col min="30" max="37" width="10.875" style="14"/>
    <col min="38" max="38" width="12.125" style="14" bestFit="1" customWidth="1"/>
    <col min="39" max="39" width="12.875" style="14" bestFit="1" customWidth="1"/>
    <col min="40" max="40" width="12.125" style="14" bestFit="1" customWidth="1"/>
    <col min="41" max="16384" width="10.875" style="14"/>
  </cols>
  <sheetData>
    <row r="1" spans="1:46" x14ac:dyDescent="0.25">
      <c r="A1" s="22" t="s">
        <v>369</v>
      </c>
      <c r="B1" s="22"/>
      <c r="C1" s="22"/>
      <c r="D1" s="22"/>
      <c r="E1" s="33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3"/>
    </row>
    <row r="2" spans="1:46" x14ac:dyDescent="0.25">
      <c r="A2" s="33"/>
      <c r="B2" s="173" t="s">
        <v>238</v>
      </c>
      <c r="C2" s="173" t="s">
        <v>216</v>
      </c>
      <c r="D2" s="173" t="s">
        <v>217</v>
      </c>
      <c r="E2" s="33" t="s">
        <v>227</v>
      </c>
      <c r="F2" s="173" t="s">
        <v>228</v>
      </c>
      <c r="G2" s="173" t="s">
        <v>218</v>
      </c>
      <c r="H2" s="173" t="s">
        <v>219</v>
      </c>
      <c r="I2" s="173" t="s">
        <v>220</v>
      </c>
      <c r="J2" s="173"/>
      <c r="K2" s="173"/>
      <c r="L2" s="173"/>
      <c r="M2" s="173"/>
      <c r="N2" s="303" t="s">
        <v>490</v>
      </c>
      <c r="O2" s="303"/>
      <c r="P2" s="303"/>
      <c r="Q2" s="303"/>
      <c r="R2" s="303"/>
      <c r="S2" s="303"/>
      <c r="T2" s="303"/>
      <c r="U2" s="303"/>
      <c r="V2" s="303"/>
      <c r="W2" s="303"/>
      <c r="X2" s="173"/>
      <c r="Y2" s="303" t="s">
        <v>491</v>
      </c>
      <c r="Z2" s="303"/>
      <c r="AA2" s="303"/>
      <c r="AB2" s="303"/>
      <c r="AC2" s="303"/>
      <c r="AD2" s="303"/>
      <c r="AE2" s="303"/>
      <c r="AF2" s="303"/>
      <c r="AG2" s="303"/>
      <c r="AH2" s="303"/>
      <c r="AI2" s="173"/>
      <c r="AJ2" s="303" t="s">
        <v>496</v>
      </c>
      <c r="AK2" s="303"/>
      <c r="AL2" s="303"/>
      <c r="AM2" s="303"/>
      <c r="AN2" s="303"/>
      <c r="AO2" s="303"/>
      <c r="AP2" s="303"/>
      <c r="AQ2" s="303"/>
      <c r="AR2" s="303"/>
      <c r="AS2" s="303"/>
      <c r="AT2" s="223"/>
    </row>
    <row r="3" spans="1:46" x14ac:dyDescent="0.25">
      <c r="M3" s="173"/>
      <c r="N3" s="14" t="s">
        <v>216</v>
      </c>
      <c r="T3" s="14" t="s">
        <v>258</v>
      </c>
      <c r="V3" s="14" t="s">
        <v>259</v>
      </c>
      <c r="X3" s="173"/>
      <c r="Y3" s="14" t="s">
        <v>216</v>
      </c>
      <c r="AE3" s="14" t="s">
        <v>258</v>
      </c>
      <c r="AG3" s="14" t="s">
        <v>259</v>
      </c>
      <c r="AI3" s="173"/>
      <c r="AJ3" s="14" t="s">
        <v>216</v>
      </c>
      <c r="AP3" s="14" t="s">
        <v>258</v>
      </c>
      <c r="AR3" s="14" t="s">
        <v>259</v>
      </c>
      <c r="AT3" s="223"/>
    </row>
    <row r="4" spans="1:46" x14ac:dyDescent="0.25">
      <c r="B4" s="14" t="s">
        <v>239</v>
      </c>
      <c r="C4" s="14">
        <f>COUNT(Moments!C4:C183)</f>
        <v>180</v>
      </c>
      <c r="D4" s="14">
        <v>180</v>
      </c>
      <c r="E4" s="14">
        <v>180</v>
      </c>
      <c r="F4" s="14">
        <v>180</v>
      </c>
      <c r="G4" s="14">
        <v>180</v>
      </c>
      <c r="H4" s="14">
        <v>180</v>
      </c>
      <c r="I4" s="14">
        <v>180</v>
      </c>
      <c r="M4" s="173"/>
      <c r="N4" s="14" t="s">
        <v>321</v>
      </c>
      <c r="O4" s="14" t="s">
        <v>249</v>
      </c>
      <c r="P4" s="14" t="s">
        <v>250</v>
      </c>
      <c r="Q4" s="14" t="s">
        <v>251</v>
      </c>
      <c r="R4" s="14" t="s">
        <v>252</v>
      </c>
      <c r="T4" s="14" t="s">
        <v>492</v>
      </c>
      <c r="U4" s="14" t="s">
        <v>493</v>
      </c>
      <c r="V4" s="14" t="s">
        <v>494</v>
      </c>
      <c r="W4" s="14" t="s">
        <v>495</v>
      </c>
      <c r="X4" s="173"/>
      <c r="Y4" s="14" t="s">
        <v>321</v>
      </c>
      <c r="Z4" s="14" t="s">
        <v>249</v>
      </c>
      <c r="AA4" s="14" t="s">
        <v>250</v>
      </c>
      <c r="AB4" s="14" t="s">
        <v>251</v>
      </c>
      <c r="AC4" s="14" t="s">
        <v>252</v>
      </c>
      <c r="AE4" s="14" t="s">
        <v>492</v>
      </c>
      <c r="AF4" s="14" t="s">
        <v>493</v>
      </c>
      <c r="AG4" s="14" t="s">
        <v>494</v>
      </c>
      <c r="AH4" s="14" t="s">
        <v>495</v>
      </c>
      <c r="AI4" s="173"/>
      <c r="AJ4" s="14" t="s">
        <v>321</v>
      </c>
      <c r="AK4" s="14" t="s">
        <v>249</v>
      </c>
      <c r="AL4" s="14" t="s">
        <v>250</v>
      </c>
      <c r="AM4" s="14" t="s">
        <v>251</v>
      </c>
      <c r="AN4" s="14" t="s">
        <v>252</v>
      </c>
      <c r="AP4" s="14" t="s">
        <v>492</v>
      </c>
      <c r="AQ4" s="14" t="s">
        <v>493</v>
      </c>
      <c r="AR4" s="14" t="s">
        <v>494</v>
      </c>
      <c r="AS4" s="14" t="s">
        <v>495</v>
      </c>
      <c r="AT4" s="223"/>
    </row>
    <row r="5" spans="1:46" x14ac:dyDescent="0.25">
      <c r="B5" s="14" t="s">
        <v>370</v>
      </c>
      <c r="C5" s="99">
        <f>(Moments!H186-Moments!G186^2)^(1/2)</f>
        <v>2.1715257776183026E-2</v>
      </c>
      <c r="D5" s="14">
        <f>(Moments!L186-Moments!K186^2)^(1/2)</f>
        <v>2.3048284261977973E-2</v>
      </c>
      <c r="E5" s="14">
        <f>(Moments!P186-Moments!O186^2)^(1/2)</f>
        <v>2.0975657626483256E-2</v>
      </c>
      <c r="F5" s="14">
        <f>(Moments!T186-Moments!S186^2)^(1/2)</f>
        <v>2.2159743592926894E-2</v>
      </c>
      <c r="G5" s="14">
        <f>(Moments!X186-Moments!W186^2)^(1/2)</f>
        <v>1.9038954330630846E-2</v>
      </c>
      <c r="H5" s="14">
        <f>(Moments!AB186-Moments!AA186^2)^(1/2)</f>
        <v>2.1784982592347357E-2</v>
      </c>
      <c r="I5" s="14">
        <f>(Moments!AF186-Moments!AE186^2)^(1/2)</f>
        <v>2.0361030167104652E-2</v>
      </c>
      <c r="M5" s="173"/>
      <c r="N5" s="200" t="str">
        <f t="array" ref="N5:N8">TRANSPOSE(O4:R4)</f>
        <v>m1a</v>
      </c>
      <c r="O5" s="197">
        <f>_xlfn.COVARIANCE.S(Moments!$G$4:$G$183,Moments!G4:G183)</f>
        <v>4.7418679134912824E-4</v>
      </c>
      <c r="P5" s="192">
        <f>_xlfn.COVARIANCE.S(Moments!$G$4:$G$183,Moments!H4:H183)</f>
        <v>-8.222440049579524E-6</v>
      </c>
      <c r="Q5" s="192">
        <f>_xlfn.COVARIANCE.S(Moments!$G$4:$G$183,Moments!C4:C183)</f>
        <v>3.5011396490209316E-4</v>
      </c>
      <c r="R5" s="193">
        <f>_xlfn.COVARIANCE.S(Moments!$G$4:$G$183,Moments!D4:D183)</f>
        <v>-2.793207118981781E-6</v>
      </c>
      <c r="T5" s="201">
        <f>-Moments!G$186/'SD test'!C$5</f>
        <v>-0.2103323203726844</v>
      </c>
      <c r="U5" s="202">
        <f>1/(2*C$5)</f>
        <v>23.025285039369535</v>
      </c>
      <c r="V5" s="202">
        <f>-Moments!C$186/'SD test'!C6</f>
        <v>-0.19898341948479481</v>
      </c>
      <c r="W5" s="203">
        <f>1/(2*C6)</f>
        <v>20.268471258284094</v>
      </c>
      <c r="X5" s="173"/>
      <c r="Y5" s="200" t="str">
        <f t="array" ref="Y5:Y8">TRANSPOSE(Z4:AC4)</f>
        <v>m1a</v>
      </c>
      <c r="Z5" s="197">
        <f>_xlfn.COVARIANCE.S(Moments!$G$4:$G$93,Moments!G$4:G$93)</f>
        <v>6.3583734978225827E-4</v>
      </c>
      <c r="AA5" s="192">
        <f>_xlfn.COVARIANCE.S(Moments!$G$4:$G$93,Moments!H$4:H$93)</f>
        <v>-1.6149382623309749E-5</v>
      </c>
      <c r="AB5" s="192">
        <f>_xlfn.COVARIANCE.S(Moments!$G$4:$G$93,Moments!C$4:C$93)</f>
        <v>4.8028457391488018E-4</v>
      </c>
      <c r="AC5" s="193">
        <f>_xlfn.COVARIANCE.S(Moments!$G$4:$G$93,Moments!D$4:D$93)</f>
        <v>-4.4683887187885955E-6</v>
      </c>
      <c r="AE5" s="201">
        <f>-Moments!$G$193/'SD test'!$C$34</f>
        <v>-7.7755952848554716E-2</v>
      </c>
      <c r="AF5" s="202">
        <f>1/(2*$C$34)</f>
        <v>19.939912035661226</v>
      </c>
      <c r="AG5" s="202">
        <f>-Moments!C$193/'SD test'!C35</f>
        <v>-6.6217087909552733E-2</v>
      </c>
      <c r="AH5" s="203">
        <f>1/(2*C35)</f>
        <v>18.52017865234664</v>
      </c>
      <c r="AI5" s="173"/>
      <c r="AJ5" s="200" t="str">
        <f t="array" ref="AJ5:AJ8">TRANSPOSE(AK4:AN4)</f>
        <v>m1a</v>
      </c>
      <c r="AK5" s="197">
        <f>_xlfn.COVARIANCE.S(Moments!$G$94:$G$183,Moments!G$94:G$183)</f>
        <v>3.0400586470267664E-4</v>
      </c>
      <c r="AL5" s="192">
        <f>_xlfn.COVARIANCE.S(Moments!$G$94:$G$183,Moments!H$94:H$183)</f>
        <v>3.5414539591169317E-7</v>
      </c>
      <c r="AM5" s="192">
        <f>_xlfn.COVARIANCE.S(Moments!$G$94:$G$183,Moments!C$94:C$183)</f>
        <v>2.0735421443010982E-4</v>
      </c>
      <c r="AN5" s="193">
        <f>_xlfn.COVARIANCE.S(Moments!$G$94:$G$183,Moments!D$94:D$183)</f>
        <v>-6.2307876760882628E-7</v>
      </c>
      <c r="AP5" s="201">
        <f>-Moments!$G$200/'SD test'!$C$62</f>
        <v>-0.41439751948173065</v>
      </c>
      <c r="AQ5" s="202">
        <f>1/(2*$C$62)</f>
        <v>28.837345106093039</v>
      </c>
      <c r="AR5" s="202">
        <f>-Moments!C$200/'SD test'!C63</f>
        <v>-0.3708735401600079</v>
      </c>
      <c r="AS5" s="203">
        <f>1/(2*C63)</f>
        <v>23.09390184671733</v>
      </c>
      <c r="AT5" s="223"/>
    </row>
    <row r="6" spans="1:46" x14ac:dyDescent="0.25">
      <c r="B6" s="14" t="s">
        <v>371</v>
      </c>
      <c r="C6" s="99">
        <f>(Moments!D186-Moments!C186^2)^(1/2)</f>
        <v>2.4668856058674915E-2</v>
      </c>
      <c r="D6" s="99">
        <f t="shared" ref="D6:I6" si="0">$C$6</f>
        <v>2.4668856058674915E-2</v>
      </c>
      <c r="E6" s="99">
        <f t="shared" si="0"/>
        <v>2.4668856058674915E-2</v>
      </c>
      <c r="F6" s="99">
        <f t="shared" si="0"/>
        <v>2.4668856058674915E-2</v>
      </c>
      <c r="G6" s="99">
        <f t="shared" si="0"/>
        <v>2.4668856058674915E-2</v>
      </c>
      <c r="H6" s="99">
        <f t="shared" si="0"/>
        <v>2.4668856058674915E-2</v>
      </c>
      <c r="I6" s="99">
        <f t="shared" si="0"/>
        <v>2.4668856058674915E-2</v>
      </c>
      <c r="M6" s="173"/>
      <c r="N6" s="200" t="str">
        <v>m2a</v>
      </c>
      <c r="O6" s="198">
        <f>P5</f>
        <v>-8.222440049579524E-6</v>
      </c>
      <c r="P6" s="63">
        <f>_xlfn.COVARIANCE.S(Moments!H4:H183,Moments!H4:H183)</f>
        <v>1.2552153179423909E-6</v>
      </c>
      <c r="Q6" s="63">
        <f>_xlfn.COVARIANCE.S(Moments!H4:H183,Moments!C4:C183)</f>
        <v>-4.5068358417046328E-6</v>
      </c>
      <c r="R6" s="109">
        <f>_xlfn.COVARIANCE.S(Moments!H4:H183,Moments!D4:D183)</f>
        <v>3.3771950377172487E-7</v>
      </c>
      <c r="X6" s="173"/>
      <c r="Y6" s="200" t="str">
        <v>m2a</v>
      </c>
      <c r="Z6" s="198">
        <f>AA5</f>
        <v>-1.6149382623309749E-5</v>
      </c>
      <c r="AA6" s="63">
        <f>_xlfn.COVARIANCE.S(Moments!$H$4:$H$93,Moments!H$4:H$93)</f>
        <v>2.2843816005573539E-6</v>
      </c>
      <c r="AB6" s="63">
        <f>_xlfn.COVARIANCE.S(Moments!$H$4:$H$93,Moments!C$4:C$93)</f>
        <v>-7.0890808356411714E-6</v>
      </c>
      <c r="AC6" s="109">
        <f>_xlfn.COVARIANCE.S(Moments!$H$4:$H$93,Moments!D$4:D$93)</f>
        <v>5.3366431694256229E-7</v>
      </c>
      <c r="AI6" s="173"/>
      <c r="AJ6" s="200" t="str">
        <v>m2a</v>
      </c>
      <c r="AK6" s="198">
        <f>AL5</f>
        <v>3.5414539591169317E-7</v>
      </c>
      <c r="AL6" s="63">
        <f>_xlfn.COVARIANCE.S(Moments!$H$94:$H$183,Moments!H$94:H$183)</f>
        <v>2.0042130552803646E-7</v>
      </c>
      <c r="AM6" s="63">
        <f>_xlfn.COVARIANCE.S(Moments!$H$94:$H$183,Moments!C$94:C$183)</f>
        <v>-1.090521005329045E-6</v>
      </c>
      <c r="AN6" s="109">
        <f>_xlfn.COVARIANCE.S(Moments!$H$94:$H$183,Moments!D$94:D$183)</f>
        <v>1.173874001182945E-7</v>
      </c>
      <c r="AT6" s="223"/>
    </row>
    <row r="7" spans="1:46" x14ac:dyDescent="0.25">
      <c r="B7" s="14" t="s">
        <v>372</v>
      </c>
      <c r="C7" s="186">
        <f>C5-C6</f>
        <v>-2.9535982824918892E-3</v>
      </c>
      <c r="D7" s="186">
        <f t="shared" ref="D7:I7" si="1">D5-D6</f>
        <v>-1.6205717966969423E-3</v>
      </c>
      <c r="E7" s="186">
        <f t="shared" si="1"/>
        <v>-3.6931984321916592E-3</v>
      </c>
      <c r="F7" s="186">
        <f t="shared" si="1"/>
        <v>-2.5091124657480209E-3</v>
      </c>
      <c r="G7" s="186">
        <f t="shared" si="1"/>
        <v>-5.6299017280440691E-3</v>
      </c>
      <c r="H7" s="186">
        <f t="shared" si="1"/>
        <v>-2.8838734663275585E-3</v>
      </c>
      <c r="I7" s="186">
        <f t="shared" si="1"/>
        <v>-4.3078258915702633E-3</v>
      </c>
      <c r="M7" s="173"/>
      <c r="N7" s="200" t="str">
        <v>m1b</v>
      </c>
      <c r="O7" s="198">
        <f>Q5</f>
        <v>3.5011396490209316E-4</v>
      </c>
      <c r="P7" s="63">
        <f>Q6</f>
        <v>-4.5068358417046328E-6</v>
      </c>
      <c r="Q7" s="63">
        <f>_xlfn.COVARIANCE.S(Moments!C4:C183,Moments!C4:C183)</f>
        <v>6.1195219365280421E-4</v>
      </c>
      <c r="R7" s="109">
        <f>_xlfn.COVARIANCE.S(Moments!C4:C183,Moments!D4:D183)</f>
        <v>-1.2768651851596609E-7</v>
      </c>
      <c r="T7" s="201">
        <f>T5</f>
        <v>-0.2103323203726844</v>
      </c>
      <c r="U7" s="202">
        <f>U5</f>
        <v>23.025285039369535</v>
      </c>
      <c r="V7" s="202">
        <f>-V5</f>
        <v>0.19898341948479481</v>
      </c>
      <c r="W7" s="203">
        <f>-W5</f>
        <v>-20.268471258284094</v>
      </c>
      <c r="X7" s="173"/>
      <c r="Y7" s="200" t="str">
        <v>m1b</v>
      </c>
      <c r="Z7" s="198">
        <f>AB5</f>
        <v>4.8028457391488018E-4</v>
      </c>
      <c r="AA7" s="63">
        <f>AB6</f>
        <v>-7.0890808356411714E-6</v>
      </c>
      <c r="AB7" s="63">
        <f>_xlfn.COVARIANCE.S(Moments!$C$4:$C$93,Moments!C$4:C$93)</f>
        <v>7.3705885474797635E-4</v>
      </c>
      <c r="AC7" s="109">
        <f>_xlfn.COVARIANCE.S(Moments!$C$4:$C$93,Moments!D$4:D$93)</f>
        <v>-1.6461481812494577E-6</v>
      </c>
      <c r="AE7" s="201">
        <f>AE5</f>
        <v>-7.7755952848554716E-2</v>
      </c>
      <c r="AF7" s="202">
        <f>AF5</f>
        <v>19.939912035661226</v>
      </c>
      <c r="AG7" s="202">
        <f>-AG5</f>
        <v>6.6217087909552733E-2</v>
      </c>
      <c r="AH7" s="203">
        <f>-AH5</f>
        <v>-18.52017865234664</v>
      </c>
      <c r="AI7" s="173"/>
      <c r="AJ7" s="200" t="str">
        <v>m1b</v>
      </c>
      <c r="AK7" s="198">
        <f>AM5</f>
        <v>2.0735421443010982E-4</v>
      </c>
      <c r="AL7" s="63">
        <f>AM6</f>
        <v>-1.090521005329045E-6</v>
      </c>
      <c r="AM7" s="63">
        <f>_xlfn.COVARIANCE.S(Moments!$C$94:$C$183,Moments!C$94:C$183)</f>
        <v>4.7402132528169918E-4</v>
      </c>
      <c r="AN7" s="109">
        <f>_xlfn.COVARIANCE.S(Moments!$C$94:$C$183,Moments!D$94:D$183)</f>
        <v>2.0168752979408746E-6</v>
      </c>
      <c r="AP7" s="201">
        <f>AP5</f>
        <v>-0.41439751948173065</v>
      </c>
      <c r="AQ7" s="202">
        <f>AQ5</f>
        <v>28.837345106093039</v>
      </c>
      <c r="AR7" s="202">
        <f>-AR5</f>
        <v>0.3708735401600079</v>
      </c>
      <c r="AS7" s="203">
        <f>-AS5</f>
        <v>-23.09390184671733</v>
      </c>
      <c r="AT7" s="223"/>
    </row>
    <row r="8" spans="1:46" x14ac:dyDescent="0.25">
      <c r="C8" s="99"/>
      <c r="D8" s="99"/>
      <c r="E8" s="99"/>
      <c r="F8" s="99"/>
      <c r="G8" s="99"/>
      <c r="H8" s="99"/>
      <c r="I8" s="99"/>
      <c r="M8" s="173"/>
      <c r="N8" s="200" t="str">
        <v>m2b</v>
      </c>
      <c r="O8" s="199">
        <f>R5</f>
        <v>-2.793207118981781E-6</v>
      </c>
      <c r="P8" s="101">
        <f>R6</f>
        <v>3.3771950377172487E-7</v>
      </c>
      <c r="Q8" s="101">
        <f>R7</f>
        <v>-1.2768651851596609E-7</v>
      </c>
      <c r="R8" s="196">
        <f>_xlfn.COVARIANCE.S(Moments!D4:D183,Moments!D4:D183)</f>
        <v>9.5201019389831166E-7</v>
      </c>
      <c r="X8" s="173"/>
      <c r="Y8" s="200" t="str">
        <v>m2b</v>
      </c>
      <c r="Z8" s="199">
        <f>AC5</f>
        <v>-4.4683887187885955E-6</v>
      </c>
      <c r="AA8" s="101">
        <f>AC6</f>
        <v>5.3366431694256229E-7</v>
      </c>
      <c r="AB8" s="101">
        <f>AC7</f>
        <v>-1.6461481812494577E-6</v>
      </c>
      <c r="AC8" s="196">
        <f>_xlfn.COVARIANCE.S(Moments!$D$4:$D$93,Moments!$D$4:$D$93)</f>
        <v>1.3727168125189947E-6</v>
      </c>
      <c r="AI8" s="173"/>
      <c r="AJ8" s="200" t="str">
        <v>m2b</v>
      </c>
      <c r="AK8" s="199">
        <f>AN5</f>
        <v>-6.2307876760882628E-7</v>
      </c>
      <c r="AL8" s="101">
        <f>AN6</f>
        <v>1.173874001182945E-7</v>
      </c>
      <c r="AM8" s="101">
        <f>AN7</f>
        <v>2.0168752979408746E-6</v>
      </c>
      <c r="AN8" s="196">
        <f>_xlfn.COVARIANCE.S(Moments!$D$94:$D$183,Moments!$D$94:$D$183)</f>
        <v>5.2201054868048147E-7</v>
      </c>
      <c r="AT8" s="223"/>
    </row>
    <row r="9" spans="1:46" x14ac:dyDescent="0.25">
      <c r="M9" s="173"/>
      <c r="X9" s="173"/>
      <c r="AI9" s="173"/>
      <c r="AT9" s="223"/>
    </row>
    <row r="10" spans="1:46" x14ac:dyDescent="0.25">
      <c r="B10" s="14" t="s">
        <v>322</v>
      </c>
      <c r="C10" s="179">
        <v>0.05</v>
      </c>
      <c r="D10" s="179">
        <f t="shared" ref="D10:I10" si="2">$C$10</f>
        <v>0.05</v>
      </c>
      <c r="E10" s="179">
        <f t="shared" si="2"/>
        <v>0.05</v>
      </c>
      <c r="F10" s="179">
        <f t="shared" si="2"/>
        <v>0.05</v>
      </c>
      <c r="G10" s="179">
        <f t="shared" si="2"/>
        <v>0.05</v>
      </c>
      <c r="H10" s="179">
        <f t="shared" si="2"/>
        <v>0.05</v>
      </c>
      <c r="I10" s="179">
        <f t="shared" si="2"/>
        <v>0.05</v>
      </c>
      <c r="M10" s="173"/>
      <c r="N10" s="14" t="s">
        <v>217</v>
      </c>
      <c r="T10" s="14" t="s">
        <v>303</v>
      </c>
      <c r="V10" s="14" t="s">
        <v>259</v>
      </c>
      <c r="X10" s="173"/>
      <c r="Y10" s="14" t="s">
        <v>217</v>
      </c>
      <c r="AE10" s="14" t="s">
        <v>303</v>
      </c>
      <c r="AG10" s="14" t="s">
        <v>259</v>
      </c>
      <c r="AI10" s="173"/>
      <c r="AJ10" s="14" t="s">
        <v>217</v>
      </c>
      <c r="AP10" s="14" t="s">
        <v>303</v>
      </c>
      <c r="AR10" s="14" t="s">
        <v>259</v>
      </c>
      <c r="AT10" s="223"/>
    </row>
    <row r="11" spans="1:46" x14ac:dyDescent="0.25">
      <c r="A11" s="204"/>
      <c r="M11" s="173"/>
      <c r="N11" s="14" t="s">
        <v>321</v>
      </c>
      <c r="O11" s="14" t="s">
        <v>249</v>
      </c>
      <c r="P11" s="14" t="s">
        <v>250</v>
      </c>
      <c r="Q11" s="14" t="s">
        <v>251</v>
      </c>
      <c r="R11" s="14" t="s">
        <v>252</v>
      </c>
      <c r="T11" s="14" t="s">
        <v>492</v>
      </c>
      <c r="U11" s="14" t="s">
        <v>493</v>
      </c>
      <c r="V11" s="14" t="s">
        <v>494</v>
      </c>
      <c r="W11" s="14" t="s">
        <v>495</v>
      </c>
      <c r="X11" s="173"/>
      <c r="Y11" s="14" t="s">
        <v>321</v>
      </c>
      <c r="Z11" s="14" t="s">
        <v>249</v>
      </c>
      <c r="AA11" s="14" t="s">
        <v>250</v>
      </c>
      <c r="AB11" s="14" t="s">
        <v>251</v>
      </c>
      <c r="AC11" s="14" t="s">
        <v>252</v>
      </c>
      <c r="AE11" s="14" t="s">
        <v>492</v>
      </c>
      <c r="AF11" s="14" t="s">
        <v>493</v>
      </c>
      <c r="AG11" s="14" t="s">
        <v>494</v>
      </c>
      <c r="AH11" s="14" t="s">
        <v>495</v>
      </c>
      <c r="AI11" s="173"/>
      <c r="AJ11" s="14" t="s">
        <v>321</v>
      </c>
      <c r="AK11" s="14" t="s">
        <v>249</v>
      </c>
      <c r="AL11" s="14" t="s">
        <v>250</v>
      </c>
      <c r="AM11" s="14" t="s">
        <v>251</v>
      </c>
      <c r="AN11" s="14" t="s">
        <v>252</v>
      </c>
      <c r="AP11" s="14" t="s">
        <v>492</v>
      </c>
      <c r="AQ11" s="14" t="s">
        <v>493</v>
      </c>
      <c r="AR11" s="14" t="s">
        <v>494</v>
      </c>
      <c r="AS11" s="14" t="s">
        <v>495</v>
      </c>
      <c r="AT11" s="223"/>
    </row>
    <row r="12" spans="1:46" x14ac:dyDescent="0.25">
      <c r="A12" s="289" t="s">
        <v>397</v>
      </c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173"/>
      <c r="N12" s="200" t="str">
        <f t="array" ref="N12:N15">TRANSPOSE(O11:R11)</f>
        <v>m1a</v>
      </c>
      <c r="O12" s="197">
        <f>_xlfn.COVARIANCE.S(Moments!$K$4:$K$183,Moments!K4:K183)</f>
        <v>5.3419113595401893E-4</v>
      </c>
      <c r="P12" s="192">
        <f>_xlfn.COVARIANCE.S(Moments!$K$4:$K$183,Moments!L4:L183)</f>
        <v>-7.4898181416155587E-6</v>
      </c>
      <c r="Q12" s="192">
        <f>_xlfn.COVARIANCE.S(Moments!$K$4:$K$183,Moments!C4:C183)</f>
        <v>4.1541307484269275E-4</v>
      </c>
      <c r="R12" s="193">
        <f>_xlfn.COVARIANCE.S(Moments!$K$4:$K$183,Moments!D4:D183)</f>
        <v>-2.4267382476948109E-6</v>
      </c>
      <c r="T12" s="201">
        <f>-Moments!K$186/'SD test'!D$5</f>
        <v>-0.1829073964356287</v>
      </c>
      <c r="U12" s="202">
        <f>1/(2*D$5)</f>
        <v>21.693588742517996</v>
      </c>
      <c r="V12" s="202">
        <f>V5</f>
        <v>-0.19898341948479481</v>
      </c>
      <c r="W12" s="203">
        <f>W5</f>
        <v>20.268471258284094</v>
      </c>
      <c r="X12" s="173"/>
      <c r="Y12" s="200" t="str">
        <f t="array" ref="Y12:Y15">TRANSPOSE(Z11:AC11)</f>
        <v>m1a</v>
      </c>
      <c r="Z12" s="197">
        <f>_xlfn.COVARIANCE.S(Moments!$K$4:$K$93,Moments!K$4:K$93)</f>
        <v>7.2971235350360658E-4</v>
      </c>
      <c r="AA12" s="192">
        <f>_xlfn.COVARIANCE.S(Moments!$K$4:$K$93,Moments!L$4:L$93)</f>
        <v>-1.4818397629602548E-5</v>
      </c>
      <c r="AB12" s="192">
        <f>_xlfn.COVARIANCE.S(Moments!$K$4:$K$93,Moments!C$4:C$93)</f>
        <v>5.8173107519390638E-4</v>
      </c>
      <c r="AC12" s="193">
        <f>_xlfn.COVARIANCE.S(Moments!$K$4:$K$93,Moments!D$4:D$93)</f>
        <v>-3.8676378541507798E-6</v>
      </c>
      <c r="AE12" s="201">
        <f>-Moments!$K$193/'SD test'!$D$34</f>
        <v>-4.785905820785008E-2</v>
      </c>
      <c r="AF12" s="202">
        <f>1/(2*$D$34)</f>
        <v>18.613172679342338</v>
      </c>
      <c r="AG12" s="202">
        <f>AG5</f>
        <v>-6.6217087909552733E-2</v>
      </c>
      <c r="AH12" s="203">
        <f>AH5</f>
        <v>18.52017865234664</v>
      </c>
      <c r="AI12" s="173"/>
      <c r="AJ12" s="200" t="str">
        <f t="array" ref="AJ12:AJ15">TRANSPOSE(AK11:AN11)</f>
        <v>m1a</v>
      </c>
      <c r="AK12" s="197">
        <f>_xlfn.COVARIANCE.S(Moments!$K$94:$K$183,Moments!K$94:K$183)</f>
        <v>3.2730841850386508E-4</v>
      </c>
      <c r="AL12" s="192">
        <f>_xlfn.COVARIANCE.S(Moments!$K$94:$K$183,Moments!L$94:L$183)</f>
        <v>7.8728122217123791E-7</v>
      </c>
      <c r="AM12" s="192">
        <f>_xlfn.COVARIANCE.S(Moments!$K$94:$K$183,Moments!C$94:C$183)</f>
        <v>2.3526763371453934E-4</v>
      </c>
      <c r="AN12" s="193">
        <f>_xlfn.COVARIANCE.S(Moments!$K$94:$K$183,Moments!D$94:D$183)</f>
        <v>-4.2395739711286367E-7</v>
      </c>
      <c r="AP12" s="201">
        <f>-Moments!$K$200/'SD test'!$D$62</f>
        <v>-0.3971890845633006</v>
      </c>
      <c r="AQ12" s="202">
        <f>1/(2*$D$62)</f>
        <v>27.791863488891391</v>
      </c>
      <c r="AR12" s="202">
        <f>AR5</f>
        <v>-0.3708735401600079</v>
      </c>
      <c r="AS12" s="203">
        <f>AS5</f>
        <v>23.09390184671733</v>
      </c>
      <c r="AT12" s="223"/>
    </row>
    <row r="13" spans="1:46" x14ac:dyDescent="0.25">
      <c r="B13" s="14" t="s">
        <v>399</v>
      </c>
      <c r="C13" s="14">
        <f t="array" ref="C13">(1/C4)*(MMULT(MMULT($T$5:$U$5,$O$5:$P$6),TRANSPOSE($T$5:$U$5)))</f>
        <v>4.2560525503026057E-6</v>
      </c>
      <c r="D13" s="14">
        <f t="array" ref="D13">(1/D4)*(MMULT(MMULT($T$12:$U$12,$O$12:$P$13),TRANSPOSE($T$12:$U$12)))</f>
        <v>3.7306374917871694E-6</v>
      </c>
      <c r="E13" s="14">
        <f t="array" ref="E13">(1/E4)*(MMULT(MMULT($T$19:$U$19,$O$19:$P$20),TRANSPOSE($T$19:$U$19)))</f>
        <v>2.5157658277050155E-6</v>
      </c>
      <c r="F13" s="14">
        <f t="array" ref="F13">(1/F4)*(MMULT(MMULT($T$26:$U$26,$O$26:$P$27),TRANSPOSE($T$26:$U$26)))</f>
        <v>2.9983540082998352E-6</v>
      </c>
      <c r="G13" s="14">
        <f t="array" ref="G13">(1/G4)*(MMULT(MMULT($T$33:$U$33,$O$33:$P$34),TRANSPOSE($T$33:$U$33)))</f>
        <v>2.4267097779217067E-6</v>
      </c>
      <c r="H13" s="14">
        <f t="array" ref="H13">(1/H4)*(MMULT(MMULT($T$40:$U$40,$O$40:$P$41),TRANSPOSE($T$40:$U$40)))</f>
        <v>2.0134788352592114E-6</v>
      </c>
      <c r="I13" s="14">
        <f t="array" ref="I13">(1/I4)*(MMULT(MMULT($T$47:$U$47,$O$47:$P$48),TRANSPOSE($T$47:$U$47)))</f>
        <v>2.4837183273127357E-6</v>
      </c>
      <c r="M13" s="173"/>
      <c r="N13" s="200" t="str">
        <v>m2a</v>
      </c>
      <c r="O13" s="198">
        <f>P12</f>
        <v>-7.4898181416155587E-6</v>
      </c>
      <c r="P13" s="63">
        <f>_xlfn.COVARIANCE.S(Moments!$L$4:$L$183,Moments!$L$4:$L$183)</f>
        <v>1.2626231763033005E-6</v>
      </c>
      <c r="Q13" s="63">
        <f>_xlfn.COVARIANCE.S(Moments!L4:L183,Moments!C4:C183)</f>
        <v>-4.1374324616707081E-6</v>
      </c>
      <c r="R13" s="109">
        <f>_xlfn.COVARIANCE.S(Moments!L4:L183,Moments!D4:D183)</f>
        <v>3.836099019408115E-7</v>
      </c>
      <c r="X13" s="173"/>
      <c r="Y13" s="200" t="str">
        <v>m2a</v>
      </c>
      <c r="Z13" s="198">
        <f>AA12</f>
        <v>-1.4818397629602548E-5</v>
      </c>
      <c r="AA13" s="63">
        <f>_xlfn.COVARIANCE.S(Moments!$L$4:$L$93,Moments!L$4:L$93)</f>
        <v>2.2608018024311749E-6</v>
      </c>
      <c r="AB13" s="63">
        <f>_xlfn.COVARIANCE.S(Moments!$L$4:$L$93,Moments!C$4:C$93)</f>
        <v>-6.4444947192794903E-6</v>
      </c>
      <c r="AC13" s="109">
        <f>_xlfn.COVARIANCE.S(Moments!$L$4:$L$93,Moments!D$4:D$93)</f>
        <v>5.9642988001342694E-7</v>
      </c>
      <c r="AI13" s="173"/>
      <c r="AJ13" s="200" t="str">
        <v>m2a</v>
      </c>
      <c r="AK13" s="198">
        <f>AL12</f>
        <v>7.8728122217123791E-7</v>
      </c>
      <c r="AL13" s="63">
        <f>_xlfn.COVARIANCE.S(Moments!$L$94:$L$183,Moments!L$94:L$183)</f>
        <v>2.1721462703432969E-7</v>
      </c>
      <c r="AM13" s="63">
        <f>_xlfn.COVARIANCE.S(Moments!$L$94:$L$183,Moments!C$94:C$183)</f>
        <v>-7.7689749137191134E-7</v>
      </c>
      <c r="AN13" s="109">
        <f>_xlfn.COVARIANCE.S(Moments!$L$94:$L$183,Moments!D$94:D$183)</f>
        <v>1.4006151542550267E-7</v>
      </c>
      <c r="AT13" s="223"/>
    </row>
    <row r="14" spans="1:46" x14ac:dyDescent="0.25">
      <c r="B14" s="14" t="s">
        <v>400</v>
      </c>
      <c r="C14" s="14">
        <f>SQRT(C13)</f>
        <v>2.0630202496104118E-3</v>
      </c>
      <c r="D14" s="14">
        <f t="shared" ref="D14:I14" si="3">SQRT(D13)</f>
        <v>1.9314858248993621E-3</v>
      </c>
      <c r="E14" s="14">
        <f t="shared" si="3"/>
        <v>1.5861165870468083E-3</v>
      </c>
      <c r="F14" s="14">
        <f t="shared" si="3"/>
        <v>1.7315755855000484E-3</v>
      </c>
      <c r="G14" s="14">
        <f t="shared" si="3"/>
        <v>1.5577900301137206E-3</v>
      </c>
      <c r="H14" s="14">
        <f t="shared" si="3"/>
        <v>1.4189710480694141E-3</v>
      </c>
      <c r="I14" s="14">
        <f t="shared" si="3"/>
        <v>1.5759817027214294E-3</v>
      </c>
      <c r="M14" s="173"/>
      <c r="N14" s="200" t="str">
        <v>m1b</v>
      </c>
      <c r="O14" s="198">
        <f>Q12</f>
        <v>4.1541307484269275E-4</v>
      </c>
      <c r="P14" s="63">
        <f>Q13</f>
        <v>-4.1374324616707081E-6</v>
      </c>
      <c r="Q14" s="63">
        <f>_xlfn.COVARIANCE.S(Moments!$C$4:$C$183,Moments!$C$4:$C$183)</f>
        <v>6.1195219365280421E-4</v>
      </c>
      <c r="R14" s="109">
        <f>_xlfn.COVARIANCE.S(Moments!$C$4:C183,Moments!$D$4:D183)</f>
        <v>-1.2768651851596609E-7</v>
      </c>
      <c r="T14" s="201">
        <f>T12</f>
        <v>-0.1829073964356287</v>
      </c>
      <c r="U14" s="202">
        <f>U12</f>
        <v>21.693588742517996</v>
      </c>
      <c r="V14" s="202">
        <f>-V12</f>
        <v>0.19898341948479481</v>
      </c>
      <c r="W14" s="203">
        <f>-W12</f>
        <v>-20.268471258284094</v>
      </c>
      <c r="X14" s="173"/>
      <c r="Y14" s="200" t="str">
        <v>m1b</v>
      </c>
      <c r="Z14" s="198">
        <f>AB12</f>
        <v>5.8173107519390638E-4</v>
      </c>
      <c r="AA14" s="63">
        <f>AB13</f>
        <v>-6.4444947192794903E-6</v>
      </c>
      <c r="AB14" s="63">
        <f>_xlfn.COVARIANCE.S(Moments!$C$4:$C$93,Moments!C$4:C$93)</f>
        <v>7.3705885474797635E-4</v>
      </c>
      <c r="AC14" s="109">
        <f>_xlfn.COVARIANCE.S(Moments!$C$4:$C$93,Moments!D$4:D$93)</f>
        <v>-1.6461481812494577E-6</v>
      </c>
      <c r="AE14" s="201">
        <f>AE12</f>
        <v>-4.785905820785008E-2</v>
      </c>
      <c r="AF14" s="202">
        <f>AF12</f>
        <v>18.613172679342338</v>
      </c>
      <c r="AG14" s="202">
        <f>-AG12</f>
        <v>6.6217087909552733E-2</v>
      </c>
      <c r="AH14" s="203">
        <f>-AH12</f>
        <v>-18.52017865234664</v>
      </c>
      <c r="AI14" s="173"/>
      <c r="AJ14" s="200" t="str">
        <v>m1b</v>
      </c>
      <c r="AK14" s="198">
        <f>AM12</f>
        <v>2.3526763371453934E-4</v>
      </c>
      <c r="AL14" s="63">
        <f>AM13</f>
        <v>-7.7689749137191134E-7</v>
      </c>
      <c r="AM14" s="63">
        <f>_xlfn.COVARIANCE.S(Moments!$C$94:$C$183,Moments!C$94:C$183)</f>
        <v>4.7402132528169918E-4</v>
      </c>
      <c r="AN14" s="109">
        <f>_xlfn.COVARIANCE.S(Moments!$C$94:$C$183,Moments!D$94:D$183)</f>
        <v>2.0168752979408746E-6</v>
      </c>
      <c r="AP14" s="201">
        <f>AP12</f>
        <v>-0.3971890845633006</v>
      </c>
      <c r="AQ14" s="202">
        <f>AQ12</f>
        <v>27.791863488891391</v>
      </c>
      <c r="AR14" s="202">
        <f>-AR12</f>
        <v>0.3708735401600079</v>
      </c>
      <c r="AS14" s="203">
        <f>-AS12</f>
        <v>-23.09390184671733</v>
      </c>
      <c r="AT14" s="223"/>
    </row>
    <row r="15" spans="1:46" x14ac:dyDescent="0.25">
      <c r="B15" s="219" t="s">
        <v>398</v>
      </c>
      <c r="C15" s="14">
        <f>C5/C14</f>
        <v>10.525954740523664</v>
      </c>
      <c r="D15" s="14">
        <f t="shared" ref="D15:I15" si="4">D5/D14</f>
        <v>11.932929543077996</v>
      </c>
      <c r="E15" s="14">
        <f t="shared" si="4"/>
        <v>13.224537084967915</v>
      </c>
      <c r="F15" s="14">
        <f t="shared" si="4"/>
        <v>12.797445158322414</v>
      </c>
      <c r="G15" s="14">
        <f t="shared" si="4"/>
        <v>12.221771845106094</v>
      </c>
      <c r="H15" s="14">
        <f t="shared" si="4"/>
        <v>15.35266179108234</v>
      </c>
      <c r="I15" s="14">
        <f t="shared" si="4"/>
        <v>12.919585380937425</v>
      </c>
      <c r="M15" s="173"/>
      <c r="N15" s="200" t="str">
        <v>m2b</v>
      </c>
      <c r="O15" s="199">
        <f>R12</f>
        <v>-2.4267382476948109E-6</v>
      </c>
      <c r="P15" s="101">
        <f>R13</f>
        <v>3.836099019408115E-7</v>
      </c>
      <c r="Q15" s="101">
        <f>R14</f>
        <v>-1.2768651851596609E-7</v>
      </c>
      <c r="R15" s="196">
        <f>_xlfn.COVARIANCE.S(Moments!$D$4:$D$183,Moments!$D$4:$D$183)</f>
        <v>9.5201019389831166E-7</v>
      </c>
      <c r="X15" s="173"/>
      <c r="Y15" s="200" t="str">
        <v>m2b</v>
      </c>
      <c r="Z15" s="199">
        <f>AC12</f>
        <v>-3.8676378541507798E-6</v>
      </c>
      <c r="AA15" s="101">
        <f>AC13</f>
        <v>5.9642988001342694E-7</v>
      </c>
      <c r="AB15" s="101">
        <f>AC14</f>
        <v>-1.6461481812494577E-6</v>
      </c>
      <c r="AC15" s="196">
        <f>_xlfn.COVARIANCE.S(Moments!$D$4:$D$93,Moments!$D$4:$D$93)</f>
        <v>1.3727168125189947E-6</v>
      </c>
      <c r="AI15" s="173"/>
      <c r="AJ15" s="200" t="str">
        <v>m2b</v>
      </c>
      <c r="AK15" s="199">
        <f>AN12</f>
        <v>-4.2395739711286367E-7</v>
      </c>
      <c r="AL15" s="101">
        <f>AN13</f>
        <v>1.4006151542550267E-7</v>
      </c>
      <c r="AM15" s="101">
        <f>AN14</f>
        <v>2.0168752979408746E-6</v>
      </c>
      <c r="AN15" s="196">
        <f>_xlfn.COVARIANCE.S(Moments!$D$94:$D$183,Moments!$D$94:$D$183)</f>
        <v>5.2201054868048147E-7</v>
      </c>
      <c r="AT15" s="223"/>
    </row>
    <row r="16" spans="1:46" x14ac:dyDescent="0.25">
      <c r="M16" s="173"/>
      <c r="X16" s="173"/>
      <c r="AI16" s="173"/>
      <c r="AT16" s="223"/>
    </row>
    <row r="17" spans="1:46" x14ac:dyDescent="0.25">
      <c r="A17" s="289" t="s">
        <v>401</v>
      </c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173"/>
      <c r="N17" s="14" t="s">
        <v>227</v>
      </c>
      <c r="T17" s="14" t="s">
        <v>304</v>
      </c>
      <c r="V17" s="14" t="s">
        <v>259</v>
      </c>
      <c r="X17" s="173"/>
      <c r="Y17" s="14" t="s">
        <v>227</v>
      </c>
      <c r="AE17" s="14" t="s">
        <v>304</v>
      </c>
      <c r="AG17" s="14" t="s">
        <v>259</v>
      </c>
      <c r="AI17" s="173"/>
      <c r="AJ17" s="14" t="s">
        <v>227</v>
      </c>
      <c r="AP17" s="14" t="s">
        <v>304</v>
      </c>
      <c r="AR17" s="14" t="s">
        <v>259</v>
      </c>
      <c r="AT17" s="223"/>
    </row>
    <row r="18" spans="1:46" x14ac:dyDescent="0.25">
      <c r="B18" s="14" t="s">
        <v>404</v>
      </c>
      <c r="C18" s="14">
        <f t="array" ref="C18">(1/C4)*(MMULT(MMULT($V$5:$W$5,$Q$7:$R$8),TRANSPOSE($V$5:$W$5)))</f>
        <v>2.3130889637148723E-6</v>
      </c>
      <c r="M18" s="173"/>
      <c r="N18" s="14" t="s">
        <v>321</v>
      </c>
      <c r="O18" s="14" t="s">
        <v>249</v>
      </c>
      <c r="P18" s="14" t="s">
        <v>250</v>
      </c>
      <c r="Q18" s="14" t="s">
        <v>251</v>
      </c>
      <c r="R18" s="14" t="s">
        <v>252</v>
      </c>
      <c r="T18" s="14" t="s">
        <v>492</v>
      </c>
      <c r="U18" s="14" t="s">
        <v>493</v>
      </c>
      <c r="V18" s="14" t="s">
        <v>494</v>
      </c>
      <c r="W18" s="14" t="s">
        <v>495</v>
      </c>
      <c r="X18" s="173"/>
      <c r="Y18" s="14" t="s">
        <v>321</v>
      </c>
      <c r="Z18" s="14" t="s">
        <v>249</v>
      </c>
      <c r="AA18" s="14" t="s">
        <v>250</v>
      </c>
      <c r="AB18" s="14" t="s">
        <v>251</v>
      </c>
      <c r="AC18" s="14" t="s">
        <v>252</v>
      </c>
      <c r="AE18" s="14" t="s">
        <v>492</v>
      </c>
      <c r="AF18" s="14" t="s">
        <v>493</v>
      </c>
      <c r="AG18" s="14" t="s">
        <v>494</v>
      </c>
      <c r="AH18" s="14" t="s">
        <v>495</v>
      </c>
      <c r="AI18" s="173"/>
      <c r="AJ18" s="14" t="s">
        <v>321</v>
      </c>
      <c r="AK18" s="14" t="s">
        <v>249</v>
      </c>
      <c r="AL18" s="14" t="s">
        <v>250</v>
      </c>
      <c r="AM18" s="14" t="s">
        <v>251</v>
      </c>
      <c r="AN18" s="14" t="s">
        <v>252</v>
      </c>
      <c r="AP18" s="14" t="s">
        <v>492</v>
      </c>
      <c r="AQ18" s="14" t="s">
        <v>493</v>
      </c>
      <c r="AR18" s="14" t="s">
        <v>494</v>
      </c>
      <c r="AS18" s="14" t="s">
        <v>495</v>
      </c>
      <c r="AT18" s="223"/>
    </row>
    <row r="19" spans="1:46" x14ac:dyDescent="0.25">
      <c r="B19" s="14" t="s">
        <v>402</v>
      </c>
      <c r="C19" s="14">
        <f>SQRT(C18)</f>
        <v>1.5208842703226541E-3</v>
      </c>
      <c r="M19" s="173"/>
      <c r="N19" s="200" t="str">
        <f t="array" ref="N19:N22">TRANSPOSE(O18:R18)</f>
        <v>m1a</v>
      </c>
      <c r="O19" s="197">
        <f>_xlfn.COVARIANCE.S(Moments!$O$4:$O$183,Moments!O$4:O$183)</f>
        <v>4.4243619170625828E-4</v>
      </c>
      <c r="P19" s="192">
        <f>_xlfn.COVARIANCE.S(Moments!$O$4:$O$183,Moments!P$4:P$183)</f>
        <v>-5.2926386259486504E-6</v>
      </c>
      <c r="Q19" s="192">
        <f>_xlfn.COVARIANCE.S(Moments!$O$4:$O$183,Moments!C$4:C$183)</f>
        <v>4.5616562973923691E-4</v>
      </c>
      <c r="R19" s="193">
        <f>_xlfn.COVARIANCE.S(Moments!$O$4:$O$183,Moments!D$4:D$183)</f>
        <v>-1.0720648979544724E-6</v>
      </c>
      <c r="T19" s="201">
        <f>-Moments!O$186/'SD test'!E$5</f>
        <v>-0.21071316664613446</v>
      </c>
      <c r="U19" s="202">
        <f>1/(2*D$5)</f>
        <v>21.693588742517996</v>
      </c>
      <c r="V19" s="202">
        <f>V12</f>
        <v>-0.19898341948479481</v>
      </c>
      <c r="W19" s="203">
        <f>W12</f>
        <v>20.268471258284094</v>
      </c>
      <c r="X19" s="173"/>
      <c r="Y19" s="200" t="str">
        <f t="array" ref="Y19:Y22">TRANSPOSE(Z18:AC18)</f>
        <v>m1a</v>
      </c>
      <c r="Z19" s="197">
        <f>_xlfn.COVARIANCE.S(Moments!$O$4:$O$93,Moments!O$4:O$93)</f>
        <v>6.2175542503322648E-4</v>
      </c>
      <c r="AA19" s="192">
        <f>_xlfn.COVARIANCE.S(Moments!$O$4:$O$93,Moments!P$4:P$93)</f>
        <v>-9.6505885511309852E-6</v>
      </c>
      <c r="AB19" s="192">
        <f>_xlfn.COVARIANCE.S(Moments!$O$4:$O$93,Moments!C$4:C$93)</f>
        <v>6.0680261409080971E-4</v>
      </c>
      <c r="AC19" s="193">
        <f>_xlfn.COVARIANCE.S(Moments!$O$4:$O$93,Moments!D$4:D$93)</f>
        <v>-1.9267138429558082E-6</v>
      </c>
      <c r="AE19" s="201">
        <f>-Moments!O$193/'SD test'!E$34</f>
        <v>-7.3155854357930386E-2</v>
      </c>
      <c r="AF19" s="202">
        <f>1/(2*$E$34)</f>
        <v>20.164453865805406</v>
      </c>
      <c r="AG19" s="202">
        <f>AG12</f>
        <v>-6.6217087909552733E-2</v>
      </c>
      <c r="AH19" s="203">
        <f>AH12</f>
        <v>18.52017865234664</v>
      </c>
      <c r="AI19" s="173"/>
      <c r="AJ19" s="200" t="str">
        <f t="array" ref="AJ19:AJ22">TRANSPOSE(AK18:AN18)</f>
        <v>m1a</v>
      </c>
      <c r="AK19" s="197">
        <f>_xlfn.COVARIANCE.S(Moments!$O$94:$O$183,Moments!O$94:O$183)</f>
        <v>2.5435447272468355E-4</v>
      </c>
      <c r="AL19" s="192">
        <f>_xlfn.COVARIANCE.S(Moments!$O$94:$O$183,Moments!P$94:P$183)</f>
        <v>-1.5816017271273219E-7</v>
      </c>
      <c r="AM19" s="192">
        <f>_xlfn.COVARIANCE.S(Moments!$O$94:$O$183,Moments!C$94:C$183)</f>
        <v>2.9420556100694334E-4</v>
      </c>
      <c r="AN19" s="193">
        <f>_xlfn.COVARIANCE.S(Moments!$O$94:$O$183,Moments!D$94:D$183)</f>
        <v>2.944974236316958E-7</v>
      </c>
      <c r="AP19" s="201">
        <f>-Moments!$O$200/'SD test'!$E$62</f>
        <v>-0.44299316373679443</v>
      </c>
      <c r="AQ19" s="202">
        <f>1/(2*$E$62)</f>
        <v>31.526558598356729</v>
      </c>
      <c r="AR19" s="202">
        <f>AR12</f>
        <v>-0.3708735401600079</v>
      </c>
      <c r="AS19" s="203">
        <f>AS12</f>
        <v>23.09390184671733</v>
      </c>
      <c r="AT19" s="223"/>
    </row>
    <row r="20" spans="1:46" x14ac:dyDescent="0.25">
      <c r="B20" s="219" t="s">
        <v>403</v>
      </c>
      <c r="C20" s="14">
        <f t="array" ref="C20">C6/C19</f>
        <v>16.22007442646602</v>
      </c>
      <c r="M20" s="173"/>
      <c r="N20" s="200" t="str">
        <v>m2a</v>
      </c>
      <c r="O20" s="198">
        <f>P19</f>
        <v>-5.2926386259486504E-6</v>
      </c>
      <c r="P20" s="63">
        <f>_xlfn.COVARIANCE.S(Moments!$P$4:$P$183,Moments!P$4:P$183)</f>
        <v>8.1767403188492756E-7</v>
      </c>
      <c r="Q20" s="63">
        <f>_xlfn.COVARIANCE.S(Moments!$P$4:$P$183,Moments!C$4:C$183)</f>
        <v>-2.3699162598964372E-6</v>
      </c>
      <c r="R20" s="109">
        <f>_xlfn.COVARIANCE.S(Moments!$P$4:$P$183,Moments!D$4:D$183)</f>
        <v>5.8334612603691658E-7</v>
      </c>
      <c r="X20" s="173"/>
      <c r="Y20" s="200" t="str">
        <v>m2a</v>
      </c>
      <c r="Z20" s="198">
        <f>AA19</f>
        <v>-9.6505885511309852E-6</v>
      </c>
      <c r="AA20" s="63">
        <f>_xlfn.COVARIANCE.S(Moments!$P$4:$P$93,Moments!P$4:P$93)</f>
        <v>1.4043242908041729E-6</v>
      </c>
      <c r="AB20" s="63">
        <f>_xlfn.COVARIANCE.S(Moments!$P$4:$P$93,Moments!C$4:C$93)</f>
        <v>-3.9322028864761468E-6</v>
      </c>
      <c r="AC20" s="109">
        <f>_xlfn.COVARIANCE.S(Moments!$P$4:$P$93,Moments!D$4:D$93)</f>
        <v>9.0679150309564212E-7</v>
      </c>
      <c r="AI20" s="173"/>
      <c r="AJ20" s="200" t="str">
        <v>m2a</v>
      </c>
      <c r="AK20" s="198">
        <f>AL19</f>
        <v>-1.5816017271273219E-7</v>
      </c>
      <c r="AL20" s="63">
        <f>_xlfn.COVARIANCE.S(Moments!$P$94:$P$183,Moments!P$94:P$183)</f>
        <v>1.8932235739447532E-7</v>
      </c>
      <c r="AM20" s="63">
        <f>_xlfn.COVARIANCE.S(Moments!$P$94:$P$183,Moments!C$94:C$183)</f>
        <v>1.6699753251008498E-7</v>
      </c>
      <c r="AN20" s="109">
        <f>_xlfn.COVARIANCE.S(Moments!$P$94:$P$183,Moments!D$94:D$183)</f>
        <v>2.3456076911847973E-7</v>
      </c>
      <c r="AT20" s="223"/>
    </row>
    <row r="21" spans="1:46" x14ac:dyDescent="0.25">
      <c r="M21" s="173"/>
      <c r="N21" s="200" t="str">
        <v>m1b</v>
      </c>
      <c r="O21" s="198">
        <f>Q19</f>
        <v>4.5616562973923691E-4</v>
      </c>
      <c r="P21" s="63">
        <f>Q20</f>
        <v>-2.3699162598964372E-6</v>
      </c>
      <c r="Q21" s="63">
        <f>_xlfn.COVARIANCE.S(Moments!$C$4:$C$183,Moments!$C$4:$C$183)</f>
        <v>6.1195219365280421E-4</v>
      </c>
      <c r="R21" s="109">
        <f>_xlfn.COVARIANCE.S(Moments!$C$4:$C$183,Moments!$D$4:$D$183)</f>
        <v>-1.2768651851596609E-7</v>
      </c>
      <c r="T21" s="201">
        <f>T19</f>
        <v>-0.21071316664613446</v>
      </c>
      <c r="U21" s="202">
        <f>U19</f>
        <v>21.693588742517996</v>
      </c>
      <c r="V21" s="202">
        <f>-V19</f>
        <v>0.19898341948479481</v>
      </c>
      <c r="W21" s="203">
        <f>-W19</f>
        <v>-20.268471258284094</v>
      </c>
      <c r="X21" s="173"/>
      <c r="Y21" s="200" t="str">
        <v>m1b</v>
      </c>
      <c r="Z21" s="198">
        <f>AB19</f>
        <v>6.0680261409080971E-4</v>
      </c>
      <c r="AA21" s="63">
        <f>AB20</f>
        <v>-3.9322028864761468E-6</v>
      </c>
      <c r="AB21" s="63">
        <f>_xlfn.COVARIANCE.S(Moments!$C$4:$C$93,Moments!C$4:C$93)</f>
        <v>7.3705885474797635E-4</v>
      </c>
      <c r="AC21" s="109">
        <f>_xlfn.COVARIANCE.S(Moments!$C$4:$C$93,Moments!D$4:D$93)</f>
        <v>-1.6461481812494577E-6</v>
      </c>
      <c r="AE21" s="201">
        <f>AE19</f>
        <v>-7.3155854357930386E-2</v>
      </c>
      <c r="AF21" s="202">
        <f>AF19</f>
        <v>20.164453865805406</v>
      </c>
      <c r="AG21" s="202">
        <f>-AG19</f>
        <v>6.6217087909552733E-2</v>
      </c>
      <c r="AH21" s="203">
        <f>-AH19</f>
        <v>-18.52017865234664</v>
      </c>
      <c r="AI21" s="173"/>
      <c r="AJ21" s="200" t="str">
        <v>m1b</v>
      </c>
      <c r="AK21" s="198">
        <f>AM19</f>
        <v>2.9420556100694334E-4</v>
      </c>
      <c r="AL21" s="63">
        <f>AM20</f>
        <v>1.6699753251008498E-7</v>
      </c>
      <c r="AM21" s="63">
        <f>_xlfn.COVARIANCE.S(Moments!$C$94:$C$183,Moments!C$94:C$183)</f>
        <v>4.7402132528169918E-4</v>
      </c>
      <c r="AN21" s="109">
        <f>_xlfn.COVARIANCE.S(Moments!$C$94:$C$183,Moments!D$94:D$183)</f>
        <v>2.0168752979408746E-6</v>
      </c>
      <c r="AP21" s="201">
        <f>AP19</f>
        <v>-0.44299316373679443</v>
      </c>
      <c r="AQ21" s="202">
        <f>AQ19</f>
        <v>31.526558598356729</v>
      </c>
      <c r="AR21" s="202">
        <f>-AR19</f>
        <v>0.3708735401600079</v>
      </c>
      <c r="AS21" s="203">
        <f>-AS19</f>
        <v>-23.09390184671733</v>
      </c>
      <c r="AT21" s="223"/>
    </row>
    <row r="22" spans="1:46" x14ac:dyDescent="0.25">
      <c r="A22" s="289" t="s">
        <v>375</v>
      </c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173"/>
      <c r="N22" s="200" t="str">
        <v>m2b</v>
      </c>
      <c r="O22" s="199">
        <f>R19</f>
        <v>-1.0720648979544724E-6</v>
      </c>
      <c r="P22" s="101">
        <f>R20</f>
        <v>5.8334612603691658E-7</v>
      </c>
      <c r="Q22" s="101">
        <f>R21</f>
        <v>-1.2768651851596609E-7</v>
      </c>
      <c r="R22" s="196">
        <f>_xlfn.COVARIANCE.S(Moments!$D$4:$D$183,Moments!$D$4:$D$183)</f>
        <v>9.5201019389831166E-7</v>
      </c>
      <c r="X22" s="173"/>
      <c r="Y22" s="200" t="str">
        <v>m2b</v>
      </c>
      <c r="Z22" s="199">
        <f>AC19</f>
        <v>-1.9267138429558082E-6</v>
      </c>
      <c r="AA22" s="101">
        <f>AC20</f>
        <v>9.0679150309564212E-7</v>
      </c>
      <c r="AB22" s="101">
        <f>AC21</f>
        <v>-1.6461481812494577E-6</v>
      </c>
      <c r="AC22" s="196">
        <f>_xlfn.COVARIANCE.S(Moments!$D$4:$D$93,Moments!$D$4:$D$93)</f>
        <v>1.3727168125189947E-6</v>
      </c>
      <c r="AI22" s="173"/>
      <c r="AJ22" s="200" t="str">
        <v>m2b</v>
      </c>
      <c r="AK22" s="199">
        <f>AN19</f>
        <v>2.944974236316958E-7</v>
      </c>
      <c r="AL22" s="101">
        <f>AN20</f>
        <v>2.3456076911847973E-7</v>
      </c>
      <c r="AM22" s="101">
        <f>AN21</f>
        <v>2.0168752979408746E-6</v>
      </c>
      <c r="AN22" s="196">
        <f>_xlfn.COVARIANCE.S(Moments!$D$94:$D$183,Moments!$D$94:$D$183)</f>
        <v>5.2201054868048147E-7</v>
      </c>
      <c r="AT22" s="223"/>
    </row>
    <row r="23" spans="1:46" x14ac:dyDescent="0.25">
      <c r="B23" s="14" t="s">
        <v>373</v>
      </c>
      <c r="C23" s="14">
        <f t="array" ref="C23">(1/C4)*(MMULT(MMULT(T7:W7,O5:R8),TRANSPOSE(T7:W7)))</f>
        <v>4.2933735770250396E-6</v>
      </c>
      <c r="D23" s="14">
        <f t="array" ref="D23">(1/D4)*(MMULT(MMULT(T14:W14,O12:R15),TRANSPOSE(T14:W14)))</f>
        <v>3.7032007075022335E-6</v>
      </c>
      <c r="E23" s="14">
        <f t="array" ref="E23">(1/E4)*(MMULT(MMULT(T21:W21,O19:R22),TRANSPOSE(T21:W21)))</f>
        <v>1.6018554635911303E-6</v>
      </c>
      <c r="F23" s="14">
        <f t="array" ref="F23">(1/F4)*(MMULT(MMULT(T28:W28,O26:R29),TRANSPOSE(T28:W28)))</f>
        <v>1.6164456775928922E-6</v>
      </c>
      <c r="G23" s="14">
        <f t="array" ref="G23">(1/G4)*(MMULT(MMULT(T35:W35,O33:R36),TRANSPOSE(T35:W35)))</f>
        <v>3.7629979537857483E-6</v>
      </c>
      <c r="H23" s="14">
        <f t="array" ref="H23">(1/H4)*(MMULT(MMULT(T42:W42,O40:R43),TRANSPOSE(T42:W42)))</f>
        <v>2.507557682231273E-6</v>
      </c>
      <c r="I23" s="14">
        <f t="array" ref="I23">(1/I4)*(MMULT(MMULT(T49:W49,O47:R50),TRANSPOSE(T49:W49)))</f>
        <v>3.620126539821019E-6</v>
      </c>
      <c r="M23" s="173"/>
      <c r="X23" s="173"/>
      <c r="AI23" s="173"/>
      <c r="AT23" s="223"/>
    </row>
    <row r="24" spans="1:46" x14ac:dyDescent="0.25">
      <c r="B24" s="14" t="s">
        <v>374</v>
      </c>
      <c r="C24" s="14">
        <f>SQRT(C23)</f>
        <v>2.0720457468465891E-3</v>
      </c>
      <c r="D24" s="14">
        <f t="shared" ref="D24:I24" si="5">SQRT(D23)</f>
        <v>1.9243702106149516E-3</v>
      </c>
      <c r="E24" s="14">
        <f t="shared" si="5"/>
        <v>1.2656442879384121E-3</v>
      </c>
      <c r="F24" s="14">
        <f t="shared" si="5"/>
        <v>1.2713951697221806E-3</v>
      </c>
      <c r="G24" s="14">
        <f t="shared" si="5"/>
        <v>1.9398448272441144E-3</v>
      </c>
      <c r="H24" s="14">
        <f t="shared" si="5"/>
        <v>1.5835269755300264E-3</v>
      </c>
      <c r="I24" s="14">
        <f t="shared" si="5"/>
        <v>1.9026630126801275E-3</v>
      </c>
      <c r="M24" s="173"/>
      <c r="N24" s="14" t="s">
        <v>228</v>
      </c>
      <c r="T24" s="14" t="s">
        <v>306</v>
      </c>
      <c r="V24" s="14" t="s">
        <v>259</v>
      </c>
      <c r="X24" s="173"/>
      <c r="Y24" s="14" t="s">
        <v>228</v>
      </c>
      <c r="AE24" s="14" t="s">
        <v>306</v>
      </c>
      <c r="AG24" s="14" t="s">
        <v>259</v>
      </c>
      <c r="AI24" s="173"/>
      <c r="AJ24" s="14" t="s">
        <v>228</v>
      </c>
      <c r="AP24" s="14" t="s">
        <v>306</v>
      </c>
      <c r="AR24" s="14" t="s">
        <v>259</v>
      </c>
      <c r="AT24" s="223"/>
    </row>
    <row r="25" spans="1:46" x14ac:dyDescent="0.25">
      <c r="B25" s="14" t="s">
        <v>327</v>
      </c>
      <c r="C25" s="14">
        <f t="shared" ref="C25:I25" si="6">C7+NORMSINV((1-C10/2))*C24</f>
        <v>1.107536755646823E-3</v>
      </c>
      <c r="D25" s="14">
        <f t="shared" si="6"/>
        <v>2.1511245090301205E-3</v>
      </c>
      <c r="E25" s="14">
        <f t="shared" si="6"/>
        <v>-1.2125812105935304E-3</v>
      </c>
      <c r="F25" s="14">
        <f t="shared" si="6"/>
        <v>-1.7223722974358136E-5</v>
      </c>
      <c r="G25" s="14">
        <f t="shared" si="6"/>
        <v>-1.8278757310492828E-3</v>
      </c>
      <c r="H25" s="14">
        <f t="shared" si="6"/>
        <v>2.1978237425893197E-4</v>
      </c>
      <c r="I25" s="14">
        <f t="shared" si="6"/>
        <v>-5.7867491200073789E-4</v>
      </c>
      <c r="M25" s="173"/>
      <c r="N25" s="14" t="s">
        <v>321</v>
      </c>
      <c r="O25" s="14" t="s">
        <v>249</v>
      </c>
      <c r="P25" s="14" t="s">
        <v>250</v>
      </c>
      <c r="Q25" s="14" t="s">
        <v>251</v>
      </c>
      <c r="R25" s="14" t="s">
        <v>252</v>
      </c>
      <c r="T25" s="14" t="s">
        <v>492</v>
      </c>
      <c r="U25" s="14" t="s">
        <v>493</v>
      </c>
      <c r="V25" s="14" t="s">
        <v>494</v>
      </c>
      <c r="W25" s="14" t="s">
        <v>495</v>
      </c>
      <c r="X25" s="173"/>
      <c r="Y25" s="14" t="s">
        <v>321</v>
      </c>
      <c r="Z25" s="14" t="s">
        <v>249</v>
      </c>
      <c r="AA25" s="14" t="s">
        <v>250</v>
      </c>
      <c r="AB25" s="14" t="s">
        <v>251</v>
      </c>
      <c r="AC25" s="14" t="s">
        <v>252</v>
      </c>
      <c r="AE25" s="14" t="s">
        <v>492</v>
      </c>
      <c r="AF25" s="14" t="s">
        <v>493</v>
      </c>
      <c r="AG25" s="14" t="s">
        <v>494</v>
      </c>
      <c r="AH25" s="14" t="s">
        <v>495</v>
      </c>
      <c r="AI25" s="173"/>
      <c r="AJ25" s="14" t="s">
        <v>321</v>
      </c>
      <c r="AK25" s="14" t="s">
        <v>249</v>
      </c>
      <c r="AL25" s="14" t="s">
        <v>250</v>
      </c>
      <c r="AM25" s="14" t="s">
        <v>251</v>
      </c>
      <c r="AN25" s="14" t="s">
        <v>252</v>
      </c>
      <c r="AP25" s="14" t="s">
        <v>492</v>
      </c>
      <c r="AQ25" s="14" t="s">
        <v>493</v>
      </c>
      <c r="AR25" s="14" t="s">
        <v>494</v>
      </c>
      <c r="AS25" s="14" t="s">
        <v>495</v>
      </c>
      <c r="AT25" s="223"/>
    </row>
    <row r="26" spans="1:46" x14ac:dyDescent="0.25">
      <c r="B26" s="14" t="s">
        <v>326</v>
      </c>
      <c r="C26" s="14">
        <f t="shared" ref="C26:I26" si="7">C7-NORMSINV((1-C10/2))*C24</f>
        <v>-7.0147333206306015E-3</v>
      </c>
      <c r="D26" s="14">
        <f t="shared" si="7"/>
        <v>-5.3922681024240054E-3</v>
      </c>
      <c r="E26" s="14">
        <f t="shared" si="7"/>
        <v>-6.173815653789788E-3</v>
      </c>
      <c r="F26" s="14">
        <f t="shared" si="7"/>
        <v>-5.001001208521684E-3</v>
      </c>
      <c r="G26" s="14">
        <f t="shared" si="7"/>
        <v>-9.431927725038855E-3</v>
      </c>
      <c r="H26" s="14">
        <f t="shared" si="7"/>
        <v>-5.987529306914049E-3</v>
      </c>
      <c r="I26" s="14">
        <f t="shared" si="7"/>
        <v>-8.0369768711397883E-3</v>
      </c>
      <c r="M26" s="173"/>
      <c r="N26" s="200" t="str">
        <f t="array" ref="N26:N29">TRANSPOSE(O25:R25)</f>
        <v>m1a</v>
      </c>
      <c r="O26" s="197">
        <f>_xlfn.COVARIANCE.S(Moments!$S$4:$S$183,Moments!S$4:S$183)</f>
        <v>4.9379755585903689E-4</v>
      </c>
      <c r="P26" s="192">
        <f>_xlfn.COVARIANCE.S(Moments!$S$4:$S$183,Moments!T$4:T$183)</f>
        <v>-4.8267890053259636E-6</v>
      </c>
      <c r="Q26" s="192">
        <f>_xlfn.COVARIANCE.S(Moments!$S$4:$S$183,Moments!C$4:C$183)</f>
        <v>4.9674481424999764E-4</v>
      </c>
      <c r="R26" s="193">
        <f>_xlfn.COVARIANCE.S(Moments!$S$4:$S$183,Moments!D$4:D$183)</f>
        <v>-8.8675200871470046E-7</v>
      </c>
      <c r="T26" s="201">
        <f>-Moments!S$186/'SD test'!F$5</f>
        <v>-0.18868393087850094</v>
      </c>
      <c r="U26" s="202">
        <f>1/(2*E$5)</f>
        <v>23.837154901342142</v>
      </c>
      <c r="V26" s="202">
        <f>V19</f>
        <v>-0.19898341948479481</v>
      </c>
      <c r="W26" s="203">
        <f>W19</f>
        <v>20.268471258284094</v>
      </c>
      <c r="X26" s="173"/>
      <c r="Y26" s="200" t="str">
        <f t="array" ref="Y26:Y29">TRANSPOSE(Z25:AC25)</f>
        <v>m1a</v>
      </c>
      <c r="Z26" s="197">
        <f>_xlfn.COVARIANCE.S(Moments!$S$4:$S$93,Moments!S$4:S$93)</f>
        <v>6.9960933342062804E-4</v>
      </c>
      <c r="AA26" s="192">
        <f>_xlfn.COVARIANCE.S(Moments!$S$4:$S$93,Moments!T$4:T$93)</f>
        <v>-8.8171989241662785E-6</v>
      </c>
      <c r="AB26" s="192">
        <f>_xlfn.COVARIANCE.S(Moments!$S$4:$S$93,Moments!C$4:C$93)</f>
        <v>6.6654902344220706E-4</v>
      </c>
      <c r="AC26" s="193">
        <f>_xlfn.COVARIANCE.S(Moments!$S$4:$S$93,Moments!D$4:D$93)</f>
        <v>-1.6625329799450294E-6</v>
      </c>
      <c r="AE26" s="201">
        <f>-Moments!S$193/'SD test'!F$34</f>
        <v>-5.2162364311196585E-2</v>
      </c>
      <c r="AF26" s="202">
        <f>1/(2*$F$34)</f>
        <v>19.009402147798941</v>
      </c>
      <c r="AG26" s="202">
        <f>AG19</f>
        <v>-6.6217087909552733E-2</v>
      </c>
      <c r="AH26" s="203">
        <f>AH19</f>
        <v>18.52017865234664</v>
      </c>
      <c r="AI26" s="173"/>
      <c r="AJ26" s="200" t="str">
        <f t="array" ref="AJ26:AJ29">TRANSPOSE(AK25:AN25)</f>
        <v>m1a</v>
      </c>
      <c r="AK26" s="197">
        <f>_xlfn.COVARIANCE.S(Moments!$S$94:$S$183,Moments!S$94:S$183)</f>
        <v>2.7757382725873838E-4</v>
      </c>
      <c r="AL26" s="192">
        <f>_xlfn.COVARIANCE.S(Moments!$S$94:$S$183,Moments!T$94:T$183)</f>
        <v>1.614924420690318E-7</v>
      </c>
      <c r="AM26" s="192">
        <f>_xlfn.COVARIANCE.S(Moments!$S$94:$S$183,Moments!C$94:C$183)</f>
        <v>3.1479017498315737E-4</v>
      </c>
      <c r="AN26" s="193">
        <f>_xlfn.COVARIANCE.S(Moments!$S$94:$S$183,Moments!D$94:D$183)</f>
        <v>4.4390304053011145E-7</v>
      </c>
      <c r="AP26" s="201">
        <f>-Moments!$S$200/'SD test'!$F$62</f>
        <v>-0.42192625350461754</v>
      </c>
      <c r="AQ26" s="202">
        <f>1/(2*$F$62)</f>
        <v>30.179149672136749</v>
      </c>
      <c r="AR26" s="202">
        <f>AR19</f>
        <v>-0.3708735401600079</v>
      </c>
      <c r="AS26" s="203">
        <f>AS19</f>
        <v>23.09390184671733</v>
      </c>
      <c r="AT26" s="223"/>
    </row>
    <row r="27" spans="1:46" x14ac:dyDescent="0.25">
      <c r="B27" s="219" t="s">
        <v>378</v>
      </c>
      <c r="C27" s="14">
        <f t="shared" ref="C27:I27" si="8">C7/C24</f>
        <v>-1.425450324630583</v>
      </c>
      <c r="D27" s="14">
        <f t="shared" si="8"/>
        <v>-0.84213099317260398</v>
      </c>
      <c r="E27" s="14">
        <f t="shared" si="8"/>
        <v>-2.9180382413825385</v>
      </c>
      <c r="F27" s="14">
        <f t="shared" si="8"/>
        <v>-1.9735110888428973</v>
      </c>
      <c r="G27" s="14">
        <f t="shared" si="8"/>
        <v>-2.9022433387325726</v>
      </c>
      <c r="H27" s="14">
        <f t="shared" si="8"/>
        <v>-1.8211710383792419</v>
      </c>
      <c r="I27" s="14">
        <f t="shared" si="8"/>
        <v>-2.2641034501964579</v>
      </c>
      <c r="M27" s="173"/>
      <c r="N27" s="200" t="str">
        <v>m2a</v>
      </c>
      <c r="O27" s="198">
        <f>P26</f>
        <v>-4.8267890053259636E-6</v>
      </c>
      <c r="P27" s="63">
        <f>_xlfn.COVARIANCE.S(Moments!$T$4:$T$183,Moments!T$4:T$183)</f>
        <v>8.4247898103008594E-7</v>
      </c>
      <c r="Q27" s="63">
        <f>_xlfn.COVARIANCE.S(Moments!$T$4:$T$183,Moments!C$4:C$183)</f>
        <v>-2.281695090630269E-6</v>
      </c>
      <c r="R27" s="109">
        <f>_xlfn.COVARIANCE.S(Moments!$T$4:$T$183,Moments!D$4:D$183)</f>
        <v>6.202840750079951E-7</v>
      </c>
      <c r="X27" s="173"/>
      <c r="Y27" s="200" t="str">
        <v>m2a</v>
      </c>
      <c r="Z27" s="198">
        <f>AA26</f>
        <v>-8.8171989241662785E-6</v>
      </c>
      <c r="AA27" s="63">
        <f>_xlfn.COVARIANCE.S(Moments!$T$4:$T$93,Moments!T$4:T$93)</f>
        <v>1.4177773807332791E-6</v>
      </c>
      <c r="AB27" s="63">
        <f>_xlfn.COVARIANCE.S(Moments!$T$4:$T$93,Moments!C$4:C$93)</f>
        <v>-3.7438445076405198E-6</v>
      </c>
      <c r="AC27" s="109">
        <f>_xlfn.COVARIANCE.S(Moments!$T$4:$T$93,Moments!D$4:D$93)</f>
        <v>9.5583898264640237E-7</v>
      </c>
      <c r="AI27" s="173"/>
      <c r="AJ27" s="200" t="str">
        <v>m2a</v>
      </c>
      <c r="AK27" s="198">
        <f>AL26</f>
        <v>1.614924420690318E-7</v>
      </c>
      <c r="AL27" s="63">
        <f>_xlfn.COVARIANCE.S(Moments!$T$94:$T$183,Moments!T$94:T$183)</f>
        <v>2.0729145876474528E-7</v>
      </c>
      <c r="AM27" s="63">
        <f>_xlfn.COVARIANCE.S(Moments!$T$94:$T$183,Moments!C$94:C$183)</f>
        <v>3.2370660146530927E-7</v>
      </c>
      <c r="AN27" s="109">
        <f>_xlfn.COVARIANCE.S(Moments!$T$94:$T$183,Moments!D$94:D$183)</f>
        <v>2.5446433799977504E-7</v>
      </c>
      <c r="AT27" s="223"/>
    </row>
    <row r="28" spans="1:46" x14ac:dyDescent="0.25">
      <c r="A28" s="46"/>
      <c r="M28" s="173"/>
      <c r="N28" s="200" t="str">
        <v>m1b</v>
      </c>
      <c r="O28" s="198">
        <f>Q26</f>
        <v>4.9674481424999764E-4</v>
      </c>
      <c r="P28" s="63">
        <f>Q27</f>
        <v>-2.281695090630269E-6</v>
      </c>
      <c r="Q28" s="63">
        <f>_xlfn.COVARIANCE.S(Moments!$C$4:$C$183,Moments!$C$4:$C$183)</f>
        <v>6.1195219365280421E-4</v>
      </c>
      <c r="R28" s="109">
        <f>_xlfn.COVARIANCE.S(Moments!$C$4:C$183,Moments!$D$4:D$183)</f>
        <v>-1.2768651851596609E-7</v>
      </c>
      <c r="T28" s="201">
        <f>T26</f>
        <v>-0.18868393087850094</v>
      </c>
      <c r="U28" s="202">
        <f>U26</f>
        <v>23.837154901342142</v>
      </c>
      <c r="V28" s="202">
        <f>-V26</f>
        <v>0.19898341948479481</v>
      </c>
      <c r="W28" s="203">
        <f>-W26</f>
        <v>-20.268471258284094</v>
      </c>
      <c r="X28" s="173"/>
      <c r="Y28" s="200" t="str">
        <v>m1b</v>
      </c>
      <c r="Z28" s="198">
        <f>AB26</f>
        <v>6.6654902344220706E-4</v>
      </c>
      <c r="AA28" s="63">
        <f>AB27</f>
        <v>-3.7438445076405198E-6</v>
      </c>
      <c r="AB28" s="63">
        <f>_xlfn.COVARIANCE.S(Moments!$C$4:$C$93,Moments!C$4:C$93)</f>
        <v>7.3705885474797635E-4</v>
      </c>
      <c r="AC28" s="109">
        <f>_xlfn.COVARIANCE.S(Moments!$C$4:$C$93,Moments!D$4:D$93)</f>
        <v>-1.6461481812494577E-6</v>
      </c>
      <c r="AE28" s="201">
        <f>AE26</f>
        <v>-5.2162364311196585E-2</v>
      </c>
      <c r="AF28" s="202">
        <f>AF26</f>
        <v>19.009402147798941</v>
      </c>
      <c r="AG28" s="202">
        <f>-AG26</f>
        <v>6.6217087909552733E-2</v>
      </c>
      <c r="AH28" s="203">
        <f>-AH26</f>
        <v>-18.52017865234664</v>
      </c>
      <c r="AI28" s="173"/>
      <c r="AJ28" s="200" t="str">
        <v>m1b</v>
      </c>
      <c r="AK28" s="198">
        <f>AM26</f>
        <v>3.1479017498315737E-4</v>
      </c>
      <c r="AL28" s="63">
        <f>AM27</f>
        <v>3.2370660146530927E-7</v>
      </c>
      <c r="AM28" s="63">
        <f>_xlfn.COVARIANCE.S(Moments!$C$94:$C$183,Moments!C$94:C$183)</f>
        <v>4.7402132528169918E-4</v>
      </c>
      <c r="AN28" s="109">
        <f>_xlfn.COVARIANCE.S(Moments!$C$94:$C$183,Moments!D$94:D$183)</f>
        <v>2.0168752979408746E-6</v>
      </c>
      <c r="AP28" s="201">
        <f>AP26</f>
        <v>-0.42192625350461754</v>
      </c>
      <c r="AQ28" s="202">
        <f>AQ26</f>
        <v>30.179149672136749</v>
      </c>
      <c r="AR28" s="202">
        <f>-AR26</f>
        <v>0.3708735401600079</v>
      </c>
      <c r="AS28" s="203">
        <f>-AS26</f>
        <v>-23.09390184671733</v>
      </c>
      <c r="AT28" s="223"/>
    </row>
    <row r="29" spans="1:46" x14ac:dyDescent="0.25">
      <c r="M29" s="173"/>
      <c r="N29" s="200" t="str">
        <v>m2b</v>
      </c>
      <c r="O29" s="199">
        <f>R26</f>
        <v>-8.8675200871470046E-7</v>
      </c>
      <c r="P29" s="101">
        <f>R27</f>
        <v>6.202840750079951E-7</v>
      </c>
      <c r="Q29" s="101">
        <f>R28</f>
        <v>-1.2768651851596609E-7</v>
      </c>
      <c r="R29" s="196">
        <f>_xlfn.COVARIANCE.S(Moments!$D$4:$D$183,Moments!$D$4:$D$183)</f>
        <v>9.5201019389831166E-7</v>
      </c>
      <c r="X29" s="173"/>
      <c r="Y29" s="200" t="str">
        <v>m2b</v>
      </c>
      <c r="Z29" s="199">
        <f>AC26</f>
        <v>-1.6625329799450294E-6</v>
      </c>
      <c r="AA29" s="101">
        <f>AC27</f>
        <v>9.5583898264640237E-7</v>
      </c>
      <c r="AB29" s="101">
        <f>AC28</f>
        <v>-1.6461481812494577E-6</v>
      </c>
      <c r="AC29" s="196">
        <f>_xlfn.COVARIANCE.S(Moments!$D$4:$D$93,Moments!$D$4:$D$93)</f>
        <v>1.3727168125189947E-6</v>
      </c>
      <c r="AI29" s="173"/>
      <c r="AJ29" s="200" t="str">
        <v>m2b</v>
      </c>
      <c r="AK29" s="199">
        <f>AN26</f>
        <v>4.4390304053011145E-7</v>
      </c>
      <c r="AL29" s="101">
        <f>AN27</f>
        <v>2.5446433799977504E-7</v>
      </c>
      <c r="AM29" s="101">
        <f>AN28</f>
        <v>2.0168752979408746E-6</v>
      </c>
      <c r="AN29" s="196">
        <f>_xlfn.COVARIANCE.S(Moments!$D$94:$D$183,Moments!$D$94:$D$183)</f>
        <v>5.2201054868048147E-7</v>
      </c>
      <c r="AT29" s="223"/>
    </row>
    <row r="30" spans="1:46" x14ac:dyDescent="0.25">
      <c r="M30" s="173"/>
      <c r="X30" s="173"/>
      <c r="AI30" s="173"/>
      <c r="AT30" s="223"/>
    </row>
    <row r="31" spans="1:46" x14ac:dyDescent="0.25">
      <c r="A31" s="33" t="s">
        <v>488</v>
      </c>
      <c r="B31" s="173"/>
      <c r="C31" s="173"/>
      <c r="D31" s="173"/>
      <c r="E31" s="33"/>
      <c r="F31" s="173"/>
      <c r="G31" s="173"/>
      <c r="H31" s="173"/>
      <c r="I31" s="173"/>
      <c r="J31" s="33"/>
      <c r="K31" s="33"/>
      <c r="L31" s="33"/>
      <c r="M31" s="173"/>
      <c r="N31" s="14" t="s">
        <v>218</v>
      </c>
      <c r="T31" s="14" t="s">
        <v>305</v>
      </c>
      <c r="V31" s="14" t="s">
        <v>259</v>
      </c>
      <c r="X31" s="173"/>
      <c r="Y31" s="14" t="s">
        <v>218</v>
      </c>
      <c r="AE31" s="14" t="s">
        <v>305</v>
      </c>
      <c r="AG31" s="14" t="s">
        <v>259</v>
      </c>
      <c r="AI31" s="173"/>
      <c r="AJ31" s="14" t="s">
        <v>218</v>
      </c>
      <c r="AP31" s="14" t="s">
        <v>305</v>
      </c>
      <c r="AR31" s="14" t="s">
        <v>259</v>
      </c>
      <c r="AT31" s="223"/>
    </row>
    <row r="32" spans="1:46" x14ac:dyDescent="0.25">
      <c r="M32" s="173"/>
      <c r="N32" s="14" t="s">
        <v>321</v>
      </c>
      <c r="O32" s="14" t="s">
        <v>249</v>
      </c>
      <c r="P32" s="14" t="s">
        <v>250</v>
      </c>
      <c r="Q32" s="14" t="s">
        <v>251</v>
      </c>
      <c r="R32" s="14" t="s">
        <v>252</v>
      </c>
      <c r="T32" s="14" t="s">
        <v>492</v>
      </c>
      <c r="U32" s="14" t="s">
        <v>493</v>
      </c>
      <c r="V32" s="14" t="s">
        <v>494</v>
      </c>
      <c r="W32" s="14" t="s">
        <v>495</v>
      </c>
      <c r="X32" s="173"/>
      <c r="Y32" s="14" t="s">
        <v>321</v>
      </c>
      <c r="Z32" s="14" t="s">
        <v>249</v>
      </c>
      <c r="AA32" s="14" t="s">
        <v>250</v>
      </c>
      <c r="AB32" s="14" t="s">
        <v>251</v>
      </c>
      <c r="AC32" s="14" t="s">
        <v>252</v>
      </c>
      <c r="AE32" s="14" t="s">
        <v>492</v>
      </c>
      <c r="AF32" s="14" t="s">
        <v>493</v>
      </c>
      <c r="AG32" s="14" t="s">
        <v>494</v>
      </c>
      <c r="AH32" s="14" t="s">
        <v>495</v>
      </c>
      <c r="AI32" s="173"/>
      <c r="AJ32" s="14" t="s">
        <v>321</v>
      </c>
      <c r="AK32" s="14" t="s">
        <v>249</v>
      </c>
      <c r="AL32" s="14" t="s">
        <v>250</v>
      </c>
      <c r="AM32" s="14" t="s">
        <v>251</v>
      </c>
      <c r="AN32" s="14" t="s">
        <v>252</v>
      </c>
      <c r="AP32" s="14" t="s">
        <v>492</v>
      </c>
      <c r="AQ32" s="14" t="s">
        <v>493</v>
      </c>
      <c r="AR32" s="14" t="s">
        <v>494</v>
      </c>
      <c r="AS32" s="14" t="s">
        <v>495</v>
      </c>
      <c r="AT32" s="223"/>
    </row>
    <row r="33" spans="1:46" x14ac:dyDescent="0.25">
      <c r="B33" s="14" t="s">
        <v>239</v>
      </c>
      <c r="C33" s="14">
        <f>COUNT(Moments!C4:C93)</f>
        <v>90</v>
      </c>
      <c r="D33" s="14">
        <f>$C$33</f>
        <v>90</v>
      </c>
      <c r="E33" s="14">
        <f t="shared" ref="E33:I33" si="9">$C$33</f>
        <v>90</v>
      </c>
      <c r="F33" s="14">
        <f t="shared" si="9"/>
        <v>90</v>
      </c>
      <c r="G33" s="14">
        <f t="shared" si="9"/>
        <v>90</v>
      </c>
      <c r="H33" s="14">
        <f t="shared" si="9"/>
        <v>90</v>
      </c>
      <c r="I33" s="14">
        <f t="shared" si="9"/>
        <v>90</v>
      </c>
      <c r="M33" s="173"/>
      <c r="N33" s="200" t="str">
        <f t="array" ref="N33:N36">TRANSPOSE(O32:R32)</f>
        <v>m1a</v>
      </c>
      <c r="O33" s="197">
        <f>_xlfn.COVARIANCE.S(Moments!$W$4:$W$183,Moments!W$4:W$183)</f>
        <v>3.6450681989213656E-4</v>
      </c>
      <c r="P33" s="192">
        <f>_xlfn.COVARIANCE.S(Moments!$W$4:$W$183,Moments!X$4:X$183)</f>
        <v>-8.4772927042201853E-7</v>
      </c>
      <c r="Q33" s="192">
        <f>_xlfn.COVARIANCE.S(Moments!$W$4:$W$183,Moments!C$4:C$183)</f>
        <v>2.6586026479478954E-4</v>
      </c>
      <c r="R33" s="193">
        <f>_xlfn.COVARIANCE.S(Moments!$W$4:$W$183,Moments!D$4:D$183)</f>
        <v>-7.1021924506692961E-7</v>
      </c>
      <c r="T33" s="201">
        <f>-Moments!W$186/'SD test'!G$5</f>
        <v>-0.21577678968613423</v>
      </c>
      <c r="U33" s="202">
        <f>1/(2*G$5)</f>
        <v>26.261946497532922</v>
      </c>
      <c r="V33" s="202">
        <f>V26</f>
        <v>-0.19898341948479481</v>
      </c>
      <c r="W33" s="203">
        <f>W26</f>
        <v>20.268471258284094</v>
      </c>
      <c r="X33" s="173"/>
      <c r="Y33" s="200" t="str">
        <f t="array" ref="Y33:Y36">TRANSPOSE(Z32:AC32)</f>
        <v>m1a</v>
      </c>
      <c r="Z33" s="197">
        <f>_xlfn.COVARIANCE.S(Moments!$W$4:$W$93,Moments!W$4:W$93)</f>
        <v>4.1628206982276641E-4</v>
      </c>
      <c r="AA33" s="192">
        <f>_xlfn.COVARIANCE.S(Moments!$W$4:$W$93,Moments!X$4:X$93)</f>
        <v>-6.4473412845662876E-6</v>
      </c>
      <c r="AB33" s="192">
        <f>_xlfn.COVARIANCE.S(Moments!$W$4:$W$93,Moments!C$4:C$93)</f>
        <v>2.8192994857761293E-4</v>
      </c>
      <c r="AC33" s="193">
        <f>_xlfn.COVARIANCE.S(Moments!$W$4:$W$93,Moments!D$4:D$93)</f>
        <v>-6.0268354341253425E-7</v>
      </c>
      <c r="AE33" s="201">
        <f>-Moments!W$193/'SD test'!G$34</f>
        <v>-4.2103147331823965E-3</v>
      </c>
      <c r="AF33" s="202">
        <f>1/(2*$G$34)</f>
        <v>24.64350081855423</v>
      </c>
      <c r="AG33" s="202">
        <f>AG26</f>
        <v>-6.6217087909552733E-2</v>
      </c>
      <c r="AH33" s="203">
        <f>AH26</f>
        <v>18.52017865234664</v>
      </c>
      <c r="AI33" s="173"/>
      <c r="AJ33" s="200" t="str">
        <f t="array" ref="AJ33:AJ36">TRANSPOSE(AK32:AN32)</f>
        <v>m1a</v>
      </c>
      <c r="AK33" s="197">
        <f>_xlfn.COVARIANCE.S(Moments!$W$94:$W$183,Moments!W$94:W$183)</f>
        <v>2.8409862772020474E-4</v>
      </c>
      <c r="AL33" s="192">
        <f>_xlfn.COVARIANCE.S(Moments!$W$94:$W$183,Moments!X$94:X$183)</f>
        <v>5.0051889943880788E-6</v>
      </c>
      <c r="AM33" s="192">
        <f>_xlfn.COVARIANCE.S(Moments!$W$94:$W$183,Moments!C$94:C$183)</f>
        <v>2.273857610055706E-4</v>
      </c>
      <c r="AN33" s="193">
        <f>_xlfn.COVARIANCE.S(Moments!$W$94:$W$183,Moments!D$94:D$183)</f>
        <v>-1.6886566567018584E-8</v>
      </c>
      <c r="AP33" s="201">
        <f>-Moments!$W$200/'SD test'!$G$62</f>
        <v>-0.48509918012941616</v>
      </c>
      <c r="AQ33" s="202">
        <f>1/(2*$G$62)</f>
        <v>29.83057933123705</v>
      </c>
      <c r="AR33" s="202">
        <f>AR26</f>
        <v>-0.3708735401600079</v>
      </c>
      <c r="AS33" s="203">
        <f>AS26</f>
        <v>23.09390184671733</v>
      </c>
      <c r="AT33" s="223"/>
    </row>
    <row r="34" spans="1:46" x14ac:dyDescent="0.25">
      <c r="B34" s="14" t="s">
        <v>370</v>
      </c>
      <c r="C34" s="99">
        <f>(Moments!H193-Moments!G193^2)^(1/2)</f>
        <v>2.5075336295655806E-2</v>
      </c>
      <c r="D34" s="14">
        <f>(Moments!L193-Moments!K193^2)^(1/2)</f>
        <v>2.6862696038645818E-2</v>
      </c>
      <c r="E34" s="14">
        <f>(Moments!P193-Moments!O193^2)^(1/2)</f>
        <v>2.4796109199262416E-2</v>
      </c>
      <c r="F34" s="14">
        <f>(Moments!T193-Moments!S193^2)^(1/2)</f>
        <v>2.6302773549240419E-2</v>
      </c>
      <c r="G34" s="14">
        <f>(Moments!X193-Moments!W193^2)^(1/2)</f>
        <v>2.0289325111777431E-2</v>
      </c>
      <c r="H34" s="14">
        <f>(Moments!AB193-Moments!AA193^2)^(1/2)</f>
        <v>2.4131236074776043E-2</v>
      </c>
      <c r="I34" s="14">
        <f>(Moments!AF193-Moments!AE193^2)^(1/2)</f>
        <v>2.2106827473802177E-2</v>
      </c>
      <c r="M34" s="173"/>
      <c r="N34" s="200" t="str">
        <v>m2a</v>
      </c>
      <c r="O34" s="198">
        <f>P33</f>
        <v>-8.4772927042201853E-7</v>
      </c>
      <c r="P34" s="63">
        <f>_xlfn.COVARIANCE.S(Moments!$X$4:$X$183,Moments!X$4:X$183)</f>
        <v>5.9480182758287065E-7</v>
      </c>
      <c r="Q34" s="63">
        <f>_xlfn.COVARIANCE.S(Moments!$X$4:$X$183,Moments!C$4:C$183)</f>
        <v>2.8623779059616088E-7</v>
      </c>
      <c r="R34" s="109">
        <f>_xlfn.COVARIANCE.S(Moments!$X$4:$X$183,Moments!D$4:D$183)</f>
        <v>1.4068803460138806E-7</v>
      </c>
      <c r="X34" s="173"/>
      <c r="Y34" s="200" t="str">
        <v>m2a</v>
      </c>
      <c r="Z34" s="198">
        <f>AA33</f>
        <v>-6.4473412845662876E-6</v>
      </c>
      <c r="AA34" s="63">
        <f>_xlfn.COVARIANCE.S(Moments!$X$4:$X$93,Moments!X$4:X$93)</f>
        <v>7.9037071079116089E-7</v>
      </c>
      <c r="AB34" s="63">
        <f>_xlfn.COVARIANCE.S(Moments!$X$4:$X$93,Moments!C$4:C$93)</f>
        <v>-7.541821080684137E-7</v>
      </c>
      <c r="AC34" s="109">
        <f>_xlfn.COVARIANCE.S(Moments!$X$4:$X$93,Moments!D$4:D$93)</f>
        <v>1.6157060650103228E-7</v>
      </c>
      <c r="AI34" s="173"/>
      <c r="AJ34" s="200" t="str">
        <v>m2a</v>
      </c>
      <c r="AK34" s="198">
        <f>AL33</f>
        <v>5.0051889943880788E-6</v>
      </c>
      <c r="AL34" s="63">
        <f>_xlfn.COVARIANCE.S(Moments!$X$94:$X$183,Moments!X$94:X$183)</f>
        <v>4.0380540502116505E-7</v>
      </c>
      <c r="AM34" s="63">
        <f>_xlfn.COVARIANCE.S(Moments!$X$94:$X$183,Moments!C$94:C$183)</f>
        <v>1.5337882008033542E-6</v>
      </c>
      <c r="AN34" s="109">
        <f>_xlfn.COVARIANCE.S(Moments!$X$94:$X$183,Moments!D$94:D$183)</f>
        <v>1.1489064961505237E-7</v>
      </c>
      <c r="AT34" s="223"/>
    </row>
    <row r="35" spans="1:46" x14ac:dyDescent="0.25">
      <c r="B35" s="14" t="s">
        <v>371</v>
      </c>
      <c r="C35" s="99">
        <f>(Moments!D193-Moments!C193^2)^(1/2)</f>
        <v>2.6997579741848032E-2</v>
      </c>
      <c r="D35" s="99">
        <f>$C$35</f>
        <v>2.6997579741848032E-2</v>
      </c>
      <c r="E35" s="99">
        <f t="shared" ref="E35:I35" si="10">$C$35</f>
        <v>2.6997579741848032E-2</v>
      </c>
      <c r="F35" s="99">
        <f t="shared" si="10"/>
        <v>2.6997579741848032E-2</v>
      </c>
      <c r="G35" s="99">
        <f t="shared" si="10"/>
        <v>2.6997579741848032E-2</v>
      </c>
      <c r="H35" s="99">
        <f t="shared" si="10"/>
        <v>2.6997579741848032E-2</v>
      </c>
      <c r="I35" s="99">
        <f t="shared" si="10"/>
        <v>2.6997579741848032E-2</v>
      </c>
      <c r="M35" s="173"/>
      <c r="N35" s="200" t="str">
        <v>m1b</v>
      </c>
      <c r="O35" s="198">
        <f>Q33</f>
        <v>2.6586026479478954E-4</v>
      </c>
      <c r="P35" s="63">
        <f>Q34</f>
        <v>2.8623779059616088E-7</v>
      </c>
      <c r="Q35" s="63">
        <f>_xlfn.COVARIANCE.S(Moments!$C$4:$C$183,Moments!$C$4:$C$183)</f>
        <v>6.1195219365280421E-4</v>
      </c>
      <c r="R35" s="109">
        <f>_xlfn.COVARIANCE.S(Moments!$C$4:C$183,Moments!$D$4:D$183)</f>
        <v>-1.2768651851596609E-7</v>
      </c>
      <c r="T35" s="201">
        <f>T33</f>
        <v>-0.21577678968613423</v>
      </c>
      <c r="U35" s="202">
        <f>U33</f>
        <v>26.261946497532922</v>
      </c>
      <c r="V35" s="202">
        <f>-V33</f>
        <v>0.19898341948479481</v>
      </c>
      <c r="W35" s="203">
        <f>-W33</f>
        <v>-20.268471258284094</v>
      </c>
      <c r="X35" s="173"/>
      <c r="Y35" s="200" t="str">
        <v>m1b</v>
      </c>
      <c r="Z35" s="198">
        <f>AB33</f>
        <v>2.8192994857761293E-4</v>
      </c>
      <c r="AA35" s="63">
        <f>AB34</f>
        <v>-7.541821080684137E-7</v>
      </c>
      <c r="AB35" s="63">
        <f>_xlfn.COVARIANCE.S(Moments!$C$4:$C$93,Moments!C$4:C$93)</f>
        <v>7.3705885474797635E-4</v>
      </c>
      <c r="AC35" s="109">
        <f>_xlfn.COVARIANCE.S(Moments!$C$4:$C$93,Moments!D$4:D$93)</f>
        <v>-1.6461481812494577E-6</v>
      </c>
      <c r="AE35" s="201">
        <f>AE33</f>
        <v>-4.2103147331823965E-3</v>
      </c>
      <c r="AF35" s="202">
        <f>AF33</f>
        <v>24.64350081855423</v>
      </c>
      <c r="AG35" s="202">
        <f>-AG33</f>
        <v>6.6217087909552733E-2</v>
      </c>
      <c r="AH35" s="203">
        <f>-AH33</f>
        <v>-18.52017865234664</v>
      </c>
      <c r="AI35" s="173"/>
      <c r="AJ35" s="200" t="str">
        <v>m1b</v>
      </c>
      <c r="AK35" s="198">
        <f>AM33</f>
        <v>2.273857610055706E-4</v>
      </c>
      <c r="AL35" s="63">
        <f>AM34</f>
        <v>1.5337882008033542E-6</v>
      </c>
      <c r="AM35" s="63">
        <f>_xlfn.COVARIANCE.S(Moments!$C$94:$C$183,Moments!C$94:C$183)</f>
        <v>4.7402132528169918E-4</v>
      </c>
      <c r="AN35" s="109">
        <f>_xlfn.COVARIANCE.S(Moments!$C$94:$C$183,Moments!D$94:D$183)</f>
        <v>2.0168752979408746E-6</v>
      </c>
      <c r="AP35" s="201">
        <f>AP33</f>
        <v>-0.48509918012941616</v>
      </c>
      <c r="AQ35" s="202">
        <f>AQ33</f>
        <v>29.83057933123705</v>
      </c>
      <c r="AR35" s="202">
        <f>-AR33</f>
        <v>0.3708735401600079</v>
      </c>
      <c r="AS35" s="203">
        <f>-AS33</f>
        <v>-23.09390184671733</v>
      </c>
      <c r="AT35" s="223"/>
    </row>
    <row r="36" spans="1:46" x14ac:dyDescent="0.25">
      <c r="B36" s="14" t="s">
        <v>372</v>
      </c>
      <c r="C36" s="186">
        <f>C34-C35</f>
        <v>-1.9222434461922261E-3</v>
      </c>
      <c r="D36" s="186">
        <f t="shared" ref="D36:I36" si="11">D34-D35</f>
        <v>-1.3488370320221404E-4</v>
      </c>
      <c r="E36" s="186">
        <f t="shared" si="11"/>
        <v>-2.2014705425856158E-3</v>
      </c>
      <c r="F36" s="186">
        <f t="shared" si="11"/>
        <v>-6.9480619260761309E-4</v>
      </c>
      <c r="G36" s="186">
        <f t="shared" si="11"/>
        <v>-6.7082546300706002E-3</v>
      </c>
      <c r="H36" s="186">
        <f t="shared" si="11"/>
        <v>-2.8663436670719883E-3</v>
      </c>
      <c r="I36" s="186">
        <f t="shared" si="11"/>
        <v>-4.8907522680458546E-3</v>
      </c>
      <c r="M36" s="173"/>
      <c r="N36" s="200" t="str">
        <v>m2b</v>
      </c>
      <c r="O36" s="199">
        <f>R33</f>
        <v>-7.1021924506692961E-7</v>
      </c>
      <c r="P36" s="101">
        <f>R34</f>
        <v>1.4068803460138806E-7</v>
      </c>
      <c r="Q36" s="101">
        <f>R35</f>
        <v>-1.2768651851596609E-7</v>
      </c>
      <c r="R36" s="196">
        <f>_xlfn.COVARIANCE.S(Moments!$D$4:$D$183,Moments!$D$4:$D$183)</f>
        <v>9.5201019389831166E-7</v>
      </c>
      <c r="X36" s="173"/>
      <c r="Y36" s="200" t="str">
        <v>m2b</v>
      </c>
      <c r="Z36" s="199">
        <f>AC33</f>
        <v>-6.0268354341253425E-7</v>
      </c>
      <c r="AA36" s="101">
        <f>AC34</f>
        <v>1.6157060650103228E-7</v>
      </c>
      <c r="AB36" s="101">
        <f>AC35</f>
        <v>-1.6461481812494577E-6</v>
      </c>
      <c r="AC36" s="196">
        <f>_xlfn.COVARIANCE.S(Moments!$D$4:$D$93,Moments!$D$4:$D$93)</f>
        <v>1.3727168125189947E-6</v>
      </c>
      <c r="AI36" s="173"/>
      <c r="AJ36" s="200" t="str">
        <v>m2b</v>
      </c>
      <c r="AK36" s="199">
        <f>AN33</f>
        <v>-1.6886566567018584E-8</v>
      </c>
      <c r="AL36" s="101">
        <f>AN34</f>
        <v>1.1489064961505237E-7</v>
      </c>
      <c r="AM36" s="101">
        <f>AN35</f>
        <v>2.0168752979408746E-6</v>
      </c>
      <c r="AN36" s="196">
        <f>_xlfn.COVARIANCE.S(Moments!$D$94:$D$183,Moments!$D$94:$D$183)</f>
        <v>5.2201054868048147E-7</v>
      </c>
      <c r="AT36" s="223"/>
    </row>
    <row r="37" spans="1:46" x14ac:dyDescent="0.25">
      <c r="C37" s="99"/>
      <c r="M37" s="173"/>
      <c r="X37" s="173"/>
      <c r="AI37" s="173"/>
      <c r="AT37" s="223"/>
    </row>
    <row r="38" spans="1:46" x14ac:dyDescent="0.25">
      <c r="B38" s="14" t="s">
        <v>322</v>
      </c>
      <c r="C38" s="179">
        <v>0.05</v>
      </c>
      <c r="D38" s="179">
        <v>0.05</v>
      </c>
      <c r="E38" s="179">
        <v>0.05</v>
      </c>
      <c r="F38" s="179">
        <v>0.05</v>
      </c>
      <c r="G38" s="179">
        <v>0.05</v>
      </c>
      <c r="H38" s="179">
        <v>0.05</v>
      </c>
      <c r="I38" s="179">
        <v>0.05</v>
      </c>
      <c r="M38" s="173"/>
      <c r="N38" s="14" t="s">
        <v>219</v>
      </c>
      <c r="T38" s="14" t="s">
        <v>307</v>
      </c>
      <c r="V38" s="14" t="s">
        <v>259</v>
      </c>
      <c r="X38" s="173"/>
      <c r="Y38" s="14" t="s">
        <v>219</v>
      </c>
      <c r="AE38" s="14" t="s">
        <v>307</v>
      </c>
      <c r="AG38" s="14" t="s">
        <v>259</v>
      </c>
      <c r="AI38" s="173"/>
      <c r="AJ38" s="14" t="s">
        <v>219</v>
      </c>
      <c r="AP38" s="14" t="s">
        <v>307</v>
      </c>
      <c r="AR38" s="14" t="s">
        <v>259</v>
      </c>
      <c r="AT38" s="223"/>
    </row>
    <row r="39" spans="1:46" x14ac:dyDescent="0.25">
      <c r="M39" s="173"/>
      <c r="N39" s="14" t="s">
        <v>321</v>
      </c>
      <c r="O39" s="14" t="s">
        <v>249</v>
      </c>
      <c r="P39" s="14" t="s">
        <v>250</v>
      </c>
      <c r="Q39" s="14" t="s">
        <v>251</v>
      </c>
      <c r="R39" s="14" t="s">
        <v>252</v>
      </c>
      <c r="T39" s="14" t="s">
        <v>492</v>
      </c>
      <c r="U39" s="14" t="s">
        <v>493</v>
      </c>
      <c r="V39" s="14" t="s">
        <v>494</v>
      </c>
      <c r="W39" s="14" t="s">
        <v>495</v>
      </c>
      <c r="X39" s="173"/>
      <c r="Y39" s="14" t="s">
        <v>321</v>
      </c>
      <c r="Z39" s="14" t="s">
        <v>249</v>
      </c>
      <c r="AA39" s="14" t="s">
        <v>250</v>
      </c>
      <c r="AB39" s="14" t="s">
        <v>251</v>
      </c>
      <c r="AC39" s="14" t="s">
        <v>252</v>
      </c>
      <c r="AE39" s="14" t="s">
        <v>492</v>
      </c>
      <c r="AF39" s="14" t="s">
        <v>493</v>
      </c>
      <c r="AG39" s="14" t="s">
        <v>494</v>
      </c>
      <c r="AH39" s="14" t="s">
        <v>495</v>
      </c>
      <c r="AI39" s="173"/>
      <c r="AJ39" s="14" t="s">
        <v>321</v>
      </c>
      <c r="AK39" s="14" t="s">
        <v>249</v>
      </c>
      <c r="AL39" s="14" t="s">
        <v>250</v>
      </c>
      <c r="AM39" s="14" t="s">
        <v>251</v>
      </c>
      <c r="AN39" s="14" t="s">
        <v>252</v>
      </c>
      <c r="AP39" s="14" t="s">
        <v>492</v>
      </c>
      <c r="AQ39" s="14" t="s">
        <v>493</v>
      </c>
      <c r="AR39" s="14" t="s">
        <v>494</v>
      </c>
      <c r="AS39" s="14" t="s">
        <v>495</v>
      </c>
      <c r="AT39" s="223"/>
    </row>
    <row r="40" spans="1:46" x14ac:dyDescent="0.25">
      <c r="A40" s="289" t="s">
        <v>397</v>
      </c>
      <c r="B40" s="284"/>
      <c r="C40" s="284"/>
      <c r="D40" s="284"/>
      <c r="E40" s="284"/>
      <c r="F40" s="284"/>
      <c r="G40" s="284"/>
      <c r="H40" s="284"/>
      <c r="I40" s="284"/>
      <c r="J40" s="284"/>
      <c r="K40" s="284"/>
      <c r="L40" s="284"/>
      <c r="M40" s="173"/>
      <c r="N40" s="200" t="str">
        <f t="array" ref="N40:N43">TRANSPOSE(O39:R39)</f>
        <v>m1a</v>
      </c>
      <c r="O40" s="197">
        <f>_xlfn.COVARIANCE.S(Moments!$AA$4:$AA$183,Moments!AA$4:AA$183)</f>
        <v>4.7723678200445806E-4</v>
      </c>
      <c r="P40" s="192">
        <f>_xlfn.COVARIANCE.S(Moments!$AA$4:$AA$183,Moments!AB$4:AB$183)</f>
        <v>4.8734671468992869E-7</v>
      </c>
      <c r="Q40" s="192">
        <f>_xlfn.COVARIANCE.S(Moments!$AA$4:$AA$183,Moments!C$4:C$183)</f>
        <v>4.1168579865617869E-4</v>
      </c>
      <c r="R40" s="193">
        <f>_xlfn.COVARIANCE.S(Moments!$AA$4:$AA$183,Moments!D$4:D$183)</f>
        <v>-1.0074190486142316E-6</v>
      </c>
      <c r="T40" s="201">
        <f>-Moments!AA$186/'SD test'!H$5</f>
        <v>-0.20059368794423876</v>
      </c>
      <c r="U40" s="202">
        <f>1/(2*H$5)</f>
        <v>22.951590522529973</v>
      </c>
      <c r="V40" s="202">
        <f>V33</f>
        <v>-0.19898341948479481</v>
      </c>
      <c r="W40" s="203">
        <f>W33</f>
        <v>20.268471258284094</v>
      </c>
      <c r="X40" s="173"/>
      <c r="Y40" s="200" t="str">
        <f t="array" ref="Y40:Y43">TRANSPOSE(Z39:AC39)</f>
        <v>m1a</v>
      </c>
      <c r="Z40" s="197">
        <f>_xlfn.COVARIANCE.S(Moments!$AA$4:$AA$93,Moments!AA$4:AA$93)</f>
        <v>5.8885943713136567E-4</v>
      </c>
      <c r="AA40" s="192">
        <f>_xlfn.COVARIANCE.S(Moments!$AA$4:$AA$93,Moments!AB$4:AB$93)</f>
        <v>-3.0782204472813074E-6</v>
      </c>
      <c r="AB40" s="192">
        <f>_xlfn.COVARIANCE.S(Moments!$AA$4:$AA$93,Moments!C$4:C$93)</f>
        <v>4.8682423244521088E-4</v>
      </c>
      <c r="AC40" s="193">
        <f>_xlfn.COVARIANCE.S(Moments!$AA$4:$AA$93,Moments!D$4:D$93)</f>
        <v>-1.1792042627217738E-6</v>
      </c>
      <c r="AE40" s="201">
        <f>-Moments!AA$193/'SD test'!H$34</f>
        <v>3.6275712320132402E-3</v>
      </c>
      <c r="AF40" s="202">
        <f>1/(2*$H$34)</f>
        <v>20.720032676761271</v>
      </c>
      <c r="AG40" s="202">
        <f>AG33</f>
        <v>-6.6217087909552733E-2</v>
      </c>
      <c r="AH40" s="203">
        <f>AH33</f>
        <v>18.52017865234664</v>
      </c>
      <c r="AI40" s="173"/>
      <c r="AJ40" s="200" t="str">
        <f t="array" ref="AJ40:AJ43">TRANSPOSE(AK39:AN39)</f>
        <v>m1a</v>
      </c>
      <c r="AK40" s="197">
        <f>_xlfn.COVARIANCE.S(Moments!$AA$94:$AA$183,Moments!AA$94:AA$183)</f>
        <v>3.3079180512269154E-4</v>
      </c>
      <c r="AL40" s="192">
        <f>_xlfn.COVARIANCE.S(Moments!$AA$94:$AA$183,Moments!AB$94:AB$183)</f>
        <v>4.8575106458723525E-6</v>
      </c>
      <c r="AM40" s="192">
        <f>_xlfn.COVARIANCE.S(Moments!$AA$94:$AA$183,Moments!C$94:C$183)</f>
        <v>3.1303698049536089E-4</v>
      </c>
      <c r="AN40" s="193">
        <f>_xlfn.COVARIANCE.S(Moments!$AA$94:$AA$183,Moments!D$94:D$183)</f>
        <v>4.9305508328576429E-8</v>
      </c>
      <c r="AP40" s="201">
        <f>-Moments!$AA$200/'SD test'!$H$62</f>
        <v>-0.48806939718649844</v>
      </c>
      <c r="AQ40" s="202">
        <f>1/(2*$H$62)</f>
        <v>27.645145799092209</v>
      </c>
      <c r="AR40" s="202">
        <f>AR33</f>
        <v>-0.3708735401600079</v>
      </c>
      <c r="AS40" s="203">
        <f>AS33</f>
        <v>23.09390184671733</v>
      </c>
      <c r="AT40" s="223"/>
    </row>
    <row r="41" spans="1:46" x14ac:dyDescent="0.25">
      <c r="B41" s="14" t="s">
        <v>399</v>
      </c>
      <c r="C41" s="14">
        <f t="array" ref="C41">(1/C33)*(MMULT(MMULT($AE$5:$AF$5,$Z$5:$AA$6),TRANSPOSE($AE$5:$AF$5)))</f>
        <v>1.0691023542197773E-5</v>
      </c>
      <c r="D41" s="14">
        <f t="array" ref="D41">(1/D33)*(MMULT(MMULT($AE$12:$AF$12,$Z$12:$AA$13),TRANSPOSE($AE$12:$AF$12)))</f>
        <v>9.0147483347890913E-6</v>
      </c>
      <c r="E41" s="14">
        <f t="array" ref="E41">(1/E33)*(MMULT(MMULT($AE$19:$AF$19,$Z$19:$AA$20),TRANSPOSE($AE$19:$AF$19)))</f>
        <v>6.6978349585245502E-6</v>
      </c>
      <c r="F41" s="14">
        <f t="array" ref="F41">(1/F33)*(MMULT(MMULT($AE$26:$AF$26,$Z$26:$AA$27),TRANSPOSE($AE$26:$AF$26)))</f>
        <v>5.907930173052942E-6</v>
      </c>
      <c r="G41" s="14">
        <f t="array" ref="G41">(1/G33)*(MMULT(MMULT($AE$33:$AF$33,$Z$33:$AA$34),TRANSPOSE($AE$33:$AF$33)))</f>
        <v>5.3482123305722533E-6</v>
      </c>
      <c r="H41" s="14">
        <f t="array" ref="H41">(1/H33)*(MMULT(MMULT($AE$40:$AF$40,$Z$40:$AA$41),TRANSPOSE($AE$40:$AF$40)))</f>
        <v>4.0673188657713117E-6</v>
      </c>
      <c r="I41" s="14">
        <f t="array" ref="I41">(1/I33)*(MMULT(MMULT($AE$47:$AF$47,$Z$47:$AA$48),TRANSPOSE($AE$47:$AF$47)))</f>
        <v>5.0389407955077827E-6</v>
      </c>
      <c r="M41" s="173"/>
      <c r="N41" s="200" t="str">
        <v>m2a</v>
      </c>
      <c r="O41" s="198">
        <f>P40</f>
        <v>4.8734671468992869E-7</v>
      </c>
      <c r="P41" s="63">
        <f>_xlfn.COVARIANCE.S(Moments!$AB$4:$AB$183,Moments!AB$4:AB$183)</f>
        <v>6.6007369013195884E-7</v>
      </c>
      <c r="Q41" s="63">
        <f>_xlfn.COVARIANCE.S(Moments!$AB$4:$AB$183,Moments!C$4:C$183)</f>
        <v>7.997411075127015E-7</v>
      </c>
      <c r="R41" s="109">
        <f>_xlfn.COVARIANCE.S(Moments!$AB$4:$AB$183,Moments!D$4:D$183)</f>
        <v>3.1564287493817971E-7</v>
      </c>
      <c r="X41" s="173"/>
      <c r="Y41" s="200" t="str">
        <v>m2a</v>
      </c>
      <c r="Z41" s="198">
        <f>AA40</f>
        <v>-3.0782204472813074E-6</v>
      </c>
      <c r="AA41" s="63">
        <f>_xlfn.COVARIANCE.S(Moments!$AB$4:$AB$93,Moments!AB$4:AB$93)</f>
        <v>8.5370795177792514E-7</v>
      </c>
      <c r="AB41" s="63">
        <f>_xlfn.COVARIANCE.S(Moments!$AB$4:$AB$93,Moments!C$4:C$93)</f>
        <v>3.0656194954409166E-7</v>
      </c>
      <c r="AC41" s="109">
        <f>_xlfn.COVARIANCE.S(Moments!$AB$4:$AB$93,Moments!D$4:D$93)</f>
        <v>3.8857930960296716E-7</v>
      </c>
      <c r="AI41" s="173"/>
      <c r="AJ41" s="200" t="str">
        <v>m2a</v>
      </c>
      <c r="AK41" s="198">
        <f>AL40</f>
        <v>4.8575106458723525E-6</v>
      </c>
      <c r="AL41" s="63">
        <f>_xlfn.COVARIANCE.S(Moments!$AB$94:$AB$183,Moments!AB$94:AB$183)</f>
        <v>4.5796444172553313E-7</v>
      </c>
      <c r="AM41" s="63">
        <f>_xlfn.COVARIANCE.S(Moments!$AB$94:$AB$183,Moments!C$94:C$183)</f>
        <v>1.8614279020036626E-6</v>
      </c>
      <c r="AN41" s="109">
        <f>_xlfn.COVARIANCE.S(Moments!$AB$94:$AB$183,Moments!D$94:D$183)</f>
        <v>2.2842973673673376E-7</v>
      </c>
      <c r="AT41" s="223"/>
    </row>
    <row r="42" spans="1:46" x14ac:dyDescent="0.25">
      <c r="B42" s="14" t="s">
        <v>400</v>
      </c>
      <c r="C42" s="14">
        <f>SQRT(C41)</f>
        <v>3.2697130672580082E-3</v>
      </c>
      <c r="D42" s="14">
        <f t="shared" ref="D42:I42" si="12">SQRT(D41)</f>
        <v>3.0024570496160461E-3</v>
      </c>
      <c r="E42" s="14">
        <f t="shared" si="12"/>
        <v>2.5880175730710465E-3</v>
      </c>
      <c r="F42" s="14">
        <f t="shared" si="12"/>
        <v>2.4306234124300175E-3</v>
      </c>
      <c r="G42" s="14">
        <f t="shared" si="12"/>
        <v>2.3126202305117573E-3</v>
      </c>
      <c r="H42" s="14">
        <f t="shared" si="12"/>
        <v>2.0167594962640714E-3</v>
      </c>
      <c r="I42" s="14">
        <f t="shared" si="12"/>
        <v>2.2447585160786858E-3</v>
      </c>
      <c r="M42" s="173"/>
      <c r="N42" s="200" t="str">
        <v>m1b</v>
      </c>
      <c r="O42" s="198">
        <f>Q40</f>
        <v>4.1168579865617869E-4</v>
      </c>
      <c r="P42" s="63">
        <f>Q41</f>
        <v>7.997411075127015E-7</v>
      </c>
      <c r="Q42" s="63">
        <f>_xlfn.COVARIANCE.S(Moments!$C$4:$C$183,Moments!$C$4:$C$183)</f>
        <v>6.1195219365280421E-4</v>
      </c>
      <c r="R42" s="109">
        <f>_xlfn.COVARIANCE.S(Moments!$C$4:C$183,Moments!$D$4:D$183)</f>
        <v>-1.2768651851596609E-7</v>
      </c>
      <c r="T42" s="201">
        <f>T40</f>
        <v>-0.20059368794423876</v>
      </c>
      <c r="U42" s="202">
        <f>U40</f>
        <v>22.951590522529973</v>
      </c>
      <c r="V42" s="202">
        <f>-V40</f>
        <v>0.19898341948479481</v>
      </c>
      <c r="W42" s="203">
        <f>-W40</f>
        <v>-20.268471258284094</v>
      </c>
      <c r="X42" s="173"/>
      <c r="Y42" s="200" t="str">
        <v>m1b</v>
      </c>
      <c r="Z42" s="198">
        <f>AB40</f>
        <v>4.8682423244521088E-4</v>
      </c>
      <c r="AA42" s="63">
        <f>AB41</f>
        <v>3.0656194954409166E-7</v>
      </c>
      <c r="AB42" s="63">
        <f>_xlfn.COVARIANCE.S(Moments!$C$4:$C$93,Moments!C$4:C$93)</f>
        <v>7.3705885474797635E-4</v>
      </c>
      <c r="AC42" s="109">
        <f>_xlfn.COVARIANCE.S(Moments!$C$4:$C$93,Moments!D$4:D$93)</f>
        <v>-1.6461481812494577E-6</v>
      </c>
      <c r="AE42" s="201">
        <f>AE40</f>
        <v>3.6275712320132402E-3</v>
      </c>
      <c r="AF42" s="202">
        <f>AF40</f>
        <v>20.720032676761271</v>
      </c>
      <c r="AG42" s="202">
        <f>-AG40</f>
        <v>6.6217087909552733E-2</v>
      </c>
      <c r="AH42" s="203">
        <f>-AH40</f>
        <v>-18.52017865234664</v>
      </c>
      <c r="AI42" s="173"/>
      <c r="AJ42" s="200" t="str">
        <v>m1b</v>
      </c>
      <c r="AK42" s="198">
        <f>AM40</f>
        <v>3.1303698049536089E-4</v>
      </c>
      <c r="AL42" s="63">
        <f>AM41</f>
        <v>1.8614279020036626E-6</v>
      </c>
      <c r="AM42" s="63">
        <f>_xlfn.COVARIANCE.S(Moments!$C$94:$C$183,Moments!C$94:C$183)</f>
        <v>4.7402132528169918E-4</v>
      </c>
      <c r="AN42" s="109">
        <f>_xlfn.COVARIANCE.S(Moments!$C$94:$C$183,Moments!D$94:D$183)</f>
        <v>2.0168752979408746E-6</v>
      </c>
      <c r="AP42" s="201">
        <f>AP40</f>
        <v>-0.48806939718649844</v>
      </c>
      <c r="AQ42" s="202">
        <f>AQ40</f>
        <v>27.645145799092209</v>
      </c>
      <c r="AR42" s="202">
        <f>-AR40</f>
        <v>0.3708735401600079</v>
      </c>
      <c r="AS42" s="203">
        <f>-AS40</f>
        <v>-23.09390184671733</v>
      </c>
      <c r="AT42" s="223"/>
    </row>
    <row r="43" spans="1:46" x14ac:dyDescent="0.25">
      <c r="B43" s="219" t="s">
        <v>398</v>
      </c>
      <c r="C43" s="14">
        <f>C34/C42</f>
        <v>7.6689714907259621</v>
      </c>
      <c r="D43" s="14">
        <f t="shared" ref="D43:I43" si="13">D34/D42</f>
        <v>8.9469043502490795</v>
      </c>
      <c r="E43" s="14">
        <f t="shared" si="13"/>
        <v>9.5811208769492033</v>
      </c>
      <c r="F43" s="14">
        <f t="shared" si="13"/>
        <v>10.821410431056535</v>
      </c>
      <c r="G43" s="14">
        <f t="shared" si="13"/>
        <v>8.7733060725182828</v>
      </c>
      <c r="H43" s="14">
        <f t="shared" si="13"/>
        <v>11.965351406291996</v>
      </c>
      <c r="I43" s="14">
        <f t="shared" si="13"/>
        <v>9.848198510198797</v>
      </c>
      <c r="M43" s="173"/>
      <c r="N43" s="200" t="str">
        <v>m2b</v>
      </c>
      <c r="O43" s="199">
        <f>R40</f>
        <v>-1.0074190486142316E-6</v>
      </c>
      <c r="P43" s="101">
        <f>R41</f>
        <v>3.1564287493817971E-7</v>
      </c>
      <c r="Q43" s="101">
        <f>R42</f>
        <v>-1.2768651851596609E-7</v>
      </c>
      <c r="R43" s="196">
        <f>_xlfn.COVARIANCE.S(Moments!$D$4:$D$183,Moments!$D$4:$D$183)</f>
        <v>9.5201019389831166E-7</v>
      </c>
      <c r="X43" s="173"/>
      <c r="Y43" s="200" t="str">
        <v>m2b</v>
      </c>
      <c r="Z43" s="199">
        <f>AC40</f>
        <v>-1.1792042627217738E-6</v>
      </c>
      <c r="AA43" s="101">
        <f>AC41</f>
        <v>3.8857930960296716E-7</v>
      </c>
      <c r="AB43" s="101">
        <f>AC42</f>
        <v>-1.6461481812494577E-6</v>
      </c>
      <c r="AC43" s="196">
        <f>_xlfn.COVARIANCE.S(Moments!$D$4:$D$93,Moments!$D$4:$D$93)</f>
        <v>1.3727168125189947E-6</v>
      </c>
      <c r="AI43" s="173"/>
      <c r="AJ43" s="200" t="str">
        <v>m2b</v>
      </c>
      <c r="AK43" s="199">
        <f>AN40</f>
        <v>4.9305508328576429E-8</v>
      </c>
      <c r="AL43" s="101">
        <f>AN41</f>
        <v>2.2842973673673376E-7</v>
      </c>
      <c r="AM43" s="101">
        <f>AN42</f>
        <v>2.0168752979408746E-6</v>
      </c>
      <c r="AN43" s="196">
        <f>_xlfn.COVARIANCE.S(Moments!$D$94:$D$183,Moments!$D$94:$D$183)</f>
        <v>5.2201054868048147E-7</v>
      </c>
      <c r="AT43" s="223"/>
    </row>
    <row r="44" spans="1:46" x14ac:dyDescent="0.25">
      <c r="M44" s="173"/>
      <c r="X44" s="173"/>
      <c r="AI44" s="173"/>
      <c r="AT44" s="223"/>
    </row>
    <row r="45" spans="1:46" x14ac:dyDescent="0.25">
      <c r="A45" s="289" t="s">
        <v>401</v>
      </c>
      <c r="B45" s="284"/>
      <c r="C45" s="284"/>
      <c r="D45" s="284"/>
      <c r="E45" s="284"/>
      <c r="F45" s="284"/>
      <c r="G45" s="284"/>
      <c r="H45" s="284"/>
      <c r="I45" s="284"/>
      <c r="J45" s="284"/>
      <c r="K45" s="284"/>
      <c r="L45" s="284"/>
      <c r="M45" s="173"/>
      <c r="N45" s="14" t="s">
        <v>220</v>
      </c>
      <c r="T45" s="14" t="s">
        <v>308</v>
      </c>
      <c r="V45" s="14" t="s">
        <v>259</v>
      </c>
      <c r="X45" s="173"/>
      <c r="Y45" s="14" t="s">
        <v>220</v>
      </c>
      <c r="AE45" s="14" t="s">
        <v>308</v>
      </c>
      <c r="AG45" s="14" t="s">
        <v>259</v>
      </c>
      <c r="AI45" s="173"/>
      <c r="AJ45" s="14" t="s">
        <v>220</v>
      </c>
      <c r="AP45" s="14" t="s">
        <v>308</v>
      </c>
      <c r="AR45" s="14" t="s">
        <v>259</v>
      </c>
      <c r="AT45" s="223"/>
    </row>
    <row r="46" spans="1:46" x14ac:dyDescent="0.25">
      <c r="B46" s="14" t="s">
        <v>404</v>
      </c>
      <c r="C46" s="14">
        <f t="array" ref="C46">(1/C33)*(MMULT(MMULT($AG$5:$AH$5,$AB$7:$AC$8),TRANSPOSE($AG$5:$AH$5)))</f>
        <v>5.3123007943891448E-6</v>
      </c>
      <c r="M46" s="173"/>
      <c r="N46" s="14" t="s">
        <v>321</v>
      </c>
      <c r="O46" s="14" t="s">
        <v>249</v>
      </c>
      <c r="P46" s="14" t="s">
        <v>250</v>
      </c>
      <c r="Q46" s="14" t="s">
        <v>251</v>
      </c>
      <c r="R46" s="14" t="s">
        <v>252</v>
      </c>
      <c r="T46" s="14" t="s">
        <v>492</v>
      </c>
      <c r="U46" s="14" t="s">
        <v>493</v>
      </c>
      <c r="V46" s="14" t="s">
        <v>494</v>
      </c>
      <c r="W46" s="14" t="s">
        <v>495</v>
      </c>
      <c r="X46" s="173"/>
      <c r="Y46" s="14" t="s">
        <v>321</v>
      </c>
      <c r="Z46" s="14" t="s">
        <v>249</v>
      </c>
      <c r="AA46" s="14" t="s">
        <v>250</v>
      </c>
      <c r="AB46" s="14" t="s">
        <v>251</v>
      </c>
      <c r="AC46" s="14" t="s">
        <v>252</v>
      </c>
      <c r="AE46" s="14" t="s">
        <v>492</v>
      </c>
      <c r="AF46" s="14" t="s">
        <v>493</v>
      </c>
      <c r="AG46" s="14" t="s">
        <v>494</v>
      </c>
      <c r="AH46" s="14" t="s">
        <v>495</v>
      </c>
      <c r="AI46" s="173"/>
      <c r="AJ46" s="14" t="s">
        <v>321</v>
      </c>
      <c r="AK46" s="14" t="s">
        <v>249</v>
      </c>
      <c r="AL46" s="14" t="s">
        <v>250</v>
      </c>
      <c r="AM46" s="14" t="s">
        <v>251</v>
      </c>
      <c r="AN46" s="14" t="s">
        <v>252</v>
      </c>
      <c r="AP46" s="14" t="s">
        <v>492</v>
      </c>
      <c r="AQ46" s="14" t="s">
        <v>493</v>
      </c>
      <c r="AR46" s="14" t="s">
        <v>494</v>
      </c>
      <c r="AS46" s="14" t="s">
        <v>495</v>
      </c>
      <c r="AT46" s="223"/>
    </row>
    <row r="47" spans="1:46" x14ac:dyDescent="0.25">
      <c r="B47" s="14" t="s">
        <v>402</v>
      </c>
      <c r="C47" s="14">
        <f>SQRT(C46)</f>
        <v>2.3048429001537489E-3</v>
      </c>
      <c r="M47" s="173"/>
      <c r="N47" s="200" t="str">
        <f t="array" ref="N47:N50">TRANSPOSE(O46:R46)</f>
        <v>m1a</v>
      </c>
      <c r="O47" s="197">
        <f>_xlfn.COVARIANCE.S(Moments!$AE$4:$AE$183,Moments!AE$4:AE$183)</f>
        <v>4.1688759164153232E-4</v>
      </c>
      <c r="P47" s="192">
        <f>_xlfn.COVARIANCE.S(Moments!$AE$4:$AE$183,Moments!AF$4:AF$183)</f>
        <v>1.0490799516455351E-6</v>
      </c>
      <c r="Q47" s="192">
        <f>_xlfn.COVARIANCE.S(Moments!$AE$4:$AE$183,Moments!C$4:C$183)</f>
        <v>3.1370332558526543E-4</v>
      </c>
      <c r="R47" s="193">
        <f>_xlfn.COVARIANCE.S(Moments!$AE$4:$AE$183,Moments!D$4:D$183)</f>
        <v>-1.190665858277738E-6</v>
      </c>
      <c r="T47" s="201">
        <f>-Moments!AE$186/'SD test'!I$5</f>
        <v>-0.26770718921623293</v>
      </c>
      <c r="U47" s="202">
        <f>1/(2*I$5)</f>
        <v>24.556714267228074</v>
      </c>
      <c r="V47" s="202">
        <f>V40</f>
        <v>-0.19898341948479481</v>
      </c>
      <c r="W47" s="203">
        <f>W40</f>
        <v>20.268471258284094</v>
      </c>
      <c r="X47" s="173"/>
      <c r="Y47" s="200" t="str">
        <f t="array" ref="Y47:Y50">TRANSPOSE(Z46:AC46)</f>
        <v>m1a</v>
      </c>
      <c r="Z47" s="197">
        <f>_xlfn.COVARIANCE.S(Moments!$AE$4:$AE$93,Moments!AE$4:AE$93)</f>
        <v>4.942029650121454E-4</v>
      </c>
      <c r="AA47" s="192">
        <f>_xlfn.COVARIANCE.S(Moments!$AE$4:$AE$93,Moments!AF$4:AF$93)</f>
        <v>-4.5969769049066593E-6</v>
      </c>
      <c r="AB47" s="192">
        <f>_xlfn.COVARIANCE.S(Moments!$AE$4:$AE$93,Moments!C$4:C$93)</f>
        <v>3.4654416925322413E-4</v>
      </c>
      <c r="AC47" s="193">
        <f>_xlfn.COVARIANCE.S(Moments!$AE$4:$AE$93,Moments!D$4:D$93)</f>
        <v>-1.5495409614944481E-6</v>
      </c>
      <c r="AE47" s="201">
        <f>-Moments!AE$193/'SD test'!I$34</f>
        <v>-8.5029865235427493E-2</v>
      </c>
      <c r="AF47" s="202">
        <f>1/(2*$I$34)</f>
        <v>22.617447057590145</v>
      </c>
      <c r="AG47" s="202">
        <f>AG40</f>
        <v>-6.6217087909552733E-2</v>
      </c>
      <c r="AH47" s="203">
        <f>AH40</f>
        <v>18.52017865234664</v>
      </c>
      <c r="AI47" s="173"/>
      <c r="AJ47" s="200" t="str">
        <f t="array" ref="AJ47:AJ50">TRANSPOSE(AK46:AN46)</f>
        <v>m1a</v>
      </c>
      <c r="AK47" s="197">
        <f>_xlfn.COVARIANCE.S(Moments!$AE$94:$AE$183,Moments!AE$94:AE$183)</f>
        <v>3.1846492964079617E-4</v>
      </c>
      <c r="AL47" s="192">
        <f>_xlfn.COVARIANCE.S(Moments!$AE$94:$AE$183,Moments!AF$94:AF$183)</f>
        <v>7.0533267358061526E-6</v>
      </c>
      <c r="AM47" s="192">
        <f>_xlfn.COVARIANCE.S(Moments!$AE$94:$AE$183,Moments!C$94:C$183)</f>
        <v>2.6184632277830066E-4</v>
      </c>
      <c r="AN47" s="193">
        <f>_xlfn.COVARIANCE.S(Moments!$AE$94:$AE$183,Moments!D$94:D$183)</f>
        <v>-1.2714079231673177E-7</v>
      </c>
      <c r="AP47" s="201">
        <f>-Moments!$AE$200/'SD test'!$I$62</f>
        <v>-0.5083829050627795</v>
      </c>
      <c r="AQ47" s="202">
        <f>1/(2*$I$62)</f>
        <v>28.175098889622269</v>
      </c>
      <c r="AR47" s="202">
        <f>AR40</f>
        <v>-0.3708735401600079</v>
      </c>
      <c r="AS47" s="203">
        <f>AS40</f>
        <v>23.09390184671733</v>
      </c>
      <c r="AT47" s="223"/>
    </row>
    <row r="48" spans="1:46" x14ac:dyDescent="0.25">
      <c r="B48" s="219" t="s">
        <v>403</v>
      </c>
      <c r="C48" s="14">
        <f t="array" ref="C48">C35/C47</f>
        <v>11.713414280880968</v>
      </c>
      <c r="M48" s="173"/>
      <c r="N48" s="200" t="str">
        <v>m2a</v>
      </c>
      <c r="O48" s="198">
        <f>P47</f>
        <v>1.0490799516455351E-6</v>
      </c>
      <c r="P48" s="63">
        <f>_xlfn.COVARIANCE.S(Moments!$AF$4:$AF$183,Moments!AF$4:AF$183)</f>
        <v>7.146972727338979E-7</v>
      </c>
      <c r="Q48" s="63">
        <f>_xlfn.COVARIANCE.S(Moments!$AF$4:$AF$183,Moments!C$4:C$183)</f>
        <v>1.2821461056644241E-6</v>
      </c>
      <c r="R48" s="109">
        <f>_xlfn.COVARIANCE.S(Moments!$AF$4:$AF$183,Moments!D$4:D$183)</f>
        <v>1.7880280502555273E-7</v>
      </c>
      <c r="X48" s="173"/>
      <c r="Y48" s="200" t="str">
        <v>m2a</v>
      </c>
      <c r="Z48" s="198">
        <f>AA47</f>
        <v>-4.5969769049066593E-6</v>
      </c>
      <c r="AA48" s="63">
        <f>_xlfn.COVARIANCE.S(Moments!$AF$4:$AF$93,Moments!AF$4:AF$93)</f>
        <v>8.4498296407998817E-7</v>
      </c>
      <c r="AB48" s="63">
        <f>_xlfn.COVARIANCE.S(Moments!$AF$4:$AF$93,Moments!C$4:C$93)</f>
        <v>7.7007254265953794E-7</v>
      </c>
      <c r="AC48" s="109">
        <f>_xlfn.COVARIANCE.S(Moments!$AF$4:$AF$93,Moments!D$4:D$93)</f>
        <v>1.9924436037404659E-7</v>
      </c>
      <c r="AI48" s="173"/>
      <c r="AJ48" s="200" t="str">
        <v>m2a</v>
      </c>
      <c r="AK48" s="198">
        <f>AL47</f>
        <v>7.0533267358061526E-6</v>
      </c>
      <c r="AL48" s="63">
        <f>_xlfn.COVARIANCE.S(Moments!$AF$94:$AF$183,Moments!AF$94:AF$183)</f>
        <v>5.8778938300343603E-7</v>
      </c>
      <c r="AM48" s="63">
        <f>_xlfn.COVARIANCE.S(Moments!$AF$94:$AF$183,Moments!C$94:C$183)</f>
        <v>2.1113710641344875E-6</v>
      </c>
      <c r="AN48" s="109">
        <f>_xlfn.COVARIANCE.S(Moments!$AF$94:$AF$183,Moments!D$94:D$183)</f>
        <v>1.5072648942931208E-7</v>
      </c>
      <c r="AT48" s="223"/>
    </row>
    <row r="49" spans="1:46" x14ac:dyDescent="0.25">
      <c r="M49" s="173"/>
      <c r="N49" s="200" t="str">
        <v>m1b</v>
      </c>
      <c r="O49" s="198">
        <f>Q47</f>
        <v>3.1370332558526543E-4</v>
      </c>
      <c r="P49" s="63">
        <f>Q48</f>
        <v>1.2821461056644241E-6</v>
      </c>
      <c r="Q49" s="63">
        <f>_xlfn.COVARIANCE.S(Moments!$C$4:$C$183,Moments!$C$4:$C$183)</f>
        <v>6.1195219365280421E-4</v>
      </c>
      <c r="R49" s="109">
        <f>_xlfn.COVARIANCE.S(Moments!$C$4:C$183,Moments!$D$4:D$183)</f>
        <v>-1.2768651851596609E-7</v>
      </c>
      <c r="T49" s="201">
        <f>T47</f>
        <v>-0.26770718921623293</v>
      </c>
      <c r="U49" s="202">
        <f>U47</f>
        <v>24.556714267228074</v>
      </c>
      <c r="V49" s="202">
        <f>-V47</f>
        <v>0.19898341948479481</v>
      </c>
      <c r="W49" s="203">
        <f>-W47</f>
        <v>-20.268471258284094</v>
      </c>
      <c r="X49" s="173"/>
      <c r="Y49" s="200" t="str">
        <v>m1b</v>
      </c>
      <c r="Z49" s="198">
        <f>AB47</f>
        <v>3.4654416925322413E-4</v>
      </c>
      <c r="AA49" s="63">
        <f>AB48</f>
        <v>7.7007254265953794E-7</v>
      </c>
      <c r="AB49" s="63">
        <f>_xlfn.COVARIANCE.S(Moments!$C$4:$C$93,Moments!C$4:C$93)</f>
        <v>7.3705885474797635E-4</v>
      </c>
      <c r="AC49" s="109">
        <f>_xlfn.COVARIANCE.S(Moments!$C$4:$C$93,Moments!D$4:D$93)</f>
        <v>-1.6461481812494577E-6</v>
      </c>
      <c r="AE49" s="201">
        <f>AE47</f>
        <v>-8.5029865235427493E-2</v>
      </c>
      <c r="AF49" s="202">
        <f>AF47</f>
        <v>22.617447057590145</v>
      </c>
      <c r="AG49" s="202">
        <f>-AG47</f>
        <v>6.6217087909552733E-2</v>
      </c>
      <c r="AH49" s="203">
        <f>-AH47</f>
        <v>-18.52017865234664</v>
      </c>
      <c r="AI49" s="173"/>
      <c r="AJ49" s="200" t="str">
        <v>m1b</v>
      </c>
      <c r="AK49" s="198">
        <f>AM47</f>
        <v>2.6184632277830066E-4</v>
      </c>
      <c r="AL49" s="63">
        <f>AM48</f>
        <v>2.1113710641344875E-6</v>
      </c>
      <c r="AM49" s="63">
        <f>_xlfn.COVARIANCE.S(Moments!$C$94:$C$183,Moments!C$94:C$183)</f>
        <v>4.7402132528169918E-4</v>
      </c>
      <c r="AN49" s="109">
        <f>_xlfn.COVARIANCE.S(Moments!$C$94:$C$183,Moments!D$94:D$183)</f>
        <v>2.0168752979408746E-6</v>
      </c>
      <c r="AP49" s="201">
        <f>AP47</f>
        <v>-0.5083829050627795</v>
      </c>
      <c r="AQ49" s="202">
        <f>AQ47</f>
        <v>28.175098889622269</v>
      </c>
      <c r="AR49" s="202">
        <f>-AR47</f>
        <v>0.3708735401600079</v>
      </c>
      <c r="AS49" s="203">
        <f>-AS47</f>
        <v>-23.09390184671733</v>
      </c>
      <c r="AT49" s="223"/>
    </row>
    <row r="50" spans="1:46" x14ac:dyDescent="0.25">
      <c r="A50" s="289" t="s">
        <v>375</v>
      </c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173"/>
      <c r="N50" s="200" t="str">
        <v>m2b</v>
      </c>
      <c r="O50" s="199">
        <f>R47</f>
        <v>-1.190665858277738E-6</v>
      </c>
      <c r="P50" s="101">
        <f>R48</f>
        <v>1.7880280502555273E-7</v>
      </c>
      <c r="Q50" s="101">
        <f>R49</f>
        <v>-1.2768651851596609E-7</v>
      </c>
      <c r="R50" s="196">
        <f>_xlfn.COVARIANCE.S(Moments!$D$4:$D$183,Moments!$D$4:$D$183)</f>
        <v>9.5201019389831166E-7</v>
      </c>
      <c r="X50" s="173"/>
      <c r="Y50" s="200" t="str">
        <v>m2b</v>
      </c>
      <c r="Z50" s="199">
        <f>AC47</f>
        <v>-1.5495409614944481E-6</v>
      </c>
      <c r="AA50" s="101">
        <f>AC48</f>
        <v>1.9924436037404659E-7</v>
      </c>
      <c r="AB50" s="101">
        <f>AC49</f>
        <v>-1.6461481812494577E-6</v>
      </c>
      <c r="AC50" s="196">
        <f>_xlfn.COVARIANCE.S(Moments!$D$4:$D$93,Moments!$D$4:$D$93)</f>
        <v>1.3727168125189947E-6</v>
      </c>
      <c r="AI50" s="173"/>
      <c r="AJ50" s="200" t="str">
        <v>m2b</v>
      </c>
      <c r="AK50" s="199">
        <f>AN47</f>
        <v>-1.2714079231673177E-7</v>
      </c>
      <c r="AL50" s="101">
        <f>AN48</f>
        <v>1.5072648942931208E-7</v>
      </c>
      <c r="AM50" s="101">
        <f>AN49</f>
        <v>2.0168752979408746E-6</v>
      </c>
      <c r="AN50" s="196">
        <f>_xlfn.COVARIANCE.S(Moments!$D$94:$D$183,Moments!$D$94:$D$183)</f>
        <v>5.2201054868048147E-7</v>
      </c>
      <c r="AT50" s="223"/>
    </row>
    <row r="51" spans="1:46" x14ac:dyDescent="0.25">
      <c r="M51" s="173"/>
      <c r="X51" s="173"/>
      <c r="AI51" s="173"/>
      <c r="AT51" s="223"/>
    </row>
    <row r="52" spans="1:46" x14ac:dyDescent="0.25">
      <c r="B52" s="14" t="s">
        <v>373</v>
      </c>
      <c r="C52" s="14">
        <f t="array" ref="C52">(1/C33)*(MMULT(MMULT(AE7:AH7,Z5:AC8),TRANSPOSE(AE7:AH7)))</f>
        <v>1.1217878912584386E-5</v>
      </c>
      <c r="D52" s="14">
        <f t="array" ref="D52">(1/D33)*(MMULT(MMULT(AE14:AH14,Z12:AC15),TRANSPOSE(AE14:AH14)))</f>
        <v>9.4644834589182283E-6</v>
      </c>
      <c r="E52" s="14">
        <f t="array" ref="E52">(1/E33)*(MMULT(MMULT(AE21:AH21,Z19:AC22),TRANSPOSE(AE21:AH21)))</f>
        <v>4.2447819270937121E-6</v>
      </c>
      <c r="F52" s="14">
        <f t="array" ref="F52">(1/F33)*(MMULT(MMULT(AE28:AH28,Z26:AC29),TRANSPOSE(AE28:AH28)))</f>
        <v>3.5506477054801924E-6</v>
      </c>
      <c r="G52" s="14">
        <f t="array" ref="G52">(1/G33)*(MMULT(MMULT(AE35:AH35,Z33:AC36),TRANSPOSE(AE35:AH35)))</f>
        <v>8.9916811368116676E-6</v>
      </c>
      <c r="H52" s="14">
        <f t="array" ref="H52">(1/H33)*(MMULT(MMULT(AE42:AH42,Z40:AC43),TRANSPOSE(AE42:AH42)))</f>
        <v>6.0797051912599717E-6</v>
      </c>
      <c r="I52" s="14">
        <f t="array" ref="I52">(1/I33)*(MMULT(MMULT(AE49:AH49,Z47:AC50),TRANSPOSE(AE49:AH49)))</f>
        <v>8.424633522266552E-6</v>
      </c>
      <c r="M52" s="173"/>
      <c r="X52" s="173"/>
      <c r="AI52" s="173"/>
      <c r="AT52" s="223"/>
    </row>
    <row r="53" spans="1:46" x14ac:dyDescent="0.25">
      <c r="B53" s="14" t="s">
        <v>374</v>
      </c>
      <c r="C53" s="14">
        <f>SQRT(C52)</f>
        <v>3.3493102144448168E-3</v>
      </c>
      <c r="D53" s="14">
        <f t="shared" ref="D53:I53" si="14">SQRT(D52)</f>
        <v>3.0764400626240433E-3</v>
      </c>
      <c r="E53" s="14">
        <f t="shared" si="14"/>
        <v>2.0602868555358285E-3</v>
      </c>
      <c r="F53" s="14">
        <f t="shared" si="14"/>
        <v>1.8843162434899808E-3</v>
      </c>
      <c r="G53" s="14">
        <f t="shared" si="14"/>
        <v>2.9986132022672861E-3</v>
      </c>
      <c r="H53" s="14">
        <f t="shared" si="14"/>
        <v>2.4657058200969499E-3</v>
      </c>
      <c r="I53" s="14">
        <f t="shared" si="14"/>
        <v>2.9025219245109161E-3</v>
      </c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223"/>
    </row>
    <row r="54" spans="1:46" x14ac:dyDescent="0.25">
      <c r="B54" s="14" t="s">
        <v>327</v>
      </c>
      <c r="C54" s="14">
        <f>C36+NORMSINV((1-C38/2))*C53</f>
        <v>4.6422839471717383E-3</v>
      </c>
      <c r="D54" s="14">
        <f t="shared" ref="D54:I54" si="15">D36+NORMSINV((1-D38/2))*D53</f>
        <v>5.8948280201370582E-3</v>
      </c>
      <c r="E54" s="14">
        <f t="shared" si="15"/>
        <v>1.8366174920858847E-3</v>
      </c>
      <c r="F54" s="14">
        <f t="shared" si="15"/>
        <v>2.9983857801165557E-3</v>
      </c>
      <c r="G54" s="14">
        <f t="shared" si="15"/>
        <v>-8.3108075006040061E-4</v>
      </c>
      <c r="H54" s="14">
        <f t="shared" si="15"/>
        <v>1.9663509367888301E-3</v>
      </c>
      <c r="I54" s="14">
        <f t="shared" si="15"/>
        <v>7.9808616833342526E-4</v>
      </c>
      <c r="M54" s="173"/>
    </row>
    <row r="55" spans="1:46" x14ac:dyDescent="0.25">
      <c r="B55" s="14" t="s">
        <v>326</v>
      </c>
      <c r="C55" s="14">
        <f>C36-NORMSINV((1-C38/2))*C53</f>
        <v>-8.4867708395561896E-3</v>
      </c>
      <c r="D55" s="14">
        <f t="shared" ref="D55:I55" si="16">D36-NORMSINV((1-D38/2))*D53</f>
        <v>-6.1645954265414863E-3</v>
      </c>
      <c r="E55" s="14">
        <f t="shared" si="16"/>
        <v>-6.2395585772571163E-3</v>
      </c>
      <c r="F55" s="14">
        <f t="shared" si="16"/>
        <v>-4.3879981653317818E-3</v>
      </c>
      <c r="G55" s="14">
        <f t="shared" si="16"/>
        <v>-1.25854285100808E-2</v>
      </c>
      <c r="H55" s="14">
        <f t="shared" si="16"/>
        <v>-7.6990382709328066E-3</v>
      </c>
      <c r="I55" s="14">
        <f t="shared" si="16"/>
        <v>-1.0579590704425134E-2</v>
      </c>
      <c r="M55" s="173"/>
    </row>
    <row r="56" spans="1:46" x14ac:dyDescent="0.25">
      <c r="B56" s="219" t="s">
        <v>378</v>
      </c>
      <c r="C56" s="14">
        <f t="shared" ref="C56:I56" si="17">C36/C53</f>
        <v>-0.57392218788872562</v>
      </c>
      <c r="D56" s="14">
        <f t="shared" si="17"/>
        <v>-4.3844086169897704E-2</v>
      </c>
      <c r="E56" s="14">
        <f t="shared" si="17"/>
        <v>-1.0685262281174284</v>
      </c>
      <c r="F56" s="14">
        <f t="shared" si="17"/>
        <v>-0.36873120157407774</v>
      </c>
      <c r="G56" s="14">
        <f t="shared" si="17"/>
        <v>-2.2371190205520377</v>
      </c>
      <c r="H56" s="14">
        <f t="shared" si="17"/>
        <v>-1.1624840415712225</v>
      </c>
      <c r="I56" s="14">
        <f t="shared" si="17"/>
        <v>-1.6850009733759244</v>
      </c>
      <c r="M56" s="173"/>
    </row>
    <row r="57" spans="1:46" x14ac:dyDescent="0.25">
      <c r="M57" s="173"/>
    </row>
    <row r="58" spans="1:46" x14ac:dyDescent="0.25">
      <c r="M58" s="173"/>
    </row>
    <row r="59" spans="1:46" x14ac:dyDescent="0.25">
      <c r="A59" s="33" t="s">
        <v>489</v>
      </c>
      <c r="B59" s="173"/>
      <c r="C59" s="173"/>
      <c r="D59" s="173"/>
      <c r="E59" s="33"/>
      <c r="F59" s="173"/>
      <c r="G59" s="173"/>
      <c r="H59" s="173"/>
      <c r="I59" s="173"/>
      <c r="J59" s="33"/>
      <c r="K59" s="33"/>
      <c r="L59" s="33"/>
      <c r="M59" s="173"/>
    </row>
    <row r="60" spans="1:46" x14ac:dyDescent="0.25">
      <c r="M60" s="173"/>
    </row>
    <row r="61" spans="1:46" x14ac:dyDescent="0.25">
      <c r="B61" s="14" t="s">
        <v>239</v>
      </c>
      <c r="C61" s="14">
        <f>COUNT(Moments!C94:C184)</f>
        <v>90</v>
      </c>
      <c r="D61" s="14">
        <f>$C$61</f>
        <v>90</v>
      </c>
      <c r="E61" s="14">
        <f t="shared" ref="E61:I61" si="18">$C$61</f>
        <v>90</v>
      </c>
      <c r="F61" s="14">
        <f t="shared" si="18"/>
        <v>90</v>
      </c>
      <c r="G61" s="14">
        <f t="shared" si="18"/>
        <v>90</v>
      </c>
      <c r="H61" s="14">
        <f t="shared" si="18"/>
        <v>90</v>
      </c>
      <c r="I61" s="14">
        <f t="shared" si="18"/>
        <v>90</v>
      </c>
      <c r="M61" s="173"/>
    </row>
    <row r="62" spans="1:46" x14ac:dyDescent="0.25">
      <c r="B62" s="14" t="s">
        <v>370</v>
      </c>
      <c r="C62" s="99">
        <f>(Moments!H200-Moments!G200^2)^(1/2)</f>
        <v>1.7338628024198909E-2</v>
      </c>
      <c r="D62" s="14">
        <f>(Moments!L200-Moments!K200^2)^(1/2)</f>
        <v>1.7990877085297056E-2</v>
      </c>
      <c r="E62" s="14">
        <f>(Moments!P200-Moments!O200^2)^(1/2)</f>
        <v>1.585964412957086E-2</v>
      </c>
      <c r="F62" s="14">
        <f>(Moments!T200-Moments!S200^2)^(1/2)</f>
        <v>1.6567729887420612E-2</v>
      </c>
      <c r="G62" s="14">
        <f>(Moments!X200-Moments!W200^2)^(1/2)</f>
        <v>1.676132382304844E-2</v>
      </c>
      <c r="H62" s="14">
        <f>(Moments!AB200-Moments!AA200^2)^(1/2)</f>
        <v>1.8086357859484273E-2</v>
      </c>
      <c r="I62" s="14">
        <f>(Moments!AF200-Moments!AE200^2)^(1/2)</f>
        <v>1.7746166640223042E-2</v>
      </c>
      <c r="M62" s="173"/>
    </row>
    <row r="63" spans="1:46" x14ac:dyDescent="0.25">
      <c r="B63" s="14" t="s">
        <v>371</v>
      </c>
      <c r="C63" s="99">
        <f>(Moments!D200-Moments!C200^2)^(1/2)</f>
        <v>2.1650737208406046E-2</v>
      </c>
      <c r="D63" s="99">
        <f>$C$63</f>
        <v>2.1650737208406046E-2</v>
      </c>
      <c r="E63" s="99">
        <f t="shared" ref="E63:I63" si="19">$C$63</f>
        <v>2.1650737208406046E-2</v>
      </c>
      <c r="F63" s="99">
        <f t="shared" si="19"/>
        <v>2.1650737208406046E-2</v>
      </c>
      <c r="G63" s="99">
        <f t="shared" si="19"/>
        <v>2.1650737208406046E-2</v>
      </c>
      <c r="H63" s="99">
        <f t="shared" si="19"/>
        <v>2.1650737208406046E-2</v>
      </c>
      <c r="I63" s="99">
        <f t="shared" si="19"/>
        <v>2.1650737208406046E-2</v>
      </c>
      <c r="M63" s="173"/>
    </row>
    <row r="64" spans="1:46" x14ac:dyDescent="0.25">
      <c r="B64" s="14" t="s">
        <v>372</v>
      </c>
      <c r="C64" s="186">
        <f>C62-C63</f>
        <v>-4.3121091842071371E-3</v>
      </c>
      <c r="D64" s="186">
        <f t="shared" ref="D64" si="20">D62-D63</f>
        <v>-3.6598601231089892E-3</v>
      </c>
      <c r="E64" s="186">
        <f t="shared" ref="E64" si="21">E62-E63</f>
        <v>-5.7910930788351855E-3</v>
      </c>
      <c r="F64" s="186">
        <f t="shared" ref="F64" si="22">F62-F63</f>
        <v>-5.0830073209854332E-3</v>
      </c>
      <c r="G64" s="186">
        <f t="shared" ref="G64" si="23">G62-G63</f>
        <v>-4.8894133853576056E-3</v>
      </c>
      <c r="H64" s="186">
        <f t="shared" ref="H64" si="24">H62-H63</f>
        <v>-3.5643793489217729E-3</v>
      </c>
      <c r="I64" s="186">
        <f t="shared" ref="I64" si="25">I62-I63</f>
        <v>-3.9045705681830037E-3</v>
      </c>
      <c r="M64" s="173"/>
    </row>
    <row r="65" spans="1:13" x14ac:dyDescent="0.25">
      <c r="C65" s="99"/>
      <c r="M65" s="173"/>
    </row>
    <row r="66" spans="1:13" x14ac:dyDescent="0.25">
      <c r="B66" s="14" t="s">
        <v>322</v>
      </c>
      <c r="C66" s="179">
        <v>0.05</v>
      </c>
      <c r="D66" s="179">
        <v>0.05</v>
      </c>
      <c r="E66" s="179">
        <v>0.05</v>
      </c>
      <c r="F66" s="179">
        <v>0.05</v>
      </c>
      <c r="G66" s="179">
        <v>0.05</v>
      </c>
      <c r="H66" s="179">
        <v>0.05</v>
      </c>
      <c r="I66" s="179">
        <v>0.05</v>
      </c>
      <c r="M66" s="173"/>
    </row>
    <row r="67" spans="1:13" x14ac:dyDescent="0.25">
      <c r="M67" s="173"/>
    </row>
    <row r="68" spans="1:13" x14ac:dyDescent="0.25">
      <c r="A68" s="289" t="s">
        <v>397</v>
      </c>
      <c r="B68" s="284"/>
      <c r="C68" s="284"/>
      <c r="D68" s="284"/>
      <c r="E68" s="284"/>
      <c r="F68" s="284"/>
      <c r="G68" s="284"/>
      <c r="H68" s="284"/>
      <c r="I68" s="284"/>
      <c r="J68" s="284"/>
      <c r="K68" s="284"/>
      <c r="L68" s="284"/>
      <c r="M68" s="173"/>
    </row>
    <row r="69" spans="1:13" x14ac:dyDescent="0.25">
      <c r="B69" s="14" t="s">
        <v>399</v>
      </c>
      <c r="C69" s="14">
        <f t="array" ref="C69">(1/C61)*(MMULT(MMULT($AP$5:$AQ$5,$AK$5:$AL$6),TRANSPOSE($AP$5:$AQ$5)))</f>
        <v>2.3378909516746897E-6</v>
      </c>
      <c r="D69" s="14">
        <f t="array" ref="D69">(1/D61)*(MMULT(MMULT($AP$12:$AQ$12,$AK$12:$AL$13),TRANSPOSE($AP$12:$AQ$12)))</f>
        <v>2.2447644556624941E-6</v>
      </c>
      <c r="E69" s="14">
        <f t="array" ref="E69">(1/E61)*(MMULT(MMULT($AP$19:$AQ$19,$AK$19:$AL$20),TRANSPOSE($AP$19:$AQ$19)))</f>
        <v>2.6945003480401373E-6</v>
      </c>
      <c r="F69" s="14">
        <f t="array" ref="F69">(1/F61)*(MMULT(MMULT($AP$26:$AQ$26,$AK$26:$AL$27),TRANSPOSE($AP$26:$AQ$26)))</f>
        <v>2.6010959112352868E-6</v>
      </c>
      <c r="G69" s="14">
        <f t="array" ref="G69">(1/G61)*(MMULT(MMULT($AP$33:$AQ$33,$AK$33:$AL$34),TRANSPOSE($AP$33:$AQ$33)))</f>
        <v>3.1258670762348369E-6</v>
      </c>
      <c r="H69" s="14">
        <f t="array" ref="H69">(1/H61)*(MMULT(MMULT($AP$40:$AQ$40,$AK$40:$AL$41),TRANSPOSE($AP$40:$AQ$40)))</f>
        <v>3.3079704018603636E-6</v>
      </c>
      <c r="I69" s="14">
        <f t="array" ref="I69">(1/I61)*(MMULT(MMULT($AP$47:$AQ$47,$AK$47:$AL$48),TRANSPOSE($AP$47:$AQ$47)))</f>
        <v>3.8539638301267036E-6</v>
      </c>
      <c r="M69" s="173"/>
    </row>
    <row r="70" spans="1:13" x14ac:dyDescent="0.25">
      <c r="B70" s="14" t="s">
        <v>400</v>
      </c>
      <c r="C70" s="14">
        <f>SQRT(C69)</f>
        <v>1.5290163346657515E-3</v>
      </c>
      <c r="D70" s="14">
        <f t="shared" ref="D70:H70" si="26">SQRT(D69)</f>
        <v>1.4982538021518564E-3</v>
      </c>
      <c r="E70" s="14">
        <f t="shared" si="26"/>
        <v>1.6414933286614775E-3</v>
      </c>
      <c r="F70" s="14">
        <f t="shared" si="26"/>
        <v>1.6127913415055547E-3</v>
      </c>
      <c r="G70" s="14">
        <f t="shared" si="26"/>
        <v>1.7680121821511403E-3</v>
      </c>
      <c r="H70" s="14">
        <f t="shared" si="26"/>
        <v>1.8187826703211034E-3</v>
      </c>
      <c r="I70" s="14">
        <f>SQRT(I69)</f>
        <v>1.9631515046288975E-3</v>
      </c>
      <c r="M70" s="173"/>
    </row>
    <row r="71" spans="1:13" x14ac:dyDescent="0.25">
      <c r="B71" s="219" t="s">
        <v>398</v>
      </c>
      <c r="C71" s="14">
        <f>C62/C70</f>
        <v>11.339727137702027</v>
      </c>
      <c r="D71" s="14">
        <f t="shared" ref="D71:I71" si="27">D62/D70</f>
        <v>12.007896832604587</v>
      </c>
      <c r="E71" s="14">
        <f t="shared" si="27"/>
        <v>9.6617170795956184</v>
      </c>
      <c r="F71" s="14">
        <f t="shared" si="27"/>
        <v>10.272705129948486</v>
      </c>
      <c r="G71" s="14">
        <f t="shared" si="27"/>
        <v>9.4803214549432226</v>
      </c>
      <c r="H71" s="14">
        <f t="shared" si="27"/>
        <v>9.9442105726085206</v>
      </c>
      <c r="I71" s="14">
        <f t="shared" si="27"/>
        <v>9.039631734168001</v>
      </c>
      <c r="M71" s="173"/>
    </row>
    <row r="72" spans="1:13" x14ac:dyDescent="0.25">
      <c r="M72" s="173"/>
    </row>
    <row r="73" spans="1:13" x14ac:dyDescent="0.25">
      <c r="A73" s="289" t="s">
        <v>401</v>
      </c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284"/>
      <c r="M73" s="173"/>
    </row>
    <row r="74" spans="1:13" x14ac:dyDescent="0.25">
      <c r="B74" s="14" t="s">
        <v>404</v>
      </c>
      <c r="C74" s="14">
        <f t="array" ref="C74">(1/C61)*(MMULT(MMULT($AR$5:$AS$5,$AM$7:$AN$8),TRANSPOSE($AR$5:$AS$5)))</f>
        <v>3.4339395344467509E-6</v>
      </c>
      <c r="M74" s="173"/>
    </row>
    <row r="75" spans="1:13" x14ac:dyDescent="0.25">
      <c r="B75" s="14" t="s">
        <v>402</v>
      </c>
      <c r="C75" s="14">
        <f>SQRT(C74)</f>
        <v>1.8530891868571116E-3</v>
      </c>
      <c r="M75" s="173"/>
    </row>
    <row r="76" spans="1:13" x14ac:dyDescent="0.25">
      <c r="B76" s="219" t="s">
        <v>403</v>
      </c>
      <c r="C76" s="14">
        <f t="array" ref="C76">C63/C75</f>
        <v>11.683591573445135</v>
      </c>
      <c r="M76" s="173"/>
    </row>
    <row r="77" spans="1:13" x14ac:dyDescent="0.25">
      <c r="M77" s="173"/>
    </row>
    <row r="78" spans="1:13" x14ac:dyDescent="0.25">
      <c r="A78" s="289" t="s">
        <v>375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173"/>
    </row>
    <row r="79" spans="1:13" x14ac:dyDescent="0.25">
      <c r="M79" s="173"/>
    </row>
    <row r="80" spans="1:13" x14ac:dyDescent="0.25">
      <c r="B80" s="14" t="s">
        <v>373</v>
      </c>
      <c r="C80" s="14">
        <f t="array" ref="C80">(1/C61)*(MMULT(MMULT(AP7:AS7,AK5:AN8),TRANSPOSE(AP7:AS7)))</f>
        <v>2.9347144787154297E-6</v>
      </c>
      <c r="D80" s="14">
        <f t="array" ref="D80">(1/D61)*(MMULT(MMULT(AP14:AS14,AK12:AN15),TRANSPOSE(AP14:AS14)))</f>
        <v>2.6465330318624452E-6</v>
      </c>
      <c r="E80" s="14">
        <f t="array" ref="E80">(1/E61)*(MMULT(MMULT(AP21:AS21,AK19:AN22),TRANSPOSE(AP21:AS21)))</f>
        <v>1.3695986307199639E-6</v>
      </c>
      <c r="F80" s="14">
        <f t="array" ref="F80">(1/F61)*(MMULT(MMULT(AP28:AS28,AK26:AN29),TRANSPOSE(AP28:AS28)))</f>
        <v>1.1759176908035156E-6</v>
      </c>
      <c r="G80" s="14">
        <f t="array" ref="G80">(1/G61)*(MMULT(MMULT(AP35:AS35,AK33:AN36),TRANSPOSE(AP35:AS35)))</f>
        <v>4.2647385231101652E-6</v>
      </c>
      <c r="H80" s="14">
        <f t="array" ref="H80">(1/H61)*(MMULT(MMULT(AP42:AS42,AK40:AN43),TRANSPOSE(AP42:AS42)))</f>
        <v>2.6783512055774122E-6</v>
      </c>
      <c r="I80" s="14">
        <f t="array" ref="I80">(1/I61)*(MMULT(MMULT(AP49:AS49,AK47:AN50),TRANSPOSE(AP49:AS49)))</f>
        <v>4.4684853105408364E-6</v>
      </c>
      <c r="M80" s="173"/>
    </row>
    <row r="81" spans="1:13" x14ac:dyDescent="0.25">
      <c r="B81" s="14" t="s">
        <v>374</v>
      </c>
      <c r="C81" s="14">
        <f>SQRT(C80)</f>
        <v>1.7131008372875864E-3</v>
      </c>
      <c r="D81" s="14">
        <f t="shared" ref="D81:I81" si="28">SQRT(D80)</f>
        <v>1.6268168402934749E-3</v>
      </c>
      <c r="E81" s="14">
        <f t="shared" si="28"/>
        <v>1.1702985220532255E-3</v>
      </c>
      <c r="F81" s="14">
        <f t="shared" si="28"/>
        <v>1.0843973860183893E-3</v>
      </c>
      <c r="G81" s="14">
        <f t="shared" si="28"/>
        <v>2.0651243359929121E-3</v>
      </c>
      <c r="H81" s="14">
        <f t="shared" si="28"/>
        <v>1.6365668961510287E-3</v>
      </c>
      <c r="I81" s="14">
        <f t="shared" si="28"/>
        <v>2.1138792090705742E-3</v>
      </c>
      <c r="M81" s="173"/>
    </row>
    <row r="82" spans="1:13" x14ac:dyDescent="0.25">
      <c r="B82" s="14" t="s">
        <v>327</v>
      </c>
      <c r="C82" s="14">
        <f>C64+NORMSINV((1-C66/2))*C81</f>
        <v>-9.5449324123805714E-4</v>
      </c>
      <c r="D82" s="14">
        <f t="shared" ref="D82:I82" si="29">D64+NORMSINV((1-D66/2))*D81</f>
        <v>-4.7135770669053025E-4</v>
      </c>
      <c r="E82" s="14">
        <f t="shared" si="29"/>
        <v>-3.4973501244504098E-3</v>
      </c>
      <c r="F82" s="14">
        <f t="shared" si="29"/>
        <v>-2.9576274994600124E-3</v>
      </c>
      <c r="G82" s="14">
        <f t="shared" si="29"/>
        <v>-8.418440632143049E-4</v>
      </c>
      <c r="H82" s="14">
        <f t="shared" si="29"/>
        <v>-3.5676717417525454E-4</v>
      </c>
      <c r="I82" s="14">
        <f t="shared" si="29"/>
        <v>2.3855654926333621E-4</v>
      </c>
      <c r="M82" s="173"/>
    </row>
    <row r="83" spans="1:13" x14ac:dyDescent="0.25">
      <c r="B83" s="14" t="s">
        <v>326</v>
      </c>
      <c r="C83" s="14">
        <f>C64-NORMSINV((1-C66/2))*C81</f>
        <v>-7.6697251271762171E-3</v>
      </c>
      <c r="D83" s="14">
        <f t="shared" ref="D83:I83" si="30">D64-NORMSINV((1-D66/2))*D81</f>
        <v>-6.8483625395274481E-3</v>
      </c>
      <c r="E83" s="14">
        <f t="shared" si="30"/>
        <v>-8.0848360332199613E-3</v>
      </c>
      <c r="F83" s="14">
        <f t="shared" si="30"/>
        <v>-7.2083871425108539E-3</v>
      </c>
      <c r="G83" s="14">
        <f t="shared" si="30"/>
        <v>-8.9369827075009064E-3</v>
      </c>
      <c r="H83" s="14">
        <f t="shared" si="30"/>
        <v>-6.7719915236682908E-3</v>
      </c>
      <c r="I83" s="14">
        <f t="shared" si="30"/>
        <v>-8.0476976856293445E-3</v>
      </c>
      <c r="M83" s="173"/>
    </row>
    <row r="84" spans="1:13" x14ac:dyDescent="0.25">
      <c r="B84" s="219" t="s">
        <v>378</v>
      </c>
      <c r="C84" s="14">
        <f t="shared" ref="C84:I84" si="31">C64/C81</f>
        <v>-2.5171368143364248</v>
      </c>
      <c r="D84" s="14">
        <f t="shared" si="31"/>
        <v>-2.249706317552477</v>
      </c>
      <c r="E84" s="14">
        <f t="shared" si="31"/>
        <v>-4.948389637094496</v>
      </c>
      <c r="F84" s="14">
        <f t="shared" si="31"/>
        <v>-4.6874027792051827</v>
      </c>
      <c r="G84" s="14">
        <f t="shared" si="31"/>
        <v>-2.3676121094213802</v>
      </c>
      <c r="H84" s="14">
        <f t="shared" si="31"/>
        <v>-2.177961290372354</v>
      </c>
      <c r="I84" s="14">
        <f t="shared" si="31"/>
        <v>-1.8471114865166571</v>
      </c>
      <c r="M84" s="173"/>
    </row>
    <row r="85" spans="1:13" x14ac:dyDescent="0.25">
      <c r="M85" s="173"/>
    </row>
    <row r="86" spans="1:13" x14ac:dyDescent="0.25">
      <c r="M86" s="173"/>
    </row>
    <row r="87" spans="1:13" x14ac:dyDescent="0.25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</row>
    <row r="88" spans="1:13" x14ac:dyDescent="0.25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</row>
  </sheetData>
  <mergeCells count="3">
    <mergeCell ref="N2:W2"/>
    <mergeCell ref="Y2:AH2"/>
    <mergeCell ref="AJ2:AS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1E9C1-DA28-9F48-A7B4-3B84114D56A3}">
  <sheetPr>
    <tabColor rgb="FFFFFF00"/>
  </sheetPr>
  <dimension ref="A1:AU109"/>
  <sheetViews>
    <sheetView zoomScaleNormal="100" workbookViewId="0">
      <pane xSplit="2" ySplit="2" topLeftCell="C3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baseColWidth="10" defaultColWidth="10.875" defaultRowHeight="15.75" x14ac:dyDescent="0.25"/>
  <cols>
    <col min="1" max="1" width="10.875" style="14"/>
    <col min="2" max="2" width="25.875" style="14" customWidth="1"/>
    <col min="3" max="3" width="12.125" style="14" bestFit="1" customWidth="1"/>
    <col min="4" max="6" width="12.875" style="14" bestFit="1" customWidth="1"/>
    <col min="7" max="10" width="12.875" style="14" customWidth="1"/>
    <col min="11" max="12" width="3" style="14" customWidth="1"/>
    <col min="13" max="15" width="10.875" style="14"/>
    <col min="16" max="18" width="12.875" style="14" bestFit="1" customWidth="1"/>
    <col min="19" max="20" width="10.875" style="14"/>
    <col min="21" max="21" width="12.875" style="14" bestFit="1" customWidth="1"/>
    <col min="22" max="22" width="10.875" style="14"/>
    <col min="23" max="23" width="12.875" style="14" bestFit="1" customWidth="1"/>
    <col min="24" max="16384" width="10.875" style="14"/>
  </cols>
  <sheetData>
    <row r="1" spans="1:47" x14ac:dyDescent="0.25">
      <c r="A1" s="22" t="s">
        <v>328</v>
      </c>
      <c r="B1" s="22"/>
      <c r="C1" s="22"/>
      <c r="D1" s="22"/>
      <c r="E1" s="33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303"/>
      <c r="AU1" s="303"/>
    </row>
    <row r="2" spans="1:47" x14ac:dyDescent="0.25">
      <c r="A2" s="33"/>
      <c r="B2" s="173" t="s">
        <v>238</v>
      </c>
      <c r="C2" s="173" t="s">
        <v>216</v>
      </c>
      <c r="D2" s="173" t="s">
        <v>217</v>
      </c>
      <c r="E2" s="33" t="s">
        <v>227</v>
      </c>
      <c r="F2" s="173" t="s">
        <v>228</v>
      </c>
      <c r="G2" s="173" t="s">
        <v>218</v>
      </c>
      <c r="H2" s="173" t="s">
        <v>219</v>
      </c>
      <c r="I2" s="173" t="s">
        <v>220</v>
      </c>
      <c r="J2" s="173"/>
      <c r="K2" s="173"/>
      <c r="L2" s="173"/>
      <c r="M2" s="173"/>
      <c r="N2" s="303" t="s">
        <v>490</v>
      </c>
      <c r="O2" s="303"/>
      <c r="P2" s="303"/>
      <c r="Q2" s="303"/>
      <c r="R2" s="303"/>
      <c r="S2" s="303"/>
      <c r="T2" s="303"/>
      <c r="U2" s="303"/>
      <c r="V2" s="303"/>
      <c r="W2" s="303"/>
      <c r="X2" s="173"/>
      <c r="Y2" s="303" t="s">
        <v>491</v>
      </c>
      <c r="Z2" s="303"/>
      <c r="AA2" s="303"/>
      <c r="AB2" s="303"/>
      <c r="AC2" s="303"/>
      <c r="AD2" s="303"/>
      <c r="AE2" s="303"/>
      <c r="AF2" s="303"/>
      <c r="AG2" s="303"/>
      <c r="AH2" s="303"/>
      <c r="AI2" s="173"/>
      <c r="AJ2" s="303" t="s">
        <v>496</v>
      </c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</row>
    <row r="3" spans="1:47" x14ac:dyDescent="0.25">
      <c r="M3" s="173"/>
      <c r="N3" s="14" t="s">
        <v>216</v>
      </c>
      <c r="T3" s="14" t="s">
        <v>258</v>
      </c>
      <c r="V3" s="14" t="s">
        <v>259</v>
      </c>
      <c r="X3" s="173"/>
      <c r="Y3" s="14" t="s">
        <v>216</v>
      </c>
      <c r="AE3" s="14" t="s">
        <v>258</v>
      </c>
      <c r="AG3" s="14" t="s">
        <v>259</v>
      </c>
      <c r="AI3" s="173"/>
      <c r="AJ3" s="14" t="s">
        <v>216</v>
      </c>
      <c r="AP3" s="14" t="s">
        <v>258</v>
      </c>
      <c r="AR3" s="14" t="s">
        <v>259</v>
      </c>
      <c r="AT3" s="303"/>
      <c r="AU3" s="303"/>
    </row>
    <row r="4" spans="1:47" x14ac:dyDescent="0.25">
      <c r="B4" s="14" t="s">
        <v>239</v>
      </c>
      <c r="C4" s="14">
        <f>COUNT(Moments!C4:C183)</f>
        <v>180</v>
      </c>
      <c r="D4" s="14">
        <v>180</v>
      </c>
      <c r="E4" s="14">
        <v>180</v>
      </c>
      <c r="F4" s="14">
        <v>180</v>
      </c>
      <c r="G4" s="14">
        <v>180</v>
      </c>
      <c r="H4" s="14">
        <v>180</v>
      </c>
      <c r="I4" s="14">
        <v>180</v>
      </c>
      <c r="M4" s="173"/>
      <c r="N4" s="14" t="s">
        <v>321</v>
      </c>
      <c r="O4" s="14" t="s">
        <v>249</v>
      </c>
      <c r="P4" s="14" t="s">
        <v>250</v>
      </c>
      <c r="Q4" s="14" t="s">
        <v>251</v>
      </c>
      <c r="R4" s="14" t="s">
        <v>252</v>
      </c>
      <c r="T4" s="14" t="s">
        <v>254</v>
      </c>
      <c r="U4" s="14" t="s">
        <v>255</v>
      </c>
      <c r="V4" s="14" t="s">
        <v>256</v>
      </c>
      <c r="W4" s="14" t="s">
        <v>257</v>
      </c>
      <c r="X4" s="173"/>
      <c r="Y4" s="14" t="s">
        <v>321</v>
      </c>
      <c r="Z4" s="14" t="s">
        <v>249</v>
      </c>
      <c r="AA4" s="14" t="s">
        <v>250</v>
      </c>
      <c r="AB4" s="14" t="s">
        <v>251</v>
      </c>
      <c r="AC4" s="14" t="s">
        <v>252</v>
      </c>
      <c r="AE4" s="14" t="s">
        <v>254</v>
      </c>
      <c r="AF4" s="14" t="s">
        <v>255</v>
      </c>
      <c r="AG4" s="14" t="s">
        <v>256</v>
      </c>
      <c r="AH4" s="14" t="s">
        <v>257</v>
      </c>
      <c r="AI4" s="173"/>
      <c r="AJ4" s="14" t="s">
        <v>321</v>
      </c>
      <c r="AK4" s="63" t="s">
        <v>249</v>
      </c>
      <c r="AL4" s="63" t="s">
        <v>250</v>
      </c>
      <c r="AM4" s="63" t="s">
        <v>251</v>
      </c>
      <c r="AN4" s="63" t="s">
        <v>252</v>
      </c>
      <c r="AP4" s="14" t="s">
        <v>254</v>
      </c>
      <c r="AQ4" s="14" t="s">
        <v>255</v>
      </c>
      <c r="AR4" s="14" t="s">
        <v>256</v>
      </c>
      <c r="AS4" s="14" t="s">
        <v>257</v>
      </c>
      <c r="AT4" s="303"/>
      <c r="AU4" s="303"/>
    </row>
    <row r="5" spans="1:47" x14ac:dyDescent="0.25">
      <c r="B5" s="14" t="s">
        <v>240</v>
      </c>
      <c r="C5" s="99">
        <f>(Moments!H186-Moments!G186^2)^(1/2)</f>
        <v>2.1715257776183026E-2</v>
      </c>
      <c r="D5" s="14">
        <f>(Moments!L186-Moments!K186^2)^(1/2)</f>
        <v>2.3048284261977973E-2</v>
      </c>
      <c r="E5" s="14">
        <f>(Moments!P186-Moments!O186^2)^(1/2)</f>
        <v>2.0975657626483256E-2</v>
      </c>
      <c r="F5" s="14">
        <f>(Moments!T186-Moments!S186^2)^(1/2)</f>
        <v>2.2159743592926894E-2</v>
      </c>
      <c r="G5" s="14">
        <f>(Moments!X186-Moments!W186^2)^(1/2)</f>
        <v>1.9038954330630846E-2</v>
      </c>
      <c r="H5" s="14">
        <f>(Moments!AB186-Moments!AA186^2)^(1/2)</f>
        <v>2.1784982592347357E-2</v>
      </c>
      <c r="I5" s="14">
        <f>(Moments!AF186-Moments!AE186^2)^(1/2)</f>
        <v>2.0361030167104652E-2</v>
      </c>
      <c r="M5" s="173"/>
      <c r="N5" s="200" t="str">
        <f t="array" ref="N5:N8">TRANSPOSE(O4:R4)</f>
        <v>m1a</v>
      </c>
      <c r="O5" s="197">
        <f>_xlfn.COVARIANCE.S(Moments!$G$4:$G$183,Moments!G4:G183)</f>
        <v>4.7418679134912824E-4</v>
      </c>
      <c r="P5" s="192">
        <f>_xlfn.COVARIANCE.S(Moments!$G$4:$G$183,Moments!H4:H183)</f>
        <v>-8.222440049579524E-6</v>
      </c>
      <c r="Q5" s="192">
        <f>_xlfn.COVARIANCE.S(Moments!$G$4:$G$183,Moments!C4:C183)</f>
        <v>3.5011396490209316E-4</v>
      </c>
      <c r="R5" s="193">
        <f>_xlfn.COVARIANCE.S(Moments!$G$4:$G$183,Moments!D4:D183)</f>
        <v>-2.793207118981781E-6</v>
      </c>
      <c r="T5" s="201">
        <f>(1/C5)+((Moments!G186^2)/(C7))</f>
        <v>48.087832792787026</v>
      </c>
      <c r="U5" s="202">
        <f>-(Moments!G186/(2*(C7)))</f>
        <v>-223.02114391129817</v>
      </c>
      <c r="V5" s="202">
        <f>(1/C6)+((Moments!C186^2)/(C8))</f>
        <v>42.141978483201036</v>
      </c>
      <c r="W5" s="203">
        <f>-(Moments!C186/(2*(C8)))</f>
        <v>-163.48912609121149</v>
      </c>
      <c r="X5" s="173"/>
      <c r="Y5" s="200" t="str">
        <f t="array" ref="Y5:Y8">TRANSPOSE(Z4:AC4)</f>
        <v>m1a</v>
      </c>
      <c r="Z5" s="197">
        <f>'SD test'!Z5</f>
        <v>6.3583734978225827E-4</v>
      </c>
      <c r="AA5" s="192">
        <f>'SD test'!AA5</f>
        <v>-1.6149382623309749E-5</v>
      </c>
      <c r="AB5" s="192">
        <f>'SD test'!AB5</f>
        <v>4.8028457391488018E-4</v>
      </c>
      <c r="AC5" s="193">
        <f>'SD test'!AC5</f>
        <v>-4.4683887187885955E-6</v>
      </c>
      <c r="AE5" s="201">
        <f>(1/C$40)+((Moments!G$193^2)/(C$42))</f>
        <v>40.120937017210807</v>
      </c>
      <c r="AF5" s="202">
        <f>-(Moments!G$193/(2*(C$42)))</f>
        <v>-61.831548010696487</v>
      </c>
      <c r="AG5" s="202">
        <f>(1/C41)+((Moments!C193^2)/(C43))</f>
        <v>37.202768260532586</v>
      </c>
      <c r="AH5" s="203">
        <f>-(Moments!C193/(2*(C43)))</f>
        <v>-45.424527296501786</v>
      </c>
      <c r="AI5" s="173"/>
      <c r="AJ5" s="200" t="str">
        <f t="array" ref="AJ5:AJ8">TRANSPOSE(AK4:AN4)</f>
        <v>m1a</v>
      </c>
      <c r="AK5" s="197">
        <f>'SD test'!AK5</f>
        <v>3.0400586470267664E-4</v>
      </c>
      <c r="AL5" s="192">
        <f>'SD test'!AL5</f>
        <v>3.5414539591169317E-7</v>
      </c>
      <c r="AM5" s="192">
        <f>'SD test'!AM5</f>
        <v>2.0735421443010982E-4</v>
      </c>
      <c r="AN5" s="193">
        <f>'SD test'!AN5</f>
        <v>-6.2307876760882628E-7</v>
      </c>
      <c r="AP5" s="201">
        <f>(1/C$75)+((Moments!G$200^2)/(C$77))</f>
        <v>67.578893930781348</v>
      </c>
      <c r="AQ5" s="202">
        <f>-(Moments!G$200/(2*(C$77)))</f>
        <v>-689.21971586939821</v>
      </c>
      <c r="AR5" s="202">
        <f>(1/C76)+((Moments!C200^2)/(C78))</f>
        <v>52.540805970761888</v>
      </c>
      <c r="AS5" s="203">
        <f>-(Moments!C200/(2*(C78)))</f>
        <v>-395.59471123571763</v>
      </c>
      <c r="AT5" s="303"/>
      <c r="AU5" s="303"/>
    </row>
    <row r="6" spans="1:47" x14ac:dyDescent="0.25">
      <c r="B6" s="14" t="s">
        <v>241</v>
      </c>
      <c r="C6" s="99">
        <f>(Moments!D186-Moments!C186^2)^(1/2)</f>
        <v>2.4668856058674915E-2</v>
      </c>
      <c r="D6" s="99">
        <f t="shared" ref="D6:I6" si="0">$C$6</f>
        <v>2.4668856058674915E-2</v>
      </c>
      <c r="E6" s="99">
        <f t="shared" si="0"/>
        <v>2.4668856058674915E-2</v>
      </c>
      <c r="F6" s="99">
        <f t="shared" si="0"/>
        <v>2.4668856058674915E-2</v>
      </c>
      <c r="G6" s="99">
        <f t="shared" si="0"/>
        <v>2.4668856058674915E-2</v>
      </c>
      <c r="H6" s="99">
        <f t="shared" si="0"/>
        <v>2.4668856058674915E-2</v>
      </c>
      <c r="I6" s="99">
        <f t="shared" si="0"/>
        <v>2.4668856058674915E-2</v>
      </c>
      <c r="M6" s="173"/>
      <c r="N6" s="200" t="str">
        <v>m2a</v>
      </c>
      <c r="O6" s="198">
        <f>P5</f>
        <v>-8.222440049579524E-6</v>
      </c>
      <c r="P6" s="63">
        <f>_xlfn.COVARIANCE.S(Moments!H4:H183,Moments!H4:H183)</f>
        <v>1.2552153179423909E-6</v>
      </c>
      <c r="Q6" s="63">
        <f>_xlfn.COVARIANCE.S(Moments!H4:H183,Moments!C4:C183)</f>
        <v>-4.5068358417046328E-6</v>
      </c>
      <c r="R6" s="109">
        <f>_xlfn.COVARIANCE.S(Moments!H4:H183,Moments!D4:D183)</f>
        <v>3.3771950377172487E-7</v>
      </c>
      <c r="X6" s="173"/>
      <c r="Y6" s="200" t="str">
        <v>m2a</v>
      </c>
      <c r="Z6" s="198">
        <f>'SD test'!Z6</f>
        <v>-1.6149382623309749E-5</v>
      </c>
      <c r="AA6" s="63">
        <f>'SD test'!AA6</f>
        <v>2.2843816005573539E-6</v>
      </c>
      <c r="AB6" s="63">
        <f>'SD test'!AB6</f>
        <v>-7.0890808356411714E-6</v>
      </c>
      <c r="AC6" s="109">
        <f>'SD test'!AC6</f>
        <v>5.3366431694256229E-7</v>
      </c>
      <c r="AI6" s="173"/>
      <c r="AJ6" s="200" t="str">
        <v>m2a</v>
      </c>
      <c r="AK6" s="198">
        <f>'SD test'!AK6</f>
        <v>3.5414539591169317E-7</v>
      </c>
      <c r="AL6" s="63">
        <f>'SD test'!AL6</f>
        <v>2.0042130552803646E-7</v>
      </c>
      <c r="AM6" s="63">
        <f>'SD test'!AM6</f>
        <v>-1.090521005329045E-6</v>
      </c>
      <c r="AN6" s="109">
        <f>'SD test'!AN6</f>
        <v>1.173874001182945E-7</v>
      </c>
      <c r="AT6" s="303"/>
      <c r="AU6" s="303"/>
    </row>
    <row r="7" spans="1:47" x14ac:dyDescent="0.25">
      <c r="B7" s="14" t="s">
        <v>242</v>
      </c>
      <c r="C7" s="186">
        <f>(Moments!H186-Moments!G186^2)^(3/2)</f>
        <v>1.0239882361495167E-5</v>
      </c>
      <c r="D7" s="186">
        <f>(Moments!L186-Moments!K186^2)^(3/2)</f>
        <v>1.22437881008544E-5</v>
      </c>
      <c r="E7" s="186">
        <f>(Moments!P186-Moments!O186^2)^(3/2)</f>
        <v>9.2288323561355936E-6</v>
      </c>
      <c r="F7" s="186">
        <f>(Moments!T186-Moments!S186^2)^(3/2)</f>
        <v>1.0881635962291087E-5</v>
      </c>
      <c r="G7" s="186">
        <f>(Moments!X186-Moments!W186^2)^(3/2)</f>
        <v>6.9012740932569299E-6</v>
      </c>
      <c r="H7" s="186">
        <f>(Moments!AB186-Moments!AA186^2)^(3/2)</f>
        <v>1.0338836127348338E-5</v>
      </c>
      <c r="I7" s="186">
        <f>(Moments!AF186-Moments!AE186^2)^(3/2)</f>
        <v>8.4411038250953642E-6</v>
      </c>
      <c r="M7" s="173"/>
      <c r="N7" s="200" t="str">
        <v>m1b</v>
      </c>
      <c r="O7" s="198">
        <f>Q5</f>
        <v>3.5011396490209316E-4</v>
      </c>
      <c r="P7" s="63">
        <f>Q6</f>
        <v>-4.5068358417046328E-6</v>
      </c>
      <c r="Q7" s="63">
        <f>_xlfn.COVARIANCE.S(Moments!C4:C183,Moments!C4:C183)</f>
        <v>6.1195219365280421E-4</v>
      </c>
      <c r="R7" s="109">
        <f>_xlfn.COVARIANCE.S(Moments!C4:C183,Moments!D4:D183)</f>
        <v>-1.2768651851596609E-7</v>
      </c>
      <c r="T7" s="201">
        <f>T5</f>
        <v>48.087832792787026</v>
      </c>
      <c r="U7" s="202">
        <f>U5</f>
        <v>-223.02114391129817</v>
      </c>
      <c r="V7" s="202">
        <f>-V5</f>
        <v>-42.141978483201036</v>
      </c>
      <c r="W7" s="203">
        <f>-W5</f>
        <v>163.48912609121149</v>
      </c>
      <c r="X7" s="173"/>
      <c r="Y7" s="200" t="str">
        <v>m1b</v>
      </c>
      <c r="Z7" s="198">
        <f>'SD test'!Z7</f>
        <v>4.8028457391488018E-4</v>
      </c>
      <c r="AA7" s="63">
        <f>'SD test'!AA7</f>
        <v>-7.0890808356411714E-6</v>
      </c>
      <c r="AB7" s="63">
        <f>'SD test'!AB7</f>
        <v>7.3705885474797635E-4</v>
      </c>
      <c r="AC7" s="109">
        <f>'SD test'!AC7</f>
        <v>-1.6461481812494577E-6</v>
      </c>
      <c r="AE7" s="201">
        <f>AE5</f>
        <v>40.120937017210807</v>
      </c>
      <c r="AF7" s="202">
        <f>AF5</f>
        <v>-61.831548010696487</v>
      </c>
      <c r="AG7" s="202">
        <f>-AG5</f>
        <v>-37.202768260532586</v>
      </c>
      <c r="AH7" s="203">
        <f>-AH5</f>
        <v>45.424527296501786</v>
      </c>
      <c r="AI7" s="173"/>
      <c r="AJ7" s="200" t="str">
        <v>m1b</v>
      </c>
      <c r="AK7" s="198">
        <f>'SD test'!AK7</f>
        <v>2.0735421443010982E-4</v>
      </c>
      <c r="AL7" s="63">
        <f>'SD test'!AL7</f>
        <v>-1.090521005329045E-6</v>
      </c>
      <c r="AM7" s="63">
        <f>'SD test'!AM7</f>
        <v>4.7402132528169918E-4</v>
      </c>
      <c r="AN7" s="109">
        <f>'SD test'!AN7</f>
        <v>2.0168752979408746E-6</v>
      </c>
      <c r="AP7" s="201">
        <f>AP5</f>
        <v>67.578893930781348</v>
      </c>
      <c r="AQ7" s="202">
        <f>AQ5</f>
        <v>-689.21971586939821</v>
      </c>
      <c r="AR7" s="202">
        <f>-AR5</f>
        <v>-52.540805970761888</v>
      </c>
      <c r="AS7" s="203">
        <f>-AS5</f>
        <v>395.59471123571763</v>
      </c>
      <c r="AT7" s="303"/>
      <c r="AU7" s="303"/>
    </row>
    <row r="8" spans="1:47" x14ac:dyDescent="0.25">
      <c r="B8" s="14" t="s">
        <v>243</v>
      </c>
      <c r="C8" s="99">
        <f>(Moments!D186-Moments!C186^2)^(3/2)</f>
        <v>1.5012293021233552E-5</v>
      </c>
      <c r="D8" s="99">
        <f t="shared" ref="D8:I8" si="1">$C$8</f>
        <v>1.5012293021233552E-5</v>
      </c>
      <c r="E8" s="99">
        <f t="shared" si="1"/>
        <v>1.5012293021233552E-5</v>
      </c>
      <c r="F8" s="99">
        <f t="shared" si="1"/>
        <v>1.5012293021233552E-5</v>
      </c>
      <c r="G8" s="99">
        <f t="shared" si="1"/>
        <v>1.5012293021233552E-5</v>
      </c>
      <c r="H8" s="99">
        <f t="shared" si="1"/>
        <v>1.5012293021233552E-5</v>
      </c>
      <c r="I8" s="99">
        <f t="shared" si="1"/>
        <v>1.5012293021233552E-5</v>
      </c>
      <c r="M8" s="173"/>
      <c r="N8" s="200" t="str">
        <v>m2b</v>
      </c>
      <c r="O8" s="199">
        <f>R5</f>
        <v>-2.793207118981781E-6</v>
      </c>
      <c r="P8" s="101">
        <f>R6</f>
        <v>3.3771950377172487E-7</v>
      </c>
      <c r="Q8" s="101">
        <f>R7</f>
        <v>-1.2768651851596609E-7</v>
      </c>
      <c r="R8" s="196">
        <f>_xlfn.COVARIANCE.S(Moments!D4:D183,Moments!D4:D183)</f>
        <v>9.5201019389831166E-7</v>
      </c>
      <c r="X8" s="173"/>
      <c r="Y8" s="200" t="str">
        <v>m2b</v>
      </c>
      <c r="Z8" s="199">
        <f>'SD test'!Z8</f>
        <v>-4.4683887187885955E-6</v>
      </c>
      <c r="AA8" s="101">
        <f>'SD test'!AA8</f>
        <v>5.3366431694256229E-7</v>
      </c>
      <c r="AB8" s="101">
        <f>'SD test'!AB8</f>
        <v>-1.6461481812494577E-6</v>
      </c>
      <c r="AC8" s="196">
        <f>'SD test'!AC8</f>
        <v>1.3727168125189947E-6</v>
      </c>
      <c r="AI8" s="173"/>
      <c r="AJ8" s="200" t="str">
        <v>m2b</v>
      </c>
      <c r="AK8" s="199">
        <f>'SD test'!AK8</f>
        <v>-6.2307876760882628E-7</v>
      </c>
      <c r="AL8" s="101">
        <f>'SD test'!AL8</f>
        <v>1.173874001182945E-7</v>
      </c>
      <c r="AM8" s="101">
        <f>'SD test'!AM8</f>
        <v>2.0168752979408746E-6</v>
      </c>
      <c r="AN8" s="196">
        <f>'SD test'!AN8</f>
        <v>5.2201054868048147E-7</v>
      </c>
      <c r="AT8" s="303"/>
      <c r="AU8" s="303"/>
    </row>
    <row r="9" spans="1:47" x14ac:dyDescent="0.25">
      <c r="C9" s="99"/>
      <c r="M9" s="173"/>
      <c r="X9" s="173"/>
      <c r="Z9" s="63"/>
      <c r="AA9" s="63"/>
      <c r="AB9" s="63"/>
      <c r="AC9" s="63"/>
      <c r="AI9" s="173"/>
      <c r="AK9" s="63"/>
      <c r="AL9" s="63"/>
      <c r="AM9" s="63"/>
      <c r="AN9" s="63"/>
      <c r="AT9" s="303"/>
      <c r="AU9" s="303"/>
    </row>
    <row r="10" spans="1:47" x14ac:dyDescent="0.25">
      <c r="B10" s="14" t="s">
        <v>244</v>
      </c>
      <c r="C10" s="99">
        <f>Moments!G189</f>
        <v>0.2103323203726844</v>
      </c>
      <c r="D10" s="99">
        <f>Moments!K189</f>
        <v>0.1829073964356287</v>
      </c>
      <c r="E10" s="99">
        <f>Moments!O189</f>
        <v>0.21071316664613446</v>
      </c>
      <c r="F10" s="99">
        <f>Moments!S189</f>
        <v>0.18868393087850094</v>
      </c>
      <c r="G10" s="99">
        <f>Moments!W189</f>
        <v>0.21577678968613423</v>
      </c>
      <c r="H10" s="99">
        <f>Moments!AA189</f>
        <v>0.20059368794423876</v>
      </c>
      <c r="I10" s="99">
        <f>Moments!AE189</f>
        <v>0.26770718921623293</v>
      </c>
      <c r="M10" s="173"/>
      <c r="N10" s="14" t="s">
        <v>217</v>
      </c>
      <c r="T10" s="14" t="s">
        <v>303</v>
      </c>
      <c r="V10" s="14" t="s">
        <v>259</v>
      </c>
      <c r="X10" s="173"/>
      <c r="Y10" s="14" t="s">
        <v>217</v>
      </c>
      <c r="Z10" s="63"/>
      <c r="AA10" s="63"/>
      <c r="AB10" s="63"/>
      <c r="AC10" s="63"/>
      <c r="AE10" s="14" t="s">
        <v>303</v>
      </c>
      <c r="AG10" s="14" t="s">
        <v>259</v>
      </c>
      <c r="AI10" s="173"/>
      <c r="AJ10" s="14" t="s">
        <v>217</v>
      </c>
      <c r="AK10" s="63"/>
      <c r="AL10" s="63"/>
      <c r="AM10" s="63"/>
      <c r="AN10" s="63"/>
      <c r="AP10" s="14" t="s">
        <v>303</v>
      </c>
      <c r="AR10" s="14" t="s">
        <v>259</v>
      </c>
      <c r="AT10" s="303"/>
      <c r="AU10" s="303"/>
    </row>
    <row r="11" spans="1:47" x14ac:dyDescent="0.25">
      <c r="B11" s="14" t="s">
        <v>245</v>
      </c>
      <c r="C11" s="99">
        <f>Moments!C189</f>
        <v>0.19898341948479481</v>
      </c>
      <c r="D11" s="99">
        <f t="shared" ref="D11:I11" si="2">$C$11</f>
        <v>0.19898341948479481</v>
      </c>
      <c r="E11" s="99">
        <f t="shared" si="2"/>
        <v>0.19898341948479481</v>
      </c>
      <c r="F11" s="99">
        <f t="shared" si="2"/>
        <v>0.19898341948479481</v>
      </c>
      <c r="G11" s="99">
        <f t="shared" si="2"/>
        <v>0.19898341948479481</v>
      </c>
      <c r="H11" s="99">
        <f t="shared" si="2"/>
        <v>0.19898341948479481</v>
      </c>
      <c r="I11" s="99">
        <f t="shared" si="2"/>
        <v>0.19898341948479481</v>
      </c>
      <c r="M11" s="173"/>
      <c r="N11" s="14" t="s">
        <v>321</v>
      </c>
      <c r="O11" s="14" t="s">
        <v>249</v>
      </c>
      <c r="P11" s="14" t="s">
        <v>250</v>
      </c>
      <c r="Q11" s="14" t="s">
        <v>251</v>
      </c>
      <c r="R11" s="14" t="s">
        <v>252</v>
      </c>
      <c r="T11" s="14" t="s">
        <v>254</v>
      </c>
      <c r="U11" s="14" t="s">
        <v>255</v>
      </c>
      <c r="V11" s="14" t="s">
        <v>256</v>
      </c>
      <c r="W11" s="14" t="s">
        <v>257</v>
      </c>
      <c r="X11" s="173"/>
      <c r="Y11" s="14" t="s">
        <v>321</v>
      </c>
      <c r="Z11" s="63" t="str">
        <f>'SD test'!Z11</f>
        <v>m1a</v>
      </c>
      <c r="AA11" s="63" t="str">
        <f>'SD test'!AA11</f>
        <v>m2a</v>
      </c>
      <c r="AB11" s="63" t="str">
        <f>'SD test'!AB11</f>
        <v>m1b</v>
      </c>
      <c r="AC11" s="63" t="str">
        <f>'SD test'!AC11</f>
        <v>m2b</v>
      </c>
      <c r="AE11" s="14" t="s">
        <v>254</v>
      </c>
      <c r="AF11" s="14" t="s">
        <v>255</v>
      </c>
      <c r="AG11" s="14" t="s">
        <v>256</v>
      </c>
      <c r="AH11" s="14" t="s">
        <v>257</v>
      </c>
      <c r="AI11" s="173"/>
      <c r="AJ11" s="14" t="s">
        <v>321</v>
      </c>
      <c r="AK11" s="63" t="str">
        <f>'SD test'!AK11</f>
        <v>m1a</v>
      </c>
      <c r="AL11" s="63" t="str">
        <f>'SD test'!AL11</f>
        <v>m2a</v>
      </c>
      <c r="AM11" s="63" t="str">
        <f>'SD test'!AM11</f>
        <v>m1b</v>
      </c>
      <c r="AN11" s="63" t="str">
        <f>'SD test'!AN11</f>
        <v>m2b</v>
      </c>
      <c r="AP11" s="14" t="s">
        <v>254</v>
      </c>
      <c r="AQ11" s="14" t="s">
        <v>255</v>
      </c>
      <c r="AR11" s="14" t="s">
        <v>256</v>
      </c>
      <c r="AS11" s="14" t="s">
        <v>257</v>
      </c>
      <c r="AT11" s="303"/>
      <c r="AU11" s="303"/>
    </row>
    <row r="12" spans="1:47" x14ac:dyDescent="0.25">
      <c r="B12" s="14" t="s">
        <v>266</v>
      </c>
      <c r="C12" s="99">
        <f>C10-C11</f>
        <v>1.134890088788959E-2</v>
      </c>
      <c r="D12" s="99">
        <f t="shared" ref="D12:I12" si="3">D10-D11</f>
        <v>-1.607602304916611E-2</v>
      </c>
      <c r="E12" s="99">
        <f t="shared" si="3"/>
        <v>1.1729747161339649E-2</v>
      </c>
      <c r="F12" s="99">
        <f t="shared" si="3"/>
        <v>-1.0299488606293872E-2</v>
      </c>
      <c r="G12" s="99">
        <f t="shared" si="3"/>
        <v>1.6793370201339419E-2</v>
      </c>
      <c r="H12" s="99">
        <f t="shared" si="3"/>
        <v>1.6102684594439531E-3</v>
      </c>
      <c r="I12" s="99">
        <f t="shared" si="3"/>
        <v>6.8723769731438122E-2</v>
      </c>
      <c r="M12" s="173"/>
      <c r="N12" s="200" t="str">
        <f t="array" ref="N12:N15">TRANSPOSE(O11:R11)</f>
        <v>m1a</v>
      </c>
      <c r="O12" s="197">
        <f>_xlfn.COVARIANCE.S(Moments!$K$4:$K$183,Moments!K4:K183)</f>
        <v>5.3419113595401893E-4</v>
      </c>
      <c r="P12" s="192">
        <f>_xlfn.COVARIANCE.S(Moments!$K$4:$K$183,Moments!L4:L183)</f>
        <v>-7.4898181416155587E-6</v>
      </c>
      <c r="Q12" s="192">
        <f>_xlfn.COVARIANCE.S(Moments!$K$4:$K$183,Moments!C4:C183)</f>
        <v>4.1541307484269275E-4</v>
      </c>
      <c r="R12" s="193">
        <f>_xlfn.COVARIANCE.S(Moments!$K$4:$K$183,Moments!D4:D183)</f>
        <v>-2.4267382476948109E-6</v>
      </c>
      <c r="T12" s="201">
        <f>(1/D$5)+((Moments!K$186^2)/(D$7))</f>
        <v>44.83870052643001</v>
      </c>
      <c r="U12" s="202">
        <f>-(Moments!K$186/(2*(D$7)))</f>
        <v>-172.15675540695142</v>
      </c>
      <c r="V12" s="202">
        <f>V5</f>
        <v>42.141978483201036</v>
      </c>
      <c r="W12" s="203">
        <f>W5</f>
        <v>-163.48912609121149</v>
      </c>
      <c r="X12" s="173"/>
      <c r="Y12" s="200" t="str">
        <f t="array" ref="Y12:Y15">TRANSPOSE(Z11:AC11)</f>
        <v>m1a</v>
      </c>
      <c r="Z12" s="197">
        <f>'SD test'!Z12</f>
        <v>7.2971235350360658E-4</v>
      </c>
      <c r="AA12" s="192">
        <f>'SD test'!AA12</f>
        <v>-1.4818397629602548E-5</v>
      </c>
      <c r="AB12" s="192">
        <f>'SD test'!AB12</f>
        <v>5.8173107519390638E-4</v>
      </c>
      <c r="AC12" s="193">
        <f>'SD test'!AC12</f>
        <v>-3.8676378541507798E-6</v>
      </c>
      <c r="AE12" s="201">
        <f>(1/D$40)+((Moments!K$193^2)/(D$42))</f>
        <v>37.311611910085439</v>
      </c>
      <c r="AF12" s="202">
        <f>-(Moments!K$193/(2*(D$42)))</f>
        <v>-33.161560306971936</v>
      </c>
      <c r="AG12" s="202">
        <f>AG5</f>
        <v>37.202768260532586</v>
      </c>
      <c r="AH12" s="203">
        <f>AH5</f>
        <v>-45.424527296501786</v>
      </c>
      <c r="AI12" s="173"/>
      <c r="AJ12" s="200" t="str">
        <f t="array" ref="AJ12:AJ15">TRANSPOSE(AK11:AN11)</f>
        <v>m1a</v>
      </c>
      <c r="AK12" s="197">
        <f>'SD test'!AK12</f>
        <v>3.2730841850386508E-4</v>
      </c>
      <c r="AL12" s="192">
        <f>'SD test'!AL12</f>
        <v>7.8728122217123791E-7</v>
      </c>
      <c r="AM12" s="192">
        <f>'SD test'!AM12</f>
        <v>2.3526763371453934E-4</v>
      </c>
      <c r="AN12" s="193">
        <f>'SD test'!AN12</f>
        <v>-4.2395739711286367E-7</v>
      </c>
      <c r="AP12" s="201">
        <f>(1/D$75)+((Moments!K$200^2)/(D$77))</f>
        <v>64.352569549952889</v>
      </c>
      <c r="AQ12" s="202">
        <f>-(Moments!K$200/(2*(D$77)))</f>
        <v>-613.56790806392814</v>
      </c>
      <c r="AR12" s="202">
        <f>AR5</f>
        <v>52.540805970761888</v>
      </c>
      <c r="AS12" s="203">
        <f>AS5</f>
        <v>-395.59471123571763</v>
      </c>
      <c r="AT12" s="303"/>
      <c r="AU12" s="303"/>
    </row>
    <row r="13" spans="1:47" x14ac:dyDescent="0.25">
      <c r="M13" s="173"/>
      <c r="N13" s="200" t="str">
        <v>m2a</v>
      </c>
      <c r="O13" s="198">
        <f>P12</f>
        <v>-7.4898181416155587E-6</v>
      </c>
      <c r="P13" s="63">
        <f>_xlfn.COVARIANCE.S(Moments!$L$4:$L$183,Moments!$L$4:$L$183)</f>
        <v>1.2626231763033005E-6</v>
      </c>
      <c r="Q13" s="63">
        <f>_xlfn.COVARIANCE.S(Moments!L4:L183,Moments!C4:C183)</f>
        <v>-4.1374324616707081E-6</v>
      </c>
      <c r="R13" s="109">
        <f>_xlfn.COVARIANCE.S(Moments!L4:L183,Moments!D4:D183)</f>
        <v>3.836099019408115E-7</v>
      </c>
      <c r="X13" s="173"/>
      <c r="Y13" s="200" t="str">
        <v>m2a</v>
      </c>
      <c r="Z13" s="198">
        <f>'SD test'!Z13</f>
        <v>-1.4818397629602548E-5</v>
      </c>
      <c r="AA13" s="63">
        <f>'SD test'!AA13</f>
        <v>2.2608018024311749E-6</v>
      </c>
      <c r="AB13" s="63">
        <f>'SD test'!AB13</f>
        <v>-6.4444947192794903E-6</v>
      </c>
      <c r="AC13" s="109">
        <f>'SD test'!AC13</f>
        <v>5.9642988001342694E-7</v>
      </c>
      <c r="AI13" s="173"/>
      <c r="AJ13" s="200" t="str">
        <v>m2a</v>
      </c>
      <c r="AK13" s="198">
        <f>'SD test'!AK13</f>
        <v>7.8728122217123791E-7</v>
      </c>
      <c r="AL13" s="63">
        <f>'SD test'!AL13</f>
        <v>2.1721462703432969E-7</v>
      </c>
      <c r="AM13" s="63">
        <f>'SD test'!AM13</f>
        <v>-7.7689749137191134E-7</v>
      </c>
      <c r="AN13" s="109">
        <f>'SD test'!AN13</f>
        <v>1.4006151542550267E-7</v>
      </c>
      <c r="AT13" s="303"/>
      <c r="AU13" s="303"/>
    </row>
    <row r="14" spans="1:47" x14ac:dyDescent="0.25">
      <c r="B14" s="14" t="s">
        <v>322</v>
      </c>
      <c r="C14" s="179">
        <v>0.05</v>
      </c>
      <c r="D14" s="179">
        <f>$C$14</f>
        <v>0.05</v>
      </c>
      <c r="E14" s="179">
        <f t="shared" ref="E14:I14" si="4">$C$14</f>
        <v>0.05</v>
      </c>
      <c r="F14" s="179">
        <f t="shared" si="4"/>
        <v>0.05</v>
      </c>
      <c r="G14" s="179">
        <f t="shared" si="4"/>
        <v>0.05</v>
      </c>
      <c r="H14" s="179">
        <f t="shared" si="4"/>
        <v>0.05</v>
      </c>
      <c r="I14" s="179">
        <f t="shared" si="4"/>
        <v>0.05</v>
      </c>
      <c r="M14" s="173"/>
      <c r="N14" s="200" t="str">
        <v>m1b</v>
      </c>
      <c r="O14" s="198">
        <f>Q12</f>
        <v>4.1541307484269275E-4</v>
      </c>
      <c r="P14" s="63">
        <f>Q13</f>
        <v>-4.1374324616707081E-6</v>
      </c>
      <c r="Q14" s="63">
        <f>_xlfn.COVARIANCE.S(Moments!$C$4:$C$183,Moments!$C$4:$C$183)</f>
        <v>6.1195219365280421E-4</v>
      </c>
      <c r="R14" s="109">
        <f>_xlfn.COVARIANCE.S(Moments!$C$4:C183,Moments!$D$4:D183)</f>
        <v>-1.2768651851596609E-7</v>
      </c>
      <c r="T14" s="201">
        <f>T12</f>
        <v>44.83870052643001</v>
      </c>
      <c r="U14" s="202">
        <f>U12</f>
        <v>-172.15675540695142</v>
      </c>
      <c r="V14" s="202">
        <f>-V12</f>
        <v>-42.141978483201036</v>
      </c>
      <c r="W14" s="203">
        <f>-W12</f>
        <v>163.48912609121149</v>
      </c>
      <c r="X14" s="173"/>
      <c r="Y14" s="200" t="str">
        <v>m1b</v>
      </c>
      <c r="Z14" s="198">
        <f>'SD test'!Z14</f>
        <v>5.8173107519390638E-4</v>
      </c>
      <c r="AA14" s="63">
        <f>'SD test'!AA14</f>
        <v>-6.4444947192794903E-6</v>
      </c>
      <c r="AB14" s="63">
        <f>'SD test'!AB14</f>
        <v>7.3705885474797635E-4</v>
      </c>
      <c r="AC14" s="109">
        <f>'SD test'!AC14</f>
        <v>-1.6461481812494577E-6</v>
      </c>
      <c r="AE14" s="201">
        <f>AE12</f>
        <v>37.311611910085439</v>
      </c>
      <c r="AF14" s="202">
        <f>AF12</f>
        <v>-33.161560306971936</v>
      </c>
      <c r="AG14" s="202">
        <f>-AG12</f>
        <v>-37.202768260532586</v>
      </c>
      <c r="AH14" s="203">
        <f>-AH12</f>
        <v>45.424527296501786</v>
      </c>
      <c r="AI14" s="173"/>
      <c r="AJ14" s="200" t="str">
        <v>m1b</v>
      </c>
      <c r="AK14" s="198">
        <f>'SD test'!AK14</f>
        <v>2.3526763371453934E-4</v>
      </c>
      <c r="AL14" s="63">
        <f>'SD test'!AL14</f>
        <v>-7.7689749137191134E-7</v>
      </c>
      <c r="AM14" s="63">
        <f>'SD test'!AM14</f>
        <v>4.7402132528169918E-4</v>
      </c>
      <c r="AN14" s="109">
        <f>'SD test'!AN14</f>
        <v>2.0168752979408746E-6</v>
      </c>
      <c r="AP14" s="201">
        <f>AP12</f>
        <v>64.352569549952889</v>
      </c>
      <c r="AQ14" s="202">
        <f>AQ12</f>
        <v>-613.56790806392814</v>
      </c>
      <c r="AR14" s="202">
        <f>-AR12</f>
        <v>-52.540805970761888</v>
      </c>
      <c r="AS14" s="203">
        <f>-AS12</f>
        <v>395.59471123571763</v>
      </c>
      <c r="AT14" s="303"/>
      <c r="AU14" s="303"/>
    </row>
    <row r="15" spans="1:47" x14ac:dyDescent="0.25">
      <c r="A15" s="289" t="s">
        <v>247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173"/>
      <c r="N15" s="200" t="str">
        <v>m2b</v>
      </c>
      <c r="O15" s="199">
        <f>R12</f>
        <v>-2.4267382476948109E-6</v>
      </c>
      <c r="P15" s="101">
        <f>R13</f>
        <v>3.836099019408115E-7</v>
      </c>
      <c r="Q15" s="101">
        <f>R14</f>
        <v>-1.2768651851596609E-7</v>
      </c>
      <c r="R15" s="196">
        <f>_xlfn.COVARIANCE.S(Moments!$D$4:$D$183,Moments!$D$4:$D$183)</f>
        <v>9.5201019389831166E-7</v>
      </c>
      <c r="X15" s="173"/>
      <c r="Y15" s="200" t="str">
        <v>m2b</v>
      </c>
      <c r="Z15" s="199">
        <f>'SD test'!Z15</f>
        <v>-3.8676378541507798E-6</v>
      </c>
      <c r="AA15" s="101">
        <f>'SD test'!AA15</f>
        <v>5.9642988001342694E-7</v>
      </c>
      <c r="AB15" s="101">
        <f>'SD test'!AB15</f>
        <v>-1.6461481812494577E-6</v>
      </c>
      <c r="AC15" s="196">
        <f>'SD test'!AC15</f>
        <v>1.3727168125189947E-6</v>
      </c>
      <c r="AI15" s="173"/>
      <c r="AJ15" s="200" t="str">
        <v>m2b</v>
      </c>
      <c r="AK15" s="199">
        <f>'SD test'!AK15</f>
        <v>-4.2395739711286367E-7</v>
      </c>
      <c r="AL15" s="101">
        <f>'SD test'!AL15</f>
        <v>1.4006151542550267E-7</v>
      </c>
      <c r="AM15" s="101">
        <f>'SD test'!AM15</f>
        <v>2.0168752979408746E-6</v>
      </c>
      <c r="AN15" s="196">
        <f>'SD test'!AN15</f>
        <v>5.2201054868048147E-7</v>
      </c>
      <c r="AT15" s="303"/>
      <c r="AU15" s="303"/>
    </row>
    <row r="16" spans="1:47" x14ac:dyDescent="0.25">
      <c r="A16" s="14" t="s">
        <v>216</v>
      </c>
      <c r="B16" s="14" t="s">
        <v>260</v>
      </c>
      <c r="C16" s="14">
        <f t="array" ref="C16">(1/C4)*(MMULT(MMULT(T5:U5,O5:P6),TRANSPOSE(T5:U5)))</f>
        <v>7.4184755675987639E-3</v>
      </c>
      <c r="D16" s="14">
        <f t="array" ref="D16">(1/D4)*(MMULT(MMULT(T12:U12,O12:P13),TRANSPOSE(T12:U12)))</f>
        <v>6.8169431470265418E-3</v>
      </c>
      <c r="E16" s="14">
        <f t="array" ref="E16">(1/E4)*(MMULT(MMULT(T19:U19,O19:P20),TRANSPOSE(T19:U19)))</f>
        <v>7.0553227586116164E-3</v>
      </c>
      <c r="F16" s="14">
        <f t="array" ref="F16">(1/F4)*(MMULT(MMULT(T26:U26,O26:P27),TRANSPOSE(T26:U26)))</f>
        <v>6.6457397667791795E-3</v>
      </c>
      <c r="G16" s="14">
        <f t="array" ref="G16">(1/G4)*(MMULT(MMULT(T33:U33,O33:P34),TRANSPOSE(T33:U33)))</f>
        <v>6.5657661566701202E-3</v>
      </c>
      <c r="H16" s="14">
        <f t="array" ref="H16">(1/H4)*(MMULT(MMULT(T40:U40,O40:P41),TRANSPOSE(T40:U40)))</f>
        <v>6.1543596142980958E-3</v>
      </c>
      <c r="I16" s="14">
        <f t="array" ref="I16">(1/I4)*(MMULT(MMULT(T47:U47,O47:P48),TRANSPOSE(T47:U47)))</f>
        <v>6.6318632659042873E-3</v>
      </c>
      <c r="M16" s="173"/>
      <c r="X16" s="173"/>
      <c r="Z16" s="63"/>
      <c r="AA16" s="63"/>
      <c r="AB16" s="63"/>
      <c r="AC16" s="63"/>
      <c r="AI16" s="173"/>
      <c r="AK16" s="63"/>
      <c r="AL16" s="63"/>
      <c r="AM16" s="63"/>
      <c r="AN16" s="63"/>
      <c r="AT16" s="303"/>
      <c r="AU16" s="303"/>
    </row>
    <row r="17" spans="1:47" x14ac:dyDescent="0.25">
      <c r="B17" s="14" t="s">
        <v>264</v>
      </c>
      <c r="C17" s="14">
        <f>SQRT(C16)</f>
        <v>8.6130572781090708E-2</v>
      </c>
      <c r="D17" s="14">
        <f t="shared" ref="D17:I17" si="5">SQRT(D16)</f>
        <v>8.2564781517463853E-2</v>
      </c>
      <c r="E17" s="14">
        <f t="shared" si="5"/>
        <v>8.3995968704525442E-2</v>
      </c>
      <c r="F17" s="14">
        <f t="shared" si="5"/>
        <v>8.1521406800785637E-2</v>
      </c>
      <c r="G17" s="14">
        <f t="shared" si="5"/>
        <v>8.1029415379046885E-2</v>
      </c>
      <c r="H17" s="14">
        <f t="shared" si="5"/>
        <v>7.8449726668090414E-2</v>
      </c>
      <c r="I17" s="14">
        <f t="shared" si="5"/>
        <v>8.1436252774205464E-2</v>
      </c>
      <c r="M17" s="173"/>
      <c r="N17" s="14" t="s">
        <v>227</v>
      </c>
      <c r="T17" s="14" t="s">
        <v>304</v>
      </c>
      <c r="V17" s="14" t="s">
        <v>259</v>
      </c>
      <c r="X17" s="173"/>
      <c r="Y17" s="14" t="s">
        <v>227</v>
      </c>
      <c r="Z17" s="63"/>
      <c r="AA17" s="63"/>
      <c r="AB17" s="63"/>
      <c r="AC17" s="63"/>
      <c r="AE17" s="14" t="s">
        <v>304</v>
      </c>
      <c r="AG17" s="14" t="s">
        <v>259</v>
      </c>
      <c r="AI17" s="173"/>
      <c r="AJ17" s="14" t="s">
        <v>227</v>
      </c>
      <c r="AK17" s="63"/>
      <c r="AL17" s="63"/>
      <c r="AM17" s="63"/>
      <c r="AN17" s="63"/>
      <c r="AP17" s="14" t="s">
        <v>304</v>
      </c>
      <c r="AR17" s="14" t="s">
        <v>259</v>
      </c>
      <c r="AT17" s="303"/>
      <c r="AU17" s="303"/>
    </row>
    <row r="18" spans="1:47" x14ac:dyDescent="0.25">
      <c r="B18" s="14" t="s">
        <v>327</v>
      </c>
      <c r="C18" s="14">
        <f>C10+NORMSINV((1-C14/2))*C17</f>
        <v>0.37914514099142804</v>
      </c>
      <c r="D18" s="14">
        <f t="shared" ref="D18:I18" si="6">D10+NORMSINV((1-D14/2))*D17</f>
        <v>0.34473139460127611</v>
      </c>
      <c r="E18" s="14">
        <f t="shared" si="6"/>
        <v>0.37534224015355777</v>
      </c>
      <c r="F18" s="14">
        <f t="shared" si="6"/>
        <v>0.34846295217707934</v>
      </c>
      <c r="G18" s="14">
        <f t="shared" si="6"/>
        <v>0.37459152551740205</v>
      </c>
      <c r="H18" s="14">
        <f t="shared" si="6"/>
        <v>0.35435232681070739</v>
      </c>
      <c r="I18" s="14">
        <f t="shared" si="6"/>
        <v>0.42731931168957571</v>
      </c>
      <c r="M18" s="173"/>
      <c r="N18" s="14" t="s">
        <v>321</v>
      </c>
      <c r="O18" s="14" t="s">
        <v>249</v>
      </c>
      <c r="P18" s="14" t="s">
        <v>250</v>
      </c>
      <c r="Q18" s="14" t="s">
        <v>251</v>
      </c>
      <c r="R18" s="14" t="s">
        <v>252</v>
      </c>
      <c r="T18" s="14" t="s">
        <v>254</v>
      </c>
      <c r="U18" s="14" t="s">
        <v>255</v>
      </c>
      <c r="V18" s="14" t="s">
        <v>256</v>
      </c>
      <c r="W18" s="14" t="s">
        <v>257</v>
      </c>
      <c r="X18" s="173"/>
      <c r="Y18" s="14" t="s">
        <v>321</v>
      </c>
      <c r="Z18" s="63" t="str">
        <f>'SD test'!Z18</f>
        <v>m1a</v>
      </c>
      <c r="AA18" s="63" t="str">
        <f>'SD test'!AA18</f>
        <v>m2a</v>
      </c>
      <c r="AB18" s="63" t="str">
        <f>'SD test'!AB18</f>
        <v>m1b</v>
      </c>
      <c r="AC18" s="63" t="str">
        <f>'SD test'!AC18</f>
        <v>m2b</v>
      </c>
      <c r="AE18" s="14" t="s">
        <v>254</v>
      </c>
      <c r="AF18" s="14" t="s">
        <v>255</v>
      </c>
      <c r="AG18" s="14" t="s">
        <v>256</v>
      </c>
      <c r="AH18" s="14" t="s">
        <v>257</v>
      </c>
      <c r="AI18" s="173"/>
      <c r="AJ18" s="14" t="s">
        <v>321</v>
      </c>
      <c r="AK18" s="63" t="str">
        <f>'SD test'!AK18</f>
        <v>m1a</v>
      </c>
      <c r="AL18" s="63" t="str">
        <f>'SD test'!AL18</f>
        <v>m2a</v>
      </c>
      <c r="AM18" s="63" t="str">
        <f>'SD test'!AM18</f>
        <v>m1b</v>
      </c>
      <c r="AN18" s="63" t="str">
        <f>'SD test'!AN18</f>
        <v>m2b</v>
      </c>
      <c r="AP18" s="14" t="s">
        <v>254</v>
      </c>
      <c r="AQ18" s="14" t="s">
        <v>255</v>
      </c>
      <c r="AR18" s="14" t="s">
        <v>256</v>
      </c>
      <c r="AS18" s="14" t="s">
        <v>257</v>
      </c>
      <c r="AT18" s="303"/>
      <c r="AU18" s="303"/>
    </row>
    <row r="19" spans="1:47" x14ac:dyDescent="0.25">
      <c r="B19" s="14" t="s">
        <v>326</v>
      </c>
      <c r="C19" s="14">
        <f>C10-NORMSINV((1-C14/2))*C17</f>
        <v>4.1519499753940758E-2</v>
      </c>
      <c r="D19" s="14">
        <f t="shared" ref="D19:I19" si="7">D10-NORMSINV((1-D14/2))*D17</f>
        <v>2.1083398269981263E-2</v>
      </c>
      <c r="E19" s="14">
        <f t="shared" si="7"/>
        <v>4.6084093138711119E-2</v>
      </c>
      <c r="F19" s="14">
        <f t="shared" si="7"/>
        <v>2.8904909579922505E-2</v>
      </c>
      <c r="G19" s="14">
        <f t="shared" si="7"/>
        <v>5.6962053854866412E-2</v>
      </c>
      <c r="H19" s="14">
        <f t="shared" si="7"/>
        <v>4.6835049077770169E-2</v>
      </c>
      <c r="I19" s="14">
        <f t="shared" si="7"/>
        <v>0.10809506674289018</v>
      </c>
      <c r="M19" s="173"/>
      <c r="N19" s="200" t="str">
        <f t="array" ref="N19:N22">TRANSPOSE(O18:R18)</f>
        <v>m1a</v>
      </c>
      <c r="O19" s="197">
        <f>_xlfn.COVARIANCE.S(Moments!$O$4:$O$183,Moments!O$4:O$183)</f>
        <v>4.4243619170625828E-4</v>
      </c>
      <c r="P19" s="192">
        <f>_xlfn.COVARIANCE.S(Moments!$O$4:$O$183,Moments!P$4:P$183)</f>
        <v>-5.2926386259486504E-6</v>
      </c>
      <c r="Q19" s="192">
        <f>_xlfn.COVARIANCE.S(Moments!$O$4:$O$183,Moments!C$4:C$183)</f>
        <v>4.5616562973923691E-4</v>
      </c>
      <c r="R19" s="193">
        <f>_xlfn.COVARIANCE.S(Moments!$O$4:$O$183,Moments!D$4:D$183)</f>
        <v>-1.0720648979544724E-6</v>
      </c>
      <c r="T19" s="201">
        <f>(1/E$5)+((Moments!O$186^2)/(E$7))</f>
        <v>49.791050998058459</v>
      </c>
      <c r="U19" s="202">
        <f>-(Moments!O$186/(2*(E$7)))</f>
        <v>-239.45863736613362</v>
      </c>
      <c r="V19" s="202">
        <f>V12</f>
        <v>42.141978483201036</v>
      </c>
      <c r="W19" s="203">
        <f>W12</f>
        <v>-163.48912609121149</v>
      </c>
      <c r="X19" s="173"/>
      <c r="Y19" s="200" t="str">
        <f t="array" ref="Y19:Y22">TRANSPOSE(Z18:AC18)</f>
        <v>m1a</v>
      </c>
      <c r="Z19" s="197">
        <f>'SD test'!Z19</f>
        <v>6.2175542503322648E-4</v>
      </c>
      <c r="AA19" s="192">
        <f>'SD test'!AA19</f>
        <v>-9.6505885511309852E-6</v>
      </c>
      <c r="AB19" s="192">
        <f>'SD test'!AB19</f>
        <v>6.0680261409080971E-4</v>
      </c>
      <c r="AC19" s="193">
        <f>'SD test'!AC19</f>
        <v>-1.9267138429558082E-6</v>
      </c>
      <c r="AE19" s="201">
        <f>(1/E$40)+((Moments!O$193^2)/(E$42))</f>
        <v>40.544739134184162</v>
      </c>
      <c r="AF19" s="202">
        <f>-(Moments!O$193/(2*(E$42)))</f>
        <v>-59.491101541767129</v>
      </c>
      <c r="AG19" s="202">
        <f>AG12</f>
        <v>37.202768260532586</v>
      </c>
      <c r="AH19" s="203">
        <f>AH12</f>
        <v>-45.424527296501786</v>
      </c>
      <c r="AI19" s="173"/>
      <c r="AJ19" s="200" t="str">
        <f t="array" ref="AJ19:AJ22">TRANSPOSE(AK18:AN18)</f>
        <v>m1a</v>
      </c>
      <c r="AK19" s="197">
        <f>'SD test'!AK19</f>
        <v>2.5435447272468355E-4</v>
      </c>
      <c r="AL19" s="192">
        <f>'SD test'!AL19</f>
        <v>-1.5816017271273219E-7</v>
      </c>
      <c r="AM19" s="192">
        <f>'SD test'!AM19</f>
        <v>2.9420556100694334E-4</v>
      </c>
      <c r="AN19" s="193">
        <f>'SD test'!AN19</f>
        <v>2.944974236316958E-7</v>
      </c>
      <c r="AP19" s="201">
        <f>(1/E$75)+((Moments!O$200^2)/(E$77))</f>
        <v>75.426846488131304</v>
      </c>
      <c r="AQ19" s="202">
        <f>-(Moments!O$200/(2*(E$77)))</f>
        <v>-880.60298334054551</v>
      </c>
      <c r="AR19" s="202">
        <f>AR12</f>
        <v>52.540805970761888</v>
      </c>
      <c r="AS19" s="203">
        <f>AS12</f>
        <v>-395.59471123571763</v>
      </c>
      <c r="AT19" s="303"/>
      <c r="AU19" s="303"/>
    </row>
    <row r="20" spans="1:47" x14ac:dyDescent="0.25">
      <c r="B20" s="219" t="s">
        <v>381</v>
      </c>
      <c r="C20" s="14">
        <f>C10/C17</f>
        <v>2.4420169700631691</v>
      </c>
      <c r="D20" s="14">
        <f t="shared" ref="D20:I20" si="8">D10/D17</f>
        <v>2.2153198140170778</v>
      </c>
      <c r="E20" s="14">
        <f t="shared" si="8"/>
        <v>2.5086104713830379</v>
      </c>
      <c r="F20" s="14">
        <f t="shared" si="8"/>
        <v>2.3145323208122379</v>
      </c>
      <c r="G20" s="14">
        <f t="shared" si="8"/>
        <v>2.6629439281618117</v>
      </c>
      <c r="H20" s="14">
        <f t="shared" si="8"/>
        <v>2.5569711516385776</v>
      </c>
      <c r="I20" s="14">
        <f t="shared" si="8"/>
        <v>3.2873220475712737</v>
      </c>
      <c r="M20" s="173"/>
      <c r="N20" s="200" t="str">
        <v>m2a</v>
      </c>
      <c r="O20" s="198">
        <f>P19</f>
        <v>-5.2926386259486504E-6</v>
      </c>
      <c r="P20" s="63">
        <f>_xlfn.COVARIANCE.S(Moments!$P$4:$P$183,Moments!P$4:P$183)</f>
        <v>8.1767403188492756E-7</v>
      </c>
      <c r="Q20" s="63">
        <f>_xlfn.COVARIANCE.S(Moments!$P$4:$P$183,Moments!C$4:C$183)</f>
        <v>-2.3699162598964372E-6</v>
      </c>
      <c r="R20" s="109">
        <f>_xlfn.COVARIANCE.S(Moments!$P$4:$P$183,Moments!D$4:D$183)</f>
        <v>5.8334612603691658E-7</v>
      </c>
      <c r="X20" s="173"/>
      <c r="Y20" s="200" t="str">
        <v>m2a</v>
      </c>
      <c r="Z20" s="198">
        <f>'SD test'!Z20</f>
        <v>-9.6505885511309852E-6</v>
      </c>
      <c r="AA20" s="63">
        <f>'SD test'!AA20</f>
        <v>1.4043242908041729E-6</v>
      </c>
      <c r="AB20" s="63">
        <f>'SD test'!AB20</f>
        <v>-3.9322028864761468E-6</v>
      </c>
      <c r="AC20" s="109">
        <f>'SD test'!AC20</f>
        <v>9.0679150309564212E-7</v>
      </c>
      <c r="AI20" s="173"/>
      <c r="AJ20" s="200" t="str">
        <v>m2a</v>
      </c>
      <c r="AK20" s="198">
        <f>'SD test'!AK20</f>
        <v>-1.5816017271273219E-7</v>
      </c>
      <c r="AL20" s="63">
        <f>'SD test'!AL20</f>
        <v>1.8932235739447532E-7</v>
      </c>
      <c r="AM20" s="63">
        <f>'SD test'!AM20</f>
        <v>1.6699753251008498E-7</v>
      </c>
      <c r="AN20" s="109">
        <f>'SD test'!AN20</f>
        <v>2.3456076911847973E-7</v>
      </c>
      <c r="AT20" s="303"/>
      <c r="AU20" s="303"/>
    </row>
    <row r="21" spans="1:47" x14ac:dyDescent="0.25">
      <c r="M21" s="173"/>
      <c r="N21" s="200" t="str">
        <v>m1b</v>
      </c>
      <c r="O21" s="198">
        <f>Q19</f>
        <v>4.5616562973923691E-4</v>
      </c>
      <c r="P21" s="63">
        <f>Q20</f>
        <v>-2.3699162598964372E-6</v>
      </c>
      <c r="Q21" s="63">
        <f>_xlfn.COVARIANCE.S(Moments!$C$4:$C$183,Moments!$C$4:$C$183)</f>
        <v>6.1195219365280421E-4</v>
      </c>
      <c r="R21" s="109">
        <f>_xlfn.COVARIANCE.S(Moments!$C$4:$C$183,Moments!$D$4:$D$183)</f>
        <v>-1.2768651851596609E-7</v>
      </c>
      <c r="T21" s="201">
        <f>T19</f>
        <v>49.791050998058459</v>
      </c>
      <c r="U21" s="202">
        <f>U19</f>
        <v>-239.45863736613362</v>
      </c>
      <c r="V21" s="202">
        <f>-V19</f>
        <v>-42.141978483201036</v>
      </c>
      <c r="W21" s="203">
        <f>-W19</f>
        <v>163.48912609121149</v>
      </c>
      <c r="X21" s="173"/>
      <c r="Y21" s="200" t="str">
        <v>m1b</v>
      </c>
      <c r="Z21" s="198">
        <f>'SD test'!Z21</f>
        <v>6.0680261409080971E-4</v>
      </c>
      <c r="AA21" s="63">
        <f>'SD test'!AA21</f>
        <v>-3.9322028864761468E-6</v>
      </c>
      <c r="AB21" s="63">
        <f>'SD test'!AB21</f>
        <v>7.3705885474797635E-4</v>
      </c>
      <c r="AC21" s="109">
        <f>'SD test'!AC21</f>
        <v>-1.6461481812494577E-6</v>
      </c>
      <c r="AE21" s="201">
        <f>AE19</f>
        <v>40.544739134184162</v>
      </c>
      <c r="AF21" s="202">
        <f>AF19</f>
        <v>-59.491101541767129</v>
      </c>
      <c r="AG21" s="202">
        <f>-AG19</f>
        <v>-37.202768260532586</v>
      </c>
      <c r="AH21" s="203">
        <f>-AH19</f>
        <v>45.424527296501786</v>
      </c>
      <c r="AI21" s="173"/>
      <c r="AJ21" s="200" t="str">
        <v>m1b</v>
      </c>
      <c r="AK21" s="198">
        <f>'SD test'!AK21</f>
        <v>2.9420556100694334E-4</v>
      </c>
      <c r="AL21" s="63">
        <f>'SD test'!AL21</f>
        <v>1.6699753251008498E-7</v>
      </c>
      <c r="AM21" s="63">
        <f>'SD test'!AM21</f>
        <v>4.7402132528169918E-4</v>
      </c>
      <c r="AN21" s="109">
        <f>'SD test'!AN21</f>
        <v>2.0168752979408746E-6</v>
      </c>
      <c r="AP21" s="201">
        <f>AP19</f>
        <v>75.426846488131304</v>
      </c>
      <c r="AQ21" s="202">
        <f>AQ19</f>
        <v>-880.60298334054551</v>
      </c>
      <c r="AR21" s="202">
        <f>-AR19</f>
        <v>-52.540805970761888</v>
      </c>
      <c r="AS21" s="203">
        <f>-AS19</f>
        <v>395.59471123571763</v>
      </c>
      <c r="AT21" s="303"/>
      <c r="AU21" s="303"/>
    </row>
    <row r="22" spans="1:47" x14ac:dyDescent="0.25">
      <c r="M22" s="173"/>
      <c r="N22" s="200" t="str">
        <v>m2b</v>
      </c>
      <c r="O22" s="199">
        <f>R19</f>
        <v>-1.0720648979544724E-6</v>
      </c>
      <c r="P22" s="101">
        <f>R20</f>
        <v>5.8334612603691658E-7</v>
      </c>
      <c r="Q22" s="101">
        <f>R21</f>
        <v>-1.2768651851596609E-7</v>
      </c>
      <c r="R22" s="196">
        <f>_xlfn.COVARIANCE.S(Moments!$D$4:$D$183,Moments!$D$4:$D$183)</f>
        <v>9.5201019389831166E-7</v>
      </c>
      <c r="X22" s="173"/>
      <c r="Y22" s="200" t="str">
        <v>m2b</v>
      </c>
      <c r="Z22" s="199">
        <f>'SD test'!Z22</f>
        <v>-1.9267138429558082E-6</v>
      </c>
      <c r="AA22" s="101">
        <f>'SD test'!AA22</f>
        <v>9.0679150309564212E-7</v>
      </c>
      <c r="AB22" s="101">
        <f>'SD test'!AB22</f>
        <v>-1.6461481812494577E-6</v>
      </c>
      <c r="AC22" s="196">
        <f>'SD test'!AC22</f>
        <v>1.3727168125189947E-6</v>
      </c>
      <c r="AI22" s="173"/>
      <c r="AJ22" s="200" t="str">
        <v>m2b</v>
      </c>
      <c r="AK22" s="199">
        <f>'SD test'!AK22</f>
        <v>2.944974236316958E-7</v>
      </c>
      <c r="AL22" s="101">
        <f>'SD test'!AL22</f>
        <v>2.3456076911847973E-7</v>
      </c>
      <c r="AM22" s="101">
        <f>'SD test'!AM22</f>
        <v>2.0168752979408746E-6</v>
      </c>
      <c r="AN22" s="196">
        <f>'SD test'!AN22</f>
        <v>5.2201054868048147E-7</v>
      </c>
      <c r="AT22" s="303"/>
      <c r="AU22" s="303"/>
    </row>
    <row r="23" spans="1:47" x14ac:dyDescent="0.25">
      <c r="A23" s="289" t="s">
        <v>248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173"/>
      <c r="X23" s="173"/>
      <c r="Z23" s="63"/>
      <c r="AA23" s="63"/>
      <c r="AB23" s="63"/>
      <c r="AC23" s="63"/>
      <c r="AI23" s="173"/>
      <c r="AK23" s="63"/>
      <c r="AL23" s="63"/>
      <c r="AM23" s="63"/>
      <c r="AN23" s="63"/>
      <c r="AT23" s="303"/>
      <c r="AU23" s="303"/>
    </row>
    <row r="24" spans="1:47" x14ac:dyDescent="0.25">
      <c r="A24" s="14" t="s">
        <v>128</v>
      </c>
      <c r="B24" s="14" t="s">
        <v>261</v>
      </c>
      <c r="C24" s="14">
        <f t="array" ref="C24">(1/C4)*(MMULT(MMULT($V$5:$W$5,$Q$7:$R$8),TRANSPOSE($V$5:$W$5)))</f>
        <v>6.1888872899690103E-3</v>
      </c>
      <c r="D24" s="14">
        <f t="array" ref="D24">(1/D4)*(MMULT(MMULT($V$5:$W$5,$Q$7:$R$8),TRANSPOSE($V$5:$W$5)))</f>
        <v>6.1888872899690103E-3</v>
      </c>
      <c r="E24" s="14">
        <f t="array" ref="E24">(1/E4)*(MMULT(MMULT($V$5:$W$5,$Q$7:$R$8),TRANSPOSE($V$5:$W$5)))</f>
        <v>6.1888872899690103E-3</v>
      </c>
      <c r="F24" s="14">
        <f t="array" ref="F24">(1/F4)*(MMULT(MMULT($V$5:$W$5,$Q$7:$R$8),TRANSPOSE($V$5:$W$5)))</f>
        <v>6.1888872899690103E-3</v>
      </c>
      <c r="G24" s="14">
        <f t="array" ref="G24">(1/G4)*(MMULT(MMULT($V$5:$W$5,$Q$7:$R$8),TRANSPOSE($V$5:$W$5)))</f>
        <v>6.1888872899690103E-3</v>
      </c>
      <c r="H24" s="14">
        <f t="array" ref="H24">(1/H4)*(MMULT(MMULT($V$5:$W$5,$Q$7:$R$8),TRANSPOSE($V$5:$W$5)))</f>
        <v>6.1888872899690103E-3</v>
      </c>
      <c r="I24" s="14">
        <f t="array" ref="I24">(1/I4)*(MMULT(MMULT($V$5:$W$5,$Q$7:$R$8),TRANSPOSE($V$5:$W$5)))</f>
        <v>6.1888872899690103E-3</v>
      </c>
      <c r="M24" s="173"/>
      <c r="N24" s="14" t="s">
        <v>228</v>
      </c>
      <c r="T24" s="14" t="s">
        <v>306</v>
      </c>
      <c r="V24" s="14" t="s">
        <v>259</v>
      </c>
      <c r="X24" s="173"/>
      <c r="Y24" s="14" t="s">
        <v>228</v>
      </c>
      <c r="Z24" s="63"/>
      <c r="AA24" s="63"/>
      <c r="AB24" s="63"/>
      <c r="AC24" s="63"/>
      <c r="AE24" s="14" t="s">
        <v>306</v>
      </c>
      <c r="AG24" s="14" t="s">
        <v>259</v>
      </c>
      <c r="AI24" s="173"/>
      <c r="AJ24" s="14" t="s">
        <v>228</v>
      </c>
      <c r="AK24" s="63"/>
      <c r="AL24" s="63"/>
      <c r="AM24" s="63"/>
      <c r="AN24" s="63"/>
      <c r="AP24" s="14" t="s">
        <v>306</v>
      </c>
      <c r="AR24" s="14" t="s">
        <v>259</v>
      </c>
      <c r="AT24" s="303"/>
      <c r="AU24" s="303"/>
    </row>
    <row r="25" spans="1:47" x14ac:dyDescent="0.25">
      <c r="B25" s="14" t="s">
        <v>263</v>
      </c>
      <c r="C25" s="14">
        <f>SQRT(C24)</f>
        <v>7.8669481312444223E-2</v>
      </c>
      <c r="D25" s="14">
        <f t="shared" ref="D25:I25" si="9">SQRT(D24)</f>
        <v>7.8669481312444223E-2</v>
      </c>
      <c r="E25" s="14">
        <f t="shared" si="9"/>
        <v>7.8669481312444223E-2</v>
      </c>
      <c r="F25" s="14">
        <f t="shared" si="9"/>
        <v>7.8669481312444223E-2</v>
      </c>
      <c r="G25" s="14">
        <f t="shared" si="9"/>
        <v>7.8669481312444223E-2</v>
      </c>
      <c r="H25" s="14">
        <f t="shared" si="9"/>
        <v>7.8669481312444223E-2</v>
      </c>
      <c r="I25" s="14">
        <f t="shared" si="9"/>
        <v>7.8669481312444223E-2</v>
      </c>
      <c r="M25" s="173"/>
      <c r="N25" s="14" t="s">
        <v>321</v>
      </c>
      <c r="O25" s="14" t="s">
        <v>249</v>
      </c>
      <c r="P25" s="14" t="s">
        <v>250</v>
      </c>
      <c r="Q25" s="14" t="s">
        <v>251</v>
      </c>
      <c r="R25" s="14" t="s">
        <v>252</v>
      </c>
      <c r="T25" s="14" t="s">
        <v>254</v>
      </c>
      <c r="U25" s="14" t="s">
        <v>255</v>
      </c>
      <c r="V25" s="14" t="s">
        <v>256</v>
      </c>
      <c r="W25" s="14" t="s">
        <v>257</v>
      </c>
      <c r="X25" s="173"/>
      <c r="Y25" s="14" t="s">
        <v>321</v>
      </c>
      <c r="Z25" s="63" t="str">
        <f>'SD test'!Z25</f>
        <v>m1a</v>
      </c>
      <c r="AA25" s="63" t="str">
        <f>'SD test'!AA25</f>
        <v>m2a</v>
      </c>
      <c r="AB25" s="63" t="str">
        <f>'SD test'!AB25</f>
        <v>m1b</v>
      </c>
      <c r="AC25" s="63" t="str">
        <f>'SD test'!AC25</f>
        <v>m2b</v>
      </c>
      <c r="AE25" s="14" t="s">
        <v>254</v>
      </c>
      <c r="AF25" s="14" t="s">
        <v>255</v>
      </c>
      <c r="AG25" s="14" t="s">
        <v>256</v>
      </c>
      <c r="AH25" s="14" t="s">
        <v>257</v>
      </c>
      <c r="AI25" s="173"/>
      <c r="AJ25" s="14" t="s">
        <v>321</v>
      </c>
      <c r="AK25" s="63" t="str">
        <f>'SD test'!AK25</f>
        <v>m1a</v>
      </c>
      <c r="AL25" s="63" t="str">
        <f>'SD test'!AL25</f>
        <v>m2a</v>
      </c>
      <c r="AM25" s="63" t="str">
        <f>'SD test'!AM25</f>
        <v>m1b</v>
      </c>
      <c r="AN25" s="63" t="str">
        <f>'SD test'!AN25</f>
        <v>m2b</v>
      </c>
      <c r="AP25" s="14" t="s">
        <v>254</v>
      </c>
      <c r="AQ25" s="14" t="s">
        <v>255</v>
      </c>
      <c r="AR25" s="14" t="s">
        <v>256</v>
      </c>
      <c r="AS25" s="14" t="s">
        <v>257</v>
      </c>
      <c r="AT25" s="303"/>
      <c r="AU25" s="303"/>
    </row>
    <row r="26" spans="1:47" x14ac:dyDescent="0.25">
      <c r="B26" s="14" t="s">
        <v>327</v>
      </c>
      <c r="C26" s="14">
        <f t="shared" ref="C26:I26" si="10">C11+NORMSINV((1-C14/2))*C25</f>
        <v>0.35317276953963228</v>
      </c>
      <c r="D26" s="14">
        <f t="shared" si="10"/>
        <v>0.35317276953963228</v>
      </c>
      <c r="E26" s="14">
        <f t="shared" si="10"/>
        <v>0.35317276953963228</v>
      </c>
      <c r="F26" s="14">
        <f t="shared" si="10"/>
        <v>0.35317276953963228</v>
      </c>
      <c r="G26" s="14">
        <f t="shared" si="10"/>
        <v>0.35317276953963228</v>
      </c>
      <c r="H26" s="14">
        <f t="shared" si="10"/>
        <v>0.35317276953963228</v>
      </c>
      <c r="I26" s="14">
        <f t="shared" si="10"/>
        <v>0.35317276953963228</v>
      </c>
      <c r="M26" s="173"/>
      <c r="N26" s="200" t="str">
        <f t="array" ref="N26:N29">TRANSPOSE(O25:R25)</f>
        <v>m1a</v>
      </c>
      <c r="O26" s="197">
        <f>_xlfn.COVARIANCE.S(Moments!$S$4:$S$183,Moments!S$4:S$183)</f>
        <v>4.9379755585903689E-4</v>
      </c>
      <c r="P26" s="192">
        <f>_xlfn.COVARIANCE.S(Moments!$S$4:$S$183,Moments!T$4:T$183)</f>
        <v>-4.8267890053259636E-6</v>
      </c>
      <c r="Q26" s="192">
        <f>_xlfn.COVARIANCE.S(Moments!$S$4:$S$183,Moments!C$4:C$183)</f>
        <v>4.9674481424999764E-4</v>
      </c>
      <c r="R26" s="193">
        <f>_xlfn.COVARIANCE.S(Moments!$S$4:$S$183,Moments!D$4:D$183)</f>
        <v>-8.8675200871470046E-7</v>
      </c>
      <c r="T26" s="201">
        <f>(1/F$5)+((Moments!S$186^2)/(F$7))</f>
        <v>46.733466090388951</v>
      </c>
      <c r="U26" s="202">
        <f>-(Moments!S$186/(2*(F$7)))</f>
        <v>-192.1212739914518</v>
      </c>
      <c r="V26" s="202">
        <f>V19</f>
        <v>42.141978483201036</v>
      </c>
      <c r="W26" s="203">
        <f>W19</f>
        <v>-163.48912609121149</v>
      </c>
      <c r="X26" s="173"/>
      <c r="Y26" s="200" t="str">
        <f t="array" ref="Y26:Y29">TRANSPOSE(Z25:AC25)</f>
        <v>m1a</v>
      </c>
      <c r="Z26" s="197">
        <f>'SD test'!Z26</f>
        <v>6.9960933342062804E-4</v>
      </c>
      <c r="AA26" s="192">
        <f>'SD test'!AA26</f>
        <v>-8.8171989241662785E-6</v>
      </c>
      <c r="AB26" s="192">
        <f>'SD test'!AB26</f>
        <v>6.6654902344220706E-4</v>
      </c>
      <c r="AC26" s="193">
        <f>'SD test'!AC26</f>
        <v>-1.6625329799450294E-6</v>
      </c>
      <c r="AE26" s="201">
        <f>(1/F$40)+((Moments!S$193^2)/(F$42))</f>
        <v>38.122250125956427</v>
      </c>
      <c r="AF26" s="202">
        <f>-(Moments!S$193/(2*(F$42)))</f>
        <v>-37.698509562698405</v>
      </c>
      <c r="AG26" s="202">
        <f>AG19</f>
        <v>37.202768260532586</v>
      </c>
      <c r="AH26" s="203">
        <f>AH19</f>
        <v>-45.424527296501786</v>
      </c>
      <c r="AI26" s="173"/>
      <c r="AJ26" s="200" t="str">
        <f t="array" ref="AJ26:AJ29">TRANSPOSE(AK25:AN25)</f>
        <v>m1a</v>
      </c>
      <c r="AK26" s="197">
        <f>'SD test'!AK26</f>
        <v>2.7757382725873838E-4</v>
      </c>
      <c r="AL26" s="192">
        <f>'SD test'!AL26</f>
        <v>1.614924420690318E-7</v>
      </c>
      <c r="AM26" s="192">
        <f>'SD test'!AM26</f>
        <v>3.1479017498315737E-4</v>
      </c>
      <c r="AN26" s="193">
        <f>'SD test'!AN26</f>
        <v>4.4390304053011145E-7</v>
      </c>
      <c r="AP26" s="201">
        <f>(1/F$75)+((Moments!S$200^2)/(F$77))</f>
        <v>71.103390229151415</v>
      </c>
      <c r="AQ26" s="202">
        <f>-(Moments!S$200/(2*(F$77)))</f>
        <v>-768.56489341897316</v>
      </c>
      <c r="AR26" s="202">
        <f>AR19</f>
        <v>52.540805970761888</v>
      </c>
      <c r="AS26" s="203">
        <f>AS19</f>
        <v>-395.59471123571763</v>
      </c>
      <c r="AT26" s="303"/>
      <c r="AU26" s="303"/>
    </row>
    <row r="27" spans="1:47" x14ac:dyDescent="0.25">
      <c r="B27" s="14" t="s">
        <v>326</v>
      </c>
      <c r="C27" s="14">
        <f t="shared" ref="C27:I27" si="11">C11-NORMSINV((1-C14/2))*C25</f>
        <v>4.4794069429957339E-2</v>
      </c>
      <c r="D27" s="14">
        <f t="shared" si="11"/>
        <v>4.4794069429957339E-2</v>
      </c>
      <c r="E27" s="14">
        <f t="shared" si="11"/>
        <v>4.4794069429957339E-2</v>
      </c>
      <c r="F27" s="14">
        <f t="shared" si="11"/>
        <v>4.4794069429957339E-2</v>
      </c>
      <c r="G27" s="14">
        <f t="shared" si="11"/>
        <v>4.4794069429957339E-2</v>
      </c>
      <c r="H27" s="14">
        <f t="shared" si="11"/>
        <v>4.4794069429957339E-2</v>
      </c>
      <c r="I27" s="14">
        <f t="shared" si="11"/>
        <v>4.4794069429957339E-2</v>
      </c>
      <c r="M27" s="173"/>
      <c r="N27" s="200" t="str">
        <v>m2a</v>
      </c>
      <c r="O27" s="198">
        <f>P26</f>
        <v>-4.8267890053259636E-6</v>
      </c>
      <c r="P27" s="63">
        <f>_xlfn.COVARIANCE.S(Moments!$T$4:$T$183,Moments!T$4:T$183)</f>
        <v>8.4247898103008594E-7</v>
      </c>
      <c r="Q27" s="63">
        <f>_xlfn.COVARIANCE.S(Moments!$T$4:$T$183,Moments!C$4:C$183)</f>
        <v>-2.281695090630269E-6</v>
      </c>
      <c r="R27" s="109">
        <f>_xlfn.COVARIANCE.S(Moments!$T$4:$T$183,Moments!D$4:D$183)</f>
        <v>6.202840750079951E-7</v>
      </c>
      <c r="X27" s="173"/>
      <c r="Y27" s="200" t="str">
        <v>m2a</v>
      </c>
      <c r="Z27" s="198">
        <f>'SD test'!Z27</f>
        <v>-8.8171989241662785E-6</v>
      </c>
      <c r="AA27" s="63">
        <f>'SD test'!AA27</f>
        <v>1.4177773807332791E-6</v>
      </c>
      <c r="AB27" s="63">
        <f>'SD test'!AB27</f>
        <v>-3.7438445076405198E-6</v>
      </c>
      <c r="AC27" s="109">
        <f>'SD test'!AC27</f>
        <v>9.5583898264640237E-7</v>
      </c>
      <c r="AI27" s="173"/>
      <c r="AJ27" s="200" t="str">
        <v>m2a</v>
      </c>
      <c r="AK27" s="198">
        <f>'SD test'!AK27</f>
        <v>1.614924420690318E-7</v>
      </c>
      <c r="AL27" s="63">
        <f>'SD test'!AL27</f>
        <v>2.0729145876474528E-7</v>
      </c>
      <c r="AM27" s="63">
        <f>'SD test'!AM27</f>
        <v>3.2370660146530927E-7</v>
      </c>
      <c r="AN27" s="109">
        <f>'SD test'!AN27</f>
        <v>2.5446433799977504E-7</v>
      </c>
      <c r="AT27" s="303"/>
      <c r="AU27" s="303"/>
    </row>
    <row r="28" spans="1:47" x14ac:dyDescent="0.25">
      <c r="B28" s="219" t="s">
        <v>380</v>
      </c>
      <c r="C28" s="14">
        <f>C11/C25</f>
        <v>2.5293597487253154</v>
      </c>
      <c r="D28" s="14">
        <f t="shared" ref="D28:I28" si="12">D11/D25</f>
        <v>2.5293597487253154</v>
      </c>
      <c r="E28" s="14">
        <f t="shared" si="12"/>
        <v>2.5293597487253154</v>
      </c>
      <c r="F28" s="14">
        <f t="shared" si="12"/>
        <v>2.5293597487253154</v>
      </c>
      <c r="G28" s="14">
        <f t="shared" si="12"/>
        <v>2.5293597487253154</v>
      </c>
      <c r="H28" s="14">
        <f t="shared" si="12"/>
        <v>2.5293597487253154</v>
      </c>
      <c r="I28" s="14">
        <f t="shared" si="12"/>
        <v>2.5293597487253154</v>
      </c>
      <c r="M28" s="173"/>
      <c r="N28" s="200" t="str">
        <v>m1b</v>
      </c>
      <c r="O28" s="198">
        <f>Q26</f>
        <v>4.9674481424999764E-4</v>
      </c>
      <c r="P28" s="63">
        <f>Q27</f>
        <v>-2.281695090630269E-6</v>
      </c>
      <c r="Q28" s="63">
        <f>_xlfn.COVARIANCE.S(Moments!$C$4:$C$183,Moments!$C$4:$C$183)</f>
        <v>6.1195219365280421E-4</v>
      </c>
      <c r="R28" s="109">
        <f>_xlfn.COVARIANCE.S(Moments!$C$4:C$183,Moments!$D$4:D$183)</f>
        <v>-1.2768651851596609E-7</v>
      </c>
      <c r="T28" s="201">
        <f>T26</f>
        <v>46.733466090388951</v>
      </c>
      <c r="U28" s="202">
        <f>U26</f>
        <v>-192.1212739914518</v>
      </c>
      <c r="V28" s="202">
        <f>-V26</f>
        <v>-42.141978483201036</v>
      </c>
      <c r="W28" s="203">
        <f>-W26</f>
        <v>163.48912609121149</v>
      </c>
      <c r="X28" s="173"/>
      <c r="Y28" s="200" t="str">
        <v>m1b</v>
      </c>
      <c r="Z28" s="198">
        <f>'SD test'!Z28</f>
        <v>6.6654902344220706E-4</v>
      </c>
      <c r="AA28" s="63">
        <f>'SD test'!AA28</f>
        <v>-3.7438445076405198E-6</v>
      </c>
      <c r="AB28" s="63">
        <f>'SD test'!AB28</f>
        <v>7.3705885474797635E-4</v>
      </c>
      <c r="AC28" s="109">
        <f>'SD test'!AC28</f>
        <v>-1.6461481812494577E-6</v>
      </c>
      <c r="AE28" s="201">
        <f>AE26</f>
        <v>38.122250125956427</v>
      </c>
      <c r="AF28" s="202">
        <f>AF26</f>
        <v>-37.698509562698405</v>
      </c>
      <c r="AG28" s="202">
        <f>-AG26</f>
        <v>-37.202768260532586</v>
      </c>
      <c r="AH28" s="203">
        <f>-AH26</f>
        <v>45.424527296501786</v>
      </c>
      <c r="AI28" s="173"/>
      <c r="AJ28" s="200" t="str">
        <v>m1b</v>
      </c>
      <c r="AK28" s="198">
        <f>'SD test'!AK28</f>
        <v>3.1479017498315737E-4</v>
      </c>
      <c r="AL28" s="63">
        <f>'SD test'!AL28</f>
        <v>3.2370660146530927E-7</v>
      </c>
      <c r="AM28" s="63">
        <f>'SD test'!AM28</f>
        <v>4.7402132528169918E-4</v>
      </c>
      <c r="AN28" s="109">
        <f>'SD test'!AN28</f>
        <v>2.0168752979408746E-6</v>
      </c>
      <c r="AP28" s="201">
        <f>AP26</f>
        <v>71.103390229151415</v>
      </c>
      <c r="AQ28" s="202">
        <f>AQ26</f>
        <v>-768.56489341897316</v>
      </c>
      <c r="AR28" s="202">
        <f>-AR26</f>
        <v>-52.540805970761888</v>
      </c>
      <c r="AS28" s="203">
        <f>-AS26</f>
        <v>395.59471123571763</v>
      </c>
      <c r="AT28" s="303"/>
      <c r="AU28" s="303"/>
    </row>
    <row r="29" spans="1:47" x14ac:dyDescent="0.25">
      <c r="M29" s="173"/>
      <c r="N29" s="200" t="str">
        <v>m2b</v>
      </c>
      <c r="O29" s="199">
        <f>R26</f>
        <v>-8.8675200871470046E-7</v>
      </c>
      <c r="P29" s="101">
        <f>R27</f>
        <v>6.202840750079951E-7</v>
      </c>
      <c r="Q29" s="101">
        <f>R28</f>
        <v>-1.2768651851596609E-7</v>
      </c>
      <c r="R29" s="196">
        <f>_xlfn.COVARIANCE.S(Moments!$D$4:$D$183,Moments!$D$4:$D$183)</f>
        <v>9.5201019389831166E-7</v>
      </c>
      <c r="X29" s="173"/>
      <c r="Y29" s="200" t="str">
        <v>m2b</v>
      </c>
      <c r="Z29" s="199">
        <f>'SD test'!Z29</f>
        <v>-1.6625329799450294E-6</v>
      </c>
      <c r="AA29" s="101">
        <f>'SD test'!AA29</f>
        <v>9.5583898264640237E-7</v>
      </c>
      <c r="AB29" s="101">
        <f>'SD test'!AB29</f>
        <v>-1.6461481812494577E-6</v>
      </c>
      <c r="AC29" s="196">
        <f>'SD test'!AC29</f>
        <v>1.3727168125189947E-6</v>
      </c>
      <c r="AI29" s="173"/>
      <c r="AJ29" s="200" t="str">
        <v>m2b</v>
      </c>
      <c r="AK29" s="199">
        <f>'SD test'!AK29</f>
        <v>4.4390304053011145E-7</v>
      </c>
      <c r="AL29" s="101">
        <f>'SD test'!AL29</f>
        <v>2.5446433799977504E-7</v>
      </c>
      <c r="AM29" s="101">
        <f>'SD test'!AM29</f>
        <v>2.0168752979408746E-6</v>
      </c>
      <c r="AN29" s="196">
        <f>'SD test'!AN29</f>
        <v>5.2201054868048147E-7</v>
      </c>
      <c r="AT29" s="303"/>
      <c r="AU29" s="303"/>
    </row>
    <row r="30" spans="1:47" x14ac:dyDescent="0.25">
      <c r="M30" s="173"/>
      <c r="X30" s="173"/>
      <c r="Z30" s="63"/>
      <c r="AA30" s="63"/>
      <c r="AB30" s="63"/>
      <c r="AC30" s="63"/>
      <c r="AI30" s="173"/>
      <c r="AK30" s="63"/>
      <c r="AL30" s="63"/>
      <c r="AM30" s="63"/>
      <c r="AN30" s="63"/>
      <c r="AT30" s="303"/>
      <c r="AU30" s="303"/>
    </row>
    <row r="31" spans="1:47" x14ac:dyDescent="0.25">
      <c r="A31" s="289" t="s">
        <v>246</v>
      </c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173"/>
      <c r="N31" s="14" t="s">
        <v>218</v>
      </c>
      <c r="T31" s="14" t="s">
        <v>305</v>
      </c>
      <c r="V31" s="14" t="s">
        <v>259</v>
      </c>
      <c r="X31" s="173"/>
      <c r="Y31" s="14" t="s">
        <v>218</v>
      </c>
      <c r="Z31" s="63"/>
      <c r="AA31" s="63"/>
      <c r="AB31" s="63"/>
      <c r="AC31" s="63"/>
      <c r="AE31" s="14" t="s">
        <v>305</v>
      </c>
      <c r="AG31" s="14" t="s">
        <v>259</v>
      </c>
      <c r="AI31" s="173"/>
      <c r="AJ31" s="14" t="s">
        <v>218</v>
      </c>
      <c r="AK31" s="63"/>
      <c r="AL31" s="63"/>
      <c r="AM31" s="63"/>
      <c r="AN31" s="63"/>
      <c r="AP31" s="14" t="s">
        <v>305</v>
      </c>
      <c r="AR31" s="14" t="s">
        <v>259</v>
      </c>
      <c r="AT31" s="303"/>
      <c r="AU31" s="303"/>
    </row>
    <row r="32" spans="1:47" x14ac:dyDescent="0.25">
      <c r="B32" s="14" t="s">
        <v>262</v>
      </c>
      <c r="C32" s="14">
        <f t="array" ref="C32">(1/C4)*(MMULT(MMULT(T7:W7,O5:R8),TRANSPOSE(T7:W7)))</f>
        <v>4.8724412938020876E-3</v>
      </c>
      <c r="D32" s="14">
        <f t="array" ref="D32">(1/D4)*(MMULT(MMULT(T14:W14,O12:R15),TRANSPOSE(T14:W14)))</f>
        <v>3.6328887253543295E-3</v>
      </c>
      <c r="E32" s="14">
        <f t="array" ref="E32">(1/E4)*(MMULT(MMULT(T21:W21,O19:R22),TRANSPOSE(T21:W21)))</f>
        <v>1.9925539658865545E-3</v>
      </c>
      <c r="F32" s="14">
        <f t="array" ref="F32">(1/F4)*(MMULT(MMULT(T28:W28,O26:R29),TRANSPOSE(T28:W28)))</f>
        <v>1.4675045240793321E-3</v>
      </c>
      <c r="G32" s="14">
        <f t="array" ref="G32">(1/G4)*(MMULT(MMULT(T35:W35,O33:R36),TRANSPOSE(T35:W35)))</f>
        <v>5.804557897873497E-3</v>
      </c>
      <c r="H32" s="14">
        <f t="array" ref="H32">(1/H4)*(MMULT(MMULT(T42:W42,O40:R43),TRANSPOSE(T42:W42)))</f>
        <v>3.0090404770651189E-3</v>
      </c>
      <c r="I32" s="14">
        <f t="array" ref="I32">(1/I4)*(MMULT(MMULT(T49:W49,O47:R50),TRANSPOSE(T49:W49)))</f>
        <v>5.0645935342341943E-3</v>
      </c>
      <c r="M32" s="173"/>
      <c r="N32" s="14" t="s">
        <v>321</v>
      </c>
      <c r="O32" s="14" t="s">
        <v>249</v>
      </c>
      <c r="P32" s="14" t="s">
        <v>250</v>
      </c>
      <c r="Q32" s="14" t="s">
        <v>251</v>
      </c>
      <c r="R32" s="14" t="s">
        <v>252</v>
      </c>
      <c r="T32" s="14" t="s">
        <v>254</v>
      </c>
      <c r="U32" s="14" t="s">
        <v>255</v>
      </c>
      <c r="V32" s="14" t="s">
        <v>256</v>
      </c>
      <c r="W32" s="14" t="s">
        <v>257</v>
      </c>
      <c r="X32" s="173"/>
      <c r="Y32" s="14" t="s">
        <v>321</v>
      </c>
      <c r="Z32" s="63" t="str">
        <f>'SD test'!Z32</f>
        <v>m1a</v>
      </c>
      <c r="AA32" s="63" t="str">
        <f>'SD test'!AA32</f>
        <v>m2a</v>
      </c>
      <c r="AB32" s="63" t="str">
        <f>'SD test'!AB32</f>
        <v>m1b</v>
      </c>
      <c r="AC32" s="63" t="str">
        <f>'SD test'!AC32</f>
        <v>m2b</v>
      </c>
      <c r="AE32" s="14" t="s">
        <v>254</v>
      </c>
      <c r="AF32" s="14" t="s">
        <v>255</v>
      </c>
      <c r="AG32" s="14" t="s">
        <v>256</v>
      </c>
      <c r="AH32" s="14" t="s">
        <v>257</v>
      </c>
      <c r="AI32" s="173"/>
      <c r="AJ32" s="14" t="s">
        <v>321</v>
      </c>
      <c r="AK32" s="63" t="str">
        <f>'SD test'!AK32</f>
        <v>m1a</v>
      </c>
      <c r="AL32" s="63" t="str">
        <f>'SD test'!AL32</f>
        <v>m2a</v>
      </c>
      <c r="AM32" s="63" t="str">
        <f>'SD test'!AM32</f>
        <v>m1b</v>
      </c>
      <c r="AN32" s="63" t="str">
        <f>'SD test'!AN32</f>
        <v>m2b</v>
      </c>
      <c r="AP32" s="14" t="s">
        <v>254</v>
      </c>
      <c r="AQ32" s="14" t="s">
        <v>255</v>
      </c>
      <c r="AR32" s="14" t="s">
        <v>256</v>
      </c>
      <c r="AS32" s="14" t="s">
        <v>257</v>
      </c>
      <c r="AT32" s="303"/>
      <c r="AU32" s="303"/>
    </row>
    <row r="33" spans="1:47" x14ac:dyDescent="0.25">
      <c r="B33" s="14" t="s">
        <v>265</v>
      </c>
      <c r="C33" s="14">
        <f>SQRT(C32)</f>
        <v>6.9802874538245824E-2</v>
      </c>
      <c r="D33" s="14">
        <f t="shared" ref="D33:I33" si="13">SQRT(D32)</f>
        <v>6.0273449588971836E-2</v>
      </c>
      <c r="E33" s="14">
        <f t="shared" si="13"/>
        <v>4.4638032728678292E-2</v>
      </c>
      <c r="F33" s="14">
        <f t="shared" si="13"/>
        <v>3.8308021667521959E-2</v>
      </c>
      <c r="G33" s="14">
        <f t="shared" si="13"/>
        <v>7.6187649247588002E-2</v>
      </c>
      <c r="H33" s="14">
        <f t="shared" si="13"/>
        <v>5.4854721556718514E-2</v>
      </c>
      <c r="I33" s="14">
        <f t="shared" si="13"/>
        <v>7.1165957692103002E-2</v>
      </c>
      <c r="M33" s="173"/>
      <c r="N33" s="200" t="str">
        <f t="array" ref="N33:N36">TRANSPOSE(O32:R32)</f>
        <v>m1a</v>
      </c>
      <c r="O33" s="197">
        <f>_xlfn.COVARIANCE.S(Moments!$W$4:$W$183,Moments!W$4:W$183)</f>
        <v>3.6450681989213656E-4</v>
      </c>
      <c r="P33" s="192">
        <f>_xlfn.COVARIANCE.S(Moments!$W$4:$W$183,Moments!X$4:X$183)</f>
        <v>-8.4772927042201853E-7</v>
      </c>
      <c r="Q33" s="192">
        <f>_xlfn.COVARIANCE.S(Moments!$W$4:$W$183,Moments!C$4:C$183)</f>
        <v>2.6586026479478954E-4</v>
      </c>
      <c r="R33" s="193">
        <f>_xlfn.COVARIANCE.S(Moments!$W$4:$W$183,Moments!D$4:D$183)</f>
        <v>-7.1021924506692961E-7</v>
      </c>
      <c r="T33" s="201">
        <f>(1/G$5)+((Moments!W$186^2)/(G$7))</f>
        <v>54.969385649688512</v>
      </c>
      <c r="U33" s="202">
        <f>-(Moments!W$186/(2*(G$7)))</f>
        <v>-297.63811645000709</v>
      </c>
      <c r="V33" s="202">
        <f>V26</f>
        <v>42.141978483201036</v>
      </c>
      <c r="W33" s="203">
        <f>W26</f>
        <v>-163.48912609121149</v>
      </c>
      <c r="X33" s="173"/>
      <c r="Y33" s="200" t="str">
        <f t="array" ref="Y33:Y36">TRANSPOSE(Z32:AC32)</f>
        <v>m1a</v>
      </c>
      <c r="Z33" s="197">
        <f>'SD test'!Z33</f>
        <v>4.1628206982276641E-4</v>
      </c>
      <c r="AA33" s="192">
        <f>'SD test'!AA33</f>
        <v>-6.4473412845662876E-6</v>
      </c>
      <c r="AB33" s="192">
        <f>'SD test'!AB33</f>
        <v>2.8192994857761293E-4</v>
      </c>
      <c r="AC33" s="193">
        <f>'SD test'!AC33</f>
        <v>-6.0268354341253425E-7</v>
      </c>
      <c r="AE33" s="201">
        <f>(1/G$40)+((Moments!W$193^2)/(G$42))</f>
        <v>49.287875335472243</v>
      </c>
      <c r="AF33" s="202">
        <f>-(Moments!W$193/(2*(G$42)))</f>
        <v>-5.113866232707907</v>
      </c>
      <c r="AG33" s="202">
        <f>AG26</f>
        <v>37.202768260532586</v>
      </c>
      <c r="AH33" s="203">
        <f>AH26</f>
        <v>-45.424527296501786</v>
      </c>
      <c r="AI33" s="173"/>
      <c r="AJ33" s="200" t="str">
        <f t="array" ref="AJ33:AJ36">TRANSPOSE(AK32:AN32)</f>
        <v>m1a</v>
      </c>
      <c r="AK33" s="197">
        <f>'SD test'!AK33</f>
        <v>2.8409862772020474E-4</v>
      </c>
      <c r="AL33" s="192">
        <f>'SD test'!AL33</f>
        <v>5.0051889943880788E-6</v>
      </c>
      <c r="AM33" s="192">
        <f>'SD test'!AM33</f>
        <v>2.273857610055706E-4</v>
      </c>
      <c r="AN33" s="193">
        <f>'SD test'!AN33</f>
        <v>-1.6886566567018584E-8</v>
      </c>
      <c r="AP33" s="201">
        <f>(1/G$75)+((Moments!W$200^2)/(G$77))</f>
        <v>73.70069498111755</v>
      </c>
      <c r="AQ33" s="202">
        <f>-(Moments!W$200/(2*(G$77)))</f>
        <v>-863.34407288700493</v>
      </c>
      <c r="AR33" s="202">
        <f>AR26</f>
        <v>52.540805970761888</v>
      </c>
      <c r="AS33" s="203">
        <f>AS26</f>
        <v>-395.59471123571763</v>
      </c>
      <c r="AT33" s="303"/>
      <c r="AU33" s="303"/>
    </row>
    <row r="34" spans="1:47" x14ac:dyDescent="0.25">
      <c r="B34" s="14" t="s">
        <v>327</v>
      </c>
      <c r="C34" s="14">
        <f t="shared" ref="C34:I34" si="14">C12+NORMSINV((1-C14/2))*C33</f>
        <v>0.14816002100021933</v>
      </c>
      <c r="D34" s="14">
        <f t="shared" si="14"/>
        <v>0.10205776736920918</v>
      </c>
      <c r="E34" s="14">
        <f t="shared" si="14"/>
        <v>9.9218683650269271E-2</v>
      </c>
      <c r="F34" s="14">
        <f t="shared" si="14"/>
        <v>6.4782854181029179E-2</v>
      </c>
      <c r="G34" s="14">
        <f t="shared" si="14"/>
        <v>0.16611841879338202</v>
      </c>
      <c r="H34" s="14">
        <f t="shared" si="14"/>
        <v>0.10912354709258515</v>
      </c>
      <c r="I34" s="14">
        <f t="shared" si="14"/>
        <v>0.2082064837332612</v>
      </c>
      <c r="M34" s="173"/>
      <c r="N34" s="200" t="str">
        <v>m2a</v>
      </c>
      <c r="O34" s="198">
        <f>P33</f>
        <v>-8.4772927042201853E-7</v>
      </c>
      <c r="P34" s="63">
        <f>_xlfn.COVARIANCE.S(Moments!$X$4:$X$183,Moments!X$4:X$183)</f>
        <v>5.9480182758287065E-7</v>
      </c>
      <c r="Q34" s="63">
        <f>_xlfn.COVARIANCE.S(Moments!$X$4:$X$183,Moments!C$4:C$183)</f>
        <v>2.8623779059616088E-7</v>
      </c>
      <c r="R34" s="109">
        <f>_xlfn.COVARIANCE.S(Moments!$X$4:$X$183,Moments!D$4:D$183)</f>
        <v>1.4068803460138806E-7</v>
      </c>
      <c r="X34" s="173"/>
      <c r="Y34" s="200" t="str">
        <v>m2a</v>
      </c>
      <c r="Z34" s="198">
        <f>'SD test'!Z34</f>
        <v>-6.4473412845662876E-6</v>
      </c>
      <c r="AA34" s="63">
        <f>'SD test'!AA34</f>
        <v>7.9037071079116089E-7</v>
      </c>
      <c r="AB34" s="63">
        <f>'SD test'!AB34</f>
        <v>-7.541821080684137E-7</v>
      </c>
      <c r="AC34" s="109">
        <f>'SD test'!AC34</f>
        <v>1.6157060650103228E-7</v>
      </c>
      <c r="AI34" s="173"/>
      <c r="AJ34" s="200" t="str">
        <v>m2a</v>
      </c>
      <c r="AK34" s="198">
        <f>'SD test'!AK34</f>
        <v>5.0051889943880788E-6</v>
      </c>
      <c r="AL34" s="63">
        <f>'SD test'!AL34</f>
        <v>4.0380540502116505E-7</v>
      </c>
      <c r="AM34" s="63">
        <f>'SD test'!AM34</f>
        <v>1.5337882008033542E-6</v>
      </c>
      <c r="AN34" s="109">
        <f>'SD test'!AN34</f>
        <v>1.1489064961505237E-7</v>
      </c>
      <c r="AT34" s="303"/>
      <c r="AU34" s="303"/>
    </row>
    <row r="35" spans="1:47" x14ac:dyDescent="0.25">
      <c r="B35" s="14" t="s">
        <v>326</v>
      </c>
      <c r="C35" s="14">
        <f t="shared" ref="C35:I35" si="15">C12-NORMSINV((1-C14/2))*C33</f>
        <v>-0.12546221922444015</v>
      </c>
      <c r="D35" s="14">
        <f t="shared" si="15"/>
        <v>-0.13420981346754141</v>
      </c>
      <c r="E35" s="14">
        <f t="shared" si="15"/>
        <v>-7.5759189327589974E-2</v>
      </c>
      <c r="F35" s="14">
        <f t="shared" si="15"/>
        <v>-8.5381831393616922E-2</v>
      </c>
      <c r="G35" s="14">
        <f t="shared" si="15"/>
        <v>-0.13253167839070318</v>
      </c>
      <c r="H35" s="14">
        <f t="shared" si="15"/>
        <v>-0.10590301017369724</v>
      </c>
      <c r="I35" s="14">
        <f t="shared" si="15"/>
        <v>-7.0758944270384955E-2</v>
      </c>
      <c r="M35" s="173"/>
      <c r="N35" s="200" t="str">
        <v>m1b</v>
      </c>
      <c r="O35" s="198">
        <f>Q33</f>
        <v>2.6586026479478954E-4</v>
      </c>
      <c r="P35" s="63">
        <f>Q34</f>
        <v>2.8623779059616088E-7</v>
      </c>
      <c r="Q35" s="63">
        <f>_xlfn.COVARIANCE.S(Moments!$C$4:$C$183,Moments!$C$4:$C$183)</f>
        <v>6.1195219365280421E-4</v>
      </c>
      <c r="R35" s="109">
        <f>_xlfn.COVARIANCE.S(Moments!$C$4:C$183,Moments!$D$4:D$183)</f>
        <v>-1.2768651851596609E-7</v>
      </c>
      <c r="T35" s="201">
        <f>T33</f>
        <v>54.969385649688512</v>
      </c>
      <c r="U35" s="202">
        <f>U33</f>
        <v>-297.63811645000709</v>
      </c>
      <c r="V35" s="202">
        <f>-V33</f>
        <v>-42.141978483201036</v>
      </c>
      <c r="W35" s="203">
        <f>-W33</f>
        <v>163.48912609121149</v>
      </c>
      <c r="X35" s="173"/>
      <c r="Y35" s="200" t="str">
        <v>m1b</v>
      </c>
      <c r="Z35" s="198">
        <f>'SD test'!Z35</f>
        <v>2.8192994857761293E-4</v>
      </c>
      <c r="AA35" s="63">
        <f>'SD test'!AA35</f>
        <v>-7.541821080684137E-7</v>
      </c>
      <c r="AB35" s="63">
        <f>'SD test'!AB35</f>
        <v>7.3705885474797635E-4</v>
      </c>
      <c r="AC35" s="109">
        <f>'SD test'!AC35</f>
        <v>-1.6461481812494577E-6</v>
      </c>
      <c r="AE35" s="201">
        <f>AE33</f>
        <v>49.287875335472243</v>
      </c>
      <c r="AF35" s="202">
        <f>AF33</f>
        <v>-5.113866232707907</v>
      </c>
      <c r="AG35" s="202">
        <f>-AG33</f>
        <v>-37.202768260532586</v>
      </c>
      <c r="AH35" s="203">
        <f>-AH33</f>
        <v>45.424527296501786</v>
      </c>
      <c r="AI35" s="173"/>
      <c r="AJ35" s="200" t="str">
        <v>m1b</v>
      </c>
      <c r="AK35" s="198">
        <f>'SD test'!AK35</f>
        <v>2.273857610055706E-4</v>
      </c>
      <c r="AL35" s="63">
        <f>'SD test'!AL35</f>
        <v>1.5337882008033542E-6</v>
      </c>
      <c r="AM35" s="63">
        <f>'SD test'!AM35</f>
        <v>4.7402132528169918E-4</v>
      </c>
      <c r="AN35" s="109">
        <f>'SD test'!AN35</f>
        <v>2.0168752979408746E-6</v>
      </c>
      <c r="AP35" s="201">
        <f>AP33</f>
        <v>73.70069498111755</v>
      </c>
      <c r="AQ35" s="202">
        <f>AQ33</f>
        <v>-863.34407288700493</v>
      </c>
      <c r="AR35" s="202">
        <f>-AR33</f>
        <v>-52.540805970761888</v>
      </c>
      <c r="AS35" s="203">
        <f>-AS33</f>
        <v>395.59471123571763</v>
      </c>
      <c r="AT35" s="303"/>
      <c r="AU35" s="303"/>
    </row>
    <row r="36" spans="1:47" x14ac:dyDescent="0.25">
      <c r="B36" s="219" t="s">
        <v>379</v>
      </c>
      <c r="C36" s="14">
        <f>C12/C33</f>
        <v>0.16258500760841008</v>
      </c>
      <c r="D36" s="14">
        <f t="shared" ref="D36:I36" si="16">D12/D33</f>
        <v>-0.26671815133852106</v>
      </c>
      <c r="E36" s="14">
        <f t="shared" si="16"/>
        <v>0.26277473365898846</v>
      </c>
      <c r="F36" s="14">
        <f t="shared" si="16"/>
        <v>-0.26885984078436276</v>
      </c>
      <c r="G36" s="14">
        <f t="shared" si="16"/>
        <v>0.22042116231681835</v>
      </c>
      <c r="H36" s="14">
        <f t="shared" si="16"/>
        <v>2.9355147811277699E-2</v>
      </c>
      <c r="I36" s="14">
        <f t="shared" si="16"/>
        <v>0.96568319966646243</v>
      </c>
      <c r="M36" s="173"/>
      <c r="N36" s="200" t="str">
        <v>m2b</v>
      </c>
      <c r="O36" s="199">
        <f>R33</f>
        <v>-7.1021924506692961E-7</v>
      </c>
      <c r="P36" s="101">
        <f>R34</f>
        <v>1.4068803460138806E-7</v>
      </c>
      <c r="Q36" s="101">
        <f>R35</f>
        <v>-1.2768651851596609E-7</v>
      </c>
      <c r="R36" s="196">
        <f>_xlfn.COVARIANCE.S(Moments!$D$4:$D$183,Moments!$D$4:$D$183)</f>
        <v>9.5201019389831166E-7</v>
      </c>
      <c r="X36" s="173"/>
      <c r="Y36" s="200" t="str">
        <v>m2b</v>
      </c>
      <c r="Z36" s="199">
        <f>'SD test'!Z36</f>
        <v>-6.0268354341253425E-7</v>
      </c>
      <c r="AA36" s="101">
        <f>'SD test'!AA36</f>
        <v>1.6157060650103228E-7</v>
      </c>
      <c r="AB36" s="101">
        <f>'SD test'!AB36</f>
        <v>-1.6461481812494577E-6</v>
      </c>
      <c r="AC36" s="196">
        <f>'SD test'!AC36</f>
        <v>1.3727168125189947E-6</v>
      </c>
      <c r="AI36" s="173"/>
      <c r="AJ36" s="200" t="str">
        <v>m2b</v>
      </c>
      <c r="AK36" s="199">
        <f>'SD test'!AK36</f>
        <v>-1.6886566567018584E-8</v>
      </c>
      <c r="AL36" s="101">
        <f>'SD test'!AL36</f>
        <v>1.1489064961505237E-7</v>
      </c>
      <c r="AM36" s="101">
        <f>'SD test'!AM36</f>
        <v>2.0168752979408746E-6</v>
      </c>
      <c r="AN36" s="196">
        <f>'SD test'!AN36</f>
        <v>5.2201054868048147E-7</v>
      </c>
      <c r="AT36" s="303"/>
      <c r="AU36" s="303"/>
    </row>
    <row r="37" spans="1:47" x14ac:dyDescent="0.25">
      <c r="A37" s="46"/>
      <c r="M37" s="173"/>
      <c r="X37" s="173"/>
      <c r="Z37" s="63"/>
      <c r="AA37" s="63"/>
      <c r="AB37" s="63"/>
      <c r="AC37" s="63"/>
      <c r="AI37" s="173"/>
      <c r="AK37" s="63"/>
      <c r="AL37" s="63"/>
      <c r="AM37" s="63"/>
      <c r="AN37" s="63"/>
      <c r="AT37" s="303"/>
      <c r="AU37" s="303"/>
    </row>
    <row r="38" spans="1:47" x14ac:dyDescent="0.25">
      <c r="A38" s="33" t="s">
        <v>488</v>
      </c>
      <c r="B38" s="173"/>
      <c r="C38" s="173"/>
      <c r="D38" s="173"/>
      <c r="E38" s="33"/>
      <c r="F38" s="173"/>
      <c r="G38" s="173"/>
      <c r="H38" s="173"/>
      <c r="I38" s="173"/>
      <c r="J38" s="173"/>
      <c r="K38" s="173"/>
      <c r="L38" s="173"/>
      <c r="M38" s="173"/>
      <c r="N38" s="14" t="s">
        <v>219</v>
      </c>
      <c r="T38" s="14" t="s">
        <v>307</v>
      </c>
      <c r="V38" s="14" t="s">
        <v>259</v>
      </c>
      <c r="X38" s="173"/>
      <c r="Y38" s="14" t="s">
        <v>219</v>
      </c>
      <c r="Z38" s="63"/>
      <c r="AA38" s="63"/>
      <c r="AB38" s="63"/>
      <c r="AC38" s="63"/>
      <c r="AE38" s="14" t="s">
        <v>307</v>
      </c>
      <c r="AG38" s="14" t="s">
        <v>259</v>
      </c>
      <c r="AI38" s="173"/>
      <c r="AJ38" s="14" t="s">
        <v>219</v>
      </c>
      <c r="AK38" s="63"/>
      <c r="AL38" s="63"/>
      <c r="AM38" s="63"/>
      <c r="AN38" s="63"/>
      <c r="AP38" s="14" t="s">
        <v>307</v>
      </c>
      <c r="AR38" s="14" t="s">
        <v>259</v>
      </c>
      <c r="AT38" s="303"/>
      <c r="AU38" s="303"/>
    </row>
    <row r="39" spans="1:47" x14ac:dyDescent="0.25">
      <c r="B39" s="14" t="s">
        <v>239</v>
      </c>
      <c r="C39" s="14">
        <v>90</v>
      </c>
      <c r="D39" s="14">
        <v>90</v>
      </c>
      <c r="E39" s="14">
        <v>90</v>
      </c>
      <c r="F39" s="14">
        <v>90</v>
      </c>
      <c r="G39" s="14">
        <v>90</v>
      </c>
      <c r="H39" s="14">
        <v>90</v>
      </c>
      <c r="I39" s="14">
        <v>90</v>
      </c>
      <c r="M39" s="173"/>
      <c r="N39" s="14" t="s">
        <v>321</v>
      </c>
      <c r="O39" s="14" t="s">
        <v>249</v>
      </c>
      <c r="P39" s="14" t="s">
        <v>250</v>
      </c>
      <c r="Q39" s="14" t="s">
        <v>251</v>
      </c>
      <c r="R39" s="14" t="s">
        <v>252</v>
      </c>
      <c r="T39" s="14" t="s">
        <v>254</v>
      </c>
      <c r="U39" s="14" t="s">
        <v>255</v>
      </c>
      <c r="V39" s="14" t="s">
        <v>256</v>
      </c>
      <c r="W39" s="14" t="s">
        <v>257</v>
      </c>
      <c r="X39" s="173"/>
      <c r="Y39" s="14" t="s">
        <v>321</v>
      </c>
      <c r="Z39" s="63" t="str">
        <f>'SD test'!Z39</f>
        <v>m1a</v>
      </c>
      <c r="AA39" s="63" t="str">
        <f>'SD test'!AA39</f>
        <v>m2a</v>
      </c>
      <c r="AB39" s="63" t="str">
        <f>'SD test'!AB39</f>
        <v>m1b</v>
      </c>
      <c r="AC39" s="63" t="str">
        <f>'SD test'!AC39</f>
        <v>m2b</v>
      </c>
      <c r="AE39" s="14" t="s">
        <v>254</v>
      </c>
      <c r="AF39" s="14" t="s">
        <v>255</v>
      </c>
      <c r="AG39" s="14" t="s">
        <v>256</v>
      </c>
      <c r="AH39" s="14" t="s">
        <v>257</v>
      </c>
      <c r="AI39" s="173"/>
      <c r="AJ39" s="14" t="s">
        <v>321</v>
      </c>
      <c r="AK39" s="63" t="str">
        <f>'SD test'!AK39</f>
        <v>m1a</v>
      </c>
      <c r="AL39" s="63" t="str">
        <f>'SD test'!AL39</f>
        <v>m2a</v>
      </c>
      <c r="AM39" s="63" t="str">
        <f>'SD test'!AM39</f>
        <v>m1b</v>
      </c>
      <c r="AN39" s="63" t="str">
        <f>'SD test'!AN39</f>
        <v>m2b</v>
      </c>
      <c r="AP39" s="14" t="s">
        <v>254</v>
      </c>
      <c r="AQ39" s="14" t="s">
        <v>255</v>
      </c>
      <c r="AR39" s="14" t="s">
        <v>256</v>
      </c>
      <c r="AS39" s="14" t="s">
        <v>257</v>
      </c>
      <c r="AT39" s="303"/>
      <c r="AU39" s="303"/>
    </row>
    <row r="40" spans="1:47" x14ac:dyDescent="0.25">
      <c r="B40" s="14" t="s">
        <v>240</v>
      </c>
      <c r="C40" s="99">
        <f>(Moments!H193-Moments!G193^2)^(1/2)</f>
        <v>2.5075336295655806E-2</v>
      </c>
      <c r="D40" s="14">
        <f>(Moments!L193-Moments!K193^2)^(1/2)</f>
        <v>2.6862696038645818E-2</v>
      </c>
      <c r="E40" s="14">
        <f>(Moments!P193-Moments!O193^2)^(1/2)</f>
        <v>2.4796109199262416E-2</v>
      </c>
      <c r="F40" s="14">
        <f>(Moments!T193-Moments!S193^2)^(1/2)</f>
        <v>2.6302773549240419E-2</v>
      </c>
      <c r="G40" s="14">
        <f>(Moments!X193-Moments!W193^2)^(1/2)</f>
        <v>2.0289325111777431E-2</v>
      </c>
      <c r="H40" s="14">
        <f>(Moments!AB193-Moments!AA193^2)^(1/2)</f>
        <v>2.4131236074776043E-2</v>
      </c>
      <c r="I40" s="14">
        <f>(Moments!AF193-Moments!AE193^2)^(1/2)</f>
        <v>2.2106827473802177E-2</v>
      </c>
      <c r="M40" s="173"/>
      <c r="N40" s="200" t="str">
        <f t="array" ref="N40:N43">TRANSPOSE(O39:R39)</f>
        <v>m1a</v>
      </c>
      <c r="O40" s="197">
        <f>_xlfn.COVARIANCE.S(Moments!$AA$4:$AA$183,Moments!AA$4:AA$183)</f>
        <v>4.7723678200445806E-4</v>
      </c>
      <c r="P40" s="192">
        <f>_xlfn.COVARIANCE.S(Moments!$AA$4:$AA$183,Moments!AB$4:AB$183)</f>
        <v>4.8734671468992869E-7</v>
      </c>
      <c r="Q40" s="192">
        <f>_xlfn.COVARIANCE.S(Moments!$AA$4:$AA$183,Moments!C$4:C$183)</f>
        <v>4.1168579865617869E-4</v>
      </c>
      <c r="R40" s="193">
        <f>_xlfn.COVARIANCE.S(Moments!$AA$4:$AA$183,Moments!D$4:D$183)</f>
        <v>-1.0074190486142316E-6</v>
      </c>
      <c r="T40" s="201">
        <f>(1/H$5)+((Moments!AA$186^2)/(H$7))</f>
        <v>47.750225332219735</v>
      </c>
      <c r="U40" s="202">
        <f>-(Moments!AA$186/(2*(H$7)))</f>
        <v>-211.33568354181764</v>
      </c>
      <c r="V40" s="202">
        <f>V33</f>
        <v>42.141978483201036</v>
      </c>
      <c r="W40" s="203">
        <f>W33</f>
        <v>-163.48912609121149</v>
      </c>
      <c r="X40" s="173"/>
      <c r="Y40" s="200" t="str">
        <f t="array" ref="Y40:Y43">TRANSPOSE(Z39:AC39)</f>
        <v>m1a</v>
      </c>
      <c r="Z40" s="197">
        <f>'SD test'!Z40</f>
        <v>5.8885943713136567E-4</v>
      </c>
      <c r="AA40" s="192">
        <f>'SD test'!AA40</f>
        <v>-3.0782204472813074E-6</v>
      </c>
      <c r="AB40" s="192">
        <f>'SD test'!AB40</f>
        <v>4.8682423244521088E-4</v>
      </c>
      <c r="AC40" s="193">
        <f>'SD test'!AC40</f>
        <v>-1.1792042627217738E-6</v>
      </c>
      <c r="AE40" s="201">
        <f>(1/H$40)+((Moments!AA$193^2)/(H$42))</f>
        <v>41.440610674657464</v>
      </c>
      <c r="AF40" s="202">
        <f>-(Moments!AA$193/(2*(H$42)))</f>
        <v>3.1147759788053446</v>
      </c>
      <c r="AG40" s="202">
        <f>AG33</f>
        <v>37.202768260532586</v>
      </c>
      <c r="AH40" s="203">
        <f>AH33</f>
        <v>-45.424527296501786</v>
      </c>
      <c r="AI40" s="173"/>
      <c r="AJ40" s="200" t="str">
        <f t="array" ref="AJ40:AJ43">TRANSPOSE(AK39:AN39)</f>
        <v>m1a</v>
      </c>
      <c r="AK40" s="197">
        <f>'SD test'!AK40</f>
        <v>3.3079180512269154E-4</v>
      </c>
      <c r="AL40" s="192">
        <f>'SD test'!AL40</f>
        <v>4.8575106458723525E-6</v>
      </c>
      <c r="AM40" s="192">
        <f>'SD test'!AM40</f>
        <v>3.1303698049536089E-4</v>
      </c>
      <c r="AN40" s="193">
        <f>'SD test'!AN40</f>
        <v>4.9305508328576429E-8</v>
      </c>
      <c r="AP40" s="201">
        <f>(1/H$75)+((Moments!AA$200^2)/(H$77))</f>
        <v>68.461087969720126</v>
      </c>
      <c r="AQ40" s="202">
        <f>-(Moments!AA$200/(2*(H$77)))</f>
        <v>-746.01806234970309</v>
      </c>
      <c r="AR40" s="202">
        <f>AR33</f>
        <v>52.540805970761888</v>
      </c>
      <c r="AS40" s="203">
        <f>AS33</f>
        <v>-395.59471123571763</v>
      </c>
      <c r="AT40" s="303"/>
      <c r="AU40" s="303"/>
    </row>
    <row r="41" spans="1:47" x14ac:dyDescent="0.25">
      <c r="B41" s="14" t="s">
        <v>241</v>
      </c>
      <c r="C41" s="99">
        <f>(Moments!D193-Moments!C193^2)^(1/2)</f>
        <v>2.6997579741848032E-2</v>
      </c>
      <c r="D41" s="99">
        <f>$C$41</f>
        <v>2.6997579741848032E-2</v>
      </c>
      <c r="E41" s="99">
        <f t="shared" ref="E41:I41" si="17">$C$41</f>
        <v>2.6997579741848032E-2</v>
      </c>
      <c r="F41" s="99">
        <f t="shared" si="17"/>
        <v>2.6997579741848032E-2</v>
      </c>
      <c r="G41" s="99">
        <f t="shared" si="17"/>
        <v>2.6997579741848032E-2</v>
      </c>
      <c r="H41" s="99">
        <f t="shared" si="17"/>
        <v>2.6997579741848032E-2</v>
      </c>
      <c r="I41" s="99">
        <f t="shared" si="17"/>
        <v>2.6997579741848032E-2</v>
      </c>
      <c r="M41" s="173"/>
      <c r="N41" s="200" t="str">
        <v>m2a</v>
      </c>
      <c r="O41" s="198">
        <f>P40</f>
        <v>4.8734671468992869E-7</v>
      </c>
      <c r="P41" s="63">
        <f>_xlfn.COVARIANCE.S(Moments!$AB$4:$AB$183,Moments!AB$4:AB$183)</f>
        <v>6.6007369013195884E-7</v>
      </c>
      <c r="Q41" s="63">
        <f>_xlfn.COVARIANCE.S(Moments!$AB$4:$AB$183,Moments!C$4:C$183)</f>
        <v>7.997411075127015E-7</v>
      </c>
      <c r="R41" s="109">
        <f>_xlfn.COVARIANCE.S(Moments!$AB$4:$AB$183,Moments!D$4:D$183)</f>
        <v>3.1564287493817971E-7</v>
      </c>
      <c r="X41" s="173"/>
      <c r="Y41" s="200" t="str">
        <v>m2a</v>
      </c>
      <c r="Z41" s="198">
        <f>'SD test'!Z41</f>
        <v>-3.0782204472813074E-6</v>
      </c>
      <c r="AA41" s="63">
        <f>'SD test'!AA41</f>
        <v>8.5370795177792514E-7</v>
      </c>
      <c r="AB41" s="63">
        <f>'SD test'!AB41</f>
        <v>3.0656194954409166E-7</v>
      </c>
      <c r="AC41" s="109">
        <f>'SD test'!AC41</f>
        <v>3.8857930960296716E-7</v>
      </c>
      <c r="AI41" s="173"/>
      <c r="AJ41" s="200" t="str">
        <v>m2a</v>
      </c>
      <c r="AK41" s="198">
        <f>'SD test'!AK41</f>
        <v>4.8575106458723525E-6</v>
      </c>
      <c r="AL41" s="63">
        <f>'SD test'!AL41</f>
        <v>4.5796444172553313E-7</v>
      </c>
      <c r="AM41" s="63">
        <f>'SD test'!AM41</f>
        <v>1.8614279020036626E-6</v>
      </c>
      <c r="AN41" s="109">
        <f>'SD test'!AN41</f>
        <v>2.2842973673673376E-7</v>
      </c>
      <c r="AT41" s="303"/>
      <c r="AU41" s="303"/>
    </row>
    <row r="42" spans="1:47" x14ac:dyDescent="0.25">
      <c r="B42" s="14" t="s">
        <v>242</v>
      </c>
      <c r="C42" s="186">
        <f>(Moments!H193-Moments!G193^2)^(3/2)</f>
        <v>1.5766681648738354E-5</v>
      </c>
      <c r="D42" s="186">
        <f>(Moments!L193-Moments!K193^2)^(3/2)</f>
        <v>1.9384240690614344E-5</v>
      </c>
      <c r="E42" s="186">
        <f>(Moments!P193-Moments!O193^2)^(3/2)</f>
        <v>1.524581413197595E-5</v>
      </c>
      <c r="F42" s="186">
        <f>(Moments!T193-Moments!S193^2)^(3/2)</f>
        <v>1.8197202915787863E-5</v>
      </c>
      <c r="G42" s="186">
        <f>(Moments!X193-Moments!W193^2)^(3/2)</f>
        <v>8.3522368944728854E-6</v>
      </c>
      <c r="H42" s="186">
        <f>(Moments!AB193-Moments!AA193^2)^(3/2)</f>
        <v>1.4052018246807001E-5</v>
      </c>
      <c r="I42" s="186">
        <f>(Moments!AF193-Moments!AE193^2)^(3/2)</f>
        <v>1.0803867910292056E-5</v>
      </c>
      <c r="M42" s="173"/>
      <c r="N42" s="200" t="str">
        <v>m1b</v>
      </c>
      <c r="O42" s="198">
        <f>Q40</f>
        <v>4.1168579865617869E-4</v>
      </c>
      <c r="P42" s="63">
        <f>Q41</f>
        <v>7.997411075127015E-7</v>
      </c>
      <c r="Q42" s="63">
        <f>_xlfn.COVARIANCE.S(Moments!$C$4:$C$183,Moments!$C$4:$C$183)</f>
        <v>6.1195219365280421E-4</v>
      </c>
      <c r="R42" s="109">
        <f>_xlfn.COVARIANCE.S(Moments!$C$4:C$183,Moments!$D$4:D$183)</f>
        <v>-1.2768651851596609E-7</v>
      </c>
      <c r="T42" s="201">
        <f>T40</f>
        <v>47.750225332219735</v>
      </c>
      <c r="U42" s="202">
        <f>U40</f>
        <v>-211.33568354181764</v>
      </c>
      <c r="V42" s="202">
        <f>-V40</f>
        <v>-42.141978483201036</v>
      </c>
      <c r="W42" s="203">
        <f>-W40</f>
        <v>163.48912609121149</v>
      </c>
      <c r="X42" s="173"/>
      <c r="Y42" s="200" t="str">
        <v>m1b</v>
      </c>
      <c r="Z42" s="198">
        <f>'SD test'!Z42</f>
        <v>4.8682423244521088E-4</v>
      </c>
      <c r="AA42" s="63">
        <f>'SD test'!AA42</f>
        <v>3.0656194954409166E-7</v>
      </c>
      <c r="AB42" s="63">
        <f>'SD test'!AB42</f>
        <v>7.3705885474797635E-4</v>
      </c>
      <c r="AC42" s="109">
        <f>'SD test'!AC42</f>
        <v>-1.6461481812494577E-6</v>
      </c>
      <c r="AE42" s="201">
        <f>AE40</f>
        <v>41.440610674657464</v>
      </c>
      <c r="AF42" s="202">
        <f>AF40</f>
        <v>3.1147759788053446</v>
      </c>
      <c r="AG42" s="202">
        <f>-AG40</f>
        <v>-37.202768260532586</v>
      </c>
      <c r="AH42" s="203">
        <f>-AH40</f>
        <v>45.424527296501786</v>
      </c>
      <c r="AI42" s="173"/>
      <c r="AJ42" s="200" t="str">
        <v>m1b</v>
      </c>
      <c r="AK42" s="198">
        <f>'SD test'!AK42</f>
        <v>3.1303698049536089E-4</v>
      </c>
      <c r="AL42" s="63">
        <f>'SD test'!AL42</f>
        <v>1.8614279020036626E-6</v>
      </c>
      <c r="AM42" s="63">
        <f>'SD test'!AM42</f>
        <v>4.7402132528169918E-4</v>
      </c>
      <c r="AN42" s="109">
        <f>'SD test'!AN42</f>
        <v>2.0168752979408746E-6</v>
      </c>
      <c r="AP42" s="201">
        <f>AP40</f>
        <v>68.461087969720126</v>
      </c>
      <c r="AQ42" s="202">
        <f>AQ40</f>
        <v>-746.01806234970309</v>
      </c>
      <c r="AR42" s="202">
        <f>-AR40</f>
        <v>-52.540805970761888</v>
      </c>
      <c r="AS42" s="203">
        <f>-AS40</f>
        <v>395.59471123571763</v>
      </c>
      <c r="AT42" s="303"/>
      <c r="AU42" s="303"/>
    </row>
    <row r="43" spans="1:47" x14ac:dyDescent="0.25">
      <c r="B43" s="14" t="s">
        <v>243</v>
      </c>
      <c r="C43" s="99">
        <f>(Moments!D193-Moments!C193^2)^(3/2)</f>
        <v>1.9677707369877078E-5</v>
      </c>
      <c r="D43" s="99">
        <f>$C$43</f>
        <v>1.9677707369877078E-5</v>
      </c>
      <c r="E43" s="99">
        <f t="shared" ref="E43:I43" si="18">$C$43</f>
        <v>1.9677707369877078E-5</v>
      </c>
      <c r="F43" s="99">
        <f t="shared" si="18"/>
        <v>1.9677707369877078E-5</v>
      </c>
      <c r="G43" s="99">
        <f t="shared" si="18"/>
        <v>1.9677707369877078E-5</v>
      </c>
      <c r="H43" s="99">
        <f t="shared" si="18"/>
        <v>1.9677707369877078E-5</v>
      </c>
      <c r="I43" s="99">
        <f t="shared" si="18"/>
        <v>1.9677707369877078E-5</v>
      </c>
      <c r="M43" s="173"/>
      <c r="N43" s="200" t="str">
        <v>m2b</v>
      </c>
      <c r="O43" s="199">
        <f>R40</f>
        <v>-1.0074190486142316E-6</v>
      </c>
      <c r="P43" s="101">
        <f>R41</f>
        <v>3.1564287493817971E-7</v>
      </c>
      <c r="Q43" s="101">
        <f>R42</f>
        <v>-1.2768651851596609E-7</v>
      </c>
      <c r="R43" s="196">
        <f>_xlfn.COVARIANCE.S(Moments!$D$4:$D$183,Moments!$D$4:$D$183)</f>
        <v>9.5201019389831166E-7</v>
      </c>
      <c r="X43" s="173"/>
      <c r="Y43" s="200" t="str">
        <v>m2b</v>
      </c>
      <c r="Z43" s="199">
        <f>'SD test'!Z43</f>
        <v>-1.1792042627217738E-6</v>
      </c>
      <c r="AA43" s="101">
        <f>'SD test'!AA43</f>
        <v>3.8857930960296716E-7</v>
      </c>
      <c r="AB43" s="101">
        <f>'SD test'!AB43</f>
        <v>-1.6461481812494577E-6</v>
      </c>
      <c r="AC43" s="196">
        <f>'SD test'!AC43</f>
        <v>1.3727168125189947E-6</v>
      </c>
      <c r="AI43" s="173"/>
      <c r="AJ43" s="200" t="str">
        <v>m2b</v>
      </c>
      <c r="AK43" s="199">
        <f>'SD test'!AK43</f>
        <v>4.9305508328576429E-8</v>
      </c>
      <c r="AL43" s="101">
        <f>'SD test'!AL43</f>
        <v>2.2842973673673376E-7</v>
      </c>
      <c r="AM43" s="101">
        <f>'SD test'!AM43</f>
        <v>2.0168752979408746E-6</v>
      </c>
      <c r="AN43" s="196">
        <f>'SD test'!AN43</f>
        <v>5.2201054868048147E-7</v>
      </c>
      <c r="AT43" s="303"/>
      <c r="AU43" s="303"/>
    </row>
    <row r="44" spans="1:47" x14ac:dyDescent="0.25">
      <c r="C44" s="99"/>
      <c r="M44" s="173"/>
      <c r="X44" s="173"/>
      <c r="Z44" s="63"/>
      <c r="AA44" s="63"/>
      <c r="AB44" s="63"/>
      <c r="AC44" s="63"/>
      <c r="AI44" s="173"/>
      <c r="AK44" s="63"/>
      <c r="AL44" s="63"/>
      <c r="AM44" s="63"/>
      <c r="AN44" s="63"/>
      <c r="AT44" s="303"/>
      <c r="AU44" s="303"/>
    </row>
    <row r="45" spans="1:47" x14ac:dyDescent="0.25">
      <c r="B45" s="14" t="s">
        <v>244</v>
      </c>
      <c r="C45" s="99">
        <f>Moments!G$196</f>
        <v>7.7755952848554716E-2</v>
      </c>
      <c r="D45" s="99">
        <f>Moments!K196</f>
        <v>4.785905820785008E-2</v>
      </c>
      <c r="E45" s="99">
        <f>Moments!O196</f>
        <v>7.3155854357930386E-2</v>
      </c>
      <c r="F45" s="99">
        <f>Moments!S196</f>
        <v>5.2162364311196585E-2</v>
      </c>
      <c r="G45" s="99">
        <f>Moments!W196</f>
        <v>4.2103147331823965E-3</v>
      </c>
      <c r="H45" s="99">
        <f>Moments!AA196</f>
        <v>-3.6275712320132402E-3</v>
      </c>
      <c r="I45" s="99">
        <f>Moments!AE196</f>
        <v>8.5029865235427493E-2</v>
      </c>
      <c r="M45" s="173"/>
      <c r="N45" s="14" t="s">
        <v>220</v>
      </c>
      <c r="T45" s="14" t="s">
        <v>308</v>
      </c>
      <c r="V45" s="14" t="s">
        <v>259</v>
      </c>
      <c r="X45" s="173"/>
      <c r="Y45" s="14" t="s">
        <v>220</v>
      </c>
      <c r="Z45" s="63"/>
      <c r="AA45" s="63"/>
      <c r="AB45" s="63"/>
      <c r="AC45" s="63"/>
      <c r="AE45" s="14" t="s">
        <v>308</v>
      </c>
      <c r="AG45" s="14" t="s">
        <v>259</v>
      </c>
      <c r="AI45" s="173"/>
      <c r="AJ45" s="14" t="s">
        <v>220</v>
      </c>
      <c r="AK45" s="63"/>
      <c r="AL45" s="63"/>
      <c r="AM45" s="63"/>
      <c r="AN45" s="63"/>
      <c r="AP45" s="14" t="s">
        <v>308</v>
      </c>
      <c r="AR45" s="14" t="s">
        <v>259</v>
      </c>
      <c r="AT45" s="303"/>
      <c r="AU45" s="303"/>
    </row>
    <row r="46" spans="1:47" x14ac:dyDescent="0.25">
      <c r="B46" s="14" t="s">
        <v>245</v>
      </c>
      <c r="C46" s="99">
        <f>Moments!C196</f>
        <v>6.6217087909552733E-2</v>
      </c>
      <c r="D46" s="99">
        <f>C46</f>
        <v>6.6217087909552733E-2</v>
      </c>
      <c r="E46" s="99">
        <f t="shared" ref="E46:I46" si="19">D46</f>
        <v>6.6217087909552733E-2</v>
      </c>
      <c r="F46" s="99">
        <f t="shared" si="19"/>
        <v>6.6217087909552733E-2</v>
      </c>
      <c r="G46" s="99">
        <f t="shared" si="19"/>
        <v>6.6217087909552733E-2</v>
      </c>
      <c r="H46" s="99">
        <f t="shared" si="19"/>
        <v>6.6217087909552733E-2</v>
      </c>
      <c r="I46" s="99">
        <f t="shared" si="19"/>
        <v>6.6217087909552733E-2</v>
      </c>
      <c r="M46" s="173"/>
      <c r="N46" s="14" t="s">
        <v>321</v>
      </c>
      <c r="O46" s="14" t="s">
        <v>249</v>
      </c>
      <c r="P46" s="14" t="s">
        <v>250</v>
      </c>
      <c r="Q46" s="14" t="s">
        <v>251</v>
      </c>
      <c r="R46" s="14" t="s">
        <v>252</v>
      </c>
      <c r="T46" s="14" t="s">
        <v>254</v>
      </c>
      <c r="U46" s="14" t="s">
        <v>255</v>
      </c>
      <c r="V46" s="14" t="s">
        <v>256</v>
      </c>
      <c r="W46" s="14" t="s">
        <v>257</v>
      </c>
      <c r="X46" s="173"/>
      <c r="Y46" s="14" t="s">
        <v>321</v>
      </c>
      <c r="Z46" s="63" t="str">
        <f>'SD test'!Z46</f>
        <v>m1a</v>
      </c>
      <c r="AA46" s="63" t="str">
        <f>'SD test'!AA46</f>
        <v>m2a</v>
      </c>
      <c r="AB46" s="63" t="str">
        <f>'SD test'!AB46</f>
        <v>m1b</v>
      </c>
      <c r="AC46" s="63" t="str">
        <f>'SD test'!AC46</f>
        <v>m2b</v>
      </c>
      <c r="AE46" s="14" t="s">
        <v>254</v>
      </c>
      <c r="AF46" s="14" t="s">
        <v>255</v>
      </c>
      <c r="AG46" s="14" t="s">
        <v>256</v>
      </c>
      <c r="AH46" s="14" t="s">
        <v>257</v>
      </c>
      <c r="AI46" s="173"/>
      <c r="AJ46" s="14" t="s">
        <v>321</v>
      </c>
      <c r="AK46" s="63" t="str">
        <f>'SD test'!AK46</f>
        <v>m1a</v>
      </c>
      <c r="AL46" s="63" t="str">
        <f>'SD test'!AL46</f>
        <v>m2a</v>
      </c>
      <c r="AM46" s="63" t="str">
        <f>'SD test'!AM46</f>
        <v>m1b</v>
      </c>
      <c r="AN46" s="63" t="str">
        <f>'SD test'!AN46</f>
        <v>m2b</v>
      </c>
      <c r="AP46" s="14" t="s">
        <v>254</v>
      </c>
      <c r="AQ46" s="14" t="s">
        <v>255</v>
      </c>
      <c r="AR46" s="14" t="s">
        <v>256</v>
      </c>
      <c r="AS46" s="14" t="s">
        <v>257</v>
      </c>
      <c r="AT46" s="303"/>
      <c r="AU46" s="303"/>
    </row>
    <row r="47" spans="1:47" x14ac:dyDescent="0.25">
      <c r="B47" s="14" t="s">
        <v>266</v>
      </c>
      <c r="C47" s="99">
        <f>C45-C46</f>
        <v>1.1538864939001983E-2</v>
      </c>
      <c r="D47" s="99">
        <f t="shared" ref="D47:I47" si="20">D45-D46</f>
        <v>-1.8358029701702652E-2</v>
      </c>
      <c r="E47" s="99">
        <f t="shared" si="20"/>
        <v>6.9387664483776534E-3</v>
      </c>
      <c r="F47" s="99">
        <f t="shared" si="20"/>
        <v>-1.4054723598356147E-2</v>
      </c>
      <c r="G47" s="99">
        <f t="shared" si="20"/>
        <v>-6.2006773176370336E-2</v>
      </c>
      <c r="H47" s="99">
        <f t="shared" si="20"/>
        <v>-6.9844659141565971E-2</v>
      </c>
      <c r="I47" s="99">
        <f t="shared" si="20"/>
        <v>1.881277732587476E-2</v>
      </c>
      <c r="M47" s="173"/>
      <c r="N47" s="200" t="str">
        <f t="array" ref="N47:N50">TRANSPOSE(O46:R46)</f>
        <v>m1a</v>
      </c>
      <c r="O47" s="197">
        <f>_xlfn.COVARIANCE.S(Moments!$AE$4:$AE$183,Moments!AE$4:AE$183)</f>
        <v>4.1688759164153232E-4</v>
      </c>
      <c r="P47" s="192">
        <f>_xlfn.COVARIANCE.S(Moments!$AE$4:$AE$183,Moments!AF$4:AF$183)</f>
        <v>1.0490799516455351E-6</v>
      </c>
      <c r="Q47" s="192">
        <f>_xlfn.COVARIANCE.S(Moments!$AE$4:$AE$183,Moments!C$4:C$183)</f>
        <v>3.1370332558526543E-4</v>
      </c>
      <c r="R47" s="193">
        <f>_xlfn.COVARIANCE.S(Moments!$AE$4:$AE$183,Moments!D$4:D$183)</f>
        <v>-1.190665858277738E-6</v>
      </c>
      <c r="T47" s="201">
        <f>(1/I$5)+((Moments!AE$186^2)/(I$7))</f>
        <v>52.633247451764248</v>
      </c>
      <c r="U47" s="202">
        <f>-(Moments!AE$186/(2*(I$7)))</f>
        <v>-322.87211889144902</v>
      </c>
      <c r="V47" s="202">
        <f>V40</f>
        <v>42.141978483201036</v>
      </c>
      <c r="W47" s="203">
        <f>W40</f>
        <v>-163.48912609121149</v>
      </c>
      <c r="X47" s="173"/>
      <c r="Y47" s="200" t="str">
        <f t="array" ref="Y47:Y50">TRANSPOSE(Z46:AC46)</f>
        <v>m1a</v>
      </c>
      <c r="Z47" s="197">
        <f>'SD test'!Z47</f>
        <v>4.942029650121454E-4</v>
      </c>
      <c r="AA47" s="192">
        <f>'SD test'!AA47</f>
        <v>-4.5969769049066593E-6</v>
      </c>
      <c r="AB47" s="192">
        <f>'SD test'!AB47</f>
        <v>3.4654416925322413E-4</v>
      </c>
      <c r="AC47" s="193">
        <f>'SD test'!AC47</f>
        <v>-1.5495409614944481E-6</v>
      </c>
      <c r="AE47" s="201">
        <f>(1/I$40)+((Moments!AE$193^2)/(I$42))</f>
        <v>45.561945927138517</v>
      </c>
      <c r="AF47" s="202">
        <f>-(Moments!AE$193/(2*(I$42)))</f>
        <v>-86.993869995835183</v>
      </c>
      <c r="AG47" s="202">
        <f>AG40</f>
        <v>37.202768260532586</v>
      </c>
      <c r="AH47" s="203">
        <f>AH40</f>
        <v>-45.424527296501786</v>
      </c>
      <c r="AI47" s="173"/>
      <c r="AJ47" s="200" t="str">
        <f t="array" ref="AJ47:AJ50">TRANSPOSE(AK46:AN46)</f>
        <v>m1a</v>
      </c>
      <c r="AK47" s="197">
        <f>'SD test'!AK47</f>
        <v>3.1846492964079617E-4</v>
      </c>
      <c r="AL47" s="192">
        <f>'SD test'!AL47</f>
        <v>7.0533267358061526E-6</v>
      </c>
      <c r="AM47" s="192">
        <f>'SD test'!AM47</f>
        <v>2.6184632277830066E-4</v>
      </c>
      <c r="AN47" s="193">
        <f>'SD test'!AN47</f>
        <v>-1.2714079231673177E-7</v>
      </c>
      <c r="AP47" s="201">
        <f>(1/I$75)+((Moments!AE$200^2)/(I$77))</f>
        <v>70.9140854852389</v>
      </c>
      <c r="AQ47" s="202">
        <f>-(Moments!AE$200/(2*(I$77)))</f>
        <v>-807.14550439707023</v>
      </c>
      <c r="AR47" s="202">
        <f>AR40</f>
        <v>52.540805970761888</v>
      </c>
      <c r="AS47" s="203">
        <f>AS40</f>
        <v>-395.59471123571763</v>
      </c>
      <c r="AT47" s="303"/>
      <c r="AU47" s="303"/>
    </row>
    <row r="48" spans="1:47" x14ac:dyDescent="0.25">
      <c r="M48" s="173"/>
      <c r="N48" s="200" t="str">
        <v>m2a</v>
      </c>
      <c r="O48" s="198">
        <f>P47</f>
        <v>1.0490799516455351E-6</v>
      </c>
      <c r="P48" s="63">
        <f>_xlfn.COVARIANCE.S(Moments!$AF$4:$AF$183,Moments!AF$4:AF$183)</f>
        <v>7.146972727338979E-7</v>
      </c>
      <c r="Q48" s="63">
        <f>_xlfn.COVARIANCE.S(Moments!$AF$4:$AF$183,Moments!C$4:C$183)</f>
        <v>1.2821461056644241E-6</v>
      </c>
      <c r="R48" s="109">
        <f>_xlfn.COVARIANCE.S(Moments!$AF$4:$AF$183,Moments!D$4:D$183)</f>
        <v>1.7880280502555273E-7</v>
      </c>
      <c r="X48" s="173"/>
      <c r="Y48" s="200" t="str">
        <v>m2a</v>
      </c>
      <c r="Z48" s="198">
        <f>'SD test'!Z48</f>
        <v>-4.5969769049066593E-6</v>
      </c>
      <c r="AA48" s="63">
        <f>'SD test'!AA48</f>
        <v>8.4498296407998817E-7</v>
      </c>
      <c r="AB48" s="63">
        <f>'SD test'!AB48</f>
        <v>7.7007254265953794E-7</v>
      </c>
      <c r="AC48" s="109">
        <f>'SD test'!AC48</f>
        <v>1.9924436037404659E-7</v>
      </c>
      <c r="AI48" s="173"/>
      <c r="AJ48" s="200" t="str">
        <v>m2a</v>
      </c>
      <c r="AK48" s="198">
        <f>'SD test'!AK48</f>
        <v>7.0533267358061526E-6</v>
      </c>
      <c r="AL48" s="63">
        <f>'SD test'!AL48</f>
        <v>5.8778938300343603E-7</v>
      </c>
      <c r="AM48" s="63">
        <f>'SD test'!AM48</f>
        <v>2.1113710641344875E-6</v>
      </c>
      <c r="AN48" s="109">
        <f>'SD test'!AN48</f>
        <v>1.5072648942931208E-7</v>
      </c>
      <c r="AT48" s="303"/>
      <c r="AU48" s="303"/>
    </row>
    <row r="49" spans="1:47" x14ac:dyDescent="0.25">
      <c r="B49" s="14" t="s">
        <v>322</v>
      </c>
      <c r="C49" s="179">
        <v>0.05</v>
      </c>
      <c r="D49" s="179">
        <f>$C$14</f>
        <v>0.05</v>
      </c>
      <c r="E49" s="179">
        <f t="shared" ref="E49:I49" si="21">$C$14</f>
        <v>0.05</v>
      </c>
      <c r="F49" s="179">
        <f t="shared" si="21"/>
        <v>0.05</v>
      </c>
      <c r="G49" s="179">
        <f t="shared" si="21"/>
        <v>0.05</v>
      </c>
      <c r="H49" s="179">
        <f t="shared" si="21"/>
        <v>0.05</v>
      </c>
      <c r="I49" s="179">
        <f t="shared" si="21"/>
        <v>0.05</v>
      </c>
      <c r="M49" s="173"/>
      <c r="N49" s="200" t="str">
        <v>m1b</v>
      </c>
      <c r="O49" s="198">
        <f>Q47</f>
        <v>3.1370332558526543E-4</v>
      </c>
      <c r="P49" s="63">
        <f>Q48</f>
        <v>1.2821461056644241E-6</v>
      </c>
      <c r="Q49" s="63">
        <f>_xlfn.COVARIANCE.S(Moments!$C$4:$C$183,Moments!$C$4:$C$183)</f>
        <v>6.1195219365280421E-4</v>
      </c>
      <c r="R49" s="109">
        <f>_xlfn.COVARIANCE.S(Moments!$C$4:C$183,Moments!$D$4:D$183)</f>
        <v>-1.2768651851596609E-7</v>
      </c>
      <c r="T49" s="201">
        <f>T47</f>
        <v>52.633247451764248</v>
      </c>
      <c r="U49" s="202">
        <f>U47</f>
        <v>-322.87211889144902</v>
      </c>
      <c r="V49" s="202">
        <f>-V47</f>
        <v>-42.141978483201036</v>
      </c>
      <c r="W49" s="203">
        <f>-W47</f>
        <v>163.48912609121149</v>
      </c>
      <c r="X49" s="173"/>
      <c r="Y49" s="200" t="str">
        <v>m1b</v>
      </c>
      <c r="Z49" s="198">
        <f>'SD test'!Z49</f>
        <v>3.4654416925322413E-4</v>
      </c>
      <c r="AA49" s="63">
        <f>'SD test'!AA49</f>
        <v>7.7007254265953794E-7</v>
      </c>
      <c r="AB49" s="63">
        <f>'SD test'!AB49</f>
        <v>7.3705885474797635E-4</v>
      </c>
      <c r="AC49" s="109">
        <f>'SD test'!AC49</f>
        <v>-1.6461481812494577E-6</v>
      </c>
      <c r="AE49" s="201">
        <f>AE47</f>
        <v>45.561945927138517</v>
      </c>
      <c r="AF49" s="202">
        <f>AF47</f>
        <v>-86.993869995835183</v>
      </c>
      <c r="AG49" s="202">
        <f>-AG47</f>
        <v>-37.202768260532586</v>
      </c>
      <c r="AH49" s="203">
        <f>-AH47</f>
        <v>45.424527296501786</v>
      </c>
      <c r="AI49" s="173"/>
      <c r="AJ49" s="200" t="str">
        <v>m1b</v>
      </c>
      <c r="AK49" s="198">
        <f>'SD test'!AK49</f>
        <v>2.6184632277830066E-4</v>
      </c>
      <c r="AL49" s="63">
        <f>'SD test'!AL49</f>
        <v>2.1113710641344875E-6</v>
      </c>
      <c r="AM49" s="63">
        <f>'SD test'!AM49</f>
        <v>4.7402132528169918E-4</v>
      </c>
      <c r="AN49" s="109">
        <f>'SD test'!AN49</f>
        <v>2.0168752979408746E-6</v>
      </c>
      <c r="AP49" s="201">
        <f>AP47</f>
        <v>70.9140854852389</v>
      </c>
      <c r="AQ49" s="202">
        <f>AQ47</f>
        <v>-807.14550439707023</v>
      </c>
      <c r="AR49" s="202">
        <f>-AR47</f>
        <v>-52.540805970761888</v>
      </c>
      <c r="AS49" s="203">
        <f>-AS47</f>
        <v>395.59471123571763</v>
      </c>
      <c r="AT49" s="303"/>
      <c r="AU49" s="303"/>
    </row>
    <row r="50" spans="1:47" x14ac:dyDescent="0.25">
      <c r="A50" s="289" t="s">
        <v>247</v>
      </c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173"/>
      <c r="N50" s="200" t="str">
        <v>m2b</v>
      </c>
      <c r="O50" s="199">
        <f>R47</f>
        <v>-1.190665858277738E-6</v>
      </c>
      <c r="P50" s="101">
        <f>R48</f>
        <v>1.7880280502555273E-7</v>
      </c>
      <c r="Q50" s="101">
        <f>R49</f>
        <v>-1.2768651851596609E-7</v>
      </c>
      <c r="R50" s="196">
        <f>_xlfn.COVARIANCE.S(Moments!$D$4:$D$183,Moments!$D$4:$D$183)</f>
        <v>9.5201019389831166E-7</v>
      </c>
      <c r="X50" s="173"/>
      <c r="Y50" s="200" t="str">
        <v>m2b</v>
      </c>
      <c r="Z50" s="199">
        <f>'SD test'!Z50</f>
        <v>-1.5495409614944481E-6</v>
      </c>
      <c r="AA50" s="101">
        <f>'SD test'!AA50</f>
        <v>1.9924436037404659E-7</v>
      </c>
      <c r="AB50" s="101">
        <f>'SD test'!AB50</f>
        <v>-1.6461481812494577E-6</v>
      </c>
      <c r="AC50" s="196">
        <f>'SD test'!AC50</f>
        <v>1.3727168125189947E-6</v>
      </c>
      <c r="AI50" s="173"/>
      <c r="AJ50" s="200" t="str">
        <v>m2b</v>
      </c>
      <c r="AK50" s="199">
        <f>'SD test'!AK50</f>
        <v>-1.2714079231673177E-7</v>
      </c>
      <c r="AL50" s="101">
        <f>'SD test'!AL50</f>
        <v>1.5072648942931208E-7</v>
      </c>
      <c r="AM50" s="101">
        <f>'SD test'!AM50</f>
        <v>2.0168752979408746E-6</v>
      </c>
      <c r="AN50" s="196">
        <f>'SD test'!AN50</f>
        <v>5.2201054868048147E-7</v>
      </c>
      <c r="AT50" s="303"/>
      <c r="AU50" s="303"/>
    </row>
    <row r="51" spans="1:47" x14ac:dyDescent="0.25">
      <c r="A51" s="14" t="s">
        <v>216</v>
      </c>
      <c r="B51" s="14" t="s">
        <v>260</v>
      </c>
      <c r="C51" s="14">
        <f t="array" ref="C51">(1/C39)*(MMULT(MMULT($AE$5:$AF$5,$Z$5:$AA$6),TRANSPOSE($AE$5:$AF$5)))</f>
        <v>1.2359545554044333E-2</v>
      </c>
      <c r="D51" s="14">
        <f t="array" ref="D51">(1/D39)*(MMULT(MMULT(AE12:AF12,Z12:AA13),TRANSPOSE(AE12:AF12)))</f>
        <v>1.172255367465857E-2</v>
      </c>
      <c r="E51" s="14">
        <f t="array" ref="E51">(1/E39)*(MMULT(MMULT(AE19:AF19,Z19:AA20),TRANSPOSE(AE19:AF19)))</f>
        <v>1.1929048228140718E-2</v>
      </c>
      <c r="F51" s="14">
        <f t="array" ref="F51">(1/F39)*(MMULT(MMULT(AE26:AF26,Z26:AA27),TRANSPOSE(AE26:AF26)))</f>
        <v>1.160116260019475E-2</v>
      </c>
      <c r="G51" s="14">
        <f t="array" ref="G51">(1/G39)*(MMULT(MMULT(AE33:AF33,Z33:AA34),TRANSPOSE(AE33:AF33)))</f>
        <v>1.1272695578882856E-2</v>
      </c>
      <c r="H51" s="14">
        <f t="array" ref="H51">(1/H39)*(MMULT(MMULT(AE40:AF40,Z40:AA41),TRANSPOSE(AE40:AF40)))</f>
        <v>1.1227513217735852E-2</v>
      </c>
      <c r="I51" s="14">
        <f t="array" ref="I51">(1/I39)*(MMULT(MMULT(AE47:AF47,Z47:AA48),TRANSPOSE(AE47:AF47)))</f>
        <v>1.1874971868181455E-2</v>
      </c>
      <c r="M51" s="173"/>
      <c r="X51" s="173"/>
      <c r="AI51" s="173"/>
      <c r="AK51" s="63"/>
      <c r="AL51" s="63"/>
      <c r="AM51" s="63"/>
      <c r="AN51" s="63"/>
      <c r="AT51" s="303"/>
      <c r="AU51" s="303"/>
    </row>
    <row r="52" spans="1:47" x14ac:dyDescent="0.25">
      <c r="B52" s="14" t="s">
        <v>264</v>
      </c>
      <c r="C52" s="14">
        <f>SQRT(C51)</f>
        <v>0.11117349303698401</v>
      </c>
      <c r="D52" s="14">
        <f t="shared" ref="D52:I52" si="22">SQRT(D51)</f>
        <v>0.10827074246839989</v>
      </c>
      <c r="E52" s="14">
        <f t="shared" si="22"/>
        <v>0.10922018232973574</v>
      </c>
      <c r="F52" s="14">
        <f t="shared" si="22"/>
        <v>0.10770869324337172</v>
      </c>
      <c r="G52" s="14">
        <f t="shared" si="22"/>
        <v>0.10617295125823176</v>
      </c>
      <c r="H52" s="14">
        <f t="shared" si="22"/>
        <v>0.10595996044608479</v>
      </c>
      <c r="I52" s="14">
        <f t="shared" si="22"/>
        <v>0.10897234451080447</v>
      </c>
      <c r="M52" s="173"/>
      <c r="X52" s="173"/>
      <c r="AI52" s="173"/>
      <c r="AK52" s="63"/>
      <c r="AL52" s="63"/>
      <c r="AM52" s="63"/>
      <c r="AN52" s="63"/>
      <c r="AT52" s="303"/>
      <c r="AU52" s="303"/>
    </row>
    <row r="53" spans="1:47" x14ac:dyDescent="0.25">
      <c r="B53" s="14" t="s">
        <v>327</v>
      </c>
      <c r="C53" s="14">
        <f>C45+NORMSINV((1-C49/2))*C52</f>
        <v>0.29565199523655783</v>
      </c>
      <c r="D53" s="14">
        <f t="shared" ref="D53:I53" si="23">D45+NORMSINV((1-D49/2))*D52</f>
        <v>0.26006581402532514</v>
      </c>
      <c r="E53" s="14">
        <f t="shared" si="23"/>
        <v>0.28722347810911042</v>
      </c>
      <c r="F53" s="14">
        <f t="shared" si="23"/>
        <v>0.26326752389007779</v>
      </c>
      <c r="G53" s="14">
        <f t="shared" si="23"/>
        <v>0.21230547533164321</v>
      </c>
      <c r="H53" s="14">
        <f t="shared" si="23"/>
        <v>0.20405013504560157</v>
      </c>
      <c r="I53" s="14">
        <f t="shared" si="23"/>
        <v>0.29861173578749522</v>
      </c>
      <c r="M53" s="173"/>
      <c r="X53" s="173"/>
      <c r="AI53" s="173"/>
      <c r="AT53" s="303"/>
      <c r="AU53" s="303"/>
    </row>
    <row r="54" spans="1:47" x14ac:dyDescent="0.25">
      <c r="B54" s="14" t="s">
        <v>326</v>
      </c>
      <c r="C54" s="14">
        <f>C45-NORMSINV((1-C49/2))*C52</f>
        <v>-0.14014008953944837</v>
      </c>
      <c r="D54" s="14">
        <f t="shared" ref="D54:I54" si="24">D45-NORMSINV((1-D49/2))*D52</f>
        <v>-0.16434769760962498</v>
      </c>
      <c r="E54" s="14">
        <f t="shared" si="24"/>
        <v>-0.14091176939324962</v>
      </c>
      <c r="F54" s="14">
        <f t="shared" si="24"/>
        <v>-0.15894279526768459</v>
      </c>
      <c r="G54" s="14">
        <f t="shared" si="24"/>
        <v>-0.20388484586527841</v>
      </c>
      <c r="H54" s="14">
        <f t="shared" si="24"/>
        <v>-0.21130527750962805</v>
      </c>
      <c r="I54" s="14">
        <f t="shared" si="24"/>
        <v>-0.12855200531664027</v>
      </c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303"/>
      <c r="AU54" s="303"/>
    </row>
    <row r="55" spans="1:47" x14ac:dyDescent="0.25">
      <c r="B55" s="219" t="s">
        <v>381</v>
      </c>
      <c r="C55" s="14">
        <f>C45/C52</f>
        <v>0.69941090024658747</v>
      </c>
      <c r="D55" s="14">
        <f t="shared" ref="D55:I55" si="25">D45/D52</f>
        <v>0.44203131073769369</v>
      </c>
      <c r="E55" s="14">
        <f t="shared" si="25"/>
        <v>0.6698016135614282</v>
      </c>
      <c r="F55" s="14">
        <f t="shared" si="25"/>
        <v>0.48429112581780026</v>
      </c>
      <c r="G55" s="14">
        <f t="shared" si="25"/>
        <v>3.9655248189740457E-2</v>
      </c>
      <c r="H55" s="14">
        <f t="shared" si="25"/>
        <v>-3.4235301870078026E-2</v>
      </c>
      <c r="I55" s="14">
        <f t="shared" si="25"/>
        <v>0.78028848160642161</v>
      </c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303"/>
      <c r="AU55" s="303"/>
    </row>
    <row r="56" spans="1:47" x14ac:dyDescent="0.25"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</row>
    <row r="57" spans="1:47" x14ac:dyDescent="0.25"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</row>
    <row r="58" spans="1:47" x14ac:dyDescent="0.25">
      <c r="A58" s="289" t="s">
        <v>248</v>
      </c>
      <c r="B58" s="284"/>
      <c r="C58" s="284"/>
      <c r="D58" s="284"/>
      <c r="E58" s="284"/>
      <c r="F58" s="284"/>
      <c r="G58" s="284"/>
      <c r="H58" s="284"/>
      <c r="I58" s="284"/>
      <c r="J58" s="284"/>
      <c r="K58" s="284"/>
      <c r="L58" s="284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</row>
    <row r="59" spans="1:47" x14ac:dyDescent="0.25">
      <c r="A59" s="14" t="s">
        <v>128</v>
      </c>
      <c r="B59" s="14" t="s">
        <v>261</v>
      </c>
      <c r="C59" s="14">
        <f t="array" ref="C59">(1/C39)*(MMULT(MMULT($AG$5:$AH$5,$AB$7:$AC$8),TRANSPOSE($AG$5:$AH$5)))</f>
        <v>1.1427994368650753E-2</v>
      </c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</row>
    <row r="60" spans="1:47" x14ac:dyDescent="0.25">
      <c r="B60" s="14" t="s">
        <v>263</v>
      </c>
      <c r="C60" s="14">
        <f>SQRT(C59)</f>
        <v>0.10690179778025603</v>
      </c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</row>
    <row r="61" spans="1:47" x14ac:dyDescent="0.25">
      <c r="B61" s="14" t="s">
        <v>327</v>
      </c>
      <c r="C61" s="14">
        <f t="shared" ref="C61" si="26">C46+NORMSINV((1-C49/2))*C60</f>
        <v>0.27574076144143839</v>
      </c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</row>
    <row r="62" spans="1:47" x14ac:dyDescent="0.25">
      <c r="B62" s="14" t="s">
        <v>326</v>
      </c>
      <c r="C62" s="14">
        <f t="shared" ref="C62" si="27">C46-NORMSINV((1-C49/2))*C60</f>
        <v>-0.14330658562233295</v>
      </c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</row>
    <row r="63" spans="1:47" x14ac:dyDescent="0.25">
      <c r="B63" s="219" t="s">
        <v>380</v>
      </c>
      <c r="C63" s="14">
        <f>C46/C60</f>
        <v>0.61941977856786368</v>
      </c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</row>
    <row r="64" spans="1:47" x14ac:dyDescent="0.25"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</row>
    <row r="65" spans="1:47" x14ac:dyDescent="0.25"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</row>
    <row r="66" spans="1:47" x14ac:dyDescent="0.25">
      <c r="A66" s="289" t="s">
        <v>246</v>
      </c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</row>
    <row r="67" spans="1:47" x14ac:dyDescent="0.25">
      <c r="B67" s="14" t="s">
        <v>262</v>
      </c>
      <c r="C67" s="14">
        <f t="array" ref="C67">(1/C39)*(MMULT(MMULT($AE$7:$AH$7,$Z$5:$AC$8),TRANSPOSE($AE$7:$AH$7)))</f>
        <v>7.2802737419157713E-3</v>
      </c>
      <c r="D67" s="14">
        <f t="array" ref="D67">(1/D39)*(MMULT(MMULT($AE$14:$AH$14,$Z$12:$AC$15),TRANSPOSE($AE$14:$AH$14)))</f>
        <v>4.8638308692858651E-3</v>
      </c>
      <c r="E67" s="14">
        <f t="array" ref="E67">(1/E39)*(MMULT(MMULT($AE$21:$AH$21,$Z$19:$AC$22),TRANSPOSE($AE$21:$AH$21)))</f>
        <v>2.6906279587046956E-3</v>
      </c>
      <c r="F67" s="14">
        <f t="array" ref="F67">(1/F39)*(MMULT(MMULT($AE$28:$AH$28,$Z$26:$AC$29),TRANSPOSE($AE$28:$AH$28)))</f>
        <v>1.8046723399352982E-3</v>
      </c>
      <c r="G67" s="14">
        <f t="array" ref="G67">(1/G39)*(MMULT(MMULT($AE$35:$AH$35,$Z$33:$AC$36),TRANSPOSE($AE$35:$AH$35)))</f>
        <v>1.1178692061685995E-2</v>
      </c>
      <c r="H67" s="14">
        <f t="array" ref="H67">(1/H39)*(MMULT(MMULT($AE$42:$AH$42,$Z$40:$AC$43),TRANSPOSE($AE$42:$AH$42)))</f>
        <v>5.9279549635562149E-3</v>
      </c>
      <c r="I67" s="14">
        <f t="array" ref="I67">(1/I39)*(MMULT(MMULT($AE$49:$AH$49,$Z$47:$AC$50),TRANSPOSE($AE$49:$AH$49)))</f>
        <v>1.0216188667104664E-2</v>
      </c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</row>
    <row r="68" spans="1:47" x14ac:dyDescent="0.25">
      <c r="B68" s="14" t="s">
        <v>265</v>
      </c>
      <c r="C68" s="14">
        <f>SQRT(C67)</f>
        <v>8.5324520168095705E-2</v>
      </c>
      <c r="D68" s="14">
        <f t="shared" ref="D68:I68" si="28">SQRT(D67)</f>
        <v>6.9741170547144279E-2</v>
      </c>
      <c r="E68" s="14">
        <f t="shared" si="28"/>
        <v>5.1871263322813874E-2</v>
      </c>
      <c r="F68" s="14">
        <f t="shared" si="28"/>
        <v>4.2481435238646281E-2</v>
      </c>
      <c r="G68" s="14">
        <f t="shared" si="28"/>
        <v>0.10572933396974557</v>
      </c>
      <c r="H68" s="14">
        <f t="shared" si="28"/>
        <v>7.6993213750019648E-2</v>
      </c>
      <c r="I68" s="14">
        <f t="shared" si="28"/>
        <v>0.10107516345326711</v>
      </c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</row>
    <row r="69" spans="1:47" x14ac:dyDescent="0.25">
      <c r="B69" s="14" t="s">
        <v>327</v>
      </c>
      <c r="C69" s="14">
        <f t="shared" ref="C69:I69" si="29">C47+NORMSINV((1-C49/2))*C68</f>
        <v>0.17877185146663099</v>
      </c>
      <c r="D69" s="14">
        <f t="shared" si="29"/>
        <v>0.11833215281036567</v>
      </c>
      <c r="E69" s="14">
        <f t="shared" si="29"/>
        <v>0.10860457439368627</v>
      </c>
      <c r="F69" s="14">
        <f t="shared" si="29"/>
        <v>6.9207359480961267E-2</v>
      </c>
      <c r="G69" s="14">
        <f t="shared" si="29"/>
        <v>0.14521891351373822</v>
      </c>
      <c r="H69" s="14">
        <f t="shared" si="29"/>
        <v>8.1059266862466575E-2</v>
      </c>
      <c r="I69" s="14">
        <f t="shared" si="29"/>
        <v>0.21691645742577736</v>
      </c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</row>
    <row r="70" spans="1:47" x14ac:dyDescent="0.25">
      <c r="B70" s="14" t="s">
        <v>326</v>
      </c>
      <c r="C70" s="14">
        <f t="shared" ref="C70:I70" si="30">C47-NORMSINV((1-C49/2))*C68</f>
        <v>-0.15569412158862705</v>
      </c>
      <c r="D70" s="14">
        <f t="shared" si="30"/>
        <v>-0.15504821221377096</v>
      </c>
      <c r="E70" s="14">
        <f t="shared" si="30"/>
        <v>-9.4727041496930967E-2</v>
      </c>
      <c r="F70" s="14">
        <f t="shared" si="30"/>
        <v>-9.7316806677673562E-2</v>
      </c>
      <c r="G70" s="14">
        <f t="shared" si="30"/>
        <v>-0.26923245986647892</v>
      </c>
      <c r="H70" s="14">
        <f t="shared" si="30"/>
        <v>-0.22074858514559853</v>
      </c>
      <c r="I70" s="14">
        <f t="shared" si="30"/>
        <v>-0.17929090277402787</v>
      </c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</row>
    <row r="71" spans="1:47" x14ac:dyDescent="0.25">
      <c r="B71" s="219" t="s">
        <v>379</v>
      </c>
      <c r="C71" s="14">
        <f>C47/C68</f>
        <v>0.13523504048155857</v>
      </c>
      <c r="D71" s="14">
        <f t="shared" ref="D71:I71" si="31">D47/D68</f>
        <v>-0.26323088009101914</v>
      </c>
      <c r="E71" s="14">
        <f t="shared" si="31"/>
        <v>0.13376898891386485</v>
      </c>
      <c r="F71" s="14">
        <f t="shared" si="31"/>
        <v>-0.330843897326008</v>
      </c>
      <c r="G71" s="14">
        <f t="shared" si="31"/>
        <v>-0.58646707444609047</v>
      </c>
      <c r="H71" s="14">
        <f t="shared" si="31"/>
        <v>-0.90715344560543354</v>
      </c>
      <c r="I71" s="14">
        <f t="shared" si="31"/>
        <v>0.18612660799280323</v>
      </c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</row>
    <row r="72" spans="1:47" x14ac:dyDescent="0.25"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</row>
    <row r="73" spans="1:47" x14ac:dyDescent="0.25">
      <c r="A73" s="33" t="s">
        <v>489</v>
      </c>
      <c r="B73" s="173"/>
      <c r="C73" s="173"/>
      <c r="D73" s="173"/>
      <c r="E73" s="33"/>
      <c r="F73" s="173"/>
      <c r="G73" s="173"/>
      <c r="H73" s="173"/>
      <c r="I73" s="173"/>
      <c r="J73" s="33"/>
      <c r="K73" s="33"/>
      <c r="L73" s="33"/>
      <c r="M73" s="3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</row>
    <row r="74" spans="1:47" x14ac:dyDescent="0.25">
      <c r="B74" s="14" t="s">
        <v>239</v>
      </c>
      <c r="C74" s="14">
        <v>90</v>
      </c>
      <c r="D74" s="14">
        <v>90</v>
      </c>
      <c r="E74" s="14">
        <v>90</v>
      </c>
      <c r="F74" s="14">
        <v>90</v>
      </c>
      <c r="G74" s="14">
        <v>90</v>
      </c>
      <c r="H74" s="14">
        <v>90</v>
      </c>
      <c r="I74" s="14">
        <v>90</v>
      </c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</row>
    <row r="75" spans="1:47" x14ac:dyDescent="0.25">
      <c r="B75" s="14" t="s">
        <v>240</v>
      </c>
      <c r="C75" s="99">
        <f>(Moments!H200-Moments!G200^2)^(1/2)</f>
        <v>1.7338628024198909E-2</v>
      </c>
      <c r="D75" s="14">
        <f>(Moments!L200-Moments!K200^2)^(1/2)</f>
        <v>1.7990877085297056E-2</v>
      </c>
      <c r="E75" s="14">
        <f>(Moments!P200-Moments!O200^2)^(1/2)</f>
        <v>1.585964412957086E-2</v>
      </c>
      <c r="F75" s="14">
        <f>(Moments!T200-Moments!S200^2)^(1/2)</f>
        <v>1.6567729887420612E-2</v>
      </c>
      <c r="G75" s="14">
        <f>(Moments!X200-Moments!W200^2)^(1/2)</f>
        <v>1.676132382304844E-2</v>
      </c>
      <c r="H75" s="14">
        <f>(Moments!AB200-Moments!AA200^2)^(1/2)</f>
        <v>1.8086357859484273E-2</v>
      </c>
      <c r="I75" s="14">
        <f>(Moments!AF200-Moments!AE200^2)^(1/2)</f>
        <v>1.7746166640223042E-2</v>
      </c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</row>
    <row r="76" spans="1:47" x14ac:dyDescent="0.25">
      <c r="B76" s="14" t="s">
        <v>241</v>
      </c>
      <c r="C76" s="99">
        <f>(Moments!D200-Moments!C200^2)^(1/2)</f>
        <v>2.1650737208406046E-2</v>
      </c>
      <c r="D76" s="99">
        <f>C76</f>
        <v>2.1650737208406046E-2</v>
      </c>
      <c r="E76" s="99">
        <f t="shared" ref="E76:I76" si="32">D76</f>
        <v>2.1650737208406046E-2</v>
      </c>
      <c r="F76" s="99">
        <f t="shared" si="32"/>
        <v>2.1650737208406046E-2</v>
      </c>
      <c r="G76" s="99">
        <f t="shared" si="32"/>
        <v>2.1650737208406046E-2</v>
      </c>
      <c r="H76" s="99">
        <f t="shared" si="32"/>
        <v>2.1650737208406046E-2</v>
      </c>
      <c r="I76" s="99">
        <f t="shared" si="32"/>
        <v>2.1650737208406046E-2</v>
      </c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</row>
    <row r="77" spans="1:47" x14ac:dyDescent="0.25">
      <c r="B77" s="14" t="s">
        <v>242</v>
      </c>
      <c r="C77" s="186">
        <f>(Moments!H200-Moments!G200^2)^(3/2)</f>
        <v>5.2124774429740529E-6</v>
      </c>
      <c r="D77" s="186">
        <f>(Moments!L200-Moments!K200^2)^(3/2)</f>
        <v>5.8231370204383923E-6</v>
      </c>
      <c r="E77" s="186">
        <f>(Moments!P200-Moments!O200^2)^(3/2)</f>
        <v>3.9891495155094774E-6</v>
      </c>
      <c r="F77" s="186">
        <f>(Moments!T200-Moments!S200^2)^(3/2)</f>
        <v>4.5476707694643255E-6</v>
      </c>
      <c r="G77" s="186">
        <f>(Moments!X200-Moments!W200^2)^(3/2)</f>
        <v>4.7089594402697821E-6</v>
      </c>
      <c r="H77" s="186">
        <f>(Moments!AB200-Moments!AA200^2)^(3/2)</f>
        <v>5.9163431981623057E-6</v>
      </c>
      <c r="I77" s="186">
        <f>(Moments!AF200-Moments!AE200^2)^(3/2)</f>
        <v>5.5887369136894382E-6</v>
      </c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</row>
    <row r="78" spans="1:47" x14ac:dyDescent="0.25">
      <c r="B78" s="14" t="s">
        <v>243</v>
      </c>
      <c r="C78" s="99">
        <f>(Moments!D200-Moments!C200^2)^(3/2)</f>
        <v>1.0148878798800494E-5</v>
      </c>
      <c r="D78" s="99">
        <f>C78</f>
        <v>1.0148878798800494E-5</v>
      </c>
      <c r="E78" s="99">
        <f t="shared" ref="E78:I78" si="33">D78</f>
        <v>1.0148878798800494E-5</v>
      </c>
      <c r="F78" s="99">
        <f t="shared" si="33"/>
        <v>1.0148878798800494E-5</v>
      </c>
      <c r="G78" s="99">
        <f t="shared" si="33"/>
        <v>1.0148878798800494E-5</v>
      </c>
      <c r="H78" s="99">
        <f t="shared" si="33"/>
        <v>1.0148878798800494E-5</v>
      </c>
      <c r="I78" s="99">
        <f t="shared" si="33"/>
        <v>1.0148878798800494E-5</v>
      </c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</row>
    <row r="79" spans="1:47" x14ac:dyDescent="0.25">
      <c r="C79" s="99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</row>
    <row r="80" spans="1:47" x14ac:dyDescent="0.25">
      <c r="B80" s="14" t="s">
        <v>244</v>
      </c>
      <c r="C80" s="99">
        <f>Moments!G203</f>
        <v>0.41439751948173065</v>
      </c>
      <c r="D80" s="99">
        <f>Moments!K203</f>
        <v>0.3971890845633006</v>
      </c>
      <c r="E80" s="99">
        <f>Moments!O203</f>
        <v>0.44299316373679443</v>
      </c>
      <c r="F80" s="99">
        <f>Moments!S203</f>
        <v>0.42192625350461754</v>
      </c>
      <c r="G80" s="99">
        <f>Moments!W203</f>
        <v>0.48509918012941616</v>
      </c>
      <c r="H80" s="99">
        <f>Moments!AA203</f>
        <v>0.48806939718649844</v>
      </c>
      <c r="I80" s="99">
        <f>Moments!AE203</f>
        <v>0.5083829050627795</v>
      </c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</row>
    <row r="81" spans="1:47" x14ac:dyDescent="0.25">
      <c r="B81" s="14" t="s">
        <v>245</v>
      </c>
      <c r="C81" s="99">
        <f>Moments!C203</f>
        <v>0.3708735401600079</v>
      </c>
      <c r="D81" s="99">
        <f>C81</f>
        <v>0.3708735401600079</v>
      </c>
      <c r="E81" s="99">
        <f t="shared" ref="E81:I81" si="34">D81</f>
        <v>0.3708735401600079</v>
      </c>
      <c r="F81" s="99">
        <f t="shared" si="34"/>
        <v>0.3708735401600079</v>
      </c>
      <c r="G81" s="99">
        <f t="shared" si="34"/>
        <v>0.3708735401600079</v>
      </c>
      <c r="H81" s="99">
        <f t="shared" si="34"/>
        <v>0.3708735401600079</v>
      </c>
      <c r="I81" s="99">
        <f t="shared" si="34"/>
        <v>0.3708735401600079</v>
      </c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</row>
    <row r="82" spans="1:47" x14ac:dyDescent="0.25">
      <c r="B82" s="14" t="s">
        <v>266</v>
      </c>
      <c r="C82" s="99">
        <f>C80-C81</f>
        <v>4.352397932172275E-2</v>
      </c>
      <c r="D82" s="99">
        <f t="shared" ref="D82:I82" si="35">D80-D81</f>
        <v>2.6315544403292701E-2</v>
      </c>
      <c r="E82" s="99">
        <f t="shared" si="35"/>
        <v>7.2119623576786529E-2</v>
      </c>
      <c r="F82" s="99">
        <f t="shared" si="35"/>
        <v>5.1052713344609646E-2</v>
      </c>
      <c r="G82" s="99">
        <f t="shared" si="35"/>
        <v>0.11422563996940827</v>
      </c>
      <c r="H82" s="99">
        <f t="shared" si="35"/>
        <v>0.11719585702649055</v>
      </c>
      <c r="I82" s="99">
        <f t="shared" si="35"/>
        <v>0.1375093649027716</v>
      </c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</row>
    <row r="83" spans="1:47" x14ac:dyDescent="0.25"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</row>
    <row r="84" spans="1:47" x14ac:dyDescent="0.25">
      <c r="B84" s="14" t="s">
        <v>322</v>
      </c>
      <c r="C84" s="179">
        <v>0.05</v>
      </c>
      <c r="D84" s="179">
        <f>$C$14</f>
        <v>0.05</v>
      </c>
      <c r="E84" s="179">
        <f t="shared" ref="E84:I84" si="36">$C$14</f>
        <v>0.05</v>
      </c>
      <c r="F84" s="179">
        <f t="shared" si="36"/>
        <v>0.05</v>
      </c>
      <c r="G84" s="179">
        <f t="shared" si="36"/>
        <v>0.05</v>
      </c>
      <c r="H84" s="179">
        <f t="shared" si="36"/>
        <v>0.05</v>
      </c>
      <c r="I84" s="179">
        <f t="shared" si="36"/>
        <v>0.05</v>
      </c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</row>
    <row r="85" spans="1:47" x14ac:dyDescent="0.25">
      <c r="A85" s="289" t="s">
        <v>247</v>
      </c>
      <c r="B85" s="284"/>
      <c r="C85" s="284"/>
      <c r="D85" s="284"/>
      <c r="E85" s="284"/>
      <c r="F85" s="284"/>
      <c r="G85" s="284"/>
      <c r="H85" s="284"/>
      <c r="I85" s="284"/>
      <c r="J85" s="284"/>
      <c r="K85" s="284"/>
      <c r="L85" s="284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</row>
    <row r="86" spans="1:47" x14ac:dyDescent="0.25">
      <c r="A86" s="14" t="s">
        <v>216</v>
      </c>
      <c r="B86" s="14" t="s">
        <v>260</v>
      </c>
      <c r="C86" s="14">
        <f t="array" ref="C86">(1/C74)*(MMULT(MMULT($AP$5:$AQ$5,$AK$5:$AL$6),TRANSPOSE($AP$5:$AQ$5)))</f>
        <v>1.6117572490290954E-2</v>
      </c>
      <c r="D86" s="14">
        <f t="array" ref="D86">(1/D74)*(MMULT(MMULT($AP$12:$AQ$12,$AK$12:$AL$13),TRANSPOSE($AP$12:$AQ$12)))</f>
        <v>1.5278553191881311E-2</v>
      </c>
      <c r="E86" s="14">
        <f t="array" ref="E86">(1/E74)*(MMULT(MMULT($AP$19:$AQ$19,$AK$19:$AL$20),TRANSPOSE($AP$19:$AQ$19)))</f>
        <v>1.7943315189283944E-2</v>
      </c>
      <c r="F86" s="14">
        <f t="array" ref="F86">(1/F74)*(MMULT(MMULT($AP$26:$AQ$26,$AK$26:$AL$27),TRANSPOSE($AP$26:$AQ$26)))</f>
        <v>1.6756920807867261E-2</v>
      </c>
      <c r="G86" s="14">
        <f t="array" ref="G86">(1/G74)*(MMULT(MMULT($AP$33:$AQ$33,$AK$33:$AL$34),TRANSPOSE($AP$33:$AQ$33)))</f>
        <v>1.3413282870551491E-2</v>
      </c>
      <c r="H86" s="14">
        <f t="array" ref="H86">(1/H74)*(MMULT(MMULT($AP$40:$AQ$40,$AK$40:$AL$41),TRANSPOSE($AP$40:$AQ$40)))</f>
        <v>1.4545494339461675E-2</v>
      </c>
      <c r="I86" s="14">
        <f t="array" ref="I86">(1/I74)*(MMULT(MMULT($AP$47:$AQ$47,$AK$47:$AL$48),TRANSPOSE($AP$47:$AQ$47)))</f>
        <v>1.3077752314366789E-2</v>
      </c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</row>
    <row r="87" spans="1:47" x14ac:dyDescent="0.25">
      <c r="B87" s="14" t="s">
        <v>264</v>
      </c>
      <c r="C87" s="14">
        <f>SQRT(C86)</f>
        <v>0.12695500183250344</v>
      </c>
      <c r="D87" s="14">
        <f t="shared" ref="D87:I87" si="37">SQRT(D86)</f>
        <v>0.12360644478295342</v>
      </c>
      <c r="E87" s="14">
        <f t="shared" si="37"/>
        <v>0.1339526602545987</v>
      </c>
      <c r="F87" s="14">
        <f t="shared" si="37"/>
        <v>0.12944852570758486</v>
      </c>
      <c r="G87" s="14">
        <f t="shared" si="37"/>
        <v>0.11581572807935669</v>
      </c>
      <c r="H87" s="14">
        <f t="shared" si="37"/>
        <v>0.1206047028082308</v>
      </c>
      <c r="I87" s="14">
        <f t="shared" si="37"/>
        <v>0.11435800065743887</v>
      </c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</row>
    <row r="88" spans="1:47" x14ac:dyDescent="0.25">
      <c r="B88" s="14" t="s">
        <v>327</v>
      </c>
      <c r="C88" s="14">
        <f>C80+NORMSINV((1-C84/2))*C87</f>
        <v>0.6632247507306539</v>
      </c>
      <c r="D88" s="14">
        <f t="shared" ref="D88:I88" si="38">D80+NORMSINV((1-D84/2))*D87</f>
        <v>0.63945326459492813</v>
      </c>
      <c r="E88" s="14">
        <f t="shared" si="38"/>
        <v>0.70553555346913777</v>
      </c>
      <c r="F88" s="14">
        <f t="shared" si="38"/>
        <v>0.67564070174329105</v>
      </c>
      <c r="G88" s="14">
        <f t="shared" si="38"/>
        <v>0.7120938360082395</v>
      </c>
      <c r="H88" s="14">
        <f t="shared" si="38"/>
        <v>0.7244502710567875</v>
      </c>
      <c r="I88" s="14">
        <f t="shared" si="38"/>
        <v>0.73252046769536749</v>
      </c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</row>
    <row r="89" spans="1:47" x14ac:dyDescent="0.25">
      <c r="B89" s="14" t="s">
        <v>326</v>
      </c>
      <c r="C89" s="14">
        <f>C80-NORMSINV((1-C84/2))*C87</f>
        <v>0.16557028823280739</v>
      </c>
      <c r="D89" s="14">
        <f t="shared" ref="D89:I89" si="39">D80-NORMSINV((1-D84/2))*D87</f>
        <v>0.1549249045316731</v>
      </c>
      <c r="E89" s="14">
        <f t="shared" si="39"/>
        <v>0.18045077400445109</v>
      </c>
      <c r="F89" s="14">
        <f t="shared" si="39"/>
        <v>0.16821180526594398</v>
      </c>
      <c r="G89" s="14">
        <f t="shared" si="39"/>
        <v>0.25810452425059283</v>
      </c>
      <c r="H89" s="14">
        <f t="shared" si="39"/>
        <v>0.25168852331620939</v>
      </c>
      <c r="I89" s="14">
        <f t="shared" si="39"/>
        <v>0.28424534243019151</v>
      </c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</row>
    <row r="90" spans="1:47" x14ac:dyDescent="0.25">
      <c r="B90" s="219" t="s">
        <v>381</v>
      </c>
      <c r="C90" s="14">
        <f>C80/C87</f>
        <v>3.2641291284329315</v>
      </c>
      <c r="D90" s="14">
        <f t="shared" ref="D90:I90" si="40">D80/D87</f>
        <v>3.2133363698045376</v>
      </c>
      <c r="E90" s="14">
        <f t="shared" si="40"/>
        <v>3.3070874657868998</v>
      </c>
      <c r="F90" s="14">
        <f t="shared" si="40"/>
        <v>3.2594133552182694</v>
      </c>
      <c r="G90" s="14">
        <f t="shared" si="40"/>
        <v>4.188543198528504</v>
      </c>
      <c r="H90" s="14">
        <f t="shared" si="40"/>
        <v>4.0468521195442939</v>
      </c>
      <c r="I90" s="14">
        <f t="shared" si="40"/>
        <v>4.4455385905674252</v>
      </c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</row>
    <row r="91" spans="1:47" x14ac:dyDescent="0.25"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</row>
    <row r="92" spans="1:47" x14ac:dyDescent="0.25"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</row>
    <row r="93" spans="1:47" x14ac:dyDescent="0.25">
      <c r="A93" s="289" t="s">
        <v>248</v>
      </c>
      <c r="B93" s="284"/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</row>
    <row r="94" spans="1:47" x14ac:dyDescent="0.25">
      <c r="A94" s="14" t="s">
        <v>128</v>
      </c>
      <c r="B94" s="14" t="s">
        <v>261</v>
      </c>
      <c r="C94" s="14">
        <f t="array" ref="C94">(1/C74)*(MMULT(MMULT($AR$5:$AS$5,$AM$7:$AN$8),TRANSPOSE($AR$5:$AS$5)))</f>
        <v>1.4515602696284484E-2</v>
      </c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</row>
    <row r="95" spans="1:47" x14ac:dyDescent="0.25">
      <c r="B95" s="14" t="s">
        <v>263</v>
      </c>
      <c r="C95" s="14">
        <f>SQRT(C94)</f>
        <v>0.12048071503889941</v>
      </c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</row>
    <row r="96" spans="1:47" x14ac:dyDescent="0.25">
      <c r="B96" s="14" t="s">
        <v>327</v>
      </c>
      <c r="C96" s="14">
        <f t="shared" ref="C96" si="41">C81+NORMSINV((1-C84/2))*C95</f>
        <v>0.60701140246788399</v>
      </c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</row>
    <row r="97" spans="1:47" x14ac:dyDescent="0.25">
      <c r="B97" s="14" t="s">
        <v>326</v>
      </c>
      <c r="C97" s="14">
        <f t="shared" ref="C97" si="42">C81-NORMSINV((1-C84/2))*C95</f>
        <v>0.13473567785213184</v>
      </c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</row>
    <row r="98" spans="1:47" x14ac:dyDescent="0.25">
      <c r="B98" s="219" t="s">
        <v>380</v>
      </c>
      <c r="C98" s="14">
        <f>C81/C95</f>
        <v>3.0782813667752933</v>
      </c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</row>
    <row r="99" spans="1:47" x14ac:dyDescent="0.25"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</row>
    <row r="100" spans="1:47" x14ac:dyDescent="0.25"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</row>
    <row r="101" spans="1:47" x14ac:dyDescent="0.25">
      <c r="A101" s="289" t="s">
        <v>246</v>
      </c>
      <c r="B101" s="284"/>
      <c r="C101" s="284"/>
      <c r="D101" s="284"/>
      <c r="E101" s="284"/>
      <c r="F101" s="284"/>
      <c r="G101" s="284"/>
      <c r="H101" s="284"/>
      <c r="I101" s="284"/>
      <c r="J101" s="284"/>
      <c r="K101" s="284"/>
      <c r="L101" s="284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</row>
    <row r="102" spans="1:47" x14ac:dyDescent="0.25">
      <c r="B102" s="14" t="s">
        <v>262</v>
      </c>
      <c r="C102" s="14">
        <f t="array" ref="C102">(1/C74)*(MMULT(MMULT($AP$7:$AS$7,$AK$5:$AN$8),TRANSPOSE($AP$7:$AS$7)))</f>
        <v>1.2313276591705212E-2</v>
      </c>
      <c r="D102" s="14">
        <f t="array" ref="D102">(1/D74)*(MMULT(MMULT($AP$14:$AS$14,$AK$12:$AN$15),TRANSPOSE($AP$14:$AS$14)))</f>
        <v>1.0565129521654303E-2</v>
      </c>
      <c r="E102" s="14">
        <f t="array" ref="E102">(1/E74)*(MMULT(MMULT($AP$21:$AS$21,$AK$19:$AN$22),TRANSPOSE($AP$21:$AS$21)))</f>
        <v>5.1004509654350725E-3</v>
      </c>
      <c r="F102" s="14">
        <f t="array" ref="F102">(1/F74)*(MMULT(MMULT($AP$28:$AS$28,$AK$26:$AN$29),TRANSPOSE($AP$28:$AS$28)))</f>
        <v>3.9878117865972517E-3</v>
      </c>
      <c r="G102" s="14">
        <f t="array" ref="G102">(1/G74)*(MMULT(MMULT($AP$35:$AS$35,$AK$33:$AN$36),TRANSPOSE($AP$35:$AS$35)))</f>
        <v>9.025283560889167E-3</v>
      </c>
      <c r="H102" s="14">
        <f t="array" ref="H102">(1/H74)*(MMULT(MMULT($AP$42:$AS$42,$AK$40:$AN$43),TRANSPOSE($AP$42:$AS$42)))</f>
        <v>4.1919408337796242E-3</v>
      </c>
      <c r="I102" s="14">
        <f t="array" ref="I102">(1/I74)*(MMULT(MMULT($AP$49:$AS$49,$AK$47:$AN$50),TRANSPOSE($AP$49:$AS$49)))</f>
        <v>6.754161942706738E-3</v>
      </c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</row>
    <row r="103" spans="1:47" x14ac:dyDescent="0.25">
      <c r="B103" s="14" t="s">
        <v>265</v>
      </c>
      <c r="C103" s="14">
        <f>SQRT(C102)</f>
        <v>0.11096520441879613</v>
      </c>
      <c r="D103" s="14">
        <f t="shared" ref="D103:I103" si="43">SQRT(D102)</f>
        <v>0.10278681589413256</v>
      </c>
      <c r="E103" s="14">
        <f t="shared" si="43"/>
        <v>7.1417441605220441E-2</v>
      </c>
      <c r="F103" s="14">
        <f t="shared" si="43"/>
        <v>6.3149123403236973E-2</v>
      </c>
      <c r="G103" s="14">
        <f t="shared" si="43"/>
        <v>9.5001492414009833E-2</v>
      </c>
      <c r="H103" s="14">
        <f t="shared" si="43"/>
        <v>6.4745199310679583E-2</v>
      </c>
      <c r="I103" s="14">
        <f t="shared" si="43"/>
        <v>8.2183708499353678E-2</v>
      </c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</row>
    <row r="104" spans="1:47" x14ac:dyDescent="0.25">
      <c r="B104" s="14" t="s">
        <v>327</v>
      </c>
      <c r="C104" s="14">
        <f t="shared" ref="C104:I104" si="44">C82+NORMSINV((1-C84/2))*C103</f>
        <v>0.26101178351968801</v>
      </c>
      <c r="D104" s="14">
        <f t="shared" si="44"/>
        <v>0.22777400164134168</v>
      </c>
      <c r="E104" s="14">
        <f t="shared" si="44"/>
        <v>0.21209523699101099</v>
      </c>
      <c r="F104" s="14">
        <f t="shared" si="44"/>
        <v>0.17482272087022954</v>
      </c>
      <c r="G104" s="14">
        <f t="shared" si="44"/>
        <v>0.30042514357842265</v>
      </c>
      <c r="H104" s="14">
        <f t="shared" si="44"/>
        <v>0.24409411584729004</v>
      </c>
      <c r="I104" s="14">
        <f t="shared" si="44"/>
        <v>0.29858647367744307</v>
      </c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</row>
    <row r="105" spans="1:47" x14ac:dyDescent="0.25">
      <c r="B105" s="14" t="s">
        <v>326</v>
      </c>
      <c r="C105" s="14">
        <f t="shared" ref="C105:I105" si="45">C82-NORMSINV((1-C84/2))*C103</f>
        <v>-0.17396382487624248</v>
      </c>
      <c r="D105" s="14">
        <f t="shared" si="45"/>
        <v>-0.17514291283475628</v>
      </c>
      <c r="E105" s="14">
        <f t="shared" si="45"/>
        <v>-6.785598983743793E-2</v>
      </c>
      <c r="F105" s="14">
        <f t="shared" si="45"/>
        <v>-7.2717294181010236E-2</v>
      </c>
      <c r="G105" s="14">
        <f t="shared" si="45"/>
        <v>-7.1973863639606117E-2</v>
      </c>
      <c r="H105" s="14">
        <f t="shared" si="45"/>
        <v>-9.7024017943089513E-3</v>
      </c>
      <c r="I105" s="14">
        <f t="shared" si="45"/>
        <v>-2.3567743871899888E-2</v>
      </c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</row>
    <row r="106" spans="1:47" x14ac:dyDescent="0.25">
      <c r="B106" s="219" t="s">
        <v>379</v>
      </c>
      <c r="C106" s="14">
        <f>C82/C103</f>
        <v>0.3922308758830198</v>
      </c>
      <c r="D106" s="14">
        <f t="shared" ref="D106:I106" si="46">D82/D103</f>
        <v>0.25602062068346343</v>
      </c>
      <c r="E106" s="14">
        <f t="shared" si="46"/>
        <v>1.0098320796122549</v>
      </c>
      <c r="F106" s="14">
        <f t="shared" si="46"/>
        <v>0.80844690461677449</v>
      </c>
      <c r="G106" s="14">
        <f t="shared" si="46"/>
        <v>1.2023562690112377</v>
      </c>
      <c r="H106" s="14">
        <f t="shared" si="46"/>
        <v>1.8101088308358846</v>
      </c>
      <c r="I106" s="14">
        <f t="shared" si="46"/>
        <v>1.6731949362427838</v>
      </c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</row>
    <row r="107" spans="1:47" x14ac:dyDescent="0.25"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</row>
    <row r="108" spans="1:47" x14ac:dyDescent="0.25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</row>
    <row r="109" spans="1:47" x14ac:dyDescent="0.25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</row>
  </sheetData>
  <mergeCells count="58">
    <mergeCell ref="AT9:AU9"/>
    <mergeCell ref="N2:W2"/>
    <mergeCell ref="Y2:AH2"/>
    <mergeCell ref="AJ2:AS2"/>
    <mergeCell ref="AT1:AU1"/>
    <mergeCell ref="AT2:AU2"/>
    <mergeCell ref="AT3:AU3"/>
    <mergeCell ref="AT4:AU4"/>
    <mergeCell ref="AT5:AU5"/>
    <mergeCell ref="AT6:AU6"/>
    <mergeCell ref="AT7:AU7"/>
    <mergeCell ref="AT8:AU8"/>
    <mergeCell ref="AT21:AU21"/>
    <mergeCell ref="AT10:AU10"/>
    <mergeCell ref="AT11:AU11"/>
    <mergeCell ref="AT12:AU12"/>
    <mergeCell ref="AT13:AU13"/>
    <mergeCell ref="AT14:AU14"/>
    <mergeCell ref="AT15:AU15"/>
    <mergeCell ref="AT16:AU16"/>
    <mergeCell ref="AT17:AU17"/>
    <mergeCell ref="AT18:AU18"/>
    <mergeCell ref="AT19:AU19"/>
    <mergeCell ref="AT20:AU20"/>
    <mergeCell ref="AT33:AU33"/>
    <mergeCell ref="AT22:AU22"/>
    <mergeCell ref="AT23:AU23"/>
    <mergeCell ref="AT24:AU24"/>
    <mergeCell ref="AT25:AU25"/>
    <mergeCell ref="AT26:AU26"/>
    <mergeCell ref="AT27:AU27"/>
    <mergeCell ref="AT28:AU28"/>
    <mergeCell ref="AT29:AU29"/>
    <mergeCell ref="AT30:AU30"/>
    <mergeCell ref="AT31:AU31"/>
    <mergeCell ref="AT32:AU32"/>
    <mergeCell ref="AT45:AU45"/>
    <mergeCell ref="AT34:AU34"/>
    <mergeCell ref="AT35:AU35"/>
    <mergeCell ref="AT36:AU36"/>
    <mergeCell ref="AT37:AU37"/>
    <mergeCell ref="AT38:AU38"/>
    <mergeCell ref="AT39:AU39"/>
    <mergeCell ref="AT40:AU40"/>
    <mergeCell ref="AT41:AU41"/>
    <mergeCell ref="AT42:AU42"/>
    <mergeCell ref="AT43:AU43"/>
    <mergeCell ref="AT44:AU44"/>
    <mergeCell ref="AT52:AU52"/>
    <mergeCell ref="AT53:AU53"/>
    <mergeCell ref="AT54:AU54"/>
    <mergeCell ref="AT55:AU55"/>
    <mergeCell ref="AT46:AU46"/>
    <mergeCell ref="AT47:AU47"/>
    <mergeCell ref="AT48:AU48"/>
    <mergeCell ref="AT49:AU49"/>
    <mergeCell ref="AT50:AU50"/>
    <mergeCell ref="AT51:AU51"/>
  </mergeCells>
  <pageMargins left="0.7" right="0.7" top="0.75" bottom="0.75" header="0.3" footer="0.3"/>
  <pageSetup paperSize="9" orientation="portrait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ECE13-C940-584B-9E54-F52DBAC6768F}">
  <sheetPr>
    <tabColor rgb="FFFFFF00"/>
  </sheetPr>
  <dimension ref="A1:AB67"/>
  <sheetViews>
    <sheetView zoomScaleNormal="100" workbookViewId="0">
      <pane xSplit="2" ySplit="2" topLeftCell="C3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baseColWidth="10" defaultColWidth="10.875" defaultRowHeight="15.75" x14ac:dyDescent="0.25"/>
  <cols>
    <col min="1" max="1" width="13.125" style="14" customWidth="1"/>
    <col min="2" max="2" width="23.125" style="14" customWidth="1"/>
    <col min="3" max="5" width="10.875" style="14"/>
    <col min="6" max="7" width="11" style="14" bestFit="1" customWidth="1"/>
    <col min="8" max="9" width="11.125" style="14" bestFit="1" customWidth="1"/>
    <col min="10" max="10" width="4.125" style="14" customWidth="1"/>
    <col min="11" max="12" width="2.375" style="14" customWidth="1"/>
    <col min="13" max="14" width="10.875" style="14"/>
    <col min="15" max="19" width="13.375" style="14" bestFit="1" customWidth="1"/>
    <col min="20" max="20" width="12.875" style="14" bestFit="1" customWidth="1"/>
    <col min="21" max="21" width="10.875" style="14"/>
    <col min="22" max="22" width="12.5" style="14" bestFit="1" customWidth="1"/>
    <col min="23" max="23" width="13.125" style="14" bestFit="1" customWidth="1"/>
    <col min="24" max="25" width="12.375" style="14" bestFit="1" customWidth="1"/>
    <col min="26" max="27" width="12.125" style="14" bestFit="1" customWidth="1"/>
    <col min="28" max="16384" width="10.875" style="14"/>
  </cols>
  <sheetData>
    <row r="1" spans="1:28" x14ac:dyDescent="0.25">
      <c r="A1" s="22" t="s">
        <v>351</v>
      </c>
      <c r="B1" s="22"/>
      <c r="C1" s="22"/>
      <c r="D1" s="22"/>
      <c r="E1" s="33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</row>
    <row r="2" spans="1:28" x14ac:dyDescent="0.25">
      <c r="A2" s="33"/>
      <c r="B2" s="173" t="s">
        <v>238</v>
      </c>
      <c r="C2" s="173" t="s">
        <v>216</v>
      </c>
      <c r="D2" s="173" t="s">
        <v>217</v>
      </c>
      <c r="E2" s="33" t="s">
        <v>227</v>
      </c>
      <c r="F2" s="173" t="s">
        <v>228</v>
      </c>
      <c r="G2" s="173" t="s">
        <v>218</v>
      </c>
      <c r="H2" s="173" t="s">
        <v>219</v>
      </c>
      <c r="I2" s="173" t="s">
        <v>220</v>
      </c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28" x14ac:dyDescent="0.25">
      <c r="M3" s="22"/>
      <c r="N3" s="14" t="s">
        <v>216</v>
      </c>
      <c r="V3" s="14" t="s">
        <v>258</v>
      </c>
      <c r="Y3" s="14" t="s">
        <v>259</v>
      </c>
      <c r="AB3" s="173"/>
    </row>
    <row r="4" spans="1:28" x14ac:dyDescent="0.25">
      <c r="B4" s="14" t="s">
        <v>239</v>
      </c>
      <c r="C4" s="14">
        <f>COUNT(Moments!C4:C183)</f>
        <v>180</v>
      </c>
      <c r="D4" s="14">
        <v>180</v>
      </c>
      <c r="E4" s="14">
        <v>180</v>
      </c>
      <c r="F4" s="14">
        <v>180</v>
      </c>
      <c r="G4" s="14">
        <v>180</v>
      </c>
      <c r="H4" s="14">
        <v>180</v>
      </c>
      <c r="I4" s="14">
        <v>180</v>
      </c>
      <c r="M4" s="22"/>
      <c r="N4" s="14" t="s">
        <v>321</v>
      </c>
      <c r="O4" s="14" t="s">
        <v>249</v>
      </c>
      <c r="P4" s="14" t="s">
        <v>250</v>
      </c>
      <c r="Q4" s="14" t="s">
        <v>335</v>
      </c>
      <c r="R4" s="14" t="s">
        <v>251</v>
      </c>
      <c r="S4" s="14" t="s">
        <v>252</v>
      </c>
      <c r="T4" s="14" t="s">
        <v>336</v>
      </c>
      <c r="V4" s="14" t="s">
        <v>329</v>
      </c>
      <c r="W4" s="14" t="s">
        <v>330</v>
      </c>
      <c r="X4" s="14" t="s">
        <v>331</v>
      </c>
      <c r="Y4" s="14" t="s">
        <v>332</v>
      </c>
      <c r="Z4" s="14" t="s">
        <v>333</v>
      </c>
      <c r="AA4" s="14" t="s">
        <v>334</v>
      </c>
      <c r="AB4" s="173"/>
    </row>
    <row r="5" spans="1:28" x14ac:dyDescent="0.25">
      <c r="B5" s="14" t="s">
        <v>339</v>
      </c>
      <c r="C5" s="99">
        <f>(Moments!H186-Moments!G186^2)^(1/2)</f>
        <v>2.1715257776183026E-2</v>
      </c>
      <c r="D5" s="14">
        <f>(Moments!L186-Moments!K186^2)^(1/2)</f>
        <v>2.3048284261977973E-2</v>
      </c>
      <c r="E5" s="14">
        <f>(Moments!P186-Moments!O186^2)^(1/2)</f>
        <v>2.0975657626483256E-2</v>
      </c>
      <c r="F5" s="14">
        <f>(Moments!T186-Moments!S186^2)^(1/2)</f>
        <v>2.2159743592926894E-2</v>
      </c>
      <c r="G5" s="14">
        <f>(Moments!X186-Moments!W186^2)^(1/2)</f>
        <v>1.9038954330630846E-2</v>
      </c>
      <c r="H5" s="14">
        <f>(Moments!AB186-Moments!AA186^2)^(1/2)</f>
        <v>2.1784982592347357E-2</v>
      </c>
      <c r="I5" s="14">
        <f>(Moments!AF186-Moments!AE186^2)^(1/2)</f>
        <v>2.0361030167104652E-2</v>
      </c>
      <c r="M5" s="22"/>
      <c r="N5" s="200" t="str">
        <f t="array" ref="N5:N10">TRANSPOSE(O4:T4)</f>
        <v>m1a</v>
      </c>
      <c r="O5" s="197">
        <f>_xlfn.COVARIANCE.S(Moments!$G$4:$G$183,Moments!G$4:G$183)</f>
        <v>4.7418679134912824E-4</v>
      </c>
      <c r="P5" s="192">
        <f>_xlfn.COVARIANCE.S(Moments!$G$4:$G$183,Moments!H$4:H$183)</f>
        <v>-8.222440049579524E-6</v>
      </c>
      <c r="Q5" s="192">
        <f>_xlfn.COVARIANCE.S(Moments!$G$4:$G$183,Moments!I$4:I$183)</f>
        <v>1.5262667561579509E-6</v>
      </c>
      <c r="R5" s="192">
        <f>_xlfn.COVARIANCE.S(Moments!$G$4:$G$183,Moments!C$4:C$183)</f>
        <v>3.5011396490209316E-4</v>
      </c>
      <c r="S5" s="192">
        <f>_xlfn.COVARIANCE.S(Moments!$G$4:$G$183,Moments!D$4:D$183)</f>
        <v>-2.793207118981781E-6</v>
      </c>
      <c r="T5" s="193">
        <f>_xlfn.COVARIANCE.S(Moments!$G$4:$G$183,Moments!E$4:E$183)</f>
        <v>7.5044151592585188E-7</v>
      </c>
      <c r="V5" s="201">
        <f>3*(((Moments!G$186^2)/'Skewness test'!C9)-(1/'Skewness test'!C5)+((Moments!G$186*C12)/'Skewness test'!C7))</f>
        <v>-167.46673413761036</v>
      </c>
      <c r="W5" s="215">
        <f>-3*((Moments!G$186/C9)+(0.5*C12/C7))</f>
        <v>2540.0809359482105</v>
      </c>
      <c r="X5" s="202">
        <f>1/C9</f>
        <v>97657.37190109535</v>
      </c>
      <c r="Y5" s="202">
        <f>3*(((Moments!C$186^2)/'Skewness test'!C10)-(1/'Skewness test'!C6)+((Moments!C$186*C13)/'Skewness test'!C8))</f>
        <v>-126.63061180382478</v>
      </c>
      <c r="Z5" s="215">
        <f>-3*((Moments!C$186/C10)+(0.5*C13/C8))</f>
        <v>20.848354167065622</v>
      </c>
      <c r="AA5" s="202">
        <f>1/C10</f>
        <v>66612.075755888131</v>
      </c>
      <c r="AB5" s="173"/>
    </row>
    <row r="6" spans="1:28" x14ac:dyDescent="0.25">
      <c r="B6" s="14" t="s">
        <v>340</v>
      </c>
      <c r="C6" s="99">
        <f>(Moments!D186-Moments!C186^2)^(1/2)</f>
        <v>2.4668856058674915E-2</v>
      </c>
      <c r="D6" s="99">
        <f t="shared" ref="D6:I6" si="0">$C$6</f>
        <v>2.4668856058674915E-2</v>
      </c>
      <c r="E6" s="99">
        <f t="shared" si="0"/>
        <v>2.4668856058674915E-2</v>
      </c>
      <c r="F6" s="99">
        <f t="shared" si="0"/>
        <v>2.4668856058674915E-2</v>
      </c>
      <c r="G6" s="99">
        <f t="shared" si="0"/>
        <v>2.4668856058674915E-2</v>
      </c>
      <c r="H6" s="99">
        <f t="shared" si="0"/>
        <v>2.4668856058674915E-2</v>
      </c>
      <c r="I6" s="99">
        <f t="shared" si="0"/>
        <v>2.4668856058674915E-2</v>
      </c>
      <c r="M6" s="22"/>
      <c r="N6" s="200" t="str">
        <v>m2a</v>
      </c>
      <c r="O6" s="198">
        <f>P5</f>
        <v>-8.222440049579524E-6</v>
      </c>
      <c r="P6" s="63">
        <f>_xlfn.COVARIANCE.S(Moments!$H$4:$H$183,Moments!H$4:H$183)</f>
        <v>1.2552153179423909E-6</v>
      </c>
      <c r="Q6" s="63">
        <f>_xlfn.COVARIANCE.S(Moments!$H$4:$H$183,Moments!I$4:I$183)</f>
        <v>-8.8410334028111438E-8</v>
      </c>
      <c r="R6" s="63">
        <f>_xlfn.COVARIANCE.S(Moments!$H$4:$H$183,Moments!C$4:C$183)</f>
        <v>-4.5068358417046328E-6</v>
      </c>
      <c r="S6" s="63">
        <f>_xlfn.COVARIANCE.S(Moments!$H$4:$H$183,Moments!D$4:D$183)</f>
        <v>3.3771950377172487E-7</v>
      </c>
      <c r="T6" s="109">
        <f>_xlfn.COVARIANCE.S(Moments!$H$4:$H$183,Moments!E$4:E$183)</f>
        <v>-1.7049540538179985E-8</v>
      </c>
      <c r="AB6" s="173"/>
    </row>
    <row r="7" spans="1:28" x14ac:dyDescent="0.25">
      <c r="B7" s="14" t="s">
        <v>337</v>
      </c>
      <c r="C7" s="14">
        <f>(Moments!H186-Moments!G186^2)</f>
        <v>4.7155242028607734E-4</v>
      </c>
      <c r="D7" s="14">
        <f>(Moments!L186-Moments!K186^2)</f>
        <v>5.3122340742094143E-4</v>
      </c>
      <c r="E7" s="14">
        <f>(Moments!P186-Moments!O186^2)</f>
        <v>4.3997821286344513E-4</v>
      </c>
      <c r="F7" s="14">
        <f>(Moments!T186-Moments!S186^2)</f>
        <v>4.910542361042646E-4</v>
      </c>
      <c r="G7" s="14">
        <f>(Moments!X186-Moments!W186^2)</f>
        <v>3.6248178200384699E-4</v>
      </c>
      <c r="H7" s="14">
        <f>(Moments!AB186-Moments!AA186^2)</f>
        <v>4.7458546654887741E-4</v>
      </c>
      <c r="I7" s="14">
        <f>(Moments!AF186-Moments!AE186^2)</f>
        <v>4.1457154946574572E-4</v>
      </c>
      <c r="M7" s="22"/>
      <c r="N7" s="200" t="str">
        <v>m3a</v>
      </c>
      <c r="O7" s="198">
        <f>Q5</f>
        <v>1.5262667561579509E-6</v>
      </c>
      <c r="P7" s="63">
        <f>Q6</f>
        <v>-8.8410334028111438E-8</v>
      </c>
      <c r="Q7" s="63">
        <f>_xlfn.COVARIANCE.S(Moments!$I$4:$I$183,Moments!I$4:I$183)</f>
        <v>1.1533377143453191E-8</v>
      </c>
      <c r="R7" s="63">
        <f>_xlfn.COVARIANCE.S(Moments!$I$4:$I$183,Moments!C$4:C$183)</f>
        <v>8.3285929152303292E-7</v>
      </c>
      <c r="S7" s="63">
        <f>_xlfn.COVARIANCE.S(Moments!$I$4:$I$183,Moments!D$4:D$183)</f>
        <v>-1.5335558840544364E-8</v>
      </c>
      <c r="T7" s="109">
        <f>_xlfn.COVARIANCE.S(Moments!$I$4:$I$183,Moments!E$4:E$183)</f>
        <v>1.9188518103973274E-9</v>
      </c>
      <c r="V7" s="201">
        <f>V5</f>
        <v>-167.46673413761036</v>
      </c>
      <c r="W7" s="202">
        <f>W5</f>
        <v>2540.0809359482105</v>
      </c>
      <c r="X7" s="202">
        <f t="shared" ref="X7" si="1">X5</f>
        <v>97657.37190109535</v>
      </c>
      <c r="Y7" s="202">
        <f>-Y5</f>
        <v>126.63061180382478</v>
      </c>
      <c r="Z7" s="202">
        <f t="shared" ref="Z7:AA7" si="2">-Z5</f>
        <v>-20.848354167065622</v>
      </c>
      <c r="AA7" s="214">
        <f t="shared" si="2"/>
        <v>-66612.075755888131</v>
      </c>
      <c r="AB7" s="173"/>
    </row>
    <row r="8" spans="1:28" x14ac:dyDescent="0.25">
      <c r="B8" s="14" t="s">
        <v>338</v>
      </c>
      <c r="C8" s="14">
        <f>(Moments!D186-Moments!C186^2)</f>
        <v>6.0855245924362202E-4</v>
      </c>
      <c r="D8" s="14">
        <f>$C$8</f>
        <v>6.0855245924362202E-4</v>
      </c>
      <c r="E8" s="14">
        <f t="shared" ref="E8:I8" si="3">$C$8</f>
        <v>6.0855245924362202E-4</v>
      </c>
      <c r="F8" s="14">
        <f t="shared" si="3"/>
        <v>6.0855245924362202E-4</v>
      </c>
      <c r="G8" s="14">
        <f t="shared" si="3"/>
        <v>6.0855245924362202E-4</v>
      </c>
      <c r="H8" s="14">
        <f t="shared" si="3"/>
        <v>6.0855245924362202E-4</v>
      </c>
      <c r="I8" s="14">
        <f t="shared" si="3"/>
        <v>6.0855245924362202E-4</v>
      </c>
      <c r="M8" s="22"/>
      <c r="N8" s="200" t="str">
        <v>m1b</v>
      </c>
      <c r="O8" s="198">
        <f>R5</f>
        <v>3.5011396490209316E-4</v>
      </c>
      <c r="P8" s="63">
        <f>R6</f>
        <v>-4.5068358417046328E-6</v>
      </c>
      <c r="Q8" s="63">
        <f>R7</f>
        <v>8.3285929152303292E-7</v>
      </c>
      <c r="R8" s="63">
        <f>_xlfn.COVARIANCE.S(Moments!$C$4:$C$183,Moments!C$4:C$183)</f>
        <v>6.1195219365280421E-4</v>
      </c>
      <c r="S8" s="63">
        <f>_xlfn.COVARIANCE.S(Moments!$C$4:$C$183,Moments!D$4:D$183)</f>
        <v>-1.2768651851596609E-7</v>
      </c>
      <c r="T8" s="63">
        <f>_xlfn.COVARIANCE.S(Moments!$C$4:$C$183,Moments!E$4:E$183)</f>
        <v>1.3397871337279123E-6</v>
      </c>
      <c r="AB8" s="173"/>
    </row>
    <row r="9" spans="1:28" x14ac:dyDescent="0.25">
      <c r="B9" s="14" t="s">
        <v>341</v>
      </c>
      <c r="C9" s="186">
        <f>(Moments!H186-Moments!G186^2)^(3/2)</f>
        <v>1.0239882361495167E-5</v>
      </c>
      <c r="D9" s="186">
        <f>(Moments!L186-Moments!K186^2)^(3/2)</f>
        <v>1.22437881008544E-5</v>
      </c>
      <c r="E9" s="186">
        <f>(Moments!P186-Moments!O186^2)^(3/2)</f>
        <v>9.2288323561355936E-6</v>
      </c>
      <c r="F9" s="186">
        <f>(Moments!T186-Moments!S186^2)^(3/2)</f>
        <v>1.0881635962291087E-5</v>
      </c>
      <c r="G9" s="186">
        <f>(Moments!X186-Moments!W186^2)^(3/2)</f>
        <v>6.9012740932569299E-6</v>
      </c>
      <c r="H9" s="186">
        <f>(Moments!AB186-Moments!AA186^2)^(3/2)</f>
        <v>1.0338836127348338E-5</v>
      </c>
      <c r="I9" s="186">
        <f>(Moments!AF186-Moments!AE186^2)^(3/2)</f>
        <v>8.4411038250953642E-6</v>
      </c>
      <c r="M9" s="22"/>
      <c r="N9" s="200" t="str">
        <v>m2b</v>
      </c>
      <c r="O9" s="198">
        <f>S5</f>
        <v>-2.793207118981781E-6</v>
      </c>
      <c r="P9" s="63">
        <f>S6</f>
        <v>3.3771950377172487E-7</v>
      </c>
      <c r="Q9" s="63">
        <f>S7</f>
        <v>-1.5335558840544364E-8</v>
      </c>
      <c r="R9" s="63">
        <f>S8</f>
        <v>-1.2768651851596609E-7</v>
      </c>
      <c r="S9" s="63">
        <f>_xlfn.COVARIANCE.S(Moments!$D$4:$D$183,Moments!D$4:D$183)</f>
        <v>9.5201019389831166E-7</v>
      </c>
      <c r="T9" s="109">
        <f>_xlfn.COVARIANCE.S(Moments!$D$4:$D$183,Moments!E$4:E$183)</f>
        <v>-1.8756863782898441E-8</v>
      </c>
      <c r="AB9" s="173"/>
    </row>
    <row r="10" spans="1:28" x14ac:dyDescent="0.25">
      <c r="B10" s="14" t="s">
        <v>342</v>
      </c>
      <c r="C10" s="99">
        <f>(Moments!D186-Moments!C186^2)^(3/2)</f>
        <v>1.5012293021233552E-5</v>
      </c>
      <c r="D10" s="99">
        <f t="shared" ref="D10:I10" si="4">$C$10</f>
        <v>1.5012293021233552E-5</v>
      </c>
      <c r="E10" s="99">
        <f t="shared" si="4"/>
        <v>1.5012293021233552E-5</v>
      </c>
      <c r="F10" s="99">
        <f t="shared" si="4"/>
        <v>1.5012293021233552E-5</v>
      </c>
      <c r="G10" s="99">
        <f t="shared" si="4"/>
        <v>1.5012293021233552E-5</v>
      </c>
      <c r="H10" s="99">
        <f t="shared" si="4"/>
        <v>1.5012293021233552E-5</v>
      </c>
      <c r="I10" s="99">
        <f t="shared" si="4"/>
        <v>1.5012293021233552E-5</v>
      </c>
      <c r="M10" s="22"/>
      <c r="N10" s="200" t="str">
        <v>m3b</v>
      </c>
      <c r="O10" s="199">
        <f>T5</f>
        <v>7.5044151592585188E-7</v>
      </c>
      <c r="P10" s="101">
        <f>T6</f>
        <v>-1.7049540538179985E-8</v>
      </c>
      <c r="Q10" s="101">
        <f>T7</f>
        <v>1.9188518103973274E-9</v>
      </c>
      <c r="R10" s="101">
        <f>T8</f>
        <v>1.3397871337279123E-6</v>
      </c>
      <c r="S10" s="101">
        <f>T9</f>
        <v>-1.8756863782898441E-8</v>
      </c>
      <c r="T10" s="196">
        <f>_xlfn.COVARIANCE.S(Moments!$E$4:$E$183,Moments!E$4:E$183)</f>
        <v>5.5655317742565417E-9</v>
      </c>
      <c r="AB10" s="173"/>
    </row>
    <row r="11" spans="1:28" x14ac:dyDescent="0.25">
      <c r="C11" s="99"/>
      <c r="M11" s="22"/>
      <c r="O11" s="63"/>
      <c r="P11" s="63"/>
      <c r="Q11" s="63"/>
      <c r="R11" s="63"/>
      <c r="S11" s="63"/>
      <c r="T11" s="63"/>
      <c r="AB11" s="173"/>
    </row>
    <row r="12" spans="1:28" x14ac:dyDescent="0.25">
      <c r="B12" s="14" t="s">
        <v>344</v>
      </c>
      <c r="C12" s="99">
        <f>Moments!G187</f>
        <v>-1.2191855161246377</v>
      </c>
      <c r="D12" s="99">
        <f>Moments!K187</f>
        <v>-0.97414025387045977</v>
      </c>
      <c r="E12" s="99">
        <f>Moments!O187</f>
        <v>-0.99172979909610504</v>
      </c>
      <c r="F12" s="99">
        <f>Moments!S187</f>
        <v>-0.81847557088140421</v>
      </c>
      <c r="G12" s="99">
        <f>Moments!W187</f>
        <v>-0.55370778625818506</v>
      </c>
      <c r="H12" s="99">
        <f>Moments!AA187</f>
        <v>-0.35431176755383359</v>
      </c>
      <c r="I12" s="99">
        <f>Moments!AE187</f>
        <v>-0.41182251754451338</v>
      </c>
      <c r="M12" s="22"/>
      <c r="N12" s="14" t="s">
        <v>217</v>
      </c>
      <c r="O12" s="63"/>
      <c r="P12" s="63"/>
      <c r="Q12" s="63"/>
      <c r="R12" s="63"/>
      <c r="S12" s="63"/>
      <c r="T12" s="63"/>
      <c r="V12" s="63" t="s">
        <v>303</v>
      </c>
      <c r="W12" s="63"/>
      <c r="X12" s="63"/>
      <c r="Y12" s="63" t="s">
        <v>259</v>
      </c>
      <c r="Z12" s="63"/>
      <c r="AA12" s="63"/>
      <c r="AB12" s="173"/>
    </row>
    <row r="13" spans="1:28" x14ac:dyDescent="0.25">
      <c r="B13" s="14" t="s">
        <v>345</v>
      </c>
      <c r="C13" s="99">
        <f>Moments!C187</f>
        <v>-0.40642505043595595</v>
      </c>
      <c r="D13" s="99">
        <f t="shared" ref="D13:I13" si="5">$C$13</f>
        <v>-0.40642505043595595</v>
      </c>
      <c r="E13" s="99">
        <f t="shared" si="5"/>
        <v>-0.40642505043595595</v>
      </c>
      <c r="F13" s="99">
        <f t="shared" si="5"/>
        <v>-0.40642505043595595</v>
      </c>
      <c r="G13" s="99">
        <f t="shared" si="5"/>
        <v>-0.40642505043595595</v>
      </c>
      <c r="H13" s="99">
        <f t="shared" si="5"/>
        <v>-0.40642505043595595</v>
      </c>
      <c r="I13" s="99">
        <f t="shared" si="5"/>
        <v>-0.40642505043595595</v>
      </c>
      <c r="M13" s="22"/>
      <c r="N13" s="14" t="s">
        <v>321</v>
      </c>
      <c r="O13" s="63" t="s">
        <v>249</v>
      </c>
      <c r="P13" s="63" t="s">
        <v>250</v>
      </c>
      <c r="Q13" s="63" t="s">
        <v>335</v>
      </c>
      <c r="R13" s="63" t="s">
        <v>251</v>
      </c>
      <c r="S13" s="63" t="s">
        <v>252</v>
      </c>
      <c r="T13" s="63" t="s">
        <v>336</v>
      </c>
      <c r="V13" s="14" t="s">
        <v>329</v>
      </c>
      <c r="W13" s="14" t="s">
        <v>330</v>
      </c>
      <c r="X13" s="14" t="s">
        <v>331</v>
      </c>
      <c r="Y13" s="14" t="s">
        <v>332</v>
      </c>
      <c r="Z13" s="14" t="s">
        <v>333</v>
      </c>
      <c r="AA13" s="14" t="s">
        <v>334</v>
      </c>
      <c r="AB13" s="173"/>
    </row>
    <row r="14" spans="1:28" x14ac:dyDescent="0.25">
      <c r="B14" s="14" t="s">
        <v>346</v>
      </c>
      <c r="C14" s="99">
        <f>C12-C13</f>
        <v>-0.81276046568868177</v>
      </c>
      <c r="D14" s="99">
        <f t="shared" ref="D14:I14" si="6">D12-D13</f>
        <v>-0.56771520343450388</v>
      </c>
      <c r="E14" s="99">
        <f t="shared" si="6"/>
        <v>-0.58530474866014903</v>
      </c>
      <c r="F14" s="99">
        <f t="shared" si="6"/>
        <v>-0.41205052044544827</v>
      </c>
      <c r="G14" s="99">
        <f t="shared" si="6"/>
        <v>-0.14728273582222912</v>
      </c>
      <c r="H14" s="99">
        <f t="shared" si="6"/>
        <v>5.2113282882122358E-2</v>
      </c>
      <c r="I14" s="99">
        <f t="shared" si="6"/>
        <v>-5.3974671085574299E-3</v>
      </c>
      <c r="M14" s="22"/>
      <c r="N14" s="200" t="str">
        <f t="array" ref="N14:N19">TRANSPOSE(O13:T13)</f>
        <v>m1a</v>
      </c>
      <c r="O14" s="197">
        <f>_xlfn.COVARIANCE.S(Moments!$K$4:$K$183,Moments!K$4:K$183)</f>
        <v>5.3419113595401893E-4</v>
      </c>
      <c r="P14" s="192">
        <f>_xlfn.COVARIANCE.S(Moments!$K$4:$K$183,Moments!L$4:L$183)</f>
        <v>-7.4898181416155587E-6</v>
      </c>
      <c r="Q14" s="192">
        <f>_xlfn.COVARIANCE.S(Moments!$K$4:$K$183,Moments!M$4:M$183)</f>
        <v>1.5874665705261412E-6</v>
      </c>
      <c r="R14" s="192">
        <f>_xlfn.COVARIANCE.S(Moments!$K$4:$K$183,Moments!C$4:C$183)</f>
        <v>4.1541307484269275E-4</v>
      </c>
      <c r="S14" s="192">
        <f>_xlfn.COVARIANCE.S(Moments!$K$4:$K$183,Moments!D$4:D$183)</f>
        <v>-2.4267382476948109E-6</v>
      </c>
      <c r="T14" s="193">
        <f>_xlfn.COVARIANCE.S(Moments!$K$4:$K$183,Moments!E$4:E$183)</f>
        <v>8.3525337522833015E-7</v>
      </c>
      <c r="V14" s="201">
        <f>3*(((Moments!K$186^2)/'Skewness test'!D9)-(1/'Skewness test'!D5)+((Moments!K$186*D12)/'Skewness test'!D7))</f>
        <v>-148.99881426091318</v>
      </c>
      <c r="W14" s="202">
        <f>-3*((Moments!K$186/D9)+(0.5*D12/D7))</f>
        <v>1717.7108138530273</v>
      </c>
      <c r="X14" s="202">
        <f>1/D9</f>
        <v>81674.069476113989</v>
      </c>
      <c r="Y14" s="202">
        <f>Y5</f>
        <v>-126.63061180382478</v>
      </c>
      <c r="Z14" s="202">
        <f>Z5</f>
        <v>20.848354167065622</v>
      </c>
      <c r="AA14" s="203">
        <f>AA5</f>
        <v>66612.075755888131</v>
      </c>
      <c r="AB14" s="173"/>
    </row>
    <row r="15" spans="1:28" x14ac:dyDescent="0.25">
      <c r="M15" s="22"/>
      <c r="N15" s="200" t="str">
        <v>m2a</v>
      </c>
      <c r="O15" s="198">
        <f>P14</f>
        <v>-7.4898181416155587E-6</v>
      </c>
      <c r="P15" s="63">
        <f>_xlfn.COVARIANCE.S(Moments!$L$4:$L$183,Moments!L$4:L$183)</f>
        <v>1.2626231763033005E-6</v>
      </c>
      <c r="Q15" s="63">
        <f>_xlfn.COVARIANCE.S(Moments!$L$4:$L$183,Moments!M$4:M$183)</f>
        <v>-8.7346926469338829E-8</v>
      </c>
      <c r="R15" s="63">
        <f>_xlfn.COVARIANCE.S(Moments!$L$4:$L$183,Moments!C$4:C$183)</f>
        <v>-4.1374324616707081E-6</v>
      </c>
      <c r="S15" s="63">
        <f>_xlfn.COVARIANCE.S(Moments!$L$4:$L$183,Moments!D$4:D$183)</f>
        <v>3.836099019408115E-7</v>
      </c>
      <c r="T15" s="109">
        <f>_xlfn.COVARIANCE.S(Moments!$L$4:$L$183,Moments!E$4:E$183)</f>
        <v>-1.6534874256509057E-8</v>
      </c>
      <c r="AB15" s="173"/>
    </row>
    <row r="16" spans="1:28" x14ac:dyDescent="0.25">
      <c r="B16" s="14" t="s">
        <v>322</v>
      </c>
      <c r="C16" s="179">
        <v>0.05</v>
      </c>
      <c r="D16" s="179">
        <f t="shared" ref="D16:I16" si="7">$C$16</f>
        <v>0.05</v>
      </c>
      <c r="E16" s="179">
        <f t="shared" si="7"/>
        <v>0.05</v>
      </c>
      <c r="F16" s="179">
        <f t="shared" si="7"/>
        <v>0.05</v>
      </c>
      <c r="G16" s="179">
        <f t="shared" si="7"/>
        <v>0.05</v>
      </c>
      <c r="H16" s="179">
        <f t="shared" si="7"/>
        <v>0.05</v>
      </c>
      <c r="I16" s="179">
        <f t="shared" si="7"/>
        <v>0.05</v>
      </c>
      <c r="M16" s="22"/>
      <c r="N16" s="200" t="str">
        <v>m3a</v>
      </c>
      <c r="O16" s="198">
        <f>Q14</f>
        <v>1.5874665705261412E-6</v>
      </c>
      <c r="P16" s="63">
        <f>Q15</f>
        <v>-8.7346926469338829E-8</v>
      </c>
      <c r="Q16" s="63">
        <f>_xlfn.COVARIANCE.S(Moments!$M$4:$M$183,Moments!M$4:M$183)</f>
        <v>1.1646899504879182E-8</v>
      </c>
      <c r="R16" s="63">
        <f>_xlfn.COVARIANCE.S(Moments!$M$4:$M$183,Moments!C$4:C$183)</f>
        <v>9.0398648818825525E-7</v>
      </c>
      <c r="S16" s="63">
        <f>_xlfn.COVARIANCE.S(Moments!$M$4:$M$183,Moments!D$4:D$183)</f>
        <v>-1.5020517076183186E-8</v>
      </c>
      <c r="T16" s="109">
        <f>_xlfn.COVARIANCE.S(Moments!$M$4:$M$183,Moments!E$4:E$183)</f>
        <v>2.0750861562504999E-9</v>
      </c>
      <c r="V16" s="201">
        <f>V14</f>
        <v>-148.99881426091318</v>
      </c>
      <c r="W16" s="202">
        <f>W14</f>
        <v>1717.7108138530273</v>
      </c>
      <c r="X16" s="202">
        <f t="shared" ref="X16" si="8">X14</f>
        <v>81674.069476113989</v>
      </c>
      <c r="Y16" s="202">
        <f>-Y14</f>
        <v>126.63061180382478</v>
      </c>
      <c r="Z16" s="202">
        <f t="shared" ref="Z16:AA16" si="9">-Z14</f>
        <v>-20.848354167065622</v>
      </c>
      <c r="AA16" s="214">
        <f t="shared" si="9"/>
        <v>-66612.075755888131</v>
      </c>
      <c r="AB16" s="173"/>
    </row>
    <row r="17" spans="1:28" x14ac:dyDescent="0.25">
      <c r="A17" s="204"/>
      <c r="M17" s="22"/>
      <c r="N17" s="200" t="str">
        <v>m1b</v>
      </c>
      <c r="O17" s="198">
        <f>R14</f>
        <v>4.1541307484269275E-4</v>
      </c>
      <c r="P17" s="63">
        <f>R15</f>
        <v>-4.1374324616707081E-6</v>
      </c>
      <c r="Q17" s="63">
        <f>R16</f>
        <v>9.0398648818825525E-7</v>
      </c>
      <c r="R17" s="63">
        <f>_xlfn.COVARIANCE.S(Moments!$C$4:$C$183,Moments!C$4:C$183)</f>
        <v>6.1195219365280421E-4</v>
      </c>
      <c r="S17" s="63">
        <f>_xlfn.COVARIANCE.S(Moments!$C$4:$C$183,Moments!D$4:D$183)</f>
        <v>-1.2768651851596609E-7</v>
      </c>
      <c r="T17" s="109">
        <f>_xlfn.COVARIANCE.S(Moments!$C$4:$C$183,Moments!E$4:E$183)</f>
        <v>1.3397871337279123E-6</v>
      </c>
      <c r="V17" s="63"/>
      <c r="W17" s="63"/>
      <c r="X17" s="63"/>
      <c r="Y17" s="63"/>
      <c r="Z17" s="63"/>
      <c r="AA17" s="63"/>
      <c r="AB17" s="173"/>
    </row>
    <row r="18" spans="1:28" x14ac:dyDescent="0.25">
      <c r="A18" s="289" t="s">
        <v>344</v>
      </c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M18" s="22"/>
      <c r="N18" s="200" t="str">
        <v>m2b</v>
      </c>
      <c r="O18" s="198">
        <f>S14</f>
        <v>-2.4267382476948109E-6</v>
      </c>
      <c r="P18" s="63">
        <f>S15</f>
        <v>3.836099019408115E-7</v>
      </c>
      <c r="Q18" s="63">
        <f>S16</f>
        <v>-1.5020517076183186E-8</v>
      </c>
      <c r="R18" s="63">
        <f>S17</f>
        <v>-1.2768651851596609E-7</v>
      </c>
      <c r="S18" s="63">
        <f>_xlfn.COVARIANCE.S(Moments!$D$4:$D$183,Moments!D$4:D$183)</f>
        <v>9.5201019389831166E-7</v>
      </c>
      <c r="T18" s="109">
        <f>_xlfn.COVARIANCE.S(Moments!$D$4:$D$183,Moments!E$4:E$183)</f>
        <v>-1.8756863782898441E-8</v>
      </c>
      <c r="V18" s="63"/>
      <c r="W18" s="63"/>
      <c r="X18" s="63"/>
      <c r="Y18" s="63"/>
      <c r="Z18" s="63"/>
      <c r="AA18" s="63"/>
      <c r="AB18" s="173"/>
    </row>
    <row r="19" spans="1:28" x14ac:dyDescent="0.25">
      <c r="B19" s="14" t="s">
        <v>383</v>
      </c>
      <c r="C19" s="14">
        <f t="array" ref="C19">(1/C4)*(MMULT(MMULT($V$5:$X$5,$O$5:$Q$7),TRANSPOSE($V$5:$X$5)))</f>
        <v>0.24778901102295489</v>
      </c>
      <c r="D19" s="14">
        <f t="array" ref="D19">(1/D4)*(MMULT(MMULT($V$16:$X$16,$O$14:$Q$16),TRANSPOSE($V$16:$X$16)))</f>
        <v>0.1887000311518435</v>
      </c>
      <c r="E19" s="14">
        <f t="array" ref="E19">(1/E4)*(MMULT(MMULT($V$23:$X$23,$O$23:$Q$25),TRANSPOSE($V$23:$X$23)))</f>
        <v>0.11818636940208932</v>
      </c>
      <c r="F19" s="14">
        <f t="array" ref="F19">(1/F4)*(MMULT(MMULT($V$32:$X$32,$O$32:$Q$34),TRANSPOSE($V$32:$X$32)))</f>
        <v>9.1253449299698461E-2</v>
      </c>
      <c r="G19" s="14">
        <f t="array" ref="G19">(1/G4)*(MMULT(MMULT($V$41:$X$41,$O$41:$Q$43),TRANSPOSE($V$41:$X$41)))</f>
        <v>0.1775961036242262</v>
      </c>
      <c r="H19" s="14">
        <f t="array" ref="H19">(1/H4)*(MMULT(MMULT($V$50:$X$50,$O$50:$Q$52),TRANSPOSE($V$50:$X$50)))</f>
        <v>6.5161795027799868E-2</v>
      </c>
      <c r="I19" s="14">
        <f t="array" ref="I19">(1/I4)*(MMULT(MMULT($V$59:$X$59,$O$59:$Q$61),TRANSPOSE($V$59:$X$59)))</f>
        <v>0.15001484399284115</v>
      </c>
      <c r="M19" s="22"/>
      <c r="N19" s="200" t="str">
        <v>m3b</v>
      </c>
      <c r="O19" s="199">
        <f>T14</f>
        <v>8.3525337522833015E-7</v>
      </c>
      <c r="P19" s="101">
        <f>T15</f>
        <v>-1.6534874256509057E-8</v>
      </c>
      <c r="Q19" s="101">
        <f>T16</f>
        <v>2.0750861562504999E-9</v>
      </c>
      <c r="R19" s="101">
        <f>T17</f>
        <v>1.3397871337279123E-6</v>
      </c>
      <c r="S19" s="101">
        <f>T18</f>
        <v>-1.8756863782898441E-8</v>
      </c>
      <c r="T19" s="196">
        <f>_xlfn.COVARIANCE.S(Moments!$E$4:$E$183,Moments!E$4:E$183)</f>
        <v>5.5655317742565417E-9</v>
      </c>
      <c r="AB19" s="173"/>
    </row>
    <row r="20" spans="1:28" x14ac:dyDescent="0.25">
      <c r="B20" s="14" t="s">
        <v>384</v>
      </c>
      <c r="C20" s="14">
        <f>SQRT(C19)</f>
        <v>0.4977841008137513</v>
      </c>
      <c r="D20" s="14">
        <f t="shared" ref="D20:I20" si="10">SQRT(D19)</f>
        <v>0.43439616843596063</v>
      </c>
      <c r="E20" s="14">
        <f t="shared" si="10"/>
        <v>0.34378244487188309</v>
      </c>
      <c r="F20" s="14">
        <f t="shared" si="10"/>
        <v>0.30208185860739545</v>
      </c>
      <c r="G20" s="14">
        <f t="shared" si="10"/>
        <v>0.42142152724347887</v>
      </c>
      <c r="H20" s="14">
        <f t="shared" si="10"/>
        <v>0.25526808462438044</v>
      </c>
      <c r="I20" s="14">
        <f t="shared" si="10"/>
        <v>0.38731749765901508</v>
      </c>
      <c r="M20" s="22"/>
      <c r="O20" s="63"/>
      <c r="P20" s="63"/>
      <c r="Q20" s="63"/>
      <c r="R20" s="63"/>
      <c r="S20" s="63"/>
      <c r="T20" s="63"/>
      <c r="AB20" s="173"/>
    </row>
    <row r="21" spans="1:28" x14ac:dyDescent="0.25">
      <c r="B21" s="219" t="s">
        <v>385</v>
      </c>
      <c r="C21" s="14">
        <f>C12/C20</f>
        <v>-2.4492255058600247</v>
      </c>
      <c r="D21" s="14">
        <f t="shared" ref="D21:I21" si="11">D12/D20</f>
        <v>-2.2425157601593098</v>
      </c>
      <c r="E21" s="14">
        <f t="shared" si="11"/>
        <v>-2.8847598645291255</v>
      </c>
      <c r="F21" s="14">
        <f t="shared" si="11"/>
        <v>-2.7094495997031931</v>
      </c>
      <c r="G21" s="14">
        <f t="shared" si="11"/>
        <v>-1.3139048445863493</v>
      </c>
      <c r="H21" s="14">
        <f t="shared" si="11"/>
        <v>-1.387998691944561</v>
      </c>
      <c r="I21" s="14">
        <f t="shared" si="11"/>
        <v>-1.0632685588273421</v>
      </c>
      <c r="M21" s="22"/>
      <c r="N21" s="14" t="s">
        <v>227</v>
      </c>
      <c r="O21" s="63"/>
      <c r="P21" s="63"/>
      <c r="Q21" s="63"/>
      <c r="R21" s="63"/>
      <c r="S21" s="63"/>
      <c r="T21" s="63"/>
      <c r="V21" s="63" t="s">
        <v>304</v>
      </c>
      <c r="W21" s="63"/>
      <c r="X21" s="63"/>
      <c r="Y21" s="63" t="s">
        <v>259</v>
      </c>
      <c r="Z21" s="63"/>
      <c r="AA21" s="63"/>
      <c r="AB21" s="173"/>
    </row>
    <row r="22" spans="1:28" x14ac:dyDescent="0.25">
      <c r="M22" s="22"/>
      <c r="N22" s="14" t="s">
        <v>321</v>
      </c>
      <c r="O22" s="63" t="s">
        <v>249</v>
      </c>
      <c r="P22" s="63" t="s">
        <v>250</v>
      </c>
      <c r="Q22" s="63" t="s">
        <v>335</v>
      </c>
      <c r="R22" s="63" t="s">
        <v>251</v>
      </c>
      <c r="S22" s="63" t="s">
        <v>252</v>
      </c>
      <c r="T22" s="63" t="s">
        <v>336</v>
      </c>
      <c r="V22" s="14" t="s">
        <v>329</v>
      </c>
      <c r="W22" s="14" t="s">
        <v>330</v>
      </c>
      <c r="X22" s="14" t="s">
        <v>331</v>
      </c>
      <c r="Y22" s="14" t="s">
        <v>332</v>
      </c>
      <c r="Z22" s="14" t="s">
        <v>333</v>
      </c>
      <c r="AA22" s="14" t="s">
        <v>334</v>
      </c>
      <c r="AB22" s="173"/>
    </row>
    <row r="23" spans="1:28" x14ac:dyDescent="0.25">
      <c r="A23" s="289" t="s">
        <v>386</v>
      </c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M23" s="22"/>
      <c r="N23" s="200" t="str">
        <f t="array" ref="N23:N28">TRANSPOSE(O22:T22)</f>
        <v>m1a</v>
      </c>
      <c r="O23" s="197">
        <f>_xlfn.COVARIANCE.S(Moments!$O$4:$O$183,Moments!O$4:O$183)</f>
        <v>4.4243619170625828E-4</v>
      </c>
      <c r="P23" s="192">
        <f>_xlfn.COVARIANCE.S(Moments!$O$4:$O$183,Moments!P$4:P$183)</f>
        <v>-5.2926386259486504E-6</v>
      </c>
      <c r="Q23" s="192">
        <f>_xlfn.COVARIANCE.S(Moments!$O$4:$O$183,Moments!Q$4:Q$183)</f>
        <v>1.0443719840108693E-6</v>
      </c>
      <c r="R23" s="192">
        <f>_xlfn.COVARIANCE.S(Moments!$O$4:$O$183,Moments!C$4:C$183)</f>
        <v>4.5616562973923691E-4</v>
      </c>
      <c r="S23" s="192">
        <f>_xlfn.COVARIANCE.S(Moments!$O$4:$O$183,Moments!D$4:D$183)</f>
        <v>-1.0720648979544724E-6</v>
      </c>
      <c r="T23" s="193">
        <f>_xlfn.COVARIANCE.S(Moments!$O$4:$O$183,Moments!E$4:E$183)</f>
        <v>1.0178399404794078E-6</v>
      </c>
      <c r="V23" s="201">
        <f>3*(((Moments!O$186^2)/'Skewness test'!E9)-(1/'Skewness test'!E5)+((Moments!O$186*E12)/'Skewness test'!E7))</f>
        <v>-166.56028267115886</v>
      </c>
      <c r="W23" s="202">
        <f>-3*((Moments!O$186/E9)+(0.5*E12/E7))</f>
        <v>1944.3126357060303</v>
      </c>
      <c r="X23" s="202">
        <f>1/E9</f>
        <v>108356.0694799241</v>
      </c>
      <c r="Y23" s="202">
        <f>Y5</f>
        <v>-126.63061180382478</v>
      </c>
      <c r="Z23" s="202">
        <f t="shared" ref="Z23:AA23" si="12">Z5</f>
        <v>20.848354167065622</v>
      </c>
      <c r="AA23" s="202">
        <f t="shared" si="12"/>
        <v>66612.075755888131</v>
      </c>
      <c r="AB23" s="173"/>
    </row>
    <row r="24" spans="1:28" x14ac:dyDescent="0.25">
      <c r="B24" s="14" t="s">
        <v>406</v>
      </c>
      <c r="C24" s="14">
        <f t="array" ref="C24">(1/C4)*(MMULT(MMULT($Y$5:$AA$5,$R$8:$T$10),TRANSPOSE($Y$5:$AA$5)))</f>
        <v>6.5858257408024257E-2</v>
      </c>
      <c r="M24" s="22"/>
      <c r="N24" s="200" t="str">
        <v>m2a</v>
      </c>
      <c r="O24" s="198">
        <f>P23</f>
        <v>-5.2926386259486504E-6</v>
      </c>
      <c r="P24" s="63">
        <f>_xlfn.COVARIANCE.S(Moments!$P$4:$P$183,Moments!P$4:P$183)</f>
        <v>8.1767403188492756E-7</v>
      </c>
      <c r="Q24" s="63">
        <f>_xlfn.COVARIANCE.S(Moments!$P$4:$P$183,Moments!Q$4:Q$183)</f>
        <v>-4.0939761191882636E-8</v>
      </c>
      <c r="R24" s="63">
        <f>_xlfn.COVARIANCE.S(Moments!$P$4:$P$183,Moments!C$4:C$183)</f>
        <v>-2.3699162598964372E-6</v>
      </c>
      <c r="S24" s="63">
        <f>_xlfn.COVARIANCE.S(Moments!$P$4:$P$183,Moments!D$4:D$183)</f>
        <v>5.8334612603691658E-7</v>
      </c>
      <c r="T24" s="109">
        <f>_xlfn.COVARIANCE.S(Moments!$P$4:$P$183,Moments!E$4:E$183)</f>
        <v>-1.5104939665052576E-8</v>
      </c>
      <c r="AB24" s="173"/>
    </row>
    <row r="25" spans="1:28" x14ac:dyDescent="0.25">
      <c r="B25" s="14" t="s">
        <v>407</v>
      </c>
      <c r="C25" s="14">
        <f>SQRT(C24)</f>
        <v>0.25662863715498363</v>
      </c>
      <c r="M25" s="22"/>
      <c r="N25" s="200" t="str">
        <v>m3a</v>
      </c>
      <c r="O25" s="198">
        <f>Q23</f>
        <v>1.0443719840108693E-6</v>
      </c>
      <c r="P25" s="63">
        <f>Q24</f>
        <v>-4.0939761191882636E-8</v>
      </c>
      <c r="Q25" s="63">
        <f>_xlfn.COVARIANCE.S(Moments!$Q$4:$Q$183,Moments!Q$4:Q$183)</f>
        <v>4.891197920170915E-9</v>
      </c>
      <c r="R25" s="63">
        <f>_xlfn.COVARIANCE.S(Moments!$Q$4:$Q$183,Moments!C$4:C$183)</f>
        <v>8.7238966101037793E-7</v>
      </c>
      <c r="S25" s="63">
        <f>_xlfn.COVARIANCE.S(Moments!$Q$4:$Q$183,Moments!D$4:D$183)</f>
        <v>-1.3670559308442734E-8</v>
      </c>
      <c r="T25" s="109">
        <f>_xlfn.COVARIANCE.S(Moments!$Q$4:$Q$183,Moments!E$4:E$183)</f>
        <v>2.9293517736616021E-9</v>
      </c>
      <c r="V25" s="201">
        <f>V23</f>
        <v>-166.56028267115886</v>
      </c>
      <c r="W25" s="202">
        <f>W23</f>
        <v>1944.3126357060303</v>
      </c>
      <c r="X25" s="202">
        <f t="shared" ref="X25" si="13">X23</f>
        <v>108356.0694799241</v>
      </c>
      <c r="Y25" s="202">
        <f>-Y23</f>
        <v>126.63061180382478</v>
      </c>
      <c r="Z25" s="202">
        <f t="shared" ref="Z25:AA25" si="14">-Z23</f>
        <v>-20.848354167065622</v>
      </c>
      <c r="AA25" s="214">
        <f t="shared" si="14"/>
        <v>-66612.075755888131</v>
      </c>
      <c r="AB25" s="173"/>
    </row>
    <row r="26" spans="1:28" x14ac:dyDescent="0.25">
      <c r="B26" s="219" t="s">
        <v>408</v>
      </c>
      <c r="C26" s="14">
        <f>C13/C25</f>
        <v>-1.5837088757577238</v>
      </c>
      <c r="M26" s="22"/>
      <c r="N26" s="200" t="str">
        <v>m1b</v>
      </c>
      <c r="O26" s="198">
        <f>R23</f>
        <v>4.5616562973923691E-4</v>
      </c>
      <c r="P26" s="63">
        <f>R24</f>
        <v>-2.3699162598964372E-6</v>
      </c>
      <c r="Q26" s="63">
        <f>R25</f>
        <v>8.7238966101037793E-7</v>
      </c>
      <c r="R26" s="63">
        <f>_xlfn.COVARIANCE.S(Moments!$C$4:$C$183,Moments!C$4:C$183)</f>
        <v>6.1195219365280421E-4</v>
      </c>
      <c r="S26" s="63">
        <f>_xlfn.COVARIANCE.S(Moments!$C$4:$C$183,Moments!D$4:D$183)</f>
        <v>-1.2768651851596609E-7</v>
      </c>
      <c r="T26" s="109">
        <f>_xlfn.COVARIANCE.S(Moments!$C$4:$C$183,Moments!E$4:E$183)</f>
        <v>1.3397871337279123E-6</v>
      </c>
      <c r="V26" s="63"/>
      <c r="W26" s="63"/>
      <c r="X26" s="63"/>
      <c r="Y26" s="63"/>
      <c r="Z26" s="63"/>
      <c r="AA26" s="63"/>
      <c r="AB26" s="173"/>
    </row>
    <row r="27" spans="1:28" x14ac:dyDescent="0.25">
      <c r="M27" s="22"/>
      <c r="N27" s="200" t="str">
        <v>m2b</v>
      </c>
      <c r="O27" s="198">
        <f>S23</f>
        <v>-1.0720648979544724E-6</v>
      </c>
      <c r="P27" s="63">
        <f>S24</f>
        <v>5.8334612603691658E-7</v>
      </c>
      <c r="Q27" s="63">
        <f>S25</f>
        <v>-1.3670559308442734E-8</v>
      </c>
      <c r="R27" s="63">
        <f>S26</f>
        <v>-1.2768651851596609E-7</v>
      </c>
      <c r="S27" s="63">
        <f>_xlfn.COVARIANCE.S(Moments!$D$4:$D$183,Moments!D$4:D$183)</f>
        <v>9.5201019389831166E-7</v>
      </c>
      <c r="T27" s="109">
        <f>_xlfn.COVARIANCE.S(Moments!$D$4:$D$183,Moments!E$4:E$183)</f>
        <v>-1.8756863782898441E-8</v>
      </c>
      <c r="V27" s="63"/>
      <c r="W27" s="63"/>
      <c r="X27" s="63"/>
      <c r="Y27" s="63"/>
      <c r="Z27" s="63"/>
      <c r="AA27" s="63"/>
      <c r="AB27" s="173"/>
    </row>
    <row r="28" spans="1:28" x14ac:dyDescent="0.25">
      <c r="A28" s="289" t="s">
        <v>343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M28" s="22"/>
      <c r="N28" s="200" t="str">
        <v>m3b</v>
      </c>
      <c r="O28" s="199">
        <f>T23</f>
        <v>1.0178399404794078E-6</v>
      </c>
      <c r="P28" s="101">
        <f>T24</f>
        <v>-1.5104939665052576E-8</v>
      </c>
      <c r="Q28" s="101">
        <f>T25</f>
        <v>2.9293517736616021E-9</v>
      </c>
      <c r="R28" s="101">
        <f>T26</f>
        <v>1.3397871337279123E-6</v>
      </c>
      <c r="S28" s="101">
        <f>T27</f>
        <v>-1.8756863782898441E-8</v>
      </c>
      <c r="T28" s="196">
        <f>_xlfn.COVARIANCE.S(Moments!$E$4:$E$183,Moments!E$4:E$183)</f>
        <v>5.5655317742565417E-9</v>
      </c>
      <c r="AB28" s="173"/>
    </row>
    <row r="29" spans="1:28" x14ac:dyDescent="0.25">
      <c r="B29" s="14" t="s">
        <v>347</v>
      </c>
      <c r="C29" s="14">
        <f t="array" ref="C29">(1/C4)*(MMULT(MMULT(V7:AA7,O5:T10),TRANSPOSE(V7:AA7)))</f>
        <v>0.31589753018472244</v>
      </c>
      <c r="D29" s="14">
        <f t="array" ref="D29">(1/D4)*(MMULT(MMULT(V16:AA16,O14:T19),TRANSPOSE(V16:AA16)))</f>
        <v>0.24909482207229328</v>
      </c>
      <c r="E29" s="14">
        <f t="array" ref="E29">(1/E4)*(MMULT(MMULT(V25:AA25,O23:T28),TRANSPOSE(V25:AA25)))</f>
        <v>0.1159846097040827</v>
      </c>
      <c r="F29" s="14">
        <f t="array" ref="F29">(1/F4)*(MMULT(MMULT(V34:AA34,O32:T37),TRANSPOSE(V34:AA34)))</f>
        <v>9.3702008312694596E-2</v>
      </c>
      <c r="G29" s="14">
        <f t="array" ref="G29">(1/G4)*(MMULT(MMULT(V43:AA43,O41:T46),TRANSPOSE(V43:AA43)))</f>
        <v>0.24627729126086936</v>
      </c>
      <c r="H29" s="14">
        <f t="array" ref="H29">(1/H4)*(MMULT(MMULT(V52:AA52,O50:T55),TRANSPOSE(V52:AA52)))</f>
        <v>0.11879018786675057</v>
      </c>
      <c r="I29" s="14">
        <f t="array" ref="I29">(1/I4)*(MMULT(MMULT(V61:AA61,O59:T64),TRANSPOSE(V61:AA61)))</f>
        <v>0.2170960053477817</v>
      </c>
      <c r="M29" s="22"/>
      <c r="O29" s="63"/>
      <c r="P29" s="63"/>
      <c r="Q29" s="63"/>
      <c r="R29" s="63"/>
      <c r="S29" s="63"/>
      <c r="T29" s="63"/>
      <c r="AB29" s="173"/>
    </row>
    <row r="30" spans="1:28" x14ac:dyDescent="0.25">
      <c r="B30" s="14" t="s">
        <v>348</v>
      </c>
      <c r="C30" s="14">
        <f>SQRT(C29)</f>
        <v>0.56204762270177999</v>
      </c>
      <c r="D30" s="14">
        <f t="shared" ref="D30:I30" si="15">SQRT(D29)</f>
        <v>0.49909400123853748</v>
      </c>
      <c r="E30" s="14">
        <f t="shared" si="15"/>
        <v>0.34056513283670525</v>
      </c>
      <c r="F30" s="14">
        <f t="shared" si="15"/>
        <v>0.30610783771849848</v>
      </c>
      <c r="G30" s="14">
        <f t="shared" si="15"/>
        <v>0.49626332854732413</v>
      </c>
      <c r="H30" s="14">
        <f t="shared" si="15"/>
        <v>0.34465952455539445</v>
      </c>
      <c r="I30" s="14">
        <f t="shared" si="15"/>
        <v>0.46593562360886476</v>
      </c>
      <c r="M30" s="22"/>
      <c r="N30" s="14" t="s">
        <v>228</v>
      </c>
      <c r="O30" s="63"/>
      <c r="P30" s="63"/>
      <c r="Q30" s="63"/>
      <c r="R30" s="63"/>
      <c r="S30" s="63"/>
      <c r="T30" s="63"/>
      <c r="V30" s="63" t="s">
        <v>306</v>
      </c>
      <c r="W30" s="63"/>
      <c r="X30" s="63"/>
      <c r="Y30" s="63" t="s">
        <v>259</v>
      </c>
      <c r="Z30" s="63"/>
      <c r="AA30" s="63"/>
      <c r="AB30" s="173"/>
    </row>
    <row r="31" spans="1:28" x14ac:dyDescent="0.25">
      <c r="B31" s="14" t="s">
        <v>327</v>
      </c>
      <c r="C31" s="14">
        <f t="shared" ref="C31:I31" si="16">C14+NORMSINV((1-C16/2))*C30</f>
        <v>0.28883263240316359</v>
      </c>
      <c r="D31" s="14">
        <f t="shared" si="16"/>
        <v>0.41049106389301848</v>
      </c>
      <c r="E31" s="14">
        <f t="shared" si="16"/>
        <v>8.2190646089892461E-2</v>
      </c>
      <c r="F31" s="14">
        <f t="shared" si="16"/>
        <v>0.1879098168682401</v>
      </c>
      <c r="G31" s="14">
        <f t="shared" si="16"/>
        <v>0.82537551497849404</v>
      </c>
      <c r="H31" s="14">
        <f t="shared" si="16"/>
        <v>0.72763353793939367</v>
      </c>
      <c r="I31" s="14">
        <f t="shared" si="16"/>
        <v>0.90781957427902782</v>
      </c>
      <c r="M31" s="22"/>
      <c r="N31" s="14" t="s">
        <v>321</v>
      </c>
      <c r="O31" s="63" t="s">
        <v>249</v>
      </c>
      <c r="P31" s="63" t="s">
        <v>250</v>
      </c>
      <c r="Q31" s="63" t="s">
        <v>335</v>
      </c>
      <c r="R31" s="63" t="s">
        <v>251</v>
      </c>
      <c r="S31" s="63" t="s">
        <v>252</v>
      </c>
      <c r="T31" s="63" t="s">
        <v>336</v>
      </c>
      <c r="V31" s="14" t="s">
        <v>329</v>
      </c>
      <c r="W31" s="14" t="s">
        <v>330</v>
      </c>
      <c r="X31" s="14" t="s">
        <v>331</v>
      </c>
      <c r="Y31" s="14" t="s">
        <v>332</v>
      </c>
      <c r="Z31" s="14" t="s">
        <v>333</v>
      </c>
      <c r="AA31" s="14" t="s">
        <v>334</v>
      </c>
      <c r="AB31" s="173"/>
    </row>
    <row r="32" spans="1:28" x14ac:dyDescent="0.25">
      <c r="B32" s="14" t="s">
        <v>326</v>
      </c>
      <c r="C32" s="14">
        <f t="shared" ref="C32:I32" si="17">C14-NORMSINV((1-C16/2))*C30</f>
        <v>-1.9143535637805271</v>
      </c>
      <c r="D32" s="14">
        <f t="shared" si="17"/>
        <v>-1.5459214707620261</v>
      </c>
      <c r="E32" s="14">
        <f t="shared" si="17"/>
        <v>-1.2528001434101905</v>
      </c>
      <c r="F32" s="14">
        <f t="shared" si="17"/>
        <v>-1.0120108577591367</v>
      </c>
      <c r="G32" s="14">
        <f t="shared" si="17"/>
        <v>-1.1199409866229522</v>
      </c>
      <c r="H32" s="14">
        <f t="shared" si="17"/>
        <v>-0.62340697217514895</v>
      </c>
      <c r="I32" s="14">
        <f t="shared" si="17"/>
        <v>-0.91861450849614257</v>
      </c>
      <c r="M32" s="22"/>
      <c r="N32" s="200" t="str">
        <f t="array" ref="N32:N37">TRANSPOSE(O31:T31)</f>
        <v>m1a</v>
      </c>
      <c r="O32" s="197">
        <f>_xlfn.COVARIANCE.S(Moments!$S$4:$S$183,Moments!S$4:S$183)</f>
        <v>4.9379755585903689E-4</v>
      </c>
      <c r="P32" s="192">
        <f>_xlfn.COVARIANCE.S(Moments!$S$4:$S$183,Moments!T$4:T$183)</f>
        <v>-4.8267890053259636E-6</v>
      </c>
      <c r="Q32" s="192">
        <f>_xlfn.COVARIANCE.S(Moments!$S$4:$S$183,Moments!U$4:U$183)</f>
        <v>1.1137748040074771E-6</v>
      </c>
      <c r="R32" s="192">
        <f>_xlfn.COVARIANCE.S(Moments!$S$4:$S$183,Moments!C$4:C$183)</f>
        <v>4.9674481424999764E-4</v>
      </c>
      <c r="S32" s="192">
        <f>_xlfn.COVARIANCE.S(Moments!$S$4:$S$183,Moments!D$4:D$183)</f>
        <v>-8.8675200871470046E-7</v>
      </c>
      <c r="T32" s="193">
        <f>_xlfn.COVARIANCE.S(Moments!$S$4:$S$183,Moments!E$4:E$183)</f>
        <v>1.070492495407546E-6</v>
      </c>
      <c r="V32" s="201">
        <f>3*(((Moments!S$186^2)/'Skewness test'!F9)-(1/'Skewness test'!F5)+((Moments!S$186*F12)/'Skewness test'!F7))</f>
        <v>-151.4681193279622</v>
      </c>
      <c r="W32" s="202">
        <f>-3*((Moments!S$186/F9)+(0.5*F12/F7))</f>
        <v>1347.4307215753538</v>
      </c>
      <c r="X32" s="202">
        <f>1/F9</f>
        <v>91897.946546399064</v>
      </c>
      <c r="Y32" s="202">
        <f>Y5</f>
        <v>-126.63061180382478</v>
      </c>
      <c r="Z32" s="202">
        <f t="shared" ref="Z32:AA32" si="18">Z5</f>
        <v>20.848354167065622</v>
      </c>
      <c r="AA32" s="202">
        <f t="shared" si="18"/>
        <v>66612.075755888131</v>
      </c>
      <c r="AB32" s="173"/>
    </row>
    <row r="33" spans="1:28" x14ac:dyDescent="0.25">
      <c r="B33" s="219" t="s">
        <v>382</v>
      </c>
      <c r="C33" s="14">
        <f t="shared" ref="C33:I33" si="19">C14/C30</f>
        <v>-1.4460704624667169</v>
      </c>
      <c r="D33" s="14">
        <f t="shared" si="19"/>
        <v>-1.1374915387195157</v>
      </c>
      <c r="E33" s="14">
        <f t="shared" si="19"/>
        <v>-1.7186279281877983</v>
      </c>
      <c r="F33" s="14">
        <f t="shared" si="19"/>
        <v>-1.3460959494424194</v>
      </c>
      <c r="G33" s="14">
        <f t="shared" si="19"/>
        <v>-0.29678343603054302</v>
      </c>
      <c r="H33" s="14">
        <f t="shared" si="19"/>
        <v>0.15120221310972823</v>
      </c>
      <c r="I33" s="14">
        <f t="shared" si="19"/>
        <v>-1.158414775576035E-2</v>
      </c>
      <c r="M33" s="22"/>
      <c r="N33" s="200" t="str">
        <v>m2a</v>
      </c>
      <c r="O33" s="198">
        <f>P32</f>
        <v>-4.8267890053259636E-6</v>
      </c>
      <c r="P33" s="63">
        <f>_xlfn.COVARIANCE.S(Moments!$T$4:$T$183,Moments!T$4:T$183)</f>
        <v>8.4247898103008594E-7</v>
      </c>
      <c r="Q33" s="63">
        <f>_xlfn.COVARIANCE.S(Moments!$T$4:$T$183,Moments!U$4:U$183)</f>
        <v>-4.0081157082675346E-8</v>
      </c>
      <c r="R33" s="63">
        <f>_xlfn.COVARIANCE.S(Moments!$T$4:$T$183,Moments!C$4:C$183)</f>
        <v>-2.281695090630269E-6</v>
      </c>
      <c r="S33" s="63">
        <f>_xlfn.COVARIANCE.S(Moments!$T$4:$T$183,Moments!D$4:D$183)</f>
        <v>6.202840750079951E-7</v>
      </c>
      <c r="T33" s="109">
        <f>_xlfn.COVARIANCE.S(Moments!$T$4:$T$183,Moments!E$4:E$183)</f>
        <v>-1.4785025888027914E-8</v>
      </c>
      <c r="AB33" s="173"/>
    </row>
    <row r="34" spans="1:28" x14ac:dyDescent="0.25">
      <c r="A34" s="14" t="s">
        <v>349</v>
      </c>
      <c r="M34" s="22"/>
      <c r="N34" s="200" t="str">
        <v>m3a</v>
      </c>
      <c r="O34" s="198">
        <f>Q32</f>
        <v>1.1137748040074771E-6</v>
      </c>
      <c r="P34" s="63">
        <f>Q33</f>
        <v>-4.0081157082675346E-8</v>
      </c>
      <c r="Q34" s="63">
        <f>_xlfn.COVARIANCE.S(Moments!$U$4:$U$183,Moments!U$4:U$183)</f>
        <v>5.0359333528334177E-9</v>
      </c>
      <c r="R34" s="63">
        <f>_xlfn.COVARIANCE.S(Moments!$U$4:$U$183,Moments!C$4:C$183)</f>
        <v>9.4251028608468553E-7</v>
      </c>
      <c r="S34" s="63">
        <f>_xlfn.COVARIANCE.S(Moments!$U$4:$U$183,Moments!D$4:D$183)</f>
        <v>-1.3304103340744949E-8</v>
      </c>
      <c r="T34" s="109">
        <f>_xlfn.COVARIANCE.S(Moments!$U$4:$U$183,Moments!E$4:E$183)</f>
        <v>3.0859963013785957E-9</v>
      </c>
      <c r="V34" s="201">
        <f>V32</f>
        <v>-151.4681193279622</v>
      </c>
      <c r="W34" s="202">
        <f>W32</f>
        <v>1347.4307215753538</v>
      </c>
      <c r="X34" s="202">
        <f t="shared" ref="X34" si="20">X32</f>
        <v>91897.946546399064</v>
      </c>
      <c r="Y34" s="202">
        <f>-Y32</f>
        <v>126.63061180382478</v>
      </c>
      <c r="Z34" s="202">
        <f t="shared" ref="Z34:AA34" si="21">-Z32</f>
        <v>-20.848354167065622</v>
      </c>
      <c r="AA34" s="214">
        <f t="shared" si="21"/>
        <v>-66612.075755888131</v>
      </c>
      <c r="AB34" s="173"/>
    </row>
    <row r="35" spans="1:28" x14ac:dyDescent="0.25">
      <c r="M35" s="22"/>
      <c r="N35" s="200" t="str">
        <v>m1b</v>
      </c>
      <c r="O35" s="198">
        <f>R32</f>
        <v>4.9674481424999764E-4</v>
      </c>
      <c r="P35" s="63">
        <f>R33</f>
        <v>-2.281695090630269E-6</v>
      </c>
      <c r="Q35" s="63">
        <f>R34</f>
        <v>9.4251028608468553E-7</v>
      </c>
      <c r="R35" s="63">
        <f>_xlfn.COVARIANCE.S(Moments!$C$4:$C$183,Moments!C$4:C$183)</f>
        <v>6.1195219365280421E-4</v>
      </c>
      <c r="S35" s="63">
        <f>_xlfn.COVARIANCE.S(Moments!$C$4:$C$183,Moments!D$4:D$183)</f>
        <v>-1.2768651851596609E-7</v>
      </c>
      <c r="T35" s="109">
        <f>_xlfn.COVARIANCE.S(Moments!$C$4:$C$183,Moments!E$4:E$183)</f>
        <v>1.3397871337279123E-6</v>
      </c>
      <c r="V35" s="63"/>
      <c r="W35" s="63"/>
      <c r="X35" s="63"/>
      <c r="Y35" s="63"/>
      <c r="Z35" s="63"/>
      <c r="AA35" s="63"/>
      <c r="AB35" s="173"/>
    </row>
    <row r="36" spans="1:28" x14ac:dyDescent="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00" t="str">
        <v>m2b</v>
      </c>
      <c r="O36" s="198">
        <f>S32</f>
        <v>-8.8675200871470046E-7</v>
      </c>
      <c r="P36" s="63">
        <f>S33</f>
        <v>6.202840750079951E-7</v>
      </c>
      <c r="Q36" s="63">
        <f>S34</f>
        <v>-1.3304103340744949E-8</v>
      </c>
      <c r="R36" s="63">
        <f>S35</f>
        <v>-1.2768651851596609E-7</v>
      </c>
      <c r="S36" s="63">
        <f>_xlfn.COVARIANCE.S(Moments!$D$4:$D$183,Moments!D$4:D$183)</f>
        <v>9.5201019389831166E-7</v>
      </c>
      <c r="T36" s="109">
        <f>_xlfn.COVARIANCE.S(Moments!$D$4:$D$183,Moments!E$4:E$183)</f>
        <v>-1.8756863782898441E-8</v>
      </c>
      <c r="V36" s="63"/>
      <c r="W36" s="63"/>
      <c r="X36" s="63"/>
      <c r="Y36" s="63"/>
      <c r="Z36" s="63"/>
      <c r="AA36" s="63"/>
      <c r="AB36" s="173"/>
    </row>
    <row r="37" spans="1:28" x14ac:dyDescent="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00" t="str">
        <v>m3b</v>
      </c>
      <c r="O37" s="199">
        <f>T32</f>
        <v>1.070492495407546E-6</v>
      </c>
      <c r="P37" s="101">
        <f>T33</f>
        <v>-1.4785025888027914E-8</v>
      </c>
      <c r="Q37" s="101">
        <f>T34</f>
        <v>3.0859963013785957E-9</v>
      </c>
      <c r="R37" s="101">
        <f>T35</f>
        <v>1.3397871337279123E-6</v>
      </c>
      <c r="S37" s="101">
        <f>T36</f>
        <v>-1.8756863782898441E-8</v>
      </c>
      <c r="T37" s="196">
        <f>_xlfn.COVARIANCE.S(Moments!$E$4:$E$183,Moments!E$4:E$183)</f>
        <v>5.5655317742565417E-9</v>
      </c>
      <c r="AB37" s="173"/>
    </row>
    <row r="38" spans="1:28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O38" s="63"/>
      <c r="P38" s="63"/>
      <c r="Q38" s="63"/>
      <c r="R38" s="63"/>
      <c r="S38" s="63"/>
      <c r="T38" s="63"/>
      <c r="AB38" s="173"/>
    </row>
    <row r="39" spans="1:28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14" t="s">
        <v>218</v>
      </c>
      <c r="O39" s="63"/>
      <c r="P39" s="63"/>
      <c r="Q39" s="63"/>
      <c r="R39" s="63"/>
      <c r="S39" s="63"/>
      <c r="T39" s="63"/>
      <c r="V39" s="63" t="s">
        <v>305</v>
      </c>
      <c r="W39" s="63"/>
      <c r="X39" s="63"/>
      <c r="Y39" s="63" t="s">
        <v>259</v>
      </c>
      <c r="Z39" s="63"/>
      <c r="AA39" s="63"/>
      <c r="AB39" s="173"/>
    </row>
    <row r="40" spans="1:28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14" t="s">
        <v>321</v>
      </c>
      <c r="O40" s="63" t="s">
        <v>249</v>
      </c>
      <c r="P40" s="63" t="s">
        <v>250</v>
      </c>
      <c r="Q40" s="63" t="s">
        <v>335</v>
      </c>
      <c r="R40" s="63" t="s">
        <v>251</v>
      </c>
      <c r="S40" s="63" t="s">
        <v>252</v>
      </c>
      <c r="T40" s="63" t="s">
        <v>336</v>
      </c>
      <c r="V40" s="14" t="s">
        <v>329</v>
      </c>
      <c r="W40" s="14" t="s">
        <v>330</v>
      </c>
      <c r="X40" s="14" t="s">
        <v>331</v>
      </c>
      <c r="Y40" s="14" t="s">
        <v>332</v>
      </c>
      <c r="Z40" s="14" t="s">
        <v>333</v>
      </c>
      <c r="AA40" s="14" t="s">
        <v>334</v>
      </c>
      <c r="AB40" s="173"/>
    </row>
    <row r="41" spans="1:28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00" t="str">
        <f t="array" ref="N41:N46">TRANSPOSE(O40:T40)</f>
        <v>m1a</v>
      </c>
      <c r="O41" s="197">
        <f>_xlfn.COVARIANCE.S(Moments!$W$4:$W$183,Moments!W$4:W$183)</f>
        <v>3.6450681989213656E-4</v>
      </c>
      <c r="P41" s="192">
        <f>_xlfn.COVARIANCE.S(Moments!$W$4:$W$183,Moments!X$4:X$183)</f>
        <v>-8.4772927042201853E-7</v>
      </c>
      <c r="Q41" s="192">
        <f>_xlfn.COVARIANCE.S(Moments!$W$4:$W$183,Moments!Y$4:Y$183)</f>
        <v>7.3656330756150963E-7</v>
      </c>
      <c r="R41" s="192">
        <f>_xlfn.COVARIANCE.S(Moments!$W$4:$W$183,Moments!C$4:C$183)</f>
        <v>2.6586026479478954E-4</v>
      </c>
      <c r="S41" s="192">
        <f>_xlfn.COVARIANCE.S(Moments!$W$4:$W$183,Moments!D$4:D$183)</f>
        <v>-7.1021924506692961E-7</v>
      </c>
      <c r="T41" s="193">
        <f>_xlfn.COVARIANCE.S(Moments!$W$4:$W$183,Moments!E$4:E$183)</f>
        <v>4.5419664749551744E-7</v>
      </c>
      <c r="V41" s="201">
        <f>3*(((Moments!W$186^2)/'Skewness test'!G9)-(1/'Skewness test'!G5)+((Moments!W$186*G12)/'Skewness test'!G7))</f>
        <v>-169.06143797765009</v>
      </c>
      <c r="W41" s="202">
        <f>-3*((Moments!W$186/G9)+(0.5*G12/G7))</f>
        <v>505.49108789950276</v>
      </c>
      <c r="X41" s="202">
        <f>1/G9</f>
        <v>144900.78012943669</v>
      </c>
      <c r="Y41" s="202">
        <f>Y5</f>
        <v>-126.63061180382478</v>
      </c>
      <c r="Z41" s="202">
        <f t="shared" ref="Z41:AA41" si="22">Z5</f>
        <v>20.848354167065622</v>
      </c>
      <c r="AA41" s="202">
        <f t="shared" si="22"/>
        <v>66612.075755888131</v>
      </c>
      <c r="AB41" s="173"/>
    </row>
    <row r="42" spans="1:28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00" t="str">
        <v>m2a</v>
      </c>
      <c r="O42" s="198">
        <f>P41</f>
        <v>-8.4772927042201853E-7</v>
      </c>
      <c r="P42" s="63">
        <f>_xlfn.COVARIANCE.S(Moments!$X$4:$X$183,Moments!X$4:X$183)</f>
        <v>5.9480182758287065E-7</v>
      </c>
      <c r="Q42" s="63">
        <f>_xlfn.COVARIANCE.S(Moments!$X$4:$X$183,Moments!Y$4:Y$183)</f>
        <v>-5.5050524502287333E-9</v>
      </c>
      <c r="R42" s="63">
        <f>_xlfn.COVARIANCE.S(Moments!$X$4:$X$183,Moments!C$4:C$183)</f>
        <v>2.8623779059616088E-7</v>
      </c>
      <c r="S42" s="63">
        <f>_xlfn.COVARIANCE.S(Moments!$X$4:$X$183,Moments!D$4:D$183)</f>
        <v>1.4068803460138806E-7</v>
      </c>
      <c r="T42" s="109">
        <f>_xlfn.COVARIANCE.S(Moments!$X$4:$X$183,Moments!E$4:E$183)</f>
        <v>-4.2094198599570341E-10</v>
      </c>
      <c r="AB42" s="173"/>
    </row>
    <row r="43" spans="1:28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00" t="str">
        <v>m3a</v>
      </c>
      <c r="O43" s="198">
        <f>Q41</f>
        <v>7.3656330756150963E-7</v>
      </c>
      <c r="P43" s="63">
        <f>Q42</f>
        <v>-5.5050524502287333E-9</v>
      </c>
      <c r="Q43" s="63">
        <f>_xlfn.COVARIANCE.S(Moments!$Y$4:$Y$183,Moments!Y$4:Y$183)</f>
        <v>2.7693534601179773E-9</v>
      </c>
      <c r="R43" s="63">
        <f>_xlfn.COVARIANCE.S(Moments!$Y$4:$Y$183,Moments!C$4:C$183)</f>
        <v>3.8388478082808709E-7</v>
      </c>
      <c r="S43" s="63">
        <f>_xlfn.COVARIANCE.S(Moments!$Y$4:$Y$183,Moments!D$4:D$183)</f>
        <v>-9.6752225324438137E-11</v>
      </c>
      <c r="T43" s="109">
        <f>_xlfn.COVARIANCE.S(Moments!$Y$4:$Y$183,Moments!E$4:E$183)</f>
        <v>6.4668679447027639E-10</v>
      </c>
      <c r="V43" s="201">
        <f>V41</f>
        <v>-169.06143797765009</v>
      </c>
      <c r="W43" s="202">
        <f>W41</f>
        <v>505.49108789950276</v>
      </c>
      <c r="X43" s="202">
        <f t="shared" ref="X43" si="23">X41</f>
        <v>144900.78012943669</v>
      </c>
      <c r="Y43" s="202">
        <f>-Y41</f>
        <v>126.63061180382478</v>
      </c>
      <c r="Z43" s="202">
        <f t="shared" ref="Z43:AA43" si="24">-Z41</f>
        <v>-20.848354167065622</v>
      </c>
      <c r="AA43" s="214">
        <f t="shared" si="24"/>
        <v>-66612.075755888131</v>
      </c>
      <c r="AB43" s="173"/>
    </row>
    <row r="44" spans="1:28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00" t="str">
        <v>m1b</v>
      </c>
      <c r="O44" s="198">
        <f>R41</f>
        <v>2.6586026479478954E-4</v>
      </c>
      <c r="P44" s="63">
        <f>R42</f>
        <v>2.8623779059616088E-7</v>
      </c>
      <c r="Q44" s="63">
        <f>R43</f>
        <v>3.8388478082808709E-7</v>
      </c>
      <c r="R44" s="63">
        <f>_xlfn.COVARIANCE.S(Moments!$C$4:$C$183,Moments!C$4:C$183)</f>
        <v>6.1195219365280421E-4</v>
      </c>
      <c r="S44" s="63">
        <f>_xlfn.COVARIANCE.S(Moments!$C$4:$C$183,Moments!D$4:D$183)</f>
        <v>-1.2768651851596609E-7</v>
      </c>
      <c r="T44" s="109">
        <f>_xlfn.COVARIANCE.S(Moments!$C$4:$C$183,Moments!E$4:E$183)</f>
        <v>1.3397871337279123E-6</v>
      </c>
      <c r="V44" s="63"/>
      <c r="W44" s="63"/>
      <c r="X44" s="63"/>
      <c r="Y44" s="63"/>
      <c r="Z44" s="63"/>
      <c r="AA44" s="63"/>
      <c r="AB44" s="173"/>
    </row>
    <row r="45" spans="1:28" x14ac:dyDescent="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00" t="str">
        <v>m2b</v>
      </c>
      <c r="O45" s="198">
        <f>S41</f>
        <v>-7.1021924506692961E-7</v>
      </c>
      <c r="P45" s="63">
        <f>S42</f>
        <v>1.4068803460138806E-7</v>
      </c>
      <c r="Q45" s="63">
        <f>S43</f>
        <v>-9.6752225324438137E-11</v>
      </c>
      <c r="R45" s="63">
        <f>S44</f>
        <v>-1.2768651851596609E-7</v>
      </c>
      <c r="S45" s="63">
        <f>_xlfn.COVARIANCE.S(Moments!$D$4:$D$183,Moments!D$4:D$183)</f>
        <v>9.5201019389831166E-7</v>
      </c>
      <c r="T45" s="109">
        <f>_xlfn.COVARIANCE.S(Moments!$D$4:$D$183,Moments!E$4:E$183)</f>
        <v>-1.8756863782898441E-8</v>
      </c>
      <c r="V45" s="63"/>
      <c r="W45" s="63"/>
      <c r="X45" s="63"/>
      <c r="Y45" s="63"/>
      <c r="Z45" s="63"/>
      <c r="AA45" s="63"/>
      <c r="AB45" s="173"/>
    </row>
    <row r="46" spans="1:28" x14ac:dyDescent="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00" t="str">
        <v>m3b</v>
      </c>
      <c r="O46" s="199">
        <f>T41</f>
        <v>4.5419664749551744E-7</v>
      </c>
      <c r="P46" s="101">
        <f>T42</f>
        <v>-4.2094198599570341E-10</v>
      </c>
      <c r="Q46" s="101">
        <f>T43</f>
        <v>6.4668679447027639E-10</v>
      </c>
      <c r="R46" s="101">
        <f>T44</f>
        <v>1.3397871337279123E-6</v>
      </c>
      <c r="S46" s="101">
        <f>T45</f>
        <v>-1.8756863782898441E-8</v>
      </c>
      <c r="T46" s="196">
        <f>_xlfn.COVARIANCE.S(Moments!$E$4:$E$183,Moments!E$4:E$183)</f>
        <v>5.5655317742565417E-9</v>
      </c>
      <c r="AB46" s="173"/>
    </row>
    <row r="47" spans="1:28" x14ac:dyDescent="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O47" s="63"/>
      <c r="P47" s="63"/>
      <c r="Q47" s="63"/>
      <c r="R47" s="63"/>
      <c r="S47" s="63"/>
      <c r="T47" s="63"/>
      <c r="AB47" s="173"/>
    </row>
    <row r="48" spans="1:28" x14ac:dyDescent="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14" t="s">
        <v>219</v>
      </c>
      <c r="O48" s="63"/>
      <c r="P48" s="63"/>
      <c r="Q48" s="63"/>
      <c r="R48" s="63"/>
      <c r="S48" s="63"/>
      <c r="T48" s="63"/>
      <c r="V48" s="63" t="s">
        <v>307</v>
      </c>
      <c r="W48" s="63"/>
      <c r="X48" s="63"/>
      <c r="Y48" s="63" t="s">
        <v>259</v>
      </c>
      <c r="Z48" s="63"/>
      <c r="AA48" s="63"/>
      <c r="AB48" s="173"/>
    </row>
    <row r="49" spans="1:28" x14ac:dyDescent="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14" t="s">
        <v>321</v>
      </c>
      <c r="O49" s="63" t="s">
        <v>249</v>
      </c>
      <c r="P49" s="63" t="s">
        <v>250</v>
      </c>
      <c r="Q49" s="63" t="s">
        <v>335</v>
      </c>
      <c r="R49" s="63" t="s">
        <v>251</v>
      </c>
      <c r="S49" s="63" t="s">
        <v>252</v>
      </c>
      <c r="T49" s="63" t="s">
        <v>336</v>
      </c>
      <c r="V49" s="14" t="s">
        <v>329</v>
      </c>
      <c r="W49" s="14" t="s">
        <v>330</v>
      </c>
      <c r="X49" s="14" t="s">
        <v>331</v>
      </c>
      <c r="Y49" s="14" t="s">
        <v>332</v>
      </c>
      <c r="Z49" s="14" t="s">
        <v>333</v>
      </c>
      <c r="AA49" s="14" t="s">
        <v>334</v>
      </c>
      <c r="AB49" s="173"/>
    </row>
    <row r="50" spans="1:28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00" t="str">
        <f t="array" ref="N50:N55">TRANSPOSE(O49:T49)</f>
        <v>m1a</v>
      </c>
      <c r="O50" s="197">
        <f>_xlfn.COVARIANCE.S(Moments!$AA$4:$AA$183,Moments!AA$4:AA$183)</f>
        <v>4.7723678200445806E-4</v>
      </c>
      <c r="P50" s="192">
        <f>_xlfn.COVARIANCE.S(Moments!$AA$4:$AA$183,Moments!AB$4:AB$183)</f>
        <v>4.8734671468992869E-7</v>
      </c>
      <c r="Q50" s="192">
        <f>_xlfn.COVARIANCE.S(Moments!$AA$4:$AA$183,Moments!AC$4:AC$183)</f>
        <v>8.9354711107604048E-7</v>
      </c>
      <c r="R50" s="192">
        <f>_xlfn.COVARIANCE.S(Moments!$AA$4:$AA$183,Moments!C$4:C$183)</f>
        <v>4.1168579865617869E-4</v>
      </c>
      <c r="S50" s="192">
        <f>_xlfn.COVARIANCE.S(Moments!$AA$4:$AA$183,Moments!D$4:D$183)</f>
        <v>-1.0074190486142316E-6</v>
      </c>
      <c r="T50" s="193">
        <f>_xlfn.COVARIANCE.S(Moments!$AA$4:$AA$183,Moments!E$4:E$183)</f>
        <v>7.4336616860025036E-7</v>
      </c>
      <c r="V50" s="201">
        <f>3*(((Moments!AA$186^2)/'Skewness test'!H9)-(1/'Skewness test'!H5)+((Moments!AA$186*H12)/'Skewness test'!H7))</f>
        <v>-141.95579988960475</v>
      </c>
      <c r="W50" s="202">
        <f>-3*((Moments!AA$186/H9)+(0.5*H12/H7))</f>
        <v>-148.15753422302635</v>
      </c>
      <c r="X50" s="202">
        <f>1/H9</f>
        <v>96722.685966053308</v>
      </c>
      <c r="Y50" s="202">
        <f>Y5</f>
        <v>-126.63061180382478</v>
      </c>
      <c r="Z50" s="202">
        <f t="shared" ref="Z50:AA50" si="25">Z5</f>
        <v>20.848354167065622</v>
      </c>
      <c r="AA50" s="202">
        <f t="shared" si="25"/>
        <v>66612.075755888131</v>
      </c>
      <c r="AB50" s="173"/>
    </row>
    <row r="51" spans="1:28" x14ac:dyDescent="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00" t="str">
        <v>m2a</v>
      </c>
      <c r="O51" s="198">
        <f>P50</f>
        <v>4.8734671468992869E-7</v>
      </c>
      <c r="P51" s="63">
        <f>_xlfn.COVARIANCE.S(Moments!$AB$4:$AB$183,Moments!AB$4:AB$183)</f>
        <v>6.6007369013195884E-7</v>
      </c>
      <c r="Q51" s="63">
        <f>_xlfn.COVARIANCE.S(Moments!$AB$4:$AB$183,Moments!AC$4:AC$183)</f>
        <v>-8.3515734334960025E-10</v>
      </c>
      <c r="R51" s="63">
        <f>_xlfn.COVARIANCE.S(Moments!$AB$4:$AB$183,Moments!C$4:C$183)</f>
        <v>7.997411075127015E-7</v>
      </c>
      <c r="S51" s="63">
        <f>_xlfn.COVARIANCE.S(Moments!$AB$4:$AB$183,Moments!D$4:D$183)</f>
        <v>3.1564287493817971E-7</v>
      </c>
      <c r="T51" s="109">
        <f>_xlfn.COVARIANCE.S(Moments!$AB$4:$AB$183,Moments!E$4:E$183)</f>
        <v>-3.565404589351907E-9</v>
      </c>
      <c r="AB51" s="173"/>
    </row>
    <row r="52" spans="1:28" x14ac:dyDescent="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00" t="str">
        <v>m3a</v>
      </c>
      <c r="O52" s="198">
        <f>Q50</f>
        <v>8.9354711107604048E-7</v>
      </c>
      <c r="P52" s="63">
        <f>Q51</f>
        <v>-8.3515734334960025E-10</v>
      </c>
      <c r="Q52" s="63">
        <f>_xlfn.COVARIANCE.S(Moments!$AC$4:$AC$183,Moments!AC$4:AC$183)</f>
        <v>2.8423108671355979E-9</v>
      </c>
      <c r="R52" s="63">
        <f>_xlfn.COVARIANCE.S(Moments!$AC$4:$AC$183,Moments!C$4:C$183)</f>
        <v>5.9173110966318738E-7</v>
      </c>
      <c r="S52" s="63">
        <f>_xlfn.COVARIANCE.S(Moments!$AC$4:$AC$183,Moments!D$4:D$183)</f>
        <v>-5.0105938186936661E-10</v>
      </c>
      <c r="T52" s="109">
        <f>_xlfn.COVARIANCE.S(Moments!$AC$4:$AC$183,Moments!E$4:E$183)</f>
        <v>1.2301697769344649E-9</v>
      </c>
      <c r="V52" s="201">
        <f>V50</f>
        <v>-141.95579988960475</v>
      </c>
      <c r="W52" s="202">
        <f>W50</f>
        <v>-148.15753422302635</v>
      </c>
      <c r="X52" s="202">
        <f t="shared" ref="X52" si="26">X50</f>
        <v>96722.685966053308</v>
      </c>
      <c r="Y52" s="202">
        <f>-Y50</f>
        <v>126.63061180382478</v>
      </c>
      <c r="Z52" s="202">
        <f t="shared" ref="Z52:AA52" si="27">-Z50</f>
        <v>-20.848354167065622</v>
      </c>
      <c r="AA52" s="214">
        <f t="shared" si="27"/>
        <v>-66612.075755888131</v>
      </c>
      <c r="AB52" s="173"/>
    </row>
    <row r="53" spans="1:28" x14ac:dyDescent="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00" t="str">
        <v>m1b</v>
      </c>
      <c r="O53" s="198">
        <f>R50</f>
        <v>4.1168579865617869E-4</v>
      </c>
      <c r="P53" s="63">
        <f>R51</f>
        <v>7.997411075127015E-7</v>
      </c>
      <c r="Q53" s="63">
        <f>R52</f>
        <v>5.9173110966318738E-7</v>
      </c>
      <c r="R53" s="63">
        <f>_xlfn.COVARIANCE.S(Moments!$C$4:$C$183,Moments!C$4:C$183)</f>
        <v>6.1195219365280421E-4</v>
      </c>
      <c r="S53" s="63">
        <f>_xlfn.COVARIANCE.S(Moments!$C$4:$C$183,Moments!D$4:D$183)</f>
        <v>-1.2768651851596609E-7</v>
      </c>
      <c r="T53" s="109">
        <f>_xlfn.COVARIANCE.S(Moments!$C$4:$C$183,Moments!E$4:E$183)</f>
        <v>1.3397871337279123E-6</v>
      </c>
      <c r="V53" s="63"/>
      <c r="W53" s="63"/>
      <c r="X53" s="63"/>
      <c r="Y53" s="63"/>
      <c r="Z53" s="63"/>
      <c r="AA53" s="63"/>
      <c r="AB53" s="173"/>
    </row>
    <row r="54" spans="1:28" x14ac:dyDescent="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00" t="str">
        <v>m2b</v>
      </c>
      <c r="O54" s="198">
        <f>S50</f>
        <v>-1.0074190486142316E-6</v>
      </c>
      <c r="P54" s="63">
        <f>S51</f>
        <v>3.1564287493817971E-7</v>
      </c>
      <c r="Q54" s="63">
        <f>S52</f>
        <v>-5.0105938186936661E-10</v>
      </c>
      <c r="R54" s="63">
        <f>S53</f>
        <v>-1.2768651851596609E-7</v>
      </c>
      <c r="S54" s="63">
        <f>_xlfn.COVARIANCE.S(Moments!$D$4:$D$183,Moments!D$4:D$183)</f>
        <v>9.5201019389831166E-7</v>
      </c>
      <c r="T54" s="109">
        <f>_xlfn.COVARIANCE.S(Moments!$D$4:$D$183,Moments!E$4:E$183)</f>
        <v>-1.8756863782898441E-8</v>
      </c>
      <c r="V54" s="63"/>
      <c r="W54" s="63"/>
      <c r="X54" s="63"/>
      <c r="Y54" s="63"/>
      <c r="Z54" s="63"/>
      <c r="AA54" s="63"/>
      <c r="AB54" s="173"/>
    </row>
    <row r="55" spans="1:28" x14ac:dyDescent="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00" t="str">
        <v>m3b</v>
      </c>
      <c r="O55" s="199">
        <f>T50</f>
        <v>7.4336616860025036E-7</v>
      </c>
      <c r="P55" s="101">
        <f>T51</f>
        <v>-3.565404589351907E-9</v>
      </c>
      <c r="Q55" s="101">
        <f>T52</f>
        <v>1.2301697769344649E-9</v>
      </c>
      <c r="R55" s="101">
        <f>T53</f>
        <v>1.3397871337279123E-6</v>
      </c>
      <c r="S55" s="101">
        <f>T54</f>
        <v>-1.8756863782898441E-8</v>
      </c>
      <c r="T55" s="196">
        <f>_xlfn.COVARIANCE.S(Moments!$E$4:$E$183,Moments!E$4:E$183)</f>
        <v>5.5655317742565417E-9</v>
      </c>
      <c r="AB55" s="173"/>
    </row>
    <row r="56" spans="1:28" x14ac:dyDescent="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O56" s="63"/>
      <c r="P56" s="63"/>
      <c r="Q56" s="63"/>
      <c r="R56" s="63"/>
      <c r="S56" s="63"/>
      <c r="T56" s="63"/>
      <c r="AB56" s="173"/>
    </row>
    <row r="57" spans="1:28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14" t="s">
        <v>220</v>
      </c>
      <c r="O57" s="63"/>
      <c r="P57" s="63"/>
      <c r="Q57" s="63"/>
      <c r="R57" s="63"/>
      <c r="S57" s="63"/>
      <c r="T57" s="63"/>
      <c r="V57" s="63" t="s">
        <v>308</v>
      </c>
      <c r="W57" s="63"/>
      <c r="X57" s="63"/>
      <c r="Y57" s="63" t="s">
        <v>259</v>
      </c>
      <c r="Z57" s="63"/>
      <c r="AA57" s="63"/>
      <c r="AB57" s="173"/>
    </row>
    <row r="58" spans="1:28" x14ac:dyDescent="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14" t="s">
        <v>321</v>
      </c>
      <c r="O58" s="63" t="s">
        <v>249</v>
      </c>
      <c r="P58" s="63" t="s">
        <v>250</v>
      </c>
      <c r="Q58" s="63" t="s">
        <v>335</v>
      </c>
      <c r="R58" s="63" t="s">
        <v>251</v>
      </c>
      <c r="S58" s="63" t="s">
        <v>252</v>
      </c>
      <c r="T58" s="63" t="s">
        <v>336</v>
      </c>
      <c r="V58" s="14" t="s">
        <v>329</v>
      </c>
      <c r="W58" s="14" t="s">
        <v>330</v>
      </c>
      <c r="X58" s="14" t="s">
        <v>331</v>
      </c>
      <c r="Y58" s="14" t="s">
        <v>332</v>
      </c>
      <c r="Z58" s="14" t="s">
        <v>333</v>
      </c>
      <c r="AA58" s="14" t="s">
        <v>334</v>
      </c>
      <c r="AB58" s="173"/>
    </row>
    <row r="59" spans="1:28" x14ac:dyDescent="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00" t="str">
        <f t="array" ref="N59:N64">TRANSPOSE(O58:T58)</f>
        <v>m1a</v>
      </c>
      <c r="O59" s="197">
        <f>_xlfn.COVARIANCE.S(Moments!$AE$4:$AE$183,Moments!AE$4:AE$183)</f>
        <v>4.1688759164153232E-4</v>
      </c>
      <c r="P59" s="192">
        <f>_xlfn.COVARIANCE.S(Moments!$AE$4:$AE$183,Moments!AF$4:AF$183)</f>
        <v>1.0490799516455351E-6</v>
      </c>
      <c r="Q59" s="192">
        <f>_xlfn.COVARIANCE.S(Moments!$AE$4:$AE$183,Moments!AG$4:AG$183)</f>
        <v>8.9419490134058812E-7</v>
      </c>
      <c r="R59" s="192">
        <f>_xlfn.COVARIANCE.S(Moments!$AE$4:$AE$183,Moments!C$4:C$183)</f>
        <v>3.1370332558526543E-4</v>
      </c>
      <c r="S59" s="192">
        <f>_xlfn.COVARIANCE.S(Moments!$AE$4:$AE$183,Moments!D$4:D$183)</f>
        <v>-1.190665858277738E-6</v>
      </c>
      <c r="T59" s="193">
        <f>_xlfn.COVARIANCE.S(Moments!$AE$4:$AE$183,Moments!E$4:E$183)</f>
        <v>5.4803917116434682E-7</v>
      </c>
      <c r="V59" s="201">
        <f>3*(((Moments!AE$186^2)/'Skewness test'!I9)-(1/'Skewness test'!I5)+((Moments!AE$186*I12)/'Skewness test'!I7))</f>
        <v>-153.0247783554203</v>
      </c>
      <c r="W59" s="202">
        <f>-3*((Moments!AE$186/I9)+(0.5*I12/I7))</f>
        <v>-447.17924221002698</v>
      </c>
      <c r="X59" s="202">
        <f>1/I9</f>
        <v>118467.9184998299</v>
      </c>
      <c r="Y59" s="202">
        <f>Y50</f>
        <v>-126.63061180382478</v>
      </c>
      <c r="Z59" s="202">
        <f t="shared" ref="Z59:AA59" si="28">Z50</f>
        <v>20.848354167065622</v>
      </c>
      <c r="AA59" s="202">
        <f t="shared" si="28"/>
        <v>66612.075755888131</v>
      </c>
      <c r="AB59" s="173"/>
    </row>
    <row r="60" spans="1:28" x14ac:dyDescent="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00" t="str">
        <v>m2a</v>
      </c>
      <c r="O60" s="198">
        <f>P59</f>
        <v>1.0490799516455351E-6</v>
      </c>
      <c r="P60" s="63">
        <f>_xlfn.COVARIANCE.S(Moments!$AF$4:$AF$183,Moments!AF$4:AF$183)</f>
        <v>7.146972727338979E-7</v>
      </c>
      <c r="Q60" s="63">
        <f>_xlfn.COVARIANCE.S(Moments!$AF$4:$AF$183,Moments!AG$4:AG$183)</f>
        <v>2.6013520810867632E-9</v>
      </c>
      <c r="R60" s="63">
        <f>_xlfn.COVARIANCE.S(Moments!$AF$4:$AF$183,Moments!C$4:C$183)</f>
        <v>1.2821461056644241E-6</v>
      </c>
      <c r="S60" s="63">
        <f>_xlfn.COVARIANCE.S(Moments!$AF$4:$AF$183,Moments!D$4:D$183)</f>
        <v>1.7880280502555273E-7</v>
      </c>
      <c r="T60" s="109">
        <f>_xlfn.COVARIANCE.S(Moments!$AF$4:$AF$183,Moments!E$4:E$183)</f>
        <v>-1.8688780861122913E-10</v>
      </c>
      <c r="AB60" s="173"/>
    </row>
    <row r="61" spans="1:28" x14ac:dyDescent="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00" t="str">
        <v>m3a</v>
      </c>
      <c r="O61" s="198">
        <f>Q59</f>
        <v>8.9419490134058812E-7</v>
      </c>
      <c r="P61" s="63">
        <f>Q60</f>
        <v>2.6013520810867632E-9</v>
      </c>
      <c r="Q61" s="63">
        <f>_xlfn.COVARIANCE.S(Moments!$AG$4:$AG$183,Moments!AG$4:AG$183)</f>
        <v>3.5377153646846452E-9</v>
      </c>
      <c r="R61" s="63">
        <f>_xlfn.COVARIANCE.S(Moments!$AG$4:$AG$183,Moments!C$4:C$183)</f>
        <v>4.5726884037671313E-7</v>
      </c>
      <c r="S61" s="63">
        <f>_xlfn.COVARIANCE.S(Moments!$AG$4:$AG$183,Moments!D$4:D$183)</f>
        <v>4.3207254218921991E-10</v>
      </c>
      <c r="T61" s="109">
        <f>_xlfn.COVARIANCE.S(Moments!$AG$4:$AG$183,Moments!E$4:E$183)</f>
        <v>7.8260770895811048E-10</v>
      </c>
      <c r="V61" s="201">
        <f>V59</f>
        <v>-153.0247783554203</v>
      </c>
      <c r="W61" s="202">
        <f>W59</f>
        <v>-447.17924221002698</v>
      </c>
      <c r="X61" s="202">
        <f t="shared" ref="X61" si="29">X59</f>
        <v>118467.9184998299</v>
      </c>
      <c r="Y61" s="202">
        <f>-Y59</f>
        <v>126.63061180382478</v>
      </c>
      <c r="Z61" s="202">
        <f t="shared" ref="Z61:AA61" si="30">-Z59</f>
        <v>-20.848354167065622</v>
      </c>
      <c r="AA61" s="214">
        <f t="shared" si="30"/>
        <v>-66612.075755888131</v>
      </c>
      <c r="AB61" s="173"/>
    </row>
    <row r="62" spans="1:28" x14ac:dyDescent="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00" t="str">
        <v>m1b</v>
      </c>
      <c r="O62" s="198">
        <f>R59</f>
        <v>3.1370332558526543E-4</v>
      </c>
      <c r="P62" s="63">
        <f>R60</f>
        <v>1.2821461056644241E-6</v>
      </c>
      <c r="Q62" s="63">
        <f>R61</f>
        <v>4.5726884037671313E-7</v>
      </c>
      <c r="R62" s="63">
        <f>_xlfn.COVARIANCE.S(Moments!$C$4:$C$183,Moments!C$4:C$183)</f>
        <v>6.1195219365280421E-4</v>
      </c>
      <c r="S62" s="63">
        <f>_xlfn.COVARIANCE.S(Moments!$C$4:$C$183,Moments!D$4:D$183)</f>
        <v>-1.2768651851596609E-7</v>
      </c>
      <c r="T62" s="109">
        <f>_xlfn.COVARIANCE.S(Moments!$C$4:$C$183,Moments!E$4:E$183)</f>
        <v>1.3397871337279123E-6</v>
      </c>
      <c r="V62" s="63"/>
      <c r="W62" s="63"/>
      <c r="X62" s="63"/>
      <c r="Y62" s="63"/>
      <c r="Z62" s="63"/>
      <c r="AA62" s="63"/>
      <c r="AB62" s="173"/>
    </row>
    <row r="63" spans="1:28" x14ac:dyDescent="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00" t="str">
        <v>m2b</v>
      </c>
      <c r="O63" s="198">
        <f>S59</f>
        <v>-1.190665858277738E-6</v>
      </c>
      <c r="P63" s="63">
        <f>S60</f>
        <v>1.7880280502555273E-7</v>
      </c>
      <c r="Q63" s="63">
        <f>S61</f>
        <v>4.3207254218921991E-10</v>
      </c>
      <c r="R63" s="63">
        <f>S62</f>
        <v>-1.2768651851596609E-7</v>
      </c>
      <c r="S63" s="63">
        <f>_xlfn.COVARIANCE.S(Moments!$D$4:$D$183,Moments!D$4:D$183)</f>
        <v>9.5201019389831166E-7</v>
      </c>
      <c r="T63" s="109">
        <f>_xlfn.COVARIANCE.S(Moments!$D$4:$D$183,Moments!E$4:E$183)</f>
        <v>-1.8756863782898441E-8</v>
      </c>
      <c r="AB63" s="173"/>
    </row>
    <row r="64" spans="1:28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00" t="str">
        <v>m3b</v>
      </c>
      <c r="O64" s="199">
        <f>T59</f>
        <v>5.4803917116434682E-7</v>
      </c>
      <c r="P64" s="101">
        <f>T60</f>
        <v>-1.8688780861122913E-10</v>
      </c>
      <c r="Q64" s="101">
        <f>T61</f>
        <v>7.8260770895811048E-10</v>
      </c>
      <c r="R64" s="101">
        <f>T62</f>
        <v>1.3397871337279123E-6</v>
      </c>
      <c r="S64" s="101">
        <f>T63</f>
        <v>-1.8756863782898441E-8</v>
      </c>
      <c r="T64" s="196">
        <f>_xlfn.COVARIANCE.S(Moments!$E$4:$E$183,Moments!E$4:E$183)</f>
        <v>5.5655317742565417E-9</v>
      </c>
      <c r="AB64" s="173"/>
    </row>
    <row r="65" spans="1:28" x14ac:dyDescent="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AB65" s="173"/>
    </row>
    <row r="66" spans="1:28" x14ac:dyDescent="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AB66" s="173"/>
    </row>
    <row r="67" spans="1:28" x14ac:dyDescent="0.25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089DC-A4F3-2F45-8F2C-1F2CD6B6084A}">
  <sheetPr>
    <tabColor rgb="FFFFFF00"/>
  </sheetPr>
  <dimension ref="A1:AF80"/>
  <sheetViews>
    <sheetView zoomScaleNormal="100" workbookViewId="0">
      <pane xSplit="2" ySplit="2" topLeftCell="C3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baseColWidth="10" defaultColWidth="10.875" defaultRowHeight="15.75" x14ac:dyDescent="0.25"/>
  <cols>
    <col min="1" max="1" width="10.875" style="14"/>
    <col min="2" max="2" width="24.625" style="14" customWidth="1"/>
    <col min="3" max="9" width="12.875" style="14" customWidth="1"/>
    <col min="10" max="11" width="6.125" style="14" customWidth="1"/>
    <col min="12" max="12" width="10.875" style="14"/>
    <col min="13" max="13" width="13" style="14" bestFit="1" customWidth="1"/>
    <col min="14" max="14" width="12.875" style="14" bestFit="1" customWidth="1"/>
    <col min="15" max="17" width="13" style="14" bestFit="1" customWidth="1"/>
    <col min="18" max="20" width="12.875" style="14" bestFit="1" customWidth="1"/>
    <col min="21" max="21" width="3.875" style="14" customWidth="1"/>
    <col min="22" max="26" width="11" style="14" bestFit="1" customWidth="1"/>
    <col min="27" max="16384" width="10.875" style="14"/>
  </cols>
  <sheetData>
    <row r="1" spans="1:32" x14ac:dyDescent="0.25">
      <c r="A1" s="22" t="s">
        <v>350</v>
      </c>
      <c r="B1" s="22"/>
      <c r="C1" s="22"/>
      <c r="D1" s="22"/>
      <c r="E1" s="33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74"/>
      <c r="AF1" s="74"/>
    </row>
    <row r="2" spans="1:32" x14ac:dyDescent="0.25">
      <c r="A2" s="33"/>
      <c r="B2" s="173" t="s">
        <v>238</v>
      </c>
      <c r="C2" s="173" t="s">
        <v>216</v>
      </c>
      <c r="D2" s="173" t="s">
        <v>217</v>
      </c>
      <c r="E2" s="33" t="s">
        <v>227</v>
      </c>
      <c r="F2" s="173" t="s">
        <v>228</v>
      </c>
      <c r="G2" s="173" t="s">
        <v>218</v>
      </c>
      <c r="H2" s="173" t="s">
        <v>219</v>
      </c>
      <c r="I2" s="173" t="s">
        <v>220</v>
      </c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290"/>
      <c r="AF2" s="290"/>
    </row>
    <row r="3" spans="1:32" x14ac:dyDescent="0.25">
      <c r="K3" s="173"/>
      <c r="L3" s="63" t="s">
        <v>216</v>
      </c>
      <c r="M3" s="63"/>
      <c r="N3" s="63"/>
      <c r="O3" s="63"/>
      <c r="P3" s="63"/>
      <c r="Q3" s="63"/>
      <c r="R3" s="63"/>
      <c r="V3" s="14" t="s">
        <v>258</v>
      </c>
      <c r="Z3" s="14" t="s">
        <v>259</v>
      </c>
      <c r="AD3" s="173"/>
    </row>
    <row r="4" spans="1:32" x14ac:dyDescent="0.25">
      <c r="B4" s="14" t="s">
        <v>239</v>
      </c>
      <c r="C4" s="14">
        <f>COUNT(Moments!C4:C183)</f>
        <v>180</v>
      </c>
      <c r="D4" s="14">
        <v>180</v>
      </c>
      <c r="E4" s="14">
        <v>180</v>
      </c>
      <c r="F4" s="14">
        <v>180</v>
      </c>
      <c r="G4" s="14">
        <v>180</v>
      </c>
      <c r="H4" s="14">
        <v>180</v>
      </c>
      <c r="I4" s="14">
        <v>180</v>
      </c>
      <c r="K4" s="173"/>
      <c r="L4" s="63" t="s">
        <v>321</v>
      </c>
      <c r="M4" s="63" t="s">
        <v>249</v>
      </c>
      <c r="N4" s="63" t="s">
        <v>250</v>
      </c>
      <c r="O4" s="63" t="s">
        <v>335</v>
      </c>
      <c r="P4" s="14" t="s">
        <v>358</v>
      </c>
      <c r="Q4" s="63" t="s">
        <v>251</v>
      </c>
      <c r="R4" s="63" t="s">
        <v>252</v>
      </c>
      <c r="S4" s="63" t="s">
        <v>336</v>
      </c>
      <c r="T4" s="14" t="s">
        <v>358</v>
      </c>
      <c r="V4" s="14" t="s">
        <v>359</v>
      </c>
      <c r="W4" s="14" t="s">
        <v>360</v>
      </c>
      <c r="X4" s="14" t="s">
        <v>361</v>
      </c>
      <c r="Y4" s="14" t="s">
        <v>362</v>
      </c>
      <c r="Z4" s="14" t="s">
        <v>363</v>
      </c>
      <c r="AA4" s="14" t="s">
        <v>364</v>
      </c>
      <c r="AB4" s="14" t="s">
        <v>365</v>
      </c>
      <c r="AC4" s="14" t="s">
        <v>366</v>
      </c>
      <c r="AD4" s="173"/>
    </row>
    <row r="5" spans="1:32" x14ac:dyDescent="0.25">
      <c r="B5" s="14" t="s">
        <v>339</v>
      </c>
      <c r="C5" s="99">
        <f>(Moments!H186-Moments!G186^2)^(1/2)</f>
        <v>2.1715257776183026E-2</v>
      </c>
      <c r="D5" s="14">
        <f>(Moments!L186-Moments!K186^2)^(1/2)</f>
        <v>2.3048284261977973E-2</v>
      </c>
      <c r="E5" s="14">
        <f>(Moments!P186-Moments!O186^2)^(1/2)</f>
        <v>2.0975657626483256E-2</v>
      </c>
      <c r="F5" s="14">
        <f>(Moments!T186-Moments!S186^2)^(1/2)</f>
        <v>2.2159743592926894E-2</v>
      </c>
      <c r="G5" s="14">
        <f>(Moments!X186-Moments!W186^2)^(1/2)</f>
        <v>1.9038954330630846E-2</v>
      </c>
      <c r="H5" s="14">
        <f>(Moments!AB186-Moments!AA186^2)^(1/2)</f>
        <v>2.1784982592347357E-2</v>
      </c>
      <c r="I5" s="14">
        <f>(Moments!AF186-Moments!AE186^2)^(1/2)</f>
        <v>2.0361030167104652E-2</v>
      </c>
      <c r="K5" s="173"/>
      <c r="L5" s="216" t="str">
        <f t="array" ref="L5:L12">TRANSPOSE(M4:T4)</f>
        <v>m1a</v>
      </c>
      <c r="M5" s="197">
        <f>_xlfn.COVARIANCE.S(Moments!$G$4:$G$183,Moments!G$4:G$183)</f>
        <v>4.7418679134912824E-4</v>
      </c>
      <c r="N5" s="192">
        <f>_xlfn.COVARIANCE.S(Moments!$G$4:$G$183,Moments!H$4:H$183)</f>
        <v>-8.222440049579524E-6</v>
      </c>
      <c r="O5" s="192">
        <f>_xlfn.COVARIANCE.S(Moments!$G$4:$G$183,Moments!I$4:I$183)</f>
        <v>1.5262667561579509E-6</v>
      </c>
      <c r="P5" s="192">
        <f>_xlfn.COVARIANCE.S(Moments!$G$4:$G$183,Moments!J$4:J$183)</f>
        <v>-9.8192272818614308E-8</v>
      </c>
      <c r="Q5" s="192">
        <f>_xlfn.COVARIANCE.S(Moments!$G$4:$G$183,Moments!C$4:C$183)</f>
        <v>3.5011396490209316E-4</v>
      </c>
      <c r="R5" s="192">
        <f>_xlfn.COVARIANCE.S(Moments!$G$4:$G$183,Moments!D$4:D$183)</f>
        <v>-2.793207118981781E-6</v>
      </c>
      <c r="S5" s="192">
        <f>_xlfn.COVARIANCE.S(Moments!$G$4:$G$183,Moments!E$4:E$183)</f>
        <v>7.5044151592585188E-7</v>
      </c>
      <c r="T5" s="193">
        <f>_xlfn.COVARIANCE.S(Moments!$G$4:$G$183,Moments!F$4:F$183)</f>
        <v>-2.356412970456941E-8</v>
      </c>
      <c r="V5" s="217">
        <f>-(4*(Moments!I$186-3*Moments!G$186*'Kurtosis test'!C7)/C11)+((4*Moments!G$186*C14)/C7)</f>
        <v>511.9814817498094</v>
      </c>
      <c r="W5" s="215">
        <f>((6*Moments!G$186^2)/'Kurtosis test'!C11)-((2*'Kurtosis test'!C14)/'Kurtosis test'!C7)</f>
        <v>-31087.208693365799</v>
      </c>
      <c r="X5" s="202">
        <f>((-4*Moments!G$186)/'Kurtosis test'!C11)</f>
        <v>-82162.006533822307</v>
      </c>
      <c r="Y5" s="202">
        <f>1/C11</f>
        <v>4497177.6484368751</v>
      </c>
      <c r="Z5" s="202">
        <f>-(4*(Moments!E$186-3*Moments!C$186*'Kurtosis test'!C8)/C12)+((4*Moments!C$186*C15)/C8)</f>
        <v>184.69635803052176</v>
      </c>
      <c r="AA5" s="215">
        <f>((6*Moments!C186^2)/'Kurtosis test'!C12)-((2*'Kurtosis test'!C15)/'Kurtosis test'!C8)</f>
        <v>-11840.262789856386</v>
      </c>
      <c r="AB5" s="202">
        <f>((-4*Moments!C$186)/'Kurtosis test'!C12)</f>
        <v>-53018.794451547306</v>
      </c>
      <c r="AC5" s="14">
        <f>1/C12</f>
        <v>2700249.8858257243</v>
      </c>
      <c r="AD5" s="173"/>
    </row>
    <row r="6" spans="1:32" x14ac:dyDescent="0.25">
      <c r="B6" s="14" t="s">
        <v>340</v>
      </c>
      <c r="C6" s="99">
        <f>(Moments!D186-Moments!C186^2)^(1/2)</f>
        <v>2.4668856058674915E-2</v>
      </c>
      <c r="D6" s="99">
        <f t="shared" ref="D6:I6" si="0">$C$6</f>
        <v>2.4668856058674915E-2</v>
      </c>
      <c r="E6" s="99">
        <f t="shared" si="0"/>
        <v>2.4668856058674915E-2</v>
      </c>
      <c r="F6" s="99">
        <f t="shared" si="0"/>
        <v>2.4668856058674915E-2</v>
      </c>
      <c r="G6" s="99">
        <f t="shared" si="0"/>
        <v>2.4668856058674915E-2</v>
      </c>
      <c r="H6" s="99">
        <f t="shared" si="0"/>
        <v>2.4668856058674915E-2</v>
      </c>
      <c r="I6" s="99">
        <f t="shared" si="0"/>
        <v>2.4668856058674915E-2</v>
      </c>
      <c r="K6" s="173"/>
      <c r="L6" s="216" t="str">
        <v>m2a</v>
      </c>
      <c r="M6" s="198">
        <f>N5</f>
        <v>-8.222440049579524E-6</v>
      </c>
      <c r="N6" s="63">
        <f>_xlfn.COVARIANCE.S(Moments!$H$4:$H$183,Moments!H$4:H$183)</f>
        <v>1.2552153179423909E-6</v>
      </c>
      <c r="O6" s="63">
        <f>_xlfn.COVARIANCE.S(Moments!$H$4:$H$183,Moments!I$4:I$183)</f>
        <v>-8.8410334028111438E-8</v>
      </c>
      <c r="P6" s="63">
        <f>_xlfn.COVARIANCE.S(Moments!$H$4:$H$183,Moments!J$4:J$183)</f>
        <v>1.083056255611418E-8</v>
      </c>
      <c r="Q6" s="63">
        <f>_xlfn.COVARIANCE.S(Moments!$H$4:$H$183,Moments!C$4:C$183)</f>
        <v>-4.5068358417046328E-6</v>
      </c>
      <c r="R6" s="63">
        <f>_xlfn.COVARIANCE.S(Moments!$H$4:$H$183,Moments!D$4:D$183)</f>
        <v>3.3771950377172487E-7</v>
      </c>
      <c r="S6" s="63">
        <f>_xlfn.COVARIANCE.S(Moments!$H$4:$H$183,Moments!E$4:E$183)</f>
        <v>-1.7049540538179985E-8</v>
      </c>
      <c r="T6" s="109">
        <f>_xlfn.COVARIANCE.S(Moments!$H$4:$H$183,Moments!F$4:F$183)</f>
        <v>1.4031829292598598E-9</v>
      </c>
      <c r="AD6" s="173"/>
    </row>
    <row r="7" spans="1:32" x14ac:dyDescent="0.25">
      <c r="B7" s="14" t="s">
        <v>337</v>
      </c>
      <c r="C7" s="14">
        <f>(Moments!H186-Moments!G186^2)</f>
        <v>4.7155242028607734E-4</v>
      </c>
      <c r="D7" s="14">
        <f>(Moments!L186-Moments!K186^2)</f>
        <v>5.3122340742094143E-4</v>
      </c>
      <c r="E7" s="14">
        <f>(Moments!P186-Moments!O186^2)</f>
        <v>4.3997821286344513E-4</v>
      </c>
      <c r="F7" s="14">
        <f>(Moments!T186-Moments!S186^2)</f>
        <v>4.910542361042646E-4</v>
      </c>
      <c r="G7" s="14">
        <f>(Moments!X186-Moments!W186^2)</f>
        <v>3.6248178200384699E-4</v>
      </c>
      <c r="H7" s="14">
        <f>(Moments!AB186-Moments!AA186^2)</f>
        <v>4.7458546654887741E-4</v>
      </c>
      <c r="I7" s="14">
        <f>(Moments!AF186-Moments!AE186^2)</f>
        <v>4.1457154946574572E-4</v>
      </c>
      <c r="K7" s="173"/>
      <c r="L7" s="216" t="str">
        <v>m3a</v>
      </c>
      <c r="M7" s="198">
        <f>O5</f>
        <v>1.5262667561579509E-6</v>
      </c>
      <c r="N7" s="63">
        <f>O6</f>
        <v>-8.8410334028111438E-8</v>
      </c>
      <c r="O7" s="63">
        <f>_xlfn.COVARIANCE.S(Moments!$I$4:$I$183,Moments!I$4:I$183)</f>
        <v>1.1533377143453191E-8</v>
      </c>
      <c r="P7" s="63">
        <f>_xlfn.COVARIANCE.S(Moments!$I$4:$I$183,Moments!J$4:J$183)</f>
        <v>-1.0528558959264444E-9</v>
      </c>
      <c r="Q7" s="63">
        <f>_xlfn.COVARIANCE.S(Moments!$I$4:$I$183,Moments!C$4:C$183)</f>
        <v>8.3285929152303292E-7</v>
      </c>
      <c r="R7" s="63">
        <f>_xlfn.COVARIANCE.S(Moments!$I$4:$I$183,Moments!D$4:D$183)</f>
        <v>-1.5335558840544364E-8</v>
      </c>
      <c r="S7" s="63">
        <f>_xlfn.COVARIANCE.S(Moments!$I$4:$I$183,Moments!E$4:E$183)</f>
        <v>1.9188518103973274E-9</v>
      </c>
      <c r="T7" s="109">
        <f>_xlfn.COVARIANCE.S(Moments!$I$4:$I$183,Moments!F$4:F$183)</f>
        <v>-7.2597421314034264E-11</v>
      </c>
      <c r="V7" s="201">
        <f>V5</f>
        <v>511.9814817498094</v>
      </c>
      <c r="W7" s="202">
        <f>W5</f>
        <v>-31087.208693365799</v>
      </c>
      <c r="X7" s="202">
        <f t="shared" ref="X7:Y7" si="1">X5</f>
        <v>-82162.006533822307</v>
      </c>
      <c r="Y7" s="202">
        <f t="shared" si="1"/>
        <v>4497177.6484368751</v>
      </c>
      <c r="Z7" s="202">
        <f>-Z5</f>
        <v>-184.69635803052176</v>
      </c>
      <c r="AA7" s="202">
        <f t="shared" ref="AA7:AC7" si="2">-AA5</f>
        <v>11840.262789856386</v>
      </c>
      <c r="AB7" s="214">
        <f t="shared" si="2"/>
        <v>53018.794451547306</v>
      </c>
      <c r="AC7" s="214">
        <f t="shared" si="2"/>
        <v>-2700249.8858257243</v>
      </c>
      <c r="AD7" s="173"/>
    </row>
    <row r="8" spans="1:32" x14ac:dyDescent="0.25">
      <c r="B8" s="14" t="s">
        <v>338</v>
      </c>
      <c r="C8" s="14">
        <f>(Moments!D186-Moments!C186^2)</f>
        <v>6.0855245924362202E-4</v>
      </c>
      <c r="D8" s="14">
        <f>$C$8</f>
        <v>6.0855245924362202E-4</v>
      </c>
      <c r="E8" s="14">
        <f t="shared" ref="E8:I8" si="3">$C$8</f>
        <v>6.0855245924362202E-4</v>
      </c>
      <c r="F8" s="14">
        <f t="shared" si="3"/>
        <v>6.0855245924362202E-4</v>
      </c>
      <c r="G8" s="14">
        <f t="shared" si="3"/>
        <v>6.0855245924362202E-4</v>
      </c>
      <c r="H8" s="14">
        <f t="shared" si="3"/>
        <v>6.0855245924362202E-4</v>
      </c>
      <c r="I8" s="14">
        <f t="shared" si="3"/>
        <v>6.0855245924362202E-4</v>
      </c>
      <c r="K8" s="173"/>
      <c r="L8" s="216" t="str">
        <v>m4a</v>
      </c>
      <c r="M8" s="198">
        <f>P5</f>
        <v>-9.8192272818614308E-8</v>
      </c>
      <c r="N8" s="63">
        <f>P6</f>
        <v>1.083056255611418E-8</v>
      </c>
      <c r="O8" s="63">
        <f>P7</f>
        <v>-1.0528558959264444E-9</v>
      </c>
      <c r="P8" s="63">
        <f>_xlfn.COVARIANCE.S(Moments!$J$4:$J$183,Moments!J$4:J$183)</f>
        <v>1.1811792315104416E-10</v>
      </c>
      <c r="Q8" s="63">
        <f>_xlfn.COVARIANCE.S(Moments!$J$4:$J$183,Moments!C$4:C$183)</f>
        <v>-4.4414123742565554E-8</v>
      </c>
      <c r="R8" s="63">
        <f>_xlfn.COVARIANCE.S(Moments!$J$4:$J$183,Moments!D$4:D$183)</f>
        <v>1.6557493094726676E-9</v>
      </c>
      <c r="S8" s="63">
        <f>_xlfn.COVARIANCE.S(Moments!$J$4:$J$183,Moments!E$4:E$183)</f>
        <v>-9.6322936525351091E-11</v>
      </c>
      <c r="T8" s="109">
        <f>_xlfn.COVARIANCE.S(Moments!$J$4:$J$183,Moments!F$4:F$183)</f>
        <v>5.10879998500213E-12</v>
      </c>
      <c r="AD8" s="173"/>
    </row>
    <row r="9" spans="1:32" x14ac:dyDescent="0.25">
      <c r="B9" s="14" t="s">
        <v>341</v>
      </c>
      <c r="C9" s="186">
        <f>(Moments!H186-Moments!G186^2)^(3/2)</f>
        <v>1.0239882361495167E-5</v>
      </c>
      <c r="D9" s="186">
        <f>(Moments!L186-Moments!K186^2)^(3/2)</f>
        <v>1.22437881008544E-5</v>
      </c>
      <c r="E9" s="186">
        <f>(Moments!P186-Moments!O186^2)^(3/2)</f>
        <v>9.2288323561355936E-6</v>
      </c>
      <c r="F9" s="186">
        <f>(Moments!T186-Moments!S186^2)^(3/2)</f>
        <v>1.0881635962291087E-5</v>
      </c>
      <c r="G9" s="186">
        <f>(Moments!X186-Moments!W186^2)^(3/2)</f>
        <v>6.9012740932569299E-6</v>
      </c>
      <c r="H9" s="186">
        <f>(Moments!AB186-Moments!AA186^2)^(3/2)</f>
        <v>1.0338836127348338E-5</v>
      </c>
      <c r="I9" s="186">
        <f>(Moments!AF186-Moments!AE186^2)^(3/2)</f>
        <v>8.4411038250953642E-6</v>
      </c>
      <c r="K9" s="173"/>
      <c r="L9" s="216" t="str">
        <v>m1b</v>
      </c>
      <c r="M9" s="198">
        <f>Q5</f>
        <v>3.5011396490209316E-4</v>
      </c>
      <c r="N9" s="63">
        <f>Q6</f>
        <v>-4.5068358417046328E-6</v>
      </c>
      <c r="O9" s="63">
        <f>Q7</f>
        <v>8.3285929152303292E-7</v>
      </c>
      <c r="P9" s="63">
        <f>Q8</f>
        <v>-4.4414123742565554E-8</v>
      </c>
      <c r="Q9" s="63">
        <f>_xlfn.COVARIANCE.S(Moments!$C$4:$C$183,Moments!C$4:C$183)</f>
        <v>6.1195219365280421E-4</v>
      </c>
      <c r="R9" s="63">
        <f>_xlfn.COVARIANCE.S(Moments!$C$4:$C$183,Moments!D$4:D$183)</f>
        <v>-1.2768651851596609E-7</v>
      </c>
      <c r="S9" s="63">
        <f>_xlfn.COVARIANCE.S(Moments!$C$4:$C$183,Moments!E$4:E$183)</f>
        <v>1.3397871337279123E-6</v>
      </c>
      <c r="T9" s="109">
        <f>_xlfn.COVARIANCE.S(Moments!$C$4:$C$183,Moments!F$4:F$183)</f>
        <v>-2.3510770460977327E-8</v>
      </c>
      <c r="AD9" s="173"/>
    </row>
    <row r="10" spans="1:32" x14ac:dyDescent="0.25">
      <c r="B10" s="14" t="s">
        <v>342</v>
      </c>
      <c r="C10" s="99">
        <f>(Moments!D186-Moments!C186^2)^(3/2)</f>
        <v>1.5012293021233552E-5</v>
      </c>
      <c r="D10" s="99">
        <f t="shared" ref="D10:I10" si="4">$C$10</f>
        <v>1.5012293021233552E-5</v>
      </c>
      <c r="E10" s="99">
        <f t="shared" si="4"/>
        <v>1.5012293021233552E-5</v>
      </c>
      <c r="F10" s="99">
        <f t="shared" si="4"/>
        <v>1.5012293021233552E-5</v>
      </c>
      <c r="G10" s="99">
        <f t="shared" si="4"/>
        <v>1.5012293021233552E-5</v>
      </c>
      <c r="H10" s="99">
        <f t="shared" si="4"/>
        <v>1.5012293021233552E-5</v>
      </c>
      <c r="I10" s="99">
        <f t="shared" si="4"/>
        <v>1.5012293021233552E-5</v>
      </c>
      <c r="K10" s="173"/>
      <c r="L10" s="216" t="str">
        <v>m2b</v>
      </c>
      <c r="M10" s="198">
        <f>R5</f>
        <v>-2.793207118981781E-6</v>
      </c>
      <c r="N10" s="63">
        <f>R6</f>
        <v>3.3771950377172487E-7</v>
      </c>
      <c r="O10" s="63">
        <f>R7</f>
        <v>-1.5335558840544364E-8</v>
      </c>
      <c r="P10" s="63">
        <f>R8</f>
        <v>1.6557493094726676E-9</v>
      </c>
      <c r="Q10" s="63">
        <f>R9</f>
        <v>-1.2768651851596609E-7</v>
      </c>
      <c r="R10" s="63">
        <f>_xlfn.COVARIANCE.S(Moments!$D$4:$D$183,Moments!D$4:D$183)</f>
        <v>9.5201019389831166E-7</v>
      </c>
      <c r="S10" s="63">
        <f>_xlfn.COVARIANCE.S(Moments!$D$4:$D$183,Moments!E$4:E$183)</f>
        <v>-1.8756863782898441E-8</v>
      </c>
      <c r="T10" s="109">
        <f>_xlfn.COVARIANCE.S(Moments!$D$4:$D$183,Moments!F$4:F$183)</f>
        <v>4.7175381722572553E-9</v>
      </c>
      <c r="AD10" s="173"/>
    </row>
    <row r="11" spans="1:32" x14ac:dyDescent="0.25">
      <c r="B11" s="14" t="s">
        <v>367</v>
      </c>
      <c r="C11" s="218">
        <f>(Moments!H186-Moments!G186^2)^(4/2)</f>
        <v>2.2236168507765732E-7</v>
      </c>
      <c r="D11" s="218">
        <f>(Moments!L186-Moments!K186^2)^(4/2)</f>
        <v>2.8219830859191555E-7</v>
      </c>
      <c r="E11" s="218">
        <f>(Moments!P186-Moments!O186^2)^(4/2)</f>
        <v>1.9358082779451103E-7</v>
      </c>
      <c r="F11" s="218">
        <f>(Moments!T186-Moments!S186^2)^(4/2)</f>
        <v>2.4113426279594282E-7</v>
      </c>
      <c r="G11" s="218">
        <f>(Moments!X186-Moments!W186^2)^(4/2)</f>
        <v>1.3139304228468445E-7</v>
      </c>
      <c r="H11" s="218">
        <f>(Moments!AB186-Moments!AA186^2)^(4/2)</f>
        <v>2.2523136505941564E-7</v>
      </c>
      <c r="I11" s="218">
        <f>(Moments!AF186-Moments!AE186^2)^(4/2)</f>
        <v>1.7186956962642924E-7</v>
      </c>
      <c r="K11" s="173"/>
      <c r="L11" s="216" t="str">
        <v>m3b</v>
      </c>
      <c r="M11" s="198">
        <f>S5</f>
        <v>7.5044151592585188E-7</v>
      </c>
      <c r="N11" s="63">
        <f>S6</f>
        <v>-1.7049540538179985E-8</v>
      </c>
      <c r="O11" s="63">
        <f>S7</f>
        <v>1.9188518103973274E-9</v>
      </c>
      <c r="P11" s="63">
        <f>S8</f>
        <v>-9.6322936525351091E-11</v>
      </c>
      <c r="Q11" s="63">
        <f>S9</f>
        <v>1.3397871337279123E-6</v>
      </c>
      <c r="R11" s="63">
        <f>S10</f>
        <v>-1.8756863782898441E-8</v>
      </c>
      <c r="S11" s="63">
        <f>_xlfn.COVARIANCE.S(Moments!$E$4:$E$183,Moments!E$4:E$183)</f>
        <v>5.5655317742565417E-9</v>
      </c>
      <c r="T11" s="109">
        <f>_xlfn.COVARIANCE.S(Moments!$E$4:$E$183,Moments!F$4:F$183)</f>
        <v>-2.2346348479358554E-10</v>
      </c>
      <c r="AD11" s="173"/>
    </row>
    <row r="12" spans="1:32" x14ac:dyDescent="0.25">
      <c r="B12" s="14" t="s">
        <v>368</v>
      </c>
      <c r="C12" s="14">
        <f>(Moments!D186-Moments!C186^2)^(4/2)</f>
        <v>3.7033609565146023E-7</v>
      </c>
      <c r="D12" s="14">
        <f>$C$12</f>
        <v>3.7033609565146023E-7</v>
      </c>
      <c r="E12" s="14">
        <f t="shared" ref="E12:I12" si="5">$C$12</f>
        <v>3.7033609565146023E-7</v>
      </c>
      <c r="F12" s="14">
        <f t="shared" si="5"/>
        <v>3.7033609565146023E-7</v>
      </c>
      <c r="G12" s="14">
        <f t="shared" si="5"/>
        <v>3.7033609565146023E-7</v>
      </c>
      <c r="H12" s="14">
        <f t="shared" si="5"/>
        <v>3.7033609565146023E-7</v>
      </c>
      <c r="I12" s="14">
        <f t="shared" si="5"/>
        <v>3.7033609565146023E-7</v>
      </c>
      <c r="K12" s="173"/>
      <c r="L12" s="200" t="str">
        <v>m4a</v>
      </c>
      <c r="M12" s="199">
        <f>T5</f>
        <v>-2.356412970456941E-8</v>
      </c>
      <c r="N12" s="101">
        <f>T6</f>
        <v>1.4031829292598598E-9</v>
      </c>
      <c r="O12" s="101">
        <f>T7</f>
        <v>-7.2597421314034264E-11</v>
      </c>
      <c r="P12" s="101">
        <f>T8</f>
        <v>5.10879998500213E-12</v>
      </c>
      <c r="Q12" s="101">
        <f>T9</f>
        <v>-2.3510770460977327E-8</v>
      </c>
      <c r="R12" s="101">
        <f>T10</f>
        <v>4.7175381722572553E-9</v>
      </c>
      <c r="S12" s="101">
        <f>T11</f>
        <v>-2.2346348479358554E-10</v>
      </c>
      <c r="T12" s="196">
        <f>_xlfn.COVARIANCE.S(Moments!$F$4:$F$183,Moments!F$4:F$183)</f>
        <v>3.181951712632752E-11</v>
      </c>
      <c r="AD12" s="173"/>
    </row>
    <row r="13" spans="1:32" x14ac:dyDescent="0.25">
      <c r="K13" s="173"/>
      <c r="AD13" s="173"/>
    </row>
    <row r="14" spans="1:32" x14ac:dyDescent="0.25">
      <c r="B14" s="14" t="s">
        <v>352</v>
      </c>
      <c r="C14" s="99">
        <f>Moments!G188</f>
        <v>7.462343304627586</v>
      </c>
      <c r="D14" s="99">
        <f>Moments!K188</f>
        <v>6.0282732402320551</v>
      </c>
      <c r="E14" s="99">
        <f>Moments!O188</f>
        <v>5.8587568001782486</v>
      </c>
      <c r="F14" s="99">
        <f>Moments!S188</f>
        <v>4.9497331315051776</v>
      </c>
      <c r="G14" s="99">
        <f>Moments!W188</f>
        <v>5.7934111098954517</v>
      </c>
      <c r="H14" s="99">
        <f>Moments!AA188</f>
        <v>4.0377054243339803</v>
      </c>
      <c r="I14" s="99">
        <f>Moments!AE188</f>
        <v>5.289590842998396</v>
      </c>
      <c r="K14" s="173"/>
      <c r="L14" s="63" t="s">
        <v>217</v>
      </c>
      <c r="M14" s="63"/>
      <c r="N14" s="63"/>
      <c r="O14" s="63"/>
      <c r="P14" s="63"/>
      <c r="Q14" s="63"/>
      <c r="R14" s="63"/>
      <c r="V14" s="63" t="s">
        <v>303</v>
      </c>
      <c r="W14" s="63"/>
      <c r="X14" s="63"/>
      <c r="Y14" s="63"/>
      <c r="Z14" s="63" t="s">
        <v>259</v>
      </c>
      <c r="AA14" s="63"/>
      <c r="AB14" s="63"/>
      <c r="AD14" s="173"/>
    </row>
    <row r="15" spans="1:32" x14ac:dyDescent="0.25">
      <c r="B15" s="14" t="s">
        <v>354</v>
      </c>
      <c r="C15" s="99">
        <f>Moments!C188</f>
        <v>3.7214937231185119</v>
      </c>
      <c r="D15" s="99">
        <f t="shared" ref="D15:I15" si="6">$C$15</f>
        <v>3.7214937231185119</v>
      </c>
      <c r="E15" s="99">
        <f t="shared" si="6"/>
        <v>3.7214937231185119</v>
      </c>
      <c r="F15" s="99">
        <f t="shared" si="6"/>
        <v>3.7214937231185119</v>
      </c>
      <c r="G15" s="99">
        <f t="shared" si="6"/>
        <v>3.7214937231185119</v>
      </c>
      <c r="H15" s="99">
        <f t="shared" si="6"/>
        <v>3.7214937231185119</v>
      </c>
      <c r="I15" s="99">
        <f t="shared" si="6"/>
        <v>3.7214937231185119</v>
      </c>
      <c r="K15" s="173"/>
      <c r="L15" s="63" t="s">
        <v>321</v>
      </c>
      <c r="M15" s="63" t="s">
        <v>249</v>
      </c>
      <c r="N15" s="63" t="s">
        <v>250</v>
      </c>
      <c r="O15" s="63" t="s">
        <v>335</v>
      </c>
      <c r="P15" s="14" t="s">
        <v>358</v>
      </c>
      <c r="Q15" s="63" t="s">
        <v>251</v>
      </c>
      <c r="R15" s="63" t="s">
        <v>252</v>
      </c>
      <c r="S15" s="63" t="s">
        <v>336</v>
      </c>
      <c r="T15" s="14" t="s">
        <v>358</v>
      </c>
      <c r="V15" s="14" t="s">
        <v>359</v>
      </c>
      <c r="W15" s="14" t="s">
        <v>360</v>
      </c>
      <c r="X15" s="14" t="s">
        <v>361</v>
      </c>
      <c r="Y15" s="14" t="s">
        <v>362</v>
      </c>
      <c r="Z15" s="14" t="s">
        <v>363</v>
      </c>
      <c r="AA15" s="14" t="s">
        <v>364</v>
      </c>
      <c r="AB15" s="14" t="s">
        <v>365</v>
      </c>
      <c r="AC15" s="14" t="s">
        <v>366</v>
      </c>
      <c r="AD15" s="173"/>
    </row>
    <row r="16" spans="1:32" x14ac:dyDescent="0.25">
      <c r="B16" s="14" t="s">
        <v>353</v>
      </c>
      <c r="C16" s="99">
        <f>C14-C15</f>
        <v>3.7408495815090741</v>
      </c>
      <c r="D16" s="99">
        <f t="shared" ref="D16:I16" si="7">D14-D15</f>
        <v>2.3067795171135432</v>
      </c>
      <c r="E16" s="99">
        <f t="shared" si="7"/>
        <v>2.1372630770597367</v>
      </c>
      <c r="F16" s="99">
        <f t="shared" si="7"/>
        <v>1.2282394083866657</v>
      </c>
      <c r="G16" s="99">
        <f t="shared" si="7"/>
        <v>2.0719173867769398</v>
      </c>
      <c r="H16" s="99">
        <f t="shared" si="7"/>
        <v>0.31621170121546838</v>
      </c>
      <c r="I16" s="99">
        <f t="shared" si="7"/>
        <v>1.5680971198798841</v>
      </c>
      <c r="K16" s="173"/>
      <c r="L16" s="216" t="str">
        <f t="array" ref="L16:L23">TRANSPOSE(M15:T15)</f>
        <v>m1a</v>
      </c>
      <c r="M16" s="197">
        <f>_xlfn.COVARIANCE.S(Moments!$K$4:$K$183,Moments!K$4:K$183)</f>
        <v>5.3419113595401893E-4</v>
      </c>
      <c r="N16" s="192">
        <f>_xlfn.COVARIANCE.S(Moments!$K$4:$K$183,Moments!L$4:L$183)</f>
        <v>-7.4898181416155587E-6</v>
      </c>
      <c r="O16" s="192">
        <f>_xlfn.COVARIANCE.S(Moments!$K$4:$K$183,Moments!M$4:M$183)</f>
        <v>1.5874665705261412E-6</v>
      </c>
      <c r="P16" s="192">
        <f>_xlfn.COVARIANCE.S(Moments!$K$4:$K$183,Moments!N$4:N$183)</f>
        <v>-9.6781645912854298E-8</v>
      </c>
      <c r="Q16" s="192">
        <f>_xlfn.COVARIANCE.S(Moments!$K$4:$K$183,Moments!C$4:C$183)</f>
        <v>4.1541307484269275E-4</v>
      </c>
      <c r="R16" s="192">
        <f>_xlfn.COVARIANCE.S(Moments!$K$4:$K$183,Moments!D$4:D$183)</f>
        <v>-2.4267382476948109E-6</v>
      </c>
      <c r="S16" s="192">
        <f>_xlfn.COVARIANCE.S(Moments!$K$4:$K$183,Moments!E$4:E$183)</f>
        <v>8.3525337522833015E-7</v>
      </c>
      <c r="T16" s="193">
        <f>_xlfn.COVARIANCE.S(Moments!$K$4:$K$183,Moments!F$4:F$183)</f>
        <v>-2.282087161503175E-8</v>
      </c>
      <c r="V16" s="201">
        <f>-(4*(Moments!M$186-3*Moments!K$186*'Kurtosis test'!D7)/D11)+((4*Moments!K$186*D14)/D7)</f>
        <v>359.35635045163531</v>
      </c>
      <c r="W16" s="202">
        <f>((6*Moments!K$186^2)/'Kurtosis test'!D11)-((2*'Kurtosis test'!D14)/'Kurtosis test'!D7)</f>
        <v>-22317.946876622478</v>
      </c>
      <c r="X16" s="202">
        <f>((-4*Moments!K$186)/'Kurtosis test'!D11)</f>
        <v>-59755.165616714665</v>
      </c>
      <c r="Y16" s="202">
        <f>1/D11</f>
        <v>3543607.3482853188</v>
      </c>
      <c r="Z16" s="202">
        <f>Z5</f>
        <v>184.69635803052176</v>
      </c>
      <c r="AA16" s="202">
        <f>AA5</f>
        <v>-11840.262789856386</v>
      </c>
      <c r="AB16" s="202">
        <f>AB5</f>
        <v>-53018.794451547306</v>
      </c>
      <c r="AC16" s="202">
        <f>AC5</f>
        <v>2700249.8858257243</v>
      </c>
      <c r="AD16" s="173"/>
    </row>
    <row r="17" spans="1:30" x14ac:dyDescent="0.25">
      <c r="K17" s="173"/>
      <c r="L17" s="216" t="str">
        <v>m2a</v>
      </c>
      <c r="M17" s="198">
        <f>N16</f>
        <v>-7.4898181416155587E-6</v>
      </c>
      <c r="N17" s="63">
        <f>_xlfn.COVARIANCE.S(Moments!$L$4:$L$183,Moments!L$4:L$183)</f>
        <v>1.2626231763033005E-6</v>
      </c>
      <c r="O17" s="63">
        <f>_xlfn.COVARIANCE.S(Moments!$L$4:$L$183,Moments!M$4:M$183)</f>
        <v>-8.7346926469338829E-8</v>
      </c>
      <c r="P17" s="63">
        <f>_xlfn.COVARIANCE.S(Moments!$L$4:$L$183,Moments!N$4:N$183)</f>
        <v>1.0813838702885239E-8</v>
      </c>
      <c r="Q17" s="63">
        <f>_xlfn.COVARIANCE.S(Moments!$L$4:$L$183,Moments!C$4:C$183)</f>
        <v>-4.1374324616707081E-6</v>
      </c>
      <c r="R17" s="63">
        <f>_xlfn.COVARIANCE.S(Moments!$L$4:$L$183,Moments!D$4:D$183)</f>
        <v>3.836099019408115E-7</v>
      </c>
      <c r="S17" s="63">
        <f>_xlfn.COVARIANCE.S(Moments!$L$4:$L$183,Moments!E$4:E$183)</f>
        <v>-1.6534874256509057E-8</v>
      </c>
      <c r="T17" s="109">
        <f>_xlfn.COVARIANCE.S(Moments!$L$4:$L$183,Moments!F$4:F$183)</f>
        <v>1.5064616526263296E-9</v>
      </c>
      <c r="AD17" s="173"/>
    </row>
    <row r="18" spans="1:30" x14ac:dyDescent="0.25">
      <c r="B18" s="14" t="s">
        <v>322</v>
      </c>
      <c r="C18" s="179">
        <v>0.05</v>
      </c>
      <c r="D18" s="179">
        <f t="shared" ref="D18:I18" si="8">$C$18</f>
        <v>0.05</v>
      </c>
      <c r="E18" s="179">
        <f t="shared" si="8"/>
        <v>0.05</v>
      </c>
      <c r="F18" s="179">
        <f t="shared" si="8"/>
        <v>0.05</v>
      </c>
      <c r="G18" s="179">
        <f t="shared" si="8"/>
        <v>0.05</v>
      </c>
      <c r="H18" s="179">
        <f t="shared" si="8"/>
        <v>0.05</v>
      </c>
      <c r="I18" s="179">
        <f t="shared" si="8"/>
        <v>0.05</v>
      </c>
      <c r="K18" s="173"/>
      <c r="L18" s="216" t="str">
        <v>m3a</v>
      </c>
      <c r="M18" s="198">
        <f>O16</f>
        <v>1.5874665705261412E-6</v>
      </c>
      <c r="N18" s="63">
        <f>O17</f>
        <v>-8.7346926469338829E-8</v>
      </c>
      <c r="O18" s="63">
        <f>_xlfn.COVARIANCE.S(Moments!$M$4:$M$183,Moments!M$4:M$183)</f>
        <v>1.1646899504879182E-8</v>
      </c>
      <c r="P18" s="63">
        <f>_xlfn.COVARIANCE.S(Moments!$M$4:$M$183,Moments!N$4:N$183)</f>
        <v>-1.0523168957544618E-9</v>
      </c>
      <c r="Q18" s="63">
        <f>_xlfn.COVARIANCE.S(Moments!$M$4:$M$183,Moments!C$4:C$183)</f>
        <v>9.0398648818825525E-7</v>
      </c>
      <c r="R18" s="63">
        <f>_xlfn.COVARIANCE.S(Moments!$M$4:$M$183,Moments!D$4:D$183)</f>
        <v>-1.5020517076183186E-8</v>
      </c>
      <c r="S18" s="63">
        <f>_xlfn.COVARIANCE.S(Moments!$M$4:$M$183,Moments!E$4:E$183)</f>
        <v>2.0750861562504999E-9</v>
      </c>
      <c r="T18" s="109">
        <f>_xlfn.COVARIANCE.S(Moments!$M$4:$M$183,Moments!F$4:F$183)</f>
        <v>-7.6270394354106243E-11</v>
      </c>
      <c r="V18" s="201">
        <f>V16</f>
        <v>359.35635045163531</v>
      </c>
      <c r="W18" s="202">
        <f>W16</f>
        <v>-22317.946876622478</v>
      </c>
      <c r="X18" s="202">
        <f t="shared" ref="X18:Y18" si="9">X16</f>
        <v>-59755.165616714665</v>
      </c>
      <c r="Y18" s="202">
        <f t="shared" si="9"/>
        <v>3543607.3482853188</v>
      </c>
      <c r="Z18" s="202">
        <f>-Z16</f>
        <v>-184.69635803052176</v>
      </c>
      <c r="AA18" s="202">
        <f t="shared" ref="AA18:AC18" si="10">-AA16</f>
        <v>11840.262789856386</v>
      </c>
      <c r="AB18" s="214">
        <f t="shared" si="10"/>
        <v>53018.794451547306</v>
      </c>
      <c r="AC18" s="214">
        <f t="shared" si="10"/>
        <v>-2700249.8858257243</v>
      </c>
      <c r="AD18" s="173"/>
    </row>
    <row r="19" spans="1:30" x14ac:dyDescent="0.25">
      <c r="A19" s="204"/>
      <c r="K19" s="173"/>
      <c r="L19" s="216" t="str">
        <v>m4a</v>
      </c>
      <c r="M19" s="198">
        <f>P16</f>
        <v>-9.6781645912854298E-8</v>
      </c>
      <c r="N19" s="63">
        <f>P17</f>
        <v>1.0813838702885239E-8</v>
      </c>
      <c r="O19" s="63">
        <f>P18</f>
        <v>-1.0523168957544618E-9</v>
      </c>
      <c r="P19" s="63">
        <f>_xlfn.COVARIANCE.S(Moments!$N$4:$N$183,Moments!N$4:N$183)</f>
        <v>1.1816487810035812E-10</v>
      </c>
      <c r="Q19" s="63">
        <f>_xlfn.COVARIANCE.S(Moments!$N$4:$N$183,Moments!C$4:C$183)</f>
        <v>-4.3767502060870691E-8</v>
      </c>
      <c r="R19" s="63">
        <f>_xlfn.COVARIANCE.S(Moments!$N$4:$N$183,Moments!D$4:D$183)</f>
        <v>1.7484245319053822E-9</v>
      </c>
      <c r="S19" s="63">
        <f>_xlfn.COVARIANCE.S(Moments!$N$4:$N$183,Moments!E$4:E$183)</f>
        <v>-9.816420549706921E-11</v>
      </c>
      <c r="T19" s="109">
        <f>_xlfn.COVARIANCE.S(Moments!$N$4:$N$183,Moments!F$4:F$183)</f>
        <v>5.5398307388122363E-12</v>
      </c>
      <c r="V19" s="63"/>
      <c r="W19" s="63"/>
      <c r="X19" s="63"/>
      <c r="Y19" s="63"/>
      <c r="Z19" s="63"/>
      <c r="AA19" s="63"/>
      <c r="AB19" s="63"/>
      <c r="AD19" s="173"/>
    </row>
    <row r="20" spans="1:30" x14ac:dyDescent="0.25">
      <c r="A20" s="289" t="s">
        <v>388</v>
      </c>
      <c r="B20" s="284"/>
      <c r="C20" s="284"/>
      <c r="D20" s="284"/>
      <c r="E20" s="284"/>
      <c r="F20" s="284"/>
      <c r="G20" s="284"/>
      <c r="H20" s="284"/>
      <c r="I20" s="284"/>
      <c r="J20" s="284"/>
      <c r="K20" s="173"/>
      <c r="L20" s="216" t="str">
        <v>m1b</v>
      </c>
      <c r="M20" s="198">
        <f>Q16</f>
        <v>4.1541307484269275E-4</v>
      </c>
      <c r="N20" s="63">
        <f>Q17</f>
        <v>-4.1374324616707081E-6</v>
      </c>
      <c r="O20" s="63">
        <f>Q18</f>
        <v>9.0398648818825525E-7</v>
      </c>
      <c r="P20" s="63">
        <f>Q19</f>
        <v>-4.3767502060870691E-8</v>
      </c>
      <c r="Q20" s="63">
        <f>_xlfn.COVARIANCE.S(Moments!$C$4:$C$183,Moments!C$4:C$183)</f>
        <v>6.1195219365280421E-4</v>
      </c>
      <c r="R20" s="63">
        <f>_xlfn.COVARIANCE.S(Moments!$C$4:$C$183,Moments!D$4:D$183)</f>
        <v>-1.2768651851596609E-7</v>
      </c>
      <c r="S20" s="63">
        <f>_xlfn.COVARIANCE.S(Moments!$C$4:$C$183,Moments!E$4:E$183)</f>
        <v>1.3397871337279123E-6</v>
      </c>
      <c r="T20" s="109">
        <f>_xlfn.COVARIANCE.S(Moments!$C$4:$C$183,Moments!F$4:F$183)</f>
        <v>-2.3510770460977327E-8</v>
      </c>
      <c r="V20" s="63"/>
      <c r="W20" s="63"/>
      <c r="X20" s="63"/>
      <c r="Y20" s="63"/>
      <c r="Z20" s="63"/>
      <c r="AA20" s="63"/>
      <c r="AB20" s="63"/>
      <c r="AD20" s="173"/>
    </row>
    <row r="21" spans="1:30" x14ac:dyDescent="0.25">
      <c r="B21" s="14" t="s">
        <v>389</v>
      </c>
      <c r="C21" s="14">
        <f t="array" ref="C21">(1/C4)*(MMULT(MMULT($V$5:$Y$5,$M$5:$P$8),TRANSPOSE($V$5:$Y$5)))</f>
        <v>4.3519806046765881</v>
      </c>
      <c r="D21" s="14">
        <f t="array" ref="D21">(1/D4)*(MMULT(MMULT($V$16:$Y$16,$M$16:$P$19),TRANSPOSE($V$16:$Y$16)))</f>
        <v>2.9499645443007156</v>
      </c>
      <c r="E21" s="14">
        <f t="array" ref="E21">(1/E4)*(MMULT(MMULT($V$27:$Y$27,$M$27:$P$30),TRANSPOSE($V$27:$Y$27)))</f>
        <v>1.3178454445271992</v>
      </c>
      <c r="F21" s="14">
        <f t="array" ref="F21">(1/F4)*(MMULT(MMULT($V$38:$Y$38,$M$38:$P$41),TRANSPOSE($V$38:$Y$38)))</f>
        <v>0.91546701762777172</v>
      </c>
      <c r="G21" s="14">
        <f t="array" ref="G21">(1/G4)*(MMULT(MMULT($V$49:$Y$49,$M$49:$P$52),TRANSPOSE($V$49:$Y$49)))</f>
        <v>0.53772089726745809</v>
      </c>
      <c r="H21" s="14">
        <f t="array" ref="H21">(1/H4)*(MMULT(MMULT($V$60:$Y$60,$M$60:$P$63),TRANSPOSE($V$60:$Y$60)))</f>
        <v>0.22832682082212169</v>
      </c>
      <c r="I21" s="14">
        <f t="array" ref="I21">(1/I4)*(MMULT(MMULT($V$71:$Y$71,$M$71:$P$74),TRANSPOSE($V$71:$Y$71)))</f>
        <v>0.55316919674979503</v>
      </c>
      <c r="K21" s="173"/>
      <c r="L21" s="216" t="str">
        <v>m2b</v>
      </c>
      <c r="M21" s="198">
        <f>R16</f>
        <v>-2.4267382476948109E-6</v>
      </c>
      <c r="N21" s="63">
        <f>R17</f>
        <v>3.836099019408115E-7</v>
      </c>
      <c r="O21" s="63">
        <f>R18</f>
        <v>-1.5020517076183186E-8</v>
      </c>
      <c r="P21" s="63">
        <f>R19</f>
        <v>1.7484245319053822E-9</v>
      </c>
      <c r="Q21" s="63">
        <f>R20</f>
        <v>-1.2768651851596609E-7</v>
      </c>
      <c r="R21" s="63">
        <f>_xlfn.COVARIANCE.S(Moments!$D$4:$D$183,Moments!D$4:D$183)</f>
        <v>9.5201019389831166E-7</v>
      </c>
      <c r="S21" s="63">
        <f>_xlfn.COVARIANCE.S(Moments!$D$4:$D$183,Moments!E$4:E$183)</f>
        <v>-1.8756863782898441E-8</v>
      </c>
      <c r="T21" s="109">
        <f>_xlfn.COVARIANCE.S(Moments!$D$4:$D$183,Moments!F$4:F$183)</f>
        <v>4.7175381722572553E-9</v>
      </c>
      <c r="AD21" s="173"/>
    </row>
    <row r="22" spans="1:30" x14ac:dyDescent="0.25">
      <c r="B22" s="14" t="s">
        <v>390</v>
      </c>
      <c r="C22" s="14">
        <f>SQRT(C21)</f>
        <v>2.0861401210552919</v>
      </c>
      <c r="D22" s="14">
        <f t="shared" ref="D22:I22" si="11">SQRT(D21)</f>
        <v>1.7175460821476423</v>
      </c>
      <c r="E22" s="14">
        <f t="shared" si="11"/>
        <v>1.1479744964620073</v>
      </c>
      <c r="F22" s="14">
        <f t="shared" si="11"/>
        <v>0.95680040636894159</v>
      </c>
      <c r="G22" s="14">
        <f t="shared" si="11"/>
        <v>0.73329455014165901</v>
      </c>
      <c r="H22" s="14">
        <f t="shared" si="11"/>
        <v>0.47783555834839425</v>
      </c>
      <c r="I22" s="14">
        <f t="shared" si="11"/>
        <v>0.74375345158849182</v>
      </c>
      <c r="K22" s="173"/>
      <c r="L22" s="216" t="str">
        <v>m3b</v>
      </c>
      <c r="M22" s="198">
        <f>S16</f>
        <v>8.3525337522833015E-7</v>
      </c>
      <c r="N22" s="63">
        <f>S17</f>
        <v>-1.6534874256509057E-8</v>
      </c>
      <c r="O22" s="63">
        <f>S18</f>
        <v>2.0750861562504999E-9</v>
      </c>
      <c r="P22" s="63">
        <f>S19</f>
        <v>-9.816420549706921E-11</v>
      </c>
      <c r="Q22" s="63">
        <f>S20</f>
        <v>1.3397871337279123E-6</v>
      </c>
      <c r="R22" s="63">
        <f>S21</f>
        <v>-1.8756863782898441E-8</v>
      </c>
      <c r="S22" s="63">
        <f>_xlfn.COVARIANCE.S(Moments!$E$4:$E$183,Moments!E$4:E$183)</f>
        <v>5.5655317742565417E-9</v>
      </c>
      <c r="T22" s="109">
        <f>_xlfn.COVARIANCE.S(Moments!$E$4:$E$183,Moments!F$4:F$183)</f>
        <v>-2.2346348479358554E-10</v>
      </c>
      <c r="AD22" s="173"/>
    </row>
    <row r="23" spans="1:30" x14ac:dyDescent="0.25">
      <c r="B23" s="219" t="s">
        <v>391</v>
      </c>
      <c r="C23" s="14">
        <f>(C14-3)/C22</f>
        <v>2.1390429432756757</v>
      </c>
      <c r="D23" s="14">
        <f t="shared" ref="D23:I23" si="12">(D14-3)/D22</f>
        <v>1.7631394416186275</v>
      </c>
      <c r="E23" s="14">
        <f t="shared" si="12"/>
        <v>2.4902615946510798</v>
      </c>
      <c r="F23" s="14">
        <f t="shared" si="12"/>
        <v>2.0377636950473468</v>
      </c>
      <c r="G23" s="14">
        <f t="shared" si="12"/>
        <v>3.8093984325341244</v>
      </c>
      <c r="H23" s="14">
        <f t="shared" si="12"/>
        <v>2.1716789514801653</v>
      </c>
      <c r="I23" s="14">
        <f t="shared" si="12"/>
        <v>3.0784271832397412</v>
      </c>
      <c r="K23" s="173"/>
      <c r="L23" s="200" t="str">
        <v>m4a</v>
      </c>
      <c r="M23" s="199">
        <f>T16</f>
        <v>-2.282087161503175E-8</v>
      </c>
      <c r="N23" s="101">
        <f>T17</f>
        <v>1.5064616526263296E-9</v>
      </c>
      <c r="O23" s="101">
        <f>T18</f>
        <v>-7.6270394354106243E-11</v>
      </c>
      <c r="P23" s="101">
        <f>T19</f>
        <v>5.5398307388122363E-12</v>
      </c>
      <c r="Q23" s="101">
        <f>T20</f>
        <v>-2.3510770460977327E-8</v>
      </c>
      <c r="R23" s="101">
        <f>T21</f>
        <v>4.7175381722572553E-9</v>
      </c>
      <c r="S23" s="101">
        <f>T22</f>
        <v>-2.2346348479358554E-10</v>
      </c>
      <c r="T23" s="196">
        <f>_xlfn.COVARIANCE.S(Moments!$F$4:$F$183,Moments!F$4:F$183)</f>
        <v>3.181951712632752E-11</v>
      </c>
      <c r="AD23" s="173"/>
    </row>
    <row r="24" spans="1:30" x14ac:dyDescent="0.25">
      <c r="K24" s="173"/>
      <c r="AD24" s="173"/>
    </row>
    <row r="25" spans="1:30" x14ac:dyDescent="0.25">
      <c r="A25" s="289" t="s">
        <v>392</v>
      </c>
      <c r="B25" s="284"/>
      <c r="C25" s="284"/>
      <c r="D25" s="284"/>
      <c r="E25" s="284"/>
      <c r="F25" s="284"/>
      <c r="G25" s="284"/>
      <c r="H25" s="284"/>
      <c r="I25" s="284"/>
      <c r="J25" s="284"/>
      <c r="K25" s="173"/>
      <c r="L25" s="63" t="s">
        <v>227</v>
      </c>
      <c r="M25" s="63"/>
      <c r="N25" s="63"/>
      <c r="O25" s="63"/>
      <c r="P25" s="63"/>
      <c r="Q25" s="63"/>
      <c r="R25" s="63"/>
      <c r="V25" s="63" t="s">
        <v>304</v>
      </c>
      <c r="W25" s="63"/>
      <c r="X25" s="63"/>
      <c r="Y25" s="63"/>
      <c r="Z25" s="63" t="s">
        <v>259</v>
      </c>
      <c r="AA25" s="63"/>
      <c r="AB25" s="63"/>
      <c r="AD25" s="173"/>
    </row>
    <row r="26" spans="1:30" x14ac:dyDescent="0.25">
      <c r="B26" s="14" t="s">
        <v>393</v>
      </c>
      <c r="C26" s="14">
        <f t="array" ref="C26">(1/C4)*(MMULT(MMULT($Z$5:$AC$5,$Q$9:$T$12),TRANSPOSE($Z$5:$AC$5)))</f>
        <v>0.50910396308593264</v>
      </c>
      <c r="K26" s="173"/>
      <c r="L26" s="63" t="s">
        <v>321</v>
      </c>
      <c r="M26" s="63" t="s">
        <v>249</v>
      </c>
      <c r="N26" s="63" t="s">
        <v>250</v>
      </c>
      <c r="O26" s="63" t="s">
        <v>335</v>
      </c>
      <c r="P26" s="14" t="s">
        <v>358</v>
      </c>
      <c r="Q26" s="63" t="s">
        <v>251</v>
      </c>
      <c r="R26" s="63" t="s">
        <v>252</v>
      </c>
      <c r="S26" s="63" t="s">
        <v>336</v>
      </c>
      <c r="T26" s="14" t="s">
        <v>358</v>
      </c>
      <c r="V26" s="14" t="s">
        <v>359</v>
      </c>
      <c r="W26" s="14" t="s">
        <v>360</v>
      </c>
      <c r="X26" s="14" t="s">
        <v>361</v>
      </c>
      <c r="Y26" s="14" t="s">
        <v>362</v>
      </c>
      <c r="Z26" s="14" t="s">
        <v>363</v>
      </c>
      <c r="AA26" s="14" t="s">
        <v>364</v>
      </c>
      <c r="AB26" s="14" t="s">
        <v>365</v>
      </c>
      <c r="AC26" s="14" t="s">
        <v>366</v>
      </c>
      <c r="AD26" s="173"/>
    </row>
    <row r="27" spans="1:30" x14ac:dyDescent="0.25">
      <c r="B27" s="14" t="s">
        <v>394</v>
      </c>
      <c r="C27" s="14">
        <f>SQRT(C26)</f>
        <v>0.71351521573539878</v>
      </c>
      <c r="K27" s="173"/>
      <c r="L27" s="216" t="str">
        <f t="array" ref="L27:L34">TRANSPOSE(M26:T26)</f>
        <v>m1a</v>
      </c>
      <c r="M27" s="197">
        <f>_xlfn.COVARIANCE.S(Moments!$O$4:$O$183,Moments!O$4:O$183)</f>
        <v>4.4243619170625828E-4</v>
      </c>
      <c r="N27" s="192">
        <f>_xlfn.COVARIANCE.S(Moments!$O$4:$O$183,Moments!P$4:P$183)</f>
        <v>-5.2926386259486504E-6</v>
      </c>
      <c r="O27" s="192">
        <f>_xlfn.COVARIANCE.S(Moments!$O$4:$O$183,Moments!Q$4:Q$183)</f>
        <v>1.0443719840108693E-6</v>
      </c>
      <c r="P27" s="192">
        <f>_xlfn.COVARIANCE.S(Moments!$O$4:$O$183,Moments!R$4:R$183)</f>
        <v>-4.6985793147941701E-8</v>
      </c>
      <c r="Q27" s="192">
        <f>_xlfn.COVARIANCE.S(Moments!$O$4:$O$183,Moments!C$4:C$183)</f>
        <v>4.5616562973923691E-4</v>
      </c>
      <c r="R27" s="192">
        <f>_xlfn.COVARIANCE.S(Moments!$O$4:$O$183,Moments!D$4:D$183)</f>
        <v>-1.0720648979544724E-6</v>
      </c>
      <c r="S27" s="192">
        <f>_xlfn.COVARIANCE.S(Moments!$O$4:$O$183,Moments!E$4:E$183)</f>
        <v>1.0178399404794078E-6</v>
      </c>
      <c r="T27" s="193">
        <f>_xlfn.COVARIANCE.S(Moments!$O$4:$O$183,Moments!F$4:F$183)</f>
        <v>-2.0407097317257309E-8</v>
      </c>
      <c r="V27" s="201">
        <f>-(4*(Moments!Q$186-3*Moments!O$186*'Kurtosis test'!E7)/E11)+((4*Moments!O$186*E14)/E7)</f>
        <v>422.75505518168859</v>
      </c>
      <c r="W27" s="202">
        <f>((6*Moments!O$186^2)/'Kurtosis test'!E11)-((2*'Kurtosis test'!E14)/'Kurtosis test'!E7)</f>
        <v>-26026.546392473982</v>
      </c>
      <c r="X27" s="202">
        <f>((-4*Moments!O$186)/'Kurtosis test'!E11)</f>
        <v>-91328.202101773466</v>
      </c>
      <c r="Y27" s="202">
        <f>1/E11</f>
        <v>5165800.8253870839</v>
      </c>
      <c r="Z27" s="202">
        <f>Z5</f>
        <v>184.69635803052176</v>
      </c>
      <c r="AA27" s="202">
        <f>AA5</f>
        <v>-11840.262789856386</v>
      </c>
      <c r="AB27" s="202">
        <f>AB5</f>
        <v>-53018.794451547306</v>
      </c>
      <c r="AC27" s="202">
        <f>AC5</f>
        <v>2700249.8858257243</v>
      </c>
      <c r="AD27" s="173"/>
    </row>
    <row r="28" spans="1:30" x14ac:dyDescent="0.25">
      <c r="B28" s="219" t="s">
        <v>395</v>
      </c>
      <c r="C28" s="14">
        <f>(C15-3)/C27</f>
        <v>1.0111819723071918</v>
      </c>
      <c r="K28" s="173"/>
      <c r="L28" s="216" t="str">
        <v>m2a</v>
      </c>
      <c r="M28" s="198">
        <f>N27</f>
        <v>-5.2926386259486504E-6</v>
      </c>
      <c r="N28" s="63">
        <f>_xlfn.COVARIANCE.S(Moments!$P$4:$P$183,Moments!P$4:P$183)</f>
        <v>8.1767403188492756E-7</v>
      </c>
      <c r="O28" s="63">
        <f>_xlfn.COVARIANCE.S(Moments!$P$4:$P$183,Moments!Q$4:Q$183)</f>
        <v>-4.0939761191882636E-8</v>
      </c>
      <c r="P28" s="63">
        <f>_xlfn.COVARIANCE.S(Moments!$P$4:$P$183,Moments!R$4:R$183)</f>
        <v>4.4284023089462462E-9</v>
      </c>
      <c r="Q28" s="63">
        <f>_xlfn.COVARIANCE.S(Moments!$P$4:$P$183,Moments!C$4:C$183)</f>
        <v>-2.3699162598964372E-6</v>
      </c>
      <c r="R28" s="63">
        <f>_xlfn.COVARIANCE.S(Moments!$P$4:$P$183,Moments!D$4:D$183)</f>
        <v>5.8334612603691658E-7</v>
      </c>
      <c r="S28" s="63">
        <f>_xlfn.COVARIANCE.S(Moments!$P$4:$P$183,Moments!E$4:E$183)</f>
        <v>-1.5104939665052576E-8</v>
      </c>
      <c r="T28" s="109">
        <f>_xlfn.COVARIANCE.S(Moments!$P$4:$P$183,Moments!F$4:F$183)</f>
        <v>2.7902015106661985E-9</v>
      </c>
      <c r="AD28" s="173"/>
    </row>
    <row r="29" spans="1:30" x14ac:dyDescent="0.25">
      <c r="K29" s="173"/>
      <c r="L29" s="216" t="str">
        <v>m3a</v>
      </c>
      <c r="M29" s="198">
        <f>O27</f>
        <v>1.0443719840108693E-6</v>
      </c>
      <c r="N29" s="63">
        <f>O28</f>
        <v>-4.0939761191882636E-8</v>
      </c>
      <c r="O29" s="63">
        <f>_xlfn.COVARIANCE.S(Moments!$Q$4:$Q$183,Moments!Q$4:Q$183)</f>
        <v>4.891197920170915E-9</v>
      </c>
      <c r="P29" s="63">
        <f>_xlfn.COVARIANCE.S(Moments!$Q$4:$Q$183,Moments!R$4:R$183)</f>
        <v>-3.2293501419163816E-10</v>
      </c>
      <c r="Q29" s="63">
        <f>_xlfn.COVARIANCE.S(Moments!$Q$4:$Q$183,Moments!C$4:C$183)</f>
        <v>8.7238966101037793E-7</v>
      </c>
      <c r="R29" s="63">
        <f>_xlfn.COVARIANCE.S(Moments!$Q$4:$Q$183,Moments!D$4:D$183)</f>
        <v>-1.3670559308442734E-8</v>
      </c>
      <c r="S29" s="63">
        <f>_xlfn.COVARIANCE.S(Moments!$Q$4:$Q$183,Moments!E$4:E$183)</f>
        <v>2.9293517736616021E-9</v>
      </c>
      <c r="T29" s="109">
        <f>_xlfn.COVARIANCE.S(Moments!$Q$4:$Q$183,Moments!F$4:F$183)</f>
        <v>-1.0471964410972276E-10</v>
      </c>
      <c r="V29" s="201">
        <f>V27</f>
        <v>422.75505518168859</v>
      </c>
      <c r="W29" s="202">
        <f>W27</f>
        <v>-26026.546392473982</v>
      </c>
      <c r="X29" s="202">
        <f t="shared" ref="X29:Y29" si="13">X27</f>
        <v>-91328.202101773466</v>
      </c>
      <c r="Y29" s="202">
        <f t="shared" si="13"/>
        <v>5165800.8253870839</v>
      </c>
      <c r="Z29" s="202">
        <f>-Z27</f>
        <v>-184.69635803052176</v>
      </c>
      <c r="AA29" s="202">
        <f t="shared" ref="AA29:AC29" si="14">-AA27</f>
        <v>11840.262789856386</v>
      </c>
      <c r="AB29" s="214">
        <f t="shared" si="14"/>
        <v>53018.794451547306</v>
      </c>
      <c r="AC29" s="214">
        <f t="shared" si="14"/>
        <v>-2700249.8858257243</v>
      </c>
      <c r="AD29" s="173"/>
    </row>
    <row r="30" spans="1:30" x14ac:dyDescent="0.25">
      <c r="A30" s="289" t="s">
        <v>387</v>
      </c>
      <c r="B30" s="284"/>
      <c r="C30" s="284"/>
      <c r="D30" s="284"/>
      <c r="E30" s="284"/>
      <c r="F30" s="284"/>
      <c r="G30" s="284"/>
      <c r="H30" s="284"/>
      <c r="I30" s="284"/>
      <c r="J30" s="284"/>
      <c r="K30" s="173"/>
      <c r="L30" s="216" t="str">
        <v>m4a</v>
      </c>
      <c r="M30" s="198">
        <f>P27</f>
        <v>-4.6985793147941701E-8</v>
      </c>
      <c r="N30" s="63">
        <f>P28</f>
        <v>4.4284023089462462E-9</v>
      </c>
      <c r="O30" s="63">
        <f>P29</f>
        <v>-3.2293501419163816E-10</v>
      </c>
      <c r="P30" s="63">
        <f>_xlfn.COVARIANCE.S(Moments!$R$4:$R$183,Moments!R$4:R$183)</f>
        <v>3.0486852499788266E-11</v>
      </c>
      <c r="Q30" s="63">
        <f>_xlfn.COVARIANCE.S(Moments!$R$4:$R$183,Moments!C$4:C$183)</f>
        <v>-2.8262047757742658E-8</v>
      </c>
      <c r="R30" s="63">
        <f>_xlfn.COVARIANCE.S(Moments!$R$4:$R$183,Moments!D$4:D$183)</f>
        <v>2.1692270643101715E-9</v>
      </c>
      <c r="S30" s="63">
        <f>_xlfn.COVARIANCE.S(Moments!$R$4:$R$183,Moments!E$4:E$183)</f>
        <v>-1.0424627650678722E-10</v>
      </c>
      <c r="T30" s="109">
        <f>_xlfn.COVARIANCE.S(Moments!$R$4:$R$183,Moments!F$4:F$183)</f>
        <v>1.1670856897883696E-11</v>
      </c>
      <c r="V30" s="63"/>
      <c r="W30" s="63"/>
      <c r="X30" s="63"/>
      <c r="Y30" s="63"/>
      <c r="Z30" s="63"/>
      <c r="AA30" s="63"/>
      <c r="AB30" s="63"/>
      <c r="AD30" s="173"/>
    </row>
    <row r="31" spans="1:30" x14ac:dyDescent="0.25">
      <c r="B31" s="14" t="s">
        <v>355</v>
      </c>
      <c r="C31" s="14">
        <f t="array" ref="C31">(1/C4)*(MMULT(MMULT(V7:AC7,M5:T12),TRANSPOSE(V7:AC7)))</f>
        <v>5.3250227243812072</v>
      </c>
      <c r="D31" s="14">
        <f t="array" ref="D31">(1/D4)*(MMULT(MMULT(V18:AC18,M16:T23),TRANSPOSE(V18:AC18)))</f>
        <v>3.7297839490597395</v>
      </c>
      <c r="E31" s="14">
        <f t="array" ref="E31">(1/E4)*(MMULT(MMULT(V29:AC29,M27:T34),TRANSPOSE(V29:AC29)))</f>
        <v>1.7012579294057466</v>
      </c>
      <c r="F31" s="14">
        <f t="array" ref="F31">(1/F4)*(MMULT(MMULT(V40:AC40,M38:T45),TRANSPOSE(V40:AC40)))</f>
        <v>1.2295127136668325</v>
      </c>
      <c r="G31" s="14">
        <f t="array" ref="G31">(1/G4)*(MMULT(MMULT(V51:AC51,M49:T56),TRANSPOSE(V51:AC51)))</f>
        <v>0.98334571035643015</v>
      </c>
      <c r="H31" s="14">
        <f t="array" ref="H31">(1/H4)*(MMULT(MMULT(V62:AC62,M60:T67),TRANSPOSE(V62:AC62)))</f>
        <v>0.70189946962364047</v>
      </c>
      <c r="I31" s="14">
        <f t="array" ref="I31">(1/I4)*(MMULT(MMULT(V73:AC73,M71:T78),TRANSPOSE(V73:AC73)))</f>
        <v>1.0342369179776827</v>
      </c>
      <c r="K31" s="173"/>
      <c r="L31" s="216" t="str">
        <v>m1b</v>
      </c>
      <c r="M31" s="198">
        <f>Q27</f>
        <v>4.5616562973923691E-4</v>
      </c>
      <c r="N31" s="63">
        <f>Q28</f>
        <v>-2.3699162598964372E-6</v>
      </c>
      <c r="O31" s="63">
        <f>Q29</f>
        <v>8.7238966101037793E-7</v>
      </c>
      <c r="P31" s="63">
        <f>Q30</f>
        <v>-2.8262047757742658E-8</v>
      </c>
      <c r="Q31" s="63">
        <f>_xlfn.COVARIANCE.S(Moments!$C$4:$C$183,Moments!C$4:C$183)</f>
        <v>6.1195219365280421E-4</v>
      </c>
      <c r="R31" s="63">
        <f>_xlfn.COVARIANCE.S(Moments!$C$4:$C$183,Moments!D$4:D$183)</f>
        <v>-1.2768651851596609E-7</v>
      </c>
      <c r="S31" s="63">
        <f>_xlfn.COVARIANCE.S(Moments!$C$4:$C$183,Moments!E$4:E$183)</f>
        <v>1.3397871337279123E-6</v>
      </c>
      <c r="T31" s="109">
        <f>_xlfn.COVARIANCE.S(Moments!$C$4:$C$183,Moments!F$4:F$183)</f>
        <v>-2.3510770460977327E-8</v>
      </c>
      <c r="V31" s="63"/>
      <c r="W31" s="63"/>
      <c r="X31" s="63"/>
      <c r="Y31" s="63"/>
      <c r="Z31" s="63"/>
      <c r="AA31" s="63"/>
      <c r="AB31" s="63"/>
      <c r="AD31" s="173"/>
    </row>
    <row r="32" spans="1:30" x14ac:dyDescent="0.25">
      <c r="B32" s="14" t="s">
        <v>356</v>
      </c>
      <c r="C32" s="14">
        <f>SQRT(C31)</f>
        <v>2.3076010756587038</v>
      </c>
      <c r="D32" s="14">
        <f t="shared" ref="D32:I32" si="15">SQRT(D31)</f>
        <v>1.9312648573045954</v>
      </c>
      <c r="E32" s="14">
        <f t="shared" si="15"/>
        <v>1.3043227857419906</v>
      </c>
      <c r="F32" s="14">
        <f t="shared" si="15"/>
        <v>1.1088339432335359</v>
      </c>
      <c r="G32" s="14">
        <f t="shared" si="15"/>
        <v>0.99163789275946401</v>
      </c>
      <c r="H32" s="14">
        <f t="shared" si="15"/>
        <v>0.83779440772998748</v>
      </c>
      <c r="I32" s="14">
        <f t="shared" si="15"/>
        <v>1.0169743939636251</v>
      </c>
      <c r="K32" s="173"/>
      <c r="L32" s="216" t="str">
        <v>m2b</v>
      </c>
      <c r="M32" s="198">
        <f>R27</f>
        <v>-1.0720648979544724E-6</v>
      </c>
      <c r="N32" s="63">
        <f>R28</f>
        <v>5.8334612603691658E-7</v>
      </c>
      <c r="O32" s="63">
        <f>R29</f>
        <v>-1.3670559308442734E-8</v>
      </c>
      <c r="P32" s="63">
        <f>R30</f>
        <v>2.1692270643101715E-9</v>
      </c>
      <c r="Q32" s="63">
        <f>R31</f>
        <v>-1.2768651851596609E-7</v>
      </c>
      <c r="R32" s="63">
        <f>_xlfn.COVARIANCE.S(Moments!$D$4:$D$183,Moments!D$4:D$183)</f>
        <v>9.5201019389831166E-7</v>
      </c>
      <c r="S32" s="63">
        <f>_xlfn.COVARIANCE.S(Moments!$D$4:$D$183,Moments!E$4:E$183)</f>
        <v>-1.8756863782898441E-8</v>
      </c>
      <c r="T32" s="109">
        <f>_xlfn.COVARIANCE.S(Moments!$D$4:$D$183,Moments!F$4:F$183)</f>
        <v>4.7175381722572553E-9</v>
      </c>
      <c r="AD32" s="173"/>
    </row>
    <row r="33" spans="1:30" x14ac:dyDescent="0.25">
      <c r="B33" s="14" t="s">
        <v>327</v>
      </c>
      <c r="C33" s="14">
        <f t="shared" ref="C33:I33" si="16">C16+NORMSINV((1-C18/2))*C32</f>
        <v>8.2636645804860205</v>
      </c>
      <c r="D33" s="14">
        <f t="shared" si="16"/>
        <v>6.0919890820384364</v>
      </c>
      <c r="E33" s="14">
        <f t="shared" si="16"/>
        <v>4.6936887613289908</v>
      </c>
      <c r="F33" s="14">
        <f t="shared" si="16"/>
        <v>3.4015140019599261</v>
      </c>
      <c r="G33" s="14">
        <f t="shared" si="16"/>
        <v>4.015491942290681</v>
      </c>
      <c r="H33" s="14">
        <f t="shared" si="16"/>
        <v>1.958258566815309</v>
      </c>
      <c r="I33" s="14">
        <f t="shared" si="16"/>
        <v>3.561330305248037</v>
      </c>
      <c r="K33" s="173"/>
      <c r="L33" s="216" t="str">
        <v>m3b</v>
      </c>
      <c r="M33" s="198">
        <f>S27</f>
        <v>1.0178399404794078E-6</v>
      </c>
      <c r="N33" s="63">
        <f>S28</f>
        <v>-1.5104939665052576E-8</v>
      </c>
      <c r="O33" s="63">
        <f>S29</f>
        <v>2.9293517736616021E-9</v>
      </c>
      <c r="P33" s="63">
        <f>S30</f>
        <v>-1.0424627650678722E-10</v>
      </c>
      <c r="Q33" s="63">
        <f>S31</f>
        <v>1.3397871337279123E-6</v>
      </c>
      <c r="R33" s="63">
        <f>S32</f>
        <v>-1.8756863782898441E-8</v>
      </c>
      <c r="S33" s="63">
        <f>_xlfn.COVARIANCE.S(Moments!$E$4:$E$183,Moments!E$4:E$183)</f>
        <v>5.5655317742565417E-9</v>
      </c>
      <c r="T33" s="109">
        <f>_xlfn.COVARIANCE.S(Moments!$E$4:$E$183,Moments!F$4:F$183)</f>
        <v>-2.2346348479358554E-10</v>
      </c>
      <c r="AD33" s="173"/>
    </row>
    <row r="34" spans="1:30" x14ac:dyDescent="0.25">
      <c r="B34" s="14" t="s">
        <v>326</v>
      </c>
      <c r="C34" s="14">
        <f t="shared" ref="C34:I34" si="17">C16-NORMSINV((1-C18/2))*C32</f>
        <v>-0.78196541746787274</v>
      </c>
      <c r="D34" s="14">
        <f t="shared" si="17"/>
        <v>-1.4784300478113495</v>
      </c>
      <c r="E34" s="14">
        <f t="shared" si="17"/>
        <v>-0.41916260720951781</v>
      </c>
      <c r="F34" s="14">
        <f t="shared" si="17"/>
        <v>-0.94503518518659479</v>
      </c>
      <c r="G34" s="14">
        <f t="shared" si="17"/>
        <v>0.12834283126319845</v>
      </c>
      <c r="H34" s="14">
        <f t="shared" si="17"/>
        <v>-1.3258351643843722</v>
      </c>
      <c r="I34" s="14">
        <f t="shared" si="17"/>
        <v>-0.42513606548826877</v>
      </c>
      <c r="K34" s="173"/>
      <c r="L34" s="200" t="str">
        <v>m4a</v>
      </c>
      <c r="M34" s="199">
        <f>T27</f>
        <v>-2.0407097317257309E-8</v>
      </c>
      <c r="N34" s="101">
        <f>T28</f>
        <v>2.7902015106661985E-9</v>
      </c>
      <c r="O34" s="101">
        <f>T29</f>
        <v>-1.0471964410972276E-10</v>
      </c>
      <c r="P34" s="101">
        <f>T30</f>
        <v>1.1670856897883696E-11</v>
      </c>
      <c r="Q34" s="101">
        <f>T31</f>
        <v>-2.3510770460977327E-8</v>
      </c>
      <c r="R34" s="101">
        <f>T32</f>
        <v>4.7175381722572553E-9</v>
      </c>
      <c r="S34" s="101">
        <f>T33</f>
        <v>-2.2346348479358554E-10</v>
      </c>
      <c r="T34" s="196">
        <f>_xlfn.COVARIANCE.S(Moments!$F$4:$F$183,Moments!F$4:F$183)</f>
        <v>3.181951712632752E-11</v>
      </c>
      <c r="AD34" s="173"/>
    </row>
    <row r="35" spans="1:30" x14ac:dyDescent="0.25">
      <c r="B35" s="219" t="s">
        <v>396</v>
      </c>
      <c r="C35" s="14">
        <f>C16/C32</f>
        <v>1.6210989069855803</v>
      </c>
      <c r="D35" s="14">
        <f t="shared" ref="D35:I35" si="18">D16/D32</f>
        <v>1.194439751952532</v>
      </c>
      <c r="E35" s="14">
        <f t="shared" si="18"/>
        <v>1.6385998162593711</v>
      </c>
      <c r="F35" s="14">
        <f t="shared" si="18"/>
        <v>1.107685615038916</v>
      </c>
      <c r="G35" s="14">
        <f t="shared" si="18"/>
        <v>2.0893890823507619</v>
      </c>
      <c r="H35" s="14">
        <f t="shared" si="18"/>
        <v>0.37743353058687418</v>
      </c>
      <c r="I35" s="14">
        <f t="shared" si="18"/>
        <v>1.5419238962037931</v>
      </c>
      <c r="K35" s="173"/>
      <c r="AD35" s="173"/>
    </row>
    <row r="36" spans="1:30" x14ac:dyDescent="0.25">
      <c r="A36" s="14" t="s">
        <v>357</v>
      </c>
      <c r="K36" s="173"/>
      <c r="L36" s="63" t="s">
        <v>228</v>
      </c>
      <c r="M36" s="63"/>
      <c r="N36" s="63"/>
      <c r="O36" s="63"/>
      <c r="P36" s="63"/>
      <c r="Q36" s="63"/>
      <c r="R36" s="63"/>
      <c r="V36" s="63" t="s">
        <v>306</v>
      </c>
      <c r="W36" s="63"/>
      <c r="X36" s="63"/>
      <c r="Y36" s="63"/>
      <c r="Z36" s="63" t="s">
        <v>259</v>
      </c>
      <c r="AA36" s="63"/>
      <c r="AB36" s="63"/>
      <c r="AD36" s="173"/>
    </row>
    <row r="37" spans="1:30" x14ac:dyDescent="0.25">
      <c r="K37" s="173"/>
      <c r="L37" s="63" t="s">
        <v>321</v>
      </c>
      <c r="M37" s="63" t="s">
        <v>249</v>
      </c>
      <c r="N37" s="63" t="s">
        <v>250</v>
      </c>
      <c r="O37" s="63" t="s">
        <v>335</v>
      </c>
      <c r="P37" s="14" t="s">
        <v>358</v>
      </c>
      <c r="Q37" s="63" t="s">
        <v>251</v>
      </c>
      <c r="R37" s="63" t="s">
        <v>252</v>
      </c>
      <c r="S37" s="63" t="s">
        <v>336</v>
      </c>
      <c r="T37" s="14" t="s">
        <v>358</v>
      </c>
      <c r="V37" s="14" t="s">
        <v>359</v>
      </c>
      <c r="W37" s="14" t="s">
        <v>360</v>
      </c>
      <c r="X37" s="14" t="s">
        <v>361</v>
      </c>
      <c r="Y37" s="14" t="s">
        <v>362</v>
      </c>
      <c r="Z37" s="14" t="s">
        <v>363</v>
      </c>
      <c r="AA37" s="14" t="s">
        <v>364</v>
      </c>
      <c r="AB37" s="14" t="s">
        <v>365</v>
      </c>
      <c r="AC37" s="14" t="s">
        <v>366</v>
      </c>
      <c r="AD37" s="173"/>
    </row>
    <row r="38" spans="1:30" x14ac:dyDescent="0.25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216" t="str">
        <f t="array" ref="L38:L45">TRANSPOSE(M37:T37)</f>
        <v>m1a</v>
      </c>
      <c r="M38" s="197">
        <f>_xlfn.COVARIANCE.S(Moments!$S$4:$S$183,Moments!S$4:S$183)</f>
        <v>4.9379755585903689E-4</v>
      </c>
      <c r="N38" s="192">
        <f>_xlfn.COVARIANCE.S(Moments!$S$4:$S$183,Moments!T$4:T$183)</f>
        <v>-4.8267890053259636E-6</v>
      </c>
      <c r="O38" s="192">
        <f>_xlfn.COVARIANCE.S(Moments!$S$4:$S$183,Moments!U$4:U$183)</f>
        <v>1.1137748040074771E-6</v>
      </c>
      <c r="P38" s="192">
        <f>_xlfn.COVARIANCE.S(Moments!$S$4:$S$183,Moments!V$4:V$183)</f>
        <v>-4.6058318393037922E-8</v>
      </c>
      <c r="Q38" s="192">
        <f>_xlfn.COVARIANCE.S(Moments!$S$4:$S$183,Moments!C$4:C$183)</f>
        <v>4.9674481424999764E-4</v>
      </c>
      <c r="R38" s="192">
        <f>_xlfn.COVARIANCE.S(Moments!$S$4:$S$183,Moments!D$4:D$183)</f>
        <v>-8.8675200871470046E-7</v>
      </c>
      <c r="S38" s="192">
        <f>_xlfn.COVARIANCE.S(Moments!$S$4:$S$183,Moments!E$4:E$183)</f>
        <v>1.070492495407546E-6</v>
      </c>
      <c r="T38" s="193">
        <f>_xlfn.COVARIANCE.S(Moments!$S$4:$S$183,Moments!F$4:F$183)</f>
        <v>-1.9979389751523737E-8</v>
      </c>
      <c r="V38" s="201">
        <f>-(4*(Moments!U$186-3*Moments!S$186*'Kurtosis test'!F7)/F11)+((4*Moments!S$186*F14)/F7)</f>
        <v>315.11072552198198</v>
      </c>
      <c r="W38" s="202">
        <f>((6*Moments!S$186^2)/'Kurtosis test'!F11)-((2*'Kurtosis test'!F14)/'Kurtosis test'!F7)</f>
        <v>-19724.616541793152</v>
      </c>
      <c r="X38" s="202">
        <f>((-4*Moments!S$186)/'Kurtosis test'!F11)</f>
        <v>-69358.663176147733</v>
      </c>
      <c r="Y38" s="202">
        <f>1/F11</f>
        <v>4147067.2330221226</v>
      </c>
      <c r="Z38" s="202">
        <f>Z5</f>
        <v>184.69635803052176</v>
      </c>
      <c r="AA38" s="202">
        <f>AA5</f>
        <v>-11840.262789856386</v>
      </c>
      <c r="AB38" s="202">
        <f>AB5</f>
        <v>-53018.794451547306</v>
      </c>
      <c r="AC38" s="202">
        <f>AC5</f>
        <v>2700249.8858257243</v>
      </c>
      <c r="AD38" s="173"/>
    </row>
    <row r="39" spans="1:30" x14ac:dyDescent="0.25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216" t="str">
        <v>m2a</v>
      </c>
      <c r="M39" s="198">
        <f>N38</f>
        <v>-4.8267890053259636E-6</v>
      </c>
      <c r="N39" s="63">
        <f>_xlfn.COVARIANCE.S(Moments!$T$4:$T$183,Moments!T$4:T$183)</f>
        <v>8.4247898103008594E-7</v>
      </c>
      <c r="O39" s="63">
        <f>_xlfn.COVARIANCE.S(Moments!$T$4:$T$183,Moments!U$4:U$183)</f>
        <v>-4.0081157082675346E-8</v>
      </c>
      <c r="P39" s="63">
        <f>_xlfn.COVARIANCE.S(Moments!$T$4:$T$183,Moments!V$4:V$183)</f>
        <v>4.4824434614278103E-9</v>
      </c>
      <c r="Q39" s="63">
        <f>_xlfn.COVARIANCE.S(Moments!$T$4:$T$183,Moments!C$4:C$183)</f>
        <v>-2.281695090630269E-6</v>
      </c>
      <c r="R39" s="63">
        <f>_xlfn.COVARIANCE.S(Moments!$T$4:$T$183,Moments!D$4:D$183)</f>
        <v>6.202840750079951E-7</v>
      </c>
      <c r="S39" s="63">
        <f>_xlfn.COVARIANCE.S(Moments!$T$4:$T$183,Moments!E$4:E$183)</f>
        <v>-1.4785025888027914E-8</v>
      </c>
      <c r="T39" s="109">
        <f>_xlfn.COVARIANCE.S(Moments!$T$4:$T$183,Moments!F$4:F$183)</f>
        <v>2.8692386044505244E-9</v>
      </c>
      <c r="AD39" s="173"/>
    </row>
    <row r="40" spans="1:30" x14ac:dyDescent="0.25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216" t="str">
        <v>m3a</v>
      </c>
      <c r="M40" s="198">
        <f>O38</f>
        <v>1.1137748040074771E-6</v>
      </c>
      <c r="N40" s="63">
        <f>O39</f>
        <v>-4.0081157082675346E-8</v>
      </c>
      <c r="O40" s="63">
        <f>_xlfn.COVARIANCE.S(Moments!$U$4:$U$183,Moments!U$4:U$183)</f>
        <v>5.0359333528334177E-9</v>
      </c>
      <c r="P40" s="63">
        <f>_xlfn.COVARIANCE.S(Moments!$U$4:$U$183,Moments!V$4:V$183)</f>
        <v>-3.2421362001711044E-10</v>
      </c>
      <c r="Q40" s="63">
        <f>_xlfn.COVARIANCE.S(Moments!$U$4:$U$183,Moments!C$4:C$183)</f>
        <v>9.4251028608468553E-7</v>
      </c>
      <c r="R40" s="63">
        <f>_xlfn.COVARIANCE.S(Moments!$U$4:$U$183,Moments!D$4:D$183)</f>
        <v>-1.3304103340744949E-8</v>
      </c>
      <c r="S40" s="63">
        <f>_xlfn.COVARIANCE.S(Moments!$U$4:$U$183,Moments!E$4:E$183)</f>
        <v>3.0859963013785957E-9</v>
      </c>
      <c r="T40" s="109">
        <f>_xlfn.COVARIANCE.S(Moments!$U$4:$U$183,Moments!F$4:F$183)</f>
        <v>-1.0736198017038027E-10</v>
      </c>
      <c r="V40" s="201">
        <f>V38</f>
        <v>315.11072552198198</v>
      </c>
      <c r="W40" s="202">
        <f>W38</f>
        <v>-19724.616541793152</v>
      </c>
      <c r="X40" s="202">
        <f t="shared" ref="X40:Y40" si="19">X38</f>
        <v>-69358.663176147733</v>
      </c>
      <c r="Y40" s="202">
        <f t="shared" si="19"/>
        <v>4147067.2330221226</v>
      </c>
      <c r="Z40" s="202">
        <f>-Z38</f>
        <v>-184.69635803052176</v>
      </c>
      <c r="AA40" s="202">
        <f t="shared" ref="AA40:AC40" si="20">-AA38</f>
        <v>11840.262789856386</v>
      </c>
      <c r="AB40" s="214">
        <f t="shared" si="20"/>
        <v>53018.794451547306</v>
      </c>
      <c r="AC40" s="214">
        <f t="shared" si="20"/>
        <v>-2700249.8858257243</v>
      </c>
      <c r="AD40" s="173"/>
    </row>
    <row r="41" spans="1:30" x14ac:dyDescent="0.25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216" t="str">
        <v>m4a</v>
      </c>
      <c r="M41" s="198">
        <f>P38</f>
        <v>-4.6058318393037922E-8</v>
      </c>
      <c r="N41" s="63">
        <f>P39</f>
        <v>4.4824434614278103E-9</v>
      </c>
      <c r="O41" s="63">
        <f>P40</f>
        <v>-3.2421362001711044E-10</v>
      </c>
      <c r="P41" s="63">
        <f>_xlfn.COVARIANCE.S(Moments!$V$4:$V$183,Moments!V$4:V$183)</f>
        <v>3.0775976489010114E-11</v>
      </c>
      <c r="Q41" s="63">
        <f>_xlfn.COVARIANCE.S(Moments!$V$4:$V$183,Moments!C$4:C$183)</f>
        <v>-2.7738308220693401E-8</v>
      </c>
      <c r="R41" s="63">
        <f>_xlfn.COVARIANCE.S(Moments!$V$4:$V$183,Moments!D$4:D$183)</f>
        <v>2.2812837714927995E-9</v>
      </c>
      <c r="S41" s="63">
        <f>_xlfn.COVARIANCE.S(Moments!$V$4:$V$183,Moments!E$4:E$183)</f>
        <v>-1.0625724321868533E-10</v>
      </c>
      <c r="T41" s="109">
        <f>_xlfn.COVARIANCE.S(Moments!$V$4:$V$183,Moments!F$4:F$183)</f>
        <v>1.2213602475166467E-11</v>
      </c>
      <c r="V41" s="63"/>
      <c r="W41" s="63"/>
      <c r="X41" s="63"/>
      <c r="Y41" s="63"/>
      <c r="Z41" s="63"/>
      <c r="AA41" s="63"/>
      <c r="AB41" s="63"/>
      <c r="AD41" s="173"/>
    </row>
    <row r="42" spans="1:30" x14ac:dyDescent="0.25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216" t="str">
        <v>m1b</v>
      </c>
      <c r="M42" s="198">
        <f>Q38</f>
        <v>4.9674481424999764E-4</v>
      </c>
      <c r="N42" s="63">
        <f>Q39</f>
        <v>-2.281695090630269E-6</v>
      </c>
      <c r="O42" s="63">
        <f>Q40</f>
        <v>9.4251028608468553E-7</v>
      </c>
      <c r="P42" s="63">
        <f>Q41</f>
        <v>-2.7738308220693401E-8</v>
      </c>
      <c r="Q42" s="63">
        <f>_xlfn.COVARIANCE.S(Moments!$C$4:$C$183,Moments!C$4:C$183)</f>
        <v>6.1195219365280421E-4</v>
      </c>
      <c r="R42" s="63">
        <f>_xlfn.COVARIANCE.S(Moments!$C$4:$C$183,Moments!D$4:D$183)</f>
        <v>-1.2768651851596609E-7</v>
      </c>
      <c r="S42" s="63">
        <f>_xlfn.COVARIANCE.S(Moments!$C$4:$C$183,Moments!E$4:E$183)</f>
        <v>1.3397871337279123E-6</v>
      </c>
      <c r="T42" s="109">
        <f>_xlfn.COVARIANCE.S(Moments!$C$4:$C$183,Moments!F$4:F$183)</f>
        <v>-2.3510770460977327E-8</v>
      </c>
      <c r="V42" s="63"/>
      <c r="W42" s="63"/>
      <c r="X42" s="63"/>
      <c r="Y42" s="63"/>
      <c r="Z42" s="63"/>
      <c r="AA42" s="63"/>
      <c r="AB42" s="63"/>
      <c r="AD42" s="173"/>
    </row>
    <row r="43" spans="1:30" x14ac:dyDescent="0.25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216" t="str">
        <v>m2b</v>
      </c>
      <c r="M43" s="198">
        <f>R38</f>
        <v>-8.8675200871470046E-7</v>
      </c>
      <c r="N43" s="63">
        <f>R39</f>
        <v>6.202840750079951E-7</v>
      </c>
      <c r="O43" s="63">
        <f>R40</f>
        <v>-1.3304103340744949E-8</v>
      </c>
      <c r="P43" s="63">
        <f>R41</f>
        <v>2.2812837714927995E-9</v>
      </c>
      <c r="Q43" s="63">
        <f>R42</f>
        <v>-1.2768651851596609E-7</v>
      </c>
      <c r="R43" s="63">
        <f>_xlfn.COVARIANCE.S(Moments!$D$4:$D$183,Moments!D$4:D$183)</f>
        <v>9.5201019389831166E-7</v>
      </c>
      <c r="S43" s="63">
        <f>_xlfn.COVARIANCE.S(Moments!$D$4:$D$183,Moments!E$4:E$183)</f>
        <v>-1.8756863782898441E-8</v>
      </c>
      <c r="T43" s="109">
        <f>_xlfn.COVARIANCE.S(Moments!$D$4:$D$183,Moments!F$4:F$183)</f>
        <v>4.7175381722572553E-9</v>
      </c>
      <c r="AD43" s="173"/>
    </row>
    <row r="44" spans="1:30" x14ac:dyDescent="0.25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216" t="str">
        <v>m3b</v>
      </c>
      <c r="M44" s="198">
        <f>S38</f>
        <v>1.070492495407546E-6</v>
      </c>
      <c r="N44" s="63">
        <f>S39</f>
        <v>-1.4785025888027914E-8</v>
      </c>
      <c r="O44" s="63">
        <f>S40</f>
        <v>3.0859963013785957E-9</v>
      </c>
      <c r="P44" s="63">
        <f>S41</f>
        <v>-1.0625724321868533E-10</v>
      </c>
      <c r="Q44" s="63">
        <f>S42</f>
        <v>1.3397871337279123E-6</v>
      </c>
      <c r="R44" s="63">
        <f>S43</f>
        <v>-1.8756863782898441E-8</v>
      </c>
      <c r="S44" s="63">
        <f>_xlfn.COVARIANCE.S(Moments!$E$4:$E$183,Moments!E$4:E$183)</f>
        <v>5.5655317742565417E-9</v>
      </c>
      <c r="T44" s="109">
        <f>_xlfn.COVARIANCE.S(Moments!$E$4:$E$183,Moments!F$4:F$183)</f>
        <v>-2.2346348479358554E-10</v>
      </c>
      <c r="AD44" s="173"/>
    </row>
    <row r="45" spans="1:30" x14ac:dyDescent="0.25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200" t="str">
        <v>m4a</v>
      </c>
      <c r="M45" s="199">
        <f>T38</f>
        <v>-1.9979389751523737E-8</v>
      </c>
      <c r="N45" s="101">
        <f>T39</f>
        <v>2.8692386044505244E-9</v>
      </c>
      <c r="O45" s="101">
        <f>T40</f>
        <v>-1.0736198017038027E-10</v>
      </c>
      <c r="P45" s="101">
        <f>T41</f>
        <v>1.2213602475166467E-11</v>
      </c>
      <c r="Q45" s="101">
        <f>T42</f>
        <v>-2.3510770460977327E-8</v>
      </c>
      <c r="R45" s="101">
        <f>T43</f>
        <v>4.7175381722572553E-9</v>
      </c>
      <c r="S45" s="101">
        <f>T44</f>
        <v>-2.2346348479358554E-10</v>
      </c>
      <c r="T45" s="196">
        <f>_xlfn.COVARIANCE.S(Moments!$F$4:$F$183,Moments!F$4:F$183)</f>
        <v>3.181951712632752E-11</v>
      </c>
      <c r="AD45" s="173"/>
    </row>
    <row r="46" spans="1:30" x14ac:dyDescent="0.25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AD46" s="173"/>
    </row>
    <row r="47" spans="1:30" x14ac:dyDescent="0.25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63" t="s">
        <v>218</v>
      </c>
      <c r="M47" s="63"/>
      <c r="N47" s="63"/>
      <c r="O47" s="63"/>
      <c r="P47" s="63"/>
      <c r="Q47" s="63"/>
      <c r="R47" s="63"/>
      <c r="V47" s="63" t="s">
        <v>305</v>
      </c>
      <c r="W47" s="63"/>
      <c r="X47" s="63"/>
      <c r="Y47" s="63"/>
      <c r="Z47" s="63" t="s">
        <v>259</v>
      </c>
      <c r="AA47" s="63"/>
      <c r="AB47" s="63"/>
      <c r="AD47" s="173"/>
    </row>
    <row r="48" spans="1:30" x14ac:dyDescent="0.25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63" t="s">
        <v>321</v>
      </c>
      <c r="M48" s="63" t="s">
        <v>249</v>
      </c>
      <c r="N48" s="63" t="s">
        <v>250</v>
      </c>
      <c r="O48" s="63" t="s">
        <v>335</v>
      </c>
      <c r="P48" s="14" t="s">
        <v>358</v>
      </c>
      <c r="Q48" s="63" t="s">
        <v>251</v>
      </c>
      <c r="R48" s="63" t="s">
        <v>252</v>
      </c>
      <c r="S48" s="63" t="s">
        <v>336</v>
      </c>
      <c r="T48" s="14" t="s">
        <v>358</v>
      </c>
      <c r="V48" s="14" t="s">
        <v>359</v>
      </c>
      <c r="W48" s="14" t="s">
        <v>360</v>
      </c>
      <c r="X48" s="14" t="s">
        <v>361</v>
      </c>
      <c r="Y48" s="14" t="s">
        <v>362</v>
      </c>
      <c r="Z48" s="14" t="s">
        <v>363</v>
      </c>
      <c r="AA48" s="14" t="s">
        <v>364</v>
      </c>
      <c r="AB48" s="14" t="s">
        <v>365</v>
      </c>
      <c r="AC48" s="14" t="s">
        <v>366</v>
      </c>
      <c r="AD48" s="173"/>
    </row>
    <row r="49" spans="1:30" x14ac:dyDescent="0.25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216" t="str">
        <f t="array" ref="L49:L56">TRANSPOSE(M48:T48)</f>
        <v>m1a</v>
      </c>
      <c r="M49" s="197">
        <f>_xlfn.COVARIANCE.S(Moments!$W$4:$W$183,Moments!W$4:W$183)</f>
        <v>3.6450681989213656E-4</v>
      </c>
      <c r="N49" s="192">
        <f>_xlfn.COVARIANCE.S(Moments!$W$4:$W$183,Moments!X$4:X$183)</f>
        <v>-8.4772927042201853E-7</v>
      </c>
      <c r="O49" s="192">
        <f>_xlfn.COVARIANCE.S(Moments!$W$4:$W$183,Moments!Y$4:Y$183)</f>
        <v>7.3656330756150963E-7</v>
      </c>
      <c r="P49" s="192">
        <f>_xlfn.COVARIANCE.S(Moments!$W$4:$W$183,Moments!Z$4:Z$183)</f>
        <v>-8.270189726094486E-9</v>
      </c>
      <c r="Q49" s="192">
        <f>_xlfn.COVARIANCE.S(Moments!$W$4:$W$183,Moments!C$4:C$183)</f>
        <v>2.6586026479478954E-4</v>
      </c>
      <c r="R49" s="192">
        <f>_xlfn.COVARIANCE.S(Moments!$W$4:$W$183,Moments!D$4:D$183)</f>
        <v>-7.1021924506692961E-7</v>
      </c>
      <c r="S49" s="192">
        <f>_xlfn.COVARIANCE.S(Moments!$W$4:$W$183,Moments!E$4:E$183)</f>
        <v>4.5419664749551744E-7</v>
      </c>
      <c r="T49" s="193">
        <f>_xlfn.COVARIANCE.S(Moments!$W$4:$W$183,Moments!F$4:F$183)</f>
        <v>-9.6842957587593994E-9</v>
      </c>
      <c r="V49" s="201">
        <f>-(4*(Moments!Y$186-3*Moments!W$186*'Kurtosis test'!G7)/G11)+((4*Moments!W$186*G14)/G7)</f>
        <v>376.85787144825906</v>
      </c>
      <c r="W49" s="202">
        <f>((6*Moments!W$186^2)/'Kurtosis test'!G11)-((2*'Kurtosis test'!G14)/'Kurtosis test'!G7)</f>
        <v>-31194.573198901824</v>
      </c>
      <c r="X49" s="202">
        <f>((-4*Moments!W$186)/'Kurtosis test'!G11)</f>
        <v>-125064.900637385</v>
      </c>
      <c r="Y49" s="202">
        <f>1/G11</f>
        <v>7610753.0704200985</v>
      </c>
      <c r="Z49" s="202">
        <f>Z5</f>
        <v>184.69635803052176</v>
      </c>
      <c r="AA49" s="202">
        <f>AA5</f>
        <v>-11840.262789856386</v>
      </c>
      <c r="AB49" s="202">
        <f>AB5</f>
        <v>-53018.794451547306</v>
      </c>
      <c r="AC49" s="202">
        <f>AC5</f>
        <v>2700249.8858257243</v>
      </c>
      <c r="AD49" s="173"/>
    </row>
    <row r="50" spans="1:30" x14ac:dyDescent="0.25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216" t="str">
        <v>m2a</v>
      </c>
      <c r="M50" s="198">
        <f>N49</f>
        <v>-8.4772927042201853E-7</v>
      </c>
      <c r="N50" s="63">
        <f>_xlfn.COVARIANCE.S(Moments!$X$4:$X$183,Moments!X$4:X$183)</f>
        <v>5.9480182758287065E-7</v>
      </c>
      <c r="O50" s="63">
        <f>_xlfn.COVARIANCE.S(Moments!$X$4:$X$183,Moments!Y$4:Y$183)</f>
        <v>-5.5050524502287333E-9</v>
      </c>
      <c r="P50" s="63">
        <f>_xlfn.COVARIANCE.S(Moments!$X$4:$X$183,Moments!Z$4:Z$183)</f>
        <v>2.4893251829993219E-9</v>
      </c>
      <c r="Q50" s="63">
        <f>_xlfn.COVARIANCE.S(Moments!$X$4:$X$183,Moments!C$4:C$183)</f>
        <v>2.8623779059616088E-7</v>
      </c>
      <c r="R50" s="63">
        <f>_xlfn.COVARIANCE.S(Moments!$X$4:$X$183,Moments!D$4:D$183)</f>
        <v>1.4068803460138806E-7</v>
      </c>
      <c r="S50" s="63">
        <f>_xlfn.COVARIANCE.S(Moments!$X$4:$X$183,Moments!E$4:E$183)</f>
        <v>-4.2094198599570341E-10</v>
      </c>
      <c r="T50" s="109">
        <f>_xlfn.COVARIANCE.S(Moments!$X$4:$X$183,Moments!F$4:F$183)</f>
        <v>2.6584442730323964E-10</v>
      </c>
      <c r="AD50" s="173"/>
    </row>
    <row r="51" spans="1:30" x14ac:dyDescent="0.25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216" t="str">
        <v>m3a</v>
      </c>
      <c r="M51" s="198">
        <f>O49</f>
        <v>7.3656330756150963E-7</v>
      </c>
      <c r="N51" s="63">
        <f>O50</f>
        <v>-5.5050524502287333E-9</v>
      </c>
      <c r="O51" s="63">
        <f>_xlfn.COVARIANCE.S(Moments!$Y$4:$Y$183,Moments!Y$4:Y$183)</f>
        <v>2.7693534601179773E-9</v>
      </c>
      <c r="P51" s="63">
        <f>_xlfn.COVARIANCE.S(Moments!$Y$4:$Y$183,Moments!Z$4:Z$183)</f>
        <v>-2.4910952398650201E-11</v>
      </c>
      <c r="Q51" s="63">
        <f>_xlfn.COVARIANCE.S(Moments!$Y$4:$Y$183,Moments!C$4:C$183)</f>
        <v>3.8388478082808709E-7</v>
      </c>
      <c r="R51" s="63">
        <f>_xlfn.COVARIANCE.S(Moments!$Y$4:$Y$183,Moments!D$4:D$183)</f>
        <v>-9.6752225324438137E-11</v>
      </c>
      <c r="S51" s="63">
        <f>_xlfn.COVARIANCE.S(Moments!$Y$4:$Y$183,Moments!E$4:E$183)</f>
        <v>6.4668679447027639E-10</v>
      </c>
      <c r="T51" s="109">
        <f>_xlfn.COVARIANCE.S(Moments!$Y$4:$Y$183,Moments!F$4:F$183)</f>
        <v>-3.2384904009677396E-12</v>
      </c>
      <c r="V51" s="201">
        <f>V49</f>
        <v>376.85787144825906</v>
      </c>
      <c r="W51" s="202">
        <f>W49</f>
        <v>-31194.573198901824</v>
      </c>
      <c r="X51" s="202">
        <f t="shared" ref="X51:Y51" si="21">X49</f>
        <v>-125064.900637385</v>
      </c>
      <c r="Y51" s="202">
        <f t="shared" si="21"/>
        <v>7610753.0704200985</v>
      </c>
      <c r="Z51" s="202">
        <f>-Z49</f>
        <v>-184.69635803052176</v>
      </c>
      <c r="AA51" s="202">
        <f t="shared" ref="AA51:AC51" si="22">-AA49</f>
        <v>11840.262789856386</v>
      </c>
      <c r="AB51" s="214">
        <f t="shared" si="22"/>
        <v>53018.794451547306</v>
      </c>
      <c r="AC51" s="214">
        <f t="shared" si="22"/>
        <v>-2700249.8858257243</v>
      </c>
      <c r="AD51" s="173"/>
    </row>
    <row r="52" spans="1:30" x14ac:dyDescent="0.25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216" t="str">
        <v>m4a</v>
      </c>
      <c r="M52" s="198">
        <f>P49</f>
        <v>-8.270189726094486E-9</v>
      </c>
      <c r="N52" s="63">
        <f>P50</f>
        <v>2.4893251829993219E-9</v>
      </c>
      <c r="O52" s="63">
        <f>P51</f>
        <v>-2.4910952398650201E-11</v>
      </c>
      <c r="P52" s="63">
        <f>_xlfn.COVARIANCE.S(Moments!$Z$4:$Z$183,Moments!Z$4:Z$183)</f>
        <v>1.2039613164275721E-11</v>
      </c>
      <c r="Q52" s="63">
        <f>_xlfn.COVARIANCE.S(Moments!$Z$4:$Z$183,Moments!C$4:C$183)</f>
        <v>-2.6335515246219643E-9</v>
      </c>
      <c r="R52" s="63">
        <f>_xlfn.COVARIANCE.S(Moments!$Z$4:$Z$183,Moments!D$4:D$183)</f>
        <v>2.9556637278042732E-10</v>
      </c>
      <c r="S52" s="63">
        <f>_xlfn.COVARIANCE.S(Moments!$Z$4:$Z$183,Moments!E$4:E$183)</f>
        <v>-3.7917517645753276E-12</v>
      </c>
      <c r="T52" s="109">
        <f>_xlfn.COVARIANCE.S(Moments!$Z$4:$Z$183,Moments!F$4:F$183)</f>
        <v>3.9799472792938714E-13</v>
      </c>
      <c r="V52" s="63"/>
      <c r="W52" s="63"/>
      <c r="X52" s="63"/>
      <c r="Y52" s="63"/>
      <c r="Z52" s="63"/>
      <c r="AA52" s="63"/>
      <c r="AB52" s="63"/>
      <c r="AD52" s="173"/>
    </row>
    <row r="53" spans="1:30" x14ac:dyDescent="0.25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216" t="str">
        <v>m1b</v>
      </c>
      <c r="M53" s="198">
        <f>Q49</f>
        <v>2.6586026479478954E-4</v>
      </c>
      <c r="N53" s="63">
        <f>Q50</f>
        <v>2.8623779059616088E-7</v>
      </c>
      <c r="O53" s="63">
        <f>Q51</f>
        <v>3.8388478082808709E-7</v>
      </c>
      <c r="P53" s="63">
        <f>Q52</f>
        <v>-2.6335515246219643E-9</v>
      </c>
      <c r="Q53" s="63">
        <f>_xlfn.COVARIANCE.S(Moments!$C$4:$C$183,Moments!C$4:C$183)</f>
        <v>6.1195219365280421E-4</v>
      </c>
      <c r="R53" s="63">
        <f>_xlfn.COVARIANCE.S(Moments!$C$4:$C$183,Moments!D$4:D$183)</f>
        <v>-1.2768651851596609E-7</v>
      </c>
      <c r="S53" s="63">
        <f>_xlfn.COVARIANCE.S(Moments!$C$4:$C$183,Moments!E$4:E$183)</f>
        <v>1.3397871337279123E-6</v>
      </c>
      <c r="T53" s="109">
        <f>_xlfn.COVARIANCE.S(Moments!$C$4:$C$183,Moments!F$4:F$183)</f>
        <v>-2.3510770460977327E-8</v>
      </c>
      <c r="V53" s="63"/>
      <c r="W53" s="63"/>
      <c r="X53" s="63"/>
      <c r="Y53" s="63"/>
      <c r="Z53" s="63"/>
      <c r="AA53" s="63"/>
      <c r="AB53" s="63"/>
      <c r="AD53" s="173"/>
    </row>
    <row r="54" spans="1:30" x14ac:dyDescent="0.25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216" t="str">
        <v>m2b</v>
      </c>
      <c r="M54" s="198">
        <f>R49</f>
        <v>-7.1021924506692961E-7</v>
      </c>
      <c r="N54" s="63">
        <f>R50</f>
        <v>1.4068803460138806E-7</v>
      </c>
      <c r="O54" s="63">
        <f>R51</f>
        <v>-9.6752225324438137E-11</v>
      </c>
      <c r="P54" s="63">
        <f>R52</f>
        <v>2.9556637278042732E-10</v>
      </c>
      <c r="Q54" s="63">
        <f>R53</f>
        <v>-1.2768651851596609E-7</v>
      </c>
      <c r="R54" s="63">
        <f>_xlfn.COVARIANCE.S(Moments!$D$4:$D$183,Moments!D$4:D$183)</f>
        <v>9.5201019389831166E-7</v>
      </c>
      <c r="S54" s="63">
        <f>_xlfn.COVARIANCE.S(Moments!$D$4:$D$183,Moments!E$4:E$183)</f>
        <v>-1.8756863782898441E-8</v>
      </c>
      <c r="T54" s="109">
        <f>_xlfn.COVARIANCE.S(Moments!$D$4:$D$183,Moments!F$4:F$183)</f>
        <v>4.7175381722572553E-9</v>
      </c>
      <c r="AD54" s="173"/>
    </row>
    <row r="55" spans="1:30" x14ac:dyDescent="0.25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216" t="str">
        <v>m3b</v>
      </c>
      <c r="M55" s="198">
        <f>S49</f>
        <v>4.5419664749551744E-7</v>
      </c>
      <c r="N55" s="63">
        <f>S50</f>
        <v>-4.2094198599570341E-10</v>
      </c>
      <c r="O55" s="63">
        <f>S51</f>
        <v>6.4668679447027639E-10</v>
      </c>
      <c r="P55" s="63">
        <f>S52</f>
        <v>-3.7917517645753276E-12</v>
      </c>
      <c r="Q55" s="63">
        <f>S53</f>
        <v>1.3397871337279123E-6</v>
      </c>
      <c r="R55" s="63">
        <f>S54</f>
        <v>-1.8756863782898441E-8</v>
      </c>
      <c r="S55" s="63">
        <f>_xlfn.COVARIANCE.S(Moments!$E$4:$E$183,Moments!E$4:E$183)</f>
        <v>5.5655317742565417E-9</v>
      </c>
      <c r="T55" s="109">
        <f>_xlfn.COVARIANCE.S(Moments!$E$4:$E$183,Moments!F$4:F$183)</f>
        <v>-2.2346348479358554E-10</v>
      </c>
      <c r="AD55" s="173"/>
    </row>
    <row r="56" spans="1:30" x14ac:dyDescent="0.25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200" t="str">
        <v>m4a</v>
      </c>
      <c r="M56" s="199">
        <f>T49</f>
        <v>-9.6842957587593994E-9</v>
      </c>
      <c r="N56" s="101">
        <f>T50</f>
        <v>2.6584442730323964E-10</v>
      </c>
      <c r="O56" s="101">
        <f>T51</f>
        <v>-3.2384904009677396E-12</v>
      </c>
      <c r="P56" s="101">
        <f>T52</f>
        <v>3.9799472792938714E-13</v>
      </c>
      <c r="Q56" s="101">
        <f>T53</f>
        <v>-2.3510770460977327E-8</v>
      </c>
      <c r="R56" s="101">
        <f>T54</f>
        <v>4.7175381722572553E-9</v>
      </c>
      <c r="S56" s="101">
        <f>T55</f>
        <v>-2.2346348479358554E-10</v>
      </c>
      <c r="T56" s="196">
        <f>_xlfn.COVARIANCE.S(Moments!$F$4:$F$183,Moments!F$4:F$183)</f>
        <v>3.181951712632752E-11</v>
      </c>
      <c r="AD56" s="173"/>
    </row>
    <row r="57" spans="1:30" x14ac:dyDescent="0.25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AD57" s="173"/>
    </row>
    <row r="58" spans="1:30" x14ac:dyDescent="0.25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63" t="s">
        <v>219</v>
      </c>
      <c r="M58" s="63"/>
      <c r="N58" s="63"/>
      <c r="O58" s="63"/>
      <c r="P58" s="63"/>
      <c r="Q58" s="63"/>
      <c r="R58" s="63"/>
      <c r="V58" s="63" t="s">
        <v>307</v>
      </c>
      <c r="W58" s="63"/>
      <c r="X58" s="63"/>
      <c r="Y58" s="63"/>
      <c r="Z58" s="63" t="s">
        <v>259</v>
      </c>
      <c r="AA58" s="63"/>
      <c r="AB58" s="63"/>
      <c r="AD58" s="173"/>
    </row>
    <row r="59" spans="1:30" x14ac:dyDescent="0.25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63" t="s">
        <v>321</v>
      </c>
      <c r="M59" s="63" t="s">
        <v>249</v>
      </c>
      <c r="N59" s="63" t="s">
        <v>250</v>
      </c>
      <c r="O59" s="63" t="s">
        <v>335</v>
      </c>
      <c r="P59" s="14" t="s">
        <v>358</v>
      </c>
      <c r="Q59" s="63" t="s">
        <v>251</v>
      </c>
      <c r="R59" s="63" t="s">
        <v>252</v>
      </c>
      <c r="S59" s="63" t="s">
        <v>336</v>
      </c>
      <c r="T59" s="14" t="s">
        <v>358</v>
      </c>
      <c r="V59" s="14" t="s">
        <v>359</v>
      </c>
      <c r="W59" s="14" t="s">
        <v>360</v>
      </c>
      <c r="X59" s="14" t="s">
        <v>361</v>
      </c>
      <c r="Y59" s="14" t="s">
        <v>362</v>
      </c>
      <c r="Z59" s="14" t="s">
        <v>363</v>
      </c>
      <c r="AA59" s="14" t="s">
        <v>364</v>
      </c>
      <c r="AB59" s="14" t="s">
        <v>365</v>
      </c>
      <c r="AC59" s="14" t="s">
        <v>366</v>
      </c>
      <c r="AD59" s="173"/>
    </row>
    <row r="60" spans="1:30" x14ac:dyDescent="0.25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216" t="str">
        <f t="array" ref="L60:L67">TRANSPOSE(M59:T59)</f>
        <v>m1a</v>
      </c>
      <c r="M60" s="197">
        <f>_xlfn.COVARIANCE.S(Moments!$AA$4:$AA$183,Moments!AA$4:AA$183)</f>
        <v>4.7723678200445806E-4</v>
      </c>
      <c r="N60" s="192">
        <f>_xlfn.COVARIANCE.S(Moments!$AA$4:$AA$183,Moments!AB$4:AB$183)</f>
        <v>4.8734671468992869E-7</v>
      </c>
      <c r="O60" s="192">
        <f>_xlfn.COVARIANCE.S(Moments!$AA$4:$AA$183,Moments!AC$4:AC$183)</f>
        <v>8.9354711107604048E-7</v>
      </c>
      <c r="P60" s="192">
        <f>_xlfn.COVARIANCE.S(Moments!$AA$4:$AA$183,Moments!AD$4:AD$183)</f>
        <v>-3.479038982786336E-9</v>
      </c>
      <c r="Q60" s="192">
        <f>_xlfn.COVARIANCE.S(Moments!$AA$4:$AA$183,Moments!C$4:C$183)</f>
        <v>4.1168579865617869E-4</v>
      </c>
      <c r="R60" s="192">
        <f>_xlfn.COVARIANCE.S(Moments!$AA$4:$AA$183,Moments!D$4:D$183)</f>
        <v>-1.0074190486142316E-6</v>
      </c>
      <c r="S60" s="192">
        <f>_xlfn.COVARIANCE.S(Moments!$AA$4:$AA$183,Moments!E$4:E$183)</f>
        <v>7.4336616860025036E-7</v>
      </c>
      <c r="T60" s="193">
        <f>_xlfn.COVARIANCE.S(Moments!$AA$4:$AA$183,Moments!F$4:F$183)</f>
        <v>-1.7870954706485055E-8</v>
      </c>
      <c r="V60" s="201">
        <f>-(4*(Moments!AC$186-3*Moments!AA$186*'Kurtosis test'!H7)/H11)+((4*Moments!AA$186*H14)/H7)</f>
        <v>212.28909048893132</v>
      </c>
      <c r="W60" s="202">
        <f>((6*Moments!AA$186^2)/'Kurtosis test'!H11)-((2*'Kurtosis test'!H14)/'Kurtosis test'!H7)</f>
        <v>-16507.003342890435</v>
      </c>
      <c r="X60" s="202">
        <f>((-4*Moments!AA$186)/'Kurtosis test'!H11)</f>
        <v>-77607.841143212354</v>
      </c>
      <c r="Y60" s="202">
        <f>1/H11</f>
        <v>4439878.9650642211</v>
      </c>
      <c r="Z60" s="202">
        <f>Z5</f>
        <v>184.69635803052176</v>
      </c>
      <c r="AA60" s="202">
        <f>AA5</f>
        <v>-11840.262789856386</v>
      </c>
      <c r="AB60" s="202">
        <f>AB5</f>
        <v>-53018.794451547306</v>
      </c>
      <c r="AC60" s="202">
        <f>AC5</f>
        <v>2700249.8858257243</v>
      </c>
      <c r="AD60" s="173"/>
    </row>
    <row r="61" spans="1:30" x14ac:dyDescent="0.25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216" t="str">
        <v>m2a</v>
      </c>
      <c r="M61" s="198">
        <f>N60</f>
        <v>4.8734671468992869E-7</v>
      </c>
      <c r="N61" s="63">
        <f>_xlfn.COVARIANCE.S(Moments!$AB$4:$AB$183,Moments!AB$4:AB$183)</f>
        <v>6.6007369013195884E-7</v>
      </c>
      <c r="O61" s="63">
        <f>_xlfn.COVARIANCE.S(Moments!$AB$4:$AB$183,Moments!AC$4:AC$183)</f>
        <v>-8.3515734334960025E-10</v>
      </c>
      <c r="P61" s="63">
        <f>_xlfn.COVARIANCE.S(Moments!$AB$4:$AB$183,Moments!AD$4:AD$183)</f>
        <v>2.4024705284529993E-9</v>
      </c>
      <c r="Q61" s="63">
        <f>_xlfn.COVARIANCE.S(Moments!$AB$4:$AB$183,Moments!C$4:C$183)</f>
        <v>7.997411075127015E-7</v>
      </c>
      <c r="R61" s="63">
        <f>_xlfn.COVARIANCE.S(Moments!$AB$4:$AB$183,Moments!D$4:D$183)</f>
        <v>3.1564287493817971E-7</v>
      </c>
      <c r="S61" s="63">
        <f>_xlfn.COVARIANCE.S(Moments!$AB$4:$AB$183,Moments!E$4:E$183)</f>
        <v>-3.565404589351907E-9</v>
      </c>
      <c r="T61" s="109">
        <f>_xlfn.COVARIANCE.S(Moments!$AB$4:$AB$183,Moments!F$4:F$183)</f>
        <v>9.8490475336045499E-10</v>
      </c>
      <c r="AD61" s="173"/>
    </row>
    <row r="62" spans="1:30" x14ac:dyDescent="0.25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216" t="str">
        <v>m3a</v>
      </c>
      <c r="M62" s="198">
        <f>O60</f>
        <v>8.9354711107604048E-7</v>
      </c>
      <c r="N62" s="63">
        <f>O61</f>
        <v>-8.3515734334960025E-10</v>
      </c>
      <c r="O62" s="63">
        <f>_xlfn.COVARIANCE.S(Moments!$AC$4:$AC$183,Moments!AC$4:AC$183)</f>
        <v>2.8423108671355979E-9</v>
      </c>
      <c r="P62" s="63">
        <f>_xlfn.COVARIANCE.S(Moments!$AC$4:$AC$183,Moments!AD$4:AD$183)</f>
        <v>-1.1962488824465546E-11</v>
      </c>
      <c r="Q62" s="63">
        <f>_xlfn.COVARIANCE.S(Moments!$AC$4:$AC$183,Moments!C$4:C$183)</f>
        <v>5.9173110966318738E-7</v>
      </c>
      <c r="R62" s="63">
        <f>_xlfn.COVARIANCE.S(Moments!$AC$4:$AC$183,Moments!D$4:D$183)</f>
        <v>-5.0105938186936661E-10</v>
      </c>
      <c r="S62" s="63">
        <f>_xlfn.COVARIANCE.S(Moments!$AC$4:$AC$183,Moments!E$4:E$183)</f>
        <v>1.2301697769344649E-9</v>
      </c>
      <c r="T62" s="109">
        <f>_xlfn.COVARIANCE.S(Moments!$AC$4:$AC$183,Moments!F$4:F$183)</f>
        <v>-2.3461781543653274E-11</v>
      </c>
      <c r="V62" s="201">
        <f>V60</f>
        <v>212.28909048893132</v>
      </c>
      <c r="W62" s="202">
        <f>W60</f>
        <v>-16507.003342890435</v>
      </c>
      <c r="X62" s="202">
        <f t="shared" ref="X62:Y62" si="23">X60</f>
        <v>-77607.841143212354</v>
      </c>
      <c r="Y62" s="202">
        <f t="shared" si="23"/>
        <v>4439878.9650642211</v>
      </c>
      <c r="Z62" s="202">
        <f>-Z60</f>
        <v>-184.69635803052176</v>
      </c>
      <c r="AA62" s="202">
        <f t="shared" ref="AA62:AC62" si="24">-AA60</f>
        <v>11840.262789856386</v>
      </c>
      <c r="AB62" s="214">
        <f t="shared" si="24"/>
        <v>53018.794451547306</v>
      </c>
      <c r="AC62" s="214">
        <f t="shared" si="24"/>
        <v>-2700249.8858257243</v>
      </c>
      <c r="AD62" s="173"/>
    </row>
    <row r="63" spans="1:30" x14ac:dyDescent="0.25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216" t="str">
        <v>m4a</v>
      </c>
      <c r="M63" s="198">
        <f>P60</f>
        <v>-3.479038982786336E-9</v>
      </c>
      <c r="N63" s="63">
        <f>P61</f>
        <v>2.4024705284529993E-9</v>
      </c>
      <c r="O63" s="63">
        <f>P62</f>
        <v>-1.1962488824465546E-11</v>
      </c>
      <c r="P63" s="63">
        <f>_xlfn.COVARIANCE.S(Moments!$AD$4:$AD$183,Moments!AD$4:AD$183)</f>
        <v>1.0555575657730713E-11</v>
      </c>
      <c r="Q63" s="63">
        <f>_xlfn.COVARIANCE.S(Moments!$AD$4:$AD$183,Moments!C$4:C$183)</f>
        <v>-6.2068280519834132E-10</v>
      </c>
      <c r="R63" s="63">
        <f>_xlfn.COVARIANCE.S(Moments!$AD$4:$AD$183,Moments!D$4:D$183)</f>
        <v>6.2989384925365548E-10</v>
      </c>
      <c r="S63" s="63">
        <f>_xlfn.COVARIANCE.S(Moments!$AD$4:$AD$183,Moments!E$4:E$183)</f>
        <v>-7.9097215837945165E-12</v>
      </c>
      <c r="T63" s="109">
        <f>_xlfn.COVARIANCE.S(Moments!$AD$4:$AD$183,Moments!F$4:F$183)</f>
        <v>1.8038616021819226E-12</v>
      </c>
      <c r="V63" s="63"/>
      <c r="W63" s="63"/>
      <c r="X63" s="63"/>
      <c r="Y63" s="63"/>
      <c r="Z63" s="63"/>
      <c r="AA63" s="63"/>
      <c r="AB63" s="63"/>
      <c r="AD63" s="173"/>
    </row>
    <row r="64" spans="1:30" x14ac:dyDescent="0.25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216" t="str">
        <v>m1b</v>
      </c>
      <c r="M64" s="198">
        <f>Q60</f>
        <v>4.1168579865617869E-4</v>
      </c>
      <c r="N64" s="63">
        <f>Q61</f>
        <v>7.997411075127015E-7</v>
      </c>
      <c r="O64" s="63">
        <f>Q62</f>
        <v>5.9173110966318738E-7</v>
      </c>
      <c r="P64" s="63">
        <f>Q63</f>
        <v>-6.2068280519834132E-10</v>
      </c>
      <c r="Q64" s="63">
        <f>_xlfn.COVARIANCE.S(Moments!$C$4:$C$183,Moments!C$4:C$183)</f>
        <v>6.1195219365280421E-4</v>
      </c>
      <c r="R64" s="63">
        <f>_xlfn.COVARIANCE.S(Moments!$C$4:$C$183,Moments!D$4:D$183)</f>
        <v>-1.2768651851596609E-7</v>
      </c>
      <c r="S64" s="63">
        <f>_xlfn.COVARIANCE.S(Moments!$C$4:$C$183,Moments!E$4:E$183)</f>
        <v>1.3397871337279123E-6</v>
      </c>
      <c r="T64" s="109">
        <f>_xlfn.COVARIANCE.S(Moments!$C$4:$C$183,Moments!F$4:F$183)</f>
        <v>-2.3510770460977327E-8</v>
      </c>
      <c r="V64" s="63"/>
      <c r="W64" s="63"/>
      <c r="X64" s="63"/>
      <c r="Y64" s="63"/>
      <c r="Z64" s="63"/>
      <c r="AA64" s="63"/>
      <c r="AB64" s="63"/>
      <c r="AD64" s="173"/>
    </row>
    <row r="65" spans="1:30" x14ac:dyDescent="0.25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216" t="str">
        <v>m2b</v>
      </c>
      <c r="M65" s="198">
        <f>R60</f>
        <v>-1.0074190486142316E-6</v>
      </c>
      <c r="N65" s="63">
        <f>R61</f>
        <v>3.1564287493817971E-7</v>
      </c>
      <c r="O65" s="63">
        <f>R62</f>
        <v>-5.0105938186936661E-10</v>
      </c>
      <c r="P65" s="63">
        <f>R63</f>
        <v>6.2989384925365548E-10</v>
      </c>
      <c r="Q65" s="63">
        <f>R64</f>
        <v>-1.2768651851596609E-7</v>
      </c>
      <c r="R65" s="63">
        <f>_xlfn.COVARIANCE.S(Moments!$D$4:$D$183,Moments!D$4:D$183)</f>
        <v>9.5201019389831166E-7</v>
      </c>
      <c r="S65" s="63">
        <f>_xlfn.COVARIANCE.S(Moments!$D$4:$D$183,Moments!E$4:E$183)</f>
        <v>-1.8756863782898441E-8</v>
      </c>
      <c r="T65" s="109">
        <f>_xlfn.COVARIANCE.S(Moments!$D$4:$D$183,Moments!F$4:F$183)</f>
        <v>4.7175381722572553E-9</v>
      </c>
      <c r="AD65" s="173"/>
    </row>
    <row r="66" spans="1:30" x14ac:dyDescent="0.25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216" t="str">
        <v>m3b</v>
      </c>
      <c r="M66" s="198">
        <f>S60</f>
        <v>7.4336616860025036E-7</v>
      </c>
      <c r="N66" s="63">
        <f>S61</f>
        <v>-3.565404589351907E-9</v>
      </c>
      <c r="O66" s="63">
        <f>S62</f>
        <v>1.2301697769344649E-9</v>
      </c>
      <c r="P66" s="63">
        <f>S63</f>
        <v>-7.9097215837945165E-12</v>
      </c>
      <c r="Q66" s="63">
        <f>S64</f>
        <v>1.3397871337279123E-6</v>
      </c>
      <c r="R66" s="63">
        <f>S65</f>
        <v>-1.8756863782898441E-8</v>
      </c>
      <c r="S66" s="63">
        <f>_xlfn.COVARIANCE.S(Moments!$E$4:$E$183,Moments!E$4:E$183)</f>
        <v>5.5655317742565417E-9</v>
      </c>
      <c r="T66" s="109">
        <f>_xlfn.COVARIANCE.S(Moments!$E$4:$E$183,Moments!F$4:F$183)</f>
        <v>-2.2346348479358554E-10</v>
      </c>
      <c r="AD66" s="173"/>
    </row>
    <row r="67" spans="1:30" x14ac:dyDescent="0.25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200" t="str">
        <v>m4a</v>
      </c>
      <c r="M67" s="199">
        <f>T60</f>
        <v>-1.7870954706485055E-8</v>
      </c>
      <c r="N67" s="101">
        <f>T61</f>
        <v>9.8490475336045499E-10</v>
      </c>
      <c r="O67" s="101">
        <f>T62</f>
        <v>-2.3461781543653274E-11</v>
      </c>
      <c r="P67" s="101">
        <f>T63</f>
        <v>1.8038616021819226E-12</v>
      </c>
      <c r="Q67" s="101">
        <f>T64</f>
        <v>-2.3510770460977327E-8</v>
      </c>
      <c r="R67" s="101">
        <f>T65</f>
        <v>4.7175381722572553E-9</v>
      </c>
      <c r="S67" s="101">
        <f>T66</f>
        <v>-2.2346348479358554E-10</v>
      </c>
      <c r="T67" s="196">
        <f>_xlfn.COVARIANCE.S(Moments!$F$4:$F$183,Moments!F$4:F$183)</f>
        <v>3.181951712632752E-11</v>
      </c>
      <c r="AD67" s="173"/>
    </row>
    <row r="68" spans="1:30" x14ac:dyDescent="0.25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AD68" s="173"/>
    </row>
    <row r="69" spans="1:30" x14ac:dyDescent="0.25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63" t="s">
        <v>220</v>
      </c>
      <c r="M69" s="63"/>
      <c r="N69" s="63"/>
      <c r="O69" s="63"/>
      <c r="P69" s="63"/>
      <c r="Q69" s="63"/>
      <c r="R69" s="63"/>
      <c r="V69" s="63" t="s">
        <v>308</v>
      </c>
      <c r="W69" s="63"/>
      <c r="X69" s="63"/>
      <c r="Y69" s="63"/>
      <c r="Z69" s="63" t="s">
        <v>259</v>
      </c>
      <c r="AA69" s="63"/>
      <c r="AB69" s="63"/>
      <c r="AD69" s="173"/>
    </row>
    <row r="70" spans="1:30" x14ac:dyDescent="0.25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63" t="s">
        <v>321</v>
      </c>
      <c r="M70" s="63" t="s">
        <v>249</v>
      </c>
      <c r="N70" s="63" t="s">
        <v>250</v>
      </c>
      <c r="O70" s="63" t="s">
        <v>335</v>
      </c>
      <c r="P70" s="14" t="s">
        <v>358</v>
      </c>
      <c r="Q70" s="63" t="s">
        <v>251</v>
      </c>
      <c r="R70" s="63" t="s">
        <v>252</v>
      </c>
      <c r="S70" s="63" t="s">
        <v>336</v>
      </c>
      <c r="T70" s="14" t="s">
        <v>358</v>
      </c>
      <c r="V70" s="14" t="s">
        <v>359</v>
      </c>
      <c r="W70" s="14" t="s">
        <v>360</v>
      </c>
      <c r="X70" s="14" t="s">
        <v>361</v>
      </c>
      <c r="Y70" s="14" t="s">
        <v>362</v>
      </c>
      <c r="Z70" s="14" t="s">
        <v>363</v>
      </c>
      <c r="AA70" s="14" t="s">
        <v>364</v>
      </c>
      <c r="AB70" s="14" t="s">
        <v>365</v>
      </c>
      <c r="AC70" s="14" t="s">
        <v>366</v>
      </c>
      <c r="AD70" s="173"/>
    </row>
    <row r="71" spans="1:30" x14ac:dyDescent="0.25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216" t="str">
        <f t="array" ref="L71:L78">TRANSPOSE(M70:T70)</f>
        <v>m1a</v>
      </c>
      <c r="M71" s="197">
        <f>_xlfn.COVARIANCE.S(Moments!$AE$4:$AE$183,Moments!AE$4:AE$183)</f>
        <v>4.1688759164153232E-4</v>
      </c>
      <c r="N71" s="192">
        <f>_xlfn.COVARIANCE.S(Moments!$AE$4:$AE$183,Moments!AF$4:AF$183)</f>
        <v>1.0490799516455351E-6</v>
      </c>
      <c r="O71" s="192">
        <f>_xlfn.COVARIANCE.S(Moments!$AE$4:$AE$183,Moments!AG$4:AG$183)</f>
        <v>8.9419490134058812E-7</v>
      </c>
      <c r="P71" s="192">
        <f>_xlfn.COVARIANCE.S(Moments!$AE$4:$AE$183,Moments!AH$4:AH$183)</f>
        <v>-8.2822755600296415E-10</v>
      </c>
      <c r="Q71" s="192">
        <f>_xlfn.COVARIANCE.S(Moments!$AE$4:$AE$183,Moments!C$4:C$183)</f>
        <v>3.1370332558526543E-4</v>
      </c>
      <c r="R71" s="192">
        <f>_xlfn.COVARIANCE.S(Moments!$AE$4:$AE$183,Moments!D$4:D$183)</f>
        <v>-1.190665858277738E-6</v>
      </c>
      <c r="S71" s="192">
        <f>_xlfn.COVARIANCE.S(Moments!$AE$4:$AE$183,Moments!E$4:E$183)</f>
        <v>5.4803917116434682E-7</v>
      </c>
      <c r="T71" s="193">
        <f>_xlfn.COVARIANCE.S(Moments!$AE$4:$AE$183,Moments!F$4:F$183)</f>
        <v>-1.4119509693522543E-8</v>
      </c>
      <c r="V71" s="201">
        <f>-(4*(Moments!AG$186-3*Moments!AE$186*'Kurtosis test'!I7)/I11)+((4*Moments!AE$186*I14)/I7)</f>
        <v>355.32548029254531</v>
      </c>
      <c r="W71" s="202">
        <f>((6*Moments!AE$186^2)/'Kurtosis test'!I11)-((2*'Kurtosis test'!I14)/'Kurtosis test'!I7)</f>
        <v>-24481.127236366323</v>
      </c>
      <c r="X71" s="202">
        <f>((-4*Moments!AE$186)/'Kurtosis test'!I11)</f>
        <v>-126858.85389554885</v>
      </c>
      <c r="Y71" s="202">
        <f>1/I11</f>
        <v>5818365.6488671685</v>
      </c>
      <c r="Z71" s="202">
        <f>Z60</f>
        <v>184.69635803052176</v>
      </c>
      <c r="AA71" s="202">
        <f>AA60</f>
        <v>-11840.262789856386</v>
      </c>
      <c r="AB71" s="202">
        <f>AB60</f>
        <v>-53018.794451547306</v>
      </c>
      <c r="AC71" s="202">
        <f>AC60</f>
        <v>2700249.8858257243</v>
      </c>
      <c r="AD71" s="173"/>
    </row>
    <row r="72" spans="1:30" x14ac:dyDescent="0.25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216" t="str">
        <v>m2a</v>
      </c>
      <c r="M72" s="198">
        <f>N71</f>
        <v>1.0490799516455351E-6</v>
      </c>
      <c r="N72" s="63">
        <f>_xlfn.COVARIANCE.S(Moments!$AF$4:$AF$183,Moments!AF$4:AF$183)</f>
        <v>7.146972727338979E-7</v>
      </c>
      <c r="O72" s="63">
        <f>_xlfn.COVARIANCE.S(Moments!$AF$4:$AF$183,Moments!AG$4:AG$183)</f>
        <v>2.6013520810867632E-9</v>
      </c>
      <c r="P72" s="63">
        <f>_xlfn.COVARIANCE.S(Moments!$AF$4:$AF$183,Moments!AH$4:AH$183)</f>
        <v>3.1440750385322234E-9</v>
      </c>
      <c r="Q72" s="63">
        <f>_xlfn.COVARIANCE.S(Moments!$AF$4:$AF$183,Moments!C$4:C$183)</f>
        <v>1.2821461056644241E-6</v>
      </c>
      <c r="R72" s="63">
        <f>_xlfn.COVARIANCE.S(Moments!$AF$4:$AF$183,Moments!D$4:D$183)</f>
        <v>1.7880280502555273E-7</v>
      </c>
      <c r="S72" s="63">
        <f>_xlfn.COVARIANCE.S(Moments!$AF$4:$AF$183,Moments!E$4:E$183)</f>
        <v>-1.8688780861122913E-10</v>
      </c>
      <c r="T72" s="109">
        <f>_xlfn.COVARIANCE.S(Moments!$AF$4:$AF$183,Moments!F$4:F$183)</f>
        <v>4.0760279769558398E-10</v>
      </c>
      <c r="AD72" s="173"/>
    </row>
    <row r="73" spans="1:30" x14ac:dyDescent="0.25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216" t="str">
        <v>m3a</v>
      </c>
      <c r="M73" s="198">
        <f>O71</f>
        <v>8.9419490134058812E-7</v>
      </c>
      <c r="N73" s="63">
        <f>O72</f>
        <v>2.6013520810867632E-9</v>
      </c>
      <c r="O73" s="63">
        <f>_xlfn.COVARIANCE.S(Moments!$AG$4:$AG$183,Moments!AG$4:AG$183)</f>
        <v>3.5377153646846452E-9</v>
      </c>
      <c r="P73" s="63">
        <f>_xlfn.COVARIANCE.S(Moments!$AG$4:$AG$183,Moments!AH$4:AH$183)</f>
        <v>1.7145609077166644E-11</v>
      </c>
      <c r="Q73" s="63">
        <f>_xlfn.COVARIANCE.S(Moments!$AG$4:$AG$183,Moments!C$4:C$183)</f>
        <v>4.5726884037671313E-7</v>
      </c>
      <c r="R73" s="63">
        <f>_xlfn.COVARIANCE.S(Moments!$AG$4:$AG$183,Moments!D$4:D$183)</f>
        <v>4.3207254218921991E-10</v>
      </c>
      <c r="S73" s="63">
        <f>_xlfn.COVARIANCE.S(Moments!$AG$4:$AG$183,Moments!E$4:E$183)</f>
        <v>7.8260770895811048E-10</v>
      </c>
      <c r="T73" s="109">
        <f>_xlfn.COVARIANCE.S(Moments!$AG$4:$AG$183,Moments!F$4:F$183)</f>
        <v>-6.5385860620820242E-12</v>
      </c>
      <c r="V73" s="201">
        <f>V71</f>
        <v>355.32548029254531</v>
      </c>
      <c r="W73" s="202">
        <f>W71</f>
        <v>-24481.127236366323</v>
      </c>
      <c r="X73" s="202">
        <f t="shared" ref="X73:Y73" si="25">X71</f>
        <v>-126858.85389554885</v>
      </c>
      <c r="Y73" s="202">
        <f t="shared" si="25"/>
        <v>5818365.6488671685</v>
      </c>
      <c r="Z73" s="202">
        <f>-Z71</f>
        <v>-184.69635803052176</v>
      </c>
      <c r="AA73" s="202">
        <f t="shared" ref="AA73:AC73" si="26">-AA71</f>
        <v>11840.262789856386</v>
      </c>
      <c r="AB73" s="214">
        <f t="shared" si="26"/>
        <v>53018.794451547306</v>
      </c>
      <c r="AC73" s="214">
        <f t="shared" si="26"/>
        <v>-2700249.8858257243</v>
      </c>
      <c r="AD73" s="173"/>
    </row>
    <row r="74" spans="1:30" x14ac:dyDescent="0.25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216" t="str">
        <v>m4a</v>
      </c>
      <c r="M74" s="198">
        <f>P71</f>
        <v>-8.2822755600296415E-10</v>
      </c>
      <c r="N74" s="63">
        <f>P72</f>
        <v>3.1440750385322234E-9</v>
      </c>
      <c r="O74" s="63">
        <f>P73</f>
        <v>1.7145609077166644E-11</v>
      </c>
      <c r="P74" s="63">
        <f>_xlfn.COVARIANCE.S(Moments!$AH$4:$AH$183,Moments!AH$4:AH$183)</f>
        <v>1.6801695808428379E-11</v>
      </c>
      <c r="Q74" s="63">
        <f>_xlfn.COVARIANCE.S(Moments!$AH$4:$AH$183,Moments!C$4:C$183)</f>
        <v>5.8255073564514296E-10</v>
      </c>
      <c r="R74" s="63">
        <f>_xlfn.COVARIANCE.S(Moments!$AH$4:$AH$183,Moments!D$4:D$183)</f>
        <v>3.3081351800521837E-10</v>
      </c>
      <c r="S74" s="63">
        <f>_xlfn.COVARIANCE.S(Moments!$AH$4:$AH$183,Moments!E$4:E$183)</f>
        <v>9.0249423520849276E-13</v>
      </c>
      <c r="T74" s="109">
        <f>_xlfn.COVARIANCE.S(Moments!$AH$4:$AH$183,Moments!F$4:F$183)</f>
        <v>4.4288889525386869E-13</v>
      </c>
      <c r="V74" s="63"/>
      <c r="W74" s="63"/>
      <c r="X74" s="63"/>
      <c r="Y74" s="63"/>
      <c r="Z74" s="63"/>
      <c r="AA74" s="63"/>
      <c r="AB74" s="63"/>
      <c r="AD74" s="173"/>
    </row>
    <row r="75" spans="1:30" x14ac:dyDescent="0.25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216" t="str">
        <v>m1b</v>
      </c>
      <c r="M75" s="198">
        <f>Q71</f>
        <v>3.1370332558526543E-4</v>
      </c>
      <c r="N75" s="63">
        <f>Q72</f>
        <v>1.2821461056644241E-6</v>
      </c>
      <c r="O75" s="63">
        <f>Q73</f>
        <v>4.5726884037671313E-7</v>
      </c>
      <c r="P75" s="63">
        <f>Q74</f>
        <v>5.8255073564514296E-10</v>
      </c>
      <c r="Q75" s="63">
        <f>_xlfn.COVARIANCE.S(Moments!$C$4:$C$183,Moments!C$4:C$183)</f>
        <v>6.1195219365280421E-4</v>
      </c>
      <c r="R75" s="63">
        <f>_xlfn.COVARIANCE.S(Moments!$C$4:$C$183,Moments!D$4:D$183)</f>
        <v>-1.2768651851596609E-7</v>
      </c>
      <c r="S75" s="63">
        <f>_xlfn.COVARIANCE.S(Moments!$C$4:$C$183,Moments!E$4:E$183)</f>
        <v>1.3397871337279123E-6</v>
      </c>
      <c r="T75" s="109">
        <f>_xlfn.COVARIANCE.S(Moments!$C$4:$C$183,Moments!F$4:F$183)</f>
        <v>-2.3510770460977327E-8</v>
      </c>
      <c r="AD75" s="173"/>
    </row>
    <row r="76" spans="1:30" x14ac:dyDescent="0.25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216" t="str">
        <v>m2b</v>
      </c>
      <c r="M76" s="198">
        <f>R71</f>
        <v>-1.190665858277738E-6</v>
      </c>
      <c r="N76" s="63">
        <f>R72</f>
        <v>1.7880280502555273E-7</v>
      </c>
      <c r="O76" s="63">
        <f>R73</f>
        <v>4.3207254218921991E-10</v>
      </c>
      <c r="P76" s="63">
        <f>R74</f>
        <v>3.3081351800521837E-10</v>
      </c>
      <c r="Q76" s="63">
        <f>R75</f>
        <v>-1.2768651851596609E-7</v>
      </c>
      <c r="R76" s="63">
        <f>_xlfn.COVARIANCE.S(Moments!$D$4:$D$183,Moments!D$4:D$183)</f>
        <v>9.5201019389831166E-7</v>
      </c>
      <c r="S76" s="63">
        <f>_xlfn.COVARIANCE.S(Moments!$D$4:$D$183,Moments!E$4:E$183)</f>
        <v>-1.8756863782898441E-8</v>
      </c>
      <c r="T76" s="109">
        <f>_xlfn.COVARIANCE.S(Moments!$D$4:$D$183,Moments!F$4:F$183)</f>
        <v>4.7175381722572553E-9</v>
      </c>
      <c r="AD76" s="173"/>
    </row>
    <row r="77" spans="1:30" x14ac:dyDescent="0.25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216" t="str">
        <v>m3b</v>
      </c>
      <c r="M77" s="198">
        <f>S71</f>
        <v>5.4803917116434682E-7</v>
      </c>
      <c r="N77" s="63">
        <f>S72</f>
        <v>-1.8688780861122913E-10</v>
      </c>
      <c r="O77" s="63">
        <f>S73</f>
        <v>7.8260770895811048E-10</v>
      </c>
      <c r="P77" s="63">
        <f>S74</f>
        <v>9.0249423520849276E-13</v>
      </c>
      <c r="Q77" s="63">
        <f>S75</f>
        <v>1.3397871337279123E-6</v>
      </c>
      <c r="R77" s="63">
        <f>S76</f>
        <v>-1.8756863782898441E-8</v>
      </c>
      <c r="S77" s="63">
        <f>_xlfn.COVARIANCE.S(Moments!$E$4:$E$183,Moments!E$4:E$183)</f>
        <v>5.5655317742565417E-9</v>
      </c>
      <c r="T77" s="109">
        <f>_xlfn.COVARIANCE.S(Moments!$E$4:$E$183,Moments!F$4:F$183)</f>
        <v>-2.2346348479358554E-10</v>
      </c>
      <c r="AD77" s="173"/>
    </row>
    <row r="78" spans="1:30" x14ac:dyDescent="0.25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200" t="str">
        <v>m4a</v>
      </c>
      <c r="M78" s="199">
        <f>T71</f>
        <v>-1.4119509693522543E-8</v>
      </c>
      <c r="N78" s="101">
        <f>T72</f>
        <v>4.0760279769558398E-10</v>
      </c>
      <c r="O78" s="101">
        <f>T73</f>
        <v>-6.5385860620820242E-12</v>
      </c>
      <c r="P78" s="101">
        <f>T74</f>
        <v>4.4288889525386869E-13</v>
      </c>
      <c r="Q78" s="101">
        <f>T75</f>
        <v>-2.3510770460977327E-8</v>
      </c>
      <c r="R78" s="101">
        <f>T76</f>
        <v>4.7175381722572553E-9</v>
      </c>
      <c r="S78" s="101">
        <f>T77</f>
        <v>-2.2346348479358554E-10</v>
      </c>
      <c r="T78" s="196">
        <f>_xlfn.COVARIANCE.S(Moments!$F$4:$F$183,Moments!F$4:F$183)</f>
        <v>3.181951712632752E-11</v>
      </c>
      <c r="AD78" s="173"/>
    </row>
    <row r="79" spans="1:30" x14ac:dyDescent="0.25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</row>
    <row r="80" spans="1:30" x14ac:dyDescent="0.25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1A60E-5558-2D4D-8F51-133B3359DC14}">
  <sheetPr>
    <tabColor theme="5"/>
  </sheetPr>
  <dimension ref="A1:AM247"/>
  <sheetViews>
    <sheetView zoomScaleNormal="100" workbookViewId="0"/>
  </sheetViews>
  <sheetFormatPr baseColWidth="10" defaultColWidth="10.875" defaultRowHeight="15.75" x14ac:dyDescent="0.25"/>
  <cols>
    <col min="1" max="1" width="8.5" style="14" customWidth="1"/>
    <col min="2" max="2" width="12.125" style="14" customWidth="1"/>
    <col min="3" max="6" width="10.875" style="14"/>
    <col min="7" max="7" width="6.5" style="14" customWidth="1"/>
    <col min="8" max="10" width="10.875" style="14"/>
    <col min="11" max="11" width="6.625" style="14" customWidth="1"/>
    <col min="12" max="14" width="10.875" style="14"/>
    <col min="15" max="15" width="7.125" style="14" customWidth="1"/>
    <col min="16" max="16" width="12.625" style="14" customWidth="1"/>
    <col min="17" max="17" width="13" style="14" customWidth="1"/>
    <col min="18" max="20" width="16" style="14" customWidth="1"/>
    <col min="21" max="16384" width="10.875" style="14"/>
  </cols>
  <sheetData>
    <row r="1" spans="1:3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67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9" customFormat="1" x14ac:dyDescent="0.25">
      <c r="A2" s="1"/>
      <c r="B2" s="29" t="s">
        <v>22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7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customFormat="1" ht="18" customHeight="1" x14ac:dyDescent="0.25">
      <c r="A3" s="1"/>
      <c r="B3" s="1"/>
      <c r="C3" s="1"/>
      <c r="D3" s="296" t="s">
        <v>4</v>
      </c>
      <c r="E3" s="296"/>
      <c r="F3" s="296"/>
      <c r="G3" s="15"/>
      <c r="H3" s="296" t="s">
        <v>17</v>
      </c>
      <c r="I3" s="296"/>
      <c r="J3" s="296"/>
      <c r="K3" s="1"/>
      <c r="L3" s="296" t="s">
        <v>18</v>
      </c>
      <c r="M3" s="296"/>
      <c r="N3" s="296"/>
      <c r="O3" s="1"/>
      <c r="P3" s="67"/>
      <c r="Q3" s="1"/>
      <c r="R3" s="15"/>
      <c r="S3" s="15"/>
      <c r="T3" s="15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customFormat="1" ht="42" customHeight="1" x14ac:dyDescent="0.25">
      <c r="A4" s="1"/>
      <c r="B4" s="279" t="s">
        <v>0</v>
      </c>
      <c r="C4" s="279" t="s">
        <v>507</v>
      </c>
      <c r="D4" s="181" t="s">
        <v>3</v>
      </c>
      <c r="E4" s="181" t="s">
        <v>1</v>
      </c>
      <c r="F4" s="181" t="s">
        <v>2</v>
      </c>
      <c r="G4" s="279"/>
      <c r="H4" s="181" t="s">
        <v>14</v>
      </c>
      <c r="I4" s="181" t="s">
        <v>15</v>
      </c>
      <c r="J4" s="181" t="s">
        <v>16</v>
      </c>
      <c r="K4" s="279"/>
      <c r="L4" s="181" t="s">
        <v>19</v>
      </c>
      <c r="M4" s="181" t="s">
        <v>20</v>
      </c>
      <c r="N4" s="181" t="s">
        <v>21</v>
      </c>
      <c r="O4" s="279"/>
      <c r="P4" s="280" t="s">
        <v>103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x14ac:dyDescent="0.25">
      <c r="B5" s="3">
        <v>35826</v>
      </c>
      <c r="C5" s="4">
        <f>B5</f>
        <v>35826</v>
      </c>
      <c r="D5" s="5">
        <v>3.92455493920267E-2</v>
      </c>
      <c r="E5" s="5"/>
      <c r="F5" s="5">
        <v>3.9384893673823702E-2</v>
      </c>
      <c r="H5" s="24">
        <v>3.3E-3</v>
      </c>
      <c r="I5" s="5"/>
      <c r="J5" s="5">
        <v>3.3950550467258798E-3</v>
      </c>
      <c r="L5" s="5">
        <v>1.1933564837429E-2</v>
      </c>
      <c r="M5" s="5"/>
      <c r="N5" s="5">
        <v>1.2069245933016301E-2</v>
      </c>
      <c r="P5" s="5">
        <f>D5-'Interest rate'!M4</f>
        <v>3.6245547802615539E-2</v>
      </c>
      <c r="Q5" s="31"/>
      <c r="R5" s="5"/>
      <c r="S5" s="5"/>
      <c r="T5" s="5"/>
    </row>
    <row r="6" spans="1:39" x14ac:dyDescent="0.25">
      <c r="B6" s="6">
        <v>35854</v>
      </c>
      <c r="C6" s="7">
        <f t="shared" ref="C6:C69" si="0">B6</f>
        <v>35854</v>
      </c>
      <c r="D6" s="8">
        <v>1.4800306656213701E-2</v>
      </c>
      <c r="E6" s="8">
        <v>6.3243421221647902E-2</v>
      </c>
      <c r="F6" s="8">
        <v>8.47957768226704E-3</v>
      </c>
      <c r="H6" s="25">
        <v>1.6E-2</v>
      </c>
      <c r="I6" s="8">
        <v>6.4521729470176994E-2</v>
      </c>
      <c r="J6" s="8">
        <v>9.6920448717119408E-3</v>
      </c>
      <c r="L6" s="8">
        <v>1.08130478435997E-2</v>
      </c>
      <c r="M6" s="8">
        <v>5.9825536856562299E-2</v>
      </c>
      <c r="N6" s="8">
        <v>4.4534402749869502E-3</v>
      </c>
      <c r="P6" s="8">
        <f>D6-'Interest rate'!M5</f>
        <v>1.1751938579550834E-2</v>
      </c>
      <c r="Q6" s="31"/>
      <c r="R6" s="5"/>
      <c r="S6" s="5"/>
      <c r="T6" s="5"/>
    </row>
    <row r="7" spans="1:39" x14ac:dyDescent="0.25">
      <c r="B7" s="3">
        <v>35885</v>
      </c>
      <c r="C7" s="4">
        <f t="shared" si="0"/>
        <v>35885</v>
      </c>
      <c r="D7" s="5">
        <v>7.7352799323633405E-3</v>
      </c>
      <c r="E7" s="5">
        <v>4.5827264597188701E-2</v>
      </c>
      <c r="F7" s="5">
        <v>-1.3676124368738902E-3</v>
      </c>
      <c r="H7" s="24">
        <v>4.0000000000000002E-4</v>
      </c>
      <c r="I7" s="5">
        <v>3.8241748847254405E-2</v>
      </c>
      <c r="J7" s="5">
        <v>-8.6108178501237403E-3</v>
      </c>
      <c r="L7" s="5">
        <v>1.40943941937619E-2</v>
      </c>
      <c r="M7" s="5">
        <v>5.0908393445788798E-2</v>
      </c>
      <c r="N7" s="5">
        <v>5.2273047767821303E-3</v>
      </c>
      <c r="P7" s="5">
        <f>D7-'Interest rate'!M6</f>
        <v>4.5017442720254354E-3</v>
      </c>
      <c r="Q7" s="31"/>
      <c r="R7" s="5"/>
      <c r="S7" s="5"/>
      <c r="T7" s="5"/>
    </row>
    <row r="8" spans="1:39" x14ac:dyDescent="0.25">
      <c r="B8" s="6">
        <v>35915</v>
      </c>
      <c r="C8" s="7">
        <f t="shared" si="0"/>
        <v>35915</v>
      </c>
      <c r="D8" s="8">
        <v>-6.5423871904527501E-3</v>
      </c>
      <c r="E8" s="8">
        <v>-1.18733843723497E-2</v>
      </c>
      <c r="F8" s="8">
        <v>-4.4928093691293204E-3</v>
      </c>
      <c r="H8" s="25">
        <v>1.5599999999999999E-2</v>
      </c>
      <c r="I8" s="8">
        <v>1.0146519291762499E-2</v>
      </c>
      <c r="J8" s="8">
        <v>1.7691566689498298E-2</v>
      </c>
      <c r="L8" s="8">
        <v>2.2595274831323001E-3</v>
      </c>
      <c r="M8" s="8">
        <v>1.28140856070491E-4</v>
      </c>
      <c r="N8" s="8">
        <v>3.2987031568658702E-3</v>
      </c>
      <c r="P8" s="8">
        <f>D8-'Interest rate'!M7</f>
        <v>-9.8000474505325376E-3</v>
      </c>
      <c r="Q8" s="31"/>
      <c r="R8" s="5"/>
      <c r="S8" s="5"/>
      <c r="T8" s="5"/>
    </row>
    <row r="9" spans="1:39" x14ac:dyDescent="0.25">
      <c r="B9" s="3">
        <v>35946</v>
      </c>
      <c r="C9" s="4">
        <f t="shared" si="0"/>
        <v>35946</v>
      </c>
      <c r="D9" s="5">
        <v>1.00595909329784E-2</v>
      </c>
      <c r="E9" s="5">
        <v>-7.3083718737765302E-4</v>
      </c>
      <c r="F9" s="5">
        <v>1.5781246323348198E-2</v>
      </c>
      <c r="H9" s="24">
        <v>1E-4</v>
      </c>
      <c r="I9" s="5">
        <v>-1.05745465299021E-2</v>
      </c>
      <c r="J9" s="5">
        <v>5.7748779528381498E-3</v>
      </c>
      <c r="L9" s="5">
        <v>9.3042598881754E-3</v>
      </c>
      <c r="M9" s="5">
        <v>-2.3570482981405398E-5</v>
      </c>
      <c r="N9" s="5">
        <v>1.4333207897872799E-2</v>
      </c>
      <c r="P9" s="5">
        <f>D9-'Interest rate'!M8</f>
        <v>6.7617371815520723E-3</v>
      </c>
      <c r="Q9" s="31"/>
      <c r="R9" s="5"/>
      <c r="S9" s="5"/>
      <c r="T9" s="5"/>
    </row>
    <row r="10" spans="1:39" x14ac:dyDescent="0.25">
      <c r="B10" s="6">
        <v>35976</v>
      </c>
      <c r="C10" s="7">
        <f t="shared" si="0"/>
        <v>35976</v>
      </c>
      <c r="D10" s="8">
        <v>2.4384566145352098E-2</v>
      </c>
      <c r="E10" s="8">
        <v>3.8740936154088496E-2</v>
      </c>
      <c r="F10" s="8">
        <v>1.48629673922869E-2</v>
      </c>
      <c r="H10" s="25">
        <v>5.4999999999999997E-3</v>
      </c>
      <c r="I10" s="8">
        <v>1.96270741374132E-2</v>
      </c>
      <c r="J10" s="8">
        <v>-3.8115163499157201E-3</v>
      </c>
      <c r="L10" s="8">
        <v>9.0210415118976393E-3</v>
      </c>
      <c r="M10" s="8">
        <v>2.1276186609150399E-2</v>
      </c>
      <c r="N10" s="8">
        <v>8.5250526169344798E-4</v>
      </c>
      <c r="P10" s="8">
        <f>D10-'Interest rate'!M9</f>
        <v>2.0573793722999483E-2</v>
      </c>
      <c r="Q10" s="31"/>
      <c r="R10" s="5"/>
      <c r="S10" s="5"/>
      <c r="T10" s="5"/>
    </row>
    <row r="11" spans="1:39" x14ac:dyDescent="0.25">
      <c r="B11" s="3">
        <v>36007</v>
      </c>
      <c r="C11" s="4">
        <f t="shared" si="0"/>
        <v>36007</v>
      </c>
      <c r="D11" s="5">
        <v>-1.4765494382467399E-2</v>
      </c>
      <c r="E11" s="5">
        <v>-1.5353942373042799E-2</v>
      </c>
      <c r="F11" s="5">
        <v>-1.43632166030192E-2</v>
      </c>
      <c r="H11" s="24">
        <v>1.2999999999999999E-3</v>
      </c>
      <c r="I11" s="5">
        <v>6.995024370175521E-4</v>
      </c>
      <c r="J11" s="5">
        <v>1.70638077409579E-3</v>
      </c>
      <c r="L11" s="5">
        <v>5.4142912825632097E-3</v>
      </c>
      <c r="M11" s="5">
        <v>6.2113952077391702E-3</v>
      </c>
      <c r="N11" s="5">
        <v>4.89429039490075E-3</v>
      </c>
      <c r="P11" s="5">
        <f>D11-'Interest rate'!M10</f>
        <v>-1.8720007195409744E-2</v>
      </c>
      <c r="Q11" s="31"/>
      <c r="R11" s="5"/>
      <c r="S11" s="5"/>
      <c r="T11" s="5"/>
    </row>
    <row r="12" spans="1:39" x14ac:dyDescent="0.25">
      <c r="B12" s="6">
        <v>36038</v>
      </c>
      <c r="C12" s="7">
        <f t="shared" si="0"/>
        <v>36038</v>
      </c>
      <c r="D12" s="8">
        <v>3.4683234610892698E-3</v>
      </c>
      <c r="E12" s="8">
        <v>-9.3094196468223089E-2</v>
      </c>
      <c r="F12" s="8">
        <v>6.94145279225791E-2</v>
      </c>
      <c r="H12" s="25">
        <v>-3.5999999999999997E-2</v>
      </c>
      <c r="I12" s="8">
        <v>-0.12873899978543502</v>
      </c>
      <c r="J12" s="8">
        <v>2.7382521551110098E-2</v>
      </c>
      <c r="L12" s="8">
        <v>-4.38027488406263E-2</v>
      </c>
      <c r="M12" s="8">
        <v>-0.136769539975132</v>
      </c>
      <c r="N12" s="8">
        <v>1.97854180689057E-2</v>
      </c>
      <c r="P12" s="8">
        <f>D12-'Interest rate'!M11</f>
        <v>-9.1605734830269361E-4</v>
      </c>
      <c r="Q12" s="31"/>
      <c r="R12" s="5"/>
      <c r="S12" s="5"/>
      <c r="T12" s="5"/>
    </row>
    <row r="13" spans="1:39" x14ac:dyDescent="0.25">
      <c r="B13" s="3">
        <v>36068</v>
      </c>
      <c r="C13" s="4">
        <f t="shared" si="0"/>
        <v>36068</v>
      </c>
      <c r="D13" s="5">
        <v>-2.6475205509391898E-2</v>
      </c>
      <c r="E13" s="5">
        <v>-5.9603271948112505E-2</v>
      </c>
      <c r="F13" s="5">
        <v>-7.2400656522507703E-3</v>
      </c>
      <c r="H13" s="24">
        <v>3.3700000000000001E-2</v>
      </c>
      <c r="I13" s="5">
        <v>-1.4915082913576898E-3</v>
      </c>
      <c r="J13" s="5">
        <v>5.4107479433559605E-2</v>
      </c>
      <c r="L13" s="5">
        <v>3.0160690280016701E-3</v>
      </c>
      <c r="M13" s="5">
        <v>-2.80144026313736E-2</v>
      </c>
      <c r="N13" s="5">
        <v>2.0999693377070899E-2</v>
      </c>
      <c r="P13" s="5">
        <f>D13-'Interest rate'!M12</f>
        <v>-3.3196116136211685E-2</v>
      </c>
      <c r="Q13" s="31"/>
      <c r="R13" s="5"/>
      <c r="S13" s="5"/>
      <c r="T13" s="5"/>
    </row>
    <row r="14" spans="1:39" x14ac:dyDescent="0.25">
      <c r="B14" s="6">
        <v>36099</v>
      </c>
      <c r="C14" s="7">
        <f t="shared" si="0"/>
        <v>36099</v>
      </c>
      <c r="D14" s="8">
        <v>5.5330921355447399E-2</v>
      </c>
      <c r="E14" s="8">
        <v>9.6965938747162195E-2</v>
      </c>
      <c r="F14" s="8">
        <v>2.94713810648519E-2</v>
      </c>
      <c r="H14" s="25">
        <v>5.96E-2</v>
      </c>
      <c r="I14" s="8">
        <v>0.10138522856306401</v>
      </c>
      <c r="J14" s="8">
        <v>3.3618759054818002E-2</v>
      </c>
      <c r="L14" s="8">
        <v>2.6489525414822999E-2</v>
      </c>
      <c r="M14" s="8">
        <v>7.0534347982296894E-2</v>
      </c>
      <c r="N14" s="8">
        <v>-8.7064357081079202E-4</v>
      </c>
      <c r="P14" s="8">
        <f>D14-'Interest rate'!M13</f>
        <v>4.8803750332684387E-2</v>
      </c>
      <c r="Q14" s="31"/>
      <c r="R14" s="5"/>
      <c r="S14" s="5"/>
      <c r="T14" s="5"/>
    </row>
    <row r="15" spans="1:39" x14ac:dyDescent="0.25">
      <c r="B15" s="3">
        <v>36129</v>
      </c>
      <c r="C15" s="4">
        <f t="shared" si="0"/>
        <v>36129</v>
      </c>
      <c r="D15" s="5">
        <v>2.6238355640060499E-2</v>
      </c>
      <c r="E15" s="5">
        <v>6.7949107141910298E-2</v>
      </c>
      <c r="F15" s="5">
        <v>-3.2905130055270698E-3</v>
      </c>
      <c r="H15" s="24">
        <v>1.35E-2</v>
      </c>
      <c r="I15" s="5">
        <v>5.4743707906971702E-2</v>
      </c>
      <c r="J15" s="5">
        <v>-1.5615020427268599E-2</v>
      </c>
      <c r="L15" s="5">
        <v>3.36989847050106E-2</v>
      </c>
      <c r="M15" s="5">
        <v>7.4314458315114296E-2</v>
      </c>
      <c r="N15" s="5">
        <v>4.8847365172459698E-3</v>
      </c>
      <c r="P15" s="5">
        <f>D15-'Interest rate'!M14</f>
        <v>1.9680158703501153E-2</v>
      </c>
      <c r="Q15" s="31"/>
      <c r="R15" s="5"/>
      <c r="S15" s="5"/>
      <c r="T15" s="5"/>
    </row>
    <row r="16" spans="1:39" x14ac:dyDescent="0.25">
      <c r="B16" s="9">
        <v>36160</v>
      </c>
      <c r="C16" s="10">
        <f t="shared" si="0"/>
        <v>36160</v>
      </c>
      <c r="D16" s="11">
        <v>5.1577345526729899E-2</v>
      </c>
      <c r="E16" s="11">
        <v>6.34552921290608E-2</v>
      </c>
      <c r="F16" s="11">
        <v>4.3590334479367804E-2</v>
      </c>
      <c r="H16" s="26">
        <v>3.0300000000000001E-2</v>
      </c>
      <c r="I16" s="11">
        <v>4.1890278002018097E-2</v>
      </c>
      <c r="J16" s="11">
        <v>2.24281469643315E-2</v>
      </c>
      <c r="L16" s="11">
        <v>8.5454252450749592E-3</v>
      </c>
      <c r="M16" s="11">
        <v>2.1693460189902401E-2</v>
      </c>
      <c r="N16" s="11">
        <v>-2.60353115786982E-4</v>
      </c>
      <c r="P16" s="11">
        <f>D16-'Interest rate'!M15</f>
        <v>4.4794524749488994E-2</v>
      </c>
      <c r="R16" s="5"/>
      <c r="S16" s="5"/>
      <c r="T16" s="5"/>
    </row>
    <row r="17" spans="2:20" x14ac:dyDescent="0.25">
      <c r="B17" s="3">
        <v>36191</v>
      </c>
      <c r="C17" s="4">
        <f t="shared" si="0"/>
        <v>36191</v>
      </c>
      <c r="D17" s="5">
        <v>-1.2521876665728999E-2</v>
      </c>
      <c r="E17" s="5">
        <v>-3.9451590859373997E-4</v>
      </c>
      <c r="F17" s="5">
        <v>-2.07906673726387E-2</v>
      </c>
      <c r="H17" s="24">
        <v>-1.2999999999999999E-3</v>
      </c>
      <c r="I17" s="5">
        <v>1.0990572836566702E-2</v>
      </c>
      <c r="J17" s="5">
        <v>-9.6378822694386194E-3</v>
      </c>
      <c r="L17" s="5">
        <v>1.6581265599580099E-2</v>
      </c>
      <c r="M17" s="5">
        <v>2.72829413360474E-2</v>
      </c>
      <c r="N17" s="5">
        <v>9.2936298497803306E-3</v>
      </c>
      <c r="P17" s="5">
        <f>D17-'Interest rate'!M16</f>
        <v>-1.9505616716875326E-2</v>
      </c>
      <c r="R17" s="5"/>
      <c r="S17" s="5"/>
      <c r="T17" s="5"/>
    </row>
    <row r="18" spans="2:20" x14ac:dyDescent="0.25">
      <c r="B18" s="6">
        <v>36219</v>
      </c>
      <c r="C18" s="7">
        <f t="shared" si="0"/>
        <v>36219</v>
      </c>
      <c r="D18" s="8">
        <v>1.9591859509672502E-2</v>
      </c>
      <c r="E18" s="8">
        <v>2.37853737781741E-2</v>
      </c>
      <c r="F18" s="8">
        <v>1.66654154256154E-2</v>
      </c>
      <c r="H18" s="25">
        <v>-2.98E-2</v>
      </c>
      <c r="I18" s="8">
        <v>-2.57841245821081E-2</v>
      </c>
      <c r="J18" s="8">
        <v>-3.25593497777747E-2</v>
      </c>
      <c r="L18" s="8">
        <v>-1.0723440772710599E-2</v>
      </c>
      <c r="M18" s="8">
        <v>-7.6555674130124301E-3</v>
      </c>
      <c r="N18" s="8">
        <v>-1.28532539909568E-2</v>
      </c>
      <c r="P18" s="8">
        <f>D18-'Interest rate'!M17</f>
        <v>1.3274389037283993E-2</v>
      </c>
      <c r="R18" s="5"/>
      <c r="S18" s="5"/>
      <c r="T18" s="5"/>
    </row>
    <row r="19" spans="2:20" x14ac:dyDescent="0.25">
      <c r="B19" s="3">
        <v>36250</v>
      </c>
      <c r="C19" s="4">
        <f t="shared" si="0"/>
        <v>36250</v>
      </c>
      <c r="D19" s="5">
        <v>-5.3673484822391905E-3</v>
      </c>
      <c r="E19" s="5">
        <v>1.7738133503227799E-2</v>
      </c>
      <c r="F19" s="5">
        <v>-2.15749808011249E-2</v>
      </c>
      <c r="H19" s="24">
        <v>1.8800000000000001E-2</v>
      </c>
      <c r="I19" s="5">
        <v>4.2454706277598397E-2</v>
      </c>
      <c r="J19" s="5">
        <v>2.1868420049548903E-3</v>
      </c>
      <c r="L19" s="5">
        <v>2.34718516496406E-2</v>
      </c>
      <c r="M19" s="5">
        <v>4.5888531547052698E-2</v>
      </c>
      <c r="N19" s="5">
        <v>7.7451385092188697E-3</v>
      </c>
      <c r="P19" s="5">
        <f>D19-'Interest rate'!M18</f>
        <v>-1.1630373593126912E-2</v>
      </c>
      <c r="R19" s="5"/>
      <c r="S19" s="5"/>
      <c r="T19" s="5"/>
    </row>
    <row r="20" spans="2:20" x14ac:dyDescent="0.25">
      <c r="B20" s="6">
        <v>36280</v>
      </c>
      <c r="C20" s="7">
        <f t="shared" si="0"/>
        <v>36280</v>
      </c>
      <c r="D20" s="8">
        <v>2.4836862872250599E-2</v>
      </c>
      <c r="E20" s="8">
        <v>5.2907528403429903E-2</v>
      </c>
      <c r="F20" s="8">
        <v>6.1797986585527794E-3</v>
      </c>
      <c r="H20" s="25">
        <v>1.72E-2</v>
      </c>
      <c r="I20" s="8">
        <v>4.5105208440817897E-2</v>
      </c>
      <c r="J20" s="8">
        <v>-1.27625661436814E-3</v>
      </c>
      <c r="L20" s="8">
        <v>2.5508438959011899E-2</v>
      </c>
      <c r="M20" s="8">
        <v>5.2718610048773297E-2</v>
      </c>
      <c r="N20" s="8">
        <v>7.4417154658787997E-3</v>
      </c>
      <c r="P20" s="8">
        <f>D20-'Interest rate'!M19</f>
        <v>1.9096603881318931E-2</v>
      </c>
      <c r="R20" s="5"/>
      <c r="S20" s="5"/>
      <c r="T20" s="5"/>
    </row>
    <row r="21" spans="2:20" x14ac:dyDescent="0.25">
      <c r="B21" s="3">
        <v>36311</v>
      </c>
      <c r="C21" s="4">
        <f t="shared" si="0"/>
        <v>36311</v>
      </c>
      <c r="D21" s="5">
        <v>-1.2766337496298501E-2</v>
      </c>
      <c r="E21" s="5">
        <v>-2.71775395338326E-2</v>
      </c>
      <c r="F21" s="5">
        <v>-2.7431595410617499E-3</v>
      </c>
      <c r="H21" s="24">
        <v>-2.7099999999999999E-2</v>
      </c>
      <c r="I21" s="5">
        <v>-4.1336190796707799E-2</v>
      </c>
      <c r="J21" s="5">
        <v>-1.7257433622283901E-2</v>
      </c>
      <c r="L21" s="5">
        <v>-1.7410792798116401E-2</v>
      </c>
      <c r="M21" s="5">
        <v>-3.27763739768787E-2</v>
      </c>
      <c r="N21" s="5">
        <v>-6.7180549839937998E-3</v>
      </c>
      <c r="P21" s="5">
        <f>D21-'Interest rate'!M20</f>
        <v>-1.8498771328529822E-2</v>
      </c>
      <c r="R21" s="5"/>
      <c r="S21" s="5"/>
      <c r="T21" s="5"/>
    </row>
    <row r="22" spans="2:20" x14ac:dyDescent="0.25">
      <c r="B22" s="6">
        <v>36341</v>
      </c>
      <c r="C22" s="7">
        <f t="shared" si="0"/>
        <v>36341</v>
      </c>
      <c r="D22" s="8">
        <v>4.0739403962497499E-3</v>
      </c>
      <c r="E22" s="8">
        <v>4.1865990728432403E-2</v>
      </c>
      <c r="F22" s="8">
        <v>-2.1579733973140901E-2</v>
      </c>
      <c r="H22" s="25">
        <v>7.7999999999999996E-3</v>
      </c>
      <c r="I22" s="8">
        <v>4.5703921974050002E-2</v>
      </c>
      <c r="J22" s="8">
        <v>-1.7975518321851101E-2</v>
      </c>
      <c r="L22" s="8">
        <v>1.2323295373612301E-2</v>
      </c>
      <c r="M22" s="8">
        <v>5.0730458313958303E-2</v>
      </c>
      <c r="N22" s="8">
        <v>-1.3795900960102501E-2</v>
      </c>
      <c r="P22" s="8">
        <f>D22-'Interest rate'!M21</f>
        <v>-1.4861702770339082E-3</v>
      </c>
      <c r="R22" s="5"/>
      <c r="S22" s="5"/>
      <c r="T22" s="5"/>
    </row>
    <row r="23" spans="2:20" x14ac:dyDescent="0.25">
      <c r="B23" s="3">
        <v>36372</v>
      </c>
      <c r="C23" s="4">
        <f t="shared" si="0"/>
        <v>36372</v>
      </c>
      <c r="D23" s="5">
        <v>1.0114617184824499E-2</v>
      </c>
      <c r="E23" s="5">
        <v>5.6254353467013497E-3</v>
      </c>
      <c r="F23" s="5">
        <v>1.31384349372143E-2</v>
      </c>
      <c r="H23" s="24">
        <v>2.1100000000000001E-2</v>
      </c>
      <c r="I23" s="5">
        <v>1.6601764336039399E-2</v>
      </c>
      <c r="J23" s="5">
        <v>2.4196767774410398E-2</v>
      </c>
      <c r="L23" s="5">
        <v>-5.6405383537999603E-3</v>
      </c>
      <c r="M23" s="5">
        <v>-9.0658750283077998E-3</v>
      </c>
      <c r="N23" s="5">
        <v>-3.32436810299874E-3</v>
      </c>
      <c r="P23" s="5">
        <f>D23-'Interest rate'!M22</f>
        <v>4.8765236475294023E-3</v>
      </c>
      <c r="R23" s="5"/>
      <c r="S23" s="5"/>
      <c r="T23" s="5"/>
    </row>
    <row r="24" spans="2:20" x14ac:dyDescent="0.25">
      <c r="B24" s="6">
        <v>36403</v>
      </c>
      <c r="C24" s="7">
        <f t="shared" si="0"/>
        <v>36403</v>
      </c>
      <c r="D24" s="8">
        <v>1.1894077967078399E-2</v>
      </c>
      <c r="E24" s="8">
        <v>1.4793006926425E-2</v>
      </c>
      <c r="F24" s="8">
        <v>9.9678462047880795E-3</v>
      </c>
      <c r="H24" s="25">
        <v>4.1999999999999997E-3</v>
      </c>
      <c r="I24" s="8">
        <v>7.0341562841076399E-3</v>
      </c>
      <c r="J24" s="8">
        <v>2.2458875208393198E-3</v>
      </c>
      <c r="L24" s="8">
        <v>1.86162137984791E-3</v>
      </c>
      <c r="M24" s="8">
        <v>5.07182102652171E-3</v>
      </c>
      <c r="N24" s="8">
        <v>-2.6966358217894699E-4</v>
      </c>
      <c r="P24" s="8">
        <f>D24-'Interest rate'!M23</f>
        <v>6.6638526976032578E-3</v>
      </c>
      <c r="R24" s="5"/>
      <c r="S24" s="5"/>
      <c r="T24" s="5"/>
    </row>
    <row r="25" spans="2:20" x14ac:dyDescent="0.25">
      <c r="B25" s="3">
        <v>36433</v>
      </c>
      <c r="C25" s="4">
        <f t="shared" si="0"/>
        <v>36433</v>
      </c>
      <c r="D25" s="5">
        <v>-4.0558407718358502E-3</v>
      </c>
      <c r="E25" s="5">
        <v>-1.3104979410566799E-2</v>
      </c>
      <c r="F25" s="5">
        <v>1.98570539089649E-3</v>
      </c>
      <c r="H25" s="24">
        <v>8.0999999999999996E-3</v>
      </c>
      <c r="I25" s="5">
        <v>-1.0114577135663699E-3</v>
      </c>
      <c r="J25" s="5">
        <v>1.4264150023225902E-2</v>
      </c>
      <c r="L25" s="5">
        <v>-4.1443460925849598E-3</v>
      </c>
      <c r="M25" s="5">
        <v>-1.38087715790376E-2</v>
      </c>
      <c r="N25" s="5">
        <v>2.29923964451628E-3</v>
      </c>
      <c r="P25" s="5">
        <f>D25-'Interest rate'!M24</f>
        <v>-9.1679606531049895E-3</v>
      </c>
      <c r="R25" s="5"/>
      <c r="S25" s="5"/>
      <c r="T25" s="5"/>
    </row>
    <row r="26" spans="2:20" x14ac:dyDescent="0.25">
      <c r="B26" s="6">
        <v>36464</v>
      </c>
      <c r="C26" s="7">
        <f t="shared" si="0"/>
        <v>36464</v>
      </c>
      <c r="D26" s="8">
        <v>2.9680666317173601E-2</v>
      </c>
      <c r="E26" s="8">
        <v>5.9370217873492101E-2</v>
      </c>
      <c r="F26" s="8">
        <v>9.8664550367508798E-3</v>
      </c>
      <c r="H26" s="25">
        <v>1.7600000000000001E-2</v>
      </c>
      <c r="I26" s="8">
        <v>4.6932617859960696E-2</v>
      </c>
      <c r="J26" s="8">
        <v>-1.9899430598868699E-3</v>
      </c>
      <c r="L26" s="8">
        <v>1.9785437963179699E-2</v>
      </c>
      <c r="M26" s="8">
        <v>4.8773784089120698E-2</v>
      </c>
      <c r="N26" s="8">
        <v>4.5616205884169099E-4</v>
      </c>
      <c r="P26" s="8">
        <f>D26-'Interest rate'!M25</f>
        <v>2.5010827117137882E-2</v>
      </c>
      <c r="R26" s="5"/>
      <c r="S26" s="5"/>
      <c r="T26" s="5"/>
    </row>
    <row r="27" spans="2:20" x14ac:dyDescent="0.25">
      <c r="B27" s="3">
        <v>36494</v>
      </c>
      <c r="C27" s="4">
        <f t="shared" si="0"/>
        <v>36494</v>
      </c>
      <c r="D27" s="5">
        <v>3.6880590604938999E-2</v>
      </c>
      <c r="E27" s="5">
        <v>6.9227870385137003E-2</v>
      </c>
      <c r="F27" s="5">
        <v>1.42612741807515E-2</v>
      </c>
      <c r="H27" s="24">
        <v>8.9999999999999993E-3</v>
      </c>
      <c r="I27" s="5">
        <v>4.0459585936022398E-2</v>
      </c>
      <c r="J27" s="5">
        <v>-1.30280975701392E-2</v>
      </c>
      <c r="L27" s="5">
        <v>2.49844977889324E-2</v>
      </c>
      <c r="M27" s="5">
        <v>5.654638518848E-2</v>
      </c>
      <c r="N27" s="5">
        <v>2.91164228850693E-3</v>
      </c>
      <c r="P27" s="5">
        <f>D27-'Interest rate'!M26</f>
        <v>3.2155349071259408E-2</v>
      </c>
      <c r="R27" s="5"/>
      <c r="S27" s="5"/>
      <c r="T27" s="5"/>
    </row>
    <row r="28" spans="2:20" x14ac:dyDescent="0.25">
      <c r="B28" s="9">
        <v>36525</v>
      </c>
      <c r="C28" s="10">
        <f t="shared" si="0"/>
        <v>36525</v>
      </c>
      <c r="D28" s="11">
        <v>2.9604345848643E-2</v>
      </c>
      <c r="E28" s="11">
        <v>8.3337880222729102E-2</v>
      </c>
      <c r="F28" s="11">
        <v>-6.2386369773492802E-3</v>
      </c>
      <c r="H28" s="26">
        <v>3.27E-2</v>
      </c>
      <c r="I28" s="11">
        <v>8.6620048327520613E-2</v>
      </c>
      <c r="J28" s="11">
        <v>-3.2278571375301502E-3</v>
      </c>
      <c r="L28" s="11">
        <v>3.2713419638062097E-2</v>
      </c>
      <c r="M28" s="11">
        <v>8.5884058598867802E-2</v>
      </c>
      <c r="N28" s="11">
        <v>-2.80155704318907E-3</v>
      </c>
      <c r="P28" s="11">
        <f>D28-'Interest rate'!M27</f>
        <v>2.4705201138815337E-2</v>
      </c>
      <c r="R28" s="5"/>
      <c r="S28" s="5"/>
      <c r="T28" s="5"/>
    </row>
    <row r="29" spans="2:20" x14ac:dyDescent="0.25">
      <c r="B29" s="3">
        <v>36556</v>
      </c>
      <c r="C29" s="4">
        <f t="shared" si="0"/>
        <v>36556</v>
      </c>
      <c r="D29" s="5">
        <v>-7.2946049946269699E-3</v>
      </c>
      <c r="E29" s="5">
        <v>-2.9991539917879201E-2</v>
      </c>
      <c r="F29" s="5">
        <v>9.2611639448951805E-3</v>
      </c>
      <c r="H29" s="24">
        <v>-3.5200000000000002E-2</v>
      </c>
      <c r="I29" s="5">
        <v>-5.7246085621982301E-2</v>
      </c>
      <c r="J29" s="5">
        <v>-1.90962738013527E-2</v>
      </c>
      <c r="L29" s="5">
        <v>-1.8533974057542101E-2</v>
      </c>
      <c r="M29" s="5">
        <v>-4.2545601540314303E-2</v>
      </c>
      <c r="N29" s="5">
        <v>-1.0345549701782401E-3</v>
      </c>
      <c r="P29" s="5">
        <f>D29-'Interest rate'!M28</f>
        <v>-1.2043580102147896E-2</v>
      </c>
      <c r="R29" s="5"/>
      <c r="S29" s="5"/>
      <c r="T29" s="5"/>
    </row>
    <row r="30" spans="2:20" x14ac:dyDescent="0.25">
      <c r="B30" s="6">
        <v>36585</v>
      </c>
      <c r="C30" s="7">
        <f t="shared" si="0"/>
        <v>36585</v>
      </c>
      <c r="D30" s="8">
        <v>1.9107771893724701E-2</v>
      </c>
      <c r="E30" s="8">
        <v>3.3729924658277198E-2</v>
      </c>
      <c r="F30" s="8">
        <v>8.8913384877329412E-3</v>
      </c>
      <c r="H30" s="25">
        <v>4.7000000000000002E-3</v>
      </c>
      <c r="I30" s="8">
        <v>1.9065340878777301E-2</v>
      </c>
      <c r="J30" s="8">
        <v>-5.4208829201517509E-3</v>
      </c>
      <c r="L30" s="8">
        <v>1.87007083668294E-2</v>
      </c>
      <c r="M30" s="8">
        <v>3.34362973843998E-2</v>
      </c>
      <c r="N30" s="8">
        <v>8.4066691675532806E-3</v>
      </c>
      <c r="P30" s="8">
        <f>D30-'Interest rate'!M29</f>
        <v>1.4414184721300183E-2</v>
      </c>
      <c r="R30" s="5"/>
      <c r="S30" s="5"/>
      <c r="T30" s="5"/>
    </row>
    <row r="31" spans="2:20" x14ac:dyDescent="0.25">
      <c r="B31" s="3">
        <v>36616</v>
      </c>
      <c r="C31" s="4">
        <f t="shared" si="0"/>
        <v>36616</v>
      </c>
      <c r="D31" s="5">
        <v>4.1376854851706606E-2</v>
      </c>
      <c r="E31" s="5">
        <v>5.5717526602233398E-2</v>
      </c>
      <c r="F31" s="5">
        <v>3.1114829037306002E-2</v>
      </c>
      <c r="H31" s="24">
        <v>3.5099999999999999E-2</v>
      </c>
      <c r="I31" s="5">
        <v>4.9375115165280599E-2</v>
      </c>
      <c r="J31" s="5">
        <v>2.4920222696397997E-2</v>
      </c>
      <c r="L31" s="5">
        <v>2.3836687583744999E-2</v>
      </c>
      <c r="M31" s="5">
        <v>3.7736863853005301E-2</v>
      </c>
      <c r="N31" s="5">
        <v>1.3887840656858601E-2</v>
      </c>
      <c r="P31" s="5">
        <f>D31-'Interest rate'!M30</f>
        <v>3.6643701441515512E-2</v>
      </c>
      <c r="R31" s="5"/>
      <c r="S31" s="5"/>
      <c r="T31" s="5"/>
    </row>
    <row r="32" spans="2:20" x14ac:dyDescent="0.25">
      <c r="B32" s="6">
        <v>36646</v>
      </c>
      <c r="C32" s="7">
        <f t="shared" si="0"/>
        <v>36646</v>
      </c>
      <c r="D32" s="8">
        <v>2.1924360415449803E-2</v>
      </c>
      <c r="E32" s="8">
        <v>1.42082508181147E-2</v>
      </c>
      <c r="F32" s="8">
        <v>2.7087475309549802E-2</v>
      </c>
      <c r="H32" s="25">
        <v>-3.61E-2</v>
      </c>
      <c r="I32" s="8">
        <v>-4.3354613803036297E-2</v>
      </c>
      <c r="J32" s="8">
        <v>-3.12063684327313E-2</v>
      </c>
      <c r="L32" s="8">
        <v>-6.2158460395802502E-3</v>
      </c>
      <c r="M32" s="8">
        <v>-1.6026766615756902E-2</v>
      </c>
      <c r="N32" s="8">
        <v>3.4497343201289599E-4</v>
      </c>
      <c r="P32" s="8">
        <f>D32-'Interest rate'!M31</f>
        <v>1.7135843050361685E-2</v>
      </c>
      <c r="R32" s="5"/>
      <c r="S32" s="5"/>
      <c r="T32" s="5"/>
    </row>
    <row r="33" spans="2:20" x14ac:dyDescent="0.25">
      <c r="B33" s="3">
        <v>36677</v>
      </c>
      <c r="C33" s="4">
        <f t="shared" si="0"/>
        <v>36677</v>
      </c>
      <c r="D33" s="5">
        <v>-3.5710806610930201E-3</v>
      </c>
      <c r="E33" s="5">
        <v>-2.2108785099346398E-2</v>
      </c>
      <c r="F33" s="5">
        <v>8.6703262951055605E-3</v>
      </c>
      <c r="H33" s="24">
        <v>-5.1999999999999998E-3</v>
      </c>
      <c r="I33" s="5">
        <v>-2.37237274078703E-2</v>
      </c>
      <c r="J33" s="5">
        <v>7.0045537015230898E-3</v>
      </c>
      <c r="L33" s="5">
        <v>-6.15653965999108E-3</v>
      </c>
      <c r="M33" s="5">
        <v>-2.1262856897163299E-2</v>
      </c>
      <c r="N33" s="5">
        <v>3.82353544591418E-3</v>
      </c>
      <c r="P33" s="5">
        <f>D33-'Interest rate'!M32</f>
        <v>-8.6989567500516136E-3</v>
      </c>
      <c r="R33" s="5"/>
      <c r="S33" s="5"/>
      <c r="T33" s="5"/>
    </row>
    <row r="34" spans="2:20" x14ac:dyDescent="0.25">
      <c r="B34" s="6">
        <v>36707</v>
      </c>
      <c r="C34" s="7">
        <f t="shared" si="0"/>
        <v>36707</v>
      </c>
      <c r="D34" s="8">
        <v>-1.64177810013546E-2</v>
      </c>
      <c r="E34" s="8">
        <v>-9.95072805841213E-3</v>
      </c>
      <c r="F34" s="8">
        <v>-2.0529155228777501E-2</v>
      </c>
      <c r="H34" s="25">
        <v>3.1199999999999999E-2</v>
      </c>
      <c r="I34" s="8">
        <v>3.8012981888241301E-2</v>
      </c>
      <c r="J34" s="8">
        <v>2.6922074554645202E-2</v>
      </c>
      <c r="L34" s="8">
        <v>1.24590944614946E-2</v>
      </c>
      <c r="M34" s="8">
        <v>2.0319261754693001E-2</v>
      </c>
      <c r="N34" s="8">
        <v>7.4597977710542098E-3</v>
      </c>
      <c r="P34" s="8">
        <f>D34-'Interest rate'!M33</f>
        <v>-2.1522021759808437E-2</v>
      </c>
      <c r="R34" s="5"/>
      <c r="S34" s="5"/>
      <c r="T34" s="5"/>
    </row>
    <row r="35" spans="2:20" x14ac:dyDescent="0.25">
      <c r="B35" s="3">
        <v>36738</v>
      </c>
      <c r="C35" s="4">
        <f t="shared" si="0"/>
        <v>36738</v>
      </c>
      <c r="D35" s="5">
        <v>1.46299385835691E-2</v>
      </c>
      <c r="E35" s="5">
        <v>7.8123125246538604E-3</v>
      </c>
      <c r="F35" s="5">
        <v>1.9538423012532599E-2</v>
      </c>
      <c r="H35" s="24">
        <v>-2.0899999999999998E-2</v>
      </c>
      <c r="I35" s="5">
        <v>-2.7436940020662201E-2</v>
      </c>
      <c r="J35" s="5">
        <v>-1.6120962079116501E-2</v>
      </c>
      <c r="L35" s="5">
        <v>-1.7055449788860901E-4</v>
      </c>
      <c r="M35" s="5">
        <v>-8.5501570016249806E-3</v>
      </c>
      <c r="N35" s="5">
        <v>5.7739939430199198E-3</v>
      </c>
      <c r="P35" s="5">
        <f>D35-'Interest rate'!M34</f>
        <v>9.3131996049189512E-3</v>
      </c>
      <c r="R35" s="5"/>
      <c r="S35" s="5"/>
      <c r="T35" s="5"/>
    </row>
    <row r="36" spans="2:20" x14ac:dyDescent="0.25">
      <c r="B36" s="6">
        <v>36769</v>
      </c>
      <c r="C36" s="7">
        <f t="shared" si="0"/>
        <v>36769</v>
      </c>
      <c r="D36" s="8">
        <v>2.9696401909979499E-2</v>
      </c>
      <c r="E36" s="8">
        <v>5.5567698319814299E-2</v>
      </c>
      <c r="F36" s="8">
        <v>1.29294969433074E-2</v>
      </c>
      <c r="H36" s="25">
        <v>5.1000000000000004E-3</v>
      </c>
      <c r="I36" s="8">
        <v>3.0337089820567299E-2</v>
      </c>
      <c r="J36" s="8">
        <v>-1.1281955922667699E-2</v>
      </c>
      <c r="L36" s="8">
        <v>1.9275282335823998E-2</v>
      </c>
      <c r="M36" s="8">
        <v>4.50121851933412E-2</v>
      </c>
      <c r="N36" s="8">
        <v>2.5957375240359699E-3</v>
      </c>
      <c r="P36" s="8">
        <f>D36-'Interest rate'!M35</f>
        <v>2.4277524928553208E-2</v>
      </c>
      <c r="R36" s="5"/>
      <c r="S36" s="5"/>
      <c r="T36" s="5"/>
    </row>
    <row r="37" spans="2:20" x14ac:dyDescent="0.25">
      <c r="B37" s="3">
        <v>36799</v>
      </c>
      <c r="C37" s="4">
        <f t="shared" si="0"/>
        <v>36799</v>
      </c>
      <c r="D37" s="5">
        <v>-1.9767292711879401E-2</v>
      </c>
      <c r="E37" s="5">
        <v>-4.6590918311136799E-2</v>
      </c>
      <c r="F37" s="5">
        <v>-1.10562177472529E-3</v>
      </c>
      <c r="H37" s="24">
        <v>-2.0199999999999999E-2</v>
      </c>
      <c r="I37" s="5">
        <v>-4.7010996334439996E-2</v>
      </c>
      <c r="J37" s="5">
        <v>-1.5457409050676498E-3</v>
      </c>
      <c r="L37" s="5">
        <v>-1.5818810167482301E-2</v>
      </c>
      <c r="M37" s="5">
        <v>-4.44350893359911E-2</v>
      </c>
      <c r="N37" s="5">
        <v>4.0623479057955202E-3</v>
      </c>
      <c r="P37" s="5">
        <f>D37-'Interest rate'!M36</f>
        <v>-2.5444931672585457E-2</v>
      </c>
      <c r="R37" s="5"/>
      <c r="S37" s="5"/>
      <c r="T37" s="5"/>
    </row>
    <row r="38" spans="2:20" x14ac:dyDescent="0.25">
      <c r="B38" s="6">
        <v>36830</v>
      </c>
      <c r="C38" s="7">
        <f t="shared" si="0"/>
        <v>36830</v>
      </c>
      <c r="D38" s="8">
        <v>6.3392330233926798E-3</v>
      </c>
      <c r="E38" s="8">
        <v>3.3913510163792199E-3</v>
      </c>
      <c r="F38" s="8">
        <v>9.2367419527199495E-3</v>
      </c>
      <c r="H38" s="25">
        <v>-1.77E-2</v>
      </c>
      <c r="I38" s="8">
        <v>-2.0570072462007701E-2</v>
      </c>
      <c r="J38" s="8">
        <v>-1.4864272012948401E-2</v>
      </c>
      <c r="L38" s="8">
        <v>2.3779303629201101E-3</v>
      </c>
      <c r="M38" s="8">
        <v>-1.83348140901241E-3</v>
      </c>
      <c r="N38" s="8">
        <v>6.1387685595710702E-3</v>
      </c>
      <c r="P38" s="8">
        <f>D38-'Interest rate'!M37</f>
        <v>4.894920707470031E-4</v>
      </c>
      <c r="R38" s="5"/>
      <c r="S38" s="5"/>
      <c r="T38" s="5"/>
    </row>
    <row r="39" spans="2:20" x14ac:dyDescent="0.25">
      <c r="B39" s="3">
        <v>36860</v>
      </c>
      <c r="C39" s="4">
        <f t="shared" si="0"/>
        <v>36860</v>
      </c>
      <c r="D39" s="5">
        <v>-8.3584350621108711E-3</v>
      </c>
      <c r="E39" s="5">
        <v>-5.1837919423198799E-2</v>
      </c>
      <c r="F39" s="5">
        <v>2.0212002117815601E-2</v>
      </c>
      <c r="H39" s="24">
        <v>-5.3E-3</v>
      </c>
      <c r="I39" s="5">
        <v>-4.89542583388652E-2</v>
      </c>
      <c r="J39" s="5">
        <v>2.33147898252586E-2</v>
      </c>
      <c r="L39" s="5">
        <v>-1.01823947748566E-2</v>
      </c>
      <c r="M39" s="5">
        <v>-5.14192228663184E-2</v>
      </c>
      <c r="N39" s="5">
        <v>1.6892635233418898E-2</v>
      </c>
      <c r="P39" s="5">
        <f>D39-'Interest rate'!M38</f>
        <v>-1.4294105691269989E-2</v>
      </c>
      <c r="R39" s="5"/>
      <c r="S39" s="5"/>
      <c r="T39" s="5"/>
    </row>
    <row r="40" spans="2:20" x14ac:dyDescent="0.25">
      <c r="B40" s="9">
        <v>36891</v>
      </c>
      <c r="C40" s="10">
        <f t="shared" si="0"/>
        <v>36891</v>
      </c>
      <c r="D40" s="11">
        <v>-1.21491405886227E-2</v>
      </c>
      <c r="E40" s="11">
        <v>-2.3365479076394399E-2</v>
      </c>
      <c r="F40" s="11">
        <v>-4.9137088482310602E-3</v>
      </c>
      <c r="H40" s="26">
        <v>3.8699999999999998E-2</v>
      </c>
      <c r="I40" s="11">
        <v>2.68921322628504E-2</v>
      </c>
      <c r="J40" s="11">
        <v>4.6293430566031003E-2</v>
      </c>
      <c r="L40" s="11">
        <v>6.1529752922981898E-3</v>
      </c>
      <c r="M40" s="11">
        <v>-4.2584690086284703E-3</v>
      </c>
      <c r="N40" s="11">
        <v>1.2846337783540799E-2</v>
      </c>
      <c r="P40" s="11">
        <f>D40-'Interest rate'!M39</f>
        <v>-1.813945172854247E-2</v>
      </c>
      <c r="R40" s="5"/>
      <c r="S40" s="5"/>
      <c r="T40" s="5"/>
    </row>
    <row r="41" spans="2:20" x14ac:dyDescent="0.25">
      <c r="B41" s="3">
        <v>36922</v>
      </c>
      <c r="C41" s="4">
        <f t="shared" si="0"/>
        <v>36922</v>
      </c>
      <c r="D41" s="5">
        <v>5.5928513608236594E-3</v>
      </c>
      <c r="E41" s="5">
        <v>1.2659486198984399E-2</v>
      </c>
      <c r="F41" s="5">
        <v>1.01346945009295E-3</v>
      </c>
      <c r="H41" s="24">
        <v>3.3E-3</v>
      </c>
      <c r="I41" s="5">
        <v>1.0368012563867698E-2</v>
      </c>
      <c r="J41" s="5">
        <v>-1.25165125919047E-3</v>
      </c>
      <c r="L41" s="5">
        <v>1.19325860737698E-2</v>
      </c>
      <c r="M41" s="5">
        <v>1.9043765657625701E-2</v>
      </c>
      <c r="N41" s="5">
        <v>7.3243293114080297E-3</v>
      </c>
      <c r="P41" s="5">
        <f>D41-'Interest rate'!M40</f>
        <v>-4.6766392924246693E-4</v>
      </c>
      <c r="R41" s="5"/>
      <c r="S41" s="5"/>
      <c r="T41" s="5"/>
    </row>
    <row r="42" spans="2:20" x14ac:dyDescent="0.25">
      <c r="B42" s="6">
        <v>36950</v>
      </c>
      <c r="C42" s="7">
        <f t="shared" si="0"/>
        <v>36950</v>
      </c>
      <c r="D42" s="8">
        <v>-2.3230125654890597E-2</v>
      </c>
      <c r="E42" s="8">
        <v>-7.3174003560950093E-2</v>
      </c>
      <c r="F42" s="8">
        <v>1.0678548753525701E-2</v>
      </c>
      <c r="H42" s="25">
        <v>-3.49E-2</v>
      </c>
      <c r="I42" s="8">
        <v>-8.4208879874059103E-2</v>
      </c>
      <c r="J42" s="8">
        <v>-1.35468382805637E-3</v>
      </c>
      <c r="L42" s="8">
        <v>-2.6130092654645401E-2</v>
      </c>
      <c r="M42" s="8">
        <v>-7.5925688717704401E-2</v>
      </c>
      <c r="N42" s="8">
        <v>7.6779109674691703E-3</v>
      </c>
      <c r="P42" s="8">
        <f>D42-'Interest rate'!M41</f>
        <v>-2.9157987831042419E-2</v>
      </c>
      <c r="R42" s="5"/>
      <c r="S42" s="5"/>
      <c r="T42" s="5"/>
    </row>
    <row r="43" spans="2:20" x14ac:dyDescent="0.25">
      <c r="B43" s="3">
        <v>36981</v>
      </c>
      <c r="C43" s="4">
        <f t="shared" si="0"/>
        <v>36981</v>
      </c>
      <c r="D43" s="5">
        <v>-2.4709337247790102E-2</v>
      </c>
      <c r="E43" s="5">
        <v>-5.3228409947719907E-2</v>
      </c>
      <c r="F43" s="5">
        <v>-7.4106576349801702E-3</v>
      </c>
      <c r="H43" s="24">
        <v>-4.2299999999999997E-2</v>
      </c>
      <c r="I43" s="5">
        <v>-7.0284454774056093E-2</v>
      </c>
      <c r="J43" s="5">
        <v>-2.5292107073684199E-2</v>
      </c>
      <c r="L43" s="5">
        <v>-1.3600310336822E-2</v>
      </c>
      <c r="M43" s="5">
        <v>-4.2444231824495998E-2</v>
      </c>
      <c r="N43" s="5">
        <v>3.8954131788417898E-3</v>
      </c>
      <c r="P43" s="5">
        <f>D43-'Interest rate'!M42</f>
        <v>-3.0590334699014936E-2</v>
      </c>
      <c r="R43" s="5"/>
      <c r="S43" s="5"/>
      <c r="T43" s="5"/>
    </row>
    <row r="44" spans="2:20" x14ac:dyDescent="0.25">
      <c r="B44" s="6">
        <v>37011</v>
      </c>
      <c r="C44" s="7">
        <f t="shared" si="0"/>
        <v>37011</v>
      </c>
      <c r="D44" s="8">
        <v>2.8143182446225698E-2</v>
      </c>
      <c r="E44" s="8">
        <v>7.6549266189739104E-2</v>
      </c>
      <c r="F44" s="8">
        <v>-4.6426275104502999E-3</v>
      </c>
      <c r="H44" s="25">
        <v>2.76E-2</v>
      </c>
      <c r="I44" s="8">
        <v>7.6029507944143496E-2</v>
      </c>
      <c r="J44" s="8">
        <v>-5.1231862901676096E-3</v>
      </c>
      <c r="L44" s="8">
        <v>2.2362219305009701E-2</v>
      </c>
      <c r="M44" s="8">
        <v>7.0496136144998306E-2</v>
      </c>
      <c r="N44" s="8">
        <v>-1.0239247314703499E-2</v>
      </c>
      <c r="P44" s="8">
        <f>D44-'Interest rate'!M43</f>
        <v>2.220751181706658E-2</v>
      </c>
      <c r="R44" s="5"/>
      <c r="S44" s="5"/>
      <c r="T44" s="5"/>
    </row>
    <row r="45" spans="2:20" x14ac:dyDescent="0.25">
      <c r="B45" s="3">
        <v>37042</v>
      </c>
      <c r="C45" s="4">
        <f t="shared" si="0"/>
        <v>37042</v>
      </c>
      <c r="D45" s="5">
        <v>1.3583928797445698E-2</v>
      </c>
      <c r="E45" s="5">
        <v>7.8172296441743113E-3</v>
      </c>
      <c r="F45" s="5">
        <v>1.8201452818624498E-2</v>
      </c>
      <c r="H45" s="24">
        <v>-1.38E-2</v>
      </c>
      <c r="I45" s="5">
        <v>-1.9405079553495699E-2</v>
      </c>
      <c r="J45" s="5">
        <v>-9.3013462592713703E-3</v>
      </c>
      <c r="L45" s="5">
        <v>-3.1829503309006601E-3</v>
      </c>
      <c r="M45" s="5">
        <v>-8.8542580486691298E-3</v>
      </c>
      <c r="N45" s="5">
        <v>1.3581898648200601E-3</v>
      </c>
      <c r="P45" s="5">
        <f>D45-'Interest rate'!M44</f>
        <v>7.4766406609069851E-3</v>
      </c>
      <c r="R45" s="5"/>
      <c r="S45" s="5"/>
      <c r="T45" s="5"/>
    </row>
    <row r="46" spans="2:20" x14ac:dyDescent="0.25">
      <c r="B46" s="6">
        <v>37072</v>
      </c>
      <c r="C46" s="7">
        <f t="shared" si="0"/>
        <v>37072</v>
      </c>
      <c r="D46" s="8">
        <v>-2.1204700903777698E-2</v>
      </c>
      <c r="E46" s="8">
        <v>-3.9223257902177705E-2</v>
      </c>
      <c r="F46" s="8">
        <v>-8.2586552881558396E-3</v>
      </c>
      <c r="H46" s="25">
        <v>-1.7999999999999999E-2</v>
      </c>
      <c r="I46" s="8">
        <v>-3.6074148731322003E-2</v>
      </c>
      <c r="J46" s="8">
        <v>-5.0080543661043002E-3</v>
      </c>
      <c r="L46" s="8">
        <v>-8.0161349578737901E-3</v>
      </c>
      <c r="M46" s="8">
        <v>-2.62774817752057E-2</v>
      </c>
      <c r="N46" s="8">
        <v>5.1043411171207698E-3</v>
      </c>
      <c r="P46" s="8">
        <f>D46-'Interest rate'!M45</f>
        <v>-2.7023174670034469E-2</v>
      </c>
      <c r="R46" s="5"/>
      <c r="S46" s="5"/>
      <c r="T46" s="5"/>
    </row>
    <row r="47" spans="2:20" x14ac:dyDescent="0.25">
      <c r="B47" s="3">
        <v>37103</v>
      </c>
      <c r="C47" s="4">
        <f t="shared" si="0"/>
        <v>37103</v>
      </c>
      <c r="D47" s="5">
        <v>-1.1595690412193899E-2</v>
      </c>
      <c r="E47" s="5">
        <v>-4.0535544120686599E-2</v>
      </c>
      <c r="F47" s="5">
        <v>8.0403334931449192E-3</v>
      </c>
      <c r="H47" s="24">
        <v>9.7999999999999997E-3</v>
      </c>
      <c r="I47" s="5">
        <v>-1.9788777601557801E-2</v>
      </c>
      <c r="J47" s="5">
        <v>2.9837469710849201E-2</v>
      </c>
      <c r="L47" s="5">
        <v>-4.2252724978126804E-3</v>
      </c>
      <c r="M47" s="5">
        <v>-3.3380924067228403E-2</v>
      </c>
      <c r="N47" s="5">
        <v>1.55571812572897E-2</v>
      </c>
      <c r="P47" s="5">
        <f>D47-'Interest rate'!M46</f>
        <v>-1.75391688276836E-2</v>
      </c>
      <c r="R47" s="5"/>
      <c r="S47" s="5"/>
      <c r="T47" s="5"/>
    </row>
    <row r="48" spans="2:20" x14ac:dyDescent="0.25">
      <c r="B48" s="6">
        <v>37134</v>
      </c>
      <c r="C48" s="7">
        <f t="shared" si="0"/>
        <v>37134</v>
      </c>
      <c r="D48" s="8">
        <v>-2.1521517711890301E-2</v>
      </c>
      <c r="E48" s="8">
        <v>-6.4485000827939093E-2</v>
      </c>
      <c r="F48" s="8">
        <v>6.0676687744039004E-3</v>
      </c>
      <c r="H48" s="25">
        <v>8.5000000000000006E-3</v>
      </c>
      <c r="I48" s="8">
        <v>-3.5828807004404696E-2</v>
      </c>
      <c r="J48" s="8">
        <v>3.6884994142255302E-2</v>
      </c>
      <c r="L48" s="8">
        <v>-1.62294791496191E-2</v>
      </c>
      <c r="M48" s="8">
        <v>-5.9425330696315802E-2</v>
      </c>
      <c r="N48" s="8">
        <v>1.1508926383532E-2</v>
      </c>
      <c r="P48" s="8">
        <f>D48-'Interest rate'!M47</f>
        <v>-2.7324353874635651E-2</v>
      </c>
      <c r="R48" s="5"/>
      <c r="S48" s="5"/>
      <c r="T48" s="5"/>
    </row>
    <row r="49" spans="2:20" x14ac:dyDescent="0.25">
      <c r="B49" s="3">
        <v>37164</v>
      </c>
      <c r="C49" s="4">
        <f t="shared" si="0"/>
        <v>37164</v>
      </c>
      <c r="D49" s="5">
        <v>-3.1777530166250803E-2</v>
      </c>
      <c r="E49" s="5">
        <v>-9.8364938399001692E-2</v>
      </c>
      <c r="F49" s="5">
        <v>8.2997911745104104E-3</v>
      </c>
      <c r="H49" s="24">
        <v>-3.2099999999999997E-2</v>
      </c>
      <c r="I49" s="5">
        <v>-9.8659736549836494E-2</v>
      </c>
      <c r="J49" s="5">
        <v>7.9701179768005802E-3</v>
      </c>
      <c r="L49" s="5">
        <v>-3.3376783412340301E-2</v>
      </c>
      <c r="M49" s="5">
        <v>-9.9854209605292302E-2</v>
      </c>
      <c r="N49" s="5">
        <v>6.6343352915150299E-3</v>
      </c>
      <c r="P49" s="5">
        <f>D49-'Interest rate'!M48</f>
        <v>-3.7525613646220493E-2</v>
      </c>
      <c r="R49" s="5"/>
      <c r="S49" s="5"/>
      <c r="T49" s="5"/>
    </row>
    <row r="50" spans="2:20" x14ac:dyDescent="0.25">
      <c r="B50" s="6">
        <v>37195</v>
      </c>
      <c r="C50" s="7">
        <f t="shared" si="0"/>
        <v>37195</v>
      </c>
      <c r="D50" s="8">
        <v>2.1004081498013898E-2</v>
      </c>
      <c r="E50" s="8">
        <v>3.07115685158919E-2</v>
      </c>
      <c r="F50" s="8">
        <v>1.44760223848324E-2</v>
      </c>
      <c r="H50" s="25">
        <v>1.9599999999999999E-2</v>
      </c>
      <c r="I50" s="8">
        <v>2.9330555436418902E-2</v>
      </c>
      <c r="J50" s="8">
        <v>1.3116762725272599E-2</v>
      </c>
      <c r="L50" s="8">
        <v>2.92458332243275E-2</v>
      </c>
      <c r="M50" s="8">
        <v>3.9031689563867399E-2</v>
      </c>
      <c r="N50" s="8">
        <v>2.2665081849183099E-2</v>
      </c>
      <c r="P50" s="8">
        <f>D50-'Interest rate'!M49</f>
        <v>1.5216885613599667E-2</v>
      </c>
      <c r="R50" s="5"/>
      <c r="S50" s="5"/>
      <c r="T50" s="5"/>
    </row>
    <row r="51" spans="2:20" x14ac:dyDescent="0.25">
      <c r="B51" s="3">
        <v>37225</v>
      </c>
      <c r="C51" s="4">
        <f t="shared" si="0"/>
        <v>37225</v>
      </c>
      <c r="D51" s="5">
        <v>1.7094472311814501E-2</v>
      </c>
      <c r="E51" s="5">
        <v>5.6494900941102204E-2</v>
      </c>
      <c r="F51" s="5">
        <v>-9.8140841280060006E-3</v>
      </c>
      <c r="H51" s="24">
        <v>1.1299999999999999E-2</v>
      </c>
      <c r="I51" s="5">
        <v>5.0427577322720699E-2</v>
      </c>
      <c r="J51" s="5">
        <v>-1.5500603190811899E-2</v>
      </c>
      <c r="L51" s="5">
        <v>1.61811554721214E-2</v>
      </c>
      <c r="M51" s="5">
        <v>5.5546201638657602E-2</v>
      </c>
      <c r="N51" s="5">
        <v>-1.0703239687360099E-2</v>
      </c>
      <c r="P51" s="5">
        <f>D51-'Interest rate'!M50</f>
        <v>1.1409003501412728E-2</v>
      </c>
      <c r="R51" s="5"/>
      <c r="S51" s="5"/>
      <c r="T51" s="5"/>
    </row>
    <row r="52" spans="2:20" x14ac:dyDescent="0.25">
      <c r="B52" s="9">
        <v>37256</v>
      </c>
      <c r="C52" s="10">
        <f t="shared" si="0"/>
        <v>37256</v>
      </c>
      <c r="D52" s="11">
        <v>-3.7563030617276897E-3</v>
      </c>
      <c r="E52" s="11">
        <v>1.53842436110883E-2</v>
      </c>
      <c r="F52" s="11">
        <v>-1.6721478141841398E-2</v>
      </c>
      <c r="H52" s="26">
        <v>-7.7999999999999996E-3</v>
      </c>
      <c r="I52" s="11">
        <v>1.1252201546289E-2</v>
      </c>
      <c r="J52" s="11">
        <v>-2.0722867999224102E-2</v>
      </c>
      <c r="L52" s="11">
        <v>2.1158634881099899E-3</v>
      </c>
      <c r="M52" s="11">
        <v>2.13692302114366E-2</v>
      </c>
      <c r="N52" s="11">
        <v>-1.09257341524238E-2</v>
      </c>
      <c r="P52" s="11">
        <f>D52-'Interest rate'!M51</f>
        <v>-9.4496010513230814E-3</v>
      </c>
      <c r="R52" s="5"/>
      <c r="S52" s="5"/>
      <c r="T52" s="5"/>
    </row>
    <row r="53" spans="2:20" x14ac:dyDescent="0.25">
      <c r="B53" s="3">
        <v>37287</v>
      </c>
      <c r="C53" s="4">
        <f t="shared" si="0"/>
        <v>37287</v>
      </c>
      <c r="D53" s="5">
        <v>-1.05718624433098E-2</v>
      </c>
      <c r="E53" s="5">
        <v>-2.3907143972177601E-2</v>
      </c>
      <c r="F53" s="5">
        <v>-1.6549016008401399E-3</v>
      </c>
      <c r="H53" s="24">
        <v>-2.52E-2</v>
      </c>
      <c r="I53" s="5">
        <v>-3.8338552316002097E-2</v>
      </c>
      <c r="J53" s="5">
        <v>-1.6415306509123997E-2</v>
      </c>
      <c r="L53" s="5">
        <v>-5.9433179388983497E-3</v>
      </c>
      <c r="M53" s="5">
        <v>-1.93409809272772E-2</v>
      </c>
      <c r="N53" s="5">
        <v>3.0153599996769502E-3</v>
      </c>
      <c r="P53" s="5">
        <f>D53-'Interest rate'!M52</f>
        <v>-1.5888601421959948E-2</v>
      </c>
      <c r="R53" s="5"/>
      <c r="S53" s="5"/>
      <c r="T53" s="5"/>
    </row>
    <row r="54" spans="2:20" x14ac:dyDescent="0.25">
      <c r="B54" s="6">
        <v>37315</v>
      </c>
      <c r="C54" s="7">
        <f t="shared" si="0"/>
        <v>37315</v>
      </c>
      <c r="D54" s="8">
        <v>-1.80652329743567E-2</v>
      </c>
      <c r="E54" s="8">
        <v>-2.22199341764929E-2</v>
      </c>
      <c r="F54" s="8">
        <v>-1.50261716550026E-2</v>
      </c>
      <c r="H54" s="25">
        <v>3.2000000000000002E-3</v>
      </c>
      <c r="I54" s="8">
        <v>-1.01990401981611E-3</v>
      </c>
      <c r="J54" s="8">
        <v>6.3298322095930405E-3</v>
      </c>
      <c r="L54" s="8">
        <v>1.0206309042248801E-3</v>
      </c>
      <c r="M54" s="8">
        <v>-3.2148287567156401E-3</v>
      </c>
      <c r="N54" s="8">
        <v>4.1187638610731296E-3</v>
      </c>
      <c r="P54" s="8">
        <f>D54-'Interest rate'!M53</f>
        <v>-2.3452695033235223E-2</v>
      </c>
      <c r="R54" s="5"/>
      <c r="S54" s="5"/>
      <c r="T54" s="5"/>
    </row>
    <row r="55" spans="2:20" x14ac:dyDescent="0.25">
      <c r="B55" s="3">
        <v>37346</v>
      </c>
      <c r="C55" s="4">
        <f t="shared" si="0"/>
        <v>37346</v>
      </c>
      <c r="D55" s="5">
        <v>8.1725655437832109E-3</v>
      </c>
      <c r="E55" s="5">
        <v>4.3194921684054595E-2</v>
      </c>
      <c r="F55" s="5">
        <v>-1.6058177338099298E-2</v>
      </c>
      <c r="H55" s="24">
        <v>1.72E-2</v>
      </c>
      <c r="I55" s="5">
        <v>5.2526352644463301E-2</v>
      </c>
      <c r="J55" s="5">
        <v>-7.2567683239467299E-3</v>
      </c>
      <c r="L55" s="5">
        <v>1.09307498467293E-2</v>
      </c>
      <c r="M55" s="5">
        <v>4.60489150572507E-2</v>
      </c>
      <c r="N55" s="5">
        <v>-1.3366291794713801E-2</v>
      </c>
      <c r="P55" s="5">
        <f>D55-'Interest rate'!M54</f>
        <v>2.7929589029589471E-3</v>
      </c>
      <c r="R55" s="5"/>
      <c r="S55" s="5"/>
      <c r="T55" s="5"/>
    </row>
    <row r="56" spans="2:20" x14ac:dyDescent="0.25">
      <c r="B56" s="6">
        <v>37376</v>
      </c>
      <c r="C56" s="7">
        <f t="shared" si="0"/>
        <v>37376</v>
      </c>
      <c r="D56" s="8">
        <v>-3.3808656057383299E-2</v>
      </c>
      <c r="E56" s="8">
        <v>-6.0203280762971698E-2</v>
      </c>
      <c r="F56" s="8">
        <v>-1.4744402978618201E-2</v>
      </c>
      <c r="H56" s="25">
        <v>1.5100000000000001E-2</v>
      </c>
      <c r="I56" s="8">
        <v>-1.2597974602878701E-2</v>
      </c>
      <c r="J56" s="8">
        <v>3.5163617960448604E-2</v>
      </c>
      <c r="L56" s="8">
        <v>-5.1082561788361501E-3</v>
      </c>
      <c r="M56" s="8">
        <v>-3.22869146509095E-2</v>
      </c>
      <c r="N56" s="8">
        <v>1.4522293792213601E-2</v>
      </c>
      <c r="P56" s="8">
        <f>D56-'Interest rate'!M55</f>
        <v>-3.9219680320380298E-2</v>
      </c>
      <c r="R56" s="5"/>
      <c r="S56" s="5"/>
      <c r="T56" s="5"/>
    </row>
    <row r="57" spans="2:20" x14ac:dyDescent="0.25">
      <c r="B57" s="3">
        <v>37407</v>
      </c>
      <c r="C57" s="4">
        <f t="shared" si="0"/>
        <v>37407</v>
      </c>
      <c r="D57" s="5">
        <v>-2.8374987374666996E-2</v>
      </c>
      <c r="E57" s="5">
        <v>-3.8791779389403799E-2</v>
      </c>
      <c r="F57" s="5">
        <v>-2.13982667128121E-2</v>
      </c>
      <c r="H57" s="24">
        <v>1.9400000000000001E-2</v>
      </c>
      <c r="I57" s="5">
        <v>8.4270660897134402E-3</v>
      </c>
      <c r="J57" s="5">
        <v>2.6675025877559898E-2</v>
      </c>
      <c r="L57" s="5">
        <v>-2.4985998233761899E-3</v>
      </c>
      <c r="M57" s="5">
        <v>-1.31928205723392E-2</v>
      </c>
      <c r="N57" s="5">
        <v>4.6639267520927098E-3</v>
      </c>
      <c r="P57" s="5">
        <f>D57-'Interest rate'!M56</f>
        <v>-3.3809567769263096E-2</v>
      </c>
      <c r="R57" s="5"/>
      <c r="S57" s="5"/>
      <c r="T57" s="5"/>
    </row>
    <row r="58" spans="2:20" x14ac:dyDescent="0.25">
      <c r="B58" s="6">
        <v>37437</v>
      </c>
      <c r="C58" s="7">
        <f t="shared" si="0"/>
        <v>37437</v>
      </c>
      <c r="D58" s="8">
        <v>-5.4026410206552702E-2</v>
      </c>
      <c r="E58" s="8">
        <v>-0.10895378642532699</v>
      </c>
      <c r="F58" s="8">
        <v>-1.7538063964020599E-2</v>
      </c>
      <c r="H58" s="25">
        <v>0.01</v>
      </c>
      <c r="I58" s="8">
        <v>-4.86348390890083E-2</v>
      </c>
      <c r="J58" s="8">
        <v>4.8969226990002605E-2</v>
      </c>
      <c r="L58" s="8">
        <v>-2.18745679462664E-2</v>
      </c>
      <c r="M58" s="8">
        <v>-7.8668815865080302E-2</v>
      </c>
      <c r="N58" s="8">
        <v>1.5853945198716499E-2</v>
      </c>
      <c r="P58" s="8">
        <f>D58-'Interest rate'!M57</f>
        <v>-5.9445287187978993E-2</v>
      </c>
      <c r="R58" s="5"/>
      <c r="S58" s="5"/>
      <c r="T58" s="5"/>
    </row>
    <row r="59" spans="2:20" x14ac:dyDescent="0.25">
      <c r="B59" s="3">
        <v>37468</v>
      </c>
      <c r="C59" s="4">
        <f t="shared" si="0"/>
        <v>37468</v>
      </c>
      <c r="D59" s="5">
        <v>-1.5985768576180802E-2</v>
      </c>
      <c r="E59" s="5">
        <v>-8.0631894151019998E-2</v>
      </c>
      <c r="F59" s="5">
        <v>2.5223468140192603E-2</v>
      </c>
      <c r="H59" s="24">
        <v>-3.0700000000000002E-2</v>
      </c>
      <c r="I59" s="5">
        <v>-9.4424949895977994E-2</v>
      </c>
      <c r="J59" s="5">
        <v>9.8422901798820295E-3</v>
      </c>
      <c r="L59" s="5">
        <v>-2.8815834337149099E-2</v>
      </c>
      <c r="M59" s="5">
        <v>-9.2619071873721301E-2</v>
      </c>
      <c r="N59" s="5">
        <v>1.1856099921718301E-2</v>
      </c>
      <c r="P59" s="5">
        <f>D59-'Interest rate'!M58</f>
        <v>-2.1663407536886857E-2</v>
      </c>
      <c r="R59" s="5"/>
      <c r="S59" s="5"/>
      <c r="T59" s="5"/>
    </row>
    <row r="60" spans="2:20" x14ac:dyDescent="0.25">
      <c r="B60" s="6">
        <v>37499</v>
      </c>
      <c r="C60" s="7">
        <f t="shared" si="0"/>
        <v>37499</v>
      </c>
      <c r="D60" s="8">
        <v>-7.9243563472808408E-4</v>
      </c>
      <c r="E60" s="8">
        <v>-1.1592533692888801E-2</v>
      </c>
      <c r="F60" s="8">
        <v>5.7149752569805E-3</v>
      </c>
      <c r="H60" s="25">
        <v>1.06E-2</v>
      </c>
      <c r="I60" s="8">
        <v>-2.8130173552187699E-4</v>
      </c>
      <c r="J60" s="8">
        <v>1.7224272541664001E-2</v>
      </c>
      <c r="L60" s="8">
        <v>1.02726857773443E-2</v>
      </c>
      <c r="M60" s="8">
        <v>-6.4700974363618403E-4</v>
      </c>
      <c r="N60" s="8">
        <v>1.68521639980217E-2</v>
      </c>
      <c r="P60" s="8">
        <f>D60-'Interest rate'!M59</f>
        <v>-6.6030909335218491E-3</v>
      </c>
      <c r="R60" s="5"/>
      <c r="S60" s="5"/>
      <c r="T60" s="5"/>
    </row>
    <row r="61" spans="2:20" x14ac:dyDescent="0.25">
      <c r="B61" s="3">
        <v>37529</v>
      </c>
      <c r="C61" s="4">
        <f t="shared" si="0"/>
        <v>37529</v>
      </c>
      <c r="D61" s="5">
        <v>-4.6955078039712897E-2</v>
      </c>
      <c r="E61" s="5">
        <v>-0.12617346807283999</v>
      </c>
      <c r="F61" s="5">
        <v>3.2143157413122604E-3</v>
      </c>
      <c r="H61" s="24">
        <v>-3.1300000000000001E-2</v>
      </c>
      <c r="I61" s="5">
        <v>-0.11183529860633999</v>
      </c>
      <c r="J61" s="5">
        <v>1.9675542706571601E-2</v>
      </c>
      <c r="L61" s="5">
        <v>-3.3105346460381199E-2</v>
      </c>
      <c r="M61" s="5">
        <v>-0.113474950248533</v>
      </c>
      <c r="N61" s="5">
        <v>1.7793107956049999E-2</v>
      </c>
      <c r="P61" s="5">
        <f>D61-'Interest rate'!M60</f>
        <v>-5.2710985339177743E-2</v>
      </c>
      <c r="R61" s="5"/>
      <c r="S61" s="5"/>
      <c r="T61" s="5"/>
    </row>
    <row r="62" spans="2:20" x14ac:dyDescent="0.25">
      <c r="B62" s="6">
        <v>37560</v>
      </c>
      <c r="C62" s="7">
        <f t="shared" si="0"/>
        <v>37560</v>
      </c>
      <c r="D62" s="8">
        <v>2.6383203180231098E-2</v>
      </c>
      <c r="E62" s="8">
        <v>7.4416893491167993E-2</v>
      </c>
      <c r="F62" s="8">
        <v>-1.1096097404849101E-3</v>
      </c>
      <c r="H62" s="25">
        <v>2.2800000000000001E-2</v>
      </c>
      <c r="I62" s="8">
        <v>7.0689389544193099E-2</v>
      </c>
      <c r="J62" s="8">
        <v>-4.5750875218226704E-3</v>
      </c>
      <c r="L62" s="8">
        <v>2.2492597354524899E-2</v>
      </c>
      <c r="M62" s="8">
        <v>7.0344209738623306E-2</v>
      </c>
      <c r="N62" s="8">
        <v>-4.89600696297898E-3</v>
      </c>
      <c r="P62" s="8">
        <f>D62-'Interest rate'!M61</f>
        <v>2.0619472730693835E-2</v>
      </c>
      <c r="R62" s="5"/>
      <c r="S62" s="5"/>
      <c r="T62" s="5"/>
    </row>
    <row r="63" spans="2:20" x14ac:dyDescent="0.25">
      <c r="B63" s="3">
        <v>37590</v>
      </c>
      <c r="C63" s="4">
        <f t="shared" si="0"/>
        <v>37590</v>
      </c>
      <c r="D63" s="5">
        <v>7.1979410684224199E-3</v>
      </c>
      <c r="E63" s="5">
        <v>3.6056517915567896E-2</v>
      </c>
      <c r="F63" s="5">
        <v>-1.05379747036113E-2</v>
      </c>
      <c r="H63" s="24">
        <v>2.2800000000000001E-2</v>
      </c>
      <c r="I63" s="5">
        <v>5.2056789940726898E-2</v>
      </c>
      <c r="J63" s="5">
        <v>4.7427182793917701E-3</v>
      </c>
      <c r="L63" s="5">
        <v>2.1293563870008698E-2</v>
      </c>
      <c r="M63" s="5">
        <v>5.0556012903979E-2</v>
      </c>
      <c r="N63" s="5">
        <v>3.30943965952435E-3</v>
      </c>
      <c r="P63" s="5">
        <f>D63-'Interest rate'!M62</f>
        <v>1.4420337689575735E-3</v>
      </c>
      <c r="R63" s="5"/>
      <c r="S63" s="5"/>
      <c r="T63" s="5"/>
    </row>
    <row r="64" spans="2:20" x14ac:dyDescent="0.25">
      <c r="B64" s="9">
        <v>37621</v>
      </c>
      <c r="C64" s="10">
        <f t="shared" si="0"/>
        <v>37621</v>
      </c>
      <c r="D64" s="11">
        <v>-3.9759789098363502E-2</v>
      </c>
      <c r="E64" s="11">
        <v>-9.337417955302961E-2</v>
      </c>
      <c r="F64" s="11">
        <v>-3.7594329336088101E-3</v>
      </c>
      <c r="H64" s="26">
        <v>1.5100000000000001E-2</v>
      </c>
      <c r="I64" s="11">
        <v>-4.1589798198073395E-2</v>
      </c>
      <c r="J64" s="11">
        <v>5.31435366076842E-2</v>
      </c>
      <c r="L64" s="11">
        <v>-1.5283937208132301E-2</v>
      </c>
      <c r="M64" s="11">
        <v>-7.0264915015426893E-2</v>
      </c>
      <c r="N64" s="11">
        <v>2.16340498722472E-2</v>
      </c>
      <c r="P64" s="11">
        <f>D64-'Interest rate'!M63</f>
        <v>-4.5586080663617551E-2</v>
      </c>
      <c r="R64" s="5"/>
      <c r="S64" s="5"/>
      <c r="T64" s="5"/>
    </row>
    <row r="65" spans="2:20" x14ac:dyDescent="0.25">
      <c r="B65" s="3">
        <v>37652</v>
      </c>
      <c r="C65" s="4">
        <f t="shared" si="0"/>
        <v>37652</v>
      </c>
      <c r="D65" s="5">
        <v>2.5789195398864301E-3</v>
      </c>
      <c r="E65" s="5">
        <v>-3.2191581997182299E-2</v>
      </c>
      <c r="F65" s="5">
        <v>2.3826107272885401E-2</v>
      </c>
      <c r="H65" s="24">
        <v>-2.9999999999999997E-4</v>
      </c>
      <c r="I65" s="5">
        <v>-3.4977524073818801E-2</v>
      </c>
      <c r="J65" s="5">
        <v>2.08789121686139E-2</v>
      </c>
      <c r="L65" s="5">
        <v>-1.2372576342838301E-2</v>
      </c>
      <c r="M65" s="5">
        <v>-4.66245462234465E-2</v>
      </c>
      <c r="N65" s="5">
        <v>8.55774189070568E-3</v>
      </c>
      <c r="P65" s="5">
        <f>D65-'Interest rate'!M64</f>
        <v>-2.769258675412441E-3</v>
      </c>
      <c r="R65" s="5"/>
      <c r="S65" s="5"/>
      <c r="T65" s="5"/>
    </row>
    <row r="66" spans="2:20" x14ac:dyDescent="0.25">
      <c r="B66" s="6">
        <v>37680</v>
      </c>
      <c r="C66" s="7">
        <f t="shared" si="0"/>
        <v>37680</v>
      </c>
      <c r="D66" s="8">
        <v>3.0943921807399199E-2</v>
      </c>
      <c r="E66" s="8">
        <v>9.0708699022052901E-3</v>
      </c>
      <c r="F66" s="8">
        <v>4.4688060392388505E-2</v>
      </c>
      <c r="H66" s="25">
        <v>-2.9999999999999997E-4</v>
      </c>
      <c r="I66" s="8">
        <v>-2.1531787427036198E-2</v>
      </c>
      <c r="J66" s="8">
        <v>1.3005220582299899E-2</v>
      </c>
      <c r="L66" s="8">
        <v>1.6337197378213399E-4</v>
      </c>
      <c r="M66" s="8">
        <v>-2.1056624653759199E-2</v>
      </c>
      <c r="N66" s="8">
        <v>1.34971610421566E-2</v>
      </c>
      <c r="P66" s="8">
        <f>D66-'Interest rate'!M65</f>
        <v>2.5997406358593222E-2</v>
      </c>
      <c r="R66" s="5"/>
      <c r="S66" s="5"/>
      <c r="T66" s="5"/>
    </row>
    <row r="67" spans="2:20" x14ac:dyDescent="0.25">
      <c r="B67" s="3">
        <v>37711</v>
      </c>
      <c r="C67" s="4">
        <f t="shared" si="0"/>
        <v>37711</v>
      </c>
      <c r="D67" s="5">
        <v>1.28849703230276E-2</v>
      </c>
      <c r="E67" s="5">
        <v>5.9874176937162503E-3</v>
      </c>
      <c r="F67" s="5">
        <v>1.7435013691608402E-2</v>
      </c>
      <c r="H67" s="24">
        <v>1E-4</v>
      </c>
      <c r="I67" s="5">
        <v>-6.7109779214732405E-3</v>
      </c>
      <c r="J67" s="5">
        <v>4.5921171609331103E-3</v>
      </c>
      <c r="L67" s="5">
        <v>-4.9105354500003102E-3</v>
      </c>
      <c r="M67" s="5">
        <v>-1.1686896617854501E-2</v>
      </c>
      <c r="N67" s="5">
        <v>-4.4043418941219802E-4</v>
      </c>
      <c r="P67" s="5">
        <f>D67-'Interest rate'!M66</f>
        <v>8.2626456003254134E-3</v>
      </c>
      <c r="R67" s="5"/>
      <c r="S67" s="5"/>
      <c r="T67" s="5"/>
    </row>
    <row r="68" spans="2:20" x14ac:dyDescent="0.25">
      <c r="B68" s="6">
        <v>37741</v>
      </c>
      <c r="C68" s="7">
        <f t="shared" si="0"/>
        <v>37741</v>
      </c>
      <c r="D68" s="8">
        <v>1.12373624122641E-2</v>
      </c>
      <c r="E68" s="8">
        <v>5.8925070446148101E-2</v>
      </c>
      <c r="F68" s="8">
        <v>-1.9169469777292902E-2</v>
      </c>
      <c r="H68" s="25">
        <v>4.87E-2</v>
      </c>
      <c r="I68" s="8">
        <v>9.8102483452880099E-2</v>
      </c>
      <c r="J68" s="8">
        <v>1.7118652814758897E-2</v>
      </c>
      <c r="L68" s="8">
        <v>3.7463511633210898E-2</v>
      </c>
      <c r="M68" s="8">
        <v>8.6387974081050298E-2</v>
      </c>
      <c r="N68" s="8">
        <v>6.2680850115353097E-3</v>
      </c>
      <c r="P68" s="8">
        <f>D68-'Interest rate'!M67</f>
        <v>6.6308813434520931E-3</v>
      </c>
      <c r="R68" s="5"/>
      <c r="S68" s="5"/>
      <c r="T68" s="5"/>
    </row>
    <row r="69" spans="2:20" x14ac:dyDescent="0.25">
      <c r="B69" s="3">
        <v>37772</v>
      </c>
      <c r="C69" s="4">
        <f t="shared" si="0"/>
        <v>37772</v>
      </c>
      <c r="D69" s="5">
        <v>1.0064143142130199E-2</v>
      </c>
      <c r="E69" s="5">
        <v>1.53494385021737E-2</v>
      </c>
      <c r="F69" s="5">
        <v>6.5082954331634503E-3</v>
      </c>
      <c r="H69" s="24">
        <v>5.6099999999999997E-2</v>
      </c>
      <c r="I69" s="5">
        <v>6.1652018759601905E-2</v>
      </c>
      <c r="J69" s="5">
        <v>5.2407696527835501E-2</v>
      </c>
      <c r="L69" s="5">
        <v>2.8962819358475701E-2</v>
      </c>
      <c r="M69" s="5">
        <v>3.4347010921537399E-2</v>
      </c>
      <c r="N69" s="5">
        <v>2.5340444802604899E-2</v>
      </c>
      <c r="P69" s="5">
        <f>D69-'Interest rate'!M68</f>
        <v>5.8148729615123736E-3</v>
      </c>
      <c r="R69" s="5"/>
      <c r="S69" s="5"/>
      <c r="T69" s="5"/>
    </row>
    <row r="70" spans="2:20" x14ac:dyDescent="0.25">
      <c r="B70" s="6">
        <v>37802</v>
      </c>
      <c r="C70" s="7">
        <f t="shared" ref="C70:C133" si="1">B70</f>
        <v>37802</v>
      </c>
      <c r="D70" s="8">
        <v>7.8127363378331899E-2</v>
      </c>
      <c r="E70" s="8">
        <v>9.8595292365735596E-2</v>
      </c>
      <c r="F70" s="8">
        <v>6.3994131299558901E-2</v>
      </c>
      <c r="H70" s="25">
        <v>-4.0000000000000002E-4</v>
      </c>
      <c r="I70" s="8">
        <v>1.8571823906533599E-2</v>
      </c>
      <c r="J70" s="8">
        <v>-1.35089322931082E-2</v>
      </c>
      <c r="L70" s="8">
        <v>9.2466734416152292E-3</v>
      </c>
      <c r="M70" s="8">
        <v>2.8406929831501702E-2</v>
      </c>
      <c r="N70" s="8">
        <v>-3.9835892110998703E-3</v>
      </c>
      <c r="P70" s="8">
        <f>D70-'Interest rate'!M69</f>
        <v>7.3997474736129804E-2</v>
      </c>
      <c r="R70" s="5"/>
      <c r="S70" s="5"/>
      <c r="T70" s="5"/>
    </row>
    <row r="71" spans="2:20" x14ac:dyDescent="0.25">
      <c r="B71" s="3">
        <v>37833</v>
      </c>
      <c r="C71" s="4">
        <f t="shared" si="1"/>
        <v>37833</v>
      </c>
      <c r="D71" s="5">
        <v>-7.3998409302101801E-3</v>
      </c>
      <c r="E71" s="5">
        <v>2.5990526418174998E-2</v>
      </c>
      <c r="F71" s="5">
        <v>-3.0887497726503298E-2</v>
      </c>
      <c r="H71" s="24">
        <v>-1.09E-2</v>
      </c>
      <c r="I71" s="5">
        <v>2.2364717821225198E-2</v>
      </c>
      <c r="J71" s="5">
        <v>-3.4312301710241799E-2</v>
      </c>
      <c r="L71" s="5">
        <v>1.3770445714069699E-3</v>
      </c>
      <c r="M71" s="5">
        <v>3.5062651192972798E-2</v>
      </c>
      <c r="N71" s="5">
        <v>-2.2318303959540799E-2</v>
      </c>
      <c r="P71" s="5">
        <f>D71-'Interest rate'!M70</f>
        <v>-1.081014232163369E-2</v>
      </c>
      <c r="R71" s="5"/>
      <c r="S71" s="5"/>
      <c r="T71" s="5"/>
    </row>
    <row r="72" spans="2:20" x14ac:dyDescent="0.25">
      <c r="B72" s="6">
        <v>37864</v>
      </c>
      <c r="C72" s="7">
        <f t="shared" si="1"/>
        <v>37864</v>
      </c>
      <c r="D72" s="8">
        <v>3.87920697159789E-2</v>
      </c>
      <c r="E72" s="8">
        <v>5.6121722912902995E-2</v>
      </c>
      <c r="F72" s="8">
        <v>2.6056408896008E-2</v>
      </c>
      <c r="H72" s="25">
        <v>3.8E-3</v>
      </c>
      <c r="I72" s="8">
        <v>2.0589866970073901E-2</v>
      </c>
      <c r="J72" s="8">
        <v>-8.463938256359051E-3</v>
      </c>
      <c r="L72" s="8">
        <v>1.2650959668132801E-2</v>
      </c>
      <c r="M72" s="8">
        <v>2.95445107926962E-2</v>
      </c>
      <c r="N72" s="8">
        <v>2.35785430934943E-4</v>
      </c>
      <c r="P72" s="8">
        <f>D72-'Interest rate'!M71</f>
        <v>3.578400526354894E-2</v>
      </c>
      <c r="R72" s="5"/>
      <c r="S72" s="5"/>
      <c r="T72" s="5"/>
    </row>
    <row r="73" spans="2:20" x14ac:dyDescent="0.25">
      <c r="B73" s="3">
        <v>37894</v>
      </c>
      <c r="C73" s="4">
        <f t="shared" si="1"/>
        <v>37894</v>
      </c>
      <c r="D73" s="5">
        <v>-2.2704226654152698E-2</v>
      </c>
      <c r="E73" s="5">
        <v>-4.6625163973016602E-2</v>
      </c>
      <c r="F73" s="5">
        <v>-4.9186216609190501E-3</v>
      </c>
      <c r="H73" s="24">
        <v>3.8300000000000001E-2</v>
      </c>
      <c r="I73" s="5">
        <v>1.2867025585038501E-2</v>
      </c>
      <c r="J73" s="5">
        <v>5.71761261221699E-2</v>
      </c>
      <c r="L73" s="5">
        <v>2.76170032542056E-3</v>
      </c>
      <c r="M73" s="5">
        <v>-2.1782560312151499E-2</v>
      </c>
      <c r="N73" s="5">
        <v>2.1010750413566998E-2</v>
      </c>
      <c r="P73" s="5">
        <f>D73-'Interest rate'!M72</f>
        <v>-2.5259669040243432E-2</v>
      </c>
      <c r="R73" s="5"/>
      <c r="S73" s="5"/>
      <c r="T73" s="5"/>
    </row>
    <row r="74" spans="2:20" x14ac:dyDescent="0.25">
      <c r="B74" s="6">
        <v>37925</v>
      </c>
      <c r="C74" s="7">
        <f t="shared" si="1"/>
        <v>37925</v>
      </c>
      <c r="D74" s="8">
        <v>2.3415995911059098E-2</v>
      </c>
      <c r="E74" s="8">
        <v>6.6404662853829496E-2</v>
      </c>
      <c r="F74" s="8">
        <v>-6.6860251285591997E-3</v>
      </c>
      <c r="H74" s="25">
        <v>2.1100000000000001E-2</v>
      </c>
      <c r="I74" s="8">
        <v>6.3976903369674196E-2</v>
      </c>
      <c r="J74" s="8">
        <v>-8.94738754307145E-3</v>
      </c>
      <c r="L74" s="8">
        <v>1.7643172452259898E-2</v>
      </c>
      <c r="M74" s="8">
        <v>6.0389353884791497E-2</v>
      </c>
      <c r="N74" s="8">
        <v>-1.2289047123248501E-2</v>
      </c>
      <c r="P74" s="8">
        <f>D74-'Interest rate'!M73</f>
        <v>2.1103957381988406E-2</v>
      </c>
      <c r="R74" s="5"/>
      <c r="S74" s="5"/>
      <c r="T74" s="5"/>
    </row>
    <row r="75" spans="2:20" x14ac:dyDescent="0.25">
      <c r="B75" s="3">
        <v>37955</v>
      </c>
      <c r="C75" s="4">
        <f t="shared" si="1"/>
        <v>37955</v>
      </c>
      <c r="D75" s="5">
        <v>-1.6979029830743998E-2</v>
      </c>
      <c r="E75" s="5">
        <v>-1.5456990659520799E-2</v>
      </c>
      <c r="F75" s="5">
        <v>-1.8105284646723601E-2</v>
      </c>
      <c r="H75" s="24">
        <v>1.8800000000000001E-2</v>
      </c>
      <c r="I75" s="5">
        <v>2.0413307450225501E-2</v>
      </c>
      <c r="J75" s="5">
        <v>1.7668526977514299E-2</v>
      </c>
      <c r="L75" s="5">
        <v>3.8241436630663799E-3</v>
      </c>
      <c r="M75" s="5">
        <v>5.3783885227809396E-3</v>
      </c>
      <c r="N75" s="5">
        <v>2.6740535908935702E-3</v>
      </c>
      <c r="P75" s="5">
        <f>D75-'Interest rate'!M74</f>
        <v>-1.9315438022601539E-2</v>
      </c>
      <c r="R75" s="5"/>
      <c r="S75" s="5"/>
      <c r="T75" s="5"/>
    </row>
    <row r="76" spans="2:20" x14ac:dyDescent="0.25">
      <c r="B76" s="9">
        <v>37986</v>
      </c>
      <c r="C76" s="10">
        <f t="shared" si="1"/>
        <v>37986</v>
      </c>
      <c r="D76" s="11">
        <v>2.63495067362489E-2</v>
      </c>
      <c r="E76" s="11">
        <v>3.9772347940936002E-2</v>
      </c>
      <c r="F76" s="11">
        <v>1.6559711458125501E-2</v>
      </c>
      <c r="H76" s="26">
        <v>5.2699999999999997E-2</v>
      </c>
      <c r="I76" s="11">
        <v>6.6435581851278305E-2</v>
      </c>
      <c r="J76" s="11">
        <v>4.2627695881940701E-2</v>
      </c>
      <c r="L76" s="8">
        <v>2.35422399128156E-2</v>
      </c>
      <c r="M76" s="11">
        <v>3.6928376259953502E-2</v>
      </c>
      <c r="N76" s="8">
        <v>1.37792209035259E-2</v>
      </c>
      <c r="P76" s="8">
        <f>D76-'Interest rate'!M75</f>
        <v>2.3964378762321808E-2</v>
      </c>
      <c r="R76" s="5"/>
      <c r="S76" s="5"/>
      <c r="T76" s="5"/>
    </row>
    <row r="77" spans="2:20" x14ac:dyDescent="0.25">
      <c r="B77" s="3">
        <v>38017</v>
      </c>
      <c r="C77" s="4">
        <f t="shared" si="1"/>
        <v>38017</v>
      </c>
      <c r="D77" s="5">
        <v>6.2942782078131004E-2</v>
      </c>
      <c r="E77" s="5">
        <v>7.3909513695722601E-2</v>
      </c>
      <c r="F77" s="5">
        <v>5.4761681831313497E-2</v>
      </c>
      <c r="H77" s="24">
        <v>8.5000000000000006E-3</v>
      </c>
      <c r="I77" s="5">
        <v>1.8867860687787501E-2</v>
      </c>
      <c r="J77" s="5">
        <v>7.0142278990359397E-4</v>
      </c>
      <c r="L77" s="30">
        <v>1.23198848062072E-2</v>
      </c>
      <c r="M77" s="5">
        <v>2.27643220217102E-2</v>
      </c>
      <c r="N77" s="30">
        <v>4.5284129138460898E-3</v>
      </c>
      <c r="P77" s="30">
        <f>D77-'Interest rate'!M76</f>
        <v>6.0899240921500369E-2</v>
      </c>
      <c r="R77" s="5"/>
      <c r="S77" s="5"/>
      <c r="T77" s="5"/>
    </row>
    <row r="78" spans="2:20" x14ac:dyDescent="0.25">
      <c r="B78" s="6">
        <v>38046</v>
      </c>
      <c r="C78" s="7">
        <f t="shared" si="1"/>
        <v>38046</v>
      </c>
      <c r="D78" s="8">
        <v>1.9109666596407698E-2</v>
      </c>
      <c r="E78" s="8">
        <v>2.61157167560651E-2</v>
      </c>
      <c r="F78" s="8">
        <v>1.3860288350455101E-2</v>
      </c>
      <c r="H78" s="25">
        <v>1.52E-2</v>
      </c>
      <c r="I78" s="8">
        <v>2.2136320624600997E-2</v>
      </c>
      <c r="J78" s="8">
        <v>9.9284201961873392E-3</v>
      </c>
      <c r="L78" s="8">
        <v>1.5721487601158698E-2</v>
      </c>
      <c r="M78" s="8">
        <v>2.27042439439353E-2</v>
      </c>
      <c r="N78" s="8">
        <v>1.0489565723722101E-2</v>
      </c>
      <c r="P78" s="8">
        <f>D78-'Interest rate'!M77</f>
        <v>1.7294563639211252E-2</v>
      </c>
      <c r="R78" s="5"/>
      <c r="S78" s="5"/>
      <c r="T78" s="5"/>
    </row>
    <row r="79" spans="2:20" x14ac:dyDescent="0.25">
      <c r="B79" s="3">
        <v>38077</v>
      </c>
      <c r="C79" s="4">
        <f t="shared" si="1"/>
        <v>38077</v>
      </c>
      <c r="D79" s="5">
        <v>-2.4255099902539802E-2</v>
      </c>
      <c r="E79" s="5">
        <v>-3.2392912898646098E-2</v>
      </c>
      <c r="F79" s="5">
        <v>-1.81636795414877E-2</v>
      </c>
      <c r="H79" s="24">
        <v>4.0000000000000002E-4</v>
      </c>
      <c r="I79" s="5">
        <v>-7.9131216100117897E-3</v>
      </c>
      <c r="J79" s="5">
        <v>6.6761015275274005E-3</v>
      </c>
      <c r="L79" s="5">
        <v>1.05251042500165E-3</v>
      </c>
      <c r="M79" s="5">
        <v>-7.2963754350740002E-3</v>
      </c>
      <c r="N79" s="5">
        <v>7.3019227751978102E-3</v>
      </c>
      <c r="P79" s="5">
        <f>D79-'Interest rate'!M78</f>
        <v>-2.5873941607667962E-2</v>
      </c>
      <c r="R79" s="5"/>
      <c r="S79" s="5"/>
      <c r="T79" s="5"/>
    </row>
    <row r="80" spans="2:20" x14ac:dyDescent="0.25">
      <c r="B80" s="6">
        <v>38107</v>
      </c>
      <c r="C80" s="7">
        <f t="shared" si="1"/>
        <v>38107</v>
      </c>
      <c r="D80" s="8">
        <v>-2.98627098508377E-2</v>
      </c>
      <c r="E80" s="8">
        <v>-2.0747481484962603E-2</v>
      </c>
      <c r="F80" s="8">
        <v>-3.64826730578139E-2</v>
      </c>
      <c r="H80" s="25">
        <v>-2.9100000000000001E-2</v>
      </c>
      <c r="I80" s="8">
        <v>-1.9933828716703399E-2</v>
      </c>
      <c r="J80" s="8">
        <v>-3.5682094529283698E-2</v>
      </c>
      <c r="L80" s="8">
        <v>-8.5662321177837307E-3</v>
      </c>
      <c r="M80" s="8">
        <v>7.4910033163977396E-4</v>
      </c>
      <c r="N80" s="8">
        <v>-1.53315225397042E-2</v>
      </c>
      <c r="P80" s="8">
        <f>D80-'Interest rate'!M79</f>
        <v>-3.146517734217167E-2</v>
      </c>
      <c r="R80" s="5"/>
      <c r="S80" s="5"/>
      <c r="T80" s="5"/>
    </row>
    <row r="81" spans="2:20" x14ac:dyDescent="0.25">
      <c r="B81" s="3">
        <v>38138</v>
      </c>
      <c r="C81" s="4">
        <f t="shared" si="1"/>
        <v>38138</v>
      </c>
      <c r="D81" s="5">
        <v>-1.30603629084878E-2</v>
      </c>
      <c r="E81" s="5">
        <v>-1.2520469588858401E-2</v>
      </c>
      <c r="F81" s="5">
        <v>-1.3452621316379001E-2</v>
      </c>
      <c r="H81" s="24">
        <v>8.8000000000000005E-3</v>
      </c>
      <c r="I81" s="5">
        <v>9.3734934473905795E-3</v>
      </c>
      <c r="J81" s="5">
        <v>8.4206744606125702E-3</v>
      </c>
      <c r="L81" s="5">
        <v>-3.0412947229860902E-3</v>
      </c>
      <c r="M81" s="5">
        <v>-2.4959234978242399E-3</v>
      </c>
      <c r="N81" s="5">
        <v>-3.4375369690302598E-3</v>
      </c>
      <c r="P81" s="5">
        <f>D81-'Interest rate'!M80</f>
        <v>-1.4671017874783998E-2</v>
      </c>
      <c r="R81" s="5"/>
      <c r="S81" s="5"/>
      <c r="T81" s="5"/>
    </row>
    <row r="82" spans="2:20" x14ac:dyDescent="0.25">
      <c r="B82" s="6">
        <v>38168</v>
      </c>
      <c r="C82" s="7">
        <f t="shared" si="1"/>
        <v>38168</v>
      </c>
      <c r="D82" s="8">
        <v>4.1704162091291498E-2</v>
      </c>
      <c r="E82" s="8">
        <v>5.2292997100559499E-2</v>
      </c>
      <c r="F82" s="8">
        <v>3.4126879487438304E-2</v>
      </c>
      <c r="H82" s="25">
        <v>8.6E-3</v>
      </c>
      <c r="I82" s="8">
        <v>1.88637367728464E-2</v>
      </c>
      <c r="J82" s="8">
        <v>1.2747206671059898E-3</v>
      </c>
      <c r="L82" s="8">
        <v>1.0152173244881E-2</v>
      </c>
      <c r="M82" s="8">
        <v>2.04202911945899E-2</v>
      </c>
      <c r="N82" s="8">
        <v>2.8044052136335699E-3</v>
      </c>
      <c r="P82" s="8">
        <f>D82-'Interest rate'!M81</f>
        <v>4.0036215404160948E-2</v>
      </c>
      <c r="R82" s="5"/>
      <c r="S82" s="5"/>
      <c r="T82" s="5"/>
    </row>
    <row r="83" spans="2:20" x14ac:dyDescent="0.25">
      <c r="B83" s="3">
        <v>38199</v>
      </c>
      <c r="C83" s="4">
        <f t="shared" si="1"/>
        <v>38199</v>
      </c>
      <c r="D83" s="5">
        <v>-2.75098876636326E-3</v>
      </c>
      <c r="E83" s="5">
        <v>-2.3359559309497499E-2</v>
      </c>
      <c r="F83" s="5">
        <v>1.1918667494622099E-2</v>
      </c>
      <c r="H83" s="24">
        <v>-1.2699999999999999E-2</v>
      </c>
      <c r="I83" s="5">
        <v>-3.3123871363819404E-2</v>
      </c>
      <c r="J83" s="5">
        <v>1.8016487522636302E-3</v>
      </c>
      <c r="L83" s="5">
        <v>-6.7149191505501103E-3</v>
      </c>
      <c r="M83" s="5">
        <v>-2.7241576683212702E-2</v>
      </c>
      <c r="N83" s="5">
        <v>7.8964251995590207E-3</v>
      </c>
      <c r="P83" s="5">
        <f>D83-'Interest rate'!M82</f>
        <v>-4.3698304714914205E-3</v>
      </c>
      <c r="R83" s="5"/>
      <c r="S83" s="5"/>
      <c r="T83" s="5"/>
    </row>
    <row r="84" spans="2:20" x14ac:dyDescent="0.25">
      <c r="B84" s="6">
        <v>38230</v>
      </c>
      <c r="C84" s="7">
        <f t="shared" si="1"/>
        <v>38230</v>
      </c>
      <c r="D84" s="8">
        <v>1.27826701381473E-3</v>
      </c>
      <c r="E84" s="8">
        <v>-8.7210837189148904E-3</v>
      </c>
      <c r="F84" s="8">
        <v>8.028921054910711E-3</v>
      </c>
      <c r="H84" s="25">
        <v>1.4800000000000001E-2</v>
      </c>
      <c r="I84" s="8">
        <v>4.6668209290432498E-3</v>
      </c>
      <c r="J84" s="8">
        <v>2.1643046056274699E-2</v>
      </c>
      <c r="L84" s="8">
        <v>1.0366095617497101E-2</v>
      </c>
      <c r="M84" s="8">
        <v>2.7599229498664901E-4</v>
      </c>
      <c r="N84" s="8">
        <v>1.7178019465605501E-2</v>
      </c>
      <c r="P84" s="8">
        <f>D84-'Interest rate'!M83</f>
        <v>-3.896796733158204E-4</v>
      </c>
      <c r="R84" s="5"/>
      <c r="S84" s="5"/>
      <c r="T84" s="5"/>
    </row>
    <row r="85" spans="2:20" x14ac:dyDescent="0.25">
      <c r="B85" s="3">
        <v>38260</v>
      </c>
      <c r="C85" s="4">
        <f t="shared" si="1"/>
        <v>38260</v>
      </c>
      <c r="D85" s="5">
        <v>-5.0653915942465702E-3</v>
      </c>
      <c r="E85" s="5">
        <v>1.84587658960322E-3</v>
      </c>
      <c r="F85" s="5">
        <v>-9.7326102995524098E-3</v>
      </c>
      <c r="H85" s="24">
        <v>2.1100000000000001E-2</v>
      </c>
      <c r="I85" s="5">
        <v>2.81440517947407E-2</v>
      </c>
      <c r="J85" s="5">
        <v>1.6261632849830201E-2</v>
      </c>
      <c r="L85" s="5">
        <v>1.05481525421742E-2</v>
      </c>
      <c r="M85" s="5">
        <v>1.7567873020387901E-2</v>
      </c>
      <c r="N85" s="5">
        <v>5.8076915815570302E-3</v>
      </c>
      <c r="P85" s="5">
        <f>D85-'Interest rate'!M84</f>
        <v>-6.7006045692011842E-3</v>
      </c>
      <c r="R85" s="5"/>
      <c r="S85" s="5"/>
      <c r="T85" s="5"/>
    </row>
    <row r="86" spans="2:20" x14ac:dyDescent="0.25">
      <c r="B86" s="6">
        <v>38291</v>
      </c>
      <c r="C86" s="7">
        <f t="shared" si="1"/>
        <v>38291</v>
      </c>
      <c r="D86" s="8">
        <v>-2.51983635882937E-2</v>
      </c>
      <c r="E86" s="8">
        <v>-2.3674153462929198E-2</v>
      </c>
      <c r="F86" s="8">
        <v>-2.62046078516447E-2</v>
      </c>
      <c r="H86" s="25">
        <v>2.6599999999999999E-2</v>
      </c>
      <c r="I86" s="8">
        <v>2.82138733947075E-2</v>
      </c>
      <c r="J86" s="8">
        <v>2.5548934923910901E-2</v>
      </c>
      <c r="L86" s="8">
        <v>1.0154076184385699E-2</v>
      </c>
      <c r="M86" s="8">
        <v>1.17335674235544E-2</v>
      </c>
      <c r="N86" s="8">
        <v>9.1113379646905503E-3</v>
      </c>
      <c r="P86" s="8">
        <f>D86-'Interest rate'!M85</f>
        <v>-2.6858127950469331E-2</v>
      </c>
      <c r="R86" s="5"/>
      <c r="S86" s="5"/>
      <c r="T86" s="5"/>
    </row>
    <row r="87" spans="2:20" x14ac:dyDescent="0.25">
      <c r="B87" s="3">
        <v>38321</v>
      </c>
      <c r="C87" s="4">
        <f t="shared" si="1"/>
        <v>38321</v>
      </c>
      <c r="D87" s="5">
        <v>1.8692338918913101E-4</v>
      </c>
      <c r="E87" s="5">
        <v>1.7298827151017701E-2</v>
      </c>
      <c r="F87" s="5">
        <v>-1.13519322391753E-2</v>
      </c>
      <c r="H87" s="24">
        <v>4.4499999999999998E-2</v>
      </c>
      <c r="I87" s="5">
        <v>6.2339995324773897E-2</v>
      </c>
      <c r="J87" s="5">
        <v>3.2420716166782E-2</v>
      </c>
      <c r="L87" s="5">
        <v>1.5859683892353E-2</v>
      </c>
      <c r="M87" s="5">
        <v>3.3239728082236998E-2</v>
      </c>
      <c r="N87" s="5">
        <v>4.1400136238893799E-3</v>
      </c>
      <c r="P87" s="5">
        <f>D87-'Interest rate'!M86</f>
        <v>-1.4564741170368654E-3</v>
      </c>
      <c r="R87" s="5"/>
      <c r="S87" s="5"/>
      <c r="T87" s="5"/>
    </row>
    <row r="88" spans="2:20" x14ac:dyDescent="0.25">
      <c r="B88" s="9">
        <v>38352</v>
      </c>
      <c r="C88" s="10">
        <f t="shared" si="1"/>
        <v>38352</v>
      </c>
      <c r="D88" s="11">
        <v>1.78064923683963E-2</v>
      </c>
      <c r="E88" s="11">
        <v>3.1470820415674797E-2</v>
      </c>
      <c r="F88" s="11">
        <v>8.5381800414665605E-3</v>
      </c>
      <c r="H88" s="26">
        <v>2.86E-2</v>
      </c>
      <c r="I88" s="11">
        <v>4.2387207159057201E-2</v>
      </c>
      <c r="J88" s="11">
        <v>1.9211863291529699E-2</v>
      </c>
      <c r="L88" s="11">
        <v>1.8500898193467799E-2</v>
      </c>
      <c r="M88" s="11">
        <v>3.2174545062087202E-2</v>
      </c>
      <c r="N88" s="11">
        <v>9.2262666014970608E-3</v>
      </c>
      <c r="P88" s="11">
        <f>D88-'Interest rate'!M87</f>
        <v>1.6154911066476076E-2</v>
      </c>
      <c r="R88" s="5"/>
      <c r="S88" s="5"/>
      <c r="T88" s="5"/>
    </row>
    <row r="89" spans="2:20" x14ac:dyDescent="0.25">
      <c r="B89" s="3">
        <v>38383</v>
      </c>
      <c r="C89" s="4">
        <f t="shared" si="1"/>
        <v>38383</v>
      </c>
      <c r="D89" s="5">
        <v>3.25590222043914E-2</v>
      </c>
      <c r="E89" s="5">
        <v>2.9981012060740699E-2</v>
      </c>
      <c r="F89" s="5">
        <v>3.4347409619191797E-2</v>
      </c>
      <c r="H89" s="24">
        <v>-1.5599999999999999E-2</v>
      </c>
      <c r="I89" s="5">
        <v>-1.8103033738641403E-2</v>
      </c>
      <c r="J89" s="5">
        <v>-1.3940478831385298E-2</v>
      </c>
      <c r="L89" s="5">
        <v>5.6048961372911999E-3</v>
      </c>
      <c r="M89" s="5">
        <v>3.09417864765682E-3</v>
      </c>
      <c r="N89" s="5">
        <v>7.3465981428841899E-3</v>
      </c>
      <c r="P89" s="5">
        <f>D89-'Interest rate'!M88</f>
        <v>3.094018049926324E-2</v>
      </c>
      <c r="R89" s="5"/>
      <c r="S89" s="5"/>
      <c r="T89" s="5"/>
    </row>
    <row r="90" spans="2:20" x14ac:dyDescent="0.25">
      <c r="B90" s="6">
        <v>38411</v>
      </c>
      <c r="C90" s="7">
        <f t="shared" si="1"/>
        <v>38411</v>
      </c>
      <c r="D90" s="8">
        <v>-6.8565802637703399E-3</v>
      </c>
      <c r="E90" s="8">
        <v>1.20493010422442E-2</v>
      </c>
      <c r="F90" s="8">
        <v>-1.9644572618107602E-2</v>
      </c>
      <c r="H90" s="25">
        <v>1.9E-2</v>
      </c>
      <c r="I90" s="8">
        <v>3.8412923822947399E-2</v>
      </c>
      <c r="J90" s="8">
        <v>5.8934329433746298E-3</v>
      </c>
      <c r="L90" s="8">
        <v>8.6575691123358407E-3</v>
      </c>
      <c r="M90" s="8">
        <v>2.7858797160778201E-2</v>
      </c>
      <c r="N90" s="8">
        <v>-4.3301785325051698E-3</v>
      </c>
      <c r="P90" s="8">
        <f>D90-'Interest rate'!M89</f>
        <v>-8.4262904911840408E-3</v>
      </c>
      <c r="R90" s="5"/>
      <c r="S90" s="5"/>
      <c r="T90" s="5"/>
    </row>
    <row r="91" spans="2:20" x14ac:dyDescent="0.25">
      <c r="B91" s="3">
        <v>38442</v>
      </c>
      <c r="C91" s="4">
        <f t="shared" si="1"/>
        <v>38442</v>
      </c>
      <c r="D91" s="5">
        <v>2.07156028930799E-3</v>
      </c>
      <c r="E91" s="5">
        <v>-4.7025749740234905E-3</v>
      </c>
      <c r="F91" s="5">
        <v>6.7240150825142999E-3</v>
      </c>
      <c r="H91" s="24">
        <v>-1.7399999999999999E-2</v>
      </c>
      <c r="I91" s="5">
        <v>-2.3995683554914701E-2</v>
      </c>
      <c r="J91" s="5">
        <v>-1.2790589542802299E-2</v>
      </c>
      <c r="L91" s="5">
        <v>-3.9091118102172499E-3</v>
      </c>
      <c r="M91" s="5">
        <v>-1.06428245269057E-2</v>
      </c>
      <c r="N91" s="5">
        <v>7.1556597054067705E-4</v>
      </c>
      <c r="P91" s="5">
        <f>D91-'Interest rate'!M90</f>
        <v>4.9365964102654047E-4</v>
      </c>
      <c r="R91" s="5"/>
      <c r="S91" s="5"/>
      <c r="T91" s="5"/>
    </row>
    <row r="92" spans="2:20" x14ac:dyDescent="0.25">
      <c r="B92" s="6">
        <v>38472</v>
      </c>
      <c r="C92" s="7">
        <f t="shared" si="1"/>
        <v>38472</v>
      </c>
      <c r="D92" s="8">
        <v>-5.4998280850632195E-3</v>
      </c>
      <c r="E92" s="8">
        <v>-2.7027011313234799E-2</v>
      </c>
      <c r="F92" s="8">
        <v>8.8193296631853303E-3</v>
      </c>
      <c r="H92" s="25">
        <v>-2.2000000000000001E-3</v>
      </c>
      <c r="I92" s="8">
        <v>-2.3811389385453602E-2</v>
      </c>
      <c r="J92" s="8">
        <v>1.2153421765796599E-2</v>
      </c>
      <c r="L92" s="8">
        <v>-1.9974197151921801E-3</v>
      </c>
      <c r="M92" s="8">
        <v>-2.3600415996365299E-2</v>
      </c>
      <c r="N92" s="8">
        <v>1.23721668857744E-2</v>
      </c>
      <c r="P92" s="8">
        <f>D92-'Interest rate'!M91</f>
        <v>-7.1841372167539283E-3</v>
      </c>
      <c r="R92" s="5"/>
      <c r="S92" s="5"/>
      <c r="T92" s="5"/>
    </row>
    <row r="93" spans="2:20" x14ac:dyDescent="0.25">
      <c r="B93" s="3">
        <v>38503</v>
      </c>
      <c r="C93" s="4">
        <f t="shared" si="1"/>
        <v>38503</v>
      </c>
      <c r="D93" s="5">
        <v>1.5960080474922301E-2</v>
      </c>
      <c r="E93" s="5">
        <v>3.7689398887050397E-2</v>
      </c>
      <c r="F93" s="5">
        <v>1.5885426997459501E-3</v>
      </c>
      <c r="H93" s="24">
        <v>-2.3999999999999998E-3</v>
      </c>
      <c r="I93" s="5">
        <v>1.8980988248916E-2</v>
      </c>
      <c r="J93" s="5">
        <v>-1.64690087866377E-2</v>
      </c>
      <c r="L93" s="5">
        <v>2.3931781823808101E-2</v>
      </c>
      <c r="M93" s="5">
        <v>4.5831598714716197E-2</v>
      </c>
      <c r="N93" s="5">
        <v>9.4474805314725997E-3</v>
      </c>
      <c r="P93" s="5">
        <f>D93-'Interest rate'!M92</f>
        <v>1.4316682968696304E-2</v>
      </c>
      <c r="R93" s="5"/>
      <c r="S93" s="5"/>
      <c r="T93" s="5"/>
    </row>
    <row r="94" spans="2:20" x14ac:dyDescent="0.25">
      <c r="B94" s="6">
        <v>38533</v>
      </c>
      <c r="C94" s="7">
        <f t="shared" si="1"/>
        <v>38533</v>
      </c>
      <c r="D94" s="8">
        <v>2.38094993031919E-2</v>
      </c>
      <c r="E94" s="8">
        <v>3.4748182508205001E-2</v>
      </c>
      <c r="F94" s="8">
        <v>1.64830946099228E-2</v>
      </c>
      <c r="H94" s="25">
        <v>3.7000000000000002E-3</v>
      </c>
      <c r="I94" s="8">
        <v>1.4386538885016599E-2</v>
      </c>
      <c r="J94" s="8">
        <v>-3.5191309279595201E-3</v>
      </c>
      <c r="L94" s="8">
        <v>1.6108397477480899E-2</v>
      </c>
      <c r="M94" s="8">
        <v>2.6964800361233499E-2</v>
      </c>
      <c r="N94" s="8">
        <v>8.8371019641384496E-3</v>
      </c>
      <c r="P94" s="8">
        <f>D94-'Interest rate'!M93</f>
        <v>2.2125190171501191E-2</v>
      </c>
      <c r="R94" s="5"/>
      <c r="S94" s="5"/>
      <c r="T94" s="5"/>
    </row>
    <row r="95" spans="2:20" x14ac:dyDescent="0.25">
      <c r="B95" s="3">
        <v>38564</v>
      </c>
      <c r="C95" s="4">
        <f t="shared" si="1"/>
        <v>38564</v>
      </c>
      <c r="D95" s="5">
        <v>2.2777217497849099E-3</v>
      </c>
      <c r="E95" s="5">
        <v>2.9611219947255601E-2</v>
      </c>
      <c r="F95" s="5">
        <v>-1.5871968860752199E-2</v>
      </c>
      <c r="H95" s="24">
        <v>1.15E-2</v>
      </c>
      <c r="I95" s="5">
        <v>3.9083732174240798E-2</v>
      </c>
      <c r="J95" s="5">
        <v>-6.8179059025387199E-3</v>
      </c>
      <c r="L95" s="5">
        <v>1.32214879510195E-2</v>
      </c>
      <c r="M95" s="5">
        <v>4.08534461912404E-2</v>
      </c>
      <c r="N95" s="5">
        <v>-5.1263762421409603E-3</v>
      </c>
      <c r="P95" s="5">
        <f>D95-'Interest rate'!M94</f>
        <v>5.034716877994048E-4</v>
      </c>
      <c r="R95" s="5"/>
      <c r="S95" s="5"/>
      <c r="T95" s="5"/>
    </row>
    <row r="96" spans="2:20" x14ac:dyDescent="0.25">
      <c r="B96" s="6">
        <v>38595</v>
      </c>
      <c r="C96" s="7">
        <f t="shared" si="1"/>
        <v>38595</v>
      </c>
      <c r="D96" s="8">
        <v>1.8715951411698601E-3</v>
      </c>
      <c r="E96" s="8">
        <v>-3.40737952428649E-3</v>
      </c>
      <c r="F96" s="8">
        <v>5.4431907590886093E-3</v>
      </c>
      <c r="H96" s="25">
        <v>1.5900000000000001E-2</v>
      </c>
      <c r="I96" s="8">
        <v>1.05460871008831E-2</v>
      </c>
      <c r="J96" s="8">
        <v>1.95205757582513E-2</v>
      </c>
      <c r="L96" s="8">
        <v>6.8246114062098196E-3</v>
      </c>
      <c r="M96" s="8">
        <v>1.51953792740134E-3</v>
      </c>
      <c r="N96" s="8">
        <v>1.04138721347005E-2</v>
      </c>
      <c r="P96" s="8">
        <f>D96-'Interest rate'!M95</f>
        <v>8.100172195191495E-5</v>
      </c>
      <c r="R96" s="5"/>
      <c r="S96" s="5"/>
      <c r="T96" s="5"/>
    </row>
    <row r="97" spans="2:20" x14ac:dyDescent="0.25">
      <c r="B97" s="3">
        <v>38625</v>
      </c>
      <c r="C97" s="4">
        <f t="shared" si="1"/>
        <v>38625</v>
      </c>
      <c r="D97" s="5">
        <v>2.1944451448670202E-2</v>
      </c>
      <c r="E97" s="5">
        <v>4.8809849603241202E-2</v>
      </c>
      <c r="F97" s="5">
        <v>4.1698830753820202E-3</v>
      </c>
      <c r="H97" s="24">
        <v>6.9999999999999999E-4</v>
      </c>
      <c r="I97" s="5">
        <v>2.70195923934686E-2</v>
      </c>
      <c r="J97" s="5">
        <v>-1.6692926367909599E-2</v>
      </c>
      <c r="L97" s="5">
        <v>1.17046124861711E-2</v>
      </c>
      <c r="M97" s="5">
        <v>3.8300811792245398E-2</v>
      </c>
      <c r="N97" s="5">
        <v>-5.8918588860080697E-3</v>
      </c>
      <c r="P97" s="5">
        <f>D97-'Interest rate'!M96</f>
        <v>2.0145687450547692E-2</v>
      </c>
      <c r="R97" s="5"/>
      <c r="S97" s="5"/>
      <c r="T97" s="5"/>
    </row>
    <row r="98" spans="2:20" x14ac:dyDescent="0.25">
      <c r="B98" s="6">
        <v>38656</v>
      </c>
      <c r="C98" s="7">
        <f t="shared" si="1"/>
        <v>38656</v>
      </c>
      <c r="D98" s="8">
        <v>-2.27363620468563E-2</v>
      </c>
      <c r="E98" s="8">
        <v>-3.0699160609046299E-2</v>
      </c>
      <c r="F98" s="8">
        <v>-1.72487721433238E-2</v>
      </c>
      <c r="H98" s="25">
        <v>-1.9199999999999998E-2</v>
      </c>
      <c r="I98" s="8">
        <v>-2.7142818352821698E-2</v>
      </c>
      <c r="J98" s="8">
        <v>-1.36430807243632E-2</v>
      </c>
      <c r="L98" s="8">
        <v>-1.3636681095651399E-2</v>
      </c>
      <c r="M98" s="8">
        <v>-2.1673618428769099E-2</v>
      </c>
      <c r="N98" s="8">
        <v>-8.0979932879187092E-3</v>
      </c>
      <c r="P98" s="8">
        <f>D98-'Interest rate'!M97</f>
        <v>-2.4608628288513783E-2</v>
      </c>
      <c r="R98" s="5"/>
      <c r="S98" s="5"/>
      <c r="T98" s="5"/>
    </row>
    <row r="99" spans="2:20" x14ac:dyDescent="0.25">
      <c r="B99" s="3">
        <v>38686</v>
      </c>
      <c r="C99" s="4">
        <f t="shared" si="1"/>
        <v>38686</v>
      </c>
      <c r="D99" s="5">
        <v>4.5529872699169298E-2</v>
      </c>
      <c r="E99" s="5">
        <v>7.2665285147933203E-2</v>
      </c>
      <c r="F99" s="5">
        <v>2.6807781920266602E-2</v>
      </c>
      <c r="H99" s="24">
        <v>9.4000000000000004E-3</v>
      </c>
      <c r="I99" s="5">
        <v>3.56243626998392E-2</v>
      </c>
      <c r="J99" s="5">
        <v>-8.6496044106080302E-3</v>
      </c>
      <c r="L99" s="5">
        <v>2.0728019050048101E-2</v>
      </c>
      <c r="M99" s="5">
        <v>4.7219729532735698E-2</v>
      </c>
      <c r="N99" s="5">
        <v>2.45004071686594E-3</v>
      </c>
      <c r="P99" s="5">
        <f>D99-'Interest rate'!M98</f>
        <v>4.3527082082842387E-2</v>
      </c>
      <c r="R99" s="5"/>
      <c r="S99" s="5"/>
      <c r="T99" s="5"/>
    </row>
    <row r="100" spans="2:20" x14ac:dyDescent="0.25">
      <c r="B100" s="9">
        <v>38717</v>
      </c>
      <c r="C100" s="10">
        <f t="shared" si="1"/>
        <v>38717</v>
      </c>
      <c r="D100" s="11">
        <v>2.5381053194558398E-2</v>
      </c>
      <c r="E100" s="11">
        <v>3.8950323410349701E-2</v>
      </c>
      <c r="F100" s="11">
        <v>1.5921184648381499E-2</v>
      </c>
      <c r="H100" s="26">
        <v>1.9599999999999999E-2</v>
      </c>
      <c r="I100" s="11">
        <v>3.3073742662833798E-2</v>
      </c>
      <c r="J100" s="11">
        <v>1.01748628655447E-2</v>
      </c>
      <c r="L100" s="11">
        <v>1.91075350703886E-2</v>
      </c>
      <c r="M100" s="11">
        <v>3.2593780646937201E-2</v>
      </c>
      <c r="N100" s="11">
        <v>9.7055504182583796E-3</v>
      </c>
      <c r="P100" s="11">
        <f>D100-'Interest rate'!M99</f>
        <v>2.3337512037927763E-2</v>
      </c>
      <c r="R100" s="5"/>
      <c r="S100" s="5"/>
      <c r="T100" s="5"/>
    </row>
    <row r="101" spans="2:20" x14ac:dyDescent="0.25">
      <c r="B101" s="3">
        <v>38748</v>
      </c>
      <c r="C101" s="4">
        <f t="shared" si="1"/>
        <v>38748</v>
      </c>
      <c r="D101" s="5">
        <v>1.5639716695713398E-2</v>
      </c>
      <c r="E101" s="5">
        <v>3.9593128645243801E-2</v>
      </c>
      <c r="F101" s="5">
        <v>-1.4380375655581601E-3</v>
      </c>
      <c r="H101" s="24">
        <v>3.3000000000000002E-2</v>
      </c>
      <c r="I101" s="5">
        <v>5.7347668787933494E-2</v>
      </c>
      <c r="J101" s="5">
        <v>1.5615757768880901E-2</v>
      </c>
      <c r="L101" s="5">
        <v>1.4181070298097599E-2</v>
      </c>
      <c r="M101" s="5">
        <v>3.8100075553994202E-2</v>
      </c>
      <c r="N101" s="5">
        <v>-2.8721636872118799E-3</v>
      </c>
      <c r="P101" s="5">
        <f>D101-'Interest rate'!M100</f>
        <v>1.3588027618119499E-2</v>
      </c>
      <c r="R101" s="5"/>
      <c r="S101" s="5"/>
      <c r="T101" s="5"/>
    </row>
    <row r="102" spans="2:20" x14ac:dyDescent="0.25">
      <c r="B102" s="6">
        <v>38776</v>
      </c>
      <c r="C102" s="7">
        <f t="shared" si="1"/>
        <v>38776</v>
      </c>
      <c r="D102" s="8">
        <v>8.1573970456896312E-3</v>
      </c>
      <c r="E102" s="8">
        <v>1.0787884378357999E-2</v>
      </c>
      <c r="F102" s="8">
        <v>6.3029981000022293E-3</v>
      </c>
      <c r="H102" s="25">
        <v>-5.4999999999999997E-3</v>
      </c>
      <c r="I102" s="8">
        <v>-2.8789000054620902E-3</v>
      </c>
      <c r="J102" s="8">
        <v>-7.3031464852018101E-3</v>
      </c>
      <c r="L102" s="8">
        <v>3.3281275313705701E-3</v>
      </c>
      <c r="M102" s="8">
        <v>5.9460248232721096E-3</v>
      </c>
      <c r="N102" s="8">
        <v>1.4826165750143601E-3</v>
      </c>
      <c r="P102" s="8">
        <f>D102-'Interest rate'!M101</f>
        <v>6.1546064293627207E-3</v>
      </c>
      <c r="R102" s="5"/>
      <c r="S102" s="5"/>
      <c r="T102" s="5"/>
    </row>
    <row r="103" spans="2:20" x14ac:dyDescent="0.25">
      <c r="B103" s="3">
        <v>38807</v>
      </c>
      <c r="C103" s="4">
        <f t="shared" si="1"/>
        <v>38807</v>
      </c>
      <c r="D103" s="5">
        <v>-2.0892063388147801E-2</v>
      </c>
      <c r="E103" s="5">
        <v>3.4530926390496903E-5</v>
      </c>
      <c r="F103" s="5">
        <v>-3.5192053620703899E-2</v>
      </c>
      <c r="H103" s="24">
        <v>6.7999999999999996E-3</v>
      </c>
      <c r="I103" s="5">
        <v>2.8369236279363899E-2</v>
      </c>
      <c r="J103" s="5">
        <v>-7.8554486961314191E-3</v>
      </c>
      <c r="L103" s="5">
        <v>4.7450161319262402E-3</v>
      </c>
      <c r="M103" s="5">
        <v>2.6219559592431101E-2</v>
      </c>
      <c r="N103" s="5">
        <v>-9.9294075054282595E-3</v>
      </c>
      <c r="P103" s="5">
        <f>D103-'Interest rate'!M102</f>
        <v>-2.29437524657417E-2</v>
      </c>
      <c r="R103" s="5"/>
      <c r="S103" s="5"/>
      <c r="T103" s="5"/>
    </row>
    <row r="104" spans="2:20" x14ac:dyDescent="0.25">
      <c r="B104" s="6">
        <v>38837</v>
      </c>
      <c r="C104" s="7">
        <f t="shared" si="1"/>
        <v>38837</v>
      </c>
      <c r="D104" s="8">
        <v>-3.1734440378521495E-2</v>
      </c>
      <c r="E104" s="8">
        <v>-2.2513215402931303E-2</v>
      </c>
      <c r="F104" s="8">
        <v>-3.8115452344066096E-2</v>
      </c>
      <c r="H104" s="25">
        <v>2.87E-2</v>
      </c>
      <c r="I104" s="8">
        <v>3.84620225484213E-2</v>
      </c>
      <c r="J104" s="8">
        <v>2.18865242547546E-2</v>
      </c>
      <c r="L104" s="8">
        <v>8.8331626753457304E-4</v>
      </c>
      <c r="M104" s="8">
        <v>1.04151615595114E-2</v>
      </c>
      <c r="N104" s="8">
        <v>-5.7126562857102697E-3</v>
      </c>
      <c r="P104" s="8">
        <f>D104-'Interest rate'!M103</f>
        <v>-3.4095211717450585E-2</v>
      </c>
      <c r="R104" s="5"/>
      <c r="S104" s="5"/>
      <c r="T104" s="5"/>
    </row>
    <row r="105" spans="2:20" x14ac:dyDescent="0.25">
      <c r="B105" s="3">
        <v>38868</v>
      </c>
      <c r="C105" s="4">
        <f t="shared" si="1"/>
        <v>38868</v>
      </c>
      <c r="D105" s="5">
        <v>-2.2048417913029899E-2</v>
      </c>
      <c r="E105" s="5">
        <v>-5.2849702833573799E-2</v>
      </c>
      <c r="F105" s="5">
        <v>-9.2529994845269592E-4</v>
      </c>
      <c r="H105" s="24">
        <v>-4.8999999999999998E-3</v>
      </c>
      <c r="I105" s="5">
        <v>-3.6282021849423099E-2</v>
      </c>
      <c r="J105" s="5">
        <v>1.6550649707382802E-2</v>
      </c>
      <c r="L105" s="5">
        <v>-1.7956138350864001E-2</v>
      </c>
      <c r="M105" s="5">
        <v>-4.8886307573956803E-2</v>
      </c>
      <c r="N105" s="5">
        <v>3.2553805137260899E-3</v>
      </c>
      <c r="P105" s="5">
        <f>D105-'Interest rate'!M104</f>
        <v>-2.4336080259954023E-2</v>
      </c>
      <c r="R105" s="5"/>
      <c r="S105" s="5"/>
      <c r="T105" s="5"/>
    </row>
    <row r="106" spans="2:20" x14ac:dyDescent="0.25">
      <c r="B106" s="6">
        <v>38898</v>
      </c>
      <c r="C106" s="7">
        <f t="shared" si="1"/>
        <v>38898</v>
      </c>
      <c r="D106" s="8">
        <v>2.12408134598066E-2</v>
      </c>
      <c r="E106" s="8">
        <v>2.5849443042264001E-2</v>
      </c>
      <c r="F106" s="8">
        <v>1.81154673353594E-2</v>
      </c>
      <c r="H106" s="25">
        <v>-3.5999999999999999E-3</v>
      </c>
      <c r="I106" s="8">
        <v>9.0632911363353096E-4</v>
      </c>
      <c r="J106" s="8">
        <v>-6.6395981047846497E-3</v>
      </c>
      <c r="L106" s="8">
        <v>1.647159666329E-3</v>
      </c>
      <c r="M106" s="8">
        <v>6.1673609149781603E-3</v>
      </c>
      <c r="N106" s="8">
        <v>-1.41823311899769E-3</v>
      </c>
      <c r="P106" s="8">
        <f>D106-'Interest rate'!M105</f>
        <v>1.8823220096152719E-2</v>
      </c>
      <c r="R106" s="5"/>
      <c r="S106" s="5"/>
      <c r="T106" s="5"/>
    </row>
    <row r="107" spans="2:20" x14ac:dyDescent="0.25">
      <c r="B107" s="3">
        <v>38929</v>
      </c>
      <c r="C107" s="4">
        <f t="shared" si="1"/>
        <v>38929</v>
      </c>
      <c r="D107" s="5">
        <v>-1.23837637465707E-5</v>
      </c>
      <c r="E107" s="5">
        <v>-3.9852068169499199E-3</v>
      </c>
      <c r="F107" s="5">
        <v>2.6943787431903399E-3</v>
      </c>
      <c r="H107" s="24">
        <v>8.8999999999999999E-3</v>
      </c>
      <c r="I107" s="5">
        <v>4.9375586047244501E-3</v>
      </c>
      <c r="J107" s="5">
        <v>1.1676983010106E-2</v>
      </c>
      <c r="L107" s="5">
        <v>8.7266934076726307E-3</v>
      </c>
      <c r="M107" s="5">
        <v>4.7191534725699001E-3</v>
      </c>
      <c r="N107" s="5">
        <v>1.14571144170459E-2</v>
      </c>
      <c r="P107" s="5">
        <f>D107-'Interest rate'!M106</f>
        <v>-2.4299771274004511E-3</v>
      </c>
      <c r="R107" s="5"/>
      <c r="S107" s="5"/>
      <c r="T107" s="5"/>
    </row>
    <row r="108" spans="2:20" x14ac:dyDescent="0.25">
      <c r="B108" s="6">
        <v>38960</v>
      </c>
      <c r="C108" s="7">
        <f t="shared" si="1"/>
        <v>38960</v>
      </c>
      <c r="D108" s="8">
        <v>4.3389633499488101E-2</v>
      </c>
      <c r="E108" s="8">
        <v>5.1451782397735402E-2</v>
      </c>
      <c r="F108" s="8">
        <v>3.7889158397267801E-2</v>
      </c>
      <c r="H108" s="25">
        <v>2.06E-2</v>
      </c>
      <c r="I108" s="8">
        <v>2.85292396540213E-2</v>
      </c>
      <c r="J108" s="8">
        <v>1.52622923869734E-2</v>
      </c>
      <c r="L108" s="8">
        <v>1.8301847304370299E-2</v>
      </c>
      <c r="M108" s="8">
        <v>2.6170143601789202E-2</v>
      </c>
      <c r="N108" s="8">
        <v>1.2933628207149699E-2</v>
      </c>
      <c r="P108" s="8">
        <f>D108-'Interest rate'!M107</f>
        <v>4.0915253519543615E-2</v>
      </c>
      <c r="R108" s="5"/>
      <c r="S108" s="5"/>
      <c r="T108" s="5"/>
    </row>
    <row r="109" spans="2:20" x14ac:dyDescent="0.25">
      <c r="B109" s="3">
        <v>38990</v>
      </c>
      <c r="C109" s="4">
        <f t="shared" si="1"/>
        <v>38990</v>
      </c>
      <c r="D109" s="5">
        <v>3.7949652013665701E-2</v>
      </c>
      <c r="E109" s="5">
        <v>4.5978575102018304E-2</v>
      </c>
      <c r="F109" s="5">
        <v>3.2537903859065603E-2</v>
      </c>
      <c r="H109" s="24">
        <v>3.8999999999999998E-3</v>
      </c>
      <c r="I109" s="5">
        <v>1.16643354533845E-2</v>
      </c>
      <c r="J109" s="5">
        <v>-1.33540284404943E-3</v>
      </c>
      <c r="L109" s="5">
        <v>1.1915242975767E-2</v>
      </c>
      <c r="M109" s="5">
        <v>1.9742787159456699E-2</v>
      </c>
      <c r="N109" s="5">
        <v>6.6392396178618397E-3</v>
      </c>
      <c r="P109" s="5">
        <f>D109-'Interest rate'!M108</f>
        <v>3.5345606768747394E-2</v>
      </c>
      <c r="R109" s="5"/>
      <c r="S109" s="5"/>
      <c r="T109" s="5"/>
    </row>
    <row r="110" spans="2:20" x14ac:dyDescent="0.25">
      <c r="B110" s="6">
        <v>39021</v>
      </c>
      <c r="C110" s="7">
        <f t="shared" si="1"/>
        <v>39021</v>
      </c>
      <c r="D110" s="8">
        <v>2.55592650342167E-2</v>
      </c>
      <c r="E110" s="8">
        <v>4.2891292250085901E-2</v>
      </c>
      <c r="F110" s="8">
        <v>1.3920605459900799E-2</v>
      </c>
      <c r="H110" s="25">
        <v>2.2100000000000002E-2</v>
      </c>
      <c r="I110" s="8">
        <v>3.9335772666970997E-2</v>
      </c>
      <c r="J110" s="8">
        <v>1.0463855369813799E-2</v>
      </c>
      <c r="L110" s="8">
        <v>1.48815707351988E-2</v>
      </c>
      <c r="M110" s="8">
        <v>3.2033149819265902E-2</v>
      </c>
      <c r="N110" s="8">
        <v>3.3640882606567101E-3</v>
      </c>
      <c r="P110" s="8">
        <f>D110-'Interest rate'!M109</f>
        <v>2.2858091752740801E-2</v>
      </c>
      <c r="R110" s="5"/>
      <c r="S110" s="5"/>
      <c r="T110" s="5"/>
    </row>
    <row r="111" spans="2:20" x14ac:dyDescent="0.25">
      <c r="B111" s="3">
        <v>39051</v>
      </c>
      <c r="C111" s="4">
        <f t="shared" si="1"/>
        <v>39051</v>
      </c>
      <c r="D111" s="5">
        <v>-2.8862129413133299E-2</v>
      </c>
      <c r="E111" s="5">
        <v>-2.7747200712721999E-2</v>
      </c>
      <c r="F111" s="5">
        <v>-2.9610939845124303E-2</v>
      </c>
      <c r="H111" s="24">
        <v>3.1399999999999997E-2</v>
      </c>
      <c r="I111" s="5">
        <v>3.2555378351524403E-2</v>
      </c>
      <c r="J111" s="5">
        <v>3.05760434846905E-2</v>
      </c>
      <c r="L111" s="5">
        <v>9.3161049670400509E-3</v>
      </c>
      <c r="M111" s="5">
        <v>1.0474855418395299E-2</v>
      </c>
      <c r="N111" s="5">
        <v>8.5378487949507899E-3</v>
      </c>
      <c r="P111" s="5">
        <f>D111-'Interest rate'!M110</f>
        <v>-3.1733028132209941E-2</v>
      </c>
      <c r="R111" s="5"/>
      <c r="S111" s="5"/>
      <c r="T111" s="5"/>
    </row>
    <row r="112" spans="2:20" x14ac:dyDescent="0.25">
      <c r="B112" s="9">
        <v>39082</v>
      </c>
      <c r="C112" s="10">
        <f t="shared" si="1"/>
        <v>39082</v>
      </c>
      <c r="D112" s="11">
        <v>1.2655114071748802E-2</v>
      </c>
      <c r="E112" s="11">
        <v>3.5954124431070801E-2</v>
      </c>
      <c r="F112" s="11">
        <v>-2.7373761111122402E-3</v>
      </c>
      <c r="H112" s="26">
        <v>1.6999999999999999E-3</v>
      </c>
      <c r="I112" s="11">
        <v>2.4739960757866698E-2</v>
      </c>
      <c r="J112" s="11">
        <v>-1.3532705774576801E-2</v>
      </c>
      <c r="L112" s="11">
        <v>7.0064169051557998E-3</v>
      </c>
      <c r="M112" s="11">
        <v>3.01754736297495E-2</v>
      </c>
      <c r="N112" s="11">
        <v>-8.3002111975216692E-3</v>
      </c>
      <c r="P112" s="11">
        <f>D112-'Interest rate'!M111</f>
        <v>9.6712403476011451E-3</v>
      </c>
      <c r="R112" s="5"/>
      <c r="S112" s="5"/>
      <c r="T112" s="5"/>
    </row>
    <row r="113" spans="2:20" x14ac:dyDescent="0.25">
      <c r="B113" s="3">
        <v>39113</v>
      </c>
      <c r="C113" s="4">
        <f t="shared" si="1"/>
        <v>39113</v>
      </c>
      <c r="D113" s="5">
        <v>2.6739517321481298E-3</v>
      </c>
      <c r="E113" s="5">
        <v>1.4969728340659601E-2</v>
      </c>
      <c r="F113" s="5">
        <v>-5.76441422967389E-3</v>
      </c>
      <c r="H113" s="24">
        <v>-3.2000000000000002E-3</v>
      </c>
      <c r="I113" s="5">
        <v>8.9980789458847799E-3</v>
      </c>
      <c r="J113" s="5">
        <v>-1.16140727645501E-2</v>
      </c>
      <c r="L113" s="5">
        <v>5.0369145781632403E-3</v>
      </c>
      <c r="M113" s="5">
        <v>1.7361662705263702E-2</v>
      </c>
      <c r="N113" s="5">
        <v>-3.4213315863637099E-3</v>
      </c>
      <c r="P113" s="5">
        <f>D113-'Interest rate'!M112</f>
        <v>-4.5497019133055932E-4</v>
      </c>
      <c r="R113" s="5"/>
      <c r="S113" s="5"/>
      <c r="T113" s="5"/>
    </row>
    <row r="114" spans="2:20" x14ac:dyDescent="0.25">
      <c r="B114" s="6">
        <v>39141</v>
      </c>
      <c r="C114" s="7">
        <f t="shared" si="1"/>
        <v>39141</v>
      </c>
      <c r="D114" s="8">
        <v>-7.0101535371894794E-3</v>
      </c>
      <c r="E114" s="8">
        <v>-2.12040752701095E-2</v>
      </c>
      <c r="F114" s="8">
        <v>2.6131581114210399E-3</v>
      </c>
      <c r="H114" s="25">
        <v>1.24E-2</v>
      </c>
      <c r="I114" s="8">
        <v>-2.0763556533292E-3</v>
      </c>
      <c r="J114" s="8">
        <v>2.2206316284553197E-2</v>
      </c>
      <c r="L114" s="8">
        <v>3.6194249071290802E-3</v>
      </c>
      <c r="M114" s="8">
        <v>-1.07264365954146E-2</v>
      </c>
      <c r="N114" s="8">
        <v>1.33457503924825E-2</v>
      </c>
      <c r="P114" s="8">
        <f>D114-'Interest rate'!M113</f>
        <v>-1.0308007288615806E-2</v>
      </c>
      <c r="R114" s="5"/>
      <c r="S114" s="5"/>
      <c r="T114" s="5"/>
    </row>
    <row r="115" spans="2:20" x14ac:dyDescent="0.25">
      <c r="B115" s="3">
        <v>39172</v>
      </c>
      <c r="C115" s="4">
        <f t="shared" si="1"/>
        <v>39172</v>
      </c>
      <c r="D115" s="5">
        <v>3.8548523207719799E-3</v>
      </c>
      <c r="E115" s="5">
        <v>1.70939111971142E-2</v>
      </c>
      <c r="F115" s="5">
        <v>-4.6474532837532702E-3</v>
      </c>
      <c r="H115" s="24">
        <v>1.03E-2</v>
      </c>
      <c r="I115" s="5">
        <v>2.3600606243435299E-2</v>
      </c>
      <c r="J115" s="5">
        <v>1.7201548729399699E-3</v>
      </c>
      <c r="L115" s="5">
        <v>6.0821217165776299E-3</v>
      </c>
      <c r="M115" s="5">
        <v>1.9350556490523599E-2</v>
      </c>
      <c r="N115" s="5">
        <v>-2.4390534189597801E-3</v>
      </c>
      <c r="P115" s="5">
        <f>D115-'Interest rate'!M114</f>
        <v>4.7666468376549986E-4</v>
      </c>
      <c r="R115" s="5"/>
      <c r="S115" s="5"/>
      <c r="T115" s="5"/>
    </row>
    <row r="116" spans="2:20" x14ac:dyDescent="0.25">
      <c r="B116" s="6">
        <v>39202</v>
      </c>
      <c r="C116" s="7">
        <f t="shared" si="1"/>
        <v>39202</v>
      </c>
      <c r="D116" s="8">
        <v>4.6917912204318402E-3</v>
      </c>
      <c r="E116" s="8">
        <v>2.5335694123458402E-2</v>
      </c>
      <c r="F116" s="8">
        <v>-9.1368644597449294E-3</v>
      </c>
      <c r="H116" s="25">
        <v>3.1199999999999999E-2</v>
      </c>
      <c r="I116" s="8">
        <v>5.2359725003405098E-2</v>
      </c>
      <c r="J116" s="8">
        <v>1.69785981405619E-2</v>
      </c>
      <c r="L116" s="8">
        <v>1.6833189389364098E-2</v>
      </c>
      <c r="M116" s="8">
        <v>3.7726566684986897E-2</v>
      </c>
      <c r="N116" s="8">
        <v>2.8374213077209101E-3</v>
      </c>
      <c r="P116" s="8">
        <f>D116-'Interest rate'!M115</f>
        <v>1.0970548093867105E-3</v>
      </c>
      <c r="R116" s="5"/>
      <c r="S116" s="5"/>
      <c r="T116" s="5"/>
    </row>
    <row r="117" spans="2:20" x14ac:dyDescent="0.25">
      <c r="B117" s="3">
        <v>39233</v>
      </c>
      <c r="C117" s="4">
        <f t="shared" si="1"/>
        <v>39233</v>
      </c>
      <c r="D117" s="5">
        <v>1.6800734410817898E-2</v>
      </c>
      <c r="E117" s="5">
        <v>4.5749254866644905E-2</v>
      </c>
      <c r="F117" s="5">
        <v>-2.8495361727337598E-3</v>
      </c>
      <c r="H117" s="24">
        <v>1.8E-3</v>
      </c>
      <c r="I117" s="5">
        <v>3.0364856892413302E-2</v>
      </c>
      <c r="J117" s="5">
        <v>-1.75189796404841E-2</v>
      </c>
      <c r="L117" s="5">
        <v>9.9845000585947492E-3</v>
      </c>
      <c r="M117" s="5">
        <v>3.8738954780625799E-2</v>
      </c>
      <c r="N117" s="5">
        <v>-9.5340409057710403E-3</v>
      </c>
      <c r="P117" s="5">
        <f>D117-'Interest rate'!M116</f>
        <v>1.3278123825219791E-2</v>
      </c>
      <c r="R117" s="5"/>
      <c r="S117" s="5"/>
      <c r="T117" s="5"/>
    </row>
    <row r="118" spans="2:20" x14ac:dyDescent="0.25">
      <c r="B118" s="6">
        <v>39263</v>
      </c>
      <c r="C118" s="7">
        <f t="shared" si="1"/>
        <v>39263</v>
      </c>
      <c r="D118" s="8">
        <v>-2.2971055963034802E-2</v>
      </c>
      <c r="E118" s="8">
        <v>-2.2064386702809601E-2</v>
      </c>
      <c r="F118" s="8">
        <v>-2.3603283609996903E-2</v>
      </c>
      <c r="H118" s="25">
        <v>-1.5E-3</v>
      </c>
      <c r="I118" s="8">
        <v>-5.7293384174028595E-4</v>
      </c>
      <c r="J118" s="8">
        <v>-2.1456500821118701E-3</v>
      </c>
      <c r="L118" s="8">
        <v>-4.53457455984441E-3</v>
      </c>
      <c r="M118" s="8">
        <v>-3.6107900155920602E-3</v>
      </c>
      <c r="N118" s="8">
        <v>-5.1787303556689599E-3</v>
      </c>
      <c r="P118" s="8">
        <f>D118-'Interest rate'!M117</f>
        <v>-2.6669873563738143E-2</v>
      </c>
      <c r="R118" s="5"/>
      <c r="S118" s="5"/>
      <c r="T118" s="5"/>
    </row>
    <row r="119" spans="2:20" x14ac:dyDescent="0.25">
      <c r="B119" s="3">
        <v>39294</v>
      </c>
      <c r="C119" s="4">
        <f t="shared" si="1"/>
        <v>39294</v>
      </c>
      <c r="D119" s="5">
        <v>-9.44163001368881E-3</v>
      </c>
      <c r="E119" s="5">
        <v>-2.83337663375119E-2</v>
      </c>
      <c r="F119" s="5">
        <v>4.5870575334539003E-3</v>
      </c>
      <c r="H119" s="24">
        <v>4.7999999999999996E-3</v>
      </c>
      <c r="I119" s="5">
        <v>-1.43576994482817E-2</v>
      </c>
      <c r="J119" s="5">
        <v>1.9036644671231798E-2</v>
      </c>
      <c r="L119" s="5">
        <v>-5.23022449357613E-3</v>
      </c>
      <c r="M119" s="5">
        <v>-2.42026914669679E-2</v>
      </c>
      <c r="N119" s="5">
        <v>8.8581067374677892E-3</v>
      </c>
      <c r="P119" s="5">
        <f>D119-'Interest rate'!M118</f>
        <v>-1.3316315005817984E-2</v>
      </c>
      <c r="R119" s="5"/>
      <c r="S119" s="5"/>
      <c r="T119" s="5"/>
    </row>
    <row r="120" spans="2:20" x14ac:dyDescent="0.25">
      <c r="B120" s="6">
        <v>39325</v>
      </c>
      <c r="C120" s="7">
        <f t="shared" si="1"/>
        <v>39325</v>
      </c>
      <c r="D120" s="8">
        <v>-1.0887962673429299E-3</v>
      </c>
      <c r="E120" s="8">
        <v>-9.35255430186566E-3</v>
      </c>
      <c r="F120" s="8">
        <v>4.7402912239531397E-3</v>
      </c>
      <c r="H120" s="25">
        <v>-1E-3</v>
      </c>
      <c r="I120" s="8">
        <v>-9.2674778306868193E-3</v>
      </c>
      <c r="J120" s="8">
        <v>4.8265779839904398E-3</v>
      </c>
      <c r="L120" s="8">
        <v>1.1769403769483801E-3</v>
      </c>
      <c r="M120" s="8">
        <v>-7.1055576407852402E-3</v>
      </c>
      <c r="N120" s="8">
        <v>7.0192466348433201E-3</v>
      </c>
      <c r="P120" s="8">
        <f>D120-'Interest rate'!M119</f>
        <v>-5.0193680646628564E-3</v>
      </c>
      <c r="R120" s="5"/>
      <c r="S120" s="5"/>
      <c r="T120" s="5"/>
    </row>
    <row r="121" spans="2:20" x14ac:dyDescent="0.25">
      <c r="B121" s="3">
        <v>39355</v>
      </c>
      <c r="C121" s="4">
        <f t="shared" si="1"/>
        <v>39355</v>
      </c>
      <c r="D121" s="5">
        <v>-3.18325080161216E-2</v>
      </c>
      <c r="E121" s="5">
        <v>-1.89614592818419E-2</v>
      </c>
      <c r="F121" s="5">
        <v>-4.1904652379747699E-2</v>
      </c>
      <c r="H121" s="24">
        <v>3.9600000000000003E-2</v>
      </c>
      <c r="I121" s="5">
        <v>5.3382726343342402E-2</v>
      </c>
      <c r="J121" s="5">
        <v>2.8747645973511201E-2</v>
      </c>
      <c r="L121" s="5">
        <v>1.5578721891717801E-2</v>
      </c>
      <c r="M121" s="5">
        <v>2.9080070067808699E-2</v>
      </c>
      <c r="N121" s="5">
        <v>5.0133434668504498E-3</v>
      </c>
      <c r="P121" s="5">
        <f>D121-'Interest rate'!M120</f>
        <v>-3.5826908571438568E-2</v>
      </c>
      <c r="R121" s="5"/>
      <c r="S121" s="5"/>
      <c r="T121" s="5"/>
    </row>
    <row r="122" spans="2:20" x14ac:dyDescent="0.25">
      <c r="B122" s="6">
        <v>39386</v>
      </c>
      <c r="C122" s="7">
        <f t="shared" si="1"/>
        <v>39386</v>
      </c>
      <c r="D122" s="8">
        <v>2.3982162408069597E-2</v>
      </c>
      <c r="E122" s="8">
        <v>3.6414869569350701E-2</v>
      </c>
      <c r="F122" s="8">
        <v>1.3604278974663798E-2</v>
      </c>
      <c r="H122" s="25">
        <v>2.9899999999999999E-2</v>
      </c>
      <c r="I122" s="8">
        <v>4.2354980945850801E-2</v>
      </c>
      <c r="J122" s="8">
        <v>1.9413653661953099E-2</v>
      </c>
      <c r="L122" s="8">
        <v>1.7586640703431501E-2</v>
      </c>
      <c r="M122" s="8">
        <v>2.9941700065676102E-2</v>
      </c>
      <c r="N122" s="8">
        <v>7.2735706931310604E-3</v>
      </c>
      <c r="P122" s="8">
        <f>D122-'Interest rate'!M121</f>
        <v>1.9470801027597229E-2</v>
      </c>
      <c r="R122" s="5"/>
      <c r="S122" s="5"/>
      <c r="T122" s="5"/>
    </row>
    <row r="123" spans="2:20" x14ac:dyDescent="0.25">
      <c r="B123" s="3">
        <v>39416</v>
      </c>
      <c r="C123" s="4">
        <f t="shared" si="1"/>
        <v>39416</v>
      </c>
      <c r="D123" s="5">
        <v>1.42349169914904E-2</v>
      </c>
      <c r="E123" s="5">
        <v>-1.54471421095054E-2</v>
      </c>
      <c r="F123" s="5">
        <v>4.0924950574922493E-2</v>
      </c>
      <c r="H123" s="24">
        <v>-1.3899999999999999E-2</v>
      </c>
      <c r="I123" s="5">
        <v>-4.2711491571008002E-2</v>
      </c>
      <c r="J123" s="5">
        <v>1.2099538726056101E-2</v>
      </c>
      <c r="L123" s="5">
        <v>-1.8658847314694599E-2</v>
      </c>
      <c r="M123" s="5">
        <v>-4.73782656008572E-2</v>
      </c>
      <c r="N123" s="5">
        <v>7.1655650768618403E-3</v>
      </c>
      <c r="P123" s="5">
        <f>D123-'Interest rate'!M122</f>
        <v>9.8346539505216567E-3</v>
      </c>
      <c r="R123" s="5"/>
      <c r="S123" s="5"/>
      <c r="T123" s="5"/>
    </row>
    <row r="124" spans="2:20" x14ac:dyDescent="0.25">
      <c r="B124" s="9">
        <v>39447</v>
      </c>
      <c r="C124" s="10">
        <f t="shared" si="1"/>
        <v>39447</v>
      </c>
      <c r="D124" s="11">
        <v>-3.1709360053197799E-2</v>
      </c>
      <c r="E124" s="11">
        <v>-3.5557671182429702E-2</v>
      </c>
      <c r="F124" s="11">
        <v>-2.8207709757104297E-2</v>
      </c>
      <c r="H124" s="26">
        <v>-1.12E-2</v>
      </c>
      <c r="I124" s="11">
        <v>-1.5122651811643899E-2</v>
      </c>
      <c r="J124" s="11">
        <v>-7.6169562386010402E-3</v>
      </c>
      <c r="L124" s="11">
        <v>-5.0336039775491503E-3</v>
      </c>
      <c r="M124" s="11">
        <v>-8.9879279272110403E-3</v>
      </c>
      <c r="N124" s="11">
        <v>-1.4354709777950601E-3</v>
      </c>
      <c r="P124" s="11">
        <f>D124-'Interest rate'!M123</f>
        <v>-3.6307918264232852E-2</v>
      </c>
      <c r="R124" s="5"/>
      <c r="S124" s="5"/>
      <c r="T124" s="5"/>
    </row>
    <row r="125" spans="2:20" x14ac:dyDescent="0.25">
      <c r="B125" s="3">
        <v>39478</v>
      </c>
      <c r="C125" s="4">
        <f t="shared" si="1"/>
        <v>39478</v>
      </c>
      <c r="D125" s="5">
        <v>-2.4677677225134798E-2</v>
      </c>
      <c r="E125" s="5">
        <v>-8.3926099299743609E-2</v>
      </c>
      <c r="F125" s="5">
        <v>2.8866960314438899E-2</v>
      </c>
      <c r="H125" s="24">
        <v>-2.6700000000000002E-2</v>
      </c>
      <c r="I125" s="5">
        <v>-8.5853772128482705E-2</v>
      </c>
      <c r="J125" s="5">
        <v>2.6701939695175102E-2</v>
      </c>
      <c r="L125" s="5">
        <v>-3.4919911736459502E-2</v>
      </c>
      <c r="M125" s="5">
        <v>-9.3546145068815104E-2</v>
      </c>
      <c r="N125" s="5">
        <v>1.80624243833272E-2</v>
      </c>
      <c r="P125" s="5">
        <f>D125-'Interest rate'!M124</f>
        <v>-2.9339599062006994E-2</v>
      </c>
      <c r="R125" s="5"/>
      <c r="S125" s="5"/>
      <c r="T125" s="5"/>
    </row>
    <row r="126" spans="2:20" x14ac:dyDescent="0.25">
      <c r="B126" s="6">
        <v>39507</v>
      </c>
      <c r="C126" s="7">
        <f t="shared" si="1"/>
        <v>39507</v>
      </c>
      <c r="D126" s="8">
        <v>-3.0210258356822003E-2</v>
      </c>
      <c r="E126" s="8">
        <v>-3.4149705914311303E-2</v>
      </c>
      <c r="F126" s="8">
        <v>-2.6801025403891302E-2</v>
      </c>
      <c r="H126" s="25">
        <v>1.1599999999999999E-2</v>
      </c>
      <c r="I126" s="8">
        <v>7.52095954152088E-3</v>
      </c>
      <c r="J126" s="8">
        <v>1.5186691678851E-2</v>
      </c>
      <c r="L126" s="8">
        <v>-3.0252005349757898E-3</v>
      </c>
      <c r="M126" s="8">
        <v>-7.0750780818420499E-3</v>
      </c>
      <c r="N126" s="8">
        <v>4.79607660452741E-4</v>
      </c>
      <c r="P126" s="8">
        <f>D126-'Interest rate'!M125</f>
        <v>-3.4737479900462942E-2</v>
      </c>
      <c r="R126" s="5"/>
      <c r="S126" s="5"/>
      <c r="T126" s="5"/>
    </row>
    <row r="127" spans="2:20" x14ac:dyDescent="0.25">
      <c r="B127" s="3">
        <v>39538</v>
      </c>
      <c r="C127" s="4">
        <f t="shared" si="1"/>
        <v>39538</v>
      </c>
      <c r="D127" s="5">
        <v>-2.5515567461950099E-2</v>
      </c>
      <c r="E127" s="5">
        <v>-3.6013683901411402E-2</v>
      </c>
      <c r="F127" s="5">
        <v>-1.61444902233744E-2</v>
      </c>
      <c r="H127" s="24">
        <v>2.9999999999999997E-4</v>
      </c>
      <c r="I127" s="5">
        <v>-1.04996071531929E-2</v>
      </c>
      <c r="J127" s="5">
        <v>9.8954696457562701E-3</v>
      </c>
      <c r="L127" s="5">
        <v>-1.9094939050364901E-2</v>
      </c>
      <c r="M127" s="5">
        <v>-2.9662215910119E-2</v>
      </c>
      <c r="N127" s="5">
        <v>-9.6621199274607994E-3</v>
      </c>
      <c r="P127" s="5">
        <f>D127-'Interest rate'!M126</f>
        <v>-3.0264542569471024E-2</v>
      </c>
      <c r="R127" s="5"/>
      <c r="S127" s="5"/>
      <c r="T127" s="5"/>
    </row>
    <row r="128" spans="2:20" x14ac:dyDescent="0.25">
      <c r="B128" s="6">
        <v>39568</v>
      </c>
      <c r="C128" s="7">
        <f t="shared" si="1"/>
        <v>39568</v>
      </c>
      <c r="D128" s="8">
        <v>2.2680963815781E-2</v>
      </c>
      <c r="E128" s="8">
        <v>5.8659753759936005E-2</v>
      </c>
      <c r="F128" s="8">
        <v>-1.0785581848615899E-2</v>
      </c>
      <c r="H128" s="25">
        <v>1.7000000000000001E-2</v>
      </c>
      <c r="I128" s="8">
        <v>5.2807084866840499E-2</v>
      </c>
      <c r="J128" s="8">
        <v>-1.6254330833503701E-2</v>
      </c>
      <c r="L128" s="8">
        <v>2.76424459516551E-2</v>
      </c>
      <c r="M128" s="8">
        <v>6.3795777518875302E-2</v>
      </c>
      <c r="N128" s="8">
        <v>-5.98646256550062E-3</v>
      </c>
      <c r="P128" s="8">
        <f>D128-'Interest rate'!M127</f>
        <v>1.7892446450692882E-2</v>
      </c>
      <c r="R128" s="5"/>
      <c r="S128" s="5"/>
      <c r="T128" s="5"/>
    </row>
    <row r="129" spans="2:20" x14ac:dyDescent="0.25">
      <c r="B129" s="3">
        <v>39599</v>
      </c>
      <c r="C129" s="4">
        <f t="shared" si="1"/>
        <v>39599</v>
      </c>
      <c r="D129" s="5">
        <v>2.9188670624882302E-3</v>
      </c>
      <c r="E129" s="5">
        <v>1.5227941775460201E-2</v>
      </c>
      <c r="F129" s="5">
        <v>-9.7130289429562307E-3</v>
      </c>
      <c r="H129" s="24">
        <v>4.4000000000000003E-3</v>
      </c>
      <c r="I129" s="5">
        <v>1.6760045954295599E-2</v>
      </c>
      <c r="J129" s="5">
        <v>-8.2185637650676897E-3</v>
      </c>
      <c r="L129" s="5">
        <v>5.5456636845532302E-3</v>
      </c>
      <c r="M129" s="5">
        <v>1.78869706693046E-2</v>
      </c>
      <c r="N129" s="5">
        <v>-7.1193164650660296E-3</v>
      </c>
      <c r="P129" s="5">
        <f>D129-'Interest rate'!M128</f>
        <v>-2.2483876634169491E-3</v>
      </c>
      <c r="R129" s="5"/>
      <c r="S129" s="5"/>
      <c r="T129" s="5"/>
    </row>
    <row r="130" spans="2:20" x14ac:dyDescent="0.25">
      <c r="B130" s="6">
        <v>39629</v>
      </c>
      <c r="C130" s="7">
        <f t="shared" si="1"/>
        <v>39629</v>
      </c>
      <c r="D130" s="8">
        <v>-4.6182955584708002E-2</v>
      </c>
      <c r="E130" s="8">
        <v>-8.7288706012547193E-2</v>
      </c>
      <c r="F130" s="8">
        <v>1.5652920105457799E-4</v>
      </c>
      <c r="H130" s="25">
        <v>-4.4499999999999998E-2</v>
      </c>
      <c r="I130" s="8">
        <v>-8.5702846732140209E-2</v>
      </c>
      <c r="J130" s="8">
        <v>1.8943268202378199E-3</v>
      </c>
      <c r="L130" s="8">
        <v>-5.0347299055037202E-2</v>
      </c>
      <c r="M130" s="8">
        <v>-9.1273582474473494E-2</v>
      </c>
      <c r="N130" s="8">
        <v>-4.2101378735205398E-3</v>
      </c>
      <c r="P130" s="8">
        <f>D130-'Interest rate'!M129</f>
        <v>-5.1097893270241307E-2</v>
      </c>
      <c r="R130" s="5"/>
      <c r="S130" s="5"/>
      <c r="T130" s="5"/>
    </row>
    <row r="131" spans="2:20" x14ac:dyDescent="0.25">
      <c r="B131" s="3">
        <v>39660</v>
      </c>
      <c r="C131" s="4">
        <f t="shared" si="1"/>
        <v>39660</v>
      </c>
      <c r="D131" s="5">
        <v>-5.9569423168060994E-3</v>
      </c>
      <c r="E131" s="5">
        <v>-1.9528301625681099E-2</v>
      </c>
      <c r="F131" s="5">
        <v>8.6764289149867703E-3</v>
      </c>
      <c r="H131" s="24">
        <v>-1.3599999999999999E-2</v>
      </c>
      <c r="I131" s="5">
        <v>-2.7101834742227202E-2</v>
      </c>
      <c r="J131" s="5">
        <v>8.8503182424637394E-4</v>
      </c>
      <c r="L131" s="5">
        <v>-7.2826380889143803E-3</v>
      </c>
      <c r="M131" s="5">
        <v>-2.0835892598384999E-2</v>
      </c>
      <c r="N131" s="5">
        <v>7.3312292557583501E-3</v>
      </c>
      <c r="P131" s="5">
        <f>D131-'Interest rate'!M130</f>
        <v>-1.1029659788002962E-2</v>
      </c>
      <c r="R131" s="5"/>
      <c r="S131" s="5"/>
      <c r="T131" s="5"/>
    </row>
    <row r="132" spans="2:20" x14ac:dyDescent="0.25">
      <c r="B132" s="6">
        <v>39691</v>
      </c>
      <c r="C132" s="7">
        <f t="shared" si="1"/>
        <v>39691</v>
      </c>
      <c r="D132" s="8">
        <v>2.59010844900294E-2</v>
      </c>
      <c r="E132" s="8">
        <v>2.7197073641004498E-2</v>
      </c>
      <c r="F132" s="8">
        <v>2.4455008045897203E-2</v>
      </c>
      <c r="H132" s="25">
        <v>-2.64E-2</v>
      </c>
      <c r="I132" s="8">
        <v>-2.5161718180254401E-2</v>
      </c>
      <c r="J132" s="8">
        <v>-2.7764013866219101E-2</v>
      </c>
      <c r="L132" s="8">
        <v>1.11309606159675E-2</v>
      </c>
      <c r="M132" s="8">
        <v>1.24082889609924E-2</v>
      </c>
      <c r="N132" s="8">
        <v>9.7056964519870396E-3</v>
      </c>
      <c r="P132" s="8">
        <f>D132-'Interest rate'!M131</f>
        <v>2.0994042951073797E-2</v>
      </c>
      <c r="R132" s="5"/>
      <c r="S132" s="5"/>
      <c r="T132" s="5"/>
    </row>
    <row r="133" spans="2:20" x14ac:dyDescent="0.25">
      <c r="B133" s="3">
        <v>39721</v>
      </c>
      <c r="C133" s="4">
        <f t="shared" si="1"/>
        <v>39721</v>
      </c>
      <c r="D133" s="5">
        <v>-1.8835861826769301E-2</v>
      </c>
      <c r="E133" s="5">
        <v>-6.5066043437402105E-2</v>
      </c>
      <c r="F133" s="5">
        <v>3.6295769319358601E-2</v>
      </c>
      <c r="H133" s="24">
        <v>-0.1024</v>
      </c>
      <c r="I133" s="5">
        <v>-0.14468636837512</v>
      </c>
      <c r="J133" s="5">
        <v>-5.1956673867268502E-2</v>
      </c>
      <c r="L133" s="5">
        <v>-8.0327754743751104E-2</v>
      </c>
      <c r="M133" s="5">
        <v>-0.123660577610694</v>
      </c>
      <c r="N133" s="5">
        <v>-2.8651355432726101E-2</v>
      </c>
      <c r="P133" s="5">
        <f>D133-'Interest rate'!M132</f>
        <v>-2.38455000771641E-2</v>
      </c>
      <c r="R133" s="5"/>
      <c r="S133" s="5"/>
      <c r="T133" s="5"/>
    </row>
    <row r="134" spans="2:20" x14ac:dyDescent="0.25">
      <c r="B134" s="6">
        <v>39752</v>
      </c>
      <c r="C134" s="7">
        <f t="shared" ref="C134:C197" si="2">B134</f>
        <v>39752</v>
      </c>
      <c r="D134" s="8">
        <v>-3.5102738422870795E-2</v>
      </c>
      <c r="E134" s="8">
        <v>-0.103217398514203</v>
      </c>
      <c r="F134" s="8">
        <v>4.1248534810255102E-2</v>
      </c>
      <c r="H134" s="25">
        <v>-0.15260000000000001</v>
      </c>
      <c r="I134" s="8">
        <v>-0.21243460165109798</v>
      </c>
      <c r="J134" s="8">
        <v>-8.5562860230136997E-2</v>
      </c>
      <c r="L134" s="8">
        <v>-0.10454813564835599</v>
      </c>
      <c r="M134" s="8">
        <v>-0.16776046104074699</v>
      </c>
      <c r="N134" s="8">
        <v>-3.3692000181528403E-2</v>
      </c>
      <c r="P134" s="8">
        <f>D134-'Interest rate'!M133</f>
        <v>-4.1319070276018201E-2</v>
      </c>
      <c r="R134" s="5"/>
      <c r="S134" s="5"/>
      <c r="T134" s="5"/>
    </row>
    <row r="135" spans="2:20" x14ac:dyDescent="0.25">
      <c r="B135" s="3">
        <v>39782</v>
      </c>
      <c r="C135" s="4">
        <f t="shared" si="2"/>
        <v>39782</v>
      </c>
      <c r="D135" s="5">
        <v>1.2684135873248299E-2</v>
      </c>
      <c r="E135" s="5">
        <v>-2.6565236772548101E-2</v>
      </c>
      <c r="F135" s="5">
        <v>5.2961237606735205E-2</v>
      </c>
      <c r="H135" s="24">
        <v>-2.7E-2</v>
      </c>
      <c r="I135" s="5">
        <v>-6.4748001940923505E-2</v>
      </c>
      <c r="J135" s="5">
        <v>1.1659063916493099E-2</v>
      </c>
      <c r="L135" s="5">
        <v>-1.9462941049269902E-2</v>
      </c>
      <c r="M135" s="5">
        <v>-5.7466363873400102E-2</v>
      </c>
      <c r="N135" s="5">
        <v>1.9535586341373999E-2</v>
      </c>
      <c r="P135" s="5">
        <f>D135-'Interest rate'!M134</f>
        <v>7.6823855884370976E-3</v>
      </c>
      <c r="R135" s="5"/>
      <c r="S135" s="5"/>
      <c r="T135" s="5"/>
    </row>
    <row r="136" spans="2:20" x14ac:dyDescent="0.25">
      <c r="B136" s="9">
        <v>39813</v>
      </c>
      <c r="C136" s="10">
        <f t="shared" si="2"/>
        <v>39813</v>
      </c>
      <c r="D136" s="11">
        <v>5.8688429054168899E-2</v>
      </c>
      <c r="E136" s="11">
        <v>4.9200489232908297E-2</v>
      </c>
      <c r="F136" s="11">
        <v>6.8200294176120405E-2</v>
      </c>
      <c r="H136" s="26">
        <v>5.9400000000000001E-2</v>
      </c>
      <c r="I136" s="11">
        <v>4.9942201350944494E-2</v>
      </c>
      <c r="J136" s="11">
        <v>6.8955437841045297E-2</v>
      </c>
      <c r="L136" s="11">
        <v>2.16422707936113E-2</v>
      </c>
      <c r="M136" s="11">
        <v>1.2486342495221099E-2</v>
      </c>
      <c r="N136" s="11">
        <v>3.08212961554413E-2</v>
      </c>
      <c r="P136" s="11">
        <f>D136-'Interest rate'!M135</f>
        <v>5.3828778732557279E-2</v>
      </c>
      <c r="R136" s="5"/>
      <c r="S136" s="5"/>
      <c r="T136" s="5"/>
    </row>
    <row r="137" spans="2:20" x14ac:dyDescent="0.25">
      <c r="B137" s="3">
        <v>39844</v>
      </c>
      <c r="C137" s="4">
        <f t="shared" si="2"/>
        <v>39844</v>
      </c>
      <c r="D137" s="5">
        <v>-8.3389160915556607E-2</v>
      </c>
      <c r="E137" s="5">
        <v>-0.10392149614930901</v>
      </c>
      <c r="F137" s="5">
        <v>-6.3175027922456092E-2</v>
      </c>
      <c r="H137" s="24">
        <v>-7.1400000000000005E-2</v>
      </c>
      <c r="I137" s="5">
        <v>-9.2155470087186303E-2</v>
      </c>
      <c r="J137" s="5">
        <v>-5.0873977300502603E-2</v>
      </c>
      <c r="L137" s="5">
        <v>-3.7173809434537103E-2</v>
      </c>
      <c r="M137" s="5">
        <v>-5.8741391372349801E-2</v>
      </c>
      <c r="N137" s="5">
        <v>-1.5940488166629001E-2</v>
      </c>
      <c r="P137" s="5">
        <f>D137-'Interest rate'!M136</f>
        <v>-8.6703087105356472E-2</v>
      </c>
      <c r="R137" s="5"/>
      <c r="S137" s="5"/>
      <c r="T137" s="5"/>
    </row>
    <row r="138" spans="2:20" x14ac:dyDescent="0.25">
      <c r="B138" s="6">
        <v>39872</v>
      </c>
      <c r="C138" s="7">
        <f t="shared" si="2"/>
        <v>39872</v>
      </c>
      <c r="D138" s="8">
        <v>-3.9019190861542402E-2</v>
      </c>
      <c r="E138" s="8">
        <v>-7.9327136340106894E-2</v>
      </c>
      <c r="F138" s="8">
        <v>1.5208506671264799E-3</v>
      </c>
      <c r="H138" s="25">
        <v>-5.8000000000000003E-2</v>
      </c>
      <c r="I138" s="8">
        <v>-9.7529710136396691E-2</v>
      </c>
      <c r="J138" s="8">
        <v>-1.82801643430495E-2</v>
      </c>
      <c r="L138" s="8">
        <v>-4.5716198661703199E-2</v>
      </c>
      <c r="M138" s="8">
        <v>-8.5743232177183604E-2</v>
      </c>
      <c r="N138" s="8">
        <v>-5.4586754916291502E-3</v>
      </c>
      <c r="P138" s="8">
        <f>D138-'Interest rate'!M137</f>
        <v>-4.1849707413951803E-2</v>
      </c>
      <c r="R138" s="5"/>
      <c r="S138" s="5"/>
      <c r="T138" s="5"/>
    </row>
    <row r="139" spans="2:20" x14ac:dyDescent="0.25">
      <c r="B139" s="3">
        <v>39903</v>
      </c>
      <c r="C139" s="4">
        <f t="shared" si="2"/>
        <v>39903</v>
      </c>
      <c r="D139" s="5">
        <v>1.4092292162592598E-2</v>
      </c>
      <c r="E139" s="5">
        <v>3.68925231658137E-2</v>
      </c>
      <c r="F139" s="5">
        <v>-8.6780715732670492E-3</v>
      </c>
      <c r="H139" s="24">
        <v>5.8900000000000001E-2</v>
      </c>
      <c r="I139" s="5">
        <v>8.2754988479341304E-2</v>
      </c>
      <c r="J139" s="5">
        <v>3.5168775174358596E-2</v>
      </c>
      <c r="L139" s="5">
        <v>3.6045283785176997E-2</v>
      </c>
      <c r="M139" s="5">
        <v>5.9339086316529101E-2</v>
      </c>
      <c r="N139" s="5">
        <v>1.27819883997E-2</v>
      </c>
      <c r="P139" s="5">
        <f>D139-'Interest rate'!M138</f>
        <v>1.1626022390288912E-2</v>
      </c>
      <c r="R139" s="5"/>
      <c r="S139" s="5"/>
      <c r="T139" s="5"/>
    </row>
    <row r="140" spans="2:20" x14ac:dyDescent="0.25">
      <c r="B140" s="6">
        <v>39933</v>
      </c>
      <c r="C140" s="7">
        <f t="shared" si="2"/>
        <v>39933</v>
      </c>
      <c r="D140" s="8">
        <v>5.1651238973989801E-2</v>
      </c>
      <c r="E140" s="8">
        <v>0.10703991275288499</v>
      </c>
      <c r="F140" s="8">
        <v>-9.7772413673139508E-3</v>
      </c>
      <c r="H140" s="25">
        <v>7.9699999999999993E-2</v>
      </c>
      <c r="I140" s="8">
        <v>0.136607773935597</v>
      </c>
      <c r="J140" s="8">
        <v>1.6670557605358502E-2</v>
      </c>
      <c r="L140" s="8">
        <v>7.1335106429354103E-2</v>
      </c>
      <c r="M140" s="8">
        <v>0.12776049961133101</v>
      </c>
      <c r="N140" s="8">
        <v>8.7568677997780196E-3</v>
      </c>
      <c r="P140" s="8">
        <f>D140-'Interest rate'!M139</f>
        <v>4.9282348033343949E-2</v>
      </c>
      <c r="R140" s="5"/>
      <c r="S140" s="5"/>
      <c r="T140" s="5"/>
    </row>
    <row r="141" spans="2:20" x14ac:dyDescent="0.25">
      <c r="B141" s="3">
        <v>39964</v>
      </c>
      <c r="C141" s="4">
        <f t="shared" si="2"/>
        <v>39964</v>
      </c>
      <c r="D141" s="5">
        <v>4.4933199958136598E-2</v>
      </c>
      <c r="E141" s="5">
        <v>6.4836475682693601E-2</v>
      </c>
      <c r="F141" s="5">
        <v>1.8230783419780801E-2</v>
      </c>
      <c r="H141" s="24">
        <v>9.2399999999999996E-2</v>
      </c>
      <c r="I141" s="5">
        <v>0.11319697023462201</v>
      </c>
      <c r="J141" s="5">
        <v>6.4474639052738897E-2</v>
      </c>
      <c r="L141" s="5">
        <v>4.4168589740466897E-2</v>
      </c>
      <c r="M141" s="5">
        <v>6.4057300314328297E-2</v>
      </c>
      <c r="N141" s="5">
        <v>1.74857087223717E-2</v>
      </c>
      <c r="P141" s="5">
        <f>D141-'Interest rate'!M140</f>
        <v>4.2897807451319984E-2</v>
      </c>
      <c r="R141" s="5"/>
      <c r="S141" s="5"/>
      <c r="T141" s="5"/>
    </row>
    <row r="142" spans="2:20" x14ac:dyDescent="0.25">
      <c r="B142" s="6">
        <v>39994</v>
      </c>
      <c r="C142" s="7">
        <f t="shared" si="2"/>
        <v>39994</v>
      </c>
      <c r="D142" s="8">
        <v>2.70071027074037E-2</v>
      </c>
      <c r="E142" s="8">
        <v>1.5362244817943101E-2</v>
      </c>
      <c r="F142" s="8">
        <v>4.3854525689361698E-2</v>
      </c>
      <c r="H142" s="25">
        <v>3.7000000000000002E-3</v>
      </c>
      <c r="I142" s="8">
        <v>-7.6376254999223105E-3</v>
      </c>
      <c r="J142" s="8">
        <v>2.02092514592991E-2</v>
      </c>
      <c r="L142" s="8">
        <v>7.2029292040680596E-3</v>
      </c>
      <c r="M142" s="8">
        <v>-4.2173682544762699E-3</v>
      </c>
      <c r="N142" s="8">
        <v>2.3725483982836901E-2</v>
      </c>
      <c r="P142" s="8">
        <f>D142-'Interest rate'!M141</f>
        <v>2.5314613455831306E-2</v>
      </c>
      <c r="R142" s="5"/>
      <c r="S142" s="5"/>
      <c r="T142" s="5"/>
    </row>
    <row r="143" spans="2:20" x14ac:dyDescent="0.25">
      <c r="B143" s="3">
        <v>40025</v>
      </c>
      <c r="C143" s="4">
        <f t="shared" si="2"/>
        <v>40025</v>
      </c>
      <c r="D143" s="5">
        <v>2.59430348785064E-2</v>
      </c>
      <c r="E143" s="5">
        <v>4.6673694746010498E-2</v>
      </c>
      <c r="F143" s="5">
        <v>-5.5080300483022508E-3</v>
      </c>
      <c r="H143" s="24">
        <v>7.2700000000000001E-2</v>
      </c>
      <c r="I143" s="5">
        <v>9.4391976789329507E-2</v>
      </c>
      <c r="J143" s="5">
        <v>3.9831265808833803E-2</v>
      </c>
      <c r="L143" s="5">
        <v>6.2548717812252602E-2</v>
      </c>
      <c r="M143" s="5">
        <v>8.4019046551029805E-2</v>
      </c>
      <c r="N143" s="5">
        <v>2.9975468599550598E-2</v>
      </c>
      <c r="P143" s="5">
        <f>D143-'Interest rate'!M142</f>
        <v>2.4463467941451756E-2</v>
      </c>
      <c r="R143" s="5"/>
      <c r="S143" s="5"/>
      <c r="T143" s="5"/>
    </row>
    <row r="144" spans="2:20" x14ac:dyDescent="0.25">
      <c r="B144" s="6">
        <v>40056</v>
      </c>
      <c r="C144" s="7">
        <f t="shared" si="2"/>
        <v>40056</v>
      </c>
      <c r="D144" s="8">
        <v>1.45985975922005E-2</v>
      </c>
      <c r="E144" s="8">
        <v>2.3213895010897302E-2</v>
      </c>
      <c r="F144" s="8">
        <v>9.6519999248312295E-4</v>
      </c>
      <c r="H144" s="25">
        <v>4.0300000000000002E-2</v>
      </c>
      <c r="I144" s="8">
        <v>4.9135949947963303E-2</v>
      </c>
      <c r="J144" s="8">
        <v>2.6323607487545701E-2</v>
      </c>
      <c r="L144" s="8">
        <v>3.6053600029800202E-2</v>
      </c>
      <c r="M144" s="8">
        <v>4.4851074697636301E-2</v>
      </c>
      <c r="N144" s="8">
        <v>2.2131909694648799E-2</v>
      </c>
      <c r="P144" s="8">
        <f>D144-'Interest rate'!M143</f>
        <v>1.3283156564697361E-2</v>
      </c>
      <c r="R144" s="5"/>
      <c r="S144" s="5"/>
      <c r="T144" s="5"/>
    </row>
    <row r="145" spans="2:20" x14ac:dyDescent="0.25">
      <c r="B145" s="3">
        <v>40086</v>
      </c>
      <c r="C145" s="4">
        <f t="shared" si="2"/>
        <v>40086</v>
      </c>
      <c r="D145" s="5">
        <v>6.4586205545407206E-3</v>
      </c>
      <c r="E145" s="5">
        <v>1.42836876659698E-2</v>
      </c>
      <c r="F145" s="5">
        <v>-6.1286343571409496E-3</v>
      </c>
      <c r="H145" s="24">
        <v>4.1399999999999999E-2</v>
      </c>
      <c r="I145" s="5">
        <v>4.9507333989788495E-2</v>
      </c>
      <c r="J145" s="5">
        <v>2.8386140848731797E-2</v>
      </c>
      <c r="L145" s="5">
        <v>3.1105564406162599E-2</v>
      </c>
      <c r="M145" s="5">
        <v>3.91222535840157E-2</v>
      </c>
      <c r="N145" s="5">
        <v>1.82100635388718E-2</v>
      </c>
      <c r="P145" s="5">
        <f>D145-'Interest rate'!M144</f>
        <v>5.0857017940775275E-3</v>
      </c>
      <c r="R145" s="5"/>
      <c r="S145" s="5"/>
      <c r="T145" s="5"/>
    </row>
    <row r="146" spans="2:20" x14ac:dyDescent="0.25">
      <c r="B146" s="6">
        <v>40117</v>
      </c>
      <c r="C146" s="7">
        <f t="shared" si="2"/>
        <v>40117</v>
      </c>
      <c r="D146" s="8">
        <v>-2.27748069840999E-2</v>
      </c>
      <c r="E146" s="8">
        <v>-3.4252145981035799E-2</v>
      </c>
      <c r="F146" s="8">
        <v>-4.0099813034282202E-3</v>
      </c>
      <c r="H146" s="25">
        <v>-4.8999999999999998E-3</v>
      </c>
      <c r="I146" s="8">
        <v>-1.65571924087408E-2</v>
      </c>
      <c r="J146" s="8">
        <v>1.4239085537324002E-2</v>
      </c>
      <c r="L146" s="8">
        <v>-1.24740844576673E-2</v>
      </c>
      <c r="M146" s="8">
        <v>-2.4072404683748501E-2</v>
      </c>
      <c r="N146" s="8">
        <v>6.4885297096535198E-3</v>
      </c>
      <c r="P146" s="8">
        <f>D146-'Interest rate'!M145</f>
        <v>-2.408203394345982E-2</v>
      </c>
      <c r="R146" s="5"/>
      <c r="S146" s="5"/>
      <c r="T146" s="5"/>
    </row>
    <row r="147" spans="2:20" x14ac:dyDescent="0.25">
      <c r="B147" s="3">
        <v>40147</v>
      </c>
      <c r="C147" s="4">
        <f t="shared" si="2"/>
        <v>40147</v>
      </c>
      <c r="D147" s="5">
        <v>2.6936355548611499E-2</v>
      </c>
      <c r="E147" s="5">
        <v>3.2280372056242304E-2</v>
      </c>
      <c r="F147" s="5">
        <v>1.8478995628723901E-2</v>
      </c>
      <c r="H147" s="24">
        <v>3.04E-2</v>
      </c>
      <c r="I147" s="5">
        <v>3.5752330059037697E-2</v>
      </c>
      <c r="J147" s="5">
        <v>2.19045342665538E-2</v>
      </c>
      <c r="L147" s="5">
        <v>1.9771868623780699E-2</v>
      </c>
      <c r="M147" s="5">
        <v>2.5078596634179301E-2</v>
      </c>
      <c r="N147" s="5">
        <v>1.13735083840516E-2</v>
      </c>
      <c r="P147" s="5">
        <f>D147-'Interest rate'!M146</f>
        <v>2.5440392282671795E-2</v>
      </c>
      <c r="R147" s="5"/>
      <c r="S147" s="5"/>
      <c r="T147" s="5"/>
    </row>
    <row r="148" spans="2:20" x14ac:dyDescent="0.25">
      <c r="B148" s="9">
        <v>40178</v>
      </c>
      <c r="C148" s="10">
        <f t="shared" si="2"/>
        <v>40178</v>
      </c>
      <c r="D148" s="11">
        <v>1.7861488549681701E-2</v>
      </c>
      <c r="E148" s="11">
        <v>3.9991772404906104E-2</v>
      </c>
      <c r="F148" s="11">
        <v>-1.6680677860459601E-2</v>
      </c>
      <c r="H148" s="26">
        <v>5.9999999999999995E-4</v>
      </c>
      <c r="I148" s="11">
        <v>2.2348926245149899E-2</v>
      </c>
      <c r="J148" s="11">
        <v>-3.33621093743902E-2</v>
      </c>
      <c r="L148" s="11">
        <v>2.4568532572222201E-2</v>
      </c>
      <c r="M148" s="11">
        <v>4.6844647398811598E-2</v>
      </c>
      <c r="N148" s="11">
        <v>-1.0201229635536199E-2</v>
      </c>
      <c r="P148" s="11">
        <f>D148-'Interest rate'!M147</f>
        <v>1.6373723079079226E-2</v>
      </c>
      <c r="R148" s="5"/>
      <c r="S148" s="5"/>
      <c r="T148" s="5"/>
    </row>
    <row r="149" spans="2:20" x14ac:dyDescent="0.25">
      <c r="B149" s="3">
        <v>40209</v>
      </c>
      <c r="C149" s="4">
        <f t="shared" si="2"/>
        <v>40209</v>
      </c>
      <c r="D149" s="5">
        <v>-8.8810807575555595E-3</v>
      </c>
      <c r="E149" s="5">
        <v>-2.6385010568251301E-2</v>
      </c>
      <c r="F149" s="5">
        <v>2.00146366406391E-2</v>
      </c>
      <c r="H149" s="24">
        <v>-2.8500000000000001E-2</v>
      </c>
      <c r="I149" s="5">
        <v>-4.5672121056184303E-2</v>
      </c>
      <c r="J149" s="5">
        <v>-1.9164121019721301E-4</v>
      </c>
      <c r="L149" s="5">
        <v>-1.5767044854325001E-2</v>
      </c>
      <c r="M149" s="5">
        <v>-3.3149367007551798E-2</v>
      </c>
      <c r="N149" s="5">
        <v>1.29279007056222E-2</v>
      </c>
      <c r="P149" s="5">
        <f>D149-'Interest rate'!M148</f>
        <v>-1.049992246268372E-2</v>
      </c>
      <c r="R149" s="5"/>
      <c r="S149" s="5"/>
      <c r="T149" s="5"/>
    </row>
    <row r="150" spans="2:20" x14ac:dyDescent="0.25">
      <c r="B150" s="6">
        <v>40237</v>
      </c>
      <c r="C150" s="7">
        <f t="shared" si="2"/>
        <v>40237</v>
      </c>
      <c r="D150" s="8">
        <v>1.1390361976511001E-3</v>
      </c>
      <c r="E150" s="8">
        <v>4.3747608604141099E-3</v>
      </c>
      <c r="F150" s="8">
        <v>-3.9546692078740201E-3</v>
      </c>
      <c r="H150" s="25">
        <v>-1.6999999999999999E-3</v>
      </c>
      <c r="I150" s="8">
        <v>1.5029095701501998E-3</v>
      </c>
      <c r="J150" s="8">
        <v>-6.8027038059819099E-3</v>
      </c>
      <c r="L150" s="8">
        <v>9.3288624161569408E-3</v>
      </c>
      <c r="M150" s="8">
        <v>1.2591057720206E-2</v>
      </c>
      <c r="N150" s="8">
        <v>4.1934977927349203E-3</v>
      </c>
      <c r="P150" s="8">
        <f>D150-'Interest rate'!M149</f>
        <v>-5.5345305392129319E-4</v>
      </c>
      <c r="R150" s="5"/>
      <c r="S150" s="5"/>
      <c r="T150" s="5"/>
    </row>
    <row r="151" spans="2:20" x14ac:dyDescent="0.25">
      <c r="B151" s="3">
        <v>40268</v>
      </c>
      <c r="C151" s="4">
        <f t="shared" si="2"/>
        <v>40268</v>
      </c>
      <c r="D151" s="5">
        <v>4.7144357857546802E-2</v>
      </c>
      <c r="E151" s="5">
        <v>7.33639653407583E-2</v>
      </c>
      <c r="F151" s="5">
        <v>5.7299720758823306E-3</v>
      </c>
      <c r="H151" s="24">
        <v>4.2700000000000002E-2</v>
      </c>
      <c r="I151" s="5">
        <v>6.8797959625366098E-2</v>
      </c>
      <c r="J151" s="5">
        <v>1.4516760375185001E-3</v>
      </c>
      <c r="L151" s="5">
        <v>4.5563168626044898E-2</v>
      </c>
      <c r="M151" s="5">
        <v>7.1743190329153397E-2</v>
      </c>
      <c r="N151" s="5">
        <v>4.21132373790312E-3</v>
      </c>
      <c r="P151" s="5">
        <f>D151-'Interest rate'!M150</f>
        <v>4.5476411170416252E-2</v>
      </c>
      <c r="R151" s="5"/>
      <c r="S151" s="5"/>
      <c r="T151" s="5"/>
    </row>
    <row r="152" spans="2:20" x14ac:dyDescent="0.25">
      <c r="B152" s="6">
        <v>40298</v>
      </c>
      <c r="C152" s="7">
        <f t="shared" si="2"/>
        <v>40298</v>
      </c>
      <c r="D152" s="8">
        <v>-5.3853118803863795E-3</v>
      </c>
      <c r="E152" s="8">
        <v>-5.0040737816733306E-3</v>
      </c>
      <c r="F152" s="8">
        <v>-6.0238238642177401E-3</v>
      </c>
      <c r="H152" s="25">
        <v>-2.0000000000000001E-4</v>
      </c>
      <c r="I152" s="8">
        <v>1.5195665680867201E-4</v>
      </c>
      <c r="J152" s="8">
        <v>-8.7307773125566701E-4</v>
      </c>
      <c r="L152" s="8">
        <v>4.7157912929329804E-3</v>
      </c>
      <c r="M152" s="8">
        <v>5.1009034508322504E-3</v>
      </c>
      <c r="N152" s="8">
        <v>4.0707894725771103E-3</v>
      </c>
      <c r="P152" s="8">
        <f>D152-'Interest rate'!M151</f>
        <v>-7.061440157309252E-3</v>
      </c>
      <c r="R152" s="5"/>
      <c r="S152" s="5"/>
      <c r="T152" s="5"/>
    </row>
    <row r="153" spans="2:20" x14ac:dyDescent="0.25">
      <c r="B153" s="3">
        <v>40329</v>
      </c>
      <c r="C153" s="4">
        <f t="shared" si="2"/>
        <v>40329</v>
      </c>
      <c r="D153" s="5">
        <v>1.20997032272916E-2</v>
      </c>
      <c r="E153" s="5">
        <v>-1.5697989479899498E-2</v>
      </c>
      <c r="F153" s="5">
        <v>5.8447945053718302E-2</v>
      </c>
      <c r="H153" s="24">
        <v>-7.8399999999999997E-2</v>
      </c>
      <c r="I153" s="5">
        <v>-0.103722900776055</v>
      </c>
      <c r="J153" s="5">
        <v>-3.6207745455052599E-2</v>
      </c>
      <c r="L153" s="5">
        <v>-4.0842910509123503E-2</v>
      </c>
      <c r="M153" s="5">
        <v>-6.7186518977732507E-2</v>
      </c>
      <c r="N153" s="5">
        <v>3.0808730706450801E-3</v>
      </c>
      <c r="P153" s="5">
        <f>D153-'Interest rate'!M152</f>
        <v>1.0333625943909084E-2</v>
      </c>
      <c r="R153" s="5"/>
      <c r="S153" s="5"/>
      <c r="T153" s="5"/>
    </row>
    <row r="154" spans="2:20" x14ac:dyDescent="0.25">
      <c r="B154" s="6">
        <v>40359</v>
      </c>
      <c r="C154" s="7">
        <f t="shared" si="2"/>
        <v>40359</v>
      </c>
      <c r="D154" s="8">
        <v>-8.8674172445454297E-3</v>
      </c>
      <c r="E154" s="8">
        <v>-2.2726364749064198E-2</v>
      </c>
      <c r="F154" s="8">
        <v>1.2586029943551E-2</v>
      </c>
      <c r="H154" s="25">
        <v>-1.1599999999999999E-2</v>
      </c>
      <c r="I154" s="8">
        <v>-2.54463777885976E-2</v>
      </c>
      <c r="J154" s="8">
        <v>9.7677330963341601E-3</v>
      </c>
      <c r="L154" s="8">
        <v>-1.8135184636985401E-2</v>
      </c>
      <c r="M154" s="8">
        <v>-3.1864548955666601E-2</v>
      </c>
      <c r="N154" s="8">
        <v>3.1176436933408901E-3</v>
      </c>
      <c r="P154" s="8">
        <f>D154-'Interest rate'!M153</f>
        <v>-1.0829439082248428E-2</v>
      </c>
      <c r="R154" s="5"/>
      <c r="S154" s="5"/>
      <c r="T154" s="5"/>
    </row>
    <row r="155" spans="2:20" x14ac:dyDescent="0.25">
      <c r="B155" s="3">
        <v>40390</v>
      </c>
      <c r="C155" s="4">
        <f t="shared" si="2"/>
        <v>40390</v>
      </c>
      <c r="D155" s="5">
        <v>3.4031957568150303E-3</v>
      </c>
      <c r="E155" s="5">
        <v>2.13544597219388E-2</v>
      </c>
      <c r="F155" s="5">
        <v>-2.3082999975904798E-2</v>
      </c>
      <c r="H155" s="24">
        <v>7.4399999999999994E-2</v>
      </c>
      <c r="I155" s="5">
        <v>9.3642872036738808E-2</v>
      </c>
      <c r="J155" s="5">
        <v>4.6060261918017299E-2</v>
      </c>
      <c r="L155" s="5">
        <v>3.95478230531787E-2</v>
      </c>
      <c r="M155" s="5">
        <v>5.8145744399421301E-2</v>
      </c>
      <c r="N155" s="5">
        <v>1.2107553446364199E-2</v>
      </c>
      <c r="P155" s="5">
        <f>D155-'Interest rate'!M154</f>
        <v>1.2863495337913696E-3</v>
      </c>
      <c r="R155" s="5"/>
      <c r="S155" s="5"/>
      <c r="T155" s="5"/>
    </row>
    <row r="156" spans="2:20" x14ac:dyDescent="0.25">
      <c r="B156" s="6">
        <v>40421</v>
      </c>
      <c r="C156" s="7">
        <f t="shared" si="2"/>
        <v>40421</v>
      </c>
      <c r="D156" s="8">
        <v>1.7479894515934201E-2</v>
      </c>
      <c r="E156" s="8">
        <v>-2.0498136156782403E-3</v>
      </c>
      <c r="F156" s="8">
        <v>4.7192946191546598E-2</v>
      </c>
      <c r="H156" s="25">
        <v>-1.8100000000000002E-2</v>
      </c>
      <c r="I156" s="8">
        <v>-3.6989526432531103E-2</v>
      </c>
      <c r="J156" s="8">
        <v>1.05291714831806E-2</v>
      </c>
      <c r="L156" s="8">
        <v>-8.4983129534008696E-3</v>
      </c>
      <c r="M156" s="8">
        <v>-2.7529400454093599E-2</v>
      </c>
      <c r="N156" s="8">
        <v>2.04560953873512E-2</v>
      </c>
      <c r="P156" s="8">
        <f>D156-'Interest rate'!M155</f>
        <v>1.5411911782420483E-2</v>
      </c>
      <c r="R156" s="5"/>
      <c r="S156" s="5"/>
      <c r="T156" s="5"/>
    </row>
    <row r="157" spans="2:20" x14ac:dyDescent="0.25">
      <c r="B157" s="3">
        <v>40451</v>
      </c>
      <c r="C157" s="4">
        <f t="shared" si="2"/>
        <v>40451</v>
      </c>
      <c r="D157" s="5">
        <v>2.91136823148452E-3</v>
      </c>
      <c r="E157" s="5">
        <v>2.8577323347915198E-2</v>
      </c>
      <c r="F157" s="5">
        <v>-3.4571071362948499E-2</v>
      </c>
      <c r="H157" s="24">
        <v>7.7799999999999994E-2</v>
      </c>
      <c r="I157" s="5">
        <v>0.10541061970024999</v>
      </c>
      <c r="J157" s="5">
        <v>3.7545127679481601E-2</v>
      </c>
      <c r="L157" s="5">
        <v>4.0595908045838E-2</v>
      </c>
      <c r="M157" s="5">
        <v>6.7226273379301399E-2</v>
      </c>
      <c r="N157" s="5">
        <v>1.7050701732439499E-3</v>
      </c>
      <c r="P157" s="5">
        <f>D157-'Interest rate'!M156</f>
        <v>8.5967915389062108E-4</v>
      </c>
      <c r="R157" s="5"/>
      <c r="S157" s="5"/>
      <c r="T157" s="5"/>
    </row>
    <row r="158" spans="2:20" x14ac:dyDescent="0.25">
      <c r="B158" s="6">
        <v>40482</v>
      </c>
      <c r="C158" s="7">
        <f t="shared" si="2"/>
        <v>40482</v>
      </c>
      <c r="D158" s="8">
        <v>3.3702765348560898E-2</v>
      </c>
      <c r="E158" s="8">
        <v>4.4831845644254902E-2</v>
      </c>
      <c r="F158" s="8">
        <v>1.6693285838852399E-2</v>
      </c>
      <c r="H158" s="25">
        <v>2.7900000000000001E-2</v>
      </c>
      <c r="I158" s="8">
        <v>3.8994796227247899E-2</v>
      </c>
      <c r="J158" s="8">
        <v>1.10134350799762E-2</v>
      </c>
      <c r="L158" s="8">
        <v>1.7173840197597399E-2</v>
      </c>
      <c r="M158" s="8">
        <v>2.8124962984004399E-2</v>
      </c>
      <c r="N158" s="8">
        <v>4.36341758242476E-4</v>
      </c>
      <c r="P158" s="8">
        <f>D158-'Interest rate'!M157</f>
        <v>3.1716280054129325E-2</v>
      </c>
      <c r="R158" s="5"/>
      <c r="S158" s="5"/>
      <c r="T158" s="5"/>
    </row>
    <row r="159" spans="2:20" x14ac:dyDescent="0.25">
      <c r="B159" s="3">
        <v>40512</v>
      </c>
      <c r="C159" s="4">
        <f t="shared" si="2"/>
        <v>40512</v>
      </c>
      <c r="D159" s="5">
        <v>1.1346859189656399E-2</v>
      </c>
      <c r="E159" s="5">
        <v>1.6825244196495299E-2</v>
      </c>
      <c r="F159" s="5">
        <v>2.8897410396444599E-3</v>
      </c>
      <c r="H159" s="24">
        <v>-4.0899999999999999E-2</v>
      </c>
      <c r="I159" s="5">
        <v>-3.5734441378145201E-2</v>
      </c>
      <c r="J159" s="5">
        <v>-4.8949618531654894E-2</v>
      </c>
      <c r="L159" s="5">
        <v>-1.10807653408338E-2</v>
      </c>
      <c r="M159" s="5">
        <v>-5.7238687979563902E-3</v>
      </c>
      <c r="N159" s="5">
        <v>-1.9350337560283599E-2</v>
      </c>
      <c r="P159" s="5">
        <f>D159-'Interest rate'!M158</f>
        <v>9.4174655179171222E-3</v>
      </c>
      <c r="R159" s="5"/>
      <c r="S159" s="5"/>
      <c r="T159" s="5"/>
    </row>
    <row r="160" spans="2:20" x14ac:dyDescent="0.25">
      <c r="B160" s="9">
        <v>40543</v>
      </c>
      <c r="C160" s="10">
        <f t="shared" si="2"/>
        <v>40543</v>
      </c>
      <c r="D160" s="11">
        <v>-1.3332979579106199E-2</v>
      </c>
      <c r="E160" s="11">
        <v>1.1717433057642598E-2</v>
      </c>
      <c r="F160" s="11">
        <v>-5.1390043342660202E-2</v>
      </c>
      <c r="H160" s="26">
        <v>5.4199999999999998E-2</v>
      </c>
      <c r="I160" s="11">
        <v>8.0923256951615799E-2</v>
      </c>
      <c r="J160" s="11">
        <v>1.34989577355262E-2</v>
      </c>
      <c r="L160" s="11">
        <v>3.38357872721613E-2</v>
      </c>
      <c r="M160" s="11">
        <v>6.0083762166690098E-2</v>
      </c>
      <c r="N160" s="11">
        <v>-6.0406410507562996E-3</v>
      </c>
      <c r="P160" s="11">
        <f>D160-'Interest rate'!M159</f>
        <v>-1.5278688794806008E-2</v>
      </c>
      <c r="R160" s="5"/>
      <c r="S160" s="5"/>
      <c r="T160" s="5"/>
    </row>
    <row r="161" spans="2:20" x14ac:dyDescent="0.25">
      <c r="B161" s="3">
        <v>40574</v>
      </c>
      <c r="C161" s="4">
        <f t="shared" si="2"/>
        <v>40574</v>
      </c>
      <c r="D161" s="5">
        <v>1.1497768554733501E-2</v>
      </c>
      <c r="E161" s="5">
        <v>1.65511062285164E-2</v>
      </c>
      <c r="F161" s="5">
        <v>3.44029444527605E-3</v>
      </c>
      <c r="H161" s="24">
        <v>1.7899999999999999E-2</v>
      </c>
      <c r="I161" s="5">
        <v>2.29838043877202E-2</v>
      </c>
      <c r="J161" s="5">
        <v>9.7900278678255698E-3</v>
      </c>
      <c r="L161" s="5">
        <v>8.5568906852746505E-3</v>
      </c>
      <c r="M161" s="5">
        <v>1.35955425293446E-2</v>
      </c>
      <c r="N161" s="5">
        <v>5.2285076536429098E-4</v>
      </c>
      <c r="P161" s="5">
        <f>D161-'Interest rate'!M160</f>
        <v>9.4623760479168872E-3</v>
      </c>
      <c r="R161" s="5"/>
      <c r="S161" s="5"/>
      <c r="T161" s="5"/>
    </row>
    <row r="162" spans="2:20" x14ac:dyDescent="0.25">
      <c r="B162" s="6">
        <v>40602</v>
      </c>
      <c r="C162" s="7">
        <f t="shared" si="2"/>
        <v>40602</v>
      </c>
      <c r="D162" s="8">
        <v>-8.3752454130278098E-3</v>
      </c>
      <c r="E162" s="8">
        <v>-1.3658907715182701E-3</v>
      </c>
      <c r="F162" s="8">
        <v>-1.95694471799941E-2</v>
      </c>
      <c r="H162" s="25">
        <v>2.2700000000000001E-2</v>
      </c>
      <c r="I162" s="8">
        <v>2.9964855711485799E-2</v>
      </c>
      <c r="J162" s="8">
        <v>1.1190188216724699E-2</v>
      </c>
      <c r="L162" s="8">
        <v>1.5917552511166801E-2</v>
      </c>
      <c r="M162" s="8">
        <v>2.3098611975140199E-2</v>
      </c>
      <c r="N162" s="8">
        <v>4.4491037399516696E-3</v>
      </c>
      <c r="P162" s="8">
        <f>D162-'Interest rate'!M161</f>
        <v>-1.0263837434119405E-2</v>
      </c>
      <c r="R162" s="5"/>
      <c r="S162" s="5"/>
      <c r="T162" s="5"/>
    </row>
    <row r="163" spans="2:20" x14ac:dyDescent="0.25">
      <c r="B163" s="3">
        <v>40633</v>
      </c>
      <c r="C163" s="4">
        <f t="shared" si="2"/>
        <v>40633</v>
      </c>
      <c r="D163" s="5">
        <v>-7.4784478452322202E-3</v>
      </c>
      <c r="E163" s="5">
        <v>-1.1258901973884801E-2</v>
      </c>
      <c r="F163" s="5">
        <v>-1.39902436217443E-3</v>
      </c>
      <c r="H163" s="24">
        <v>4.7999999999999996E-3</v>
      </c>
      <c r="I163" s="5">
        <v>9.84739769648302E-4</v>
      </c>
      <c r="J163" s="5">
        <v>1.09667128514002E-2</v>
      </c>
      <c r="L163" s="5">
        <v>-3.8784038526530301E-3</v>
      </c>
      <c r="M163" s="5">
        <v>-7.6725692070785901E-3</v>
      </c>
      <c r="N163" s="5">
        <v>2.22307222730445E-3</v>
      </c>
      <c r="P163" s="5">
        <f>D163-'Interest rate'!M162</f>
        <v>-9.4567793840755233E-3</v>
      </c>
      <c r="R163" s="5"/>
      <c r="S163" s="5"/>
      <c r="T163" s="5"/>
    </row>
    <row r="164" spans="2:20" x14ac:dyDescent="0.25">
      <c r="B164" s="6">
        <v>40663</v>
      </c>
      <c r="C164" s="7">
        <f t="shared" si="2"/>
        <v>40663</v>
      </c>
      <c r="D164" s="8">
        <v>-8.4702955377654598E-3</v>
      </c>
      <c r="E164" s="8">
        <v>-4.1199722974178997E-3</v>
      </c>
      <c r="F164" s="8">
        <v>-1.53743875614437E-2</v>
      </c>
      <c r="H164" s="25">
        <v>4.6899999999999997E-2</v>
      </c>
      <c r="I164" s="8">
        <v>5.15187568822131E-2</v>
      </c>
      <c r="J164" s="8">
        <v>3.9635569732486602E-2</v>
      </c>
      <c r="L164" s="8">
        <v>1.8699184404606901E-2</v>
      </c>
      <c r="M164" s="8">
        <v>2.3168716836933698E-2</v>
      </c>
      <c r="N164" s="8">
        <v>1.1605915596068399E-2</v>
      </c>
      <c r="P164" s="8">
        <f>D164-'Interest rate'!M163</f>
        <v>-1.0391530341448685E-2</v>
      </c>
      <c r="R164" s="5"/>
      <c r="S164" s="5"/>
      <c r="T164" s="5"/>
    </row>
    <row r="165" spans="2:20" x14ac:dyDescent="0.25">
      <c r="B165" s="3">
        <v>40694</v>
      </c>
      <c r="C165" s="4">
        <f t="shared" si="2"/>
        <v>40694</v>
      </c>
      <c r="D165" s="5">
        <v>1.16167901086053E-2</v>
      </c>
      <c r="E165" s="5">
        <v>3.9314507172081301E-3</v>
      </c>
      <c r="F165" s="5">
        <v>2.3792464028285401E-2</v>
      </c>
      <c r="H165" s="24">
        <v>-1.77E-2</v>
      </c>
      <c r="I165" s="5">
        <v>-2.51608653890373E-2</v>
      </c>
      <c r="J165" s="5">
        <v>-5.8753922475834894E-3</v>
      </c>
      <c r="L165" s="5">
        <v>-3.6224632677274199E-3</v>
      </c>
      <c r="M165" s="5">
        <v>-1.11920198499943E-2</v>
      </c>
      <c r="N165" s="5">
        <v>8.3697917612521894E-3</v>
      </c>
      <c r="P165" s="5">
        <f>D165-'Interest rate'!M164</f>
        <v>9.5813976017886868E-3</v>
      </c>
      <c r="R165" s="5"/>
      <c r="S165" s="5"/>
      <c r="T165" s="5"/>
    </row>
    <row r="166" spans="2:20" x14ac:dyDescent="0.25">
      <c r="B166" s="6">
        <v>40724</v>
      </c>
      <c r="C166" s="7">
        <f t="shared" si="2"/>
        <v>40724</v>
      </c>
      <c r="D166" s="8">
        <v>-1.68278572806662E-2</v>
      </c>
      <c r="E166" s="8">
        <v>-2.3005132157990601E-2</v>
      </c>
      <c r="F166" s="8">
        <v>-7.3088256426645506E-3</v>
      </c>
      <c r="H166" s="25">
        <v>-1.1299999999999999E-2</v>
      </c>
      <c r="I166" s="8">
        <v>-1.7551536226266498E-2</v>
      </c>
      <c r="J166" s="8">
        <v>-1.7676127580037401E-3</v>
      </c>
      <c r="L166" s="8">
        <v>-1.18414539193621E-2</v>
      </c>
      <c r="M166" s="8">
        <v>-1.80500662267126E-2</v>
      </c>
      <c r="N166" s="8">
        <v>-2.2741449264245301E-3</v>
      </c>
      <c r="P166" s="8">
        <f>D166-'Interest rate'!M165</f>
        <v>-1.9099265215824876E-2</v>
      </c>
      <c r="R166" s="5"/>
      <c r="S166" s="5"/>
      <c r="T166" s="5"/>
    </row>
    <row r="167" spans="2:20" x14ac:dyDescent="0.25">
      <c r="B167" s="3">
        <v>40755</v>
      </c>
      <c r="C167" s="4">
        <f t="shared" si="2"/>
        <v>40755</v>
      </c>
      <c r="D167" s="5">
        <v>-3.0893058230537802E-3</v>
      </c>
      <c r="E167" s="5">
        <v>-1.81544072020755E-2</v>
      </c>
      <c r="F167" s="5">
        <v>2.0025249629525E-2</v>
      </c>
      <c r="H167" s="24">
        <v>-8.6999999999999994E-3</v>
      </c>
      <c r="I167" s="5">
        <v>-2.3704178897576301E-2</v>
      </c>
      <c r="J167" s="5">
        <v>1.42596717213344E-2</v>
      </c>
      <c r="L167" s="5">
        <v>-1.43116222526473E-2</v>
      </c>
      <c r="M167" s="5">
        <v>-2.9207128808992001E-2</v>
      </c>
      <c r="N167" s="5">
        <v>8.5427343824686607E-3</v>
      </c>
      <c r="P167" s="5">
        <f>D167-'Interest rate'!M166</f>
        <v>-5.2793981747928393E-3</v>
      </c>
      <c r="R167" s="5"/>
      <c r="S167" s="5"/>
      <c r="T167" s="5"/>
    </row>
    <row r="168" spans="2:20" x14ac:dyDescent="0.25">
      <c r="B168" s="6">
        <v>40786</v>
      </c>
      <c r="C168" s="7">
        <f t="shared" si="2"/>
        <v>40786</v>
      </c>
      <c r="D168" s="8">
        <v>-5.4335445298426904E-2</v>
      </c>
      <c r="E168" s="8">
        <v>-9.4106295523075895E-2</v>
      </c>
      <c r="F168" s="8">
        <v>4.0198975872554098E-3</v>
      </c>
      <c r="H168" s="25">
        <v>-4.5999999999999999E-2</v>
      </c>
      <c r="I168" s="8">
        <v>-8.6154957062580001E-2</v>
      </c>
      <c r="J168" s="8">
        <v>1.2832523160581699E-2</v>
      </c>
      <c r="L168" s="8">
        <v>-4.2888875284570097E-2</v>
      </c>
      <c r="M168" s="8">
        <v>-8.31411262192044E-2</v>
      </c>
      <c r="N168" s="8">
        <v>1.6172805248039698E-2</v>
      </c>
      <c r="P168" s="8">
        <f>D168-'Interest rate'!M167</f>
        <v>-5.6558072592783976E-2</v>
      </c>
      <c r="R168" s="5"/>
      <c r="S168" s="5"/>
      <c r="T168" s="5"/>
    </row>
    <row r="169" spans="2:20" x14ac:dyDescent="0.25">
      <c r="B169" s="3">
        <v>40816</v>
      </c>
      <c r="C169" s="4">
        <f t="shared" si="2"/>
        <v>40816</v>
      </c>
      <c r="D169" s="5">
        <v>1.49139796854421E-2</v>
      </c>
      <c r="E169" s="5">
        <v>-2.01846726925855E-2</v>
      </c>
      <c r="F169" s="5">
        <v>6.1999509766833098E-2</v>
      </c>
      <c r="H169" s="24">
        <v>-7.5300000000000006E-2</v>
      </c>
      <c r="I169" s="5">
        <v>-0.107301620547205</v>
      </c>
      <c r="J169" s="5">
        <v>-3.2424565194551301E-2</v>
      </c>
      <c r="L169" s="5">
        <v>-3.3501182366934702E-2</v>
      </c>
      <c r="M169" s="5">
        <v>-6.6925503094165201E-2</v>
      </c>
      <c r="N169" s="5">
        <v>1.13381966270152E-2</v>
      </c>
      <c r="P169" s="5">
        <f>D169-'Interest rate'!M168</f>
        <v>1.2536969866508582E-2</v>
      </c>
      <c r="R169" s="5"/>
      <c r="S169" s="5"/>
      <c r="T169" s="5"/>
    </row>
    <row r="170" spans="2:20" x14ac:dyDescent="0.25">
      <c r="B170" s="6">
        <v>40847</v>
      </c>
      <c r="C170" s="7">
        <f t="shared" si="2"/>
        <v>40847</v>
      </c>
      <c r="D170" s="8">
        <v>8.9863800317382409E-3</v>
      </c>
      <c r="E170" s="8">
        <v>4.68883346425664E-2</v>
      </c>
      <c r="F170" s="8">
        <v>-3.8878706072737398E-2</v>
      </c>
      <c r="H170" s="25">
        <v>7.4200000000000002E-2</v>
      </c>
      <c r="I170" s="8">
        <v>0.114577412559096</v>
      </c>
      <c r="J170" s="8">
        <v>2.3264897976581499E-2</v>
      </c>
      <c r="L170" s="8">
        <v>4.7870637707862797E-2</v>
      </c>
      <c r="M170" s="8">
        <v>8.72332655985468E-2</v>
      </c>
      <c r="N170" s="8">
        <v>-1.8390696539333201E-3</v>
      </c>
      <c r="P170" s="8">
        <f>D170-'Interest rate'!M169</f>
        <v>6.7312294085410968E-3</v>
      </c>
      <c r="R170" s="5"/>
      <c r="S170" s="5"/>
      <c r="T170" s="5"/>
    </row>
    <row r="171" spans="2:20" x14ac:dyDescent="0.25">
      <c r="B171" s="3">
        <v>40877</v>
      </c>
      <c r="C171" s="4">
        <f t="shared" si="2"/>
        <v>40877</v>
      </c>
      <c r="D171" s="5">
        <v>1.2118653736279602E-2</v>
      </c>
      <c r="E171" s="5">
        <v>8.5814858570350001E-3</v>
      </c>
      <c r="F171" s="5">
        <v>1.7114612820009301E-2</v>
      </c>
      <c r="H171" s="24">
        <v>-3.2500000000000001E-2</v>
      </c>
      <c r="I171" s="5">
        <v>-3.5854076433740098E-2</v>
      </c>
      <c r="J171" s="5">
        <v>-2.7696897572149101E-2</v>
      </c>
      <c r="L171" s="5">
        <v>-1.2415484834691E-2</v>
      </c>
      <c r="M171" s="5">
        <v>-1.5866916181472498E-2</v>
      </c>
      <c r="N171" s="5">
        <v>-7.5406298593474501E-3</v>
      </c>
      <c r="P171" s="5">
        <f>D171-'Interest rate'!M170</f>
        <v>9.8391182327812483E-3</v>
      </c>
      <c r="R171" s="5"/>
      <c r="S171" s="5"/>
      <c r="T171" s="5"/>
    </row>
    <row r="172" spans="2:20" x14ac:dyDescent="0.25">
      <c r="B172" s="9">
        <v>40908</v>
      </c>
      <c r="C172" s="10">
        <f t="shared" si="2"/>
        <v>40908</v>
      </c>
      <c r="D172" s="11">
        <v>2.7924828623535798E-2</v>
      </c>
      <c r="E172" s="11">
        <v>2.2326503660241998E-2</v>
      </c>
      <c r="F172" s="11">
        <v>3.60614005473179E-2</v>
      </c>
      <c r="H172" s="26">
        <v>-6.4000000000000003E-3</v>
      </c>
      <c r="I172" s="11">
        <v>-1.18227081301834E-2</v>
      </c>
      <c r="J172" s="11">
        <v>1.4533960903253501E-3</v>
      </c>
      <c r="L172" s="11">
        <v>8.8924991503043192E-3</v>
      </c>
      <c r="M172" s="11">
        <v>3.39782881450201E-3</v>
      </c>
      <c r="N172" s="11">
        <v>1.68784200601917E-2</v>
      </c>
      <c r="P172" s="11">
        <f>D172-'Interest rate'!M171</f>
        <v>2.5450448643591313E-2</v>
      </c>
      <c r="R172" s="5"/>
      <c r="S172" s="5"/>
      <c r="T172" s="5"/>
    </row>
    <row r="173" spans="2:20" x14ac:dyDescent="0.25">
      <c r="B173" s="3">
        <v>40939</v>
      </c>
      <c r="C173" s="4">
        <f t="shared" si="2"/>
        <v>40939</v>
      </c>
      <c r="D173" s="5">
        <v>2.6603158889447101E-2</v>
      </c>
      <c r="E173" s="5">
        <v>4.3651818050233701E-2</v>
      </c>
      <c r="F173" s="5">
        <v>2.1476268373736801E-3</v>
      </c>
      <c r="H173" s="24">
        <v>4.5900000000000003E-2</v>
      </c>
      <c r="I173" s="5">
        <v>6.3222182539200797E-2</v>
      </c>
      <c r="J173" s="5">
        <v>2.0939712463785801E-2</v>
      </c>
      <c r="L173" s="5">
        <v>3.5795225394433798E-2</v>
      </c>
      <c r="M173" s="5">
        <v>5.2996535954619402E-2</v>
      </c>
      <c r="N173" s="5">
        <v>1.11207218000544E-2</v>
      </c>
      <c r="P173" s="5">
        <f>D173-'Interest rate'!M172</f>
        <v>2.4535176155933383E-2</v>
      </c>
      <c r="R173" s="5"/>
      <c r="S173" s="5"/>
      <c r="T173" s="5"/>
    </row>
    <row r="174" spans="2:20" x14ac:dyDescent="0.25">
      <c r="B174" s="6">
        <v>40968</v>
      </c>
      <c r="C174" s="7">
        <f t="shared" si="2"/>
        <v>40968</v>
      </c>
      <c r="D174" s="8">
        <v>-1.3876099172302502E-2</v>
      </c>
      <c r="E174" s="8">
        <v>2.3480903650869899E-3</v>
      </c>
      <c r="F174" s="8">
        <v>-3.8364618083853504E-2</v>
      </c>
      <c r="H174" s="25">
        <v>3.9399999999999998E-2</v>
      </c>
      <c r="I174" s="8">
        <v>5.6516638597942502E-2</v>
      </c>
      <c r="J174" s="8">
        <v>1.36037480640505E-2</v>
      </c>
      <c r="L174" s="8">
        <v>3.0410942286791798E-2</v>
      </c>
      <c r="M174" s="8">
        <v>4.7363763747696498E-2</v>
      </c>
      <c r="N174" s="8">
        <v>4.82263860032739E-3</v>
      </c>
      <c r="P174" s="8">
        <f>D174-'Interest rate'!M173</f>
        <v>-1.5732036707638695E-2</v>
      </c>
      <c r="R174" s="5"/>
      <c r="S174" s="5"/>
      <c r="T174" s="5"/>
    </row>
    <row r="175" spans="2:20" x14ac:dyDescent="0.25">
      <c r="B175" s="3">
        <v>40999</v>
      </c>
      <c r="C175" s="4">
        <f t="shared" si="2"/>
        <v>40999</v>
      </c>
      <c r="D175" s="5">
        <v>2.4892638305545698E-2</v>
      </c>
      <c r="E175" s="5">
        <v>2.7533141180547699E-2</v>
      </c>
      <c r="F175" s="5">
        <v>2.0803546558322502E-2</v>
      </c>
      <c r="H175" s="24">
        <v>-1.4E-3</v>
      </c>
      <c r="I175" s="5">
        <v>1.17851621149723E-3</v>
      </c>
      <c r="J175" s="5">
        <v>-5.3784747881736603E-3</v>
      </c>
      <c r="L175" s="5">
        <v>3.7618848914835498E-3</v>
      </c>
      <c r="M175" s="5">
        <v>6.3479471226059996E-3</v>
      </c>
      <c r="N175" s="5">
        <v>-2.4289988916503799E-4</v>
      </c>
      <c r="P175" s="5">
        <f>D175-'Interest rate'!M174</f>
        <v>2.3069366967905212E-2</v>
      </c>
      <c r="R175" s="5"/>
      <c r="S175" s="5"/>
      <c r="T175" s="5"/>
    </row>
    <row r="176" spans="2:20" x14ac:dyDescent="0.25">
      <c r="B176" s="6">
        <v>41029</v>
      </c>
      <c r="C176" s="7">
        <f t="shared" si="2"/>
        <v>41029</v>
      </c>
      <c r="D176" s="8">
        <v>-2.4396442944553103E-3</v>
      </c>
      <c r="E176" s="8">
        <v>-1.0930448336512499E-2</v>
      </c>
      <c r="F176" s="8">
        <v>1.07722635535901E-2</v>
      </c>
      <c r="H176" s="25">
        <v>-6.7000000000000002E-3</v>
      </c>
      <c r="I176" s="8">
        <v>-1.51261399589557E-2</v>
      </c>
      <c r="J176" s="8">
        <v>6.4845077418200807E-3</v>
      </c>
      <c r="L176" s="8">
        <v>-8.4165562539890697E-3</v>
      </c>
      <c r="M176" s="8">
        <v>-1.6856487396038702E-2</v>
      </c>
      <c r="N176" s="8">
        <v>4.7161920629348302E-3</v>
      </c>
      <c r="P176" s="8">
        <f>D176-'Interest rate'!M175</f>
        <v>-4.0175449427367598E-3</v>
      </c>
      <c r="R176" s="5"/>
      <c r="S176" s="5"/>
      <c r="T176" s="5"/>
    </row>
    <row r="177" spans="2:20" x14ac:dyDescent="0.25">
      <c r="B177" s="3">
        <v>41060</v>
      </c>
      <c r="C177" s="4">
        <f t="shared" si="2"/>
        <v>41060</v>
      </c>
      <c r="D177" s="5">
        <v>-8.1189274232636999E-3</v>
      </c>
      <c r="E177" s="5">
        <v>-4.2391404357893202E-2</v>
      </c>
      <c r="F177" s="5">
        <v>4.4048440529955005E-2</v>
      </c>
      <c r="H177" s="24">
        <v>-7.0400000000000004E-2</v>
      </c>
      <c r="I177" s="5">
        <v>-0.10250780035397901</v>
      </c>
      <c r="J177" s="5">
        <v>-2.1494443875660799E-2</v>
      </c>
      <c r="L177" s="5">
        <v>-3.4888539251095599E-2</v>
      </c>
      <c r="M177" s="5">
        <v>-6.8236045512035104E-2</v>
      </c>
      <c r="N177" s="5">
        <v>1.58708976216781E-2</v>
      </c>
      <c r="P177" s="5">
        <f>D177-'Interest rate'!M176</f>
        <v>-9.7295823895598987E-3</v>
      </c>
      <c r="R177" s="5"/>
      <c r="S177" s="5"/>
      <c r="T177" s="5"/>
    </row>
    <row r="178" spans="2:20" x14ac:dyDescent="0.25">
      <c r="B178" s="6">
        <v>41090</v>
      </c>
      <c r="C178" s="7">
        <f t="shared" si="2"/>
        <v>41090</v>
      </c>
      <c r="D178" s="8">
        <v>8.4391190398551696E-3</v>
      </c>
      <c r="E178" s="8">
        <v>2.7754368797754801E-2</v>
      </c>
      <c r="F178" s="8">
        <v>-1.8645903972749199E-2</v>
      </c>
      <c r="H178" s="25">
        <v>3.6900000000000002E-2</v>
      </c>
      <c r="I178" s="8">
        <v>5.6731251808042095E-2</v>
      </c>
      <c r="J178" s="8">
        <v>9.0227527564967804E-3</v>
      </c>
      <c r="L178" s="8">
        <v>2.21239729313885E-2</v>
      </c>
      <c r="M178" s="8">
        <v>4.1701337045840801E-2</v>
      </c>
      <c r="N178" s="8">
        <v>-5.3286028422922004E-3</v>
      </c>
      <c r="P178" s="8">
        <f>D178-'Interest rate'!M177</f>
        <v>6.8448397597520305E-3</v>
      </c>
      <c r="R178" s="5"/>
      <c r="S178" s="5"/>
      <c r="T178" s="5"/>
    </row>
    <row r="179" spans="2:20" x14ac:dyDescent="0.25">
      <c r="B179" s="3">
        <v>41121</v>
      </c>
      <c r="C179" s="4">
        <f t="shared" si="2"/>
        <v>41121</v>
      </c>
      <c r="D179" s="5">
        <v>2.2025679115836E-2</v>
      </c>
      <c r="E179" s="5">
        <v>2.3650612071301098E-2</v>
      </c>
      <c r="F179" s="5">
        <v>1.96115762859141E-2</v>
      </c>
      <c r="H179" s="24">
        <v>0.01</v>
      </c>
      <c r="I179" s="5">
        <v>1.16273845700399E-2</v>
      </c>
      <c r="J179" s="5">
        <v>7.6357890397171805E-3</v>
      </c>
      <c r="L179" s="5">
        <v>1.66354341863055E-2</v>
      </c>
      <c r="M179" s="5">
        <v>1.8251797115788899E-2</v>
      </c>
      <c r="N179" s="5">
        <v>1.4234063527213301E-2</v>
      </c>
      <c r="P179" s="5">
        <f>D179-'Interest rate'!M178</f>
        <v>2.0415024149539801E-2</v>
      </c>
      <c r="R179" s="5"/>
      <c r="S179" s="5"/>
      <c r="T179" s="5"/>
    </row>
    <row r="180" spans="2:20" x14ac:dyDescent="0.25">
      <c r="B180" s="6">
        <v>41152</v>
      </c>
      <c r="C180" s="7">
        <f t="shared" si="2"/>
        <v>41152</v>
      </c>
      <c r="D180" s="8">
        <v>-1.3515323589619701E-2</v>
      </c>
      <c r="E180" s="8">
        <v>-6.0144334646469204E-3</v>
      </c>
      <c r="F180" s="8">
        <v>-2.4817333466724399E-2</v>
      </c>
      <c r="H180" s="25">
        <v>2.4400000000000002E-2</v>
      </c>
      <c r="I180" s="8">
        <v>3.2183440874717702E-2</v>
      </c>
      <c r="J180" s="8">
        <v>1.2657964171653999E-2</v>
      </c>
      <c r="L180" s="8">
        <v>1.48044445525983E-2</v>
      </c>
      <c r="M180" s="8">
        <v>2.2520668452413298E-2</v>
      </c>
      <c r="N180" s="8">
        <v>3.1779792562509602E-3</v>
      </c>
      <c r="P180" s="8">
        <f>D180-'Interest rate'!M179</f>
        <v>-1.5068650764691096E-2</v>
      </c>
      <c r="R180" s="5"/>
      <c r="S180" s="5"/>
      <c r="T180" s="5"/>
    </row>
    <row r="181" spans="2:20" x14ac:dyDescent="0.25">
      <c r="B181" s="3">
        <v>41182</v>
      </c>
      <c r="C181" s="4">
        <f t="shared" si="2"/>
        <v>41182</v>
      </c>
      <c r="D181" s="5">
        <v>1.4631473032643999E-2</v>
      </c>
      <c r="E181" s="5">
        <v>2.1938479366353302E-2</v>
      </c>
      <c r="F181" s="5">
        <v>3.4192035666471597E-3</v>
      </c>
      <c r="H181" s="24">
        <v>2.6599999999999999E-2</v>
      </c>
      <c r="I181" s="5">
        <v>3.4023658770542503E-2</v>
      </c>
      <c r="J181" s="5">
        <v>1.52853788184397E-2</v>
      </c>
      <c r="L181" s="5">
        <v>1.5332787658504101E-2</v>
      </c>
      <c r="M181" s="5">
        <v>2.2644844604726901E-2</v>
      </c>
      <c r="N181" s="5">
        <v>4.1127682569137604E-3</v>
      </c>
      <c r="P181" s="5">
        <f>D181-'Interest rate'!M180</f>
        <v>1.3094531858314879E-2</v>
      </c>
      <c r="R181" s="5"/>
      <c r="S181" s="5"/>
      <c r="T181" s="5"/>
    </row>
    <row r="182" spans="2:20" x14ac:dyDescent="0.25">
      <c r="B182" s="6">
        <v>41213</v>
      </c>
      <c r="C182" s="7">
        <f t="shared" si="2"/>
        <v>41213</v>
      </c>
      <c r="D182" s="8">
        <v>4.5186259034668601E-4</v>
      </c>
      <c r="E182" s="8">
        <v>-3.7387066178429197E-4</v>
      </c>
      <c r="F182" s="8">
        <v>1.7300837671094798E-3</v>
      </c>
      <c r="H182" s="25">
        <v>3.2000000000000002E-3</v>
      </c>
      <c r="I182" s="8">
        <v>2.3312049945121097E-3</v>
      </c>
      <c r="J182" s="8">
        <v>4.4408529079402702E-3</v>
      </c>
      <c r="L182" s="8">
        <v>3.6877400876020902E-3</v>
      </c>
      <c r="M182" s="8">
        <v>2.8593360706348201E-3</v>
      </c>
      <c r="N182" s="8">
        <v>4.9700955633689096E-3</v>
      </c>
      <c r="P182" s="8">
        <f>D182-'Interest rate'!M181</f>
        <v>-1.0604940521914403E-3</v>
      </c>
      <c r="R182" s="5"/>
      <c r="S182" s="5"/>
      <c r="T182" s="5"/>
    </row>
    <row r="183" spans="2:20" x14ac:dyDescent="0.25">
      <c r="B183" s="3">
        <v>41243</v>
      </c>
      <c r="C183" s="4">
        <f t="shared" si="2"/>
        <v>41243</v>
      </c>
      <c r="D183" s="5">
        <v>4.7558070786273303E-3</v>
      </c>
      <c r="E183" s="5">
        <v>9.4035297930472606E-3</v>
      </c>
      <c r="F183" s="5">
        <v>-2.38463275288459E-3</v>
      </c>
      <c r="H183" s="24">
        <v>1.29E-2</v>
      </c>
      <c r="I183" s="5">
        <v>1.75843421984716E-2</v>
      </c>
      <c r="J183" s="5">
        <v>5.7006413038551695E-3</v>
      </c>
      <c r="L183" s="5">
        <v>1.3910093757295299E-2</v>
      </c>
      <c r="M183" s="5">
        <v>1.86001616722382E-2</v>
      </c>
      <c r="N183" s="5">
        <v>6.7045976874722203E-3</v>
      </c>
      <c r="P183" s="5">
        <f>D183-'Interest rate'!M182</f>
        <v>3.3008401728702478E-3</v>
      </c>
      <c r="R183" s="5"/>
      <c r="S183" s="5"/>
      <c r="T183" s="5"/>
    </row>
    <row r="184" spans="2:20" x14ac:dyDescent="0.25">
      <c r="B184" s="9">
        <v>41274</v>
      </c>
      <c r="C184" s="10">
        <f t="shared" si="2"/>
        <v>41274</v>
      </c>
      <c r="D184" s="11">
        <v>2.5305338304519899E-3</v>
      </c>
      <c r="E184" s="11">
        <v>1.1683339588751699E-2</v>
      </c>
      <c r="F184" s="11">
        <v>-1.1982062686968799E-2</v>
      </c>
      <c r="H184" s="26">
        <v>2.0199999999999999E-2</v>
      </c>
      <c r="I184" s="11">
        <v>2.9534703669002602E-2</v>
      </c>
      <c r="J184" s="11">
        <v>5.4517204214521399E-3</v>
      </c>
      <c r="L184" s="11">
        <v>1.5607636880155699E-2</v>
      </c>
      <c r="M184" s="11">
        <v>2.4879832701958999E-2</v>
      </c>
      <c r="N184" s="11">
        <v>9.0573668192406298E-4</v>
      </c>
      <c r="P184" s="11">
        <f>D184-'Interest rate'!M183</f>
        <v>9.7720665538059484E-4</v>
      </c>
      <c r="R184" s="5"/>
      <c r="S184" s="5"/>
      <c r="T184" s="5"/>
    </row>
    <row r="185" spans="2:20" x14ac:dyDescent="0.25">
      <c r="B185" s="3">
        <v>41305</v>
      </c>
      <c r="C185" s="4">
        <f t="shared" si="2"/>
        <v>41305</v>
      </c>
      <c r="D185" s="5">
        <v>1.5784422164387201E-2</v>
      </c>
      <c r="E185" s="5">
        <v>3.55295463824317E-2</v>
      </c>
      <c r="F185" s="5">
        <v>-1.5918371986187202E-2</v>
      </c>
      <c r="H185" s="24">
        <v>3.2599999999999997E-2</v>
      </c>
      <c r="I185" s="5">
        <v>5.2704985524541594E-2</v>
      </c>
      <c r="J185" s="5">
        <v>4.0374472392135097E-4</v>
      </c>
      <c r="L185" s="5">
        <v>3.0376316762243699E-2</v>
      </c>
      <c r="M185" s="5">
        <v>5.0405082632122698E-2</v>
      </c>
      <c r="N185" s="5">
        <v>-1.78189275069818E-3</v>
      </c>
      <c r="P185" s="5">
        <f>D185-'Interest rate'!M184</f>
        <v>1.4321254509616254E-2</v>
      </c>
      <c r="R185" s="5"/>
      <c r="S185" s="5"/>
      <c r="T185" s="5"/>
    </row>
    <row r="186" spans="2:20" x14ac:dyDescent="0.25">
      <c r="B186" s="6">
        <v>41333</v>
      </c>
      <c r="C186" s="7">
        <f t="shared" si="2"/>
        <v>41333</v>
      </c>
      <c r="D186" s="8">
        <v>3.5979293733367397E-2</v>
      </c>
      <c r="E186" s="8">
        <v>3.7336772662630399E-2</v>
      </c>
      <c r="F186" s="8">
        <v>3.3704314477110801E-2</v>
      </c>
      <c r="H186" s="25">
        <v>-8.8000000000000005E-3</v>
      </c>
      <c r="I186" s="8">
        <v>-7.4893309500784202E-3</v>
      </c>
      <c r="J186" s="8">
        <v>-1.0964820876799199E-2</v>
      </c>
      <c r="L186" s="8">
        <v>1.01742812974213E-2</v>
      </c>
      <c r="M186" s="8">
        <v>1.1497947040581401E-2</v>
      </c>
      <c r="N186" s="8">
        <v>7.9559690695030199E-3</v>
      </c>
      <c r="P186" s="8">
        <f>D186-'Interest rate'!M185</f>
        <v>3.4466937090829271E-2</v>
      </c>
      <c r="R186" s="5"/>
      <c r="S186" s="5"/>
      <c r="T186" s="5"/>
    </row>
    <row r="187" spans="2:20" x14ac:dyDescent="0.25">
      <c r="B187" s="3">
        <v>41364</v>
      </c>
      <c r="C187" s="4">
        <f t="shared" si="2"/>
        <v>41364</v>
      </c>
      <c r="D187" s="5">
        <v>2.6294814444993E-2</v>
      </c>
      <c r="E187" s="5">
        <v>3.1770406797922798E-2</v>
      </c>
      <c r="F187" s="5">
        <v>1.70957860673333E-2</v>
      </c>
      <c r="H187" s="24">
        <v>6.7999999999999996E-3</v>
      </c>
      <c r="I187" s="5">
        <v>1.2169864822233301E-2</v>
      </c>
      <c r="J187" s="5">
        <v>-2.2259821446270998E-3</v>
      </c>
      <c r="L187" s="5">
        <v>1.34710503395004E-2</v>
      </c>
      <c r="M187" s="5">
        <v>1.8878224043436202E-2</v>
      </c>
      <c r="N187" s="5">
        <v>4.3869657072923597E-3</v>
      </c>
      <c r="P187" s="5">
        <f>D187-'Interest rate'!M186</f>
        <v>2.4872657924352295E-2</v>
      </c>
      <c r="R187" s="5"/>
      <c r="S187" s="5"/>
      <c r="T187" s="5"/>
    </row>
    <row r="188" spans="2:20" x14ac:dyDescent="0.25">
      <c r="B188" s="6">
        <v>41394</v>
      </c>
      <c r="C188" s="7">
        <f t="shared" si="2"/>
        <v>41394</v>
      </c>
      <c r="D188" s="8">
        <v>1.6007420186432898E-2</v>
      </c>
      <c r="E188" s="8">
        <v>2.10242850990379E-2</v>
      </c>
      <c r="F188" s="8">
        <v>7.4842543762598801E-3</v>
      </c>
      <c r="H188" s="25">
        <v>2.93E-2</v>
      </c>
      <c r="I188" s="8">
        <v>3.4405492889611602E-2</v>
      </c>
      <c r="J188" s="8">
        <v>2.0688010986448901E-2</v>
      </c>
      <c r="L188" s="8">
        <v>2.0008328268871198E-2</v>
      </c>
      <c r="M188" s="8">
        <v>2.50449489578379E-2</v>
      </c>
      <c r="N188" s="8">
        <v>1.14515993150641E-2</v>
      </c>
      <c r="P188" s="8">
        <f>D188-'Interest rate'!M187</f>
        <v>1.44868679623558E-2</v>
      </c>
      <c r="R188" s="5"/>
      <c r="S188" s="5"/>
      <c r="T188" s="5"/>
    </row>
    <row r="189" spans="2:20" x14ac:dyDescent="0.25">
      <c r="B189" s="3">
        <v>41425</v>
      </c>
      <c r="C189" s="4">
        <f t="shared" si="2"/>
        <v>41425</v>
      </c>
      <c r="D189" s="5">
        <v>1.2742388212165601E-2</v>
      </c>
      <c r="E189" s="5">
        <v>2.4293621790324502E-2</v>
      </c>
      <c r="F189" s="5">
        <v>-6.8954600419957003E-3</v>
      </c>
      <c r="H189" s="24">
        <v>-9.4000000000000004E-3</v>
      </c>
      <c r="I189" s="5">
        <v>1.94710605442028E-3</v>
      </c>
      <c r="J189" s="5">
        <v>-2.8561538749759297E-2</v>
      </c>
      <c r="L189" s="5">
        <v>9.0230349299873502E-3</v>
      </c>
      <c r="M189" s="5">
        <v>2.0531845954274701E-2</v>
      </c>
      <c r="N189" s="5">
        <v>-1.05426922238722E-2</v>
      </c>
      <c r="P189" s="5">
        <f>D189-'Interest rate'!M188</f>
        <v>1.1303825020876169E-2</v>
      </c>
      <c r="R189" s="5"/>
      <c r="S189" s="5"/>
      <c r="T189" s="5"/>
    </row>
    <row r="190" spans="2:20" x14ac:dyDescent="0.25">
      <c r="B190" s="6">
        <v>41455</v>
      </c>
      <c r="C190" s="7">
        <f t="shared" si="2"/>
        <v>41455</v>
      </c>
      <c r="D190" s="8">
        <v>7.79387242181118E-3</v>
      </c>
      <c r="E190" s="8">
        <v>9.6184917013131309E-5</v>
      </c>
      <c r="F190" s="8">
        <v>2.1669992062670201E-2</v>
      </c>
      <c r="H190" s="25">
        <v>-2.86E-2</v>
      </c>
      <c r="I190" s="8">
        <v>-3.6035392517284597E-2</v>
      </c>
      <c r="J190" s="8">
        <v>-1.52410060865467E-2</v>
      </c>
      <c r="L190" s="8">
        <v>-2.81187912373678E-2</v>
      </c>
      <c r="M190" s="8">
        <v>-3.5542172190122699E-2</v>
      </c>
      <c r="N190" s="8">
        <v>-1.47371461425375E-2</v>
      </c>
      <c r="P190" s="8">
        <f>D190-'Interest rate'!M189</f>
        <v>6.4209536613479869E-3</v>
      </c>
      <c r="R190" s="5"/>
      <c r="S190" s="5"/>
      <c r="T190" s="5"/>
    </row>
    <row r="191" spans="2:20" x14ac:dyDescent="0.25">
      <c r="B191" s="3">
        <v>41486</v>
      </c>
      <c r="C191" s="4">
        <f t="shared" si="2"/>
        <v>41486</v>
      </c>
      <c r="D191" s="5">
        <v>7.2006972933582603E-3</v>
      </c>
      <c r="E191" s="5">
        <v>2.2524075003782999E-2</v>
      </c>
      <c r="F191" s="5">
        <v>-1.99656565606657E-2</v>
      </c>
      <c r="H191" s="24">
        <v>3.9899999999999998E-2</v>
      </c>
      <c r="I191" s="5">
        <v>5.5720382508914999E-2</v>
      </c>
      <c r="J191" s="5">
        <v>1.1851219174296299E-2</v>
      </c>
      <c r="L191" s="5">
        <v>3.2094763759653103E-2</v>
      </c>
      <c r="M191" s="5">
        <v>4.7796875504155102E-2</v>
      </c>
      <c r="N191" s="5">
        <v>4.2569637675293802E-3</v>
      </c>
      <c r="P191" s="5">
        <f>D191-'Interest rate'!M190</f>
        <v>5.9181169866557859E-3</v>
      </c>
      <c r="R191" s="5"/>
      <c r="S191" s="5"/>
      <c r="T191" s="5"/>
    </row>
    <row r="192" spans="2:20" x14ac:dyDescent="0.25">
      <c r="B192" s="6">
        <v>41517</v>
      </c>
      <c r="C192" s="7">
        <f t="shared" si="2"/>
        <v>41517</v>
      </c>
      <c r="D192" s="8">
        <v>2.13556171294631E-2</v>
      </c>
      <c r="E192" s="8">
        <v>1.84398193962945E-2</v>
      </c>
      <c r="F192" s="8">
        <v>2.6711519990492798E-2</v>
      </c>
      <c r="H192" s="25">
        <v>-1.44E-2</v>
      </c>
      <c r="I192" s="8">
        <v>-1.7197680688479301E-2</v>
      </c>
      <c r="J192" s="8">
        <v>-9.2154255038307004E-3</v>
      </c>
      <c r="L192" s="8">
        <v>-1.2305335911299601E-2</v>
      </c>
      <c r="M192" s="8">
        <v>-1.51250373104135E-2</v>
      </c>
      <c r="N192" s="8">
        <v>-7.1259482538591499E-3</v>
      </c>
      <c r="P192" s="8">
        <f>D192-'Interest rate'!M191</f>
        <v>1.9999116875520917E-2</v>
      </c>
      <c r="R192" s="5"/>
      <c r="S192" s="5"/>
      <c r="T192" s="5"/>
    </row>
    <row r="193" spans="2:20" x14ac:dyDescent="0.25">
      <c r="B193" s="3">
        <v>41547</v>
      </c>
      <c r="C193" s="4">
        <f t="shared" si="2"/>
        <v>41547</v>
      </c>
      <c r="D193" s="5">
        <v>2.91262408853936E-2</v>
      </c>
      <c r="E193" s="5">
        <v>4.2228484873204401E-2</v>
      </c>
      <c r="F193" s="5">
        <v>5.2976582012385096E-3</v>
      </c>
      <c r="H193" s="24">
        <v>4.87E-2</v>
      </c>
      <c r="I193" s="5">
        <v>6.2027230252389397E-2</v>
      </c>
      <c r="J193" s="5">
        <v>2.4394845290150999E-2</v>
      </c>
      <c r="L193" s="5">
        <v>3.0002196012287801E-2</v>
      </c>
      <c r="M193" s="5">
        <v>4.3115592157474202E-2</v>
      </c>
      <c r="N193" s="5">
        <v>6.15333129825202E-3</v>
      </c>
      <c r="P193" s="5">
        <f>D193-'Interest rate'!M192</f>
        <v>2.777795099530132E-2</v>
      </c>
      <c r="R193" s="5"/>
      <c r="S193" s="5"/>
      <c r="T193" s="5"/>
    </row>
    <row r="194" spans="2:20" x14ac:dyDescent="0.25">
      <c r="B194" s="6">
        <v>41578</v>
      </c>
      <c r="C194" s="7">
        <f t="shared" si="2"/>
        <v>41578</v>
      </c>
      <c r="D194" s="8">
        <v>1.81581029778515E-2</v>
      </c>
      <c r="E194" s="8">
        <v>2.8383960926488202E-2</v>
      </c>
      <c r="F194" s="8">
        <v>-2.2396287560755301E-4</v>
      </c>
      <c r="H194" s="25">
        <v>2.9499999999999998E-2</v>
      </c>
      <c r="I194" s="8">
        <v>3.9882012021710905E-2</v>
      </c>
      <c r="J194" s="8">
        <v>1.09542316464843E-2</v>
      </c>
      <c r="L194" s="8">
        <v>2.8807719897218299E-2</v>
      </c>
      <c r="M194" s="8">
        <v>3.9140537137838403E-2</v>
      </c>
      <c r="N194" s="8">
        <v>1.0233383355196E-2</v>
      </c>
      <c r="P194" s="8">
        <f>D194-'Interest rate'!M193</f>
        <v>1.6826236037336597E-2</v>
      </c>
      <c r="R194" s="5"/>
      <c r="S194" s="5"/>
      <c r="T194" s="5"/>
    </row>
    <row r="195" spans="2:20" x14ac:dyDescent="0.25">
      <c r="B195" s="3">
        <v>41608</v>
      </c>
      <c r="C195" s="4">
        <f t="shared" si="2"/>
        <v>41608</v>
      </c>
      <c r="D195" s="5">
        <v>3.4117215593219202E-2</v>
      </c>
      <c r="E195" s="5">
        <v>4.2009401032714597E-2</v>
      </c>
      <c r="F195" s="5">
        <v>2.1193106103549301E-2</v>
      </c>
      <c r="H195" s="24">
        <v>5.7000000000000002E-3</v>
      </c>
      <c r="I195" s="5">
        <v>1.33522044804697E-2</v>
      </c>
      <c r="J195" s="5">
        <v>-6.8916036221052801E-3</v>
      </c>
      <c r="L195" s="5">
        <v>9.1524084195511203E-3</v>
      </c>
      <c r="M195" s="5">
        <v>1.68540672101316E-2</v>
      </c>
      <c r="N195" s="5">
        <v>-3.45969784994504E-3</v>
      </c>
      <c r="P195" s="5">
        <f>D195-'Interest rate'!M194</f>
        <v>3.2809988633859283E-2</v>
      </c>
      <c r="R195" s="5"/>
      <c r="S195" s="5"/>
      <c r="T195" s="5"/>
    </row>
    <row r="196" spans="2:20" x14ac:dyDescent="0.25">
      <c r="B196" s="9">
        <v>41639</v>
      </c>
      <c r="C196" s="10">
        <f t="shared" si="2"/>
        <v>41639</v>
      </c>
      <c r="D196" s="11">
        <v>2.39952201441906E-3</v>
      </c>
      <c r="E196" s="11">
        <v>1.0652250455707599E-2</v>
      </c>
      <c r="F196" s="11">
        <v>-1.1126657369178701E-2</v>
      </c>
      <c r="H196" s="26">
        <v>1.0500000000000001E-2</v>
      </c>
      <c r="I196" s="11">
        <v>1.88316228643504E-2</v>
      </c>
      <c r="J196" s="11">
        <v>-3.1235451901775501E-3</v>
      </c>
      <c r="L196" s="11">
        <v>8.2075133723005199E-3</v>
      </c>
      <c r="M196" s="11">
        <v>1.6508058851018199E-2</v>
      </c>
      <c r="N196" s="11">
        <v>-5.3970378892163103E-3</v>
      </c>
      <c r="P196" s="11">
        <f>D196-'Interest rate'!M195</f>
        <v>1.0430217604768767E-3</v>
      </c>
      <c r="R196" s="5"/>
      <c r="S196" s="5"/>
      <c r="T196" s="5"/>
    </row>
    <row r="197" spans="2:20" x14ac:dyDescent="0.25">
      <c r="B197" s="3">
        <v>41670</v>
      </c>
      <c r="C197" s="4">
        <f t="shared" si="2"/>
        <v>41670</v>
      </c>
      <c r="D197" s="5">
        <v>1.36495689180918E-2</v>
      </c>
      <c r="E197" s="5">
        <v>-1.93896977525543E-3</v>
      </c>
      <c r="F197" s="5">
        <v>3.94997006868711E-2</v>
      </c>
      <c r="H197" s="24">
        <v>-2.23E-2</v>
      </c>
      <c r="I197" s="5">
        <v>-3.7308865818356497E-2</v>
      </c>
      <c r="J197" s="5">
        <v>2.6612757442099301E-3</v>
      </c>
      <c r="L197" s="5">
        <v>-1.3617508486168699E-2</v>
      </c>
      <c r="M197" s="5">
        <v>-2.87867169650079E-2</v>
      </c>
      <c r="N197" s="5">
        <v>1.15372571862147E-2</v>
      </c>
      <c r="P197" s="5">
        <f>D197-'Interest rate'!M196</f>
        <v>1.2309490132428798E-2</v>
      </c>
      <c r="R197" s="5"/>
      <c r="S197" s="5"/>
      <c r="T197" s="5"/>
    </row>
    <row r="198" spans="2:20" x14ac:dyDescent="0.25">
      <c r="B198" s="6">
        <v>41698</v>
      </c>
      <c r="C198" s="7">
        <f t="shared" ref="C198:C211" si="3">B198</f>
        <v>41698</v>
      </c>
      <c r="D198" s="8">
        <v>-8.7479510755661405E-3</v>
      </c>
      <c r="E198" s="8">
        <v>5.54316412361566E-3</v>
      </c>
      <c r="F198" s="8">
        <v>-3.1670147543849801E-2</v>
      </c>
      <c r="H198" s="25">
        <v>4.07E-2</v>
      </c>
      <c r="I198" s="8">
        <v>5.5686048497164402E-2</v>
      </c>
      <c r="J198" s="8">
        <v>1.6617040475057899E-2</v>
      </c>
      <c r="L198" s="8">
        <v>2.87422285101748E-2</v>
      </c>
      <c r="M198" s="8">
        <v>4.3573848494069999E-2</v>
      </c>
      <c r="N198" s="8">
        <v>4.9530908204080699E-3</v>
      </c>
      <c r="P198" s="8">
        <f>D198-'Interest rate'!M197</f>
        <v>-1.0088029861229142E-2</v>
      </c>
      <c r="R198" s="5"/>
      <c r="S198" s="5"/>
      <c r="T198" s="5"/>
    </row>
    <row r="199" spans="2:20" x14ac:dyDescent="0.25">
      <c r="B199" s="3">
        <v>41729</v>
      </c>
      <c r="C199" s="4">
        <f t="shared" si="3"/>
        <v>41729</v>
      </c>
      <c r="D199" s="5">
        <v>1.29715927848251E-3</v>
      </c>
      <c r="E199" s="5">
        <v>2.77484928694394E-4</v>
      </c>
      <c r="F199" s="5">
        <v>2.9822883548733499E-3</v>
      </c>
      <c r="H199" s="24">
        <v>2E-3</v>
      </c>
      <c r="I199" s="5">
        <v>9.3742531093066195E-4</v>
      </c>
      <c r="J199" s="5">
        <v>3.64401325094099E-3</v>
      </c>
      <c r="L199" s="5">
        <v>2.1885448628902199E-3</v>
      </c>
      <c r="M199" s="5">
        <v>1.1679627675733599E-3</v>
      </c>
      <c r="N199" s="5">
        <v>3.87517409310867E-3</v>
      </c>
      <c r="P199" s="5">
        <f>D199-'Interest rate'!M198</f>
        <v>-4.2919507180491385E-5</v>
      </c>
      <c r="R199" s="5"/>
      <c r="S199" s="5"/>
      <c r="T199" s="5"/>
    </row>
    <row r="200" spans="2:20" x14ac:dyDescent="0.25">
      <c r="B200" s="6">
        <v>41759</v>
      </c>
      <c r="C200" s="7">
        <f t="shared" si="3"/>
        <v>41759</v>
      </c>
      <c r="D200" s="12">
        <v>4.8821830366714307E-3</v>
      </c>
      <c r="E200" s="12">
        <v>4.8258818665161103E-3</v>
      </c>
      <c r="F200" s="12">
        <v>4.9734538979298E-3</v>
      </c>
      <c r="H200" s="27">
        <v>1.01E-2</v>
      </c>
      <c r="I200" s="12">
        <v>1.0047312172214001E-2</v>
      </c>
      <c r="J200" s="12">
        <v>1.01956510400429E-2</v>
      </c>
      <c r="L200" s="12">
        <v>5.96447228893782E-3</v>
      </c>
      <c r="M200" s="12">
        <v>5.9081104806773003E-3</v>
      </c>
      <c r="N200" s="12">
        <v>6.0558414517430902E-3</v>
      </c>
      <c r="P200" s="12">
        <f>D200-'Interest rate'!M199</f>
        <v>3.5174731593188317E-3</v>
      </c>
      <c r="R200" s="139"/>
      <c r="S200" s="139"/>
      <c r="T200" s="139"/>
    </row>
    <row r="201" spans="2:20" x14ac:dyDescent="0.25">
      <c r="B201" s="3">
        <v>41790</v>
      </c>
      <c r="C201" s="4">
        <f t="shared" si="3"/>
        <v>41790</v>
      </c>
      <c r="D201" s="13">
        <v>1.7710950141819601E-2</v>
      </c>
      <c r="E201" s="13">
        <v>2.2255829791153699E-2</v>
      </c>
      <c r="F201" s="13">
        <v>1.0399747695997198E-2</v>
      </c>
      <c r="H201" s="28">
        <v>1.47E-2</v>
      </c>
      <c r="I201" s="13">
        <v>1.92781364056402E-2</v>
      </c>
      <c r="J201" s="13">
        <v>7.4565894788867207E-3</v>
      </c>
      <c r="L201" s="13">
        <v>1.90923758941757E-2</v>
      </c>
      <c r="M201" s="13">
        <v>2.3643424695750401E-2</v>
      </c>
      <c r="N201" s="13">
        <v>1.1771249330569101E-2</v>
      </c>
      <c r="P201" s="13">
        <f>D201-'Interest rate'!M200</f>
        <v>1.6313409172428892E-2</v>
      </c>
      <c r="R201" s="139"/>
      <c r="S201" s="139"/>
      <c r="T201" s="139"/>
    </row>
    <row r="202" spans="2:20" x14ac:dyDescent="0.25">
      <c r="B202" s="6">
        <v>41820</v>
      </c>
      <c r="C202" s="7">
        <f t="shared" si="3"/>
        <v>41820</v>
      </c>
      <c r="D202" s="12">
        <v>3.9550942892987002E-2</v>
      </c>
      <c r="E202" s="12">
        <v>4.2569362864278003E-2</v>
      </c>
      <c r="F202" s="12">
        <v>3.4658187590813003E-2</v>
      </c>
      <c r="H202" s="27">
        <v>1.2E-2</v>
      </c>
      <c r="I202" s="12">
        <v>1.49093246858472E-2</v>
      </c>
      <c r="J202" s="12">
        <v>7.2080379990744304E-3</v>
      </c>
      <c r="L202" s="12">
        <v>7.2041554998723001E-3</v>
      </c>
      <c r="M202" s="12">
        <v>1.0128653966169401E-2</v>
      </c>
      <c r="N202" s="12">
        <v>2.4636437376690501E-3</v>
      </c>
      <c r="P202" s="12">
        <f>D202-'Interest rate'!M201</f>
        <v>3.8136990816586731E-2</v>
      </c>
      <c r="R202" s="139"/>
      <c r="S202" s="139"/>
      <c r="T202" s="139"/>
    </row>
    <row r="203" spans="2:20" x14ac:dyDescent="0.25">
      <c r="B203" s="3">
        <v>41851</v>
      </c>
      <c r="C203" s="4">
        <f t="shared" si="3"/>
        <v>41851</v>
      </c>
      <c r="D203" s="13">
        <v>8.5269721776846091E-3</v>
      </c>
      <c r="E203" s="13">
        <v>3.7493165187332299E-3</v>
      </c>
      <c r="F203" s="13">
        <v>1.6331909809762499E-2</v>
      </c>
      <c r="H203" s="28">
        <v>-1.7399999999999999E-2</v>
      </c>
      <c r="I203" s="13">
        <v>-2.2029528035836E-2</v>
      </c>
      <c r="J203" s="13">
        <v>-9.7700878580440093E-3</v>
      </c>
      <c r="L203" s="13">
        <v>-5.8344182992736702E-3</v>
      </c>
      <c r="M203" s="13">
        <v>-1.0544040300846E-2</v>
      </c>
      <c r="N203" s="13">
        <v>1.8593772810051601E-3</v>
      </c>
      <c r="P203" s="13">
        <f>D203-'Interest rate'!M202</f>
        <v>7.1786822875923289E-3</v>
      </c>
      <c r="R203" s="139"/>
      <c r="S203" s="139"/>
      <c r="T203" s="139"/>
    </row>
    <row r="204" spans="2:20" x14ac:dyDescent="0.25">
      <c r="B204" s="6">
        <v>41882</v>
      </c>
      <c r="C204" s="7">
        <f t="shared" si="3"/>
        <v>41882</v>
      </c>
      <c r="D204" s="12">
        <v>-8.1360283452680503E-3</v>
      </c>
      <c r="E204" s="12">
        <v>-4.3071071731632903E-3</v>
      </c>
      <c r="F204" s="12">
        <v>-1.43609187717906E-2</v>
      </c>
      <c r="H204" s="27">
        <v>1.1299999999999999E-2</v>
      </c>
      <c r="I204" s="12">
        <v>1.5172509173745401E-2</v>
      </c>
      <c r="J204" s="12">
        <v>4.9220060107046902E-3</v>
      </c>
      <c r="L204" s="12">
        <v>1.7580497391497502E-2</v>
      </c>
      <c r="M204" s="12">
        <v>2.1508692811563999E-2</v>
      </c>
      <c r="N204" s="12">
        <v>1.1194211290328899E-2</v>
      </c>
      <c r="P204" s="12">
        <f>D204-'Interest rate'!M203</f>
        <v>-9.4268249443676365E-3</v>
      </c>
      <c r="R204" s="139"/>
      <c r="S204" s="139"/>
      <c r="T204" s="139"/>
    </row>
    <row r="205" spans="2:20" x14ac:dyDescent="0.25">
      <c r="B205" s="3">
        <v>41912</v>
      </c>
      <c r="C205" s="4">
        <f t="shared" si="3"/>
        <v>41912</v>
      </c>
      <c r="D205" s="13">
        <v>3.1331107855392397E-3</v>
      </c>
      <c r="E205" s="13">
        <v>-1.45225368667568E-3</v>
      </c>
      <c r="F205" s="13">
        <v>1.0640750003783702E-2</v>
      </c>
      <c r="H205" s="28">
        <v>-3.5200000000000002E-2</v>
      </c>
      <c r="I205" s="13">
        <v>-3.9628019380067998E-2</v>
      </c>
      <c r="J205" s="13">
        <v>-2.79973467870657E-2</v>
      </c>
      <c r="L205" s="13">
        <v>-1.09607269535076E-2</v>
      </c>
      <c r="M205" s="13">
        <v>-1.54816678889546E-2</v>
      </c>
      <c r="N205" s="13">
        <v>-3.5585687006579603E-3</v>
      </c>
      <c r="P205" s="13">
        <f>D205-'Interest rate'!M204</f>
        <v>1.8094564310309207E-3</v>
      </c>
      <c r="R205" s="139"/>
      <c r="S205" s="139"/>
      <c r="T205" s="139"/>
    </row>
    <row r="206" spans="2:20" x14ac:dyDescent="0.25">
      <c r="B206" s="6">
        <v>41943</v>
      </c>
      <c r="C206" s="7">
        <f t="shared" si="3"/>
        <v>41943</v>
      </c>
      <c r="D206" s="12">
        <v>5.1233634114579797E-2</v>
      </c>
      <c r="E206" s="12">
        <v>5.02886117186188E-2</v>
      </c>
      <c r="F206" s="12">
        <v>5.2659158802308606E-2</v>
      </c>
      <c r="H206" s="27">
        <v>1E-4</v>
      </c>
      <c r="I206" s="12">
        <v>-7.7896890597572998E-4</v>
      </c>
      <c r="J206" s="12">
        <v>1.47631642682966E-3</v>
      </c>
      <c r="L206" s="12">
        <v>6.5104629952066296E-3</v>
      </c>
      <c r="M206" s="12">
        <v>5.6056451712402896E-3</v>
      </c>
      <c r="N206" s="12">
        <v>7.8753408557457102E-3</v>
      </c>
      <c r="P206" s="12">
        <f>D206-'Interest rate'!M205</f>
        <v>4.9926407155219878E-2</v>
      </c>
      <c r="R206" s="139"/>
      <c r="S206" s="139"/>
      <c r="T206" s="139"/>
    </row>
    <row r="207" spans="2:20" x14ac:dyDescent="0.25">
      <c r="B207" s="3">
        <v>41973</v>
      </c>
      <c r="C207" s="4">
        <f t="shared" si="3"/>
        <v>41973</v>
      </c>
      <c r="D207" s="13">
        <v>4.7223840798591904E-2</v>
      </c>
      <c r="E207" s="13">
        <v>5.5210862434228902E-2</v>
      </c>
      <c r="F207" s="13">
        <v>3.4020027738193001E-2</v>
      </c>
      <c r="H207" s="28">
        <v>9.1000000000000004E-3</v>
      </c>
      <c r="I207" s="13">
        <v>1.68257288256928E-2</v>
      </c>
      <c r="J207" s="13">
        <v>-3.5942523376119003E-3</v>
      </c>
      <c r="L207" s="13">
        <v>2.08791851794583E-2</v>
      </c>
      <c r="M207" s="13">
        <v>2.8665280015861102E-2</v>
      </c>
      <c r="N207" s="13">
        <v>8.0075359739906204E-3</v>
      </c>
      <c r="P207" s="13">
        <f>D207-'Interest rate'!M206</f>
        <v>4.594126049188943E-2</v>
      </c>
      <c r="R207" s="139"/>
      <c r="S207" s="139"/>
      <c r="T207" s="139"/>
    </row>
    <row r="208" spans="2:20" x14ac:dyDescent="0.25">
      <c r="B208" s="9">
        <v>42004</v>
      </c>
      <c r="C208" s="10">
        <f t="shared" si="3"/>
        <v>42004</v>
      </c>
      <c r="D208" s="11">
        <v>5.0941853619147499E-2</v>
      </c>
      <c r="E208" s="11">
        <v>4.7968550161462398E-2</v>
      </c>
      <c r="F208" s="11">
        <v>5.5981346564945696E-2</v>
      </c>
      <c r="H208" s="26">
        <v>-1.7999999999999999E-2</v>
      </c>
      <c r="I208" s="11">
        <v>-2.0758718895015099E-2</v>
      </c>
      <c r="J208" s="11">
        <v>-1.32714130840044E-2</v>
      </c>
      <c r="L208" s="11">
        <v>-3.9585170045925997E-3</v>
      </c>
      <c r="M208" s="11">
        <v>-6.7764974429863596E-3</v>
      </c>
      <c r="N208" s="11">
        <v>8.1771681842224308E-4</v>
      </c>
      <c r="P208" s="11">
        <f>D208-'Interest rate'!M207</f>
        <v>4.9659273312445025E-2</v>
      </c>
      <c r="R208" s="5"/>
      <c r="S208" s="5"/>
      <c r="T208" s="5"/>
    </row>
    <row r="209" spans="2:20" x14ac:dyDescent="0.25">
      <c r="B209" s="3">
        <v>42035</v>
      </c>
      <c r="C209" s="4">
        <f t="shared" si="3"/>
        <v>42035</v>
      </c>
      <c r="D209" s="5">
        <v>2.6324202356379001E-2</v>
      </c>
      <c r="E209" s="5">
        <v>2.3600365300559402E-2</v>
      </c>
      <c r="F209" s="5">
        <v>3.0890988137747502E-2</v>
      </c>
      <c r="H209" s="24">
        <v>-7.1999999999999998E-3</v>
      </c>
      <c r="I209" s="5">
        <v>-9.8064745681942806E-3</v>
      </c>
      <c r="J209" s="5">
        <v>-2.7537929021135298E-3</v>
      </c>
      <c r="L209" s="5">
        <v>1.2745384064176499E-2</v>
      </c>
      <c r="M209" s="5">
        <v>1.0057584829888899E-2</v>
      </c>
      <c r="N209" s="5">
        <v>1.72517488263755E-2</v>
      </c>
      <c r="P209" s="5">
        <f>D209-'Interest rate'!M208</f>
        <v>2.5164955517848142E-2</v>
      </c>
      <c r="R209" s="5"/>
      <c r="S209" s="5"/>
      <c r="T209" s="5"/>
    </row>
    <row r="210" spans="2:20" x14ac:dyDescent="0.25">
      <c r="B210" s="6">
        <v>42063</v>
      </c>
      <c r="C210" s="7">
        <f t="shared" si="3"/>
        <v>42063</v>
      </c>
      <c r="D210" s="8">
        <v>1.7798769686252002E-2</v>
      </c>
      <c r="E210" s="8">
        <v>4.2217606470407204E-2</v>
      </c>
      <c r="F210" s="8">
        <v>-2.2879086551895602E-2</v>
      </c>
      <c r="H210" s="25">
        <v>3.3799999999999997E-2</v>
      </c>
      <c r="I210" s="8">
        <v>5.8642581691149102E-2</v>
      </c>
      <c r="J210" s="8">
        <v>-7.4800118371570702E-3</v>
      </c>
      <c r="L210" s="8">
        <v>3.4386721590309997E-2</v>
      </c>
      <c r="M210" s="8">
        <v>5.9203533398794604E-2</v>
      </c>
      <c r="N210" s="8">
        <v>-6.9540970554722303E-3</v>
      </c>
      <c r="P210" s="8">
        <f>D210-'Interest rate'!M209</f>
        <v>1.6606617578794624E-2</v>
      </c>
      <c r="R210" s="5"/>
      <c r="S210" s="5"/>
      <c r="T210" s="5"/>
    </row>
    <row r="211" spans="2:20" x14ac:dyDescent="0.25">
      <c r="B211" s="3">
        <v>42094</v>
      </c>
      <c r="C211" s="4">
        <f t="shared" si="3"/>
        <v>42094</v>
      </c>
      <c r="D211" s="5">
        <v>4.3501657213861795E-2</v>
      </c>
      <c r="E211" s="5">
        <v>4.31683535285858E-2</v>
      </c>
      <c r="F211" s="5">
        <v>4.4094804416548304E-2</v>
      </c>
      <c r="H211" s="24">
        <v>-1.2E-2</v>
      </c>
      <c r="I211" s="5">
        <v>-1.2341907965964899E-2</v>
      </c>
      <c r="J211" s="5">
        <v>-1.1464756436901501E-2</v>
      </c>
      <c r="L211" s="5">
        <v>5.44925400716623E-3</v>
      </c>
      <c r="M211" s="5">
        <v>5.1281045970030803E-3</v>
      </c>
      <c r="N211" s="5">
        <v>6.0207714631614895E-3</v>
      </c>
      <c r="P211" s="5">
        <f>D211-'Interest rate'!M210</f>
        <v>4.2383558698094299E-2</v>
      </c>
      <c r="R211" s="5"/>
      <c r="S211" s="5"/>
      <c r="T211" s="5"/>
    </row>
    <row r="212" spans="2:20" x14ac:dyDescent="0.25">
      <c r="B212" s="6">
        <v>42124</v>
      </c>
      <c r="C212" s="7">
        <v>42095</v>
      </c>
      <c r="D212" s="8">
        <v>-3.8953445791805798E-2</v>
      </c>
      <c r="E212" s="8">
        <v>-3.1240998068859497E-2</v>
      </c>
      <c r="F212" s="8">
        <v>-5.2605737824765006E-2</v>
      </c>
      <c r="H212" s="25">
        <v>2.7799999999999998E-2</v>
      </c>
      <c r="I212" s="8">
        <v>3.6072678981255102E-2</v>
      </c>
      <c r="J212" s="8">
        <v>1.32234222409178E-2</v>
      </c>
      <c r="L212" s="8">
        <v>8.354081606918971E-3</v>
      </c>
      <c r="M212" s="8">
        <v>1.6446174655439599E-2</v>
      </c>
      <c r="N212" s="8">
        <v>-5.9702446543266098E-3</v>
      </c>
      <c r="P212" s="8">
        <f>D212-'Interest rate'!M211</f>
        <v>-4.0219591288480717E-2</v>
      </c>
      <c r="R212" s="5"/>
      <c r="S212" s="5"/>
      <c r="T212" s="5"/>
    </row>
    <row r="213" spans="2:20" x14ac:dyDescent="0.25">
      <c r="B213" s="3">
        <v>42155</v>
      </c>
      <c r="C213" s="4">
        <v>42125</v>
      </c>
      <c r="D213" s="5">
        <v>2.9443696152197801E-2</v>
      </c>
      <c r="E213" s="5">
        <v>3.5611679684679903E-2</v>
      </c>
      <c r="F213" s="5">
        <v>1.8230786953580901E-2</v>
      </c>
      <c r="H213" s="24">
        <v>-5.1999999999999998E-3</v>
      </c>
      <c r="I213" s="5">
        <v>7.8892651216255804E-4</v>
      </c>
      <c r="J213" s="5">
        <v>-1.60075284906178E-2</v>
      </c>
      <c r="L213" s="5">
        <v>7.38366939570101E-3</v>
      </c>
      <c r="M213" s="5">
        <v>1.3419478742971599E-2</v>
      </c>
      <c r="N213" s="5">
        <v>-3.5889575243762701E-3</v>
      </c>
      <c r="P213" s="5">
        <f>D213-'Interest rate'!M212</f>
        <v>2.8218650667656747E-2</v>
      </c>
      <c r="R213" s="5"/>
      <c r="S213" s="5"/>
      <c r="T213" s="5"/>
    </row>
    <row r="214" spans="2:20" x14ac:dyDescent="0.25">
      <c r="B214" s="6">
        <v>42185</v>
      </c>
      <c r="C214" s="7">
        <v>42156</v>
      </c>
      <c r="D214" s="8">
        <v>-8.2826750480870012E-3</v>
      </c>
      <c r="E214" s="8">
        <v>-1.4880905996876602E-2</v>
      </c>
      <c r="F214" s="8">
        <v>4.0373100134432098E-3</v>
      </c>
      <c r="H214" s="25">
        <v>-1.7100000000000001E-2</v>
      </c>
      <c r="I214" s="8">
        <v>-2.3620825000551304E-2</v>
      </c>
      <c r="J214" s="8">
        <v>-4.8704502965585296E-3</v>
      </c>
      <c r="L214" s="8">
        <v>-2.4935164265352697E-2</v>
      </c>
      <c r="M214" s="8">
        <v>-3.1422600568366502E-2</v>
      </c>
      <c r="N214" s="8">
        <v>-1.2822051074699602E-2</v>
      </c>
      <c r="P214" s="8">
        <f>D214-'Interest rate'!M213</f>
        <v>-9.4501493192013005E-3</v>
      </c>
      <c r="R214" s="5"/>
      <c r="S214" s="5"/>
      <c r="T214" s="5"/>
    </row>
    <row r="215" spans="2:20" x14ac:dyDescent="0.25">
      <c r="B215" s="3">
        <v>42216</v>
      </c>
      <c r="C215" s="4">
        <v>42186</v>
      </c>
      <c r="D215" s="5">
        <v>3.7017672952453E-2</v>
      </c>
      <c r="E215" s="5">
        <v>4.0067738964922196E-2</v>
      </c>
      <c r="F215" s="5">
        <v>3.1472495423876298E-2</v>
      </c>
      <c r="H215" s="24">
        <v>3.7000000000000002E-3</v>
      </c>
      <c r="I215" s="5">
        <v>6.6286050679402698E-3</v>
      </c>
      <c r="J215" s="5">
        <v>-1.6902934920256499E-3</v>
      </c>
      <c r="L215" s="5">
        <v>1.41475248649483E-2</v>
      </c>
      <c r="M215" s="5">
        <v>1.7130325426498699E-2</v>
      </c>
      <c r="N215" s="5">
        <v>8.7246394000053389E-3</v>
      </c>
      <c r="P215" s="5">
        <f>D215-'Interest rate'!M214</f>
        <v>3.6006647227010906E-2</v>
      </c>
      <c r="R215" s="5"/>
      <c r="S215" s="5"/>
      <c r="T215" s="5"/>
    </row>
    <row r="216" spans="2:20" x14ac:dyDescent="0.25">
      <c r="B216" s="6">
        <v>42247</v>
      </c>
      <c r="C216" s="7">
        <v>42217</v>
      </c>
      <c r="D216" s="8">
        <v>-1.54481008020545E-2</v>
      </c>
      <c r="E216" s="8">
        <v>-3.8405884782543101E-2</v>
      </c>
      <c r="F216" s="8">
        <v>2.5848074151875601E-2</v>
      </c>
      <c r="H216" s="25">
        <v>-4.5600000000000002E-2</v>
      </c>
      <c r="I216" s="8">
        <v>-6.7831264453854803E-2</v>
      </c>
      <c r="J216" s="8">
        <v>-5.5435167379839197E-3</v>
      </c>
      <c r="L216" s="8">
        <v>-4.4563365320940004E-2</v>
      </c>
      <c r="M216" s="8">
        <v>-6.68422394807235E-2</v>
      </c>
      <c r="N216" s="8">
        <v>-4.48840486914159E-3</v>
      </c>
      <c r="P216" s="8">
        <f>D216-'Interest rate'!M215</f>
        <v>-1.6409665794001049E-2</v>
      </c>
      <c r="R216" s="5"/>
      <c r="S216" s="5"/>
      <c r="T216" s="5"/>
    </row>
    <row r="217" spans="2:20" x14ac:dyDescent="0.25">
      <c r="B217" s="3">
        <v>42277</v>
      </c>
      <c r="C217" s="4">
        <v>42248</v>
      </c>
      <c r="D217" s="5">
        <v>-7.3115928795810499E-3</v>
      </c>
      <c r="E217" s="5">
        <v>-2.2998699422362101E-2</v>
      </c>
      <c r="F217" s="5">
        <v>1.8953966193684599E-2</v>
      </c>
      <c r="H217" s="24">
        <v>-2.41E-2</v>
      </c>
      <c r="I217" s="5">
        <v>-3.9555034474940701E-2</v>
      </c>
      <c r="J217" s="5">
        <v>1.68669822026191E-3</v>
      </c>
      <c r="L217" s="5">
        <v>-2.1140225985988401E-2</v>
      </c>
      <c r="M217" s="5">
        <v>-3.6608803492543002E-2</v>
      </c>
      <c r="N217" s="5">
        <v>4.7594410539326696E-3</v>
      </c>
      <c r="P217" s="5">
        <f>D217-'Interest rate'!M216</f>
        <v>-8.2566649843667204E-3</v>
      </c>
      <c r="R217" s="5"/>
      <c r="S217" s="5"/>
      <c r="T217" s="5"/>
    </row>
    <row r="218" spans="2:20" x14ac:dyDescent="0.25">
      <c r="B218" s="6">
        <v>42308</v>
      </c>
      <c r="C218" s="7">
        <f t="shared" ref="C218:C244" si="4">B218</f>
        <v>42308</v>
      </c>
      <c r="D218" s="8">
        <v>4.0414722922160105E-2</v>
      </c>
      <c r="E218" s="8">
        <v>6.7192147443693409E-2</v>
      </c>
      <c r="F218" s="8">
        <v>-2.41301609791222E-3</v>
      </c>
      <c r="H218" s="25">
        <v>4.8800000000000003E-2</v>
      </c>
      <c r="I218" s="8">
        <v>7.5793450293637696E-2</v>
      </c>
      <c r="J218" s="8">
        <v>5.6272864738953201E-3</v>
      </c>
      <c r="L218" s="8">
        <v>4.7438458508270998E-2</v>
      </c>
      <c r="M218" s="8">
        <v>7.4396654740711998E-2</v>
      </c>
      <c r="N218" s="8">
        <v>4.3215937117169201E-3</v>
      </c>
      <c r="P218" s="8">
        <f>D218-'Interest rate'!M217</f>
        <v>3.9585184807813943E-2</v>
      </c>
      <c r="R218" s="5"/>
      <c r="S218" s="5"/>
      <c r="T218" s="5"/>
    </row>
    <row r="219" spans="2:20" x14ac:dyDescent="0.25">
      <c r="B219" s="3">
        <v>42338</v>
      </c>
      <c r="C219" s="4">
        <f t="shared" si="4"/>
        <v>42338</v>
      </c>
      <c r="D219" s="5">
        <v>1.3718590232015999E-2</v>
      </c>
      <c r="E219" s="5">
        <v>1.6646937556521701E-2</v>
      </c>
      <c r="F219" s="5">
        <v>8.6858163463456907E-3</v>
      </c>
      <c r="H219" s="24">
        <v>-1.2E-2</v>
      </c>
      <c r="I219" s="5">
        <v>-9.1380953448773096E-3</v>
      </c>
      <c r="J219" s="5">
        <v>-1.6897300073772402E-2</v>
      </c>
      <c r="L219" s="5">
        <v>5.5222542918280703E-3</v>
      </c>
      <c r="M219" s="5">
        <v>8.4269247116657304E-3</v>
      </c>
      <c r="N219" s="5">
        <v>5.3017247383357901E-4</v>
      </c>
      <c r="P219" s="5">
        <f>D219-'Interest rate'!M218</f>
        <v>1.2922088792680371E-2</v>
      </c>
      <c r="R219" s="5"/>
      <c r="S219" s="5"/>
      <c r="T219" s="5"/>
    </row>
    <row r="220" spans="2:20" x14ac:dyDescent="0.25">
      <c r="B220" s="9">
        <v>42369</v>
      </c>
      <c r="C220" s="10">
        <f t="shared" si="4"/>
        <v>42369</v>
      </c>
      <c r="D220" s="11">
        <v>8.5754137727212E-3</v>
      </c>
      <c r="E220" s="11">
        <v>1.4583090077005E-3</v>
      </c>
      <c r="F220" s="11">
        <v>2.0960537837558801E-2</v>
      </c>
      <c r="H220" s="26">
        <v>-1.0699999999999999E-2</v>
      </c>
      <c r="I220" s="11">
        <v>-1.7702267020866202E-2</v>
      </c>
      <c r="J220" s="11">
        <v>1.4268320093189198E-3</v>
      </c>
      <c r="L220" s="11">
        <v>-1.62328499851296E-2</v>
      </c>
      <c r="M220" s="11">
        <v>-2.31748929651895E-2</v>
      </c>
      <c r="N220" s="11">
        <v>-4.1523669221231706E-3</v>
      </c>
      <c r="P220" s="11">
        <f>D220-'Interest rate'!M219</f>
        <v>7.4984821923604929E-3</v>
      </c>
      <c r="R220" s="5"/>
      <c r="S220" s="5"/>
      <c r="T220" s="5"/>
    </row>
    <row r="221" spans="2:20" x14ac:dyDescent="0.25">
      <c r="B221" s="3">
        <v>42400</v>
      </c>
      <c r="C221" s="4">
        <f t="shared" si="4"/>
        <v>42400</v>
      </c>
      <c r="D221" s="5">
        <v>-5.47571960501924E-2</v>
      </c>
      <c r="E221" s="5">
        <v>-8.2070066212057993E-2</v>
      </c>
      <c r="F221" s="5">
        <v>-7.9572269291441292E-3</v>
      </c>
      <c r="H221" s="24">
        <v>-4.1399999999999999E-2</v>
      </c>
      <c r="I221" s="5">
        <v>-6.9059927995061707E-2</v>
      </c>
      <c r="J221" s="5">
        <v>6.1033381747344099E-3</v>
      </c>
      <c r="L221" s="5">
        <v>-3.2774399221814104E-2</v>
      </c>
      <c r="M221" s="5">
        <v>-6.0722464143226802E-2</v>
      </c>
      <c r="N221" s="5">
        <v>1.51139613775539E-2</v>
      </c>
      <c r="P221" s="5">
        <f>D221-'Interest rate'!M220</f>
        <v>-5.5619758848213172E-2</v>
      </c>
      <c r="R221" s="5"/>
      <c r="S221" s="5"/>
      <c r="T221" s="5"/>
    </row>
    <row r="222" spans="2:20" x14ac:dyDescent="0.25">
      <c r="B222" s="6">
        <v>42429</v>
      </c>
      <c r="C222" s="7">
        <f t="shared" si="4"/>
        <v>42429</v>
      </c>
      <c r="D222" s="8">
        <v>-4.6267052004977905E-4</v>
      </c>
      <c r="E222" s="8">
        <v>-9.2242617413753596E-3</v>
      </c>
      <c r="F222" s="8">
        <v>1.34407491530992E-2</v>
      </c>
      <c r="H222" s="25">
        <v>6.9999999999999999E-4</v>
      </c>
      <c r="I222" s="8">
        <v>-8.0934338170753888E-3</v>
      </c>
      <c r="J222" s="8">
        <v>1.45974459256508E-2</v>
      </c>
      <c r="L222" s="8">
        <v>-6.71490589322132E-3</v>
      </c>
      <c r="M222" s="8">
        <v>-1.54216922273824E-2</v>
      </c>
      <c r="N222" s="8">
        <v>7.1015460902528202E-3</v>
      </c>
      <c r="P222" s="8">
        <f>D222-'Interest rate'!M221</f>
        <v>-1.3087224745814692E-3</v>
      </c>
      <c r="R222" s="5"/>
      <c r="S222" s="5"/>
      <c r="T222" s="5"/>
    </row>
    <row r="223" spans="2:20" x14ac:dyDescent="0.25">
      <c r="B223" s="3">
        <v>42460</v>
      </c>
      <c r="C223" s="4">
        <f t="shared" si="4"/>
        <v>42460</v>
      </c>
      <c r="D223" s="5">
        <v>6.0545467109298602E-3</v>
      </c>
      <c r="E223" s="5">
        <v>2.1035374480506699E-2</v>
      </c>
      <c r="F223" s="5">
        <v>-1.721845649042E-2</v>
      </c>
      <c r="H223" s="24">
        <v>6.0400000000000002E-2</v>
      </c>
      <c r="I223" s="5">
        <v>7.6146904531806198E-2</v>
      </c>
      <c r="J223" s="5">
        <v>3.5828280109229803E-2</v>
      </c>
      <c r="L223" s="5">
        <v>3.45296619391708E-2</v>
      </c>
      <c r="M223" s="5">
        <v>4.9934503295633099E-2</v>
      </c>
      <c r="N223" s="5">
        <v>1.0597945500022701E-2</v>
      </c>
      <c r="P223" s="5">
        <f>D223-'Interest rate'!M222</f>
        <v>5.2580452715942317E-3</v>
      </c>
      <c r="R223" s="5"/>
      <c r="S223" s="5"/>
      <c r="T223" s="5"/>
    </row>
    <row r="224" spans="2:20" x14ac:dyDescent="0.25">
      <c r="B224" s="6">
        <v>42490</v>
      </c>
      <c r="C224" s="7">
        <f t="shared" si="4"/>
        <v>42490</v>
      </c>
      <c r="D224" s="8">
        <v>-1.1669624716612099E-2</v>
      </c>
      <c r="E224" s="8">
        <v>-8.4530992944391609E-3</v>
      </c>
      <c r="F224" s="8">
        <v>-1.6863021008719902E-2</v>
      </c>
      <c r="H224" s="25">
        <v>1.52E-2</v>
      </c>
      <c r="I224" s="8">
        <v>1.8501717195710702E-2</v>
      </c>
      <c r="J224" s="8">
        <v>9.8631750335773597E-3</v>
      </c>
      <c r="L224" s="8">
        <v>6.8266205529672296E-3</v>
      </c>
      <c r="M224" s="8">
        <v>1.0103342084267599E-2</v>
      </c>
      <c r="N224" s="8">
        <v>1.5360317288850599E-3</v>
      </c>
      <c r="P224" s="8">
        <f>D224-'Interest rate'!M223</f>
        <v>-1.2366944091770811E-2</v>
      </c>
      <c r="R224" s="5"/>
      <c r="S224" s="5"/>
      <c r="T224" s="5"/>
    </row>
    <row r="225" spans="2:20" x14ac:dyDescent="0.25">
      <c r="B225" s="3">
        <v>42521</v>
      </c>
      <c r="C225" s="4">
        <f t="shared" si="4"/>
        <v>42521</v>
      </c>
      <c r="D225" s="5">
        <v>3.29290289791404E-2</v>
      </c>
      <c r="E225" s="5">
        <v>3.9382827952357397E-2</v>
      </c>
      <c r="F225" s="5">
        <v>2.2366815765300498E-2</v>
      </c>
      <c r="H225" s="24">
        <v>-5.4999999999999997E-3</v>
      </c>
      <c r="I225" s="5">
        <v>7.5621203280840099E-4</v>
      </c>
      <c r="J225" s="5">
        <v>-1.56274335713554E-2</v>
      </c>
      <c r="L225" s="5">
        <v>1.25635514080693E-2</v>
      </c>
      <c r="M225" s="5">
        <v>1.8890105725990699E-2</v>
      </c>
      <c r="N225" s="5">
        <v>2.20958533442239E-3</v>
      </c>
      <c r="P225" s="5">
        <f>D225-'Interest rate'!M224</f>
        <v>3.2239979658899458E-2</v>
      </c>
      <c r="R225" s="5"/>
      <c r="S225" s="5"/>
      <c r="T225" s="5"/>
    </row>
    <row r="226" spans="2:20" x14ac:dyDescent="0.25">
      <c r="B226" s="6">
        <v>42551</v>
      </c>
      <c r="C226" s="7">
        <f t="shared" si="4"/>
        <v>42551</v>
      </c>
      <c r="D226" s="8">
        <v>-2.7102141614256904E-3</v>
      </c>
      <c r="E226" s="8">
        <v>-1.8913537205893602E-2</v>
      </c>
      <c r="F226" s="8">
        <v>2.4256160985542098E-2</v>
      </c>
      <c r="H226" s="25">
        <v>-3.3E-3</v>
      </c>
      <c r="I226" s="8">
        <v>-1.94763052699235E-2</v>
      </c>
      <c r="J226" s="8">
        <v>2.36686300403606E-2</v>
      </c>
      <c r="L226" s="8">
        <v>-5.7736924681572903E-3</v>
      </c>
      <c r="M226" s="8">
        <v>-2.1927242087339399E-2</v>
      </c>
      <c r="N226" s="8">
        <v>2.1109847271843601E-2</v>
      </c>
      <c r="P226" s="8">
        <f>D226-'Interest rate'!M225</f>
        <v>-3.3827211160415383E-3</v>
      </c>
      <c r="R226" s="5"/>
      <c r="S226" s="5"/>
      <c r="T226" s="5"/>
    </row>
    <row r="227" spans="2:20" x14ac:dyDescent="0.25">
      <c r="B227" s="3">
        <v>42582</v>
      </c>
      <c r="C227" s="4">
        <f t="shared" si="4"/>
        <v>42582</v>
      </c>
      <c r="D227" s="5">
        <v>4.0120920013113404E-2</v>
      </c>
      <c r="E227" s="5">
        <v>5.50472978991998E-2</v>
      </c>
      <c r="F227" s="5">
        <v>1.63249071830622E-2</v>
      </c>
      <c r="H227" s="24">
        <v>3.3300000000000003E-2</v>
      </c>
      <c r="I227" s="5">
        <v>4.8164294536989304E-2</v>
      </c>
      <c r="J227" s="5">
        <v>9.6945241024475309E-3</v>
      </c>
      <c r="L227" s="5">
        <v>3.1070772055497499E-2</v>
      </c>
      <c r="M227" s="5">
        <v>4.5867274726365502E-2</v>
      </c>
      <c r="N227" s="5">
        <v>7.4818096104256604E-3</v>
      </c>
      <c r="P227" s="5">
        <f>D227-'Interest rate'!M226</f>
        <v>3.9390527934248132E-2</v>
      </c>
      <c r="R227" s="5"/>
      <c r="S227" s="5"/>
      <c r="T227" s="5"/>
    </row>
    <row r="228" spans="2:20" x14ac:dyDescent="0.25">
      <c r="B228" s="6">
        <v>42613</v>
      </c>
      <c r="C228" s="7">
        <f t="shared" si="4"/>
        <v>42613</v>
      </c>
      <c r="D228" s="8">
        <v>-7.0313579751269993E-3</v>
      </c>
      <c r="E228" s="8">
        <v>-3.5094569750262501E-3</v>
      </c>
      <c r="F228" s="8">
        <v>-1.2855908846525901E-2</v>
      </c>
      <c r="H228" s="25">
        <v>2.7000000000000001E-3</v>
      </c>
      <c r="I228" s="8">
        <v>6.2629862781950997E-3</v>
      </c>
      <c r="J228" s="8">
        <v>-3.1751249383656899E-3</v>
      </c>
      <c r="L228" s="8">
        <v>7.0010450662716392E-3</v>
      </c>
      <c r="M228" s="8">
        <v>1.0572716756214599E-2</v>
      </c>
      <c r="N228" s="8">
        <v>1.0941829899631099E-3</v>
      </c>
      <c r="P228" s="8">
        <f>D228-'Interest rate'!M227</f>
        <v>-7.7121364885678377E-3</v>
      </c>
      <c r="R228" s="5"/>
      <c r="S228" s="5"/>
      <c r="T228" s="5"/>
    </row>
    <row r="229" spans="2:20" x14ac:dyDescent="0.25">
      <c r="B229" s="3">
        <v>42643</v>
      </c>
      <c r="C229" s="4">
        <f t="shared" si="4"/>
        <v>42643</v>
      </c>
      <c r="D229" s="5">
        <v>-3.5246261315691897E-2</v>
      </c>
      <c r="E229" s="5">
        <v>-3.4180547812627797E-2</v>
      </c>
      <c r="F229" s="5">
        <v>-3.7020260854354101E-2</v>
      </c>
      <c r="H229" s="24">
        <v>6.8999999999999999E-3</v>
      </c>
      <c r="I229" s="5">
        <v>7.9697499643542908E-3</v>
      </c>
      <c r="J229" s="5">
        <v>5.0061061506385699E-3</v>
      </c>
      <c r="L229" s="5">
        <v>2.1214631772599199E-3</v>
      </c>
      <c r="M229" s="5">
        <v>3.2284548707810501E-3</v>
      </c>
      <c r="N229" s="5">
        <v>2.7875146537192902E-4</v>
      </c>
      <c r="P229" s="5">
        <f>D229-'Interest rate'!M228</f>
        <v>-3.5976653394557169E-2</v>
      </c>
      <c r="R229" s="5"/>
      <c r="S229" s="5"/>
      <c r="T229" s="5"/>
    </row>
    <row r="230" spans="2:20" x14ac:dyDescent="0.25">
      <c r="B230" s="6">
        <v>42674</v>
      </c>
      <c r="C230" s="7">
        <f t="shared" si="4"/>
        <v>42674</v>
      </c>
      <c r="D230" s="8">
        <v>1.0232593055280901E-2</v>
      </c>
      <c r="E230" s="8">
        <v>1.1842146859826399E-2</v>
      </c>
      <c r="F230" s="8">
        <v>7.5441111650875704E-3</v>
      </c>
      <c r="H230" s="25">
        <v>-2.1499999999999998E-2</v>
      </c>
      <c r="I230" s="8">
        <v>-1.9936375988730399E-2</v>
      </c>
      <c r="J230" s="8">
        <v>-2.4099424990185997E-2</v>
      </c>
      <c r="L230" s="8">
        <v>-5.0316937131729099E-3</v>
      </c>
      <c r="M230" s="8">
        <v>-3.4464597444857597E-3</v>
      </c>
      <c r="N230" s="8">
        <v>-7.6795535141307401E-3</v>
      </c>
      <c r="P230" s="8">
        <f>D230-'Interest rate'!M229</f>
        <v>9.4195717789540261E-3</v>
      </c>
      <c r="R230" s="5"/>
      <c r="S230" s="5"/>
      <c r="T230" s="5"/>
    </row>
    <row r="231" spans="2:20" x14ac:dyDescent="0.25">
      <c r="B231" s="3">
        <v>42704</v>
      </c>
      <c r="C231" s="4">
        <f t="shared" si="4"/>
        <v>42704</v>
      </c>
      <c r="D231" s="5">
        <v>1.9860753464469E-2</v>
      </c>
      <c r="E231" s="5">
        <v>3.51802854453813E-2</v>
      </c>
      <c r="F231" s="5">
        <v>-5.9266900279066901E-3</v>
      </c>
      <c r="H231" s="24">
        <v>-1.15E-2</v>
      </c>
      <c r="I231" s="5">
        <v>3.3581419730994697E-3</v>
      </c>
      <c r="J231" s="5">
        <v>-3.6485177217689201E-2</v>
      </c>
      <c r="L231" s="5">
        <v>5.8910506163512002E-3</v>
      </c>
      <c r="M231" s="5">
        <v>2.10007409018962E-2</v>
      </c>
      <c r="N231" s="5">
        <v>-1.9543165318657199E-2</v>
      </c>
      <c r="P231" s="5">
        <f>D231-'Interest rate'!M230</f>
        <v>1.9080774862235445E-2</v>
      </c>
      <c r="R231" s="5"/>
      <c r="S231" s="5"/>
      <c r="T231" s="5"/>
    </row>
    <row r="232" spans="2:20" x14ac:dyDescent="0.25">
      <c r="B232" s="9">
        <v>42735</v>
      </c>
      <c r="C232" s="10">
        <f t="shared" si="4"/>
        <v>42735</v>
      </c>
      <c r="D232" s="11">
        <v>2.8121844537741102E-2</v>
      </c>
      <c r="E232" s="11">
        <v>3.8142695918256003E-2</v>
      </c>
      <c r="F232" s="11">
        <v>1.05310957142359E-2</v>
      </c>
      <c r="H232" s="26">
        <v>1.6799999999999999E-2</v>
      </c>
      <c r="I232" s="11">
        <v>2.6739371929377399E-2</v>
      </c>
      <c r="J232" s="11">
        <v>-5.6893276024405604E-4</v>
      </c>
      <c r="L232" s="11">
        <v>2.1105933788811503E-2</v>
      </c>
      <c r="M232" s="11">
        <v>3.1058402808531903E-2</v>
      </c>
      <c r="N232" s="11">
        <v>3.63522435986674E-3</v>
      </c>
      <c r="P232" s="11">
        <f>D232-'Interest rate'!M231</f>
        <v>2.7053148579528417E-2</v>
      </c>
      <c r="R232" s="5"/>
      <c r="S232" s="5"/>
      <c r="T232" s="5"/>
    </row>
    <row r="233" spans="2:20" x14ac:dyDescent="0.25">
      <c r="B233" s="3">
        <v>42766</v>
      </c>
      <c r="C233" s="4">
        <f t="shared" si="4"/>
        <v>42766</v>
      </c>
      <c r="D233" s="5">
        <v>-2.3298094272270503E-2</v>
      </c>
      <c r="E233" s="5">
        <v>-1.8569805511906602E-2</v>
      </c>
      <c r="F233" s="5">
        <v>-3.2000898325792802E-2</v>
      </c>
      <c r="H233" s="24">
        <v>2.18E-2</v>
      </c>
      <c r="I233" s="5">
        <v>2.6751746843932001E-2</v>
      </c>
      <c r="J233" s="5">
        <v>1.2700418398842199E-2</v>
      </c>
      <c r="L233" s="5">
        <v>6.44688429438989E-3</v>
      </c>
      <c r="M233" s="5">
        <v>1.1319170775050401E-2</v>
      </c>
      <c r="N233" s="5">
        <v>-2.52095939765851E-3</v>
      </c>
      <c r="P233" s="5">
        <f>D233-'Interest rate'!M232</f>
        <v>-2.4168911368629892E-2</v>
      </c>
      <c r="R233" s="5"/>
      <c r="S233" s="5"/>
      <c r="T233" s="5"/>
    </row>
    <row r="234" spans="2:20" x14ac:dyDescent="0.25">
      <c r="B234" s="6">
        <v>42794</v>
      </c>
      <c r="C234" s="7">
        <f t="shared" si="4"/>
        <v>42794</v>
      </c>
      <c r="D234" s="8">
        <v>3.3619218433888397E-2</v>
      </c>
      <c r="E234" s="8">
        <v>4.0086696938027397E-2</v>
      </c>
      <c r="F234" s="8">
        <v>2.1481081688265097E-2</v>
      </c>
      <c r="H234" s="25">
        <v>1.7600000000000001E-2</v>
      </c>
      <c r="I234" s="8">
        <v>2.3957752245850103E-2</v>
      </c>
      <c r="J234" s="8">
        <v>5.6406600011515992E-3</v>
      </c>
      <c r="L234" s="8">
        <v>2.1111300579403702E-2</v>
      </c>
      <c r="M234" s="8">
        <v>2.7500515552435E-2</v>
      </c>
      <c r="N234" s="8">
        <v>9.1200485033116098E-3</v>
      </c>
      <c r="P234" s="8">
        <f>D234-'Interest rate'!M233</f>
        <v>3.3029468460385146E-2</v>
      </c>
      <c r="R234" s="5"/>
      <c r="S234" s="5"/>
      <c r="T234" s="5"/>
    </row>
    <row r="235" spans="2:20" x14ac:dyDescent="0.25">
      <c r="B235" s="3">
        <v>42825</v>
      </c>
      <c r="C235" s="4">
        <f t="shared" si="4"/>
        <v>42825</v>
      </c>
      <c r="D235" s="5">
        <v>4.1648868124775806E-2</v>
      </c>
      <c r="E235" s="5">
        <v>4.6760587535521501E-2</v>
      </c>
      <c r="F235" s="5">
        <v>3.1892936684189105E-2</v>
      </c>
      <c r="H235" s="24">
        <v>1.3599999999999999E-2</v>
      </c>
      <c r="I235" s="5">
        <v>1.8540744011455602E-2</v>
      </c>
      <c r="J235" s="5">
        <v>4.0739133530029994E-3</v>
      </c>
      <c r="L235" s="5">
        <v>1.0602303237618601E-2</v>
      </c>
      <c r="M235" s="5">
        <v>1.5561666769884399E-2</v>
      </c>
      <c r="N235" s="5">
        <v>1.13714939759713E-3</v>
      </c>
      <c r="P235" s="5">
        <f>D235-'Interest rate'!M234</f>
        <v>4.0893679405895667E-2</v>
      </c>
      <c r="R235" s="5"/>
      <c r="S235" s="5"/>
      <c r="T235" s="5"/>
    </row>
    <row r="236" spans="2:20" x14ac:dyDescent="0.25">
      <c r="B236" s="6">
        <v>42855</v>
      </c>
      <c r="C236" s="7">
        <f t="shared" si="4"/>
        <v>42855</v>
      </c>
      <c r="D236" s="8">
        <v>1.6161026515707298E-2</v>
      </c>
      <c r="E236" s="8">
        <v>1.9975592184205998E-2</v>
      </c>
      <c r="F236" s="8">
        <v>8.6821551708897698E-3</v>
      </c>
      <c r="H236" s="25">
        <v>1.8800000000000001E-2</v>
      </c>
      <c r="I236" s="8">
        <v>2.2642661963570499E-2</v>
      </c>
      <c r="J236" s="8">
        <v>1.13196944548246E-2</v>
      </c>
      <c r="L236" s="8">
        <v>1.2899039473731199E-2</v>
      </c>
      <c r="M236" s="8">
        <v>1.6701359972953699E-2</v>
      </c>
      <c r="N236" s="8">
        <v>5.4441761166033097E-3</v>
      </c>
      <c r="P236" s="8">
        <f>D236-'Interest rate'!M235</f>
        <v>1.548851956109145E-2</v>
      </c>
      <c r="R236" s="5"/>
      <c r="S236" s="5"/>
      <c r="T236" s="5"/>
    </row>
    <row r="237" spans="2:20" x14ac:dyDescent="0.25">
      <c r="B237" s="3">
        <v>42886</v>
      </c>
      <c r="C237" s="4">
        <f t="shared" si="4"/>
        <v>42886</v>
      </c>
      <c r="D237" s="5">
        <v>6.3497474574711896E-3</v>
      </c>
      <c r="E237" s="5">
        <v>9.4151548833676397E-3</v>
      </c>
      <c r="F237" s="5">
        <v>2.3937947709051801E-4</v>
      </c>
      <c r="H237" s="24">
        <v>2.3599999999999999E-2</v>
      </c>
      <c r="I237" s="5">
        <v>2.6685377601202598E-2</v>
      </c>
      <c r="J237" s="5">
        <v>1.7352612591481801E-2</v>
      </c>
      <c r="L237" s="5">
        <v>1.3198724871486201E-2</v>
      </c>
      <c r="M237" s="5">
        <v>1.62849947324137E-2</v>
      </c>
      <c r="N237" s="5">
        <v>7.0467711775952201E-3</v>
      </c>
      <c r="P237" s="5">
        <f>D237-'Interest rate'!M236</f>
        <v>5.6606981372302476E-3</v>
      </c>
      <c r="R237" s="5"/>
      <c r="S237" s="5"/>
      <c r="T237" s="5"/>
    </row>
    <row r="238" spans="2:20" x14ac:dyDescent="0.25">
      <c r="B238" s="6">
        <v>42916</v>
      </c>
      <c r="C238" s="7">
        <f t="shared" si="4"/>
        <v>42916</v>
      </c>
      <c r="D238" s="8">
        <v>-9.4246612936899098E-4</v>
      </c>
      <c r="E238" s="8">
        <v>-3.6631729326652701E-4</v>
      </c>
      <c r="F238" s="8">
        <v>-2.1017134973908601E-3</v>
      </c>
      <c r="H238" s="25">
        <v>4.4999999999999997E-3</v>
      </c>
      <c r="I238" s="8">
        <v>5.0932925727100696E-3</v>
      </c>
      <c r="J238" s="8">
        <v>3.3484183103718E-3</v>
      </c>
      <c r="L238" s="8">
        <v>-1.1430646386823E-4</v>
      </c>
      <c r="M238" s="8">
        <v>4.6231996557710703E-4</v>
      </c>
      <c r="N238" s="8">
        <v>-1.27451477946317E-3</v>
      </c>
      <c r="P238" s="8">
        <f>D238-'Interest rate'!M237</f>
        <v>-1.6563233592882258E-3</v>
      </c>
      <c r="R238" s="5"/>
      <c r="S238" s="5"/>
      <c r="T238" s="5"/>
    </row>
    <row r="239" spans="2:20" x14ac:dyDescent="0.25">
      <c r="B239" s="3">
        <v>42947</v>
      </c>
      <c r="C239" s="4">
        <f t="shared" si="4"/>
        <v>42947</v>
      </c>
      <c r="D239" s="5">
        <v>-3.3048993769744801E-2</v>
      </c>
      <c r="E239" s="5">
        <v>-2.9672136903990197E-2</v>
      </c>
      <c r="F239" s="5">
        <v>-3.9842486210263699E-2</v>
      </c>
      <c r="H239" s="24">
        <v>2.5100000000000001E-2</v>
      </c>
      <c r="I239" s="5">
        <v>2.86907249858495E-2</v>
      </c>
      <c r="J239" s="5">
        <v>1.7908653895106499E-2</v>
      </c>
      <c r="L239" s="5">
        <v>1.1224851658174299E-2</v>
      </c>
      <c r="M239" s="5">
        <v>1.4756324877749799E-2</v>
      </c>
      <c r="N239" s="5">
        <v>4.1203051598084402E-3</v>
      </c>
      <c r="P239" s="5">
        <f>D239-'Interest rate'!M238</f>
        <v>-3.3647022830195834E-2</v>
      </c>
      <c r="R239" s="5"/>
      <c r="S239" s="5"/>
      <c r="T239" s="5"/>
    </row>
    <row r="240" spans="2:20" x14ac:dyDescent="0.25">
      <c r="B240" s="6">
        <v>42978</v>
      </c>
      <c r="C240" s="7">
        <f t="shared" si="4"/>
        <v>42978</v>
      </c>
      <c r="D240" s="8">
        <v>-9.5584283738741112E-3</v>
      </c>
      <c r="E240" s="8">
        <v>-1.20532062915359E-2</v>
      </c>
      <c r="F240" s="8">
        <v>-4.4897726833664801E-3</v>
      </c>
      <c r="H240" s="25">
        <v>5.8999999999999999E-3</v>
      </c>
      <c r="I240" s="8">
        <v>3.3821726393255002E-3</v>
      </c>
      <c r="J240" s="8">
        <v>1.10637750238947E-2</v>
      </c>
      <c r="L240" s="8">
        <v>5.3801789289182897E-3</v>
      </c>
      <c r="M240" s="8">
        <v>2.8477728374325401E-3</v>
      </c>
      <c r="N240" s="8">
        <v>1.0525284012386201E-2</v>
      </c>
      <c r="P240" s="8">
        <f>D240-'Interest rate'!M239</f>
        <v>-1.0115054462148892E-2</v>
      </c>
      <c r="R240" s="5"/>
      <c r="S240" s="5"/>
      <c r="T240" s="5"/>
    </row>
    <row r="241" spans="2:20" x14ac:dyDescent="0.25">
      <c r="B241" s="3">
        <v>43008</v>
      </c>
      <c r="C241" s="4">
        <f t="shared" si="4"/>
        <v>43008</v>
      </c>
      <c r="D241" s="5">
        <v>3.6819733127658301E-2</v>
      </c>
      <c r="E241" s="5">
        <v>4.7365888071385198E-2</v>
      </c>
      <c r="F241" s="5">
        <v>1.55097143482374E-2</v>
      </c>
      <c r="H241" s="24">
        <v>1.3299999999999999E-2</v>
      </c>
      <c r="I241" s="5">
        <v>2.36234192570841E-2</v>
      </c>
      <c r="J241" s="5">
        <v>-7.5106150305721498E-3</v>
      </c>
      <c r="L241" s="5">
        <v>1.47092967161853E-2</v>
      </c>
      <c r="M241" s="5">
        <v>2.5030552305840698E-2</v>
      </c>
      <c r="N241" s="5">
        <v>-6.1462806593010101E-3</v>
      </c>
      <c r="P241" s="5">
        <f>D241-'Interest rate'!M240</f>
        <v>3.6246543588994713E-2</v>
      </c>
      <c r="R241" s="5"/>
      <c r="S241" s="5"/>
      <c r="T241" s="5"/>
    </row>
    <row r="242" spans="2:20" x14ac:dyDescent="0.25">
      <c r="B242" s="6">
        <v>43039</v>
      </c>
      <c r="C242" s="7">
        <f t="shared" si="4"/>
        <v>43039</v>
      </c>
      <c r="D242" s="8">
        <v>3.8999284752224701E-2</v>
      </c>
      <c r="E242" s="8">
        <v>4.70855253620448E-2</v>
      </c>
      <c r="F242" s="8">
        <v>2.2116686700420298E-2</v>
      </c>
      <c r="H242" s="25">
        <v>1.09E-2</v>
      </c>
      <c r="I242" s="8">
        <v>1.8726079216255801E-2</v>
      </c>
      <c r="J242" s="8">
        <v>-5.5664990843991005E-3</v>
      </c>
      <c r="L242" s="8">
        <v>1.93678038049949E-2</v>
      </c>
      <c r="M242" s="8">
        <v>2.7301258093596101E-2</v>
      </c>
      <c r="N242" s="8">
        <v>2.8041957725846202E-3</v>
      </c>
      <c r="P242" s="8">
        <f>D242-'Interest rate'!M241</f>
        <v>3.844265866394992E-2</v>
      </c>
      <c r="R242" s="5"/>
      <c r="S242" s="5"/>
      <c r="T242" s="5"/>
    </row>
    <row r="243" spans="2:20" x14ac:dyDescent="0.25">
      <c r="B243" s="3">
        <v>43069</v>
      </c>
      <c r="C243" s="4">
        <f t="shared" si="4"/>
        <v>43069</v>
      </c>
      <c r="D243" s="5">
        <v>2.85250980609459E-2</v>
      </c>
      <c r="E243" s="5">
        <v>3.0526566181611599E-2</v>
      </c>
      <c r="F243" s="5">
        <v>2.4244651130607399E-2</v>
      </c>
      <c r="H243" s="24">
        <v>1.5100000000000001E-2</v>
      </c>
      <c r="I243" s="5">
        <v>1.7119371735134302E-2</v>
      </c>
      <c r="J243" s="5">
        <v>1.0919184666065699E-2</v>
      </c>
      <c r="L243" s="5">
        <v>4.9648641210888701E-3</v>
      </c>
      <c r="M243" s="5">
        <v>6.9204849821837798E-3</v>
      </c>
      <c r="N243" s="5">
        <v>7.8246859585084894E-4</v>
      </c>
      <c r="P243" s="5">
        <f>D243-'Interest rate'!M242</f>
        <v>2.8009893799207E-2</v>
      </c>
      <c r="R243" s="5"/>
      <c r="S243" s="5"/>
      <c r="T243" s="5"/>
    </row>
    <row r="244" spans="2:20" x14ac:dyDescent="0.25">
      <c r="B244" s="6">
        <v>43100</v>
      </c>
      <c r="C244" s="7">
        <f t="shared" si="4"/>
        <v>43100</v>
      </c>
      <c r="D244" s="8">
        <v>9.3604511407163705E-4</v>
      </c>
      <c r="E244" s="8">
        <v>5.0507316738315202E-3</v>
      </c>
      <c r="F244" s="8">
        <v>-7.8347069645307004E-3</v>
      </c>
      <c r="H244" s="25">
        <v>1.44E-2</v>
      </c>
      <c r="I244" s="8">
        <v>1.8616308495560202E-2</v>
      </c>
      <c r="J244" s="8">
        <v>5.5569498726404402E-3</v>
      </c>
      <c r="L244" s="8">
        <v>1.0570401672100001E-2</v>
      </c>
      <c r="M244" s="8">
        <v>1.4724693516967599E-2</v>
      </c>
      <c r="N244" s="8">
        <v>1.7152280630514699E-3</v>
      </c>
      <c r="P244" s="8">
        <f>D244-'Interest rate'!M243</f>
        <v>3.7941902579685617E-4</v>
      </c>
      <c r="R244" s="5"/>
      <c r="S244" s="5"/>
      <c r="T244" s="5"/>
    </row>
    <row r="246" spans="2:20" x14ac:dyDescent="0.25">
      <c r="P246" s="31">
        <f>AVERAGE(P5:P244)</f>
        <v>3.0933995795475945E-3</v>
      </c>
    </row>
    <row r="247" spans="2:20" x14ac:dyDescent="0.25">
      <c r="P247" s="31">
        <f>AVERAGE(D5:D244)</f>
        <v>5.9927178943033161E-3</v>
      </c>
    </row>
  </sheetData>
  <mergeCells count="3">
    <mergeCell ref="D3:F3"/>
    <mergeCell ref="H3:J3"/>
    <mergeCell ref="L3:N3"/>
  </mergeCells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7217A-26B9-ED4F-8161-83885F21750C}">
  <sheetPr>
    <tabColor theme="5"/>
  </sheetPr>
  <dimension ref="A1:BA244"/>
  <sheetViews>
    <sheetView zoomScaleNormal="100" workbookViewId="0"/>
  </sheetViews>
  <sheetFormatPr baseColWidth="10" defaultColWidth="10.875" defaultRowHeight="15.75" outlineLevelCol="1" x14ac:dyDescent="0.25"/>
  <cols>
    <col min="1" max="1" width="3.625" style="14" customWidth="1"/>
    <col min="2" max="2" width="11.375" style="14" hidden="1" customWidth="1" outlineLevel="1"/>
    <col min="3" max="3" width="12.125" style="14" hidden="1" customWidth="1" outlineLevel="1"/>
    <col min="4" max="23" width="18.5" style="14" hidden="1" customWidth="1" outlineLevel="1"/>
    <col min="24" max="24" width="4.125" style="14" customWidth="1" collapsed="1"/>
    <col min="25" max="25" width="10.875" style="14"/>
    <col min="26" max="26" width="14.5" style="14" customWidth="1"/>
    <col min="27" max="34" width="10.875" style="14"/>
    <col min="35" max="35" width="11.875" style="14" customWidth="1"/>
    <col min="36" max="44" width="10.875" style="14"/>
    <col min="45" max="45" width="11.375" style="14" customWidth="1"/>
    <col min="46" max="16384" width="10.875" style="14"/>
  </cols>
  <sheetData>
    <row r="1" spans="1:53" x14ac:dyDescent="0.25">
      <c r="A1" s="181"/>
      <c r="B1" s="36" t="s">
        <v>508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181"/>
      <c r="Y1" s="181"/>
      <c r="Z1" s="1"/>
      <c r="AA1" s="1"/>
      <c r="AB1" s="1"/>
      <c r="AC1" s="2"/>
      <c r="AD1" s="1"/>
      <c r="AE1" s="1"/>
      <c r="AF1" s="1"/>
      <c r="AG1" s="1"/>
      <c r="AH1" s="2"/>
      <c r="AI1" s="2"/>
      <c r="AJ1" s="1"/>
      <c r="AK1" s="1"/>
      <c r="AL1" s="2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3" x14ac:dyDescent="0.25">
      <c r="A2" s="181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181"/>
      <c r="Y2" s="181"/>
      <c r="Z2" s="296" t="s">
        <v>39</v>
      </c>
      <c r="AA2" s="296"/>
      <c r="AB2" s="296"/>
      <c r="AC2" s="296"/>
      <c r="AD2" s="296"/>
      <c r="AE2" s="296"/>
      <c r="AF2" s="296"/>
      <c r="AG2" s="177"/>
      <c r="AH2" s="2"/>
      <c r="AI2" s="296" t="s">
        <v>40</v>
      </c>
      <c r="AJ2" s="296"/>
      <c r="AK2" s="296"/>
      <c r="AL2" s="296"/>
      <c r="AM2" s="296"/>
      <c r="AN2" s="296"/>
      <c r="AO2" s="296"/>
      <c r="AP2" s="177"/>
      <c r="AQ2" s="1"/>
      <c r="AR2" s="296" t="s">
        <v>299</v>
      </c>
      <c r="AS2" s="296"/>
      <c r="AT2" s="296"/>
      <c r="AU2" s="296"/>
      <c r="AV2" s="296"/>
      <c r="AW2" s="296"/>
      <c r="AX2" s="296"/>
      <c r="AY2" s="296"/>
      <c r="AZ2" s="296"/>
    </row>
    <row r="3" spans="1:53" x14ac:dyDescent="0.25">
      <c r="A3" s="181"/>
      <c r="B3" s="36"/>
      <c r="C3" s="37" t="s">
        <v>30</v>
      </c>
      <c r="D3" s="37">
        <v>2017</v>
      </c>
      <c r="E3" s="37">
        <v>2016</v>
      </c>
      <c r="F3" s="37">
        <v>2015</v>
      </c>
      <c r="G3" s="37">
        <v>2014</v>
      </c>
      <c r="H3" s="37">
        <v>2013</v>
      </c>
      <c r="I3" s="37">
        <v>2012</v>
      </c>
      <c r="J3" s="37">
        <v>2011</v>
      </c>
      <c r="K3" s="37">
        <v>2010</v>
      </c>
      <c r="L3" s="37">
        <v>2009</v>
      </c>
      <c r="M3" s="37">
        <v>2008</v>
      </c>
      <c r="N3" s="37">
        <v>2007</v>
      </c>
      <c r="O3" s="37">
        <v>2006</v>
      </c>
      <c r="P3" s="37">
        <v>2005</v>
      </c>
      <c r="Q3" s="37">
        <v>2004</v>
      </c>
      <c r="R3" s="37">
        <v>2003</v>
      </c>
      <c r="S3" s="37">
        <v>2002</v>
      </c>
      <c r="T3" s="37">
        <v>2001</v>
      </c>
      <c r="U3" s="37">
        <v>2000</v>
      </c>
      <c r="V3" s="37">
        <v>1999</v>
      </c>
      <c r="W3" s="37">
        <v>1998</v>
      </c>
      <c r="X3" s="181"/>
      <c r="Y3" s="181" t="s">
        <v>43</v>
      </c>
      <c r="Z3" s="1" t="s">
        <v>39</v>
      </c>
      <c r="AA3" s="1" t="s">
        <v>24</v>
      </c>
      <c r="AB3" s="1" t="s">
        <v>25</v>
      </c>
      <c r="AC3" s="2" t="s">
        <v>26</v>
      </c>
      <c r="AD3" s="1" t="s">
        <v>27</v>
      </c>
      <c r="AE3" s="1" t="s">
        <v>29</v>
      </c>
      <c r="AF3" s="1" t="s">
        <v>32</v>
      </c>
      <c r="AG3" s="1" t="s">
        <v>33</v>
      </c>
      <c r="AH3" s="2"/>
      <c r="AI3" s="1" t="s">
        <v>41</v>
      </c>
      <c r="AJ3" s="1" t="s">
        <v>24</v>
      </c>
      <c r="AK3" s="60" t="s">
        <v>25</v>
      </c>
      <c r="AL3" s="61" t="s">
        <v>26</v>
      </c>
      <c r="AM3" s="1" t="s">
        <v>27</v>
      </c>
      <c r="AN3" s="1" t="s">
        <v>29</v>
      </c>
      <c r="AO3" s="1" t="s">
        <v>32</v>
      </c>
      <c r="AP3" s="1" t="s">
        <v>33</v>
      </c>
      <c r="AQ3" s="1"/>
      <c r="AR3" s="181" t="s">
        <v>43</v>
      </c>
      <c r="AS3" s="1" t="s">
        <v>24</v>
      </c>
      <c r="AT3" s="1" t="s">
        <v>25</v>
      </c>
      <c r="AU3" s="1" t="s">
        <v>26</v>
      </c>
      <c r="AV3" s="1" t="s">
        <v>27</v>
      </c>
      <c r="AW3" s="1" t="s">
        <v>29</v>
      </c>
      <c r="AX3" s="1" t="s">
        <v>32</v>
      </c>
      <c r="AY3" s="1" t="s">
        <v>33</v>
      </c>
      <c r="AZ3" s="1" t="s">
        <v>300</v>
      </c>
    </row>
    <row r="4" spans="1:53" x14ac:dyDescent="0.25">
      <c r="B4" s="38" t="s">
        <v>31</v>
      </c>
      <c r="C4" s="46" t="s">
        <v>24</v>
      </c>
      <c r="D4" s="32">
        <v>0.35949300926446576</v>
      </c>
      <c r="E4" s="32">
        <v>0.37590779124764229</v>
      </c>
      <c r="F4" s="32">
        <v>0.35066601315017576</v>
      </c>
      <c r="G4" s="32">
        <v>0.33195314574030882</v>
      </c>
      <c r="H4" s="32">
        <v>0.29154450382941099</v>
      </c>
      <c r="I4" s="32">
        <v>0.28600902255753474</v>
      </c>
      <c r="J4" s="32">
        <v>0.30321699838634447</v>
      </c>
      <c r="K4" s="32">
        <v>0.29965066498548903</v>
      </c>
      <c r="L4" s="32">
        <v>0.29243023309829452</v>
      </c>
      <c r="M4" s="32">
        <v>0.29419634680266349</v>
      </c>
      <c r="N4" s="32">
        <v>0.29545771381732222</v>
      </c>
      <c r="O4" s="32">
        <v>0.29476887435142052</v>
      </c>
      <c r="P4" s="32">
        <v>0.35574646568748386</v>
      </c>
      <c r="Q4" s="32">
        <v>0.36286389369995692</v>
      </c>
      <c r="R4" s="32">
        <v>0.34889264036789214</v>
      </c>
      <c r="S4" s="32">
        <v>0.3008986720199277</v>
      </c>
      <c r="T4" s="32">
        <v>0.28315187931740632</v>
      </c>
      <c r="U4" s="32">
        <v>0.27550163094131713</v>
      </c>
      <c r="V4" s="32">
        <v>0.28112970511067148</v>
      </c>
      <c r="W4" s="32">
        <v>0.30344918756559724</v>
      </c>
      <c r="X4" s="31"/>
      <c r="Y4" s="90">
        <f>'Monthly return GPFG'!C5</f>
        <v>35826</v>
      </c>
      <c r="Z4" s="64">
        <f>HLOOKUP(YEAR(Y4),Weights!$D$3:$W$26,23,0)</f>
        <v>0.39656525170194856</v>
      </c>
      <c r="AA4" s="32">
        <f>HLOOKUP(YEAR(Y4),Weights!$D$3:$W$26,2,0)</f>
        <v>0.30344918756559724</v>
      </c>
      <c r="AB4" s="32">
        <f>HLOOKUP(YEAR(Y4),Weights!$D$3:$W$26,3,0)</f>
        <v>0.2639917889735548</v>
      </c>
      <c r="AC4" s="32">
        <f>HLOOKUP(YEAR(Y4),Weights!$D$3:$W$26,4,0)</f>
        <v>0.16902094295933248</v>
      </c>
      <c r="AD4" s="32">
        <f>HLOOKUP(YEAR(Y4),Weights!$D$3:$W$26,5,0)</f>
        <v>0.13357779431782257</v>
      </c>
      <c r="AE4" s="32">
        <f>HLOOKUP(YEAR(Y4),Weights!$D$3:$W$26,6,0)</f>
        <v>5.1166138607813397E-2</v>
      </c>
      <c r="AF4" s="32">
        <f>HLOOKUP(YEAR(Y4),Weights!$D$3:$W$26,7,0)</f>
        <v>1.0398603358903221E-2</v>
      </c>
      <c r="AG4" s="32">
        <f>HLOOKUP(YEAR(Y4),Weights!$D$3:$W$26,8,0)</f>
        <v>1.6140122383452013E-2</v>
      </c>
      <c r="AH4" s="31"/>
      <c r="AI4" s="64">
        <f>HLOOKUP(YEAR(Y4),Weights!$D$3:$W$26,24,0)</f>
        <v>0.60343474829805144</v>
      </c>
      <c r="AJ4" s="32">
        <f>HLOOKUP(YEAR(Y4),Weights!$D$3:$W$26,11,0)</f>
        <v>0.20387984374735943</v>
      </c>
      <c r="AK4" s="32">
        <f>HLOOKUP(YEAR(Y4),Weights!$D$3:$W$26,12,0)</f>
        <v>0.42336120161094509</v>
      </c>
      <c r="AL4" s="32">
        <f>HLOOKUP(YEAR(Y4),Weights!$D$3:$W$26,13,0)</f>
        <v>2.679703410869393E-2</v>
      </c>
      <c r="AM4" s="32">
        <f>HLOOKUP(YEAR(Y4),Weights!$D$3:$W$26,14,0)</f>
        <v>0.21216423056381939</v>
      </c>
      <c r="AN4" s="32">
        <f>HLOOKUP(YEAR(Y4),Weights!$D$3:$W$26,15,0)</f>
        <v>1.1703114482599558E-2</v>
      </c>
      <c r="AO4" s="32">
        <f>HLOOKUP(YEAR(Y4),Weights!$D$3:$W$26,16,0)</f>
        <v>1.9626255268595176E-2</v>
      </c>
      <c r="AP4" s="32">
        <f>HLOOKUP(YEAR(Y4),Weights!$D$3:$W$26,17,0)</f>
        <v>1.623783871907182E-2</v>
      </c>
      <c r="AR4" s="90">
        <f>Y4</f>
        <v>35826</v>
      </c>
      <c r="AS4" s="32">
        <f>$Z4*AA4+$AI4*AJ4</f>
        <v>0.24336558564043675</v>
      </c>
      <c r="AT4" s="32">
        <f>$Z4*AB4+$AI4*AK4</f>
        <v>0.36016083037480673</v>
      </c>
      <c r="AU4" s="32">
        <f t="shared" ref="AU4:AU67" si="0">$Z4*AC4+$AI4*AL4</f>
        <v>8.3198094320082405E-2</v>
      </c>
      <c r="AV4" s="32">
        <f t="shared" ref="AV4:AV67" si="1">$Z4*AD4+$AI4*AM4</f>
        <v>0.18099958069356653</v>
      </c>
      <c r="AW4" s="32">
        <f t="shared" ref="AW4:AW67" si="2">$Z4*AE4+$AI4*AN4</f>
        <v>2.7352778577735055E-2</v>
      </c>
      <c r="AX4" s="32">
        <f t="shared" ref="AX4:AX67" si="3">$Z4*AF4+$AI4*AO4</f>
        <v>1.5966889166410217E-2</v>
      </c>
      <c r="AY4" s="32">
        <f t="shared" ref="AY4:AY67" si="4">$Z4*AG4+$AI4*AP4</f>
        <v>1.6199087815841361E-2</v>
      </c>
      <c r="AZ4" s="32">
        <f>1-SUM(AS4:AY4)</f>
        <v>7.2757153411120989E-2</v>
      </c>
      <c r="BA4" s="31"/>
    </row>
    <row r="5" spans="1:53" x14ac:dyDescent="0.25">
      <c r="B5" s="38"/>
      <c r="C5" s="47" t="s">
        <v>25</v>
      </c>
      <c r="D5" s="39">
        <v>0.18451374376390198</v>
      </c>
      <c r="E5" s="39">
        <v>0.1791750982391537</v>
      </c>
      <c r="F5" s="39">
        <v>0.18577908585196692</v>
      </c>
      <c r="G5" s="39">
        <v>0.1974884766934577</v>
      </c>
      <c r="H5" s="39">
        <v>0.21745338437304951</v>
      </c>
      <c r="I5" s="39">
        <v>0.21604431382803244</v>
      </c>
      <c r="J5" s="39">
        <v>0.21556038883259443</v>
      </c>
      <c r="K5" s="39">
        <v>0.22345734334616058</v>
      </c>
      <c r="L5" s="39">
        <v>0.25326880037048544</v>
      </c>
      <c r="M5" s="39">
        <v>0.26005317023261254</v>
      </c>
      <c r="N5" s="39">
        <v>0.27983821056288966</v>
      </c>
      <c r="O5" s="39">
        <v>0.26340508474852375</v>
      </c>
      <c r="P5" s="39">
        <v>0.23822420175616579</v>
      </c>
      <c r="Q5" s="39">
        <v>0.25447779771859835</v>
      </c>
      <c r="R5" s="39">
        <v>0.24400863393456754</v>
      </c>
      <c r="S5" s="39">
        <v>0.23429142186229054</v>
      </c>
      <c r="T5" s="39">
        <v>0.23883171785314455</v>
      </c>
      <c r="U5" s="39">
        <v>0.26566447926560888</v>
      </c>
      <c r="V5" s="39">
        <v>0.27061842398263186</v>
      </c>
      <c r="W5" s="39">
        <v>0.2639917889735548</v>
      </c>
      <c r="Y5" s="91">
        <f>'Monthly return GPFG'!C6</f>
        <v>35854</v>
      </c>
      <c r="Z5" s="65">
        <f>HLOOKUP(YEAR(Y5),Weights!$D$3:$W$26,23,0)</f>
        <v>0.39656525170194856</v>
      </c>
      <c r="AA5" s="55">
        <f>HLOOKUP(YEAR(Y5),Weights!$D$3:$W$26,2,0)</f>
        <v>0.30344918756559724</v>
      </c>
      <c r="AB5" s="55">
        <f>HLOOKUP(YEAR(Y5),Weights!$D$3:$W$26,3,0)</f>
        <v>0.2639917889735548</v>
      </c>
      <c r="AC5" s="55">
        <f>HLOOKUP(YEAR(Y5),Weights!$D$3:$W$26,4,0)</f>
        <v>0.16902094295933248</v>
      </c>
      <c r="AD5" s="55">
        <f>HLOOKUP(YEAR(Y5),Weights!$D$3:$W$26,5,0)</f>
        <v>0.13357779431782257</v>
      </c>
      <c r="AE5" s="55">
        <f>HLOOKUP(YEAR(Y5),Weights!$D$3:$W$26,6,0)</f>
        <v>5.1166138607813397E-2</v>
      </c>
      <c r="AF5" s="55">
        <f>HLOOKUP(YEAR(Y5),Weights!$D$3:$W$26,7,0)</f>
        <v>1.0398603358903221E-2</v>
      </c>
      <c r="AG5" s="55">
        <f>HLOOKUP(YEAR(Y5),Weights!$D$3:$W$26,8,0)</f>
        <v>1.6140122383452013E-2</v>
      </c>
      <c r="AH5" s="31"/>
      <c r="AI5" s="65">
        <f>HLOOKUP(YEAR(Y5),Weights!$D$3:$W$26,24,0)</f>
        <v>0.60343474829805144</v>
      </c>
      <c r="AJ5" s="55">
        <f>HLOOKUP(YEAR(Y5),Weights!$D$3:$W$26,11,0)</f>
        <v>0.20387984374735943</v>
      </c>
      <c r="AK5" s="55">
        <f>HLOOKUP(YEAR(Y5),Weights!$D$3:$W$26,12,0)</f>
        <v>0.42336120161094509</v>
      </c>
      <c r="AL5" s="55">
        <f>HLOOKUP(YEAR(Y5),Weights!$D$3:$W$26,13,0)</f>
        <v>2.679703410869393E-2</v>
      </c>
      <c r="AM5" s="55">
        <f>HLOOKUP(YEAR(Y5),Weights!$D$3:$W$26,14,0)</f>
        <v>0.21216423056381939</v>
      </c>
      <c r="AN5" s="55">
        <f>HLOOKUP(YEAR(Y5),Weights!$D$3:$W$26,15,0)</f>
        <v>1.1703114482599558E-2</v>
      </c>
      <c r="AO5" s="55">
        <f>HLOOKUP(YEAR(Y5),Weights!$D$3:$W$26,16,0)</f>
        <v>1.9626255268595176E-2</v>
      </c>
      <c r="AP5" s="55">
        <f>HLOOKUP(YEAR(Y5),Weights!$D$3:$W$26,17,0)</f>
        <v>1.623783871907182E-2</v>
      </c>
      <c r="AR5" s="91">
        <f t="shared" ref="AR5:AR68" si="5">Y5</f>
        <v>35854</v>
      </c>
      <c r="AS5" s="55">
        <f t="shared" ref="AS5:AS67" si="6">$Z5*AA5+$AI5*AJ5</f>
        <v>0.24336558564043675</v>
      </c>
      <c r="AT5" s="55">
        <f t="shared" ref="AT5:AT67" si="7">$Z5*AB5+$AI5*AK5</f>
        <v>0.36016083037480673</v>
      </c>
      <c r="AU5" s="55">
        <f t="shared" si="0"/>
        <v>8.3198094320082405E-2</v>
      </c>
      <c r="AV5" s="55">
        <f t="shared" si="1"/>
        <v>0.18099958069356653</v>
      </c>
      <c r="AW5" s="55">
        <f t="shared" si="2"/>
        <v>2.7352778577735055E-2</v>
      </c>
      <c r="AX5" s="55">
        <f t="shared" si="3"/>
        <v>1.5966889166410217E-2</v>
      </c>
      <c r="AY5" s="55">
        <f t="shared" si="4"/>
        <v>1.6199087815841361E-2</v>
      </c>
      <c r="AZ5" s="55">
        <f t="shared" ref="AZ5:AZ68" si="8">1-SUM(AS5:AY5)</f>
        <v>7.2757153411120989E-2</v>
      </c>
    </row>
    <row r="6" spans="1:53" x14ac:dyDescent="0.25">
      <c r="B6" s="38"/>
      <c r="C6" s="46" t="s">
        <v>26</v>
      </c>
      <c r="D6" s="32">
        <v>9.6572117717058675E-2</v>
      </c>
      <c r="E6" s="32">
        <v>0.10133952495737938</v>
      </c>
      <c r="F6" s="32">
        <v>0.11767744762057221</v>
      </c>
      <c r="G6" s="32">
        <v>0.12719830825570083</v>
      </c>
      <c r="H6" s="32">
        <v>0.14901436835329218</v>
      </c>
      <c r="I6" s="32">
        <v>0.15775998560176732</v>
      </c>
      <c r="J6" s="32">
        <v>0.16373087494903146</v>
      </c>
      <c r="K6" s="32">
        <v>0.14344185441608132</v>
      </c>
      <c r="L6" s="32">
        <v>0.15180331163371066</v>
      </c>
      <c r="M6" s="32">
        <v>0.14174044610664813</v>
      </c>
      <c r="N6" s="32">
        <v>0.13706445665335645</v>
      </c>
      <c r="O6" s="32">
        <v>0.15563448985049702</v>
      </c>
      <c r="P6" s="32">
        <v>0.15676176727846444</v>
      </c>
      <c r="Q6" s="32">
        <v>0.15980444677917105</v>
      </c>
      <c r="R6" s="32">
        <v>0.1820104184653889</v>
      </c>
      <c r="S6" s="32">
        <v>0.18665510797432358</v>
      </c>
      <c r="T6" s="32">
        <v>0.19300647978934038</v>
      </c>
      <c r="U6" s="32">
        <v>0.17729578241864064</v>
      </c>
      <c r="V6" s="32">
        <v>0.16626068941797806</v>
      </c>
      <c r="W6" s="32">
        <v>0.16902094295933248</v>
      </c>
      <c r="Y6" s="90">
        <f>'Monthly return GPFG'!C7</f>
        <v>35885</v>
      </c>
      <c r="Z6" s="64">
        <f>HLOOKUP(YEAR(Y6),Weights!$D$3:$W$26,23,0)</f>
        <v>0.39656525170194856</v>
      </c>
      <c r="AA6" s="32">
        <f>HLOOKUP(YEAR(Y6),Weights!$D$3:$W$26,2,0)</f>
        <v>0.30344918756559724</v>
      </c>
      <c r="AB6" s="32">
        <f>HLOOKUP(YEAR(Y6),Weights!$D$3:$W$26,3,0)</f>
        <v>0.2639917889735548</v>
      </c>
      <c r="AC6" s="32">
        <f>HLOOKUP(YEAR(Y6),Weights!$D$3:$W$26,4,0)</f>
        <v>0.16902094295933248</v>
      </c>
      <c r="AD6" s="32">
        <f>HLOOKUP(YEAR(Y6),Weights!$D$3:$W$26,5,0)</f>
        <v>0.13357779431782257</v>
      </c>
      <c r="AE6" s="32">
        <f>HLOOKUP(YEAR(Y6),Weights!$D$3:$W$26,6,0)</f>
        <v>5.1166138607813397E-2</v>
      </c>
      <c r="AF6" s="32">
        <f>HLOOKUP(YEAR(Y6),Weights!$D$3:$W$26,7,0)</f>
        <v>1.0398603358903221E-2</v>
      </c>
      <c r="AG6" s="32">
        <f>HLOOKUP(YEAR(Y6),Weights!$D$3:$W$26,8,0)</f>
        <v>1.6140122383452013E-2</v>
      </c>
      <c r="AH6" s="31"/>
      <c r="AI6" s="64">
        <f>HLOOKUP(YEAR(Y6),Weights!$D$3:$W$26,24,0)</f>
        <v>0.60343474829805144</v>
      </c>
      <c r="AJ6" s="32">
        <f>HLOOKUP(YEAR(Y6),Weights!$D$3:$W$26,11,0)</f>
        <v>0.20387984374735943</v>
      </c>
      <c r="AK6" s="32">
        <f>HLOOKUP(YEAR(Y6),Weights!$D$3:$W$26,12,0)</f>
        <v>0.42336120161094509</v>
      </c>
      <c r="AL6" s="32">
        <f>HLOOKUP(YEAR(Y6),Weights!$D$3:$W$26,13,0)</f>
        <v>2.679703410869393E-2</v>
      </c>
      <c r="AM6" s="32">
        <f>HLOOKUP(YEAR(Y6),Weights!$D$3:$W$26,14,0)</f>
        <v>0.21216423056381939</v>
      </c>
      <c r="AN6" s="32">
        <f>HLOOKUP(YEAR(Y6),Weights!$D$3:$W$26,15,0)</f>
        <v>1.1703114482599558E-2</v>
      </c>
      <c r="AO6" s="32">
        <f>HLOOKUP(YEAR(Y6),Weights!$D$3:$W$26,16,0)</f>
        <v>1.9626255268595176E-2</v>
      </c>
      <c r="AP6" s="32">
        <f>HLOOKUP(YEAR(Y6),Weights!$D$3:$W$26,17,0)</f>
        <v>1.623783871907182E-2</v>
      </c>
      <c r="AR6" s="90">
        <f t="shared" si="5"/>
        <v>35885</v>
      </c>
      <c r="AS6" s="32">
        <f t="shared" si="6"/>
        <v>0.24336558564043675</v>
      </c>
      <c r="AT6" s="32">
        <f t="shared" si="7"/>
        <v>0.36016083037480673</v>
      </c>
      <c r="AU6" s="32">
        <f t="shared" si="0"/>
        <v>8.3198094320082405E-2</v>
      </c>
      <c r="AV6" s="32">
        <f t="shared" si="1"/>
        <v>0.18099958069356653</v>
      </c>
      <c r="AW6" s="32">
        <f t="shared" si="2"/>
        <v>2.7352778577735055E-2</v>
      </c>
      <c r="AX6" s="32">
        <f t="shared" si="3"/>
        <v>1.5966889166410217E-2</v>
      </c>
      <c r="AY6" s="32">
        <f t="shared" si="4"/>
        <v>1.6199087815841361E-2</v>
      </c>
      <c r="AZ6" s="32">
        <f t="shared" si="8"/>
        <v>7.2757153411120989E-2</v>
      </c>
    </row>
    <row r="7" spans="1:53" x14ac:dyDescent="0.25">
      <c r="B7" s="38"/>
      <c r="C7" s="47" t="s">
        <v>27</v>
      </c>
      <c r="D7" s="39">
        <v>9.1025590911401014E-2</v>
      </c>
      <c r="E7" s="39">
        <v>9.1715899571010923E-2</v>
      </c>
      <c r="F7" s="39">
        <v>9.5139614801265301E-2</v>
      </c>
      <c r="G7" s="39">
        <v>7.6189734614537971E-2</v>
      </c>
      <c r="H7" s="39">
        <v>6.9290213954267724E-2</v>
      </c>
      <c r="I7" s="39">
        <v>5.3508608663048553E-2</v>
      </c>
      <c r="J7" s="39">
        <v>5.6490234440309879E-2</v>
      </c>
      <c r="K7" s="39">
        <v>5.5726412459751871E-2</v>
      </c>
      <c r="L7" s="39">
        <v>5.4112908332597125E-2</v>
      </c>
      <c r="M7" s="39">
        <v>8.6457692186169569E-2</v>
      </c>
      <c r="N7" s="39">
        <v>7.8399597229910301E-2</v>
      </c>
      <c r="O7" s="39">
        <v>9.110012881070291E-2</v>
      </c>
      <c r="P7" s="39">
        <v>7.8731135531492191E-2</v>
      </c>
      <c r="Q7" s="39">
        <v>6.5086957413215366E-2</v>
      </c>
      <c r="R7" s="39">
        <v>8.1432764298883811E-2</v>
      </c>
      <c r="S7" s="39">
        <v>0.11117662119195203</v>
      </c>
      <c r="T7" s="39">
        <v>0.12112442849198124</v>
      </c>
      <c r="U7" s="39">
        <v>0.14424465865502029</v>
      </c>
      <c r="V7" s="39">
        <v>0.1650559503987695</v>
      </c>
      <c r="W7" s="39">
        <v>0.13357779431782257</v>
      </c>
      <c r="Y7" s="91">
        <f>'Monthly return GPFG'!C8</f>
        <v>35915</v>
      </c>
      <c r="Z7" s="65">
        <f>HLOOKUP(YEAR(Y7),Weights!$D$3:$W$26,23,0)</f>
        <v>0.39656525170194856</v>
      </c>
      <c r="AA7" s="55">
        <f>HLOOKUP(YEAR(Y7),Weights!$D$3:$W$26,2,0)</f>
        <v>0.30344918756559724</v>
      </c>
      <c r="AB7" s="55">
        <f>HLOOKUP(YEAR(Y7),Weights!$D$3:$W$26,3,0)</f>
        <v>0.2639917889735548</v>
      </c>
      <c r="AC7" s="55">
        <f>HLOOKUP(YEAR(Y7),Weights!$D$3:$W$26,4,0)</f>
        <v>0.16902094295933248</v>
      </c>
      <c r="AD7" s="55">
        <f>HLOOKUP(YEAR(Y7),Weights!$D$3:$W$26,5,0)</f>
        <v>0.13357779431782257</v>
      </c>
      <c r="AE7" s="55">
        <f>HLOOKUP(YEAR(Y7),Weights!$D$3:$W$26,6,0)</f>
        <v>5.1166138607813397E-2</v>
      </c>
      <c r="AF7" s="55">
        <f>HLOOKUP(YEAR(Y7),Weights!$D$3:$W$26,7,0)</f>
        <v>1.0398603358903221E-2</v>
      </c>
      <c r="AG7" s="55">
        <f>HLOOKUP(YEAR(Y7),Weights!$D$3:$W$26,8,0)</f>
        <v>1.6140122383452013E-2</v>
      </c>
      <c r="AH7" s="31"/>
      <c r="AI7" s="65">
        <f>HLOOKUP(YEAR(Y7),Weights!$D$3:$W$26,24,0)</f>
        <v>0.60343474829805144</v>
      </c>
      <c r="AJ7" s="55">
        <f>HLOOKUP(YEAR(Y7),Weights!$D$3:$W$26,11,0)</f>
        <v>0.20387984374735943</v>
      </c>
      <c r="AK7" s="55">
        <f>HLOOKUP(YEAR(Y7),Weights!$D$3:$W$26,12,0)</f>
        <v>0.42336120161094509</v>
      </c>
      <c r="AL7" s="55">
        <f>HLOOKUP(YEAR(Y7),Weights!$D$3:$W$26,13,0)</f>
        <v>2.679703410869393E-2</v>
      </c>
      <c r="AM7" s="55">
        <f>HLOOKUP(YEAR(Y7),Weights!$D$3:$W$26,14,0)</f>
        <v>0.21216423056381939</v>
      </c>
      <c r="AN7" s="55">
        <f>HLOOKUP(YEAR(Y7),Weights!$D$3:$W$26,15,0)</f>
        <v>1.1703114482599558E-2</v>
      </c>
      <c r="AO7" s="55">
        <f>HLOOKUP(YEAR(Y7),Weights!$D$3:$W$26,16,0)</f>
        <v>1.9626255268595176E-2</v>
      </c>
      <c r="AP7" s="55">
        <f>HLOOKUP(YEAR(Y7),Weights!$D$3:$W$26,17,0)</f>
        <v>1.623783871907182E-2</v>
      </c>
      <c r="AR7" s="91">
        <f t="shared" si="5"/>
        <v>35915</v>
      </c>
      <c r="AS7" s="55">
        <f t="shared" si="6"/>
        <v>0.24336558564043675</v>
      </c>
      <c r="AT7" s="55">
        <f t="shared" si="7"/>
        <v>0.36016083037480673</v>
      </c>
      <c r="AU7" s="55">
        <f t="shared" si="0"/>
        <v>8.3198094320082405E-2</v>
      </c>
      <c r="AV7" s="55">
        <f t="shared" si="1"/>
        <v>0.18099958069356653</v>
      </c>
      <c r="AW7" s="55">
        <f t="shared" si="2"/>
        <v>2.7352778577735055E-2</v>
      </c>
      <c r="AX7" s="55">
        <f t="shared" si="3"/>
        <v>1.5966889166410217E-2</v>
      </c>
      <c r="AY7" s="55">
        <f t="shared" si="4"/>
        <v>1.6199087815841361E-2</v>
      </c>
      <c r="AZ7" s="55">
        <f t="shared" si="8"/>
        <v>7.2757153411120989E-2</v>
      </c>
    </row>
    <row r="8" spans="1:53" x14ac:dyDescent="0.25">
      <c r="B8" s="38"/>
      <c r="C8" s="46" t="s">
        <v>29</v>
      </c>
      <c r="D8" s="32">
        <v>4.5975886862645997E-2</v>
      </c>
      <c r="E8" s="32">
        <v>4.8501295633985399E-2</v>
      </c>
      <c r="F8" s="32">
        <v>5.3768917321685983E-2</v>
      </c>
      <c r="G8" s="32">
        <v>5.6577830685054259E-2</v>
      </c>
      <c r="H8" s="32">
        <v>6.0967692506261099E-2</v>
      </c>
      <c r="I8" s="32">
        <v>6.2354787593203218E-2</v>
      </c>
      <c r="J8" s="32">
        <v>6.2765625251414589E-2</v>
      </c>
      <c r="K8" s="32">
        <v>5.6657729372189145E-2</v>
      </c>
      <c r="L8" s="32">
        <v>5.4529080427845843E-2</v>
      </c>
      <c r="M8" s="32">
        <v>6.057036151779225E-2</v>
      </c>
      <c r="N8" s="32">
        <v>5.2669994954418396E-2</v>
      </c>
      <c r="O8" s="32">
        <v>5.10666925020676E-2</v>
      </c>
      <c r="P8" s="32">
        <v>4.8657503093372627E-2</v>
      </c>
      <c r="Q8" s="32">
        <v>5.1831258467720256E-2</v>
      </c>
      <c r="R8" s="32">
        <v>5.3339406048156721E-2</v>
      </c>
      <c r="S8" s="32">
        <v>4.9905895111900286E-2</v>
      </c>
      <c r="T8" s="32">
        <v>4.6735499751197326E-2</v>
      </c>
      <c r="U8" s="32">
        <v>5.0434713650600635E-2</v>
      </c>
      <c r="V8" s="32">
        <v>3.7356143646062684E-2</v>
      </c>
      <c r="W8" s="32">
        <v>5.1166138607813397E-2</v>
      </c>
      <c r="Y8" s="90">
        <f>'Monthly return GPFG'!C9</f>
        <v>35946</v>
      </c>
      <c r="Z8" s="64">
        <f>HLOOKUP(YEAR(Y8),Weights!$D$3:$W$26,23,0)</f>
        <v>0.39656525170194856</v>
      </c>
      <c r="AA8" s="32">
        <f>HLOOKUP(YEAR(Y8),Weights!$D$3:$W$26,2,0)</f>
        <v>0.30344918756559724</v>
      </c>
      <c r="AB8" s="32">
        <f>HLOOKUP(YEAR(Y8),Weights!$D$3:$W$26,3,0)</f>
        <v>0.2639917889735548</v>
      </c>
      <c r="AC8" s="32">
        <f>HLOOKUP(YEAR(Y8),Weights!$D$3:$W$26,4,0)</f>
        <v>0.16902094295933248</v>
      </c>
      <c r="AD8" s="32">
        <f>HLOOKUP(YEAR(Y8),Weights!$D$3:$W$26,5,0)</f>
        <v>0.13357779431782257</v>
      </c>
      <c r="AE8" s="32">
        <f>HLOOKUP(YEAR(Y8),Weights!$D$3:$W$26,6,0)</f>
        <v>5.1166138607813397E-2</v>
      </c>
      <c r="AF8" s="32">
        <f>HLOOKUP(YEAR(Y8),Weights!$D$3:$W$26,7,0)</f>
        <v>1.0398603358903221E-2</v>
      </c>
      <c r="AG8" s="32">
        <f>HLOOKUP(YEAR(Y8),Weights!$D$3:$W$26,8,0)</f>
        <v>1.6140122383452013E-2</v>
      </c>
      <c r="AH8" s="31"/>
      <c r="AI8" s="64">
        <f>HLOOKUP(YEAR(Y8),Weights!$D$3:$W$26,24,0)</f>
        <v>0.60343474829805144</v>
      </c>
      <c r="AJ8" s="32">
        <f>HLOOKUP(YEAR(Y8),Weights!$D$3:$W$26,11,0)</f>
        <v>0.20387984374735943</v>
      </c>
      <c r="AK8" s="32">
        <f>HLOOKUP(YEAR(Y8),Weights!$D$3:$W$26,12,0)</f>
        <v>0.42336120161094509</v>
      </c>
      <c r="AL8" s="32">
        <f>HLOOKUP(YEAR(Y8),Weights!$D$3:$W$26,13,0)</f>
        <v>2.679703410869393E-2</v>
      </c>
      <c r="AM8" s="32">
        <f>HLOOKUP(YEAR(Y8),Weights!$D$3:$W$26,14,0)</f>
        <v>0.21216423056381939</v>
      </c>
      <c r="AN8" s="32">
        <f>HLOOKUP(YEAR(Y8),Weights!$D$3:$W$26,15,0)</f>
        <v>1.1703114482599558E-2</v>
      </c>
      <c r="AO8" s="32">
        <f>HLOOKUP(YEAR(Y8),Weights!$D$3:$W$26,16,0)</f>
        <v>1.9626255268595176E-2</v>
      </c>
      <c r="AP8" s="32">
        <f>HLOOKUP(YEAR(Y8),Weights!$D$3:$W$26,17,0)</f>
        <v>1.623783871907182E-2</v>
      </c>
      <c r="AR8" s="90">
        <f t="shared" si="5"/>
        <v>35946</v>
      </c>
      <c r="AS8" s="32">
        <f t="shared" si="6"/>
        <v>0.24336558564043675</v>
      </c>
      <c r="AT8" s="32">
        <f t="shared" si="7"/>
        <v>0.36016083037480673</v>
      </c>
      <c r="AU8" s="32">
        <f t="shared" si="0"/>
        <v>8.3198094320082405E-2</v>
      </c>
      <c r="AV8" s="32">
        <f t="shared" si="1"/>
        <v>0.18099958069356653</v>
      </c>
      <c r="AW8" s="32">
        <f t="shared" si="2"/>
        <v>2.7352778577735055E-2</v>
      </c>
      <c r="AX8" s="32">
        <f t="shared" si="3"/>
        <v>1.5966889166410217E-2</v>
      </c>
      <c r="AY8" s="32">
        <f t="shared" si="4"/>
        <v>1.6199087815841361E-2</v>
      </c>
      <c r="AZ8" s="32">
        <f t="shared" si="8"/>
        <v>7.2757153411120989E-2</v>
      </c>
    </row>
    <row r="9" spans="1:53" x14ac:dyDescent="0.25">
      <c r="B9" s="38"/>
      <c r="C9" s="47" t="s">
        <v>32</v>
      </c>
      <c r="D9" s="39">
        <v>2.2521498659529533E-2</v>
      </c>
      <c r="E9" s="39">
        <v>2.1523974380737824E-2</v>
      </c>
      <c r="F9" s="39">
        <v>1.8021391772860867E-2</v>
      </c>
      <c r="G9" s="39">
        <v>2.278496521144991E-2</v>
      </c>
      <c r="H9" s="39">
        <v>2.217190035154443E-2</v>
      </c>
      <c r="I9" s="39">
        <v>2.523901830856962E-2</v>
      </c>
      <c r="J9" s="39">
        <v>2.7387293559382749E-2</v>
      </c>
      <c r="K9" s="39">
        <v>3.1460895432273234E-2</v>
      </c>
      <c r="L9" s="39">
        <v>2.9291126846327311E-2</v>
      </c>
      <c r="M9" s="39">
        <v>2.3800326412441425E-2</v>
      </c>
      <c r="N9" s="39">
        <v>2.3055888602875264E-2</v>
      </c>
      <c r="O9" s="39">
        <v>2.2746131769391571E-2</v>
      </c>
      <c r="P9" s="39">
        <v>2.332037742624642E-2</v>
      </c>
      <c r="Q9" s="39">
        <v>1.806419042701159E-2</v>
      </c>
      <c r="R9" s="39">
        <v>1.3450592333590316E-2</v>
      </c>
      <c r="S9" s="39">
        <v>1.1679360978321247E-2</v>
      </c>
      <c r="T9" s="39">
        <v>1.0727282090738661E-2</v>
      </c>
      <c r="U9" s="39">
        <v>1.1457021294824744E-2</v>
      </c>
      <c r="V9" s="39">
        <v>1.2415451456733432E-2</v>
      </c>
      <c r="W9" s="39">
        <v>1.0398603358903221E-2</v>
      </c>
      <c r="Y9" s="91">
        <f>'Monthly return GPFG'!C10</f>
        <v>35976</v>
      </c>
      <c r="Z9" s="65">
        <f>HLOOKUP(YEAR(Y9),Weights!$D$3:$W$26,23,0)</f>
        <v>0.39656525170194856</v>
      </c>
      <c r="AA9" s="55">
        <f>HLOOKUP(YEAR(Y9),Weights!$D$3:$W$26,2,0)</f>
        <v>0.30344918756559724</v>
      </c>
      <c r="AB9" s="55">
        <f>HLOOKUP(YEAR(Y9),Weights!$D$3:$W$26,3,0)</f>
        <v>0.2639917889735548</v>
      </c>
      <c r="AC9" s="55">
        <f>HLOOKUP(YEAR(Y9),Weights!$D$3:$W$26,4,0)</f>
        <v>0.16902094295933248</v>
      </c>
      <c r="AD9" s="55">
        <f>HLOOKUP(YEAR(Y9),Weights!$D$3:$W$26,5,0)</f>
        <v>0.13357779431782257</v>
      </c>
      <c r="AE9" s="55">
        <f>HLOOKUP(YEAR(Y9),Weights!$D$3:$W$26,6,0)</f>
        <v>5.1166138607813397E-2</v>
      </c>
      <c r="AF9" s="55">
        <f>HLOOKUP(YEAR(Y9),Weights!$D$3:$W$26,7,0)</f>
        <v>1.0398603358903221E-2</v>
      </c>
      <c r="AG9" s="55">
        <f>HLOOKUP(YEAR(Y9),Weights!$D$3:$W$26,8,0)</f>
        <v>1.6140122383452013E-2</v>
      </c>
      <c r="AH9" s="31"/>
      <c r="AI9" s="65">
        <f>HLOOKUP(YEAR(Y9),Weights!$D$3:$W$26,24,0)</f>
        <v>0.60343474829805144</v>
      </c>
      <c r="AJ9" s="55">
        <f>HLOOKUP(YEAR(Y9),Weights!$D$3:$W$26,11,0)</f>
        <v>0.20387984374735943</v>
      </c>
      <c r="AK9" s="55">
        <f>HLOOKUP(YEAR(Y9),Weights!$D$3:$W$26,12,0)</f>
        <v>0.42336120161094509</v>
      </c>
      <c r="AL9" s="55">
        <f>HLOOKUP(YEAR(Y9),Weights!$D$3:$W$26,13,0)</f>
        <v>2.679703410869393E-2</v>
      </c>
      <c r="AM9" s="55">
        <f>HLOOKUP(YEAR(Y9),Weights!$D$3:$W$26,14,0)</f>
        <v>0.21216423056381939</v>
      </c>
      <c r="AN9" s="55">
        <f>HLOOKUP(YEAR(Y9),Weights!$D$3:$W$26,15,0)</f>
        <v>1.1703114482599558E-2</v>
      </c>
      <c r="AO9" s="55">
        <f>HLOOKUP(YEAR(Y9),Weights!$D$3:$W$26,16,0)</f>
        <v>1.9626255268595176E-2</v>
      </c>
      <c r="AP9" s="55">
        <f>HLOOKUP(YEAR(Y9),Weights!$D$3:$W$26,17,0)</f>
        <v>1.623783871907182E-2</v>
      </c>
      <c r="AR9" s="91">
        <f t="shared" si="5"/>
        <v>35976</v>
      </c>
      <c r="AS9" s="55">
        <f t="shared" si="6"/>
        <v>0.24336558564043675</v>
      </c>
      <c r="AT9" s="55">
        <f t="shared" si="7"/>
        <v>0.36016083037480673</v>
      </c>
      <c r="AU9" s="55">
        <f t="shared" si="0"/>
        <v>8.3198094320082405E-2</v>
      </c>
      <c r="AV9" s="55">
        <f t="shared" si="1"/>
        <v>0.18099958069356653</v>
      </c>
      <c r="AW9" s="55">
        <f t="shared" si="2"/>
        <v>2.7352778577735055E-2</v>
      </c>
      <c r="AX9" s="55">
        <f t="shared" si="3"/>
        <v>1.5966889166410217E-2</v>
      </c>
      <c r="AY9" s="55">
        <f t="shared" si="4"/>
        <v>1.6199087815841361E-2</v>
      </c>
      <c r="AZ9" s="55">
        <f t="shared" si="8"/>
        <v>7.2757153411120989E-2</v>
      </c>
    </row>
    <row r="10" spans="1:53" x14ac:dyDescent="0.25">
      <c r="B10" s="38"/>
      <c r="C10" s="14" t="s">
        <v>33</v>
      </c>
      <c r="D10" s="32">
        <v>2.1637762759539266E-2</v>
      </c>
      <c r="E10" s="32">
        <v>2.144327761781941E-2</v>
      </c>
      <c r="F10" s="32">
        <v>2.0267448556447222E-2</v>
      </c>
      <c r="G10" s="32">
        <v>2.0638970686080692E-2</v>
      </c>
      <c r="H10" s="32">
        <v>1.9932798166560704E-2</v>
      </c>
      <c r="I10" s="32">
        <v>2.2930709188345725E-2</v>
      </c>
      <c r="J10" s="32">
        <v>1.6401154241856088E-2</v>
      </c>
      <c r="K10" s="32">
        <v>1.8888344601113573E-2</v>
      </c>
      <c r="L10" s="32">
        <v>1.9072183159236873E-2</v>
      </c>
      <c r="M10" s="32">
        <v>1.7076211527400756E-2</v>
      </c>
      <c r="N10" s="32">
        <v>1.9282388763018115E-2</v>
      </c>
      <c r="O10" s="32">
        <v>1.9252372207666832E-2</v>
      </c>
      <c r="P10" s="32">
        <v>1.4816624100259853E-2</v>
      </c>
      <c r="Q10" s="32">
        <v>1.701545420542603E-2</v>
      </c>
      <c r="R10" s="32">
        <v>1.7239232396617132E-2</v>
      </c>
      <c r="S10" s="32">
        <v>2.5875525759209816E-2</v>
      </c>
      <c r="T10" s="32">
        <v>2.3664060823549837E-2</v>
      </c>
      <c r="U10" s="32">
        <v>1.5313646514652128E-2</v>
      </c>
      <c r="V10" s="32">
        <v>1.268892383332555E-2</v>
      </c>
      <c r="W10" s="32">
        <v>1.6140122383452013E-2</v>
      </c>
      <c r="Y10" s="90">
        <f>'Monthly return GPFG'!C11</f>
        <v>36007</v>
      </c>
      <c r="Z10" s="64">
        <f>HLOOKUP(YEAR(Y10),Weights!$D$3:$W$26,23,0)</f>
        <v>0.39656525170194856</v>
      </c>
      <c r="AA10" s="32">
        <f>HLOOKUP(YEAR(Y10),Weights!$D$3:$W$26,2,0)</f>
        <v>0.30344918756559724</v>
      </c>
      <c r="AB10" s="32">
        <f>HLOOKUP(YEAR(Y10),Weights!$D$3:$W$26,3,0)</f>
        <v>0.2639917889735548</v>
      </c>
      <c r="AC10" s="32">
        <f>HLOOKUP(YEAR(Y10),Weights!$D$3:$W$26,4,0)</f>
        <v>0.16902094295933248</v>
      </c>
      <c r="AD10" s="32">
        <f>HLOOKUP(YEAR(Y10),Weights!$D$3:$W$26,5,0)</f>
        <v>0.13357779431782257</v>
      </c>
      <c r="AE10" s="32">
        <f>HLOOKUP(YEAR(Y10),Weights!$D$3:$W$26,6,0)</f>
        <v>5.1166138607813397E-2</v>
      </c>
      <c r="AF10" s="32">
        <f>HLOOKUP(YEAR(Y10),Weights!$D$3:$W$26,7,0)</f>
        <v>1.0398603358903221E-2</v>
      </c>
      <c r="AG10" s="32">
        <f>HLOOKUP(YEAR(Y10),Weights!$D$3:$W$26,8,0)</f>
        <v>1.6140122383452013E-2</v>
      </c>
      <c r="AH10" s="31"/>
      <c r="AI10" s="64">
        <f>HLOOKUP(YEAR(Y10),Weights!$D$3:$W$26,24,0)</f>
        <v>0.60343474829805144</v>
      </c>
      <c r="AJ10" s="32">
        <f>HLOOKUP(YEAR(Y10),Weights!$D$3:$W$26,11,0)</f>
        <v>0.20387984374735943</v>
      </c>
      <c r="AK10" s="32">
        <f>HLOOKUP(YEAR(Y10),Weights!$D$3:$W$26,12,0)</f>
        <v>0.42336120161094509</v>
      </c>
      <c r="AL10" s="32">
        <f>HLOOKUP(YEAR(Y10),Weights!$D$3:$W$26,13,0)</f>
        <v>2.679703410869393E-2</v>
      </c>
      <c r="AM10" s="32">
        <f>HLOOKUP(YEAR(Y10),Weights!$D$3:$W$26,14,0)</f>
        <v>0.21216423056381939</v>
      </c>
      <c r="AN10" s="32">
        <f>HLOOKUP(YEAR(Y10),Weights!$D$3:$W$26,15,0)</f>
        <v>1.1703114482599558E-2</v>
      </c>
      <c r="AO10" s="32">
        <f>HLOOKUP(YEAR(Y10),Weights!$D$3:$W$26,16,0)</f>
        <v>1.9626255268595176E-2</v>
      </c>
      <c r="AP10" s="32">
        <f>HLOOKUP(YEAR(Y10),Weights!$D$3:$W$26,17,0)</f>
        <v>1.623783871907182E-2</v>
      </c>
      <c r="AR10" s="90">
        <f t="shared" si="5"/>
        <v>36007</v>
      </c>
      <c r="AS10" s="32">
        <f t="shared" si="6"/>
        <v>0.24336558564043675</v>
      </c>
      <c r="AT10" s="32">
        <f t="shared" si="7"/>
        <v>0.36016083037480673</v>
      </c>
      <c r="AU10" s="32">
        <f t="shared" si="0"/>
        <v>8.3198094320082405E-2</v>
      </c>
      <c r="AV10" s="32">
        <f t="shared" si="1"/>
        <v>0.18099958069356653</v>
      </c>
      <c r="AW10" s="32">
        <f t="shared" si="2"/>
        <v>2.7352778577735055E-2</v>
      </c>
      <c r="AX10" s="32">
        <f t="shared" si="3"/>
        <v>1.5966889166410217E-2</v>
      </c>
      <c r="AY10" s="32">
        <f t="shared" si="4"/>
        <v>1.6199087815841361E-2</v>
      </c>
      <c r="AZ10" s="32">
        <f t="shared" si="8"/>
        <v>7.2757153411120989E-2</v>
      </c>
    </row>
    <row r="11" spans="1:53" x14ac:dyDescent="0.25">
      <c r="B11" s="38"/>
      <c r="C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Y11" s="91">
        <f>'Monthly return GPFG'!C12</f>
        <v>36038</v>
      </c>
      <c r="Z11" s="65">
        <f>HLOOKUP(YEAR(Y11),Weights!$D$3:$W$26,23,0)</f>
        <v>0.39656525170194856</v>
      </c>
      <c r="AA11" s="55">
        <f>HLOOKUP(YEAR(Y11),Weights!$D$3:$W$26,2,0)</f>
        <v>0.30344918756559724</v>
      </c>
      <c r="AB11" s="55">
        <f>HLOOKUP(YEAR(Y11),Weights!$D$3:$W$26,3,0)</f>
        <v>0.2639917889735548</v>
      </c>
      <c r="AC11" s="55">
        <f>HLOOKUP(YEAR(Y11),Weights!$D$3:$W$26,4,0)</f>
        <v>0.16902094295933248</v>
      </c>
      <c r="AD11" s="55">
        <f>HLOOKUP(YEAR(Y11),Weights!$D$3:$W$26,5,0)</f>
        <v>0.13357779431782257</v>
      </c>
      <c r="AE11" s="55">
        <f>HLOOKUP(YEAR(Y11),Weights!$D$3:$W$26,6,0)</f>
        <v>5.1166138607813397E-2</v>
      </c>
      <c r="AF11" s="55">
        <f>HLOOKUP(YEAR(Y11),Weights!$D$3:$W$26,7,0)</f>
        <v>1.0398603358903221E-2</v>
      </c>
      <c r="AG11" s="55">
        <f>HLOOKUP(YEAR(Y11),Weights!$D$3:$W$26,8,0)</f>
        <v>1.6140122383452013E-2</v>
      </c>
      <c r="AH11" s="31"/>
      <c r="AI11" s="65">
        <f>HLOOKUP(YEAR(Y11),Weights!$D$3:$W$26,24,0)</f>
        <v>0.60343474829805144</v>
      </c>
      <c r="AJ11" s="55">
        <f>HLOOKUP(YEAR(Y11),Weights!$D$3:$W$26,11,0)</f>
        <v>0.20387984374735943</v>
      </c>
      <c r="AK11" s="55">
        <f>HLOOKUP(YEAR(Y11),Weights!$D$3:$W$26,12,0)</f>
        <v>0.42336120161094509</v>
      </c>
      <c r="AL11" s="55">
        <f>HLOOKUP(YEAR(Y11),Weights!$D$3:$W$26,13,0)</f>
        <v>2.679703410869393E-2</v>
      </c>
      <c r="AM11" s="55">
        <f>HLOOKUP(YEAR(Y11),Weights!$D$3:$W$26,14,0)</f>
        <v>0.21216423056381939</v>
      </c>
      <c r="AN11" s="55">
        <f>HLOOKUP(YEAR(Y11),Weights!$D$3:$W$26,15,0)</f>
        <v>1.1703114482599558E-2</v>
      </c>
      <c r="AO11" s="55">
        <f>HLOOKUP(YEAR(Y11),Weights!$D$3:$W$26,16,0)</f>
        <v>1.9626255268595176E-2</v>
      </c>
      <c r="AP11" s="55">
        <f>HLOOKUP(YEAR(Y11),Weights!$D$3:$W$26,17,0)</f>
        <v>1.623783871907182E-2</v>
      </c>
      <c r="AR11" s="91">
        <f t="shared" si="5"/>
        <v>36038</v>
      </c>
      <c r="AS11" s="55">
        <f t="shared" si="6"/>
        <v>0.24336558564043675</v>
      </c>
      <c r="AT11" s="55">
        <f t="shared" si="7"/>
        <v>0.36016083037480673</v>
      </c>
      <c r="AU11" s="55">
        <f t="shared" si="0"/>
        <v>8.3198094320082405E-2</v>
      </c>
      <c r="AV11" s="55">
        <f t="shared" si="1"/>
        <v>0.18099958069356653</v>
      </c>
      <c r="AW11" s="55">
        <f t="shared" si="2"/>
        <v>2.7352778577735055E-2</v>
      </c>
      <c r="AX11" s="55">
        <f t="shared" si="3"/>
        <v>1.5966889166410217E-2</v>
      </c>
      <c r="AY11" s="55">
        <f t="shared" si="4"/>
        <v>1.6199087815841361E-2</v>
      </c>
      <c r="AZ11" s="55">
        <f t="shared" si="8"/>
        <v>7.2757153411120989E-2</v>
      </c>
    </row>
    <row r="12" spans="1:53" x14ac:dyDescent="0.25"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Y12" s="90">
        <f>'Monthly return GPFG'!C13</f>
        <v>36068</v>
      </c>
      <c r="Z12" s="64">
        <f>HLOOKUP(YEAR(Y12),Weights!$D$3:$W$26,23,0)</f>
        <v>0.39656525170194856</v>
      </c>
      <c r="AA12" s="32">
        <f>HLOOKUP(YEAR(Y12),Weights!$D$3:$W$26,2,0)</f>
        <v>0.30344918756559724</v>
      </c>
      <c r="AB12" s="32">
        <f>HLOOKUP(YEAR(Y12),Weights!$D$3:$W$26,3,0)</f>
        <v>0.2639917889735548</v>
      </c>
      <c r="AC12" s="32">
        <f>HLOOKUP(YEAR(Y12),Weights!$D$3:$W$26,4,0)</f>
        <v>0.16902094295933248</v>
      </c>
      <c r="AD12" s="32">
        <f>HLOOKUP(YEAR(Y12),Weights!$D$3:$W$26,5,0)</f>
        <v>0.13357779431782257</v>
      </c>
      <c r="AE12" s="32">
        <f>HLOOKUP(YEAR(Y12),Weights!$D$3:$W$26,6,0)</f>
        <v>5.1166138607813397E-2</v>
      </c>
      <c r="AF12" s="32">
        <f>HLOOKUP(YEAR(Y12),Weights!$D$3:$W$26,7,0)</f>
        <v>1.0398603358903221E-2</v>
      </c>
      <c r="AG12" s="32">
        <f>HLOOKUP(YEAR(Y12),Weights!$D$3:$W$26,8,0)</f>
        <v>1.6140122383452013E-2</v>
      </c>
      <c r="AH12" s="31"/>
      <c r="AI12" s="64">
        <f>HLOOKUP(YEAR(Y12),Weights!$D$3:$W$26,24,0)</f>
        <v>0.60343474829805144</v>
      </c>
      <c r="AJ12" s="32">
        <f>HLOOKUP(YEAR(Y12),Weights!$D$3:$W$26,11,0)</f>
        <v>0.20387984374735943</v>
      </c>
      <c r="AK12" s="32">
        <f>HLOOKUP(YEAR(Y12),Weights!$D$3:$W$26,12,0)</f>
        <v>0.42336120161094509</v>
      </c>
      <c r="AL12" s="32">
        <f>HLOOKUP(YEAR(Y12),Weights!$D$3:$W$26,13,0)</f>
        <v>2.679703410869393E-2</v>
      </c>
      <c r="AM12" s="32">
        <f>HLOOKUP(YEAR(Y12),Weights!$D$3:$W$26,14,0)</f>
        <v>0.21216423056381939</v>
      </c>
      <c r="AN12" s="32">
        <f>HLOOKUP(YEAR(Y12),Weights!$D$3:$W$26,15,0)</f>
        <v>1.1703114482599558E-2</v>
      </c>
      <c r="AO12" s="32">
        <f>HLOOKUP(YEAR(Y12),Weights!$D$3:$W$26,16,0)</f>
        <v>1.9626255268595176E-2</v>
      </c>
      <c r="AP12" s="32">
        <f>HLOOKUP(YEAR(Y12),Weights!$D$3:$W$26,17,0)</f>
        <v>1.623783871907182E-2</v>
      </c>
      <c r="AR12" s="90">
        <f t="shared" si="5"/>
        <v>36068</v>
      </c>
      <c r="AS12" s="32">
        <f t="shared" si="6"/>
        <v>0.24336558564043675</v>
      </c>
      <c r="AT12" s="32">
        <f t="shared" si="7"/>
        <v>0.36016083037480673</v>
      </c>
      <c r="AU12" s="32">
        <f t="shared" si="0"/>
        <v>8.3198094320082405E-2</v>
      </c>
      <c r="AV12" s="32">
        <f t="shared" si="1"/>
        <v>0.18099958069356653</v>
      </c>
      <c r="AW12" s="32">
        <f t="shared" si="2"/>
        <v>2.7352778577735055E-2</v>
      </c>
      <c r="AX12" s="32">
        <f t="shared" si="3"/>
        <v>1.5966889166410217E-2</v>
      </c>
      <c r="AY12" s="32">
        <f t="shared" si="4"/>
        <v>1.6199087815841361E-2</v>
      </c>
      <c r="AZ12" s="32">
        <f t="shared" si="8"/>
        <v>7.2757153411120989E-2</v>
      </c>
    </row>
    <row r="13" spans="1:53" x14ac:dyDescent="0.25">
      <c r="B13" s="40" t="s">
        <v>28</v>
      </c>
      <c r="C13" s="46" t="s">
        <v>24</v>
      </c>
      <c r="D13" s="32">
        <v>0.37110630729066652</v>
      </c>
      <c r="E13" s="32">
        <v>0.35412448638605404</v>
      </c>
      <c r="F13" s="32">
        <v>0.32447389058860016</v>
      </c>
      <c r="G13" s="32">
        <v>0.30226943994891764</v>
      </c>
      <c r="H13" s="32">
        <v>0.30851123501809191</v>
      </c>
      <c r="I13" s="32">
        <v>0.29517145802750444</v>
      </c>
      <c r="J13" s="32">
        <v>0.27575679840172979</v>
      </c>
      <c r="K13" s="32">
        <v>0.26824357610476907</v>
      </c>
      <c r="L13" s="32">
        <v>0.25933231103367865</v>
      </c>
      <c r="M13" s="32">
        <v>0.24134395956664786</v>
      </c>
      <c r="N13" s="32">
        <v>0.17777322544556851</v>
      </c>
      <c r="O13" s="32">
        <v>0.21430239854235444</v>
      </c>
      <c r="P13" s="32">
        <v>0.17537054370838426</v>
      </c>
      <c r="Q13" s="32">
        <v>0.21067587112309502</v>
      </c>
      <c r="R13" s="32">
        <v>0.19840733875849736</v>
      </c>
      <c r="S13" s="32">
        <v>0.22145592692450111</v>
      </c>
      <c r="T13" s="32">
        <v>0.26717078242537001</v>
      </c>
      <c r="U13" s="32">
        <v>0.22057365894957989</v>
      </c>
      <c r="V13" s="32">
        <v>0.21516011302829474</v>
      </c>
      <c r="W13" s="32">
        <v>0.20387984374735943</v>
      </c>
      <c r="X13" s="31"/>
      <c r="Y13" s="91">
        <f>'Monthly return GPFG'!C14</f>
        <v>36099</v>
      </c>
      <c r="Z13" s="65">
        <f>HLOOKUP(YEAR(Y13),Weights!$D$3:$W$26,23,0)</f>
        <v>0.39656525170194856</v>
      </c>
      <c r="AA13" s="55">
        <f>HLOOKUP(YEAR(Y13),Weights!$D$3:$W$26,2,0)</f>
        <v>0.30344918756559724</v>
      </c>
      <c r="AB13" s="55">
        <f>HLOOKUP(YEAR(Y13),Weights!$D$3:$W$26,3,0)</f>
        <v>0.2639917889735548</v>
      </c>
      <c r="AC13" s="55">
        <f>HLOOKUP(YEAR(Y13),Weights!$D$3:$W$26,4,0)</f>
        <v>0.16902094295933248</v>
      </c>
      <c r="AD13" s="55">
        <f>HLOOKUP(YEAR(Y13),Weights!$D$3:$W$26,5,0)</f>
        <v>0.13357779431782257</v>
      </c>
      <c r="AE13" s="55">
        <f>HLOOKUP(YEAR(Y13),Weights!$D$3:$W$26,6,0)</f>
        <v>5.1166138607813397E-2</v>
      </c>
      <c r="AF13" s="55">
        <f>HLOOKUP(YEAR(Y13),Weights!$D$3:$W$26,7,0)</f>
        <v>1.0398603358903221E-2</v>
      </c>
      <c r="AG13" s="55">
        <f>HLOOKUP(YEAR(Y13),Weights!$D$3:$W$26,8,0)</f>
        <v>1.6140122383452013E-2</v>
      </c>
      <c r="AH13" s="31"/>
      <c r="AI13" s="65">
        <f>HLOOKUP(YEAR(Y13),Weights!$D$3:$W$26,24,0)</f>
        <v>0.60343474829805144</v>
      </c>
      <c r="AJ13" s="55">
        <f>HLOOKUP(YEAR(Y13),Weights!$D$3:$W$26,11,0)</f>
        <v>0.20387984374735943</v>
      </c>
      <c r="AK13" s="55">
        <f>HLOOKUP(YEAR(Y13),Weights!$D$3:$W$26,12,0)</f>
        <v>0.42336120161094509</v>
      </c>
      <c r="AL13" s="55">
        <f>HLOOKUP(YEAR(Y13),Weights!$D$3:$W$26,13,0)</f>
        <v>2.679703410869393E-2</v>
      </c>
      <c r="AM13" s="55">
        <f>HLOOKUP(YEAR(Y13),Weights!$D$3:$W$26,14,0)</f>
        <v>0.21216423056381939</v>
      </c>
      <c r="AN13" s="55">
        <f>HLOOKUP(YEAR(Y13),Weights!$D$3:$W$26,15,0)</f>
        <v>1.1703114482599558E-2</v>
      </c>
      <c r="AO13" s="55">
        <f>HLOOKUP(YEAR(Y13),Weights!$D$3:$W$26,16,0)</f>
        <v>1.9626255268595176E-2</v>
      </c>
      <c r="AP13" s="55">
        <f>HLOOKUP(YEAR(Y13),Weights!$D$3:$W$26,17,0)</f>
        <v>1.623783871907182E-2</v>
      </c>
      <c r="AR13" s="91">
        <f t="shared" si="5"/>
        <v>36099</v>
      </c>
      <c r="AS13" s="55">
        <f t="shared" si="6"/>
        <v>0.24336558564043675</v>
      </c>
      <c r="AT13" s="55">
        <f t="shared" si="7"/>
        <v>0.36016083037480673</v>
      </c>
      <c r="AU13" s="55">
        <f t="shared" si="0"/>
        <v>8.3198094320082405E-2</v>
      </c>
      <c r="AV13" s="55">
        <f t="shared" si="1"/>
        <v>0.18099958069356653</v>
      </c>
      <c r="AW13" s="55">
        <f t="shared" si="2"/>
        <v>2.7352778577735055E-2</v>
      </c>
      <c r="AX13" s="55">
        <f t="shared" si="3"/>
        <v>1.5966889166410217E-2</v>
      </c>
      <c r="AY13" s="55">
        <f t="shared" si="4"/>
        <v>1.6199087815841361E-2</v>
      </c>
      <c r="AZ13" s="55">
        <f t="shared" si="8"/>
        <v>7.2757153411120989E-2</v>
      </c>
    </row>
    <row r="14" spans="1:53" x14ac:dyDescent="0.25">
      <c r="B14" s="40"/>
      <c r="C14" s="48" t="s">
        <v>25</v>
      </c>
      <c r="D14" s="41">
        <v>0.23699312181789622</v>
      </c>
      <c r="E14" s="41">
        <v>0.23854538408140818</v>
      </c>
      <c r="F14" s="41">
        <v>0.14878610233741979</v>
      </c>
      <c r="G14" s="41">
        <v>0.25460866205860738</v>
      </c>
      <c r="H14" s="41">
        <v>0.28707410043221843</v>
      </c>
      <c r="I14" s="41">
        <v>0.31205353853119655</v>
      </c>
      <c r="J14" s="41">
        <v>0.41493209918663343</v>
      </c>
      <c r="K14" s="41">
        <v>0.43869708492056309</v>
      </c>
      <c r="L14" s="41">
        <v>0.44761580404336654</v>
      </c>
      <c r="M14" s="41">
        <v>0.49362566695679694</v>
      </c>
      <c r="N14" s="41">
        <v>0.61555192450490437</v>
      </c>
      <c r="O14" s="41">
        <v>0.58306161873100726</v>
      </c>
      <c r="P14" s="41">
        <v>0.60933818611221213</v>
      </c>
      <c r="Q14" s="41">
        <v>0.55983600470599981</v>
      </c>
      <c r="R14" s="41">
        <v>0.5513381327642165</v>
      </c>
      <c r="S14" s="41">
        <v>0.46587439832968441</v>
      </c>
      <c r="T14" s="41">
        <v>0.39172358578167227</v>
      </c>
      <c r="U14" s="41">
        <v>0.42226200694936356</v>
      </c>
      <c r="V14" s="41">
        <v>0.40953135904684629</v>
      </c>
      <c r="W14" s="41">
        <v>0.42336120161094509</v>
      </c>
      <c r="Y14" s="90">
        <f>'Monthly return GPFG'!C15</f>
        <v>36129</v>
      </c>
      <c r="Z14" s="64">
        <f>HLOOKUP(YEAR(Y14),Weights!$D$3:$W$26,23,0)</f>
        <v>0.39656525170194856</v>
      </c>
      <c r="AA14" s="62">
        <f>HLOOKUP(YEAR(Y14),Weights!$D$3:$W$26,2,0)</f>
        <v>0.30344918756559724</v>
      </c>
      <c r="AB14" s="32">
        <f>HLOOKUP(YEAR(Y14),Weights!$D$3:$W$26,3,0)</f>
        <v>0.2639917889735548</v>
      </c>
      <c r="AC14" s="32">
        <f>HLOOKUP(YEAR(Y14),Weights!$D$3:$W$26,4,0)</f>
        <v>0.16902094295933248</v>
      </c>
      <c r="AD14" s="32">
        <f>HLOOKUP(YEAR(Y14),Weights!$D$3:$W$26,5,0)</f>
        <v>0.13357779431782257</v>
      </c>
      <c r="AE14" s="32">
        <f>HLOOKUP(YEAR(Y14),Weights!$D$3:$W$26,6,0)</f>
        <v>5.1166138607813397E-2</v>
      </c>
      <c r="AF14" s="32">
        <f>HLOOKUP(YEAR(Y14),Weights!$D$3:$W$26,7,0)</f>
        <v>1.0398603358903221E-2</v>
      </c>
      <c r="AG14" s="32">
        <f>HLOOKUP(YEAR(Y14),Weights!$D$3:$W$26,8,0)</f>
        <v>1.6140122383452013E-2</v>
      </c>
      <c r="AH14" s="31"/>
      <c r="AI14" s="64">
        <f>HLOOKUP(YEAR(Y14),Weights!$D$3:$W$26,24,0)</f>
        <v>0.60343474829805144</v>
      </c>
      <c r="AJ14" s="62">
        <f>HLOOKUP(YEAR(Y14),Weights!$D$3:$W$26,11,0)</f>
        <v>0.20387984374735943</v>
      </c>
      <c r="AK14" s="32">
        <f>HLOOKUP(YEAR(Y14),Weights!$D$3:$W$26,12,0)</f>
        <v>0.42336120161094509</v>
      </c>
      <c r="AL14" s="32">
        <f>HLOOKUP(YEAR(Y14),Weights!$D$3:$W$26,13,0)</f>
        <v>2.679703410869393E-2</v>
      </c>
      <c r="AM14" s="32">
        <f>HLOOKUP(YEAR(Y14),Weights!$D$3:$W$26,14,0)</f>
        <v>0.21216423056381939</v>
      </c>
      <c r="AN14" s="32">
        <f>HLOOKUP(YEAR(Y14),Weights!$D$3:$W$26,15,0)</f>
        <v>1.1703114482599558E-2</v>
      </c>
      <c r="AO14" s="32">
        <f>HLOOKUP(YEAR(Y14),Weights!$D$3:$W$26,16,0)</f>
        <v>1.9626255268595176E-2</v>
      </c>
      <c r="AP14" s="32">
        <f>HLOOKUP(YEAR(Y14),Weights!$D$3:$W$26,17,0)</f>
        <v>1.623783871907182E-2</v>
      </c>
      <c r="AR14" s="90">
        <f t="shared" si="5"/>
        <v>36129</v>
      </c>
      <c r="AS14" s="62">
        <f t="shared" si="6"/>
        <v>0.24336558564043675</v>
      </c>
      <c r="AT14" s="62">
        <f t="shared" si="7"/>
        <v>0.36016083037480673</v>
      </c>
      <c r="AU14" s="32">
        <f t="shared" si="0"/>
        <v>8.3198094320082405E-2</v>
      </c>
      <c r="AV14" s="32">
        <f t="shared" si="1"/>
        <v>0.18099958069356653</v>
      </c>
      <c r="AW14" s="32">
        <f t="shared" si="2"/>
        <v>2.7352778577735055E-2</v>
      </c>
      <c r="AX14" s="32">
        <f t="shared" si="3"/>
        <v>1.5966889166410217E-2</v>
      </c>
      <c r="AY14" s="32">
        <f t="shared" si="4"/>
        <v>1.6199087815841361E-2</v>
      </c>
      <c r="AZ14" s="32">
        <f t="shared" si="8"/>
        <v>7.2757153411120989E-2</v>
      </c>
    </row>
    <row r="15" spans="1:53" x14ac:dyDescent="0.25">
      <c r="B15" s="40"/>
      <c r="C15" s="46" t="s">
        <v>26</v>
      </c>
      <c r="D15" s="32">
        <v>5.6691273541919898E-2</v>
      </c>
      <c r="E15" s="32">
        <v>6.4698297151005738E-2</v>
      </c>
      <c r="F15" s="32">
        <v>4.0225364148193325E-2</v>
      </c>
      <c r="G15" s="32">
        <v>6.7420263504731501E-2</v>
      </c>
      <c r="H15" s="32">
        <v>6.8332025396933713E-2</v>
      </c>
      <c r="I15" s="32">
        <v>8.8214188898525905E-2</v>
      </c>
      <c r="J15" s="32">
        <v>0.1438011765921185</v>
      </c>
      <c r="K15" s="32">
        <v>0.15174685921895437</v>
      </c>
      <c r="L15" s="32">
        <v>0.15399402280344454</v>
      </c>
      <c r="M15" s="32">
        <v>0.12653066378222658</v>
      </c>
      <c r="N15" s="32">
        <v>5.1580143254458442E-2</v>
      </c>
      <c r="O15" s="32">
        <v>5.2875208883152128E-2</v>
      </c>
      <c r="P15" s="32">
        <v>-1.4770319738425722E-2</v>
      </c>
      <c r="Q15" s="32">
        <v>4.3833569871147789E-2</v>
      </c>
      <c r="R15" s="32">
        <v>6.2009345384148408E-2</v>
      </c>
      <c r="S15" s="32">
        <v>5.7771933055218209E-2</v>
      </c>
      <c r="T15" s="32">
        <v>8.4846499077704585E-2</v>
      </c>
      <c r="U15" s="32">
        <v>6.8239679547657014E-2</v>
      </c>
      <c r="V15" s="32">
        <v>4.3996239942432736E-2</v>
      </c>
      <c r="W15" s="32">
        <v>2.679703410869393E-2</v>
      </c>
      <c r="Y15" s="89">
        <f>'Monthly return GPFG'!C16</f>
        <v>36160</v>
      </c>
      <c r="Z15" s="66">
        <f>HLOOKUP(YEAR(Y15),Weights!$D$3:$W$26,23,0)</f>
        <v>0.39656525170194856</v>
      </c>
      <c r="AA15" s="56">
        <f>HLOOKUP(YEAR(Y15),Weights!$D$3:$W$26,2,0)</f>
        <v>0.30344918756559724</v>
      </c>
      <c r="AB15" s="56">
        <f>HLOOKUP(YEAR(Y15),Weights!$D$3:$W$26,3,0)</f>
        <v>0.2639917889735548</v>
      </c>
      <c r="AC15" s="56">
        <f>HLOOKUP(YEAR(Y15),Weights!$D$3:$W$26,4,0)</f>
        <v>0.16902094295933248</v>
      </c>
      <c r="AD15" s="56">
        <f>HLOOKUP(YEAR(Y15),Weights!$D$3:$W$26,5,0)</f>
        <v>0.13357779431782257</v>
      </c>
      <c r="AE15" s="56">
        <f>HLOOKUP(YEAR(Y15),Weights!$D$3:$W$26,6,0)</f>
        <v>5.1166138607813397E-2</v>
      </c>
      <c r="AF15" s="56">
        <f>HLOOKUP(YEAR(Y15),Weights!$D$3:$W$26,7,0)</f>
        <v>1.0398603358903221E-2</v>
      </c>
      <c r="AG15" s="56">
        <f>HLOOKUP(YEAR(Y15),Weights!$D$3:$W$26,8,0)</f>
        <v>1.6140122383452013E-2</v>
      </c>
      <c r="AH15" s="31"/>
      <c r="AI15" s="66">
        <f>HLOOKUP(YEAR(Y15),Weights!$D$3:$W$26,24,0)</f>
        <v>0.60343474829805144</v>
      </c>
      <c r="AJ15" s="56">
        <f>HLOOKUP(YEAR(Y15),Weights!$D$3:$W$26,11,0)</f>
        <v>0.20387984374735943</v>
      </c>
      <c r="AK15" s="56">
        <f>HLOOKUP(YEAR(Y15),Weights!$D$3:$W$26,12,0)</f>
        <v>0.42336120161094509</v>
      </c>
      <c r="AL15" s="56">
        <f>HLOOKUP(YEAR(Y15),Weights!$D$3:$W$26,13,0)</f>
        <v>2.679703410869393E-2</v>
      </c>
      <c r="AM15" s="56">
        <f>HLOOKUP(YEAR(Y15),Weights!$D$3:$W$26,14,0)</f>
        <v>0.21216423056381939</v>
      </c>
      <c r="AN15" s="56">
        <f>HLOOKUP(YEAR(Y15),Weights!$D$3:$W$26,15,0)</f>
        <v>1.1703114482599558E-2</v>
      </c>
      <c r="AO15" s="56">
        <f>HLOOKUP(YEAR(Y15),Weights!$D$3:$W$26,16,0)</f>
        <v>1.9626255268595176E-2</v>
      </c>
      <c r="AP15" s="56">
        <f>HLOOKUP(YEAR(Y15),Weights!$D$3:$W$26,17,0)</f>
        <v>1.623783871907182E-2</v>
      </c>
      <c r="AR15" s="89">
        <f t="shared" si="5"/>
        <v>36160</v>
      </c>
      <c r="AS15" s="56">
        <f t="shared" si="6"/>
        <v>0.24336558564043675</v>
      </c>
      <c r="AT15" s="56">
        <f t="shared" si="7"/>
        <v>0.36016083037480673</v>
      </c>
      <c r="AU15" s="56">
        <f t="shared" si="0"/>
        <v>8.3198094320082405E-2</v>
      </c>
      <c r="AV15" s="56">
        <f t="shared" si="1"/>
        <v>0.18099958069356653</v>
      </c>
      <c r="AW15" s="56">
        <f t="shared" si="2"/>
        <v>2.7352778577735055E-2</v>
      </c>
      <c r="AX15" s="56">
        <f t="shared" si="3"/>
        <v>1.5966889166410217E-2</v>
      </c>
      <c r="AY15" s="56">
        <f t="shared" si="4"/>
        <v>1.6199087815841361E-2</v>
      </c>
      <c r="AZ15" s="56">
        <f t="shared" si="8"/>
        <v>7.2757153411120989E-2</v>
      </c>
    </row>
    <row r="16" spans="1:53" x14ac:dyDescent="0.25">
      <c r="B16" s="40"/>
      <c r="C16" s="48" t="s">
        <v>27</v>
      </c>
      <c r="D16" s="41">
        <v>8.4015148315145449E-2</v>
      </c>
      <c r="E16" s="41">
        <v>7.3322802530020978E-2</v>
      </c>
      <c r="F16" s="41">
        <v>5.0158438255383568E-2</v>
      </c>
      <c r="G16" s="41">
        <v>8.6747476370104576E-2</v>
      </c>
      <c r="H16" s="41">
        <v>7.7132158040163601E-2</v>
      </c>
      <c r="I16" s="41">
        <v>7.2880667555828893E-2</v>
      </c>
      <c r="J16" s="41">
        <v>5.1681135319894496E-2</v>
      </c>
      <c r="K16" s="41">
        <v>4.5343751278439412E-2</v>
      </c>
      <c r="L16" s="41">
        <v>4.6419775477100293E-2</v>
      </c>
      <c r="M16" s="41">
        <v>4.1455081212033416E-2</v>
      </c>
      <c r="N16" s="41">
        <v>5.3029279655052858E-2</v>
      </c>
      <c r="O16" s="41">
        <v>4.9185014611152336E-2</v>
      </c>
      <c r="P16" s="41">
        <v>0.1177500418377512</v>
      </c>
      <c r="Q16" s="41">
        <v>8.4927516056185384E-2</v>
      </c>
      <c r="R16" s="41">
        <v>8.7598846597696678E-2</v>
      </c>
      <c r="S16" s="41">
        <v>7.4952345698347259E-2</v>
      </c>
      <c r="T16" s="41">
        <v>0.15500818340409131</v>
      </c>
      <c r="U16" s="41">
        <v>0.18441423525877382</v>
      </c>
      <c r="V16" s="41">
        <v>0.20256342148783732</v>
      </c>
      <c r="W16" s="41">
        <v>0.21216423056381939</v>
      </c>
      <c r="Y16" s="90">
        <f>'Monthly return GPFG'!C17</f>
        <v>36191</v>
      </c>
      <c r="Z16" s="64">
        <f>HLOOKUP(YEAR(Y16),Weights!$D$3:$W$26,23,0)</f>
        <v>0.41866117752420368</v>
      </c>
      <c r="AA16" s="32">
        <f>HLOOKUP(YEAR(Y16),Weights!$D$3:$W$26,2,0)</f>
        <v>0.28112970511067148</v>
      </c>
      <c r="AB16" s="32">
        <f>HLOOKUP(YEAR(Y16),Weights!$D$3:$W$26,3,0)</f>
        <v>0.27061842398263186</v>
      </c>
      <c r="AC16" s="32">
        <f>HLOOKUP(YEAR(Y16),Weights!$D$3:$W$26,4,0)</f>
        <v>0.16626068941797806</v>
      </c>
      <c r="AD16" s="32">
        <f>HLOOKUP(YEAR(Y16),Weights!$D$3:$W$26,5,0)</f>
        <v>0.1650559503987695</v>
      </c>
      <c r="AE16" s="32">
        <f>HLOOKUP(YEAR(Y16),Weights!$D$3:$W$26,6,0)</f>
        <v>3.7356143646062684E-2</v>
      </c>
      <c r="AF16" s="32">
        <f>HLOOKUP(YEAR(Y16),Weights!$D$3:$W$26,7,0)</f>
        <v>1.2415451456733432E-2</v>
      </c>
      <c r="AG16" s="32">
        <f>HLOOKUP(YEAR(Y16),Weights!$D$3:$W$26,8,0)</f>
        <v>1.268892383332555E-2</v>
      </c>
      <c r="AH16" s="31"/>
      <c r="AI16" s="64">
        <f>HLOOKUP(YEAR(Y16),Weights!$D$3:$W$26,24,0)</f>
        <v>0.58133882247579627</v>
      </c>
      <c r="AJ16" s="32">
        <f>HLOOKUP(YEAR(Y16),Weights!$D$3:$W$26,11,0)</f>
        <v>0.21516011302829474</v>
      </c>
      <c r="AK16" s="32">
        <f>HLOOKUP(YEAR(Y16),Weights!$D$3:$W$26,12,0)</f>
        <v>0.40953135904684629</v>
      </c>
      <c r="AL16" s="32">
        <f>HLOOKUP(YEAR(Y16),Weights!$D$3:$W$26,13,0)</f>
        <v>4.3996239942432736E-2</v>
      </c>
      <c r="AM16" s="32">
        <f>HLOOKUP(YEAR(Y16),Weights!$D$3:$W$26,14,0)</f>
        <v>0.20256342148783732</v>
      </c>
      <c r="AN16" s="32">
        <f>HLOOKUP(YEAR(Y16),Weights!$D$3:$W$26,15,0)</f>
        <v>1.2283765130370251E-2</v>
      </c>
      <c r="AO16" s="32">
        <f>HLOOKUP(YEAR(Y16),Weights!$D$3:$W$26,16,0)</f>
        <v>2.387792985634743E-2</v>
      </c>
      <c r="AP16" s="32">
        <f>HLOOKUP(YEAR(Y16),Weights!$D$3:$W$26,17,0)</f>
        <v>1.7845397046325092E-2</v>
      </c>
      <c r="AR16" s="90">
        <f t="shared" si="5"/>
        <v>36191</v>
      </c>
      <c r="AS16" s="32">
        <f t="shared" si="6"/>
        <v>0.24277902013029395</v>
      </c>
      <c r="AT16" s="32">
        <f t="shared" si="7"/>
        <v>0.35137390607951902</v>
      </c>
      <c r="AU16" s="32">
        <f t="shared" si="0"/>
        <v>9.5183618329213043E-2</v>
      </c>
      <c r="AV16" s="32">
        <f t="shared" si="1"/>
        <v>0.18686049947573313</v>
      </c>
      <c r="AW16" s="32">
        <f t="shared" si="2"/>
        <v>2.2780596643082591E-2</v>
      </c>
      <c r="AX16" s="32">
        <f t="shared" si="3"/>
        <v>1.907903515221928E-2</v>
      </c>
      <c r="AY16" s="32">
        <f t="shared" si="4"/>
        <v>1.5686581899098689E-2</v>
      </c>
      <c r="AZ16" s="32">
        <f t="shared" si="8"/>
        <v>6.625674229084022E-2</v>
      </c>
    </row>
    <row r="17" spans="2:52" x14ac:dyDescent="0.25">
      <c r="B17" s="40"/>
      <c r="C17" s="46" t="s">
        <v>29</v>
      </c>
      <c r="D17" s="32">
        <v>1.6147582866970687E-2</v>
      </c>
      <c r="E17" s="32">
        <v>1.5732899427634874E-2</v>
      </c>
      <c r="F17" s="32">
        <v>9.7290572759557471E-3</v>
      </c>
      <c r="G17" s="32">
        <v>2.085976805511533E-2</v>
      </c>
      <c r="H17" s="32">
        <v>1.7536589087923066E-2</v>
      </c>
      <c r="I17" s="32">
        <v>2.2015888511295024E-2</v>
      </c>
      <c r="J17" s="32">
        <v>1.0217986148035181E-2</v>
      </c>
      <c r="K17" s="32">
        <v>9.4936834729519876E-3</v>
      </c>
      <c r="L17" s="32">
        <v>7.4882338032826439E-3</v>
      </c>
      <c r="M17" s="32">
        <v>6.263264299059876E-3</v>
      </c>
      <c r="N17" s="32">
        <v>1.0786353817650121E-2</v>
      </c>
      <c r="O17" s="32">
        <v>7.1164626147964035E-3</v>
      </c>
      <c r="P17" s="32">
        <v>9.9885375219117955E-3</v>
      </c>
      <c r="Q17" s="32">
        <v>9.621004707649608E-3</v>
      </c>
      <c r="R17" s="32">
        <v>9.0569205936941958E-3</v>
      </c>
      <c r="S17" s="32">
        <v>8.208139013890418E-3</v>
      </c>
      <c r="T17" s="32">
        <v>1.544715960549386E-2</v>
      </c>
      <c r="U17" s="32">
        <v>1.1972049028436731E-2</v>
      </c>
      <c r="V17" s="32">
        <v>1.2283765130370251E-2</v>
      </c>
      <c r="W17" s="32">
        <v>1.1703114482599558E-2</v>
      </c>
      <c r="Y17" s="91">
        <f>'Monthly return GPFG'!C18</f>
        <v>36219</v>
      </c>
      <c r="Z17" s="65">
        <f>HLOOKUP(YEAR(Y17),Weights!$D$3:$W$26,23,0)</f>
        <v>0.41866117752420368</v>
      </c>
      <c r="AA17" s="55">
        <f>HLOOKUP(YEAR(Y17),Weights!$D$3:$W$26,2,0)</f>
        <v>0.28112970511067148</v>
      </c>
      <c r="AB17" s="55">
        <f>HLOOKUP(YEAR(Y17),Weights!$D$3:$W$26,3,0)</f>
        <v>0.27061842398263186</v>
      </c>
      <c r="AC17" s="55">
        <f>HLOOKUP(YEAR(Y17),Weights!$D$3:$W$26,4,0)</f>
        <v>0.16626068941797806</v>
      </c>
      <c r="AD17" s="55">
        <f>HLOOKUP(YEAR(Y17),Weights!$D$3:$W$26,5,0)</f>
        <v>0.1650559503987695</v>
      </c>
      <c r="AE17" s="55">
        <f>HLOOKUP(YEAR(Y17),Weights!$D$3:$W$26,6,0)</f>
        <v>3.7356143646062684E-2</v>
      </c>
      <c r="AF17" s="55">
        <f>HLOOKUP(YEAR(Y17),Weights!$D$3:$W$26,7,0)</f>
        <v>1.2415451456733432E-2</v>
      </c>
      <c r="AG17" s="55">
        <f>HLOOKUP(YEAR(Y17),Weights!$D$3:$W$26,8,0)</f>
        <v>1.268892383332555E-2</v>
      </c>
      <c r="AH17" s="31"/>
      <c r="AI17" s="65">
        <f>HLOOKUP(YEAR(Y17),Weights!$D$3:$W$26,24,0)</f>
        <v>0.58133882247579627</v>
      </c>
      <c r="AJ17" s="55">
        <f>HLOOKUP(YEAR(Y17),Weights!$D$3:$W$26,11,0)</f>
        <v>0.21516011302829474</v>
      </c>
      <c r="AK17" s="55">
        <f>HLOOKUP(YEAR(Y17),Weights!$D$3:$W$26,12,0)</f>
        <v>0.40953135904684629</v>
      </c>
      <c r="AL17" s="55">
        <f>HLOOKUP(YEAR(Y17),Weights!$D$3:$W$26,13,0)</f>
        <v>4.3996239942432736E-2</v>
      </c>
      <c r="AM17" s="55">
        <f>HLOOKUP(YEAR(Y17),Weights!$D$3:$W$26,14,0)</f>
        <v>0.20256342148783732</v>
      </c>
      <c r="AN17" s="55">
        <f>HLOOKUP(YEAR(Y17),Weights!$D$3:$W$26,15,0)</f>
        <v>1.2283765130370251E-2</v>
      </c>
      <c r="AO17" s="55">
        <f>HLOOKUP(YEAR(Y17),Weights!$D$3:$W$26,16,0)</f>
        <v>2.387792985634743E-2</v>
      </c>
      <c r="AP17" s="55">
        <f>HLOOKUP(YEAR(Y17),Weights!$D$3:$W$26,17,0)</f>
        <v>1.7845397046325092E-2</v>
      </c>
      <c r="AR17" s="91">
        <f t="shared" si="5"/>
        <v>36219</v>
      </c>
      <c r="AS17" s="55">
        <f t="shared" si="6"/>
        <v>0.24277902013029395</v>
      </c>
      <c r="AT17" s="55">
        <f t="shared" si="7"/>
        <v>0.35137390607951902</v>
      </c>
      <c r="AU17" s="55">
        <f t="shared" si="0"/>
        <v>9.5183618329213043E-2</v>
      </c>
      <c r="AV17" s="55">
        <f t="shared" si="1"/>
        <v>0.18686049947573313</v>
      </c>
      <c r="AW17" s="55">
        <f t="shared" si="2"/>
        <v>2.2780596643082591E-2</v>
      </c>
      <c r="AX17" s="55">
        <f t="shared" si="3"/>
        <v>1.907903515221928E-2</v>
      </c>
      <c r="AY17" s="55">
        <f t="shared" si="4"/>
        <v>1.5686581899098689E-2</v>
      </c>
      <c r="AZ17" s="55">
        <f t="shared" si="8"/>
        <v>6.625674229084022E-2</v>
      </c>
    </row>
    <row r="18" spans="2:52" x14ac:dyDescent="0.25">
      <c r="B18" s="40"/>
      <c r="C18" s="48" t="s">
        <v>32</v>
      </c>
      <c r="D18" s="41">
        <v>4.7228774212746717E-2</v>
      </c>
      <c r="E18" s="41">
        <v>4.1270707684570453E-2</v>
      </c>
      <c r="F18" s="41">
        <v>2.3347207882155562E-2</v>
      </c>
      <c r="G18" s="41">
        <v>4.2559897042051355E-2</v>
      </c>
      <c r="H18" s="41">
        <v>4.2533546494364284E-2</v>
      </c>
      <c r="I18" s="41">
        <v>4.0181333883426602E-2</v>
      </c>
      <c r="J18" s="41">
        <v>2.9486078502078489E-2</v>
      </c>
      <c r="K18" s="41">
        <v>2.2537630379775159E-2</v>
      </c>
      <c r="L18" s="41">
        <v>2.1488627783185076E-2</v>
      </c>
      <c r="M18" s="41">
        <v>2.0946390141060041E-2</v>
      </c>
      <c r="N18" s="41">
        <v>1.0660014236570016E-2</v>
      </c>
      <c r="O18" s="41">
        <v>2.0068500808722935E-2</v>
      </c>
      <c r="P18" s="41">
        <v>1.4858678523179195E-2</v>
      </c>
      <c r="Q18" s="41">
        <v>3.0422094546546295E-2</v>
      </c>
      <c r="R18" s="41">
        <v>2.3522560976860646E-2</v>
      </c>
      <c r="S18" s="41">
        <v>7.9316761230371735E-2</v>
      </c>
      <c r="T18" s="41">
        <v>1.1621519782233181E-2</v>
      </c>
      <c r="U18" s="41">
        <v>3.3781321858451611E-2</v>
      </c>
      <c r="V18" s="41">
        <v>2.387792985634743E-2</v>
      </c>
      <c r="W18" s="41">
        <v>1.9626255268595176E-2</v>
      </c>
      <c r="Y18" s="90">
        <f>'Monthly return GPFG'!C19</f>
        <v>36250</v>
      </c>
      <c r="Z18" s="64">
        <f>HLOOKUP(YEAR(Y18),Weights!$D$3:$W$26,23,0)</f>
        <v>0.41866117752420368</v>
      </c>
      <c r="AA18" s="32">
        <f>HLOOKUP(YEAR(Y18),Weights!$D$3:$W$26,2,0)</f>
        <v>0.28112970511067148</v>
      </c>
      <c r="AB18" s="32">
        <f>HLOOKUP(YEAR(Y18),Weights!$D$3:$W$26,3,0)</f>
        <v>0.27061842398263186</v>
      </c>
      <c r="AC18" s="32">
        <f>HLOOKUP(YEAR(Y18),Weights!$D$3:$W$26,4,0)</f>
        <v>0.16626068941797806</v>
      </c>
      <c r="AD18" s="32">
        <f>HLOOKUP(YEAR(Y18),Weights!$D$3:$W$26,5,0)</f>
        <v>0.1650559503987695</v>
      </c>
      <c r="AE18" s="32">
        <f>HLOOKUP(YEAR(Y18),Weights!$D$3:$W$26,6,0)</f>
        <v>3.7356143646062684E-2</v>
      </c>
      <c r="AF18" s="32">
        <f>HLOOKUP(YEAR(Y18),Weights!$D$3:$W$26,7,0)</f>
        <v>1.2415451456733432E-2</v>
      </c>
      <c r="AG18" s="32">
        <f>HLOOKUP(YEAR(Y18),Weights!$D$3:$W$26,8,0)</f>
        <v>1.268892383332555E-2</v>
      </c>
      <c r="AH18" s="31"/>
      <c r="AI18" s="64">
        <f>HLOOKUP(YEAR(Y18),Weights!$D$3:$W$26,24,0)</f>
        <v>0.58133882247579627</v>
      </c>
      <c r="AJ18" s="32">
        <f>HLOOKUP(YEAR(Y18),Weights!$D$3:$W$26,11,0)</f>
        <v>0.21516011302829474</v>
      </c>
      <c r="AK18" s="32">
        <f>HLOOKUP(YEAR(Y18),Weights!$D$3:$W$26,12,0)</f>
        <v>0.40953135904684629</v>
      </c>
      <c r="AL18" s="32">
        <f>HLOOKUP(YEAR(Y18),Weights!$D$3:$W$26,13,0)</f>
        <v>4.3996239942432736E-2</v>
      </c>
      <c r="AM18" s="32">
        <f>HLOOKUP(YEAR(Y18),Weights!$D$3:$W$26,14,0)</f>
        <v>0.20256342148783732</v>
      </c>
      <c r="AN18" s="32">
        <f>HLOOKUP(YEAR(Y18),Weights!$D$3:$W$26,15,0)</f>
        <v>1.2283765130370251E-2</v>
      </c>
      <c r="AO18" s="32">
        <f>HLOOKUP(YEAR(Y18),Weights!$D$3:$W$26,16,0)</f>
        <v>2.387792985634743E-2</v>
      </c>
      <c r="AP18" s="32">
        <f>HLOOKUP(YEAR(Y18),Weights!$D$3:$W$26,17,0)</f>
        <v>1.7845397046325092E-2</v>
      </c>
      <c r="AR18" s="90">
        <f t="shared" si="5"/>
        <v>36250</v>
      </c>
      <c r="AS18" s="32">
        <f t="shared" si="6"/>
        <v>0.24277902013029395</v>
      </c>
      <c r="AT18" s="32">
        <f t="shared" si="7"/>
        <v>0.35137390607951902</v>
      </c>
      <c r="AU18" s="32">
        <f t="shared" si="0"/>
        <v>9.5183618329213043E-2</v>
      </c>
      <c r="AV18" s="32">
        <f t="shared" si="1"/>
        <v>0.18686049947573313</v>
      </c>
      <c r="AW18" s="32">
        <f t="shared" si="2"/>
        <v>2.2780596643082591E-2</v>
      </c>
      <c r="AX18" s="32">
        <f t="shared" si="3"/>
        <v>1.907903515221928E-2</v>
      </c>
      <c r="AY18" s="32">
        <f t="shared" si="4"/>
        <v>1.5686581899098689E-2</v>
      </c>
      <c r="AZ18" s="32">
        <f t="shared" si="8"/>
        <v>6.625674229084022E-2</v>
      </c>
    </row>
    <row r="19" spans="2:52" x14ac:dyDescent="0.25">
      <c r="B19" s="40"/>
      <c r="C19" s="14" t="s">
        <v>33</v>
      </c>
      <c r="D19" s="32">
        <v>2.7142427406771759E-2</v>
      </c>
      <c r="E19" s="32">
        <v>2.3354537898760654E-2</v>
      </c>
      <c r="F19" s="32">
        <v>1.3656525721978728E-2</v>
      </c>
      <c r="G19" s="32">
        <v>2.4720097849360727E-2</v>
      </c>
      <c r="H19" s="32">
        <v>2.3277878177577677E-2</v>
      </c>
      <c r="I19" s="32">
        <v>2.054048084912978E-2</v>
      </c>
      <c r="J19" s="32">
        <v>8.4984084034100751E-3</v>
      </c>
      <c r="K19" s="32">
        <v>9.8847060819545734E-3</v>
      </c>
      <c r="L19" s="32">
        <v>1.0081524574057362E-2</v>
      </c>
      <c r="M19" s="32">
        <v>6.2101986867164512E-3</v>
      </c>
      <c r="N19" s="32">
        <v>0</v>
      </c>
      <c r="O19" s="32">
        <v>2.7767870885455491E-3</v>
      </c>
      <c r="P19" s="32">
        <v>6.5719256994076916E-3</v>
      </c>
      <c r="Q19" s="32">
        <v>4.3647546627002898E-3</v>
      </c>
      <c r="R19" s="32">
        <v>4.8378557387122167E-3</v>
      </c>
      <c r="S19" s="32">
        <v>-8.4925305176262002E-4</v>
      </c>
      <c r="T19" s="32">
        <v>1.2974237857618937E-2</v>
      </c>
      <c r="U19" s="32">
        <v>1.3877867323034927E-2</v>
      </c>
      <c r="V19" s="32">
        <v>1.7845397046325092E-2</v>
      </c>
      <c r="W19" s="32">
        <v>1.623783871907182E-2</v>
      </c>
      <c r="Y19" s="91">
        <f>'Monthly return GPFG'!C20</f>
        <v>36280</v>
      </c>
      <c r="Z19" s="65">
        <f>HLOOKUP(YEAR(Y19),Weights!$D$3:$W$26,23,0)</f>
        <v>0.41866117752420368</v>
      </c>
      <c r="AA19" s="55">
        <f>HLOOKUP(YEAR(Y19),Weights!$D$3:$W$26,2,0)</f>
        <v>0.28112970511067148</v>
      </c>
      <c r="AB19" s="55">
        <f>HLOOKUP(YEAR(Y19),Weights!$D$3:$W$26,3,0)</f>
        <v>0.27061842398263186</v>
      </c>
      <c r="AC19" s="55">
        <f>HLOOKUP(YEAR(Y19),Weights!$D$3:$W$26,4,0)</f>
        <v>0.16626068941797806</v>
      </c>
      <c r="AD19" s="55">
        <f>HLOOKUP(YEAR(Y19),Weights!$D$3:$W$26,5,0)</f>
        <v>0.1650559503987695</v>
      </c>
      <c r="AE19" s="55">
        <f>HLOOKUP(YEAR(Y19),Weights!$D$3:$W$26,6,0)</f>
        <v>3.7356143646062684E-2</v>
      </c>
      <c r="AF19" s="55">
        <f>HLOOKUP(YEAR(Y19),Weights!$D$3:$W$26,7,0)</f>
        <v>1.2415451456733432E-2</v>
      </c>
      <c r="AG19" s="55">
        <f>HLOOKUP(YEAR(Y19),Weights!$D$3:$W$26,8,0)</f>
        <v>1.268892383332555E-2</v>
      </c>
      <c r="AH19" s="31"/>
      <c r="AI19" s="65">
        <f>HLOOKUP(YEAR(Y19),Weights!$D$3:$W$26,24,0)</f>
        <v>0.58133882247579627</v>
      </c>
      <c r="AJ19" s="55">
        <f>HLOOKUP(YEAR(Y19),Weights!$D$3:$W$26,11,0)</f>
        <v>0.21516011302829474</v>
      </c>
      <c r="AK19" s="55">
        <f>HLOOKUP(YEAR(Y19),Weights!$D$3:$W$26,12,0)</f>
        <v>0.40953135904684629</v>
      </c>
      <c r="AL19" s="55">
        <f>HLOOKUP(YEAR(Y19),Weights!$D$3:$W$26,13,0)</f>
        <v>4.3996239942432736E-2</v>
      </c>
      <c r="AM19" s="55">
        <f>HLOOKUP(YEAR(Y19),Weights!$D$3:$W$26,14,0)</f>
        <v>0.20256342148783732</v>
      </c>
      <c r="AN19" s="55">
        <f>HLOOKUP(YEAR(Y19),Weights!$D$3:$W$26,15,0)</f>
        <v>1.2283765130370251E-2</v>
      </c>
      <c r="AO19" s="55">
        <f>HLOOKUP(YEAR(Y19),Weights!$D$3:$W$26,16,0)</f>
        <v>2.387792985634743E-2</v>
      </c>
      <c r="AP19" s="55">
        <f>HLOOKUP(YEAR(Y19),Weights!$D$3:$W$26,17,0)</f>
        <v>1.7845397046325092E-2</v>
      </c>
      <c r="AR19" s="91">
        <f t="shared" si="5"/>
        <v>36280</v>
      </c>
      <c r="AS19" s="55">
        <f t="shared" si="6"/>
        <v>0.24277902013029395</v>
      </c>
      <c r="AT19" s="55">
        <f t="shared" si="7"/>
        <v>0.35137390607951902</v>
      </c>
      <c r="AU19" s="55">
        <f t="shared" si="0"/>
        <v>9.5183618329213043E-2</v>
      </c>
      <c r="AV19" s="55">
        <f t="shared" si="1"/>
        <v>0.18686049947573313</v>
      </c>
      <c r="AW19" s="55">
        <f t="shared" si="2"/>
        <v>2.2780596643082591E-2</v>
      </c>
      <c r="AX19" s="55">
        <f t="shared" si="3"/>
        <v>1.907903515221928E-2</v>
      </c>
      <c r="AY19" s="55">
        <f t="shared" si="4"/>
        <v>1.5686581899098689E-2</v>
      </c>
      <c r="AZ19" s="55">
        <f t="shared" si="8"/>
        <v>6.625674229084022E-2</v>
      </c>
    </row>
    <row r="20" spans="2:52" x14ac:dyDescent="0.25">
      <c r="B20" s="40"/>
      <c r="C20" s="40"/>
      <c r="D20" s="185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Y20" s="90">
        <f>'Monthly return GPFG'!C21</f>
        <v>36311</v>
      </c>
      <c r="Z20" s="64">
        <f>HLOOKUP(YEAR(Y20),Weights!$D$3:$W$26,23,0)</f>
        <v>0.41866117752420368</v>
      </c>
      <c r="AA20" s="32">
        <f>HLOOKUP(YEAR(Y20),Weights!$D$3:$W$26,2,0)</f>
        <v>0.28112970511067148</v>
      </c>
      <c r="AB20" s="32">
        <f>HLOOKUP(YEAR(Y20),Weights!$D$3:$W$26,3,0)</f>
        <v>0.27061842398263186</v>
      </c>
      <c r="AC20" s="32">
        <f>HLOOKUP(YEAR(Y20),Weights!$D$3:$W$26,4,0)</f>
        <v>0.16626068941797806</v>
      </c>
      <c r="AD20" s="32">
        <f>HLOOKUP(YEAR(Y20),Weights!$D$3:$W$26,5,0)</f>
        <v>0.1650559503987695</v>
      </c>
      <c r="AE20" s="32">
        <f>HLOOKUP(YEAR(Y20),Weights!$D$3:$W$26,6,0)</f>
        <v>3.7356143646062684E-2</v>
      </c>
      <c r="AF20" s="32">
        <f>HLOOKUP(YEAR(Y20),Weights!$D$3:$W$26,7,0)</f>
        <v>1.2415451456733432E-2</v>
      </c>
      <c r="AG20" s="32">
        <f>HLOOKUP(YEAR(Y20),Weights!$D$3:$W$26,8,0)</f>
        <v>1.268892383332555E-2</v>
      </c>
      <c r="AH20" s="31"/>
      <c r="AI20" s="64">
        <f>HLOOKUP(YEAR(Y20),Weights!$D$3:$W$26,24,0)</f>
        <v>0.58133882247579627</v>
      </c>
      <c r="AJ20" s="32">
        <f>HLOOKUP(YEAR(Y20),Weights!$D$3:$W$26,11,0)</f>
        <v>0.21516011302829474</v>
      </c>
      <c r="AK20" s="32">
        <f>HLOOKUP(YEAR(Y20),Weights!$D$3:$W$26,12,0)</f>
        <v>0.40953135904684629</v>
      </c>
      <c r="AL20" s="32">
        <f>HLOOKUP(YEAR(Y20),Weights!$D$3:$W$26,13,0)</f>
        <v>4.3996239942432736E-2</v>
      </c>
      <c r="AM20" s="32">
        <f>HLOOKUP(YEAR(Y20),Weights!$D$3:$W$26,14,0)</f>
        <v>0.20256342148783732</v>
      </c>
      <c r="AN20" s="32">
        <f>HLOOKUP(YEAR(Y20),Weights!$D$3:$W$26,15,0)</f>
        <v>1.2283765130370251E-2</v>
      </c>
      <c r="AO20" s="32">
        <f>HLOOKUP(YEAR(Y20),Weights!$D$3:$W$26,16,0)</f>
        <v>2.387792985634743E-2</v>
      </c>
      <c r="AP20" s="32">
        <f>HLOOKUP(YEAR(Y20),Weights!$D$3:$W$26,17,0)</f>
        <v>1.7845397046325092E-2</v>
      </c>
      <c r="AR20" s="90">
        <f t="shared" si="5"/>
        <v>36311</v>
      </c>
      <c r="AS20" s="32">
        <f t="shared" si="6"/>
        <v>0.24277902013029395</v>
      </c>
      <c r="AT20" s="32">
        <f t="shared" si="7"/>
        <v>0.35137390607951902</v>
      </c>
      <c r="AU20" s="32">
        <f t="shared" si="0"/>
        <v>9.5183618329213043E-2</v>
      </c>
      <c r="AV20" s="32">
        <f t="shared" si="1"/>
        <v>0.18686049947573313</v>
      </c>
      <c r="AW20" s="32">
        <f t="shared" si="2"/>
        <v>2.2780596643082591E-2</v>
      </c>
      <c r="AX20" s="32">
        <f t="shared" si="3"/>
        <v>1.907903515221928E-2</v>
      </c>
      <c r="AY20" s="32">
        <f t="shared" si="4"/>
        <v>1.5686581899098689E-2</v>
      </c>
      <c r="AZ20" s="32">
        <f t="shared" si="8"/>
        <v>6.625674229084022E-2</v>
      </c>
    </row>
    <row r="21" spans="2:52" x14ac:dyDescent="0.25">
      <c r="Y21" s="91">
        <f>'Monthly return GPFG'!C22</f>
        <v>36341</v>
      </c>
      <c r="Z21" s="65">
        <f>HLOOKUP(YEAR(Y21),Weights!$D$3:$W$26,23,0)</f>
        <v>0.41866117752420368</v>
      </c>
      <c r="AA21" s="55">
        <f>HLOOKUP(YEAR(Y21),Weights!$D$3:$W$26,2,0)</f>
        <v>0.28112970511067148</v>
      </c>
      <c r="AB21" s="55">
        <f>HLOOKUP(YEAR(Y21),Weights!$D$3:$W$26,3,0)</f>
        <v>0.27061842398263186</v>
      </c>
      <c r="AC21" s="55">
        <f>HLOOKUP(YEAR(Y21),Weights!$D$3:$W$26,4,0)</f>
        <v>0.16626068941797806</v>
      </c>
      <c r="AD21" s="55">
        <f>HLOOKUP(YEAR(Y21),Weights!$D$3:$W$26,5,0)</f>
        <v>0.1650559503987695</v>
      </c>
      <c r="AE21" s="55">
        <f>HLOOKUP(YEAR(Y21),Weights!$D$3:$W$26,6,0)</f>
        <v>3.7356143646062684E-2</v>
      </c>
      <c r="AF21" s="55">
        <f>HLOOKUP(YEAR(Y21),Weights!$D$3:$W$26,7,0)</f>
        <v>1.2415451456733432E-2</v>
      </c>
      <c r="AG21" s="55">
        <f>HLOOKUP(YEAR(Y21),Weights!$D$3:$W$26,8,0)</f>
        <v>1.268892383332555E-2</v>
      </c>
      <c r="AH21" s="31"/>
      <c r="AI21" s="65">
        <f>HLOOKUP(YEAR(Y21),Weights!$D$3:$W$26,24,0)</f>
        <v>0.58133882247579627</v>
      </c>
      <c r="AJ21" s="55">
        <f>HLOOKUP(YEAR(Y21),Weights!$D$3:$W$26,11,0)</f>
        <v>0.21516011302829474</v>
      </c>
      <c r="AK21" s="55">
        <f>HLOOKUP(YEAR(Y21),Weights!$D$3:$W$26,12,0)</f>
        <v>0.40953135904684629</v>
      </c>
      <c r="AL21" s="55">
        <f>HLOOKUP(YEAR(Y21),Weights!$D$3:$W$26,13,0)</f>
        <v>4.3996239942432736E-2</v>
      </c>
      <c r="AM21" s="55">
        <f>HLOOKUP(YEAR(Y21),Weights!$D$3:$W$26,14,0)</f>
        <v>0.20256342148783732</v>
      </c>
      <c r="AN21" s="55">
        <f>HLOOKUP(YEAR(Y21),Weights!$D$3:$W$26,15,0)</f>
        <v>1.2283765130370251E-2</v>
      </c>
      <c r="AO21" s="55">
        <f>HLOOKUP(YEAR(Y21),Weights!$D$3:$W$26,16,0)</f>
        <v>2.387792985634743E-2</v>
      </c>
      <c r="AP21" s="55">
        <f>HLOOKUP(YEAR(Y21),Weights!$D$3:$W$26,17,0)</f>
        <v>1.7845397046325092E-2</v>
      </c>
      <c r="AR21" s="91">
        <f t="shared" si="5"/>
        <v>36341</v>
      </c>
      <c r="AS21" s="55">
        <f t="shared" si="6"/>
        <v>0.24277902013029395</v>
      </c>
      <c r="AT21" s="55">
        <f t="shared" si="7"/>
        <v>0.35137390607951902</v>
      </c>
      <c r="AU21" s="55">
        <f t="shared" si="0"/>
        <v>9.5183618329213043E-2</v>
      </c>
      <c r="AV21" s="55">
        <f t="shared" si="1"/>
        <v>0.18686049947573313</v>
      </c>
      <c r="AW21" s="55">
        <f t="shared" si="2"/>
        <v>2.2780596643082591E-2</v>
      </c>
      <c r="AX21" s="55">
        <f t="shared" si="3"/>
        <v>1.907903515221928E-2</v>
      </c>
      <c r="AY21" s="55">
        <f t="shared" si="4"/>
        <v>1.5686581899098689E-2</v>
      </c>
      <c r="AZ21" s="55">
        <f t="shared" si="8"/>
        <v>6.625674229084022E-2</v>
      </c>
    </row>
    <row r="22" spans="2:52" x14ac:dyDescent="0.25">
      <c r="B22" s="42" t="s">
        <v>34</v>
      </c>
      <c r="C22" s="42"/>
      <c r="D22" s="43">
        <v>5680528920524</v>
      </c>
      <c r="E22" s="43">
        <v>4706485294633</v>
      </c>
      <c r="F22" s="43">
        <v>4598240563406</v>
      </c>
      <c r="G22" s="43">
        <v>3949813532512</v>
      </c>
      <c r="H22" s="43">
        <v>3130209086483</v>
      </c>
      <c r="I22" s="43">
        <v>2325344658119</v>
      </c>
      <c r="J22" s="43">
        <v>1940734282150</v>
      </c>
      <c r="K22" s="43">
        <v>1893475167744</v>
      </c>
      <c r="L22" s="43">
        <v>1644805410586</v>
      </c>
      <c r="M22" s="43">
        <v>1124015696819</v>
      </c>
      <c r="N22" s="43">
        <v>943819836000</v>
      </c>
      <c r="O22" s="43">
        <v>715374837004</v>
      </c>
      <c r="P22" s="43">
        <v>575525348912</v>
      </c>
      <c r="Q22" s="43">
        <v>406339586856</v>
      </c>
      <c r="R22" s="43">
        <v>353870466367</v>
      </c>
      <c r="S22" s="43">
        <v>227062594000</v>
      </c>
      <c r="T22" s="43">
        <v>241233050936</v>
      </c>
      <c r="U22" s="43">
        <v>150972822821</v>
      </c>
      <c r="V22" s="43">
        <v>93043349815</v>
      </c>
      <c r="W22" s="43">
        <v>66612897626</v>
      </c>
      <c r="Y22" s="90">
        <f>'Monthly return GPFG'!C23</f>
        <v>36372</v>
      </c>
      <c r="Z22" s="64">
        <f>HLOOKUP(YEAR(Y22),Weights!$D$3:$W$26,23,0)</f>
        <v>0.41866117752420368</v>
      </c>
      <c r="AA22" s="32">
        <f>HLOOKUP(YEAR(Y22),Weights!$D$3:$W$26,2,0)</f>
        <v>0.28112970511067148</v>
      </c>
      <c r="AB22" s="32">
        <f>HLOOKUP(YEAR(Y22),Weights!$D$3:$W$26,3,0)</f>
        <v>0.27061842398263186</v>
      </c>
      <c r="AC22" s="32">
        <f>HLOOKUP(YEAR(Y22),Weights!$D$3:$W$26,4,0)</f>
        <v>0.16626068941797806</v>
      </c>
      <c r="AD22" s="32">
        <f>HLOOKUP(YEAR(Y22),Weights!$D$3:$W$26,5,0)</f>
        <v>0.1650559503987695</v>
      </c>
      <c r="AE22" s="32">
        <f>HLOOKUP(YEAR(Y22),Weights!$D$3:$W$26,6,0)</f>
        <v>3.7356143646062684E-2</v>
      </c>
      <c r="AF22" s="32">
        <f>HLOOKUP(YEAR(Y22),Weights!$D$3:$W$26,7,0)</f>
        <v>1.2415451456733432E-2</v>
      </c>
      <c r="AG22" s="32">
        <f>HLOOKUP(YEAR(Y22),Weights!$D$3:$W$26,8,0)</f>
        <v>1.268892383332555E-2</v>
      </c>
      <c r="AH22" s="31"/>
      <c r="AI22" s="64">
        <f>HLOOKUP(YEAR(Y22),Weights!$D$3:$W$26,24,0)</f>
        <v>0.58133882247579627</v>
      </c>
      <c r="AJ22" s="32">
        <f>HLOOKUP(YEAR(Y22),Weights!$D$3:$W$26,11,0)</f>
        <v>0.21516011302829474</v>
      </c>
      <c r="AK22" s="32">
        <f>HLOOKUP(YEAR(Y22),Weights!$D$3:$W$26,12,0)</f>
        <v>0.40953135904684629</v>
      </c>
      <c r="AL22" s="32">
        <f>HLOOKUP(YEAR(Y22),Weights!$D$3:$W$26,13,0)</f>
        <v>4.3996239942432736E-2</v>
      </c>
      <c r="AM22" s="32">
        <f>HLOOKUP(YEAR(Y22),Weights!$D$3:$W$26,14,0)</f>
        <v>0.20256342148783732</v>
      </c>
      <c r="AN22" s="32">
        <f>HLOOKUP(YEAR(Y22),Weights!$D$3:$W$26,15,0)</f>
        <v>1.2283765130370251E-2</v>
      </c>
      <c r="AO22" s="32">
        <f>HLOOKUP(YEAR(Y22),Weights!$D$3:$W$26,16,0)</f>
        <v>2.387792985634743E-2</v>
      </c>
      <c r="AP22" s="32">
        <f>HLOOKUP(YEAR(Y22),Weights!$D$3:$W$26,17,0)</f>
        <v>1.7845397046325092E-2</v>
      </c>
      <c r="AR22" s="90">
        <f t="shared" si="5"/>
        <v>36372</v>
      </c>
      <c r="AS22" s="32">
        <f t="shared" si="6"/>
        <v>0.24277902013029395</v>
      </c>
      <c r="AT22" s="32">
        <f t="shared" si="7"/>
        <v>0.35137390607951902</v>
      </c>
      <c r="AU22" s="32">
        <f t="shared" si="0"/>
        <v>9.5183618329213043E-2</v>
      </c>
      <c r="AV22" s="32">
        <f t="shared" si="1"/>
        <v>0.18686049947573313</v>
      </c>
      <c r="AW22" s="32">
        <f t="shared" si="2"/>
        <v>2.2780596643082591E-2</v>
      </c>
      <c r="AX22" s="32">
        <f t="shared" si="3"/>
        <v>1.907903515221928E-2</v>
      </c>
      <c r="AY22" s="32">
        <f t="shared" si="4"/>
        <v>1.5686581899098689E-2</v>
      </c>
      <c r="AZ22" s="32">
        <f t="shared" si="8"/>
        <v>6.625674229084022E-2</v>
      </c>
    </row>
    <row r="23" spans="2:52" x14ac:dyDescent="0.25">
      <c r="B23" s="14" t="s">
        <v>35</v>
      </c>
      <c r="D23" s="44">
        <v>2671336363118</v>
      </c>
      <c r="E23" s="44">
        <v>2675017788398</v>
      </c>
      <c r="F23" s="44">
        <v>2718188364460</v>
      </c>
      <c r="G23" s="44">
        <v>2350408535438</v>
      </c>
      <c r="H23" s="44">
        <v>1880216356367</v>
      </c>
      <c r="I23" s="44">
        <v>1452450048182</v>
      </c>
      <c r="J23" s="44">
        <v>1327538053534</v>
      </c>
      <c r="K23" s="44">
        <v>1252993112725</v>
      </c>
      <c r="L23" s="44">
        <v>1070135703360</v>
      </c>
      <c r="M23" s="44">
        <v>1615100066034</v>
      </c>
      <c r="N23" s="44">
        <v>1120539658195</v>
      </c>
      <c r="O23" s="44">
        <v>1158221596199</v>
      </c>
      <c r="P23" s="44">
        <v>662943907201</v>
      </c>
      <c r="Q23" s="44">
        <v>619427773823</v>
      </c>
      <c r="R23" s="44">
        <v>470884442000</v>
      </c>
      <c r="S23" s="44">
        <v>390925884000</v>
      </c>
      <c r="T23" s="44">
        <v>350264284644</v>
      </c>
      <c r="U23" s="44">
        <v>244951859956</v>
      </c>
      <c r="V23" s="44">
        <v>129196864492</v>
      </c>
      <c r="W23" s="44">
        <v>101361722793</v>
      </c>
      <c r="Y23" s="91">
        <f>'Monthly return GPFG'!C24</f>
        <v>36403</v>
      </c>
      <c r="Z23" s="65">
        <f>HLOOKUP(YEAR(Y23),Weights!$D$3:$W$26,23,0)</f>
        <v>0.41866117752420368</v>
      </c>
      <c r="AA23" s="55">
        <f>HLOOKUP(YEAR(Y23),Weights!$D$3:$W$26,2,0)</f>
        <v>0.28112970511067148</v>
      </c>
      <c r="AB23" s="55">
        <f>HLOOKUP(YEAR(Y23),Weights!$D$3:$W$26,3,0)</f>
        <v>0.27061842398263186</v>
      </c>
      <c r="AC23" s="55">
        <f>HLOOKUP(YEAR(Y23),Weights!$D$3:$W$26,4,0)</f>
        <v>0.16626068941797806</v>
      </c>
      <c r="AD23" s="55">
        <f>HLOOKUP(YEAR(Y23),Weights!$D$3:$W$26,5,0)</f>
        <v>0.1650559503987695</v>
      </c>
      <c r="AE23" s="55">
        <f>HLOOKUP(YEAR(Y23),Weights!$D$3:$W$26,6,0)</f>
        <v>3.7356143646062684E-2</v>
      </c>
      <c r="AF23" s="55">
        <f>HLOOKUP(YEAR(Y23),Weights!$D$3:$W$26,7,0)</f>
        <v>1.2415451456733432E-2</v>
      </c>
      <c r="AG23" s="55">
        <f>HLOOKUP(YEAR(Y23),Weights!$D$3:$W$26,8,0)</f>
        <v>1.268892383332555E-2</v>
      </c>
      <c r="AH23" s="31"/>
      <c r="AI23" s="65">
        <f>HLOOKUP(YEAR(Y23),Weights!$D$3:$W$26,24,0)</f>
        <v>0.58133882247579627</v>
      </c>
      <c r="AJ23" s="55">
        <f>HLOOKUP(YEAR(Y23),Weights!$D$3:$W$26,11,0)</f>
        <v>0.21516011302829474</v>
      </c>
      <c r="AK23" s="55">
        <f>HLOOKUP(YEAR(Y23),Weights!$D$3:$W$26,12,0)</f>
        <v>0.40953135904684629</v>
      </c>
      <c r="AL23" s="55">
        <f>HLOOKUP(YEAR(Y23),Weights!$D$3:$W$26,13,0)</f>
        <v>4.3996239942432736E-2</v>
      </c>
      <c r="AM23" s="55">
        <f>HLOOKUP(YEAR(Y23),Weights!$D$3:$W$26,14,0)</f>
        <v>0.20256342148783732</v>
      </c>
      <c r="AN23" s="55">
        <f>HLOOKUP(YEAR(Y23),Weights!$D$3:$W$26,15,0)</f>
        <v>1.2283765130370251E-2</v>
      </c>
      <c r="AO23" s="55">
        <f>HLOOKUP(YEAR(Y23),Weights!$D$3:$W$26,16,0)</f>
        <v>2.387792985634743E-2</v>
      </c>
      <c r="AP23" s="55">
        <f>HLOOKUP(YEAR(Y23),Weights!$D$3:$W$26,17,0)</f>
        <v>1.7845397046325092E-2</v>
      </c>
      <c r="AR23" s="91">
        <f t="shared" si="5"/>
        <v>36403</v>
      </c>
      <c r="AS23" s="55">
        <f t="shared" si="6"/>
        <v>0.24277902013029395</v>
      </c>
      <c r="AT23" s="55">
        <f t="shared" si="7"/>
        <v>0.35137390607951902</v>
      </c>
      <c r="AU23" s="55">
        <f t="shared" si="0"/>
        <v>9.5183618329213043E-2</v>
      </c>
      <c r="AV23" s="55">
        <f t="shared" si="1"/>
        <v>0.18686049947573313</v>
      </c>
      <c r="AW23" s="55">
        <f t="shared" si="2"/>
        <v>2.2780596643082591E-2</v>
      </c>
      <c r="AX23" s="55">
        <f t="shared" si="3"/>
        <v>1.907903515221928E-2</v>
      </c>
      <c r="AY23" s="55">
        <f t="shared" si="4"/>
        <v>1.5686581899098689E-2</v>
      </c>
      <c r="AZ23" s="55">
        <f t="shared" si="8"/>
        <v>6.625674229084022E-2</v>
      </c>
    </row>
    <row r="24" spans="2:52" x14ac:dyDescent="0.25">
      <c r="B24" s="42" t="s">
        <v>36</v>
      </c>
      <c r="C24" s="42"/>
      <c r="D24" s="43">
        <v>8351865283642</v>
      </c>
      <c r="E24" s="43">
        <v>7381503083031</v>
      </c>
      <c r="F24" s="43">
        <v>7316428927866</v>
      </c>
      <c r="G24" s="43">
        <v>6300222067950</v>
      </c>
      <c r="H24" s="43">
        <v>5010425442850</v>
      </c>
      <c r="I24" s="43">
        <v>3777794706301</v>
      </c>
      <c r="J24" s="43">
        <v>3268272335684</v>
      </c>
      <c r="K24" s="43">
        <v>3146468280469</v>
      </c>
      <c r="L24" s="43">
        <v>2714941113946</v>
      </c>
      <c r="M24" s="43">
        <v>2739115762853</v>
      </c>
      <c r="N24" s="43">
        <v>2064359494195</v>
      </c>
      <c r="O24" s="43">
        <v>1873596433203</v>
      </c>
      <c r="P24" s="43">
        <v>1238469256113</v>
      </c>
      <c r="Q24" s="43">
        <v>1025767360679</v>
      </c>
      <c r="R24" s="43">
        <v>824754908367</v>
      </c>
      <c r="S24" s="43">
        <v>617988478000</v>
      </c>
      <c r="T24" s="43">
        <v>591497335580</v>
      </c>
      <c r="U24" s="43">
        <v>395924682777</v>
      </c>
      <c r="V24" s="43">
        <v>222240214307</v>
      </c>
      <c r="W24" s="43">
        <v>167974620419</v>
      </c>
      <c r="Y24" s="90">
        <f>'Monthly return GPFG'!C25</f>
        <v>36433</v>
      </c>
      <c r="Z24" s="64">
        <f>HLOOKUP(YEAR(Y24),Weights!$D$3:$W$26,23,0)</f>
        <v>0.41866117752420368</v>
      </c>
      <c r="AA24" s="32">
        <f>HLOOKUP(YEAR(Y24),Weights!$D$3:$W$26,2,0)</f>
        <v>0.28112970511067148</v>
      </c>
      <c r="AB24" s="32">
        <f>HLOOKUP(YEAR(Y24),Weights!$D$3:$W$26,3,0)</f>
        <v>0.27061842398263186</v>
      </c>
      <c r="AC24" s="32">
        <f>HLOOKUP(YEAR(Y24),Weights!$D$3:$W$26,4,0)</f>
        <v>0.16626068941797806</v>
      </c>
      <c r="AD24" s="32">
        <f>HLOOKUP(YEAR(Y24),Weights!$D$3:$W$26,5,0)</f>
        <v>0.1650559503987695</v>
      </c>
      <c r="AE24" s="32">
        <f>HLOOKUP(YEAR(Y24),Weights!$D$3:$W$26,6,0)</f>
        <v>3.7356143646062684E-2</v>
      </c>
      <c r="AF24" s="32">
        <f>HLOOKUP(YEAR(Y24),Weights!$D$3:$W$26,7,0)</f>
        <v>1.2415451456733432E-2</v>
      </c>
      <c r="AG24" s="32">
        <f>HLOOKUP(YEAR(Y24),Weights!$D$3:$W$26,8,0)</f>
        <v>1.268892383332555E-2</v>
      </c>
      <c r="AH24" s="31"/>
      <c r="AI24" s="64">
        <f>HLOOKUP(YEAR(Y24),Weights!$D$3:$W$26,24,0)</f>
        <v>0.58133882247579627</v>
      </c>
      <c r="AJ24" s="32">
        <f>HLOOKUP(YEAR(Y24),Weights!$D$3:$W$26,11,0)</f>
        <v>0.21516011302829474</v>
      </c>
      <c r="AK24" s="32">
        <f>HLOOKUP(YEAR(Y24),Weights!$D$3:$W$26,12,0)</f>
        <v>0.40953135904684629</v>
      </c>
      <c r="AL24" s="32">
        <f>HLOOKUP(YEAR(Y24),Weights!$D$3:$W$26,13,0)</f>
        <v>4.3996239942432736E-2</v>
      </c>
      <c r="AM24" s="32">
        <f>HLOOKUP(YEAR(Y24),Weights!$D$3:$W$26,14,0)</f>
        <v>0.20256342148783732</v>
      </c>
      <c r="AN24" s="32">
        <f>HLOOKUP(YEAR(Y24),Weights!$D$3:$W$26,15,0)</f>
        <v>1.2283765130370251E-2</v>
      </c>
      <c r="AO24" s="32">
        <f>HLOOKUP(YEAR(Y24),Weights!$D$3:$W$26,16,0)</f>
        <v>2.387792985634743E-2</v>
      </c>
      <c r="AP24" s="32">
        <f>HLOOKUP(YEAR(Y24),Weights!$D$3:$W$26,17,0)</f>
        <v>1.7845397046325092E-2</v>
      </c>
      <c r="AR24" s="90">
        <f t="shared" si="5"/>
        <v>36433</v>
      </c>
      <c r="AS24" s="32">
        <f t="shared" si="6"/>
        <v>0.24277902013029395</v>
      </c>
      <c r="AT24" s="32">
        <f t="shared" si="7"/>
        <v>0.35137390607951902</v>
      </c>
      <c r="AU24" s="32">
        <f t="shared" si="0"/>
        <v>9.5183618329213043E-2</v>
      </c>
      <c r="AV24" s="32">
        <f t="shared" si="1"/>
        <v>0.18686049947573313</v>
      </c>
      <c r="AW24" s="32">
        <f t="shared" si="2"/>
        <v>2.2780596643082591E-2</v>
      </c>
      <c r="AX24" s="32">
        <f t="shared" si="3"/>
        <v>1.907903515221928E-2</v>
      </c>
      <c r="AY24" s="32">
        <f t="shared" si="4"/>
        <v>1.5686581899098689E-2</v>
      </c>
      <c r="AZ24" s="32">
        <f t="shared" si="8"/>
        <v>6.625674229084022E-2</v>
      </c>
    </row>
    <row r="25" spans="2:52" x14ac:dyDescent="0.25">
      <c r="B25" s="14" t="s">
        <v>37</v>
      </c>
      <c r="D25" s="32">
        <v>0.68015092767958185</v>
      </c>
      <c r="E25" s="32">
        <v>0.63760527384355148</v>
      </c>
      <c r="F25" s="32">
        <v>0.62848154594828809</v>
      </c>
      <c r="G25" s="32">
        <v>0.62693243030355772</v>
      </c>
      <c r="H25" s="32">
        <v>0.62473918077154211</v>
      </c>
      <c r="I25" s="32">
        <v>0.61552965126467774</v>
      </c>
      <c r="J25" s="32">
        <v>0.59381045482668859</v>
      </c>
      <c r="K25" s="32">
        <v>0.60177792971800315</v>
      </c>
      <c r="L25" s="32">
        <v>0.60583465406930193</v>
      </c>
      <c r="M25" s="32">
        <v>0.41035713497857101</v>
      </c>
      <c r="N25" s="32">
        <v>0.45719742063048174</v>
      </c>
      <c r="O25" s="32">
        <v>0.38181906430139467</v>
      </c>
      <c r="P25" s="32">
        <v>0.46470701317069119</v>
      </c>
      <c r="Q25" s="32">
        <v>0.39613230292980484</v>
      </c>
      <c r="R25" s="32">
        <v>0.42906136450604121</v>
      </c>
      <c r="S25" s="32">
        <v>0.36742205086872187</v>
      </c>
      <c r="T25" s="32">
        <v>0.40783455211925168</v>
      </c>
      <c r="U25" s="32">
        <v>0.38131702666800821</v>
      </c>
      <c r="V25" s="32">
        <v>0.41866117752420368</v>
      </c>
      <c r="W25" s="32">
        <v>0.39656525170194856</v>
      </c>
      <c r="Y25" s="91">
        <f>'Monthly return GPFG'!C26</f>
        <v>36464</v>
      </c>
      <c r="Z25" s="65">
        <f>HLOOKUP(YEAR(Y25),Weights!$D$3:$W$26,23,0)</f>
        <v>0.41866117752420368</v>
      </c>
      <c r="AA25" s="55">
        <f>HLOOKUP(YEAR(Y25),Weights!$D$3:$W$26,2,0)</f>
        <v>0.28112970511067148</v>
      </c>
      <c r="AB25" s="55">
        <f>HLOOKUP(YEAR(Y25),Weights!$D$3:$W$26,3,0)</f>
        <v>0.27061842398263186</v>
      </c>
      <c r="AC25" s="55">
        <f>HLOOKUP(YEAR(Y25),Weights!$D$3:$W$26,4,0)</f>
        <v>0.16626068941797806</v>
      </c>
      <c r="AD25" s="55">
        <f>HLOOKUP(YEAR(Y25),Weights!$D$3:$W$26,5,0)</f>
        <v>0.1650559503987695</v>
      </c>
      <c r="AE25" s="55">
        <f>HLOOKUP(YEAR(Y25),Weights!$D$3:$W$26,6,0)</f>
        <v>3.7356143646062684E-2</v>
      </c>
      <c r="AF25" s="55">
        <f>HLOOKUP(YEAR(Y25),Weights!$D$3:$W$26,7,0)</f>
        <v>1.2415451456733432E-2</v>
      </c>
      <c r="AG25" s="55">
        <f>HLOOKUP(YEAR(Y25),Weights!$D$3:$W$26,8,0)</f>
        <v>1.268892383332555E-2</v>
      </c>
      <c r="AH25" s="31"/>
      <c r="AI25" s="65">
        <f>HLOOKUP(YEAR(Y25),Weights!$D$3:$W$26,24,0)</f>
        <v>0.58133882247579627</v>
      </c>
      <c r="AJ25" s="55">
        <f>HLOOKUP(YEAR(Y25),Weights!$D$3:$W$26,11,0)</f>
        <v>0.21516011302829474</v>
      </c>
      <c r="AK25" s="55">
        <f>HLOOKUP(YEAR(Y25),Weights!$D$3:$W$26,12,0)</f>
        <v>0.40953135904684629</v>
      </c>
      <c r="AL25" s="55">
        <f>HLOOKUP(YEAR(Y25),Weights!$D$3:$W$26,13,0)</f>
        <v>4.3996239942432736E-2</v>
      </c>
      <c r="AM25" s="55">
        <f>HLOOKUP(YEAR(Y25),Weights!$D$3:$W$26,14,0)</f>
        <v>0.20256342148783732</v>
      </c>
      <c r="AN25" s="55">
        <f>HLOOKUP(YEAR(Y25),Weights!$D$3:$W$26,15,0)</f>
        <v>1.2283765130370251E-2</v>
      </c>
      <c r="AO25" s="55">
        <f>HLOOKUP(YEAR(Y25),Weights!$D$3:$W$26,16,0)</f>
        <v>2.387792985634743E-2</v>
      </c>
      <c r="AP25" s="55">
        <f>HLOOKUP(YEAR(Y25),Weights!$D$3:$W$26,17,0)</f>
        <v>1.7845397046325092E-2</v>
      </c>
      <c r="AR25" s="91">
        <f t="shared" si="5"/>
        <v>36464</v>
      </c>
      <c r="AS25" s="55">
        <f t="shared" si="6"/>
        <v>0.24277902013029395</v>
      </c>
      <c r="AT25" s="55">
        <f t="shared" si="7"/>
        <v>0.35137390607951902</v>
      </c>
      <c r="AU25" s="55">
        <f t="shared" si="0"/>
        <v>9.5183618329213043E-2</v>
      </c>
      <c r="AV25" s="55">
        <f t="shared" si="1"/>
        <v>0.18686049947573313</v>
      </c>
      <c r="AW25" s="55">
        <f t="shared" si="2"/>
        <v>2.2780596643082591E-2</v>
      </c>
      <c r="AX25" s="55">
        <f t="shared" si="3"/>
        <v>1.907903515221928E-2</v>
      </c>
      <c r="AY25" s="55">
        <f t="shared" si="4"/>
        <v>1.5686581899098689E-2</v>
      </c>
      <c r="AZ25" s="55">
        <f t="shared" si="8"/>
        <v>6.625674229084022E-2</v>
      </c>
    </row>
    <row r="26" spans="2:52" x14ac:dyDescent="0.25">
      <c r="B26" s="42" t="s">
        <v>38</v>
      </c>
      <c r="C26" s="42"/>
      <c r="D26" s="45">
        <v>0.3198490723204182</v>
      </c>
      <c r="E26" s="45">
        <v>0.36239472615644858</v>
      </c>
      <c r="F26" s="45">
        <v>0.37151845405171185</v>
      </c>
      <c r="G26" s="45">
        <v>0.37306756969644222</v>
      </c>
      <c r="H26" s="45">
        <v>0.37526081922845789</v>
      </c>
      <c r="I26" s="45">
        <v>0.38447034873532232</v>
      </c>
      <c r="J26" s="45">
        <v>0.40618954517331135</v>
      </c>
      <c r="K26" s="45">
        <v>0.39822207028199691</v>
      </c>
      <c r="L26" s="45">
        <v>0.39416534593069813</v>
      </c>
      <c r="M26" s="45">
        <v>0.58964286502142904</v>
      </c>
      <c r="N26" s="45">
        <v>0.54280257936951826</v>
      </c>
      <c r="O26" s="45">
        <v>0.61818093569860533</v>
      </c>
      <c r="P26" s="45">
        <v>0.53529298682930881</v>
      </c>
      <c r="Q26" s="45">
        <v>0.60386769707019516</v>
      </c>
      <c r="R26" s="45">
        <v>0.57093863549395885</v>
      </c>
      <c r="S26" s="45">
        <v>0.63257794913127818</v>
      </c>
      <c r="T26" s="45">
        <v>0.59216544788074832</v>
      </c>
      <c r="U26" s="45">
        <v>0.61868297333199174</v>
      </c>
      <c r="V26" s="45">
        <v>0.58133882247579627</v>
      </c>
      <c r="W26" s="45">
        <v>0.60343474829805144</v>
      </c>
      <c r="Y26" s="90">
        <f>'Monthly return GPFG'!C27</f>
        <v>36494</v>
      </c>
      <c r="Z26" s="64">
        <f>HLOOKUP(YEAR(Y26),Weights!$D$3:$W$26,23,0)</f>
        <v>0.41866117752420368</v>
      </c>
      <c r="AA26" s="62">
        <f>HLOOKUP(YEAR(Y26),Weights!$D$3:$W$26,2,0)</f>
        <v>0.28112970511067148</v>
      </c>
      <c r="AB26" s="32">
        <f>HLOOKUP(YEAR(Y26),Weights!$D$3:$W$26,3,0)</f>
        <v>0.27061842398263186</v>
      </c>
      <c r="AC26" s="32">
        <f>HLOOKUP(YEAR(Y26),Weights!$D$3:$W$26,4,0)</f>
        <v>0.16626068941797806</v>
      </c>
      <c r="AD26" s="32">
        <f>HLOOKUP(YEAR(Y26),Weights!$D$3:$W$26,5,0)</f>
        <v>0.1650559503987695</v>
      </c>
      <c r="AE26" s="32">
        <f>HLOOKUP(YEAR(Y26),Weights!$D$3:$W$26,6,0)</f>
        <v>3.7356143646062684E-2</v>
      </c>
      <c r="AF26" s="32">
        <f>HLOOKUP(YEAR(Y26),Weights!$D$3:$W$26,7,0)</f>
        <v>1.2415451456733432E-2</v>
      </c>
      <c r="AG26" s="32">
        <f>HLOOKUP(YEAR(Y26),Weights!$D$3:$W$26,8,0)</f>
        <v>1.268892383332555E-2</v>
      </c>
      <c r="AH26" s="31"/>
      <c r="AI26" s="64">
        <f>HLOOKUP(YEAR(Y26),Weights!$D$3:$W$26,24,0)</f>
        <v>0.58133882247579627</v>
      </c>
      <c r="AJ26" s="62">
        <f>HLOOKUP(YEAR(Y26),Weights!$D$3:$W$26,11,0)</f>
        <v>0.21516011302829474</v>
      </c>
      <c r="AK26" s="32">
        <f>HLOOKUP(YEAR(Y26),Weights!$D$3:$W$26,12,0)</f>
        <v>0.40953135904684629</v>
      </c>
      <c r="AL26" s="32">
        <f>HLOOKUP(YEAR(Y26),Weights!$D$3:$W$26,13,0)</f>
        <v>4.3996239942432736E-2</v>
      </c>
      <c r="AM26" s="32">
        <f>HLOOKUP(YEAR(Y26),Weights!$D$3:$W$26,14,0)</f>
        <v>0.20256342148783732</v>
      </c>
      <c r="AN26" s="32">
        <f>HLOOKUP(YEAR(Y26),Weights!$D$3:$W$26,15,0)</f>
        <v>1.2283765130370251E-2</v>
      </c>
      <c r="AO26" s="32">
        <f>HLOOKUP(YEAR(Y26),Weights!$D$3:$W$26,16,0)</f>
        <v>2.387792985634743E-2</v>
      </c>
      <c r="AP26" s="32">
        <f>HLOOKUP(YEAR(Y26),Weights!$D$3:$W$26,17,0)</f>
        <v>1.7845397046325092E-2</v>
      </c>
      <c r="AR26" s="90">
        <f t="shared" si="5"/>
        <v>36494</v>
      </c>
      <c r="AS26" s="62">
        <f t="shared" si="6"/>
        <v>0.24277902013029395</v>
      </c>
      <c r="AT26" s="62">
        <f t="shared" si="7"/>
        <v>0.35137390607951902</v>
      </c>
      <c r="AU26" s="32">
        <f t="shared" si="0"/>
        <v>9.5183618329213043E-2</v>
      </c>
      <c r="AV26" s="32">
        <f t="shared" si="1"/>
        <v>0.18686049947573313</v>
      </c>
      <c r="AW26" s="32">
        <f t="shared" si="2"/>
        <v>2.2780596643082591E-2</v>
      </c>
      <c r="AX26" s="32">
        <f t="shared" si="3"/>
        <v>1.907903515221928E-2</v>
      </c>
      <c r="AY26" s="32">
        <f t="shared" si="4"/>
        <v>1.5686581899098689E-2</v>
      </c>
      <c r="AZ26" s="32">
        <f t="shared" si="8"/>
        <v>6.625674229084022E-2</v>
      </c>
    </row>
    <row r="27" spans="2:52" x14ac:dyDescent="0.25">
      <c r="D27" s="31"/>
      <c r="E27" s="31"/>
      <c r="F27" s="31"/>
      <c r="G27" s="31"/>
      <c r="H27" s="31"/>
      <c r="I27" s="31"/>
      <c r="J27" s="31"/>
      <c r="K27" s="31"/>
      <c r="Y27" s="89">
        <f>'Monthly return GPFG'!C28</f>
        <v>36525</v>
      </c>
      <c r="Z27" s="66">
        <f>HLOOKUP(YEAR(Y27),Weights!$D$3:$W$26,23,0)</f>
        <v>0.41866117752420368</v>
      </c>
      <c r="AA27" s="56">
        <f>HLOOKUP(YEAR(Y27),Weights!$D$3:$W$26,2,0)</f>
        <v>0.28112970511067148</v>
      </c>
      <c r="AB27" s="56">
        <f>HLOOKUP(YEAR(Y27),Weights!$D$3:$W$26,3,0)</f>
        <v>0.27061842398263186</v>
      </c>
      <c r="AC27" s="56">
        <f>HLOOKUP(YEAR(Y27),Weights!$D$3:$W$26,4,0)</f>
        <v>0.16626068941797806</v>
      </c>
      <c r="AD27" s="56">
        <f>HLOOKUP(YEAR(Y27),Weights!$D$3:$W$26,5,0)</f>
        <v>0.1650559503987695</v>
      </c>
      <c r="AE27" s="56">
        <f>HLOOKUP(YEAR(Y27),Weights!$D$3:$W$26,6,0)</f>
        <v>3.7356143646062684E-2</v>
      </c>
      <c r="AF27" s="56">
        <f>HLOOKUP(YEAR(Y27),Weights!$D$3:$W$26,7,0)</f>
        <v>1.2415451456733432E-2</v>
      </c>
      <c r="AG27" s="56">
        <f>HLOOKUP(YEAR(Y27),Weights!$D$3:$W$26,8,0)</f>
        <v>1.268892383332555E-2</v>
      </c>
      <c r="AH27" s="31"/>
      <c r="AI27" s="66">
        <f>HLOOKUP(YEAR(Y27),Weights!$D$3:$W$26,24,0)</f>
        <v>0.58133882247579627</v>
      </c>
      <c r="AJ27" s="56">
        <f>HLOOKUP(YEAR(Y27),Weights!$D$3:$W$26,11,0)</f>
        <v>0.21516011302829474</v>
      </c>
      <c r="AK27" s="56">
        <f>HLOOKUP(YEAR(Y27),Weights!$D$3:$W$26,12,0)</f>
        <v>0.40953135904684629</v>
      </c>
      <c r="AL27" s="56">
        <f>HLOOKUP(YEAR(Y27),Weights!$D$3:$W$26,13,0)</f>
        <v>4.3996239942432736E-2</v>
      </c>
      <c r="AM27" s="56">
        <f>HLOOKUP(YEAR(Y27),Weights!$D$3:$W$26,14,0)</f>
        <v>0.20256342148783732</v>
      </c>
      <c r="AN27" s="56">
        <f>HLOOKUP(YEAR(Y27),Weights!$D$3:$W$26,15,0)</f>
        <v>1.2283765130370251E-2</v>
      </c>
      <c r="AO27" s="56">
        <f>HLOOKUP(YEAR(Y27),Weights!$D$3:$W$26,16,0)</f>
        <v>2.387792985634743E-2</v>
      </c>
      <c r="AP27" s="56">
        <f>HLOOKUP(YEAR(Y27),Weights!$D$3:$W$26,17,0)</f>
        <v>1.7845397046325092E-2</v>
      </c>
      <c r="AR27" s="89">
        <f t="shared" si="5"/>
        <v>36525</v>
      </c>
      <c r="AS27" s="56">
        <f t="shared" si="6"/>
        <v>0.24277902013029395</v>
      </c>
      <c r="AT27" s="56">
        <f t="shared" si="7"/>
        <v>0.35137390607951902</v>
      </c>
      <c r="AU27" s="56">
        <f t="shared" si="0"/>
        <v>9.5183618329213043E-2</v>
      </c>
      <c r="AV27" s="56">
        <f t="shared" si="1"/>
        <v>0.18686049947573313</v>
      </c>
      <c r="AW27" s="56">
        <f t="shared" si="2"/>
        <v>2.2780596643082591E-2</v>
      </c>
      <c r="AX27" s="56">
        <f t="shared" si="3"/>
        <v>1.907903515221928E-2</v>
      </c>
      <c r="AY27" s="56">
        <f t="shared" si="4"/>
        <v>1.5686581899098689E-2</v>
      </c>
      <c r="AZ27" s="56">
        <f t="shared" si="8"/>
        <v>6.625674229084022E-2</v>
      </c>
    </row>
    <row r="28" spans="2:52" x14ac:dyDescent="0.25">
      <c r="Y28" s="90">
        <f>'Monthly return GPFG'!C29</f>
        <v>36556</v>
      </c>
      <c r="Z28" s="64">
        <f>HLOOKUP(YEAR(Y28),Weights!$D$3:$W$26,23,0)</f>
        <v>0.38131702666800821</v>
      </c>
      <c r="AA28" s="32">
        <f>HLOOKUP(YEAR(Y28),Weights!$D$3:$W$26,2,0)</f>
        <v>0.27550163094131713</v>
      </c>
      <c r="AB28" s="32">
        <f>HLOOKUP(YEAR(Y28),Weights!$D$3:$W$26,3,0)</f>
        <v>0.26566447926560888</v>
      </c>
      <c r="AC28" s="32">
        <f>HLOOKUP(YEAR(Y28),Weights!$D$3:$W$26,4,0)</f>
        <v>0.17729578241864064</v>
      </c>
      <c r="AD28" s="32">
        <f>HLOOKUP(YEAR(Y28),Weights!$D$3:$W$26,5,0)</f>
        <v>0.14424465865502029</v>
      </c>
      <c r="AE28" s="32">
        <f>HLOOKUP(YEAR(Y28),Weights!$D$3:$W$26,6,0)</f>
        <v>5.0434713650600635E-2</v>
      </c>
      <c r="AF28" s="32">
        <f>HLOOKUP(YEAR(Y28),Weights!$D$3:$W$26,7,0)</f>
        <v>1.1457021294824744E-2</v>
      </c>
      <c r="AG28" s="32">
        <f>HLOOKUP(YEAR(Y28),Weights!$D$3:$W$26,8,0)</f>
        <v>1.5313646514652128E-2</v>
      </c>
      <c r="AH28" s="31"/>
      <c r="AI28" s="64">
        <f>HLOOKUP(YEAR(Y28),Weights!$D$3:$W$26,24,0)</f>
        <v>0.61868297333199174</v>
      </c>
      <c r="AJ28" s="32">
        <f>HLOOKUP(YEAR(Y28),Weights!$D$3:$W$26,11,0)</f>
        <v>0.22057365894957989</v>
      </c>
      <c r="AK28" s="32">
        <f>HLOOKUP(YEAR(Y28),Weights!$D$3:$W$26,12,0)</f>
        <v>0.42226200694936356</v>
      </c>
      <c r="AL28" s="32">
        <f>HLOOKUP(YEAR(Y28),Weights!$D$3:$W$26,13,0)</f>
        <v>6.8239679547657014E-2</v>
      </c>
      <c r="AM28" s="32">
        <f>HLOOKUP(YEAR(Y28),Weights!$D$3:$W$26,14,0)</f>
        <v>0.18441423525877382</v>
      </c>
      <c r="AN28" s="32">
        <f>HLOOKUP(YEAR(Y28),Weights!$D$3:$W$26,15,0)</f>
        <v>1.1972049028436731E-2</v>
      </c>
      <c r="AO28" s="32">
        <f>HLOOKUP(YEAR(Y28),Weights!$D$3:$W$26,16,0)</f>
        <v>3.3781321858451611E-2</v>
      </c>
      <c r="AP28" s="32">
        <f>HLOOKUP(YEAR(Y28),Weights!$D$3:$W$26,17,0)</f>
        <v>1.3877867323034927E-2</v>
      </c>
      <c r="AR28" s="90">
        <f t="shared" si="5"/>
        <v>36556</v>
      </c>
      <c r="AS28" s="32">
        <f t="shared" si="6"/>
        <v>0.24151862991037276</v>
      </c>
      <c r="AT28" s="32">
        <f t="shared" si="7"/>
        <v>0.36254870330943306</v>
      </c>
      <c r="AU28" s="32">
        <f t="shared" si="0"/>
        <v>0.10982462843442092</v>
      </c>
      <c r="AV28" s="32">
        <f t="shared" si="1"/>
        <v>0.16909689174571774</v>
      </c>
      <c r="AW28" s="32">
        <f t="shared" si="2"/>
        <v>2.6638517939889059E-2</v>
      </c>
      <c r="AX28" s="32">
        <f t="shared" si="3"/>
        <v>2.5268685945086473E-2</v>
      </c>
      <c r="AY28" s="32">
        <f t="shared" si="4"/>
        <v>1.4425354375334194E-2</v>
      </c>
      <c r="AZ28" s="32">
        <f t="shared" si="8"/>
        <v>5.0678588339745811E-2</v>
      </c>
    </row>
    <row r="29" spans="2:52" x14ac:dyDescent="0.25">
      <c r="Y29" s="91">
        <f>'Monthly return GPFG'!C30</f>
        <v>36585</v>
      </c>
      <c r="Z29" s="65">
        <f>HLOOKUP(YEAR(Y29),Weights!$D$3:$W$26,23,0)</f>
        <v>0.38131702666800821</v>
      </c>
      <c r="AA29" s="55">
        <f>HLOOKUP(YEAR(Y29),Weights!$D$3:$W$26,2,0)</f>
        <v>0.27550163094131713</v>
      </c>
      <c r="AB29" s="55">
        <f>HLOOKUP(YEAR(Y29),Weights!$D$3:$W$26,3,0)</f>
        <v>0.26566447926560888</v>
      </c>
      <c r="AC29" s="55">
        <f>HLOOKUP(YEAR(Y29),Weights!$D$3:$W$26,4,0)</f>
        <v>0.17729578241864064</v>
      </c>
      <c r="AD29" s="55">
        <f>HLOOKUP(YEAR(Y29),Weights!$D$3:$W$26,5,0)</f>
        <v>0.14424465865502029</v>
      </c>
      <c r="AE29" s="55">
        <f>HLOOKUP(YEAR(Y29),Weights!$D$3:$W$26,6,0)</f>
        <v>5.0434713650600635E-2</v>
      </c>
      <c r="AF29" s="55">
        <f>HLOOKUP(YEAR(Y29),Weights!$D$3:$W$26,7,0)</f>
        <v>1.1457021294824744E-2</v>
      </c>
      <c r="AG29" s="55">
        <f>HLOOKUP(YEAR(Y29),Weights!$D$3:$W$26,8,0)</f>
        <v>1.5313646514652128E-2</v>
      </c>
      <c r="AH29" s="31"/>
      <c r="AI29" s="65">
        <f>HLOOKUP(YEAR(Y29),Weights!$D$3:$W$26,24,0)</f>
        <v>0.61868297333199174</v>
      </c>
      <c r="AJ29" s="55">
        <f>HLOOKUP(YEAR(Y29),Weights!$D$3:$W$26,11,0)</f>
        <v>0.22057365894957989</v>
      </c>
      <c r="AK29" s="55">
        <f>HLOOKUP(YEAR(Y29),Weights!$D$3:$W$26,12,0)</f>
        <v>0.42226200694936356</v>
      </c>
      <c r="AL29" s="55">
        <f>HLOOKUP(YEAR(Y29),Weights!$D$3:$W$26,13,0)</f>
        <v>6.8239679547657014E-2</v>
      </c>
      <c r="AM29" s="55">
        <f>HLOOKUP(YEAR(Y29),Weights!$D$3:$W$26,14,0)</f>
        <v>0.18441423525877382</v>
      </c>
      <c r="AN29" s="55">
        <f>HLOOKUP(YEAR(Y29),Weights!$D$3:$W$26,15,0)</f>
        <v>1.1972049028436731E-2</v>
      </c>
      <c r="AO29" s="55">
        <f>HLOOKUP(YEAR(Y29),Weights!$D$3:$W$26,16,0)</f>
        <v>3.3781321858451611E-2</v>
      </c>
      <c r="AP29" s="55">
        <f>HLOOKUP(YEAR(Y29),Weights!$D$3:$W$26,17,0)</f>
        <v>1.3877867323034927E-2</v>
      </c>
      <c r="AR29" s="91">
        <f t="shared" si="5"/>
        <v>36585</v>
      </c>
      <c r="AS29" s="55">
        <f t="shared" si="6"/>
        <v>0.24151862991037276</v>
      </c>
      <c r="AT29" s="55">
        <f t="shared" si="7"/>
        <v>0.36254870330943306</v>
      </c>
      <c r="AU29" s="55">
        <f t="shared" si="0"/>
        <v>0.10982462843442092</v>
      </c>
      <c r="AV29" s="55">
        <f t="shared" si="1"/>
        <v>0.16909689174571774</v>
      </c>
      <c r="AW29" s="55">
        <f t="shared" si="2"/>
        <v>2.6638517939889059E-2</v>
      </c>
      <c r="AX29" s="55">
        <f t="shared" si="3"/>
        <v>2.5268685945086473E-2</v>
      </c>
      <c r="AY29" s="55">
        <f t="shared" si="4"/>
        <v>1.4425354375334194E-2</v>
      </c>
      <c r="AZ29" s="55">
        <f t="shared" si="8"/>
        <v>5.0678588339745811E-2</v>
      </c>
    </row>
    <row r="30" spans="2:52" x14ac:dyDescent="0.25">
      <c r="Y30" s="90">
        <f>'Monthly return GPFG'!C31</f>
        <v>36616</v>
      </c>
      <c r="Z30" s="64">
        <f>HLOOKUP(YEAR(Y30),Weights!$D$3:$W$26,23,0)</f>
        <v>0.38131702666800821</v>
      </c>
      <c r="AA30" s="32">
        <f>HLOOKUP(YEAR(Y30),Weights!$D$3:$W$26,2,0)</f>
        <v>0.27550163094131713</v>
      </c>
      <c r="AB30" s="32">
        <f>HLOOKUP(YEAR(Y30),Weights!$D$3:$W$26,3,0)</f>
        <v>0.26566447926560888</v>
      </c>
      <c r="AC30" s="32">
        <f>HLOOKUP(YEAR(Y30),Weights!$D$3:$W$26,4,0)</f>
        <v>0.17729578241864064</v>
      </c>
      <c r="AD30" s="32">
        <f>HLOOKUP(YEAR(Y30),Weights!$D$3:$W$26,5,0)</f>
        <v>0.14424465865502029</v>
      </c>
      <c r="AE30" s="32">
        <f>HLOOKUP(YEAR(Y30),Weights!$D$3:$W$26,6,0)</f>
        <v>5.0434713650600635E-2</v>
      </c>
      <c r="AF30" s="32">
        <f>HLOOKUP(YEAR(Y30),Weights!$D$3:$W$26,7,0)</f>
        <v>1.1457021294824744E-2</v>
      </c>
      <c r="AG30" s="32">
        <f>HLOOKUP(YEAR(Y30),Weights!$D$3:$W$26,8,0)</f>
        <v>1.5313646514652128E-2</v>
      </c>
      <c r="AH30" s="31"/>
      <c r="AI30" s="64">
        <f>HLOOKUP(YEAR(Y30),Weights!$D$3:$W$26,24,0)</f>
        <v>0.61868297333199174</v>
      </c>
      <c r="AJ30" s="32">
        <f>HLOOKUP(YEAR(Y30),Weights!$D$3:$W$26,11,0)</f>
        <v>0.22057365894957989</v>
      </c>
      <c r="AK30" s="32">
        <f>HLOOKUP(YEAR(Y30),Weights!$D$3:$W$26,12,0)</f>
        <v>0.42226200694936356</v>
      </c>
      <c r="AL30" s="32">
        <f>HLOOKUP(YEAR(Y30),Weights!$D$3:$W$26,13,0)</f>
        <v>6.8239679547657014E-2</v>
      </c>
      <c r="AM30" s="32">
        <f>HLOOKUP(YEAR(Y30),Weights!$D$3:$W$26,14,0)</f>
        <v>0.18441423525877382</v>
      </c>
      <c r="AN30" s="32">
        <f>HLOOKUP(YEAR(Y30),Weights!$D$3:$W$26,15,0)</f>
        <v>1.1972049028436731E-2</v>
      </c>
      <c r="AO30" s="32">
        <f>HLOOKUP(YEAR(Y30),Weights!$D$3:$W$26,16,0)</f>
        <v>3.3781321858451611E-2</v>
      </c>
      <c r="AP30" s="32">
        <f>HLOOKUP(YEAR(Y30),Weights!$D$3:$W$26,17,0)</f>
        <v>1.3877867323034927E-2</v>
      </c>
      <c r="AR30" s="90">
        <f t="shared" si="5"/>
        <v>36616</v>
      </c>
      <c r="AS30" s="32">
        <f t="shared" si="6"/>
        <v>0.24151862991037276</v>
      </c>
      <c r="AT30" s="32">
        <f t="shared" si="7"/>
        <v>0.36254870330943306</v>
      </c>
      <c r="AU30" s="32">
        <f t="shared" si="0"/>
        <v>0.10982462843442092</v>
      </c>
      <c r="AV30" s="32">
        <f t="shared" si="1"/>
        <v>0.16909689174571774</v>
      </c>
      <c r="AW30" s="32">
        <f t="shared" si="2"/>
        <v>2.6638517939889059E-2</v>
      </c>
      <c r="AX30" s="32">
        <f t="shared" si="3"/>
        <v>2.5268685945086473E-2</v>
      </c>
      <c r="AY30" s="32">
        <f t="shared" si="4"/>
        <v>1.4425354375334194E-2</v>
      </c>
      <c r="AZ30" s="32">
        <f t="shared" si="8"/>
        <v>5.0678588339745811E-2</v>
      </c>
    </row>
    <row r="31" spans="2:52" x14ac:dyDescent="0.25">
      <c r="Y31" s="91">
        <f>'Monthly return GPFG'!C32</f>
        <v>36646</v>
      </c>
      <c r="Z31" s="65">
        <f>HLOOKUP(YEAR(Y31),Weights!$D$3:$W$26,23,0)</f>
        <v>0.38131702666800821</v>
      </c>
      <c r="AA31" s="55">
        <f>HLOOKUP(YEAR(Y31),Weights!$D$3:$W$26,2,0)</f>
        <v>0.27550163094131713</v>
      </c>
      <c r="AB31" s="55">
        <f>HLOOKUP(YEAR(Y31),Weights!$D$3:$W$26,3,0)</f>
        <v>0.26566447926560888</v>
      </c>
      <c r="AC31" s="55">
        <f>HLOOKUP(YEAR(Y31),Weights!$D$3:$W$26,4,0)</f>
        <v>0.17729578241864064</v>
      </c>
      <c r="AD31" s="55">
        <f>HLOOKUP(YEAR(Y31),Weights!$D$3:$W$26,5,0)</f>
        <v>0.14424465865502029</v>
      </c>
      <c r="AE31" s="55">
        <f>HLOOKUP(YEAR(Y31),Weights!$D$3:$W$26,6,0)</f>
        <v>5.0434713650600635E-2</v>
      </c>
      <c r="AF31" s="55">
        <f>HLOOKUP(YEAR(Y31),Weights!$D$3:$W$26,7,0)</f>
        <v>1.1457021294824744E-2</v>
      </c>
      <c r="AG31" s="55">
        <f>HLOOKUP(YEAR(Y31),Weights!$D$3:$W$26,8,0)</f>
        <v>1.5313646514652128E-2</v>
      </c>
      <c r="AH31" s="31"/>
      <c r="AI31" s="65">
        <f>HLOOKUP(YEAR(Y31),Weights!$D$3:$W$26,24,0)</f>
        <v>0.61868297333199174</v>
      </c>
      <c r="AJ31" s="55">
        <f>HLOOKUP(YEAR(Y31),Weights!$D$3:$W$26,11,0)</f>
        <v>0.22057365894957989</v>
      </c>
      <c r="AK31" s="55">
        <f>HLOOKUP(YEAR(Y31),Weights!$D$3:$W$26,12,0)</f>
        <v>0.42226200694936356</v>
      </c>
      <c r="AL31" s="55">
        <f>HLOOKUP(YEAR(Y31),Weights!$D$3:$W$26,13,0)</f>
        <v>6.8239679547657014E-2</v>
      </c>
      <c r="AM31" s="55">
        <f>HLOOKUP(YEAR(Y31),Weights!$D$3:$W$26,14,0)</f>
        <v>0.18441423525877382</v>
      </c>
      <c r="AN31" s="55">
        <f>HLOOKUP(YEAR(Y31),Weights!$D$3:$W$26,15,0)</f>
        <v>1.1972049028436731E-2</v>
      </c>
      <c r="AO31" s="55">
        <f>HLOOKUP(YEAR(Y31),Weights!$D$3:$W$26,16,0)</f>
        <v>3.3781321858451611E-2</v>
      </c>
      <c r="AP31" s="55">
        <f>HLOOKUP(YEAR(Y31),Weights!$D$3:$W$26,17,0)</f>
        <v>1.3877867323034927E-2</v>
      </c>
      <c r="AR31" s="91">
        <f t="shared" si="5"/>
        <v>36646</v>
      </c>
      <c r="AS31" s="55">
        <f t="shared" si="6"/>
        <v>0.24151862991037276</v>
      </c>
      <c r="AT31" s="55">
        <f t="shared" si="7"/>
        <v>0.36254870330943306</v>
      </c>
      <c r="AU31" s="55">
        <f t="shared" si="0"/>
        <v>0.10982462843442092</v>
      </c>
      <c r="AV31" s="55">
        <f t="shared" si="1"/>
        <v>0.16909689174571774</v>
      </c>
      <c r="AW31" s="55">
        <f t="shared" si="2"/>
        <v>2.6638517939889059E-2</v>
      </c>
      <c r="AX31" s="55">
        <f t="shared" si="3"/>
        <v>2.5268685945086473E-2</v>
      </c>
      <c r="AY31" s="55">
        <f t="shared" si="4"/>
        <v>1.4425354375334194E-2</v>
      </c>
      <c r="AZ31" s="55">
        <f t="shared" si="8"/>
        <v>5.0678588339745811E-2</v>
      </c>
    </row>
    <row r="32" spans="2:52" x14ac:dyDescent="0.25">
      <c r="Y32" s="90">
        <f>'Monthly return GPFG'!C33</f>
        <v>36677</v>
      </c>
      <c r="Z32" s="64">
        <f>HLOOKUP(YEAR(Y32),Weights!$D$3:$W$26,23,0)</f>
        <v>0.38131702666800821</v>
      </c>
      <c r="AA32" s="32">
        <f>HLOOKUP(YEAR(Y32),Weights!$D$3:$W$26,2,0)</f>
        <v>0.27550163094131713</v>
      </c>
      <c r="AB32" s="32">
        <f>HLOOKUP(YEAR(Y32),Weights!$D$3:$W$26,3,0)</f>
        <v>0.26566447926560888</v>
      </c>
      <c r="AC32" s="32">
        <f>HLOOKUP(YEAR(Y32),Weights!$D$3:$W$26,4,0)</f>
        <v>0.17729578241864064</v>
      </c>
      <c r="AD32" s="32">
        <f>HLOOKUP(YEAR(Y32),Weights!$D$3:$W$26,5,0)</f>
        <v>0.14424465865502029</v>
      </c>
      <c r="AE32" s="32">
        <f>HLOOKUP(YEAR(Y32),Weights!$D$3:$W$26,6,0)</f>
        <v>5.0434713650600635E-2</v>
      </c>
      <c r="AF32" s="32">
        <f>HLOOKUP(YEAR(Y32),Weights!$D$3:$W$26,7,0)</f>
        <v>1.1457021294824744E-2</v>
      </c>
      <c r="AG32" s="32">
        <f>HLOOKUP(YEAR(Y32),Weights!$D$3:$W$26,8,0)</f>
        <v>1.5313646514652128E-2</v>
      </c>
      <c r="AH32" s="31"/>
      <c r="AI32" s="64">
        <f>HLOOKUP(YEAR(Y32),Weights!$D$3:$W$26,24,0)</f>
        <v>0.61868297333199174</v>
      </c>
      <c r="AJ32" s="32">
        <f>HLOOKUP(YEAR(Y32),Weights!$D$3:$W$26,11,0)</f>
        <v>0.22057365894957989</v>
      </c>
      <c r="AK32" s="32">
        <f>HLOOKUP(YEAR(Y32),Weights!$D$3:$W$26,12,0)</f>
        <v>0.42226200694936356</v>
      </c>
      <c r="AL32" s="32">
        <f>HLOOKUP(YEAR(Y32),Weights!$D$3:$W$26,13,0)</f>
        <v>6.8239679547657014E-2</v>
      </c>
      <c r="AM32" s="32">
        <f>HLOOKUP(YEAR(Y32),Weights!$D$3:$W$26,14,0)</f>
        <v>0.18441423525877382</v>
      </c>
      <c r="AN32" s="32">
        <f>HLOOKUP(YEAR(Y32),Weights!$D$3:$W$26,15,0)</f>
        <v>1.1972049028436731E-2</v>
      </c>
      <c r="AO32" s="32">
        <f>HLOOKUP(YEAR(Y32),Weights!$D$3:$W$26,16,0)</f>
        <v>3.3781321858451611E-2</v>
      </c>
      <c r="AP32" s="32">
        <f>HLOOKUP(YEAR(Y32),Weights!$D$3:$W$26,17,0)</f>
        <v>1.3877867323034927E-2</v>
      </c>
      <c r="AR32" s="90">
        <f t="shared" si="5"/>
        <v>36677</v>
      </c>
      <c r="AS32" s="32">
        <f t="shared" si="6"/>
        <v>0.24151862991037276</v>
      </c>
      <c r="AT32" s="32">
        <f t="shared" si="7"/>
        <v>0.36254870330943306</v>
      </c>
      <c r="AU32" s="32">
        <f t="shared" si="0"/>
        <v>0.10982462843442092</v>
      </c>
      <c r="AV32" s="32">
        <f t="shared" si="1"/>
        <v>0.16909689174571774</v>
      </c>
      <c r="AW32" s="32">
        <f t="shared" si="2"/>
        <v>2.6638517939889059E-2</v>
      </c>
      <c r="AX32" s="32">
        <f t="shared" si="3"/>
        <v>2.5268685945086473E-2</v>
      </c>
      <c r="AY32" s="32">
        <f t="shared" si="4"/>
        <v>1.4425354375334194E-2</v>
      </c>
      <c r="AZ32" s="32">
        <f t="shared" si="8"/>
        <v>5.0678588339745811E-2</v>
      </c>
    </row>
    <row r="33" spans="25:52" x14ac:dyDescent="0.25">
      <c r="Y33" s="91">
        <f>'Monthly return GPFG'!C34</f>
        <v>36707</v>
      </c>
      <c r="Z33" s="65">
        <f>HLOOKUP(YEAR(Y33),Weights!$D$3:$W$26,23,0)</f>
        <v>0.38131702666800821</v>
      </c>
      <c r="AA33" s="55">
        <f>HLOOKUP(YEAR(Y33),Weights!$D$3:$W$26,2,0)</f>
        <v>0.27550163094131713</v>
      </c>
      <c r="AB33" s="55">
        <f>HLOOKUP(YEAR(Y33),Weights!$D$3:$W$26,3,0)</f>
        <v>0.26566447926560888</v>
      </c>
      <c r="AC33" s="55">
        <f>HLOOKUP(YEAR(Y33),Weights!$D$3:$W$26,4,0)</f>
        <v>0.17729578241864064</v>
      </c>
      <c r="AD33" s="55">
        <f>HLOOKUP(YEAR(Y33),Weights!$D$3:$W$26,5,0)</f>
        <v>0.14424465865502029</v>
      </c>
      <c r="AE33" s="55">
        <f>HLOOKUP(YEAR(Y33),Weights!$D$3:$W$26,6,0)</f>
        <v>5.0434713650600635E-2</v>
      </c>
      <c r="AF33" s="55">
        <f>HLOOKUP(YEAR(Y33),Weights!$D$3:$W$26,7,0)</f>
        <v>1.1457021294824744E-2</v>
      </c>
      <c r="AG33" s="55">
        <f>HLOOKUP(YEAR(Y33),Weights!$D$3:$W$26,8,0)</f>
        <v>1.5313646514652128E-2</v>
      </c>
      <c r="AH33" s="31"/>
      <c r="AI33" s="65">
        <f>HLOOKUP(YEAR(Y33),Weights!$D$3:$W$26,24,0)</f>
        <v>0.61868297333199174</v>
      </c>
      <c r="AJ33" s="55">
        <f>HLOOKUP(YEAR(Y33),Weights!$D$3:$W$26,11,0)</f>
        <v>0.22057365894957989</v>
      </c>
      <c r="AK33" s="55">
        <f>HLOOKUP(YEAR(Y33),Weights!$D$3:$W$26,12,0)</f>
        <v>0.42226200694936356</v>
      </c>
      <c r="AL33" s="55">
        <f>HLOOKUP(YEAR(Y33),Weights!$D$3:$W$26,13,0)</f>
        <v>6.8239679547657014E-2</v>
      </c>
      <c r="AM33" s="55">
        <f>HLOOKUP(YEAR(Y33),Weights!$D$3:$W$26,14,0)</f>
        <v>0.18441423525877382</v>
      </c>
      <c r="AN33" s="55">
        <f>HLOOKUP(YEAR(Y33),Weights!$D$3:$W$26,15,0)</f>
        <v>1.1972049028436731E-2</v>
      </c>
      <c r="AO33" s="55">
        <f>HLOOKUP(YEAR(Y33),Weights!$D$3:$W$26,16,0)</f>
        <v>3.3781321858451611E-2</v>
      </c>
      <c r="AP33" s="55">
        <f>HLOOKUP(YEAR(Y33),Weights!$D$3:$W$26,17,0)</f>
        <v>1.3877867323034927E-2</v>
      </c>
      <c r="AR33" s="91">
        <f t="shared" si="5"/>
        <v>36707</v>
      </c>
      <c r="AS33" s="55">
        <f t="shared" si="6"/>
        <v>0.24151862991037276</v>
      </c>
      <c r="AT33" s="55">
        <f t="shared" si="7"/>
        <v>0.36254870330943306</v>
      </c>
      <c r="AU33" s="55">
        <f t="shared" si="0"/>
        <v>0.10982462843442092</v>
      </c>
      <c r="AV33" s="55">
        <f t="shared" si="1"/>
        <v>0.16909689174571774</v>
      </c>
      <c r="AW33" s="55">
        <f t="shared" si="2"/>
        <v>2.6638517939889059E-2</v>
      </c>
      <c r="AX33" s="55">
        <f t="shared" si="3"/>
        <v>2.5268685945086473E-2</v>
      </c>
      <c r="AY33" s="55">
        <f t="shared" si="4"/>
        <v>1.4425354375334194E-2</v>
      </c>
      <c r="AZ33" s="55">
        <f t="shared" si="8"/>
        <v>5.0678588339745811E-2</v>
      </c>
    </row>
    <row r="34" spans="25:52" x14ac:dyDescent="0.25">
      <c r="Y34" s="90">
        <f>'Monthly return GPFG'!C35</f>
        <v>36738</v>
      </c>
      <c r="Z34" s="64">
        <f>HLOOKUP(YEAR(Y34),Weights!$D$3:$W$26,23,0)</f>
        <v>0.38131702666800821</v>
      </c>
      <c r="AA34" s="32">
        <f>HLOOKUP(YEAR(Y34),Weights!$D$3:$W$26,2,0)</f>
        <v>0.27550163094131713</v>
      </c>
      <c r="AB34" s="32">
        <f>HLOOKUP(YEAR(Y34),Weights!$D$3:$W$26,3,0)</f>
        <v>0.26566447926560888</v>
      </c>
      <c r="AC34" s="32">
        <f>HLOOKUP(YEAR(Y34),Weights!$D$3:$W$26,4,0)</f>
        <v>0.17729578241864064</v>
      </c>
      <c r="AD34" s="32">
        <f>HLOOKUP(YEAR(Y34),Weights!$D$3:$W$26,5,0)</f>
        <v>0.14424465865502029</v>
      </c>
      <c r="AE34" s="32">
        <f>HLOOKUP(YEAR(Y34),Weights!$D$3:$W$26,6,0)</f>
        <v>5.0434713650600635E-2</v>
      </c>
      <c r="AF34" s="32">
        <f>HLOOKUP(YEAR(Y34),Weights!$D$3:$W$26,7,0)</f>
        <v>1.1457021294824744E-2</v>
      </c>
      <c r="AG34" s="32">
        <f>HLOOKUP(YEAR(Y34),Weights!$D$3:$W$26,8,0)</f>
        <v>1.5313646514652128E-2</v>
      </c>
      <c r="AH34" s="31"/>
      <c r="AI34" s="64">
        <f>HLOOKUP(YEAR(Y34),Weights!$D$3:$W$26,24,0)</f>
        <v>0.61868297333199174</v>
      </c>
      <c r="AJ34" s="32">
        <f>HLOOKUP(YEAR(Y34),Weights!$D$3:$W$26,11,0)</f>
        <v>0.22057365894957989</v>
      </c>
      <c r="AK34" s="32">
        <f>HLOOKUP(YEAR(Y34),Weights!$D$3:$W$26,12,0)</f>
        <v>0.42226200694936356</v>
      </c>
      <c r="AL34" s="32">
        <f>HLOOKUP(YEAR(Y34),Weights!$D$3:$W$26,13,0)</f>
        <v>6.8239679547657014E-2</v>
      </c>
      <c r="AM34" s="32">
        <f>HLOOKUP(YEAR(Y34),Weights!$D$3:$W$26,14,0)</f>
        <v>0.18441423525877382</v>
      </c>
      <c r="AN34" s="32">
        <f>HLOOKUP(YEAR(Y34),Weights!$D$3:$W$26,15,0)</f>
        <v>1.1972049028436731E-2</v>
      </c>
      <c r="AO34" s="32">
        <f>HLOOKUP(YEAR(Y34),Weights!$D$3:$W$26,16,0)</f>
        <v>3.3781321858451611E-2</v>
      </c>
      <c r="AP34" s="32">
        <f>HLOOKUP(YEAR(Y34),Weights!$D$3:$W$26,17,0)</f>
        <v>1.3877867323034927E-2</v>
      </c>
      <c r="AR34" s="90">
        <f t="shared" si="5"/>
        <v>36738</v>
      </c>
      <c r="AS34" s="32">
        <f t="shared" si="6"/>
        <v>0.24151862991037276</v>
      </c>
      <c r="AT34" s="32">
        <f t="shared" si="7"/>
        <v>0.36254870330943306</v>
      </c>
      <c r="AU34" s="32">
        <f t="shared" si="0"/>
        <v>0.10982462843442092</v>
      </c>
      <c r="AV34" s="32">
        <f t="shared" si="1"/>
        <v>0.16909689174571774</v>
      </c>
      <c r="AW34" s="32">
        <f t="shared" si="2"/>
        <v>2.6638517939889059E-2</v>
      </c>
      <c r="AX34" s="32">
        <f t="shared" si="3"/>
        <v>2.5268685945086473E-2</v>
      </c>
      <c r="AY34" s="32">
        <f t="shared" si="4"/>
        <v>1.4425354375334194E-2</v>
      </c>
      <c r="AZ34" s="32">
        <f t="shared" si="8"/>
        <v>5.0678588339745811E-2</v>
      </c>
    </row>
    <row r="35" spans="25:52" x14ac:dyDescent="0.25">
      <c r="Y35" s="91">
        <f>'Monthly return GPFG'!C36</f>
        <v>36769</v>
      </c>
      <c r="Z35" s="65">
        <f>HLOOKUP(YEAR(Y35),Weights!$D$3:$W$26,23,0)</f>
        <v>0.38131702666800821</v>
      </c>
      <c r="AA35" s="55">
        <f>HLOOKUP(YEAR(Y35),Weights!$D$3:$W$26,2,0)</f>
        <v>0.27550163094131713</v>
      </c>
      <c r="AB35" s="55">
        <f>HLOOKUP(YEAR(Y35),Weights!$D$3:$W$26,3,0)</f>
        <v>0.26566447926560888</v>
      </c>
      <c r="AC35" s="55">
        <f>HLOOKUP(YEAR(Y35),Weights!$D$3:$W$26,4,0)</f>
        <v>0.17729578241864064</v>
      </c>
      <c r="AD35" s="55">
        <f>HLOOKUP(YEAR(Y35),Weights!$D$3:$W$26,5,0)</f>
        <v>0.14424465865502029</v>
      </c>
      <c r="AE35" s="55">
        <f>HLOOKUP(YEAR(Y35),Weights!$D$3:$W$26,6,0)</f>
        <v>5.0434713650600635E-2</v>
      </c>
      <c r="AF35" s="55">
        <f>HLOOKUP(YEAR(Y35),Weights!$D$3:$W$26,7,0)</f>
        <v>1.1457021294824744E-2</v>
      </c>
      <c r="AG35" s="55">
        <f>HLOOKUP(YEAR(Y35),Weights!$D$3:$W$26,8,0)</f>
        <v>1.5313646514652128E-2</v>
      </c>
      <c r="AH35" s="31"/>
      <c r="AI35" s="65">
        <f>HLOOKUP(YEAR(Y35),Weights!$D$3:$W$26,24,0)</f>
        <v>0.61868297333199174</v>
      </c>
      <c r="AJ35" s="55">
        <f>HLOOKUP(YEAR(Y35),Weights!$D$3:$W$26,11,0)</f>
        <v>0.22057365894957989</v>
      </c>
      <c r="AK35" s="55">
        <f>HLOOKUP(YEAR(Y35),Weights!$D$3:$W$26,12,0)</f>
        <v>0.42226200694936356</v>
      </c>
      <c r="AL35" s="55">
        <f>HLOOKUP(YEAR(Y35),Weights!$D$3:$W$26,13,0)</f>
        <v>6.8239679547657014E-2</v>
      </c>
      <c r="AM35" s="55">
        <f>HLOOKUP(YEAR(Y35),Weights!$D$3:$W$26,14,0)</f>
        <v>0.18441423525877382</v>
      </c>
      <c r="AN35" s="55">
        <f>HLOOKUP(YEAR(Y35),Weights!$D$3:$W$26,15,0)</f>
        <v>1.1972049028436731E-2</v>
      </c>
      <c r="AO35" s="55">
        <f>HLOOKUP(YEAR(Y35),Weights!$D$3:$W$26,16,0)</f>
        <v>3.3781321858451611E-2</v>
      </c>
      <c r="AP35" s="55">
        <f>HLOOKUP(YEAR(Y35),Weights!$D$3:$W$26,17,0)</f>
        <v>1.3877867323034927E-2</v>
      </c>
      <c r="AR35" s="91">
        <f t="shared" si="5"/>
        <v>36769</v>
      </c>
      <c r="AS35" s="55">
        <f t="shared" si="6"/>
        <v>0.24151862991037276</v>
      </c>
      <c r="AT35" s="55">
        <f t="shared" si="7"/>
        <v>0.36254870330943306</v>
      </c>
      <c r="AU35" s="55">
        <f t="shared" si="0"/>
        <v>0.10982462843442092</v>
      </c>
      <c r="AV35" s="55">
        <f t="shared" si="1"/>
        <v>0.16909689174571774</v>
      </c>
      <c r="AW35" s="55">
        <f t="shared" si="2"/>
        <v>2.6638517939889059E-2</v>
      </c>
      <c r="AX35" s="55">
        <f t="shared" si="3"/>
        <v>2.5268685945086473E-2</v>
      </c>
      <c r="AY35" s="55">
        <f t="shared" si="4"/>
        <v>1.4425354375334194E-2</v>
      </c>
      <c r="AZ35" s="55">
        <f t="shared" si="8"/>
        <v>5.0678588339745811E-2</v>
      </c>
    </row>
    <row r="36" spans="25:52" x14ac:dyDescent="0.25">
      <c r="Y36" s="90">
        <f>'Monthly return GPFG'!C37</f>
        <v>36799</v>
      </c>
      <c r="Z36" s="64">
        <f>HLOOKUP(YEAR(Y36),Weights!$D$3:$W$26,23,0)</f>
        <v>0.38131702666800821</v>
      </c>
      <c r="AA36" s="32">
        <f>HLOOKUP(YEAR(Y36),Weights!$D$3:$W$26,2,0)</f>
        <v>0.27550163094131713</v>
      </c>
      <c r="AB36" s="32">
        <f>HLOOKUP(YEAR(Y36),Weights!$D$3:$W$26,3,0)</f>
        <v>0.26566447926560888</v>
      </c>
      <c r="AC36" s="32">
        <f>HLOOKUP(YEAR(Y36),Weights!$D$3:$W$26,4,0)</f>
        <v>0.17729578241864064</v>
      </c>
      <c r="AD36" s="32">
        <f>HLOOKUP(YEAR(Y36),Weights!$D$3:$W$26,5,0)</f>
        <v>0.14424465865502029</v>
      </c>
      <c r="AE36" s="32">
        <f>HLOOKUP(YEAR(Y36),Weights!$D$3:$W$26,6,0)</f>
        <v>5.0434713650600635E-2</v>
      </c>
      <c r="AF36" s="32">
        <f>HLOOKUP(YEAR(Y36),Weights!$D$3:$W$26,7,0)</f>
        <v>1.1457021294824744E-2</v>
      </c>
      <c r="AG36" s="32">
        <f>HLOOKUP(YEAR(Y36),Weights!$D$3:$W$26,8,0)</f>
        <v>1.5313646514652128E-2</v>
      </c>
      <c r="AH36" s="31"/>
      <c r="AI36" s="64">
        <f>HLOOKUP(YEAR(Y36),Weights!$D$3:$W$26,24,0)</f>
        <v>0.61868297333199174</v>
      </c>
      <c r="AJ36" s="32">
        <f>HLOOKUP(YEAR(Y36),Weights!$D$3:$W$26,11,0)</f>
        <v>0.22057365894957989</v>
      </c>
      <c r="AK36" s="32">
        <f>HLOOKUP(YEAR(Y36),Weights!$D$3:$W$26,12,0)</f>
        <v>0.42226200694936356</v>
      </c>
      <c r="AL36" s="32">
        <f>HLOOKUP(YEAR(Y36),Weights!$D$3:$W$26,13,0)</f>
        <v>6.8239679547657014E-2</v>
      </c>
      <c r="AM36" s="32">
        <f>HLOOKUP(YEAR(Y36),Weights!$D$3:$W$26,14,0)</f>
        <v>0.18441423525877382</v>
      </c>
      <c r="AN36" s="32">
        <f>HLOOKUP(YEAR(Y36),Weights!$D$3:$W$26,15,0)</f>
        <v>1.1972049028436731E-2</v>
      </c>
      <c r="AO36" s="32">
        <f>HLOOKUP(YEAR(Y36),Weights!$D$3:$W$26,16,0)</f>
        <v>3.3781321858451611E-2</v>
      </c>
      <c r="AP36" s="32">
        <f>HLOOKUP(YEAR(Y36),Weights!$D$3:$W$26,17,0)</f>
        <v>1.3877867323034927E-2</v>
      </c>
      <c r="AR36" s="90">
        <f t="shared" si="5"/>
        <v>36799</v>
      </c>
      <c r="AS36" s="32">
        <f t="shared" si="6"/>
        <v>0.24151862991037276</v>
      </c>
      <c r="AT36" s="32">
        <f t="shared" si="7"/>
        <v>0.36254870330943306</v>
      </c>
      <c r="AU36" s="32">
        <f t="shared" si="0"/>
        <v>0.10982462843442092</v>
      </c>
      <c r="AV36" s="32">
        <f t="shared" si="1"/>
        <v>0.16909689174571774</v>
      </c>
      <c r="AW36" s="32">
        <f t="shared" si="2"/>
        <v>2.6638517939889059E-2</v>
      </c>
      <c r="AX36" s="32">
        <f t="shared" si="3"/>
        <v>2.5268685945086473E-2</v>
      </c>
      <c r="AY36" s="32">
        <f t="shared" si="4"/>
        <v>1.4425354375334194E-2</v>
      </c>
      <c r="AZ36" s="32">
        <f t="shared" si="8"/>
        <v>5.0678588339745811E-2</v>
      </c>
    </row>
    <row r="37" spans="25:52" x14ac:dyDescent="0.25">
      <c r="Y37" s="91">
        <f>'Monthly return GPFG'!C38</f>
        <v>36830</v>
      </c>
      <c r="Z37" s="65">
        <f>HLOOKUP(YEAR(Y37),Weights!$D$3:$W$26,23,0)</f>
        <v>0.38131702666800821</v>
      </c>
      <c r="AA37" s="55">
        <f>HLOOKUP(YEAR(Y37),Weights!$D$3:$W$26,2,0)</f>
        <v>0.27550163094131713</v>
      </c>
      <c r="AB37" s="55">
        <f>HLOOKUP(YEAR(Y37),Weights!$D$3:$W$26,3,0)</f>
        <v>0.26566447926560888</v>
      </c>
      <c r="AC37" s="55">
        <f>HLOOKUP(YEAR(Y37),Weights!$D$3:$W$26,4,0)</f>
        <v>0.17729578241864064</v>
      </c>
      <c r="AD37" s="55">
        <f>HLOOKUP(YEAR(Y37),Weights!$D$3:$W$26,5,0)</f>
        <v>0.14424465865502029</v>
      </c>
      <c r="AE37" s="55">
        <f>HLOOKUP(YEAR(Y37),Weights!$D$3:$W$26,6,0)</f>
        <v>5.0434713650600635E-2</v>
      </c>
      <c r="AF37" s="55">
        <f>HLOOKUP(YEAR(Y37),Weights!$D$3:$W$26,7,0)</f>
        <v>1.1457021294824744E-2</v>
      </c>
      <c r="AG37" s="55">
        <f>HLOOKUP(YEAR(Y37),Weights!$D$3:$W$26,8,0)</f>
        <v>1.5313646514652128E-2</v>
      </c>
      <c r="AH37" s="31"/>
      <c r="AI37" s="65">
        <f>HLOOKUP(YEAR(Y37),Weights!$D$3:$W$26,24,0)</f>
        <v>0.61868297333199174</v>
      </c>
      <c r="AJ37" s="55">
        <f>HLOOKUP(YEAR(Y37),Weights!$D$3:$W$26,11,0)</f>
        <v>0.22057365894957989</v>
      </c>
      <c r="AK37" s="55">
        <f>HLOOKUP(YEAR(Y37),Weights!$D$3:$W$26,12,0)</f>
        <v>0.42226200694936356</v>
      </c>
      <c r="AL37" s="55">
        <f>HLOOKUP(YEAR(Y37),Weights!$D$3:$W$26,13,0)</f>
        <v>6.8239679547657014E-2</v>
      </c>
      <c r="AM37" s="55">
        <f>HLOOKUP(YEAR(Y37),Weights!$D$3:$W$26,14,0)</f>
        <v>0.18441423525877382</v>
      </c>
      <c r="AN37" s="55">
        <f>HLOOKUP(YEAR(Y37),Weights!$D$3:$W$26,15,0)</f>
        <v>1.1972049028436731E-2</v>
      </c>
      <c r="AO37" s="55">
        <f>HLOOKUP(YEAR(Y37),Weights!$D$3:$W$26,16,0)</f>
        <v>3.3781321858451611E-2</v>
      </c>
      <c r="AP37" s="55">
        <f>HLOOKUP(YEAR(Y37),Weights!$D$3:$W$26,17,0)</f>
        <v>1.3877867323034927E-2</v>
      </c>
      <c r="AR37" s="91">
        <f t="shared" si="5"/>
        <v>36830</v>
      </c>
      <c r="AS37" s="55">
        <f t="shared" si="6"/>
        <v>0.24151862991037276</v>
      </c>
      <c r="AT37" s="55">
        <f t="shared" si="7"/>
        <v>0.36254870330943306</v>
      </c>
      <c r="AU37" s="55">
        <f t="shared" si="0"/>
        <v>0.10982462843442092</v>
      </c>
      <c r="AV37" s="55">
        <f t="shared" si="1"/>
        <v>0.16909689174571774</v>
      </c>
      <c r="AW37" s="55">
        <f t="shared" si="2"/>
        <v>2.6638517939889059E-2</v>
      </c>
      <c r="AX37" s="55">
        <f t="shared" si="3"/>
        <v>2.5268685945086473E-2</v>
      </c>
      <c r="AY37" s="55">
        <f t="shared" si="4"/>
        <v>1.4425354375334194E-2</v>
      </c>
      <c r="AZ37" s="55">
        <f t="shared" si="8"/>
        <v>5.0678588339745811E-2</v>
      </c>
    </row>
    <row r="38" spans="25:52" x14ac:dyDescent="0.25">
      <c r="Y38" s="90">
        <f>'Monthly return GPFG'!C39</f>
        <v>36860</v>
      </c>
      <c r="Z38" s="64">
        <f>HLOOKUP(YEAR(Y38),Weights!$D$3:$W$26,23,0)</f>
        <v>0.38131702666800821</v>
      </c>
      <c r="AA38" s="62">
        <f>HLOOKUP(YEAR(Y38),Weights!$D$3:$W$26,2,0)</f>
        <v>0.27550163094131713</v>
      </c>
      <c r="AB38" s="32">
        <f>HLOOKUP(YEAR(Y38),Weights!$D$3:$W$26,3,0)</f>
        <v>0.26566447926560888</v>
      </c>
      <c r="AC38" s="32">
        <f>HLOOKUP(YEAR(Y38),Weights!$D$3:$W$26,4,0)</f>
        <v>0.17729578241864064</v>
      </c>
      <c r="AD38" s="32">
        <f>HLOOKUP(YEAR(Y38),Weights!$D$3:$W$26,5,0)</f>
        <v>0.14424465865502029</v>
      </c>
      <c r="AE38" s="32">
        <f>HLOOKUP(YEAR(Y38),Weights!$D$3:$W$26,6,0)</f>
        <v>5.0434713650600635E-2</v>
      </c>
      <c r="AF38" s="32">
        <f>HLOOKUP(YEAR(Y38),Weights!$D$3:$W$26,7,0)</f>
        <v>1.1457021294824744E-2</v>
      </c>
      <c r="AG38" s="32">
        <f>HLOOKUP(YEAR(Y38),Weights!$D$3:$W$26,8,0)</f>
        <v>1.5313646514652128E-2</v>
      </c>
      <c r="AH38" s="31"/>
      <c r="AI38" s="64">
        <f>HLOOKUP(YEAR(Y38),Weights!$D$3:$W$26,24,0)</f>
        <v>0.61868297333199174</v>
      </c>
      <c r="AJ38" s="62">
        <f>HLOOKUP(YEAR(Y38),Weights!$D$3:$W$26,11,0)</f>
        <v>0.22057365894957989</v>
      </c>
      <c r="AK38" s="32">
        <f>HLOOKUP(YEAR(Y38),Weights!$D$3:$W$26,12,0)</f>
        <v>0.42226200694936356</v>
      </c>
      <c r="AL38" s="32">
        <f>HLOOKUP(YEAR(Y38),Weights!$D$3:$W$26,13,0)</f>
        <v>6.8239679547657014E-2</v>
      </c>
      <c r="AM38" s="32">
        <f>HLOOKUP(YEAR(Y38),Weights!$D$3:$W$26,14,0)</f>
        <v>0.18441423525877382</v>
      </c>
      <c r="AN38" s="32">
        <f>HLOOKUP(YEAR(Y38),Weights!$D$3:$W$26,15,0)</f>
        <v>1.1972049028436731E-2</v>
      </c>
      <c r="AO38" s="32">
        <f>HLOOKUP(YEAR(Y38),Weights!$D$3:$W$26,16,0)</f>
        <v>3.3781321858451611E-2</v>
      </c>
      <c r="AP38" s="32">
        <f>HLOOKUP(YEAR(Y38),Weights!$D$3:$W$26,17,0)</f>
        <v>1.3877867323034927E-2</v>
      </c>
      <c r="AR38" s="90">
        <f t="shared" si="5"/>
        <v>36860</v>
      </c>
      <c r="AS38" s="62">
        <f t="shared" si="6"/>
        <v>0.24151862991037276</v>
      </c>
      <c r="AT38" s="62">
        <f t="shared" si="7"/>
        <v>0.36254870330943306</v>
      </c>
      <c r="AU38" s="32">
        <f t="shared" si="0"/>
        <v>0.10982462843442092</v>
      </c>
      <c r="AV38" s="32">
        <f t="shared" si="1"/>
        <v>0.16909689174571774</v>
      </c>
      <c r="AW38" s="32">
        <f t="shared" si="2"/>
        <v>2.6638517939889059E-2</v>
      </c>
      <c r="AX38" s="32">
        <f t="shared" si="3"/>
        <v>2.5268685945086473E-2</v>
      </c>
      <c r="AY38" s="32">
        <f t="shared" si="4"/>
        <v>1.4425354375334194E-2</v>
      </c>
      <c r="AZ38" s="32">
        <f t="shared" si="8"/>
        <v>5.0678588339745811E-2</v>
      </c>
    </row>
    <row r="39" spans="25:52" x14ac:dyDescent="0.25">
      <c r="Y39" s="89">
        <f>'Monthly return GPFG'!C40</f>
        <v>36891</v>
      </c>
      <c r="Z39" s="66">
        <f>HLOOKUP(YEAR(Y39),Weights!$D$3:$W$26,23,0)</f>
        <v>0.38131702666800821</v>
      </c>
      <c r="AA39" s="56">
        <f>HLOOKUP(YEAR(Y39),Weights!$D$3:$W$26,2,0)</f>
        <v>0.27550163094131713</v>
      </c>
      <c r="AB39" s="56">
        <f>HLOOKUP(YEAR(Y39),Weights!$D$3:$W$26,3,0)</f>
        <v>0.26566447926560888</v>
      </c>
      <c r="AC39" s="56">
        <f>HLOOKUP(YEAR(Y39),Weights!$D$3:$W$26,4,0)</f>
        <v>0.17729578241864064</v>
      </c>
      <c r="AD39" s="56">
        <f>HLOOKUP(YEAR(Y39),Weights!$D$3:$W$26,5,0)</f>
        <v>0.14424465865502029</v>
      </c>
      <c r="AE39" s="56">
        <f>HLOOKUP(YEAR(Y39),Weights!$D$3:$W$26,6,0)</f>
        <v>5.0434713650600635E-2</v>
      </c>
      <c r="AF39" s="56">
        <f>HLOOKUP(YEAR(Y39),Weights!$D$3:$W$26,7,0)</f>
        <v>1.1457021294824744E-2</v>
      </c>
      <c r="AG39" s="56">
        <f>HLOOKUP(YEAR(Y39),Weights!$D$3:$W$26,8,0)</f>
        <v>1.5313646514652128E-2</v>
      </c>
      <c r="AH39" s="31"/>
      <c r="AI39" s="66">
        <f>HLOOKUP(YEAR(Y39),Weights!$D$3:$W$26,24,0)</f>
        <v>0.61868297333199174</v>
      </c>
      <c r="AJ39" s="56">
        <f>HLOOKUP(YEAR(Y39),Weights!$D$3:$W$26,11,0)</f>
        <v>0.22057365894957989</v>
      </c>
      <c r="AK39" s="56">
        <f>HLOOKUP(YEAR(Y39),Weights!$D$3:$W$26,12,0)</f>
        <v>0.42226200694936356</v>
      </c>
      <c r="AL39" s="56">
        <f>HLOOKUP(YEAR(Y39),Weights!$D$3:$W$26,13,0)</f>
        <v>6.8239679547657014E-2</v>
      </c>
      <c r="AM39" s="56">
        <f>HLOOKUP(YEAR(Y39),Weights!$D$3:$W$26,14,0)</f>
        <v>0.18441423525877382</v>
      </c>
      <c r="AN39" s="56">
        <f>HLOOKUP(YEAR(Y39),Weights!$D$3:$W$26,15,0)</f>
        <v>1.1972049028436731E-2</v>
      </c>
      <c r="AO39" s="56">
        <f>HLOOKUP(YEAR(Y39),Weights!$D$3:$W$26,16,0)</f>
        <v>3.3781321858451611E-2</v>
      </c>
      <c r="AP39" s="56">
        <f>HLOOKUP(YEAR(Y39),Weights!$D$3:$W$26,17,0)</f>
        <v>1.3877867323034927E-2</v>
      </c>
      <c r="AR39" s="89">
        <f t="shared" si="5"/>
        <v>36891</v>
      </c>
      <c r="AS39" s="56">
        <f t="shared" si="6"/>
        <v>0.24151862991037276</v>
      </c>
      <c r="AT39" s="56">
        <f t="shared" si="7"/>
        <v>0.36254870330943306</v>
      </c>
      <c r="AU39" s="56">
        <f t="shared" si="0"/>
        <v>0.10982462843442092</v>
      </c>
      <c r="AV39" s="56">
        <f t="shared" si="1"/>
        <v>0.16909689174571774</v>
      </c>
      <c r="AW39" s="56">
        <f t="shared" si="2"/>
        <v>2.6638517939889059E-2</v>
      </c>
      <c r="AX39" s="56">
        <f t="shared" si="3"/>
        <v>2.5268685945086473E-2</v>
      </c>
      <c r="AY39" s="56">
        <f t="shared" si="4"/>
        <v>1.4425354375334194E-2</v>
      </c>
      <c r="AZ39" s="56">
        <f t="shared" si="8"/>
        <v>5.0678588339745811E-2</v>
      </c>
    </row>
    <row r="40" spans="25:52" x14ac:dyDescent="0.25">
      <c r="Y40" s="90">
        <f>'Monthly return GPFG'!C41</f>
        <v>36922</v>
      </c>
      <c r="Z40" s="64">
        <f>HLOOKUP(YEAR(Y40),Weights!$D$3:$W$26,23,0)</f>
        <v>0.40783455211925168</v>
      </c>
      <c r="AA40" s="32">
        <f>HLOOKUP(YEAR(Y40),Weights!$D$3:$W$26,2,0)</f>
        <v>0.28315187931740632</v>
      </c>
      <c r="AB40" s="32">
        <f>HLOOKUP(YEAR(Y40),Weights!$D$3:$W$26,3,0)</f>
        <v>0.23883171785314455</v>
      </c>
      <c r="AC40" s="32">
        <f>HLOOKUP(YEAR(Y40),Weights!$D$3:$W$26,4,0)</f>
        <v>0.19300647978934038</v>
      </c>
      <c r="AD40" s="32">
        <f>HLOOKUP(YEAR(Y40),Weights!$D$3:$W$26,5,0)</f>
        <v>0.12112442849198124</v>
      </c>
      <c r="AE40" s="32">
        <f>HLOOKUP(YEAR(Y40),Weights!$D$3:$W$26,6,0)</f>
        <v>4.6735499751197326E-2</v>
      </c>
      <c r="AF40" s="32">
        <f>HLOOKUP(YEAR(Y40),Weights!$D$3:$W$26,7,0)</f>
        <v>1.0727282090738661E-2</v>
      </c>
      <c r="AG40" s="32">
        <f>HLOOKUP(YEAR(Y40),Weights!$D$3:$W$26,8,0)</f>
        <v>2.3664060823549837E-2</v>
      </c>
      <c r="AH40" s="31"/>
      <c r="AI40" s="64">
        <f>HLOOKUP(YEAR(Y40),Weights!$D$3:$W$26,24,0)</f>
        <v>0.59216544788074832</v>
      </c>
      <c r="AJ40" s="32">
        <f>HLOOKUP(YEAR(Y40),Weights!$D$3:$W$26,11,0)</f>
        <v>0.26717078242537001</v>
      </c>
      <c r="AK40" s="32">
        <f>HLOOKUP(YEAR(Y40),Weights!$D$3:$W$26,12,0)</f>
        <v>0.39172358578167227</v>
      </c>
      <c r="AL40" s="32">
        <f>HLOOKUP(YEAR(Y40),Weights!$D$3:$W$26,13,0)</f>
        <v>8.4846499077704585E-2</v>
      </c>
      <c r="AM40" s="32">
        <f>HLOOKUP(YEAR(Y40),Weights!$D$3:$W$26,14,0)</f>
        <v>0.15500818340409131</v>
      </c>
      <c r="AN40" s="32">
        <f>HLOOKUP(YEAR(Y40),Weights!$D$3:$W$26,15,0)</f>
        <v>1.544715960549386E-2</v>
      </c>
      <c r="AO40" s="32">
        <f>HLOOKUP(YEAR(Y40),Weights!$D$3:$W$26,16,0)</f>
        <v>1.1621519782233181E-2</v>
      </c>
      <c r="AP40" s="32">
        <f>HLOOKUP(YEAR(Y40),Weights!$D$3:$W$26,17,0)</f>
        <v>1.2974237857618937E-2</v>
      </c>
      <c r="AR40" s="90">
        <f t="shared" si="5"/>
        <v>36922</v>
      </c>
      <c r="AS40" s="32">
        <f t="shared" si="6"/>
        <v>0.27368842591870801</v>
      </c>
      <c r="AT40" s="32">
        <f t="shared" si="7"/>
        <v>0.32936899930236541</v>
      </c>
      <c r="AU40" s="32">
        <f t="shared" si="0"/>
        <v>0.12895787636846145</v>
      </c>
      <c r="AV40" s="32">
        <f t="shared" si="1"/>
        <v>0.14118921739539239</v>
      </c>
      <c r="AW40" s="32">
        <f t="shared" si="2"/>
        <v>2.8207625795371633E-2</v>
      </c>
      <c r="AX40" s="32">
        <f t="shared" si="3"/>
        <v>1.1256818753834361E-2</v>
      </c>
      <c r="AY40" s="32">
        <f t="shared" si="4"/>
        <v>1.7333917019163456E-2</v>
      </c>
      <c r="AZ40" s="32">
        <f t="shared" si="8"/>
        <v>6.9997119446703393E-2</v>
      </c>
    </row>
    <row r="41" spans="25:52" x14ac:dyDescent="0.25">
      <c r="Y41" s="91">
        <f>'Monthly return GPFG'!C42</f>
        <v>36950</v>
      </c>
      <c r="Z41" s="65">
        <f>HLOOKUP(YEAR(Y41),Weights!$D$3:$W$26,23,0)</f>
        <v>0.40783455211925168</v>
      </c>
      <c r="AA41" s="55">
        <f>HLOOKUP(YEAR(Y41),Weights!$D$3:$W$26,2,0)</f>
        <v>0.28315187931740632</v>
      </c>
      <c r="AB41" s="55">
        <f>HLOOKUP(YEAR(Y41),Weights!$D$3:$W$26,3,0)</f>
        <v>0.23883171785314455</v>
      </c>
      <c r="AC41" s="55">
        <f>HLOOKUP(YEAR(Y41),Weights!$D$3:$W$26,4,0)</f>
        <v>0.19300647978934038</v>
      </c>
      <c r="AD41" s="55">
        <f>HLOOKUP(YEAR(Y41),Weights!$D$3:$W$26,5,0)</f>
        <v>0.12112442849198124</v>
      </c>
      <c r="AE41" s="55">
        <f>HLOOKUP(YEAR(Y41),Weights!$D$3:$W$26,6,0)</f>
        <v>4.6735499751197326E-2</v>
      </c>
      <c r="AF41" s="55">
        <f>HLOOKUP(YEAR(Y41),Weights!$D$3:$W$26,7,0)</f>
        <v>1.0727282090738661E-2</v>
      </c>
      <c r="AG41" s="55">
        <f>HLOOKUP(YEAR(Y41),Weights!$D$3:$W$26,8,0)</f>
        <v>2.3664060823549837E-2</v>
      </c>
      <c r="AH41" s="31"/>
      <c r="AI41" s="65">
        <f>HLOOKUP(YEAR(Y41),Weights!$D$3:$W$26,24,0)</f>
        <v>0.59216544788074832</v>
      </c>
      <c r="AJ41" s="55">
        <f>HLOOKUP(YEAR(Y41),Weights!$D$3:$W$26,11,0)</f>
        <v>0.26717078242537001</v>
      </c>
      <c r="AK41" s="55">
        <f>HLOOKUP(YEAR(Y41),Weights!$D$3:$W$26,12,0)</f>
        <v>0.39172358578167227</v>
      </c>
      <c r="AL41" s="55">
        <f>HLOOKUP(YEAR(Y41),Weights!$D$3:$W$26,13,0)</f>
        <v>8.4846499077704585E-2</v>
      </c>
      <c r="AM41" s="55">
        <f>HLOOKUP(YEAR(Y41),Weights!$D$3:$W$26,14,0)</f>
        <v>0.15500818340409131</v>
      </c>
      <c r="AN41" s="55">
        <f>HLOOKUP(YEAR(Y41),Weights!$D$3:$W$26,15,0)</f>
        <v>1.544715960549386E-2</v>
      </c>
      <c r="AO41" s="55">
        <f>HLOOKUP(YEAR(Y41),Weights!$D$3:$W$26,16,0)</f>
        <v>1.1621519782233181E-2</v>
      </c>
      <c r="AP41" s="55">
        <f>HLOOKUP(YEAR(Y41),Weights!$D$3:$W$26,17,0)</f>
        <v>1.2974237857618937E-2</v>
      </c>
      <c r="AR41" s="91">
        <f t="shared" si="5"/>
        <v>36950</v>
      </c>
      <c r="AS41" s="55">
        <f t="shared" si="6"/>
        <v>0.27368842591870801</v>
      </c>
      <c r="AT41" s="55">
        <f t="shared" si="7"/>
        <v>0.32936899930236541</v>
      </c>
      <c r="AU41" s="55">
        <f t="shared" si="0"/>
        <v>0.12895787636846145</v>
      </c>
      <c r="AV41" s="55">
        <f t="shared" si="1"/>
        <v>0.14118921739539239</v>
      </c>
      <c r="AW41" s="55">
        <f t="shared" si="2"/>
        <v>2.8207625795371633E-2</v>
      </c>
      <c r="AX41" s="55">
        <f t="shared" si="3"/>
        <v>1.1256818753834361E-2</v>
      </c>
      <c r="AY41" s="55">
        <f t="shared" si="4"/>
        <v>1.7333917019163456E-2</v>
      </c>
      <c r="AZ41" s="55">
        <f t="shared" si="8"/>
        <v>6.9997119446703393E-2</v>
      </c>
    </row>
    <row r="42" spans="25:52" x14ac:dyDescent="0.25">
      <c r="Y42" s="90">
        <f>'Monthly return GPFG'!C43</f>
        <v>36981</v>
      </c>
      <c r="Z42" s="64">
        <f>HLOOKUP(YEAR(Y42),Weights!$D$3:$W$26,23,0)</f>
        <v>0.40783455211925168</v>
      </c>
      <c r="AA42" s="32">
        <f>HLOOKUP(YEAR(Y42),Weights!$D$3:$W$26,2,0)</f>
        <v>0.28315187931740632</v>
      </c>
      <c r="AB42" s="32">
        <f>HLOOKUP(YEAR(Y42),Weights!$D$3:$W$26,3,0)</f>
        <v>0.23883171785314455</v>
      </c>
      <c r="AC42" s="32">
        <f>HLOOKUP(YEAR(Y42),Weights!$D$3:$W$26,4,0)</f>
        <v>0.19300647978934038</v>
      </c>
      <c r="AD42" s="32">
        <f>HLOOKUP(YEAR(Y42),Weights!$D$3:$W$26,5,0)</f>
        <v>0.12112442849198124</v>
      </c>
      <c r="AE42" s="32">
        <f>HLOOKUP(YEAR(Y42),Weights!$D$3:$W$26,6,0)</f>
        <v>4.6735499751197326E-2</v>
      </c>
      <c r="AF42" s="32">
        <f>HLOOKUP(YEAR(Y42),Weights!$D$3:$W$26,7,0)</f>
        <v>1.0727282090738661E-2</v>
      </c>
      <c r="AG42" s="32">
        <f>HLOOKUP(YEAR(Y42),Weights!$D$3:$W$26,8,0)</f>
        <v>2.3664060823549837E-2</v>
      </c>
      <c r="AH42" s="31"/>
      <c r="AI42" s="64">
        <f>HLOOKUP(YEAR(Y42),Weights!$D$3:$W$26,24,0)</f>
        <v>0.59216544788074832</v>
      </c>
      <c r="AJ42" s="32">
        <f>HLOOKUP(YEAR(Y42),Weights!$D$3:$W$26,11,0)</f>
        <v>0.26717078242537001</v>
      </c>
      <c r="AK42" s="32">
        <f>HLOOKUP(YEAR(Y42),Weights!$D$3:$W$26,12,0)</f>
        <v>0.39172358578167227</v>
      </c>
      <c r="AL42" s="32">
        <f>HLOOKUP(YEAR(Y42),Weights!$D$3:$W$26,13,0)</f>
        <v>8.4846499077704585E-2</v>
      </c>
      <c r="AM42" s="32">
        <f>HLOOKUP(YEAR(Y42),Weights!$D$3:$W$26,14,0)</f>
        <v>0.15500818340409131</v>
      </c>
      <c r="AN42" s="32">
        <f>HLOOKUP(YEAR(Y42),Weights!$D$3:$W$26,15,0)</f>
        <v>1.544715960549386E-2</v>
      </c>
      <c r="AO42" s="32">
        <f>HLOOKUP(YEAR(Y42),Weights!$D$3:$W$26,16,0)</f>
        <v>1.1621519782233181E-2</v>
      </c>
      <c r="AP42" s="32">
        <f>HLOOKUP(YEAR(Y42),Weights!$D$3:$W$26,17,0)</f>
        <v>1.2974237857618937E-2</v>
      </c>
      <c r="AR42" s="90">
        <f t="shared" si="5"/>
        <v>36981</v>
      </c>
      <c r="AS42" s="32">
        <f t="shared" si="6"/>
        <v>0.27368842591870801</v>
      </c>
      <c r="AT42" s="32">
        <f t="shared" si="7"/>
        <v>0.32936899930236541</v>
      </c>
      <c r="AU42" s="32">
        <f t="shared" si="0"/>
        <v>0.12895787636846145</v>
      </c>
      <c r="AV42" s="32">
        <f t="shared" si="1"/>
        <v>0.14118921739539239</v>
      </c>
      <c r="AW42" s="32">
        <f t="shared" si="2"/>
        <v>2.8207625795371633E-2</v>
      </c>
      <c r="AX42" s="32">
        <f t="shared" si="3"/>
        <v>1.1256818753834361E-2</v>
      </c>
      <c r="AY42" s="32">
        <f t="shared" si="4"/>
        <v>1.7333917019163456E-2</v>
      </c>
      <c r="AZ42" s="32">
        <f t="shared" si="8"/>
        <v>6.9997119446703393E-2</v>
      </c>
    </row>
    <row r="43" spans="25:52" x14ac:dyDescent="0.25">
      <c r="Y43" s="91">
        <f>'Monthly return GPFG'!C44</f>
        <v>37011</v>
      </c>
      <c r="Z43" s="65">
        <f>HLOOKUP(YEAR(Y43),Weights!$D$3:$W$26,23,0)</f>
        <v>0.40783455211925168</v>
      </c>
      <c r="AA43" s="55">
        <f>HLOOKUP(YEAR(Y43),Weights!$D$3:$W$26,2,0)</f>
        <v>0.28315187931740632</v>
      </c>
      <c r="AB43" s="55">
        <f>HLOOKUP(YEAR(Y43),Weights!$D$3:$W$26,3,0)</f>
        <v>0.23883171785314455</v>
      </c>
      <c r="AC43" s="55">
        <f>HLOOKUP(YEAR(Y43),Weights!$D$3:$W$26,4,0)</f>
        <v>0.19300647978934038</v>
      </c>
      <c r="AD43" s="55">
        <f>HLOOKUP(YEAR(Y43),Weights!$D$3:$W$26,5,0)</f>
        <v>0.12112442849198124</v>
      </c>
      <c r="AE43" s="55">
        <f>HLOOKUP(YEAR(Y43),Weights!$D$3:$W$26,6,0)</f>
        <v>4.6735499751197326E-2</v>
      </c>
      <c r="AF43" s="55">
        <f>HLOOKUP(YEAR(Y43),Weights!$D$3:$W$26,7,0)</f>
        <v>1.0727282090738661E-2</v>
      </c>
      <c r="AG43" s="55">
        <f>HLOOKUP(YEAR(Y43),Weights!$D$3:$W$26,8,0)</f>
        <v>2.3664060823549837E-2</v>
      </c>
      <c r="AH43" s="31"/>
      <c r="AI43" s="65">
        <f>HLOOKUP(YEAR(Y43),Weights!$D$3:$W$26,24,0)</f>
        <v>0.59216544788074832</v>
      </c>
      <c r="AJ43" s="55">
        <f>HLOOKUP(YEAR(Y43),Weights!$D$3:$W$26,11,0)</f>
        <v>0.26717078242537001</v>
      </c>
      <c r="AK43" s="55">
        <f>HLOOKUP(YEAR(Y43),Weights!$D$3:$W$26,12,0)</f>
        <v>0.39172358578167227</v>
      </c>
      <c r="AL43" s="55">
        <f>HLOOKUP(YEAR(Y43),Weights!$D$3:$W$26,13,0)</f>
        <v>8.4846499077704585E-2</v>
      </c>
      <c r="AM43" s="55">
        <f>HLOOKUP(YEAR(Y43),Weights!$D$3:$W$26,14,0)</f>
        <v>0.15500818340409131</v>
      </c>
      <c r="AN43" s="55">
        <f>HLOOKUP(YEAR(Y43),Weights!$D$3:$W$26,15,0)</f>
        <v>1.544715960549386E-2</v>
      </c>
      <c r="AO43" s="55">
        <f>HLOOKUP(YEAR(Y43),Weights!$D$3:$W$26,16,0)</f>
        <v>1.1621519782233181E-2</v>
      </c>
      <c r="AP43" s="55">
        <f>HLOOKUP(YEAR(Y43),Weights!$D$3:$W$26,17,0)</f>
        <v>1.2974237857618937E-2</v>
      </c>
      <c r="AR43" s="91">
        <f t="shared" si="5"/>
        <v>37011</v>
      </c>
      <c r="AS43" s="55">
        <f t="shared" si="6"/>
        <v>0.27368842591870801</v>
      </c>
      <c r="AT43" s="55">
        <f t="shared" si="7"/>
        <v>0.32936899930236541</v>
      </c>
      <c r="AU43" s="55">
        <f t="shared" si="0"/>
        <v>0.12895787636846145</v>
      </c>
      <c r="AV43" s="55">
        <f t="shared" si="1"/>
        <v>0.14118921739539239</v>
      </c>
      <c r="AW43" s="55">
        <f t="shared" si="2"/>
        <v>2.8207625795371633E-2</v>
      </c>
      <c r="AX43" s="55">
        <f t="shared" si="3"/>
        <v>1.1256818753834361E-2</v>
      </c>
      <c r="AY43" s="55">
        <f t="shared" si="4"/>
        <v>1.7333917019163456E-2</v>
      </c>
      <c r="AZ43" s="55">
        <f t="shared" si="8"/>
        <v>6.9997119446703393E-2</v>
      </c>
    </row>
    <row r="44" spans="25:52" x14ac:dyDescent="0.25">
      <c r="Y44" s="90">
        <f>'Monthly return GPFG'!C45</f>
        <v>37042</v>
      </c>
      <c r="Z44" s="64">
        <f>HLOOKUP(YEAR(Y44),Weights!$D$3:$W$26,23,0)</f>
        <v>0.40783455211925168</v>
      </c>
      <c r="AA44" s="32">
        <f>HLOOKUP(YEAR(Y44),Weights!$D$3:$W$26,2,0)</f>
        <v>0.28315187931740632</v>
      </c>
      <c r="AB44" s="32">
        <f>HLOOKUP(YEAR(Y44),Weights!$D$3:$W$26,3,0)</f>
        <v>0.23883171785314455</v>
      </c>
      <c r="AC44" s="32">
        <f>HLOOKUP(YEAR(Y44),Weights!$D$3:$W$26,4,0)</f>
        <v>0.19300647978934038</v>
      </c>
      <c r="AD44" s="32">
        <f>HLOOKUP(YEAR(Y44),Weights!$D$3:$W$26,5,0)</f>
        <v>0.12112442849198124</v>
      </c>
      <c r="AE44" s="32">
        <f>HLOOKUP(YEAR(Y44),Weights!$D$3:$W$26,6,0)</f>
        <v>4.6735499751197326E-2</v>
      </c>
      <c r="AF44" s="32">
        <f>HLOOKUP(YEAR(Y44),Weights!$D$3:$W$26,7,0)</f>
        <v>1.0727282090738661E-2</v>
      </c>
      <c r="AG44" s="32">
        <f>HLOOKUP(YEAR(Y44),Weights!$D$3:$W$26,8,0)</f>
        <v>2.3664060823549837E-2</v>
      </c>
      <c r="AH44" s="31"/>
      <c r="AI44" s="64">
        <f>HLOOKUP(YEAR(Y44),Weights!$D$3:$W$26,24,0)</f>
        <v>0.59216544788074832</v>
      </c>
      <c r="AJ44" s="32">
        <f>HLOOKUP(YEAR(Y44),Weights!$D$3:$W$26,11,0)</f>
        <v>0.26717078242537001</v>
      </c>
      <c r="AK44" s="32">
        <f>HLOOKUP(YEAR(Y44),Weights!$D$3:$W$26,12,0)</f>
        <v>0.39172358578167227</v>
      </c>
      <c r="AL44" s="32">
        <f>HLOOKUP(YEAR(Y44),Weights!$D$3:$W$26,13,0)</f>
        <v>8.4846499077704585E-2</v>
      </c>
      <c r="AM44" s="32">
        <f>HLOOKUP(YEAR(Y44),Weights!$D$3:$W$26,14,0)</f>
        <v>0.15500818340409131</v>
      </c>
      <c r="AN44" s="32">
        <f>HLOOKUP(YEAR(Y44),Weights!$D$3:$W$26,15,0)</f>
        <v>1.544715960549386E-2</v>
      </c>
      <c r="AO44" s="32">
        <f>HLOOKUP(YEAR(Y44),Weights!$D$3:$W$26,16,0)</f>
        <v>1.1621519782233181E-2</v>
      </c>
      <c r="AP44" s="32">
        <f>HLOOKUP(YEAR(Y44),Weights!$D$3:$W$26,17,0)</f>
        <v>1.2974237857618937E-2</v>
      </c>
      <c r="AR44" s="90">
        <f t="shared" si="5"/>
        <v>37042</v>
      </c>
      <c r="AS44" s="32">
        <f t="shared" si="6"/>
        <v>0.27368842591870801</v>
      </c>
      <c r="AT44" s="32">
        <f t="shared" si="7"/>
        <v>0.32936899930236541</v>
      </c>
      <c r="AU44" s="32">
        <f t="shared" si="0"/>
        <v>0.12895787636846145</v>
      </c>
      <c r="AV44" s="32">
        <f t="shared" si="1"/>
        <v>0.14118921739539239</v>
      </c>
      <c r="AW44" s="32">
        <f t="shared" si="2"/>
        <v>2.8207625795371633E-2</v>
      </c>
      <c r="AX44" s="32">
        <f t="shared" si="3"/>
        <v>1.1256818753834361E-2</v>
      </c>
      <c r="AY44" s="32">
        <f t="shared" si="4"/>
        <v>1.7333917019163456E-2</v>
      </c>
      <c r="AZ44" s="32">
        <f t="shared" si="8"/>
        <v>6.9997119446703393E-2</v>
      </c>
    </row>
    <row r="45" spans="25:52" x14ac:dyDescent="0.25">
      <c r="Y45" s="91">
        <f>'Monthly return GPFG'!C46</f>
        <v>37072</v>
      </c>
      <c r="Z45" s="65">
        <f>HLOOKUP(YEAR(Y45),Weights!$D$3:$W$26,23,0)</f>
        <v>0.40783455211925168</v>
      </c>
      <c r="AA45" s="55">
        <f>HLOOKUP(YEAR(Y45),Weights!$D$3:$W$26,2,0)</f>
        <v>0.28315187931740632</v>
      </c>
      <c r="AB45" s="55">
        <f>HLOOKUP(YEAR(Y45),Weights!$D$3:$W$26,3,0)</f>
        <v>0.23883171785314455</v>
      </c>
      <c r="AC45" s="55">
        <f>HLOOKUP(YEAR(Y45),Weights!$D$3:$W$26,4,0)</f>
        <v>0.19300647978934038</v>
      </c>
      <c r="AD45" s="55">
        <f>HLOOKUP(YEAR(Y45),Weights!$D$3:$W$26,5,0)</f>
        <v>0.12112442849198124</v>
      </c>
      <c r="AE45" s="55">
        <f>HLOOKUP(YEAR(Y45),Weights!$D$3:$W$26,6,0)</f>
        <v>4.6735499751197326E-2</v>
      </c>
      <c r="AF45" s="55">
        <f>HLOOKUP(YEAR(Y45),Weights!$D$3:$W$26,7,0)</f>
        <v>1.0727282090738661E-2</v>
      </c>
      <c r="AG45" s="55">
        <f>HLOOKUP(YEAR(Y45),Weights!$D$3:$W$26,8,0)</f>
        <v>2.3664060823549837E-2</v>
      </c>
      <c r="AH45" s="31"/>
      <c r="AI45" s="65">
        <f>HLOOKUP(YEAR(Y45),Weights!$D$3:$W$26,24,0)</f>
        <v>0.59216544788074832</v>
      </c>
      <c r="AJ45" s="55">
        <f>HLOOKUP(YEAR(Y45),Weights!$D$3:$W$26,11,0)</f>
        <v>0.26717078242537001</v>
      </c>
      <c r="AK45" s="55">
        <f>HLOOKUP(YEAR(Y45),Weights!$D$3:$W$26,12,0)</f>
        <v>0.39172358578167227</v>
      </c>
      <c r="AL45" s="55">
        <f>HLOOKUP(YEAR(Y45),Weights!$D$3:$W$26,13,0)</f>
        <v>8.4846499077704585E-2</v>
      </c>
      <c r="AM45" s="55">
        <f>HLOOKUP(YEAR(Y45),Weights!$D$3:$W$26,14,0)</f>
        <v>0.15500818340409131</v>
      </c>
      <c r="AN45" s="55">
        <f>HLOOKUP(YEAR(Y45),Weights!$D$3:$W$26,15,0)</f>
        <v>1.544715960549386E-2</v>
      </c>
      <c r="AO45" s="55">
        <f>HLOOKUP(YEAR(Y45),Weights!$D$3:$W$26,16,0)</f>
        <v>1.1621519782233181E-2</v>
      </c>
      <c r="AP45" s="55">
        <f>HLOOKUP(YEAR(Y45),Weights!$D$3:$W$26,17,0)</f>
        <v>1.2974237857618937E-2</v>
      </c>
      <c r="AR45" s="91">
        <f t="shared" si="5"/>
        <v>37072</v>
      </c>
      <c r="AS45" s="55">
        <f t="shared" si="6"/>
        <v>0.27368842591870801</v>
      </c>
      <c r="AT45" s="55">
        <f t="shared" si="7"/>
        <v>0.32936899930236541</v>
      </c>
      <c r="AU45" s="55">
        <f t="shared" si="0"/>
        <v>0.12895787636846145</v>
      </c>
      <c r="AV45" s="55">
        <f t="shared" si="1"/>
        <v>0.14118921739539239</v>
      </c>
      <c r="AW45" s="55">
        <f t="shared" si="2"/>
        <v>2.8207625795371633E-2</v>
      </c>
      <c r="AX45" s="55">
        <f t="shared" si="3"/>
        <v>1.1256818753834361E-2</v>
      </c>
      <c r="AY45" s="55">
        <f t="shared" si="4"/>
        <v>1.7333917019163456E-2</v>
      </c>
      <c r="AZ45" s="55">
        <f t="shared" si="8"/>
        <v>6.9997119446703393E-2</v>
      </c>
    </row>
    <row r="46" spans="25:52" x14ac:dyDescent="0.25">
      <c r="Y46" s="90">
        <f>'Monthly return GPFG'!C47</f>
        <v>37103</v>
      </c>
      <c r="Z46" s="64">
        <f>HLOOKUP(YEAR(Y46),Weights!$D$3:$W$26,23,0)</f>
        <v>0.40783455211925168</v>
      </c>
      <c r="AA46" s="32">
        <f>HLOOKUP(YEAR(Y46),Weights!$D$3:$W$26,2,0)</f>
        <v>0.28315187931740632</v>
      </c>
      <c r="AB46" s="32">
        <f>HLOOKUP(YEAR(Y46),Weights!$D$3:$W$26,3,0)</f>
        <v>0.23883171785314455</v>
      </c>
      <c r="AC46" s="32">
        <f>HLOOKUP(YEAR(Y46),Weights!$D$3:$W$26,4,0)</f>
        <v>0.19300647978934038</v>
      </c>
      <c r="AD46" s="32">
        <f>HLOOKUP(YEAR(Y46),Weights!$D$3:$W$26,5,0)</f>
        <v>0.12112442849198124</v>
      </c>
      <c r="AE46" s="32">
        <f>HLOOKUP(YEAR(Y46),Weights!$D$3:$W$26,6,0)</f>
        <v>4.6735499751197326E-2</v>
      </c>
      <c r="AF46" s="32">
        <f>HLOOKUP(YEAR(Y46),Weights!$D$3:$W$26,7,0)</f>
        <v>1.0727282090738661E-2</v>
      </c>
      <c r="AG46" s="32">
        <f>HLOOKUP(YEAR(Y46),Weights!$D$3:$W$26,8,0)</f>
        <v>2.3664060823549837E-2</v>
      </c>
      <c r="AH46" s="31"/>
      <c r="AI46" s="64">
        <f>HLOOKUP(YEAR(Y46),Weights!$D$3:$W$26,24,0)</f>
        <v>0.59216544788074832</v>
      </c>
      <c r="AJ46" s="32">
        <f>HLOOKUP(YEAR(Y46),Weights!$D$3:$W$26,11,0)</f>
        <v>0.26717078242537001</v>
      </c>
      <c r="AK46" s="32">
        <f>HLOOKUP(YEAR(Y46),Weights!$D$3:$W$26,12,0)</f>
        <v>0.39172358578167227</v>
      </c>
      <c r="AL46" s="32">
        <f>HLOOKUP(YEAR(Y46),Weights!$D$3:$W$26,13,0)</f>
        <v>8.4846499077704585E-2</v>
      </c>
      <c r="AM46" s="32">
        <f>HLOOKUP(YEAR(Y46),Weights!$D$3:$W$26,14,0)</f>
        <v>0.15500818340409131</v>
      </c>
      <c r="AN46" s="32">
        <f>HLOOKUP(YEAR(Y46),Weights!$D$3:$W$26,15,0)</f>
        <v>1.544715960549386E-2</v>
      </c>
      <c r="AO46" s="32">
        <f>HLOOKUP(YEAR(Y46),Weights!$D$3:$W$26,16,0)</f>
        <v>1.1621519782233181E-2</v>
      </c>
      <c r="AP46" s="32">
        <f>HLOOKUP(YEAR(Y46),Weights!$D$3:$W$26,17,0)</f>
        <v>1.2974237857618937E-2</v>
      </c>
      <c r="AR46" s="90">
        <f t="shared" si="5"/>
        <v>37103</v>
      </c>
      <c r="AS46" s="32">
        <f t="shared" si="6"/>
        <v>0.27368842591870801</v>
      </c>
      <c r="AT46" s="32">
        <f t="shared" si="7"/>
        <v>0.32936899930236541</v>
      </c>
      <c r="AU46" s="32">
        <f t="shared" si="0"/>
        <v>0.12895787636846145</v>
      </c>
      <c r="AV46" s="32">
        <f t="shared" si="1"/>
        <v>0.14118921739539239</v>
      </c>
      <c r="AW46" s="32">
        <f t="shared" si="2"/>
        <v>2.8207625795371633E-2</v>
      </c>
      <c r="AX46" s="32">
        <f t="shared" si="3"/>
        <v>1.1256818753834361E-2</v>
      </c>
      <c r="AY46" s="32">
        <f t="shared" si="4"/>
        <v>1.7333917019163456E-2</v>
      </c>
      <c r="AZ46" s="32">
        <f t="shared" si="8"/>
        <v>6.9997119446703393E-2</v>
      </c>
    </row>
    <row r="47" spans="25:52" x14ac:dyDescent="0.25">
      <c r="Y47" s="91">
        <f>'Monthly return GPFG'!C48</f>
        <v>37134</v>
      </c>
      <c r="Z47" s="65">
        <f>HLOOKUP(YEAR(Y47),Weights!$D$3:$W$26,23,0)</f>
        <v>0.40783455211925168</v>
      </c>
      <c r="AA47" s="55">
        <f>HLOOKUP(YEAR(Y47),Weights!$D$3:$W$26,2,0)</f>
        <v>0.28315187931740632</v>
      </c>
      <c r="AB47" s="55">
        <f>HLOOKUP(YEAR(Y47),Weights!$D$3:$W$26,3,0)</f>
        <v>0.23883171785314455</v>
      </c>
      <c r="AC47" s="55">
        <f>HLOOKUP(YEAR(Y47),Weights!$D$3:$W$26,4,0)</f>
        <v>0.19300647978934038</v>
      </c>
      <c r="AD47" s="55">
        <f>HLOOKUP(YEAR(Y47),Weights!$D$3:$W$26,5,0)</f>
        <v>0.12112442849198124</v>
      </c>
      <c r="AE47" s="55">
        <f>HLOOKUP(YEAR(Y47),Weights!$D$3:$W$26,6,0)</f>
        <v>4.6735499751197326E-2</v>
      </c>
      <c r="AF47" s="55">
        <f>HLOOKUP(YEAR(Y47),Weights!$D$3:$W$26,7,0)</f>
        <v>1.0727282090738661E-2</v>
      </c>
      <c r="AG47" s="55">
        <f>HLOOKUP(YEAR(Y47),Weights!$D$3:$W$26,8,0)</f>
        <v>2.3664060823549837E-2</v>
      </c>
      <c r="AH47" s="31"/>
      <c r="AI47" s="65">
        <f>HLOOKUP(YEAR(Y47),Weights!$D$3:$W$26,24,0)</f>
        <v>0.59216544788074832</v>
      </c>
      <c r="AJ47" s="55">
        <f>HLOOKUP(YEAR(Y47),Weights!$D$3:$W$26,11,0)</f>
        <v>0.26717078242537001</v>
      </c>
      <c r="AK47" s="55">
        <f>HLOOKUP(YEAR(Y47),Weights!$D$3:$W$26,12,0)</f>
        <v>0.39172358578167227</v>
      </c>
      <c r="AL47" s="55">
        <f>HLOOKUP(YEAR(Y47),Weights!$D$3:$W$26,13,0)</f>
        <v>8.4846499077704585E-2</v>
      </c>
      <c r="AM47" s="55">
        <f>HLOOKUP(YEAR(Y47),Weights!$D$3:$W$26,14,0)</f>
        <v>0.15500818340409131</v>
      </c>
      <c r="AN47" s="55">
        <f>HLOOKUP(YEAR(Y47),Weights!$D$3:$W$26,15,0)</f>
        <v>1.544715960549386E-2</v>
      </c>
      <c r="AO47" s="55">
        <f>HLOOKUP(YEAR(Y47),Weights!$D$3:$W$26,16,0)</f>
        <v>1.1621519782233181E-2</v>
      </c>
      <c r="AP47" s="55">
        <f>HLOOKUP(YEAR(Y47),Weights!$D$3:$W$26,17,0)</f>
        <v>1.2974237857618937E-2</v>
      </c>
      <c r="AR47" s="91">
        <f t="shared" si="5"/>
        <v>37134</v>
      </c>
      <c r="AS47" s="55">
        <f t="shared" si="6"/>
        <v>0.27368842591870801</v>
      </c>
      <c r="AT47" s="55">
        <f t="shared" si="7"/>
        <v>0.32936899930236541</v>
      </c>
      <c r="AU47" s="55">
        <f t="shared" si="0"/>
        <v>0.12895787636846145</v>
      </c>
      <c r="AV47" s="55">
        <f t="shared" si="1"/>
        <v>0.14118921739539239</v>
      </c>
      <c r="AW47" s="55">
        <f t="shared" si="2"/>
        <v>2.8207625795371633E-2</v>
      </c>
      <c r="AX47" s="55">
        <f t="shared" si="3"/>
        <v>1.1256818753834361E-2</v>
      </c>
      <c r="AY47" s="55">
        <f t="shared" si="4"/>
        <v>1.7333917019163456E-2</v>
      </c>
      <c r="AZ47" s="55">
        <f t="shared" si="8"/>
        <v>6.9997119446703393E-2</v>
      </c>
    </row>
    <row r="48" spans="25:52" x14ac:dyDescent="0.25">
      <c r="Y48" s="90">
        <f>'Monthly return GPFG'!C49</f>
        <v>37164</v>
      </c>
      <c r="Z48" s="64">
        <f>HLOOKUP(YEAR(Y48),Weights!$D$3:$W$26,23,0)</f>
        <v>0.40783455211925168</v>
      </c>
      <c r="AA48" s="32">
        <f>HLOOKUP(YEAR(Y48),Weights!$D$3:$W$26,2,0)</f>
        <v>0.28315187931740632</v>
      </c>
      <c r="AB48" s="32">
        <f>HLOOKUP(YEAR(Y48),Weights!$D$3:$W$26,3,0)</f>
        <v>0.23883171785314455</v>
      </c>
      <c r="AC48" s="32">
        <f>HLOOKUP(YEAR(Y48),Weights!$D$3:$W$26,4,0)</f>
        <v>0.19300647978934038</v>
      </c>
      <c r="AD48" s="32">
        <f>HLOOKUP(YEAR(Y48),Weights!$D$3:$W$26,5,0)</f>
        <v>0.12112442849198124</v>
      </c>
      <c r="AE48" s="32">
        <f>HLOOKUP(YEAR(Y48),Weights!$D$3:$W$26,6,0)</f>
        <v>4.6735499751197326E-2</v>
      </c>
      <c r="AF48" s="32">
        <f>HLOOKUP(YEAR(Y48),Weights!$D$3:$W$26,7,0)</f>
        <v>1.0727282090738661E-2</v>
      </c>
      <c r="AG48" s="32">
        <f>HLOOKUP(YEAR(Y48),Weights!$D$3:$W$26,8,0)</f>
        <v>2.3664060823549837E-2</v>
      </c>
      <c r="AH48" s="31"/>
      <c r="AI48" s="64">
        <f>HLOOKUP(YEAR(Y48),Weights!$D$3:$W$26,24,0)</f>
        <v>0.59216544788074832</v>
      </c>
      <c r="AJ48" s="32">
        <f>HLOOKUP(YEAR(Y48),Weights!$D$3:$W$26,11,0)</f>
        <v>0.26717078242537001</v>
      </c>
      <c r="AK48" s="32">
        <f>HLOOKUP(YEAR(Y48),Weights!$D$3:$W$26,12,0)</f>
        <v>0.39172358578167227</v>
      </c>
      <c r="AL48" s="32">
        <f>HLOOKUP(YEAR(Y48),Weights!$D$3:$W$26,13,0)</f>
        <v>8.4846499077704585E-2</v>
      </c>
      <c r="AM48" s="32">
        <f>HLOOKUP(YEAR(Y48),Weights!$D$3:$W$26,14,0)</f>
        <v>0.15500818340409131</v>
      </c>
      <c r="AN48" s="32">
        <f>HLOOKUP(YEAR(Y48),Weights!$D$3:$W$26,15,0)</f>
        <v>1.544715960549386E-2</v>
      </c>
      <c r="AO48" s="32">
        <f>HLOOKUP(YEAR(Y48),Weights!$D$3:$W$26,16,0)</f>
        <v>1.1621519782233181E-2</v>
      </c>
      <c r="AP48" s="32">
        <f>HLOOKUP(YEAR(Y48),Weights!$D$3:$W$26,17,0)</f>
        <v>1.2974237857618937E-2</v>
      </c>
      <c r="AR48" s="90">
        <f t="shared" si="5"/>
        <v>37164</v>
      </c>
      <c r="AS48" s="32">
        <f t="shared" si="6"/>
        <v>0.27368842591870801</v>
      </c>
      <c r="AT48" s="32">
        <f t="shared" si="7"/>
        <v>0.32936899930236541</v>
      </c>
      <c r="AU48" s="32">
        <f t="shared" si="0"/>
        <v>0.12895787636846145</v>
      </c>
      <c r="AV48" s="32">
        <f t="shared" si="1"/>
        <v>0.14118921739539239</v>
      </c>
      <c r="AW48" s="32">
        <f t="shared" si="2"/>
        <v>2.8207625795371633E-2</v>
      </c>
      <c r="AX48" s="32">
        <f t="shared" si="3"/>
        <v>1.1256818753834361E-2</v>
      </c>
      <c r="AY48" s="32">
        <f t="shared" si="4"/>
        <v>1.7333917019163456E-2</v>
      </c>
      <c r="AZ48" s="32">
        <f t="shared" si="8"/>
        <v>6.9997119446703393E-2</v>
      </c>
    </row>
    <row r="49" spans="25:52" x14ac:dyDescent="0.25">
      <c r="Y49" s="91">
        <f>'Monthly return GPFG'!C50</f>
        <v>37195</v>
      </c>
      <c r="Z49" s="65">
        <f>HLOOKUP(YEAR(Y49),Weights!$D$3:$W$26,23,0)</f>
        <v>0.40783455211925168</v>
      </c>
      <c r="AA49" s="55">
        <f>HLOOKUP(YEAR(Y49),Weights!$D$3:$W$26,2,0)</f>
        <v>0.28315187931740632</v>
      </c>
      <c r="AB49" s="55">
        <f>HLOOKUP(YEAR(Y49),Weights!$D$3:$W$26,3,0)</f>
        <v>0.23883171785314455</v>
      </c>
      <c r="AC49" s="55">
        <f>HLOOKUP(YEAR(Y49),Weights!$D$3:$W$26,4,0)</f>
        <v>0.19300647978934038</v>
      </c>
      <c r="AD49" s="55">
        <f>HLOOKUP(YEAR(Y49),Weights!$D$3:$W$26,5,0)</f>
        <v>0.12112442849198124</v>
      </c>
      <c r="AE49" s="55">
        <f>HLOOKUP(YEAR(Y49),Weights!$D$3:$W$26,6,0)</f>
        <v>4.6735499751197326E-2</v>
      </c>
      <c r="AF49" s="55">
        <f>HLOOKUP(YEAR(Y49),Weights!$D$3:$W$26,7,0)</f>
        <v>1.0727282090738661E-2</v>
      </c>
      <c r="AG49" s="55">
        <f>HLOOKUP(YEAR(Y49),Weights!$D$3:$W$26,8,0)</f>
        <v>2.3664060823549837E-2</v>
      </c>
      <c r="AH49" s="31"/>
      <c r="AI49" s="65">
        <f>HLOOKUP(YEAR(Y49),Weights!$D$3:$W$26,24,0)</f>
        <v>0.59216544788074832</v>
      </c>
      <c r="AJ49" s="55">
        <f>HLOOKUP(YEAR(Y49),Weights!$D$3:$W$26,11,0)</f>
        <v>0.26717078242537001</v>
      </c>
      <c r="AK49" s="55">
        <f>HLOOKUP(YEAR(Y49),Weights!$D$3:$W$26,12,0)</f>
        <v>0.39172358578167227</v>
      </c>
      <c r="AL49" s="55">
        <f>HLOOKUP(YEAR(Y49),Weights!$D$3:$W$26,13,0)</f>
        <v>8.4846499077704585E-2</v>
      </c>
      <c r="AM49" s="55">
        <f>HLOOKUP(YEAR(Y49),Weights!$D$3:$W$26,14,0)</f>
        <v>0.15500818340409131</v>
      </c>
      <c r="AN49" s="55">
        <f>HLOOKUP(YEAR(Y49),Weights!$D$3:$W$26,15,0)</f>
        <v>1.544715960549386E-2</v>
      </c>
      <c r="AO49" s="55">
        <f>HLOOKUP(YEAR(Y49),Weights!$D$3:$W$26,16,0)</f>
        <v>1.1621519782233181E-2</v>
      </c>
      <c r="AP49" s="55">
        <f>HLOOKUP(YEAR(Y49),Weights!$D$3:$W$26,17,0)</f>
        <v>1.2974237857618937E-2</v>
      </c>
      <c r="AR49" s="91">
        <f t="shared" si="5"/>
        <v>37195</v>
      </c>
      <c r="AS49" s="55">
        <f t="shared" si="6"/>
        <v>0.27368842591870801</v>
      </c>
      <c r="AT49" s="55">
        <f t="shared" si="7"/>
        <v>0.32936899930236541</v>
      </c>
      <c r="AU49" s="55">
        <f t="shared" si="0"/>
        <v>0.12895787636846145</v>
      </c>
      <c r="AV49" s="55">
        <f t="shared" si="1"/>
        <v>0.14118921739539239</v>
      </c>
      <c r="AW49" s="55">
        <f t="shared" si="2"/>
        <v>2.8207625795371633E-2</v>
      </c>
      <c r="AX49" s="55">
        <f t="shared" si="3"/>
        <v>1.1256818753834361E-2</v>
      </c>
      <c r="AY49" s="55">
        <f t="shared" si="4"/>
        <v>1.7333917019163456E-2</v>
      </c>
      <c r="AZ49" s="55">
        <f t="shared" si="8"/>
        <v>6.9997119446703393E-2</v>
      </c>
    </row>
    <row r="50" spans="25:52" x14ac:dyDescent="0.25">
      <c r="Y50" s="90">
        <f>'Monthly return GPFG'!C51</f>
        <v>37225</v>
      </c>
      <c r="Z50" s="64">
        <f>HLOOKUP(YEAR(Y50),Weights!$D$3:$W$26,23,0)</f>
        <v>0.40783455211925168</v>
      </c>
      <c r="AA50" s="62">
        <f>HLOOKUP(YEAR(Y50),Weights!$D$3:$W$26,2,0)</f>
        <v>0.28315187931740632</v>
      </c>
      <c r="AB50" s="32">
        <f>HLOOKUP(YEAR(Y50),Weights!$D$3:$W$26,3,0)</f>
        <v>0.23883171785314455</v>
      </c>
      <c r="AC50" s="32">
        <f>HLOOKUP(YEAR(Y50),Weights!$D$3:$W$26,4,0)</f>
        <v>0.19300647978934038</v>
      </c>
      <c r="AD50" s="32">
        <f>HLOOKUP(YEAR(Y50),Weights!$D$3:$W$26,5,0)</f>
        <v>0.12112442849198124</v>
      </c>
      <c r="AE50" s="32">
        <f>HLOOKUP(YEAR(Y50),Weights!$D$3:$W$26,6,0)</f>
        <v>4.6735499751197326E-2</v>
      </c>
      <c r="AF50" s="32">
        <f>HLOOKUP(YEAR(Y50),Weights!$D$3:$W$26,7,0)</f>
        <v>1.0727282090738661E-2</v>
      </c>
      <c r="AG50" s="32">
        <f>HLOOKUP(YEAR(Y50),Weights!$D$3:$W$26,8,0)</f>
        <v>2.3664060823549837E-2</v>
      </c>
      <c r="AH50" s="31"/>
      <c r="AI50" s="64">
        <f>HLOOKUP(YEAR(Y50),Weights!$D$3:$W$26,24,0)</f>
        <v>0.59216544788074832</v>
      </c>
      <c r="AJ50" s="62">
        <f>HLOOKUP(YEAR(Y50),Weights!$D$3:$W$26,11,0)</f>
        <v>0.26717078242537001</v>
      </c>
      <c r="AK50" s="32">
        <f>HLOOKUP(YEAR(Y50),Weights!$D$3:$W$26,12,0)</f>
        <v>0.39172358578167227</v>
      </c>
      <c r="AL50" s="32">
        <f>HLOOKUP(YEAR(Y50),Weights!$D$3:$W$26,13,0)</f>
        <v>8.4846499077704585E-2</v>
      </c>
      <c r="AM50" s="32">
        <f>HLOOKUP(YEAR(Y50),Weights!$D$3:$W$26,14,0)</f>
        <v>0.15500818340409131</v>
      </c>
      <c r="AN50" s="32">
        <f>HLOOKUP(YEAR(Y50),Weights!$D$3:$W$26,15,0)</f>
        <v>1.544715960549386E-2</v>
      </c>
      <c r="AO50" s="32">
        <f>HLOOKUP(YEAR(Y50),Weights!$D$3:$W$26,16,0)</f>
        <v>1.1621519782233181E-2</v>
      </c>
      <c r="AP50" s="32">
        <f>HLOOKUP(YEAR(Y50),Weights!$D$3:$W$26,17,0)</f>
        <v>1.2974237857618937E-2</v>
      </c>
      <c r="AR50" s="90">
        <f t="shared" si="5"/>
        <v>37225</v>
      </c>
      <c r="AS50" s="62">
        <f t="shared" si="6"/>
        <v>0.27368842591870801</v>
      </c>
      <c r="AT50" s="62">
        <f t="shared" si="7"/>
        <v>0.32936899930236541</v>
      </c>
      <c r="AU50" s="32">
        <f t="shared" si="0"/>
        <v>0.12895787636846145</v>
      </c>
      <c r="AV50" s="32">
        <f t="shared" si="1"/>
        <v>0.14118921739539239</v>
      </c>
      <c r="AW50" s="32">
        <f t="shared" si="2"/>
        <v>2.8207625795371633E-2</v>
      </c>
      <c r="AX50" s="32">
        <f t="shared" si="3"/>
        <v>1.1256818753834361E-2</v>
      </c>
      <c r="AY50" s="32">
        <f t="shared" si="4"/>
        <v>1.7333917019163456E-2</v>
      </c>
      <c r="AZ50" s="32">
        <f t="shared" si="8"/>
        <v>6.9997119446703393E-2</v>
      </c>
    </row>
    <row r="51" spans="25:52" x14ac:dyDescent="0.25">
      <c r="Y51" s="89">
        <f>'Monthly return GPFG'!C52</f>
        <v>37256</v>
      </c>
      <c r="Z51" s="66">
        <f>HLOOKUP(YEAR(Y51),Weights!$D$3:$W$26,23,0)</f>
        <v>0.40783455211925168</v>
      </c>
      <c r="AA51" s="56">
        <f>HLOOKUP(YEAR(Y51),Weights!$D$3:$W$26,2,0)</f>
        <v>0.28315187931740632</v>
      </c>
      <c r="AB51" s="56">
        <f>HLOOKUP(YEAR(Y51),Weights!$D$3:$W$26,3,0)</f>
        <v>0.23883171785314455</v>
      </c>
      <c r="AC51" s="56">
        <f>HLOOKUP(YEAR(Y51),Weights!$D$3:$W$26,4,0)</f>
        <v>0.19300647978934038</v>
      </c>
      <c r="AD51" s="56">
        <f>HLOOKUP(YEAR(Y51),Weights!$D$3:$W$26,5,0)</f>
        <v>0.12112442849198124</v>
      </c>
      <c r="AE51" s="56">
        <f>HLOOKUP(YEAR(Y51),Weights!$D$3:$W$26,6,0)</f>
        <v>4.6735499751197326E-2</v>
      </c>
      <c r="AF51" s="56">
        <f>HLOOKUP(YEAR(Y51),Weights!$D$3:$W$26,7,0)</f>
        <v>1.0727282090738661E-2</v>
      </c>
      <c r="AG51" s="56">
        <f>HLOOKUP(YEAR(Y51),Weights!$D$3:$W$26,8,0)</f>
        <v>2.3664060823549837E-2</v>
      </c>
      <c r="AH51" s="31"/>
      <c r="AI51" s="66">
        <f>HLOOKUP(YEAR(Y51),Weights!$D$3:$W$26,24,0)</f>
        <v>0.59216544788074832</v>
      </c>
      <c r="AJ51" s="56">
        <f>HLOOKUP(YEAR(Y51),Weights!$D$3:$W$26,11,0)</f>
        <v>0.26717078242537001</v>
      </c>
      <c r="AK51" s="56">
        <f>HLOOKUP(YEAR(Y51),Weights!$D$3:$W$26,12,0)</f>
        <v>0.39172358578167227</v>
      </c>
      <c r="AL51" s="56">
        <f>HLOOKUP(YEAR(Y51),Weights!$D$3:$W$26,13,0)</f>
        <v>8.4846499077704585E-2</v>
      </c>
      <c r="AM51" s="56">
        <f>HLOOKUP(YEAR(Y51),Weights!$D$3:$W$26,14,0)</f>
        <v>0.15500818340409131</v>
      </c>
      <c r="AN51" s="56">
        <f>HLOOKUP(YEAR(Y51),Weights!$D$3:$W$26,15,0)</f>
        <v>1.544715960549386E-2</v>
      </c>
      <c r="AO51" s="56">
        <f>HLOOKUP(YEAR(Y51),Weights!$D$3:$W$26,16,0)</f>
        <v>1.1621519782233181E-2</v>
      </c>
      <c r="AP51" s="56">
        <f>HLOOKUP(YEAR(Y51),Weights!$D$3:$W$26,17,0)</f>
        <v>1.2974237857618937E-2</v>
      </c>
      <c r="AR51" s="89">
        <f t="shared" si="5"/>
        <v>37256</v>
      </c>
      <c r="AS51" s="56">
        <f t="shared" si="6"/>
        <v>0.27368842591870801</v>
      </c>
      <c r="AT51" s="56">
        <f t="shared" si="7"/>
        <v>0.32936899930236541</v>
      </c>
      <c r="AU51" s="56">
        <f t="shared" si="0"/>
        <v>0.12895787636846145</v>
      </c>
      <c r="AV51" s="56">
        <f t="shared" si="1"/>
        <v>0.14118921739539239</v>
      </c>
      <c r="AW51" s="56">
        <f t="shared" si="2"/>
        <v>2.8207625795371633E-2</v>
      </c>
      <c r="AX51" s="56">
        <f t="shared" si="3"/>
        <v>1.1256818753834361E-2</v>
      </c>
      <c r="AY51" s="56">
        <f t="shared" si="4"/>
        <v>1.7333917019163456E-2</v>
      </c>
      <c r="AZ51" s="56">
        <f t="shared" si="8"/>
        <v>6.9997119446703393E-2</v>
      </c>
    </row>
    <row r="52" spans="25:52" x14ac:dyDescent="0.25">
      <c r="Y52" s="90">
        <f>'Monthly return GPFG'!C53</f>
        <v>37287</v>
      </c>
      <c r="Z52" s="64">
        <f>HLOOKUP(YEAR(Y52),Weights!$D$3:$W$26,23,0)</f>
        <v>0.36742205086872187</v>
      </c>
      <c r="AA52" s="32">
        <f>HLOOKUP(YEAR(Y52),Weights!$D$3:$W$26,2,0)</f>
        <v>0.3008986720199277</v>
      </c>
      <c r="AB52" s="32">
        <f>HLOOKUP(YEAR(Y52),Weights!$D$3:$W$26,3,0)</f>
        <v>0.23429142186229054</v>
      </c>
      <c r="AC52" s="32">
        <f>HLOOKUP(YEAR(Y52),Weights!$D$3:$W$26,4,0)</f>
        <v>0.18665510797432358</v>
      </c>
      <c r="AD52" s="32">
        <f>HLOOKUP(YEAR(Y52),Weights!$D$3:$W$26,5,0)</f>
        <v>0.11117662119195203</v>
      </c>
      <c r="AE52" s="32">
        <f>HLOOKUP(YEAR(Y52),Weights!$D$3:$W$26,6,0)</f>
        <v>4.9905895111900286E-2</v>
      </c>
      <c r="AF52" s="32">
        <f>HLOOKUP(YEAR(Y52),Weights!$D$3:$W$26,7,0)</f>
        <v>1.1679360978321247E-2</v>
      </c>
      <c r="AG52" s="32">
        <f>HLOOKUP(YEAR(Y52),Weights!$D$3:$W$26,8,0)</f>
        <v>2.5875525759209816E-2</v>
      </c>
      <c r="AH52" s="31"/>
      <c r="AI52" s="64">
        <f>HLOOKUP(YEAR(Y52),Weights!$D$3:$W$26,24,0)</f>
        <v>0.63257794913127818</v>
      </c>
      <c r="AJ52" s="32">
        <f>HLOOKUP(YEAR(Y52),Weights!$D$3:$W$26,11,0)</f>
        <v>0.22145592692450111</v>
      </c>
      <c r="AK52" s="32">
        <f>HLOOKUP(YEAR(Y52),Weights!$D$3:$W$26,12,0)</f>
        <v>0.46587439832968441</v>
      </c>
      <c r="AL52" s="32">
        <f>HLOOKUP(YEAR(Y52),Weights!$D$3:$W$26,13,0)</f>
        <v>5.7771933055218209E-2</v>
      </c>
      <c r="AM52" s="32">
        <f>HLOOKUP(YEAR(Y52),Weights!$D$3:$W$26,14,0)</f>
        <v>7.4952345698347259E-2</v>
      </c>
      <c r="AN52" s="32">
        <f>HLOOKUP(YEAR(Y52),Weights!$D$3:$W$26,15,0)</f>
        <v>8.208139013890418E-3</v>
      </c>
      <c r="AO52" s="32">
        <f>HLOOKUP(YEAR(Y52),Weights!$D$3:$W$26,16,0)</f>
        <v>7.9316761230371735E-2</v>
      </c>
      <c r="AP52" s="32">
        <f>HLOOKUP(YEAR(Y52),Weights!$D$3:$W$26,17,0)</f>
        <v>-8.4925305176262002E-4</v>
      </c>
      <c r="AR52" s="90">
        <f t="shared" si="5"/>
        <v>37287</v>
      </c>
      <c r="AS52" s="32">
        <f t="shared" si="6"/>
        <v>0.25064494325410386</v>
      </c>
      <c r="AT52" s="32">
        <f t="shared" si="7"/>
        <v>0.38078570616975166</v>
      </c>
      <c r="AU52" s="32">
        <f t="shared" si="0"/>
        <v>0.10512645350646813</v>
      </c>
      <c r="AV52" s="32">
        <f t="shared" si="1"/>
        <v>8.8261943291441103E-2</v>
      </c>
      <c r="AW52" s="32">
        <f t="shared" si="2"/>
        <v>2.3528814076044961E-2</v>
      </c>
      <c r="AX52" s="32">
        <f t="shared" si="3"/>
        <v>5.4465288914334747E-2</v>
      </c>
      <c r="AY52" s="32">
        <f t="shared" si="4"/>
        <v>8.9700199879778359E-3</v>
      </c>
      <c r="AZ52" s="32">
        <f t="shared" si="8"/>
        <v>8.8216830799877632E-2</v>
      </c>
    </row>
    <row r="53" spans="25:52" x14ac:dyDescent="0.25">
      <c r="Y53" s="91">
        <f>'Monthly return GPFG'!C54</f>
        <v>37315</v>
      </c>
      <c r="Z53" s="65">
        <f>HLOOKUP(YEAR(Y53),Weights!$D$3:$W$26,23,0)</f>
        <v>0.36742205086872187</v>
      </c>
      <c r="AA53" s="55">
        <f>HLOOKUP(YEAR(Y53),Weights!$D$3:$W$26,2,0)</f>
        <v>0.3008986720199277</v>
      </c>
      <c r="AB53" s="55">
        <f>HLOOKUP(YEAR(Y53),Weights!$D$3:$W$26,3,0)</f>
        <v>0.23429142186229054</v>
      </c>
      <c r="AC53" s="55">
        <f>HLOOKUP(YEAR(Y53),Weights!$D$3:$W$26,4,0)</f>
        <v>0.18665510797432358</v>
      </c>
      <c r="AD53" s="55">
        <f>HLOOKUP(YEAR(Y53),Weights!$D$3:$W$26,5,0)</f>
        <v>0.11117662119195203</v>
      </c>
      <c r="AE53" s="55">
        <f>HLOOKUP(YEAR(Y53),Weights!$D$3:$W$26,6,0)</f>
        <v>4.9905895111900286E-2</v>
      </c>
      <c r="AF53" s="55">
        <f>HLOOKUP(YEAR(Y53),Weights!$D$3:$W$26,7,0)</f>
        <v>1.1679360978321247E-2</v>
      </c>
      <c r="AG53" s="55">
        <f>HLOOKUP(YEAR(Y53),Weights!$D$3:$W$26,8,0)</f>
        <v>2.5875525759209816E-2</v>
      </c>
      <c r="AH53" s="31"/>
      <c r="AI53" s="65">
        <f>HLOOKUP(YEAR(Y53),Weights!$D$3:$W$26,24,0)</f>
        <v>0.63257794913127818</v>
      </c>
      <c r="AJ53" s="55">
        <f>HLOOKUP(YEAR(Y53),Weights!$D$3:$W$26,11,0)</f>
        <v>0.22145592692450111</v>
      </c>
      <c r="AK53" s="55">
        <f>HLOOKUP(YEAR(Y53),Weights!$D$3:$W$26,12,0)</f>
        <v>0.46587439832968441</v>
      </c>
      <c r="AL53" s="55">
        <f>HLOOKUP(YEAR(Y53),Weights!$D$3:$W$26,13,0)</f>
        <v>5.7771933055218209E-2</v>
      </c>
      <c r="AM53" s="55">
        <f>HLOOKUP(YEAR(Y53),Weights!$D$3:$W$26,14,0)</f>
        <v>7.4952345698347259E-2</v>
      </c>
      <c r="AN53" s="55">
        <f>HLOOKUP(YEAR(Y53),Weights!$D$3:$W$26,15,0)</f>
        <v>8.208139013890418E-3</v>
      </c>
      <c r="AO53" s="55">
        <f>HLOOKUP(YEAR(Y53),Weights!$D$3:$W$26,16,0)</f>
        <v>7.9316761230371735E-2</v>
      </c>
      <c r="AP53" s="55">
        <f>HLOOKUP(YEAR(Y53),Weights!$D$3:$W$26,17,0)</f>
        <v>-8.4925305176262002E-4</v>
      </c>
      <c r="AR53" s="91">
        <f t="shared" si="5"/>
        <v>37315</v>
      </c>
      <c r="AS53" s="55">
        <f t="shared" si="6"/>
        <v>0.25064494325410386</v>
      </c>
      <c r="AT53" s="55">
        <f t="shared" si="7"/>
        <v>0.38078570616975166</v>
      </c>
      <c r="AU53" s="55">
        <f t="shared" si="0"/>
        <v>0.10512645350646813</v>
      </c>
      <c r="AV53" s="55">
        <f t="shared" si="1"/>
        <v>8.8261943291441103E-2</v>
      </c>
      <c r="AW53" s="55">
        <f t="shared" si="2"/>
        <v>2.3528814076044961E-2</v>
      </c>
      <c r="AX53" s="55">
        <f t="shared" si="3"/>
        <v>5.4465288914334747E-2</v>
      </c>
      <c r="AY53" s="55">
        <f t="shared" si="4"/>
        <v>8.9700199879778359E-3</v>
      </c>
      <c r="AZ53" s="55">
        <f t="shared" si="8"/>
        <v>8.8216830799877632E-2</v>
      </c>
    </row>
    <row r="54" spans="25:52" x14ac:dyDescent="0.25">
      <c r="Y54" s="90">
        <f>'Monthly return GPFG'!C55</f>
        <v>37346</v>
      </c>
      <c r="Z54" s="64">
        <f>HLOOKUP(YEAR(Y54),Weights!$D$3:$W$26,23,0)</f>
        <v>0.36742205086872187</v>
      </c>
      <c r="AA54" s="32">
        <f>HLOOKUP(YEAR(Y54),Weights!$D$3:$W$26,2,0)</f>
        <v>0.3008986720199277</v>
      </c>
      <c r="AB54" s="32">
        <f>HLOOKUP(YEAR(Y54),Weights!$D$3:$W$26,3,0)</f>
        <v>0.23429142186229054</v>
      </c>
      <c r="AC54" s="32">
        <f>HLOOKUP(YEAR(Y54),Weights!$D$3:$W$26,4,0)</f>
        <v>0.18665510797432358</v>
      </c>
      <c r="AD54" s="32">
        <f>HLOOKUP(YEAR(Y54),Weights!$D$3:$W$26,5,0)</f>
        <v>0.11117662119195203</v>
      </c>
      <c r="AE54" s="32">
        <f>HLOOKUP(YEAR(Y54),Weights!$D$3:$W$26,6,0)</f>
        <v>4.9905895111900286E-2</v>
      </c>
      <c r="AF54" s="32">
        <f>HLOOKUP(YEAR(Y54),Weights!$D$3:$W$26,7,0)</f>
        <v>1.1679360978321247E-2</v>
      </c>
      <c r="AG54" s="32">
        <f>HLOOKUP(YEAR(Y54),Weights!$D$3:$W$26,8,0)</f>
        <v>2.5875525759209816E-2</v>
      </c>
      <c r="AH54" s="31"/>
      <c r="AI54" s="64">
        <f>HLOOKUP(YEAR(Y54),Weights!$D$3:$W$26,24,0)</f>
        <v>0.63257794913127818</v>
      </c>
      <c r="AJ54" s="32">
        <f>HLOOKUP(YEAR(Y54),Weights!$D$3:$W$26,11,0)</f>
        <v>0.22145592692450111</v>
      </c>
      <c r="AK54" s="32">
        <f>HLOOKUP(YEAR(Y54),Weights!$D$3:$W$26,12,0)</f>
        <v>0.46587439832968441</v>
      </c>
      <c r="AL54" s="32">
        <f>HLOOKUP(YEAR(Y54),Weights!$D$3:$W$26,13,0)</f>
        <v>5.7771933055218209E-2</v>
      </c>
      <c r="AM54" s="32">
        <f>HLOOKUP(YEAR(Y54),Weights!$D$3:$W$26,14,0)</f>
        <v>7.4952345698347259E-2</v>
      </c>
      <c r="AN54" s="32">
        <f>HLOOKUP(YEAR(Y54),Weights!$D$3:$W$26,15,0)</f>
        <v>8.208139013890418E-3</v>
      </c>
      <c r="AO54" s="32">
        <f>HLOOKUP(YEAR(Y54),Weights!$D$3:$W$26,16,0)</f>
        <v>7.9316761230371735E-2</v>
      </c>
      <c r="AP54" s="32">
        <f>HLOOKUP(YEAR(Y54),Weights!$D$3:$W$26,17,0)</f>
        <v>-8.4925305176262002E-4</v>
      </c>
      <c r="AR54" s="90">
        <f t="shared" si="5"/>
        <v>37346</v>
      </c>
      <c r="AS54" s="32">
        <f t="shared" si="6"/>
        <v>0.25064494325410386</v>
      </c>
      <c r="AT54" s="32">
        <f t="shared" si="7"/>
        <v>0.38078570616975166</v>
      </c>
      <c r="AU54" s="32">
        <f t="shared" si="0"/>
        <v>0.10512645350646813</v>
      </c>
      <c r="AV54" s="32">
        <f t="shared" si="1"/>
        <v>8.8261943291441103E-2</v>
      </c>
      <c r="AW54" s="32">
        <f t="shared" si="2"/>
        <v>2.3528814076044961E-2</v>
      </c>
      <c r="AX54" s="32">
        <f t="shared" si="3"/>
        <v>5.4465288914334747E-2</v>
      </c>
      <c r="AY54" s="32">
        <f t="shared" si="4"/>
        <v>8.9700199879778359E-3</v>
      </c>
      <c r="AZ54" s="32">
        <f t="shared" si="8"/>
        <v>8.8216830799877632E-2</v>
      </c>
    </row>
    <row r="55" spans="25:52" x14ac:dyDescent="0.25">
      <c r="Y55" s="91">
        <f>'Monthly return GPFG'!C56</f>
        <v>37376</v>
      </c>
      <c r="Z55" s="65">
        <f>HLOOKUP(YEAR(Y55),Weights!$D$3:$W$26,23,0)</f>
        <v>0.36742205086872187</v>
      </c>
      <c r="AA55" s="55">
        <f>HLOOKUP(YEAR(Y55),Weights!$D$3:$W$26,2,0)</f>
        <v>0.3008986720199277</v>
      </c>
      <c r="AB55" s="55">
        <f>HLOOKUP(YEAR(Y55),Weights!$D$3:$W$26,3,0)</f>
        <v>0.23429142186229054</v>
      </c>
      <c r="AC55" s="55">
        <f>HLOOKUP(YEAR(Y55),Weights!$D$3:$W$26,4,0)</f>
        <v>0.18665510797432358</v>
      </c>
      <c r="AD55" s="55">
        <f>HLOOKUP(YEAR(Y55),Weights!$D$3:$W$26,5,0)</f>
        <v>0.11117662119195203</v>
      </c>
      <c r="AE55" s="55">
        <f>HLOOKUP(YEAR(Y55),Weights!$D$3:$W$26,6,0)</f>
        <v>4.9905895111900286E-2</v>
      </c>
      <c r="AF55" s="55">
        <f>HLOOKUP(YEAR(Y55),Weights!$D$3:$W$26,7,0)</f>
        <v>1.1679360978321247E-2</v>
      </c>
      <c r="AG55" s="55">
        <f>HLOOKUP(YEAR(Y55),Weights!$D$3:$W$26,8,0)</f>
        <v>2.5875525759209816E-2</v>
      </c>
      <c r="AH55" s="31"/>
      <c r="AI55" s="65">
        <f>HLOOKUP(YEAR(Y55),Weights!$D$3:$W$26,24,0)</f>
        <v>0.63257794913127818</v>
      </c>
      <c r="AJ55" s="55">
        <f>HLOOKUP(YEAR(Y55),Weights!$D$3:$W$26,11,0)</f>
        <v>0.22145592692450111</v>
      </c>
      <c r="AK55" s="55">
        <f>HLOOKUP(YEAR(Y55),Weights!$D$3:$W$26,12,0)</f>
        <v>0.46587439832968441</v>
      </c>
      <c r="AL55" s="55">
        <f>HLOOKUP(YEAR(Y55),Weights!$D$3:$W$26,13,0)</f>
        <v>5.7771933055218209E-2</v>
      </c>
      <c r="AM55" s="55">
        <f>HLOOKUP(YEAR(Y55),Weights!$D$3:$W$26,14,0)</f>
        <v>7.4952345698347259E-2</v>
      </c>
      <c r="AN55" s="55">
        <f>HLOOKUP(YEAR(Y55),Weights!$D$3:$W$26,15,0)</f>
        <v>8.208139013890418E-3</v>
      </c>
      <c r="AO55" s="55">
        <f>HLOOKUP(YEAR(Y55),Weights!$D$3:$W$26,16,0)</f>
        <v>7.9316761230371735E-2</v>
      </c>
      <c r="AP55" s="55">
        <f>HLOOKUP(YEAR(Y55),Weights!$D$3:$W$26,17,0)</f>
        <v>-8.4925305176262002E-4</v>
      </c>
      <c r="AR55" s="91">
        <f t="shared" si="5"/>
        <v>37376</v>
      </c>
      <c r="AS55" s="55">
        <f t="shared" si="6"/>
        <v>0.25064494325410386</v>
      </c>
      <c r="AT55" s="55">
        <f t="shared" si="7"/>
        <v>0.38078570616975166</v>
      </c>
      <c r="AU55" s="55">
        <f t="shared" si="0"/>
        <v>0.10512645350646813</v>
      </c>
      <c r="AV55" s="55">
        <f t="shared" si="1"/>
        <v>8.8261943291441103E-2</v>
      </c>
      <c r="AW55" s="55">
        <f t="shared" si="2"/>
        <v>2.3528814076044961E-2</v>
      </c>
      <c r="AX55" s="55">
        <f t="shared" si="3"/>
        <v>5.4465288914334747E-2</v>
      </c>
      <c r="AY55" s="55">
        <f t="shared" si="4"/>
        <v>8.9700199879778359E-3</v>
      </c>
      <c r="AZ55" s="55">
        <f t="shared" si="8"/>
        <v>8.8216830799877632E-2</v>
      </c>
    </row>
    <row r="56" spans="25:52" x14ac:dyDescent="0.25">
      <c r="Y56" s="90">
        <f>'Monthly return GPFG'!C57</f>
        <v>37407</v>
      </c>
      <c r="Z56" s="64">
        <f>HLOOKUP(YEAR(Y56),Weights!$D$3:$W$26,23,0)</f>
        <v>0.36742205086872187</v>
      </c>
      <c r="AA56" s="32">
        <f>HLOOKUP(YEAR(Y56),Weights!$D$3:$W$26,2,0)</f>
        <v>0.3008986720199277</v>
      </c>
      <c r="AB56" s="32">
        <f>HLOOKUP(YEAR(Y56),Weights!$D$3:$W$26,3,0)</f>
        <v>0.23429142186229054</v>
      </c>
      <c r="AC56" s="32">
        <f>HLOOKUP(YEAR(Y56),Weights!$D$3:$W$26,4,0)</f>
        <v>0.18665510797432358</v>
      </c>
      <c r="AD56" s="32">
        <f>HLOOKUP(YEAR(Y56),Weights!$D$3:$W$26,5,0)</f>
        <v>0.11117662119195203</v>
      </c>
      <c r="AE56" s="32">
        <f>HLOOKUP(YEAR(Y56),Weights!$D$3:$W$26,6,0)</f>
        <v>4.9905895111900286E-2</v>
      </c>
      <c r="AF56" s="32">
        <f>HLOOKUP(YEAR(Y56),Weights!$D$3:$W$26,7,0)</f>
        <v>1.1679360978321247E-2</v>
      </c>
      <c r="AG56" s="32">
        <f>HLOOKUP(YEAR(Y56),Weights!$D$3:$W$26,8,0)</f>
        <v>2.5875525759209816E-2</v>
      </c>
      <c r="AH56" s="31"/>
      <c r="AI56" s="64">
        <f>HLOOKUP(YEAR(Y56),Weights!$D$3:$W$26,24,0)</f>
        <v>0.63257794913127818</v>
      </c>
      <c r="AJ56" s="32">
        <f>HLOOKUP(YEAR(Y56),Weights!$D$3:$W$26,11,0)</f>
        <v>0.22145592692450111</v>
      </c>
      <c r="AK56" s="32">
        <f>HLOOKUP(YEAR(Y56),Weights!$D$3:$W$26,12,0)</f>
        <v>0.46587439832968441</v>
      </c>
      <c r="AL56" s="32">
        <f>HLOOKUP(YEAR(Y56),Weights!$D$3:$W$26,13,0)</f>
        <v>5.7771933055218209E-2</v>
      </c>
      <c r="AM56" s="32">
        <f>HLOOKUP(YEAR(Y56),Weights!$D$3:$W$26,14,0)</f>
        <v>7.4952345698347259E-2</v>
      </c>
      <c r="AN56" s="32">
        <f>HLOOKUP(YEAR(Y56),Weights!$D$3:$W$26,15,0)</f>
        <v>8.208139013890418E-3</v>
      </c>
      <c r="AO56" s="32">
        <f>HLOOKUP(YEAR(Y56),Weights!$D$3:$W$26,16,0)</f>
        <v>7.9316761230371735E-2</v>
      </c>
      <c r="AP56" s="32">
        <f>HLOOKUP(YEAR(Y56),Weights!$D$3:$W$26,17,0)</f>
        <v>-8.4925305176262002E-4</v>
      </c>
      <c r="AR56" s="90">
        <f t="shared" si="5"/>
        <v>37407</v>
      </c>
      <c r="AS56" s="32">
        <f t="shared" si="6"/>
        <v>0.25064494325410386</v>
      </c>
      <c r="AT56" s="32">
        <f t="shared" si="7"/>
        <v>0.38078570616975166</v>
      </c>
      <c r="AU56" s="32">
        <f t="shared" si="0"/>
        <v>0.10512645350646813</v>
      </c>
      <c r="AV56" s="32">
        <f t="shared" si="1"/>
        <v>8.8261943291441103E-2</v>
      </c>
      <c r="AW56" s="32">
        <f t="shared" si="2"/>
        <v>2.3528814076044961E-2</v>
      </c>
      <c r="AX56" s="32">
        <f t="shared" si="3"/>
        <v>5.4465288914334747E-2</v>
      </c>
      <c r="AY56" s="32">
        <f t="shared" si="4"/>
        <v>8.9700199879778359E-3</v>
      </c>
      <c r="AZ56" s="32">
        <f t="shared" si="8"/>
        <v>8.8216830799877632E-2</v>
      </c>
    </row>
    <row r="57" spans="25:52" x14ac:dyDescent="0.25">
      <c r="Y57" s="91">
        <f>'Monthly return GPFG'!C58</f>
        <v>37437</v>
      </c>
      <c r="Z57" s="65">
        <f>HLOOKUP(YEAR(Y57),Weights!$D$3:$W$26,23,0)</f>
        <v>0.36742205086872187</v>
      </c>
      <c r="AA57" s="55">
        <f>HLOOKUP(YEAR(Y57),Weights!$D$3:$W$26,2,0)</f>
        <v>0.3008986720199277</v>
      </c>
      <c r="AB57" s="55">
        <f>HLOOKUP(YEAR(Y57),Weights!$D$3:$W$26,3,0)</f>
        <v>0.23429142186229054</v>
      </c>
      <c r="AC57" s="55">
        <f>HLOOKUP(YEAR(Y57),Weights!$D$3:$W$26,4,0)</f>
        <v>0.18665510797432358</v>
      </c>
      <c r="AD57" s="55">
        <f>HLOOKUP(YEAR(Y57),Weights!$D$3:$W$26,5,0)</f>
        <v>0.11117662119195203</v>
      </c>
      <c r="AE57" s="55">
        <f>HLOOKUP(YEAR(Y57),Weights!$D$3:$W$26,6,0)</f>
        <v>4.9905895111900286E-2</v>
      </c>
      <c r="AF57" s="55">
        <f>HLOOKUP(YEAR(Y57),Weights!$D$3:$W$26,7,0)</f>
        <v>1.1679360978321247E-2</v>
      </c>
      <c r="AG57" s="55">
        <f>HLOOKUP(YEAR(Y57),Weights!$D$3:$W$26,8,0)</f>
        <v>2.5875525759209816E-2</v>
      </c>
      <c r="AH57" s="31"/>
      <c r="AI57" s="65">
        <f>HLOOKUP(YEAR(Y57),Weights!$D$3:$W$26,24,0)</f>
        <v>0.63257794913127818</v>
      </c>
      <c r="AJ57" s="55">
        <f>HLOOKUP(YEAR(Y57),Weights!$D$3:$W$26,11,0)</f>
        <v>0.22145592692450111</v>
      </c>
      <c r="AK57" s="55">
        <f>HLOOKUP(YEAR(Y57),Weights!$D$3:$W$26,12,0)</f>
        <v>0.46587439832968441</v>
      </c>
      <c r="AL57" s="55">
        <f>HLOOKUP(YEAR(Y57),Weights!$D$3:$W$26,13,0)</f>
        <v>5.7771933055218209E-2</v>
      </c>
      <c r="AM57" s="55">
        <f>HLOOKUP(YEAR(Y57),Weights!$D$3:$W$26,14,0)</f>
        <v>7.4952345698347259E-2</v>
      </c>
      <c r="AN57" s="55">
        <f>HLOOKUP(YEAR(Y57),Weights!$D$3:$W$26,15,0)</f>
        <v>8.208139013890418E-3</v>
      </c>
      <c r="AO57" s="55">
        <f>HLOOKUP(YEAR(Y57),Weights!$D$3:$W$26,16,0)</f>
        <v>7.9316761230371735E-2</v>
      </c>
      <c r="AP57" s="55">
        <f>HLOOKUP(YEAR(Y57),Weights!$D$3:$W$26,17,0)</f>
        <v>-8.4925305176262002E-4</v>
      </c>
      <c r="AR57" s="91">
        <f t="shared" si="5"/>
        <v>37437</v>
      </c>
      <c r="AS57" s="55">
        <f t="shared" si="6"/>
        <v>0.25064494325410386</v>
      </c>
      <c r="AT57" s="55">
        <f t="shared" si="7"/>
        <v>0.38078570616975166</v>
      </c>
      <c r="AU57" s="55">
        <f t="shared" si="0"/>
        <v>0.10512645350646813</v>
      </c>
      <c r="AV57" s="55">
        <f t="shared" si="1"/>
        <v>8.8261943291441103E-2</v>
      </c>
      <c r="AW57" s="55">
        <f t="shared" si="2"/>
        <v>2.3528814076044961E-2</v>
      </c>
      <c r="AX57" s="55">
        <f t="shared" si="3"/>
        <v>5.4465288914334747E-2</v>
      </c>
      <c r="AY57" s="55">
        <f t="shared" si="4"/>
        <v>8.9700199879778359E-3</v>
      </c>
      <c r="AZ57" s="55">
        <f t="shared" si="8"/>
        <v>8.8216830799877632E-2</v>
      </c>
    </row>
    <row r="58" spans="25:52" x14ac:dyDescent="0.25">
      <c r="Y58" s="90">
        <f>'Monthly return GPFG'!C59</f>
        <v>37468</v>
      </c>
      <c r="Z58" s="64">
        <f>HLOOKUP(YEAR(Y58),Weights!$D$3:$W$26,23,0)</f>
        <v>0.36742205086872187</v>
      </c>
      <c r="AA58" s="32">
        <f>HLOOKUP(YEAR(Y58),Weights!$D$3:$W$26,2,0)</f>
        <v>0.3008986720199277</v>
      </c>
      <c r="AB58" s="32">
        <f>HLOOKUP(YEAR(Y58),Weights!$D$3:$W$26,3,0)</f>
        <v>0.23429142186229054</v>
      </c>
      <c r="AC58" s="32">
        <f>HLOOKUP(YEAR(Y58),Weights!$D$3:$W$26,4,0)</f>
        <v>0.18665510797432358</v>
      </c>
      <c r="AD58" s="32">
        <f>HLOOKUP(YEAR(Y58),Weights!$D$3:$W$26,5,0)</f>
        <v>0.11117662119195203</v>
      </c>
      <c r="AE58" s="32">
        <f>HLOOKUP(YEAR(Y58),Weights!$D$3:$W$26,6,0)</f>
        <v>4.9905895111900286E-2</v>
      </c>
      <c r="AF58" s="32">
        <f>HLOOKUP(YEAR(Y58),Weights!$D$3:$W$26,7,0)</f>
        <v>1.1679360978321247E-2</v>
      </c>
      <c r="AG58" s="32">
        <f>HLOOKUP(YEAR(Y58),Weights!$D$3:$W$26,8,0)</f>
        <v>2.5875525759209816E-2</v>
      </c>
      <c r="AH58" s="31"/>
      <c r="AI58" s="64">
        <f>HLOOKUP(YEAR(Y58),Weights!$D$3:$W$26,24,0)</f>
        <v>0.63257794913127818</v>
      </c>
      <c r="AJ58" s="32">
        <f>HLOOKUP(YEAR(Y58),Weights!$D$3:$W$26,11,0)</f>
        <v>0.22145592692450111</v>
      </c>
      <c r="AK58" s="32">
        <f>HLOOKUP(YEAR(Y58),Weights!$D$3:$W$26,12,0)</f>
        <v>0.46587439832968441</v>
      </c>
      <c r="AL58" s="32">
        <f>HLOOKUP(YEAR(Y58),Weights!$D$3:$W$26,13,0)</f>
        <v>5.7771933055218209E-2</v>
      </c>
      <c r="AM58" s="32">
        <f>HLOOKUP(YEAR(Y58),Weights!$D$3:$W$26,14,0)</f>
        <v>7.4952345698347259E-2</v>
      </c>
      <c r="AN58" s="32">
        <f>HLOOKUP(YEAR(Y58),Weights!$D$3:$W$26,15,0)</f>
        <v>8.208139013890418E-3</v>
      </c>
      <c r="AO58" s="32">
        <f>HLOOKUP(YEAR(Y58),Weights!$D$3:$W$26,16,0)</f>
        <v>7.9316761230371735E-2</v>
      </c>
      <c r="AP58" s="32">
        <f>HLOOKUP(YEAR(Y58),Weights!$D$3:$W$26,17,0)</f>
        <v>-8.4925305176262002E-4</v>
      </c>
      <c r="AR58" s="90">
        <f t="shared" si="5"/>
        <v>37468</v>
      </c>
      <c r="AS58" s="32">
        <f t="shared" si="6"/>
        <v>0.25064494325410386</v>
      </c>
      <c r="AT58" s="32">
        <f t="shared" si="7"/>
        <v>0.38078570616975166</v>
      </c>
      <c r="AU58" s="32">
        <f t="shared" si="0"/>
        <v>0.10512645350646813</v>
      </c>
      <c r="AV58" s="32">
        <f t="shared" si="1"/>
        <v>8.8261943291441103E-2</v>
      </c>
      <c r="AW58" s="32">
        <f t="shared" si="2"/>
        <v>2.3528814076044961E-2</v>
      </c>
      <c r="AX58" s="32">
        <f t="shared" si="3"/>
        <v>5.4465288914334747E-2</v>
      </c>
      <c r="AY58" s="32">
        <f t="shared" si="4"/>
        <v>8.9700199879778359E-3</v>
      </c>
      <c r="AZ58" s="32">
        <f t="shared" si="8"/>
        <v>8.8216830799877632E-2</v>
      </c>
    </row>
    <row r="59" spans="25:52" x14ac:dyDescent="0.25">
      <c r="Y59" s="91">
        <f>'Monthly return GPFG'!C60</f>
        <v>37499</v>
      </c>
      <c r="Z59" s="65">
        <f>HLOOKUP(YEAR(Y59),Weights!$D$3:$W$26,23,0)</f>
        <v>0.36742205086872187</v>
      </c>
      <c r="AA59" s="55">
        <f>HLOOKUP(YEAR(Y59),Weights!$D$3:$W$26,2,0)</f>
        <v>0.3008986720199277</v>
      </c>
      <c r="AB59" s="55">
        <f>HLOOKUP(YEAR(Y59),Weights!$D$3:$W$26,3,0)</f>
        <v>0.23429142186229054</v>
      </c>
      <c r="AC59" s="55">
        <f>HLOOKUP(YEAR(Y59),Weights!$D$3:$W$26,4,0)</f>
        <v>0.18665510797432358</v>
      </c>
      <c r="AD59" s="55">
        <f>HLOOKUP(YEAR(Y59),Weights!$D$3:$W$26,5,0)</f>
        <v>0.11117662119195203</v>
      </c>
      <c r="AE59" s="55">
        <f>HLOOKUP(YEAR(Y59),Weights!$D$3:$W$26,6,0)</f>
        <v>4.9905895111900286E-2</v>
      </c>
      <c r="AF59" s="55">
        <f>HLOOKUP(YEAR(Y59),Weights!$D$3:$W$26,7,0)</f>
        <v>1.1679360978321247E-2</v>
      </c>
      <c r="AG59" s="55">
        <f>HLOOKUP(YEAR(Y59),Weights!$D$3:$W$26,8,0)</f>
        <v>2.5875525759209816E-2</v>
      </c>
      <c r="AH59" s="31"/>
      <c r="AI59" s="65">
        <f>HLOOKUP(YEAR(Y59),Weights!$D$3:$W$26,24,0)</f>
        <v>0.63257794913127818</v>
      </c>
      <c r="AJ59" s="55">
        <f>HLOOKUP(YEAR(Y59),Weights!$D$3:$W$26,11,0)</f>
        <v>0.22145592692450111</v>
      </c>
      <c r="AK59" s="55">
        <f>HLOOKUP(YEAR(Y59),Weights!$D$3:$W$26,12,0)</f>
        <v>0.46587439832968441</v>
      </c>
      <c r="AL59" s="55">
        <f>HLOOKUP(YEAR(Y59),Weights!$D$3:$W$26,13,0)</f>
        <v>5.7771933055218209E-2</v>
      </c>
      <c r="AM59" s="55">
        <f>HLOOKUP(YEAR(Y59),Weights!$D$3:$W$26,14,0)</f>
        <v>7.4952345698347259E-2</v>
      </c>
      <c r="AN59" s="55">
        <f>HLOOKUP(YEAR(Y59),Weights!$D$3:$W$26,15,0)</f>
        <v>8.208139013890418E-3</v>
      </c>
      <c r="AO59" s="55">
        <f>HLOOKUP(YEAR(Y59),Weights!$D$3:$W$26,16,0)</f>
        <v>7.9316761230371735E-2</v>
      </c>
      <c r="AP59" s="55">
        <f>HLOOKUP(YEAR(Y59),Weights!$D$3:$W$26,17,0)</f>
        <v>-8.4925305176262002E-4</v>
      </c>
      <c r="AR59" s="91">
        <f t="shared" si="5"/>
        <v>37499</v>
      </c>
      <c r="AS59" s="55">
        <f t="shared" si="6"/>
        <v>0.25064494325410386</v>
      </c>
      <c r="AT59" s="55">
        <f t="shared" si="7"/>
        <v>0.38078570616975166</v>
      </c>
      <c r="AU59" s="55">
        <f t="shared" si="0"/>
        <v>0.10512645350646813</v>
      </c>
      <c r="AV59" s="55">
        <f t="shared" si="1"/>
        <v>8.8261943291441103E-2</v>
      </c>
      <c r="AW59" s="55">
        <f t="shared" si="2"/>
        <v>2.3528814076044961E-2</v>
      </c>
      <c r="AX59" s="55">
        <f t="shared" si="3"/>
        <v>5.4465288914334747E-2</v>
      </c>
      <c r="AY59" s="55">
        <f t="shared" si="4"/>
        <v>8.9700199879778359E-3</v>
      </c>
      <c r="AZ59" s="55">
        <f t="shared" si="8"/>
        <v>8.8216830799877632E-2</v>
      </c>
    </row>
    <row r="60" spans="25:52" x14ac:dyDescent="0.25">
      <c r="Y60" s="90">
        <f>'Monthly return GPFG'!C61</f>
        <v>37529</v>
      </c>
      <c r="Z60" s="64">
        <f>HLOOKUP(YEAR(Y60),Weights!$D$3:$W$26,23,0)</f>
        <v>0.36742205086872187</v>
      </c>
      <c r="AA60" s="32">
        <f>HLOOKUP(YEAR(Y60),Weights!$D$3:$W$26,2,0)</f>
        <v>0.3008986720199277</v>
      </c>
      <c r="AB60" s="32">
        <f>HLOOKUP(YEAR(Y60),Weights!$D$3:$W$26,3,0)</f>
        <v>0.23429142186229054</v>
      </c>
      <c r="AC60" s="32">
        <f>HLOOKUP(YEAR(Y60),Weights!$D$3:$W$26,4,0)</f>
        <v>0.18665510797432358</v>
      </c>
      <c r="AD60" s="32">
        <f>HLOOKUP(YEAR(Y60),Weights!$D$3:$W$26,5,0)</f>
        <v>0.11117662119195203</v>
      </c>
      <c r="AE60" s="32">
        <f>HLOOKUP(YEAR(Y60),Weights!$D$3:$W$26,6,0)</f>
        <v>4.9905895111900286E-2</v>
      </c>
      <c r="AF60" s="32">
        <f>HLOOKUP(YEAR(Y60),Weights!$D$3:$W$26,7,0)</f>
        <v>1.1679360978321247E-2</v>
      </c>
      <c r="AG60" s="32">
        <f>HLOOKUP(YEAR(Y60),Weights!$D$3:$W$26,8,0)</f>
        <v>2.5875525759209816E-2</v>
      </c>
      <c r="AH60" s="31"/>
      <c r="AI60" s="64">
        <f>HLOOKUP(YEAR(Y60),Weights!$D$3:$W$26,24,0)</f>
        <v>0.63257794913127818</v>
      </c>
      <c r="AJ60" s="32">
        <f>HLOOKUP(YEAR(Y60),Weights!$D$3:$W$26,11,0)</f>
        <v>0.22145592692450111</v>
      </c>
      <c r="AK60" s="32">
        <f>HLOOKUP(YEAR(Y60),Weights!$D$3:$W$26,12,0)</f>
        <v>0.46587439832968441</v>
      </c>
      <c r="AL60" s="32">
        <f>HLOOKUP(YEAR(Y60),Weights!$D$3:$W$26,13,0)</f>
        <v>5.7771933055218209E-2</v>
      </c>
      <c r="AM60" s="32">
        <f>HLOOKUP(YEAR(Y60),Weights!$D$3:$W$26,14,0)</f>
        <v>7.4952345698347259E-2</v>
      </c>
      <c r="AN60" s="32">
        <f>HLOOKUP(YEAR(Y60),Weights!$D$3:$W$26,15,0)</f>
        <v>8.208139013890418E-3</v>
      </c>
      <c r="AO60" s="32">
        <f>HLOOKUP(YEAR(Y60),Weights!$D$3:$W$26,16,0)</f>
        <v>7.9316761230371735E-2</v>
      </c>
      <c r="AP60" s="32">
        <f>HLOOKUP(YEAR(Y60),Weights!$D$3:$W$26,17,0)</f>
        <v>-8.4925305176262002E-4</v>
      </c>
      <c r="AR60" s="90">
        <f t="shared" si="5"/>
        <v>37529</v>
      </c>
      <c r="AS60" s="32">
        <f t="shared" si="6"/>
        <v>0.25064494325410386</v>
      </c>
      <c r="AT60" s="32">
        <f t="shared" si="7"/>
        <v>0.38078570616975166</v>
      </c>
      <c r="AU60" s="32">
        <f t="shared" si="0"/>
        <v>0.10512645350646813</v>
      </c>
      <c r="AV60" s="32">
        <f t="shared" si="1"/>
        <v>8.8261943291441103E-2</v>
      </c>
      <c r="AW60" s="32">
        <f t="shared" si="2"/>
        <v>2.3528814076044961E-2</v>
      </c>
      <c r="AX60" s="32">
        <f t="shared" si="3"/>
        <v>5.4465288914334747E-2</v>
      </c>
      <c r="AY60" s="32">
        <f t="shared" si="4"/>
        <v>8.9700199879778359E-3</v>
      </c>
      <c r="AZ60" s="32">
        <f t="shared" si="8"/>
        <v>8.8216830799877632E-2</v>
      </c>
    </row>
    <row r="61" spans="25:52" x14ac:dyDescent="0.25">
      <c r="Y61" s="91">
        <f>'Monthly return GPFG'!C62</f>
        <v>37560</v>
      </c>
      <c r="Z61" s="65">
        <f>HLOOKUP(YEAR(Y61),Weights!$D$3:$W$26,23,0)</f>
        <v>0.36742205086872187</v>
      </c>
      <c r="AA61" s="55">
        <f>HLOOKUP(YEAR(Y61),Weights!$D$3:$W$26,2,0)</f>
        <v>0.3008986720199277</v>
      </c>
      <c r="AB61" s="55">
        <f>HLOOKUP(YEAR(Y61),Weights!$D$3:$W$26,3,0)</f>
        <v>0.23429142186229054</v>
      </c>
      <c r="AC61" s="55">
        <f>HLOOKUP(YEAR(Y61),Weights!$D$3:$W$26,4,0)</f>
        <v>0.18665510797432358</v>
      </c>
      <c r="AD61" s="55">
        <f>HLOOKUP(YEAR(Y61),Weights!$D$3:$W$26,5,0)</f>
        <v>0.11117662119195203</v>
      </c>
      <c r="AE61" s="55">
        <f>HLOOKUP(YEAR(Y61),Weights!$D$3:$W$26,6,0)</f>
        <v>4.9905895111900286E-2</v>
      </c>
      <c r="AF61" s="55">
        <f>HLOOKUP(YEAR(Y61),Weights!$D$3:$W$26,7,0)</f>
        <v>1.1679360978321247E-2</v>
      </c>
      <c r="AG61" s="55">
        <f>HLOOKUP(YEAR(Y61),Weights!$D$3:$W$26,8,0)</f>
        <v>2.5875525759209816E-2</v>
      </c>
      <c r="AH61" s="31"/>
      <c r="AI61" s="65">
        <f>HLOOKUP(YEAR(Y61),Weights!$D$3:$W$26,24,0)</f>
        <v>0.63257794913127818</v>
      </c>
      <c r="AJ61" s="55">
        <f>HLOOKUP(YEAR(Y61),Weights!$D$3:$W$26,11,0)</f>
        <v>0.22145592692450111</v>
      </c>
      <c r="AK61" s="55">
        <f>HLOOKUP(YEAR(Y61),Weights!$D$3:$W$26,12,0)</f>
        <v>0.46587439832968441</v>
      </c>
      <c r="AL61" s="55">
        <f>HLOOKUP(YEAR(Y61),Weights!$D$3:$W$26,13,0)</f>
        <v>5.7771933055218209E-2</v>
      </c>
      <c r="AM61" s="55">
        <f>HLOOKUP(YEAR(Y61),Weights!$D$3:$W$26,14,0)</f>
        <v>7.4952345698347259E-2</v>
      </c>
      <c r="AN61" s="55">
        <f>HLOOKUP(YEAR(Y61),Weights!$D$3:$W$26,15,0)</f>
        <v>8.208139013890418E-3</v>
      </c>
      <c r="AO61" s="55">
        <f>HLOOKUP(YEAR(Y61),Weights!$D$3:$W$26,16,0)</f>
        <v>7.9316761230371735E-2</v>
      </c>
      <c r="AP61" s="55">
        <f>HLOOKUP(YEAR(Y61),Weights!$D$3:$W$26,17,0)</f>
        <v>-8.4925305176262002E-4</v>
      </c>
      <c r="AR61" s="91">
        <f t="shared" si="5"/>
        <v>37560</v>
      </c>
      <c r="AS61" s="55">
        <f t="shared" si="6"/>
        <v>0.25064494325410386</v>
      </c>
      <c r="AT61" s="55">
        <f t="shared" si="7"/>
        <v>0.38078570616975166</v>
      </c>
      <c r="AU61" s="55">
        <f t="shared" si="0"/>
        <v>0.10512645350646813</v>
      </c>
      <c r="AV61" s="55">
        <f t="shared" si="1"/>
        <v>8.8261943291441103E-2</v>
      </c>
      <c r="AW61" s="55">
        <f t="shared" si="2"/>
        <v>2.3528814076044961E-2</v>
      </c>
      <c r="AX61" s="55">
        <f t="shared" si="3"/>
        <v>5.4465288914334747E-2</v>
      </c>
      <c r="AY61" s="55">
        <f t="shared" si="4"/>
        <v>8.9700199879778359E-3</v>
      </c>
      <c r="AZ61" s="55">
        <f t="shared" si="8"/>
        <v>8.8216830799877632E-2</v>
      </c>
    </row>
    <row r="62" spans="25:52" x14ac:dyDescent="0.25">
      <c r="Y62" s="90">
        <f>'Monthly return GPFG'!C63</f>
        <v>37590</v>
      </c>
      <c r="Z62" s="64">
        <f>HLOOKUP(YEAR(Y62),Weights!$D$3:$W$26,23,0)</f>
        <v>0.36742205086872187</v>
      </c>
      <c r="AA62" s="62">
        <f>HLOOKUP(YEAR(Y62),Weights!$D$3:$W$26,2,0)</f>
        <v>0.3008986720199277</v>
      </c>
      <c r="AB62" s="32">
        <f>HLOOKUP(YEAR(Y62),Weights!$D$3:$W$26,3,0)</f>
        <v>0.23429142186229054</v>
      </c>
      <c r="AC62" s="32">
        <f>HLOOKUP(YEAR(Y62),Weights!$D$3:$W$26,4,0)</f>
        <v>0.18665510797432358</v>
      </c>
      <c r="AD62" s="32">
        <f>HLOOKUP(YEAR(Y62),Weights!$D$3:$W$26,5,0)</f>
        <v>0.11117662119195203</v>
      </c>
      <c r="AE62" s="32">
        <f>HLOOKUP(YEAR(Y62),Weights!$D$3:$W$26,6,0)</f>
        <v>4.9905895111900286E-2</v>
      </c>
      <c r="AF62" s="32">
        <f>HLOOKUP(YEAR(Y62),Weights!$D$3:$W$26,7,0)</f>
        <v>1.1679360978321247E-2</v>
      </c>
      <c r="AG62" s="32">
        <f>HLOOKUP(YEAR(Y62),Weights!$D$3:$W$26,8,0)</f>
        <v>2.5875525759209816E-2</v>
      </c>
      <c r="AH62" s="31"/>
      <c r="AI62" s="64">
        <f>HLOOKUP(YEAR(Y62),Weights!$D$3:$W$26,24,0)</f>
        <v>0.63257794913127818</v>
      </c>
      <c r="AJ62" s="62">
        <f>HLOOKUP(YEAR(Y62),Weights!$D$3:$W$26,11,0)</f>
        <v>0.22145592692450111</v>
      </c>
      <c r="AK62" s="32">
        <f>HLOOKUP(YEAR(Y62),Weights!$D$3:$W$26,12,0)</f>
        <v>0.46587439832968441</v>
      </c>
      <c r="AL62" s="32">
        <f>HLOOKUP(YEAR(Y62),Weights!$D$3:$W$26,13,0)</f>
        <v>5.7771933055218209E-2</v>
      </c>
      <c r="AM62" s="32">
        <f>HLOOKUP(YEAR(Y62),Weights!$D$3:$W$26,14,0)</f>
        <v>7.4952345698347259E-2</v>
      </c>
      <c r="AN62" s="32">
        <f>HLOOKUP(YEAR(Y62),Weights!$D$3:$W$26,15,0)</f>
        <v>8.208139013890418E-3</v>
      </c>
      <c r="AO62" s="32">
        <f>HLOOKUP(YEAR(Y62),Weights!$D$3:$W$26,16,0)</f>
        <v>7.9316761230371735E-2</v>
      </c>
      <c r="AP62" s="32">
        <f>HLOOKUP(YEAR(Y62),Weights!$D$3:$W$26,17,0)</f>
        <v>-8.4925305176262002E-4</v>
      </c>
      <c r="AR62" s="90">
        <f t="shared" si="5"/>
        <v>37590</v>
      </c>
      <c r="AS62" s="62">
        <f t="shared" si="6"/>
        <v>0.25064494325410386</v>
      </c>
      <c r="AT62" s="62">
        <f t="shared" si="7"/>
        <v>0.38078570616975166</v>
      </c>
      <c r="AU62" s="32">
        <f t="shared" si="0"/>
        <v>0.10512645350646813</v>
      </c>
      <c r="AV62" s="32">
        <f t="shared" si="1"/>
        <v>8.8261943291441103E-2</v>
      </c>
      <c r="AW62" s="32">
        <f t="shared" si="2"/>
        <v>2.3528814076044961E-2</v>
      </c>
      <c r="AX62" s="32">
        <f t="shared" si="3"/>
        <v>5.4465288914334747E-2</v>
      </c>
      <c r="AY62" s="32">
        <f t="shared" si="4"/>
        <v>8.9700199879778359E-3</v>
      </c>
      <c r="AZ62" s="32">
        <f t="shared" si="8"/>
        <v>8.8216830799877632E-2</v>
      </c>
    </row>
    <row r="63" spans="25:52" x14ac:dyDescent="0.25">
      <c r="Y63" s="89">
        <f>'Monthly return GPFG'!C64</f>
        <v>37621</v>
      </c>
      <c r="Z63" s="66">
        <f>HLOOKUP(YEAR(Y63),Weights!$D$3:$W$26,23,0)</f>
        <v>0.36742205086872187</v>
      </c>
      <c r="AA63" s="56">
        <f>HLOOKUP(YEAR(Y63),Weights!$D$3:$W$26,2,0)</f>
        <v>0.3008986720199277</v>
      </c>
      <c r="AB63" s="56">
        <f>HLOOKUP(YEAR(Y63),Weights!$D$3:$W$26,3,0)</f>
        <v>0.23429142186229054</v>
      </c>
      <c r="AC63" s="56">
        <f>HLOOKUP(YEAR(Y63),Weights!$D$3:$W$26,4,0)</f>
        <v>0.18665510797432358</v>
      </c>
      <c r="AD63" s="56">
        <f>HLOOKUP(YEAR(Y63),Weights!$D$3:$W$26,5,0)</f>
        <v>0.11117662119195203</v>
      </c>
      <c r="AE63" s="56">
        <f>HLOOKUP(YEAR(Y63),Weights!$D$3:$W$26,6,0)</f>
        <v>4.9905895111900286E-2</v>
      </c>
      <c r="AF63" s="56">
        <f>HLOOKUP(YEAR(Y63),Weights!$D$3:$W$26,7,0)</f>
        <v>1.1679360978321247E-2</v>
      </c>
      <c r="AG63" s="56">
        <f>HLOOKUP(YEAR(Y63),Weights!$D$3:$W$26,8,0)</f>
        <v>2.5875525759209816E-2</v>
      </c>
      <c r="AH63" s="31"/>
      <c r="AI63" s="66">
        <f>HLOOKUP(YEAR(Y63),Weights!$D$3:$W$26,24,0)</f>
        <v>0.63257794913127818</v>
      </c>
      <c r="AJ63" s="56">
        <f>HLOOKUP(YEAR(Y63),Weights!$D$3:$W$26,11,0)</f>
        <v>0.22145592692450111</v>
      </c>
      <c r="AK63" s="56">
        <f>HLOOKUP(YEAR(Y63),Weights!$D$3:$W$26,12,0)</f>
        <v>0.46587439832968441</v>
      </c>
      <c r="AL63" s="56">
        <f>HLOOKUP(YEAR(Y63),Weights!$D$3:$W$26,13,0)</f>
        <v>5.7771933055218209E-2</v>
      </c>
      <c r="AM63" s="56">
        <f>HLOOKUP(YEAR(Y63),Weights!$D$3:$W$26,14,0)</f>
        <v>7.4952345698347259E-2</v>
      </c>
      <c r="AN63" s="56">
        <f>HLOOKUP(YEAR(Y63),Weights!$D$3:$W$26,15,0)</f>
        <v>8.208139013890418E-3</v>
      </c>
      <c r="AO63" s="56">
        <f>HLOOKUP(YEAR(Y63),Weights!$D$3:$W$26,16,0)</f>
        <v>7.9316761230371735E-2</v>
      </c>
      <c r="AP63" s="56">
        <f>HLOOKUP(YEAR(Y63),Weights!$D$3:$W$26,17,0)</f>
        <v>-8.4925305176262002E-4</v>
      </c>
      <c r="AR63" s="89">
        <f t="shared" si="5"/>
        <v>37621</v>
      </c>
      <c r="AS63" s="56">
        <f t="shared" si="6"/>
        <v>0.25064494325410386</v>
      </c>
      <c r="AT63" s="56">
        <f t="shared" si="7"/>
        <v>0.38078570616975166</v>
      </c>
      <c r="AU63" s="56">
        <f t="shared" si="0"/>
        <v>0.10512645350646813</v>
      </c>
      <c r="AV63" s="56">
        <f t="shared" si="1"/>
        <v>8.8261943291441103E-2</v>
      </c>
      <c r="AW63" s="56">
        <f t="shared" si="2"/>
        <v>2.3528814076044961E-2</v>
      </c>
      <c r="AX63" s="56">
        <f t="shared" si="3"/>
        <v>5.4465288914334747E-2</v>
      </c>
      <c r="AY63" s="56">
        <f t="shared" si="4"/>
        <v>8.9700199879778359E-3</v>
      </c>
      <c r="AZ63" s="56">
        <f t="shared" si="8"/>
        <v>8.8216830799877632E-2</v>
      </c>
    </row>
    <row r="64" spans="25:52" x14ac:dyDescent="0.25">
      <c r="Y64" s="90">
        <f>'Monthly return GPFG'!C65</f>
        <v>37652</v>
      </c>
      <c r="Z64" s="64">
        <f>HLOOKUP(YEAR(Y64),Weights!$D$3:$W$26,23,0)</f>
        <v>0.42906136450604121</v>
      </c>
      <c r="AA64" s="32">
        <f>HLOOKUP(YEAR(Y64),Weights!$D$3:$W$26,2,0)</f>
        <v>0.34889264036789214</v>
      </c>
      <c r="AB64" s="32">
        <f>HLOOKUP(YEAR(Y64),Weights!$D$3:$W$26,3,0)</f>
        <v>0.24400863393456754</v>
      </c>
      <c r="AC64" s="32">
        <f>HLOOKUP(YEAR(Y64),Weights!$D$3:$W$26,4,0)</f>
        <v>0.1820104184653889</v>
      </c>
      <c r="AD64" s="32">
        <f>HLOOKUP(YEAR(Y64),Weights!$D$3:$W$26,5,0)</f>
        <v>8.1432764298883811E-2</v>
      </c>
      <c r="AE64" s="32">
        <f>HLOOKUP(YEAR(Y64),Weights!$D$3:$W$26,6,0)</f>
        <v>5.3339406048156721E-2</v>
      </c>
      <c r="AF64" s="32">
        <f>HLOOKUP(YEAR(Y64),Weights!$D$3:$W$26,7,0)</f>
        <v>1.3450592333590316E-2</v>
      </c>
      <c r="AG64" s="32">
        <f>HLOOKUP(YEAR(Y64),Weights!$D$3:$W$26,8,0)</f>
        <v>1.7239232396617132E-2</v>
      </c>
      <c r="AH64" s="31"/>
      <c r="AI64" s="64">
        <f>HLOOKUP(YEAR(Y64),Weights!$D$3:$W$26,24,0)</f>
        <v>0.57093863549395885</v>
      </c>
      <c r="AJ64" s="32">
        <f>HLOOKUP(YEAR(Y64),Weights!$D$3:$W$26,11,0)</f>
        <v>0.19840733875849736</v>
      </c>
      <c r="AK64" s="32">
        <f>HLOOKUP(YEAR(Y64),Weights!$D$3:$W$26,12,0)</f>
        <v>0.5513381327642165</v>
      </c>
      <c r="AL64" s="32">
        <f>HLOOKUP(YEAR(Y64),Weights!$D$3:$W$26,13,0)</f>
        <v>6.2009345384148408E-2</v>
      </c>
      <c r="AM64" s="32">
        <f>HLOOKUP(YEAR(Y64),Weights!$D$3:$W$26,14,0)</f>
        <v>8.7598846597696678E-2</v>
      </c>
      <c r="AN64" s="32">
        <f>HLOOKUP(YEAR(Y64),Weights!$D$3:$W$26,15,0)</f>
        <v>9.0569205936941958E-3</v>
      </c>
      <c r="AO64" s="32">
        <f>HLOOKUP(YEAR(Y64),Weights!$D$3:$W$26,16,0)</f>
        <v>2.3522560976860646E-2</v>
      </c>
      <c r="AP64" s="32">
        <f>HLOOKUP(YEAR(Y64),Weights!$D$3:$W$26,17,0)</f>
        <v>4.8378557387122167E-3</v>
      </c>
      <c r="AR64" s="90">
        <f t="shared" si="5"/>
        <v>37652</v>
      </c>
      <c r="AS64" s="32">
        <f t="shared" si="6"/>
        <v>0.26297476760512745</v>
      </c>
      <c r="AT64" s="32">
        <f t="shared" si="7"/>
        <v>0.41947491864340958</v>
      </c>
      <c r="AU64" s="32">
        <f t="shared" si="0"/>
        <v>0.11349716954257463</v>
      </c>
      <c r="AV64" s="32">
        <f t="shared" si="1"/>
        <v>8.4953218912911493E-2</v>
      </c>
      <c r="AW64" s="32">
        <f t="shared" si="2"/>
        <v>2.8056824226504809E-2</v>
      </c>
      <c r="AX64" s="32">
        <f t="shared" si="3"/>
        <v>1.9201068367517019E-2</v>
      </c>
      <c r="AY64" s="32">
        <f t="shared" si="4"/>
        <v>1.0158807329306269E-2</v>
      </c>
      <c r="AZ64" s="32">
        <f t="shared" si="8"/>
        <v>6.1683225372648809E-2</v>
      </c>
    </row>
    <row r="65" spans="25:52" x14ac:dyDescent="0.25">
      <c r="Y65" s="91">
        <f>'Monthly return GPFG'!C66</f>
        <v>37680</v>
      </c>
      <c r="Z65" s="65">
        <f>HLOOKUP(YEAR(Y65),Weights!$D$3:$W$26,23,0)</f>
        <v>0.42906136450604121</v>
      </c>
      <c r="AA65" s="55">
        <f>HLOOKUP(YEAR(Y65),Weights!$D$3:$W$26,2,0)</f>
        <v>0.34889264036789214</v>
      </c>
      <c r="AB65" s="55">
        <f>HLOOKUP(YEAR(Y65),Weights!$D$3:$W$26,3,0)</f>
        <v>0.24400863393456754</v>
      </c>
      <c r="AC65" s="55">
        <f>HLOOKUP(YEAR(Y65),Weights!$D$3:$W$26,4,0)</f>
        <v>0.1820104184653889</v>
      </c>
      <c r="AD65" s="55">
        <f>HLOOKUP(YEAR(Y65),Weights!$D$3:$W$26,5,0)</f>
        <v>8.1432764298883811E-2</v>
      </c>
      <c r="AE65" s="55">
        <f>HLOOKUP(YEAR(Y65),Weights!$D$3:$W$26,6,0)</f>
        <v>5.3339406048156721E-2</v>
      </c>
      <c r="AF65" s="55">
        <f>HLOOKUP(YEAR(Y65),Weights!$D$3:$W$26,7,0)</f>
        <v>1.3450592333590316E-2</v>
      </c>
      <c r="AG65" s="55">
        <f>HLOOKUP(YEAR(Y65),Weights!$D$3:$W$26,8,0)</f>
        <v>1.7239232396617132E-2</v>
      </c>
      <c r="AH65" s="31"/>
      <c r="AI65" s="65">
        <f>HLOOKUP(YEAR(Y65),Weights!$D$3:$W$26,24,0)</f>
        <v>0.57093863549395885</v>
      </c>
      <c r="AJ65" s="55">
        <f>HLOOKUP(YEAR(Y65),Weights!$D$3:$W$26,11,0)</f>
        <v>0.19840733875849736</v>
      </c>
      <c r="AK65" s="55">
        <f>HLOOKUP(YEAR(Y65),Weights!$D$3:$W$26,12,0)</f>
        <v>0.5513381327642165</v>
      </c>
      <c r="AL65" s="55">
        <f>HLOOKUP(YEAR(Y65),Weights!$D$3:$W$26,13,0)</f>
        <v>6.2009345384148408E-2</v>
      </c>
      <c r="AM65" s="55">
        <f>HLOOKUP(YEAR(Y65),Weights!$D$3:$W$26,14,0)</f>
        <v>8.7598846597696678E-2</v>
      </c>
      <c r="AN65" s="55">
        <f>HLOOKUP(YEAR(Y65),Weights!$D$3:$W$26,15,0)</f>
        <v>9.0569205936941958E-3</v>
      </c>
      <c r="AO65" s="55">
        <f>HLOOKUP(YEAR(Y65),Weights!$D$3:$W$26,16,0)</f>
        <v>2.3522560976860646E-2</v>
      </c>
      <c r="AP65" s="55">
        <f>HLOOKUP(YEAR(Y65),Weights!$D$3:$W$26,17,0)</f>
        <v>4.8378557387122167E-3</v>
      </c>
      <c r="AR65" s="91">
        <f t="shared" si="5"/>
        <v>37680</v>
      </c>
      <c r="AS65" s="55">
        <f t="shared" si="6"/>
        <v>0.26297476760512745</v>
      </c>
      <c r="AT65" s="55">
        <f t="shared" si="7"/>
        <v>0.41947491864340958</v>
      </c>
      <c r="AU65" s="55">
        <f t="shared" si="0"/>
        <v>0.11349716954257463</v>
      </c>
      <c r="AV65" s="55">
        <f t="shared" si="1"/>
        <v>8.4953218912911493E-2</v>
      </c>
      <c r="AW65" s="55">
        <f t="shared" si="2"/>
        <v>2.8056824226504809E-2</v>
      </c>
      <c r="AX65" s="55">
        <f t="shared" si="3"/>
        <v>1.9201068367517019E-2</v>
      </c>
      <c r="AY65" s="55">
        <f t="shared" si="4"/>
        <v>1.0158807329306269E-2</v>
      </c>
      <c r="AZ65" s="55">
        <f t="shared" si="8"/>
        <v>6.1683225372648809E-2</v>
      </c>
    </row>
    <row r="66" spans="25:52" x14ac:dyDescent="0.25">
      <c r="Y66" s="90">
        <f>'Monthly return GPFG'!C67</f>
        <v>37711</v>
      </c>
      <c r="Z66" s="64">
        <f>HLOOKUP(YEAR(Y66),Weights!$D$3:$W$26,23,0)</f>
        <v>0.42906136450604121</v>
      </c>
      <c r="AA66" s="32">
        <f>HLOOKUP(YEAR(Y66),Weights!$D$3:$W$26,2,0)</f>
        <v>0.34889264036789214</v>
      </c>
      <c r="AB66" s="32">
        <f>HLOOKUP(YEAR(Y66),Weights!$D$3:$W$26,3,0)</f>
        <v>0.24400863393456754</v>
      </c>
      <c r="AC66" s="32">
        <f>HLOOKUP(YEAR(Y66),Weights!$D$3:$W$26,4,0)</f>
        <v>0.1820104184653889</v>
      </c>
      <c r="AD66" s="32">
        <f>HLOOKUP(YEAR(Y66),Weights!$D$3:$W$26,5,0)</f>
        <v>8.1432764298883811E-2</v>
      </c>
      <c r="AE66" s="32">
        <f>HLOOKUP(YEAR(Y66),Weights!$D$3:$W$26,6,0)</f>
        <v>5.3339406048156721E-2</v>
      </c>
      <c r="AF66" s="32">
        <f>HLOOKUP(YEAR(Y66),Weights!$D$3:$W$26,7,0)</f>
        <v>1.3450592333590316E-2</v>
      </c>
      <c r="AG66" s="32">
        <f>HLOOKUP(YEAR(Y66),Weights!$D$3:$W$26,8,0)</f>
        <v>1.7239232396617132E-2</v>
      </c>
      <c r="AH66" s="31"/>
      <c r="AI66" s="64">
        <f>HLOOKUP(YEAR(Y66),Weights!$D$3:$W$26,24,0)</f>
        <v>0.57093863549395885</v>
      </c>
      <c r="AJ66" s="32">
        <f>HLOOKUP(YEAR(Y66),Weights!$D$3:$W$26,11,0)</f>
        <v>0.19840733875849736</v>
      </c>
      <c r="AK66" s="32">
        <f>HLOOKUP(YEAR(Y66),Weights!$D$3:$W$26,12,0)</f>
        <v>0.5513381327642165</v>
      </c>
      <c r="AL66" s="32">
        <f>HLOOKUP(YEAR(Y66),Weights!$D$3:$W$26,13,0)</f>
        <v>6.2009345384148408E-2</v>
      </c>
      <c r="AM66" s="32">
        <f>HLOOKUP(YEAR(Y66),Weights!$D$3:$W$26,14,0)</f>
        <v>8.7598846597696678E-2</v>
      </c>
      <c r="AN66" s="32">
        <f>HLOOKUP(YEAR(Y66),Weights!$D$3:$W$26,15,0)</f>
        <v>9.0569205936941958E-3</v>
      </c>
      <c r="AO66" s="32">
        <f>HLOOKUP(YEAR(Y66),Weights!$D$3:$W$26,16,0)</f>
        <v>2.3522560976860646E-2</v>
      </c>
      <c r="AP66" s="32">
        <f>HLOOKUP(YEAR(Y66),Weights!$D$3:$W$26,17,0)</f>
        <v>4.8378557387122167E-3</v>
      </c>
      <c r="AR66" s="90">
        <f t="shared" si="5"/>
        <v>37711</v>
      </c>
      <c r="AS66" s="32">
        <f t="shared" si="6"/>
        <v>0.26297476760512745</v>
      </c>
      <c r="AT66" s="32">
        <f t="shared" si="7"/>
        <v>0.41947491864340958</v>
      </c>
      <c r="AU66" s="32">
        <f t="shared" si="0"/>
        <v>0.11349716954257463</v>
      </c>
      <c r="AV66" s="32">
        <f t="shared" si="1"/>
        <v>8.4953218912911493E-2</v>
      </c>
      <c r="AW66" s="32">
        <f t="shared" si="2"/>
        <v>2.8056824226504809E-2</v>
      </c>
      <c r="AX66" s="32">
        <f t="shared" si="3"/>
        <v>1.9201068367517019E-2</v>
      </c>
      <c r="AY66" s="32">
        <f t="shared" si="4"/>
        <v>1.0158807329306269E-2</v>
      </c>
      <c r="AZ66" s="32">
        <f t="shared" si="8"/>
        <v>6.1683225372648809E-2</v>
      </c>
    </row>
    <row r="67" spans="25:52" x14ac:dyDescent="0.25">
      <c r="Y67" s="91">
        <f>'Monthly return GPFG'!C68</f>
        <v>37741</v>
      </c>
      <c r="Z67" s="65">
        <f>HLOOKUP(YEAR(Y67),Weights!$D$3:$W$26,23,0)</f>
        <v>0.42906136450604121</v>
      </c>
      <c r="AA67" s="55">
        <f>HLOOKUP(YEAR(Y67),Weights!$D$3:$W$26,2,0)</f>
        <v>0.34889264036789214</v>
      </c>
      <c r="AB67" s="55">
        <f>HLOOKUP(YEAR(Y67),Weights!$D$3:$W$26,3,0)</f>
        <v>0.24400863393456754</v>
      </c>
      <c r="AC67" s="55">
        <f>HLOOKUP(YEAR(Y67),Weights!$D$3:$W$26,4,0)</f>
        <v>0.1820104184653889</v>
      </c>
      <c r="AD67" s="55">
        <f>HLOOKUP(YEAR(Y67),Weights!$D$3:$W$26,5,0)</f>
        <v>8.1432764298883811E-2</v>
      </c>
      <c r="AE67" s="55">
        <f>HLOOKUP(YEAR(Y67),Weights!$D$3:$W$26,6,0)</f>
        <v>5.3339406048156721E-2</v>
      </c>
      <c r="AF67" s="55">
        <f>HLOOKUP(YEAR(Y67),Weights!$D$3:$W$26,7,0)</f>
        <v>1.3450592333590316E-2</v>
      </c>
      <c r="AG67" s="55">
        <f>HLOOKUP(YEAR(Y67),Weights!$D$3:$W$26,8,0)</f>
        <v>1.7239232396617132E-2</v>
      </c>
      <c r="AH67" s="31"/>
      <c r="AI67" s="65">
        <f>HLOOKUP(YEAR(Y67),Weights!$D$3:$W$26,24,0)</f>
        <v>0.57093863549395885</v>
      </c>
      <c r="AJ67" s="55">
        <f>HLOOKUP(YEAR(Y67),Weights!$D$3:$W$26,11,0)</f>
        <v>0.19840733875849736</v>
      </c>
      <c r="AK67" s="55">
        <f>HLOOKUP(YEAR(Y67),Weights!$D$3:$W$26,12,0)</f>
        <v>0.5513381327642165</v>
      </c>
      <c r="AL67" s="55">
        <f>HLOOKUP(YEAR(Y67),Weights!$D$3:$W$26,13,0)</f>
        <v>6.2009345384148408E-2</v>
      </c>
      <c r="AM67" s="55">
        <f>HLOOKUP(YEAR(Y67),Weights!$D$3:$W$26,14,0)</f>
        <v>8.7598846597696678E-2</v>
      </c>
      <c r="AN67" s="55">
        <f>HLOOKUP(YEAR(Y67),Weights!$D$3:$W$26,15,0)</f>
        <v>9.0569205936941958E-3</v>
      </c>
      <c r="AO67" s="55">
        <f>HLOOKUP(YEAR(Y67),Weights!$D$3:$W$26,16,0)</f>
        <v>2.3522560976860646E-2</v>
      </c>
      <c r="AP67" s="55">
        <f>HLOOKUP(YEAR(Y67),Weights!$D$3:$W$26,17,0)</f>
        <v>4.8378557387122167E-3</v>
      </c>
      <c r="AR67" s="91">
        <f t="shared" si="5"/>
        <v>37741</v>
      </c>
      <c r="AS67" s="55">
        <f t="shared" si="6"/>
        <v>0.26297476760512745</v>
      </c>
      <c r="AT67" s="55">
        <f t="shared" si="7"/>
        <v>0.41947491864340958</v>
      </c>
      <c r="AU67" s="55">
        <f t="shared" si="0"/>
        <v>0.11349716954257463</v>
      </c>
      <c r="AV67" s="55">
        <f t="shared" si="1"/>
        <v>8.4953218912911493E-2</v>
      </c>
      <c r="AW67" s="55">
        <f t="shared" si="2"/>
        <v>2.8056824226504809E-2</v>
      </c>
      <c r="AX67" s="55">
        <f t="shared" si="3"/>
        <v>1.9201068367517019E-2</v>
      </c>
      <c r="AY67" s="55">
        <f t="shared" si="4"/>
        <v>1.0158807329306269E-2</v>
      </c>
      <c r="AZ67" s="55">
        <f t="shared" si="8"/>
        <v>6.1683225372648809E-2</v>
      </c>
    </row>
    <row r="68" spans="25:52" x14ac:dyDescent="0.25">
      <c r="Y68" s="90">
        <f>'Monthly return GPFG'!C69</f>
        <v>37772</v>
      </c>
      <c r="Z68" s="64">
        <f>HLOOKUP(YEAR(Y68),Weights!$D$3:$W$26,23,0)</f>
        <v>0.42906136450604121</v>
      </c>
      <c r="AA68" s="32">
        <f>HLOOKUP(YEAR(Y68),Weights!$D$3:$W$26,2,0)</f>
        <v>0.34889264036789214</v>
      </c>
      <c r="AB68" s="32">
        <f>HLOOKUP(YEAR(Y68),Weights!$D$3:$W$26,3,0)</f>
        <v>0.24400863393456754</v>
      </c>
      <c r="AC68" s="32">
        <f>HLOOKUP(YEAR(Y68),Weights!$D$3:$W$26,4,0)</f>
        <v>0.1820104184653889</v>
      </c>
      <c r="AD68" s="32">
        <f>HLOOKUP(YEAR(Y68),Weights!$D$3:$W$26,5,0)</f>
        <v>8.1432764298883811E-2</v>
      </c>
      <c r="AE68" s="32">
        <f>HLOOKUP(YEAR(Y68),Weights!$D$3:$W$26,6,0)</f>
        <v>5.3339406048156721E-2</v>
      </c>
      <c r="AF68" s="32">
        <f>HLOOKUP(YEAR(Y68),Weights!$D$3:$W$26,7,0)</f>
        <v>1.3450592333590316E-2</v>
      </c>
      <c r="AG68" s="32">
        <f>HLOOKUP(YEAR(Y68),Weights!$D$3:$W$26,8,0)</f>
        <v>1.7239232396617132E-2</v>
      </c>
      <c r="AH68" s="31"/>
      <c r="AI68" s="64">
        <f>HLOOKUP(YEAR(Y68),Weights!$D$3:$W$26,24,0)</f>
        <v>0.57093863549395885</v>
      </c>
      <c r="AJ68" s="32">
        <f>HLOOKUP(YEAR(Y68),Weights!$D$3:$W$26,11,0)</f>
        <v>0.19840733875849736</v>
      </c>
      <c r="AK68" s="32">
        <f>HLOOKUP(YEAR(Y68),Weights!$D$3:$W$26,12,0)</f>
        <v>0.5513381327642165</v>
      </c>
      <c r="AL68" s="32">
        <f>HLOOKUP(YEAR(Y68),Weights!$D$3:$W$26,13,0)</f>
        <v>6.2009345384148408E-2</v>
      </c>
      <c r="AM68" s="32">
        <f>HLOOKUP(YEAR(Y68),Weights!$D$3:$W$26,14,0)</f>
        <v>8.7598846597696678E-2</v>
      </c>
      <c r="AN68" s="32">
        <f>HLOOKUP(YEAR(Y68),Weights!$D$3:$W$26,15,0)</f>
        <v>9.0569205936941958E-3</v>
      </c>
      <c r="AO68" s="32">
        <f>HLOOKUP(YEAR(Y68),Weights!$D$3:$W$26,16,0)</f>
        <v>2.3522560976860646E-2</v>
      </c>
      <c r="AP68" s="32">
        <f>HLOOKUP(YEAR(Y68),Weights!$D$3:$W$26,17,0)</f>
        <v>4.8378557387122167E-3</v>
      </c>
      <c r="AR68" s="90">
        <f t="shared" si="5"/>
        <v>37772</v>
      </c>
      <c r="AS68" s="32">
        <f t="shared" ref="AS68:AS131" si="9">$Z68*AA68+$AI68*AJ68</f>
        <v>0.26297476760512745</v>
      </c>
      <c r="AT68" s="32">
        <f t="shared" ref="AT68:AT131" si="10">$Z68*AB68+$AI68*AK68</f>
        <v>0.41947491864340958</v>
      </c>
      <c r="AU68" s="32">
        <f t="shared" ref="AU68:AU131" si="11">$Z68*AC68+$AI68*AL68</f>
        <v>0.11349716954257463</v>
      </c>
      <c r="AV68" s="32">
        <f t="shared" ref="AV68:AV131" si="12">$Z68*AD68+$AI68*AM68</f>
        <v>8.4953218912911493E-2</v>
      </c>
      <c r="AW68" s="32">
        <f t="shared" ref="AW68:AW131" si="13">$Z68*AE68+$AI68*AN68</f>
        <v>2.8056824226504809E-2</v>
      </c>
      <c r="AX68" s="32">
        <f t="shared" ref="AX68:AX131" si="14">$Z68*AF68+$AI68*AO68</f>
        <v>1.9201068367517019E-2</v>
      </c>
      <c r="AY68" s="32">
        <f t="shared" ref="AY68:AY131" si="15">$Z68*AG68+$AI68*AP68</f>
        <v>1.0158807329306269E-2</v>
      </c>
      <c r="AZ68" s="32">
        <f t="shared" si="8"/>
        <v>6.1683225372648809E-2</v>
      </c>
    </row>
    <row r="69" spans="25:52" x14ac:dyDescent="0.25">
      <c r="Y69" s="91">
        <f>'Monthly return GPFG'!C70</f>
        <v>37802</v>
      </c>
      <c r="Z69" s="65">
        <f>HLOOKUP(YEAR(Y69),Weights!$D$3:$W$26,23,0)</f>
        <v>0.42906136450604121</v>
      </c>
      <c r="AA69" s="55">
        <f>HLOOKUP(YEAR(Y69),Weights!$D$3:$W$26,2,0)</f>
        <v>0.34889264036789214</v>
      </c>
      <c r="AB69" s="55">
        <f>HLOOKUP(YEAR(Y69),Weights!$D$3:$W$26,3,0)</f>
        <v>0.24400863393456754</v>
      </c>
      <c r="AC69" s="55">
        <f>HLOOKUP(YEAR(Y69),Weights!$D$3:$W$26,4,0)</f>
        <v>0.1820104184653889</v>
      </c>
      <c r="AD69" s="55">
        <f>HLOOKUP(YEAR(Y69),Weights!$D$3:$W$26,5,0)</f>
        <v>8.1432764298883811E-2</v>
      </c>
      <c r="AE69" s="55">
        <f>HLOOKUP(YEAR(Y69),Weights!$D$3:$W$26,6,0)</f>
        <v>5.3339406048156721E-2</v>
      </c>
      <c r="AF69" s="55">
        <f>HLOOKUP(YEAR(Y69),Weights!$D$3:$W$26,7,0)</f>
        <v>1.3450592333590316E-2</v>
      </c>
      <c r="AG69" s="55">
        <f>HLOOKUP(YEAR(Y69),Weights!$D$3:$W$26,8,0)</f>
        <v>1.7239232396617132E-2</v>
      </c>
      <c r="AH69" s="31"/>
      <c r="AI69" s="65">
        <f>HLOOKUP(YEAR(Y69),Weights!$D$3:$W$26,24,0)</f>
        <v>0.57093863549395885</v>
      </c>
      <c r="AJ69" s="55">
        <f>HLOOKUP(YEAR(Y69),Weights!$D$3:$W$26,11,0)</f>
        <v>0.19840733875849736</v>
      </c>
      <c r="AK69" s="55">
        <f>HLOOKUP(YEAR(Y69),Weights!$D$3:$W$26,12,0)</f>
        <v>0.5513381327642165</v>
      </c>
      <c r="AL69" s="55">
        <f>HLOOKUP(YEAR(Y69),Weights!$D$3:$W$26,13,0)</f>
        <v>6.2009345384148408E-2</v>
      </c>
      <c r="AM69" s="55">
        <f>HLOOKUP(YEAR(Y69),Weights!$D$3:$W$26,14,0)</f>
        <v>8.7598846597696678E-2</v>
      </c>
      <c r="AN69" s="55">
        <f>HLOOKUP(YEAR(Y69),Weights!$D$3:$W$26,15,0)</f>
        <v>9.0569205936941958E-3</v>
      </c>
      <c r="AO69" s="55">
        <f>HLOOKUP(YEAR(Y69),Weights!$D$3:$W$26,16,0)</f>
        <v>2.3522560976860646E-2</v>
      </c>
      <c r="AP69" s="55">
        <f>HLOOKUP(YEAR(Y69),Weights!$D$3:$W$26,17,0)</f>
        <v>4.8378557387122167E-3</v>
      </c>
      <c r="AR69" s="91">
        <f t="shared" ref="AR69:AR132" si="16">Y69</f>
        <v>37802</v>
      </c>
      <c r="AS69" s="55">
        <f t="shared" si="9"/>
        <v>0.26297476760512745</v>
      </c>
      <c r="AT69" s="55">
        <f t="shared" si="10"/>
        <v>0.41947491864340958</v>
      </c>
      <c r="AU69" s="55">
        <f t="shared" si="11"/>
        <v>0.11349716954257463</v>
      </c>
      <c r="AV69" s="55">
        <f t="shared" si="12"/>
        <v>8.4953218912911493E-2</v>
      </c>
      <c r="AW69" s="55">
        <f t="shared" si="13"/>
        <v>2.8056824226504809E-2</v>
      </c>
      <c r="AX69" s="55">
        <f t="shared" si="14"/>
        <v>1.9201068367517019E-2</v>
      </c>
      <c r="AY69" s="55">
        <f t="shared" si="15"/>
        <v>1.0158807329306269E-2</v>
      </c>
      <c r="AZ69" s="55">
        <f t="shared" ref="AZ69:AZ132" si="17">1-SUM(AS69:AY69)</f>
        <v>6.1683225372648809E-2</v>
      </c>
    </row>
    <row r="70" spans="25:52" x14ac:dyDescent="0.25">
      <c r="Y70" s="90">
        <f>'Monthly return GPFG'!C71</f>
        <v>37833</v>
      </c>
      <c r="Z70" s="64">
        <f>HLOOKUP(YEAR(Y70),Weights!$D$3:$W$26,23,0)</f>
        <v>0.42906136450604121</v>
      </c>
      <c r="AA70" s="32">
        <f>HLOOKUP(YEAR(Y70),Weights!$D$3:$W$26,2,0)</f>
        <v>0.34889264036789214</v>
      </c>
      <c r="AB70" s="32">
        <f>HLOOKUP(YEAR(Y70),Weights!$D$3:$W$26,3,0)</f>
        <v>0.24400863393456754</v>
      </c>
      <c r="AC70" s="32">
        <f>HLOOKUP(YEAR(Y70),Weights!$D$3:$W$26,4,0)</f>
        <v>0.1820104184653889</v>
      </c>
      <c r="AD70" s="32">
        <f>HLOOKUP(YEAR(Y70),Weights!$D$3:$W$26,5,0)</f>
        <v>8.1432764298883811E-2</v>
      </c>
      <c r="AE70" s="32">
        <f>HLOOKUP(YEAR(Y70),Weights!$D$3:$W$26,6,0)</f>
        <v>5.3339406048156721E-2</v>
      </c>
      <c r="AF70" s="32">
        <f>HLOOKUP(YEAR(Y70),Weights!$D$3:$W$26,7,0)</f>
        <v>1.3450592333590316E-2</v>
      </c>
      <c r="AG70" s="32">
        <f>HLOOKUP(YEAR(Y70),Weights!$D$3:$W$26,8,0)</f>
        <v>1.7239232396617132E-2</v>
      </c>
      <c r="AH70" s="31"/>
      <c r="AI70" s="64">
        <f>HLOOKUP(YEAR(Y70),Weights!$D$3:$W$26,24,0)</f>
        <v>0.57093863549395885</v>
      </c>
      <c r="AJ70" s="32">
        <f>HLOOKUP(YEAR(Y70),Weights!$D$3:$W$26,11,0)</f>
        <v>0.19840733875849736</v>
      </c>
      <c r="AK70" s="32">
        <f>HLOOKUP(YEAR(Y70),Weights!$D$3:$W$26,12,0)</f>
        <v>0.5513381327642165</v>
      </c>
      <c r="AL70" s="32">
        <f>HLOOKUP(YEAR(Y70),Weights!$D$3:$W$26,13,0)</f>
        <v>6.2009345384148408E-2</v>
      </c>
      <c r="AM70" s="32">
        <f>HLOOKUP(YEAR(Y70),Weights!$D$3:$W$26,14,0)</f>
        <v>8.7598846597696678E-2</v>
      </c>
      <c r="AN70" s="32">
        <f>HLOOKUP(YEAR(Y70),Weights!$D$3:$W$26,15,0)</f>
        <v>9.0569205936941958E-3</v>
      </c>
      <c r="AO70" s="32">
        <f>HLOOKUP(YEAR(Y70),Weights!$D$3:$W$26,16,0)</f>
        <v>2.3522560976860646E-2</v>
      </c>
      <c r="AP70" s="32">
        <f>HLOOKUP(YEAR(Y70),Weights!$D$3:$W$26,17,0)</f>
        <v>4.8378557387122167E-3</v>
      </c>
      <c r="AR70" s="90">
        <f t="shared" si="16"/>
        <v>37833</v>
      </c>
      <c r="AS70" s="32">
        <f t="shared" si="9"/>
        <v>0.26297476760512745</v>
      </c>
      <c r="AT70" s="32">
        <f t="shared" si="10"/>
        <v>0.41947491864340958</v>
      </c>
      <c r="AU70" s="32">
        <f t="shared" si="11"/>
        <v>0.11349716954257463</v>
      </c>
      <c r="AV70" s="32">
        <f t="shared" si="12"/>
        <v>8.4953218912911493E-2</v>
      </c>
      <c r="AW70" s="32">
        <f t="shared" si="13"/>
        <v>2.8056824226504809E-2</v>
      </c>
      <c r="AX70" s="32">
        <f t="shared" si="14"/>
        <v>1.9201068367517019E-2</v>
      </c>
      <c r="AY70" s="32">
        <f t="shared" si="15"/>
        <v>1.0158807329306269E-2</v>
      </c>
      <c r="AZ70" s="32">
        <f t="shared" si="17"/>
        <v>6.1683225372648809E-2</v>
      </c>
    </row>
    <row r="71" spans="25:52" x14ac:dyDescent="0.25">
      <c r="Y71" s="91">
        <f>'Monthly return GPFG'!C72</f>
        <v>37864</v>
      </c>
      <c r="Z71" s="65">
        <f>HLOOKUP(YEAR(Y71),Weights!$D$3:$W$26,23,0)</f>
        <v>0.42906136450604121</v>
      </c>
      <c r="AA71" s="55">
        <f>HLOOKUP(YEAR(Y71),Weights!$D$3:$W$26,2,0)</f>
        <v>0.34889264036789214</v>
      </c>
      <c r="AB71" s="55">
        <f>HLOOKUP(YEAR(Y71),Weights!$D$3:$W$26,3,0)</f>
        <v>0.24400863393456754</v>
      </c>
      <c r="AC71" s="55">
        <f>HLOOKUP(YEAR(Y71),Weights!$D$3:$W$26,4,0)</f>
        <v>0.1820104184653889</v>
      </c>
      <c r="AD71" s="55">
        <f>HLOOKUP(YEAR(Y71),Weights!$D$3:$W$26,5,0)</f>
        <v>8.1432764298883811E-2</v>
      </c>
      <c r="AE71" s="55">
        <f>HLOOKUP(YEAR(Y71),Weights!$D$3:$W$26,6,0)</f>
        <v>5.3339406048156721E-2</v>
      </c>
      <c r="AF71" s="55">
        <f>HLOOKUP(YEAR(Y71),Weights!$D$3:$W$26,7,0)</f>
        <v>1.3450592333590316E-2</v>
      </c>
      <c r="AG71" s="55">
        <f>HLOOKUP(YEAR(Y71),Weights!$D$3:$W$26,8,0)</f>
        <v>1.7239232396617132E-2</v>
      </c>
      <c r="AH71" s="31"/>
      <c r="AI71" s="65">
        <f>HLOOKUP(YEAR(Y71),Weights!$D$3:$W$26,24,0)</f>
        <v>0.57093863549395885</v>
      </c>
      <c r="AJ71" s="55">
        <f>HLOOKUP(YEAR(Y71),Weights!$D$3:$W$26,11,0)</f>
        <v>0.19840733875849736</v>
      </c>
      <c r="AK71" s="55">
        <f>HLOOKUP(YEAR(Y71),Weights!$D$3:$W$26,12,0)</f>
        <v>0.5513381327642165</v>
      </c>
      <c r="AL71" s="55">
        <f>HLOOKUP(YEAR(Y71),Weights!$D$3:$W$26,13,0)</f>
        <v>6.2009345384148408E-2</v>
      </c>
      <c r="AM71" s="55">
        <f>HLOOKUP(YEAR(Y71),Weights!$D$3:$W$26,14,0)</f>
        <v>8.7598846597696678E-2</v>
      </c>
      <c r="AN71" s="55">
        <f>HLOOKUP(YEAR(Y71),Weights!$D$3:$W$26,15,0)</f>
        <v>9.0569205936941958E-3</v>
      </c>
      <c r="AO71" s="55">
        <f>HLOOKUP(YEAR(Y71),Weights!$D$3:$W$26,16,0)</f>
        <v>2.3522560976860646E-2</v>
      </c>
      <c r="AP71" s="55">
        <f>HLOOKUP(YEAR(Y71),Weights!$D$3:$W$26,17,0)</f>
        <v>4.8378557387122167E-3</v>
      </c>
      <c r="AR71" s="91">
        <f t="shared" si="16"/>
        <v>37864</v>
      </c>
      <c r="AS71" s="55">
        <f t="shared" si="9"/>
        <v>0.26297476760512745</v>
      </c>
      <c r="AT71" s="55">
        <f t="shared" si="10"/>
        <v>0.41947491864340958</v>
      </c>
      <c r="AU71" s="55">
        <f t="shared" si="11"/>
        <v>0.11349716954257463</v>
      </c>
      <c r="AV71" s="55">
        <f t="shared" si="12"/>
        <v>8.4953218912911493E-2</v>
      </c>
      <c r="AW71" s="55">
        <f t="shared" si="13"/>
        <v>2.8056824226504809E-2</v>
      </c>
      <c r="AX71" s="55">
        <f t="shared" si="14"/>
        <v>1.9201068367517019E-2</v>
      </c>
      <c r="AY71" s="55">
        <f t="shared" si="15"/>
        <v>1.0158807329306269E-2</v>
      </c>
      <c r="AZ71" s="55">
        <f t="shared" si="17"/>
        <v>6.1683225372648809E-2</v>
      </c>
    </row>
    <row r="72" spans="25:52" x14ac:dyDescent="0.25">
      <c r="Y72" s="90">
        <f>'Monthly return GPFG'!C73</f>
        <v>37894</v>
      </c>
      <c r="Z72" s="64">
        <f>HLOOKUP(YEAR(Y72),Weights!$D$3:$W$26,23,0)</f>
        <v>0.42906136450604121</v>
      </c>
      <c r="AA72" s="32">
        <f>HLOOKUP(YEAR(Y72),Weights!$D$3:$W$26,2,0)</f>
        <v>0.34889264036789214</v>
      </c>
      <c r="AB72" s="32">
        <f>HLOOKUP(YEAR(Y72),Weights!$D$3:$W$26,3,0)</f>
        <v>0.24400863393456754</v>
      </c>
      <c r="AC72" s="32">
        <f>HLOOKUP(YEAR(Y72),Weights!$D$3:$W$26,4,0)</f>
        <v>0.1820104184653889</v>
      </c>
      <c r="AD72" s="32">
        <f>HLOOKUP(YEAR(Y72),Weights!$D$3:$W$26,5,0)</f>
        <v>8.1432764298883811E-2</v>
      </c>
      <c r="AE72" s="32">
        <f>HLOOKUP(YEAR(Y72),Weights!$D$3:$W$26,6,0)</f>
        <v>5.3339406048156721E-2</v>
      </c>
      <c r="AF72" s="32">
        <f>HLOOKUP(YEAR(Y72),Weights!$D$3:$W$26,7,0)</f>
        <v>1.3450592333590316E-2</v>
      </c>
      <c r="AG72" s="32">
        <f>HLOOKUP(YEAR(Y72),Weights!$D$3:$W$26,8,0)</f>
        <v>1.7239232396617132E-2</v>
      </c>
      <c r="AH72" s="31"/>
      <c r="AI72" s="64">
        <f>HLOOKUP(YEAR(Y72),Weights!$D$3:$W$26,24,0)</f>
        <v>0.57093863549395885</v>
      </c>
      <c r="AJ72" s="32">
        <f>HLOOKUP(YEAR(Y72),Weights!$D$3:$W$26,11,0)</f>
        <v>0.19840733875849736</v>
      </c>
      <c r="AK72" s="32">
        <f>HLOOKUP(YEAR(Y72),Weights!$D$3:$W$26,12,0)</f>
        <v>0.5513381327642165</v>
      </c>
      <c r="AL72" s="32">
        <f>HLOOKUP(YEAR(Y72),Weights!$D$3:$W$26,13,0)</f>
        <v>6.2009345384148408E-2</v>
      </c>
      <c r="AM72" s="32">
        <f>HLOOKUP(YEAR(Y72),Weights!$D$3:$W$26,14,0)</f>
        <v>8.7598846597696678E-2</v>
      </c>
      <c r="AN72" s="32">
        <f>HLOOKUP(YEAR(Y72),Weights!$D$3:$W$26,15,0)</f>
        <v>9.0569205936941958E-3</v>
      </c>
      <c r="AO72" s="32">
        <f>HLOOKUP(YEAR(Y72),Weights!$D$3:$W$26,16,0)</f>
        <v>2.3522560976860646E-2</v>
      </c>
      <c r="AP72" s="32">
        <f>HLOOKUP(YEAR(Y72),Weights!$D$3:$W$26,17,0)</f>
        <v>4.8378557387122167E-3</v>
      </c>
      <c r="AR72" s="90">
        <f t="shared" si="16"/>
        <v>37894</v>
      </c>
      <c r="AS72" s="32">
        <f t="shared" si="9"/>
        <v>0.26297476760512745</v>
      </c>
      <c r="AT72" s="32">
        <f t="shared" si="10"/>
        <v>0.41947491864340958</v>
      </c>
      <c r="AU72" s="32">
        <f t="shared" si="11"/>
        <v>0.11349716954257463</v>
      </c>
      <c r="AV72" s="32">
        <f t="shared" si="12"/>
        <v>8.4953218912911493E-2</v>
      </c>
      <c r="AW72" s="32">
        <f t="shared" si="13"/>
        <v>2.8056824226504809E-2</v>
      </c>
      <c r="AX72" s="32">
        <f t="shared" si="14"/>
        <v>1.9201068367517019E-2</v>
      </c>
      <c r="AY72" s="32">
        <f t="shared" si="15"/>
        <v>1.0158807329306269E-2</v>
      </c>
      <c r="AZ72" s="32">
        <f t="shared" si="17"/>
        <v>6.1683225372648809E-2</v>
      </c>
    </row>
    <row r="73" spans="25:52" x14ac:dyDescent="0.25">
      <c r="Y73" s="91">
        <f>'Monthly return GPFG'!C74</f>
        <v>37925</v>
      </c>
      <c r="Z73" s="65">
        <f>HLOOKUP(YEAR(Y73),Weights!$D$3:$W$26,23,0)</f>
        <v>0.42906136450604121</v>
      </c>
      <c r="AA73" s="55">
        <f>HLOOKUP(YEAR(Y73),Weights!$D$3:$W$26,2,0)</f>
        <v>0.34889264036789214</v>
      </c>
      <c r="AB73" s="55">
        <f>HLOOKUP(YEAR(Y73),Weights!$D$3:$W$26,3,0)</f>
        <v>0.24400863393456754</v>
      </c>
      <c r="AC73" s="55">
        <f>HLOOKUP(YEAR(Y73),Weights!$D$3:$W$26,4,0)</f>
        <v>0.1820104184653889</v>
      </c>
      <c r="AD73" s="55">
        <f>HLOOKUP(YEAR(Y73),Weights!$D$3:$W$26,5,0)</f>
        <v>8.1432764298883811E-2</v>
      </c>
      <c r="AE73" s="55">
        <f>HLOOKUP(YEAR(Y73),Weights!$D$3:$W$26,6,0)</f>
        <v>5.3339406048156721E-2</v>
      </c>
      <c r="AF73" s="55">
        <f>HLOOKUP(YEAR(Y73),Weights!$D$3:$W$26,7,0)</f>
        <v>1.3450592333590316E-2</v>
      </c>
      <c r="AG73" s="55">
        <f>HLOOKUP(YEAR(Y73),Weights!$D$3:$W$26,8,0)</f>
        <v>1.7239232396617132E-2</v>
      </c>
      <c r="AH73" s="31"/>
      <c r="AI73" s="65">
        <f>HLOOKUP(YEAR(Y73),Weights!$D$3:$W$26,24,0)</f>
        <v>0.57093863549395885</v>
      </c>
      <c r="AJ73" s="55">
        <f>HLOOKUP(YEAR(Y73),Weights!$D$3:$W$26,11,0)</f>
        <v>0.19840733875849736</v>
      </c>
      <c r="AK73" s="55">
        <f>HLOOKUP(YEAR(Y73),Weights!$D$3:$W$26,12,0)</f>
        <v>0.5513381327642165</v>
      </c>
      <c r="AL73" s="55">
        <f>HLOOKUP(YEAR(Y73),Weights!$D$3:$W$26,13,0)</f>
        <v>6.2009345384148408E-2</v>
      </c>
      <c r="AM73" s="55">
        <f>HLOOKUP(YEAR(Y73),Weights!$D$3:$W$26,14,0)</f>
        <v>8.7598846597696678E-2</v>
      </c>
      <c r="AN73" s="55">
        <f>HLOOKUP(YEAR(Y73),Weights!$D$3:$W$26,15,0)</f>
        <v>9.0569205936941958E-3</v>
      </c>
      <c r="AO73" s="55">
        <f>HLOOKUP(YEAR(Y73),Weights!$D$3:$W$26,16,0)</f>
        <v>2.3522560976860646E-2</v>
      </c>
      <c r="AP73" s="55">
        <f>HLOOKUP(YEAR(Y73),Weights!$D$3:$W$26,17,0)</f>
        <v>4.8378557387122167E-3</v>
      </c>
      <c r="AR73" s="91">
        <f t="shared" si="16"/>
        <v>37925</v>
      </c>
      <c r="AS73" s="55">
        <f t="shared" si="9"/>
        <v>0.26297476760512745</v>
      </c>
      <c r="AT73" s="55">
        <f t="shared" si="10"/>
        <v>0.41947491864340958</v>
      </c>
      <c r="AU73" s="55">
        <f t="shared" si="11"/>
        <v>0.11349716954257463</v>
      </c>
      <c r="AV73" s="55">
        <f t="shared" si="12"/>
        <v>8.4953218912911493E-2</v>
      </c>
      <c r="AW73" s="55">
        <f t="shared" si="13"/>
        <v>2.8056824226504809E-2</v>
      </c>
      <c r="AX73" s="55">
        <f t="shared" si="14"/>
        <v>1.9201068367517019E-2</v>
      </c>
      <c r="AY73" s="55">
        <f t="shared" si="15"/>
        <v>1.0158807329306269E-2</v>
      </c>
      <c r="AZ73" s="55">
        <f t="shared" si="17"/>
        <v>6.1683225372648809E-2</v>
      </c>
    </row>
    <row r="74" spans="25:52" x14ac:dyDescent="0.25">
      <c r="Y74" s="90">
        <f>'Monthly return GPFG'!C75</f>
        <v>37955</v>
      </c>
      <c r="Z74" s="64">
        <f>HLOOKUP(YEAR(Y74),Weights!$D$3:$W$26,23,0)</f>
        <v>0.42906136450604121</v>
      </c>
      <c r="AA74" s="62">
        <f>HLOOKUP(YEAR(Y74),Weights!$D$3:$W$26,2,0)</f>
        <v>0.34889264036789214</v>
      </c>
      <c r="AB74" s="32">
        <f>HLOOKUP(YEAR(Y74),Weights!$D$3:$W$26,3,0)</f>
        <v>0.24400863393456754</v>
      </c>
      <c r="AC74" s="32">
        <f>HLOOKUP(YEAR(Y74),Weights!$D$3:$W$26,4,0)</f>
        <v>0.1820104184653889</v>
      </c>
      <c r="AD74" s="32">
        <f>HLOOKUP(YEAR(Y74),Weights!$D$3:$W$26,5,0)</f>
        <v>8.1432764298883811E-2</v>
      </c>
      <c r="AE74" s="32">
        <f>HLOOKUP(YEAR(Y74),Weights!$D$3:$W$26,6,0)</f>
        <v>5.3339406048156721E-2</v>
      </c>
      <c r="AF74" s="32">
        <f>HLOOKUP(YEAR(Y74),Weights!$D$3:$W$26,7,0)</f>
        <v>1.3450592333590316E-2</v>
      </c>
      <c r="AG74" s="32">
        <f>HLOOKUP(YEAR(Y74),Weights!$D$3:$W$26,8,0)</f>
        <v>1.7239232396617132E-2</v>
      </c>
      <c r="AH74" s="31"/>
      <c r="AI74" s="64">
        <f>HLOOKUP(YEAR(Y74),Weights!$D$3:$W$26,24,0)</f>
        <v>0.57093863549395885</v>
      </c>
      <c r="AJ74" s="62">
        <f>HLOOKUP(YEAR(Y74),Weights!$D$3:$W$26,11,0)</f>
        <v>0.19840733875849736</v>
      </c>
      <c r="AK74" s="32">
        <f>HLOOKUP(YEAR(Y74),Weights!$D$3:$W$26,12,0)</f>
        <v>0.5513381327642165</v>
      </c>
      <c r="AL74" s="32">
        <f>HLOOKUP(YEAR(Y74),Weights!$D$3:$W$26,13,0)</f>
        <v>6.2009345384148408E-2</v>
      </c>
      <c r="AM74" s="32">
        <f>HLOOKUP(YEAR(Y74),Weights!$D$3:$W$26,14,0)</f>
        <v>8.7598846597696678E-2</v>
      </c>
      <c r="AN74" s="32">
        <f>HLOOKUP(YEAR(Y74),Weights!$D$3:$W$26,15,0)</f>
        <v>9.0569205936941958E-3</v>
      </c>
      <c r="AO74" s="32">
        <f>HLOOKUP(YEAR(Y74),Weights!$D$3:$W$26,16,0)</f>
        <v>2.3522560976860646E-2</v>
      </c>
      <c r="AP74" s="32">
        <f>HLOOKUP(YEAR(Y74),Weights!$D$3:$W$26,17,0)</f>
        <v>4.8378557387122167E-3</v>
      </c>
      <c r="AR74" s="90">
        <f t="shared" si="16"/>
        <v>37955</v>
      </c>
      <c r="AS74" s="62">
        <f t="shared" si="9"/>
        <v>0.26297476760512745</v>
      </c>
      <c r="AT74" s="62">
        <f t="shared" si="10"/>
        <v>0.41947491864340958</v>
      </c>
      <c r="AU74" s="32">
        <f t="shared" si="11"/>
        <v>0.11349716954257463</v>
      </c>
      <c r="AV74" s="32">
        <f t="shared" si="12"/>
        <v>8.4953218912911493E-2</v>
      </c>
      <c r="AW74" s="32">
        <f t="shared" si="13"/>
        <v>2.8056824226504809E-2</v>
      </c>
      <c r="AX74" s="32">
        <f t="shared" si="14"/>
        <v>1.9201068367517019E-2</v>
      </c>
      <c r="AY74" s="32">
        <f t="shared" si="15"/>
        <v>1.0158807329306269E-2</v>
      </c>
      <c r="AZ74" s="32">
        <f t="shared" si="17"/>
        <v>6.1683225372648809E-2</v>
      </c>
    </row>
    <row r="75" spans="25:52" x14ac:dyDescent="0.25">
      <c r="Y75" s="89">
        <f>'Monthly return GPFG'!C76</f>
        <v>37986</v>
      </c>
      <c r="Z75" s="66">
        <f>HLOOKUP(YEAR(Y75),Weights!$D$3:$W$26,23,0)</f>
        <v>0.42906136450604121</v>
      </c>
      <c r="AA75" s="56">
        <f>HLOOKUP(YEAR(Y75),Weights!$D$3:$W$26,2,0)</f>
        <v>0.34889264036789214</v>
      </c>
      <c r="AB75" s="56">
        <f>HLOOKUP(YEAR(Y75),Weights!$D$3:$W$26,3,0)</f>
        <v>0.24400863393456754</v>
      </c>
      <c r="AC75" s="56">
        <f>HLOOKUP(YEAR(Y75),Weights!$D$3:$W$26,4,0)</f>
        <v>0.1820104184653889</v>
      </c>
      <c r="AD75" s="56">
        <f>HLOOKUP(YEAR(Y75),Weights!$D$3:$W$26,5,0)</f>
        <v>8.1432764298883811E-2</v>
      </c>
      <c r="AE75" s="56">
        <f>HLOOKUP(YEAR(Y75),Weights!$D$3:$W$26,6,0)</f>
        <v>5.3339406048156721E-2</v>
      </c>
      <c r="AF75" s="56">
        <f>HLOOKUP(YEAR(Y75),Weights!$D$3:$W$26,7,0)</f>
        <v>1.3450592333590316E-2</v>
      </c>
      <c r="AG75" s="56">
        <f>HLOOKUP(YEAR(Y75),Weights!$D$3:$W$26,8,0)</f>
        <v>1.7239232396617132E-2</v>
      </c>
      <c r="AH75" s="31"/>
      <c r="AI75" s="66">
        <f>HLOOKUP(YEAR(Y75),Weights!$D$3:$W$26,24,0)</f>
        <v>0.57093863549395885</v>
      </c>
      <c r="AJ75" s="56">
        <f>HLOOKUP(YEAR(Y75),Weights!$D$3:$W$26,11,0)</f>
        <v>0.19840733875849736</v>
      </c>
      <c r="AK75" s="56">
        <f>HLOOKUP(YEAR(Y75),Weights!$D$3:$W$26,12,0)</f>
        <v>0.5513381327642165</v>
      </c>
      <c r="AL75" s="56">
        <f>HLOOKUP(YEAR(Y75),Weights!$D$3:$W$26,13,0)</f>
        <v>6.2009345384148408E-2</v>
      </c>
      <c r="AM75" s="56">
        <f>HLOOKUP(YEAR(Y75),Weights!$D$3:$W$26,14,0)</f>
        <v>8.7598846597696678E-2</v>
      </c>
      <c r="AN75" s="56">
        <f>HLOOKUP(YEAR(Y75),Weights!$D$3:$W$26,15,0)</f>
        <v>9.0569205936941958E-3</v>
      </c>
      <c r="AO75" s="56">
        <f>HLOOKUP(YEAR(Y75),Weights!$D$3:$W$26,16,0)</f>
        <v>2.3522560976860646E-2</v>
      </c>
      <c r="AP75" s="56">
        <f>HLOOKUP(YEAR(Y75),Weights!$D$3:$W$26,17,0)</f>
        <v>4.8378557387122167E-3</v>
      </c>
      <c r="AR75" s="89">
        <f t="shared" si="16"/>
        <v>37986</v>
      </c>
      <c r="AS75" s="56">
        <f t="shared" si="9"/>
        <v>0.26297476760512745</v>
      </c>
      <c r="AT75" s="56">
        <f t="shared" si="10"/>
        <v>0.41947491864340958</v>
      </c>
      <c r="AU75" s="56">
        <f t="shared" si="11"/>
        <v>0.11349716954257463</v>
      </c>
      <c r="AV75" s="56">
        <f t="shared" si="12"/>
        <v>8.4953218912911493E-2</v>
      </c>
      <c r="AW75" s="56">
        <f t="shared" si="13"/>
        <v>2.8056824226504809E-2</v>
      </c>
      <c r="AX75" s="56">
        <f t="shared" si="14"/>
        <v>1.9201068367517019E-2</v>
      </c>
      <c r="AY75" s="56">
        <f t="shared" si="15"/>
        <v>1.0158807329306269E-2</v>
      </c>
      <c r="AZ75" s="56">
        <f t="shared" si="17"/>
        <v>6.1683225372648809E-2</v>
      </c>
    </row>
    <row r="76" spans="25:52" x14ac:dyDescent="0.25">
      <c r="Y76" s="90">
        <f>'Monthly return GPFG'!C77</f>
        <v>38017</v>
      </c>
      <c r="Z76" s="64">
        <f>HLOOKUP(YEAR(Y76),Weights!$D$3:$W$26,23,0)</f>
        <v>0.39613230292980484</v>
      </c>
      <c r="AA76" s="32">
        <f>HLOOKUP(YEAR(Y76),Weights!$D$3:$W$26,2,0)</f>
        <v>0.36286389369995692</v>
      </c>
      <c r="AB76" s="32">
        <f>HLOOKUP(YEAR(Y76),Weights!$D$3:$W$26,3,0)</f>
        <v>0.25447779771859835</v>
      </c>
      <c r="AC76" s="32">
        <f>HLOOKUP(YEAR(Y76),Weights!$D$3:$W$26,4,0)</f>
        <v>0.15980444677917105</v>
      </c>
      <c r="AD76" s="32">
        <f>HLOOKUP(YEAR(Y76),Weights!$D$3:$W$26,5,0)</f>
        <v>6.5086957413215366E-2</v>
      </c>
      <c r="AE76" s="32">
        <f>HLOOKUP(YEAR(Y76),Weights!$D$3:$W$26,6,0)</f>
        <v>5.1831258467720256E-2</v>
      </c>
      <c r="AF76" s="32">
        <f>HLOOKUP(YEAR(Y76),Weights!$D$3:$W$26,7,0)</f>
        <v>1.806419042701159E-2</v>
      </c>
      <c r="AG76" s="32">
        <f>HLOOKUP(YEAR(Y76),Weights!$D$3:$W$26,8,0)</f>
        <v>1.701545420542603E-2</v>
      </c>
      <c r="AH76" s="31"/>
      <c r="AI76" s="64">
        <f>HLOOKUP(YEAR(Y76),Weights!$D$3:$W$26,24,0)</f>
        <v>0.60386769707019516</v>
      </c>
      <c r="AJ76" s="32">
        <f>HLOOKUP(YEAR(Y76),Weights!$D$3:$W$26,11,0)</f>
        <v>0.21067587112309502</v>
      </c>
      <c r="AK76" s="32">
        <f>HLOOKUP(YEAR(Y76),Weights!$D$3:$W$26,12,0)</f>
        <v>0.55983600470599981</v>
      </c>
      <c r="AL76" s="32">
        <f>HLOOKUP(YEAR(Y76),Weights!$D$3:$W$26,13,0)</f>
        <v>4.3833569871147789E-2</v>
      </c>
      <c r="AM76" s="32">
        <f>HLOOKUP(YEAR(Y76),Weights!$D$3:$W$26,14,0)</f>
        <v>8.4927516056185384E-2</v>
      </c>
      <c r="AN76" s="32">
        <f>HLOOKUP(YEAR(Y76),Weights!$D$3:$W$26,15,0)</f>
        <v>9.621004707649608E-3</v>
      </c>
      <c r="AO76" s="32">
        <f>HLOOKUP(YEAR(Y76),Weights!$D$3:$W$26,16,0)</f>
        <v>3.0422094546546295E-2</v>
      </c>
      <c r="AP76" s="32">
        <f>HLOOKUP(YEAR(Y76),Weights!$D$3:$W$26,17,0)</f>
        <v>4.3647546627002898E-3</v>
      </c>
      <c r="AR76" s="90">
        <f t="shared" si="16"/>
        <v>38017</v>
      </c>
      <c r="AS76" s="32">
        <f t="shared" si="9"/>
        <v>0.27096246298480042</v>
      </c>
      <c r="AT76" s="32">
        <f t="shared" si="10"/>
        <v>0.43887375495356445</v>
      </c>
      <c r="AU76" s="32">
        <f t="shared" si="11"/>
        <v>8.9773380413511975E-2</v>
      </c>
      <c r="AV76" s="32">
        <f t="shared" si="12"/>
        <v>7.7068029869531818E-2</v>
      </c>
      <c r="AW76" s="32">
        <f t="shared" si="13"/>
        <v>2.6341849736877847E-2</v>
      </c>
      <c r="AX76" s="32">
        <f t="shared" si="14"/>
        <v>2.5526729528289289E-2</v>
      </c>
      <c r="AY76" s="32">
        <f t="shared" si="15"/>
        <v>9.3761054062332667E-3</v>
      </c>
      <c r="AZ76" s="32">
        <f t="shared" si="17"/>
        <v>6.2077687107191082E-2</v>
      </c>
    </row>
    <row r="77" spans="25:52" x14ac:dyDescent="0.25">
      <c r="Y77" s="91">
        <f>'Monthly return GPFG'!C78</f>
        <v>38046</v>
      </c>
      <c r="Z77" s="65">
        <f>HLOOKUP(YEAR(Y77),Weights!$D$3:$W$26,23,0)</f>
        <v>0.39613230292980484</v>
      </c>
      <c r="AA77" s="55">
        <f>HLOOKUP(YEAR(Y77),Weights!$D$3:$W$26,2,0)</f>
        <v>0.36286389369995692</v>
      </c>
      <c r="AB77" s="55">
        <f>HLOOKUP(YEAR(Y77),Weights!$D$3:$W$26,3,0)</f>
        <v>0.25447779771859835</v>
      </c>
      <c r="AC77" s="55">
        <f>HLOOKUP(YEAR(Y77),Weights!$D$3:$W$26,4,0)</f>
        <v>0.15980444677917105</v>
      </c>
      <c r="AD77" s="55">
        <f>HLOOKUP(YEAR(Y77),Weights!$D$3:$W$26,5,0)</f>
        <v>6.5086957413215366E-2</v>
      </c>
      <c r="AE77" s="55">
        <f>HLOOKUP(YEAR(Y77),Weights!$D$3:$W$26,6,0)</f>
        <v>5.1831258467720256E-2</v>
      </c>
      <c r="AF77" s="55">
        <f>HLOOKUP(YEAR(Y77),Weights!$D$3:$W$26,7,0)</f>
        <v>1.806419042701159E-2</v>
      </c>
      <c r="AG77" s="55">
        <f>HLOOKUP(YEAR(Y77),Weights!$D$3:$W$26,8,0)</f>
        <v>1.701545420542603E-2</v>
      </c>
      <c r="AH77" s="31"/>
      <c r="AI77" s="65">
        <f>HLOOKUP(YEAR(Y77),Weights!$D$3:$W$26,24,0)</f>
        <v>0.60386769707019516</v>
      </c>
      <c r="AJ77" s="55">
        <f>HLOOKUP(YEAR(Y77),Weights!$D$3:$W$26,11,0)</f>
        <v>0.21067587112309502</v>
      </c>
      <c r="AK77" s="55">
        <f>HLOOKUP(YEAR(Y77),Weights!$D$3:$W$26,12,0)</f>
        <v>0.55983600470599981</v>
      </c>
      <c r="AL77" s="55">
        <f>HLOOKUP(YEAR(Y77),Weights!$D$3:$W$26,13,0)</f>
        <v>4.3833569871147789E-2</v>
      </c>
      <c r="AM77" s="55">
        <f>HLOOKUP(YEAR(Y77),Weights!$D$3:$W$26,14,0)</f>
        <v>8.4927516056185384E-2</v>
      </c>
      <c r="AN77" s="55">
        <f>HLOOKUP(YEAR(Y77),Weights!$D$3:$W$26,15,0)</f>
        <v>9.621004707649608E-3</v>
      </c>
      <c r="AO77" s="55">
        <f>HLOOKUP(YEAR(Y77),Weights!$D$3:$W$26,16,0)</f>
        <v>3.0422094546546295E-2</v>
      </c>
      <c r="AP77" s="55">
        <f>HLOOKUP(YEAR(Y77),Weights!$D$3:$W$26,17,0)</f>
        <v>4.3647546627002898E-3</v>
      </c>
      <c r="AR77" s="91">
        <f t="shared" si="16"/>
        <v>38046</v>
      </c>
      <c r="AS77" s="55">
        <f t="shared" si="9"/>
        <v>0.27096246298480042</v>
      </c>
      <c r="AT77" s="55">
        <f t="shared" si="10"/>
        <v>0.43887375495356445</v>
      </c>
      <c r="AU77" s="55">
        <f t="shared" si="11"/>
        <v>8.9773380413511975E-2</v>
      </c>
      <c r="AV77" s="55">
        <f t="shared" si="12"/>
        <v>7.7068029869531818E-2</v>
      </c>
      <c r="AW77" s="55">
        <f t="shared" si="13"/>
        <v>2.6341849736877847E-2</v>
      </c>
      <c r="AX77" s="55">
        <f t="shared" si="14"/>
        <v>2.5526729528289289E-2</v>
      </c>
      <c r="AY77" s="55">
        <f t="shared" si="15"/>
        <v>9.3761054062332667E-3</v>
      </c>
      <c r="AZ77" s="55">
        <f t="shared" si="17"/>
        <v>6.2077687107191082E-2</v>
      </c>
    </row>
    <row r="78" spans="25:52" x14ac:dyDescent="0.25">
      <c r="Y78" s="90">
        <f>'Monthly return GPFG'!C79</f>
        <v>38077</v>
      </c>
      <c r="Z78" s="64">
        <f>HLOOKUP(YEAR(Y78),Weights!$D$3:$W$26,23,0)</f>
        <v>0.39613230292980484</v>
      </c>
      <c r="AA78" s="32">
        <f>HLOOKUP(YEAR(Y78),Weights!$D$3:$W$26,2,0)</f>
        <v>0.36286389369995692</v>
      </c>
      <c r="AB78" s="32">
        <f>HLOOKUP(YEAR(Y78),Weights!$D$3:$W$26,3,0)</f>
        <v>0.25447779771859835</v>
      </c>
      <c r="AC78" s="32">
        <f>HLOOKUP(YEAR(Y78),Weights!$D$3:$W$26,4,0)</f>
        <v>0.15980444677917105</v>
      </c>
      <c r="AD78" s="32">
        <f>HLOOKUP(YEAR(Y78),Weights!$D$3:$W$26,5,0)</f>
        <v>6.5086957413215366E-2</v>
      </c>
      <c r="AE78" s="32">
        <f>HLOOKUP(YEAR(Y78),Weights!$D$3:$W$26,6,0)</f>
        <v>5.1831258467720256E-2</v>
      </c>
      <c r="AF78" s="32">
        <f>HLOOKUP(YEAR(Y78),Weights!$D$3:$W$26,7,0)</f>
        <v>1.806419042701159E-2</v>
      </c>
      <c r="AG78" s="32">
        <f>HLOOKUP(YEAR(Y78),Weights!$D$3:$W$26,8,0)</f>
        <v>1.701545420542603E-2</v>
      </c>
      <c r="AH78" s="31"/>
      <c r="AI78" s="64">
        <f>HLOOKUP(YEAR(Y78),Weights!$D$3:$W$26,24,0)</f>
        <v>0.60386769707019516</v>
      </c>
      <c r="AJ78" s="32">
        <f>HLOOKUP(YEAR(Y78),Weights!$D$3:$W$26,11,0)</f>
        <v>0.21067587112309502</v>
      </c>
      <c r="AK78" s="32">
        <f>HLOOKUP(YEAR(Y78),Weights!$D$3:$W$26,12,0)</f>
        <v>0.55983600470599981</v>
      </c>
      <c r="AL78" s="32">
        <f>HLOOKUP(YEAR(Y78),Weights!$D$3:$W$26,13,0)</f>
        <v>4.3833569871147789E-2</v>
      </c>
      <c r="AM78" s="32">
        <f>HLOOKUP(YEAR(Y78),Weights!$D$3:$W$26,14,0)</f>
        <v>8.4927516056185384E-2</v>
      </c>
      <c r="AN78" s="32">
        <f>HLOOKUP(YEAR(Y78),Weights!$D$3:$W$26,15,0)</f>
        <v>9.621004707649608E-3</v>
      </c>
      <c r="AO78" s="32">
        <f>HLOOKUP(YEAR(Y78),Weights!$D$3:$W$26,16,0)</f>
        <v>3.0422094546546295E-2</v>
      </c>
      <c r="AP78" s="32">
        <f>HLOOKUP(YEAR(Y78),Weights!$D$3:$W$26,17,0)</f>
        <v>4.3647546627002898E-3</v>
      </c>
      <c r="AR78" s="90">
        <f t="shared" si="16"/>
        <v>38077</v>
      </c>
      <c r="AS78" s="32">
        <f t="shared" si="9"/>
        <v>0.27096246298480042</v>
      </c>
      <c r="AT78" s="32">
        <f t="shared" si="10"/>
        <v>0.43887375495356445</v>
      </c>
      <c r="AU78" s="32">
        <f t="shared" si="11"/>
        <v>8.9773380413511975E-2</v>
      </c>
      <c r="AV78" s="32">
        <f t="shared" si="12"/>
        <v>7.7068029869531818E-2</v>
      </c>
      <c r="AW78" s="32">
        <f t="shared" si="13"/>
        <v>2.6341849736877847E-2</v>
      </c>
      <c r="AX78" s="32">
        <f t="shared" si="14"/>
        <v>2.5526729528289289E-2</v>
      </c>
      <c r="AY78" s="32">
        <f t="shared" si="15"/>
        <v>9.3761054062332667E-3</v>
      </c>
      <c r="AZ78" s="32">
        <f t="shared" si="17"/>
        <v>6.2077687107191082E-2</v>
      </c>
    </row>
    <row r="79" spans="25:52" x14ac:dyDescent="0.25">
      <c r="Y79" s="91">
        <f>'Monthly return GPFG'!C80</f>
        <v>38107</v>
      </c>
      <c r="Z79" s="65">
        <f>HLOOKUP(YEAR(Y79),Weights!$D$3:$W$26,23,0)</f>
        <v>0.39613230292980484</v>
      </c>
      <c r="AA79" s="55">
        <f>HLOOKUP(YEAR(Y79),Weights!$D$3:$W$26,2,0)</f>
        <v>0.36286389369995692</v>
      </c>
      <c r="AB79" s="55">
        <f>HLOOKUP(YEAR(Y79),Weights!$D$3:$W$26,3,0)</f>
        <v>0.25447779771859835</v>
      </c>
      <c r="AC79" s="55">
        <f>HLOOKUP(YEAR(Y79),Weights!$D$3:$W$26,4,0)</f>
        <v>0.15980444677917105</v>
      </c>
      <c r="AD79" s="55">
        <f>HLOOKUP(YEAR(Y79),Weights!$D$3:$W$26,5,0)</f>
        <v>6.5086957413215366E-2</v>
      </c>
      <c r="AE79" s="55">
        <f>HLOOKUP(YEAR(Y79),Weights!$D$3:$W$26,6,0)</f>
        <v>5.1831258467720256E-2</v>
      </c>
      <c r="AF79" s="55">
        <f>HLOOKUP(YEAR(Y79),Weights!$D$3:$W$26,7,0)</f>
        <v>1.806419042701159E-2</v>
      </c>
      <c r="AG79" s="55">
        <f>HLOOKUP(YEAR(Y79),Weights!$D$3:$W$26,8,0)</f>
        <v>1.701545420542603E-2</v>
      </c>
      <c r="AH79" s="31"/>
      <c r="AI79" s="65">
        <f>HLOOKUP(YEAR(Y79),Weights!$D$3:$W$26,24,0)</f>
        <v>0.60386769707019516</v>
      </c>
      <c r="AJ79" s="55">
        <f>HLOOKUP(YEAR(Y79),Weights!$D$3:$W$26,11,0)</f>
        <v>0.21067587112309502</v>
      </c>
      <c r="AK79" s="55">
        <f>HLOOKUP(YEAR(Y79),Weights!$D$3:$W$26,12,0)</f>
        <v>0.55983600470599981</v>
      </c>
      <c r="AL79" s="55">
        <f>HLOOKUP(YEAR(Y79),Weights!$D$3:$W$26,13,0)</f>
        <v>4.3833569871147789E-2</v>
      </c>
      <c r="AM79" s="55">
        <f>HLOOKUP(YEAR(Y79),Weights!$D$3:$W$26,14,0)</f>
        <v>8.4927516056185384E-2</v>
      </c>
      <c r="AN79" s="55">
        <f>HLOOKUP(YEAR(Y79),Weights!$D$3:$W$26,15,0)</f>
        <v>9.621004707649608E-3</v>
      </c>
      <c r="AO79" s="55">
        <f>HLOOKUP(YEAR(Y79),Weights!$D$3:$W$26,16,0)</f>
        <v>3.0422094546546295E-2</v>
      </c>
      <c r="AP79" s="55">
        <f>HLOOKUP(YEAR(Y79),Weights!$D$3:$W$26,17,0)</f>
        <v>4.3647546627002898E-3</v>
      </c>
      <c r="AR79" s="91">
        <f t="shared" si="16"/>
        <v>38107</v>
      </c>
      <c r="AS79" s="55">
        <f t="shared" si="9"/>
        <v>0.27096246298480042</v>
      </c>
      <c r="AT79" s="55">
        <f t="shared" si="10"/>
        <v>0.43887375495356445</v>
      </c>
      <c r="AU79" s="55">
        <f t="shared" si="11"/>
        <v>8.9773380413511975E-2</v>
      </c>
      <c r="AV79" s="55">
        <f t="shared" si="12"/>
        <v>7.7068029869531818E-2</v>
      </c>
      <c r="AW79" s="55">
        <f t="shared" si="13"/>
        <v>2.6341849736877847E-2</v>
      </c>
      <c r="AX79" s="55">
        <f t="shared" si="14"/>
        <v>2.5526729528289289E-2</v>
      </c>
      <c r="AY79" s="55">
        <f t="shared" si="15"/>
        <v>9.3761054062332667E-3</v>
      </c>
      <c r="AZ79" s="55">
        <f t="shared" si="17"/>
        <v>6.2077687107191082E-2</v>
      </c>
    </row>
    <row r="80" spans="25:52" x14ac:dyDescent="0.25">
      <c r="Y80" s="90">
        <f>'Monthly return GPFG'!C81</f>
        <v>38138</v>
      </c>
      <c r="Z80" s="64">
        <f>HLOOKUP(YEAR(Y80),Weights!$D$3:$W$26,23,0)</f>
        <v>0.39613230292980484</v>
      </c>
      <c r="AA80" s="32">
        <f>HLOOKUP(YEAR(Y80),Weights!$D$3:$W$26,2,0)</f>
        <v>0.36286389369995692</v>
      </c>
      <c r="AB80" s="32">
        <f>HLOOKUP(YEAR(Y80),Weights!$D$3:$W$26,3,0)</f>
        <v>0.25447779771859835</v>
      </c>
      <c r="AC80" s="32">
        <f>HLOOKUP(YEAR(Y80),Weights!$D$3:$W$26,4,0)</f>
        <v>0.15980444677917105</v>
      </c>
      <c r="AD80" s="32">
        <f>HLOOKUP(YEAR(Y80),Weights!$D$3:$W$26,5,0)</f>
        <v>6.5086957413215366E-2</v>
      </c>
      <c r="AE80" s="32">
        <f>HLOOKUP(YEAR(Y80),Weights!$D$3:$W$26,6,0)</f>
        <v>5.1831258467720256E-2</v>
      </c>
      <c r="AF80" s="32">
        <f>HLOOKUP(YEAR(Y80),Weights!$D$3:$W$26,7,0)</f>
        <v>1.806419042701159E-2</v>
      </c>
      <c r="AG80" s="32">
        <f>HLOOKUP(YEAR(Y80),Weights!$D$3:$W$26,8,0)</f>
        <v>1.701545420542603E-2</v>
      </c>
      <c r="AH80" s="31"/>
      <c r="AI80" s="64">
        <f>HLOOKUP(YEAR(Y80),Weights!$D$3:$W$26,24,0)</f>
        <v>0.60386769707019516</v>
      </c>
      <c r="AJ80" s="32">
        <f>HLOOKUP(YEAR(Y80),Weights!$D$3:$W$26,11,0)</f>
        <v>0.21067587112309502</v>
      </c>
      <c r="AK80" s="32">
        <f>HLOOKUP(YEAR(Y80),Weights!$D$3:$W$26,12,0)</f>
        <v>0.55983600470599981</v>
      </c>
      <c r="AL80" s="32">
        <f>HLOOKUP(YEAR(Y80),Weights!$D$3:$W$26,13,0)</f>
        <v>4.3833569871147789E-2</v>
      </c>
      <c r="AM80" s="32">
        <f>HLOOKUP(YEAR(Y80),Weights!$D$3:$W$26,14,0)</f>
        <v>8.4927516056185384E-2</v>
      </c>
      <c r="AN80" s="32">
        <f>HLOOKUP(YEAR(Y80),Weights!$D$3:$W$26,15,0)</f>
        <v>9.621004707649608E-3</v>
      </c>
      <c r="AO80" s="32">
        <f>HLOOKUP(YEAR(Y80),Weights!$D$3:$W$26,16,0)</f>
        <v>3.0422094546546295E-2</v>
      </c>
      <c r="AP80" s="32">
        <f>HLOOKUP(YEAR(Y80),Weights!$D$3:$W$26,17,0)</f>
        <v>4.3647546627002898E-3</v>
      </c>
      <c r="AR80" s="90">
        <f t="shared" si="16"/>
        <v>38138</v>
      </c>
      <c r="AS80" s="32">
        <f t="shared" si="9"/>
        <v>0.27096246298480042</v>
      </c>
      <c r="AT80" s="32">
        <f t="shared" si="10"/>
        <v>0.43887375495356445</v>
      </c>
      <c r="AU80" s="32">
        <f t="shared" si="11"/>
        <v>8.9773380413511975E-2</v>
      </c>
      <c r="AV80" s="32">
        <f t="shared" si="12"/>
        <v>7.7068029869531818E-2</v>
      </c>
      <c r="AW80" s="32">
        <f t="shared" si="13"/>
        <v>2.6341849736877847E-2</v>
      </c>
      <c r="AX80" s="32">
        <f t="shared" si="14"/>
        <v>2.5526729528289289E-2</v>
      </c>
      <c r="AY80" s="32">
        <f t="shared" si="15"/>
        <v>9.3761054062332667E-3</v>
      </c>
      <c r="AZ80" s="32">
        <f t="shared" si="17"/>
        <v>6.2077687107191082E-2</v>
      </c>
    </row>
    <row r="81" spans="25:52" x14ac:dyDescent="0.25">
      <c r="Y81" s="91">
        <f>'Monthly return GPFG'!C82</f>
        <v>38168</v>
      </c>
      <c r="Z81" s="65">
        <f>HLOOKUP(YEAR(Y81),Weights!$D$3:$W$26,23,0)</f>
        <v>0.39613230292980484</v>
      </c>
      <c r="AA81" s="55">
        <f>HLOOKUP(YEAR(Y81),Weights!$D$3:$W$26,2,0)</f>
        <v>0.36286389369995692</v>
      </c>
      <c r="AB81" s="55">
        <f>HLOOKUP(YEAR(Y81),Weights!$D$3:$W$26,3,0)</f>
        <v>0.25447779771859835</v>
      </c>
      <c r="AC81" s="55">
        <f>HLOOKUP(YEAR(Y81),Weights!$D$3:$W$26,4,0)</f>
        <v>0.15980444677917105</v>
      </c>
      <c r="AD81" s="55">
        <f>HLOOKUP(YEAR(Y81),Weights!$D$3:$W$26,5,0)</f>
        <v>6.5086957413215366E-2</v>
      </c>
      <c r="AE81" s="55">
        <f>HLOOKUP(YEAR(Y81),Weights!$D$3:$W$26,6,0)</f>
        <v>5.1831258467720256E-2</v>
      </c>
      <c r="AF81" s="55">
        <f>HLOOKUP(YEAR(Y81),Weights!$D$3:$W$26,7,0)</f>
        <v>1.806419042701159E-2</v>
      </c>
      <c r="AG81" s="55">
        <f>HLOOKUP(YEAR(Y81),Weights!$D$3:$W$26,8,0)</f>
        <v>1.701545420542603E-2</v>
      </c>
      <c r="AH81" s="31"/>
      <c r="AI81" s="65">
        <f>HLOOKUP(YEAR(Y81),Weights!$D$3:$W$26,24,0)</f>
        <v>0.60386769707019516</v>
      </c>
      <c r="AJ81" s="55">
        <f>HLOOKUP(YEAR(Y81),Weights!$D$3:$W$26,11,0)</f>
        <v>0.21067587112309502</v>
      </c>
      <c r="AK81" s="55">
        <f>HLOOKUP(YEAR(Y81),Weights!$D$3:$W$26,12,0)</f>
        <v>0.55983600470599981</v>
      </c>
      <c r="AL81" s="55">
        <f>HLOOKUP(YEAR(Y81),Weights!$D$3:$W$26,13,0)</f>
        <v>4.3833569871147789E-2</v>
      </c>
      <c r="AM81" s="55">
        <f>HLOOKUP(YEAR(Y81),Weights!$D$3:$W$26,14,0)</f>
        <v>8.4927516056185384E-2</v>
      </c>
      <c r="AN81" s="55">
        <f>HLOOKUP(YEAR(Y81),Weights!$D$3:$W$26,15,0)</f>
        <v>9.621004707649608E-3</v>
      </c>
      <c r="AO81" s="55">
        <f>HLOOKUP(YEAR(Y81),Weights!$D$3:$W$26,16,0)</f>
        <v>3.0422094546546295E-2</v>
      </c>
      <c r="AP81" s="55">
        <f>HLOOKUP(YEAR(Y81),Weights!$D$3:$W$26,17,0)</f>
        <v>4.3647546627002898E-3</v>
      </c>
      <c r="AR81" s="91">
        <f t="shared" si="16"/>
        <v>38168</v>
      </c>
      <c r="AS81" s="55">
        <f t="shared" si="9"/>
        <v>0.27096246298480042</v>
      </c>
      <c r="AT81" s="55">
        <f t="shared" si="10"/>
        <v>0.43887375495356445</v>
      </c>
      <c r="AU81" s="55">
        <f t="shared" si="11"/>
        <v>8.9773380413511975E-2</v>
      </c>
      <c r="AV81" s="55">
        <f t="shared" si="12"/>
        <v>7.7068029869531818E-2</v>
      </c>
      <c r="AW81" s="55">
        <f t="shared" si="13"/>
        <v>2.6341849736877847E-2</v>
      </c>
      <c r="AX81" s="55">
        <f t="shared" si="14"/>
        <v>2.5526729528289289E-2</v>
      </c>
      <c r="AY81" s="55">
        <f t="shared" si="15"/>
        <v>9.3761054062332667E-3</v>
      </c>
      <c r="AZ81" s="55">
        <f t="shared" si="17"/>
        <v>6.2077687107191082E-2</v>
      </c>
    </row>
    <row r="82" spans="25:52" x14ac:dyDescent="0.25">
      <c r="Y82" s="90">
        <f>'Monthly return GPFG'!C83</f>
        <v>38199</v>
      </c>
      <c r="Z82" s="64">
        <f>HLOOKUP(YEAR(Y82),Weights!$D$3:$W$26,23,0)</f>
        <v>0.39613230292980484</v>
      </c>
      <c r="AA82" s="32">
        <f>HLOOKUP(YEAR(Y82),Weights!$D$3:$W$26,2,0)</f>
        <v>0.36286389369995692</v>
      </c>
      <c r="AB82" s="32">
        <f>HLOOKUP(YEAR(Y82),Weights!$D$3:$W$26,3,0)</f>
        <v>0.25447779771859835</v>
      </c>
      <c r="AC82" s="32">
        <f>HLOOKUP(YEAR(Y82),Weights!$D$3:$W$26,4,0)</f>
        <v>0.15980444677917105</v>
      </c>
      <c r="AD82" s="32">
        <f>HLOOKUP(YEAR(Y82),Weights!$D$3:$W$26,5,0)</f>
        <v>6.5086957413215366E-2</v>
      </c>
      <c r="AE82" s="32">
        <f>HLOOKUP(YEAR(Y82),Weights!$D$3:$W$26,6,0)</f>
        <v>5.1831258467720256E-2</v>
      </c>
      <c r="AF82" s="32">
        <f>HLOOKUP(YEAR(Y82),Weights!$D$3:$W$26,7,0)</f>
        <v>1.806419042701159E-2</v>
      </c>
      <c r="AG82" s="32">
        <f>HLOOKUP(YEAR(Y82),Weights!$D$3:$W$26,8,0)</f>
        <v>1.701545420542603E-2</v>
      </c>
      <c r="AH82" s="31"/>
      <c r="AI82" s="64">
        <f>HLOOKUP(YEAR(Y82),Weights!$D$3:$W$26,24,0)</f>
        <v>0.60386769707019516</v>
      </c>
      <c r="AJ82" s="32">
        <f>HLOOKUP(YEAR(Y82),Weights!$D$3:$W$26,11,0)</f>
        <v>0.21067587112309502</v>
      </c>
      <c r="AK82" s="32">
        <f>HLOOKUP(YEAR(Y82),Weights!$D$3:$W$26,12,0)</f>
        <v>0.55983600470599981</v>
      </c>
      <c r="AL82" s="32">
        <f>HLOOKUP(YEAR(Y82),Weights!$D$3:$W$26,13,0)</f>
        <v>4.3833569871147789E-2</v>
      </c>
      <c r="AM82" s="32">
        <f>HLOOKUP(YEAR(Y82),Weights!$D$3:$W$26,14,0)</f>
        <v>8.4927516056185384E-2</v>
      </c>
      <c r="AN82" s="32">
        <f>HLOOKUP(YEAR(Y82),Weights!$D$3:$W$26,15,0)</f>
        <v>9.621004707649608E-3</v>
      </c>
      <c r="AO82" s="32">
        <f>HLOOKUP(YEAR(Y82),Weights!$D$3:$W$26,16,0)</f>
        <v>3.0422094546546295E-2</v>
      </c>
      <c r="AP82" s="32">
        <f>HLOOKUP(YEAR(Y82),Weights!$D$3:$W$26,17,0)</f>
        <v>4.3647546627002898E-3</v>
      </c>
      <c r="AR82" s="90">
        <f t="shared" si="16"/>
        <v>38199</v>
      </c>
      <c r="AS82" s="32">
        <f t="shared" si="9"/>
        <v>0.27096246298480042</v>
      </c>
      <c r="AT82" s="32">
        <f t="shared" si="10"/>
        <v>0.43887375495356445</v>
      </c>
      <c r="AU82" s="32">
        <f t="shared" si="11"/>
        <v>8.9773380413511975E-2</v>
      </c>
      <c r="AV82" s="32">
        <f t="shared" si="12"/>
        <v>7.7068029869531818E-2</v>
      </c>
      <c r="AW82" s="32">
        <f t="shared" si="13"/>
        <v>2.6341849736877847E-2</v>
      </c>
      <c r="AX82" s="32">
        <f t="shared" si="14"/>
        <v>2.5526729528289289E-2</v>
      </c>
      <c r="AY82" s="32">
        <f t="shared" si="15"/>
        <v>9.3761054062332667E-3</v>
      </c>
      <c r="AZ82" s="32">
        <f t="shared" si="17"/>
        <v>6.2077687107191082E-2</v>
      </c>
    </row>
    <row r="83" spans="25:52" x14ac:dyDescent="0.25">
      <c r="Y83" s="91">
        <f>'Monthly return GPFG'!C84</f>
        <v>38230</v>
      </c>
      <c r="Z83" s="65">
        <f>HLOOKUP(YEAR(Y83),Weights!$D$3:$W$26,23,0)</f>
        <v>0.39613230292980484</v>
      </c>
      <c r="AA83" s="55">
        <f>HLOOKUP(YEAR(Y83),Weights!$D$3:$W$26,2,0)</f>
        <v>0.36286389369995692</v>
      </c>
      <c r="AB83" s="55">
        <f>HLOOKUP(YEAR(Y83),Weights!$D$3:$W$26,3,0)</f>
        <v>0.25447779771859835</v>
      </c>
      <c r="AC83" s="55">
        <f>HLOOKUP(YEAR(Y83),Weights!$D$3:$W$26,4,0)</f>
        <v>0.15980444677917105</v>
      </c>
      <c r="AD83" s="55">
        <f>HLOOKUP(YEAR(Y83),Weights!$D$3:$W$26,5,0)</f>
        <v>6.5086957413215366E-2</v>
      </c>
      <c r="AE83" s="55">
        <f>HLOOKUP(YEAR(Y83),Weights!$D$3:$W$26,6,0)</f>
        <v>5.1831258467720256E-2</v>
      </c>
      <c r="AF83" s="55">
        <f>HLOOKUP(YEAR(Y83),Weights!$D$3:$W$26,7,0)</f>
        <v>1.806419042701159E-2</v>
      </c>
      <c r="AG83" s="55">
        <f>HLOOKUP(YEAR(Y83),Weights!$D$3:$W$26,8,0)</f>
        <v>1.701545420542603E-2</v>
      </c>
      <c r="AH83" s="31"/>
      <c r="AI83" s="65">
        <f>HLOOKUP(YEAR(Y83),Weights!$D$3:$W$26,24,0)</f>
        <v>0.60386769707019516</v>
      </c>
      <c r="AJ83" s="55">
        <f>HLOOKUP(YEAR(Y83),Weights!$D$3:$W$26,11,0)</f>
        <v>0.21067587112309502</v>
      </c>
      <c r="AK83" s="55">
        <f>HLOOKUP(YEAR(Y83),Weights!$D$3:$W$26,12,0)</f>
        <v>0.55983600470599981</v>
      </c>
      <c r="AL83" s="55">
        <f>HLOOKUP(YEAR(Y83),Weights!$D$3:$W$26,13,0)</f>
        <v>4.3833569871147789E-2</v>
      </c>
      <c r="AM83" s="55">
        <f>HLOOKUP(YEAR(Y83),Weights!$D$3:$W$26,14,0)</f>
        <v>8.4927516056185384E-2</v>
      </c>
      <c r="AN83" s="55">
        <f>HLOOKUP(YEAR(Y83),Weights!$D$3:$W$26,15,0)</f>
        <v>9.621004707649608E-3</v>
      </c>
      <c r="AO83" s="55">
        <f>HLOOKUP(YEAR(Y83),Weights!$D$3:$W$26,16,0)</f>
        <v>3.0422094546546295E-2</v>
      </c>
      <c r="AP83" s="55">
        <f>HLOOKUP(YEAR(Y83),Weights!$D$3:$W$26,17,0)</f>
        <v>4.3647546627002898E-3</v>
      </c>
      <c r="AR83" s="91">
        <f t="shared" si="16"/>
        <v>38230</v>
      </c>
      <c r="AS83" s="55">
        <f t="shared" si="9"/>
        <v>0.27096246298480042</v>
      </c>
      <c r="AT83" s="55">
        <f t="shared" si="10"/>
        <v>0.43887375495356445</v>
      </c>
      <c r="AU83" s="55">
        <f t="shared" si="11"/>
        <v>8.9773380413511975E-2</v>
      </c>
      <c r="AV83" s="55">
        <f t="shared" si="12"/>
        <v>7.7068029869531818E-2</v>
      </c>
      <c r="AW83" s="55">
        <f t="shared" si="13"/>
        <v>2.6341849736877847E-2</v>
      </c>
      <c r="AX83" s="55">
        <f t="shared" si="14"/>
        <v>2.5526729528289289E-2</v>
      </c>
      <c r="AY83" s="55">
        <f t="shared" si="15"/>
        <v>9.3761054062332667E-3</v>
      </c>
      <c r="AZ83" s="55">
        <f t="shared" si="17"/>
        <v>6.2077687107191082E-2</v>
      </c>
    </row>
    <row r="84" spans="25:52" x14ac:dyDescent="0.25">
      <c r="Y84" s="90">
        <f>'Monthly return GPFG'!C85</f>
        <v>38260</v>
      </c>
      <c r="Z84" s="64">
        <f>HLOOKUP(YEAR(Y84),Weights!$D$3:$W$26,23,0)</f>
        <v>0.39613230292980484</v>
      </c>
      <c r="AA84" s="32">
        <f>HLOOKUP(YEAR(Y84),Weights!$D$3:$W$26,2,0)</f>
        <v>0.36286389369995692</v>
      </c>
      <c r="AB84" s="32">
        <f>HLOOKUP(YEAR(Y84),Weights!$D$3:$W$26,3,0)</f>
        <v>0.25447779771859835</v>
      </c>
      <c r="AC84" s="32">
        <f>HLOOKUP(YEAR(Y84),Weights!$D$3:$W$26,4,0)</f>
        <v>0.15980444677917105</v>
      </c>
      <c r="AD84" s="32">
        <f>HLOOKUP(YEAR(Y84),Weights!$D$3:$W$26,5,0)</f>
        <v>6.5086957413215366E-2</v>
      </c>
      <c r="AE84" s="32">
        <f>HLOOKUP(YEAR(Y84),Weights!$D$3:$W$26,6,0)</f>
        <v>5.1831258467720256E-2</v>
      </c>
      <c r="AF84" s="32">
        <f>HLOOKUP(YEAR(Y84),Weights!$D$3:$W$26,7,0)</f>
        <v>1.806419042701159E-2</v>
      </c>
      <c r="AG84" s="32">
        <f>HLOOKUP(YEAR(Y84),Weights!$D$3:$W$26,8,0)</f>
        <v>1.701545420542603E-2</v>
      </c>
      <c r="AH84" s="31"/>
      <c r="AI84" s="64">
        <f>HLOOKUP(YEAR(Y84),Weights!$D$3:$W$26,24,0)</f>
        <v>0.60386769707019516</v>
      </c>
      <c r="AJ84" s="32">
        <f>HLOOKUP(YEAR(Y84),Weights!$D$3:$W$26,11,0)</f>
        <v>0.21067587112309502</v>
      </c>
      <c r="AK84" s="32">
        <f>HLOOKUP(YEAR(Y84),Weights!$D$3:$W$26,12,0)</f>
        <v>0.55983600470599981</v>
      </c>
      <c r="AL84" s="32">
        <f>HLOOKUP(YEAR(Y84),Weights!$D$3:$W$26,13,0)</f>
        <v>4.3833569871147789E-2</v>
      </c>
      <c r="AM84" s="32">
        <f>HLOOKUP(YEAR(Y84),Weights!$D$3:$W$26,14,0)</f>
        <v>8.4927516056185384E-2</v>
      </c>
      <c r="AN84" s="32">
        <f>HLOOKUP(YEAR(Y84),Weights!$D$3:$W$26,15,0)</f>
        <v>9.621004707649608E-3</v>
      </c>
      <c r="AO84" s="32">
        <f>HLOOKUP(YEAR(Y84),Weights!$D$3:$W$26,16,0)</f>
        <v>3.0422094546546295E-2</v>
      </c>
      <c r="AP84" s="32">
        <f>HLOOKUP(YEAR(Y84),Weights!$D$3:$W$26,17,0)</f>
        <v>4.3647546627002898E-3</v>
      </c>
      <c r="AR84" s="90">
        <f t="shared" si="16"/>
        <v>38260</v>
      </c>
      <c r="AS84" s="32">
        <f t="shared" si="9"/>
        <v>0.27096246298480042</v>
      </c>
      <c r="AT84" s="32">
        <f t="shared" si="10"/>
        <v>0.43887375495356445</v>
      </c>
      <c r="AU84" s="32">
        <f t="shared" si="11"/>
        <v>8.9773380413511975E-2</v>
      </c>
      <c r="AV84" s="32">
        <f t="shared" si="12"/>
        <v>7.7068029869531818E-2</v>
      </c>
      <c r="AW84" s="32">
        <f t="shared" si="13"/>
        <v>2.6341849736877847E-2</v>
      </c>
      <c r="AX84" s="32">
        <f t="shared" si="14"/>
        <v>2.5526729528289289E-2</v>
      </c>
      <c r="AY84" s="32">
        <f t="shared" si="15"/>
        <v>9.3761054062332667E-3</v>
      </c>
      <c r="AZ84" s="32">
        <f t="shared" si="17"/>
        <v>6.2077687107191082E-2</v>
      </c>
    </row>
    <row r="85" spans="25:52" x14ac:dyDescent="0.25">
      <c r="Y85" s="91">
        <f>'Monthly return GPFG'!C86</f>
        <v>38291</v>
      </c>
      <c r="Z85" s="65">
        <f>HLOOKUP(YEAR(Y85),Weights!$D$3:$W$26,23,0)</f>
        <v>0.39613230292980484</v>
      </c>
      <c r="AA85" s="55">
        <f>HLOOKUP(YEAR(Y85),Weights!$D$3:$W$26,2,0)</f>
        <v>0.36286389369995692</v>
      </c>
      <c r="AB85" s="55">
        <f>HLOOKUP(YEAR(Y85),Weights!$D$3:$W$26,3,0)</f>
        <v>0.25447779771859835</v>
      </c>
      <c r="AC85" s="55">
        <f>HLOOKUP(YEAR(Y85),Weights!$D$3:$W$26,4,0)</f>
        <v>0.15980444677917105</v>
      </c>
      <c r="AD85" s="55">
        <f>HLOOKUP(YEAR(Y85),Weights!$D$3:$W$26,5,0)</f>
        <v>6.5086957413215366E-2</v>
      </c>
      <c r="AE85" s="55">
        <f>HLOOKUP(YEAR(Y85),Weights!$D$3:$W$26,6,0)</f>
        <v>5.1831258467720256E-2</v>
      </c>
      <c r="AF85" s="55">
        <f>HLOOKUP(YEAR(Y85),Weights!$D$3:$W$26,7,0)</f>
        <v>1.806419042701159E-2</v>
      </c>
      <c r="AG85" s="55">
        <f>HLOOKUP(YEAR(Y85),Weights!$D$3:$W$26,8,0)</f>
        <v>1.701545420542603E-2</v>
      </c>
      <c r="AH85" s="31"/>
      <c r="AI85" s="65">
        <f>HLOOKUP(YEAR(Y85),Weights!$D$3:$W$26,24,0)</f>
        <v>0.60386769707019516</v>
      </c>
      <c r="AJ85" s="55">
        <f>HLOOKUP(YEAR(Y85),Weights!$D$3:$W$26,11,0)</f>
        <v>0.21067587112309502</v>
      </c>
      <c r="AK85" s="55">
        <f>HLOOKUP(YEAR(Y85),Weights!$D$3:$W$26,12,0)</f>
        <v>0.55983600470599981</v>
      </c>
      <c r="AL85" s="55">
        <f>HLOOKUP(YEAR(Y85),Weights!$D$3:$W$26,13,0)</f>
        <v>4.3833569871147789E-2</v>
      </c>
      <c r="AM85" s="55">
        <f>HLOOKUP(YEAR(Y85),Weights!$D$3:$W$26,14,0)</f>
        <v>8.4927516056185384E-2</v>
      </c>
      <c r="AN85" s="55">
        <f>HLOOKUP(YEAR(Y85),Weights!$D$3:$W$26,15,0)</f>
        <v>9.621004707649608E-3</v>
      </c>
      <c r="AO85" s="55">
        <f>HLOOKUP(YEAR(Y85),Weights!$D$3:$W$26,16,0)</f>
        <v>3.0422094546546295E-2</v>
      </c>
      <c r="AP85" s="55">
        <f>HLOOKUP(YEAR(Y85),Weights!$D$3:$W$26,17,0)</f>
        <v>4.3647546627002898E-3</v>
      </c>
      <c r="AR85" s="91">
        <f t="shared" si="16"/>
        <v>38291</v>
      </c>
      <c r="AS85" s="55">
        <f t="shared" si="9"/>
        <v>0.27096246298480042</v>
      </c>
      <c r="AT85" s="55">
        <f t="shared" si="10"/>
        <v>0.43887375495356445</v>
      </c>
      <c r="AU85" s="55">
        <f t="shared" si="11"/>
        <v>8.9773380413511975E-2</v>
      </c>
      <c r="AV85" s="55">
        <f t="shared" si="12"/>
        <v>7.7068029869531818E-2</v>
      </c>
      <c r="AW85" s="55">
        <f t="shared" si="13"/>
        <v>2.6341849736877847E-2</v>
      </c>
      <c r="AX85" s="55">
        <f t="shared" si="14"/>
        <v>2.5526729528289289E-2</v>
      </c>
      <c r="AY85" s="55">
        <f t="shared" si="15"/>
        <v>9.3761054062332667E-3</v>
      </c>
      <c r="AZ85" s="55">
        <f t="shared" si="17"/>
        <v>6.2077687107191082E-2</v>
      </c>
    </row>
    <row r="86" spans="25:52" x14ac:dyDescent="0.25">
      <c r="Y86" s="90">
        <f>'Monthly return GPFG'!C87</f>
        <v>38321</v>
      </c>
      <c r="Z86" s="64">
        <f>HLOOKUP(YEAR(Y86),Weights!$D$3:$W$26,23,0)</f>
        <v>0.39613230292980484</v>
      </c>
      <c r="AA86" s="62">
        <f>HLOOKUP(YEAR(Y86),Weights!$D$3:$W$26,2,0)</f>
        <v>0.36286389369995692</v>
      </c>
      <c r="AB86" s="32">
        <f>HLOOKUP(YEAR(Y86),Weights!$D$3:$W$26,3,0)</f>
        <v>0.25447779771859835</v>
      </c>
      <c r="AC86" s="32">
        <f>HLOOKUP(YEAR(Y86),Weights!$D$3:$W$26,4,0)</f>
        <v>0.15980444677917105</v>
      </c>
      <c r="AD86" s="32">
        <f>HLOOKUP(YEAR(Y86),Weights!$D$3:$W$26,5,0)</f>
        <v>6.5086957413215366E-2</v>
      </c>
      <c r="AE86" s="32">
        <f>HLOOKUP(YEAR(Y86),Weights!$D$3:$W$26,6,0)</f>
        <v>5.1831258467720256E-2</v>
      </c>
      <c r="AF86" s="32">
        <f>HLOOKUP(YEAR(Y86),Weights!$D$3:$W$26,7,0)</f>
        <v>1.806419042701159E-2</v>
      </c>
      <c r="AG86" s="32">
        <f>HLOOKUP(YEAR(Y86),Weights!$D$3:$W$26,8,0)</f>
        <v>1.701545420542603E-2</v>
      </c>
      <c r="AH86" s="31"/>
      <c r="AI86" s="64">
        <f>HLOOKUP(YEAR(Y86),Weights!$D$3:$W$26,24,0)</f>
        <v>0.60386769707019516</v>
      </c>
      <c r="AJ86" s="62">
        <f>HLOOKUP(YEAR(Y86),Weights!$D$3:$W$26,11,0)</f>
        <v>0.21067587112309502</v>
      </c>
      <c r="AK86" s="32">
        <f>HLOOKUP(YEAR(Y86),Weights!$D$3:$W$26,12,0)</f>
        <v>0.55983600470599981</v>
      </c>
      <c r="AL86" s="32">
        <f>HLOOKUP(YEAR(Y86),Weights!$D$3:$W$26,13,0)</f>
        <v>4.3833569871147789E-2</v>
      </c>
      <c r="AM86" s="32">
        <f>HLOOKUP(YEAR(Y86),Weights!$D$3:$W$26,14,0)</f>
        <v>8.4927516056185384E-2</v>
      </c>
      <c r="AN86" s="32">
        <f>HLOOKUP(YEAR(Y86),Weights!$D$3:$W$26,15,0)</f>
        <v>9.621004707649608E-3</v>
      </c>
      <c r="AO86" s="32">
        <f>HLOOKUP(YEAR(Y86),Weights!$D$3:$W$26,16,0)</f>
        <v>3.0422094546546295E-2</v>
      </c>
      <c r="AP86" s="32">
        <f>HLOOKUP(YEAR(Y86),Weights!$D$3:$W$26,17,0)</f>
        <v>4.3647546627002898E-3</v>
      </c>
      <c r="AR86" s="90">
        <f t="shared" si="16"/>
        <v>38321</v>
      </c>
      <c r="AS86" s="62">
        <f t="shared" si="9"/>
        <v>0.27096246298480042</v>
      </c>
      <c r="AT86" s="62">
        <f t="shared" si="10"/>
        <v>0.43887375495356445</v>
      </c>
      <c r="AU86" s="32">
        <f t="shared" si="11"/>
        <v>8.9773380413511975E-2</v>
      </c>
      <c r="AV86" s="32">
        <f t="shared" si="12"/>
        <v>7.7068029869531818E-2</v>
      </c>
      <c r="AW86" s="32">
        <f t="shared" si="13"/>
        <v>2.6341849736877847E-2</v>
      </c>
      <c r="AX86" s="32">
        <f t="shared" si="14"/>
        <v>2.5526729528289289E-2</v>
      </c>
      <c r="AY86" s="32">
        <f t="shared" si="15"/>
        <v>9.3761054062332667E-3</v>
      </c>
      <c r="AZ86" s="32">
        <f t="shared" si="17"/>
        <v>6.2077687107191082E-2</v>
      </c>
    </row>
    <row r="87" spans="25:52" x14ac:dyDescent="0.25">
      <c r="Y87" s="89">
        <f>'Monthly return GPFG'!C88</f>
        <v>38352</v>
      </c>
      <c r="Z87" s="66">
        <f>HLOOKUP(YEAR(Y87),Weights!$D$3:$W$26,23,0)</f>
        <v>0.39613230292980484</v>
      </c>
      <c r="AA87" s="56">
        <f>HLOOKUP(YEAR(Y87),Weights!$D$3:$W$26,2,0)</f>
        <v>0.36286389369995692</v>
      </c>
      <c r="AB87" s="56">
        <f>HLOOKUP(YEAR(Y87),Weights!$D$3:$W$26,3,0)</f>
        <v>0.25447779771859835</v>
      </c>
      <c r="AC87" s="56">
        <f>HLOOKUP(YEAR(Y87),Weights!$D$3:$W$26,4,0)</f>
        <v>0.15980444677917105</v>
      </c>
      <c r="AD87" s="56">
        <f>HLOOKUP(YEAR(Y87),Weights!$D$3:$W$26,5,0)</f>
        <v>6.5086957413215366E-2</v>
      </c>
      <c r="AE87" s="56">
        <f>HLOOKUP(YEAR(Y87),Weights!$D$3:$W$26,6,0)</f>
        <v>5.1831258467720256E-2</v>
      </c>
      <c r="AF87" s="56">
        <f>HLOOKUP(YEAR(Y87),Weights!$D$3:$W$26,7,0)</f>
        <v>1.806419042701159E-2</v>
      </c>
      <c r="AG87" s="56">
        <f>HLOOKUP(YEAR(Y87),Weights!$D$3:$W$26,8,0)</f>
        <v>1.701545420542603E-2</v>
      </c>
      <c r="AH87" s="31"/>
      <c r="AI87" s="66">
        <f>HLOOKUP(YEAR(Y87),Weights!$D$3:$W$26,24,0)</f>
        <v>0.60386769707019516</v>
      </c>
      <c r="AJ87" s="56">
        <f>HLOOKUP(YEAR(Y87),Weights!$D$3:$W$26,11,0)</f>
        <v>0.21067587112309502</v>
      </c>
      <c r="AK87" s="56">
        <f>HLOOKUP(YEAR(Y87),Weights!$D$3:$W$26,12,0)</f>
        <v>0.55983600470599981</v>
      </c>
      <c r="AL87" s="56">
        <f>HLOOKUP(YEAR(Y87),Weights!$D$3:$W$26,13,0)</f>
        <v>4.3833569871147789E-2</v>
      </c>
      <c r="AM87" s="56">
        <f>HLOOKUP(YEAR(Y87),Weights!$D$3:$W$26,14,0)</f>
        <v>8.4927516056185384E-2</v>
      </c>
      <c r="AN87" s="56">
        <f>HLOOKUP(YEAR(Y87),Weights!$D$3:$W$26,15,0)</f>
        <v>9.621004707649608E-3</v>
      </c>
      <c r="AO87" s="56">
        <f>HLOOKUP(YEAR(Y87),Weights!$D$3:$W$26,16,0)</f>
        <v>3.0422094546546295E-2</v>
      </c>
      <c r="AP87" s="56">
        <f>HLOOKUP(YEAR(Y87),Weights!$D$3:$W$26,17,0)</f>
        <v>4.3647546627002898E-3</v>
      </c>
      <c r="AR87" s="89">
        <f t="shared" si="16"/>
        <v>38352</v>
      </c>
      <c r="AS87" s="56">
        <f t="shared" si="9"/>
        <v>0.27096246298480042</v>
      </c>
      <c r="AT87" s="56">
        <f t="shared" si="10"/>
        <v>0.43887375495356445</v>
      </c>
      <c r="AU87" s="56">
        <f t="shared" si="11"/>
        <v>8.9773380413511975E-2</v>
      </c>
      <c r="AV87" s="56">
        <f t="shared" si="12"/>
        <v>7.7068029869531818E-2</v>
      </c>
      <c r="AW87" s="56">
        <f t="shared" si="13"/>
        <v>2.6341849736877847E-2</v>
      </c>
      <c r="AX87" s="56">
        <f t="shared" si="14"/>
        <v>2.5526729528289289E-2</v>
      </c>
      <c r="AY87" s="56">
        <f t="shared" si="15"/>
        <v>9.3761054062332667E-3</v>
      </c>
      <c r="AZ87" s="56">
        <f t="shared" si="17"/>
        <v>6.2077687107191082E-2</v>
      </c>
    </row>
    <row r="88" spans="25:52" x14ac:dyDescent="0.25">
      <c r="Y88" s="90">
        <f>'Monthly return GPFG'!C89</f>
        <v>38383</v>
      </c>
      <c r="Z88" s="64">
        <f>HLOOKUP(YEAR(Y88),Weights!$D$3:$W$26,23,0)</f>
        <v>0.46470701317069119</v>
      </c>
      <c r="AA88" s="32">
        <f>HLOOKUP(YEAR(Y88),Weights!$D$3:$W$26,2,0)</f>
        <v>0.35574646568748386</v>
      </c>
      <c r="AB88" s="32">
        <f>HLOOKUP(YEAR(Y88),Weights!$D$3:$W$26,3,0)</f>
        <v>0.23822420175616579</v>
      </c>
      <c r="AC88" s="32">
        <f>HLOOKUP(YEAR(Y88),Weights!$D$3:$W$26,4,0)</f>
        <v>0.15676176727846444</v>
      </c>
      <c r="AD88" s="32">
        <f>HLOOKUP(YEAR(Y88),Weights!$D$3:$W$26,5,0)</f>
        <v>7.8731135531492191E-2</v>
      </c>
      <c r="AE88" s="32">
        <f>HLOOKUP(YEAR(Y88),Weights!$D$3:$W$26,6,0)</f>
        <v>4.8657503093372627E-2</v>
      </c>
      <c r="AF88" s="32">
        <f>HLOOKUP(YEAR(Y88),Weights!$D$3:$W$26,7,0)</f>
        <v>2.332037742624642E-2</v>
      </c>
      <c r="AG88" s="32">
        <f>HLOOKUP(YEAR(Y88),Weights!$D$3:$W$26,8,0)</f>
        <v>1.4816624100259853E-2</v>
      </c>
      <c r="AH88" s="31"/>
      <c r="AI88" s="64">
        <f>HLOOKUP(YEAR(Y88),Weights!$D$3:$W$26,24,0)</f>
        <v>0.53529298682930881</v>
      </c>
      <c r="AJ88" s="32">
        <f>HLOOKUP(YEAR(Y88),Weights!$D$3:$W$26,11,0)</f>
        <v>0.17537054370838426</v>
      </c>
      <c r="AK88" s="32">
        <f>HLOOKUP(YEAR(Y88),Weights!$D$3:$W$26,12,0)</f>
        <v>0.60933818611221213</v>
      </c>
      <c r="AL88" s="32">
        <f>HLOOKUP(YEAR(Y88),Weights!$D$3:$W$26,13,0)</f>
        <v>-1.4770319738425722E-2</v>
      </c>
      <c r="AM88" s="32">
        <f>HLOOKUP(YEAR(Y88),Weights!$D$3:$W$26,14,0)</f>
        <v>0.1177500418377512</v>
      </c>
      <c r="AN88" s="32">
        <f>HLOOKUP(YEAR(Y88),Weights!$D$3:$W$26,15,0)</f>
        <v>9.9885375219117955E-3</v>
      </c>
      <c r="AO88" s="32">
        <f>HLOOKUP(YEAR(Y88),Weights!$D$3:$W$26,16,0)</f>
        <v>1.4858678523179195E-2</v>
      </c>
      <c r="AP88" s="32">
        <f>HLOOKUP(YEAR(Y88),Weights!$D$3:$W$26,17,0)</f>
        <v>6.5719256994076916E-3</v>
      </c>
      <c r="AR88" s="90">
        <f t="shared" si="16"/>
        <v>38383</v>
      </c>
      <c r="AS88" s="32">
        <f t="shared" si="9"/>
        <v>0.25919249965920127</v>
      </c>
      <c r="AT88" s="32">
        <f t="shared" si="10"/>
        <v>0.4368789148962392</v>
      </c>
      <c r="AU88" s="32">
        <f t="shared" si="11"/>
        <v>6.49418440821284E-2</v>
      </c>
      <c r="AV88" s="32">
        <f t="shared" si="12"/>
        <v>9.961768243098254E-2</v>
      </c>
      <c r="AW88" s="32">
        <f t="shared" si="13"/>
        <v>2.7958277015025648E-2</v>
      </c>
      <c r="AX88" s="32">
        <f t="shared" si="14"/>
        <v>1.8790889346773278E-2</v>
      </c>
      <c r="AY88" s="32">
        <f t="shared" si="15"/>
        <v>1.0403294867760874E-2</v>
      </c>
      <c r="AZ88" s="32">
        <f t="shared" si="17"/>
        <v>8.2216597701888605E-2</v>
      </c>
    </row>
    <row r="89" spans="25:52" x14ac:dyDescent="0.25">
      <c r="Y89" s="91">
        <f>'Monthly return GPFG'!C90</f>
        <v>38411</v>
      </c>
      <c r="Z89" s="65">
        <f>HLOOKUP(YEAR(Y89),Weights!$D$3:$W$26,23,0)</f>
        <v>0.46470701317069119</v>
      </c>
      <c r="AA89" s="55">
        <f>HLOOKUP(YEAR(Y89),Weights!$D$3:$W$26,2,0)</f>
        <v>0.35574646568748386</v>
      </c>
      <c r="AB89" s="55">
        <f>HLOOKUP(YEAR(Y89),Weights!$D$3:$W$26,3,0)</f>
        <v>0.23822420175616579</v>
      </c>
      <c r="AC89" s="55">
        <f>HLOOKUP(YEAR(Y89),Weights!$D$3:$W$26,4,0)</f>
        <v>0.15676176727846444</v>
      </c>
      <c r="AD89" s="55">
        <f>HLOOKUP(YEAR(Y89),Weights!$D$3:$W$26,5,0)</f>
        <v>7.8731135531492191E-2</v>
      </c>
      <c r="AE89" s="55">
        <f>HLOOKUP(YEAR(Y89),Weights!$D$3:$W$26,6,0)</f>
        <v>4.8657503093372627E-2</v>
      </c>
      <c r="AF89" s="55">
        <f>HLOOKUP(YEAR(Y89),Weights!$D$3:$W$26,7,0)</f>
        <v>2.332037742624642E-2</v>
      </c>
      <c r="AG89" s="55">
        <f>HLOOKUP(YEAR(Y89),Weights!$D$3:$W$26,8,0)</f>
        <v>1.4816624100259853E-2</v>
      </c>
      <c r="AH89" s="31"/>
      <c r="AI89" s="65">
        <f>HLOOKUP(YEAR(Y89),Weights!$D$3:$W$26,24,0)</f>
        <v>0.53529298682930881</v>
      </c>
      <c r="AJ89" s="55">
        <f>HLOOKUP(YEAR(Y89),Weights!$D$3:$W$26,11,0)</f>
        <v>0.17537054370838426</v>
      </c>
      <c r="AK89" s="55">
        <f>HLOOKUP(YEAR(Y89),Weights!$D$3:$W$26,12,0)</f>
        <v>0.60933818611221213</v>
      </c>
      <c r="AL89" s="55">
        <f>HLOOKUP(YEAR(Y89),Weights!$D$3:$W$26,13,0)</f>
        <v>-1.4770319738425722E-2</v>
      </c>
      <c r="AM89" s="55">
        <f>HLOOKUP(YEAR(Y89),Weights!$D$3:$W$26,14,0)</f>
        <v>0.1177500418377512</v>
      </c>
      <c r="AN89" s="55">
        <f>HLOOKUP(YEAR(Y89),Weights!$D$3:$W$26,15,0)</f>
        <v>9.9885375219117955E-3</v>
      </c>
      <c r="AO89" s="55">
        <f>HLOOKUP(YEAR(Y89),Weights!$D$3:$W$26,16,0)</f>
        <v>1.4858678523179195E-2</v>
      </c>
      <c r="AP89" s="55">
        <f>HLOOKUP(YEAR(Y89),Weights!$D$3:$W$26,17,0)</f>
        <v>6.5719256994076916E-3</v>
      </c>
      <c r="AR89" s="91">
        <f t="shared" si="16"/>
        <v>38411</v>
      </c>
      <c r="AS89" s="55">
        <f t="shared" si="9"/>
        <v>0.25919249965920127</v>
      </c>
      <c r="AT89" s="55">
        <f t="shared" si="10"/>
        <v>0.4368789148962392</v>
      </c>
      <c r="AU89" s="55">
        <f t="shared" si="11"/>
        <v>6.49418440821284E-2</v>
      </c>
      <c r="AV89" s="55">
        <f t="shared" si="12"/>
        <v>9.961768243098254E-2</v>
      </c>
      <c r="AW89" s="55">
        <f t="shared" si="13"/>
        <v>2.7958277015025648E-2</v>
      </c>
      <c r="AX89" s="55">
        <f t="shared" si="14"/>
        <v>1.8790889346773278E-2</v>
      </c>
      <c r="AY89" s="55">
        <f t="shared" si="15"/>
        <v>1.0403294867760874E-2</v>
      </c>
      <c r="AZ89" s="55">
        <f t="shared" si="17"/>
        <v>8.2216597701888605E-2</v>
      </c>
    </row>
    <row r="90" spans="25:52" x14ac:dyDescent="0.25">
      <c r="Y90" s="90">
        <f>'Monthly return GPFG'!C91</f>
        <v>38442</v>
      </c>
      <c r="Z90" s="64">
        <f>HLOOKUP(YEAR(Y90),Weights!$D$3:$W$26,23,0)</f>
        <v>0.46470701317069119</v>
      </c>
      <c r="AA90" s="32">
        <f>HLOOKUP(YEAR(Y90),Weights!$D$3:$W$26,2,0)</f>
        <v>0.35574646568748386</v>
      </c>
      <c r="AB90" s="32">
        <f>HLOOKUP(YEAR(Y90),Weights!$D$3:$W$26,3,0)</f>
        <v>0.23822420175616579</v>
      </c>
      <c r="AC90" s="32">
        <f>HLOOKUP(YEAR(Y90),Weights!$D$3:$W$26,4,0)</f>
        <v>0.15676176727846444</v>
      </c>
      <c r="AD90" s="32">
        <f>HLOOKUP(YEAR(Y90),Weights!$D$3:$W$26,5,0)</f>
        <v>7.8731135531492191E-2</v>
      </c>
      <c r="AE90" s="32">
        <f>HLOOKUP(YEAR(Y90),Weights!$D$3:$W$26,6,0)</f>
        <v>4.8657503093372627E-2</v>
      </c>
      <c r="AF90" s="32">
        <f>HLOOKUP(YEAR(Y90),Weights!$D$3:$W$26,7,0)</f>
        <v>2.332037742624642E-2</v>
      </c>
      <c r="AG90" s="32">
        <f>HLOOKUP(YEAR(Y90),Weights!$D$3:$W$26,8,0)</f>
        <v>1.4816624100259853E-2</v>
      </c>
      <c r="AH90" s="31"/>
      <c r="AI90" s="64">
        <f>HLOOKUP(YEAR(Y90),Weights!$D$3:$W$26,24,0)</f>
        <v>0.53529298682930881</v>
      </c>
      <c r="AJ90" s="32">
        <f>HLOOKUP(YEAR(Y90),Weights!$D$3:$W$26,11,0)</f>
        <v>0.17537054370838426</v>
      </c>
      <c r="AK90" s="32">
        <f>HLOOKUP(YEAR(Y90),Weights!$D$3:$W$26,12,0)</f>
        <v>0.60933818611221213</v>
      </c>
      <c r="AL90" s="32">
        <f>HLOOKUP(YEAR(Y90),Weights!$D$3:$W$26,13,0)</f>
        <v>-1.4770319738425722E-2</v>
      </c>
      <c r="AM90" s="32">
        <f>HLOOKUP(YEAR(Y90),Weights!$D$3:$W$26,14,0)</f>
        <v>0.1177500418377512</v>
      </c>
      <c r="AN90" s="32">
        <f>HLOOKUP(YEAR(Y90),Weights!$D$3:$W$26,15,0)</f>
        <v>9.9885375219117955E-3</v>
      </c>
      <c r="AO90" s="32">
        <f>HLOOKUP(YEAR(Y90),Weights!$D$3:$W$26,16,0)</f>
        <v>1.4858678523179195E-2</v>
      </c>
      <c r="AP90" s="32">
        <f>HLOOKUP(YEAR(Y90),Weights!$D$3:$W$26,17,0)</f>
        <v>6.5719256994076916E-3</v>
      </c>
      <c r="AR90" s="90">
        <f t="shared" si="16"/>
        <v>38442</v>
      </c>
      <c r="AS90" s="32">
        <f t="shared" si="9"/>
        <v>0.25919249965920127</v>
      </c>
      <c r="AT90" s="32">
        <f t="shared" si="10"/>
        <v>0.4368789148962392</v>
      </c>
      <c r="AU90" s="32">
        <f t="shared" si="11"/>
        <v>6.49418440821284E-2</v>
      </c>
      <c r="AV90" s="32">
        <f t="shared" si="12"/>
        <v>9.961768243098254E-2</v>
      </c>
      <c r="AW90" s="32">
        <f t="shared" si="13"/>
        <v>2.7958277015025648E-2</v>
      </c>
      <c r="AX90" s="32">
        <f t="shared" si="14"/>
        <v>1.8790889346773278E-2</v>
      </c>
      <c r="AY90" s="32">
        <f t="shared" si="15"/>
        <v>1.0403294867760874E-2</v>
      </c>
      <c r="AZ90" s="32">
        <f t="shared" si="17"/>
        <v>8.2216597701888605E-2</v>
      </c>
    </row>
    <row r="91" spans="25:52" x14ac:dyDescent="0.25">
      <c r="Y91" s="91">
        <f>'Monthly return GPFG'!C92</f>
        <v>38472</v>
      </c>
      <c r="Z91" s="65">
        <f>HLOOKUP(YEAR(Y91),Weights!$D$3:$W$26,23,0)</f>
        <v>0.46470701317069119</v>
      </c>
      <c r="AA91" s="55">
        <f>HLOOKUP(YEAR(Y91),Weights!$D$3:$W$26,2,0)</f>
        <v>0.35574646568748386</v>
      </c>
      <c r="AB91" s="55">
        <f>HLOOKUP(YEAR(Y91),Weights!$D$3:$W$26,3,0)</f>
        <v>0.23822420175616579</v>
      </c>
      <c r="AC91" s="55">
        <f>HLOOKUP(YEAR(Y91),Weights!$D$3:$W$26,4,0)</f>
        <v>0.15676176727846444</v>
      </c>
      <c r="AD91" s="55">
        <f>HLOOKUP(YEAR(Y91),Weights!$D$3:$W$26,5,0)</f>
        <v>7.8731135531492191E-2</v>
      </c>
      <c r="AE91" s="55">
        <f>HLOOKUP(YEAR(Y91),Weights!$D$3:$W$26,6,0)</f>
        <v>4.8657503093372627E-2</v>
      </c>
      <c r="AF91" s="55">
        <f>HLOOKUP(YEAR(Y91),Weights!$D$3:$W$26,7,0)</f>
        <v>2.332037742624642E-2</v>
      </c>
      <c r="AG91" s="55">
        <f>HLOOKUP(YEAR(Y91),Weights!$D$3:$W$26,8,0)</f>
        <v>1.4816624100259853E-2</v>
      </c>
      <c r="AH91" s="31"/>
      <c r="AI91" s="65">
        <f>HLOOKUP(YEAR(Y91),Weights!$D$3:$W$26,24,0)</f>
        <v>0.53529298682930881</v>
      </c>
      <c r="AJ91" s="55">
        <f>HLOOKUP(YEAR(Y91),Weights!$D$3:$W$26,11,0)</f>
        <v>0.17537054370838426</v>
      </c>
      <c r="AK91" s="55">
        <f>HLOOKUP(YEAR(Y91),Weights!$D$3:$W$26,12,0)</f>
        <v>0.60933818611221213</v>
      </c>
      <c r="AL91" s="55">
        <f>HLOOKUP(YEAR(Y91),Weights!$D$3:$W$26,13,0)</f>
        <v>-1.4770319738425722E-2</v>
      </c>
      <c r="AM91" s="55">
        <f>HLOOKUP(YEAR(Y91),Weights!$D$3:$W$26,14,0)</f>
        <v>0.1177500418377512</v>
      </c>
      <c r="AN91" s="55">
        <f>HLOOKUP(YEAR(Y91),Weights!$D$3:$W$26,15,0)</f>
        <v>9.9885375219117955E-3</v>
      </c>
      <c r="AO91" s="55">
        <f>HLOOKUP(YEAR(Y91),Weights!$D$3:$W$26,16,0)</f>
        <v>1.4858678523179195E-2</v>
      </c>
      <c r="AP91" s="55">
        <f>HLOOKUP(YEAR(Y91),Weights!$D$3:$W$26,17,0)</f>
        <v>6.5719256994076916E-3</v>
      </c>
      <c r="AR91" s="91">
        <f t="shared" si="16"/>
        <v>38472</v>
      </c>
      <c r="AS91" s="55">
        <f t="shared" si="9"/>
        <v>0.25919249965920127</v>
      </c>
      <c r="AT91" s="55">
        <f t="shared" si="10"/>
        <v>0.4368789148962392</v>
      </c>
      <c r="AU91" s="55">
        <f t="shared" si="11"/>
        <v>6.49418440821284E-2</v>
      </c>
      <c r="AV91" s="55">
        <f t="shared" si="12"/>
        <v>9.961768243098254E-2</v>
      </c>
      <c r="AW91" s="55">
        <f t="shared" si="13"/>
        <v>2.7958277015025648E-2</v>
      </c>
      <c r="AX91" s="55">
        <f t="shared" si="14"/>
        <v>1.8790889346773278E-2</v>
      </c>
      <c r="AY91" s="55">
        <f t="shared" si="15"/>
        <v>1.0403294867760874E-2</v>
      </c>
      <c r="AZ91" s="55">
        <f t="shared" si="17"/>
        <v>8.2216597701888605E-2</v>
      </c>
    </row>
    <row r="92" spans="25:52" x14ac:dyDescent="0.25">
      <c r="Y92" s="90">
        <f>'Monthly return GPFG'!C93</f>
        <v>38503</v>
      </c>
      <c r="Z92" s="64">
        <f>HLOOKUP(YEAR(Y92),Weights!$D$3:$W$26,23,0)</f>
        <v>0.46470701317069119</v>
      </c>
      <c r="AA92" s="32">
        <f>HLOOKUP(YEAR(Y92),Weights!$D$3:$W$26,2,0)</f>
        <v>0.35574646568748386</v>
      </c>
      <c r="AB92" s="32">
        <f>HLOOKUP(YEAR(Y92),Weights!$D$3:$W$26,3,0)</f>
        <v>0.23822420175616579</v>
      </c>
      <c r="AC92" s="32">
        <f>HLOOKUP(YEAR(Y92),Weights!$D$3:$W$26,4,0)</f>
        <v>0.15676176727846444</v>
      </c>
      <c r="AD92" s="32">
        <f>HLOOKUP(YEAR(Y92),Weights!$D$3:$W$26,5,0)</f>
        <v>7.8731135531492191E-2</v>
      </c>
      <c r="AE92" s="32">
        <f>HLOOKUP(YEAR(Y92),Weights!$D$3:$W$26,6,0)</f>
        <v>4.8657503093372627E-2</v>
      </c>
      <c r="AF92" s="32">
        <f>HLOOKUP(YEAR(Y92),Weights!$D$3:$W$26,7,0)</f>
        <v>2.332037742624642E-2</v>
      </c>
      <c r="AG92" s="32">
        <f>HLOOKUP(YEAR(Y92),Weights!$D$3:$W$26,8,0)</f>
        <v>1.4816624100259853E-2</v>
      </c>
      <c r="AH92" s="31"/>
      <c r="AI92" s="64">
        <f>HLOOKUP(YEAR(Y92),Weights!$D$3:$W$26,24,0)</f>
        <v>0.53529298682930881</v>
      </c>
      <c r="AJ92" s="32">
        <f>HLOOKUP(YEAR(Y92),Weights!$D$3:$W$26,11,0)</f>
        <v>0.17537054370838426</v>
      </c>
      <c r="AK92" s="32">
        <f>HLOOKUP(YEAR(Y92),Weights!$D$3:$W$26,12,0)</f>
        <v>0.60933818611221213</v>
      </c>
      <c r="AL92" s="32">
        <f>HLOOKUP(YEAR(Y92),Weights!$D$3:$W$26,13,0)</f>
        <v>-1.4770319738425722E-2</v>
      </c>
      <c r="AM92" s="32">
        <f>HLOOKUP(YEAR(Y92),Weights!$D$3:$W$26,14,0)</f>
        <v>0.1177500418377512</v>
      </c>
      <c r="AN92" s="32">
        <f>HLOOKUP(YEAR(Y92),Weights!$D$3:$W$26,15,0)</f>
        <v>9.9885375219117955E-3</v>
      </c>
      <c r="AO92" s="32">
        <f>HLOOKUP(YEAR(Y92),Weights!$D$3:$W$26,16,0)</f>
        <v>1.4858678523179195E-2</v>
      </c>
      <c r="AP92" s="32">
        <f>HLOOKUP(YEAR(Y92),Weights!$D$3:$W$26,17,0)</f>
        <v>6.5719256994076916E-3</v>
      </c>
      <c r="AR92" s="90">
        <f t="shared" si="16"/>
        <v>38503</v>
      </c>
      <c r="AS92" s="32">
        <f t="shared" si="9"/>
        <v>0.25919249965920127</v>
      </c>
      <c r="AT92" s="32">
        <f t="shared" si="10"/>
        <v>0.4368789148962392</v>
      </c>
      <c r="AU92" s="32">
        <f t="shared" si="11"/>
        <v>6.49418440821284E-2</v>
      </c>
      <c r="AV92" s="32">
        <f t="shared" si="12"/>
        <v>9.961768243098254E-2</v>
      </c>
      <c r="AW92" s="32">
        <f t="shared" si="13"/>
        <v>2.7958277015025648E-2</v>
      </c>
      <c r="AX92" s="32">
        <f t="shared" si="14"/>
        <v>1.8790889346773278E-2</v>
      </c>
      <c r="AY92" s="32">
        <f t="shared" si="15"/>
        <v>1.0403294867760874E-2</v>
      </c>
      <c r="AZ92" s="32">
        <f t="shared" si="17"/>
        <v>8.2216597701888605E-2</v>
      </c>
    </row>
    <row r="93" spans="25:52" x14ac:dyDescent="0.25">
      <c r="Y93" s="91">
        <f>'Monthly return GPFG'!C94</f>
        <v>38533</v>
      </c>
      <c r="Z93" s="65">
        <f>HLOOKUP(YEAR(Y93),Weights!$D$3:$W$26,23,0)</f>
        <v>0.46470701317069119</v>
      </c>
      <c r="AA93" s="55">
        <f>HLOOKUP(YEAR(Y93),Weights!$D$3:$W$26,2,0)</f>
        <v>0.35574646568748386</v>
      </c>
      <c r="AB93" s="55">
        <f>HLOOKUP(YEAR(Y93),Weights!$D$3:$W$26,3,0)</f>
        <v>0.23822420175616579</v>
      </c>
      <c r="AC93" s="55">
        <f>HLOOKUP(YEAR(Y93),Weights!$D$3:$W$26,4,0)</f>
        <v>0.15676176727846444</v>
      </c>
      <c r="AD93" s="55">
        <f>HLOOKUP(YEAR(Y93),Weights!$D$3:$W$26,5,0)</f>
        <v>7.8731135531492191E-2</v>
      </c>
      <c r="AE93" s="55">
        <f>HLOOKUP(YEAR(Y93),Weights!$D$3:$W$26,6,0)</f>
        <v>4.8657503093372627E-2</v>
      </c>
      <c r="AF93" s="55">
        <f>HLOOKUP(YEAR(Y93),Weights!$D$3:$W$26,7,0)</f>
        <v>2.332037742624642E-2</v>
      </c>
      <c r="AG93" s="55">
        <f>HLOOKUP(YEAR(Y93),Weights!$D$3:$W$26,8,0)</f>
        <v>1.4816624100259853E-2</v>
      </c>
      <c r="AH93" s="31"/>
      <c r="AI93" s="65">
        <f>HLOOKUP(YEAR(Y93),Weights!$D$3:$W$26,24,0)</f>
        <v>0.53529298682930881</v>
      </c>
      <c r="AJ93" s="55">
        <f>HLOOKUP(YEAR(Y93),Weights!$D$3:$W$26,11,0)</f>
        <v>0.17537054370838426</v>
      </c>
      <c r="AK93" s="55">
        <f>HLOOKUP(YEAR(Y93),Weights!$D$3:$W$26,12,0)</f>
        <v>0.60933818611221213</v>
      </c>
      <c r="AL93" s="55">
        <f>HLOOKUP(YEAR(Y93),Weights!$D$3:$W$26,13,0)</f>
        <v>-1.4770319738425722E-2</v>
      </c>
      <c r="AM93" s="55">
        <f>HLOOKUP(YEAR(Y93),Weights!$D$3:$W$26,14,0)</f>
        <v>0.1177500418377512</v>
      </c>
      <c r="AN93" s="55">
        <f>HLOOKUP(YEAR(Y93),Weights!$D$3:$W$26,15,0)</f>
        <v>9.9885375219117955E-3</v>
      </c>
      <c r="AO93" s="55">
        <f>HLOOKUP(YEAR(Y93),Weights!$D$3:$W$26,16,0)</f>
        <v>1.4858678523179195E-2</v>
      </c>
      <c r="AP93" s="55">
        <f>HLOOKUP(YEAR(Y93),Weights!$D$3:$W$26,17,0)</f>
        <v>6.5719256994076916E-3</v>
      </c>
      <c r="AR93" s="91">
        <f t="shared" si="16"/>
        <v>38533</v>
      </c>
      <c r="AS93" s="55">
        <f t="shared" si="9"/>
        <v>0.25919249965920127</v>
      </c>
      <c r="AT93" s="55">
        <f t="shared" si="10"/>
        <v>0.4368789148962392</v>
      </c>
      <c r="AU93" s="55">
        <f t="shared" si="11"/>
        <v>6.49418440821284E-2</v>
      </c>
      <c r="AV93" s="55">
        <f t="shared" si="12"/>
        <v>9.961768243098254E-2</v>
      </c>
      <c r="AW93" s="55">
        <f t="shared" si="13"/>
        <v>2.7958277015025648E-2</v>
      </c>
      <c r="AX93" s="55">
        <f t="shared" si="14"/>
        <v>1.8790889346773278E-2</v>
      </c>
      <c r="AY93" s="55">
        <f t="shared" si="15"/>
        <v>1.0403294867760874E-2</v>
      </c>
      <c r="AZ93" s="55">
        <f t="shared" si="17"/>
        <v>8.2216597701888605E-2</v>
      </c>
    </row>
    <row r="94" spans="25:52" x14ac:dyDescent="0.25">
      <c r="Y94" s="90">
        <f>'Monthly return GPFG'!C95</f>
        <v>38564</v>
      </c>
      <c r="Z94" s="64">
        <f>HLOOKUP(YEAR(Y94),Weights!$D$3:$W$26,23,0)</f>
        <v>0.46470701317069119</v>
      </c>
      <c r="AA94" s="32">
        <f>HLOOKUP(YEAR(Y94),Weights!$D$3:$W$26,2,0)</f>
        <v>0.35574646568748386</v>
      </c>
      <c r="AB94" s="32">
        <f>HLOOKUP(YEAR(Y94),Weights!$D$3:$W$26,3,0)</f>
        <v>0.23822420175616579</v>
      </c>
      <c r="AC94" s="32">
        <f>HLOOKUP(YEAR(Y94),Weights!$D$3:$W$26,4,0)</f>
        <v>0.15676176727846444</v>
      </c>
      <c r="AD94" s="32">
        <f>HLOOKUP(YEAR(Y94),Weights!$D$3:$W$26,5,0)</f>
        <v>7.8731135531492191E-2</v>
      </c>
      <c r="AE94" s="32">
        <f>HLOOKUP(YEAR(Y94),Weights!$D$3:$W$26,6,0)</f>
        <v>4.8657503093372627E-2</v>
      </c>
      <c r="AF94" s="32">
        <f>HLOOKUP(YEAR(Y94),Weights!$D$3:$W$26,7,0)</f>
        <v>2.332037742624642E-2</v>
      </c>
      <c r="AG94" s="32">
        <f>HLOOKUP(YEAR(Y94),Weights!$D$3:$W$26,8,0)</f>
        <v>1.4816624100259853E-2</v>
      </c>
      <c r="AH94" s="31"/>
      <c r="AI94" s="64">
        <f>HLOOKUP(YEAR(Y94),Weights!$D$3:$W$26,24,0)</f>
        <v>0.53529298682930881</v>
      </c>
      <c r="AJ94" s="32">
        <f>HLOOKUP(YEAR(Y94),Weights!$D$3:$W$26,11,0)</f>
        <v>0.17537054370838426</v>
      </c>
      <c r="AK94" s="32">
        <f>HLOOKUP(YEAR(Y94),Weights!$D$3:$W$26,12,0)</f>
        <v>0.60933818611221213</v>
      </c>
      <c r="AL94" s="32">
        <f>HLOOKUP(YEAR(Y94),Weights!$D$3:$W$26,13,0)</f>
        <v>-1.4770319738425722E-2</v>
      </c>
      <c r="AM94" s="32">
        <f>HLOOKUP(YEAR(Y94),Weights!$D$3:$W$26,14,0)</f>
        <v>0.1177500418377512</v>
      </c>
      <c r="AN94" s="32">
        <f>HLOOKUP(YEAR(Y94),Weights!$D$3:$W$26,15,0)</f>
        <v>9.9885375219117955E-3</v>
      </c>
      <c r="AO94" s="32">
        <f>HLOOKUP(YEAR(Y94),Weights!$D$3:$W$26,16,0)</f>
        <v>1.4858678523179195E-2</v>
      </c>
      <c r="AP94" s="32">
        <f>HLOOKUP(YEAR(Y94),Weights!$D$3:$W$26,17,0)</f>
        <v>6.5719256994076916E-3</v>
      </c>
      <c r="AR94" s="90">
        <f t="shared" si="16"/>
        <v>38564</v>
      </c>
      <c r="AS94" s="32">
        <f t="shared" si="9"/>
        <v>0.25919249965920127</v>
      </c>
      <c r="AT94" s="32">
        <f t="shared" si="10"/>
        <v>0.4368789148962392</v>
      </c>
      <c r="AU94" s="32">
        <f t="shared" si="11"/>
        <v>6.49418440821284E-2</v>
      </c>
      <c r="AV94" s="32">
        <f t="shared" si="12"/>
        <v>9.961768243098254E-2</v>
      </c>
      <c r="AW94" s="32">
        <f t="shared" si="13"/>
        <v>2.7958277015025648E-2</v>
      </c>
      <c r="AX94" s="32">
        <f t="shared" si="14"/>
        <v>1.8790889346773278E-2</v>
      </c>
      <c r="AY94" s="32">
        <f t="shared" si="15"/>
        <v>1.0403294867760874E-2</v>
      </c>
      <c r="AZ94" s="32">
        <f t="shared" si="17"/>
        <v>8.2216597701888605E-2</v>
      </c>
    </row>
    <row r="95" spans="25:52" x14ac:dyDescent="0.25">
      <c r="Y95" s="91">
        <f>'Monthly return GPFG'!C96</f>
        <v>38595</v>
      </c>
      <c r="Z95" s="65">
        <f>HLOOKUP(YEAR(Y95),Weights!$D$3:$W$26,23,0)</f>
        <v>0.46470701317069119</v>
      </c>
      <c r="AA95" s="55">
        <f>HLOOKUP(YEAR(Y95),Weights!$D$3:$W$26,2,0)</f>
        <v>0.35574646568748386</v>
      </c>
      <c r="AB95" s="55">
        <f>HLOOKUP(YEAR(Y95),Weights!$D$3:$W$26,3,0)</f>
        <v>0.23822420175616579</v>
      </c>
      <c r="AC95" s="55">
        <f>HLOOKUP(YEAR(Y95),Weights!$D$3:$W$26,4,0)</f>
        <v>0.15676176727846444</v>
      </c>
      <c r="AD95" s="55">
        <f>HLOOKUP(YEAR(Y95),Weights!$D$3:$W$26,5,0)</f>
        <v>7.8731135531492191E-2</v>
      </c>
      <c r="AE95" s="55">
        <f>HLOOKUP(YEAR(Y95),Weights!$D$3:$W$26,6,0)</f>
        <v>4.8657503093372627E-2</v>
      </c>
      <c r="AF95" s="55">
        <f>HLOOKUP(YEAR(Y95),Weights!$D$3:$W$26,7,0)</f>
        <v>2.332037742624642E-2</v>
      </c>
      <c r="AG95" s="55">
        <f>HLOOKUP(YEAR(Y95),Weights!$D$3:$W$26,8,0)</f>
        <v>1.4816624100259853E-2</v>
      </c>
      <c r="AH95" s="31"/>
      <c r="AI95" s="65">
        <f>HLOOKUP(YEAR(Y95),Weights!$D$3:$W$26,24,0)</f>
        <v>0.53529298682930881</v>
      </c>
      <c r="AJ95" s="55">
        <f>HLOOKUP(YEAR(Y95),Weights!$D$3:$W$26,11,0)</f>
        <v>0.17537054370838426</v>
      </c>
      <c r="AK95" s="55">
        <f>HLOOKUP(YEAR(Y95),Weights!$D$3:$W$26,12,0)</f>
        <v>0.60933818611221213</v>
      </c>
      <c r="AL95" s="55">
        <f>HLOOKUP(YEAR(Y95),Weights!$D$3:$W$26,13,0)</f>
        <v>-1.4770319738425722E-2</v>
      </c>
      <c r="AM95" s="55">
        <f>HLOOKUP(YEAR(Y95),Weights!$D$3:$W$26,14,0)</f>
        <v>0.1177500418377512</v>
      </c>
      <c r="AN95" s="55">
        <f>HLOOKUP(YEAR(Y95),Weights!$D$3:$W$26,15,0)</f>
        <v>9.9885375219117955E-3</v>
      </c>
      <c r="AO95" s="55">
        <f>HLOOKUP(YEAR(Y95),Weights!$D$3:$W$26,16,0)</f>
        <v>1.4858678523179195E-2</v>
      </c>
      <c r="AP95" s="55">
        <f>HLOOKUP(YEAR(Y95),Weights!$D$3:$W$26,17,0)</f>
        <v>6.5719256994076916E-3</v>
      </c>
      <c r="AR95" s="91">
        <f t="shared" si="16"/>
        <v>38595</v>
      </c>
      <c r="AS95" s="55">
        <f t="shared" si="9"/>
        <v>0.25919249965920127</v>
      </c>
      <c r="AT95" s="55">
        <f t="shared" si="10"/>
        <v>0.4368789148962392</v>
      </c>
      <c r="AU95" s="55">
        <f t="shared" si="11"/>
        <v>6.49418440821284E-2</v>
      </c>
      <c r="AV95" s="55">
        <f t="shared" si="12"/>
        <v>9.961768243098254E-2</v>
      </c>
      <c r="AW95" s="55">
        <f t="shared" si="13"/>
        <v>2.7958277015025648E-2</v>
      </c>
      <c r="AX95" s="55">
        <f t="shared" si="14"/>
        <v>1.8790889346773278E-2</v>
      </c>
      <c r="AY95" s="55">
        <f t="shared" si="15"/>
        <v>1.0403294867760874E-2</v>
      </c>
      <c r="AZ95" s="55">
        <f t="shared" si="17"/>
        <v>8.2216597701888605E-2</v>
      </c>
    </row>
    <row r="96" spans="25:52" x14ac:dyDescent="0.25">
      <c r="Y96" s="90">
        <f>'Monthly return GPFG'!C97</f>
        <v>38625</v>
      </c>
      <c r="Z96" s="64">
        <f>HLOOKUP(YEAR(Y96),Weights!$D$3:$W$26,23,0)</f>
        <v>0.46470701317069119</v>
      </c>
      <c r="AA96" s="32">
        <f>HLOOKUP(YEAR(Y96),Weights!$D$3:$W$26,2,0)</f>
        <v>0.35574646568748386</v>
      </c>
      <c r="AB96" s="32">
        <f>HLOOKUP(YEAR(Y96),Weights!$D$3:$W$26,3,0)</f>
        <v>0.23822420175616579</v>
      </c>
      <c r="AC96" s="32">
        <f>HLOOKUP(YEAR(Y96),Weights!$D$3:$W$26,4,0)</f>
        <v>0.15676176727846444</v>
      </c>
      <c r="AD96" s="32">
        <f>HLOOKUP(YEAR(Y96),Weights!$D$3:$W$26,5,0)</f>
        <v>7.8731135531492191E-2</v>
      </c>
      <c r="AE96" s="32">
        <f>HLOOKUP(YEAR(Y96),Weights!$D$3:$W$26,6,0)</f>
        <v>4.8657503093372627E-2</v>
      </c>
      <c r="AF96" s="32">
        <f>HLOOKUP(YEAR(Y96),Weights!$D$3:$W$26,7,0)</f>
        <v>2.332037742624642E-2</v>
      </c>
      <c r="AG96" s="32">
        <f>HLOOKUP(YEAR(Y96),Weights!$D$3:$W$26,8,0)</f>
        <v>1.4816624100259853E-2</v>
      </c>
      <c r="AH96" s="31"/>
      <c r="AI96" s="64">
        <f>HLOOKUP(YEAR(Y96),Weights!$D$3:$W$26,24,0)</f>
        <v>0.53529298682930881</v>
      </c>
      <c r="AJ96" s="32">
        <f>HLOOKUP(YEAR(Y96),Weights!$D$3:$W$26,11,0)</f>
        <v>0.17537054370838426</v>
      </c>
      <c r="AK96" s="32">
        <f>HLOOKUP(YEAR(Y96),Weights!$D$3:$W$26,12,0)</f>
        <v>0.60933818611221213</v>
      </c>
      <c r="AL96" s="32">
        <f>HLOOKUP(YEAR(Y96),Weights!$D$3:$W$26,13,0)</f>
        <v>-1.4770319738425722E-2</v>
      </c>
      <c r="AM96" s="32">
        <f>HLOOKUP(YEAR(Y96),Weights!$D$3:$W$26,14,0)</f>
        <v>0.1177500418377512</v>
      </c>
      <c r="AN96" s="32">
        <f>HLOOKUP(YEAR(Y96),Weights!$D$3:$W$26,15,0)</f>
        <v>9.9885375219117955E-3</v>
      </c>
      <c r="AO96" s="32">
        <f>HLOOKUP(YEAR(Y96),Weights!$D$3:$W$26,16,0)</f>
        <v>1.4858678523179195E-2</v>
      </c>
      <c r="AP96" s="32">
        <f>HLOOKUP(YEAR(Y96),Weights!$D$3:$W$26,17,0)</f>
        <v>6.5719256994076916E-3</v>
      </c>
      <c r="AR96" s="90">
        <f t="shared" si="16"/>
        <v>38625</v>
      </c>
      <c r="AS96" s="32">
        <f t="shared" si="9"/>
        <v>0.25919249965920127</v>
      </c>
      <c r="AT96" s="32">
        <f t="shared" si="10"/>
        <v>0.4368789148962392</v>
      </c>
      <c r="AU96" s="32">
        <f t="shared" si="11"/>
        <v>6.49418440821284E-2</v>
      </c>
      <c r="AV96" s="32">
        <f t="shared" si="12"/>
        <v>9.961768243098254E-2</v>
      </c>
      <c r="AW96" s="32">
        <f t="shared" si="13"/>
        <v>2.7958277015025648E-2</v>
      </c>
      <c r="AX96" s="32">
        <f t="shared" si="14"/>
        <v>1.8790889346773278E-2</v>
      </c>
      <c r="AY96" s="32">
        <f t="shared" si="15"/>
        <v>1.0403294867760874E-2</v>
      </c>
      <c r="AZ96" s="32">
        <f t="shared" si="17"/>
        <v>8.2216597701888605E-2</v>
      </c>
    </row>
    <row r="97" spans="25:52" x14ac:dyDescent="0.25">
      <c r="Y97" s="91">
        <f>'Monthly return GPFG'!C98</f>
        <v>38656</v>
      </c>
      <c r="Z97" s="65">
        <f>HLOOKUP(YEAR(Y97),Weights!$D$3:$W$26,23,0)</f>
        <v>0.46470701317069119</v>
      </c>
      <c r="AA97" s="55">
        <f>HLOOKUP(YEAR(Y97),Weights!$D$3:$W$26,2,0)</f>
        <v>0.35574646568748386</v>
      </c>
      <c r="AB97" s="55">
        <f>HLOOKUP(YEAR(Y97),Weights!$D$3:$W$26,3,0)</f>
        <v>0.23822420175616579</v>
      </c>
      <c r="AC97" s="55">
        <f>HLOOKUP(YEAR(Y97),Weights!$D$3:$W$26,4,0)</f>
        <v>0.15676176727846444</v>
      </c>
      <c r="AD97" s="55">
        <f>HLOOKUP(YEAR(Y97),Weights!$D$3:$W$26,5,0)</f>
        <v>7.8731135531492191E-2</v>
      </c>
      <c r="AE97" s="55">
        <f>HLOOKUP(YEAR(Y97),Weights!$D$3:$W$26,6,0)</f>
        <v>4.8657503093372627E-2</v>
      </c>
      <c r="AF97" s="55">
        <f>HLOOKUP(YEAR(Y97),Weights!$D$3:$W$26,7,0)</f>
        <v>2.332037742624642E-2</v>
      </c>
      <c r="AG97" s="55">
        <f>HLOOKUP(YEAR(Y97),Weights!$D$3:$W$26,8,0)</f>
        <v>1.4816624100259853E-2</v>
      </c>
      <c r="AH97" s="31"/>
      <c r="AI97" s="65">
        <f>HLOOKUP(YEAR(Y97),Weights!$D$3:$W$26,24,0)</f>
        <v>0.53529298682930881</v>
      </c>
      <c r="AJ97" s="55">
        <f>HLOOKUP(YEAR(Y97),Weights!$D$3:$W$26,11,0)</f>
        <v>0.17537054370838426</v>
      </c>
      <c r="AK97" s="55">
        <f>HLOOKUP(YEAR(Y97),Weights!$D$3:$W$26,12,0)</f>
        <v>0.60933818611221213</v>
      </c>
      <c r="AL97" s="55">
        <f>HLOOKUP(YEAR(Y97),Weights!$D$3:$W$26,13,0)</f>
        <v>-1.4770319738425722E-2</v>
      </c>
      <c r="AM97" s="55">
        <f>HLOOKUP(YEAR(Y97),Weights!$D$3:$W$26,14,0)</f>
        <v>0.1177500418377512</v>
      </c>
      <c r="AN97" s="55">
        <f>HLOOKUP(YEAR(Y97),Weights!$D$3:$W$26,15,0)</f>
        <v>9.9885375219117955E-3</v>
      </c>
      <c r="AO97" s="55">
        <f>HLOOKUP(YEAR(Y97),Weights!$D$3:$W$26,16,0)</f>
        <v>1.4858678523179195E-2</v>
      </c>
      <c r="AP97" s="55">
        <f>HLOOKUP(YEAR(Y97),Weights!$D$3:$W$26,17,0)</f>
        <v>6.5719256994076916E-3</v>
      </c>
      <c r="AR97" s="91">
        <f t="shared" si="16"/>
        <v>38656</v>
      </c>
      <c r="AS97" s="55">
        <f t="shared" si="9"/>
        <v>0.25919249965920127</v>
      </c>
      <c r="AT97" s="55">
        <f t="shared" si="10"/>
        <v>0.4368789148962392</v>
      </c>
      <c r="AU97" s="55">
        <f t="shared" si="11"/>
        <v>6.49418440821284E-2</v>
      </c>
      <c r="AV97" s="55">
        <f t="shared" si="12"/>
        <v>9.961768243098254E-2</v>
      </c>
      <c r="AW97" s="55">
        <f t="shared" si="13"/>
        <v>2.7958277015025648E-2</v>
      </c>
      <c r="AX97" s="55">
        <f t="shared" si="14"/>
        <v>1.8790889346773278E-2</v>
      </c>
      <c r="AY97" s="55">
        <f t="shared" si="15"/>
        <v>1.0403294867760874E-2</v>
      </c>
      <c r="AZ97" s="55">
        <f t="shared" si="17"/>
        <v>8.2216597701888605E-2</v>
      </c>
    </row>
    <row r="98" spans="25:52" x14ac:dyDescent="0.25">
      <c r="Y98" s="90">
        <f>'Monthly return GPFG'!C99</f>
        <v>38686</v>
      </c>
      <c r="Z98" s="64">
        <f>HLOOKUP(YEAR(Y98),Weights!$D$3:$W$26,23,0)</f>
        <v>0.46470701317069119</v>
      </c>
      <c r="AA98" s="62">
        <f>HLOOKUP(YEAR(Y98),Weights!$D$3:$W$26,2,0)</f>
        <v>0.35574646568748386</v>
      </c>
      <c r="AB98" s="32">
        <f>HLOOKUP(YEAR(Y98),Weights!$D$3:$W$26,3,0)</f>
        <v>0.23822420175616579</v>
      </c>
      <c r="AC98" s="32">
        <f>HLOOKUP(YEAR(Y98),Weights!$D$3:$W$26,4,0)</f>
        <v>0.15676176727846444</v>
      </c>
      <c r="AD98" s="32">
        <f>HLOOKUP(YEAR(Y98),Weights!$D$3:$W$26,5,0)</f>
        <v>7.8731135531492191E-2</v>
      </c>
      <c r="AE98" s="32">
        <f>HLOOKUP(YEAR(Y98),Weights!$D$3:$W$26,6,0)</f>
        <v>4.8657503093372627E-2</v>
      </c>
      <c r="AF98" s="32">
        <f>HLOOKUP(YEAR(Y98),Weights!$D$3:$W$26,7,0)</f>
        <v>2.332037742624642E-2</v>
      </c>
      <c r="AG98" s="32">
        <f>HLOOKUP(YEAR(Y98),Weights!$D$3:$W$26,8,0)</f>
        <v>1.4816624100259853E-2</v>
      </c>
      <c r="AH98" s="31"/>
      <c r="AI98" s="64">
        <f>HLOOKUP(YEAR(Y98),Weights!$D$3:$W$26,24,0)</f>
        <v>0.53529298682930881</v>
      </c>
      <c r="AJ98" s="62">
        <f>HLOOKUP(YEAR(Y98),Weights!$D$3:$W$26,11,0)</f>
        <v>0.17537054370838426</v>
      </c>
      <c r="AK98" s="32">
        <f>HLOOKUP(YEAR(Y98),Weights!$D$3:$W$26,12,0)</f>
        <v>0.60933818611221213</v>
      </c>
      <c r="AL98" s="32">
        <f>HLOOKUP(YEAR(Y98),Weights!$D$3:$W$26,13,0)</f>
        <v>-1.4770319738425722E-2</v>
      </c>
      <c r="AM98" s="32">
        <f>HLOOKUP(YEAR(Y98),Weights!$D$3:$W$26,14,0)</f>
        <v>0.1177500418377512</v>
      </c>
      <c r="AN98" s="32">
        <f>HLOOKUP(YEAR(Y98),Weights!$D$3:$W$26,15,0)</f>
        <v>9.9885375219117955E-3</v>
      </c>
      <c r="AO98" s="32">
        <f>HLOOKUP(YEAR(Y98),Weights!$D$3:$W$26,16,0)</f>
        <v>1.4858678523179195E-2</v>
      </c>
      <c r="AP98" s="32">
        <f>HLOOKUP(YEAR(Y98),Weights!$D$3:$W$26,17,0)</f>
        <v>6.5719256994076916E-3</v>
      </c>
      <c r="AR98" s="90">
        <f t="shared" si="16"/>
        <v>38686</v>
      </c>
      <c r="AS98" s="62">
        <f t="shared" si="9"/>
        <v>0.25919249965920127</v>
      </c>
      <c r="AT98" s="62">
        <f t="shared" si="10"/>
        <v>0.4368789148962392</v>
      </c>
      <c r="AU98" s="32">
        <f t="shared" si="11"/>
        <v>6.49418440821284E-2</v>
      </c>
      <c r="AV98" s="32">
        <f t="shared" si="12"/>
        <v>9.961768243098254E-2</v>
      </c>
      <c r="AW98" s="32">
        <f t="shared" si="13"/>
        <v>2.7958277015025648E-2</v>
      </c>
      <c r="AX98" s="32">
        <f t="shared" si="14"/>
        <v>1.8790889346773278E-2</v>
      </c>
      <c r="AY98" s="32">
        <f t="shared" si="15"/>
        <v>1.0403294867760874E-2</v>
      </c>
      <c r="AZ98" s="32">
        <f t="shared" si="17"/>
        <v>8.2216597701888605E-2</v>
      </c>
    </row>
    <row r="99" spans="25:52" x14ac:dyDescent="0.25">
      <c r="Y99" s="89">
        <f>'Monthly return GPFG'!C100</f>
        <v>38717</v>
      </c>
      <c r="Z99" s="66">
        <f>HLOOKUP(YEAR(Y99),Weights!$D$3:$W$26,23,0)</f>
        <v>0.46470701317069119</v>
      </c>
      <c r="AA99" s="56">
        <f>HLOOKUP(YEAR(Y99),Weights!$D$3:$W$26,2,0)</f>
        <v>0.35574646568748386</v>
      </c>
      <c r="AB99" s="56">
        <f>HLOOKUP(YEAR(Y99),Weights!$D$3:$W$26,3,0)</f>
        <v>0.23822420175616579</v>
      </c>
      <c r="AC99" s="56">
        <f>HLOOKUP(YEAR(Y99),Weights!$D$3:$W$26,4,0)</f>
        <v>0.15676176727846444</v>
      </c>
      <c r="AD99" s="56">
        <f>HLOOKUP(YEAR(Y99),Weights!$D$3:$W$26,5,0)</f>
        <v>7.8731135531492191E-2</v>
      </c>
      <c r="AE99" s="56">
        <f>HLOOKUP(YEAR(Y99),Weights!$D$3:$W$26,6,0)</f>
        <v>4.8657503093372627E-2</v>
      </c>
      <c r="AF99" s="56">
        <f>HLOOKUP(YEAR(Y99),Weights!$D$3:$W$26,7,0)</f>
        <v>2.332037742624642E-2</v>
      </c>
      <c r="AG99" s="56">
        <f>HLOOKUP(YEAR(Y99),Weights!$D$3:$W$26,8,0)</f>
        <v>1.4816624100259853E-2</v>
      </c>
      <c r="AH99" s="31"/>
      <c r="AI99" s="66">
        <f>HLOOKUP(YEAR(Y99),Weights!$D$3:$W$26,24,0)</f>
        <v>0.53529298682930881</v>
      </c>
      <c r="AJ99" s="56">
        <f>HLOOKUP(YEAR(Y99),Weights!$D$3:$W$26,11,0)</f>
        <v>0.17537054370838426</v>
      </c>
      <c r="AK99" s="56">
        <f>HLOOKUP(YEAR(Y99),Weights!$D$3:$W$26,12,0)</f>
        <v>0.60933818611221213</v>
      </c>
      <c r="AL99" s="56">
        <f>HLOOKUP(YEAR(Y99),Weights!$D$3:$W$26,13,0)</f>
        <v>-1.4770319738425722E-2</v>
      </c>
      <c r="AM99" s="56">
        <f>HLOOKUP(YEAR(Y99),Weights!$D$3:$W$26,14,0)</f>
        <v>0.1177500418377512</v>
      </c>
      <c r="AN99" s="56">
        <f>HLOOKUP(YEAR(Y99),Weights!$D$3:$W$26,15,0)</f>
        <v>9.9885375219117955E-3</v>
      </c>
      <c r="AO99" s="56">
        <f>HLOOKUP(YEAR(Y99),Weights!$D$3:$W$26,16,0)</f>
        <v>1.4858678523179195E-2</v>
      </c>
      <c r="AP99" s="56">
        <f>HLOOKUP(YEAR(Y99),Weights!$D$3:$W$26,17,0)</f>
        <v>6.5719256994076916E-3</v>
      </c>
      <c r="AR99" s="89">
        <f t="shared" si="16"/>
        <v>38717</v>
      </c>
      <c r="AS99" s="56">
        <f t="shared" si="9"/>
        <v>0.25919249965920127</v>
      </c>
      <c r="AT99" s="56">
        <f t="shared" si="10"/>
        <v>0.4368789148962392</v>
      </c>
      <c r="AU99" s="56">
        <f t="shared" si="11"/>
        <v>6.49418440821284E-2</v>
      </c>
      <c r="AV99" s="56">
        <f t="shared" si="12"/>
        <v>9.961768243098254E-2</v>
      </c>
      <c r="AW99" s="56">
        <f t="shared" si="13"/>
        <v>2.7958277015025648E-2</v>
      </c>
      <c r="AX99" s="56">
        <f t="shared" si="14"/>
        <v>1.8790889346773278E-2</v>
      </c>
      <c r="AY99" s="56">
        <f t="shared" si="15"/>
        <v>1.0403294867760874E-2</v>
      </c>
      <c r="AZ99" s="56">
        <f t="shared" si="17"/>
        <v>8.2216597701888605E-2</v>
      </c>
    </row>
    <row r="100" spans="25:52" x14ac:dyDescent="0.25">
      <c r="Y100" s="90">
        <f>'Monthly return GPFG'!C101</f>
        <v>38748</v>
      </c>
      <c r="Z100" s="64">
        <f>HLOOKUP(YEAR(Y100),Weights!$D$3:$W$26,23,0)</f>
        <v>0.38181906430139467</v>
      </c>
      <c r="AA100" s="32">
        <f>HLOOKUP(YEAR(Y100),Weights!$D$3:$W$26,2,0)</f>
        <v>0.29476887435142052</v>
      </c>
      <c r="AB100" s="32">
        <f>HLOOKUP(YEAR(Y100),Weights!$D$3:$W$26,3,0)</f>
        <v>0.26340508474852375</v>
      </c>
      <c r="AC100" s="32">
        <f>HLOOKUP(YEAR(Y100),Weights!$D$3:$W$26,4,0)</f>
        <v>0.15563448985049702</v>
      </c>
      <c r="AD100" s="32">
        <f>HLOOKUP(YEAR(Y100),Weights!$D$3:$W$26,5,0)</f>
        <v>9.110012881070291E-2</v>
      </c>
      <c r="AE100" s="32">
        <f>HLOOKUP(YEAR(Y100),Weights!$D$3:$W$26,6,0)</f>
        <v>5.10666925020676E-2</v>
      </c>
      <c r="AF100" s="32">
        <f>HLOOKUP(YEAR(Y100),Weights!$D$3:$W$26,7,0)</f>
        <v>2.2746131769391571E-2</v>
      </c>
      <c r="AG100" s="32">
        <f>HLOOKUP(YEAR(Y100),Weights!$D$3:$W$26,8,0)</f>
        <v>1.9252372207666832E-2</v>
      </c>
      <c r="AH100" s="31"/>
      <c r="AI100" s="64">
        <f>HLOOKUP(YEAR(Y100),Weights!$D$3:$W$26,24,0)</f>
        <v>0.61818093569860533</v>
      </c>
      <c r="AJ100" s="32">
        <f>HLOOKUP(YEAR(Y100),Weights!$D$3:$W$26,11,0)</f>
        <v>0.21430239854235444</v>
      </c>
      <c r="AK100" s="32">
        <f>HLOOKUP(YEAR(Y100),Weights!$D$3:$W$26,12,0)</f>
        <v>0.58306161873100726</v>
      </c>
      <c r="AL100" s="32">
        <f>HLOOKUP(YEAR(Y100),Weights!$D$3:$W$26,13,0)</f>
        <v>5.2875208883152128E-2</v>
      </c>
      <c r="AM100" s="32">
        <f>HLOOKUP(YEAR(Y100),Weights!$D$3:$W$26,14,0)</f>
        <v>4.9185014611152336E-2</v>
      </c>
      <c r="AN100" s="32">
        <f>HLOOKUP(YEAR(Y100),Weights!$D$3:$W$26,15,0)</f>
        <v>7.1164626147964035E-3</v>
      </c>
      <c r="AO100" s="32">
        <f>HLOOKUP(YEAR(Y100),Weights!$D$3:$W$26,16,0)</f>
        <v>2.0068500808722935E-2</v>
      </c>
      <c r="AP100" s="32">
        <f>HLOOKUP(YEAR(Y100),Weights!$D$3:$W$26,17,0)</f>
        <v>2.7767870885455491E-3</v>
      </c>
      <c r="AR100" s="90">
        <f t="shared" si="16"/>
        <v>38748</v>
      </c>
      <c r="AS100" s="32">
        <f t="shared" si="9"/>
        <v>0.24502603304340287</v>
      </c>
      <c r="AT100" s="32">
        <f t="shared" si="10"/>
        <v>0.46101066002798841</v>
      </c>
      <c r="AU100" s="32">
        <f t="shared" si="11"/>
        <v>9.2110661390387871E-2</v>
      </c>
      <c r="AV100" s="32">
        <f t="shared" si="12"/>
        <v>6.5189004294910841E-2</v>
      </c>
      <c r="AW100" s="32">
        <f t="shared" si="13"/>
        <v>2.3897498266185483E-2</v>
      </c>
      <c r="AX100" s="32">
        <f t="shared" si="14"/>
        <v>2.1090871356669878E-2</v>
      </c>
      <c r="AY100" s="32">
        <f t="shared" si="15"/>
        <v>9.0674795825464189E-3</v>
      </c>
      <c r="AZ100" s="32">
        <f t="shared" si="17"/>
        <v>8.2607792037908245E-2</v>
      </c>
    </row>
    <row r="101" spans="25:52" x14ac:dyDescent="0.25">
      <c r="Y101" s="91">
        <f>'Monthly return GPFG'!C102</f>
        <v>38776</v>
      </c>
      <c r="Z101" s="65">
        <f>HLOOKUP(YEAR(Y101),Weights!$D$3:$W$26,23,0)</f>
        <v>0.38181906430139467</v>
      </c>
      <c r="AA101" s="55">
        <f>HLOOKUP(YEAR(Y101),Weights!$D$3:$W$26,2,0)</f>
        <v>0.29476887435142052</v>
      </c>
      <c r="AB101" s="55">
        <f>HLOOKUP(YEAR(Y101),Weights!$D$3:$W$26,3,0)</f>
        <v>0.26340508474852375</v>
      </c>
      <c r="AC101" s="55">
        <f>HLOOKUP(YEAR(Y101),Weights!$D$3:$W$26,4,0)</f>
        <v>0.15563448985049702</v>
      </c>
      <c r="AD101" s="55">
        <f>HLOOKUP(YEAR(Y101),Weights!$D$3:$W$26,5,0)</f>
        <v>9.110012881070291E-2</v>
      </c>
      <c r="AE101" s="55">
        <f>HLOOKUP(YEAR(Y101),Weights!$D$3:$W$26,6,0)</f>
        <v>5.10666925020676E-2</v>
      </c>
      <c r="AF101" s="55">
        <f>HLOOKUP(YEAR(Y101),Weights!$D$3:$W$26,7,0)</f>
        <v>2.2746131769391571E-2</v>
      </c>
      <c r="AG101" s="55">
        <f>HLOOKUP(YEAR(Y101),Weights!$D$3:$W$26,8,0)</f>
        <v>1.9252372207666832E-2</v>
      </c>
      <c r="AH101" s="31"/>
      <c r="AI101" s="65">
        <f>HLOOKUP(YEAR(Y101),Weights!$D$3:$W$26,24,0)</f>
        <v>0.61818093569860533</v>
      </c>
      <c r="AJ101" s="55">
        <f>HLOOKUP(YEAR(Y101),Weights!$D$3:$W$26,11,0)</f>
        <v>0.21430239854235444</v>
      </c>
      <c r="AK101" s="55">
        <f>HLOOKUP(YEAR(Y101),Weights!$D$3:$W$26,12,0)</f>
        <v>0.58306161873100726</v>
      </c>
      <c r="AL101" s="55">
        <f>HLOOKUP(YEAR(Y101),Weights!$D$3:$W$26,13,0)</f>
        <v>5.2875208883152128E-2</v>
      </c>
      <c r="AM101" s="55">
        <f>HLOOKUP(YEAR(Y101),Weights!$D$3:$W$26,14,0)</f>
        <v>4.9185014611152336E-2</v>
      </c>
      <c r="AN101" s="55">
        <f>HLOOKUP(YEAR(Y101),Weights!$D$3:$W$26,15,0)</f>
        <v>7.1164626147964035E-3</v>
      </c>
      <c r="AO101" s="55">
        <f>HLOOKUP(YEAR(Y101),Weights!$D$3:$W$26,16,0)</f>
        <v>2.0068500808722935E-2</v>
      </c>
      <c r="AP101" s="55">
        <f>HLOOKUP(YEAR(Y101),Weights!$D$3:$W$26,17,0)</f>
        <v>2.7767870885455491E-3</v>
      </c>
      <c r="AR101" s="91">
        <f t="shared" si="16"/>
        <v>38776</v>
      </c>
      <c r="AS101" s="55">
        <f t="shared" si="9"/>
        <v>0.24502603304340287</v>
      </c>
      <c r="AT101" s="55">
        <f t="shared" si="10"/>
        <v>0.46101066002798841</v>
      </c>
      <c r="AU101" s="55">
        <f t="shared" si="11"/>
        <v>9.2110661390387871E-2</v>
      </c>
      <c r="AV101" s="55">
        <f t="shared" si="12"/>
        <v>6.5189004294910841E-2</v>
      </c>
      <c r="AW101" s="55">
        <f t="shared" si="13"/>
        <v>2.3897498266185483E-2</v>
      </c>
      <c r="AX101" s="55">
        <f t="shared" si="14"/>
        <v>2.1090871356669878E-2</v>
      </c>
      <c r="AY101" s="55">
        <f t="shared" si="15"/>
        <v>9.0674795825464189E-3</v>
      </c>
      <c r="AZ101" s="55">
        <f t="shared" si="17"/>
        <v>8.2607792037908245E-2</v>
      </c>
    </row>
    <row r="102" spans="25:52" x14ac:dyDescent="0.25">
      <c r="Y102" s="90">
        <f>'Monthly return GPFG'!C103</f>
        <v>38807</v>
      </c>
      <c r="Z102" s="64">
        <f>HLOOKUP(YEAR(Y102),Weights!$D$3:$W$26,23,0)</f>
        <v>0.38181906430139467</v>
      </c>
      <c r="AA102" s="32">
        <f>HLOOKUP(YEAR(Y102),Weights!$D$3:$W$26,2,0)</f>
        <v>0.29476887435142052</v>
      </c>
      <c r="AB102" s="32">
        <f>HLOOKUP(YEAR(Y102),Weights!$D$3:$W$26,3,0)</f>
        <v>0.26340508474852375</v>
      </c>
      <c r="AC102" s="32">
        <f>HLOOKUP(YEAR(Y102),Weights!$D$3:$W$26,4,0)</f>
        <v>0.15563448985049702</v>
      </c>
      <c r="AD102" s="32">
        <f>HLOOKUP(YEAR(Y102),Weights!$D$3:$W$26,5,0)</f>
        <v>9.110012881070291E-2</v>
      </c>
      <c r="AE102" s="32">
        <f>HLOOKUP(YEAR(Y102),Weights!$D$3:$W$26,6,0)</f>
        <v>5.10666925020676E-2</v>
      </c>
      <c r="AF102" s="32">
        <f>HLOOKUP(YEAR(Y102),Weights!$D$3:$W$26,7,0)</f>
        <v>2.2746131769391571E-2</v>
      </c>
      <c r="AG102" s="32">
        <f>HLOOKUP(YEAR(Y102),Weights!$D$3:$W$26,8,0)</f>
        <v>1.9252372207666832E-2</v>
      </c>
      <c r="AH102" s="31"/>
      <c r="AI102" s="64">
        <f>HLOOKUP(YEAR(Y102),Weights!$D$3:$W$26,24,0)</f>
        <v>0.61818093569860533</v>
      </c>
      <c r="AJ102" s="32">
        <f>HLOOKUP(YEAR(Y102),Weights!$D$3:$W$26,11,0)</f>
        <v>0.21430239854235444</v>
      </c>
      <c r="AK102" s="32">
        <f>HLOOKUP(YEAR(Y102),Weights!$D$3:$W$26,12,0)</f>
        <v>0.58306161873100726</v>
      </c>
      <c r="AL102" s="32">
        <f>HLOOKUP(YEAR(Y102),Weights!$D$3:$W$26,13,0)</f>
        <v>5.2875208883152128E-2</v>
      </c>
      <c r="AM102" s="32">
        <f>HLOOKUP(YEAR(Y102),Weights!$D$3:$W$26,14,0)</f>
        <v>4.9185014611152336E-2</v>
      </c>
      <c r="AN102" s="32">
        <f>HLOOKUP(YEAR(Y102),Weights!$D$3:$W$26,15,0)</f>
        <v>7.1164626147964035E-3</v>
      </c>
      <c r="AO102" s="32">
        <f>HLOOKUP(YEAR(Y102),Weights!$D$3:$W$26,16,0)</f>
        <v>2.0068500808722935E-2</v>
      </c>
      <c r="AP102" s="32">
        <f>HLOOKUP(YEAR(Y102),Weights!$D$3:$W$26,17,0)</f>
        <v>2.7767870885455491E-3</v>
      </c>
      <c r="AR102" s="90">
        <f t="shared" si="16"/>
        <v>38807</v>
      </c>
      <c r="AS102" s="32">
        <f t="shared" si="9"/>
        <v>0.24502603304340287</v>
      </c>
      <c r="AT102" s="32">
        <f t="shared" si="10"/>
        <v>0.46101066002798841</v>
      </c>
      <c r="AU102" s="32">
        <f t="shared" si="11"/>
        <v>9.2110661390387871E-2</v>
      </c>
      <c r="AV102" s="32">
        <f t="shared" si="12"/>
        <v>6.5189004294910841E-2</v>
      </c>
      <c r="AW102" s="32">
        <f t="shared" si="13"/>
        <v>2.3897498266185483E-2</v>
      </c>
      <c r="AX102" s="32">
        <f t="shared" si="14"/>
        <v>2.1090871356669878E-2</v>
      </c>
      <c r="AY102" s="32">
        <f t="shared" si="15"/>
        <v>9.0674795825464189E-3</v>
      </c>
      <c r="AZ102" s="32">
        <f t="shared" si="17"/>
        <v>8.2607792037908245E-2</v>
      </c>
    </row>
    <row r="103" spans="25:52" x14ac:dyDescent="0.25">
      <c r="Y103" s="91">
        <f>'Monthly return GPFG'!C104</f>
        <v>38837</v>
      </c>
      <c r="Z103" s="65">
        <f>HLOOKUP(YEAR(Y103),Weights!$D$3:$W$26,23,0)</f>
        <v>0.38181906430139467</v>
      </c>
      <c r="AA103" s="55">
        <f>HLOOKUP(YEAR(Y103),Weights!$D$3:$W$26,2,0)</f>
        <v>0.29476887435142052</v>
      </c>
      <c r="AB103" s="55">
        <f>HLOOKUP(YEAR(Y103),Weights!$D$3:$W$26,3,0)</f>
        <v>0.26340508474852375</v>
      </c>
      <c r="AC103" s="55">
        <f>HLOOKUP(YEAR(Y103),Weights!$D$3:$W$26,4,0)</f>
        <v>0.15563448985049702</v>
      </c>
      <c r="AD103" s="55">
        <f>HLOOKUP(YEAR(Y103),Weights!$D$3:$W$26,5,0)</f>
        <v>9.110012881070291E-2</v>
      </c>
      <c r="AE103" s="55">
        <f>HLOOKUP(YEAR(Y103),Weights!$D$3:$W$26,6,0)</f>
        <v>5.10666925020676E-2</v>
      </c>
      <c r="AF103" s="55">
        <f>HLOOKUP(YEAR(Y103),Weights!$D$3:$W$26,7,0)</f>
        <v>2.2746131769391571E-2</v>
      </c>
      <c r="AG103" s="55">
        <f>HLOOKUP(YEAR(Y103),Weights!$D$3:$W$26,8,0)</f>
        <v>1.9252372207666832E-2</v>
      </c>
      <c r="AH103" s="31"/>
      <c r="AI103" s="65">
        <f>HLOOKUP(YEAR(Y103),Weights!$D$3:$W$26,24,0)</f>
        <v>0.61818093569860533</v>
      </c>
      <c r="AJ103" s="55">
        <f>HLOOKUP(YEAR(Y103),Weights!$D$3:$W$26,11,0)</f>
        <v>0.21430239854235444</v>
      </c>
      <c r="AK103" s="55">
        <f>HLOOKUP(YEAR(Y103),Weights!$D$3:$W$26,12,0)</f>
        <v>0.58306161873100726</v>
      </c>
      <c r="AL103" s="55">
        <f>HLOOKUP(YEAR(Y103),Weights!$D$3:$W$26,13,0)</f>
        <v>5.2875208883152128E-2</v>
      </c>
      <c r="AM103" s="55">
        <f>HLOOKUP(YEAR(Y103),Weights!$D$3:$W$26,14,0)</f>
        <v>4.9185014611152336E-2</v>
      </c>
      <c r="AN103" s="55">
        <f>HLOOKUP(YEAR(Y103),Weights!$D$3:$W$26,15,0)</f>
        <v>7.1164626147964035E-3</v>
      </c>
      <c r="AO103" s="55">
        <f>HLOOKUP(YEAR(Y103),Weights!$D$3:$W$26,16,0)</f>
        <v>2.0068500808722935E-2</v>
      </c>
      <c r="AP103" s="55">
        <f>HLOOKUP(YEAR(Y103),Weights!$D$3:$W$26,17,0)</f>
        <v>2.7767870885455491E-3</v>
      </c>
      <c r="AR103" s="91">
        <f t="shared" si="16"/>
        <v>38837</v>
      </c>
      <c r="AS103" s="55">
        <f t="shared" si="9"/>
        <v>0.24502603304340287</v>
      </c>
      <c r="AT103" s="55">
        <f t="shared" si="10"/>
        <v>0.46101066002798841</v>
      </c>
      <c r="AU103" s="55">
        <f t="shared" si="11"/>
        <v>9.2110661390387871E-2</v>
      </c>
      <c r="AV103" s="55">
        <f t="shared" si="12"/>
        <v>6.5189004294910841E-2</v>
      </c>
      <c r="AW103" s="55">
        <f t="shared" si="13"/>
        <v>2.3897498266185483E-2</v>
      </c>
      <c r="AX103" s="55">
        <f t="shared" si="14"/>
        <v>2.1090871356669878E-2</v>
      </c>
      <c r="AY103" s="55">
        <f t="shared" si="15"/>
        <v>9.0674795825464189E-3</v>
      </c>
      <c r="AZ103" s="55">
        <f t="shared" si="17"/>
        <v>8.2607792037908245E-2</v>
      </c>
    </row>
    <row r="104" spans="25:52" x14ac:dyDescent="0.25">
      <c r="Y104" s="90">
        <f>'Monthly return GPFG'!C105</f>
        <v>38868</v>
      </c>
      <c r="Z104" s="64">
        <f>HLOOKUP(YEAR(Y104),Weights!$D$3:$W$26,23,0)</f>
        <v>0.38181906430139467</v>
      </c>
      <c r="AA104" s="32">
        <f>HLOOKUP(YEAR(Y104),Weights!$D$3:$W$26,2,0)</f>
        <v>0.29476887435142052</v>
      </c>
      <c r="AB104" s="32">
        <f>HLOOKUP(YEAR(Y104),Weights!$D$3:$W$26,3,0)</f>
        <v>0.26340508474852375</v>
      </c>
      <c r="AC104" s="32">
        <f>HLOOKUP(YEAR(Y104),Weights!$D$3:$W$26,4,0)</f>
        <v>0.15563448985049702</v>
      </c>
      <c r="AD104" s="32">
        <f>HLOOKUP(YEAR(Y104),Weights!$D$3:$W$26,5,0)</f>
        <v>9.110012881070291E-2</v>
      </c>
      <c r="AE104" s="32">
        <f>HLOOKUP(YEAR(Y104),Weights!$D$3:$W$26,6,0)</f>
        <v>5.10666925020676E-2</v>
      </c>
      <c r="AF104" s="32">
        <f>HLOOKUP(YEAR(Y104),Weights!$D$3:$W$26,7,0)</f>
        <v>2.2746131769391571E-2</v>
      </c>
      <c r="AG104" s="32">
        <f>HLOOKUP(YEAR(Y104),Weights!$D$3:$W$26,8,0)</f>
        <v>1.9252372207666832E-2</v>
      </c>
      <c r="AH104" s="31"/>
      <c r="AI104" s="64">
        <f>HLOOKUP(YEAR(Y104),Weights!$D$3:$W$26,24,0)</f>
        <v>0.61818093569860533</v>
      </c>
      <c r="AJ104" s="32">
        <f>HLOOKUP(YEAR(Y104),Weights!$D$3:$W$26,11,0)</f>
        <v>0.21430239854235444</v>
      </c>
      <c r="AK104" s="32">
        <f>HLOOKUP(YEAR(Y104),Weights!$D$3:$W$26,12,0)</f>
        <v>0.58306161873100726</v>
      </c>
      <c r="AL104" s="32">
        <f>HLOOKUP(YEAR(Y104),Weights!$D$3:$W$26,13,0)</f>
        <v>5.2875208883152128E-2</v>
      </c>
      <c r="AM104" s="32">
        <f>HLOOKUP(YEAR(Y104),Weights!$D$3:$W$26,14,0)</f>
        <v>4.9185014611152336E-2</v>
      </c>
      <c r="AN104" s="32">
        <f>HLOOKUP(YEAR(Y104),Weights!$D$3:$W$26,15,0)</f>
        <v>7.1164626147964035E-3</v>
      </c>
      <c r="AO104" s="32">
        <f>HLOOKUP(YEAR(Y104),Weights!$D$3:$W$26,16,0)</f>
        <v>2.0068500808722935E-2</v>
      </c>
      <c r="AP104" s="32">
        <f>HLOOKUP(YEAR(Y104),Weights!$D$3:$W$26,17,0)</f>
        <v>2.7767870885455491E-3</v>
      </c>
      <c r="AR104" s="90">
        <f t="shared" si="16"/>
        <v>38868</v>
      </c>
      <c r="AS104" s="32">
        <f t="shared" si="9"/>
        <v>0.24502603304340287</v>
      </c>
      <c r="AT104" s="32">
        <f t="shared" si="10"/>
        <v>0.46101066002798841</v>
      </c>
      <c r="AU104" s="32">
        <f t="shared" si="11"/>
        <v>9.2110661390387871E-2</v>
      </c>
      <c r="AV104" s="32">
        <f t="shared" si="12"/>
        <v>6.5189004294910841E-2</v>
      </c>
      <c r="AW104" s="32">
        <f t="shared" si="13"/>
        <v>2.3897498266185483E-2</v>
      </c>
      <c r="AX104" s="32">
        <f t="shared" si="14"/>
        <v>2.1090871356669878E-2</v>
      </c>
      <c r="AY104" s="32">
        <f t="shared" si="15"/>
        <v>9.0674795825464189E-3</v>
      </c>
      <c r="AZ104" s="32">
        <f t="shared" si="17"/>
        <v>8.2607792037908245E-2</v>
      </c>
    </row>
    <row r="105" spans="25:52" x14ac:dyDescent="0.25">
      <c r="Y105" s="91">
        <f>'Monthly return GPFG'!C106</f>
        <v>38898</v>
      </c>
      <c r="Z105" s="65">
        <f>HLOOKUP(YEAR(Y105),Weights!$D$3:$W$26,23,0)</f>
        <v>0.38181906430139467</v>
      </c>
      <c r="AA105" s="55">
        <f>HLOOKUP(YEAR(Y105),Weights!$D$3:$W$26,2,0)</f>
        <v>0.29476887435142052</v>
      </c>
      <c r="AB105" s="55">
        <f>HLOOKUP(YEAR(Y105),Weights!$D$3:$W$26,3,0)</f>
        <v>0.26340508474852375</v>
      </c>
      <c r="AC105" s="55">
        <f>HLOOKUP(YEAR(Y105),Weights!$D$3:$W$26,4,0)</f>
        <v>0.15563448985049702</v>
      </c>
      <c r="AD105" s="55">
        <f>HLOOKUP(YEAR(Y105),Weights!$D$3:$W$26,5,0)</f>
        <v>9.110012881070291E-2</v>
      </c>
      <c r="AE105" s="55">
        <f>HLOOKUP(YEAR(Y105),Weights!$D$3:$W$26,6,0)</f>
        <v>5.10666925020676E-2</v>
      </c>
      <c r="AF105" s="55">
        <f>HLOOKUP(YEAR(Y105),Weights!$D$3:$W$26,7,0)</f>
        <v>2.2746131769391571E-2</v>
      </c>
      <c r="AG105" s="55">
        <f>HLOOKUP(YEAR(Y105),Weights!$D$3:$W$26,8,0)</f>
        <v>1.9252372207666832E-2</v>
      </c>
      <c r="AH105" s="31"/>
      <c r="AI105" s="65">
        <f>HLOOKUP(YEAR(Y105),Weights!$D$3:$W$26,24,0)</f>
        <v>0.61818093569860533</v>
      </c>
      <c r="AJ105" s="55">
        <f>HLOOKUP(YEAR(Y105),Weights!$D$3:$W$26,11,0)</f>
        <v>0.21430239854235444</v>
      </c>
      <c r="AK105" s="55">
        <f>HLOOKUP(YEAR(Y105),Weights!$D$3:$W$26,12,0)</f>
        <v>0.58306161873100726</v>
      </c>
      <c r="AL105" s="55">
        <f>HLOOKUP(YEAR(Y105),Weights!$D$3:$W$26,13,0)</f>
        <v>5.2875208883152128E-2</v>
      </c>
      <c r="AM105" s="55">
        <f>HLOOKUP(YEAR(Y105),Weights!$D$3:$W$26,14,0)</f>
        <v>4.9185014611152336E-2</v>
      </c>
      <c r="AN105" s="55">
        <f>HLOOKUP(YEAR(Y105),Weights!$D$3:$W$26,15,0)</f>
        <v>7.1164626147964035E-3</v>
      </c>
      <c r="AO105" s="55">
        <f>HLOOKUP(YEAR(Y105),Weights!$D$3:$W$26,16,0)</f>
        <v>2.0068500808722935E-2</v>
      </c>
      <c r="AP105" s="55">
        <f>HLOOKUP(YEAR(Y105),Weights!$D$3:$W$26,17,0)</f>
        <v>2.7767870885455491E-3</v>
      </c>
      <c r="AR105" s="91">
        <f t="shared" si="16"/>
        <v>38898</v>
      </c>
      <c r="AS105" s="55">
        <f t="shared" si="9"/>
        <v>0.24502603304340287</v>
      </c>
      <c r="AT105" s="55">
        <f t="shared" si="10"/>
        <v>0.46101066002798841</v>
      </c>
      <c r="AU105" s="55">
        <f t="shared" si="11"/>
        <v>9.2110661390387871E-2</v>
      </c>
      <c r="AV105" s="55">
        <f t="shared" si="12"/>
        <v>6.5189004294910841E-2</v>
      </c>
      <c r="AW105" s="55">
        <f t="shared" si="13"/>
        <v>2.3897498266185483E-2</v>
      </c>
      <c r="AX105" s="55">
        <f t="shared" si="14"/>
        <v>2.1090871356669878E-2</v>
      </c>
      <c r="AY105" s="55">
        <f t="shared" si="15"/>
        <v>9.0674795825464189E-3</v>
      </c>
      <c r="AZ105" s="55">
        <f t="shared" si="17"/>
        <v>8.2607792037908245E-2</v>
      </c>
    </row>
    <row r="106" spans="25:52" x14ac:dyDescent="0.25">
      <c r="Y106" s="90">
        <f>'Monthly return GPFG'!C107</f>
        <v>38929</v>
      </c>
      <c r="Z106" s="64">
        <f>HLOOKUP(YEAR(Y106),Weights!$D$3:$W$26,23,0)</f>
        <v>0.38181906430139467</v>
      </c>
      <c r="AA106" s="32">
        <f>HLOOKUP(YEAR(Y106),Weights!$D$3:$W$26,2,0)</f>
        <v>0.29476887435142052</v>
      </c>
      <c r="AB106" s="32">
        <f>HLOOKUP(YEAR(Y106),Weights!$D$3:$W$26,3,0)</f>
        <v>0.26340508474852375</v>
      </c>
      <c r="AC106" s="32">
        <f>HLOOKUP(YEAR(Y106),Weights!$D$3:$W$26,4,0)</f>
        <v>0.15563448985049702</v>
      </c>
      <c r="AD106" s="32">
        <f>HLOOKUP(YEAR(Y106),Weights!$D$3:$W$26,5,0)</f>
        <v>9.110012881070291E-2</v>
      </c>
      <c r="AE106" s="32">
        <f>HLOOKUP(YEAR(Y106),Weights!$D$3:$W$26,6,0)</f>
        <v>5.10666925020676E-2</v>
      </c>
      <c r="AF106" s="32">
        <f>HLOOKUP(YEAR(Y106),Weights!$D$3:$W$26,7,0)</f>
        <v>2.2746131769391571E-2</v>
      </c>
      <c r="AG106" s="32">
        <f>HLOOKUP(YEAR(Y106),Weights!$D$3:$W$26,8,0)</f>
        <v>1.9252372207666832E-2</v>
      </c>
      <c r="AH106" s="31"/>
      <c r="AI106" s="64">
        <f>HLOOKUP(YEAR(Y106),Weights!$D$3:$W$26,24,0)</f>
        <v>0.61818093569860533</v>
      </c>
      <c r="AJ106" s="32">
        <f>HLOOKUP(YEAR(Y106),Weights!$D$3:$W$26,11,0)</f>
        <v>0.21430239854235444</v>
      </c>
      <c r="AK106" s="32">
        <f>HLOOKUP(YEAR(Y106),Weights!$D$3:$W$26,12,0)</f>
        <v>0.58306161873100726</v>
      </c>
      <c r="AL106" s="32">
        <f>HLOOKUP(YEAR(Y106),Weights!$D$3:$W$26,13,0)</f>
        <v>5.2875208883152128E-2</v>
      </c>
      <c r="AM106" s="32">
        <f>HLOOKUP(YEAR(Y106),Weights!$D$3:$W$26,14,0)</f>
        <v>4.9185014611152336E-2</v>
      </c>
      <c r="AN106" s="32">
        <f>HLOOKUP(YEAR(Y106),Weights!$D$3:$W$26,15,0)</f>
        <v>7.1164626147964035E-3</v>
      </c>
      <c r="AO106" s="32">
        <f>HLOOKUP(YEAR(Y106),Weights!$D$3:$W$26,16,0)</f>
        <v>2.0068500808722935E-2</v>
      </c>
      <c r="AP106" s="32">
        <f>HLOOKUP(YEAR(Y106),Weights!$D$3:$W$26,17,0)</f>
        <v>2.7767870885455491E-3</v>
      </c>
      <c r="AR106" s="90">
        <f t="shared" si="16"/>
        <v>38929</v>
      </c>
      <c r="AS106" s="32">
        <f t="shared" si="9"/>
        <v>0.24502603304340287</v>
      </c>
      <c r="AT106" s="32">
        <f t="shared" si="10"/>
        <v>0.46101066002798841</v>
      </c>
      <c r="AU106" s="32">
        <f t="shared" si="11"/>
        <v>9.2110661390387871E-2</v>
      </c>
      <c r="AV106" s="32">
        <f t="shared" si="12"/>
        <v>6.5189004294910841E-2</v>
      </c>
      <c r="AW106" s="32">
        <f t="shared" si="13"/>
        <v>2.3897498266185483E-2</v>
      </c>
      <c r="AX106" s="32">
        <f t="shared" si="14"/>
        <v>2.1090871356669878E-2</v>
      </c>
      <c r="AY106" s="32">
        <f t="shared" si="15"/>
        <v>9.0674795825464189E-3</v>
      </c>
      <c r="AZ106" s="32">
        <f t="shared" si="17"/>
        <v>8.2607792037908245E-2</v>
      </c>
    </row>
    <row r="107" spans="25:52" x14ac:dyDescent="0.25">
      <c r="Y107" s="91">
        <f>'Monthly return GPFG'!C108</f>
        <v>38960</v>
      </c>
      <c r="Z107" s="65">
        <f>HLOOKUP(YEAR(Y107),Weights!$D$3:$W$26,23,0)</f>
        <v>0.38181906430139467</v>
      </c>
      <c r="AA107" s="55">
        <f>HLOOKUP(YEAR(Y107),Weights!$D$3:$W$26,2,0)</f>
        <v>0.29476887435142052</v>
      </c>
      <c r="AB107" s="55">
        <f>HLOOKUP(YEAR(Y107),Weights!$D$3:$W$26,3,0)</f>
        <v>0.26340508474852375</v>
      </c>
      <c r="AC107" s="55">
        <f>HLOOKUP(YEAR(Y107),Weights!$D$3:$W$26,4,0)</f>
        <v>0.15563448985049702</v>
      </c>
      <c r="AD107" s="55">
        <f>HLOOKUP(YEAR(Y107),Weights!$D$3:$W$26,5,0)</f>
        <v>9.110012881070291E-2</v>
      </c>
      <c r="AE107" s="55">
        <f>HLOOKUP(YEAR(Y107),Weights!$D$3:$W$26,6,0)</f>
        <v>5.10666925020676E-2</v>
      </c>
      <c r="AF107" s="55">
        <f>HLOOKUP(YEAR(Y107),Weights!$D$3:$W$26,7,0)</f>
        <v>2.2746131769391571E-2</v>
      </c>
      <c r="AG107" s="55">
        <f>HLOOKUP(YEAR(Y107),Weights!$D$3:$W$26,8,0)</f>
        <v>1.9252372207666832E-2</v>
      </c>
      <c r="AH107" s="31"/>
      <c r="AI107" s="65">
        <f>HLOOKUP(YEAR(Y107),Weights!$D$3:$W$26,24,0)</f>
        <v>0.61818093569860533</v>
      </c>
      <c r="AJ107" s="55">
        <f>HLOOKUP(YEAR(Y107),Weights!$D$3:$W$26,11,0)</f>
        <v>0.21430239854235444</v>
      </c>
      <c r="AK107" s="55">
        <f>HLOOKUP(YEAR(Y107),Weights!$D$3:$W$26,12,0)</f>
        <v>0.58306161873100726</v>
      </c>
      <c r="AL107" s="55">
        <f>HLOOKUP(YEAR(Y107),Weights!$D$3:$W$26,13,0)</f>
        <v>5.2875208883152128E-2</v>
      </c>
      <c r="AM107" s="55">
        <f>HLOOKUP(YEAR(Y107),Weights!$D$3:$W$26,14,0)</f>
        <v>4.9185014611152336E-2</v>
      </c>
      <c r="AN107" s="55">
        <f>HLOOKUP(YEAR(Y107),Weights!$D$3:$W$26,15,0)</f>
        <v>7.1164626147964035E-3</v>
      </c>
      <c r="AO107" s="55">
        <f>HLOOKUP(YEAR(Y107),Weights!$D$3:$W$26,16,0)</f>
        <v>2.0068500808722935E-2</v>
      </c>
      <c r="AP107" s="55">
        <f>HLOOKUP(YEAR(Y107),Weights!$D$3:$W$26,17,0)</f>
        <v>2.7767870885455491E-3</v>
      </c>
      <c r="AR107" s="91">
        <f t="shared" si="16"/>
        <v>38960</v>
      </c>
      <c r="AS107" s="55">
        <f t="shared" si="9"/>
        <v>0.24502603304340287</v>
      </c>
      <c r="AT107" s="55">
        <f t="shared" si="10"/>
        <v>0.46101066002798841</v>
      </c>
      <c r="AU107" s="55">
        <f t="shared" si="11"/>
        <v>9.2110661390387871E-2</v>
      </c>
      <c r="AV107" s="55">
        <f t="shared" si="12"/>
        <v>6.5189004294910841E-2</v>
      </c>
      <c r="AW107" s="55">
        <f t="shared" si="13"/>
        <v>2.3897498266185483E-2</v>
      </c>
      <c r="AX107" s="55">
        <f t="shared" si="14"/>
        <v>2.1090871356669878E-2</v>
      </c>
      <c r="AY107" s="55">
        <f t="shared" si="15"/>
        <v>9.0674795825464189E-3</v>
      </c>
      <c r="AZ107" s="55">
        <f t="shared" si="17"/>
        <v>8.2607792037908245E-2</v>
      </c>
    </row>
    <row r="108" spans="25:52" x14ac:dyDescent="0.25">
      <c r="Y108" s="90">
        <f>'Monthly return GPFG'!C109</f>
        <v>38990</v>
      </c>
      <c r="Z108" s="64">
        <f>HLOOKUP(YEAR(Y108),Weights!$D$3:$W$26,23,0)</f>
        <v>0.38181906430139467</v>
      </c>
      <c r="AA108" s="32">
        <f>HLOOKUP(YEAR(Y108),Weights!$D$3:$W$26,2,0)</f>
        <v>0.29476887435142052</v>
      </c>
      <c r="AB108" s="32">
        <f>HLOOKUP(YEAR(Y108),Weights!$D$3:$W$26,3,0)</f>
        <v>0.26340508474852375</v>
      </c>
      <c r="AC108" s="32">
        <f>HLOOKUP(YEAR(Y108),Weights!$D$3:$W$26,4,0)</f>
        <v>0.15563448985049702</v>
      </c>
      <c r="AD108" s="32">
        <f>HLOOKUP(YEAR(Y108),Weights!$D$3:$W$26,5,0)</f>
        <v>9.110012881070291E-2</v>
      </c>
      <c r="AE108" s="32">
        <f>HLOOKUP(YEAR(Y108),Weights!$D$3:$W$26,6,0)</f>
        <v>5.10666925020676E-2</v>
      </c>
      <c r="AF108" s="32">
        <f>HLOOKUP(YEAR(Y108),Weights!$D$3:$W$26,7,0)</f>
        <v>2.2746131769391571E-2</v>
      </c>
      <c r="AG108" s="32">
        <f>HLOOKUP(YEAR(Y108),Weights!$D$3:$W$26,8,0)</f>
        <v>1.9252372207666832E-2</v>
      </c>
      <c r="AH108" s="31"/>
      <c r="AI108" s="64">
        <f>HLOOKUP(YEAR(Y108),Weights!$D$3:$W$26,24,0)</f>
        <v>0.61818093569860533</v>
      </c>
      <c r="AJ108" s="32">
        <f>HLOOKUP(YEAR(Y108),Weights!$D$3:$W$26,11,0)</f>
        <v>0.21430239854235444</v>
      </c>
      <c r="AK108" s="32">
        <f>HLOOKUP(YEAR(Y108),Weights!$D$3:$W$26,12,0)</f>
        <v>0.58306161873100726</v>
      </c>
      <c r="AL108" s="32">
        <f>HLOOKUP(YEAR(Y108),Weights!$D$3:$W$26,13,0)</f>
        <v>5.2875208883152128E-2</v>
      </c>
      <c r="AM108" s="32">
        <f>HLOOKUP(YEAR(Y108),Weights!$D$3:$W$26,14,0)</f>
        <v>4.9185014611152336E-2</v>
      </c>
      <c r="AN108" s="32">
        <f>HLOOKUP(YEAR(Y108),Weights!$D$3:$W$26,15,0)</f>
        <v>7.1164626147964035E-3</v>
      </c>
      <c r="AO108" s="32">
        <f>HLOOKUP(YEAR(Y108),Weights!$D$3:$W$26,16,0)</f>
        <v>2.0068500808722935E-2</v>
      </c>
      <c r="AP108" s="32">
        <f>HLOOKUP(YEAR(Y108),Weights!$D$3:$W$26,17,0)</f>
        <v>2.7767870885455491E-3</v>
      </c>
      <c r="AR108" s="90">
        <f t="shared" si="16"/>
        <v>38990</v>
      </c>
      <c r="AS108" s="32">
        <f t="shared" si="9"/>
        <v>0.24502603304340287</v>
      </c>
      <c r="AT108" s="32">
        <f t="shared" si="10"/>
        <v>0.46101066002798841</v>
      </c>
      <c r="AU108" s="32">
        <f t="shared" si="11"/>
        <v>9.2110661390387871E-2</v>
      </c>
      <c r="AV108" s="32">
        <f t="shared" si="12"/>
        <v>6.5189004294910841E-2</v>
      </c>
      <c r="AW108" s="32">
        <f t="shared" si="13"/>
        <v>2.3897498266185483E-2</v>
      </c>
      <c r="AX108" s="32">
        <f t="shared" si="14"/>
        <v>2.1090871356669878E-2</v>
      </c>
      <c r="AY108" s="32">
        <f t="shared" si="15"/>
        <v>9.0674795825464189E-3</v>
      </c>
      <c r="AZ108" s="32">
        <f t="shared" si="17"/>
        <v>8.2607792037908245E-2</v>
      </c>
    </row>
    <row r="109" spans="25:52" x14ac:dyDescent="0.25">
      <c r="Y109" s="91">
        <f>'Monthly return GPFG'!C110</f>
        <v>39021</v>
      </c>
      <c r="Z109" s="65">
        <f>HLOOKUP(YEAR(Y109),Weights!$D$3:$W$26,23,0)</f>
        <v>0.38181906430139467</v>
      </c>
      <c r="AA109" s="55">
        <f>HLOOKUP(YEAR(Y109),Weights!$D$3:$W$26,2,0)</f>
        <v>0.29476887435142052</v>
      </c>
      <c r="AB109" s="55">
        <f>HLOOKUP(YEAR(Y109),Weights!$D$3:$W$26,3,0)</f>
        <v>0.26340508474852375</v>
      </c>
      <c r="AC109" s="55">
        <f>HLOOKUP(YEAR(Y109),Weights!$D$3:$W$26,4,0)</f>
        <v>0.15563448985049702</v>
      </c>
      <c r="AD109" s="55">
        <f>HLOOKUP(YEAR(Y109),Weights!$D$3:$W$26,5,0)</f>
        <v>9.110012881070291E-2</v>
      </c>
      <c r="AE109" s="55">
        <f>HLOOKUP(YEAR(Y109),Weights!$D$3:$W$26,6,0)</f>
        <v>5.10666925020676E-2</v>
      </c>
      <c r="AF109" s="55">
        <f>HLOOKUP(YEAR(Y109),Weights!$D$3:$W$26,7,0)</f>
        <v>2.2746131769391571E-2</v>
      </c>
      <c r="AG109" s="55">
        <f>HLOOKUP(YEAR(Y109),Weights!$D$3:$W$26,8,0)</f>
        <v>1.9252372207666832E-2</v>
      </c>
      <c r="AH109" s="31"/>
      <c r="AI109" s="65">
        <f>HLOOKUP(YEAR(Y109),Weights!$D$3:$W$26,24,0)</f>
        <v>0.61818093569860533</v>
      </c>
      <c r="AJ109" s="55">
        <f>HLOOKUP(YEAR(Y109),Weights!$D$3:$W$26,11,0)</f>
        <v>0.21430239854235444</v>
      </c>
      <c r="AK109" s="55">
        <f>HLOOKUP(YEAR(Y109),Weights!$D$3:$W$26,12,0)</f>
        <v>0.58306161873100726</v>
      </c>
      <c r="AL109" s="55">
        <f>HLOOKUP(YEAR(Y109),Weights!$D$3:$W$26,13,0)</f>
        <v>5.2875208883152128E-2</v>
      </c>
      <c r="AM109" s="55">
        <f>HLOOKUP(YEAR(Y109),Weights!$D$3:$W$26,14,0)</f>
        <v>4.9185014611152336E-2</v>
      </c>
      <c r="AN109" s="55">
        <f>HLOOKUP(YEAR(Y109),Weights!$D$3:$W$26,15,0)</f>
        <v>7.1164626147964035E-3</v>
      </c>
      <c r="AO109" s="55">
        <f>HLOOKUP(YEAR(Y109),Weights!$D$3:$W$26,16,0)</f>
        <v>2.0068500808722935E-2</v>
      </c>
      <c r="AP109" s="55">
        <f>HLOOKUP(YEAR(Y109),Weights!$D$3:$W$26,17,0)</f>
        <v>2.7767870885455491E-3</v>
      </c>
      <c r="AR109" s="91">
        <f t="shared" si="16"/>
        <v>39021</v>
      </c>
      <c r="AS109" s="55">
        <f t="shared" si="9"/>
        <v>0.24502603304340287</v>
      </c>
      <c r="AT109" s="55">
        <f t="shared" si="10"/>
        <v>0.46101066002798841</v>
      </c>
      <c r="AU109" s="55">
        <f t="shared" si="11"/>
        <v>9.2110661390387871E-2</v>
      </c>
      <c r="AV109" s="55">
        <f t="shared" si="12"/>
        <v>6.5189004294910841E-2</v>
      </c>
      <c r="AW109" s="55">
        <f t="shared" si="13"/>
        <v>2.3897498266185483E-2</v>
      </c>
      <c r="AX109" s="55">
        <f t="shared" si="14"/>
        <v>2.1090871356669878E-2</v>
      </c>
      <c r="AY109" s="55">
        <f t="shared" si="15"/>
        <v>9.0674795825464189E-3</v>
      </c>
      <c r="AZ109" s="55">
        <f t="shared" si="17"/>
        <v>8.2607792037908245E-2</v>
      </c>
    </row>
    <row r="110" spans="25:52" x14ac:dyDescent="0.25">
      <c r="Y110" s="90">
        <f>'Monthly return GPFG'!C111</f>
        <v>39051</v>
      </c>
      <c r="Z110" s="64">
        <f>HLOOKUP(YEAR(Y110),Weights!$D$3:$W$26,23,0)</f>
        <v>0.38181906430139467</v>
      </c>
      <c r="AA110" s="62">
        <f>HLOOKUP(YEAR(Y110),Weights!$D$3:$W$26,2,0)</f>
        <v>0.29476887435142052</v>
      </c>
      <c r="AB110" s="32">
        <f>HLOOKUP(YEAR(Y110),Weights!$D$3:$W$26,3,0)</f>
        <v>0.26340508474852375</v>
      </c>
      <c r="AC110" s="32">
        <f>HLOOKUP(YEAR(Y110),Weights!$D$3:$W$26,4,0)</f>
        <v>0.15563448985049702</v>
      </c>
      <c r="AD110" s="32">
        <f>HLOOKUP(YEAR(Y110),Weights!$D$3:$W$26,5,0)</f>
        <v>9.110012881070291E-2</v>
      </c>
      <c r="AE110" s="32">
        <f>HLOOKUP(YEAR(Y110),Weights!$D$3:$W$26,6,0)</f>
        <v>5.10666925020676E-2</v>
      </c>
      <c r="AF110" s="32">
        <f>HLOOKUP(YEAR(Y110),Weights!$D$3:$W$26,7,0)</f>
        <v>2.2746131769391571E-2</v>
      </c>
      <c r="AG110" s="32">
        <f>HLOOKUP(YEAR(Y110),Weights!$D$3:$W$26,8,0)</f>
        <v>1.9252372207666832E-2</v>
      </c>
      <c r="AH110" s="31"/>
      <c r="AI110" s="64">
        <f>HLOOKUP(YEAR(Y110),Weights!$D$3:$W$26,24,0)</f>
        <v>0.61818093569860533</v>
      </c>
      <c r="AJ110" s="62">
        <f>HLOOKUP(YEAR(Y110),Weights!$D$3:$W$26,11,0)</f>
        <v>0.21430239854235444</v>
      </c>
      <c r="AK110" s="32">
        <f>HLOOKUP(YEAR(Y110),Weights!$D$3:$W$26,12,0)</f>
        <v>0.58306161873100726</v>
      </c>
      <c r="AL110" s="32">
        <f>HLOOKUP(YEAR(Y110),Weights!$D$3:$W$26,13,0)</f>
        <v>5.2875208883152128E-2</v>
      </c>
      <c r="AM110" s="32">
        <f>HLOOKUP(YEAR(Y110),Weights!$D$3:$W$26,14,0)</f>
        <v>4.9185014611152336E-2</v>
      </c>
      <c r="AN110" s="32">
        <f>HLOOKUP(YEAR(Y110),Weights!$D$3:$W$26,15,0)</f>
        <v>7.1164626147964035E-3</v>
      </c>
      <c r="AO110" s="32">
        <f>HLOOKUP(YEAR(Y110),Weights!$D$3:$W$26,16,0)</f>
        <v>2.0068500808722935E-2</v>
      </c>
      <c r="AP110" s="32">
        <f>HLOOKUP(YEAR(Y110),Weights!$D$3:$W$26,17,0)</f>
        <v>2.7767870885455491E-3</v>
      </c>
      <c r="AR110" s="90">
        <f t="shared" si="16"/>
        <v>39051</v>
      </c>
      <c r="AS110" s="62">
        <f t="shared" si="9"/>
        <v>0.24502603304340287</v>
      </c>
      <c r="AT110" s="62">
        <f t="shared" si="10"/>
        <v>0.46101066002798841</v>
      </c>
      <c r="AU110" s="32">
        <f t="shared" si="11"/>
        <v>9.2110661390387871E-2</v>
      </c>
      <c r="AV110" s="32">
        <f t="shared" si="12"/>
        <v>6.5189004294910841E-2</v>
      </c>
      <c r="AW110" s="32">
        <f t="shared" si="13"/>
        <v>2.3897498266185483E-2</v>
      </c>
      <c r="AX110" s="32">
        <f t="shared" si="14"/>
        <v>2.1090871356669878E-2</v>
      </c>
      <c r="AY110" s="32">
        <f t="shared" si="15"/>
        <v>9.0674795825464189E-3</v>
      </c>
      <c r="AZ110" s="32">
        <f t="shared" si="17"/>
        <v>8.2607792037908245E-2</v>
      </c>
    </row>
    <row r="111" spans="25:52" x14ac:dyDescent="0.25">
      <c r="Y111" s="89">
        <f>'Monthly return GPFG'!C112</f>
        <v>39082</v>
      </c>
      <c r="Z111" s="66">
        <f>HLOOKUP(YEAR(Y111),Weights!$D$3:$W$26,23,0)</f>
        <v>0.38181906430139467</v>
      </c>
      <c r="AA111" s="56">
        <f>HLOOKUP(YEAR(Y111),Weights!$D$3:$W$26,2,0)</f>
        <v>0.29476887435142052</v>
      </c>
      <c r="AB111" s="56">
        <f>HLOOKUP(YEAR(Y111),Weights!$D$3:$W$26,3,0)</f>
        <v>0.26340508474852375</v>
      </c>
      <c r="AC111" s="56">
        <f>HLOOKUP(YEAR(Y111),Weights!$D$3:$W$26,4,0)</f>
        <v>0.15563448985049702</v>
      </c>
      <c r="AD111" s="56">
        <f>HLOOKUP(YEAR(Y111),Weights!$D$3:$W$26,5,0)</f>
        <v>9.110012881070291E-2</v>
      </c>
      <c r="AE111" s="56">
        <f>HLOOKUP(YEAR(Y111),Weights!$D$3:$W$26,6,0)</f>
        <v>5.10666925020676E-2</v>
      </c>
      <c r="AF111" s="56">
        <f>HLOOKUP(YEAR(Y111),Weights!$D$3:$W$26,7,0)</f>
        <v>2.2746131769391571E-2</v>
      </c>
      <c r="AG111" s="56">
        <f>HLOOKUP(YEAR(Y111),Weights!$D$3:$W$26,8,0)</f>
        <v>1.9252372207666832E-2</v>
      </c>
      <c r="AH111" s="31"/>
      <c r="AI111" s="66">
        <f>HLOOKUP(YEAR(Y111),Weights!$D$3:$W$26,24,0)</f>
        <v>0.61818093569860533</v>
      </c>
      <c r="AJ111" s="56">
        <f>HLOOKUP(YEAR(Y111),Weights!$D$3:$W$26,11,0)</f>
        <v>0.21430239854235444</v>
      </c>
      <c r="AK111" s="56">
        <f>HLOOKUP(YEAR(Y111),Weights!$D$3:$W$26,12,0)</f>
        <v>0.58306161873100726</v>
      </c>
      <c r="AL111" s="56">
        <f>HLOOKUP(YEAR(Y111),Weights!$D$3:$W$26,13,0)</f>
        <v>5.2875208883152128E-2</v>
      </c>
      <c r="AM111" s="56">
        <f>HLOOKUP(YEAR(Y111),Weights!$D$3:$W$26,14,0)</f>
        <v>4.9185014611152336E-2</v>
      </c>
      <c r="AN111" s="56">
        <f>HLOOKUP(YEAR(Y111),Weights!$D$3:$W$26,15,0)</f>
        <v>7.1164626147964035E-3</v>
      </c>
      <c r="AO111" s="56">
        <f>HLOOKUP(YEAR(Y111),Weights!$D$3:$W$26,16,0)</f>
        <v>2.0068500808722935E-2</v>
      </c>
      <c r="AP111" s="56">
        <f>HLOOKUP(YEAR(Y111),Weights!$D$3:$W$26,17,0)</f>
        <v>2.7767870885455491E-3</v>
      </c>
      <c r="AR111" s="89">
        <f t="shared" si="16"/>
        <v>39082</v>
      </c>
      <c r="AS111" s="56">
        <f t="shared" si="9"/>
        <v>0.24502603304340287</v>
      </c>
      <c r="AT111" s="56">
        <f t="shared" si="10"/>
        <v>0.46101066002798841</v>
      </c>
      <c r="AU111" s="56">
        <f t="shared" si="11"/>
        <v>9.2110661390387871E-2</v>
      </c>
      <c r="AV111" s="56">
        <f t="shared" si="12"/>
        <v>6.5189004294910841E-2</v>
      </c>
      <c r="AW111" s="56">
        <f t="shared" si="13"/>
        <v>2.3897498266185483E-2</v>
      </c>
      <c r="AX111" s="56">
        <f t="shared" si="14"/>
        <v>2.1090871356669878E-2</v>
      </c>
      <c r="AY111" s="56">
        <f t="shared" si="15"/>
        <v>9.0674795825464189E-3</v>
      </c>
      <c r="AZ111" s="56">
        <f t="shared" si="17"/>
        <v>8.2607792037908245E-2</v>
      </c>
    </row>
    <row r="112" spans="25:52" x14ac:dyDescent="0.25">
      <c r="Y112" s="90">
        <f>'Monthly return GPFG'!C113</f>
        <v>39113</v>
      </c>
      <c r="Z112" s="64">
        <f>HLOOKUP(YEAR(Y112),Weights!$D$3:$W$26,23,0)</f>
        <v>0.45719742063048174</v>
      </c>
      <c r="AA112" s="32">
        <f>HLOOKUP(YEAR(Y112),Weights!$D$3:$W$26,2,0)</f>
        <v>0.29545771381732222</v>
      </c>
      <c r="AB112" s="32">
        <f>HLOOKUP(YEAR(Y112),Weights!$D$3:$W$26,3,0)</f>
        <v>0.27983821056288966</v>
      </c>
      <c r="AC112" s="32">
        <f>HLOOKUP(YEAR(Y112),Weights!$D$3:$W$26,4,0)</f>
        <v>0.13706445665335645</v>
      </c>
      <c r="AD112" s="32">
        <f>HLOOKUP(YEAR(Y112),Weights!$D$3:$W$26,5,0)</f>
        <v>7.8399597229910301E-2</v>
      </c>
      <c r="AE112" s="32">
        <f>HLOOKUP(YEAR(Y112),Weights!$D$3:$W$26,6,0)</f>
        <v>5.2669994954418396E-2</v>
      </c>
      <c r="AF112" s="32">
        <f>HLOOKUP(YEAR(Y112),Weights!$D$3:$W$26,7,0)</f>
        <v>2.3055888602875264E-2</v>
      </c>
      <c r="AG112" s="32">
        <f>HLOOKUP(YEAR(Y112),Weights!$D$3:$W$26,8,0)</f>
        <v>1.9282388763018115E-2</v>
      </c>
      <c r="AH112" s="31"/>
      <c r="AI112" s="64">
        <f>HLOOKUP(YEAR(Y112),Weights!$D$3:$W$26,24,0)</f>
        <v>0.54280257936951826</v>
      </c>
      <c r="AJ112" s="32">
        <f>HLOOKUP(YEAR(Y112),Weights!$D$3:$W$26,11,0)</f>
        <v>0.17777322544556851</v>
      </c>
      <c r="AK112" s="32">
        <f>HLOOKUP(YEAR(Y112),Weights!$D$3:$W$26,12,0)</f>
        <v>0.61555192450490437</v>
      </c>
      <c r="AL112" s="32">
        <f>HLOOKUP(YEAR(Y112),Weights!$D$3:$W$26,13,0)</f>
        <v>5.1580143254458442E-2</v>
      </c>
      <c r="AM112" s="32">
        <f>HLOOKUP(YEAR(Y112),Weights!$D$3:$W$26,14,0)</f>
        <v>5.3029279655052858E-2</v>
      </c>
      <c r="AN112" s="32">
        <f>HLOOKUP(YEAR(Y112),Weights!$D$3:$W$26,15,0)</f>
        <v>1.0786353817650121E-2</v>
      </c>
      <c r="AO112" s="32">
        <f>HLOOKUP(YEAR(Y112),Weights!$D$3:$W$26,16,0)</f>
        <v>1.0660014236570016E-2</v>
      </c>
      <c r="AP112" s="32">
        <f>HLOOKUP(YEAR(Y112),Weights!$D$3:$W$26,17,0)</f>
        <v>0</v>
      </c>
      <c r="AR112" s="90">
        <f t="shared" si="16"/>
        <v>39113</v>
      </c>
      <c r="AS112" s="32">
        <f t="shared" si="9"/>
        <v>0.2315782699773522</v>
      </c>
      <c r="AT112" s="32">
        <f t="shared" si="10"/>
        <v>0.46206448042033588</v>
      </c>
      <c r="AU112" s="32">
        <f t="shared" si="11"/>
        <v>9.0663350844802343E-2</v>
      </c>
      <c r="AV112" s="32">
        <f t="shared" si="12"/>
        <v>6.4628523410853858E-2</v>
      </c>
      <c r="AW112" s="32">
        <f t="shared" si="13"/>
        <v>2.9935446511993313E-2</v>
      </c>
      <c r="AX112" s="32">
        <f t="shared" si="14"/>
        <v>1.6327376023304283E-2</v>
      </c>
      <c r="AY112" s="32">
        <f t="shared" si="15"/>
        <v>8.8158584060460676E-3</v>
      </c>
      <c r="AZ112" s="32">
        <f t="shared" si="17"/>
        <v>9.5986694405312045E-2</v>
      </c>
    </row>
    <row r="113" spans="25:52" x14ac:dyDescent="0.25">
      <c r="Y113" s="91">
        <f>'Monthly return GPFG'!C114</f>
        <v>39141</v>
      </c>
      <c r="Z113" s="65">
        <f>HLOOKUP(YEAR(Y113),Weights!$D$3:$W$26,23,0)</f>
        <v>0.45719742063048174</v>
      </c>
      <c r="AA113" s="55">
        <f>HLOOKUP(YEAR(Y113),Weights!$D$3:$W$26,2,0)</f>
        <v>0.29545771381732222</v>
      </c>
      <c r="AB113" s="55">
        <f>HLOOKUP(YEAR(Y113),Weights!$D$3:$W$26,3,0)</f>
        <v>0.27983821056288966</v>
      </c>
      <c r="AC113" s="55">
        <f>HLOOKUP(YEAR(Y113),Weights!$D$3:$W$26,4,0)</f>
        <v>0.13706445665335645</v>
      </c>
      <c r="AD113" s="55">
        <f>HLOOKUP(YEAR(Y113),Weights!$D$3:$W$26,5,0)</f>
        <v>7.8399597229910301E-2</v>
      </c>
      <c r="AE113" s="55">
        <f>HLOOKUP(YEAR(Y113),Weights!$D$3:$W$26,6,0)</f>
        <v>5.2669994954418396E-2</v>
      </c>
      <c r="AF113" s="55">
        <f>HLOOKUP(YEAR(Y113),Weights!$D$3:$W$26,7,0)</f>
        <v>2.3055888602875264E-2</v>
      </c>
      <c r="AG113" s="55">
        <f>HLOOKUP(YEAR(Y113),Weights!$D$3:$W$26,8,0)</f>
        <v>1.9282388763018115E-2</v>
      </c>
      <c r="AH113" s="31"/>
      <c r="AI113" s="65">
        <f>HLOOKUP(YEAR(Y113),Weights!$D$3:$W$26,24,0)</f>
        <v>0.54280257936951826</v>
      </c>
      <c r="AJ113" s="55">
        <f>HLOOKUP(YEAR(Y113),Weights!$D$3:$W$26,11,0)</f>
        <v>0.17777322544556851</v>
      </c>
      <c r="AK113" s="55">
        <f>HLOOKUP(YEAR(Y113),Weights!$D$3:$W$26,12,0)</f>
        <v>0.61555192450490437</v>
      </c>
      <c r="AL113" s="55">
        <f>HLOOKUP(YEAR(Y113),Weights!$D$3:$W$26,13,0)</f>
        <v>5.1580143254458442E-2</v>
      </c>
      <c r="AM113" s="55">
        <f>HLOOKUP(YEAR(Y113),Weights!$D$3:$W$26,14,0)</f>
        <v>5.3029279655052858E-2</v>
      </c>
      <c r="AN113" s="55">
        <f>HLOOKUP(YEAR(Y113),Weights!$D$3:$W$26,15,0)</f>
        <v>1.0786353817650121E-2</v>
      </c>
      <c r="AO113" s="55">
        <f>HLOOKUP(YEAR(Y113),Weights!$D$3:$W$26,16,0)</f>
        <v>1.0660014236570016E-2</v>
      </c>
      <c r="AP113" s="55">
        <f>HLOOKUP(YEAR(Y113),Weights!$D$3:$W$26,17,0)</f>
        <v>0</v>
      </c>
      <c r="AR113" s="91">
        <f t="shared" si="16"/>
        <v>39141</v>
      </c>
      <c r="AS113" s="55">
        <f t="shared" si="9"/>
        <v>0.2315782699773522</v>
      </c>
      <c r="AT113" s="55">
        <f t="shared" si="10"/>
        <v>0.46206448042033588</v>
      </c>
      <c r="AU113" s="55">
        <f t="shared" si="11"/>
        <v>9.0663350844802343E-2</v>
      </c>
      <c r="AV113" s="55">
        <f t="shared" si="12"/>
        <v>6.4628523410853858E-2</v>
      </c>
      <c r="AW113" s="55">
        <f t="shared" si="13"/>
        <v>2.9935446511993313E-2</v>
      </c>
      <c r="AX113" s="55">
        <f t="shared" si="14"/>
        <v>1.6327376023304283E-2</v>
      </c>
      <c r="AY113" s="55">
        <f t="shared" si="15"/>
        <v>8.8158584060460676E-3</v>
      </c>
      <c r="AZ113" s="55">
        <f t="shared" si="17"/>
        <v>9.5986694405312045E-2</v>
      </c>
    </row>
    <row r="114" spans="25:52" x14ac:dyDescent="0.25">
      <c r="Y114" s="90">
        <f>'Monthly return GPFG'!C115</f>
        <v>39172</v>
      </c>
      <c r="Z114" s="64">
        <f>HLOOKUP(YEAR(Y114),Weights!$D$3:$W$26,23,0)</f>
        <v>0.45719742063048174</v>
      </c>
      <c r="AA114" s="32">
        <f>HLOOKUP(YEAR(Y114),Weights!$D$3:$W$26,2,0)</f>
        <v>0.29545771381732222</v>
      </c>
      <c r="AB114" s="32">
        <f>HLOOKUP(YEAR(Y114),Weights!$D$3:$W$26,3,0)</f>
        <v>0.27983821056288966</v>
      </c>
      <c r="AC114" s="32">
        <f>HLOOKUP(YEAR(Y114),Weights!$D$3:$W$26,4,0)</f>
        <v>0.13706445665335645</v>
      </c>
      <c r="AD114" s="32">
        <f>HLOOKUP(YEAR(Y114),Weights!$D$3:$W$26,5,0)</f>
        <v>7.8399597229910301E-2</v>
      </c>
      <c r="AE114" s="32">
        <f>HLOOKUP(YEAR(Y114),Weights!$D$3:$W$26,6,0)</f>
        <v>5.2669994954418396E-2</v>
      </c>
      <c r="AF114" s="32">
        <f>HLOOKUP(YEAR(Y114),Weights!$D$3:$W$26,7,0)</f>
        <v>2.3055888602875264E-2</v>
      </c>
      <c r="AG114" s="32">
        <f>HLOOKUP(YEAR(Y114),Weights!$D$3:$W$26,8,0)</f>
        <v>1.9282388763018115E-2</v>
      </c>
      <c r="AH114" s="31"/>
      <c r="AI114" s="64">
        <f>HLOOKUP(YEAR(Y114),Weights!$D$3:$W$26,24,0)</f>
        <v>0.54280257936951826</v>
      </c>
      <c r="AJ114" s="32">
        <f>HLOOKUP(YEAR(Y114),Weights!$D$3:$W$26,11,0)</f>
        <v>0.17777322544556851</v>
      </c>
      <c r="AK114" s="32">
        <f>HLOOKUP(YEAR(Y114),Weights!$D$3:$W$26,12,0)</f>
        <v>0.61555192450490437</v>
      </c>
      <c r="AL114" s="32">
        <f>HLOOKUP(YEAR(Y114),Weights!$D$3:$W$26,13,0)</f>
        <v>5.1580143254458442E-2</v>
      </c>
      <c r="AM114" s="32">
        <f>HLOOKUP(YEAR(Y114),Weights!$D$3:$W$26,14,0)</f>
        <v>5.3029279655052858E-2</v>
      </c>
      <c r="AN114" s="32">
        <f>HLOOKUP(YEAR(Y114),Weights!$D$3:$W$26,15,0)</f>
        <v>1.0786353817650121E-2</v>
      </c>
      <c r="AO114" s="32">
        <f>HLOOKUP(YEAR(Y114),Weights!$D$3:$W$26,16,0)</f>
        <v>1.0660014236570016E-2</v>
      </c>
      <c r="AP114" s="32">
        <f>HLOOKUP(YEAR(Y114),Weights!$D$3:$W$26,17,0)</f>
        <v>0</v>
      </c>
      <c r="AR114" s="90">
        <f t="shared" si="16"/>
        <v>39172</v>
      </c>
      <c r="AS114" s="32">
        <f t="shared" si="9"/>
        <v>0.2315782699773522</v>
      </c>
      <c r="AT114" s="32">
        <f t="shared" si="10"/>
        <v>0.46206448042033588</v>
      </c>
      <c r="AU114" s="32">
        <f t="shared" si="11"/>
        <v>9.0663350844802343E-2</v>
      </c>
      <c r="AV114" s="32">
        <f t="shared" si="12"/>
        <v>6.4628523410853858E-2</v>
      </c>
      <c r="AW114" s="32">
        <f t="shared" si="13"/>
        <v>2.9935446511993313E-2</v>
      </c>
      <c r="AX114" s="32">
        <f t="shared" si="14"/>
        <v>1.6327376023304283E-2</v>
      </c>
      <c r="AY114" s="32">
        <f t="shared" si="15"/>
        <v>8.8158584060460676E-3</v>
      </c>
      <c r="AZ114" s="32">
        <f t="shared" si="17"/>
        <v>9.5986694405312045E-2</v>
      </c>
    </row>
    <row r="115" spans="25:52" x14ac:dyDescent="0.25">
      <c r="Y115" s="91">
        <f>'Monthly return GPFG'!C116</f>
        <v>39202</v>
      </c>
      <c r="Z115" s="65">
        <f>HLOOKUP(YEAR(Y115),Weights!$D$3:$W$26,23,0)</f>
        <v>0.45719742063048174</v>
      </c>
      <c r="AA115" s="55">
        <f>HLOOKUP(YEAR(Y115),Weights!$D$3:$W$26,2,0)</f>
        <v>0.29545771381732222</v>
      </c>
      <c r="AB115" s="55">
        <f>HLOOKUP(YEAR(Y115),Weights!$D$3:$W$26,3,0)</f>
        <v>0.27983821056288966</v>
      </c>
      <c r="AC115" s="55">
        <f>HLOOKUP(YEAR(Y115),Weights!$D$3:$W$26,4,0)</f>
        <v>0.13706445665335645</v>
      </c>
      <c r="AD115" s="55">
        <f>HLOOKUP(YEAR(Y115),Weights!$D$3:$W$26,5,0)</f>
        <v>7.8399597229910301E-2</v>
      </c>
      <c r="AE115" s="55">
        <f>HLOOKUP(YEAR(Y115),Weights!$D$3:$W$26,6,0)</f>
        <v>5.2669994954418396E-2</v>
      </c>
      <c r="AF115" s="55">
        <f>HLOOKUP(YEAR(Y115),Weights!$D$3:$W$26,7,0)</f>
        <v>2.3055888602875264E-2</v>
      </c>
      <c r="AG115" s="55">
        <f>HLOOKUP(YEAR(Y115),Weights!$D$3:$W$26,8,0)</f>
        <v>1.9282388763018115E-2</v>
      </c>
      <c r="AH115" s="31"/>
      <c r="AI115" s="65">
        <f>HLOOKUP(YEAR(Y115),Weights!$D$3:$W$26,24,0)</f>
        <v>0.54280257936951826</v>
      </c>
      <c r="AJ115" s="55">
        <f>HLOOKUP(YEAR(Y115),Weights!$D$3:$W$26,11,0)</f>
        <v>0.17777322544556851</v>
      </c>
      <c r="AK115" s="55">
        <f>HLOOKUP(YEAR(Y115),Weights!$D$3:$W$26,12,0)</f>
        <v>0.61555192450490437</v>
      </c>
      <c r="AL115" s="55">
        <f>HLOOKUP(YEAR(Y115),Weights!$D$3:$W$26,13,0)</f>
        <v>5.1580143254458442E-2</v>
      </c>
      <c r="AM115" s="55">
        <f>HLOOKUP(YEAR(Y115),Weights!$D$3:$W$26,14,0)</f>
        <v>5.3029279655052858E-2</v>
      </c>
      <c r="AN115" s="55">
        <f>HLOOKUP(YEAR(Y115),Weights!$D$3:$W$26,15,0)</f>
        <v>1.0786353817650121E-2</v>
      </c>
      <c r="AO115" s="55">
        <f>HLOOKUP(YEAR(Y115),Weights!$D$3:$W$26,16,0)</f>
        <v>1.0660014236570016E-2</v>
      </c>
      <c r="AP115" s="55">
        <f>HLOOKUP(YEAR(Y115),Weights!$D$3:$W$26,17,0)</f>
        <v>0</v>
      </c>
      <c r="AR115" s="91">
        <f t="shared" si="16"/>
        <v>39202</v>
      </c>
      <c r="AS115" s="55">
        <f t="shared" si="9"/>
        <v>0.2315782699773522</v>
      </c>
      <c r="AT115" s="55">
        <f t="shared" si="10"/>
        <v>0.46206448042033588</v>
      </c>
      <c r="AU115" s="55">
        <f t="shared" si="11"/>
        <v>9.0663350844802343E-2</v>
      </c>
      <c r="AV115" s="55">
        <f t="shared" si="12"/>
        <v>6.4628523410853858E-2</v>
      </c>
      <c r="AW115" s="55">
        <f t="shared" si="13"/>
        <v>2.9935446511993313E-2</v>
      </c>
      <c r="AX115" s="55">
        <f t="shared" si="14"/>
        <v>1.6327376023304283E-2</v>
      </c>
      <c r="AY115" s="55">
        <f t="shared" si="15"/>
        <v>8.8158584060460676E-3</v>
      </c>
      <c r="AZ115" s="55">
        <f t="shared" si="17"/>
        <v>9.5986694405312045E-2</v>
      </c>
    </row>
    <row r="116" spans="25:52" x14ac:dyDescent="0.25">
      <c r="Y116" s="90">
        <f>'Monthly return GPFG'!C117</f>
        <v>39233</v>
      </c>
      <c r="Z116" s="64">
        <f>HLOOKUP(YEAR(Y116),Weights!$D$3:$W$26,23,0)</f>
        <v>0.45719742063048174</v>
      </c>
      <c r="AA116" s="32">
        <f>HLOOKUP(YEAR(Y116),Weights!$D$3:$W$26,2,0)</f>
        <v>0.29545771381732222</v>
      </c>
      <c r="AB116" s="32">
        <f>HLOOKUP(YEAR(Y116),Weights!$D$3:$W$26,3,0)</f>
        <v>0.27983821056288966</v>
      </c>
      <c r="AC116" s="32">
        <f>HLOOKUP(YEAR(Y116),Weights!$D$3:$W$26,4,0)</f>
        <v>0.13706445665335645</v>
      </c>
      <c r="AD116" s="32">
        <f>HLOOKUP(YEAR(Y116),Weights!$D$3:$W$26,5,0)</f>
        <v>7.8399597229910301E-2</v>
      </c>
      <c r="AE116" s="32">
        <f>HLOOKUP(YEAR(Y116),Weights!$D$3:$W$26,6,0)</f>
        <v>5.2669994954418396E-2</v>
      </c>
      <c r="AF116" s="32">
        <f>HLOOKUP(YEAR(Y116),Weights!$D$3:$W$26,7,0)</f>
        <v>2.3055888602875264E-2</v>
      </c>
      <c r="AG116" s="32">
        <f>HLOOKUP(YEAR(Y116),Weights!$D$3:$W$26,8,0)</f>
        <v>1.9282388763018115E-2</v>
      </c>
      <c r="AH116" s="31"/>
      <c r="AI116" s="64">
        <f>HLOOKUP(YEAR(Y116),Weights!$D$3:$W$26,24,0)</f>
        <v>0.54280257936951826</v>
      </c>
      <c r="AJ116" s="32">
        <f>HLOOKUP(YEAR(Y116),Weights!$D$3:$W$26,11,0)</f>
        <v>0.17777322544556851</v>
      </c>
      <c r="AK116" s="32">
        <f>HLOOKUP(YEAR(Y116),Weights!$D$3:$W$26,12,0)</f>
        <v>0.61555192450490437</v>
      </c>
      <c r="AL116" s="32">
        <f>HLOOKUP(YEAR(Y116),Weights!$D$3:$W$26,13,0)</f>
        <v>5.1580143254458442E-2</v>
      </c>
      <c r="AM116" s="32">
        <f>HLOOKUP(YEAR(Y116),Weights!$D$3:$W$26,14,0)</f>
        <v>5.3029279655052858E-2</v>
      </c>
      <c r="AN116" s="32">
        <f>HLOOKUP(YEAR(Y116),Weights!$D$3:$W$26,15,0)</f>
        <v>1.0786353817650121E-2</v>
      </c>
      <c r="AO116" s="32">
        <f>HLOOKUP(YEAR(Y116),Weights!$D$3:$W$26,16,0)</f>
        <v>1.0660014236570016E-2</v>
      </c>
      <c r="AP116" s="32">
        <f>HLOOKUP(YEAR(Y116),Weights!$D$3:$W$26,17,0)</f>
        <v>0</v>
      </c>
      <c r="AR116" s="90">
        <f t="shared" si="16"/>
        <v>39233</v>
      </c>
      <c r="AS116" s="32">
        <f t="shared" si="9"/>
        <v>0.2315782699773522</v>
      </c>
      <c r="AT116" s="32">
        <f t="shared" si="10"/>
        <v>0.46206448042033588</v>
      </c>
      <c r="AU116" s="32">
        <f t="shared" si="11"/>
        <v>9.0663350844802343E-2</v>
      </c>
      <c r="AV116" s="32">
        <f t="shared" si="12"/>
        <v>6.4628523410853858E-2</v>
      </c>
      <c r="AW116" s="32">
        <f t="shared" si="13"/>
        <v>2.9935446511993313E-2</v>
      </c>
      <c r="AX116" s="32">
        <f t="shared" si="14"/>
        <v>1.6327376023304283E-2</v>
      </c>
      <c r="AY116" s="32">
        <f t="shared" si="15"/>
        <v>8.8158584060460676E-3</v>
      </c>
      <c r="AZ116" s="32">
        <f t="shared" si="17"/>
        <v>9.5986694405312045E-2</v>
      </c>
    </row>
    <row r="117" spans="25:52" x14ac:dyDescent="0.25">
      <c r="Y117" s="91">
        <f>'Monthly return GPFG'!C118</f>
        <v>39263</v>
      </c>
      <c r="Z117" s="65">
        <f>HLOOKUP(YEAR(Y117),Weights!$D$3:$W$26,23,0)</f>
        <v>0.45719742063048174</v>
      </c>
      <c r="AA117" s="55">
        <f>HLOOKUP(YEAR(Y117),Weights!$D$3:$W$26,2,0)</f>
        <v>0.29545771381732222</v>
      </c>
      <c r="AB117" s="55">
        <f>HLOOKUP(YEAR(Y117),Weights!$D$3:$W$26,3,0)</f>
        <v>0.27983821056288966</v>
      </c>
      <c r="AC117" s="55">
        <f>HLOOKUP(YEAR(Y117),Weights!$D$3:$W$26,4,0)</f>
        <v>0.13706445665335645</v>
      </c>
      <c r="AD117" s="55">
        <f>HLOOKUP(YEAR(Y117),Weights!$D$3:$W$26,5,0)</f>
        <v>7.8399597229910301E-2</v>
      </c>
      <c r="AE117" s="55">
        <f>HLOOKUP(YEAR(Y117),Weights!$D$3:$W$26,6,0)</f>
        <v>5.2669994954418396E-2</v>
      </c>
      <c r="AF117" s="55">
        <f>HLOOKUP(YEAR(Y117),Weights!$D$3:$W$26,7,0)</f>
        <v>2.3055888602875264E-2</v>
      </c>
      <c r="AG117" s="55">
        <f>HLOOKUP(YEAR(Y117),Weights!$D$3:$W$26,8,0)</f>
        <v>1.9282388763018115E-2</v>
      </c>
      <c r="AH117" s="31"/>
      <c r="AI117" s="65">
        <f>HLOOKUP(YEAR(Y117),Weights!$D$3:$W$26,24,0)</f>
        <v>0.54280257936951826</v>
      </c>
      <c r="AJ117" s="55">
        <f>HLOOKUP(YEAR(Y117),Weights!$D$3:$W$26,11,0)</f>
        <v>0.17777322544556851</v>
      </c>
      <c r="AK117" s="55">
        <f>HLOOKUP(YEAR(Y117),Weights!$D$3:$W$26,12,0)</f>
        <v>0.61555192450490437</v>
      </c>
      <c r="AL117" s="55">
        <f>HLOOKUP(YEAR(Y117),Weights!$D$3:$W$26,13,0)</f>
        <v>5.1580143254458442E-2</v>
      </c>
      <c r="AM117" s="55">
        <f>HLOOKUP(YEAR(Y117),Weights!$D$3:$W$26,14,0)</f>
        <v>5.3029279655052858E-2</v>
      </c>
      <c r="AN117" s="55">
        <f>HLOOKUP(YEAR(Y117),Weights!$D$3:$W$26,15,0)</f>
        <v>1.0786353817650121E-2</v>
      </c>
      <c r="AO117" s="55">
        <f>HLOOKUP(YEAR(Y117),Weights!$D$3:$W$26,16,0)</f>
        <v>1.0660014236570016E-2</v>
      </c>
      <c r="AP117" s="55">
        <f>HLOOKUP(YEAR(Y117),Weights!$D$3:$W$26,17,0)</f>
        <v>0</v>
      </c>
      <c r="AR117" s="91">
        <f t="shared" si="16"/>
        <v>39263</v>
      </c>
      <c r="AS117" s="55">
        <f t="shared" si="9"/>
        <v>0.2315782699773522</v>
      </c>
      <c r="AT117" s="55">
        <f t="shared" si="10"/>
        <v>0.46206448042033588</v>
      </c>
      <c r="AU117" s="55">
        <f t="shared" si="11"/>
        <v>9.0663350844802343E-2</v>
      </c>
      <c r="AV117" s="55">
        <f t="shared" si="12"/>
        <v>6.4628523410853858E-2</v>
      </c>
      <c r="AW117" s="55">
        <f t="shared" si="13"/>
        <v>2.9935446511993313E-2</v>
      </c>
      <c r="AX117" s="55">
        <f t="shared" si="14"/>
        <v>1.6327376023304283E-2</v>
      </c>
      <c r="AY117" s="55">
        <f t="shared" si="15"/>
        <v>8.8158584060460676E-3</v>
      </c>
      <c r="AZ117" s="55">
        <f t="shared" si="17"/>
        <v>9.5986694405312045E-2</v>
      </c>
    </row>
    <row r="118" spans="25:52" x14ac:dyDescent="0.25">
      <c r="Y118" s="90">
        <f>'Monthly return GPFG'!C119</f>
        <v>39294</v>
      </c>
      <c r="Z118" s="64">
        <f>HLOOKUP(YEAR(Y118),Weights!$D$3:$W$26,23,0)</f>
        <v>0.45719742063048174</v>
      </c>
      <c r="AA118" s="32">
        <f>HLOOKUP(YEAR(Y118),Weights!$D$3:$W$26,2,0)</f>
        <v>0.29545771381732222</v>
      </c>
      <c r="AB118" s="32">
        <f>HLOOKUP(YEAR(Y118),Weights!$D$3:$W$26,3,0)</f>
        <v>0.27983821056288966</v>
      </c>
      <c r="AC118" s="32">
        <f>HLOOKUP(YEAR(Y118),Weights!$D$3:$W$26,4,0)</f>
        <v>0.13706445665335645</v>
      </c>
      <c r="AD118" s="32">
        <f>HLOOKUP(YEAR(Y118),Weights!$D$3:$W$26,5,0)</f>
        <v>7.8399597229910301E-2</v>
      </c>
      <c r="AE118" s="32">
        <f>HLOOKUP(YEAR(Y118),Weights!$D$3:$W$26,6,0)</f>
        <v>5.2669994954418396E-2</v>
      </c>
      <c r="AF118" s="32">
        <f>HLOOKUP(YEAR(Y118),Weights!$D$3:$W$26,7,0)</f>
        <v>2.3055888602875264E-2</v>
      </c>
      <c r="AG118" s="32">
        <f>HLOOKUP(YEAR(Y118),Weights!$D$3:$W$26,8,0)</f>
        <v>1.9282388763018115E-2</v>
      </c>
      <c r="AH118" s="31"/>
      <c r="AI118" s="64">
        <f>HLOOKUP(YEAR(Y118),Weights!$D$3:$W$26,24,0)</f>
        <v>0.54280257936951826</v>
      </c>
      <c r="AJ118" s="32">
        <f>HLOOKUP(YEAR(Y118),Weights!$D$3:$W$26,11,0)</f>
        <v>0.17777322544556851</v>
      </c>
      <c r="AK118" s="32">
        <f>HLOOKUP(YEAR(Y118),Weights!$D$3:$W$26,12,0)</f>
        <v>0.61555192450490437</v>
      </c>
      <c r="AL118" s="32">
        <f>HLOOKUP(YEAR(Y118),Weights!$D$3:$W$26,13,0)</f>
        <v>5.1580143254458442E-2</v>
      </c>
      <c r="AM118" s="32">
        <f>HLOOKUP(YEAR(Y118),Weights!$D$3:$W$26,14,0)</f>
        <v>5.3029279655052858E-2</v>
      </c>
      <c r="AN118" s="32">
        <f>HLOOKUP(YEAR(Y118),Weights!$D$3:$W$26,15,0)</f>
        <v>1.0786353817650121E-2</v>
      </c>
      <c r="AO118" s="32">
        <f>HLOOKUP(YEAR(Y118),Weights!$D$3:$W$26,16,0)</f>
        <v>1.0660014236570016E-2</v>
      </c>
      <c r="AP118" s="32">
        <f>HLOOKUP(YEAR(Y118),Weights!$D$3:$W$26,17,0)</f>
        <v>0</v>
      </c>
      <c r="AR118" s="90">
        <f t="shared" si="16"/>
        <v>39294</v>
      </c>
      <c r="AS118" s="32">
        <f t="shared" si="9"/>
        <v>0.2315782699773522</v>
      </c>
      <c r="AT118" s="32">
        <f t="shared" si="10"/>
        <v>0.46206448042033588</v>
      </c>
      <c r="AU118" s="32">
        <f t="shared" si="11"/>
        <v>9.0663350844802343E-2</v>
      </c>
      <c r="AV118" s="32">
        <f t="shared" si="12"/>
        <v>6.4628523410853858E-2</v>
      </c>
      <c r="AW118" s="32">
        <f t="shared" si="13"/>
        <v>2.9935446511993313E-2</v>
      </c>
      <c r="AX118" s="32">
        <f t="shared" si="14"/>
        <v>1.6327376023304283E-2</v>
      </c>
      <c r="AY118" s="32">
        <f t="shared" si="15"/>
        <v>8.8158584060460676E-3</v>
      </c>
      <c r="AZ118" s="32">
        <f t="shared" si="17"/>
        <v>9.5986694405312045E-2</v>
      </c>
    </row>
    <row r="119" spans="25:52" x14ac:dyDescent="0.25">
      <c r="Y119" s="91">
        <f>'Monthly return GPFG'!C120</f>
        <v>39325</v>
      </c>
      <c r="Z119" s="65">
        <f>HLOOKUP(YEAR(Y119),Weights!$D$3:$W$26,23,0)</f>
        <v>0.45719742063048174</v>
      </c>
      <c r="AA119" s="55">
        <f>HLOOKUP(YEAR(Y119),Weights!$D$3:$W$26,2,0)</f>
        <v>0.29545771381732222</v>
      </c>
      <c r="AB119" s="55">
        <f>HLOOKUP(YEAR(Y119),Weights!$D$3:$W$26,3,0)</f>
        <v>0.27983821056288966</v>
      </c>
      <c r="AC119" s="55">
        <f>HLOOKUP(YEAR(Y119),Weights!$D$3:$W$26,4,0)</f>
        <v>0.13706445665335645</v>
      </c>
      <c r="AD119" s="55">
        <f>HLOOKUP(YEAR(Y119),Weights!$D$3:$W$26,5,0)</f>
        <v>7.8399597229910301E-2</v>
      </c>
      <c r="AE119" s="55">
        <f>HLOOKUP(YEAR(Y119),Weights!$D$3:$W$26,6,0)</f>
        <v>5.2669994954418396E-2</v>
      </c>
      <c r="AF119" s="55">
        <f>HLOOKUP(YEAR(Y119),Weights!$D$3:$W$26,7,0)</f>
        <v>2.3055888602875264E-2</v>
      </c>
      <c r="AG119" s="55">
        <f>HLOOKUP(YEAR(Y119),Weights!$D$3:$W$26,8,0)</f>
        <v>1.9282388763018115E-2</v>
      </c>
      <c r="AH119" s="31"/>
      <c r="AI119" s="65">
        <f>HLOOKUP(YEAR(Y119),Weights!$D$3:$W$26,24,0)</f>
        <v>0.54280257936951826</v>
      </c>
      <c r="AJ119" s="55">
        <f>HLOOKUP(YEAR(Y119),Weights!$D$3:$W$26,11,0)</f>
        <v>0.17777322544556851</v>
      </c>
      <c r="AK119" s="55">
        <f>HLOOKUP(YEAR(Y119),Weights!$D$3:$W$26,12,0)</f>
        <v>0.61555192450490437</v>
      </c>
      <c r="AL119" s="55">
        <f>HLOOKUP(YEAR(Y119),Weights!$D$3:$W$26,13,0)</f>
        <v>5.1580143254458442E-2</v>
      </c>
      <c r="AM119" s="55">
        <f>HLOOKUP(YEAR(Y119),Weights!$D$3:$W$26,14,0)</f>
        <v>5.3029279655052858E-2</v>
      </c>
      <c r="AN119" s="55">
        <f>HLOOKUP(YEAR(Y119),Weights!$D$3:$W$26,15,0)</f>
        <v>1.0786353817650121E-2</v>
      </c>
      <c r="AO119" s="55">
        <f>HLOOKUP(YEAR(Y119),Weights!$D$3:$W$26,16,0)</f>
        <v>1.0660014236570016E-2</v>
      </c>
      <c r="AP119" s="55">
        <f>HLOOKUP(YEAR(Y119),Weights!$D$3:$W$26,17,0)</f>
        <v>0</v>
      </c>
      <c r="AR119" s="91">
        <f t="shared" si="16"/>
        <v>39325</v>
      </c>
      <c r="AS119" s="55">
        <f t="shared" si="9"/>
        <v>0.2315782699773522</v>
      </c>
      <c r="AT119" s="55">
        <f t="shared" si="10"/>
        <v>0.46206448042033588</v>
      </c>
      <c r="AU119" s="55">
        <f t="shared" si="11"/>
        <v>9.0663350844802343E-2</v>
      </c>
      <c r="AV119" s="55">
        <f t="shared" si="12"/>
        <v>6.4628523410853858E-2</v>
      </c>
      <c r="AW119" s="55">
        <f t="shared" si="13"/>
        <v>2.9935446511993313E-2</v>
      </c>
      <c r="AX119" s="55">
        <f t="shared" si="14"/>
        <v>1.6327376023304283E-2</v>
      </c>
      <c r="AY119" s="55">
        <f t="shared" si="15"/>
        <v>8.8158584060460676E-3</v>
      </c>
      <c r="AZ119" s="55">
        <f t="shared" si="17"/>
        <v>9.5986694405312045E-2</v>
      </c>
    </row>
    <row r="120" spans="25:52" x14ac:dyDescent="0.25">
      <c r="Y120" s="90">
        <f>'Monthly return GPFG'!C121</f>
        <v>39355</v>
      </c>
      <c r="Z120" s="64">
        <f>HLOOKUP(YEAR(Y120),Weights!$D$3:$W$26,23,0)</f>
        <v>0.45719742063048174</v>
      </c>
      <c r="AA120" s="32">
        <f>HLOOKUP(YEAR(Y120),Weights!$D$3:$W$26,2,0)</f>
        <v>0.29545771381732222</v>
      </c>
      <c r="AB120" s="32">
        <f>HLOOKUP(YEAR(Y120),Weights!$D$3:$W$26,3,0)</f>
        <v>0.27983821056288966</v>
      </c>
      <c r="AC120" s="32">
        <f>HLOOKUP(YEAR(Y120),Weights!$D$3:$W$26,4,0)</f>
        <v>0.13706445665335645</v>
      </c>
      <c r="AD120" s="32">
        <f>HLOOKUP(YEAR(Y120),Weights!$D$3:$W$26,5,0)</f>
        <v>7.8399597229910301E-2</v>
      </c>
      <c r="AE120" s="32">
        <f>HLOOKUP(YEAR(Y120),Weights!$D$3:$W$26,6,0)</f>
        <v>5.2669994954418396E-2</v>
      </c>
      <c r="AF120" s="32">
        <f>HLOOKUP(YEAR(Y120),Weights!$D$3:$W$26,7,0)</f>
        <v>2.3055888602875264E-2</v>
      </c>
      <c r="AG120" s="32">
        <f>HLOOKUP(YEAR(Y120),Weights!$D$3:$W$26,8,0)</f>
        <v>1.9282388763018115E-2</v>
      </c>
      <c r="AH120" s="31"/>
      <c r="AI120" s="64">
        <f>HLOOKUP(YEAR(Y120),Weights!$D$3:$W$26,24,0)</f>
        <v>0.54280257936951826</v>
      </c>
      <c r="AJ120" s="32">
        <f>HLOOKUP(YEAR(Y120),Weights!$D$3:$W$26,11,0)</f>
        <v>0.17777322544556851</v>
      </c>
      <c r="AK120" s="32">
        <f>HLOOKUP(YEAR(Y120),Weights!$D$3:$W$26,12,0)</f>
        <v>0.61555192450490437</v>
      </c>
      <c r="AL120" s="32">
        <f>HLOOKUP(YEAR(Y120),Weights!$D$3:$W$26,13,0)</f>
        <v>5.1580143254458442E-2</v>
      </c>
      <c r="AM120" s="32">
        <f>HLOOKUP(YEAR(Y120),Weights!$D$3:$W$26,14,0)</f>
        <v>5.3029279655052858E-2</v>
      </c>
      <c r="AN120" s="32">
        <f>HLOOKUP(YEAR(Y120),Weights!$D$3:$W$26,15,0)</f>
        <v>1.0786353817650121E-2</v>
      </c>
      <c r="AO120" s="32">
        <f>HLOOKUP(YEAR(Y120),Weights!$D$3:$W$26,16,0)</f>
        <v>1.0660014236570016E-2</v>
      </c>
      <c r="AP120" s="32">
        <f>HLOOKUP(YEAR(Y120),Weights!$D$3:$W$26,17,0)</f>
        <v>0</v>
      </c>
      <c r="AR120" s="90">
        <f t="shared" si="16"/>
        <v>39355</v>
      </c>
      <c r="AS120" s="32">
        <f t="shared" si="9"/>
        <v>0.2315782699773522</v>
      </c>
      <c r="AT120" s="32">
        <f t="shared" si="10"/>
        <v>0.46206448042033588</v>
      </c>
      <c r="AU120" s="32">
        <f t="shared" si="11"/>
        <v>9.0663350844802343E-2</v>
      </c>
      <c r="AV120" s="32">
        <f t="shared" si="12"/>
        <v>6.4628523410853858E-2</v>
      </c>
      <c r="AW120" s="32">
        <f t="shared" si="13"/>
        <v>2.9935446511993313E-2</v>
      </c>
      <c r="AX120" s="32">
        <f t="shared" si="14"/>
        <v>1.6327376023304283E-2</v>
      </c>
      <c r="AY120" s="32">
        <f t="shared" si="15"/>
        <v>8.8158584060460676E-3</v>
      </c>
      <c r="AZ120" s="32">
        <f t="shared" si="17"/>
        <v>9.5986694405312045E-2</v>
      </c>
    </row>
    <row r="121" spans="25:52" x14ac:dyDescent="0.25">
      <c r="Y121" s="91">
        <f>'Monthly return GPFG'!C122</f>
        <v>39386</v>
      </c>
      <c r="Z121" s="65">
        <f>HLOOKUP(YEAR(Y121),Weights!$D$3:$W$26,23,0)</f>
        <v>0.45719742063048174</v>
      </c>
      <c r="AA121" s="55">
        <f>HLOOKUP(YEAR(Y121),Weights!$D$3:$W$26,2,0)</f>
        <v>0.29545771381732222</v>
      </c>
      <c r="AB121" s="55">
        <f>HLOOKUP(YEAR(Y121),Weights!$D$3:$W$26,3,0)</f>
        <v>0.27983821056288966</v>
      </c>
      <c r="AC121" s="55">
        <f>HLOOKUP(YEAR(Y121),Weights!$D$3:$W$26,4,0)</f>
        <v>0.13706445665335645</v>
      </c>
      <c r="AD121" s="55">
        <f>HLOOKUP(YEAR(Y121),Weights!$D$3:$W$26,5,0)</f>
        <v>7.8399597229910301E-2</v>
      </c>
      <c r="AE121" s="55">
        <f>HLOOKUP(YEAR(Y121),Weights!$D$3:$W$26,6,0)</f>
        <v>5.2669994954418396E-2</v>
      </c>
      <c r="AF121" s="55">
        <f>HLOOKUP(YEAR(Y121),Weights!$D$3:$W$26,7,0)</f>
        <v>2.3055888602875264E-2</v>
      </c>
      <c r="AG121" s="55">
        <f>HLOOKUP(YEAR(Y121),Weights!$D$3:$W$26,8,0)</f>
        <v>1.9282388763018115E-2</v>
      </c>
      <c r="AH121" s="31"/>
      <c r="AI121" s="65">
        <f>HLOOKUP(YEAR(Y121),Weights!$D$3:$W$26,24,0)</f>
        <v>0.54280257936951826</v>
      </c>
      <c r="AJ121" s="55">
        <f>HLOOKUP(YEAR(Y121),Weights!$D$3:$W$26,11,0)</f>
        <v>0.17777322544556851</v>
      </c>
      <c r="AK121" s="55">
        <f>HLOOKUP(YEAR(Y121),Weights!$D$3:$W$26,12,0)</f>
        <v>0.61555192450490437</v>
      </c>
      <c r="AL121" s="55">
        <f>HLOOKUP(YEAR(Y121),Weights!$D$3:$W$26,13,0)</f>
        <v>5.1580143254458442E-2</v>
      </c>
      <c r="AM121" s="55">
        <f>HLOOKUP(YEAR(Y121),Weights!$D$3:$W$26,14,0)</f>
        <v>5.3029279655052858E-2</v>
      </c>
      <c r="AN121" s="55">
        <f>HLOOKUP(YEAR(Y121),Weights!$D$3:$W$26,15,0)</f>
        <v>1.0786353817650121E-2</v>
      </c>
      <c r="AO121" s="55">
        <f>HLOOKUP(YEAR(Y121),Weights!$D$3:$W$26,16,0)</f>
        <v>1.0660014236570016E-2</v>
      </c>
      <c r="AP121" s="55">
        <f>HLOOKUP(YEAR(Y121),Weights!$D$3:$W$26,17,0)</f>
        <v>0</v>
      </c>
      <c r="AR121" s="91">
        <f t="shared" si="16"/>
        <v>39386</v>
      </c>
      <c r="AS121" s="55">
        <f t="shared" si="9"/>
        <v>0.2315782699773522</v>
      </c>
      <c r="AT121" s="55">
        <f t="shared" si="10"/>
        <v>0.46206448042033588</v>
      </c>
      <c r="AU121" s="55">
        <f t="shared" si="11"/>
        <v>9.0663350844802343E-2</v>
      </c>
      <c r="AV121" s="55">
        <f t="shared" si="12"/>
        <v>6.4628523410853858E-2</v>
      </c>
      <c r="AW121" s="55">
        <f t="shared" si="13"/>
        <v>2.9935446511993313E-2</v>
      </c>
      <c r="AX121" s="55">
        <f t="shared" si="14"/>
        <v>1.6327376023304283E-2</v>
      </c>
      <c r="AY121" s="55">
        <f t="shared" si="15"/>
        <v>8.8158584060460676E-3</v>
      </c>
      <c r="AZ121" s="55">
        <f t="shared" si="17"/>
        <v>9.5986694405312045E-2</v>
      </c>
    </row>
    <row r="122" spans="25:52" x14ac:dyDescent="0.25">
      <c r="Y122" s="90">
        <f>'Monthly return GPFG'!C123</f>
        <v>39416</v>
      </c>
      <c r="Z122" s="64">
        <f>HLOOKUP(YEAR(Y122),Weights!$D$3:$W$26,23,0)</f>
        <v>0.45719742063048174</v>
      </c>
      <c r="AA122" s="62">
        <f>HLOOKUP(YEAR(Y122),Weights!$D$3:$W$26,2,0)</f>
        <v>0.29545771381732222</v>
      </c>
      <c r="AB122" s="32">
        <f>HLOOKUP(YEAR(Y122),Weights!$D$3:$W$26,3,0)</f>
        <v>0.27983821056288966</v>
      </c>
      <c r="AC122" s="32">
        <f>HLOOKUP(YEAR(Y122),Weights!$D$3:$W$26,4,0)</f>
        <v>0.13706445665335645</v>
      </c>
      <c r="AD122" s="32">
        <f>HLOOKUP(YEAR(Y122),Weights!$D$3:$W$26,5,0)</f>
        <v>7.8399597229910301E-2</v>
      </c>
      <c r="AE122" s="32">
        <f>HLOOKUP(YEAR(Y122),Weights!$D$3:$W$26,6,0)</f>
        <v>5.2669994954418396E-2</v>
      </c>
      <c r="AF122" s="32">
        <f>HLOOKUP(YEAR(Y122),Weights!$D$3:$W$26,7,0)</f>
        <v>2.3055888602875264E-2</v>
      </c>
      <c r="AG122" s="32">
        <f>HLOOKUP(YEAR(Y122),Weights!$D$3:$W$26,8,0)</f>
        <v>1.9282388763018115E-2</v>
      </c>
      <c r="AH122" s="31"/>
      <c r="AI122" s="64">
        <f>HLOOKUP(YEAR(Y122),Weights!$D$3:$W$26,24,0)</f>
        <v>0.54280257936951826</v>
      </c>
      <c r="AJ122" s="62">
        <f>HLOOKUP(YEAR(Y122),Weights!$D$3:$W$26,11,0)</f>
        <v>0.17777322544556851</v>
      </c>
      <c r="AK122" s="32">
        <f>HLOOKUP(YEAR(Y122),Weights!$D$3:$W$26,12,0)</f>
        <v>0.61555192450490437</v>
      </c>
      <c r="AL122" s="32">
        <f>HLOOKUP(YEAR(Y122),Weights!$D$3:$W$26,13,0)</f>
        <v>5.1580143254458442E-2</v>
      </c>
      <c r="AM122" s="32">
        <f>HLOOKUP(YEAR(Y122),Weights!$D$3:$W$26,14,0)</f>
        <v>5.3029279655052858E-2</v>
      </c>
      <c r="AN122" s="32">
        <f>HLOOKUP(YEAR(Y122),Weights!$D$3:$W$26,15,0)</f>
        <v>1.0786353817650121E-2</v>
      </c>
      <c r="AO122" s="32">
        <f>HLOOKUP(YEAR(Y122),Weights!$D$3:$W$26,16,0)</f>
        <v>1.0660014236570016E-2</v>
      </c>
      <c r="AP122" s="32">
        <f>HLOOKUP(YEAR(Y122),Weights!$D$3:$W$26,17,0)</f>
        <v>0</v>
      </c>
      <c r="AR122" s="90">
        <f t="shared" si="16"/>
        <v>39416</v>
      </c>
      <c r="AS122" s="62">
        <f t="shared" si="9"/>
        <v>0.2315782699773522</v>
      </c>
      <c r="AT122" s="62">
        <f t="shared" si="10"/>
        <v>0.46206448042033588</v>
      </c>
      <c r="AU122" s="32">
        <f t="shared" si="11"/>
        <v>9.0663350844802343E-2</v>
      </c>
      <c r="AV122" s="32">
        <f t="shared" si="12"/>
        <v>6.4628523410853858E-2</v>
      </c>
      <c r="AW122" s="32">
        <f t="shared" si="13"/>
        <v>2.9935446511993313E-2</v>
      </c>
      <c r="AX122" s="32">
        <f t="shared" si="14"/>
        <v>1.6327376023304283E-2</v>
      </c>
      <c r="AY122" s="32">
        <f t="shared" si="15"/>
        <v>8.8158584060460676E-3</v>
      </c>
      <c r="AZ122" s="32">
        <f t="shared" si="17"/>
        <v>9.5986694405312045E-2</v>
      </c>
    </row>
    <row r="123" spans="25:52" x14ac:dyDescent="0.25">
      <c r="Y123" s="89">
        <f>'Monthly return GPFG'!C124</f>
        <v>39447</v>
      </c>
      <c r="Z123" s="66">
        <f>HLOOKUP(YEAR(Y123),Weights!$D$3:$W$26,23,0)</f>
        <v>0.45719742063048174</v>
      </c>
      <c r="AA123" s="56">
        <f>HLOOKUP(YEAR(Y123),Weights!$D$3:$W$26,2,0)</f>
        <v>0.29545771381732222</v>
      </c>
      <c r="AB123" s="56">
        <f>HLOOKUP(YEAR(Y123),Weights!$D$3:$W$26,3,0)</f>
        <v>0.27983821056288966</v>
      </c>
      <c r="AC123" s="56">
        <f>HLOOKUP(YEAR(Y123),Weights!$D$3:$W$26,4,0)</f>
        <v>0.13706445665335645</v>
      </c>
      <c r="AD123" s="56">
        <f>HLOOKUP(YEAR(Y123),Weights!$D$3:$W$26,5,0)</f>
        <v>7.8399597229910301E-2</v>
      </c>
      <c r="AE123" s="56">
        <f>HLOOKUP(YEAR(Y123),Weights!$D$3:$W$26,6,0)</f>
        <v>5.2669994954418396E-2</v>
      </c>
      <c r="AF123" s="56">
        <f>HLOOKUP(YEAR(Y123),Weights!$D$3:$W$26,7,0)</f>
        <v>2.3055888602875264E-2</v>
      </c>
      <c r="AG123" s="56">
        <f>HLOOKUP(YEAR(Y123),Weights!$D$3:$W$26,8,0)</f>
        <v>1.9282388763018115E-2</v>
      </c>
      <c r="AH123" s="31"/>
      <c r="AI123" s="66">
        <f>HLOOKUP(YEAR(Y123),Weights!$D$3:$W$26,24,0)</f>
        <v>0.54280257936951826</v>
      </c>
      <c r="AJ123" s="56">
        <f>HLOOKUP(YEAR(Y123),Weights!$D$3:$W$26,11,0)</f>
        <v>0.17777322544556851</v>
      </c>
      <c r="AK123" s="56">
        <f>HLOOKUP(YEAR(Y123),Weights!$D$3:$W$26,12,0)</f>
        <v>0.61555192450490437</v>
      </c>
      <c r="AL123" s="56">
        <f>HLOOKUP(YEAR(Y123),Weights!$D$3:$W$26,13,0)</f>
        <v>5.1580143254458442E-2</v>
      </c>
      <c r="AM123" s="56">
        <f>HLOOKUP(YEAR(Y123),Weights!$D$3:$W$26,14,0)</f>
        <v>5.3029279655052858E-2</v>
      </c>
      <c r="AN123" s="56">
        <f>HLOOKUP(YEAR(Y123),Weights!$D$3:$W$26,15,0)</f>
        <v>1.0786353817650121E-2</v>
      </c>
      <c r="AO123" s="56">
        <f>HLOOKUP(YEAR(Y123),Weights!$D$3:$W$26,16,0)</f>
        <v>1.0660014236570016E-2</v>
      </c>
      <c r="AP123" s="56">
        <f>HLOOKUP(YEAR(Y123),Weights!$D$3:$W$26,17,0)</f>
        <v>0</v>
      </c>
      <c r="AR123" s="89">
        <f t="shared" si="16"/>
        <v>39447</v>
      </c>
      <c r="AS123" s="56">
        <f t="shared" si="9"/>
        <v>0.2315782699773522</v>
      </c>
      <c r="AT123" s="56">
        <f t="shared" si="10"/>
        <v>0.46206448042033588</v>
      </c>
      <c r="AU123" s="56">
        <f t="shared" si="11"/>
        <v>9.0663350844802343E-2</v>
      </c>
      <c r="AV123" s="56">
        <f t="shared" si="12"/>
        <v>6.4628523410853858E-2</v>
      </c>
      <c r="AW123" s="56">
        <f t="shared" si="13"/>
        <v>2.9935446511993313E-2</v>
      </c>
      <c r="AX123" s="56">
        <f t="shared" si="14"/>
        <v>1.6327376023304283E-2</v>
      </c>
      <c r="AY123" s="56">
        <f t="shared" si="15"/>
        <v>8.8158584060460676E-3</v>
      </c>
      <c r="AZ123" s="56">
        <f t="shared" si="17"/>
        <v>9.5986694405312045E-2</v>
      </c>
    </row>
    <row r="124" spans="25:52" x14ac:dyDescent="0.25">
      <c r="Y124" s="90">
        <f>'Monthly return GPFG'!C125</f>
        <v>39478</v>
      </c>
      <c r="Z124" s="64">
        <f>HLOOKUP(YEAR(Y124),Weights!$D$3:$W$26,23,0)</f>
        <v>0.41035713497857101</v>
      </c>
      <c r="AA124" s="32">
        <f>HLOOKUP(YEAR(Y124),Weights!$D$3:$W$26,2,0)</f>
        <v>0.29419634680266349</v>
      </c>
      <c r="AB124" s="32">
        <f>HLOOKUP(YEAR(Y124),Weights!$D$3:$W$26,3,0)</f>
        <v>0.26005317023261254</v>
      </c>
      <c r="AC124" s="32">
        <f>HLOOKUP(YEAR(Y124),Weights!$D$3:$W$26,4,0)</f>
        <v>0.14174044610664813</v>
      </c>
      <c r="AD124" s="32">
        <f>HLOOKUP(YEAR(Y124),Weights!$D$3:$W$26,5,0)</f>
        <v>8.6457692186169569E-2</v>
      </c>
      <c r="AE124" s="32">
        <f>HLOOKUP(YEAR(Y124),Weights!$D$3:$W$26,6,0)</f>
        <v>6.057036151779225E-2</v>
      </c>
      <c r="AF124" s="32">
        <f>HLOOKUP(YEAR(Y124),Weights!$D$3:$W$26,7,0)</f>
        <v>2.3800326412441425E-2</v>
      </c>
      <c r="AG124" s="32">
        <f>HLOOKUP(YEAR(Y124),Weights!$D$3:$W$26,8,0)</f>
        <v>1.7076211527400756E-2</v>
      </c>
      <c r="AH124" s="31"/>
      <c r="AI124" s="64">
        <f>HLOOKUP(YEAR(Y124),Weights!$D$3:$W$26,24,0)</f>
        <v>0.58964286502142904</v>
      </c>
      <c r="AJ124" s="32">
        <f>HLOOKUP(YEAR(Y124),Weights!$D$3:$W$26,11,0)</f>
        <v>0.24134395956664786</v>
      </c>
      <c r="AK124" s="32">
        <f>HLOOKUP(YEAR(Y124),Weights!$D$3:$W$26,12,0)</f>
        <v>0.49362566695679694</v>
      </c>
      <c r="AL124" s="32">
        <f>HLOOKUP(YEAR(Y124),Weights!$D$3:$W$26,13,0)</f>
        <v>0.12653066378222658</v>
      </c>
      <c r="AM124" s="32">
        <f>HLOOKUP(YEAR(Y124),Weights!$D$3:$W$26,14,0)</f>
        <v>4.1455081212033416E-2</v>
      </c>
      <c r="AN124" s="32">
        <f>HLOOKUP(YEAR(Y124),Weights!$D$3:$W$26,15,0)</f>
        <v>6.263264299059876E-3</v>
      </c>
      <c r="AO124" s="32">
        <f>HLOOKUP(YEAR(Y124),Weights!$D$3:$W$26,16,0)</f>
        <v>2.0946390141060041E-2</v>
      </c>
      <c r="AP124" s="32">
        <f>HLOOKUP(YEAR(Y124),Weights!$D$3:$W$26,17,0)</f>
        <v>6.2101986867164512E-3</v>
      </c>
      <c r="AR124" s="90">
        <f t="shared" si="16"/>
        <v>39478</v>
      </c>
      <c r="AS124" s="32">
        <f t="shared" si="9"/>
        <v>0.26303231376959724</v>
      </c>
      <c r="AT124" s="32">
        <f t="shared" si="10"/>
        <v>0.39777752639126901</v>
      </c>
      <c r="AU124" s="32">
        <f t="shared" si="11"/>
        <v>0.13277210648052393</v>
      </c>
      <c r="AV124" s="32">
        <f t="shared" si="12"/>
        <v>5.9922223717935125E-2</v>
      </c>
      <c r="AW124" s="32">
        <f t="shared" si="13"/>
        <v>2.8548569122741615E-2</v>
      </c>
      <c r="AX124" s="32">
        <f t="shared" si="14"/>
        <v>2.2117523252795535E-2</v>
      </c>
      <c r="AY124" s="32">
        <f t="shared" si="15"/>
        <v>1.0669144584660027E-2</v>
      </c>
      <c r="AZ124" s="32">
        <f t="shared" si="17"/>
        <v>8.5160592680477487E-2</v>
      </c>
    </row>
    <row r="125" spans="25:52" x14ac:dyDescent="0.25">
      <c r="Y125" s="91">
        <f>'Monthly return GPFG'!C126</f>
        <v>39507</v>
      </c>
      <c r="Z125" s="65">
        <f>HLOOKUP(YEAR(Y125),Weights!$D$3:$W$26,23,0)</f>
        <v>0.41035713497857101</v>
      </c>
      <c r="AA125" s="55">
        <f>HLOOKUP(YEAR(Y125),Weights!$D$3:$W$26,2,0)</f>
        <v>0.29419634680266349</v>
      </c>
      <c r="AB125" s="55">
        <f>HLOOKUP(YEAR(Y125),Weights!$D$3:$W$26,3,0)</f>
        <v>0.26005317023261254</v>
      </c>
      <c r="AC125" s="55">
        <f>HLOOKUP(YEAR(Y125),Weights!$D$3:$W$26,4,0)</f>
        <v>0.14174044610664813</v>
      </c>
      <c r="AD125" s="55">
        <f>HLOOKUP(YEAR(Y125),Weights!$D$3:$W$26,5,0)</f>
        <v>8.6457692186169569E-2</v>
      </c>
      <c r="AE125" s="55">
        <f>HLOOKUP(YEAR(Y125),Weights!$D$3:$W$26,6,0)</f>
        <v>6.057036151779225E-2</v>
      </c>
      <c r="AF125" s="55">
        <f>HLOOKUP(YEAR(Y125),Weights!$D$3:$W$26,7,0)</f>
        <v>2.3800326412441425E-2</v>
      </c>
      <c r="AG125" s="55">
        <f>HLOOKUP(YEAR(Y125),Weights!$D$3:$W$26,8,0)</f>
        <v>1.7076211527400756E-2</v>
      </c>
      <c r="AH125" s="31"/>
      <c r="AI125" s="65">
        <f>HLOOKUP(YEAR(Y125),Weights!$D$3:$W$26,24,0)</f>
        <v>0.58964286502142904</v>
      </c>
      <c r="AJ125" s="55">
        <f>HLOOKUP(YEAR(Y125),Weights!$D$3:$W$26,11,0)</f>
        <v>0.24134395956664786</v>
      </c>
      <c r="AK125" s="55">
        <f>HLOOKUP(YEAR(Y125),Weights!$D$3:$W$26,12,0)</f>
        <v>0.49362566695679694</v>
      </c>
      <c r="AL125" s="55">
        <f>HLOOKUP(YEAR(Y125),Weights!$D$3:$W$26,13,0)</f>
        <v>0.12653066378222658</v>
      </c>
      <c r="AM125" s="55">
        <f>HLOOKUP(YEAR(Y125),Weights!$D$3:$W$26,14,0)</f>
        <v>4.1455081212033416E-2</v>
      </c>
      <c r="AN125" s="55">
        <f>HLOOKUP(YEAR(Y125),Weights!$D$3:$W$26,15,0)</f>
        <v>6.263264299059876E-3</v>
      </c>
      <c r="AO125" s="55">
        <f>HLOOKUP(YEAR(Y125),Weights!$D$3:$W$26,16,0)</f>
        <v>2.0946390141060041E-2</v>
      </c>
      <c r="AP125" s="55">
        <f>HLOOKUP(YEAR(Y125),Weights!$D$3:$W$26,17,0)</f>
        <v>6.2101986867164512E-3</v>
      </c>
      <c r="AR125" s="91">
        <f t="shared" si="16"/>
        <v>39507</v>
      </c>
      <c r="AS125" s="55">
        <f t="shared" si="9"/>
        <v>0.26303231376959724</v>
      </c>
      <c r="AT125" s="55">
        <f t="shared" si="10"/>
        <v>0.39777752639126901</v>
      </c>
      <c r="AU125" s="55">
        <f t="shared" si="11"/>
        <v>0.13277210648052393</v>
      </c>
      <c r="AV125" s="55">
        <f t="shared" si="12"/>
        <v>5.9922223717935125E-2</v>
      </c>
      <c r="AW125" s="55">
        <f t="shared" si="13"/>
        <v>2.8548569122741615E-2</v>
      </c>
      <c r="AX125" s="55">
        <f t="shared" si="14"/>
        <v>2.2117523252795535E-2</v>
      </c>
      <c r="AY125" s="55">
        <f t="shared" si="15"/>
        <v>1.0669144584660027E-2</v>
      </c>
      <c r="AZ125" s="55">
        <f t="shared" si="17"/>
        <v>8.5160592680477487E-2</v>
      </c>
    </row>
    <row r="126" spans="25:52" x14ac:dyDescent="0.25">
      <c r="Y126" s="90">
        <f>'Monthly return GPFG'!C127</f>
        <v>39538</v>
      </c>
      <c r="Z126" s="64">
        <f>HLOOKUP(YEAR(Y126),Weights!$D$3:$W$26,23,0)</f>
        <v>0.41035713497857101</v>
      </c>
      <c r="AA126" s="32">
        <f>HLOOKUP(YEAR(Y126),Weights!$D$3:$W$26,2,0)</f>
        <v>0.29419634680266349</v>
      </c>
      <c r="AB126" s="32">
        <f>HLOOKUP(YEAR(Y126),Weights!$D$3:$W$26,3,0)</f>
        <v>0.26005317023261254</v>
      </c>
      <c r="AC126" s="32">
        <f>HLOOKUP(YEAR(Y126),Weights!$D$3:$W$26,4,0)</f>
        <v>0.14174044610664813</v>
      </c>
      <c r="AD126" s="32">
        <f>HLOOKUP(YEAR(Y126),Weights!$D$3:$W$26,5,0)</f>
        <v>8.6457692186169569E-2</v>
      </c>
      <c r="AE126" s="32">
        <f>HLOOKUP(YEAR(Y126),Weights!$D$3:$W$26,6,0)</f>
        <v>6.057036151779225E-2</v>
      </c>
      <c r="AF126" s="32">
        <f>HLOOKUP(YEAR(Y126),Weights!$D$3:$W$26,7,0)</f>
        <v>2.3800326412441425E-2</v>
      </c>
      <c r="AG126" s="32">
        <f>HLOOKUP(YEAR(Y126),Weights!$D$3:$W$26,8,0)</f>
        <v>1.7076211527400756E-2</v>
      </c>
      <c r="AH126" s="31"/>
      <c r="AI126" s="64">
        <f>HLOOKUP(YEAR(Y126),Weights!$D$3:$W$26,24,0)</f>
        <v>0.58964286502142904</v>
      </c>
      <c r="AJ126" s="32">
        <f>HLOOKUP(YEAR(Y126),Weights!$D$3:$W$26,11,0)</f>
        <v>0.24134395956664786</v>
      </c>
      <c r="AK126" s="32">
        <f>HLOOKUP(YEAR(Y126),Weights!$D$3:$W$26,12,0)</f>
        <v>0.49362566695679694</v>
      </c>
      <c r="AL126" s="32">
        <f>HLOOKUP(YEAR(Y126),Weights!$D$3:$W$26,13,0)</f>
        <v>0.12653066378222658</v>
      </c>
      <c r="AM126" s="32">
        <f>HLOOKUP(YEAR(Y126),Weights!$D$3:$W$26,14,0)</f>
        <v>4.1455081212033416E-2</v>
      </c>
      <c r="AN126" s="32">
        <f>HLOOKUP(YEAR(Y126),Weights!$D$3:$W$26,15,0)</f>
        <v>6.263264299059876E-3</v>
      </c>
      <c r="AO126" s="32">
        <f>HLOOKUP(YEAR(Y126),Weights!$D$3:$W$26,16,0)</f>
        <v>2.0946390141060041E-2</v>
      </c>
      <c r="AP126" s="32">
        <f>HLOOKUP(YEAR(Y126),Weights!$D$3:$W$26,17,0)</f>
        <v>6.2101986867164512E-3</v>
      </c>
      <c r="AR126" s="90">
        <f t="shared" si="16"/>
        <v>39538</v>
      </c>
      <c r="AS126" s="32">
        <f t="shared" si="9"/>
        <v>0.26303231376959724</v>
      </c>
      <c r="AT126" s="32">
        <f t="shared" si="10"/>
        <v>0.39777752639126901</v>
      </c>
      <c r="AU126" s="32">
        <f t="shared" si="11"/>
        <v>0.13277210648052393</v>
      </c>
      <c r="AV126" s="32">
        <f t="shared" si="12"/>
        <v>5.9922223717935125E-2</v>
      </c>
      <c r="AW126" s="32">
        <f t="shared" si="13"/>
        <v>2.8548569122741615E-2</v>
      </c>
      <c r="AX126" s="32">
        <f t="shared" si="14"/>
        <v>2.2117523252795535E-2</v>
      </c>
      <c r="AY126" s="32">
        <f t="shared" si="15"/>
        <v>1.0669144584660027E-2</v>
      </c>
      <c r="AZ126" s="32">
        <f t="shared" si="17"/>
        <v>8.5160592680477487E-2</v>
      </c>
    </row>
    <row r="127" spans="25:52" x14ac:dyDescent="0.25">
      <c r="Y127" s="91">
        <f>'Monthly return GPFG'!C128</f>
        <v>39568</v>
      </c>
      <c r="Z127" s="65">
        <f>HLOOKUP(YEAR(Y127),Weights!$D$3:$W$26,23,0)</f>
        <v>0.41035713497857101</v>
      </c>
      <c r="AA127" s="55">
        <f>HLOOKUP(YEAR(Y127),Weights!$D$3:$W$26,2,0)</f>
        <v>0.29419634680266349</v>
      </c>
      <c r="AB127" s="55">
        <f>HLOOKUP(YEAR(Y127),Weights!$D$3:$W$26,3,0)</f>
        <v>0.26005317023261254</v>
      </c>
      <c r="AC127" s="55">
        <f>HLOOKUP(YEAR(Y127),Weights!$D$3:$W$26,4,0)</f>
        <v>0.14174044610664813</v>
      </c>
      <c r="AD127" s="55">
        <f>HLOOKUP(YEAR(Y127),Weights!$D$3:$W$26,5,0)</f>
        <v>8.6457692186169569E-2</v>
      </c>
      <c r="AE127" s="55">
        <f>HLOOKUP(YEAR(Y127),Weights!$D$3:$W$26,6,0)</f>
        <v>6.057036151779225E-2</v>
      </c>
      <c r="AF127" s="55">
        <f>HLOOKUP(YEAR(Y127),Weights!$D$3:$W$26,7,0)</f>
        <v>2.3800326412441425E-2</v>
      </c>
      <c r="AG127" s="55">
        <f>HLOOKUP(YEAR(Y127),Weights!$D$3:$W$26,8,0)</f>
        <v>1.7076211527400756E-2</v>
      </c>
      <c r="AH127" s="31"/>
      <c r="AI127" s="65">
        <f>HLOOKUP(YEAR(Y127),Weights!$D$3:$W$26,24,0)</f>
        <v>0.58964286502142904</v>
      </c>
      <c r="AJ127" s="55">
        <f>HLOOKUP(YEAR(Y127),Weights!$D$3:$W$26,11,0)</f>
        <v>0.24134395956664786</v>
      </c>
      <c r="AK127" s="55">
        <f>HLOOKUP(YEAR(Y127),Weights!$D$3:$W$26,12,0)</f>
        <v>0.49362566695679694</v>
      </c>
      <c r="AL127" s="55">
        <f>HLOOKUP(YEAR(Y127),Weights!$D$3:$W$26,13,0)</f>
        <v>0.12653066378222658</v>
      </c>
      <c r="AM127" s="55">
        <f>HLOOKUP(YEAR(Y127),Weights!$D$3:$W$26,14,0)</f>
        <v>4.1455081212033416E-2</v>
      </c>
      <c r="AN127" s="55">
        <f>HLOOKUP(YEAR(Y127),Weights!$D$3:$W$26,15,0)</f>
        <v>6.263264299059876E-3</v>
      </c>
      <c r="AO127" s="55">
        <f>HLOOKUP(YEAR(Y127),Weights!$D$3:$W$26,16,0)</f>
        <v>2.0946390141060041E-2</v>
      </c>
      <c r="AP127" s="55">
        <f>HLOOKUP(YEAR(Y127),Weights!$D$3:$W$26,17,0)</f>
        <v>6.2101986867164512E-3</v>
      </c>
      <c r="AR127" s="91">
        <f t="shared" si="16"/>
        <v>39568</v>
      </c>
      <c r="AS127" s="55">
        <f t="shared" si="9"/>
        <v>0.26303231376959724</v>
      </c>
      <c r="AT127" s="55">
        <f t="shared" si="10"/>
        <v>0.39777752639126901</v>
      </c>
      <c r="AU127" s="55">
        <f t="shared" si="11"/>
        <v>0.13277210648052393</v>
      </c>
      <c r="AV127" s="55">
        <f t="shared" si="12"/>
        <v>5.9922223717935125E-2</v>
      </c>
      <c r="AW127" s="55">
        <f t="shared" si="13"/>
        <v>2.8548569122741615E-2</v>
      </c>
      <c r="AX127" s="55">
        <f t="shared" si="14"/>
        <v>2.2117523252795535E-2</v>
      </c>
      <c r="AY127" s="55">
        <f t="shared" si="15"/>
        <v>1.0669144584660027E-2</v>
      </c>
      <c r="AZ127" s="55">
        <f t="shared" si="17"/>
        <v>8.5160592680477487E-2</v>
      </c>
    </row>
    <row r="128" spans="25:52" x14ac:dyDescent="0.25">
      <c r="Y128" s="90">
        <f>'Monthly return GPFG'!C129</f>
        <v>39599</v>
      </c>
      <c r="Z128" s="64">
        <f>HLOOKUP(YEAR(Y128),Weights!$D$3:$W$26,23,0)</f>
        <v>0.41035713497857101</v>
      </c>
      <c r="AA128" s="32">
        <f>HLOOKUP(YEAR(Y128),Weights!$D$3:$W$26,2,0)</f>
        <v>0.29419634680266349</v>
      </c>
      <c r="AB128" s="32">
        <f>HLOOKUP(YEAR(Y128),Weights!$D$3:$W$26,3,0)</f>
        <v>0.26005317023261254</v>
      </c>
      <c r="AC128" s="32">
        <f>HLOOKUP(YEAR(Y128),Weights!$D$3:$W$26,4,0)</f>
        <v>0.14174044610664813</v>
      </c>
      <c r="AD128" s="32">
        <f>HLOOKUP(YEAR(Y128),Weights!$D$3:$W$26,5,0)</f>
        <v>8.6457692186169569E-2</v>
      </c>
      <c r="AE128" s="32">
        <f>HLOOKUP(YEAR(Y128),Weights!$D$3:$W$26,6,0)</f>
        <v>6.057036151779225E-2</v>
      </c>
      <c r="AF128" s="32">
        <f>HLOOKUP(YEAR(Y128),Weights!$D$3:$W$26,7,0)</f>
        <v>2.3800326412441425E-2</v>
      </c>
      <c r="AG128" s="32">
        <f>HLOOKUP(YEAR(Y128),Weights!$D$3:$W$26,8,0)</f>
        <v>1.7076211527400756E-2</v>
      </c>
      <c r="AH128" s="31"/>
      <c r="AI128" s="64">
        <f>HLOOKUP(YEAR(Y128),Weights!$D$3:$W$26,24,0)</f>
        <v>0.58964286502142904</v>
      </c>
      <c r="AJ128" s="32">
        <f>HLOOKUP(YEAR(Y128),Weights!$D$3:$W$26,11,0)</f>
        <v>0.24134395956664786</v>
      </c>
      <c r="AK128" s="32">
        <f>HLOOKUP(YEAR(Y128),Weights!$D$3:$W$26,12,0)</f>
        <v>0.49362566695679694</v>
      </c>
      <c r="AL128" s="32">
        <f>HLOOKUP(YEAR(Y128),Weights!$D$3:$W$26,13,0)</f>
        <v>0.12653066378222658</v>
      </c>
      <c r="AM128" s="32">
        <f>HLOOKUP(YEAR(Y128),Weights!$D$3:$W$26,14,0)</f>
        <v>4.1455081212033416E-2</v>
      </c>
      <c r="AN128" s="32">
        <f>HLOOKUP(YEAR(Y128),Weights!$D$3:$W$26,15,0)</f>
        <v>6.263264299059876E-3</v>
      </c>
      <c r="AO128" s="32">
        <f>HLOOKUP(YEAR(Y128),Weights!$D$3:$W$26,16,0)</f>
        <v>2.0946390141060041E-2</v>
      </c>
      <c r="AP128" s="32">
        <f>HLOOKUP(YEAR(Y128),Weights!$D$3:$W$26,17,0)</f>
        <v>6.2101986867164512E-3</v>
      </c>
      <c r="AR128" s="90">
        <f t="shared" si="16"/>
        <v>39599</v>
      </c>
      <c r="AS128" s="32">
        <f t="shared" si="9"/>
        <v>0.26303231376959724</v>
      </c>
      <c r="AT128" s="32">
        <f t="shared" si="10"/>
        <v>0.39777752639126901</v>
      </c>
      <c r="AU128" s="32">
        <f t="shared" si="11"/>
        <v>0.13277210648052393</v>
      </c>
      <c r="AV128" s="32">
        <f t="shared" si="12"/>
        <v>5.9922223717935125E-2</v>
      </c>
      <c r="AW128" s="32">
        <f t="shared" si="13"/>
        <v>2.8548569122741615E-2</v>
      </c>
      <c r="AX128" s="32">
        <f t="shared" si="14"/>
        <v>2.2117523252795535E-2</v>
      </c>
      <c r="AY128" s="32">
        <f t="shared" si="15"/>
        <v>1.0669144584660027E-2</v>
      </c>
      <c r="AZ128" s="32">
        <f t="shared" si="17"/>
        <v>8.5160592680477487E-2</v>
      </c>
    </row>
    <row r="129" spans="25:52" x14ac:dyDescent="0.25">
      <c r="Y129" s="91">
        <f>'Monthly return GPFG'!C130</f>
        <v>39629</v>
      </c>
      <c r="Z129" s="65">
        <f>HLOOKUP(YEAR(Y129),Weights!$D$3:$W$26,23,0)</f>
        <v>0.41035713497857101</v>
      </c>
      <c r="AA129" s="55">
        <f>HLOOKUP(YEAR(Y129),Weights!$D$3:$W$26,2,0)</f>
        <v>0.29419634680266349</v>
      </c>
      <c r="AB129" s="55">
        <f>HLOOKUP(YEAR(Y129),Weights!$D$3:$W$26,3,0)</f>
        <v>0.26005317023261254</v>
      </c>
      <c r="AC129" s="55">
        <f>HLOOKUP(YEAR(Y129),Weights!$D$3:$W$26,4,0)</f>
        <v>0.14174044610664813</v>
      </c>
      <c r="AD129" s="55">
        <f>HLOOKUP(YEAR(Y129),Weights!$D$3:$W$26,5,0)</f>
        <v>8.6457692186169569E-2</v>
      </c>
      <c r="AE129" s="55">
        <f>HLOOKUP(YEAR(Y129),Weights!$D$3:$W$26,6,0)</f>
        <v>6.057036151779225E-2</v>
      </c>
      <c r="AF129" s="55">
        <f>HLOOKUP(YEAR(Y129),Weights!$D$3:$W$26,7,0)</f>
        <v>2.3800326412441425E-2</v>
      </c>
      <c r="AG129" s="55">
        <f>HLOOKUP(YEAR(Y129),Weights!$D$3:$W$26,8,0)</f>
        <v>1.7076211527400756E-2</v>
      </c>
      <c r="AH129" s="31"/>
      <c r="AI129" s="65">
        <f>HLOOKUP(YEAR(Y129),Weights!$D$3:$W$26,24,0)</f>
        <v>0.58964286502142904</v>
      </c>
      <c r="AJ129" s="55">
        <f>HLOOKUP(YEAR(Y129),Weights!$D$3:$W$26,11,0)</f>
        <v>0.24134395956664786</v>
      </c>
      <c r="AK129" s="55">
        <f>HLOOKUP(YEAR(Y129),Weights!$D$3:$W$26,12,0)</f>
        <v>0.49362566695679694</v>
      </c>
      <c r="AL129" s="55">
        <f>HLOOKUP(YEAR(Y129),Weights!$D$3:$W$26,13,0)</f>
        <v>0.12653066378222658</v>
      </c>
      <c r="AM129" s="55">
        <f>HLOOKUP(YEAR(Y129),Weights!$D$3:$W$26,14,0)</f>
        <v>4.1455081212033416E-2</v>
      </c>
      <c r="AN129" s="55">
        <f>HLOOKUP(YEAR(Y129),Weights!$D$3:$W$26,15,0)</f>
        <v>6.263264299059876E-3</v>
      </c>
      <c r="AO129" s="55">
        <f>HLOOKUP(YEAR(Y129),Weights!$D$3:$W$26,16,0)</f>
        <v>2.0946390141060041E-2</v>
      </c>
      <c r="AP129" s="55">
        <f>HLOOKUP(YEAR(Y129),Weights!$D$3:$W$26,17,0)</f>
        <v>6.2101986867164512E-3</v>
      </c>
      <c r="AR129" s="91">
        <f t="shared" si="16"/>
        <v>39629</v>
      </c>
      <c r="AS129" s="55">
        <f t="shared" si="9"/>
        <v>0.26303231376959724</v>
      </c>
      <c r="AT129" s="55">
        <f t="shared" si="10"/>
        <v>0.39777752639126901</v>
      </c>
      <c r="AU129" s="55">
        <f t="shared" si="11"/>
        <v>0.13277210648052393</v>
      </c>
      <c r="AV129" s="55">
        <f t="shared" si="12"/>
        <v>5.9922223717935125E-2</v>
      </c>
      <c r="AW129" s="55">
        <f t="shared" si="13"/>
        <v>2.8548569122741615E-2</v>
      </c>
      <c r="AX129" s="55">
        <f t="shared" si="14"/>
        <v>2.2117523252795535E-2</v>
      </c>
      <c r="AY129" s="55">
        <f t="shared" si="15"/>
        <v>1.0669144584660027E-2</v>
      </c>
      <c r="AZ129" s="55">
        <f t="shared" si="17"/>
        <v>8.5160592680477487E-2</v>
      </c>
    </row>
    <row r="130" spans="25:52" x14ac:dyDescent="0.25">
      <c r="Y130" s="90">
        <f>'Monthly return GPFG'!C131</f>
        <v>39660</v>
      </c>
      <c r="Z130" s="64">
        <f>HLOOKUP(YEAR(Y130),Weights!$D$3:$W$26,23,0)</f>
        <v>0.41035713497857101</v>
      </c>
      <c r="AA130" s="32">
        <f>HLOOKUP(YEAR(Y130),Weights!$D$3:$W$26,2,0)</f>
        <v>0.29419634680266349</v>
      </c>
      <c r="AB130" s="32">
        <f>HLOOKUP(YEAR(Y130),Weights!$D$3:$W$26,3,0)</f>
        <v>0.26005317023261254</v>
      </c>
      <c r="AC130" s="32">
        <f>HLOOKUP(YEAR(Y130),Weights!$D$3:$W$26,4,0)</f>
        <v>0.14174044610664813</v>
      </c>
      <c r="AD130" s="32">
        <f>HLOOKUP(YEAR(Y130),Weights!$D$3:$W$26,5,0)</f>
        <v>8.6457692186169569E-2</v>
      </c>
      <c r="AE130" s="32">
        <f>HLOOKUP(YEAR(Y130),Weights!$D$3:$W$26,6,0)</f>
        <v>6.057036151779225E-2</v>
      </c>
      <c r="AF130" s="32">
        <f>HLOOKUP(YEAR(Y130),Weights!$D$3:$W$26,7,0)</f>
        <v>2.3800326412441425E-2</v>
      </c>
      <c r="AG130" s="32">
        <f>HLOOKUP(YEAR(Y130),Weights!$D$3:$W$26,8,0)</f>
        <v>1.7076211527400756E-2</v>
      </c>
      <c r="AH130" s="31"/>
      <c r="AI130" s="64">
        <f>HLOOKUP(YEAR(Y130),Weights!$D$3:$W$26,24,0)</f>
        <v>0.58964286502142904</v>
      </c>
      <c r="AJ130" s="32">
        <f>HLOOKUP(YEAR(Y130),Weights!$D$3:$W$26,11,0)</f>
        <v>0.24134395956664786</v>
      </c>
      <c r="AK130" s="32">
        <f>HLOOKUP(YEAR(Y130),Weights!$D$3:$W$26,12,0)</f>
        <v>0.49362566695679694</v>
      </c>
      <c r="AL130" s="32">
        <f>HLOOKUP(YEAR(Y130),Weights!$D$3:$W$26,13,0)</f>
        <v>0.12653066378222658</v>
      </c>
      <c r="AM130" s="32">
        <f>HLOOKUP(YEAR(Y130),Weights!$D$3:$W$26,14,0)</f>
        <v>4.1455081212033416E-2</v>
      </c>
      <c r="AN130" s="32">
        <f>HLOOKUP(YEAR(Y130),Weights!$D$3:$W$26,15,0)</f>
        <v>6.263264299059876E-3</v>
      </c>
      <c r="AO130" s="32">
        <f>HLOOKUP(YEAR(Y130),Weights!$D$3:$W$26,16,0)</f>
        <v>2.0946390141060041E-2</v>
      </c>
      <c r="AP130" s="32">
        <f>HLOOKUP(YEAR(Y130),Weights!$D$3:$W$26,17,0)</f>
        <v>6.2101986867164512E-3</v>
      </c>
      <c r="AR130" s="90">
        <f t="shared" si="16"/>
        <v>39660</v>
      </c>
      <c r="AS130" s="32">
        <f t="shared" si="9"/>
        <v>0.26303231376959724</v>
      </c>
      <c r="AT130" s="32">
        <f t="shared" si="10"/>
        <v>0.39777752639126901</v>
      </c>
      <c r="AU130" s="32">
        <f t="shared" si="11"/>
        <v>0.13277210648052393</v>
      </c>
      <c r="AV130" s="32">
        <f t="shared" si="12"/>
        <v>5.9922223717935125E-2</v>
      </c>
      <c r="AW130" s="32">
        <f t="shared" si="13"/>
        <v>2.8548569122741615E-2</v>
      </c>
      <c r="AX130" s="32">
        <f t="shared" si="14"/>
        <v>2.2117523252795535E-2</v>
      </c>
      <c r="AY130" s="32">
        <f t="shared" si="15"/>
        <v>1.0669144584660027E-2</v>
      </c>
      <c r="AZ130" s="32">
        <f t="shared" si="17"/>
        <v>8.5160592680477487E-2</v>
      </c>
    </row>
    <row r="131" spans="25:52" x14ac:dyDescent="0.25">
      <c r="Y131" s="91">
        <f>'Monthly return GPFG'!C132</f>
        <v>39691</v>
      </c>
      <c r="Z131" s="65">
        <f>HLOOKUP(YEAR(Y131),Weights!$D$3:$W$26,23,0)</f>
        <v>0.41035713497857101</v>
      </c>
      <c r="AA131" s="55">
        <f>HLOOKUP(YEAR(Y131),Weights!$D$3:$W$26,2,0)</f>
        <v>0.29419634680266349</v>
      </c>
      <c r="AB131" s="55">
        <f>HLOOKUP(YEAR(Y131),Weights!$D$3:$W$26,3,0)</f>
        <v>0.26005317023261254</v>
      </c>
      <c r="AC131" s="55">
        <f>HLOOKUP(YEAR(Y131),Weights!$D$3:$W$26,4,0)</f>
        <v>0.14174044610664813</v>
      </c>
      <c r="AD131" s="55">
        <f>HLOOKUP(YEAR(Y131),Weights!$D$3:$W$26,5,0)</f>
        <v>8.6457692186169569E-2</v>
      </c>
      <c r="AE131" s="55">
        <f>HLOOKUP(YEAR(Y131),Weights!$D$3:$W$26,6,0)</f>
        <v>6.057036151779225E-2</v>
      </c>
      <c r="AF131" s="55">
        <f>HLOOKUP(YEAR(Y131),Weights!$D$3:$W$26,7,0)</f>
        <v>2.3800326412441425E-2</v>
      </c>
      <c r="AG131" s="55">
        <f>HLOOKUP(YEAR(Y131),Weights!$D$3:$W$26,8,0)</f>
        <v>1.7076211527400756E-2</v>
      </c>
      <c r="AH131" s="31"/>
      <c r="AI131" s="65">
        <f>HLOOKUP(YEAR(Y131),Weights!$D$3:$W$26,24,0)</f>
        <v>0.58964286502142904</v>
      </c>
      <c r="AJ131" s="55">
        <f>HLOOKUP(YEAR(Y131),Weights!$D$3:$W$26,11,0)</f>
        <v>0.24134395956664786</v>
      </c>
      <c r="AK131" s="55">
        <f>HLOOKUP(YEAR(Y131),Weights!$D$3:$W$26,12,0)</f>
        <v>0.49362566695679694</v>
      </c>
      <c r="AL131" s="55">
        <f>HLOOKUP(YEAR(Y131),Weights!$D$3:$W$26,13,0)</f>
        <v>0.12653066378222658</v>
      </c>
      <c r="AM131" s="55">
        <f>HLOOKUP(YEAR(Y131),Weights!$D$3:$W$26,14,0)</f>
        <v>4.1455081212033416E-2</v>
      </c>
      <c r="AN131" s="55">
        <f>HLOOKUP(YEAR(Y131),Weights!$D$3:$W$26,15,0)</f>
        <v>6.263264299059876E-3</v>
      </c>
      <c r="AO131" s="55">
        <f>HLOOKUP(YEAR(Y131),Weights!$D$3:$W$26,16,0)</f>
        <v>2.0946390141060041E-2</v>
      </c>
      <c r="AP131" s="55">
        <f>HLOOKUP(YEAR(Y131),Weights!$D$3:$W$26,17,0)</f>
        <v>6.2101986867164512E-3</v>
      </c>
      <c r="AR131" s="91">
        <f t="shared" si="16"/>
        <v>39691</v>
      </c>
      <c r="AS131" s="55">
        <f t="shared" si="9"/>
        <v>0.26303231376959724</v>
      </c>
      <c r="AT131" s="55">
        <f t="shared" si="10"/>
        <v>0.39777752639126901</v>
      </c>
      <c r="AU131" s="55">
        <f t="shared" si="11"/>
        <v>0.13277210648052393</v>
      </c>
      <c r="AV131" s="55">
        <f t="shared" si="12"/>
        <v>5.9922223717935125E-2</v>
      </c>
      <c r="AW131" s="55">
        <f t="shared" si="13"/>
        <v>2.8548569122741615E-2</v>
      </c>
      <c r="AX131" s="55">
        <f t="shared" si="14"/>
        <v>2.2117523252795535E-2</v>
      </c>
      <c r="AY131" s="55">
        <f t="shared" si="15"/>
        <v>1.0669144584660027E-2</v>
      </c>
      <c r="AZ131" s="55">
        <f t="shared" si="17"/>
        <v>8.5160592680477487E-2</v>
      </c>
    </row>
    <row r="132" spans="25:52" x14ac:dyDescent="0.25">
      <c r="Y132" s="90">
        <f>'Monthly return GPFG'!C133</f>
        <v>39721</v>
      </c>
      <c r="Z132" s="64">
        <f>HLOOKUP(YEAR(Y132),Weights!$D$3:$W$26,23,0)</f>
        <v>0.41035713497857101</v>
      </c>
      <c r="AA132" s="32">
        <f>HLOOKUP(YEAR(Y132),Weights!$D$3:$W$26,2,0)</f>
        <v>0.29419634680266349</v>
      </c>
      <c r="AB132" s="32">
        <f>HLOOKUP(YEAR(Y132),Weights!$D$3:$W$26,3,0)</f>
        <v>0.26005317023261254</v>
      </c>
      <c r="AC132" s="32">
        <f>HLOOKUP(YEAR(Y132),Weights!$D$3:$W$26,4,0)</f>
        <v>0.14174044610664813</v>
      </c>
      <c r="AD132" s="32">
        <f>HLOOKUP(YEAR(Y132),Weights!$D$3:$W$26,5,0)</f>
        <v>8.6457692186169569E-2</v>
      </c>
      <c r="AE132" s="32">
        <f>HLOOKUP(YEAR(Y132),Weights!$D$3:$W$26,6,0)</f>
        <v>6.057036151779225E-2</v>
      </c>
      <c r="AF132" s="32">
        <f>HLOOKUP(YEAR(Y132),Weights!$D$3:$W$26,7,0)</f>
        <v>2.3800326412441425E-2</v>
      </c>
      <c r="AG132" s="32">
        <f>HLOOKUP(YEAR(Y132),Weights!$D$3:$W$26,8,0)</f>
        <v>1.7076211527400756E-2</v>
      </c>
      <c r="AH132" s="31"/>
      <c r="AI132" s="64">
        <f>HLOOKUP(YEAR(Y132),Weights!$D$3:$W$26,24,0)</f>
        <v>0.58964286502142904</v>
      </c>
      <c r="AJ132" s="32">
        <f>HLOOKUP(YEAR(Y132),Weights!$D$3:$W$26,11,0)</f>
        <v>0.24134395956664786</v>
      </c>
      <c r="AK132" s="32">
        <f>HLOOKUP(YEAR(Y132),Weights!$D$3:$W$26,12,0)</f>
        <v>0.49362566695679694</v>
      </c>
      <c r="AL132" s="32">
        <f>HLOOKUP(YEAR(Y132),Weights!$D$3:$W$26,13,0)</f>
        <v>0.12653066378222658</v>
      </c>
      <c r="AM132" s="32">
        <f>HLOOKUP(YEAR(Y132),Weights!$D$3:$W$26,14,0)</f>
        <v>4.1455081212033416E-2</v>
      </c>
      <c r="AN132" s="32">
        <f>HLOOKUP(YEAR(Y132),Weights!$D$3:$W$26,15,0)</f>
        <v>6.263264299059876E-3</v>
      </c>
      <c r="AO132" s="32">
        <f>HLOOKUP(YEAR(Y132),Weights!$D$3:$W$26,16,0)</f>
        <v>2.0946390141060041E-2</v>
      </c>
      <c r="AP132" s="32">
        <f>HLOOKUP(YEAR(Y132),Weights!$D$3:$W$26,17,0)</f>
        <v>6.2101986867164512E-3</v>
      </c>
      <c r="AR132" s="90">
        <f t="shared" si="16"/>
        <v>39721</v>
      </c>
      <c r="AS132" s="32">
        <f t="shared" ref="AS132:AS195" si="18">$Z132*AA132+$AI132*AJ132</f>
        <v>0.26303231376959724</v>
      </c>
      <c r="AT132" s="32">
        <f t="shared" ref="AT132:AT195" si="19">$Z132*AB132+$AI132*AK132</f>
        <v>0.39777752639126901</v>
      </c>
      <c r="AU132" s="32">
        <f t="shared" ref="AU132:AU195" si="20">$Z132*AC132+$AI132*AL132</f>
        <v>0.13277210648052393</v>
      </c>
      <c r="AV132" s="32">
        <f t="shared" ref="AV132:AV195" si="21">$Z132*AD132+$AI132*AM132</f>
        <v>5.9922223717935125E-2</v>
      </c>
      <c r="AW132" s="32">
        <f t="shared" ref="AW132:AW195" si="22">$Z132*AE132+$AI132*AN132</f>
        <v>2.8548569122741615E-2</v>
      </c>
      <c r="AX132" s="32">
        <f t="shared" ref="AX132:AX195" si="23">$Z132*AF132+$AI132*AO132</f>
        <v>2.2117523252795535E-2</v>
      </c>
      <c r="AY132" s="32">
        <f t="shared" ref="AY132:AY195" si="24">$Z132*AG132+$AI132*AP132</f>
        <v>1.0669144584660027E-2</v>
      </c>
      <c r="AZ132" s="32">
        <f t="shared" si="17"/>
        <v>8.5160592680477487E-2</v>
      </c>
    </row>
    <row r="133" spans="25:52" x14ac:dyDescent="0.25">
      <c r="Y133" s="91">
        <f>'Monthly return GPFG'!C134</f>
        <v>39752</v>
      </c>
      <c r="Z133" s="65">
        <f>HLOOKUP(YEAR(Y133),Weights!$D$3:$W$26,23,0)</f>
        <v>0.41035713497857101</v>
      </c>
      <c r="AA133" s="55">
        <f>HLOOKUP(YEAR(Y133),Weights!$D$3:$W$26,2,0)</f>
        <v>0.29419634680266349</v>
      </c>
      <c r="AB133" s="55">
        <f>HLOOKUP(YEAR(Y133),Weights!$D$3:$W$26,3,0)</f>
        <v>0.26005317023261254</v>
      </c>
      <c r="AC133" s="55">
        <f>HLOOKUP(YEAR(Y133),Weights!$D$3:$W$26,4,0)</f>
        <v>0.14174044610664813</v>
      </c>
      <c r="AD133" s="55">
        <f>HLOOKUP(YEAR(Y133),Weights!$D$3:$W$26,5,0)</f>
        <v>8.6457692186169569E-2</v>
      </c>
      <c r="AE133" s="55">
        <f>HLOOKUP(YEAR(Y133),Weights!$D$3:$W$26,6,0)</f>
        <v>6.057036151779225E-2</v>
      </c>
      <c r="AF133" s="55">
        <f>HLOOKUP(YEAR(Y133),Weights!$D$3:$W$26,7,0)</f>
        <v>2.3800326412441425E-2</v>
      </c>
      <c r="AG133" s="55">
        <f>HLOOKUP(YEAR(Y133),Weights!$D$3:$W$26,8,0)</f>
        <v>1.7076211527400756E-2</v>
      </c>
      <c r="AH133" s="31"/>
      <c r="AI133" s="65">
        <f>HLOOKUP(YEAR(Y133),Weights!$D$3:$W$26,24,0)</f>
        <v>0.58964286502142904</v>
      </c>
      <c r="AJ133" s="55">
        <f>HLOOKUP(YEAR(Y133),Weights!$D$3:$W$26,11,0)</f>
        <v>0.24134395956664786</v>
      </c>
      <c r="AK133" s="55">
        <f>HLOOKUP(YEAR(Y133),Weights!$D$3:$W$26,12,0)</f>
        <v>0.49362566695679694</v>
      </c>
      <c r="AL133" s="55">
        <f>HLOOKUP(YEAR(Y133),Weights!$D$3:$W$26,13,0)</f>
        <v>0.12653066378222658</v>
      </c>
      <c r="AM133" s="55">
        <f>HLOOKUP(YEAR(Y133),Weights!$D$3:$W$26,14,0)</f>
        <v>4.1455081212033416E-2</v>
      </c>
      <c r="AN133" s="55">
        <f>HLOOKUP(YEAR(Y133),Weights!$D$3:$W$26,15,0)</f>
        <v>6.263264299059876E-3</v>
      </c>
      <c r="AO133" s="55">
        <f>HLOOKUP(YEAR(Y133),Weights!$D$3:$W$26,16,0)</f>
        <v>2.0946390141060041E-2</v>
      </c>
      <c r="AP133" s="55">
        <f>HLOOKUP(YEAR(Y133),Weights!$D$3:$W$26,17,0)</f>
        <v>6.2101986867164512E-3</v>
      </c>
      <c r="AR133" s="91">
        <f t="shared" ref="AR133:AR196" si="25">Y133</f>
        <v>39752</v>
      </c>
      <c r="AS133" s="55">
        <f t="shared" si="18"/>
        <v>0.26303231376959724</v>
      </c>
      <c r="AT133" s="55">
        <f t="shared" si="19"/>
        <v>0.39777752639126901</v>
      </c>
      <c r="AU133" s="55">
        <f t="shared" si="20"/>
        <v>0.13277210648052393</v>
      </c>
      <c r="AV133" s="55">
        <f t="shared" si="21"/>
        <v>5.9922223717935125E-2</v>
      </c>
      <c r="AW133" s="55">
        <f t="shared" si="22"/>
        <v>2.8548569122741615E-2</v>
      </c>
      <c r="AX133" s="55">
        <f t="shared" si="23"/>
        <v>2.2117523252795535E-2</v>
      </c>
      <c r="AY133" s="55">
        <f t="shared" si="24"/>
        <v>1.0669144584660027E-2</v>
      </c>
      <c r="AZ133" s="55">
        <f t="shared" ref="AZ133:AZ196" si="26">1-SUM(AS133:AY133)</f>
        <v>8.5160592680477487E-2</v>
      </c>
    </row>
    <row r="134" spans="25:52" x14ac:dyDescent="0.25">
      <c r="Y134" s="90">
        <f>'Monthly return GPFG'!C135</f>
        <v>39782</v>
      </c>
      <c r="Z134" s="64">
        <f>HLOOKUP(YEAR(Y134),Weights!$D$3:$W$26,23,0)</f>
        <v>0.41035713497857101</v>
      </c>
      <c r="AA134" s="62">
        <f>HLOOKUP(YEAR(Y134),Weights!$D$3:$W$26,2,0)</f>
        <v>0.29419634680266349</v>
      </c>
      <c r="AB134" s="32">
        <f>HLOOKUP(YEAR(Y134),Weights!$D$3:$W$26,3,0)</f>
        <v>0.26005317023261254</v>
      </c>
      <c r="AC134" s="32">
        <f>HLOOKUP(YEAR(Y134),Weights!$D$3:$W$26,4,0)</f>
        <v>0.14174044610664813</v>
      </c>
      <c r="AD134" s="32">
        <f>HLOOKUP(YEAR(Y134),Weights!$D$3:$W$26,5,0)</f>
        <v>8.6457692186169569E-2</v>
      </c>
      <c r="AE134" s="32">
        <f>HLOOKUP(YEAR(Y134),Weights!$D$3:$W$26,6,0)</f>
        <v>6.057036151779225E-2</v>
      </c>
      <c r="AF134" s="32">
        <f>HLOOKUP(YEAR(Y134),Weights!$D$3:$W$26,7,0)</f>
        <v>2.3800326412441425E-2</v>
      </c>
      <c r="AG134" s="32">
        <f>HLOOKUP(YEAR(Y134),Weights!$D$3:$W$26,8,0)</f>
        <v>1.7076211527400756E-2</v>
      </c>
      <c r="AH134" s="31"/>
      <c r="AI134" s="64">
        <f>HLOOKUP(YEAR(Y134),Weights!$D$3:$W$26,24,0)</f>
        <v>0.58964286502142904</v>
      </c>
      <c r="AJ134" s="62">
        <f>HLOOKUP(YEAR(Y134),Weights!$D$3:$W$26,11,0)</f>
        <v>0.24134395956664786</v>
      </c>
      <c r="AK134" s="32">
        <f>HLOOKUP(YEAR(Y134),Weights!$D$3:$W$26,12,0)</f>
        <v>0.49362566695679694</v>
      </c>
      <c r="AL134" s="32">
        <f>HLOOKUP(YEAR(Y134),Weights!$D$3:$W$26,13,0)</f>
        <v>0.12653066378222658</v>
      </c>
      <c r="AM134" s="32">
        <f>HLOOKUP(YEAR(Y134),Weights!$D$3:$W$26,14,0)</f>
        <v>4.1455081212033416E-2</v>
      </c>
      <c r="AN134" s="32">
        <f>HLOOKUP(YEAR(Y134),Weights!$D$3:$W$26,15,0)</f>
        <v>6.263264299059876E-3</v>
      </c>
      <c r="AO134" s="32">
        <f>HLOOKUP(YEAR(Y134),Weights!$D$3:$W$26,16,0)</f>
        <v>2.0946390141060041E-2</v>
      </c>
      <c r="AP134" s="32">
        <f>HLOOKUP(YEAR(Y134),Weights!$D$3:$W$26,17,0)</f>
        <v>6.2101986867164512E-3</v>
      </c>
      <c r="AR134" s="90">
        <f t="shared" si="25"/>
        <v>39782</v>
      </c>
      <c r="AS134" s="62">
        <f t="shared" si="18"/>
        <v>0.26303231376959724</v>
      </c>
      <c r="AT134" s="62">
        <f t="shared" si="19"/>
        <v>0.39777752639126901</v>
      </c>
      <c r="AU134" s="32">
        <f t="shared" si="20"/>
        <v>0.13277210648052393</v>
      </c>
      <c r="AV134" s="32">
        <f t="shared" si="21"/>
        <v>5.9922223717935125E-2</v>
      </c>
      <c r="AW134" s="32">
        <f t="shared" si="22"/>
        <v>2.8548569122741615E-2</v>
      </c>
      <c r="AX134" s="32">
        <f t="shared" si="23"/>
        <v>2.2117523252795535E-2</v>
      </c>
      <c r="AY134" s="32">
        <f t="shared" si="24"/>
        <v>1.0669144584660027E-2</v>
      </c>
      <c r="AZ134" s="32">
        <f t="shared" si="26"/>
        <v>8.5160592680477487E-2</v>
      </c>
    </row>
    <row r="135" spans="25:52" x14ac:dyDescent="0.25">
      <c r="Y135" s="89">
        <f>'Monthly return GPFG'!C136</f>
        <v>39813</v>
      </c>
      <c r="Z135" s="66">
        <f>HLOOKUP(YEAR(Y135),Weights!$D$3:$W$26,23,0)</f>
        <v>0.41035713497857101</v>
      </c>
      <c r="AA135" s="56">
        <f>HLOOKUP(YEAR(Y135),Weights!$D$3:$W$26,2,0)</f>
        <v>0.29419634680266349</v>
      </c>
      <c r="AB135" s="56">
        <f>HLOOKUP(YEAR(Y135),Weights!$D$3:$W$26,3,0)</f>
        <v>0.26005317023261254</v>
      </c>
      <c r="AC135" s="56">
        <f>HLOOKUP(YEAR(Y135),Weights!$D$3:$W$26,4,0)</f>
        <v>0.14174044610664813</v>
      </c>
      <c r="AD135" s="56">
        <f>HLOOKUP(YEAR(Y135),Weights!$D$3:$W$26,5,0)</f>
        <v>8.6457692186169569E-2</v>
      </c>
      <c r="AE135" s="56">
        <f>HLOOKUP(YEAR(Y135),Weights!$D$3:$W$26,6,0)</f>
        <v>6.057036151779225E-2</v>
      </c>
      <c r="AF135" s="56">
        <f>HLOOKUP(YEAR(Y135),Weights!$D$3:$W$26,7,0)</f>
        <v>2.3800326412441425E-2</v>
      </c>
      <c r="AG135" s="56">
        <f>HLOOKUP(YEAR(Y135),Weights!$D$3:$W$26,8,0)</f>
        <v>1.7076211527400756E-2</v>
      </c>
      <c r="AH135" s="31"/>
      <c r="AI135" s="66">
        <f>HLOOKUP(YEAR(Y135),Weights!$D$3:$W$26,24,0)</f>
        <v>0.58964286502142904</v>
      </c>
      <c r="AJ135" s="56">
        <f>HLOOKUP(YEAR(Y135),Weights!$D$3:$W$26,11,0)</f>
        <v>0.24134395956664786</v>
      </c>
      <c r="AK135" s="56">
        <f>HLOOKUP(YEAR(Y135),Weights!$D$3:$W$26,12,0)</f>
        <v>0.49362566695679694</v>
      </c>
      <c r="AL135" s="56">
        <f>HLOOKUP(YEAR(Y135),Weights!$D$3:$W$26,13,0)</f>
        <v>0.12653066378222658</v>
      </c>
      <c r="AM135" s="56">
        <f>HLOOKUP(YEAR(Y135),Weights!$D$3:$W$26,14,0)</f>
        <v>4.1455081212033416E-2</v>
      </c>
      <c r="AN135" s="56">
        <f>HLOOKUP(YEAR(Y135),Weights!$D$3:$W$26,15,0)</f>
        <v>6.263264299059876E-3</v>
      </c>
      <c r="AO135" s="56">
        <f>HLOOKUP(YEAR(Y135),Weights!$D$3:$W$26,16,0)</f>
        <v>2.0946390141060041E-2</v>
      </c>
      <c r="AP135" s="56">
        <f>HLOOKUP(YEAR(Y135),Weights!$D$3:$W$26,17,0)</f>
        <v>6.2101986867164512E-3</v>
      </c>
      <c r="AR135" s="89">
        <f t="shared" si="25"/>
        <v>39813</v>
      </c>
      <c r="AS135" s="56">
        <f t="shared" si="18"/>
        <v>0.26303231376959724</v>
      </c>
      <c r="AT135" s="56">
        <f t="shared" si="19"/>
        <v>0.39777752639126901</v>
      </c>
      <c r="AU135" s="56">
        <f t="shared" si="20"/>
        <v>0.13277210648052393</v>
      </c>
      <c r="AV135" s="56">
        <f t="shared" si="21"/>
        <v>5.9922223717935125E-2</v>
      </c>
      <c r="AW135" s="56">
        <f t="shared" si="22"/>
        <v>2.8548569122741615E-2</v>
      </c>
      <c r="AX135" s="56">
        <f t="shared" si="23"/>
        <v>2.2117523252795535E-2</v>
      </c>
      <c r="AY135" s="56">
        <f t="shared" si="24"/>
        <v>1.0669144584660027E-2</v>
      </c>
      <c r="AZ135" s="56">
        <f t="shared" si="26"/>
        <v>8.5160592680477487E-2</v>
      </c>
    </row>
    <row r="136" spans="25:52" x14ac:dyDescent="0.25">
      <c r="Y136" s="90">
        <f>'Monthly return GPFG'!C137</f>
        <v>39844</v>
      </c>
      <c r="Z136" s="64">
        <f>HLOOKUP(YEAR(Y136),Weights!$D$3:$W$26,23,0)</f>
        <v>0.60583465406930193</v>
      </c>
      <c r="AA136" s="32">
        <f>HLOOKUP(YEAR(Y136),Weights!$D$3:$W$26,2,0)</f>
        <v>0.29243023309829452</v>
      </c>
      <c r="AB136" s="32">
        <f>HLOOKUP(YEAR(Y136),Weights!$D$3:$W$26,3,0)</f>
        <v>0.25326880037048544</v>
      </c>
      <c r="AC136" s="32">
        <f>HLOOKUP(YEAR(Y136),Weights!$D$3:$W$26,4,0)</f>
        <v>0.15180331163371066</v>
      </c>
      <c r="AD136" s="32">
        <f>HLOOKUP(YEAR(Y136),Weights!$D$3:$W$26,5,0)</f>
        <v>5.4112908332597125E-2</v>
      </c>
      <c r="AE136" s="32">
        <f>HLOOKUP(YEAR(Y136),Weights!$D$3:$W$26,6,0)</f>
        <v>5.4529080427845843E-2</v>
      </c>
      <c r="AF136" s="32">
        <f>HLOOKUP(YEAR(Y136),Weights!$D$3:$W$26,7,0)</f>
        <v>2.9291126846327311E-2</v>
      </c>
      <c r="AG136" s="32">
        <f>HLOOKUP(YEAR(Y136),Weights!$D$3:$W$26,8,0)</f>
        <v>1.9072183159236873E-2</v>
      </c>
      <c r="AH136" s="31"/>
      <c r="AI136" s="64">
        <f>HLOOKUP(YEAR(Y136),Weights!$D$3:$W$26,24,0)</f>
        <v>0.39416534593069813</v>
      </c>
      <c r="AJ136" s="32">
        <f>HLOOKUP(YEAR(Y136),Weights!$D$3:$W$26,11,0)</f>
        <v>0.25933231103367865</v>
      </c>
      <c r="AK136" s="32">
        <f>HLOOKUP(YEAR(Y136),Weights!$D$3:$W$26,12,0)</f>
        <v>0.44761580404336654</v>
      </c>
      <c r="AL136" s="32">
        <f>HLOOKUP(YEAR(Y136),Weights!$D$3:$W$26,13,0)</f>
        <v>0.15399402280344454</v>
      </c>
      <c r="AM136" s="32">
        <f>HLOOKUP(YEAR(Y136),Weights!$D$3:$W$26,14,0)</f>
        <v>4.6419775477100293E-2</v>
      </c>
      <c r="AN136" s="32">
        <f>HLOOKUP(YEAR(Y136),Weights!$D$3:$W$26,15,0)</f>
        <v>7.4882338032826439E-3</v>
      </c>
      <c r="AO136" s="32">
        <f>HLOOKUP(YEAR(Y136),Weights!$D$3:$W$26,16,0)</f>
        <v>2.1488627783185076E-2</v>
      </c>
      <c r="AP136" s="32">
        <f>HLOOKUP(YEAR(Y136),Weights!$D$3:$W$26,17,0)</f>
        <v>1.0081524574057362E-2</v>
      </c>
      <c r="AR136" s="90">
        <f t="shared" si="25"/>
        <v>39844</v>
      </c>
      <c r="AS136" s="32">
        <f t="shared" si="18"/>
        <v>0.27938417919810793</v>
      </c>
      <c r="AT136" s="32">
        <f t="shared" si="19"/>
        <v>0.32987365430380128</v>
      </c>
      <c r="AU136" s="32">
        <f t="shared" si="20"/>
        <v>0.15266681405976307</v>
      </c>
      <c r="AV136" s="32">
        <f t="shared" si="21"/>
        <v>5.1080541959319395E-2</v>
      </c>
      <c r="AW136" s="32">
        <f t="shared" si="22"/>
        <v>3.5987208845201978E-2</v>
      </c>
      <c r="AX136" s="32">
        <f t="shared" si="23"/>
        <v>2.6215652103979907E-2</v>
      </c>
      <c r="AY136" s="32">
        <f t="shared" si="24"/>
        <v>1.5528377107864791E-2</v>
      </c>
      <c r="AZ136" s="32">
        <f t="shared" si="26"/>
        <v>0.1092635724219615</v>
      </c>
    </row>
    <row r="137" spans="25:52" x14ac:dyDescent="0.25">
      <c r="Y137" s="91">
        <f>'Monthly return GPFG'!C138</f>
        <v>39872</v>
      </c>
      <c r="Z137" s="65">
        <f>HLOOKUP(YEAR(Y137),Weights!$D$3:$W$26,23,0)</f>
        <v>0.60583465406930193</v>
      </c>
      <c r="AA137" s="55">
        <f>HLOOKUP(YEAR(Y137),Weights!$D$3:$W$26,2,0)</f>
        <v>0.29243023309829452</v>
      </c>
      <c r="AB137" s="55">
        <f>HLOOKUP(YEAR(Y137),Weights!$D$3:$W$26,3,0)</f>
        <v>0.25326880037048544</v>
      </c>
      <c r="AC137" s="55">
        <f>HLOOKUP(YEAR(Y137),Weights!$D$3:$W$26,4,0)</f>
        <v>0.15180331163371066</v>
      </c>
      <c r="AD137" s="55">
        <f>HLOOKUP(YEAR(Y137),Weights!$D$3:$W$26,5,0)</f>
        <v>5.4112908332597125E-2</v>
      </c>
      <c r="AE137" s="55">
        <f>HLOOKUP(YEAR(Y137),Weights!$D$3:$W$26,6,0)</f>
        <v>5.4529080427845843E-2</v>
      </c>
      <c r="AF137" s="55">
        <f>HLOOKUP(YEAR(Y137),Weights!$D$3:$W$26,7,0)</f>
        <v>2.9291126846327311E-2</v>
      </c>
      <c r="AG137" s="55">
        <f>HLOOKUP(YEAR(Y137),Weights!$D$3:$W$26,8,0)</f>
        <v>1.9072183159236873E-2</v>
      </c>
      <c r="AH137" s="31"/>
      <c r="AI137" s="65">
        <f>HLOOKUP(YEAR(Y137),Weights!$D$3:$W$26,24,0)</f>
        <v>0.39416534593069813</v>
      </c>
      <c r="AJ137" s="55">
        <f>HLOOKUP(YEAR(Y137),Weights!$D$3:$W$26,11,0)</f>
        <v>0.25933231103367865</v>
      </c>
      <c r="AK137" s="55">
        <f>HLOOKUP(YEAR(Y137),Weights!$D$3:$W$26,12,0)</f>
        <v>0.44761580404336654</v>
      </c>
      <c r="AL137" s="55">
        <f>HLOOKUP(YEAR(Y137),Weights!$D$3:$W$26,13,0)</f>
        <v>0.15399402280344454</v>
      </c>
      <c r="AM137" s="55">
        <f>HLOOKUP(YEAR(Y137),Weights!$D$3:$W$26,14,0)</f>
        <v>4.6419775477100293E-2</v>
      </c>
      <c r="AN137" s="55">
        <f>HLOOKUP(YEAR(Y137),Weights!$D$3:$W$26,15,0)</f>
        <v>7.4882338032826439E-3</v>
      </c>
      <c r="AO137" s="55">
        <f>HLOOKUP(YEAR(Y137),Weights!$D$3:$W$26,16,0)</f>
        <v>2.1488627783185076E-2</v>
      </c>
      <c r="AP137" s="55">
        <f>HLOOKUP(YEAR(Y137),Weights!$D$3:$W$26,17,0)</f>
        <v>1.0081524574057362E-2</v>
      </c>
      <c r="AR137" s="91">
        <f t="shared" si="25"/>
        <v>39872</v>
      </c>
      <c r="AS137" s="55">
        <f t="shared" si="18"/>
        <v>0.27938417919810793</v>
      </c>
      <c r="AT137" s="55">
        <f t="shared" si="19"/>
        <v>0.32987365430380128</v>
      </c>
      <c r="AU137" s="55">
        <f t="shared" si="20"/>
        <v>0.15266681405976307</v>
      </c>
      <c r="AV137" s="55">
        <f t="shared" si="21"/>
        <v>5.1080541959319395E-2</v>
      </c>
      <c r="AW137" s="55">
        <f t="shared" si="22"/>
        <v>3.5987208845201978E-2</v>
      </c>
      <c r="AX137" s="55">
        <f t="shared" si="23"/>
        <v>2.6215652103979907E-2</v>
      </c>
      <c r="AY137" s="55">
        <f t="shared" si="24"/>
        <v>1.5528377107864791E-2</v>
      </c>
      <c r="AZ137" s="55">
        <f t="shared" si="26"/>
        <v>0.1092635724219615</v>
      </c>
    </row>
    <row r="138" spans="25:52" x14ac:dyDescent="0.25">
      <c r="Y138" s="90">
        <f>'Monthly return GPFG'!C139</f>
        <v>39903</v>
      </c>
      <c r="Z138" s="64">
        <f>HLOOKUP(YEAR(Y138),Weights!$D$3:$W$26,23,0)</f>
        <v>0.60583465406930193</v>
      </c>
      <c r="AA138" s="32">
        <f>HLOOKUP(YEAR(Y138),Weights!$D$3:$W$26,2,0)</f>
        <v>0.29243023309829452</v>
      </c>
      <c r="AB138" s="32">
        <f>HLOOKUP(YEAR(Y138),Weights!$D$3:$W$26,3,0)</f>
        <v>0.25326880037048544</v>
      </c>
      <c r="AC138" s="32">
        <f>HLOOKUP(YEAR(Y138),Weights!$D$3:$W$26,4,0)</f>
        <v>0.15180331163371066</v>
      </c>
      <c r="AD138" s="32">
        <f>HLOOKUP(YEAR(Y138),Weights!$D$3:$W$26,5,0)</f>
        <v>5.4112908332597125E-2</v>
      </c>
      <c r="AE138" s="32">
        <f>HLOOKUP(YEAR(Y138),Weights!$D$3:$W$26,6,0)</f>
        <v>5.4529080427845843E-2</v>
      </c>
      <c r="AF138" s="32">
        <f>HLOOKUP(YEAR(Y138),Weights!$D$3:$W$26,7,0)</f>
        <v>2.9291126846327311E-2</v>
      </c>
      <c r="AG138" s="32">
        <f>HLOOKUP(YEAR(Y138),Weights!$D$3:$W$26,8,0)</f>
        <v>1.9072183159236873E-2</v>
      </c>
      <c r="AH138" s="31"/>
      <c r="AI138" s="64">
        <f>HLOOKUP(YEAR(Y138),Weights!$D$3:$W$26,24,0)</f>
        <v>0.39416534593069813</v>
      </c>
      <c r="AJ138" s="32">
        <f>HLOOKUP(YEAR(Y138),Weights!$D$3:$W$26,11,0)</f>
        <v>0.25933231103367865</v>
      </c>
      <c r="AK138" s="32">
        <f>HLOOKUP(YEAR(Y138),Weights!$D$3:$W$26,12,0)</f>
        <v>0.44761580404336654</v>
      </c>
      <c r="AL138" s="32">
        <f>HLOOKUP(YEAR(Y138),Weights!$D$3:$W$26,13,0)</f>
        <v>0.15399402280344454</v>
      </c>
      <c r="AM138" s="32">
        <f>HLOOKUP(YEAR(Y138),Weights!$D$3:$W$26,14,0)</f>
        <v>4.6419775477100293E-2</v>
      </c>
      <c r="AN138" s="32">
        <f>HLOOKUP(YEAR(Y138),Weights!$D$3:$W$26,15,0)</f>
        <v>7.4882338032826439E-3</v>
      </c>
      <c r="AO138" s="32">
        <f>HLOOKUP(YEAR(Y138),Weights!$D$3:$W$26,16,0)</f>
        <v>2.1488627783185076E-2</v>
      </c>
      <c r="AP138" s="32">
        <f>HLOOKUP(YEAR(Y138),Weights!$D$3:$W$26,17,0)</f>
        <v>1.0081524574057362E-2</v>
      </c>
      <c r="AR138" s="90">
        <f t="shared" si="25"/>
        <v>39903</v>
      </c>
      <c r="AS138" s="32">
        <f t="shared" si="18"/>
        <v>0.27938417919810793</v>
      </c>
      <c r="AT138" s="32">
        <f t="shared" si="19"/>
        <v>0.32987365430380128</v>
      </c>
      <c r="AU138" s="32">
        <f t="shared" si="20"/>
        <v>0.15266681405976307</v>
      </c>
      <c r="AV138" s="32">
        <f t="shared" si="21"/>
        <v>5.1080541959319395E-2</v>
      </c>
      <c r="AW138" s="32">
        <f t="shared" si="22"/>
        <v>3.5987208845201978E-2</v>
      </c>
      <c r="AX138" s="32">
        <f t="shared" si="23"/>
        <v>2.6215652103979907E-2</v>
      </c>
      <c r="AY138" s="32">
        <f t="shared" si="24"/>
        <v>1.5528377107864791E-2</v>
      </c>
      <c r="AZ138" s="32">
        <f t="shared" si="26"/>
        <v>0.1092635724219615</v>
      </c>
    </row>
    <row r="139" spans="25:52" x14ac:dyDescent="0.25">
      <c r="Y139" s="91">
        <f>'Monthly return GPFG'!C140</f>
        <v>39933</v>
      </c>
      <c r="Z139" s="65">
        <f>HLOOKUP(YEAR(Y139),Weights!$D$3:$W$26,23,0)</f>
        <v>0.60583465406930193</v>
      </c>
      <c r="AA139" s="55">
        <f>HLOOKUP(YEAR(Y139),Weights!$D$3:$W$26,2,0)</f>
        <v>0.29243023309829452</v>
      </c>
      <c r="AB139" s="55">
        <f>HLOOKUP(YEAR(Y139),Weights!$D$3:$W$26,3,0)</f>
        <v>0.25326880037048544</v>
      </c>
      <c r="AC139" s="55">
        <f>HLOOKUP(YEAR(Y139),Weights!$D$3:$W$26,4,0)</f>
        <v>0.15180331163371066</v>
      </c>
      <c r="AD139" s="55">
        <f>HLOOKUP(YEAR(Y139),Weights!$D$3:$W$26,5,0)</f>
        <v>5.4112908332597125E-2</v>
      </c>
      <c r="AE139" s="55">
        <f>HLOOKUP(YEAR(Y139),Weights!$D$3:$W$26,6,0)</f>
        <v>5.4529080427845843E-2</v>
      </c>
      <c r="AF139" s="55">
        <f>HLOOKUP(YEAR(Y139),Weights!$D$3:$W$26,7,0)</f>
        <v>2.9291126846327311E-2</v>
      </c>
      <c r="AG139" s="55">
        <f>HLOOKUP(YEAR(Y139),Weights!$D$3:$W$26,8,0)</f>
        <v>1.9072183159236873E-2</v>
      </c>
      <c r="AH139" s="31"/>
      <c r="AI139" s="65">
        <f>HLOOKUP(YEAR(Y139),Weights!$D$3:$W$26,24,0)</f>
        <v>0.39416534593069813</v>
      </c>
      <c r="AJ139" s="55">
        <f>HLOOKUP(YEAR(Y139),Weights!$D$3:$W$26,11,0)</f>
        <v>0.25933231103367865</v>
      </c>
      <c r="AK139" s="55">
        <f>HLOOKUP(YEAR(Y139),Weights!$D$3:$W$26,12,0)</f>
        <v>0.44761580404336654</v>
      </c>
      <c r="AL139" s="55">
        <f>HLOOKUP(YEAR(Y139),Weights!$D$3:$W$26,13,0)</f>
        <v>0.15399402280344454</v>
      </c>
      <c r="AM139" s="55">
        <f>HLOOKUP(YEAR(Y139),Weights!$D$3:$W$26,14,0)</f>
        <v>4.6419775477100293E-2</v>
      </c>
      <c r="AN139" s="55">
        <f>HLOOKUP(YEAR(Y139),Weights!$D$3:$W$26,15,0)</f>
        <v>7.4882338032826439E-3</v>
      </c>
      <c r="AO139" s="55">
        <f>HLOOKUP(YEAR(Y139),Weights!$D$3:$W$26,16,0)</f>
        <v>2.1488627783185076E-2</v>
      </c>
      <c r="AP139" s="55">
        <f>HLOOKUP(YEAR(Y139),Weights!$D$3:$W$26,17,0)</f>
        <v>1.0081524574057362E-2</v>
      </c>
      <c r="AR139" s="91">
        <f t="shared" si="25"/>
        <v>39933</v>
      </c>
      <c r="AS139" s="55">
        <f t="shared" si="18"/>
        <v>0.27938417919810793</v>
      </c>
      <c r="AT139" s="55">
        <f t="shared" si="19"/>
        <v>0.32987365430380128</v>
      </c>
      <c r="AU139" s="55">
        <f t="shared" si="20"/>
        <v>0.15266681405976307</v>
      </c>
      <c r="AV139" s="55">
        <f t="shared" si="21"/>
        <v>5.1080541959319395E-2</v>
      </c>
      <c r="AW139" s="55">
        <f t="shared" si="22"/>
        <v>3.5987208845201978E-2</v>
      </c>
      <c r="AX139" s="55">
        <f t="shared" si="23"/>
        <v>2.6215652103979907E-2</v>
      </c>
      <c r="AY139" s="55">
        <f t="shared" si="24"/>
        <v>1.5528377107864791E-2</v>
      </c>
      <c r="AZ139" s="55">
        <f t="shared" si="26"/>
        <v>0.1092635724219615</v>
      </c>
    </row>
    <row r="140" spans="25:52" x14ac:dyDescent="0.25">
      <c r="Y140" s="90">
        <f>'Monthly return GPFG'!C141</f>
        <v>39964</v>
      </c>
      <c r="Z140" s="64">
        <f>HLOOKUP(YEAR(Y140),Weights!$D$3:$W$26,23,0)</f>
        <v>0.60583465406930193</v>
      </c>
      <c r="AA140" s="32">
        <f>HLOOKUP(YEAR(Y140),Weights!$D$3:$W$26,2,0)</f>
        <v>0.29243023309829452</v>
      </c>
      <c r="AB140" s="32">
        <f>HLOOKUP(YEAR(Y140),Weights!$D$3:$W$26,3,0)</f>
        <v>0.25326880037048544</v>
      </c>
      <c r="AC140" s="32">
        <f>HLOOKUP(YEAR(Y140),Weights!$D$3:$W$26,4,0)</f>
        <v>0.15180331163371066</v>
      </c>
      <c r="AD140" s="32">
        <f>HLOOKUP(YEAR(Y140),Weights!$D$3:$W$26,5,0)</f>
        <v>5.4112908332597125E-2</v>
      </c>
      <c r="AE140" s="32">
        <f>HLOOKUP(YEAR(Y140),Weights!$D$3:$W$26,6,0)</f>
        <v>5.4529080427845843E-2</v>
      </c>
      <c r="AF140" s="32">
        <f>HLOOKUP(YEAR(Y140),Weights!$D$3:$W$26,7,0)</f>
        <v>2.9291126846327311E-2</v>
      </c>
      <c r="AG140" s="32">
        <f>HLOOKUP(YEAR(Y140),Weights!$D$3:$W$26,8,0)</f>
        <v>1.9072183159236873E-2</v>
      </c>
      <c r="AH140" s="31"/>
      <c r="AI140" s="64">
        <f>HLOOKUP(YEAR(Y140),Weights!$D$3:$W$26,24,0)</f>
        <v>0.39416534593069813</v>
      </c>
      <c r="AJ140" s="32">
        <f>HLOOKUP(YEAR(Y140),Weights!$D$3:$W$26,11,0)</f>
        <v>0.25933231103367865</v>
      </c>
      <c r="AK140" s="32">
        <f>HLOOKUP(YEAR(Y140),Weights!$D$3:$W$26,12,0)</f>
        <v>0.44761580404336654</v>
      </c>
      <c r="AL140" s="32">
        <f>HLOOKUP(YEAR(Y140),Weights!$D$3:$W$26,13,0)</f>
        <v>0.15399402280344454</v>
      </c>
      <c r="AM140" s="32">
        <f>HLOOKUP(YEAR(Y140),Weights!$D$3:$W$26,14,0)</f>
        <v>4.6419775477100293E-2</v>
      </c>
      <c r="AN140" s="32">
        <f>HLOOKUP(YEAR(Y140),Weights!$D$3:$W$26,15,0)</f>
        <v>7.4882338032826439E-3</v>
      </c>
      <c r="AO140" s="32">
        <f>HLOOKUP(YEAR(Y140),Weights!$D$3:$W$26,16,0)</f>
        <v>2.1488627783185076E-2</v>
      </c>
      <c r="AP140" s="32">
        <f>HLOOKUP(YEAR(Y140),Weights!$D$3:$W$26,17,0)</f>
        <v>1.0081524574057362E-2</v>
      </c>
      <c r="AR140" s="90">
        <f t="shared" si="25"/>
        <v>39964</v>
      </c>
      <c r="AS140" s="32">
        <f t="shared" si="18"/>
        <v>0.27938417919810793</v>
      </c>
      <c r="AT140" s="32">
        <f t="shared" si="19"/>
        <v>0.32987365430380128</v>
      </c>
      <c r="AU140" s="32">
        <f t="shared" si="20"/>
        <v>0.15266681405976307</v>
      </c>
      <c r="AV140" s="32">
        <f t="shared" si="21"/>
        <v>5.1080541959319395E-2</v>
      </c>
      <c r="AW140" s="32">
        <f t="shared" si="22"/>
        <v>3.5987208845201978E-2</v>
      </c>
      <c r="AX140" s="32">
        <f t="shared" si="23"/>
        <v>2.6215652103979907E-2</v>
      </c>
      <c r="AY140" s="32">
        <f t="shared" si="24"/>
        <v>1.5528377107864791E-2</v>
      </c>
      <c r="AZ140" s="32">
        <f t="shared" si="26"/>
        <v>0.1092635724219615</v>
      </c>
    </row>
    <row r="141" spans="25:52" x14ac:dyDescent="0.25">
      <c r="Y141" s="91">
        <f>'Monthly return GPFG'!C142</f>
        <v>39994</v>
      </c>
      <c r="Z141" s="65">
        <f>HLOOKUP(YEAR(Y141),Weights!$D$3:$W$26,23,0)</f>
        <v>0.60583465406930193</v>
      </c>
      <c r="AA141" s="55">
        <f>HLOOKUP(YEAR(Y141),Weights!$D$3:$W$26,2,0)</f>
        <v>0.29243023309829452</v>
      </c>
      <c r="AB141" s="55">
        <f>HLOOKUP(YEAR(Y141),Weights!$D$3:$W$26,3,0)</f>
        <v>0.25326880037048544</v>
      </c>
      <c r="AC141" s="55">
        <f>HLOOKUP(YEAR(Y141),Weights!$D$3:$W$26,4,0)</f>
        <v>0.15180331163371066</v>
      </c>
      <c r="AD141" s="55">
        <f>HLOOKUP(YEAR(Y141),Weights!$D$3:$W$26,5,0)</f>
        <v>5.4112908332597125E-2</v>
      </c>
      <c r="AE141" s="55">
        <f>HLOOKUP(YEAR(Y141),Weights!$D$3:$W$26,6,0)</f>
        <v>5.4529080427845843E-2</v>
      </c>
      <c r="AF141" s="55">
        <f>HLOOKUP(YEAR(Y141),Weights!$D$3:$W$26,7,0)</f>
        <v>2.9291126846327311E-2</v>
      </c>
      <c r="AG141" s="55">
        <f>HLOOKUP(YEAR(Y141),Weights!$D$3:$W$26,8,0)</f>
        <v>1.9072183159236873E-2</v>
      </c>
      <c r="AH141" s="31"/>
      <c r="AI141" s="65">
        <f>HLOOKUP(YEAR(Y141),Weights!$D$3:$W$26,24,0)</f>
        <v>0.39416534593069813</v>
      </c>
      <c r="AJ141" s="55">
        <f>HLOOKUP(YEAR(Y141),Weights!$D$3:$W$26,11,0)</f>
        <v>0.25933231103367865</v>
      </c>
      <c r="AK141" s="55">
        <f>HLOOKUP(YEAR(Y141),Weights!$D$3:$W$26,12,0)</f>
        <v>0.44761580404336654</v>
      </c>
      <c r="AL141" s="55">
        <f>HLOOKUP(YEAR(Y141),Weights!$D$3:$W$26,13,0)</f>
        <v>0.15399402280344454</v>
      </c>
      <c r="AM141" s="55">
        <f>HLOOKUP(YEAR(Y141),Weights!$D$3:$W$26,14,0)</f>
        <v>4.6419775477100293E-2</v>
      </c>
      <c r="AN141" s="55">
        <f>HLOOKUP(YEAR(Y141),Weights!$D$3:$W$26,15,0)</f>
        <v>7.4882338032826439E-3</v>
      </c>
      <c r="AO141" s="55">
        <f>HLOOKUP(YEAR(Y141),Weights!$D$3:$W$26,16,0)</f>
        <v>2.1488627783185076E-2</v>
      </c>
      <c r="AP141" s="55">
        <f>HLOOKUP(YEAR(Y141),Weights!$D$3:$W$26,17,0)</f>
        <v>1.0081524574057362E-2</v>
      </c>
      <c r="AR141" s="91">
        <f t="shared" si="25"/>
        <v>39994</v>
      </c>
      <c r="AS141" s="55">
        <f t="shared" si="18"/>
        <v>0.27938417919810793</v>
      </c>
      <c r="AT141" s="55">
        <f t="shared" si="19"/>
        <v>0.32987365430380128</v>
      </c>
      <c r="AU141" s="55">
        <f t="shared" si="20"/>
        <v>0.15266681405976307</v>
      </c>
      <c r="AV141" s="55">
        <f t="shared" si="21"/>
        <v>5.1080541959319395E-2</v>
      </c>
      <c r="AW141" s="55">
        <f t="shared" si="22"/>
        <v>3.5987208845201978E-2</v>
      </c>
      <c r="AX141" s="55">
        <f t="shared" si="23"/>
        <v>2.6215652103979907E-2</v>
      </c>
      <c r="AY141" s="55">
        <f t="shared" si="24"/>
        <v>1.5528377107864791E-2</v>
      </c>
      <c r="AZ141" s="55">
        <f t="shared" si="26"/>
        <v>0.1092635724219615</v>
      </c>
    </row>
    <row r="142" spans="25:52" x14ac:dyDescent="0.25">
      <c r="Y142" s="90">
        <f>'Monthly return GPFG'!C143</f>
        <v>40025</v>
      </c>
      <c r="Z142" s="64">
        <f>HLOOKUP(YEAR(Y142),Weights!$D$3:$W$26,23,0)</f>
        <v>0.60583465406930193</v>
      </c>
      <c r="AA142" s="32">
        <f>HLOOKUP(YEAR(Y142),Weights!$D$3:$W$26,2,0)</f>
        <v>0.29243023309829452</v>
      </c>
      <c r="AB142" s="32">
        <f>HLOOKUP(YEAR(Y142),Weights!$D$3:$W$26,3,0)</f>
        <v>0.25326880037048544</v>
      </c>
      <c r="AC142" s="32">
        <f>HLOOKUP(YEAR(Y142),Weights!$D$3:$W$26,4,0)</f>
        <v>0.15180331163371066</v>
      </c>
      <c r="AD142" s="32">
        <f>HLOOKUP(YEAR(Y142),Weights!$D$3:$W$26,5,0)</f>
        <v>5.4112908332597125E-2</v>
      </c>
      <c r="AE142" s="32">
        <f>HLOOKUP(YEAR(Y142),Weights!$D$3:$W$26,6,0)</f>
        <v>5.4529080427845843E-2</v>
      </c>
      <c r="AF142" s="32">
        <f>HLOOKUP(YEAR(Y142),Weights!$D$3:$W$26,7,0)</f>
        <v>2.9291126846327311E-2</v>
      </c>
      <c r="AG142" s="32">
        <f>HLOOKUP(YEAR(Y142),Weights!$D$3:$W$26,8,0)</f>
        <v>1.9072183159236873E-2</v>
      </c>
      <c r="AH142" s="31"/>
      <c r="AI142" s="64">
        <f>HLOOKUP(YEAR(Y142),Weights!$D$3:$W$26,24,0)</f>
        <v>0.39416534593069813</v>
      </c>
      <c r="AJ142" s="32">
        <f>HLOOKUP(YEAR(Y142),Weights!$D$3:$W$26,11,0)</f>
        <v>0.25933231103367865</v>
      </c>
      <c r="AK142" s="32">
        <f>HLOOKUP(YEAR(Y142),Weights!$D$3:$W$26,12,0)</f>
        <v>0.44761580404336654</v>
      </c>
      <c r="AL142" s="32">
        <f>HLOOKUP(YEAR(Y142),Weights!$D$3:$W$26,13,0)</f>
        <v>0.15399402280344454</v>
      </c>
      <c r="AM142" s="32">
        <f>HLOOKUP(YEAR(Y142),Weights!$D$3:$W$26,14,0)</f>
        <v>4.6419775477100293E-2</v>
      </c>
      <c r="AN142" s="32">
        <f>HLOOKUP(YEAR(Y142),Weights!$D$3:$W$26,15,0)</f>
        <v>7.4882338032826439E-3</v>
      </c>
      <c r="AO142" s="32">
        <f>HLOOKUP(YEAR(Y142),Weights!$D$3:$W$26,16,0)</f>
        <v>2.1488627783185076E-2</v>
      </c>
      <c r="AP142" s="32">
        <f>HLOOKUP(YEAR(Y142),Weights!$D$3:$W$26,17,0)</f>
        <v>1.0081524574057362E-2</v>
      </c>
      <c r="AR142" s="90">
        <f t="shared" si="25"/>
        <v>40025</v>
      </c>
      <c r="AS142" s="32">
        <f t="shared" si="18"/>
        <v>0.27938417919810793</v>
      </c>
      <c r="AT142" s="32">
        <f t="shared" si="19"/>
        <v>0.32987365430380128</v>
      </c>
      <c r="AU142" s="32">
        <f t="shared" si="20"/>
        <v>0.15266681405976307</v>
      </c>
      <c r="AV142" s="32">
        <f t="shared" si="21"/>
        <v>5.1080541959319395E-2</v>
      </c>
      <c r="AW142" s="32">
        <f t="shared" si="22"/>
        <v>3.5987208845201978E-2</v>
      </c>
      <c r="AX142" s="32">
        <f t="shared" si="23"/>
        <v>2.6215652103979907E-2</v>
      </c>
      <c r="AY142" s="32">
        <f t="shared" si="24"/>
        <v>1.5528377107864791E-2</v>
      </c>
      <c r="AZ142" s="32">
        <f t="shared" si="26"/>
        <v>0.1092635724219615</v>
      </c>
    </row>
    <row r="143" spans="25:52" x14ac:dyDescent="0.25">
      <c r="Y143" s="91">
        <f>'Monthly return GPFG'!C144</f>
        <v>40056</v>
      </c>
      <c r="Z143" s="65">
        <f>HLOOKUP(YEAR(Y143),Weights!$D$3:$W$26,23,0)</f>
        <v>0.60583465406930193</v>
      </c>
      <c r="AA143" s="55">
        <f>HLOOKUP(YEAR(Y143),Weights!$D$3:$W$26,2,0)</f>
        <v>0.29243023309829452</v>
      </c>
      <c r="AB143" s="55">
        <f>HLOOKUP(YEAR(Y143),Weights!$D$3:$W$26,3,0)</f>
        <v>0.25326880037048544</v>
      </c>
      <c r="AC143" s="55">
        <f>HLOOKUP(YEAR(Y143),Weights!$D$3:$W$26,4,0)</f>
        <v>0.15180331163371066</v>
      </c>
      <c r="AD143" s="55">
        <f>HLOOKUP(YEAR(Y143),Weights!$D$3:$W$26,5,0)</f>
        <v>5.4112908332597125E-2</v>
      </c>
      <c r="AE143" s="55">
        <f>HLOOKUP(YEAR(Y143),Weights!$D$3:$W$26,6,0)</f>
        <v>5.4529080427845843E-2</v>
      </c>
      <c r="AF143" s="55">
        <f>HLOOKUP(YEAR(Y143),Weights!$D$3:$W$26,7,0)</f>
        <v>2.9291126846327311E-2</v>
      </c>
      <c r="AG143" s="55">
        <f>HLOOKUP(YEAR(Y143),Weights!$D$3:$W$26,8,0)</f>
        <v>1.9072183159236873E-2</v>
      </c>
      <c r="AH143" s="31"/>
      <c r="AI143" s="65">
        <f>HLOOKUP(YEAR(Y143),Weights!$D$3:$W$26,24,0)</f>
        <v>0.39416534593069813</v>
      </c>
      <c r="AJ143" s="55">
        <f>HLOOKUP(YEAR(Y143),Weights!$D$3:$W$26,11,0)</f>
        <v>0.25933231103367865</v>
      </c>
      <c r="AK143" s="55">
        <f>HLOOKUP(YEAR(Y143),Weights!$D$3:$W$26,12,0)</f>
        <v>0.44761580404336654</v>
      </c>
      <c r="AL143" s="55">
        <f>HLOOKUP(YEAR(Y143),Weights!$D$3:$W$26,13,0)</f>
        <v>0.15399402280344454</v>
      </c>
      <c r="AM143" s="55">
        <f>HLOOKUP(YEAR(Y143),Weights!$D$3:$W$26,14,0)</f>
        <v>4.6419775477100293E-2</v>
      </c>
      <c r="AN143" s="55">
        <f>HLOOKUP(YEAR(Y143),Weights!$D$3:$W$26,15,0)</f>
        <v>7.4882338032826439E-3</v>
      </c>
      <c r="AO143" s="55">
        <f>HLOOKUP(YEAR(Y143),Weights!$D$3:$W$26,16,0)</f>
        <v>2.1488627783185076E-2</v>
      </c>
      <c r="AP143" s="55">
        <f>HLOOKUP(YEAR(Y143),Weights!$D$3:$W$26,17,0)</f>
        <v>1.0081524574057362E-2</v>
      </c>
      <c r="AR143" s="91">
        <f t="shared" si="25"/>
        <v>40056</v>
      </c>
      <c r="AS143" s="55">
        <f t="shared" si="18"/>
        <v>0.27938417919810793</v>
      </c>
      <c r="AT143" s="55">
        <f t="shared" si="19"/>
        <v>0.32987365430380128</v>
      </c>
      <c r="AU143" s="55">
        <f t="shared" si="20"/>
        <v>0.15266681405976307</v>
      </c>
      <c r="AV143" s="55">
        <f t="shared" si="21"/>
        <v>5.1080541959319395E-2</v>
      </c>
      <c r="AW143" s="55">
        <f t="shared" si="22"/>
        <v>3.5987208845201978E-2</v>
      </c>
      <c r="AX143" s="55">
        <f t="shared" si="23"/>
        <v>2.6215652103979907E-2</v>
      </c>
      <c r="AY143" s="55">
        <f t="shared" si="24"/>
        <v>1.5528377107864791E-2</v>
      </c>
      <c r="AZ143" s="55">
        <f t="shared" si="26"/>
        <v>0.1092635724219615</v>
      </c>
    </row>
    <row r="144" spans="25:52" x14ac:dyDescent="0.25">
      <c r="Y144" s="90">
        <f>'Monthly return GPFG'!C145</f>
        <v>40086</v>
      </c>
      <c r="Z144" s="64">
        <f>HLOOKUP(YEAR(Y144),Weights!$D$3:$W$26,23,0)</f>
        <v>0.60583465406930193</v>
      </c>
      <c r="AA144" s="32">
        <f>HLOOKUP(YEAR(Y144),Weights!$D$3:$W$26,2,0)</f>
        <v>0.29243023309829452</v>
      </c>
      <c r="AB144" s="32">
        <f>HLOOKUP(YEAR(Y144),Weights!$D$3:$W$26,3,0)</f>
        <v>0.25326880037048544</v>
      </c>
      <c r="AC144" s="32">
        <f>HLOOKUP(YEAR(Y144),Weights!$D$3:$W$26,4,0)</f>
        <v>0.15180331163371066</v>
      </c>
      <c r="AD144" s="32">
        <f>HLOOKUP(YEAR(Y144),Weights!$D$3:$W$26,5,0)</f>
        <v>5.4112908332597125E-2</v>
      </c>
      <c r="AE144" s="32">
        <f>HLOOKUP(YEAR(Y144),Weights!$D$3:$W$26,6,0)</f>
        <v>5.4529080427845843E-2</v>
      </c>
      <c r="AF144" s="32">
        <f>HLOOKUP(YEAR(Y144),Weights!$D$3:$W$26,7,0)</f>
        <v>2.9291126846327311E-2</v>
      </c>
      <c r="AG144" s="32">
        <f>HLOOKUP(YEAR(Y144),Weights!$D$3:$W$26,8,0)</f>
        <v>1.9072183159236873E-2</v>
      </c>
      <c r="AH144" s="31"/>
      <c r="AI144" s="64">
        <f>HLOOKUP(YEAR(Y144),Weights!$D$3:$W$26,24,0)</f>
        <v>0.39416534593069813</v>
      </c>
      <c r="AJ144" s="32">
        <f>HLOOKUP(YEAR(Y144),Weights!$D$3:$W$26,11,0)</f>
        <v>0.25933231103367865</v>
      </c>
      <c r="AK144" s="32">
        <f>HLOOKUP(YEAR(Y144),Weights!$D$3:$W$26,12,0)</f>
        <v>0.44761580404336654</v>
      </c>
      <c r="AL144" s="32">
        <f>HLOOKUP(YEAR(Y144),Weights!$D$3:$W$26,13,0)</f>
        <v>0.15399402280344454</v>
      </c>
      <c r="AM144" s="32">
        <f>HLOOKUP(YEAR(Y144),Weights!$D$3:$W$26,14,0)</f>
        <v>4.6419775477100293E-2</v>
      </c>
      <c r="AN144" s="32">
        <f>HLOOKUP(YEAR(Y144),Weights!$D$3:$W$26,15,0)</f>
        <v>7.4882338032826439E-3</v>
      </c>
      <c r="AO144" s="32">
        <f>HLOOKUP(YEAR(Y144),Weights!$D$3:$W$26,16,0)</f>
        <v>2.1488627783185076E-2</v>
      </c>
      <c r="AP144" s="32">
        <f>HLOOKUP(YEAR(Y144),Weights!$D$3:$W$26,17,0)</f>
        <v>1.0081524574057362E-2</v>
      </c>
      <c r="AR144" s="90">
        <f t="shared" si="25"/>
        <v>40086</v>
      </c>
      <c r="AS144" s="32">
        <f t="shared" si="18"/>
        <v>0.27938417919810793</v>
      </c>
      <c r="AT144" s="32">
        <f t="shared" si="19"/>
        <v>0.32987365430380128</v>
      </c>
      <c r="AU144" s="32">
        <f t="shared" si="20"/>
        <v>0.15266681405976307</v>
      </c>
      <c r="AV144" s="32">
        <f t="shared" si="21"/>
        <v>5.1080541959319395E-2</v>
      </c>
      <c r="AW144" s="32">
        <f t="shared" si="22"/>
        <v>3.5987208845201978E-2</v>
      </c>
      <c r="AX144" s="32">
        <f t="shared" si="23"/>
        <v>2.6215652103979907E-2</v>
      </c>
      <c r="AY144" s="32">
        <f t="shared" si="24"/>
        <v>1.5528377107864791E-2</v>
      </c>
      <c r="AZ144" s="32">
        <f t="shared" si="26"/>
        <v>0.1092635724219615</v>
      </c>
    </row>
    <row r="145" spans="25:52" x14ac:dyDescent="0.25">
      <c r="Y145" s="91">
        <f>'Monthly return GPFG'!C146</f>
        <v>40117</v>
      </c>
      <c r="Z145" s="65">
        <f>HLOOKUP(YEAR(Y145),Weights!$D$3:$W$26,23,0)</f>
        <v>0.60583465406930193</v>
      </c>
      <c r="AA145" s="55">
        <f>HLOOKUP(YEAR(Y145),Weights!$D$3:$W$26,2,0)</f>
        <v>0.29243023309829452</v>
      </c>
      <c r="AB145" s="55">
        <f>HLOOKUP(YEAR(Y145),Weights!$D$3:$W$26,3,0)</f>
        <v>0.25326880037048544</v>
      </c>
      <c r="AC145" s="55">
        <f>HLOOKUP(YEAR(Y145),Weights!$D$3:$W$26,4,0)</f>
        <v>0.15180331163371066</v>
      </c>
      <c r="AD145" s="55">
        <f>HLOOKUP(YEAR(Y145),Weights!$D$3:$W$26,5,0)</f>
        <v>5.4112908332597125E-2</v>
      </c>
      <c r="AE145" s="55">
        <f>HLOOKUP(YEAR(Y145),Weights!$D$3:$W$26,6,0)</f>
        <v>5.4529080427845843E-2</v>
      </c>
      <c r="AF145" s="55">
        <f>HLOOKUP(YEAR(Y145),Weights!$D$3:$W$26,7,0)</f>
        <v>2.9291126846327311E-2</v>
      </c>
      <c r="AG145" s="55">
        <f>HLOOKUP(YEAR(Y145),Weights!$D$3:$W$26,8,0)</f>
        <v>1.9072183159236873E-2</v>
      </c>
      <c r="AH145" s="31"/>
      <c r="AI145" s="65">
        <f>HLOOKUP(YEAR(Y145),Weights!$D$3:$W$26,24,0)</f>
        <v>0.39416534593069813</v>
      </c>
      <c r="AJ145" s="55">
        <f>HLOOKUP(YEAR(Y145),Weights!$D$3:$W$26,11,0)</f>
        <v>0.25933231103367865</v>
      </c>
      <c r="AK145" s="55">
        <f>HLOOKUP(YEAR(Y145),Weights!$D$3:$W$26,12,0)</f>
        <v>0.44761580404336654</v>
      </c>
      <c r="AL145" s="55">
        <f>HLOOKUP(YEAR(Y145),Weights!$D$3:$W$26,13,0)</f>
        <v>0.15399402280344454</v>
      </c>
      <c r="AM145" s="55">
        <f>HLOOKUP(YEAR(Y145),Weights!$D$3:$W$26,14,0)</f>
        <v>4.6419775477100293E-2</v>
      </c>
      <c r="AN145" s="55">
        <f>HLOOKUP(YEAR(Y145),Weights!$D$3:$W$26,15,0)</f>
        <v>7.4882338032826439E-3</v>
      </c>
      <c r="AO145" s="55">
        <f>HLOOKUP(YEAR(Y145),Weights!$D$3:$W$26,16,0)</f>
        <v>2.1488627783185076E-2</v>
      </c>
      <c r="AP145" s="55">
        <f>HLOOKUP(YEAR(Y145),Weights!$D$3:$W$26,17,0)</f>
        <v>1.0081524574057362E-2</v>
      </c>
      <c r="AR145" s="91">
        <f t="shared" si="25"/>
        <v>40117</v>
      </c>
      <c r="AS145" s="55">
        <f t="shared" si="18"/>
        <v>0.27938417919810793</v>
      </c>
      <c r="AT145" s="55">
        <f t="shared" si="19"/>
        <v>0.32987365430380128</v>
      </c>
      <c r="AU145" s="55">
        <f t="shared" si="20"/>
        <v>0.15266681405976307</v>
      </c>
      <c r="AV145" s="55">
        <f t="shared" si="21"/>
        <v>5.1080541959319395E-2</v>
      </c>
      <c r="AW145" s="55">
        <f t="shared" si="22"/>
        <v>3.5987208845201978E-2</v>
      </c>
      <c r="AX145" s="55">
        <f t="shared" si="23"/>
        <v>2.6215652103979907E-2</v>
      </c>
      <c r="AY145" s="55">
        <f t="shared" si="24"/>
        <v>1.5528377107864791E-2</v>
      </c>
      <c r="AZ145" s="55">
        <f t="shared" si="26"/>
        <v>0.1092635724219615</v>
      </c>
    </row>
    <row r="146" spans="25:52" x14ac:dyDescent="0.25">
      <c r="Y146" s="90">
        <f>'Monthly return GPFG'!C147</f>
        <v>40147</v>
      </c>
      <c r="Z146" s="64">
        <f>HLOOKUP(YEAR(Y146),Weights!$D$3:$W$26,23,0)</f>
        <v>0.60583465406930193</v>
      </c>
      <c r="AA146" s="62">
        <f>HLOOKUP(YEAR(Y146),Weights!$D$3:$W$26,2,0)</f>
        <v>0.29243023309829452</v>
      </c>
      <c r="AB146" s="32">
        <f>HLOOKUP(YEAR(Y146),Weights!$D$3:$W$26,3,0)</f>
        <v>0.25326880037048544</v>
      </c>
      <c r="AC146" s="32">
        <f>HLOOKUP(YEAR(Y146),Weights!$D$3:$W$26,4,0)</f>
        <v>0.15180331163371066</v>
      </c>
      <c r="AD146" s="32">
        <f>HLOOKUP(YEAR(Y146),Weights!$D$3:$W$26,5,0)</f>
        <v>5.4112908332597125E-2</v>
      </c>
      <c r="AE146" s="32">
        <f>HLOOKUP(YEAR(Y146),Weights!$D$3:$W$26,6,0)</f>
        <v>5.4529080427845843E-2</v>
      </c>
      <c r="AF146" s="32">
        <f>HLOOKUP(YEAR(Y146),Weights!$D$3:$W$26,7,0)</f>
        <v>2.9291126846327311E-2</v>
      </c>
      <c r="AG146" s="32">
        <f>HLOOKUP(YEAR(Y146),Weights!$D$3:$W$26,8,0)</f>
        <v>1.9072183159236873E-2</v>
      </c>
      <c r="AH146" s="31"/>
      <c r="AI146" s="64">
        <f>HLOOKUP(YEAR(Y146),Weights!$D$3:$W$26,24,0)</f>
        <v>0.39416534593069813</v>
      </c>
      <c r="AJ146" s="62">
        <f>HLOOKUP(YEAR(Y146),Weights!$D$3:$W$26,11,0)</f>
        <v>0.25933231103367865</v>
      </c>
      <c r="AK146" s="32">
        <f>HLOOKUP(YEAR(Y146),Weights!$D$3:$W$26,12,0)</f>
        <v>0.44761580404336654</v>
      </c>
      <c r="AL146" s="32">
        <f>HLOOKUP(YEAR(Y146),Weights!$D$3:$W$26,13,0)</f>
        <v>0.15399402280344454</v>
      </c>
      <c r="AM146" s="32">
        <f>HLOOKUP(YEAR(Y146),Weights!$D$3:$W$26,14,0)</f>
        <v>4.6419775477100293E-2</v>
      </c>
      <c r="AN146" s="32">
        <f>HLOOKUP(YEAR(Y146),Weights!$D$3:$W$26,15,0)</f>
        <v>7.4882338032826439E-3</v>
      </c>
      <c r="AO146" s="32">
        <f>HLOOKUP(YEAR(Y146),Weights!$D$3:$W$26,16,0)</f>
        <v>2.1488627783185076E-2</v>
      </c>
      <c r="AP146" s="32">
        <f>HLOOKUP(YEAR(Y146),Weights!$D$3:$W$26,17,0)</f>
        <v>1.0081524574057362E-2</v>
      </c>
      <c r="AR146" s="90">
        <f t="shared" si="25"/>
        <v>40147</v>
      </c>
      <c r="AS146" s="62">
        <f t="shared" si="18"/>
        <v>0.27938417919810793</v>
      </c>
      <c r="AT146" s="62">
        <f t="shared" si="19"/>
        <v>0.32987365430380128</v>
      </c>
      <c r="AU146" s="32">
        <f t="shared" si="20"/>
        <v>0.15266681405976307</v>
      </c>
      <c r="AV146" s="32">
        <f t="shared" si="21"/>
        <v>5.1080541959319395E-2</v>
      </c>
      <c r="AW146" s="32">
        <f t="shared" si="22"/>
        <v>3.5987208845201978E-2</v>
      </c>
      <c r="AX146" s="32">
        <f t="shared" si="23"/>
        <v>2.6215652103979907E-2</v>
      </c>
      <c r="AY146" s="32">
        <f t="shared" si="24"/>
        <v>1.5528377107864791E-2</v>
      </c>
      <c r="AZ146" s="32">
        <f t="shared" si="26"/>
        <v>0.1092635724219615</v>
      </c>
    </row>
    <row r="147" spans="25:52" x14ac:dyDescent="0.25">
      <c r="Y147" s="89">
        <f>'Monthly return GPFG'!C148</f>
        <v>40178</v>
      </c>
      <c r="Z147" s="66">
        <f>HLOOKUP(YEAR(Y147),Weights!$D$3:$W$26,23,0)</f>
        <v>0.60583465406930193</v>
      </c>
      <c r="AA147" s="56">
        <f>HLOOKUP(YEAR(Y147),Weights!$D$3:$W$26,2,0)</f>
        <v>0.29243023309829452</v>
      </c>
      <c r="AB147" s="56">
        <f>HLOOKUP(YEAR(Y147),Weights!$D$3:$W$26,3,0)</f>
        <v>0.25326880037048544</v>
      </c>
      <c r="AC147" s="56">
        <f>HLOOKUP(YEAR(Y147),Weights!$D$3:$W$26,4,0)</f>
        <v>0.15180331163371066</v>
      </c>
      <c r="AD147" s="56">
        <f>HLOOKUP(YEAR(Y147),Weights!$D$3:$W$26,5,0)</f>
        <v>5.4112908332597125E-2</v>
      </c>
      <c r="AE147" s="56">
        <f>HLOOKUP(YEAR(Y147),Weights!$D$3:$W$26,6,0)</f>
        <v>5.4529080427845843E-2</v>
      </c>
      <c r="AF147" s="56">
        <f>HLOOKUP(YEAR(Y147),Weights!$D$3:$W$26,7,0)</f>
        <v>2.9291126846327311E-2</v>
      </c>
      <c r="AG147" s="56">
        <f>HLOOKUP(YEAR(Y147),Weights!$D$3:$W$26,8,0)</f>
        <v>1.9072183159236873E-2</v>
      </c>
      <c r="AH147" s="31"/>
      <c r="AI147" s="66">
        <f>HLOOKUP(YEAR(Y147),Weights!$D$3:$W$26,24,0)</f>
        <v>0.39416534593069813</v>
      </c>
      <c r="AJ147" s="56">
        <f>HLOOKUP(YEAR(Y147),Weights!$D$3:$W$26,11,0)</f>
        <v>0.25933231103367865</v>
      </c>
      <c r="AK147" s="56">
        <f>HLOOKUP(YEAR(Y147),Weights!$D$3:$W$26,12,0)</f>
        <v>0.44761580404336654</v>
      </c>
      <c r="AL147" s="56">
        <f>HLOOKUP(YEAR(Y147),Weights!$D$3:$W$26,13,0)</f>
        <v>0.15399402280344454</v>
      </c>
      <c r="AM147" s="56">
        <f>HLOOKUP(YEAR(Y147),Weights!$D$3:$W$26,14,0)</f>
        <v>4.6419775477100293E-2</v>
      </c>
      <c r="AN147" s="56">
        <f>HLOOKUP(YEAR(Y147),Weights!$D$3:$W$26,15,0)</f>
        <v>7.4882338032826439E-3</v>
      </c>
      <c r="AO147" s="56">
        <f>HLOOKUP(YEAR(Y147),Weights!$D$3:$W$26,16,0)</f>
        <v>2.1488627783185076E-2</v>
      </c>
      <c r="AP147" s="56">
        <f>HLOOKUP(YEAR(Y147),Weights!$D$3:$W$26,17,0)</f>
        <v>1.0081524574057362E-2</v>
      </c>
      <c r="AR147" s="89">
        <f t="shared" si="25"/>
        <v>40178</v>
      </c>
      <c r="AS147" s="56">
        <f t="shared" si="18"/>
        <v>0.27938417919810793</v>
      </c>
      <c r="AT147" s="56">
        <f t="shared" si="19"/>
        <v>0.32987365430380128</v>
      </c>
      <c r="AU147" s="56">
        <f t="shared" si="20"/>
        <v>0.15266681405976307</v>
      </c>
      <c r="AV147" s="56">
        <f t="shared" si="21"/>
        <v>5.1080541959319395E-2</v>
      </c>
      <c r="AW147" s="56">
        <f t="shared" si="22"/>
        <v>3.5987208845201978E-2</v>
      </c>
      <c r="AX147" s="56">
        <f t="shared" si="23"/>
        <v>2.6215652103979907E-2</v>
      </c>
      <c r="AY147" s="56">
        <f t="shared" si="24"/>
        <v>1.5528377107864791E-2</v>
      </c>
      <c r="AZ147" s="56">
        <f t="shared" si="26"/>
        <v>0.1092635724219615</v>
      </c>
    </row>
    <row r="148" spans="25:52" x14ac:dyDescent="0.25">
      <c r="Y148" s="90">
        <f>'Monthly return GPFG'!C149</f>
        <v>40209</v>
      </c>
      <c r="Z148" s="64">
        <f>HLOOKUP(YEAR(Y148),Weights!$D$3:$W$26,23,0)</f>
        <v>0.60177792971800315</v>
      </c>
      <c r="AA148" s="32">
        <f>HLOOKUP(YEAR(Y148),Weights!$D$3:$W$26,2,0)</f>
        <v>0.29965066498548903</v>
      </c>
      <c r="AB148" s="32">
        <f>HLOOKUP(YEAR(Y148),Weights!$D$3:$W$26,3,0)</f>
        <v>0.22345734334616058</v>
      </c>
      <c r="AC148" s="32">
        <f>HLOOKUP(YEAR(Y148),Weights!$D$3:$W$26,4,0)</f>
        <v>0.14344185441608132</v>
      </c>
      <c r="AD148" s="32">
        <f>HLOOKUP(YEAR(Y148),Weights!$D$3:$W$26,5,0)</f>
        <v>5.5726412459751871E-2</v>
      </c>
      <c r="AE148" s="32">
        <f>HLOOKUP(YEAR(Y148),Weights!$D$3:$W$26,6,0)</f>
        <v>5.6657729372189145E-2</v>
      </c>
      <c r="AF148" s="32">
        <f>HLOOKUP(YEAR(Y148),Weights!$D$3:$W$26,7,0)</f>
        <v>3.1460895432273234E-2</v>
      </c>
      <c r="AG148" s="32">
        <f>HLOOKUP(YEAR(Y148),Weights!$D$3:$W$26,8,0)</f>
        <v>1.8888344601113573E-2</v>
      </c>
      <c r="AH148" s="31"/>
      <c r="AI148" s="64">
        <f>HLOOKUP(YEAR(Y148),Weights!$D$3:$W$26,24,0)</f>
        <v>0.39822207028199691</v>
      </c>
      <c r="AJ148" s="32">
        <f>HLOOKUP(YEAR(Y148),Weights!$D$3:$W$26,11,0)</f>
        <v>0.26824357610476907</v>
      </c>
      <c r="AK148" s="32">
        <f>HLOOKUP(YEAR(Y148),Weights!$D$3:$W$26,12,0)</f>
        <v>0.43869708492056309</v>
      </c>
      <c r="AL148" s="32">
        <f>HLOOKUP(YEAR(Y148),Weights!$D$3:$W$26,13,0)</f>
        <v>0.15174685921895437</v>
      </c>
      <c r="AM148" s="32">
        <f>HLOOKUP(YEAR(Y148),Weights!$D$3:$W$26,14,0)</f>
        <v>4.5343751278439412E-2</v>
      </c>
      <c r="AN148" s="32">
        <f>HLOOKUP(YEAR(Y148),Weights!$D$3:$W$26,15,0)</f>
        <v>9.4936834729519876E-3</v>
      </c>
      <c r="AO148" s="32">
        <f>HLOOKUP(YEAR(Y148),Weights!$D$3:$W$26,16,0)</f>
        <v>2.2537630379775159E-2</v>
      </c>
      <c r="AP148" s="32">
        <f>HLOOKUP(YEAR(Y148),Weights!$D$3:$W$26,17,0)</f>
        <v>9.8847060819545734E-3</v>
      </c>
      <c r="AR148" s="90">
        <f t="shared" si="25"/>
        <v>40209</v>
      </c>
      <c r="AS148" s="32">
        <f t="shared" si="18"/>
        <v>0.28714366902987803</v>
      </c>
      <c r="AT148" s="32">
        <f t="shared" si="19"/>
        <v>0.30917055884288114</v>
      </c>
      <c r="AU148" s="32">
        <f t="shared" si="20"/>
        <v>0.14674909062238337</v>
      </c>
      <c r="AV148" s="32">
        <f t="shared" si="21"/>
        <v>5.15918076290931E-2</v>
      </c>
      <c r="AW148" s="32">
        <f t="shared" si="22"/>
        <v>3.7875965371319806E-2</v>
      </c>
      <c r="AX148" s="32">
        <f t="shared" si="23"/>
        <v>2.7907454349392461E-2</v>
      </c>
      <c r="AY148" s="32">
        <f t="shared" si="24"/>
        <v>1.5302897029943346E-2</v>
      </c>
      <c r="AZ148" s="32">
        <f t="shared" si="26"/>
        <v>0.1242585571251088</v>
      </c>
    </row>
    <row r="149" spans="25:52" x14ac:dyDescent="0.25">
      <c r="Y149" s="91">
        <f>'Monthly return GPFG'!C150</f>
        <v>40237</v>
      </c>
      <c r="Z149" s="65">
        <f>HLOOKUP(YEAR(Y149),Weights!$D$3:$W$26,23,0)</f>
        <v>0.60177792971800315</v>
      </c>
      <c r="AA149" s="55">
        <f>HLOOKUP(YEAR(Y149),Weights!$D$3:$W$26,2,0)</f>
        <v>0.29965066498548903</v>
      </c>
      <c r="AB149" s="55">
        <f>HLOOKUP(YEAR(Y149),Weights!$D$3:$W$26,3,0)</f>
        <v>0.22345734334616058</v>
      </c>
      <c r="AC149" s="55">
        <f>HLOOKUP(YEAR(Y149),Weights!$D$3:$W$26,4,0)</f>
        <v>0.14344185441608132</v>
      </c>
      <c r="AD149" s="55">
        <f>HLOOKUP(YEAR(Y149),Weights!$D$3:$W$26,5,0)</f>
        <v>5.5726412459751871E-2</v>
      </c>
      <c r="AE149" s="55">
        <f>HLOOKUP(YEAR(Y149),Weights!$D$3:$W$26,6,0)</f>
        <v>5.6657729372189145E-2</v>
      </c>
      <c r="AF149" s="55">
        <f>HLOOKUP(YEAR(Y149),Weights!$D$3:$W$26,7,0)</f>
        <v>3.1460895432273234E-2</v>
      </c>
      <c r="AG149" s="55">
        <f>HLOOKUP(YEAR(Y149),Weights!$D$3:$W$26,8,0)</f>
        <v>1.8888344601113573E-2</v>
      </c>
      <c r="AH149" s="31"/>
      <c r="AI149" s="65">
        <f>HLOOKUP(YEAR(Y149),Weights!$D$3:$W$26,24,0)</f>
        <v>0.39822207028199691</v>
      </c>
      <c r="AJ149" s="55">
        <f>HLOOKUP(YEAR(Y149),Weights!$D$3:$W$26,11,0)</f>
        <v>0.26824357610476907</v>
      </c>
      <c r="AK149" s="55">
        <f>HLOOKUP(YEAR(Y149),Weights!$D$3:$W$26,12,0)</f>
        <v>0.43869708492056309</v>
      </c>
      <c r="AL149" s="55">
        <f>HLOOKUP(YEAR(Y149),Weights!$D$3:$W$26,13,0)</f>
        <v>0.15174685921895437</v>
      </c>
      <c r="AM149" s="55">
        <f>HLOOKUP(YEAR(Y149),Weights!$D$3:$W$26,14,0)</f>
        <v>4.5343751278439412E-2</v>
      </c>
      <c r="AN149" s="55">
        <f>HLOOKUP(YEAR(Y149),Weights!$D$3:$W$26,15,0)</f>
        <v>9.4936834729519876E-3</v>
      </c>
      <c r="AO149" s="55">
        <f>HLOOKUP(YEAR(Y149),Weights!$D$3:$W$26,16,0)</f>
        <v>2.2537630379775159E-2</v>
      </c>
      <c r="AP149" s="55">
        <f>HLOOKUP(YEAR(Y149),Weights!$D$3:$W$26,17,0)</f>
        <v>9.8847060819545734E-3</v>
      </c>
      <c r="AR149" s="91">
        <f t="shared" si="25"/>
        <v>40237</v>
      </c>
      <c r="AS149" s="55">
        <f t="shared" si="18"/>
        <v>0.28714366902987803</v>
      </c>
      <c r="AT149" s="55">
        <f t="shared" si="19"/>
        <v>0.30917055884288114</v>
      </c>
      <c r="AU149" s="55">
        <f t="shared" si="20"/>
        <v>0.14674909062238337</v>
      </c>
      <c r="AV149" s="55">
        <f t="shared" si="21"/>
        <v>5.15918076290931E-2</v>
      </c>
      <c r="AW149" s="55">
        <f t="shared" si="22"/>
        <v>3.7875965371319806E-2</v>
      </c>
      <c r="AX149" s="55">
        <f t="shared" si="23"/>
        <v>2.7907454349392461E-2</v>
      </c>
      <c r="AY149" s="55">
        <f t="shared" si="24"/>
        <v>1.5302897029943346E-2</v>
      </c>
      <c r="AZ149" s="55">
        <f t="shared" si="26"/>
        <v>0.1242585571251088</v>
      </c>
    </row>
    <row r="150" spans="25:52" x14ac:dyDescent="0.25">
      <c r="Y150" s="90">
        <f>'Monthly return GPFG'!C151</f>
        <v>40268</v>
      </c>
      <c r="Z150" s="64">
        <f>HLOOKUP(YEAR(Y150),Weights!$D$3:$W$26,23,0)</f>
        <v>0.60177792971800315</v>
      </c>
      <c r="AA150" s="32">
        <f>HLOOKUP(YEAR(Y150),Weights!$D$3:$W$26,2,0)</f>
        <v>0.29965066498548903</v>
      </c>
      <c r="AB150" s="32">
        <f>HLOOKUP(YEAR(Y150),Weights!$D$3:$W$26,3,0)</f>
        <v>0.22345734334616058</v>
      </c>
      <c r="AC150" s="32">
        <f>HLOOKUP(YEAR(Y150),Weights!$D$3:$W$26,4,0)</f>
        <v>0.14344185441608132</v>
      </c>
      <c r="AD150" s="32">
        <f>HLOOKUP(YEAR(Y150),Weights!$D$3:$W$26,5,0)</f>
        <v>5.5726412459751871E-2</v>
      </c>
      <c r="AE150" s="32">
        <f>HLOOKUP(YEAR(Y150),Weights!$D$3:$W$26,6,0)</f>
        <v>5.6657729372189145E-2</v>
      </c>
      <c r="AF150" s="32">
        <f>HLOOKUP(YEAR(Y150),Weights!$D$3:$W$26,7,0)</f>
        <v>3.1460895432273234E-2</v>
      </c>
      <c r="AG150" s="32">
        <f>HLOOKUP(YEAR(Y150),Weights!$D$3:$W$26,8,0)</f>
        <v>1.8888344601113573E-2</v>
      </c>
      <c r="AH150" s="31"/>
      <c r="AI150" s="64">
        <f>HLOOKUP(YEAR(Y150),Weights!$D$3:$W$26,24,0)</f>
        <v>0.39822207028199691</v>
      </c>
      <c r="AJ150" s="32">
        <f>HLOOKUP(YEAR(Y150),Weights!$D$3:$W$26,11,0)</f>
        <v>0.26824357610476907</v>
      </c>
      <c r="AK150" s="32">
        <f>HLOOKUP(YEAR(Y150),Weights!$D$3:$W$26,12,0)</f>
        <v>0.43869708492056309</v>
      </c>
      <c r="AL150" s="32">
        <f>HLOOKUP(YEAR(Y150),Weights!$D$3:$W$26,13,0)</f>
        <v>0.15174685921895437</v>
      </c>
      <c r="AM150" s="32">
        <f>HLOOKUP(YEAR(Y150),Weights!$D$3:$W$26,14,0)</f>
        <v>4.5343751278439412E-2</v>
      </c>
      <c r="AN150" s="32">
        <f>HLOOKUP(YEAR(Y150),Weights!$D$3:$W$26,15,0)</f>
        <v>9.4936834729519876E-3</v>
      </c>
      <c r="AO150" s="32">
        <f>HLOOKUP(YEAR(Y150),Weights!$D$3:$W$26,16,0)</f>
        <v>2.2537630379775159E-2</v>
      </c>
      <c r="AP150" s="32">
        <f>HLOOKUP(YEAR(Y150),Weights!$D$3:$W$26,17,0)</f>
        <v>9.8847060819545734E-3</v>
      </c>
      <c r="AR150" s="90">
        <f t="shared" si="25"/>
        <v>40268</v>
      </c>
      <c r="AS150" s="32">
        <f t="shared" si="18"/>
        <v>0.28714366902987803</v>
      </c>
      <c r="AT150" s="32">
        <f t="shared" si="19"/>
        <v>0.30917055884288114</v>
      </c>
      <c r="AU150" s="32">
        <f t="shared" si="20"/>
        <v>0.14674909062238337</v>
      </c>
      <c r="AV150" s="32">
        <f t="shared" si="21"/>
        <v>5.15918076290931E-2</v>
      </c>
      <c r="AW150" s="32">
        <f t="shared" si="22"/>
        <v>3.7875965371319806E-2</v>
      </c>
      <c r="AX150" s="32">
        <f t="shared" si="23"/>
        <v>2.7907454349392461E-2</v>
      </c>
      <c r="AY150" s="32">
        <f t="shared" si="24"/>
        <v>1.5302897029943346E-2</v>
      </c>
      <c r="AZ150" s="32">
        <f t="shared" si="26"/>
        <v>0.1242585571251088</v>
      </c>
    </row>
    <row r="151" spans="25:52" x14ac:dyDescent="0.25">
      <c r="Y151" s="91">
        <f>'Monthly return GPFG'!C152</f>
        <v>40298</v>
      </c>
      <c r="Z151" s="65">
        <f>HLOOKUP(YEAR(Y151),Weights!$D$3:$W$26,23,0)</f>
        <v>0.60177792971800315</v>
      </c>
      <c r="AA151" s="55">
        <f>HLOOKUP(YEAR(Y151),Weights!$D$3:$W$26,2,0)</f>
        <v>0.29965066498548903</v>
      </c>
      <c r="AB151" s="55">
        <f>HLOOKUP(YEAR(Y151),Weights!$D$3:$W$26,3,0)</f>
        <v>0.22345734334616058</v>
      </c>
      <c r="AC151" s="55">
        <f>HLOOKUP(YEAR(Y151),Weights!$D$3:$W$26,4,0)</f>
        <v>0.14344185441608132</v>
      </c>
      <c r="AD151" s="55">
        <f>HLOOKUP(YEAR(Y151),Weights!$D$3:$W$26,5,0)</f>
        <v>5.5726412459751871E-2</v>
      </c>
      <c r="AE151" s="55">
        <f>HLOOKUP(YEAR(Y151),Weights!$D$3:$W$26,6,0)</f>
        <v>5.6657729372189145E-2</v>
      </c>
      <c r="AF151" s="55">
        <f>HLOOKUP(YEAR(Y151),Weights!$D$3:$W$26,7,0)</f>
        <v>3.1460895432273234E-2</v>
      </c>
      <c r="AG151" s="55">
        <f>HLOOKUP(YEAR(Y151),Weights!$D$3:$W$26,8,0)</f>
        <v>1.8888344601113573E-2</v>
      </c>
      <c r="AH151" s="31"/>
      <c r="AI151" s="65">
        <f>HLOOKUP(YEAR(Y151),Weights!$D$3:$W$26,24,0)</f>
        <v>0.39822207028199691</v>
      </c>
      <c r="AJ151" s="55">
        <f>HLOOKUP(YEAR(Y151),Weights!$D$3:$W$26,11,0)</f>
        <v>0.26824357610476907</v>
      </c>
      <c r="AK151" s="55">
        <f>HLOOKUP(YEAR(Y151),Weights!$D$3:$W$26,12,0)</f>
        <v>0.43869708492056309</v>
      </c>
      <c r="AL151" s="55">
        <f>HLOOKUP(YEAR(Y151),Weights!$D$3:$W$26,13,0)</f>
        <v>0.15174685921895437</v>
      </c>
      <c r="AM151" s="55">
        <f>HLOOKUP(YEAR(Y151),Weights!$D$3:$W$26,14,0)</f>
        <v>4.5343751278439412E-2</v>
      </c>
      <c r="AN151" s="55">
        <f>HLOOKUP(YEAR(Y151),Weights!$D$3:$W$26,15,0)</f>
        <v>9.4936834729519876E-3</v>
      </c>
      <c r="AO151" s="55">
        <f>HLOOKUP(YEAR(Y151),Weights!$D$3:$W$26,16,0)</f>
        <v>2.2537630379775159E-2</v>
      </c>
      <c r="AP151" s="55">
        <f>HLOOKUP(YEAR(Y151),Weights!$D$3:$W$26,17,0)</f>
        <v>9.8847060819545734E-3</v>
      </c>
      <c r="AR151" s="91">
        <f t="shared" si="25"/>
        <v>40298</v>
      </c>
      <c r="AS151" s="55">
        <f t="shared" si="18"/>
        <v>0.28714366902987803</v>
      </c>
      <c r="AT151" s="55">
        <f t="shared" si="19"/>
        <v>0.30917055884288114</v>
      </c>
      <c r="AU151" s="55">
        <f t="shared" si="20"/>
        <v>0.14674909062238337</v>
      </c>
      <c r="AV151" s="55">
        <f t="shared" si="21"/>
        <v>5.15918076290931E-2</v>
      </c>
      <c r="AW151" s="55">
        <f t="shared" si="22"/>
        <v>3.7875965371319806E-2</v>
      </c>
      <c r="AX151" s="55">
        <f t="shared" si="23"/>
        <v>2.7907454349392461E-2</v>
      </c>
      <c r="AY151" s="55">
        <f t="shared" si="24"/>
        <v>1.5302897029943346E-2</v>
      </c>
      <c r="AZ151" s="55">
        <f t="shared" si="26"/>
        <v>0.1242585571251088</v>
      </c>
    </row>
    <row r="152" spans="25:52" x14ac:dyDescent="0.25">
      <c r="Y152" s="90">
        <f>'Monthly return GPFG'!C153</f>
        <v>40329</v>
      </c>
      <c r="Z152" s="64">
        <f>HLOOKUP(YEAR(Y152),Weights!$D$3:$W$26,23,0)</f>
        <v>0.60177792971800315</v>
      </c>
      <c r="AA152" s="32">
        <f>HLOOKUP(YEAR(Y152),Weights!$D$3:$W$26,2,0)</f>
        <v>0.29965066498548903</v>
      </c>
      <c r="AB152" s="32">
        <f>HLOOKUP(YEAR(Y152),Weights!$D$3:$W$26,3,0)</f>
        <v>0.22345734334616058</v>
      </c>
      <c r="AC152" s="32">
        <f>HLOOKUP(YEAR(Y152),Weights!$D$3:$W$26,4,0)</f>
        <v>0.14344185441608132</v>
      </c>
      <c r="AD152" s="32">
        <f>HLOOKUP(YEAR(Y152),Weights!$D$3:$W$26,5,0)</f>
        <v>5.5726412459751871E-2</v>
      </c>
      <c r="AE152" s="32">
        <f>HLOOKUP(YEAR(Y152),Weights!$D$3:$W$26,6,0)</f>
        <v>5.6657729372189145E-2</v>
      </c>
      <c r="AF152" s="32">
        <f>HLOOKUP(YEAR(Y152),Weights!$D$3:$W$26,7,0)</f>
        <v>3.1460895432273234E-2</v>
      </c>
      <c r="AG152" s="32">
        <f>HLOOKUP(YEAR(Y152),Weights!$D$3:$W$26,8,0)</f>
        <v>1.8888344601113573E-2</v>
      </c>
      <c r="AH152" s="31"/>
      <c r="AI152" s="64">
        <f>HLOOKUP(YEAR(Y152),Weights!$D$3:$W$26,24,0)</f>
        <v>0.39822207028199691</v>
      </c>
      <c r="AJ152" s="32">
        <f>HLOOKUP(YEAR(Y152),Weights!$D$3:$W$26,11,0)</f>
        <v>0.26824357610476907</v>
      </c>
      <c r="AK152" s="32">
        <f>HLOOKUP(YEAR(Y152),Weights!$D$3:$W$26,12,0)</f>
        <v>0.43869708492056309</v>
      </c>
      <c r="AL152" s="32">
        <f>HLOOKUP(YEAR(Y152),Weights!$D$3:$W$26,13,0)</f>
        <v>0.15174685921895437</v>
      </c>
      <c r="AM152" s="32">
        <f>HLOOKUP(YEAR(Y152),Weights!$D$3:$W$26,14,0)</f>
        <v>4.5343751278439412E-2</v>
      </c>
      <c r="AN152" s="32">
        <f>HLOOKUP(YEAR(Y152),Weights!$D$3:$W$26,15,0)</f>
        <v>9.4936834729519876E-3</v>
      </c>
      <c r="AO152" s="32">
        <f>HLOOKUP(YEAR(Y152),Weights!$D$3:$W$26,16,0)</f>
        <v>2.2537630379775159E-2</v>
      </c>
      <c r="AP152" s="32">
        <f>HLOOKUP(YEAR(Y152),Weights!$D$3:$W$26,17,0)</f>
        <v>9.8847060819545734E-3</v>
      </c>
      <c r="AR152" s="90">
        <f t="shared" si="25"/>
        <v>40329</v>
      </c>
      <c r="AS152" s="32">
        <f t="shared" si="18"/>
        <v>0.28714366902987803</v>
      </c>
      <c r="AT152" s="32">
        <f t="shared" si="19"/>
        <v>0.30917055884288114</v>
      </c>
      <c r="AU152" s="32">
        <f t="shared" si="20"/>
        <v>0.14674909062238337</v>
      </c>
      <c r="AV152" s="32">
        <f t="shared" si="21"/>
        <v>5.15918076290931E-2</v>
      </c>
      <c r="AW152" s="32">
        <f t="shared" si="22"/>
        <v>3.7875965371319806E-2</v>
      </c>
      <c r="AX152" s="32">
        <f t="shared" si="23"/>
        <v>2.7907454349392461E-2</v>
      </c>
      <c r="AY152" s="32">
        <f t="shared" si="24"/>
        <v>1.5302897029943346E-2</v>
      </c>
      <c r="AZ152" s="32">
        <f t="shared" si="26"/>
        <v>0.1242585571251088</v>
      </c>
    </row>
    <row r="153" spans="25:52" x14ac:dyDescent="0.25">
      <c r="Y153" s="91">
        <f>'Monthly return GPFG'!C154</f>
        <v>40359</v>
      </c>
      <c r="Z153" s="65">
        <f>HLOOKUP(YEAR(Y153),Weights!$D$3:$W$26,23,0)</f>
        <v>0.60177792971800315</v>
      </c>
      <c r="AA153" s="55">
        <f>HLOOKUP(YEAR(Y153),Weights!$D$3:$W$26,2,0)</f>
        <v>0.29965066498548903</v>
      </c>
      <c r="AB153" s="55">
        <f>HLOOKUP(YEAR(Y153),Weights!$D$3:$W$26,3,0)</f>
        <v>0.22345734334616058</v>
      </c>
      <c r="AC153" s="55">
        <f>HLOOKUP(YEAR(Y153),Weights!$D$3:$W$26,4,0)</f>
        <v>0.14344185441608132</v>
      </c>
      <c r="AD153" s="55">
        <f>HLOOKUP(YEAR(Y153),Weights!$D$3:$W$26,5,0)</f>
        <v>5.5726412459751871E-2</v>
      </c>
      <c r="AE153" s="55">
        <f>HLOOKUP(YEAR(Y153),Weights!$D$3:$W$26,6,0)</f>
        <v>5.6657729372189145E-2</v>
      </c>
      <c r="AF153" s="55">
        <f>HLOOKUP(YEAR(Y153),Weights!$D$3:$W$26,7,0)</f>
        <v>3.1460895432273234E-2</v>
      </c>
      <c r="AG153" s="55">
        <f>HLOOKUP(YEAR(Y153),Weights!$D$3:$W$26,8,0)</f>
        <v>1.8888344601113573E-2</v>
      </c>
      <c r="AH153" s="31"/>
      <c r="AI153" s="65">
        <f>HLOOKUP(YEAR(Y153),Weights!$D$3:$W$26,24,0)</f>
        <v>0.39822207028199691</v>
      </c>
      <c r="AJ153" s="55">
        <f>HLOOKUP(YEAR(Y153),Weights!$D$3:$W$26,11,0)</f>
        <v>0.26824357610476907</v>
      </c>
      <c r="AK153" s="55">
        <f>HLOOKUP(YEAR(Y153),Weights!$D$3:$W$26,12,0)</f>
        <v>0.43869708492056309</v>
      </c>
      <c r="AL153" s="55">
        <f>HLOOKUP(YEAR(Y153),Weights!$D$3:$W$26,13,0)</f>
        <v>0.15174685921895437</v>
      </c>
      <c r="AM153" s="55">
        <f>HLOOKUP(YEAR(Y153),Weights!$D$3:$W$26,14,0)</f>
        <v>4.5343751278439412E-2</v>
      </c>
      <c r="AN153" s="55">
        <f>HLOOKUP(YEAR(Y153),Weights!$D$3:$W$26,15,0)</f>
        <v>9.4936834729519876E-3</v>
      </c>
      <c r="AO153" s="55">
        <f>HLOOKUP(YEAR(Y153),Weights!$D$3:$W$26,16,0)</f>
        <v>2.2537630379775159E-2</v>
      </c>
      <c r="AP153" s="55">
        <f>HLOOKUP(YEAR(Y153),Weights!$D$3:$W$26,17,0)</f>
        <v>9.8847060819545734E-3</v>
      </c>
      <c r="AR153" s="91">
        <f t="shared" si="25"/>
        <v>40359</v>
      </c>
      <c r="AS153" s="55">
        <f t="shared" si="18"/>
        <v>0.28714366902987803</v>
      </c>
      <c r="AT153" s="55">
        <f t="shared" si="19"/>
        <v>0.30917055884288114</v>
      </c>
      <c r="AU153" s="55">
        <f t="shared" si="20"/>
        <v>0.14674909062238337</v>
      </c>
      <c r="AV153" s="55">
        <f t="shared" si="21"/>
        <v>5.15918076290931E-2</v>
      </c>
      <c r="AW153" s="55">
        <f t="shared" si="22"/>
        <v>3.7875965371319806E-2</v>
      </c>
      <c r="AX153" s="55">
        <f t="shared" si="23"/>
        <v>2.7907454349392461E-2</v>
      </c>
      <c r="AY153" s="55">
        <f t="shared" si="24"/>
        <v>1.5302897029943346E-2</v>
      </c>
      <c r="AZ153" s="55">
        <f t="shared" si="26"/>
        <v>0.1242585571251088</v>
      </c>
    </row>
    <row r="154" spans="25:52" x14ac:dyDescent="0.25">
      <c r="Y154" s="90">
        <f>'Monthly return GPFG'!C155</f>
        <v>40390</v>
      </c>
      <c r="Z154" s="64">
        <f>HLOOKUP(YEAR(Y154),Weights!$D$3:$W$26,23,0)</f>
        <v>0.60177792971800315</v>
      </c>
      <c r="AA154" s="32">
        <f>HLOOKUP(YEAR(Y154),Weights!$D$3:$W$26,2,0)</f>
        <v>0.29965066498548903</v>
      </c>
      <c r="AB154" s="32">
        <f>HLOOKUP(YEAR(Y154),Weights!$D$3:$W$26,3,0)</f>
        <v>0.22345734334616058</v>
      </c>
      <c r="AC154" s="32">
        <f>HLOOKUP(YEAR(Y154),Weights!$D$3:$W$26,4,0)</f>
        <v>0.14344185441608132</v>
      </c>
      <c r="AD154" s="32">
        <f>HLOOKUP(YEAR(Y154),Weights!$D$3:$W$26,5,0)</f>
        <v>5.5726412459751871E-2</v>
      </c>
      <c r="AE154" s="32">
        <f>HLOOKUP(YEAR(Y154),Weights!$D$3:$W$26,6,0)</f>
        <v>5.6657729372189145E-2</v>
      </c>
      <c r="AF154" s="32">
        <f>HLOOKUP(YEAR(Y154),Weights!$D$3:$W$26,7,0)</f>
        <v>3.1460895432273234E-2</v>
      </c>
      <c r="AG154" s="32">
        <f>HLOOKUP(YEAR(Y154),Weights!$D$3:$W$26,8,0)</f>
        <v>1.8888344601113573E-2</v>
      </c>
      <c r="AH154" s="31"/>
      <c r="AI154" s="64">
        <f>HLOOKUP(YEAR(Y154),Weights!$D$3:$W$26,24,0)</f>
        <v>0.39822207028199691</v>
      </c>
      <c r="AJ154" s="32">
        <f>HLOOKUP(YEAR(Y154),Weights!$D$3:$W$26,11,0)</f>
        <v>0.26824357610476907</v>
      </c>
      <c r="AK154" s="32">
        <f>HLOOKUP(YEAR(Y154),Weights!$D$3:$W$26,12,0)</f>
        <v>0.43869708492056309</v>
      </c>
      <c r="AL154" s="32">
        <f>HLOOKUP(YEAR(Y154),Weights!$D$3:$W$26,13,0)</f>
        <v>0.15174685921895437</v>
      </c>
      <c r="AM154" s="32">
        <f>HLOOKUP(YEAR(Y154),Weights!$D$3:$W$26,14,0)</f>
        <v>4.5343751278439412E-2</v>
      </c>
      <c r="AN154" s="32">
        <f>HLOOKUP(YEAR(Y154),Weights!$D$3:$W$26,15,0)</f>
        <v>9.4936834729519876E-3</v>
      </c>
      <c r="AO154" s="32">
        <f>HLOOKUP(YEAR(Y154),Weights!$D$3:$W$26,16,0)</f>
        <v>2.2537630379775159E-2</v>
      </c>
      <c r="AP154" s="32">
        <f>HLOOKUP(YEAR(Y154),Weights!$D$3:$W$26,17,0)</f>
        <v>9.8847060819545734E-3</v>
      </c>
      <c r="AR154" s="90">
        <f t="shared" si="25"/>
        <v>40390</v>
      </c>
      <c r="AS154" s="32">
        <f t="shared" si="18"/>
        <v>0.28714366902987803</v>
      </c>
      <c r="AT154" s="32">
        <f t="shared" si="19"/>
        <v>0.30917055884288114</v>
      </c>
      <c r="AU154" s="32">
        <f t="shared" si="20"/>
        <v>0.14674909062238337</v>
      </c>
      <c r="AV154" s="32">
        <f t="shared" si="21"/>
        <v>5.15918076290931E-2</v>
      </c>
      <c r="AW154" s="32">
        <f t="shared" si="22"/>
        <v>3.7875965371319806E-2</v>
      </c>
      <c r="AX154" s="32">
        <f t="shared" si="23"/>
        <v>2.7907454349392461E-2</v>
      </c>
      <c r="AY154" s="32">
        <f t="shared" si="24"/>
        <v>1.5302897029943346E-2</v>
      </c>
      <c r="AZ154" s="32">
        <f t="shared" si="26"/>
        <v>0.1242585571251088</v>
      </c>
    </row>
    <row r="155" spans="25:52" x14ac:dyDescent="0.25">
      <c r="Y155" s="91">
        <f>'Monthly return GPFG'!C156</f>
        <v>40421</v>
      </c>
      <c r="Z155" s="65">
        <f>HLOOKUP(YEAR(Y155),Weights!$D$3:$W$26,23,0)</f>
        <v>0.60177792971800315</v>
      </c>
      <c r="AA155" s="55">
        <f>HLOOKUP(YEAR(Y155),Weights!$D$3:$W$26,2,0)</f>
        <v>0.29965066498548903</v>
      </c>
      <c r="AB155" s="55">
        <f>HLOOKUP(YEAR(Y155),Weights!$D$3:$W$26,3,0)</f>
        <v>0.22345734334616058</v>
      </c>
      <c r="AC155" s="55">
        <f>HLOOKUP(YEAR(Y155),Weights!$D$3:$W$26,4,0)</f>
        <v>0.14344185441608132</v>
      </c>
      <c r="AD155" s="55">
        <f>HLOOKUP(YEAR(Y155),Weights!$D$3:$W$26,5,0)</f>
        <v>5.5726412459751871E-2</v>
      </c>
      <c r="AE155" s="55">
        <f>HLOOKUP(YEAR(Y155),Weights!$D$3:$W$26,6,0)</f>
        <v>5.6657729372189145E-2</v>
      </c>
      <c r="AF155" s="55">
        <f>HLOOKUP(YEAR(Y155),Weights!$D$3:$W$26,7,0)</f>
        <v>3.1460895432273234E-2</v>
      </c>
      <c r="AG155" s="55">
        <f>HLOOKUP(YEAR(Y155),Weights!$D$3:$W$26,8,0)</f>
        <v>1.8888344601113573E-2</v>
      </c>
      <c r="AH155" s="31"/>
      <c r="AI155" s="65">
        <f>HLOOKUP(YEAR(Y155),Weights!$D$3:$W$26,24,0)</f>
        <v>0.39822207028199691</v>
      </c>
      <c r="AJ155" s="55">
        <f>HLOOKUP(YEAR(Y155),Weights!$D$3:$W$26,11,0)</f>
        <v>0.26824357610476907</v>
      </c>
      <c r="AK155" s="55">
        <f>HLOOKUP(YEAR(Y155),Weights!$D$3:$W$26,12,0)</f>
        <v>0.43869708492056309</v>
      </c>
      <c r="AL155" s="55">
        <f>HLOOKUP(YEAR(Y155),Weights!$D$3:$W$26,13,0)</f>
        <v>0.15174685921895437</v>
      </c>
      <c r="AM155" s="55">
        <f>HLOOKUP(YEAR(Y155),Weights!$D$3:$W$26,14,0)</f>
        <v>4.5343751278439412E-2</v>
      </c>
      <c r="AN155" s="55">
        <f>HLOOKUP(YEAR(Y155),Weights!$D$3:$W$26,15,0)</f>
        <v>9.4936834729519876E-3</v>
      </c>
      <c r="AO155" s="55">
        <f>HLOOKUP(YEAR(Y155),Weights!$D$3:$W$26,16,0)</f>
        <v>2.2537630379775159E-2</v>
      </c>
      <c r="AP155" s="55">
        <f>HLOOKUP(YEAR(Y155),Weights!$D$3:$W$26,17,0)</f>
        <v>9.8847060819545734E-3</v>
      </c>
      <c r="AR155" s="91">
        <f t="shared" si="25"/>
        <v>40421</v>
      </c>
      <c r="AS155" s="55">
        <f t="shared" si="18"/>
        <v>0.28714366902987803</v>
      </c>
      <c r="AT155" s="55">
        <f t="shared" si="19"/>
        <v>0.30917055884288114</v>
      </c>
      <c r="AU155" s="55">
        <f t="shared" si="20"/>
        <v>0.14674909062238337</v>
      </c>
      <c r="AV155" s="55">
        <f t="shared" si="21"/>
        <v>5.15918076290931E-2</v>
      </c>
      <c r="AW155" s="55">
        <f t="shared" si="22"/>
        <v>3.7875965371319806E-2</v>
      </c>
      <c r="AX155" s="55">
        <f t="shared" si="23"/>
        <v>2.7907454349392461E-2</v>
      </c>
      <c r="AY155" s="55">
        <f t="shared" si="24"/>
        <v>1.5302897029943346E-2</v>
      </c>
      <c r="AZ155" s="55">
        <f t="shared" si="26"/>
        <v>0.1242585571251088</v>
      </c>
    </row>
    <row r="156" spans="25:52" x14ac:dyDescent="0.25">
      <c r="Y156" s="90">
        <f>'Monthly return GPFG'!C157</f>
        <v>40451</v>
      </c>
      <c r="Z156" s="64">
        <f>HLOOKUP(YEAR(Y156),Weights!$D$3:$W$26,23,0)</f>
        <v>0.60177792971800315</v>
      </c>
      <c r="AA156" s="32">
        <f>HLOOKUP(YEAR(Y156),Weights!$D$3:$W$26,2,0)</f>
        <v>0.29965066498548903</v>
      </c>
      <c r="AB156" s="32">
        <f>HLOOKUP(YEAR(Y156),Weights!$D$3:$W$26,3,0)</f>
        <v>0.22345734334616058</v>
      </c>
      <c r="AC156" s="32">
        <f>HLOOKUP(YEAR(Y156),Weights!$D$3:$W$26,4,0)</f>
        <v>0.14344185441608132</v>
      </c>
      <c r="AD156" s="32">
        <f>HLOOKUP(YEAR(Y156),Weights!$D$3:$W$26,5,0)</f>
        <v>5.5726412459751871E-2</v>
      </c>
      <c r="AE156" s="32">
        <f>HLOOKUP(YEAR(Y156),Weights!$D$3:$W$26,6,0)</f>
        <v>5.6657729372189145E-2</v>
      </c>
      <c r="AF156" s="32">
        <f>HLOOKUP(YEAR(Y156),Weights!$D$3:$W$26,7,0)</f>
        <v>3.1460895432273234E-2</v>
      </c>
      <c r="AG156" s="32">
        <f>HLOOKUP(YEAR(Y156),Weights!$D$3:$W$26,8,0)</f>
        <v>1.8888344601113573E-2</v>
      </c>
      <c r="AH156" s="31"/>
      <c r="AI156" s="64">
        <f>HLOOKUP(YEAR(Y156),Weights!$D$3:$W$26,24,0)</f>
        <v>0.39822207028199691</v>
      </c>
      <c r="AJ156" s="32">
        <f>HLOOKUP(YEAR(Y156),Weights!$D$3:$W$26,11,0)</f>
        <v>0.26824357610476907</v>
      </c>
      <c r="AK156" s="32">
        <f>HLOOKUP(YEAR(Y156),Weights!$D$3:$W$26,12,0)</f>
        <v>0.43869708492056309</v>
      </c>
      <c r="AL156" s="32">
        <f>HLOOKUP(YEAR(Y156),Weights!$D$3:$W$26,13,0)</f>
        <v>0.15174685921895437</v>
      </c>
      <c r="AM156" s="32">
        <f>HLOOKUP(YEAR(Y156),Weights!$D$3:$W$26,14,0)</f>
        <v>4.5343751278439412E-2</v>
      </c>
      <c r="AN156" s="32">
        <f>HLOOKUP(YEAR(Y156),Weights!$D$3:$W$26,15,0)</f>
        <v>9.4936834729519876E-3</v>
      </c>
      <c r="AO156" s="32">
        <f>HLOOKUP(YEAR(Y156),Weights!$D$3:$W$26,16,0)</f>
        <v>2.2537630379775159E-2</v>
      </c>
      <c r="AP156" s="32">
        <f>HLOOKUP(YEAR(Y156),Weights!$D$3:$W$26,17,0)</f>
        <v>9.8847060819545734E-3</v>
      </c>
      <c r="AR156" s="90">
        <f t="shared" si="25"/>
        <v>40451</v>
      </c>
      <c r="AS156" s="32">
        <f t="shared" si="18"/>
        <v>0.28714366902987803</v>
      </c>
      <c r="AT156" s="32">
        <f t="shared" si="19"/>
        <v>0.30917055884288114</v>
      </c>
      <c r="AU156" s="32">
        <f t="shared" si="20"/>
        <v>0.14674909062238337</v>
      </c>
      <c r="AV156" s="32">
        <f t="shared" si="21"/>
        <v>5.15918076290931E-2</v>
      </c>
      <c r="AW156" s="32">
        <f t="shared" si="22"/>
        <v>3.7875965371319806E-2</v>
      </c>
      <c r="AX156" s="32">
        <f t="shared" si="23"/>
        <v>2.7907454349392461E-2</v>
      </c>
      <c r="AY156" s="32">
        <f t="shared" si="24"/>
        <v>1.5302897029943346E-2</v>
      </c>
      <c r="AZ156" s="32">
        <f t="shared" si="26"/>
        <v>0.1242585571251088</v>
      </c>
    </row>
    <row r="157" spans="25:52" x14ac:dyDescent="0.25">
      <c r="Y157" s="91">
        <f>'Monthly return GPFG'!C158</f>
        <v>40482</v>
      </c>
      <c r="Z157" s="65">
        <f>HLOOKUP(YEAR(Y157),Weights!$D$3:$W$26,23,0)</f>
        <v>0.60177792971800315</v>
      </c>
      <c r="AA157" s="55">
        <f>HLOOKUP(YEAR(Y157),Weights!$D$3:$W$26,2,0)</f>
        <v>0.29965066498548903</v>
      </c>
      <c r="AB157" s="55">
        <f>HLOOKUP(YEAR(Y157),Weights!$D$3:$W$26,3,0)</f>
        <v>0.22345734334616058</v>
      </c>
      <c r="AC157" s="55">
        <f>HLOOKUP(YEAR(Y157),Weights!$D$3:$W$26,4,0)</f>
        <v>0.14344185441608132</v>
      </c>
      <c r="AD157" s="55">
        <f>HLOOKUP(YEAR(Y157),Weights!$D$3:$W$26,5,0)</f>
        <v>5.5726412459751871E-2</v>
      </c>
      <c r="AE157" s="55">
        <f>HLOOKUP(YEAR(Y157),Weights!$D$3:$W$26,6,0)</f>
        <v>5.6657729372189145E-2</v>
      </c>
      <c r="AF157" s="55">
        <f>HLOOKUP(YEAR(Y157),Weights!$D$3:$W$26,7,0)</f>
        <v>3.1460895432273234E-2</v>
      </c>
      <c r="AG157" s="55">
        <f>HLOOKUP(YEAR(Y157),Weights!$D$3:$W$26,8,0)</f>
        <v>1.8888344601113573E-2</v>
      </c>
      <c r="AH157" s="31"/>
      <c r="AI157" s="65">
        <f>HLOOKUP(YEAR(Y157),Weights!$D$3:$W$26,24,0)</f>
        <v>0.39822207028199691</v>
      </c>
      <c r="AJ157" s="55">
        <f>HLOOKUP(YEAR(Y157),Weights!$D$3:$W$26,11,0)</f>
        <v>0.26824357610476907</v>
      </c>
      <c r="AK157" s="55">
        <f>HLOOKUP(YEAR(Y157),Weights!$D$3:$W$26,12,0)</f>
        <v>0.43869708492056309</v>
      </c>
      <c r="AL157" s="55">
        <f>HLOOKUP(YEAR(Y157),Weights!$D$3:$W$26,13,0)</f>
        <v>0.15174685921895437</v>
      </c>
      <c r="AM157" s="55">
        <f>HLOOKUP(YEAR(Y157),Weights!$D$3:$W$26,14,0)</f>
        <v>4.5343751278439412E-2</v>
      </c>
      <c r="AN157" s="55">
        <f>HLOOKUP(YEAR(Y157),Weights!$D$3:$W$26,15,0)</f>
        <v>9.4936834729519876E-3</v>
      </c>
      <c r="AO157" s="55">
        <f>HLOOKUP(YEAR(Y157),Weights!$D$3:$W$26,16,0)</f>
        <v>2.2537630379775159E-2</v>
      </c>
      <c r="AP157" s="55">
        <f>HLOOKUP(YEAR(Y157),Weights!$D$3:$W$26,17,0)</f>
        <v>9.8847060819545734E-3</v>
      </c>
      <c r="AR157" s="91">
        <f t="shared" si="25"/>
        <v>40482</v>
      </c>
      <c r="AS157" s="55">
        <f t="shared" si="18"/>
        <v>0.28714366902987803</v>
      </c>
      <c r="AT157" s="55">
        <f t="shared" si="19"/>
        <v>0.30917055884288114</v>
      </c>
      <c r="AU157" s="55">
        <f t="shared" si="20"/>
        <v>0.14674909062238337</v>
      </c>
      <c r="AV157" s="55">
        <f t="shared" si="21"/>
        <v>5.15918076290931E-2</v>
      </c>
      <c r="AW157" s="55">
        <f t="shared" si="22"/>
        <v>3.7875965371319806E-2</v>
      </c>
      <c r="AX157" s="55">
        <f t="shared" si="23"/>
        <v>2.7907454349392461E-2</v>
      </c>
      <c r="AY157" s="55">
        <f t="shared" si="24"/>
        <v>1.5302897029943346E-2</v>
      </c>
      <c r="AZ157" s="55">
        <f t="shared" si="26"/>
        <v>0.1242585571251088</v>
      </c>
    </row>
    <row r="158" spans="25:52" x14ac:dyDescent="0.25">
      <c r="Y158" s="90">
        <f>'Monthly return GPFG'!C159</f>
        <v>40512</v>
      </c>
      <c r="Z158" s="64">
        <f>HLOOKUP(YEAR(Y158),Weights!$D$3:$W$26,23,0)</f>
        <v>0.60177792971800315</v>
      </c>
      <c r="AA158" s="62">
        <f>HLOOKUP(YEAR(Y158),Weights!$D$3:$W$26,2,0)</f>
        <v>0.29965066498548903</v>
      </c>
      <c r="AB158" s="32">
        <f>HLOOKUP(YEAR(Y158),Weights!$D$3:$W$26,3,0)</f>
        <v>0.22345734334616058</v>
      </c>
      <c r="AC158" s="32">
        <f>HLOOKUP(YEAR(Y158),Weights!$D$3:$W$26,4,0)</f>
        <v>0.14344185441608132</v>
      </c>
      <c r="AD158" s="32">
        <f>HLOOKUP(YEAR(Y158),Weights!$D$3:$W$26,5,0)</f>
        <v>5.5726412459751871E-2</v>
      </c>
      <c r="AE158" s="32">
        <f>HLOOKUP(YEAR(Y158),Weights!$D$3:$W$26,6,0)</f>
        <v>5.6657729372189145E-2</v>
      </c>
      <c r="AF158" s="32">
        <f>HLOOKUP(YEAR(Y158),Weights!$D$3:$W$26,7,0)</f>
        <v>3.1460895432273234E-2</v>
      </c>
      <c r="AG158" s="32">
        <f>HLOOKUP(YEAR(Y158),Weights!$D$3:$W$26,8,0)</f>
        <v>1.8888344601113573E-2</v>
      </c>
      <c r="AH158" s="31"/>
      <c r="AI158" s="64">
        <f>HLOOKUP(YEAR(Y158),Weights!$D$3:$W$26,24,0)</f>
        <v>0.39822207028199691</v>
      </c>
      <c r="AJ158" s="62">
        <f>HLOOKUP(YEAR(Y158),Weights!$D$3:$W$26,11,0)</f>
        <v>0.26824357610476907</v>
      </c>
      <c r="AK158" s="32">
        <f>HLOOKUP(YEAR(Y158),Weights!$D$3:$W$26,12,0)</f>
        <v>0.43869708492056309</v>
      </c>
      <c r="AL158" s="32">
        <f>HLOOKUP(YEAR(Y158),Weights!$D$3:$W$26,13,0)</f>
        <v>0.15174685921895437</v>
      </c>
      <c r="AM158" s="32">
        <f>HLOOKUP(YEAR(Y158),Weights!$D$3:$W$26,14,0)</f>
        <v>4.5343751278439412E-2</v>
      </c>
      <c r="AN158" s="32">
        <f>HLOOKUP(YEAR(Y158),Weights!$D$3:$W$26,15,0)</f>
        <v>9.4936834729519876E-3</v>
      </c>
      <c r="AO158" s="32">
        <f>HLOOKUP(YEAR(Y158),Weights!$D$3:$W$26,16,0)</f>
        <v>2.2537630379775159E-2</v>
      </c>
      <c r="AP158" s="32">
        <f>HLOOKUP(YEAR(Y158),Weights!$D$3:$W$26,17,0)</f>
        <v>9.8847060819545734E-3</v>
      </c>
      <c r="AR158" s="90">
        <f t="shared" si="25"/>
        <v>40512</v>
      </c>
      <c r="AS158" s="62">
        <f t="shared" si="18"/>
        <v>0.28714366902987803</v>
      </c>
      <c r="AT158" s="62">
        <f t="shared" si="19"/>
        <v>0.30917055884288114</v>
      </c>
      <c r="AU158" s="32">
        <f t="shared" si="20"/>
        <v>0.14674909062238337</v>
      </c>
      <c r="AV158" s="32">
        <f t="shared" si="21"/>
        <v>5.15918076290931E-2</v>
      </c>
      <c r="AW158" s="32">
        <f t="shared" si="22"/>
        <v>3.7875965371319806E-2</v>
      </c>
      <c r="AX158" s="32">
        <f t="shared" si="23"/>
        <v>2.7907454349392461E-2</v>
      </c>
      <c r="AY158" s="32">
        <f t="shared" si="24"/>
        <v>1.5302897029943346E-2</v>
      </c>
      <c r="AZ158" s="32">
        <f t="shared" si="26"/>
        <v>0.1242585571251088</v>
      </c>
    </row>
    <row r="159" spans="25:52" x14ac:dyDescent="0.25">
      <c r="Y159" s="89">
        <f>'Monthly return GPFG'!C160</f>
        <v>40543</v>
      </c>
      <c r="Z159" s="66">
        <f>HLOOKUP(YEAR(Y159),Weights!$D$3:$W$26,23,0)</f>
        <v>0.60177792971800315</v>
      </c>
      <c r="AA159" s="56">
        <f>HLOOKUP(YEAR(Y159),Weights!$D$3:$W$26,2,0)</f>
        <v>0.29965066498548903</v>
      </c>
      <c r="AB159" s="56">
        <f>HLOOKUP(YEAR(Y159),Weights!$D$3:$W$26,3,0)</f>
        <v>0.22345734334616058</v>
      </c>
      <c r="AC159" s="56">
        <f>HLOOKUP(YEAR(Y159),Weights!$D$3:$W$26,4,0)</f>
        <v>0.14344185441608132</v>
      </c>
      <c r="AD159" s="56">
        <f>HLOOKUP(YEAR(Y159),Weights!$D$3:$W$26,5,0)</f>
        <v>5.5726412459751871E-2</v>
      </c>
      <c r="AE159" s="56">
        <f>HLOOKUP(YEAR(Y159),Weights!$D$3:$W$26,6,0)</f>
        <v>5.6657729372189145E-2</v>
      </c>
      <c r="AF159" s="56">
        <f>HLOOKUP(YEAR(Y159),Weights!$D$3:$W$26,7,0)</f>
        <v>3.1460895432273234E-2</v>
      </c>
      <c r="AG159" s="56">
        <f>HLOOKUP(YEAR(Y159),Weights!$D$3:$W$26,8,0)</f>
        <v>1.8888344601113573E-2</v>
      </c>
      <c r="AH159" s="31"/>
      <c r="AI159" s="66">
        <f>HLOOKUP(YEAR(Y159),Weights!$D$3:$W$26,24,0)</f>
        <v>0.39822207028199691</v>
      </c>
      <c r="AJ159" s="56">
        <f>HLOOKUP(YEAR(Y159),Weights!$D$3:$W$26,11,0)</f>
        <v>0.26824357610476907</v>
      </c>
      <c r="AK159" s="56">
        <f>HLOOKUP(YEAR(Y159),Weights!$D$3:$W$26,12,0)</f>
        <v>0.43869708492056309</v>
      </c>
      <c r="AL159" s="56">
        <f>HLOOKUP(YEAR(Y159),Weights!$D$3:$W$26,13,0)</f>
        <v>0.15174685921895437</v>
      </c>
      <c r="AM159" s="56">
        <f>HLOOKUP(YEAR(Y159),Weights!$D$3:$W$26,14,0)</f>
        <v>4.5343751278439412E-2</v>
      </c>
      <c r="AN159" s="56">
        <f>HLOOKUP(YEAR(Y159),Weights!$D$3:$W$26,15,0)</f>
        <v>9.4936834729519876E-3</v>
      </c>
      <c r="AO159" s="56">
        <f>HLOOKUP(YEAR(Y159),Weights!$D$3:$W$26,16,0)</f>
        <v>2.2537630379775159E-2</v>
      </c>
      <c r="AP159" s="56">
        <f>HLOOKUP(YEAR(Y159),Weights!$D$3:$W$26,17,0)</f>
        <v>9.8847060819545734E-3</v>
      </c>
      <c r="AR159" s="89">
        <f t="shared" si="25"/>
        <v>40543</v>
      </c>
      <c r="AS159" s="56">
        <f t="shared" si="18"/>
        <v>0.28714366902987803</v>
      </c>
      <c r="AT159" s="56">
        <f t="shared" si="19"/>
        <v>0.30917055884288114</v>
      </c>
      <c r="AU159" s="56">
        <f t="shared" si="20"/>
        <v>0.14674909062238337</v>
      </c>
      <c r="AV159" s="56">
        <f t="shared" si="21"/>
        <v>5.15918076290931E-2</v>
      </c>
      <c r="AW159" s="56">
        <f t="shared" si="22"/>
        <v>3.7875965371319806E-2</v>
      </c>
      <c r="AX159" s="56">
        <f t="shared" si="23"/>
        <v>2.7907454349392461E-2</v>
      </c>
      <c r="AY159" s="56">
        <f t="shared" si="24"/>
        <v>1.5302897029943346E-2</v>
      </c>
      <c r="AZ159" s="56">
        <f t="shared" si="26"/>
        <v>0.1242585571251088</v>
      </c>
    </row>
    <row r="160" spans="25:52" x14ac:dyDescent="0.25">
      <c r="Y160" s="90">
        <f>'Monthly return GPFG'!C161</f>
        <v>40574</v>
      </c>
      <c r="Z160" s="64">
        <f>HLOOKUP(YEAR(Y160),Weights!$D$3:$W$26,23,0)</f>
        <v>0.59381045482668859</v>
      </c>
      <c r="AA160" s="32">
        <f>HLOOKUP(YEAR(Y160),Weights!$D$3:$W$26,2,0)</f>
        <v>0.30321699838634447</v>
      </c>
      <c r="AB160" s="32">
        <f>HLOOKUP(YEAR(Y160),Weights!$D$3:$W$26,3,0)</f>
        <v>0.21556038883259443</v>
      </c>
      <c r="AC160" s="32">
        <f>HLOOKUP(YEAR(Y160),Weights!$D$3:$W$26,4,0)</f>
        <v>0.16373087494903146</v>
      </c>
      <c r="AD160" s="32">
        <f>HLOOKUP(YEAR(Y160),Weights!$D$3:$W$26,5,0)</f>
        <v>5.6490234440309879E-2</v>
      </c>
      <c r="AE160" s="32">
        <f>HLOOKUP(YEAR(Y160),Weights!$D$3:$W$26,6,0)</f>
        <v>6.2765625251414589E-2</v>
      </c>
      <c r="AF160" s="32">
        <f>HLOOKUP(YEAR(Y160),Weights!$D$3:$W$26,7,0)</f>
        <v>2.7387293559382749E-2</v>
      </c>
      <c r="AG160" s="32">
        <f>HLOOKUP(YEAR(Y160),Weights!$D$3:$W$26,8,0)</f>
        <v>1.6401154241856088E-2</v>
      </c>
      <c r="AH160" s="31"/>
      <c r="AI160" s="64">
        <f>HLOOKUP(YEAR(Y160),Weights!$D$3:$W$26,24,0)</f>
        <v>0.40618954517331135</v>
      </c>
      <c r="AJ160" s="32">
        <f>HLOOKUP(YEAR(Y160),Weights!$D$3:$W$26,11,0)</f>
        <v>0.27575679840172979</v>
      </c>
      <c r="AK160" s="32">
        <f>HLOOKUP(YEAR(Y160),Weights!$D$3:$W$26,12,0)</f>
        <v>0.41493209918663343</v>
      </c>
      <c r="AL160" s="32">
        <f>HLOOKUP(YEAR(Y160),Weights!$D$3:$W$26,13,0)</f>
        <v>0.1438011765921185</v>
      </c>
      <c r="AM160" s="32">
        <f>HLOOKUP(YEAR(Y160),Weights!$D$3:$W$26,14,0)</f>
        <v>5.1681135319894496E-2</v>
      </c>
      <c r="AN160" s="32">
        <f>HLOOKUP(YEAR(Y160),Weights!$D$3:$W$26,15,0)</f>
        <v>1.0217986148035181E-2</v>
      </c>
      <c r="AO160" s="32">
        <f>HLOOKUP(YEAR(Y160),Weights!$D$3:$W$26,16,0)</f>
        <v>2.9486078502078489E-2</v>
      </c>
      <c r="AP160" s="32">
        <f>HLOOKUP(YEAR(Y160),Weights!$D$3:$W$26,17,0)</f>
        <v>8.4984084034100751E-3</v>
      </c>
      <c r="AR160" s="90">
        <f t="shared" si="25"/>
        <v>40574</v>
      </c>
      <c r="AS160" s="32">
        <f t="shared" si="18"/>
        <v>0.29206295224422563</v>
      </c>
      <c r="AT160" s="32">
        <f t="shared" si="19"/>
        <v>0.29654309318172667</v>
      </c>
      <c r="AU160" s="32">
        <f t="shared" si="20"/>
        <v>0.15563563983799569</v>
      </c>
      <c r="AV160" s="32">
        <f t="shared" si="21"/>
        <v>5.4536828655894987E-2</v>
      </c>
      <c r="AW160" s="32">
        <f t="shared" si="22"/>
        <v>4.1421323624081588E-2</v>
      </c>
      <c r="AX160" s="32">
        <f t="shared" si="23"/>
        <v>2.8239798060672922E-2</v>
      </c>
      <c r="AY160" s="32">
        <f t="shared" si="24"/>
        <v>1.3191141504117421E-2</v>
      </c>
      <c r="AZ160" s="32">
        <f t="shared" si="26"/>
        <v>0.11836922289128526</v>
      </c>
    </row>
    <row r="161" spans="25:52" x14ac:dyDescent="0.25">
      <c r="Y161" s="91">
        <f>'Monthly return GPFG'!C162</f>
        <v>40602</v>
      </c>
      <c r="Z161" s="65">
        <f>HLOOKUP(YEAR(Y161),Weights!$D$3:$W$26,23,0)</f>
        <v>0.59381045482668859</v>
      </c>
      <c r="AA161" s="55">
        <f>HLOOKUP(YEAR(Y161),Weights!$D$3:$W$26,2,0)</f>
        <v>0.30321699838634447</v>
      </c>
      <c r="AB161" s="55">
        <f>HLOOKUP(YEAR(Y161),Weights!$D$3:$W$26,3,0)</f>
        <v>0.21556038883259443</v>
      </c>
      <c r="AC161" s="55">
        <f>HLOOKUP(YEAR(Y161),Weights!$D$3:$W$26,4,0)</f>
        <v>0.16373087494903146</v>
      </c>
      <c r="AD161" s="55">
        <f>HLOOKUP(YEAR(Y161),Weights!$D$3:$W$26,5,0)</f>
        <v>5.6490234440309879E-2</v>
      </c>
      <c r="AE161" s="55">
        <f>HLOOKUP(YEAR(Y161),Weights!$D$3:$W$26,6,0)</f>
        <v>6.2765625251414589E-2</v>
      </c>
      <c r="AF161" s="55">
        <f>HLOOKUP(YEAR(Y161),Weights!$D$3:$W$26,7,0)</f>
        <v>2.7387293559382749E-2</v>
      </c>
      <c r="AG161" s="55">
        <f>HLOOKUP(YEAR(Y161),Weights!$D$3:$W$26,8,0)</f>
        <v>1.6401154241856088E-2</v>
      </c>
      <c r="AH161" s="31"/>
      <c r="AI161" s="65">
        <f>HLOOKUP(YEAR(Y161),Weights!$D$3:$W$26,24,0)</f>
        <v>0.40618954517331135</v>
      </c>
      <c r="AJ161" s="55">
        <f>HLOOKUP(YEAR(Y161),Weights!$D$3:$W$26,11,0)</f>
        <v>0.27575679840172979</v>
      </c>
      <c r="AK161" s="55">
        <f>HLOOKUP(YEAR(Y161),Weights!$D$3:$W$26,12,0)</f>
        <v>0.41493209918663343</v>
      </c>
      <c r="AL161" s="55">
        <f>HLOOKUP(YEAR(Y161),Weights!$D$3:$W$26,13,0)</f>
        <v>0.1438011765921185</v>
      </c>
      <c r="AM161" s="55">
        <f>HLOOKUP(YEAR(Y161),Weights!$D$3:$W$26,14,0)</f>
        <v>5.1681135319894496E-2</v>
      </c>
      <c r="AN161" s="55">
        <f>HLOOKUP(YEAR(Y161),Weights!$D$3:$W$26,15,0)</f>
        <v>1.0217986148035181E-2</v>
      </c>
      <c r="AO161" s="55">
        <f>HLOOKUP(YEAR(Y161),Weights!$D$3:$W$26,16,0)</f>
        <v>2.9486078502078489E-2</v>
      </c>
      <c r="AP161" s="55">
        <f>HLOOKUP(YEAR(Y161),Weights!$D$3:$W$26,17,0)</f>
        <v>8.4984084034100751E-3</v>
      </c>
      <c r="AR161" s="91">
        <f t="shared" si="25"/>
        <v>40602</v>
      </c>
      <c r="AS161" s="55">
        <f t="shared" si="18"/>
        <v>0.29206295224422563</v>
      </c>
      <c r="AT161" s="55">
        <f t="shared" si="19"/>
        <v>0.29654309318172667</v>
      </c>
      <c r="AU161" s="55">
        <f t="shared" si="20"/>
        <v>0.15563563983799569</v>
      </c>
      <c r="AV161" s="55">
        <f t="shared" si="21"/>
        <v>5.4536828655894987E-2</v>
      </c>
      <c r="AW161" s="55">
        <f t="shared" si="22"/>
        <v>4.1421323624081588E-2</v>
      </c>
      <c r="AX161" s="55">
        <f t="shared" si="23"/>
        <v>2.8239798060672922E-2</v>
      </c>
      <c r="AY161" s="55">
        <f t="shared" si="24"/>
        <v>1.3191141504117421E-2</v>
      </c>
      <c r="AZ161" s="55">
        <f t="shared" si="26"/>
        <v>0.11836922289128526</v>
      </c>
    </row>
    <row r="162" spans="25:52" x14ac:dyDescent="0.25">
      <c r="Y162" s="90">
        <f>'Monthly return GPFG'!C163</f>
        <v>40633</v>
      </c>
      <c r="Z162" s="64">
        <f>HLOOKUP(YEAR(Y162),Weights!$D$3:$W$26,23,0)</f>
        <v>0.59381045482668859</v>
      </c>
      <c r="AA162" s="32">
        <f>HLOOKUP(YEAR(Y162),Weights!$D$3:$W$26,2,0)</f>
        <v>0.30321699838634447</v>
      </c>
      <c r="AB162" s="32">
        <f>HLOOKUP(YEAR(Y162),Weights!$D$3:$W$26,3,0)</f>
        <v>0.21556038883259443</v>
      </c>
      <c r="AC162" s="32">
        <f>HLOOKUP(YEAR(Y162),Weights!$D$3:$W$26,4,0)</f>
        <v>0.16373087494903146</v>
      </c>
      <c r="AD162" s="32">
        <f>HLOOKUP(YEAR(Y162),Weights!$D$3:$W$26,5,0)</f>
        <v>5.6490234440309879E-2</v>
      </c>
      <c r="AE162" s="32">
        <f>HLOOKUP(YEAR(Y162),Weights!$D$3:$W$26,6,0)</f>
        <v>6.2765625251414589E-2</v>
      </c>
      <c r="AF162" s="32">
        <f>HLOOKUP(YEAR(Y162),Weights!$D$3:$W$26,7,0)</f>
        <v>2.7387293559382749E-2</v>
      </c>
      <c r="AG162" s="32">
        <f>HLOOKUP(YEAR(Y162),Weights!$D$3:$W$26,8,0)</f>
        <v>1.6401154241856088E-2</v>
      </c>
      <c r="AH162" s="31"/>
      <c r="AI162" s="64">
        <f>HLOOKUP(YEAR(Y162),Weights!$D$3:$W$26,24,0)</f>
        <v>0.40618954517331135</v>
      </c>
      <c r="AJ162" s="32">
        <f>HLOOKUP(YEAR(Y162),Weights!$D$3:$W$26,11,0)</f>
        <v>0.27575679840172979</v>
      </c>
      <c r="AK162" s="32">
        <f>HLOOKUP(YEAR(Y162),Weights!$D$3:$W$26,12,0)</f>
        <v>0.41493209918663343</v>
      </c>
      <c r="AL162" s="32">
        <f>HLOOKUP(YEAR(Y162),Weights!$D$3:$W$26,13,0)</f>
        <v>0.1438011765921185</v>
      </c>
      <c r="AM162" s="32">
        <f>HLOOKUP(YEAR(Y162),Weights!$D$3:$W$26,14,0)</f>
        <v>5.1681135319894496E-2</v>
      </c>
      <c r="AN162" s="32">
        <f>HLOOKUP(YEAR(Y162),Weights!$D$3:$W$26,15,0)</f>
        <v>1.0217986148035181E-2</v>
      </c>
      <c r="AO162" s="32">
        <f>HLOOKUP(YEAR(Y162),Weights!$D$3:$W$26,16,0)</f>
        <v>2.9486078502078489E-2</v>
      </c>
      <c r="AP162" s="32">
        <f>HLOOKUP(YEAR(Y162),Weights!$D$3:$W$26,17,0)</f>
        <v>8.4984084034100751E-3</v>
      </c>
      <c r="AR162" s="90">
        <f t="shared" si="25"/>
        <v>40633</v>
      </c>
      <c r="AS162" s="32">
        <f t="shared" si="18"/>
        <v>0.29206295224422563</v>
      </c>
      <c r="AT162" s="32">
        <f t="shared" si="19"/>
        <v>0.29654309318172667</v>
      </c>
      <c r="AU162" s="32">
        <f t="shared" si="20"/>
        <v>0.15563563983799569</v>
      </c>
      <c r="AV162" s="32">
        <f t="shared" si="21"/>
        <v>5.4536828655894987E-2</v>
      </c>
      <c r="AW162" s="32">
        <f t="shared" si="22"/>
        <v>4.1421323624081588E-2</v>
      </c>
      <c r="AX162" s="32">
        <f t="shared" si="23"/>
        <v>2.8239798060672922E-2</v>
      </c>
      <c r="AY162" s="32">
        <f t="shared" si="24"/>
        <v>1.3191141504117421E-2</v>
      </c>
      <c r="AZ162" s="32">
        <f t="shared" si="26"/>
        <v>0.11836922289128526</v>
      </c>
    </row>
    <row r="163" spans="25:52" x14ac:dyDescent="0.25">
      <c r="Y163" s="91">
        <f>'Monthly return GPFG'!C164</f>
        <v>40663</v>
      </c>
      <c r="Z163" s="65">
        <f>HLOOKUP(YEAR(Y163),Weights!$D$3:$W$26,23,0)</f>
        <v>0.59381045482668859</v>
      </c>
      <c r="AA163" s="55">
        <f>HLOOKUP(YEAR(Y163),Weights!$D$3:$W$26,2,0)</f>
        <v>0.30321699838634447</v>
      </c>
      <c r="AB163" s="55">
        <f>HLOOKUP(YEAR(Y163),Weights!$D$3:$W$26,3,0)</f>
        <v>0.21556038883259443</v>
      </c>
      <c r="AC163" s="55">
        <f>HLOOKUP(YEAR(Y163),Weights!$D$3:$W$26,4,0)</f>
        <v>0.16373087494903146</v>
      </c>
      <c r="AD163" s="55">
        <f>HLOOKUP(YEAR(Y163),Weights!$D$3:$W$26,5,0)</f>
        <v>5.6490234440309879E-2</v>
      </c>
      <c r="AE163" s="55">
        <f>HLOOKUP(YEAR(Y163),Weights!$D$3:$W$26,6,0)</f>
        <v>6.2765625251414589E-2</v>
      </c>
      <c r="AF163" s="55">
        <f>HLOOKUP(YEAR(Y163),Weights!$D$3:$W$26,7,0)</f>
        <v>2.7387293559382749E-2</v>
      </c>
      <c r="AG163" s="55">
        <f>HLOOKUP(YEAR(Y163),Weights!$D$3:$W$26,8,0)</f>
        <v>1.6401154241856088E-2</v>
      </c>
      <c r="AH163" s="31"/>
      <c r="AI163" s="65">
        <f>HLOOKUP(YEAR(Y163),Weights!$D$3:$W$26,24,0)</f>
        <v>0.40618954517331135</v>
      </c>
      <c r="AJ163" s="55">
        <f>HLOOKUP(YEAR(Y163),Weights!$D$3:$W$26,11,0)</f>
        <v>0.27575679840172979</v>
      </c>
      <c r="AK163" s="55">
        <f>HLOOKUP(YEAR(Y163),Weights!$D$3:$W$26,12,0)</f>
        <v>0.41493209918663343</v>
      </c>
      <c r="AL163" s="55">
        <f>HLOOKUP(YEAR(Y163),Weights!$D$3:$W$26,13,0)</f>
        <v>0.1438011765921185</v>
      </c>
      <c r="AM163" s="55">
        <f>HLOOKUP(YEAR(Y163),Weights!$D$3:$W$26,14,0)</f>
        <v>5.1681135319894496E-2</v>
      </c>
      <c r="AN163" s="55">
        <f>HLOOKUP(YEAR(Y163),Weights!$D$3:$W$26,15,0)</f>
        <v>1.0217986148035181E-2</v>
      </c>
      <c r="AO163" s="55">
        <f>HLOOKUP(YEAR(Y163),Weights!$D$3:$W$26,16,0)</f>
        <v>2.9486078502078489E-2</v>
      </c>
      <c r="AP163" s="55">
        <f>HLOOKUP(YEAR(Y163),Weights!$D$3:$W$26,17,0)</f>
        <v>8.4984084034100751E-3</v>
      </c>
      <c r="AR163" s="91">
        <f t="shared" si="25"/>
        <v>40663</v>
      </c>
      <c r="AS163" s="55">
        <f t="shared" si="18"/>
        <v>0.29206295224422563</v>
      </c>
      <c r="AT163" s="55">
        <f t="shared" si="19"/>
        <v>0.29654309318172667</v>
      </c>
      <c r="AU163" s="55">
        <f t="shared" si="20"/>
        <v>0.15563563983799569</v>
      </c>
      <c r="AV163" s="55">
        <f t="shared" si="21"/>
        <v>5.4536828655894987E-2</v>
      </c>
      <c r="AW163" s="55">
        <f t="shared" si="22"/>
        <v>4.1421323624081588E-2</v>
      </c>
      <c r="AX163" s="55">
        <f t="shared" si="23"/>
        <v>2.8239798060672922E-2</v>
      </c>
      <c r="AY163" s="55">
        <f t="shared" si="24"/>
        <v>1.3191141504117421E-2</v>
      </c>
      <c r="AZ163" s="55">
        <f t="shared" si="26"/>
        <v>0.11836922289128526</v>
      </c>
    </row>
    <row r="164" spans="25:52" x14ac:dyDescent="0.25">
      <c r="Y164" s="90">
        <f>'Monthly return GPFG'!C165</f>
        <v>40694</v>
      </c>
      <c r="Z164" s="64">
        <f>HLOOKUP(YEAR(Y164),Weights!$D$3:$W$26,23,0)</f>
        <v>0.59381045482668859</v>
      </c>
      <c r="AA164" s="32">
        <f>HLOOKUP(YEAR(Y164),Weights!$D$3:$W$26,2,0)</f>
        <v>0.30321699838634447</v>
      </c>
      <c r="AB164" s="32">
        <f>HLOOKUP(YEAR(Y164),Weights!$D$3:$W$26,3,0)</f>
        <v>0.21556038883259443</v>
      </c>
      <c r="AC164" s="32">
        <f>HLOOKUP(YEAR(Y164),Weights!$D$3:$W$26,4,0)</f>
        <v>0.16373087494903146</v>
      </c>
      <c r="AD164" s="32">
        <f>HLOOKUP(YEAR(Y164),Weights!$D$3:$W$26,5,0)</f>
        <v>5.6490234440309879E-2</v>
      </c>
      <c r="AE164" s="32">
        <f>HLOOKUP(YEAR(Y164),Weights!$D$3:$W$26,6,0)</f>
        <v>6.2765625251414589E-2</v>
      </c>
      <c r="AF164" s="32">
        <f>HLOOKUP(YEAR(Y164),Weights!$D$3:$W$26,7,0)</f>
        <v>2.7387293559382749E-2</v>
      </c>
      <c r="AG164" s="32">
        <f>HLOOKUP(YEAR(Y164),Weights!$D$3:$W$26,8,0)</f>
        <v>1.6401154241856088E-2</v>
      </c>
      <c r="AH164" s="31"/>
      <c r="AI164" s="64">
        <f>HLOOKUP(YEAR(Y164),Weights!$D$3:$W$26,24,0)</f>
        <v>0.40618954517331135</v>
      </c>
      <c r="AJ164" s="32">
        <f>HLOOKUP(YEAR(Y164),Weights!$D$3:$W$26,11,0)</f>
        <v>0.27575679840172979</v>
      </c>
      <c r="AK164" s="32">
        <f>HLOOKUP(YEAR(Y164),Weights!$D$3:$W$26,12,0)</f>
        <v>0.41493209918663343</v>
      </c>
      <c r="AL164" s="32">
        <f>HLOOKUP(YEAR(Y164),Weights!$D$3:$W$26,13,0)</f>
        <v>0.1438011765921185</v>
      </c>
      <c r="AM164" s="32">
        <f>HLOOKUP(YEAR(Y164),Weights!$D$3:$W$26,14,0)</f>
        <v>5.1681135319894496E-2</v>
      </c>
      <c r="AN164" s="32">
        <f>HLOOKUP(YEAR(Y164),Weights!$D$3:$W$26,15,0)</f>
        <v>1.0217986148035181E-2</v>
      </c>
      <c r="AO164" s="32">
        <f>HLOOKUP(YEAR(Y164),Weights!$D$3:$W$26,16,0)</f>
        <v>2.9486078502078489E-2</v>
      </c>
      <c r="AP164" s="32">
        <f>HLOOKUP(YEAR(Y164),Weights!$D$3:$W$26,17,0)</f>
        <v>8.4984084034100751E-3</v>
      </c>
      <c r="AR164" s="90">
        <f t="shared" si="25"/>
        <v>40694</v>
      </c>
      <c r="AS164" s="32">
        <f t="shared" si="18"/>
        <v>0.29206295224422563</v>
      </c>
      <c r="AT164" s="32">
        <f t="shared" si="19"/>
        <v>0.29654309318172667</v>
      </c>
      <c r="AU164" s="32">
        <f t="shared" si="20"/>
        <v>0.15563563983799569</v>
      </c>
      <c r="AV164" s="32">
        <f t="shared" si="21"/>
        <v>5.4536828655894987E-2</v>
      </c>
      <c r="AW164" s="32">
        <f t="shared" si="22"/>
        <v>4.1421323624081588E-2</v>
      </c>
      <c r="AX164" s="32">
        <f t="shared" si="23"/>
        <v>2.8239798060672922E-2</v>
      </c>
      <c r="AY164" s="32">
        <f t="shared" si="24"/>
        <v>1.3191141504117421E-2</v>
      </c>
      <c r="AZ164" s="32">
        <f t="shared" si="26"/>
        <v>0.11836922289128526</v>
      </c>
    </row>
    <row r="165" spans="25:52" x14ac:dyDescent="0.25">
      <c r="Y165" s="91">
        <f>'Monthly return GPFG'!C166</f>
        <v>40724</v>
      </c>
      <c r="Z165" s="65">
        <f>HLOOKUP(YEAR(Y165),Weights!$D$3:$W$26,23,0)</f>
        <v>0.59381045482668859</v>
      </c>
      <c r="AA165" s="55">
        <f>HLOOKUP(YEAR(Y165),Weights!$D$3:$W$26,2,0)</f>
        <v>0.30321699838634447</v>
      </c>
      <c r="AB165" s="55">
        <f>HLOOKUP(YEAR(Y165),Weights!$D$3:$W$26,3,0)</f>
        <v>0.21556038883259443</v>
      </c>
      <c r="AC165" s="55">
        <f>HLOOKUP(YEAR(Y165),Weights!$D$3:$W$26,4,0)</f>
        <v>0.16373087494903146</v>
      </c>
      <c r="AD165" s="55">
        <f>HLOOKUP(YEAR(Y165),Weights!$D$3:$W$26,5,0)</f>
        <v>5.6490234440309879E-2</v>
      </c>
      <c r="AE165" s="55">
        <f>HLOOKUP(YEAR(Y165),Weights!$D$3:$W$26,6,0)</f>
        <v>6.2765625251414589E-2</v>
      </c>
      <c r="AF165" s="55">
        <f>HLOOKUP(YEAR(Y165),Weights!$D$3:$W$26,7,0)</f>
        <v>2.7387293559382749E-2</v>
      </c>
      <c r="AG165" s="55">
        <f>HLOOKUP(YEAR(Y165),Weights!$D$3:$W$26,8,0)</f>
        <v>1.6401154241856088E-2</v>
      </c>
      <c r="AH165" s="31"/>
      <c r="AI165" s="65">
        <f>HLOOKUP(YEAR(Y165),Weights!$D$3:$W$26,24,0)</f>
        <v>0.40618954517331135</v>
      </c>
      <c r="AJ165" s="55">
        <f>HLOOKUP(YEAR(Y165),Weights!$D$3:$W$26,11,0)</f>
        <v>0.27575679840172979</v>
      </c>
      <c r="AK165" s="55">
        <f>HLOOKUP(YEAR(Y165),Weights!$D$3:$W$26,12,0)</f>
        <v>0.41493209918663343</v>
      </c>
      <c r="AL165" s="55">
        <f>HLOOKUP(YEAR(Y165),Weights!$D$3:$W$26,13,0)</f>
        <v>0.1438011765921185</v>
      </c>
      <c r="AM165" s="55">
        <f>HLOOKUP(YEAR(Y165),Weights!$D$3:$W$26,14,0)</f>
        <v>5.1681135319894496E-2</v>
      </c>
      <c r="AN165" s="55">
        <f>HLOOKUP(YEAR(Y165),Weights!$D$3:$W$26,15,0)</f>
        <v>1.0217986148035181E-2</v>
      </c>
      <c r="AO165" s="55">
        <f>HLOOKUP(YEAR(Y165),Weights!$D$3:$W$26,16,0)</f>
        <v>2.9486078502078489E-2</v>
      </c>
      <c r="AP165" s="55">
        <f>HLOOKUP(YEAR(Y165),Weights!$D$3:$W$26,17,0)</f>
        <v>8.4984084034100751E-3</v>
      </c>
      <c r="AR165" s="91">
        <f t="shared" si="25"/>
        <v>40724</v>
      </c>
      <c r="AS165" s="55">
        <f t="shared" si="18"/>
        <v>0.29206295224422563</v>
      </c>
      <c r="AT165" s="55">
        <f t="shared" si="19"/>
        <v>0.29654309318172667</v>
      </c>
      <c r="AU165" s="55">
        <f t="shared" si="20"/>
        <v>0.15563563983799569</v>
      </c>
      <c r="AV165" s="55">
        <f t="shared" si="21"/>
        <v>5.4536828655894987E-2</v>
      </c>
      <c r="AW165" s="55">
        <f t="shared" si="22"/>
        <v>4.1421323624081588E-2</v>
      </c>
      <c r="AX165" s="55">
        <f t="shared" si="23"/>
        <v>2.8239798060672922E-2</v>
      </c>
      <c r="AY165" s="55">
        <f t="shared" si="24"/>
        <v>1.3191141504117421E-2</v>
      </c>
      <c r="AZ165" s="55">
        <f t="shared" si="26"/>
        <v>0.11836922289128526</v>
      </c>
    </row>
    <row r="166" spans="25:52" x14ac:dyDescent="0.25">
      <c r="Y166" s="90">
        <f>'Monthly return GPFG'!C167</f>
        <v>40755</v>
      </c>
      <c r="Z166" s="64">
        <f>HLOOKUP(YEAR(Y166),Weights!$D$3:$W$26,23,0)</f>
        <v>0.59381045482668859</v>
      </c>
      <c r="AA166" s="32">
        <f>HLOOKUP(YEAR(Y166),Weights!$D$3:$W$26,2,0)</f>
        <v>0.30321699838634447</v>
      </c>
      <c r="AB166" s="32">
        <f>HLOOKUP(YEAR(Y166),Weights!$D$3:$W$26,3,0)</f>
        <v>0.21556038883259443</v>
      </c>
      <c r="AC166" s="32">
        <f>HLOOKUP(YEAR(Y166),Weights!$D$3:$W$26,4,0)</f>
        <v>0.16373087494903146</v>
      </c>
      <c r="AD166" s="32">
        <f>HLOOKUP(YEAR(Y166),Weights!$D$3:$W$26,5,0)</f>
        <v>5.6490234440309879E-2</v>
      </c>
      <c r="AE166" s="32">
        <f>HLOOKUP(YEAR(Y166),Weights!$D$3:$W$26,6,0)</f>
        <v>6.2765625251414589E-2</v>
      </c>
      <c r="AF166" s="32">
        <f>HLOOKUP(YEAR(Y166),Weights!$D$3:$W$26,7,0)</f>
        <v>2.7387293559382749E-2</v>
      </c>
      <c r="AG166" s="32">
        <f>HLOOKUP(YEAR(Y166),Weights!$D$3:$W$26,8,0)</f>
        <v>1.6401154241856088E-2</v>
      </c>
      <c r="AH166" s="31"/>
      <c r="AI166" s="64">
        <f>HLOOKUP(YEAR(Y166),Weights!$D$3:$W$26,24,0)</f>
        <v>0.40618954517331135</v>
      </c>
      <c r="AJ166" s="32">
        <f>HLOOKUP(YEAR(Y166),Weights!$D$3:$W$26,11,0)</f>
        <v>0.27575679840172979</v>
      </c>
      <c r="AK166" s="32">
        <f>HLOOKUP(YEAR(Y166),Weights!$D$3:$W$26,12,0)</f>
        <v>0.41493209918663343</v>
      </c>
      <c r="AL166" s="32">
        <f>HLOOKUP(YEAR(Y166),Weights!$D$3:$W$26,13,0)</f>
        <v>0.1438011765921185</v>
      </c>
      <c r="AM166" s="32">
        <f>HLOOKUP(YEAR(Y166),Weights!$D$3:$W$26,14,0)</f>
        <v>5.1681135319894496E-2</v>
      </c>
      <c r="AN166" s="32">
        <f>HLOOKUP(YEAR(Y166),Weights!$D$3:$W$26,15,0)</f>
        <v>1.0217986148035181E-2</v>
      </c>
      <c r="AO166" s="32">
        <f>HLOOKUP(YEAR(Y166),Weights!$D$3:$W$26,16,0)</f>
        <v>2.9486078502078489E-2</v>
      </c>
      <c r="AP166" s="32">
        <f>HLOOKUP(YEAR(Y166),Weights!$D$3:$W$26,17,0)</f>
        <v>8.4984084034100751E-3</v>
      </c>
      <c r="AR166" s="90">
        <f t="shared" si="25"/>
        <v>40755</v>
      </c>
      <c r="AS166" s="32">
        <f t="shared" si="18"/>
        <v>0.29206295224422563</v>
      </c>
      <c r="AT166" s="32">
        <f t="shared" si="19"/>
        <v>0.29654309318172667</v>
      </c>
      <c r="AU166" s="32">
        <f t="shared" si="20"/>
        <v>0.15563563983799569</v>
      </c>
      <c r="AV166" s="32">
        <f t="shared" si="21"/>
        <v>5.4536828655894987E-2</v>
      </c>
      <c r="AW166" s="32">
        <f t="shared" si="22"/>
        <v>4.1421323624081588E-2</v>
      </c>
      <c r="AX166" s="32">
        <f t="shared" si="23"/>
        <v>2.8239798060672922E-2</v>
      </c>
      <c r="AY166" s="32">
        <f t="shared" si="24"/>
        <v>1.3191141504117421E-2</v>
      </c>
      <c r="AZ166" s="32">
        <f t="shared" si="26"/>
        <v>0.11836922289128526</v>
      </c>
    </row>
    <row r="167" spans="25:52" x14ac:dyDescent="0.25">
      <c r="Y167" s="91">
        <f>'Monthly return GPFG'!C168</f>
        <v>40786</v>
      </c>
      <c r="Z167" s="65">
        <f>HLOOKUP(YEAR(Y167),Weights!$D$3:$W$26,23,0)</f>
        <v>0.59381045482668859</v>
      </c>
      <c r="AA167" s="55">
        <f>HLOOKUP(YEAR(Y167),Weights!$D$3:$W$26,2,0)</f>
        <v>0.30321699838634447</v>
      </c>
      <c r="AB167" s="55">
        <f>HLOOKUP(YEAR(Y167),Weights!$D$3:$W$26,3,0)</f>
        <v>0.21556038883259443</v>
      </c>
      <c r="AC167" s="55">
        <f>HLOOKUP(YEAR(Y167),Weights!$D$3:$W$26,4,0)</f>
        <v>0.16373087494903146</v>
      </c>
      <c r="AD167" s="55">
        <f>HLOOKUP(YEAR(Y167),Weights!$D$3:$W$26,5,0)</f>
        <v>5.6490234440309879E-2</v>
      </c>
      <c r="AE167" s="55">
        <f>HLOOKUP(YEAR(Y167),Weights!$D$3:$W$26,6,0)</f>
        <v>6.2765625251414589E-2</v>
      </c>
      <c r="AF167" s="55">
        <f>HLOOKUP(YEAR(Y167),Weights!$D$3:$W$26,7,0)</f>
        <v>2.7387293559382749E-2</v>
      </c>
      <c r="AG167" s="55">
        <f>HLOOKUP(YEAR(Y167),Weights!$D$3:$W$26,8,0)</f>
        <v>1.6401154241856088E-2</v>
      </c>
      <c r="AH167" s="31"/>
      <c r="AI167" s="65">
        <f>HLOOKUP(YEAR(Y167),Weights!$D$3:$W$26,24,0)</f>
        <v>0.40618954517331135</v>
      </c>
      <c r="AJ167" s="55">
        <f>HLOOKUP(YEAR(Y167),Weights!$D$3:$W$26,11,0)</f>
        <v>0.27575679840172979</v>
      </c>
      <c r="AK167" s="55">
        <f>HLOOKUP(YEAR(Y167),Weights!$D$3:$W$26,12,0)</f>
        <v>0.41493209918663343</v>
      </c>
      <c r="AL167" s="55">
        <f>HLOOKUP(YEAR(Y167),Weights!$D$3:$W$26,13,0)</f>
        <v>0.1438011765921185</v>
      </c>
      <c r="AM167" s="55">
        <f>HLOOKUP(YEAR(Y167),Weights!$D$3:$W$26,14,0)</f>
        <v>5.1681135319894496E-2</v>
      </c>
      <c r="AN167" s="55">
        <f>HLOOKUP(YEAR(Y167),Weights!$D$3:$W$26,15,0)</f>
        <v>1.0217986148035181E-2</v>
      </c>
      <c r="AO167" s="55">
        <f>HLOOKUP(YEAR(Y167),Weights!$D$3:$W$26,16,0)</f>
        <v>2.9486078502078489E-2</v>
      </c>
      <c r="AP167" s="55">
        <f>HLOOKUP(YEAR(Y167),Weights!$D$3:$W$26,17,0)</f>
        <v>8.4984084034100751E-3</v>
      </c>
      <c r="AR167" s="91">
        <f t="shared" si="25"/>
        <v>40786</v>
      </c>
      <c r="AS167" s="55">
        <f t="shared" si="18"/>
        <v>0.29206295224422563</v>
      </c>
      <c r="AT167" s="55">
        <f t="shared" si="19"/>
        <v>0.29654309318172667</v>
      </c>
      <c r="AU167" s="55">
        <f t="shared" si="20"/>
        <v>0.15563563983799569</v>
      </c>
      <c r="AV167" s="55">
        <f t="shared" si="21"/>
        <v>5.4536828655894987E-2</v>
      </c>
      <c r="AW167" s="55">
        <f t="shared" si="22"/>
        <v>4.1421323624081588E-2</v>
      </c>
      <c r="AX167" s="55">
        <f t="shared" si="23"/>
        <v>2.8239798060672922E-2</v>
      </c>
      <c r="AY167" s="55">
        <f t="shared" si="24"/>
        <v>1.3191141504117421E-2</v>
      </c>
      <c r="AZ167" s="55">
        <f t="shared" si="26"/>
        <v>0.11836922289128526</v>
      </c>
    </row>
    <row r="168" spans="25:52" x14ac:dyDescent="0.25">
      <c r="Y168" s="90">
        <f>'Monthly return GPFG'!C169</f>
        <v>40816</v>
      </c>
      <c r="Z168" s="64">
        <f>HLOOKUP(YEAR(Y168),Weights!$D$3:$W$26,23,0)</f>
        <v>0.59381045482668859</v>
      </c>
      <c r="AA168" s="32">
        <f>HLOOKUP(YEAR(Y168),Weights!$D$3:$W$26,2,0)</f>
        <v>0.30321699838634447</v>
      </c>
      <c r="AB168" s="32">
        <f>HLOOKUP(YEAR(Y168),Weights!$D$3:$W$26,3,0)</f>
        <v>0.21556038883259443</v>
      </c>
      <c r="AC168" s="32">
        <f>HLOOKUP(YEAR(Y168),Weights!$D$3:$W$26,4,0)</f>
        <v>0.16373087494903146</v>
      </c>
      <c r="AD168" s="32">
        <f>HLOOKUP(YEAR(Y168),Weights!$D$3:$W$26,5,0)</f>
        <v>5.6490234440309879E-2</v>
      </c>
      <c r="AE168" s="32">
        <f>HLOOKUP(YEAR(Y168),Weights!$D$3:$W$26,6,0)</f>
        <v>6.2765625251414589E-2</v>
      </c>
      <c r="AF168" s="32">
        <f>HLOOKUP(YEAR(Y168),Weights!$D$3:$W$26,7,0)</f>
        <v>2.7387293559382749E-2</v>
      </c>
      <c r="AG168" s="32">
        <f>HLOOKUP(YEAR(Y168),Weights!$D$3:$W$26,8,0)</f>
        <v>1.6401154241856088E-2</v>
      </c>
      <c r="AH168" s="31"/>
      <c r="AI168" s="64">
        <f>HLOOKUP(YEAR(Y168),Weights!$D$3:$W$26,24,0)</f>
        <v>0.40618954517331135</v>
      </c>
      <c r="AJ168" s="32">
        <f>HLOOKUP(YEAR(Y168),Weights!$D$3:$W$26,11,0)</f>
        <v>0.27575679840172979</v>
      </c>
      <c r="AK168" s="32">
        <f>HLOOKUP(YEAR(Y168),Weights!$D$3:$W$26,12,0)</f>
        <v>0.41493209918663343</v>
      </c>
      <c r="AL168" s="32">
        <f>HLOOKUP(YEAR(Y168),Weights!$D$3:$W$26,13,0)</f>
        <v>0.1438011765921185</v>
      </c>
      <c r="AM168" s="32">
        <f>HLOOKUP(YEAR(Y168),Weights!$D$3:$W$26,14,0)</f>
        <v>5.1681135319894496E-2</v>
      </c>
      <c r="AN168" s="32">
        <f>HLOOKUP(YEAR(Y168),Weights!$D$3:$W$26,15,0)</f>
        <v>1.0217986148035181E-2</v>
      </c>
      <c r="AO168" s="32">
        <f>HLOOKUP(YEAR(Y168),Weights!$D$3:$W$26,16,0)</f>
        <v>2.9486078502078489E-2</v>
      </c>
      <c r="AP168" s="32">
        <f>HLOOKUP(YEAR(Y168),Weights!$D$3:$W$26,17,0)</f>
        <v>8.4984084034100751E-3</v>
      </c>
      <c r="AR168" s="90">
        <f t="shared" si="25"/>
        <v>40816</v>
      </c>
      <c r="AS168" s="32">
        <f t="shared" si="18"/>
        <v>0.29206295224422563</v>
      </c>
      <c r="AT168" s="32">
        <f t="shared" si="19"/>
        <v>0.29654309318172667</v>
      </c>
      <c r="AU168" s="32">
        <f t="shared" si="20"/>
        <v>0.15563563983799569</v>
      </c>
      <c r="AV168" s="32">
        <f t="shared" si="21"/>
        <v>5.4536828655894987E-2</v>
      </c>
      <c r="AW168" s="32">
        <f t="shared" si="22"/>
        <v>4.1421323624081588E-2</v>
      </c>
      <c r="AX168" s="32">
        <f t="shared" si="23"/>
        <v>2.8239798060672922E-2</v>
      </c>
      <c r="AY168" s="32">
        <f t="shared" si="24"/>
        <v>1.3191141504117421E-2</v>
      </c>
      <c r="AZ168" s="32">
        <f t="shared" si="26"/>
        <v>0.11836922289128526</v>
      </c>
    </row>
    <row r="169" spans="25:52" x14ac:dyDescent="0.25">
      <c r="Y169" s="91">
        <f>'Monthly return GPFG'!C170</f>
        <v>40847</v>
      </c>
      <c r="Z169" s="65">
        <f>HLOOKUP(YEAR(Y169),Weights!$D$3:$W$26,23,0)</f>
        <v>0.59381045482668859</v>
      </c>
      <c r="AA169" s="55">
        <f>HLOOKUP(YEAR(Y169),Weights!$D$3:$W$26,2,0)</f>
        <v>0.30321699838634447</v>
      </c>
      <c r="AB169" s="55">
        <f>HLOOKUP(YEAR(Y169),Weights!$D$3:$W$26,3,0)</f>
        <v>0.21556038883259443</v>
      </c>
      <c r="AC169" s="55">
        <f>HLOOKUP(YEAR(Y169),Weights!$D$3:$W$26,4,0)</f>
        <v>0.16373087494903146</v>
      </c>
      <c r="AD169" s="55">
        <f>HLOOKUP(YEAR(Y169),Weights!$D$3:$W$26,5,0)</f>
        <v>5.6490234440309879E-2</v>
      </c>
      <c r="AE169" s="55">
        <f>HLOOKUP(YEAR(Y169),Weights!$D$3:$W$26,6,0)</f>
        <v>6.2765625251414589E-2</v>
      </c>
      <c r="AF169" s="55">
        <f>HLOOKUP(YEAR(Y169),Weights!$D$3:$W$26,7,0)</f>
        <v>2.7387293559382749E-2</v>
      </c>
      <c r="AG169" s="55">
        <f>HLOOKUP(YEAR(Y169),Weights!$D$3:$W$26,8,0)</f>
        <v>1.6401154241856088E-2</v>
      </c>
      <c r="AH169" s="31"/>
      <c r="AI169" s="65">
        <f>HLOOKUP(YEAR(Y169),Weights!$D$3:$W$26,24,0)</f>
        <v>0.40618954517331135</v>
      </c>
      <c r="AJ169" s="55">
        <f>HLOOKUP(YEAR(Y169),Weights!$D$3:$W$26,11,0)</f>
        <v>0.27575679840172979</v>
      </c>
      <c r="AK169" s="55">
        <f>HLOOKUP(YEAR(Y169),Weights!$D$3:$W$26,12,0)</f>
        <v>0.41493209918663343</v>
      </c>
      <c r="AL169" s="55">
        <f>HLOOKUP(YEAR(Y169),Weights!$D$3:$W$26,13,0)</f>
        <v>0.1438011765921185</v>
      </c>
      <c r="AM169" s="55">
        <f>HLOOKUP(YEAR(Y169),Weights!$D$3:$W$26,14,0)</f>
        <v>5.1681135319894496E-2</v>
      </c>
      <c r="AN169" s="55">
        <f>HLOOKUP(YEAR(Y169),Weights!$D$3:$W$26,15,0)</f>
        <v>1.0217986148035181E-2</v>
      </c>
      <c r="AO169" s="55">
        <f>HLOOKUP(YEAR(Y169),Weights!$D$3:$W$26,16,0)</f>
        <v>2.9486078502078489E-2</v>
      </c>
      <c r="AP169" s="55">
        <f>HLOOKUP(YEAR(Y169),Weights!$D$3:$W$26,17,0)</f>
        <v>8.4984084034100751E-3</v>
      </c>
      <c r="AR169" s="91">
        <f t="shared" si="25"/>
        <v>40847</v>
      </c>
      <c r="AS169" s="55">
        <f t="shared" si="18"/>
        <v>0.29206295224422563</v>
      </c>
      <c r="AT169" s="55">
        <f t="shared" si="19"/>
        <v>0.29654309318172667</v>
      </c>
      <c r="AU169" s="55">
        <f t="shared" si="20"/>
        <v>0.15563563983799569</v>
      </c>
      <c r="AV169" s="55">
        <f t="shared" si="21"/>
        <v>5.4536828655894987E-2</v>
      </c>
      <c r="AW169" s="55">
        <f t="shared" si="22"/>
        <v>4.1421323624081588E-2</v>
      </c>
      <c r="AX169" s="55">
        <f t="shared" si="23"/>
        <v>2.8239798060672922E-2</v>
      </c>
      <c r="AY169" s="55">
        <f t="shared" si="24"/>
        <v>1.3191141504117421E-2</v>
      </c>
      <c r="AZ169" s="55">
        <f t="shared" si="26"/>
        <v>0.11836922289128526</v>
      </c>
    </row>
    <row r="170" spans="25:52" x14ac:dyDescent="0.25">
      <c r="Y170" s="90">
        <f>'Monthly return GPFG'!C171</f>
        <v>40877</v>
      </c>
      <c r="Z170" s="64">
        <f>HLOOKUP(YEAR(Y170),Weights!$D$3:$W$26,23,0)</f>
        <v>0.59381045482668859</v>
      </c>
      <c r="AA170" s="62">
        <f>HLOOKUP(YEAR(Y170),Weights!$D$3:$W$26,2,0)</f>
        <v>0.30321699838634447</v>
      </c>
      <c r="AB170" s="32">
        <f>HLOOKUP(YEAR(Y170),Weights!$D$3:$W$26,3,0)</f>
        <v>0.21556038883259443</v>
      </c>
      <c r="AC170" s="32">
        <f>HLOOKUP(YEAR(Y170),Weights!$D$3:$W$26,4,0)</f>
        <v>0.16373087494903146</v>
      </c>
      <c r="AD170" s="32">
        <f>HLOOKUP(YEAR(Y170),Weights!$D$3:$W$26,5,0)</f>
        <v>5.6490234440309879E-2</v>
      </c>
      <c r="AE170" s="32">
        <f>HLOOKUP(YEAR(Y170),Weights!$D$3:$W$26,6,0)</f>
        <v>6.2765625251414589E-2</v>
      </c>
      <c r="AF170" s="32">
        <f>HLOOKUP(YEAR(Y170),Weights!$D$3:$W$26,7,0)</f>
        <v>2.7387293559382749E-2</v>
      </c>
      <c r="AG170" s="32">
        <f>HLOOKUP(YEAR(Y170),Weights!$D$3:$W$26,8,0)</f>
        <v>1.6401154241856088E-2</v>
      </c>
      <c r="AH170" s="31"/>
      <c r="AI170" s="64">
        <f>HLOOKUP(YEAR(Y170),Weights!$D$3:$W$26,24,0)</f>
        <v>0.40618954517331135</v>
      </c>
      <c r="AJ170" s="62">
        <f>HLOOKUP(YEAR(Y170),Weights!$D$3:$W$26,11,0)</f>
        <v>0.27575679840172979</v>
      </c>
      <c r="AK170" s="32">
        <f>HLOOKUP(YEAR(Y170),Weights!$D$3:$W$26,12,0)</f>
        <v>0.41493209918663343</v>
      </c>
      <c r="AL170" s="32">
        <f>HLOOKUP(YEAR(Y170),Weights!$D$3:$W$26,13,0)</f>
        <v>0.1438011765921185</v>
      </c>
      <c r="AM170" s="32">
        <f>HLOOKUP(YEAR(Y170),Weights!$D$3:$W$26,14,0)</f>
        <v>5.1681135319894496E-2</v>
      </c>
      <c r="AN170" s="32">
        <f>HLOOKUP(YEAR(Y170),Weights!$D$3:$W$26,15,0)</f>
        <v>1.0217986148035181E-2</v>
      </c>
      <c r="AO170" s="32">
        <f>HLOOKUP(YEAR(Y170),Weights!$D$3:$W$26,16,0)</f>
        <v>2.9486078502078489E-2</v>
      </c>
      <c r="AP170" s="32">
        <f>HLOOKUP(YEAR(Y170),Weights!$D$3:$W$26,17,0)</f>
        <v>8.4984084034100751E-3</v>
      </c>
      <c r="AR170" s="90">
        <f t="shared" si="25"/>
        <v>40877</v>
      </c>
      <c r="AS170" s="62">
        <f t="shared" si="18"/>
        <v>0.29206295224422563</v>
      </c>
      <c r="AT170" s="62">
        <f t="shared" si="19"/>
        <v>0.29654309318172667</v>
      </c>
      <c r="AU170" s="32">
        <f t="shared" si="20"/>
        <v>0.15563563983799569</v>
      </c>
      <c r="AV170" s="32">
        <f t="shared" si="21"/>
        <v>5.4536828655894987E-2</v>
      </c>
      <c r="AW170" s="32">
        <f t="shared" si="22"/>
        <v>4.1421323624081588E-2</v>
      </c>
      <c r="AX170" s="32">
        <f t="shared" si="23"/>
        <v>2.8239798060672922E-2</v>
      </c>
      <c r="AY170" s="32">
        <f t="shared" si="24"/>
        <v>1.3191141504117421E-2</v>
      </c>
      <c r="AZ170" s="32">
        <f t="shared" si="26"/>
        <v>0.11836922289128526</v>
      </c>
    </row>
    <row r="171" spans="25:52" x14ac:dyDescent="0.25">
      <c r="Y171" s="89">
        <f>'Monthly return GPFG'!C172</f>
        <v>40908</v>
      </c>
      <c r="Z171" s="66">
        <f>HLOOKUP(YEAR(Y171),Weights!$D$3:$W$26,23,0)</f>
        <v>0.59381045482668859</v>
      </c>
      <c r="AA171" s="56">
        <f>HLOOKUP(YEAR(Y171),Weights!$D$3:$W$26,2,0)</f>
        <v>0.30321699838634447</v>
      </c>
      <c r="AB171" s="56">
        <f>HLOOKUP(YEAR(Y171),Weights!$D$3:$W$26,3,0)</f>
        <v>0.21556038883259443</v>
      </c>
      <c r="AC171" s="56">
        <f>HLOOKUP(YEAR(Y171),Weights!$D$3:$W$26,4,0)</f>
        <v>0.16373087494903146</v>
      </c>
      <c r="AD171" s="56">
        <f>HLOOKUP(YEAR(Y171),Weights!$D$3:$W$26,5,0)</f>
        <v>5.6490234440309879E-2</v>
      </c>
      <c r="AE171" s="56">
        <f>HLOOKUP(YEAR(Y171),Weights!$D$3:$W$26,6,0)</f>
        <v>6.2765625251414589E-2</v>
      </c>
      <c r="AF171" s="56">
        <f>HLOOKUP(YEAR(Y171),Weights!$D$3:$W$26,7,0)</f>
        <v>2.7387293559382749E-2</v>
      </c>
      <c r="AG171" s="56">
        <f>HLOOKUP(YEAR(Y171),Weights!$D$3:$W$26,8,0)</f>
        <v>1.6401154241856088E-2</v>
      </c>
      <c r="AH171" s="31"/>
      <c r="AI171" s="66">
        <f>HLOOKUP(YEAR(Y171),Weights!$D$3:$W$26,24,0)</f>
        <v>0.40618954517331135</v>
      </c>
      <c r="AJ171" s="56">
        <f>HLOOKUP(YEAR(Y171),Weights!$D$3:$W$26,11,0)</f>
        <v>0.27575679840172979</v>
      </c>
      <c r="AK171" s="56">
        <f>HLOOKUP(YEAR(Y171),Weights!$D$3:$W$26,12,0)</f>
        <v>0.41493209918663343</v>
      </c>
      <c r="AL171" s="56">
        <f>HLOOKUP(YEAR(Y171),Weights!$D$3:$W$26,13,0)</f>
        <v>0.1438011765921185</v>
      </c>
      <c r="AM171" s="56">
        <f>HLOOKUP(YEAR(Y171),Weights!$D$3:$W$26,14,0)</f>
        <v>5.1681135319894496E-2</v>
      </c>
      <c r="AN171" s="56">
        <f>HLOOKUP(YEAR(Y171),Weights!$D$3:$W$26,15,0)</f>
        <v>1.0217986148035181E-2</v>
      </c>
      <c r="AO171" s="56">
        <f>HLOOKUP(YEAR(Y171),Weights!$D$3:$W$26,16,0)</f>
        <v>2.9486078502078489E-2</v>
      </c>
      <c r="AP171" s="56">
        <f>HLOOKUP(YEAR(Y171),Weights!$D$3:$W$26,17,0)</f>
        <v>8.4984084034100751E-3</v>
      </c>
      <c r="AR171" s="89">
        <f t="shared" si="25"/>
        <v>40908</v>
      </c>
      <c r="AS171" s="56">
        <f t="shared" si="18"/>
        <v>0.29206295224422563</v>
      </c>
      <c r="AT171" s="56">
        <f t="shared" si="19"/>
        <v>0.29654309318172667</v>
      </c>
      <c r="AU171" s="56">
        <f t="shared" si="20"/>
        <v>0.15563563983799569</v>
      </c>
      <c r="AV171" s="56">
        <f t="shared" si="21"/>
        <v>5.4536828655894987E-2</v>
      </c>
      <c r="AW171" s="56">
        <f t="shared" si="22"/>
        <v>4.1421323624081588E-2</v>
      </c>
      <c r="AX171" s="56">
        <f t="shared" si="23"/>
        <v>2.8239798060672922E-2</v>
      </c>
      <c r="AY171" s="56">
        <f t="shared" si="24"/>
        <v>1.3191141504117421E-2</v>
      </c>
      <c r="AZ171" s="56">
        <f t="shared" si="26"/>
        <v>0.11836922289128526</v>
      </c>
    </row>
    <row r="172" spans="25:52" x14ac:dyDescent="0.25">
      <c r="Y172" s="90">
        <f>'Monthly return GPFG'!C173</f>
        <v>40939</v>
      </c>
      <c r="Z172" s="64">
        <f>HLOOKUP(YEAR(Y172),Weights!$D$3:$W$26,23,0)</f>
        <v>0.61552965126467774</v>
      </c>
      <c r="AA172" s="32">
        <f>HLOOKUP(YEAR(Y172),Weights!$D$3:$W$26,2,0)</f>
        <v>0.28600902255753474</v>
      </c>
      <c r="AB172" s="32">
        <f>HLOOKUP(YEAR(Y172),Weights!$D$3:$W$26,3,0)</f>
        <v>0.21604431382803244</v>
      </c>
      <c r="AC172" s="32">
        <f>HLOOKUP(YEAR(Y172),Weights!$D$3:$W$26,4,0)</f>
        <v>0.15775998560176732</v>
      </c>
      <c r="AD172" s="32">
        <f>HLOOKUP(YEAR(Y172),Weights!$D$3:$W$26,5,0)</f>
        <v>5.3508608663048553E-2</v>
      </c>
      <c r="AE172" s="32">
        <f>HLOOKUP(YEAR(Y172),Weights!$D$3:$W$26,6,0)</f>
        <v>6.2354787593203218E-2</v>
      </c>
      <c r="AF172" s="32">
        <f>HLOOKUP(YEAR(Y172),Weights!$D$3:$W$26,7,0)</f>
        <v>2.523901830856962E-2</v>
      </c>
      <c r="AG172" s="32">
        <f>HLOOKUP(YEAR(Y172),Weights!$D$3:$W$26,8,0)</f>
        <v>2.2930709188345725E-2</v>
      </c>
      <c r="AH172" s="31"/>
      <c r="AI172" s="64">
        <f>HLOOKUP(YEAR(Y172),Weights!$D$3:$W$26,24,0)</f>
        <v>0.38447034873532232</v>
      </c>
      <c r="AJ172" s="32">
        <f>HLOOKUP(YEAR(Y172),Weights!$D$3:$W$26,11,0)</f>
        <v>0.29517145802750444</v>
      </c>
      <c r="AK172" s="32">
        <f>HLOOKUP(YEAR(Y172),Weights!$D$3:$W$26,12,0)</f>
        <v>0.31205353853119655</v>
      </c>
      <c r="AL172" s="32">
        <f>HLOOKUP(YEAR(Y172),Weights!$D$3:$W$26,13,0)</f>
        <v>8.8214188898525905E-2</v>
      </c>
      <c r="AM172" s="32">
        <f>HLOOKUP(YEAR(Y172),Weights!$D$3:$W$26,14,0)</f>
        <v>7.2880667555828893E-2</v>
      </c>
      <c r="AN172" s="32">
        <f>HLOOKUP(YEAR(Y172),Weights!$D$3:$W$26,15,0)</f>
        <v>2.2015888511295024E-2</v>
      </c>
      <c r="AO172" s="32">
        <f>HLOOKUP(YEAR(Y172),Weights!$D$3:$W$26,16,0)</f>
        <v>4.0181333883426602E-2</v>
      </c>
      <c r="AP172" s="32">
        <f>HLOOKUP(YEAR(Y172),Weights!$D$3:$W$26,17,0)</f>
        <v>2.054048084912978E-2</v>
      </c>
      <c r="AR172" s="90">
        <f t="shared" si="25"/>
        <v>40939</v>
      </c>
      <c r="AS172" s="32">
        <f t="shared" si="18"/>
        <v>0.28953170731793887</v>
      </c>
      <c r="AT172" s="32">
        <f t="shared" si="19"/>
        <v>0.25295701393146586</v>
      </c>
      <c r="AU172" s="32">
        <f t="shared" si="20"/>
        <v>0.13102168889019628</v>
      </c>
      <c r="AV172" s="32">
        <f t="shared" si="21"/>
        <v>6.0956590901277016E-2</v>
      </c>
      <c r="AW172" s="32">
        <f t="shared" si="22"/>
        <v>4.6845676995583008E-2</v>
      </c>
      <c r="AX172" s="32">
        <f t="shared" si="23"/>
        <v>3.0983895588548124E-2</v>
      </c>
      <c r="AY172" s="32">
        <f t="shared" si="24"/>
        <v>2.2011737265210322E-2</v>
      </c>
      <c r="AZ172" s="32">
        <f t="shared" si="26"/>
        <v>0.1656916891097806</v>
      </c>
    </row>
    <row r="173" spans="25:52" x14ac:dyDescent="0.25">
      <c r="Y173" s="91">
        <f>'Monthly return GPFG'!C174</f>
        <v>40968</v>
      </c>
      <c r="Z173" s="65">
        <f>HLOOKUP(YEAR(Y173),Weights!$D$3:$W$26,23,0)</f>
        <v>0.61552965126467774</v>
      </c>
      <c r="AA173" s="55">
        <f>HLOOKUP(YEAR(Y173),Weights!$D$3:$W$26,2,0)</f>
        <v>0.28600902255753474</v>
      </c>
      <c r="AB173" s="55">
        <f>HLOOKUP(YEAR(Y173),Weights!$D$3:$W$26,3,0)</f>
        <v>0.21604431382803244</v>
      </c>
      <c r="AC173" s="55">
        <f>HLOOKUP(YEAR(Y173),Weights!$D$3:$W$26,4,0)</f>
        <v>0.15775998560176732</v>
      </c>
      <c r="AD173" s="55">
        <f>HLOOKUP(YEAR(Y173),Weights!$D$3:$W$26,5,0)</f>
        <v>5.3508608663048553E-2</v>
      </c>
      <c r="AE173" s="55">
        <f>HLOOKUP(YEAR(Y173),Weights!$D$3:$W$26,6,0)</f>
        <v>6.2354787593203218E-2</v>
      </c>
      <c r="AF173" s="55">
        <f>HLOOKUP(YEAR(Y173),Weights!$D$3:$W$26,7,0)</f>
        <v>2.523901830856962E-2</v>
      </c>
      <c r="AG173" s="55">
        <f>HLOOKUP(YEAR(Y173),Weights!$D$3:$W$26,8,0)</f>
        <v>2.2930709188345725E-2</v>
      </c>
      <c r="AH173" s="31"/>
      <c r="AI173" s="65">
        <f>HLOOKUP(YEAR(Y173),Weights!$D$3:$W$26,24,0)</f>
        <v>0.38447034873532232</v>
      </c>
      <c r="AJ173" s="55">
        <f>HLOOKUP(YEAR(Y173),Weights!$D$3:$W$26,11,0)</f>
        <v>0.29517145802750444</v>
      </c>
      <c r="AK173" s="55">
        <f>HLOOKUP(YEAR(Y173),Weights!$D$3:$W$26,12,0)</f>
        <v>0.31205353853119655</v>
      </c>
      <c r="AL173" s="55">
        <f>HLOOKUP(YEAR(Y173),Weights!$D$3:$W$26,13,0)</f>
        <v>8.8214188898525905E-2</v>
      </c>
      <c r="AM173" s="55">
        <f>HLOOKUP(YEAR(Y173),Weights!$D$3:$W$26,14,0)</f>
        <v>7.2880667555828893E-2</v>
      </c>
      <c r="AN173" s="55">
        <f>HLOOKUP(YEAR(Y173),Weights!$D$3:$W$26,15,0)</f>
        <v>2.2015888511295024E-2</v>
      </c>
      <c r="AO173" s="55">
        <f>HLOOKUP(YEAR(Y173),Weights!$D$3:$W$26,16,0)</f>
        <v>4.0181333883426602E-2</v>
      </c>
      <c r="AP173" s="55">
        <f>HLOOKUP(YEAR(Y173),Weights!$D$3:$W$26,17,0)</f>
        <v>2.054048084912978E-2</v>
      </c>
      <c r="AR173" s="91">
        <f t="shared" si="25"/>
        <v>40968</v>
      </c>
      <c r="AS173" s="55">
        <f t="shared" si="18"/>
        <v>0.28953170731793887</v>
      </c>
      <c r="AT173" s="55">
        <f t="shared" si="19"/>
        <v>0.25295701393146586</v>
      </c>
      <c r="AU173" s="55">
        <f t="shared" si="20"/>
        <v>0.13102168889019628</v>
      </c>
      <c r="AV173" s="55">
        <f t="shared" si="21"/>
        <v>6.0956590901277016E-2</v>
      </c>
      <c r="AW173" s="55">
        <f t="shared" si="22"/>
        <v>4.6845676995583008E-2</v>
      </c>
      <c r="AX173" s="55">
        <f t="shared" si="23"/>
        <v>3.0983895588548124E-2</v>
      </c>
      <c r="AY173" s="55">
        <f t="shared" si="24"/>
        <v>2.2011737265210322E-2</v>
      </c>
      <c r="AZ173" s="55">
        <f t="shared" si="26"/>
        <v>0.1656916891097806</v>
      </c>
    </row>
    <row r="174" spans="25:52" x14ac:dyDescent="0.25">
      <c r="Y174" s="90">
        <f>'Monthly return GPFG'!C175</f>
        <v>40999</v>
      </c>
      <c r="Z174" s="64">
        <f>HLOOKUP(YEAR(Y174),Weights!$D$3:$W$26,23,0)</f>
        <v>0.61552965126467774</v>
      </c>
      <c r="AA174" s="32">
        <f>HLOOKUP(YEAR(Y174),Weights!$D$3:$W$26,2,0)</f>
        <v>0.28600902255753474</v>
      </c>
      <c r="AB174" s="32">
        <f>HLOOKUP(YEAR(Y174),Weights!$D$3:$W$26,3,0)</f>
        <v>0.21604431382803244</v>
      </c>
      <c r="AC174" s="32">
        <f>HLOOKUP(YEAR(Y174),Weights!$D$3:$W$26,4,0)</f>
        <v>0.15775998560176732</v>
      </c>
      <c r="AD174" s="32">
        <f>HLOOKUP(YEAR(Y174),Weights!$D$3:$W$26,5,0)</f>
        <v>5.3508608663048553E-2</v>
      </c>
      <c r="AE174" s="32">
        <f>HLOOKUP(YEAR(Y174),Weights!$D$3:$W$26,6,0)</f>
        <v>6.2354787593203218E-2</v>
      </c>
      <c r="AF174" s="32">
        <f>HLOOKUP(YEAR(Y174),Weights!$D$3:$W$26,7,0)</f>
        <v>2.523901830856962E-2</v>
      </c>
      <c r="AG174" s="32">
        <f>HLOOKUP(YEAR(Y174),Weights!$D$3:$W$26,8,0)</f>
        <v>2.2930709188345725E-2</v>
      </c>
      <c r="AH174" s="31"/>
      <c r="AI174" s="64">
        <f>HLOOKUP(YEAR(Y174),Weights!$D$3:$W$26,24,0)</f>
        <v>0.38447034873532232</v>
      </c>
      <c r="AJ174" s="32">
        <f>HLOOKUP(YEAR(Y174),Weights!$D$3:$W$26,11,0)</f>
        <v>0.29517145802750444</v>
      </c>
      <c r="AK174" s="32">
        <f>HLOOKUP(YEAR(Y174),Weights!$D$3:$W$26,12,0)</f>
        <v>0.31205353853119655</v>
      </c>
      <c r="AL174" s="32">
        <f>HLOOKUP(YEAR(Y174),Weights!$D$3:$W$26,13,0)</f>
        <v>8.8214188898525905E-2</v>
      </c>
      <c r="AM174" s="32">
        <f>HLOOKUP(YEAR(Y174),Weights!$D$3:$W$26,14,0)</f>
        <v>7.2880667555828893E-2</v>
      </c>
      <c r="AN174" s="32">
        <f>HLOOKUP(YEAR(Y174),Weights!$D$3:$W$26,15,0)</f>
        <v>2.2015888511295024E-2</v>
      </c>
      <c r="AO174" s="32">
        <f>HLOOKUP(YEAR(Y174),Weights!$D$3:$W$26,16,0)</f>
        <v>4.0181333883426602E-2</v>
      </c>
      <c r="AP174" s="32">
        <f>HLOOKUP(YEAR(Y174),Weights!$D$3:$W$26,17,0)</f>
        <v>2.054048084912978E-2</v>
      </c>
      <c r="AR174" s="90">
        <f t="shared" si="25"/>
        <v>40999</v>
      </c>
      <c r="AS174" s="32">
        <f t="shared" si="18"/>
        <v>0.28953170731793887</v>
      </c>
      <c r="AT174" s="32">
        <f t="shared" si="19"/>
        <v>0.25295701393146586</v>
      </c>
      <c r="AU174" s="32">
        <f t="shared" si="20"/>
        <v>0.13102168889019628</v>
      </c>
      <c r="AV174" s="32">
        <f t="shared" si="21"/>
        <v>6.0956590901277016E-2</v>
      </c>
      <c r="AW174" s="32">
        <f t="shared" si="22"/>
        <v>4.6845676995583008E-2</v>
      </c>
      <c r="AX174" s="32">
        <f t="shared" si="23"/>
        <v>3.0983895588548124E-2</v>
      </c>
      <c r="AY174" s="32">
        <f t="shared" si="24"/>
        <v>2.2011737265210322E-2</v>
      </c>
      <c r="AZ174" s="32">
        <f t="shared" si="26"/>
        <v>0.1656916891097806</v>
      </c>
    </row>
    <row r="175" spans="25:52" x14ac:dyDescent="0.25">
      <c r="Y175" s="91">
        <f>'Monthly return GPFG'!C176</f>
        <v>41029</v>
      </c>
      <c r="Z175" s="65">
        <f>HLOOKUP(YEAR(Y175),Weights!$D$3:$W$26,23,0)</f>
        <v>0.61552965126467774</v>
      </c>
      <c r="AA175" s="55">
        <f>HLOOKUP(YEAR(Y175),Weights!$D$3:$W$26,2,0)</f>
        <v>0.28600902255753474</v>
      </c>
      <c r="AB175" s="55">
        <f>HLOOKUP(YEAR(Y175),Weights!$D$3:$W$26,3,0)</f>
        <v>0.21604431382803244</v>
      </c>
      <c r="AC175" s="55">
        <f>HLOOKUP(YEAR(Y175),Weights!$D$3:$W$26,4,0)</f>
        <v>0.15775998560176732</v>
      </c>
      <c r="AD175" s="55">
        <f>HLOOKUP(YEAR(Y175),Weights!$D$3:$W$26,5,0)</f>
        <v>5.3508608663048553E-2</v>
      </c>
      <c r="AE175" s="55">
        <f>HLOOKUP(YEAR(Y175),Weights!$D$3:$W$26,6,0)</f>
        <v>6.2354787593203218E-2</v>
      </c>
      <c r="AF175" s="55">
        <f>HLOOKUP(YEAR(Y175),Weights!$D$3:$W$26,7,0)</f>
        <v>2.523901830856962E-2</v>
      </c>
      <c r="AG175" s="55">
        <f>HLOOKUP(YEAR(Y175),Weights!$D$3:$W$26,8,0)</f>
        <v>2.2930709188345725E-2</v>
      </c>
      <c r="AH175" s="31"/>
      <c r="AI175" s="65">
        <f>HLOOKUP(YEAR(Y175),Weights!$D$3:$W$26,24,0)</f>
        <v>0.38447034873532232</v>
      </c>
      <c r="AJ175" s="55">
        <f>HLOOKUP(YEAR(Y175),Weights!$D$3:$W$26,11,0)</f>
        <v>0.29517145802750444</v>
      </c>
      <c r="AK175" s="55">
        <f>HLOOKUP(YEAR(Y175),Weights!$D$3:$W$26,12,0)</f>
        <v>0.31205353853119655</v>
      </c>
      <c r="AL175" s="55">
        <f>HLOOKUP(YEAR(Y175),Weights!$D$3:$W$26,13,0)</f>
        <v>8.8214188898525905E-2</v>
      </c>
      <c r="AM175" s="55">
        <f>HLOOKUP(YEAR(Y175),Weights!$D$3:$W$26,14,0)</f>
        <v>7.2880667555828893E-2</v>
      </c>
      <c r="AN175" s="55">
        <f>HLOOKUP(YEAR(Y175),Weights!$D$3:$W$26,15,0)</f>
        <v>2.2015888511295024E-2</v>
      </c>
      <c r="AO175" s="55">
        <f>HLOOKUP(YEAR(Y175),Weights!$D$3:$W$26,16,0)</f>
        <v>4.0181333883426602E-2</v>
      </c>
      <c r="AP175" s="55">
        <f>HLOOKUP(YEAR(Y175),Weights!$D$3:$W$26,17,0)</f>
        <v>2.054048084912978E-2</v>
      </c>
      <c r="AR175" s="91">
        <f t="shared" si="25"/>
        <v>41029</v>
      </c>
      <c r="AS175" s="55">
        <f t="shared" si="18"/>
        <v>0.28953170731793887</v>
      </c>
      <c r="AT175" s="55">
        <f t="shared" si="19"/>
        <v>0.25295701393146586</v>
      </c>
      <c r="AU175" s="55">
        <f t="shared" si="20"/>
        <v>0.13102168889019628</v>
      </c>
      <c r="AV175" s="55">
        <f t="shared" si="21"/>
        <v>6.0956590901277016E-2</v>
      </c>
      <c r="AW175" s="55">
        <f t="shared" si="22"/>
        <v>4.6845676995583008E-2</v>
      </c>
      <c r="AX175" s="55">
        <f t="shared" si="23"/>
        <v>3.0983895588548124E-2</v>
      </c>
      <c r="AY175" s="55">
        <f t="shared" si="24"/>
        <v>2.2011737265210322E-2</v>
      </c>
      <c r="AZ175" s="55">
        <f t="shared" si="26"/>
        <v>0.1656916891097806</v>
      </c>
    </row>
    <row r="176" spans="25:52" x14ac:dyDescent="0.25">
      <c r="Y176" s="90">
        <f>'Monthly return GPFG'!C177</f>
        <v>41060</v>
      </c>
      <c r="Z176" s="64">
        <f>HLOOKUP(YEAR(Y176),Weights!$D$3:$W$26,23,0)</f>
        <v>0.61552965126467774</v>
      </c>
      <c r="AA176" s="32">
        <f>HLOOKUP(YEAR(Y176),Weights!$D$3:$W$26,2,0)</f>
        <v>0.28600902255753474</v>
      </c>
      <c r="AB176" s="32">
        <f>HLOOKUP(YEAR(Y176),Weights!$D$3:$W$26,3,0)</f>
        <v>0.21604431382803244</v>
      </c>
      <c r="AC176" s="32">
        <f>HLOOKUP(YEAR(Y176),Weights!$D$3:$W$26,4,0)</f>
        <v>0.15775998560176732</v>
      </c>
      <c r="AD176" s="32">
        <f>HLOOKUP(YEAR(Y176),Weights!$D$3:$W$26,5,0)</f>
        <v>5.3508608663048553E-2</v>
      </c>
      <c r="AE176" s="32">
        <f>HLOOKUP(YEAR(Y176),Weights!$D$3:$W$26,6,0)</f>
        <v>6.2354787593203218E-2</v>
      </c>
      <c r="AF176" s="32">
        <f>HLOOKUP(YEAR(Y176),Weights!$D$3:$W$26,7,0)</f>
        <v>2.523901830856962E-2</v>
      </c>
      <c r="AG176" s="32">
        <f>HLOOKUP(YEAR(Y176),Weights!$D$3:$W$26,8,0)</f>
        <v>2.2930709188345725E-2</v>
      </c>
      <c r="AH176" s="31"/>
      <c r="AI176" s="64">
        <f>HLOOKUP(YEAR(Y176),Weights!$D$3:$W$26,24,0)</f>
        <v>0.38447034873532232</v>
      </c>
      <c r="AJ176" s="32">
        <f>HLOOKUP(YEAR(Y176),Weights!$D$3:$W$26,11,0)</f>
        <v>0.29517145802750444</v>
      </c>
      <c r="AK176" s="32">
        <f>HLOOKUP(YEAR(Y176),Weights!$D$3:$W$26,12,0)</f>
        <v>0.31205353853119655</v>
      </c>
      <c r="AL176" s="32">
        <f>HLOOKUP(YEAR(Y176),Weights!$D$3:$W$26,13,0)</f>
        <v>8.8214188898525905E-2</v>
      </c>
      <c r="AM176" s="32">
        <f>HLOOKUP(YEAR(Y176),Weights!$D$3:$W$26,14,0)</f>
        <v>7.2880667555828893E-2</v>
      </c>
      <c r="AN176" s="32">
        <f>HLOOKUP(YEAR(Y176),Weights!$D$3:$W$26,15,0)</f>
        <v>2.2015888511295024E-2</v>
      </c>
      <c r="AO176" s="32">
        <f>HLOOKUP(YEAR(Y176),Weights!$D$3:$W$26,16,0)</f>
        <v>4.0181333883426602E-2</v>
      </c>
      <c r="AP176" s="32">
        <f>HLOOKUP(YEAR(Y176),Weights!$D$3:$W$26,17,0)</f>
        <v>2.054048084912978E-2</v>
      </c>
      <c r="AR176" s="90">
        <f t="shared" si="25"/>
        <v>41060</v>
      </c>
      <c r="AS176" s="32">
        <f t="shared" si="18"/>
        <v>0.28953170731793887</v>
      </c>
      <c r="AT176" s="32">
        <f t="shared" si="19"/>
        <v>0.25295701393146586</v>
      </c>
      <c r="AU176" s="32">
        <f t="shared" si="20"/>
        <v>0.13102168889019628</v>
      </c>
      <c r="AV176" s="32">
        <f t="shared" si="21"/>
        <v>6.0956590901277016E-2</v>
      </c>
      <c r="AW176" s="32">
        <f t="shared" si="22"/>
        <v>4.6845676995583008E-2</v>
      </c>
      <c r="AX176" s="32">
        <f t="shared" si="23"/>
        <v>3.0983895588548124E-2</v>
      </c>
      <c r="AY176" s="32">
        <f t="shared" si="24"/>
        <v>2.2011737265210322E-2</v>
      </c>
      <c r="AZ176" s="32">
        <f t="shared" si="26"/>
        <v>0.1656916891097806</v>
      </c>
    </row>
    <row r="177" spans="25:52" x14ac:dyDescent="0.25">
      <c r="Y177" s="91">
        <f>'Monthly return GPFG'!C178</f>
        <v>41090</v>
      </c>
      <c r="Z177" s="65">
        <f>HLOOKUP(YEAR(Y177),Weights!$D$3:$W$26,23,0)</f>
        <v>0.61552965126467774</v>
      </c>
      <c r="AA177" s="55">
        <f>HLOOKUP(YEAR(Y177),Weights!$D$3:$W$26,2,0)</f>
        <v>0.28600902255753474</v>
      </c>
      <c r="AB177" s="55">
        <f>HLOOKUP(YEAR(Y177),Weights!$D$3:$W$26,3,0)</f>
        <v>0.21604431382803244</v>
      </c>
      <c r="AC177" s="55">
        <f>HLOOKUP(YEAR(Y177),Weights!$D$3:$W$26,4,0)</f>
        <v>0.15775998560176732</v>
      </c>
      <c r="AD177" s="55">
        <f>HLOOKUP(YEAR(Y177),Weights!$D$3:$W$26,5,0)</f>
        <v>5.3508608663048553E-2</v>
      </c>
      <c r="AE177" s="55">
        <f>HLOOKUP(YEAR(Y177),Weights!$D$3:$W$26,6,0)</f>
        <v>6.2354787593203218E-2</v>
      </c>
      <c r="AF177" s="55">
        <f>HLOOKUP(YEAR(Y177),Weights!$D$3:$W$26,7,0)</f>
        <v>2.523901830856962E-2</v>
      </c>
      <c r="AG177" s="55">
        <f>HLOOKUP(YEAR(Y177),Weights!$D$3:$W$26,8,0)</f>
        <v>2.2930709188345725E-2</v>
      </c>
      <c r="AH177" s="31"/>
      <c r="AI177" s="65">
        <f>HLOOKUP(YEAR(Y177),Weights!$D$3:$W$26,24,0)</f>
        <v>0.38447034873532232</v>
      </c>
      <c r="AJ177" s="55">
        <f>HLOOKUP(YEAR(Y177),Weights!$D$3:$W$26,11,0)</f>
        <v>0.29517145802750444</v>
      </c>
      <c r="AK177" s="55">
        <f>HLOOKUP(YEAR(Y177),Weights!$D$3:$W$26,12,0)</f>
        <v>0.31205353853119655</v>
      </c>
      <c r="AL177" s="55">
        <f>HLOOKUP(YEAR(Y177),Weights!$D$3:$W$26,13,0)</f>
        <v>8.8214188898525905E-2</v>
      </c>
      <c r="AM177" s="55">
        <f>HLOOKUP(YEAR(Y177),Weights!$D$3:$W$26,14,0)</f>
        <v>7.2880667555828893E-2</v>
      </c>
      <c r="AN177" s="55">
        <f>HLOOKUP(YEAR(Y177),Weights!$D$3:$W$26,15,0)</f>
        <v>2.2015888511295024E-2</v>
      </c>
      <c r="AO177" s="55">
        <f>HLOOKUP(YEAR(Y177),Weights!$D$3:$W$26,16,0)</f>
        <v>4.0181333883426602E-2</v>
      </c>
      <c r="AP177" s="55">
        <f>HLOOKUP(YEAR(Y177),Weights!$D$3:$W$26,17,0)</f>
        <v>2.054048084912978E-2</v>
      </c>
      <c r="AR177" s="91">
        <f t="shared" si="25"/>
        <v>41090</v>
      </c>
      <c r="AS177" s="55">
        <f t="shared" si="18"/>
        <v>0.28953170731793887</v>
      </c>
      <c r="AT177" s="55">
        <f t="shared" si="19"/>
        <v>0.25295701393146586</v>
      </c>
      <c r="AU177" s="55">
        <f t="shared" si="20"/>
        <v>0.13102168889019628</v>
      </c>
      <c r="AV177" s="55">
        <f t="shared" si="21"/>
        <v>6.0956590901277016E-2</v>
      </c>
      <c r="AW177" s="55">
        <f t="shared" si="22"/>
        <v>4.6845676995583008E-2</v>
      </c>
      <c r="AX177" s="55">
        <f t="shared" si="23"/>
        <v>3.0983895588548124E-2</v>
      </c>
      <c r="AY177" s="55">
        <f t="shared" si="24"/>
        <v>2.2011737265210322E-2</v>
      </c>
      <c r="AZ177" s="55">
        <f t="shared" si="26"/>
        <v>0.1656916891097806</v>
      </c>
    </row>
    <row r="178" spans="25:52" x14ac:dyDescent="0.25">
      <c r="Y178" s="90">
        <f>'Monthly return GPFG'!C179</f>
        <v>41121</v>
      </c>
      <c r="Z178" s="64">
        <f>HLOOKUP(YEAR(Y178),Weights!$D$3:$W$26,23,0)</f>
        <v>0.61552965126467774</v>
      </c>
      <c r="AA178" s="32">
        <f>HLOOKUP(YEAR(Y178),Weights!$D$3:$W$26,2,0)</f>
        <v>0.28600902255753474</v>
      </c>
      <c r="AB178" s="32">
        <f>HLOOKUP(YEAR(Y178),Weights!$D$3:$W$26,3,0)</f>
        <v>0.21604431382803244</v>
      </c>
      <c r="AC178" s="32">
        <f>HLOOKUP(YEAR(Y178),Weights!$D$3:$W$26,4,0)</f>
        <v>0.15775998560176732</v>
      </c>
      <c r="AD178" s="32">
        <f>HLOOKUP(YEAR(Y178),Weights!$D$3:$W$26,5,0)</f>
        <v>5.3508608663048553E-2</v>
      </c>
      <c r="AE178" s="32">
        <f>HLOOKUP(YEAR(Y178),Weights!$D$3:$W$26,6,0)</f>
        <v>6.2354787593203218E-2</v>
      </c>
      <c r="AF178" s="32">
        <f>HLOOKUP(YEAR(Y178),Weights!$D$3:$W$26,7,0)</f>
        <v>2.523901830856962E-2</v>
      </c>
      <c r="AG178" s="32">
        <f>HLOOKUP(YEAR(Y178),Weights!$D$3:$W$26,8,0)</f>
        <v>2.2930709188345725E-2</v>
      </c>
      <c r="AH178" s="31"/>
      <c r="AI178" s="64">
        <f>HLOOKUP(YEAR(Y178),Weights!$D$3:$W$26,24,0)</f>
        <v>0.38447034873532232</v>
      </c>
      <c r="AJ178" s="32">
        <f>HLOOKUP(YEAR(Y178),Weights!$D$3:$W$26,11,0)</f>
        <v>0.29517145802750444</v>
      </c>
      <c r="AK178" s="32">
        <f>HLOOKUP(YEAR(Y178),Weights!$D$3:$W$26,12,0)</f>
        <v>0.31205353853119655</v>
      </c>
      <c r="AL178" s="32">
        <f>HLOOKUP(YEAR(Y178),Weights!$D$3:$W$26,13,0)</f>
        <v>8.8214188898525905E-2</v>
      </c>
      <c r="AM178" s="32">
        <f>HLOOKUP(YEAR(Y178),Weights!$D$3:$W$26,14,0)</f>
        <v>7.2880667555828893E-2</v>
      </c>
      <c r="AN178" s="32">
        <f>HLOOKUP(YEAR(Y178),Weights!$D$3:$W$26,15,0)</f>
        <v>2.2015888511295024E-2</v>
      </c>
      <c r="AO178" s="32">
        <f>HLOOKUP(YEAR(Y178),Weights!$D$3:$W$26,16,0)</f>
        <v>4.0181333883426602E-2</v>
      </c>
      <c r="AP178" s="32">
        <f>HLOOKUP(YEAR(Y178),Weights!$D$3:$W$26,17,0)</f>
        <v>2.054048084912978E-2</v>
      </c>
      <c r="AR178" s="90">
        <f t="shared" si="25"/>
        <v>41121</v>
      </c>
      <c r="AS178" s="32">
        <f t="shared" si="18"/>
        <v>0.28953170731793887</v>
      </c>
      <c r="AT178" s="32">
        <f t="shared" si="19"/>
        <v>0.25295701393146586</v>
      </c>
      <c r="AU178" s="32">
        <f t="shared" si="20"/>
        <v>0.13102168889019628</v>
      </c>
      <c r="AV178" s="32">
        <f t="shared" si="21"/>
        <v>6.0956590901277016E-2</v>
      </c>
      <c r="AW178" s="32">
        <f t="shared" si="22"/>
        <v>4.6845676995583008E-2</v>
      </c>
      <c r="AX178" s="32">
        <f t="shared" si="23"/>
        <v>3.0983895588548124E-2</v>
      </c>
      <c r="AY178" s="32">
        <f t="shared" si="24"/>
        <v>2.2011737265210322E-2</v>
      </c>
      <c r="AZ178" s="32">
        <f t="shared" si="26"/>
        <v>0.1656916891097806</v>
      </c>
    </row>
    <row r="179" spans="25:52" x14ac:dyDescent="0.25">
      <c r="Y179" s="91">
        <f>'Monthly return GPFG'!C180</f>
        <v>41152</v>
      </c>
      <c r="Z179" s="65">
        <f>HLOOKUP(YEAR(Y179),Weights!$D$3:$W$26,23,0)</f>
        <v>0.61552965126467774</v>
      </c>
      <c r="AA179" s="55">
        <f>HLOOKUP(YEAR(Y179),Weights!$D$3:$W$26,2,0)</f>
        <v>0.28600902255753474</v>
      </c>
      <c r="AB179" s="55">
        <f>HLOOKUP(YEAR(Y179),Weights!$D$3:$W$26,3,0)</f>
        <v>0.21604431382803244</v>
      </c>
      <c r="AC179" s="55">
        <f>HLOOKUP(YEAR(Y179),Weights!$D$3:$W$26,4,0)</f>
        <v>0.15775998560176732</v>
      </c>
      <c r="AD179" s="55">
        <f>HLOOKUP(YEAR(Y179),Weights!$D$3:$W$26,5,0)</f>
        <v>5.3508608663048553E-2</v>
      </c>
      <c r="AE179" s="55">
        <f>HLOOKUP(YEAR(Y179),Weights!$D$3:$W$26,6,0)</f>
        <v>6.2354787593203218E-2</v>
      </c>
      <c r="AF179" s="55">
        <f>HLOOKUP(YEAR(Y179),Weights!$D$3:$W$26,7,0)</f>
        <v>2.523901830856962E-2</v>
      </c>
      <c r="AG179" s="55">
        <f>HLOOKUP(YEAR(Y179),Weights!$D$3:$W$26,8,0)</f>
        <v>2.2930709188345725E-2</v>
      </c>
      <c r="AH179" s="31"/>
      <c r="AI179" s="65">
        <f>HLOOKUP(YEAR(Y179),Weights!$D$3:$W$26,24,0)</f>
        <v>0.38447034873532232</v>
      </c>
      <c r="AJ179" s="55">
        <f>HLOOKUP(YEAR(Y179),Weights!$D$3:$W$26,11,0)</f>
        <v>0.29517145802750444</v>
      </c>
      <c r="AK179" s="55">
        <f>HLOOKUP(YEAR(Y179),Weights!$D$3:$W$26,12,0)</f>
        <v>0.31205353853119655</v>
      </c>
      <c r="AL179" s="55">
        <f>HLOOKUP(YEAR(Y179),Weights!$D$3:$W$26,13,0)</f>
        <v>8.8214188898525905E-2</v>
      </c>
      <c r="AM179" s="55">
        <f>HLOOKUP(YEAR(Y179),Weights!$D$3:$W$26,14,0)</f>
        <v>7.2880667555828893E-2</v>
      </c>
      <c r="AN179" s="55">
        <f>HLOOKUP(YEAR(Y179),Weights!$D$3:$W$26,15,0)</f>
        <v>2.2015888511295024E-2</v>
      </c>
      <c r="AO179" s="55">
        <f>HLOOKUP(YEAR(Y179),Weights!$D$3:$W$26,16,0)</f>
        <v>4.0181333883426602E-2</v>
      </c>
      <c r="AP179" s="55">
        <f>HLOOKUP(YEAR(Y179),Weights!$D$3:$W$26,17,0)</f>
        <v>2.054048084912978E-2</v>
      </c>
      <c r="AR179" s="91">
        <f t="shared" si="25"/>
        <v>41152</v>
      </c>
      <c r="AS179" s="55">
        <f t="shared" si="18"/>
        <v>0.28953170731793887</v>
      </c>
      <c r="AT179" s="55">
        <f t="shared" si="19"/>
        <v>0.25295701393146586</v>
      </c>
      <c r="AU179" s="55">
        <f t="shared" si="20"/>
        <v>0.13102168889019628</v>
      </c>
      <c r="AV179" s="55">
        <f t="shared" si="21"/>
        <v>6.0956590901277016E-2</v>
      </c>
      <c r="AW179" s="55">
        <f t="shared" si="22"/>
        <v>4.6845676995583008E-2</v>
      </c>
      <c r="AX179" s="55">
        <f t="shared" si="23"/>
        <v>3.0983895588548124E-2</v>
      </c>
      <c r="AY179" s="55">
        <f t="shared" si="24"/>
        <v>2.2011737265210322E-2</v>
      </c>
      <c r="AZ179" s="55">
        <f t="shared" si="26"/>
        <v>0.1656916891097806</v>
      </c>
    </row>
    <row r="180" spans="25:52" x14ac:dyDescent="0.25">
      <c r="Y180" s="90">
        <f>'Monthly return GPFG'!C181</f>
        <v>41182</v>
      </c>
      <c r="Z180" s="64">
        <f>HLOOKUP(YEAR(Y180),Weights!$D$3:$W$26,23,0)</f>
        <v>0.61552965126467774</v>
      </c>
      <c r="AA180" s="32">
        <f>HLOOKUP(YEAR(Y180),Weights!$D$3:$W$26,2,0)</f>
        <v>0.28600902255753474</v>
      </c>
      <c r="AB180" s="32">
        <f>HLOOKUP(YEAR(Y180),Weights!$D$3:$W$26,3,0)</f>
        <v>0.21604431382803244</v>
      </c>
      <c r="AC180" s="32">
        <f>HLOOKUP(YEAR(Y180),Weights!$D$3:$W$26,4,0)</f>
        <v>0.15775998560176732</v>
      </c>
      <c r="AD180" s="32">
        <f>HLOOKUP(YEAR(Y180),Weights!$D$3:$W$26,5,0)</f>
        <v>5.3508608663048553E-2</v>
      </c>
      <c r="AE180" s="32">
        <f>HLOOKUP(YEAR(Y180),Weights!$D$3:$W$26,6,0)</f>
        <v>6.2354787593203218E-2</v>
      </c>
      <c r="AF180" s="32">
        <f>HLOOKUP(YEAR(Y180),Weights!$D$3:$W$26,7,0)</f>
        <v>2.523901830856962E-2</v>
      </c>
      <c r="AG180" s="32">
        <f>HLOOKUP(YEAR(Y180),Weights!$D$3:$W$26,8,0)</f>
        <v>2.2930709188345725E-2</v>
      </c>
      <c r="AH180" s="31"/>
      <c r="AI180" s="64">
        <f>HLOOKUP(YEAR(Y180),Weights!$D$3:$W$26,24,0)</f>
        <v>0.38447034873532232</v>
      </c>
      <c r="AJ180" s="32">
        <f>HLOOKUP(YEAR(Y180),Weights!$D$3:$W$26,11,0)</f>
        <v>0.29517145802750444</v>
      </c>
      <c r="AK180" s="32">
        <f>HLOOKUP(YEAR(Y180),Weights!$D$3:$W$26,12,0)</f>
        <v>0.31205353853119655</v>
      </c>
      <c r="AL180" s="32">
        <f>HLOOKUP(YEAR(Y180),Weights!$D$3:$W$26,13,0)</f>
        <v>8.8214188898525905E-2</v>
      </c>
      <c r="AM180" s="32">
        <f>HLOOKUP(YEAR(Y180),Weights!$D$3:$W$26,14,0)</f>
        <v>7.2880667555828893E-2</v>
      </c>
      <c r="AN180" s="32">
        <f>HLOOKUP(YEAR(Y180),Weights!$D$3:$W$26,15,0)</f>
        <v>2.2015888511295024E-2</v>
      </c>
      <c r="AO180" s="32">
        <f>HLOOKUP(YEAR(Y180),Weights!$D$3:$W$26,16,0)</f>
        <v>4.0181333883426602E-2</v>
      </c>
      <c r="AP180" s="32">
        <f>HLOOKUP(YEAR(Y180),Weights!$D$3:$W$26,17,0)</f>
        <v>2.054048084912978E-2</v>
      </c>
      <c r="AR180" s="90">
        <f t="shared" si="25"/>
        <v>41182</v>
      </c>
      <c r="AS180" s="32">
        <f t="shared" si="18"/>
        <v>0.28953170731793887</v>
      </c>
      <c r="AT180" s="32">
        <f t="shared" si="19"/>
        <v>0.25295701393146586</v>
      </c>
      <c r="AU180" s="32">
        <f t="shared" si="20"/>
        <v>0.13102168889019628</v>
      </c>
      <c r="AV180" s="32">
        <f t="shared" si="21"/>
        <v>6.0956590901277016E-2</v>
      </c>
      <c r="AW180" s="32">
        <f t="shared" si="22"/>
        <v>4.6845676995583008E-2</v>
      </c>
      <c r="AX180" s="32">
        <f t="shared" si="23"/>
        <v>3.0983895588548124E-2</v>
      </c>
      <c r="AY180" s="32">
        <f t="shared" si="24"/>
        <v>2.2011737265210322E-2</v>
      </c>
      <c r="AZ180" s="32">
        <f t="shared" si="26"/>
        <v>0.1656916891097806</v>
      </c>
    </row>
    <row r="181" spans="25:52" x14ac:dyDescent="0.25">
      <c r="Y181" s="91">
        <f>'Monthly return GPFG'!C182</f>
        <v>41213</v>
      </c>
      <c r="Z181" s="65">
        <f>HLOOKUP(YEAR(Y181),Weights!$D$3:$W$26,23,0)</f>
        <v>0.61552965126467774</v>
      </c>
      <c r="AA181" s="55">
        <f>HLOOKUP(YEAR(Y181),Weights!$D$3:$W$26,2,0)</f>
        <v>0.28600902255753474</v>
      </c>
      <c r="AB181" s="55">
        <f>HLOOKUP(YEAR(Y181),Weights!$D$3:$W$26,3,0)</f>
        <v>0.21604431382803244</v>
      </c>
      <c r="AC181" s="55">
        <f>HLOOKUP(YEAR(Y181),Weights!$D$3:$W$26,4,0)</f>
        <v>0.15775998560176732</v>
      </c>
      <c r="AD181" s="55">
        <f>HLOOKUP(YEAR(Y181),Weights!$D$3:$W$26,5,0)</f>
        <v>5.3508608663048553E-2</v>
      </c>
      <c r="AE181" s="55">
        <f>HLOOKUP(YEAR(Y181),Weights!$D$3:$W$26,6,0)</f>
        <v>6.2354787593203218E-2</v>
      </c>
      <c r="AF181" s="55">
        <f>HLOOKUP(YEAR(Y181),Weights!$D$3:$W$26,7,0)</f>
        <v>2.523901830856962E-2</v>
      </c>
      <c r="AG181" s="55">
        <f>HLOOKUP(YEAR(Y181),Weights!$D$3:$W$26,8,0)</f>
        <v>2.2930709188345725E-2</v>
      </c>
      <c r="AH181" s="31"/>
      <c r="AI181" s="65">
        <f>HLOOKUP(YEAR(Y181),Weights!$D$3:$W$26,24,0)</f>
        <v>0.38447034873532232</v>
      </c>
      <c r="AJ181" s="55">
        <f>HLOOKUP(YEAR(Y181),Weights!$D$3:$W$26,11,0)</f>
        <v>0.29517145802750444</v>
      </c>
      <c r="AK181" s="55">
        <f>HLOOKUP(YEAR(Y181),Weights!$D$3:$W$26,12,0)</f>
        <v>0.31205353853119655</v>
      </c>
      <c r="AL181" s="55">
        <f>HLOOKUP(YEAR(Y181),Weights!$D$3:$W$26,13,0)</f>
        <v>8.8214188898525905E-2</v>
      </c>
      <c r="AM181" s="55">
        <f>HLOOKUP(YEAR(Y181),Weights!$D$3:$W$26,14,0)</f>
        <v>7.2880667555828893E-2</v>
      </c>
      <c r="AN181" s="55">
        <f>HLOOKUP(YEAR(Y181),Weights!$D$3:$W$26,15,0)</f>
        <v>2.2015888511295024E-2</v>
      </c>
      <c r="AO181" s="55">
        <f>HLOOKUP(YEAR(Y181),Weights!$D$3:$W$26,16,0)</f>
        <v>4.0181333883426602E-2</v>
      </c>
      <c r="AP181" s="55">
        <f>HLOOKUP(YEAR(Y181),Weights!$D$3:$W$26,17,0)</f>
        <v>2.054048084912978E-2</v>
      </c>
      <c r="AR181" s="91">
        <f t="shared" si="25"/>
        <v>41213</v>
      </c>
      <c r="AS181" s="55">
        <f t="shared" si="18"/>
        <v>0.28953170731793887</v>
      </c>
      <c r="AT181" s="55">
        <f t="shared" si="19"/>
        <v>0.25295701393146586</v>
      </c>
      <c r="AU181" s="55">
        <f t="shared" si="20"/>
        <v>0.13102168889019628</v>
      </c>
      <c r="AV181" s="55">
        <f t="shared" si="21"/>
        <v>6.0956590901277016E-2</v>
      </c>
      <c r="AW181" s="55">
        <f t="shared" si="22"/>
        <v>4.6845676995583008E-2</v>
      </c>
      <c r="AX181" s="55">
        <f t="shared" si="23"/>
        <v>3.0983895588548124E-2</v>
      </c>
      <c r="AY181" s="55">
        <f t="shared" si="24"/>
        <v>2.2011737265210322E-2</v>
      </c>
      <c r="AZ181" s="55">
        <f t="shared" si="26"/>
        <v>0.1656916891097806</v>
      </c>
    </row>
    <row r="182" spans="25:52" x14ac:dyDescent="0.25">
      <c r="Y182" s="90">
        <f>'Monthly return GPFG'!C183</f>
        <v>41243</v>
      </c>
      <c r="Z182" s="64">
        <f>HLOOKUP(YEAR(Y182),Weights!$D$3:$W$26,23,0)</f>
        <v>0.61552965126467774</v>
      </c>
      <c r="AA182" s="62">
        <f>HLOOKUP(YEAR(Y182),Weights!$D$3:$W$26,2,0)</f>
        <v>0.28600902255753474</v>
      </c>
      <c r="AB182" s="32">
        <f>HLOOKUP(YEAR(Y182),Weights!$D$3:$W$26,3,0)</f>
        <v>0.21604431382803244</v>
      </c>
      <c r="AC182" s="32">
        <f>HLOOKUP(YEAR(Y182),Weights!$D$3:$W$26,4,0)</f>
        <v>0.15775998560176732</v>
      </c>
      <c r="AD182" s="32">
        <f>HLOOKUP(YEAR(Y182),Weights!$D$3:$W$26,5,0)</f>
        <v>5.3508608663048553E-2</v>
      </c>
      <c r="AE182" s="32">
        <f>HLOOKUP(YEAR(Y182),Weights!$D$3:$W$26,6,0)</f>
        <v>6.2354787593203218E-2</v>
      </c>
      <c r="AF182" s="32">
        <f>HLOOKUP(YEAR(Y182),Weights!$D$3:$W$26,7,0)</f>
        <v>2.523901830856962E-2</v>
      </c>
      <c r="AG182" s="32">
        <f>HLOOKUP(YEAR(Y182),Weights!$D$3:$W$26,8,0)</f>
        <v>2.2930709188345725E-2</v>
      </c>
      <c r="AH182" s="31"/>
      <c r="AI182" s="64">
        <f>HLOOKUP(YEAR(Y182),Weights!$D$3:$W$26,24,0)</f>
        <v>0.38447034873532232</v>
      </c>
      <c r="AJ182" s="62">
        <f>HLOOKUP(YEAR(Y182),Weights!$D$3:$W$26,11,0)</f>
        <v>0.29517145802750444</v>
      </c>
      <c r="AK182" s="32">
        <f>HLOOKUP(YEAR(Y182),Weights!$D$3:$W$26,12,0)</f>
        <v>0.31205353853119655</v>
      </c>
      <c r="AL182" s="32">
        <f>HLOOKUP(YEAR(Y182),Weights!$D$3:$W$26,13,0)</f>
        <v>8.8214188898525905E-2</v>
      </c>
      <c r="AM182" s="32">
        <f>HLOOKUP(YEAR(Y182),Weights!$D$3:$W$26,14,0)</f>
        <v>7.2880667555828893E-2</v>
      </c>
      <c r="AN182" s="32">
        <f>HLOOKUP(YEAR(Y182),Weights!$D$3:$W$26,15,0)</f>
        <v>2.2015888511295024E-2</v>
      </c>
      <c r="AO182" s="32">
        <f>HLOOKUP(YEAR(Y182),Weights!$D$3:$W$26,16,0)</f>
        <v>4.0181333883426602E-2</v>
      </c>
      <c r="AP182" s="32">
        <f>HLOOKUP(YEAR(Y182),Weights!$D$3:$W$26,17,0)</f>
        <v>2.054048084912978E-2</v>
      </c>
      <c r="AR182" s="90">
        <f t="shared" si="25"/>
        <v>41243</v>
      </c>
      <c r="AS182" s="62">
        <f t="shared" si="18"/>
        <v>0.28953170731793887</v>
      </c>
      <c r="AT182" s="62">
        <f t="shared" si="19"/>
        <v>0.25295701393146586</v>
      </c>
      <c r="AU182" s="32">
        <f t="shared" si="20"/>
        <v>0.13102168889019628</v>
      </c>
      <c r="AV182" s="32">
        <f t="shared" si="21"/>
        <v>6.0956590901277016E-2</v>
      </c>
      <c r="AW182" s="32">
        <f t="shared" si="22"/>
        <v>4.6845676995583008E-2</v>
      </c>
      <c r="AX182" s="32">
        <f t="shared" si="23"/>
        <v>3.0983895588548124E-2</v>
      </c>
      <c r="AY182" s="32">
        <f t="shared" si="24"/>
        <v>2.2011737265210322E-2</v>
      </c>
      <c r="AZ182" s="32">
        <f t="shared" si="26"/>
        <v>0.1656916891097806</v>
      </c>
    </row>
    <row r="183" spans="25:52" x14ac:dyDescent="0.25">
      <c r="Y183" s="89">
        <f>'Monthly return GPFG'!C184</f>
        <v>41274</v>
      </c>
      <c r="Z183" s="66">
        <f>HLOOKUP(YEAR(Y183),Weights!$D$3:$W$26,23,0)</f>
        <v>0.61552965126467774</v>
      </c>
      <c r="AA183" s="56">
        <f>HLOOKUP(YEAR(Y183),Weights!$D$3:$W$26,2,0)</f>
        <v>0.28600902255753474</v>
      </c>
      <c r="AB183" s="56">
        <f>HLOOKUP(YEAR(Y183),Weights!$D$3:$W$26,3,0)</f>
        <v>0.21604431382803244</v>
      </c>
      <c r="AC183" s="56">
        <f>HLOOKUP(YEAR(Y183),Weights!$D$3:$W$26,4,0)</f>
        <v>0.15775998560176732</v>
      </c>
      <c r="AD183" s="56">
        <f>HLOOKUP(YEAR(Y183),Weights!$D$3:$W$26,5,0)</f>
        <v>5.3508608663048553E-2</v>
      </c>
      <c r="AE183" s="56">
        <f>HLOOKUP(YEAR(Y183),Weights!$D$3:$W$26,6,0)</f>
        <v>6.2354787593203218E-2</v>
      </c>
      <c r="AF183" s="56">
        <f>HLOOKUP(YEAR(Y183),Weights!$D$3:$W$26,7,0)</f>
        <v>2.523901830856962E-2</v>
      </c>
      <c r="AG183" s="56">
        <f>HLOOKUP(YEAR(Y183),Weights!$D$3:$W$26,8,0)</f>
        <v>2.2930709188345725E-2</v>
      </c>
      <c r="AH183" s="31"/>
      <c r="AI183" s="66">
        <f>HLOOKUP(YEAR(Y183),Weights!$D$3:$W$26,24,0)</f>
        <v>0.38447034873532232</v>
      </c>
      <c r="AJ183" s="56">
        <f>HLOOKUP(YEAR(Y183),Weights!$D$3:$W$26,11,0)</f>
        <v>0.29517145802750444</v>
      </c>
      <c r="AK183" s="56">
        <f>HLOOKUP(YEAR(Y183),Weights!$D$3:$W$26,12,0)</f>
        <v>0.31205353853119655</v>
      </c>
      <c r="AL183" s="56">
        <f>HLOOKUP(YEAR(Y183),Weights!$D$3:$W$26,13,0)</f>
        <v>8.8214188898525905E-2</v>
      </c>
      <c r="AM183" s="56">
        <f>HLOOKUP(YEAR(Y183),Weights!$D$3:$W$26,14,0)</f>
        <v>7.2880667555828893E-2</v>
      </c>
      <c r="AN183" s="56">
        <f>HLOOKUP(YEAR(Y183),Weights!$D$3:$W$26,15,0)</f>
        <v>2.2015888511295024E-2</v>
      </c>
      <c r="AO183" s="56">
        <f>HLOOKUP(YEAR(Y183),Weights!$D$3:$W$26,16,0)</f>
        <v>4.0181333883426602E-2</v>
      </c>
      <c r="AP183" s="56">
        <f>HLOOKUP(YEAR(Y183),Weights!$D$3:$W$26,17,0)</f>
        <v>2.054048084912978E-2</v>
      </c>
      <c r="AR183" s="89">
        <f t="shared" si="25"/>
        <v>41274</v>
      </c>
      <c r="AS183" s="56">
        <f t="shared" si="18"/>
        <v>0.28953170731793887</v>
      </c>
      <c r="AT183" s="56">
        <f t="shared" si="19"/>
        <v>0.25295701393146586</v>
      </c>
      <c r="AU183" s="56">
        <f t="shared" si="20"/>
        <v>0.13102168889019628</v>
      </c>
      <c r="AV183" s="56">
        <f t="shared" si="21"/>
        <v>6.0956590901277016E-2</v>
      </c>
      <c r="AW183" s="56">
        <f t="shared" si="22"/>
        <v>4.6845676995583008E-2</v>
      </c>
      <c r="AX183" s="56">
        <f t="shared" si="23"/>
        <v>3.0983895588548124E-2</v>
      </c>
      <c r="AY183" s="56">
        <f t="shared" si="24"/>
        <v>2.2011737265210322E-2</v>
      </c>
      <c r="AZ183" s="56">
        <f t="shared" si="26"/>
        <v>0.1656916891097806</v>
      </c>
    </row>
    <row r="184" spans="25:52" x14ac:dyDescent="0.25">
      <c r="Y184" s="90">
        <f>'Monthly return GPFG'!C185</f>
        <v>41305</v>
      </c>
      <c r="Z184" s="64">
        <f>HLOOKUP(YEAR(Y184),Weights!$D$3:$W$26,23,0)</f>
        <v>0.62473918077154211</v>
      </c>
      <c r="AA184" s="32">
        <f>HLOOKUP(YEAR(Y184),Weights!$D$3:$W$26,2,0)</f>
        <v>0.29154450382941099</v>
      </c>
      <c r="AB184" s="32">
        <f>HLOOKUP(YEAR(Y184),Weights!$D$3:$W$26,3,0)</f>
        <v>0.21745338437304951</v>
      </c>
      <c r="AC184" s="32">
        <f>HLOOKUP(YEAR(Y184),Weights!$D$3:$W$26,4,0)</f>
        <v>0.14901436835329218</v>
      </c>
      <c r="AD184" s="32">
        <f>HLOOKUP(YEAR(Y184),Weights!$D$3:$W$26,5,0)</f>
        <v>6.9290213954267724E-2</v>
      </c>
      <c r="AE184" s="32">
        <f>HLOOKUP(YEAR(Y184),Weights!$D$3:$W$26,6,0)</f>
        <v>6.0967692506261099E-2</v>
      </c>
      <c r="AF184" s="32">
        <f>HLOOKUP(YEAR(Y184),Weights!$D$3:$W$26,7,0)</f>
        <v>2.217190035154443E-2</v>
      </c>
      <c r="AG184" s="32">
        <f>HLOOKUP(YEAR(Y184),Weights!$D$3:$W$26,8,0)</f>
        <v>1.9932798166560704E-2</v>
      </c>
      <c r="AH184" s="31"/>
      <c r="AI184" s="64">
        <f>HLOOKUP(YEAR(Y184),Weights!$D$3:$W$26,24,0)</f>
        <v>0.37526081922845789</v>
      </c>
      <c r="AJ184" s="32">
        <f>HLOOKUP(YEAR(Y184),Weights!$D$3:$W$26,11,0)</f>
        <v>0.30851123501809191</v>
      </c>
      <c r="AK184" s="32">
        <f>HLOOKUP(YEAR(Y184),Weights!$D$3:$W$26,12,0)</f>
        <v>0.28707410043221843</v>
      </c>
      <c r="AL184" s="32">
        <f>HLOOKUP(YEAR(Y184),Weights!$D$3:$W$26,13,0)</f>
        <v>6.8332025396933713E-2</v>
      </c>
      <c r="AM184" s="32">
        <f>HLOOKUP(YEAR(Y184),Weights!$D$3:$W$26,14,0)</f>
        <v>7.7132158040163601E-2</v>
      </c>
      <c r="AN184" s="32">
        <f>HLOOKUP(YEAR(Y184),Weights!$D$3:$W$26,15,0)</f>
        <v>1.7536589087923066E-2</v>
      </c>
      <c r="AO184" s="32">
        <f>HLOOKUP(YEAR(Y184),Weights!$D$3:$W$26,16,0)</f>
        <v>4.2533546494364284E-2</v>
      </c>
      <c r="AP184" s="32">
        <f>HLOOKUP(YEAR(Y184),Weights!$D$3:$W$26,17,0)</f>
        <v>2.3277878177577677E-2</v>
      </c>
      <c r="AR184" s="90">
        <f t="shared" si="25"/>
        <v>41305</v>
      </c>
      <c r="AS184" s="32">
        <f t="shared" si="18"/>
        <v>0.29791145327490443</v>
      </c>
      <c r="AT184" s="32">
        <f t="shared" si="19"/>
        <v>0.24357931131668509</v>
      </c>
      <c r="AU184" s="32">
        <f t="shared" si="20"/>
        <v>0.11873744623821771</v>
      </c>
      <c r="AV184" s="32">
        <f t="shared" si="21"/>
        <v>7.2232988316284774E-2</v>
      </c>
      <c r="AW184" s="32">
        <f t="shared" si="22"/>
        <v>4.4669701057499692E-2</v>
      </c>
      <c r="AX184" s="32">
        <f t="shared" si="23"/>
        <v>2.9812828363938979E-2</v>
      </c>
      <c r="AY184" s="32">
        <f t="shared" si="24"/>
        <v>2.1188075631879674E-2</v>
      </c>
      <c r="AZ184" s="32">
        <f t="shared" si="26"/>
        <v>0.17186819580058976</v>
      </c>
    </row>
    <row r="185" spans="25:52" x14ac:dyDescent="0.25">
      <c r="Y185" s="91">
        <f>'Monthly return GPFG'!C186</f>
        <v>41333</v>
      </c>
      <c r="Z185" s="65">
        <f>HLOOKUP(YEAR(Y185),Weights!$D$3:$W$26,23,0)</f>
        <v>0.62473918077154211</v>
      </c>
      <c r="AA185" s="55">
        <f>HLOOKUP(YEAR(Y185),Weights!$D$3:$W$26,2,0)</f>
        <v>0.29154450382941099</v>
      </c>
      <c r="AB185" s="55">
        <f>HLOOKUP(YEAR(Y185),Weights!$D$3:$W$26,3,0)</f>
        <v>0.21745338437304951</v>
      </c>
      <c r="AC185" s="55">
        <f>HLOOKUP(YEAR(Y185),Weights!$D$3:$W$26,4,0)</f>
        <v>0.14901436835329218</v>
      </c>
      <c r="AD185" s="55">
        <f>HLOOKUP(YEAR(Y185),Weights!$D$3:$W$26,5,0)</f>
        <v>6.9290213954267724E-2</v>
      </c>
      <c r="AE185" s="55">
        <f>HLOOKUP(YEAR(Y185),Weights!$D$3:$W$26,6,0)</f>
        <v>6.0967692506261099E-2</v>
      </c>
      <c r="AF185" s="55">
        <f>HLOOKUP(YEAR(Y185),Weights!$D$3:$W$26,7,0)</f>
        <v>2.217190035154443E-2</v>
      </c>
      <c r="AG185" s="55">
        <f>HLOOKUP(YEAR(Y185),Weights!$D$3:$W$26,8,0)</f>
        <v>1.9932798166560704E-2</v>
      </c>
      <c r="AH185" s="31"/>
      <c r="AI185" s="65">
        <f>HLOOKUP(YEAR(Y185),Weights!$D$3:$W$26,24,0)</f>
        <v>0.37526081922845789</v>
      </c>
      <c r="AJ185" s="55">
        <f>HLOOKUP(YEAR(Y185),Weights!$D$3:$W$26,11,0)</f>
        <v>0.30851123501809191</v>
      </c>
      <c r="AK185" s="55">
        <f>HLOOKUP(YEAR(Y185),Weights!$D$3:$W$26,12,0)</f>
        <v>0.28707410043221843</v>
      </c>
      <c r="AL185" s="55">
        <f>HLOOKUP(YEAR(Y185),Weights!$D$3:$W$26,13,0)</f>
        <v>6.8332025396933713E-2</v>
      </c>
      <c r="AM185" s="55">
        <f>HLOOKUP(YEAR(Y185),Weights!$D$3:$W$26,14,0)</f>
        <v>7.7132158040163601E-2</v>
      </c>
      <c r="AN185" s="55">
        <f>HLOOKUP(YEAR(Y185),Weights!$D$3:$W$26,15,0)</f>
        <v>1.7536589087923066E-2</v>
      </c>
      <c r="AO185" s="55">
        <f>HLOOKUP(YEAR(Y185),Weights!$D$3:$W$26,16,0)</f>
        <v>4.2533546494364284E-2</v>
      </c>
      <c r="AP185" s="55">
        <f>HLOOKUP(YEAR(Y185),Weights!$D$3:$W$26,17,0)</f>
        <v>2.3277878177577677E-2</v>
      </c>
      <c r="AR185" s="91">
        <f t="shared" si="25"/>
        <v>41333</v>
      </c>
      <c r="AS185" s="55">
        <f t="shared" si="18"/>
        <v>0.29791145327490443</v>
      </c>
      <c r="AT185" s="55">
        <f t="shared" si="19"/>
        <v>0.24357931131668509</v>
      </c>
      <c r="AU185" s="55">
        <f t="shared" si="20"/>
        <v>0.11873744623821771</v>
      </c>
      <c r="AV185" s="55">
        <f t="shared" si="21"/>
        <v>7.2232988316284774E-2</v>
      </c>
      <c r="AW185" s="55">
        <f t="shared" si="22"/>
        <v>4.4669701057499692E-2</v>
      </c>
      <c r="AX185" s="55">
        <f t="shared" si="23"/>
        <v>2.9812828363938979E-2</v>
      </c>
      <c r="AY185" s="55">
        <f t="shared" si="24"/>
        <v>2.1188075631879674E-2</v>
      </c>
      <c r="AZ185" s="55">
        <f t="shared" si="26"/>
        <v>0.17186819580058976</v>
      </c>
    </row>
    <row r="186" spans="25:52" x14ac:dyDescent="0.25">
      <c r="Y186" s="90">
        <f>'Monthly return GPFG'!C187</f>
        <v>41364</v>
      </c>
      <c r="Z186" s="64">
        <f>HLOOKUP(YEAR(Y186),Weights!$D$3:$W$26,23,0)</f>
        <v>0.62473918077154211</v>
      </c>
      <c r="AA186" s="32">
        <f>HLOOKUP(YEAR(Y186),Weights!$D$3:$W$26,2,0)</f>
        <v>0.29154450382941099</v>
      </c>
      <c r="AB186" s="32">
        <f>HLOOKUP(YEAR(Y186),Weights!$D$3:$W$26,3,0)</f>
        <v>0.21745338437304951</v>
      </c>
      <c r="AC186" s="32">
        <f>HLOOKUP(YEAR(Y186),Weights!$D$3:$W$26,4,0)</f>
        <v>0.14901436835329218</v>
      </c>
      <c r="AD186" s="32">
        <f>HLOOKUP(YEAR(Y186),Weights!$D$3:$W$26,5,0)</f>
        <v>6.9290213954267724E-2</v>
      </c>
      <c r="AE186" s="32">
        <f>HLOOKUP(YEAR(Y186),Weights!$D$3:$W$26,6,0)</f>
        <v>6.0967692506261099E-2</v>
      </c>
      <c r="AF186" s="32">
        <f>HLOOKUP(YEAR(Y186),Weights!$D$3:$W$26,7,0)</f>
        <v>2.217190035154443E-2</v>
      </c>
      <c r="AG186" s="32">
        <f>HLOOKUP(YEAR(Y186),Weights!$D$3:$W$26,8,0)</f>
        <v>1.9932798166560704E-2</v>
      </c>
      <c r="AH186" s="31"/>
      <c r="AI186" s="64">
        <f>HLOOKUP(YEAR(Y186),Weights!$D$3:$W$26,24,0)</f>
        <v>0.37526081922845789</v>
      </c>
      <c r="AJ186" s="32">
        <f>HLOOKUP(YEAR(Y186),Weights!$D$3:$W$26,11,0)</f>
        <v>0.30851123501809191</v>
      </c>
      <c r="AK186" s="32">
        <f>HLOOKUP(YEAR(Y186),Weights!$D$3:$W$26,12,0)</f>
        <v>0.28707410043221843</v>
      </c>
      <c r="AL186" s="32">
        <f>HLOOKUP(YEAR(Y186),Weights!$D$3:$W$26,13,0)</f>
        <v>6.8332025396933713E-2</v>
      </c>
      <c r="AM186" s="32">
        <f>HLOOKUP(YEAR(Y186),Weights!$D$3:$W$26,14,0)</f>
        <v>7.7132158040163601E-2</v>
      </c>
      <c r="AN186" s="32">
        <f>HLOOKUP(YEAR(Y186),Weights!$D$3:$W$26,15,0)</f>
        <v>1.7536589087923066E-2</v>
      </c>
      <c r="AO186" s="32">
        <f>HLOOKUP(YEAR(Y186),Weights!$D$3:$W$26,16,0)</f>
        <v>4.2533546494364284E-2</v>
      </c>
      <c r="AP186" s="32">
        <f>HLOOKUP(YEAR(Y186),Weights!$D$3:$W$26,17,0)</f>
        <v>2.3277878177577677E-2</v>
      </c>
      <c r="AR186" s="90">
        <f t="shared" si="25"/>
        <v>41364</v>
      </c>
      <c r="AS186" s="32">
        <f t="shared" si="18"/>
        <v>0.29791145327490443</v>
      </c>
      <c r="AT186" s="32">
        <f t="shared" si="19"/>
        <v>0.24357931131668509</v>
      </c>
      <c r="AU186" s="32">
        <f t="shared" si="20"/>
        <v>0.11873744623821771</v>
      </c>
      <c r="AV186" s="32">
        <f t="shared" si="21"/>
        <v>7.2232988316284774E-2</v>
      </c>
      <c r="AW186" s="32">
        <f t="shared" si="22"/>
        <v>4.4669701057499692E-2</v>
      </c>
      <c r="AX186" s="32">
        <f t="shared" si="23"/>
        <v>2.9812828363938979E-2</v>
      </c>
      <c r="AY186" s="32">
        <f t="shared" si="24"/>
        <v>2.1188075631879674E-2</v>
      </c>
      <c r="AZ186" s="32">
        <f t="shared" si="26"/>
        <v>0.17186819580058976</v>
      </c>
    </row>
    <row r="187" spans="25:52" x14ac:dyDescent="0.25">
      <c r="Y187" s="91">
        <f>'Monthly return GPFG'!C188</f>
        <v>41394</v>
      </c>
      <c r="Z187" s="65">
        <f>HLOOKUP(YEAR(Y187),Weights!$D$3:$W$26,23,0)</f>
        <v>0.62473918077154211</v>
      </c>
      <c r="AA187" s="55">
        <f>HLOOKUP(YEAR(Y187),Weights!$D$3:$W$26,2,0)</f>
        <v>0.29154450382941099</v>
      </c>
      <c r="AB187" s="55">
        <f>HLOOKUP(YEAR(Y187),Weights!$D$3:$W$26,3,0)</f>
        <v>0.21745338437304951</v>
      </c>
      <c r="AC187" s="55">
        <f>HLOOKUP(YEAR(Y187),Weights!$D$3:$W$26,4,0)</f>
        <v>0.14901436835329218</v>
      </c>
      <c r="AD187" s="55">
        <f>HLOOKUP(YEAR(Y187),Weights!$D$3:$W$26,5,0)</f>
        <v>6.9290213954267724E-2</v>
      </c>
      <c r="AE187" s="55">
        <f>HLOOKUP(YEAR(Y187),Weights!$D$3:$W$26,6,0)</f>
        <v>6.0967692506261099E-2</v>
      </c>
      <c r="AF187" s="55">
        <f>HLOOKUP(YEAR(Y187),Weights!$D$3:$W$26,7,0)</f>
        <v>2.217190035154443E-2</v>
      </c>
      <c r="AG187" s="55">
        <f>HLOOKUP(YEAR(Y187),Weights!$D$3:$W$26,8,0)</f>
        <v>1.9932798166560704E-2</v>
      </c>
      <c r="AH187" s="31"/>
      <c r="AI187" s="65">
        <f>HLOOKUP(YEAR(Y187),Weights!$D$3:$W$26,24,0)</f>
        <v>0.37526081922845789</v>
      </c>
      <c r="AJ187" s="55">
        <f>HLOOKUP(YEAR(Y187),Weights!$D$3:$W$26,11,0)</f>
        <v>0.30851123501809191</v>
      </c>
      <c r="AK187" s="55">
        <f>HLOOKUP(YEAR(Y187),Weights!$D$3:$W$26,12,0)</f>
        <v>0.28707410043221843</v>
      </c>
      <c r="AL187" s="55">
        <f>HLOOKUP(YEAR(Y187),Weights!$D$3:$W$26,13,0)</f>
        <v>6.8332025396933713E-2</v>
      </c>
      <c r="AM187" s="55">
        <f>HLOOKUP(YEAR(Y187),Weights!$D$3:$W$26,14,0)</f>
        <v>7.7132158040163601E-2</v>
      </c>
      <c r="AN187" s="55">
        <f>HLOOKUP(YEAR(Y187),Weights!$D$3:$W$26,15,0)</f>
        <v>1.7536589087923066E-2</v>
      </c>
      <c r="AO187" s="55">
        <f>HLOOKUP(YEAR(Y187),Weights!$D$3:$W$26,16,0)</f>
        <v>4.2533546494364284E-2</v>
      </c>
      <c r="AP187" s="55">
        <f>HLOOKUP(YEAR(Y187),Weights!$D$3:$W$26,17,0)</f>
        <v>2.3277878177577677E-2</v>
      </c>
      <c r="AR187" s="91">
        <f t="shared" si="25"/>
        <v>41394</v>
      </c>
      <c r="AS187" s="55">
        <f t="shared" si="18"/>
        <v>0.29791145327490443</v>
      </c>
      <c r="AT187" s="55">
        <f t="shared" si="19"/>
        <v>0.24357931131668509</v>
      </c>
      <c r="AU187" s="55">
        <f t="shared" si="20"/>
        <v>0.11873744623821771</v>
      </c>
      <c r="AV187" s="55">
        <f t="shared" si="21"/>
        <v>7.2232988316284774E-2</v>
      </c>
      <c r="AW187" s="55">
        <f t="shared" si="22"/>
        <v>4.4669701057499692E-2</v>
      </c>
      <c r="AX187" s="55">
        <f t="shared" si="23"/>
        <v>2.9812828363938979E-2</v>
      </c>
      <c r="AY187" s="55">
        <f t="shared" si="24"/>
        <v>2.1188075631879674E-2</v>
      </c>
      <c r="AZ187" s="55">
        <f t="shared" si="26"/>
        <v>0.17186819580058976</v>
      </c>
    </row>
    <row r="188" spans="25:52" x14ac:dyDescent="0.25">
      <c r="Y188" s="90">
        <f>'Monthly return GPFG'!C189</f>
        <v>41425</v>
      </c>
      <c r="Z188" s="64">
        <f>HLOOKUP(YEAR(Y188),Weights!$D$3:$W$26,23,0)</f>
        <v>0.62473918077154211</v>
      </c>
      <c r="AA188" s="32">
        <f>HLOOKUP(YEAR(Y188),Weights!$D$3:$W$26,2,0)</f>
        <v>0.29154450382941099</v>
      </c>
      <c r="AB188" s="32">
        <f>HLOOKUP(YEAR(Y188),Weights!$D$3:$W$26,3,0)</f>
        <v>0.21745338437304951</v>
      </c>
      <c r="AC188" s="32">
        <f>HLOOKUP(YEAR(Y188),Weights!$D$3:$W$26,4,0)</f>
        <v>0.14901436835329218</v>
      </c>
      <c r="AD188" s="32">
        <f>HLOOKUP(YEAR(Y188),Weights!$D$3:$W$26,5,0)</f>
        <v>6.9290213954267724E-2</v>
      </c>
      <c r="AE188" s="32">
        <f>HLOOKUP(YEAR(Y188),Weights!$D$3:$W$26,6,0)</f>
        <v>6.0967692506261099E-2</v>
      </c>
      <c r="AF188" s="32">
        <f>HLOOKUP(YEAR(Y188),Weights!$D$3:$W$26,7,0)</f>
        <v>2.217190035154443E-2</v>
      </c>
      <c r="AG188" s="32">
        <f>HLOOKUP(YEAR(Y188),Weights!$D$3:$W$26,8,0)</f>
        <v>1.9932798166560704E-2</v>
      </c>
      <c r="AH188" s="31"/>
      <c r="AI188" s="64">
        <f>HLOOKUP(YEAR(Y188),Weights!$D$3:$W$26,24,0)</f>
        <v>0.37526081922845789</v>
      </c>
      <c r="AJ188" s="32">
        <f>HLOOKUP(YEAR(Y188),Weights!$D$3:$W$26,11,0)</f>
        <v>0.30851123501809191</v>
      </c>
      <c r="AK188" s="32">
        <f>HLOOKUP(YEAR(Y188),Weights!$D$3:$W$26,12,0)</f>
        <v>0.28707410043221843</v>
      </c>
      <c r="AL188" s="32">
        <f>HLOOKUP(YEAR(Y188),Weights!$D$3:$W$26,13,0)</f>
        <v>6.8332025396933713E-2</v>
      </c>
      <c r="AM188" s="32">
        <f>HLOOKUP(YEAR(Y188),Weights!$D$3:$W$26,14,0)</f>
        <v>7.7132158040163601E-2</v>
      </c>
      <c r="AN188" s="32">
        <f>HLOOKUP(YEAR(Y188),Weights!$D$3:$W$26,15,0)</f>
        <v>1.7536589087923066E-2</v>
      </c>
      <c r="AO188" s="32">
        <f>HLOOKUP(YEAR(Y188),Weights!$D$3:$W$26,16,0)</f>
        <v>4.2533546494364284E-2</v>
      </c>
      <c r="AP188" s="32">
        <f>HLOOKUP(YEAR(Y188),Weights!$D$3:$W$26,17,0)</f>
        <v>2.3277878177577677E-2</v>
      </c>
      <c r="AR188" s="90">
        <f t="shared" si="25"/>
        <v>41425</v>
      </c>
      <c r="AS188" s="32">
        <f t="shared" si="18"/>
        <v>0.29791145327490443</v>
      </c>
      <c r="AT188" s="32">
        <f t="shared" si="19"/>
        <v>0.24357931131668509</v>
      </c>
      <c r="AU188" s="32">
        <f t="shared" si="20"/>
        <v>0.11873744623821771</v>
      </c>
      <c r="AV188" s="32">
        <f t="shared" si="21"/>
        <v>7.2232988316284774E-2</v>
      </c>
      <c r="AW188" s="32">
        <f t="shared" si="22"/>
        <v>4.4669701057499692E-2</v>
      </c>
      <c r="AX188" s="32">
        <f t="shared" si="23"/>
        <v>2.9812828363938979E-2</v>
      </c>
      <c r="AY188" s="32">
        <f t="shared" si="24"/>
        <v>2.1188075631879674E-2</v>
      </c>
      <c r="AZ188" s="32">
        <f t="shared" si="26"/>
        <v>0.17186819580058976</v>
      </c>
    </row>
    <row r="189" spans="25:52" x14ac:dyDescent="0.25">
      <c r="Y189" s="91">
        <f>'Monthly return GPFG'!C190</f>
        <v>41455</v>
      </c>
      <c r="Z189" s="65">
        <f>HLOOKUP(YEAR(Y189),Weights!$D$3:$W$26,23,0)</f>
        <v>0.62473918077154211</v>
      </c>
      <c r="AA189" s="55">
        <f>HLOOKUP(YEAR(Y189),Weights!$D$3:$W$26,2,0)</f>
        <v>0.29154450382941099</v>
      </c>
      <c r="AB189" s="55">
        <f>HLOOKUP(YEAR(Y189),Weights!$D$3:$W$26,3,0)</f>
        <v>0.21745338437304951</v>
      </c>
      <c r="AC189" s="55">
        <f>HLOOKUP(YEAR(Y189),Weights!$D$3:$W$26,4,0)</f>
        <v>0.14901436835329218</v>
      </c>
      <c r="AD189" s="55">
        <f>HLOOKUP(YEAR(Y189),Weights!$D$3:$W$26,5,0)</f>
        <v>6.9290213954267724E-2</v>
      </c>
      <c r="AE189" s="55">
        <f>HLOOKUP(YEAR(Y189),Weights!$D$3:$W$26,6,0)</f>
        <v>6.0967692506261099E-2</v>
      </c>
      <c r="AF189" s="55">
        <f>HLOOKUP(YEAR(Y189),Weights!$D$3:$W$26,7,0)</f>
        <v>2.217190035154443E-2</v>
      </c>
      <c r="AG189" s="55">
        <f>HLOOKUP(YEAR(Y189),Weights!$D$3:$W$26,8,0)</f>
        <v>1.9932798166560704E-2</v>
      </c>
      <c r="AH189" s="31"/>
      <c r="AI189" s="65">
        <f>HLOOKUP(YEAR(Y189),Weights!$D$3:$W$26,24,0)</f>
        <v>0.37526081922845789</v>
      </c>
      <c r="AJ189" s="55">
        <f>HLOOKUP(YEAR(Y189),Weights!$D$3:$W$26,11,0)</f>
        <v>0.30851123501809191</v>
      </c>
      <c r="AK189" s="55">
        <f>HLOOKUP(YEAR(Y189),Weights!$D$3:$W$26,12,0)</f>
        <v>0.28707410043221843</v>
      </c>
      <c r="AL189" s="55">
        <f>HLOOKUP(YEAR(Y189),Weights!$D$3:$W$26,13,0)</f>
        <v>6.8332025396933713E-2</v>
      </c>
      <c r="AM189" s="55">
        <f>HLOOKUP(YEAR(Y189),Weights!$D$3:$W$26,14,0)</f>
        <v>7.7132158040163601E-2</v>
      </c>
      <c r="AN189" s="55">
        <f>HLOOKUP(YEAR(Y189),Weights!$D$3:$W$26,15,0)</f>
        <v>1.7536589087923066E-2</v>
      </c>
      <c r="AO189" s="55">
        <f>HLOOKUP(YEAR(Y189),Weights!$D$3:$W$26,16,0)</f>
        <v>4.2533546494364284E-2</v>
      </c>
      <c r="AP189" s="55">
        <f>HLOOKUP(YEAR(Y189),Weights!$D$3:$W$26,17,0)</f>
        <v>2.3277878177577677E-2</v>
      </c>
      <c r="AR189" s="91">
        <f t="shared" si="25"/>
        <v>41455</v>
      </c>
      <c r="AS189" s="55">
        <f t="shared" si="18"/>
        <v>0.29791145327490443</v>
      </c>
      <c r="AT189" s="55">
        <f t="shared" si="19"/>
        <v>0.24357931131668509</v>
      </c>
      <c r="AU189" s="55">
        <f t="shared" si="20"/>
        <v>0.11873744623821771</v>
      </c>
      <c r="AV189" s="55">
        <f t="shared" si="21"/>
        <v>7.2232988316284774E-2</v>
      </c>
      <c r="AW189" s="55">
        <f t="shared" si="22"/>
        <v>4.4669701057499692E-2</v>
      </c>
      <c r="AX189" s="55">
        <f t="shared" si="23"/>
        <v>2.9812828363938979E-2</v>
      </c>
      <c r="AY189" s="55">
        <f t="shared" si="24"/>
        <v>2.1188075631879674E-2</v>
      </c>
      <c r="AZ189" s="55">
        <f t="shared" si="26"/>
        <v>0.17186819580058976</v>
      </c>
    </row>
    <row r="190" spans="25:52" x14ac:dyDescent="0.25">
      <c r="Y190" s="90">
        <f>'Monthly return GPFG'!C191</f>
        <v>41486</v>
      </c>
      <c r="Z190" s="64">
        <f>HLOOKUP(YEAR(Y190),Weights!$D$3:$W$26,23,0)</f>
        <v>0.62473918077154211</v>
      </c>
      <c r="AA190" s="32">
        <f>HLOOKUP(YEAR(Y190),Weights!$D$3:$W$26,2,0)</f>
        <v>0.29154450382941099</v>
      </c>
      <c r="AB190" s="32">
        <f>HLOOKUP(YEAR(Y190),Weights!$D$3:$W$26,3,0)</f>
        <v>0.21745338437304951</v>
      </c>
      <c r="AC190" s="32">
        <f>HLOOKUP(YEAR(Y190),Weights!$D$3:$W$26,4,0)</f>
        <v>0.14901436835329218</v>
      </c>
      <c r="AD190" s="32">
        <f>HLOOKUP(YEAR(Y190),Weights!$D$3:$W$26,5,0)</f>
        <v>6.9290213954267724E-2</v>
      </c>
      <c r="AE190" s="32">
        <f>HLOOKUP(YEAR(Y190),Weights!$D$3:$W$26,6,0)</f>
        <v>6.0967692506261099E-2</v>
      </c>
      <c r="AF190" s="32">
        <f>HLOOKUP(YEAR(Y190),Weights!$D$3:$W$26,7,0)</f>
        <v>2.217190035154443E-2</v>
      </c>
      <c r="AG190" s="32">
        <f>HLOOKUP(YEAR(Y190),Weights!$D$3:$W$26,8,0)</f>
        <v>1.9932798166560704E-2</v>
      </c>
      <c r="AH190" s="31"/>
      <c r="AI190" s="64">
        <f>HLOOKUP(YEAR(Y190),Weights!$D$3:$W$26,24,0)</f>
        <v>0.37526081922845789</v>
      </c>
      <c r="AJ190" s="32">
        <f>HLOOKUP(YEAR(Y190),Weights!$D$3:$W$26,11,0)</f>
        <v>0.30851123501809191</v>
      </c>
      <c r="AK190" s="32">
        <f>HLOOKUP(YEAR(Y190),Weights!$D$3:$W$26,12,0)</f>
        <v>0.28707410043221843</v>
      </c>
      <c r="AL190" s="32">
        <f>HLOOKUP(YEAR(Y190),Weights!$D$3:$W$26,13,0)</f>
        <v>6.8332025396933713E-2</v>
      </c>
      <c r="AM190" s="32">
        <f>HLOOKUP(YEAR(Y190),Weights!$D$3:$W$26,14,0)</f>
        <v>7.7132158040163601E-2</v>
      </c>
      <c r="AN190" s="32">
        <f>HLOOKUP(YEAR(Y190),Weights!$D$3:$W$26,15,0)</f>
        <v>1.7536589087923066E-2</v>
      </c>
      <c r="AO190" s="32">
        <f>HLOOKUP(YEAR(Y190),Weights!$D$3:$W$26,16,0)</f>
        <v>4.2533546494364284E-2</v>
      </c>
      <c r="AP190" s="32">
        <f>HLOOKUP(YEAR(Y190),Weights!$D$3:$W$26,17,0)</f>
        <v>2.3277878177577677E-2</v>
      </c>
      <c r="AR190" s="90">
        <f t="shared" si="25"/>
        <v>41486</v>
      </c>
      <c r="AS190" s="32">
        <f t="shared" si="18"/>
        <v>0.29791145327490443</v>
      </c>
      <c r="AT190" s="32">
        <f t="shared" si="19"/>
        <v>0.24357931131668509</v>
      </c>
      <c r="AU190" s="32">
        <f t="shared" si="20"/>
        <v>0.11873744623821771</v>
      </c>
      <c r="AV190" s="32">
        <f t="shared" si="21"/>
        <v>7.2232988316284774E-2</v>
      </c>
      <c r="AW190" s="32">
        <f t="shared" si="22"/>
        <v>4.4669701057499692E-2</v>
      </c>
      <c r="AX190" s="32">
        <f t="shared" si="23"/>
        <v>2.9812828363938979E-2</v>
      </c>
      <c r="AY190" s="32">
        <f t="shared" si="24"/>
        <v>2.1188075631879674E-2</v>
      </c>
      <c r="AZ190" s="32">
        <f t="shared" si="26"/>
        <v>0.17186819580058976</v>
      </c>
    </row>
    <row r="191" spans="25:52" x14ac:dyDescent="0.25">
      <c r="Y191" s="91">
        <f>'Monthly return GPFG'!C192</f>
        <v>41517</v>
      </c>
      <c r="Z191" s="65">
        <f>HLOOKUP(YEAR(Y191),Weights!$D$3:$W$26,23,0)</f>
        <v>0.62473918077154211</v>
      </c>
      <c r="AA191" s="55">
        <f>HLOOKUP(YEAR(Y191),Weights!$D$3:$W$26,2,0)</f>
        <v>0.29154450382941099</v>
      </c>
      <c r="AB191" s="55">
        <f>HLOOKUP(YEAR(Y191),Weights!$D$3:$W$26,3,0)</f>
        <v>0.21745338437304951</v>
      </c>
      <c r="AC191" s="55">
        <f>HLOOKUP(YEAR(Y191),Weights!$D$3:$W$26,4,0)</f>
        <v>0.14901436835329218</v>
      </c>
      <c r="AD191" s="55">
        <f>HLOOKUP(YEAR(Y191),Weights!$D$3:$W$26,5,0)</f>
        <v>6.9290213954267724E-2</v>
      </c>
      <c r="AE191" s="55">
        <f>HLOOKUP(YEAR(Y191),Weights!$D$3:$W$26,6,0)</f>
        <v>6.0967692506261099E-2</v>
      </c>
      <c r="AF191" s="55">
        <f>HLOOKUP(YEAR(Y191),Weights!$D$3:$W$26,7,0)</f>
        <v>2.217190035154443E-2</v>
      </c>
      <c r="AG191" s="55">
        <f>HLOOKUP(YEAR(Y191),Weights!$D$3:$W$26,8,0)</f>
        <v>1.9932798166560704E-2</v>
      </c>
      <c r="AH191" s="31"/>
      <c r="AI191" s="65">
        <f>HLOOKUP(YEAR(Y191),Weights!$D$3:$W$26,24,0)</f>
        <v>0.37526081922845789</v>
      </c>
      <c r="AJ191" s="55">
        <f>HLOOKUP(YEAR(Y191),Weights!$D$3:$W$26,11,0)</f>
        <v>0.30851123501809191</v>
      </c>
      <c r="AK191" s="55">
        <f>HLOOKUP(YEAR(Y191),Weights!$D$3:$W$26,12,0)</f>
        <v>0.28707410043221843</v>
      </c>
      <c r="AL191" s="55">
        <f>HLOOKUP(YEAR(Y191),Weights!$D$3:$W$26,13,0)</f>
        <v>6.8332025396933713E-2</v>
      </c>
      <c r="AM191" s="55">
        <f>HLOOKUP(YEAR(Y191),Weights!$D$3:$W$26,14,0)</f>
        <v>7.7132158040163601E-2</v>
      </c>
      <c r="AN191" s="55">
        <f>HLOOKUP(YEAR(Y191),Weights!$D$3:$W$26,15,0)</f>
        <v>1.7536589087923066E-2</v>
      </c>
      <c r="AO191" s="55">
        <f>HLOOKUP(YEAR(Y191),Weights!$D$3:$W$26,16,0)</f>
        <v>4.2533546494364284E-2</v>
      </c>
      <c r="AP191" s="55">
        <f>HLOOKUP(YEAR(Y191),Weights!$D$3:$W$26,17,0)</f>
        <v>2.3277878177577677E-2</v>
      </c>
      <c r="AR191" s="91">
        <f t="shared" si="25"/>
        <v>41517</v>
      </c>
      <c r="AS191" s="55">
        <f t="shared" si="18"/>
        <v>0.29791145327490443</v>
      </c>
      <c r="AT191" s="55">
        <f t="shared" si="19"/>
        <v>0.24357931131668509</v>
      </c>
      <c r="AU191" s="55">
        <f t="shared" si="20"/>
        <v>0.11873744623821771</v>
      </c>
      <c r="AV191" s="55">
        <f t="shared" si="21"/>
        <v>7.2232988316284774E-2</v>
      </c>
      <c r="AW191" s="55">
        <f t="shared" si="22"/>
        <v>4.4669701057499692E-2</v>
      </c>
      <c r="AX191" s="55">
        <f t="shared" si="23"/>
        <v>2.9812828363938979E-2</v>
      </c>
      <c r="AY191" s="55">
        <f t="shared" si="24"/>
        <v>2.1188075631879674E-2</v>
      </c>
      <c r="AZ191" s="55">
        <f t="shared" si="26"/>
        <v>0.17186819580058976</v>
      </c>
    </row>
    <row r="192" spans="25:52" x14ac:dyDescent="0.25">
      <c r="Y192" s="90">
        <f>'Monthly return GPFG'!C193</f>
        <v>41547</v>
      </c>
      <c r="Z192" s="64">
        <f>HLOOKUP(YEAR(Y192),Weights!$D$3:$W$26,23,0)</f>
        <v>0.62473918077154211</v>
      </c>
      <c r="AA192" s="32">
        <f>HLOOKUP(YEAR(Y192),Weights!$D$3:$W$26,2,0)</f>
        <v>0.29154450382941099</v>
      </c>
      <c r="AB192" s="32">
        <f>HLOOKUP(YEAR(Y192),Weights!$D$3:$W$26,3,0)</f>
        <v>0.21745338437304951</v>
      </c>
      <c r="AC192" s="32">
        <f>HLOOKUP(YEAR(Y192),Weights!$D$3:$W$26,4,0)</f>
        <v>0.14901436835329218</v>
      </c>
      <c r="AD192" s="32">
        <f>HLOOKUP(YEAR(Y192),Weights!$D$3:$W$26,5,0)</f>
        <v>6.9290213954267724E-2</v>
      </c>
      <c r="AE192" s="32">
        <f>HLOOKUP(YEAR(Y192),Weights!$D$3:$W$26,6,0)</f>
        <v>6.0967692506261099E-2</v>
      </c>
      <c r="AF192" s="32">
        <f>HLOOKUP(YEAR(Y192),Weights!$D$3:$W$26,7,0)</f>
        <v>2.217190035154443E-2</v>
      </c>
      <c r="AG192" s="32">
        <f>HLOOKUP(YEAR(Y192),Weights!$D$3:$W$26,8,0)</f>
        <v>1.9932798166560704E-2</v>
      </c>
      <c r="AH192" s="31"/>
      <c r="AI192" s="64">
        <f>HLOOKUP(YEAR(Y192),Weights!$D$3:$W$26,24,0)</f>
        <v>0.37526081922845789</v>
      </c>
      <c r="AJ192" s="32">
        <f>HLOOKUP(YEAR(Y192),Weights!$D$3:$W$26,11,0)</f>
        <v>0.30851123501809191</v>
      </c>
      <c r="AK192" s="32">
        <f>HLOOKUP(YEAR(Y192),Weights!$D$3:$W$26,12,0)</f>
        <v>0.28707410043221843</v>
      </c>
      <c r="AL192" s="32">
        <f>HLOOKUP(YEAR(Y192),Weights!$D$3:$W$26,13,0)</f>
        <v>6.8332025396933713E-2</v>
      </c>
      <c r="AM192" s="32">
        <f>HLOOKUP(YEAR(Y192),Weights!$D$3:$W$26,14,0)</f>
        <v>7.7132158040163601E-2</v>
      </c>
      <c r="AN192" s="32">
        <f>HLOOKUP(YEAR(Y192),Weights!$D$3:$W$26,15,0)</f>
        <v>1.7536589087923066E-2</v>
      </c>
      <c r="AO192" s="32">
        <f>HLOOKUP(YEAR(Y192),Weights!$D$3:$W$26,16,0)</f>
        <v>4.2533546494364284E-2</v>
      </c>
      <c r="AP192" s="32">
        <f>HLOOKUP(YEAR(Y192),Weights!$D$3:$W$26,17,0)</f>
        <v>2.3277878177577677E-2</v>
      </c>
      <c r="AR192" s="90">
        <f t="shared" si="25"/>
        <v>41547</v>
      </c>
      <c r="AS192" s="32">
        <f t="shared" si="18"/>
        <v>0.29791145327490443</v>
      </c>
      <c r="AT192" s="32">
        <f t="shared" si="19"/>
        <v>0.24357931131668509</v>
      </c>
      <c r="AU192" s="32">
        <f t="shared" si="20"/>
        <v>0.11873744623821771</v>
      </c>
      <c r="AV192" s="32">
        <f t="shared" si="21"/>
        <v>7.2232988316284774E-2</v>
      </c>
      <c r="AW192" s="32">
        <f t="shared" si="22"/>
        <v>4.4669701057499692E-2</v>
      </c>
      <c r="AX192" s="32">
        <f t="shared" si="23"/>
        <v>2.9812828363938979E-2</v>
      </c>
      <c r="AY192" s="32">
        <f t="shared" si="24"/>
        <v>2.1188075631879674E-2</v>
      </c>
      <c r="AZ192" s="32">
        <f t="shared" si="26"/>
        <v>0.17186819580058976</v>
      </c>
    </row>
    <row r="193" spans="25:52" x14ac:dyDescent="0.25">
      <c r="Y193" s="91">
        <f>'Monthly return GPFG'!C194</f>
        <v>41578</v>
      </c>
      <c r="Z193" s="65">
        <f>HLOOKUP(YEAR(Y193),Weights!$D$3:$W$26,23,0)</f>
        <v>0.62473918077154211</v>
      </c>
      <c r="AA193" s="55">
        <f>HLOOKUP(YEAR(Y193),Weights!$D$3:$W$26,2,0)</f>
        <v>0.29154450382941099</v>
      </c>
      <c r="AB193" s="55">
        <f>HLOOKUP(YEAR(Y193),Weights!$D$3:$W$26,3,0)</f>
        <v>0.21745338437304951</v>
      </c>
      <c r="AC193" s="55">
        <f>HLOOKUP(YEAR(Y193),Weights!$D$3:$W$26,4,0)</f>
        <v>0.14901436835329218</v>
      </c>
      <c r="AD193" s="55">
        <f>HLOOKUP(YEAR(Y193),Weights!$D$3:$W$26,5,0)</f>
        <v>6.9290213954267724E-2</v>
      </c>
      <c r="AE193" s="55">
        <f>HLOOKUP(YEAR(Y193),Weights!$D$3:$W$26,6,0)</f>
        <v>6.0967692506261099E-2</v>
      </c>
      <c r="AF193" s="55">
        <f>HLOOKUP(YEAR(Y193),Weights!$D$3:$W$26,7,0)</f>
        <v>2.217190035154443E-2</v>
      </c>
      <c r="AG193" s="55">
        <f>HLOOKUP(YEAR(Y193),Weights!$D$3:$W$26,8,0)</f>
        <v>1.9932798166560704E-2</v>
      </c>
      <c r="AH193" s="31"/>
      <c r="AI193" s="65">
        <f>HLOOKUP(YEAR(Y193),Weights!$D$3:$W$26,24,0)</f>
        <v>0.37526081922845789</v>
      </c>
      <c r="AJ193" s="55">
        <f>HLOOKUP(YEAR(Y193),Weights!$D$3:$W$26,11,0)</f>
        <v>0.30851123501809191</v>
      </c>
      <c r="AK193" s="55">
        <f>HLOOKUP(YEAR(Y193),Weights!$D$3:$W$26,12,0)</f>
        <v>0.28707410043221843</v>
      </c>
      <c r="AL193" s="55">
        <f>HLOOKUP(YEAR(Y193),Weights!$D$3:$W$26,13,0)</f>
        <v>6.8332025396933713E-2</v>
      </c>
      <c r="AM193" s="55">
        <f>HLOOKUP(YEAR(Y193),Weights!$D$3:$W$26,14,0)</f>
        <v>7.7132158040163601E-2</v>
      </c>
      <c r="AN193" s="55">
        <f>HLOOKUP(YEAR(Y193),Weights!$D$3:$W$26,15,0)</f>
        <v>1.7536589087923066E-2</v>
      </c>
      <c r="AO193" s="55">
        <f>HLOOKUP(YEAR(Y193),Weights!$D$3:$W$26,16,0)</f>
        <v>4.2533546494364284E-2</v>
      </c>
      <c r="AP193" s="55">
        <f>HLOOKUP(YEAR(Y193),Weights!$D$3:$W$26,17,0)</f>
        <v>2.3277878177577677E-2</v>
      </c>
      <c r="AR193" s="91">
        <f t="shared" si="25"/>
        <v>41578</v>
      </c>
      <c r="AS193" s="55">
        <f t="shared" si="18"/>
        <v>0.29791145327490443</v>
      </c>
      <c r="AT193" s="55">
        <f t="shared" si="19"/>
        <v>0.24357931131668509</v>
      </c>
      <c r="AU193" s="55">
        <f t="shared" si="20"/>
        <v>0.11873744623821771</v>
      </c>
      <c r="AV193" s="55">
        <f t="shared" si="21"/>
        <v>7.2232988316284774E-2</v>
      </c>
      <c r="AW193" s="55">
        <f t="shared" si="22"/>
        <v>4.4669701057499692E-2</v>
      </c>
      <c r="AX193" s="55">
        <f t="shared" si="23"/>
        <v>2.9812828363938979E-2</v>
      </c>
      <c r="AY193" s="55">
        <f t="shared" si="24"/>
        <v>2.1188075631879674E-2</v>
      </c>
      <c r="AZ193" s="55">
        <f t="shared" si="26"/>
        <v>0.17186819580058976</v>
      </c>
    </row>
    <row r="194" spans="25:52" x14ac:dyDescent="0.25">
      <c r="Y194" s="90">
        <f>'Monthly return GPFG'!C195</f>
        <v>41608</v>
      </c>
      <c r="Z194" s="64">
        <f>HLOOKUP(YEAR(Y194),Weights!$D$3:$W$26,23,0)</f>
        <v>0.62473918077154211</v>
      </c>
      <c r="AA194" s="62">
        <f>HLOOKUP(YEAR(Y194),Weights!$D$3:$W$26,2,0)</f>
        <v>0.29154450382941099</v>
      </c>
      <c r="AB194" s="32">
        <f>HLOOKUP(YEAR(Y194),Weights!$D$3:$W$26,3,0)</f>
        <v>0.21745338437304951</v>
      </c>
      <c r="AC194" s="32">
        <f>HLOOKUP(YEAR(Y194),Weights!$D$3:$W$26,4,0)</f>
        <v>0.14901436835329218</v>
      </c>
      <c r="AD194" s="32">
        <f>HLOOKUP(YEAR(Y194),Weights!$D$3:$W$26,5,0)</f>
        <v>6.9290213954267724E-2</v>
      </c>
      <c r="AE194" s="32">
        <f>HLOOKUP(YEAR(Y194),Weights!$D$3:$W$26,6,0)</f>
        <v>6.0967692506261099E-2</v>
      </c>
      <c r="AF194" s="32">
        <f>HLOOKUP(YEAR(Y194),Weights!$D$3:$W$26,7,0)</f>
        <v>2.217190035154443E-2</v>
      </c>
      <c r="AG194" s="32">
        <f>HLOOKUP(YEAR(Y194),Weights!$D$3:$W$26,8,0)</f>
        <v>1.9932798166560704E-2</v>
      </c>
      <c r="AH194" s="31"/>
      <c r="AI194" s="64">
        <f>HLOOKUP(YEAR(Y194),Weights!$D$3:$W$26,24,0)</f>
        <v>0.37526081922845789</v>
      </c>
      <c r="AJ194" s="62">
        <f>HLOOKUP(YEAR(Y194),Weights!$D$3:$W$26,11,0)</f>
        <v>0.30851123501809191</v>
      </c>
      <c r="AK194" s="32">
        <f>HLOOKUP(YEAR(Y194),Weights!$D$3:$W$26,12,0)</f>
        <v>0.28707410043221843</v>
      </c>
      <c r="AL194" s="32">
        <f>HLOOKUP(YEAR(Y194),Weights!$D$3:$W$26,13,0)</f>
        <v>6.8332025396933713E-2</v>
      </c>
      <c r="AM194" s="32">
        <f>HLOOKUP(YEAR(Y194),Weights!$D$3:$W$26,14,0)</f>
        <v>7.7132158040163601E-2</v>
      </c>
      <c r="AN194" s="32">
        <f>HLOOKUP(YEAR(Y194),Weights!$D$3:$W$26,15,0)</f>
        <v>1.7536589087923066E-2</v>
      </c>
      <c r="AO194" s="32">
        <f>HLOOKUP(YEAR(Y194),Weights!$D$3:$W$26,16,0)</f>
        <v>4.2533546494364284E-2</v>
      </c>
      <c r="AP194" s="32">
        <f>HLOOKUP(YEAR(Y194),Weights!$D$3:$W$26,17,0)</f>
        <v>2.3277878177577677E-2</v>
      </c>
      <c r="AR194" s="90">
        <f t="shared" si="25"/>
        <v>41608</v>
      </c>
      <c r="AS194" s="62">
        <f t="shared" si="18"/>
        <v>0.29791145327490443</v>
      </c>
      <c r="AT194" s="62">
        <f t="shared" si="19"/>
        <v>0.24357931131668509</v>
      </c>
      <c r="AU194" s="32">
        <f t="shared" si="20"/>
        <v>0.11873744623821771</v>
      </c>
      <c r="AV194" s="32">
        <f t="shared" si="21"/>
        <v>7.2232988316284774E-2</v>
      </c>
      <c r="AW194" s="32">
        <f t="shared" si="22"/>
        <v>4.4669701057499692E-2</v>
      </c>
      <c r="AX194" s="32">
        <f t="shared" si="23"/>
        <v>2.9812828363938979E-2</v>
      </c>
      <c r="AY194" s="32">
        <f t="shared" si="24"/>
        <v>2.1188075631879674E-2</v>
      </c>
      <c r="AZ194" s="32">
        <f t="shared" si="26"/>
        <v>0.17186819580058976</v>
      </c>
    </row>
    <row r="195" spans="25:52" x14ac:dyDescent="0.25">
      <c r="Y195" s="89">
        <f>'Monthly return GPFG'!C196</f>
        <v>41639</v>
      </c>
      <c r="Z195" s="66">
        <f>HLOOKUP(YEAR(Y195),Weights!$D$3:$W$26,23,0)</f>
        <v>0.62473918077154211</v>
      </c>
      <c r="AA195" s="56">
        <f>HLOOKUP(YEAR(Y195),Weights!$D$3:$W$26,2,0)</f>
        <v>0.29154450382941099</v>
      </c>
      <c r="AB195" s="56">
        <f>HLOOKUP(YEAR(Y195),Weights!$D$3:$W$26,3,0)</f>
        <v>0.21745338437304951</v>
      </c>
      <c r="AC195" s="56">
        <f>HLOOKUP(YEAR(Y195),Weights!$D$3:$W$26,4,0)</f>
        <v>0.14901436835329218</v>
      </c>
      <c r="AD195" s="56">
        <f>HLOOKUP(YEAR(Y195),Weights!$D$3:$W$26,5,0)</f>
        <v>6.9290213954267724E-2</v>
      </c>
      <c r="AE195" s="56">
        <f>HLOOKUP(YEAR(Y195),Weights!$D$3:$W$26,6,0)</f>
        <v>6.0967692506261099E-2</v>
      </c>
      <c r="AF195" s="56">
        <f>HLOOKUP(YEAR(Y195),Weights!$D$3:$W$26,7,0)</f>
        <v>2.217190035154443E-2</v>
      </c>
      <c r="AG195" s="56">
        <f>HLOOKUP(YEAR(Y195),Weights!$D$3:$W$26,8,0)</f>
        <v>1.9932798166560704E-2</v>
      </c>
      <c r="AH195" s="31"/>
      <c r="AI195" s="66">
        <f>HLOOKUP(YEAR(Y195),Weights!$D$3:$W$26,24,0)</f>
        <v>0.37526081922845789</v>
      </c>
      <c r="AJ195" s="56">
        <f>HLOOKUP(YEAR(Y195),Weights!$D$3:$W$26,11,0)</f>
        <v>0.30851123501809191</v>
      </c>
      <c r="AK195" s="56">
        <f>HLOOKUP(YEAR(Y195),Weights!$D$3:$W$26,12,0)</f>
        <v>0.28707410043221843</v>
      </c>
      <c r="AL195" s="56">
        <f>HLOOKUP(YEAR(Y195),Weights!$D$3:$W$26,13,0)</f>
        <v>6.8332025396933713E-2</v>
      </c>
      <c r="AM195" s="56">
        <f>HLOOKUP(YEAR(Y195),Weights!$D$3:$W$26,14,0)</f>
        <v>7.7132158040163601E-2</v>
      </c>
      <c r="AN195" s="56">
        <f>HLOOKUP(YEAR(Y195),Weights!$D$3:$W$26,15,0)</f>
        <v>1.7536589087923066E-2</v>
      </c>
      <c r="AO195" s="56">
        <f>HLOOKUP(YEAR(Y195),Weights!$D$3:$W$26,16,0)</f>
        <v>4.2533546494364284E-2</v>
      </c>
      <c r="AP195" s="56">
        <f>HLOOKUP(YEAR(Y195),Weights!$D$3:$W$26,17,0)</f>
        <v>2.3277878177577677E-2</v>
      </c>
      <c r="AR195" s="89">
        <f t="shared" si="25"/>
        <v>41639</v>
      </c>
      <c r="AS195" s="56">
        <f t="shared" si="18"/>
        <v>0.29791145327490443</v>
      </c>
      <c r="AT195" s="56">
        <f t="shared" si="19"/>
        <v>0.24357931131668509</v>
      </c>
      <c r="AU195" s="56">
        <f t="shared" si="20"/>
        <v>0.11873744623821771</v>
      </c>
      <c r="AV195" s="56">
        <f t="shared" si="21"/>
        <v>7.2232988316284774E-2</v>
      </c>
      <c r="AW195" s="56">
        <f t="shared" si="22"/>
        <v>4.4669701057499692E-2</v>
      </c>
      <c r="AX195" s="56">
        <f t="shared" si="23"/>
        <v>2.9812828363938979E-2</v>
      </c>
      <c r="AY195" s="56">
        <f t="shared" si="24"/>
        <v>2.1188075631879674E-2</v>
      </c>
      <c r="AZ195" s="56">
        <f t="shared" si="26"/>
        <v>0.17186819580058976</v>
      </c>
    </row>
    <row r="196" spans="25:52" x14ac:dyDescent="0.25">
      <c r="Y196" s="90">
        <f>'Monthly return GPFG'!C197</f>
        <v>41670</v>
      </c>
      <c r="Z196" s="64">
        <f>HLOOKUP(YEAR(Y196),Weights!$D$3:$W$26,23,0)</f>
        <v>0.62693243030355772</v>
      </c>
      <c r="AA196" s="32">
        <f>HLOOKUP(YEAR(Y196),Weights!$D$3:$W$26,2,0)</f>
        <v>0.33195314574030882</v>
      </c>
      <c r="AB196" s="32">
        <f>HLOOKUP(YEAR(Y196),Weights!$D$3:$W$26,3,0)</f>
        <v>0.1974884766934577</v>
      </c>
      <c r="AC196" s="32">
        <f>HLOOKUP(YEAR(Y196),Weights!$D$3:$W$26,4,0)</f>
        <v>0.12719830825570083</v>
      </c>
      <c r="AD196" s="32">
        <f>HLOOKUP(YEAR(Y196),Weights!$D$3:$W$26,5,0)</f>
        <v>7.6189734614537971E-2</v>
      </c>
      <c r="AE196" s="32">
        <f>HLOOKUP(YEAR(Y196),Weights!$D$3:$W$26,6,0)</f>
        <v>5.6577830685054259E-2</v>
      </c>
      <c r="AF196" s="32">
        <f>HLOOKUP(YEAR(Y196),Weights!$D$3:$W$26,7,0)</f>
        <v>2.278496521144991E-2</v>
      </c>
      <c r="AG196" s="32">
        <f>HLOOKUP(YEAR(Y196),Weights!$D$3:$W$26,8,0)</f>
        <v>2.0638970686080692E-2</v>
      </c>
      <c r="AH196" s="31"/>
      <c r="AI196" s="64">
        <f>HLOOKUP(YEAR(Y196),Weights!$D$3:$W$26,24,0)</f>
        <v>0.37306756969644222</v>
      </c>
      <c r="AJ196" s="32">
        <f>HLOOKUP(YEAR(Y196),Weights!$D$3:$W$26,11,0)</f>
        <v>0.30226943994891764</v>
      </c>
      <c r="AK196" s="32">
        <f>HLOOKUP(YEAR(Y196),Weights!$D$3:$W$26,12,0)</f>
        <v>0.25460866205860738</v>
      </c>
      <c r="AL196" s="32">
        <f>HLOOKUP(YEAR(Y196),Weights!$D$3:$W$26,13,0)</f>
        <v>6.7420263504731501E-2</v>
      </c>
      <c r="AM196" s="32">
        <f>HLOOKUP(YEAR(Y196),Weights!$D$3:$W$26,14,0)</f>
        <v>8.6747476370104576E-2</v>
      </c>
      <c r="AN196" s="32">
        <f>HLOOKUP(YEAR(Y196),Weights!$D$3:$W$26,15,0)</f>
        <v>2.085976805511533E-2</v>
      </c>
      <c r="AO196" s="32">
        <f>HLOOKUP(YEAR(Y196),Weights!$D$3:$W$26,16,0)</f>
        <v>4.2559897042051355E-2</v>
      </c>
      <c r="AP196" s="32">
        <f>HLOOKUP(YEAR(Y196),Weights!$D$3:$W$26,17,0)</f>
        <v>2.4720097849360727E-2</v>
      </c>
      <c r="AR196" s="90">
        <f t="shared" si="25"/>
        <v>41670</v>
      </c>
      <c r="AS196" s="32">
        <f t="shared" ref="AS196:AS243" si="27">$Z196*AA196+$AI196*AJ196</f>
        <v>0.32087911776113026</v>
      </c>
      <c r="AT196" s="32">
        <f t="shared" ref="AT196:AT243" si="28">$Z196*AB196+$AI196*AK196</f>
        <v>0.21879816542824437</v>
      </c>
      <c r="AU196" s="32">
        <f t="shared" ref="AU196:AU243" si="29">$Z196*AC196+$AI196*AL196</f>
        <v>0.10489705837925153</v>
      </c>
      <c r="AV196" s="32">
        <f t="shared" ref="AV196:AV243" si="30">$Z196*AD196+$AI196*AM196</f>
        <v>8.0128485672769839E-2</v>
      </c>
      <c r="AW196" s="32">
        <f t="shared" ref="AW196:AW243" si="31">$Z196*AE196+$AI196*AN196</f>
        <v>4.3252579865437624E-2</v>
      </c>
      <c r="AX196" s="32">
        <f t="shared" ref="AX196:AX243" si="32">$Z196*AF196+$AI196*AO196</f>
        <v>3.0162350970405205E-2</v>
      </c>
      <c r="AY196" s="32">
        <f t="shared" ref="AY196:AY243" si="33">$Z196*AG196+$AI196*AP196</f>
        <v>2.2161506878507709E-2</v>
      </c>
      <c r="AZ196" s="32">
        <f t="shared" si="26"/>
        <v>0.17972073504425345</v>
      </c>
    </row>
    <row r="197" spans="25:52" x14ac:dyDescent="0.25">
      <c r="Y197" s="91">
        <f>'Monthly return GPFG'!C198</f>
        <v>41698</v>
      </c>
      <c r="Z197" s="65">
        <f>HLOOKUP(YEAR(Y197),Weights!$D$3:$W$26,23,0)</f>
        <v>0.62693243030355772</v>
      </c>
      <c r="AA197" s="55">
        <f>HLOOKUP(YEAR(Y197),Weights!$D$3:$W$26,2,0)</f>
        <v>0.33195314574030882</v>
      </c>
      <c r="AB197" s="55">
        <f>HLOOKUP(YEAR(Y197),Weights!$D$3:$W$26,3,0)</f>
        <v>0.1974884766934577</v>
      </c>
      <c r="AC197" s="55">
        <f>HLOOKUP(YEAR(Y197),Weights!$D$3:$W$26,4,0)</f>
        <v>0.12719830825570083</v>
      </c>
      <c r="AD197" s="55">
        <f>HLOOKUP(YEAR(Y197),Weights!$D$3:$W$26,5,0)</f>
        <v>7.6189734614537971E-2</v>
      </c>
      <c r="AE197" s="55">
        <f>HLOOKUP(YEAR(Y197),Weights!$D$3:$W$26,6,0)</f>
        <v>5.6577830685054259E-2</v>
      </c>
      <c r="AF197" s="55">
        <f>HLOOKUP(YEAR(Y197),Weights!$D$3:$W$26,7,0)</f>
        <v>2.278496521144991E-2</v>
      </c>
      <c r="AG197" s="55">
        <f>HLOOKUP(YEAR(Y197),Weights!$D$3:$W$26,8,0)</f>
        <v>2.0638970686080692E-2</v>
      </c>
      <c r="AH197" s="31"/>
      <c r="AI197" s="65">
        <f>HLOOKUP(YEAR(Y197),Weights!$D$3:$W$26,24,0)</f>
        <v>0.37306756969644222</v>
      </c>
      <c r="AJ197" s="55">
        <f>HLOOKUP(YEAR(Y197),Weights!$D$3:$W$26,11,0)</f>
        <v>0.30226943994891764</v>
      </c>
      <c r="AK197" s="55">
        <f>HLOOKUP(YEAR(Y197),Weights!$D$3:$W$26,12,0)</f>
        <v>0.25460866205860738</v>
      </c>
      <c r="AL197" s="55">
        <f>HLOOKUP(YEAR(Y197),Weights!$D$3:$W$26,13,0)</f>
        <v>6.7420263504731501E-2</v>
      </c>
      <c r="AM197" s="55">
        <f>HLOOKUP(YEAR(Y197),Weights!$D$3:$W$26,14,0)</f>
        <v>8.6747476370104576E-2</v>
      </c>
      <c r="AN197" s="55">
        <f>HLOOKUP(YEAR(Y197),Weights!$D$3:$W$26,15,0)</f>
        <v>2.085976805511533E-2</v>
      </c>
      <c r="AO197" s="55">
        <f>HLOOKUP(YEAR(Y197),Weights!$D$3:$W$26,16,0)</f>
        <v>4.2559897042051355E-2</v>
      </c>
      <c r="AP197" s="55">
        <f>HLOOKUP(YEAR(Y197),Weights!$D$3:$W$26,17,0)</f>
        <v>2.4720097849360727E-2</v>
      </c>
      <c r="AR197" s="91">
        <f t="shared" ref="AR197:AR243" si="34">Y197</f>
        <v>41698</v>
      </c>
      <c r="AS197" s="55">
        <f t="shared" si="27"/>
        <v>0.32087911776113026</v>
      </c>
      <c r="AT197" s="55">
        <f t="shared" si="28"/>
        <v>0.21879816542824437</v>
      </c>
      <c r="AU197" s="55">
        <f t="shared" si="29"/>
        <v>0.10489705837925153</v>
      </c>
      <c r="AV197" s="55">
        <f t="shared" si="30"/>
        <v>8.0128485672769839E-2</v>
      </c>
      <c r="AW197" s="55">
        <f t="shared" si="31"/>
        <v>4.3252579865437624E-2</v>
      </c>
      <c r="AX197" s="55">
        <f t="shared" si="32"/>
        <v>3.0162350970405205E-2</v>
      </c>
      <c r="AY197" s="55">
        <f t="shared" si="33"/>
        <v>2.2161506878507709E-2</v>
      </c>
      <c r="AZ197" s="55">
        <f t="shared" ref="AZ197:AZ243" si="35">1-SUM(AS197:AY197)</f>
        <v>0.17972073504425345</v>
      </c>
    </row>
    <row r="198" spans="25:52" x14ac:dyDescent="0.25">
      <c r="Y198" s="90">
        <f>'Monthly return GPFG'!C199</f>
        <v>41729</v>
      </c>
      <c r="Z198" s="64">
        <f>HLOOKUP(YEAR(Y198),Weights!$D$3:$W$26,23,0)</f>
        <v>0.62693243030355772</v>
      </c>
      <c r="AA198" s="32">
        <f>HLOOKUP(YEAR(Y198),Weights!$D$3:$W$26,2,0)</f>
        <v>0.33195314574030882</v>
      </c>
      <c r="AB198" s="32">
        <f>HLOOKUP(YEAR(Y198),Weights!$D$3:$W$26,3,0)</f>
        <v>0.1974884766934577</v>
      </c>
      <c r="AC198" s="32">
        <f>HLOOKUP(YEAR(Y198),Weights!$D$3:$W$26,4,0)</f>
        <v>0.12719830825570083</v>
      </c>
      <c r="AD198" s="32">
        <f>HLOOKUP(YEAR(Y198),Weights!$D$3:$W$26,5,0)</f>
        <v>7.6189734614537971E-2</v>
      </c>
      <c r="AE198" s="32">
        <f>HLOOKUP(YEAR(Y198),Weights!$D$3:$W$26,6,0)</f>
        <v>5.6577830685054259E-2</v>
      </c>
      <c r="AF198" s="32">
        <f>HLOOKUP(YEAR(Y198),Weights!$D$3:$W$26,7,0)</f>
        <v>2.278496521144991E-2</v>
      </c>
      <c r="AG198" s="32">
        <f>HLOOKUP(YEAR(Y198),Weights!$D$3:$W$26,8,0)</f>
        <v>2.0638970686080692E-2</v>
      </c>
      <c r="AH198" s="31"/>
      <c r="AI198" s="64">
        <f>HLOOKUP(YEAR(Y198),Weights!$D$3:$W$26,24,0)</f>
        <v>0.37306756969644222</v>
      </c>
      <c r="AJ198" s="32">
        <f>HLOOKUP(YEAR(Y198),Weights!$D$3:$W$26,11,0)</f>
        <v>0.30226943994891764</v>
      </c>
      <c r="AK198" s="32">
        <f>HLOOKUP(YEAR(Y198),Weights!$D$3:$W$26,12,0)</f>
        <v>0.25460866205860738</v>
      </c>
      <c r="AL198" s="32">
        <f>HLOOKUP(YEAR(Y198),Weights!$D$3:$W$26,13,0)</f>
        <v>6.7420263504731501E-2</v>
      </c>
      <c r="AM198" s="32">
        <f>HLOOKUP(YEAR(Y198),Weights!$D$3:$W$26,14,0)</f>
        <v>8.6747476370104576E-2</v>
      </c>
      <c r="AN198" s="32">
        <f>HLOOKUP(YEAR(Y198),Weights!$D$3:$W$26,15,0)</f>
        <v>2.085976805511533E-2</v>
      </c>
      <c r="AO198" s="32">
        <f>HLOOKUP(YEAR(Y198),Weights!$D$3:$W$26,16,0)</f>
        <v>4.2559897042051355E-2</v>
      </c>
      <c r="AP198" s="32">
        <f>HLOOKUP(YEAR(Y198),Weights!$D$3:$W$26,17,0)</f>
        <v>2.4720097849360727E-2</v>
      </c>
      <c r="AR198" s="90">
        <f t="shared" si="34"/>
        <v>41729</v>
      </c>
      <c r="AS198" s="32">
        <f t="shared" si="27"/>
        <v>0.32087911776113026</v>
      </c>
      <c r="AT198" s="32">
        <f t="shared" si="28"/>
        <v>0.21879816542824437</v>
      </c>
      <c r="AU198" s="32">
        <f t="shared" si="29"/>
        <v>0.10489705837925153</v>
      </c>
      <c r="AV198" s="32">
        <f t="shared" si="30"/>
        <v>8.0128485672769839E-2</v>
      </c>
      <c r="AW198" s="32">
        <f t="shared" si="31"/>
        <v>4.3252579865437624E-2</v>
      </c>
      <c r="AX198" s="32">
        <f t="shared" si="32"/>
        <v>3.0162350970405205E-2</v>
      </c>
      <c r="AY198" s="32">
        <f t="shared" si="33"/>
        <v>2.2161506878507709E-2</v>
      </c>
      <c r="AZ198" s="32">
        <f t="shared" si="35"/>
        <v>0.17972073504425345</v>
      </c>
    </row>
    <row r="199" spans="25:52" x14ac:dyDescent="0.25">
      <c r="Y199" s="91">
        <f>'Monthly return GPFG'!C200</f>
        <v>41759</v>
      </c>
      <c r="Z199" s="65">
        <f>HLOOKUP(YEAR(Y199),Weights!$D$3:$W$26,23,0)</f>
        <v>0.62693243030355772</v>
      </c>
      <c r="AA199" s="55">
        <f>HLOOKUP(YEAR(Y199),Weights!$D$3:$W$26,2,0)</f>
        <v>0.33195314574030882</v>
      </c>
      <c r="AB199" s="55">
        <f>HLOOKUP(YEAR(Y199),Weights!$D$3:$W$26,3,0)</f>
        <v>0.1974884766934577</v>
      </c>
      <c r="AC199" s="55">
        <f>HLOOKUP(YEAR(Y199),Weights!$D$3:$W$26,4,0)</f>
        <v>0.12719830825570083</v>
      </c>
      <c r="AD199" s="55">
        <f>HLOOKUP(YEAR(Y199),Weights!$D$3:$W$26,5,0)</f>
        <v>7.6189734614537971E-2</v>
      </c>
      <c r="AE199" s="55">
        <f>HLOOKUP(YEAR(Y199),Weights!$D$3:$W$26,6,0)</f>
        <v>5.6577830685054259E-2</v>
      </c>
      <c r="AF199" s="55">
        <f>HLOOKUP(YEAR(Y199),Weights!$D$3:$W$26,7,0)</f>
        <v>2.278496521144991E-2</v>
      </c>
      <c r="AG199" s="55">
        <f>HLOOKUP(YEAR(Y199),Weights!$D$3:$W$26,8,0)</f>
        <v>2.0638970686080692E-2</v>
      </c>
      <c r="AH199" s="31"/>
      <c r="AI199" s="65">
        <f>HLOOKUP(YEAR(Y199),Weights!$D$3:$W$26,24,0)</f>
        <v>0.37306756969644222</v>
      </c>
      <c r="AJ199" s="55">
        <f>HLOOKUP(YEAR(Y199),Weights!$D$3:$W$26,11,0)</f>
        <v>0.30226943994891764</v>
      </c>
      <c r="AK199" s="55">
        <f>HLOOKUP(YEAR(Y199),Weights!$D$3:$W$26,12,0)</f>
        <v>0.25460866205860738</v>
      </c>
      <c r="AL199" s="55">
        <f>HLOOKUP(YEAR(Y199),Weights!$D$3:$W$26,13,0)</f>
        <v>6.7420263504731501E-2</v>
      </c>
      <c r="AM199" s="55">
        <f>HLOOKUP(YEAR(Y199),Weights!$D$3:$W$26,14,0)</f>
        <v>8.6747476370104576E-2</v>
      </c>
      <c r="AN199" s="55">
        <f>HLOOKUP(YEAR(Y199),Weights!$D$3:$W$26,15,0)</f>
        <v>2.085976805511533E-2</v>
      </c>
      <c r="AO199" s="55">
        <f>HLOOKUP(YEAR(Y199),Weights!$D$3:$W$26,16,0)</f>
        <v>4.2559897042051355E-2</v>
      </c>
      <c r="AP199" s="55">
        <f>HLOOKUP(YEAR(Y199),Weights!$D$3:$W$26,17,0)</f>
        <v>2.4720097849360727E-2</v>
      </c>
      <c r="AR199" s="91">
        <f t="shared" si="34"/>
        <v>41759</v>
      </c>
      <c r="AS199" s="55">
        <f t="shared" si="27"/>
        <v>0.32087911776113026</v>
      </c>
      <c r="AT199" s="55">
        <f t="shared" si="28"/>
        <v>0.21879816542824437</v>
      </c>
      <c r="AU199" s="55">
        <f t="shared" si="29"/>
        <v>0.10489705837925153</v>
      </c>
      <c r="AV199" s="55">
        <f t="shared" si="30"/>
        <v>8.0128485672769839E-2</v>
      </c>
      <c r="AW199" s="55">
        <f t="shared" si="31"/>
        <v>4.3252579865437624E-2</v>
      </c>
      <c r="AX199" s="55">
        <f t="shared" si="32"/>
        <v>3.0162350970405205E-2</v>
      </c>
      <c r="AY199" s="55">
        <f t="shared" si="33"/>
        <v>2.2161506878507709E-2</v>
      </c>
      <c r="AZ199" s="55">
        <f t="shared" si="35"/>
        <v>0.17972073504425345</v>
      </c>
    </row>
    <row r="200" spans="25:52" x14ac:dyDescent="0.25">
      <c r="Y200" s="90">
        <f>'Monthly return GPFG'!C201</f>
        <v>41790</v>
      </c>
      <c r="Z200" s="64">
        <f>HLOOKUP(YEAR(Y200),Weights!$D$3:$W$26,23,0)</f>
        <v>0.62693243030355772</v>
      </c>
      <c r="AA200" s="32">
        <f>HLOOKUP(YEAR(Y200),Weights!$D$3:$W$26,2,0)</f>
        <v>0.33195314574030882</v>
      </c>
      <c r="AB200" s="32">
        <f>HLOOKUP(YEAR(Y200),Weights!$D$3:$W$26,3,0)</f>
        <v>0.1974884766934577</v>
      </c>
      <c r="AC200" s="32">
        <f>HLOOKUP(YEAR(Y200),Weights!$D$3:$W$26,4,0)</f>
        <v>0.12719830825570083</v>
      </c>
      <c r="AD200" s="32">
        <f>HLOOKUP(YEAR(Y200),Weights!$D$3:$W$26,5,0)</f>
        <v>7.6189734614537971E-2</v>
      </c>
      <c r="AE200" s="32">
        <f>HLOOKUP(YEAR(Y200),Weights!$D$3:$W$26,6,0)</f>
        <v>5.6577830685054259E-2</v>
      </c>
      <c r="AF200" s="32">
        <f>HLOOKUP(YEAR(Y200),Weights!$D$3:$W$26,7,0)</f>
        <v>2.278496521144991E-2</v>
      </c>
      <c r="AG200" s="32">
        <f>HLOOKUP(YEAR(Y200),Weights!$D$3:$W$26,8,0)</f>
        <v>2.0638970686080692E-2</v>
      </c>
      <c r="AH200" s="31"/>
      <c r="AI200" s="64">
        <f>HLOOKUP(YEAR(Y200),Weights!$D$3:$W$26,24,0)</f>
        <v>0.37306756969644222</v>
      </c>
      <c r="AJ200" s="32">
        <f>HLOOKUP(YEAR(Y200),Weights!$D$3:$W$26,11,0)</f>
        <v>0.30226943994891764</v>
      </c>
      <c r="AK200" s="32">
        <f>HLOOKUP(YEAR(Y200),Weights!$D$3:$W$26,12,0)</f>
        <v>0.25460866205860738</v>
      </c>
      <c r="AL200" s="32">
        <f>HLOOKUP(YEAR(Y200),Weights!$D$3:$W$26,13,0)</f>
        <v>6.7420263504731501E-2</v>
      </c>
      <c r="AM200" s="32">
        <f>HLOOKUP(YEAR(Y200),Weights!$D$3:$W$26,14,0)</f>
        <v>8.6747476370104576E-2</v>
      </c>
      <c r="AN200" s="32">
        <f>HLOOKUP(YEAR(Y200),Weights!$D$3:$W$26,15,0)</f>
        <v>2.085976805511533E-2</v>
      </c>
      <c r="AO200" s="32">
        <f>HLOOKUP(YEAR(Y200),Weights!$D$3:$W$26,16,0)</f>
        <v>4.2559897042051355E-2</v>
      </c>
      <c r="AP200" s="32">
        <f>HLOOKUP(YEAR(Y200),Weights!$D$3:$W$26,17,0)</f>
        <v>2.4720097849360727E-2</v>
      </c>
      <c r="AR200" s="90">
        <f t="shared" si="34"/>
        <v>41790</v>
      </c>
      <c r="AS200" s="32">
        <f t="shared" si="27"/>
        <v>0.32087911776113026</v>
      </c>
      <c r="AT200" s="32">
        <f t="shared" si="28"/>
        <v>0.21879816542824437</v>
      </c>
      <c r="AU200" s="32">
        <f t="shared" si="29"/>
        <v>0.10489705837925153</v>
      </c>
      <c r="AV200" s="32">
        <f t="shared" si="30"/>
        <v>8.0128485672769839E-2</v>
      </c>
      <c r="AW200" s="32">
        <f t="shared" si="31"/>
        <v>4.3252579865437624E-2</v>
      </c>
      <c r="AX200" s="32">
        <f t="shared" si="32"/>
        <v>3.0162350970405205E-2</v>
      </c>
      <c r="AY200" s="32">
        <f t="shared" si="33"/>
        <v>2.2161506878507709E-2</v>
      </c>
      <c r="AZ200" s="32">
        <f t="shared" si="35"/>
        <v>0.17972073504425345</v>
      </c>
    </row>
    <row r="201" spans="25:52" x14ac:dyDescent="0.25">
      <c r="Y201" s="91">
        <f>'Monthly return GPFG'!C202</f>
        <v>41820</v>
      </c>
      <c r="Z201" s="65">
        <f>HLOOKUP(YEAR(Y201),Weights!$D$3:$W$26,23,0)</f>
        <v>0.62693243030355772</v>
      </c>
      <c r="AA201" s="55">
        <f>HLOOKUP(YEAR(Y201),Weights!$D$3:$W$26,2,0)</f>
        <v>0.33195314574030882</v>
      </c>
      <c r="AB201" s="55">
        <f>HLOOKUP(YEAR(Y201),Weights!$D$3:$W$26,3,0)</f>
        <v>0.1974884766934577</v>
      </c>
      <c r="AC201" s="55">
        <f>HLOOKUP(YEAR(Y201),Weights!$D$3:$W$26,4,0)</f>
        <v>0.12719830825570083</v>
      </c>
      <c r="AD201" s="55">
        <f>HLOOKUP(YEAR(Y201),Weights!$D$3:$W$26,5,0)</f>
        <v>7.6189734614537971E-2</v>
      </c>
      <c r="AE201" s="55">
        <f>HLOOKUP(YEAR(Y201),Weights!$D$3:$W$26,6,0)</f>
        <v>5.6577830685054259E-2</v>
      </c>
      <c r="AF201" s="55">
        <f>HLOOKUP(YEAR(Y201),Weights!$D$3:$W$26,7,0)</f>
        <v>2.278496521144991E-2</v>
      </c>
      <c r="AG201" s="55">
        <f>HLOOKUP(YEAR(Y201),Weights!$D$3:$W$26,8,0)</f>
        <v>2.0638970686080692E-2</v>
      </c>
      <c r="AH201" s="31"/>
      <c r="AI201" s="65">
        <f>HLOOKUP(YEAR(Y201),Weights!$D$3:$W$26,24,0)</f>
        <v>0.37306756969644222</v>
      </c>
      <c r="AJ201" s="55">
        <f>HLOOKUP(YEAR(Y201),Weights!$D$3:$W$26,11,0)</f>
        <v>0.30226943994891764</v>
      </c>
      <c r="AK201" s="55">
        <f>HLOOKUP(YEAR(Y201),Weights!$D$3:$W$26,12,0)</f>
        <v>0.25460866205860738</v>
      </c>
      <c r="AL201" s="55">
        <f>HLOOKUP(YEAR(Y201),Weights!$D$3:$W$26,13,0)</f>
        <v>6.7420263504731501E-2</v>
      </c>
      <c r="AM201" s="55">
        <f>HLOOKUP(YEAR(Y201),Weights!$D$3:$W$26,14,0)</f>
        <v>8.6747476370104576E-2</v>
      </c>
      <c r="AN201" s="55">
        <f>HLOOKUP(YEAR(Y201),Weights!$D$3:$W$26,15,0)</f>
        <v>2.085976805511533E-2</v>
      </c>
      <c r="AO201" s="55">
        <f>HLOOKUP(YEAR(Y201),Weights!$D$3:$W$26,16,0)</f>
        <v>4.2559897042051355E-2</v>
      </c>
      <c r="AP201" s="55">
        <f>HLOOKUP(YEAR(Y201),Weights!$D$3:$W$26,17,0)</f>
        <v>2.4720097849360727E-2</v>
      </c>
      <c r="AR201" s="91">
        <f t="shared" si="34"/>
        <v>41820</v>
      </c>
      <c r="AS201" s="55">
        <f t="shared" si="27"/>
        <v>0.32087911776113026</v>
      </c>
      <c r="AT201" s="55">
        <f t="shared" si="28"/>
        <v>0.21879816542824437</v>
      </c>
      <c r="AU201" s="55">
        <f t="shared" si="29"/>
        <v>0.10489705837925153</v>
      </c>
      <c r="AV201" s="55">
        <f t="shared" si="30"/>
        <v>8.0128485672769839E-2</v>
      </c>
      <c r="AW201" s="55">
        <f t="shared" si="31"/>
        <v>4.3252579865437624E-2</v>
      </c>
      <c r="AX201" s="55">
        <f t="shared" si="32"/>
        <v>3.0162350970405205E-2</v>
      </c>
      <c r="AY201" s="55">
        <f t="shared" si="33"/>
        <v>2.2161506878507709E-2</v>
      </c>
      <c r="AZ201" s="55">
        <f t="shared" si="35"/>
        <v>0.17972073504425345</v>
      </c>
    </row>
    <row r="202" spans="25:52" x14ac:dyDescent="0.25">
      <c r="Y202" s="90">
        <f>'Monthly return GPFG'!C203</f>
        <v>41851</v>
      </c>
      <c r="Z202" s="64">
        <f>HLOOKUP(YEAR(Y202),Weights!$D$3:$W$26,23,0)</f>
        <v>0.62693243030355772</v>
      </c>
      <c r="AA202" s="32">
        <f>HLOOKUP(YEAR(Y202),Weights!$D$3:$W$26,2,0)</f>
        <v>0.33195314574030882</v>
      </c>
      <c r="AB202" s="32">
        <f>HLOOKUP(YEAR(Y202),Weights!$D$3:$W$26,3,0)</f>
        <v>0.1974884766934577</v>
      </c>
      <c r="AC202" s="32">
        <f>HLOOKUP(YEAR(Y202),Weights!$D$3:$W$26,4,0)</f>
        <v>0.12719830825570083</v>
      </c>
      <c r="AD202" s="32">
        <f>HLOOKUP(YEAR(Y202),Weights!$D$3:$W$26,5,0)</f>
        <v>7.6189734614537971E-2</v>
      </c>
      <c r="AE202" s="32">
        <f>HLOOKUP(YEAR(Y202),Weights!$D$3:$W$26,6,0)</f>
        <v>5.6577830685054259E-2</v>
      </c>
      <c r="AF202" s="32">
        <f>HLOOKUP(YEAR(Y202),Weights!$D$3:$W$26,7,0)</f>
        <v>2.278496521144991E-2</v>
      </c>
      <c r="AG202" s="32">
        <f>HLOOKUP(YEAR(Y202),Weights!$D$3:$W$26,8,0)</f>
        <v>2.0638970686080692E-2</v>
      </c>
      <c r="AH202" s="31"/>
      <c r="AI202" s="64">
        <f>HLOOKUP(YEAR(Y202),Weights!$D$3:$W$26,24,0)</f>
        <v>0.37306756969644222</v>
      </c>
      <c r="AJ202" s="32">
        <f>HLOOKUP(YEAR(Y202),Weights!$D$3:$W$26,11,0)</f>
        <v>0.30226943994891764</v>
      </c>
      <c r="AK202" s="32">
        <f>HLOOKUP(YEAR(Y202),Weights!$D$3:$W$26,12,0)</f>
        <v>0.25460866205860738</v>
      </c>
      <c r="AL202" s="32">
        <f>HLOOKUP(YEAR(Y202),Weights!$D$3:$W$26,13,0)</f>
        <v>6.7420263504731501E-2</v>
      </c>
      <c r="AM202" s="32">
        <f>HLOOKUP(YEAR(Y202),Weights!$D$3:$W$26,14,0)</f>
        <v>8.6747476370104576E-2</v>
      </c>
      <c r="AN202" s="32">
        <f>HLOOKUP(YEAR(Y202),Weights!$D$3:$W$26,15,0)</f>
        <v>2.085976805511533E-2</v>
      </c>
      <c r="AO202" s="32">
        <f>HLOOKUP(YEAR(Y202),Weights!$D$3:$W$26,16,0)</f>
        <v>4.2559897042051355E-2</v>
      </c>
      <c r="AP202" s="32">
        <f>HLOOKUP(YEAR(Y202),Weights!$D$3:$W$26,17,0)</f>
        <v>2.4720097849360727E-2</v>
      </c>
      <c r="AR202" s="90">
        <f t="shared" si="34"/>
        <v>41851</v>
      </c>
      <c r="AS202" s="32">
        <f t="shared" si="27"/>
        <v>0.32087911776113026</v>
      </c>
      <c r="AT202" s="32">
        <f t="shared" si="28"/>
        <v>0.21879816542824437</v>
      </c>
      <c r="AU202" s="32">
        <f t="shared" si="29"/>
        <v>0.10489705837925153</v>
      </c>
      <c r="AV202" s="32">
        <f t="shared" si="30"/>
        <v>8.0128485672769839E-2</v>
      </c>
      <c r="AW202" s="32">
        <f t="shared" si="31"/>
        <v>4.3252579865437624E-2</v>
      </c>
      <c r="AX202" s="32">
        <f t="shared" si="32"/>
        <v>3.0162350970405205E-2</v>
      </c>
      <c r="AY202" s="32">
        <f t="shared" si="33"/>
        <v>2.2161506878507709E-2</v>
      </c>
      <c r="AZ202" s="32">
        <f t="shared" si="35"/>
        <v>0.17972073504425345</v>
      </c>
    </row>
    <row r="203" spans="25:52" x14ac:dyDescent="0.25">
      <c r="Y203" s="91">
        <f>'Monthly return GPFG'!C204</f>
        <v>41882</v>
      </c>
      <c r="Z203" s="65">
        <f>HLOOKUP(YEAR(Y203),Weights!$D$3:$W$26,23,0)</f>
        <v>0.62693243030355772</v>
      </c>
      <c r="AA203" s="55">
        <f>HLOOKUP(YEAR(Y203),Weights!$D$3:$W$26,2,0)</f>
        <v>0.33195314574030882</v>
      </c>
      <c r="AB203" s="55">
        <f>HLOOKUP(YEAR(Y203),Weights!$D$3:$W$26,3,0)</f>
        <v>0.1974884766934577</v>
      </c>
      <c r="AC203" s="55">
        <f>HLOOKUP(YEAR(Y203),Weights!$D$3:$W$26,4,0)</f>
        <v>0.12719830825570083</v>
      </c>
      <c r="AD203" s="55">
        <f>HLOOKUP(YEAR(Y203),Weights!$D$3:$W$26,5,0)</f>
        <v>7.6189734614537971E-2</v>
      </c>
      <c r="AE203" s="55">
        <f>HLOOKUP(YEAR(Y203),Weights!$D$3:$W$26,6,0)</f>
        <v>5.6577830685054259E-2</v>
      </c>
      <c r="AF203" s="55">
        <f>HLOOKUP(YEAR(Y203),Weights!$D$3:$W$26,7,0)</f>
        <v>2.278496521144991E-2</v>
      </c>
      <c r="AG203" s="55">
        <f>HLOOKUP(YEAR(Y203),Weights!$D$3:$W$26,8,0)</f>
        <v>2.0638970686080692E-2</v>
      </c>
      <c r="AH203" s="31"/>
      <c r="AI203" s="65">
        <f>HLOOKUP(YEAR(Y203),Weights!$D$3:$W$26,24,0)</f>
        <v>0.37306756969644222</v>
      </c>
      <c r="AJ203" s="55">
        <f>HLOOKUP(YEAR(Y203),Weights!$D$3:$W$26,11,0)</f>
        <v>0.30226943994891764</v>
      </c>
      <c r="AK203" s="55">
        <f>HLOOKUP(YEAR(Y203),Weights!$D$3:$W$26,12,0)</f>
        <v>0.25460866205860738</v>
      </c>
      <c r="AL203" s="55">
        <f>HLOOKUP(YEAR(Y203),Weights!$D$3:$W$26,13,0)</f>
        <v>6.7420263504731501E-2</v>
      </c>
      <c r="AM203" s="55">
        <f>HLOOKUP(YEAR(Y203),Weights!$D$3:$W$26,14,0)</f>
        <v>8.6747476370104576E-2</v>
      </c>
      <c r="AN203" s="55">
        <f>HLOOKUP(YEAR(Y203),Weights!$D$3:$W$26,15,0)</f>
        <v>2.085976805511533E-2</v>
      </c>
      <c r="AO203" s="55">
        <f>HLOOKUP(YEAR(Y203),Weights!$D$3:$W$26,16,0)</f>
        <v>4.2559897042051355E-2</v>
      </c>
      <c r="AP203" s="55">
        <f>HLOOKUP(YEAR(Y203),Weights!$D$3:$W$26,17,0)</f>
        <v>2.4720097849360727E-2</v>
      </c>
      <c r="AR203" s="91">
        <f t="shared" si="34"/>
        <v>41882</v>
      </c>
      <c r="AS203" s="55">
        <f t="shared" si="27"/>
        <v>0.32087911776113026</v>
      </c>
      <c r="AT203" s="55">
        <f t="shared" si="28"/>
        <v>0.21879816542824437</v>
      </c>
      <c r="AU203" s="55">
        <f t="shared" si="29"/>
        <v>0.10489705837925153</v>
      </c>
      <c r="AV203" s="55">
        <f t="shared" si="30"/>
        <v>8.0128485672769839E-2</v>
      </c>
      <c r="AW203" s="55">
        <f t="shared" si="31"/>
        <v>4.3252579865437624E-2</v>
      </c>
      <c r="AX203" s="55">
        <f t="shared" si="32"/>
        <v>3.0162350970405205E-2</v>
      </c>
      <c r="AY203" s="55">
        <f t="shared" si="33"/>
        <v>2.2161506878507709E-2</v>
      </c>
      <c r="AZ203" s="55">
        <f t="shared" si="35"/>
        <v>0.17972073504425345</v>
      </c>
    </row>
    <row r="204" spans="25:52" x14ac:dyDescent="0.25">
      <c r="Y204" s="90">
        <f>'Monthly return GPFG'!C205</f>
        <v>41912</v>
      </c>
      <c r="Z204" s="64">
        <f>HLOOKUP(YEAR(Y204),Weights!$D$3:$W$26,23,0)</f>
        <v>0.62693243030355772</v>
      </c>
      <c r="AA204" s="32">
        <f>HLOOKUP(YEAR(Y204),Weights!$D$3:$W$26,2,0)</f>
        <v>0.33195314574030882</v>
      </c>
      <c r="AB204" s="32">
        <f>HLOOKUP(YEAR(Y204),Weights!$D$3:$W$26,3,0)</f>
        <v>0.1974884766934577</v>
      </c>
      <c r="AC204" s="32">
        <f>HLOOKUP(YEAR(Y204),Weights!$D$3:$W$26,4,0)</f>
        <v>0.12719830825570083</v>
      </c>
      <c r="AD204" s="32">
        <f>HLOOKUP(YEAR(Y204),Weights!$D$3:$W$26,5,0)</f>
        <v>7.6189734614537971E-2</v>
      </c>
      <c r="AE204" s="32">
        <f>HLOOKUP(YEAR(Y204),Weights!$D$3:$W$26,6,0)</f>
        <v>5.6577830685054259E-2</v>
      </c>
      <c r="AF204" s="32">
        <f>HLOOKUP(YEAR(Y204),Weights!$D$3:$W$26,7,0)</f>
        <v>2.278496521144991E-2</v>
      </c>
      <c r="AG204" s="32">
        <f>HLOOKUP(YEAR(Y204),Weights!$D$3:$W$26,8,0)</f>
        <v>2.0638970686080692E-2</v>
      </c>
      <c r="AH204" s="31"/>
      <c r="AI204" s="64">
        <f>HLOOKUP(YEAR(Y204),Weights!$D$3:$W$26,24,0)</f>
        <v>0.37306756969644222</v>
      </c>
      <c r="AJ204" s="32">
        <f>HLOOKUP(YEAR(Y204),Weights!$D$3:$W$26,11,0)</f>
        <v>0.30226943994891764</v>
      </c>
      <c r="AK204" s="32">
        <f>HLOOKUP(YEAR(Y204),Weights!$D$3:$W$26,12,0)</f>
        <v>0.25460866205860738</v>
      </c>
      <c r="AL204" s="32">
        <f>HLOOKUP(YEAR(Y204),Weights!$D$3:$W$26,13,0)</f>
        <v>6.7420263504731501E-2</v>
      </c>
      <c r="AM204" s="32">
        <f>HLOOKUP(YEAR(Y204),Weights!$D$3:$W$26,14,0)</f>
        <v>8.6747476370104576E-2</v>
      </c>
      <c r="AN204" s="32">
        <f>HLOOKUP(YEAR(Y204),Weights!$D$3:$W$26,15,0)</f>
        <v>2.085976805511533E-2</v>
      </c>
      <c r="AO204" s="32">
        <f>HLOOKUP(YEAR(Y204),Weights!$D$3:$W$26,16,0)</f>
        <v>4.2559897042051355E-2</v>
      </c>
      <c r="AP204" s="32">
        <f>HLOOKUP(YEAR(Y204),Weights!$D$3:$W$26,17,0)</f>
        <v>2.4720097849360727E-2</v>
      </c>
      <c r="AR204" s="90">
        <f t="shared" si="34"/>
        <v>41912</v>
      </c>
      <c r="AS204" s="32">
        <f t="shared" si="27"/>
        <v>0.32087911776113026</v>
      </c>
      <c r="AT204" s="32">
        <f t="shared" si="28"/>
        <v>0.21879816542824437</v>
      </c>
      <c r="AU204" s="32">
        <f t="shared" si="29"/>
        <v>0.10489705837925153</v>
      </c>
      <c r="AV204" s="32">
        <f t="shared" si="30"/>
        <v>8.0128485672769839E-2</v>
      </c>
      <c r="AW204" s="32">
        <f t="shared" si="31"/>
        <v>4.3252579865437624E-2</v>
      </c>
      <c r="AX204" s="32">
        <f t="shared" si="32"/>
        <v>3.0162350970405205E-2</v>
      </c>
      <c r="AY204" s="32">
        <f t="shared" si="33"/>
        <v>2.2161506878507709E-2</v>
      </c>
      <c r="AZ204" s="32">
        <f t="shared" si="35"/>
        <v>0.17972073504425345</v>
      </c>
    </row>
    <row r="205" spans="25:52" x14ac:dyDescent="0.25">
      <c r="Y205" s="91">
        <f>'Monthly return GPFG'!C206</f>
        <v>41943</v>
      </c>
      <c r="Z205" s="65">
        <f>HLOOKUP(YEAR(Y205),Weights!$D$3:$W$26,23,0)</f>
        <v>0.62693243030355772</v>
      </c>
      <c r="AA205" s="55">
        <f>HLOOKUP(YEAR(Y205),Weights!$D$3:$W$26,2,0)</f>
        <v>0.33195314574030882</v>
      </c>
      <c r="AB205" s="55">
        <f>HLOOKUP(YEAR(Y205),Weights!$D$3:$W$26,3,0)</f>
        <v>0.1974884766934577</v>
      </c>
      <c r="AC205" s="55">
        <f>HLOOKUP(YEAR(Y205),Weights!$D$3:$W$26,4,0)</f>
        <v>0.12719830825570083</v>
      </c>
      <c r="AD205" s="55">
        <f>HLOOKUP(YEAR(Y205),Weights!$D$3:$W$26,5,0)</f>
        <v>7.6189734614537971E-2</v>
      </c>
      <c r="AE205" s="55">
        <f>HLOOKUP(YEAR(Y205),Weights!$D$3:$W$26,6,0)</f>
        <v>5.6577830685054259E-2</v>
      </c>
      <c r="AF205" s="55">
        <f>HLOOKUP(YEAR(Y205),Weights!$D$3:$W$26,7,0)</f>
        <v>2.278496521144991E-2</v>
      </c>
      <c r="AG205" s="55">
        <f>HLOOKUP(YEAR(Y205),Weights!$D$3:$W$26,8,0)</f>
        <v>2.0638970686080692E-2</v>
      </c>
      <c r="AH205" s="31"/>
      <c r="AI205" s="65">
        <f>HLOOKUP(YEAR(Y205),Weights!$D$3:$W$26,24,0)</f>
        <v>0.37306756969644222</v>
      </c>
      <c r="AJ205" s="55">
        <f>HLOOKUP(YEAR(Y205),Weights!$D$3:$W$26,11,0)</f>
        <v>0.30226943994891764</v>
      </c>
      <c r="AK205" s="55">
        <f>HLOOKUP(YEAR(Y205),Weights!$D$3:$W$26,12,0)</f>
        <v>0.25460866205860738</v>
      </c>
      <c r="AL205" s="55">
        <f>HLOOKUP(YEAR(Y205),Weights!$D$3:$W$26,13,0)</f>
        <v>6.7420263504731501E-2</v>
      </c>
      <c r="AM205" s="55">
        <f>HLOOKUP(YEAR(Y205),Weights!$D$3:$W$26,14,0)</f>
        <v>8.6747476370104576E-2</v>
      </c>
      <c r="AN205" s="55">
        <f>HLOOKUP(YEAR(Y205),Weights!$D$3:$W$26,15,0)</f>
        <v>2.085976805511533E-2</v>
      </c>
      <c r="AO205" s="55">
        <f>HLOOKUP(YEAR(Y205),Weights!$D$3:$W$26,16,0)</f>
        <v>4.2559897042051355E-2</v>
      </c>
      <c r="AP205" s="55">
        <f>HLOOKUP(YEAR(Y205),Weights!$D$3:$W$26,17,0)</f>
        <v>2.4720097849360727E-2</v>
      </c>
      <c r="AR205" s="91">
        <f t="shared" si="34"/>
        <v>41943</v>
      </c>
      <c r="AS205" s="55">
        <f t="shared" si="27"/>
        <v>0.32087911776113026</v>
      </c>
      <c r="AT205" s="55">
        <f t="shared" si="28"/>
        <v>0.21879816542824437</v>
      </c>
      <c r="AU205" s="55">
        <f t="shared" si="29"/>
        <v>0.10489705837925153</v>
      </c>
      <c r="AV205" s="55">
        <f t="shared" si="30"/>
        <v>8.0128485672769839E-2</v>
      </c>
      <c r="AW205" s="55">
        <f t="shared" si="31"/>
        <v>4.3252579865437624E-2</v>
      </c>
      <c r="AX205" s="55">
        <f t="shared" si="32"/>
        <v>3.0162350970405205E-2</v>
      </c>
      <c r="AY205" s="55">
        <f t="shared" si="33"/>
        <v>2.2161506878507709E-2</v>
      </c>
      <c r="AZ205" s="55">
        <f t="shared" si="35"/>
        <v>0.17972073504425345</v>
      </c>
    </row>
    <row r="206" spans="25:52" x14ac:dyDescent="0.25">
      <c r="Y206" s="90">
        <f>'Monthly return GPFG'!C207</f>
        <v>41973</v>
      </c>
      <c r="Z206" s="64">
        <f>HLOOKUP(YEAR(Y206),Weights!$D$3:$W$26,23,0)</f>
        <v>0.62693243030355772</v>
      </c>
      <c r="AA206" s="62">
        <f>HLOOKUP(YEAR(Y206),Weights!$D$3:$W$26,2,0)</f>
        <v>0.33195314574030882</v>
      </c>
      <c r="AB206" s="32">
        <f>HLOOKUP(YEAR(Y206),Weights!$D$3:$W$26,3,0)</f>
        <v>0.1974884766934577</v>
      </c>
      <c r="AC206" s="32">
        <f>HLOOKUP(YEAR(Y206),Weights!$D$3:$W$26,4,0)</f>
        <v>0.12719830825570083</v>
      </c>
      <c r="AD206" s="32">
        <f>HLOOKUP(YEAR(Y206),Weights!$D$3:$W$26,5,0)</f>
        <v>7.6189734614537971E-2</v>
      </c>
      <c r="AE206" s="32">
        <f>HLOOKUP(YEAR(Y206),Weights!$D$3:$W$26,6,0)</f>
        <v>5.6577830685054259E-2</v>
      </c>
      <c r="AF206" s="32">
        <f>HLOOKUP(YEAR(Y206),Weights!$D$3:$W$26,7,0)</f>
        <v>2.278496521144991E-2</v>
      </c>
      <c r="AG206" s="32">
        <f>HLOOKUP(YEAR(Y206),Weights!$D$3:$W$26,8,0)</f>
        <v>2.0638970686080692E-2</v>
      </c>
      <c r="AH206" s="31"/>
      <c r="AI206" s="64">
        <f>HLOOKUP(YEAR(Y206),Weights!$D$3:$W$26,24,0)</f>
        <v>0.37306756969644222</v>
      </c>
      <c r="AJ206" s="62">
        <f>HLOOKUP(YEAR(Y206),Weights!$D$3:$W$26,11,0)</f>
        <v>0.30226943994891764</v>
      </c>
      <c r="AK206" s="32">
        <f>HLOOKUP(YEAR(Y206),Weights!$D$3:$W$26,12,0)</f>
        <v>0.25460866205860738</v>
      </c>
      <c r="AL206" s="32">
        <f>HLOOKUP(YEAR(Y206),Weights!$D$3:$W$26,13,0)</f>
        <v>6.7420263504731501E-2</v>
      </c>
      <c r="AM206" s="32">
        <f>HLOOKUP(YEAR(Y206),Weights!$D$3:$W$26,14,0)</f>
        <v>8.6747476370104576E-2</v>
      </c>
      <c r="AN206" s="32">
        <f>HLOOKUP(YEAR(Y206),Weights!$D$3:$W$26,15,0)</f>
        <v>2.085976805511533E-2</v>
      </c>
      <c r="AO206" s="32">
        <f>HLOOKUP(YEAR(Y206),Weights!$D$3:$W$26,16,0)</f>
        <v>4.2559897042051355E-2</v>
      </c>
      <c r="AP206" s="32">
        <f>HLOOKUP(YEAR(Y206),Weights!$D$3:$W$26,17,0)</f>
        <v>2.4720097849360727E-2</v>
      </c>
      <c r="AR206" s="90">
        <f t="shared" si="34"/>
        <v>41973</v>
      </c>
      <c r="AS206" s="62">
        <f t="shared" si="27"/>
        <v>0.32087911776113026</v>
      </c>
      <c r="AT206" s="62">
        <f t="shared" si="28"/>
        <v>0.21879816542824437</v>
      </c>
      <c r="AU206" s="32">
        <f t="shared" si="29"/>
        <v>0.10489705837925153</v>
      </c>
      <c r="AV206" s="32">
        <f t="shared" si="30"/>
        <v>8.0128485672769839E-2</v>
      </c>
      <c r="AW206" s="32">
        <f t="shared" si="31"/>
        <v>4.3252579865437624E-2</v>
      </c>
      <c r="AX206" s="32">
        <f t="shared" si="32"/>
        <v>3.0162350970405205E-2</v>
      </c>
      <c r="AY206" s="32">
        <f t="shared" si="33"/>
        <v>2.2161506878507709E-2</v>
      </c>
      <c r="AZ206" s="32">
        <f t="shared" si="35"/>
        <v>0.17972073504425345</v>
      </c>
    </row>
    <row r="207" spans="25:52" x14ac:dyDescent="0.25">
      <c r="Y207" s="89">
        <f>'Monthly return GPFG'!C208</f>
        <v>42004</v>
      </c>
      <c r="Z207" s="66">
        <f>HLOOKUP(YEAR(Y207),Weights!$D$3:$W$26,23,0)</f>
        <v>0.62693243030355772</v>
      </c>
      <c r="AA207" s="56">
        <f>HLOOKUP(YEAR(Y207),Weights!$D$3:$W$26,2,0)</f>
        <v>0.33195314574030882</v>
      </c>
      <c r="AB207" s="56">
        <f>HLOOKUP(YEAR(Y207),Weights!$D$3:$W$26,3,0)</f>
        <v>0.1974884766934577</v>
      </c>
      <c r="AC207" s="56">
        <f>HLOOKUP(YEAR(Y207),Weights!$D$3:$W$26,4,0)</f>
        <v>0.12719830825570083</v>
      </c>
      <c r="AD207" s="56">
        <f>HLOOKUP(YEAR(Y207),Weights!$D$3:$W$26,5,0)</f>
        <v>7.6189734614537971E-2</v>
      </c>
      <c r="AE207" s="56">
        <f>HLOOKUP(YEAR(Y207),Weights!$D$3:$W$26,6,0)</f>
        <v>5.6577830685054259E-2</v>
      </c>
      <c r="AF207" s="56">
        <f>HLOOKUP(YEAR(Y207),Weights!$D$3:$W$26,7,0)</f>
        <v>2.278496521144991E-2</v>
      </c>
      <c r="AG207" s="56">
        <f>HLOOKUP(YEAR(Y207),Weights!$D$3:$W$26,8,0)</f>
        <v>2.0638970686080692E-2</v>
      </c>
      <c r="AH207" s="31"/>
      <c r="AI207" s="66">
        <f>HLOOKUP(YEAR(Y207),Weights!$D$3:$W$26,24,0)</f>
        <v>0.37306756969644222</v>
      </c>
      <c r="AJ207" s="56">
        <f>HLOOKUP(YEAR(Y207),Weights!$D$3:$W$26,11,0)</f>
        <v>0.30226943994891764</v>
      </c>
      <c r="AK207" s="56">
        <f>HLOOKUP(YEAR(Y207),Weights!$D$3:$W$26,12,0)</f>
        <v>0.25460866205860738</v>
      </c>
      <c r="AL207" s="56">
        <f>HLOOKUP(YEAR(Y207),Weights!$D$3:$W$26,13,0)</f>
        <v>6.7420263504731501E-2</v>
      </c>
      <c r="AM207" s="56">
        <f>HLOOKUP(YEAR(Y207),Weights!$D$3:$W$26,14,0)</f>
        <v>8.6747476370104576E-2</v>
      </c>
      <c r="AN207" s="56">
        <f>HLOOKUP(YEAR(Y207),Weights!$D$3:$W$26,15,0)</f>
        <v>2.085976805511533E-2</v>
      </c>
      <c r="AO207" s="56">
        <f>HLOOKUP(YEAR(Y207),Weights!$D$3:$W$26,16,0)</f>
        <v>4.2559897042051355E-2</v>
      </c>
      <c r="AP207" s="56">
        <f>HLOOKUP(YEAR(Y207),Weights!$D$3:$W$26,17,0)</f>
        <v>2.4720097849360727E-2</v>
      </c>
      <c r="AR207" s="89">
        <f t="shared" si="34"/>
        <v>42004</v>
      </c>
      <c r="AS207" s="56">
        <f t="shared" si="27"/>
        <v>0.32087911776113026</v>
      </c>
      <c r="AT207" s="56">
        <f t="shared" si="28"/>
        <v>0.21879816542824437</v>
      </c>
      <c r="AU207" s="56">
        <f t="shared" si="29"/>
        <v>0.10489705837925153</v>
      </c>
      <c r="AV207" s="56">
        <f t="shared" si="30"/>
        <v>8.0128485672769839E-2</v>
      </c>
      <c r="AW207" s="56">
        <f t="shared" si="31"/>
        <v>4.3252579865437624E-2</v>
      </c>
      <c r="AX207" s="56">
        <f t="shared" si="32"/>
        <v>3.0162350970405205E-2</v>
      </c>
      <c r="AY207" s="56">
        <f t="shared" si="33"/>
        <v>2.2161506878507709E-2</v>
      </c>
      <c r="AZ207" s="56">
        <f t="shared" si="35"/>
        <v>0.17972073504425345</v>
      </c>
    </row>
    <row r="208" spans="25:52" x14ac:dyDescent="0.25">
      <c r="Y208" s="90">
        <f>'Monthly return GPFG'!C209</f>
        <v>42035</v>
      </c>
      <c r="Z208" s="64">
        <f>HLOOKUP(YEAR(Y208),Weights!$D$3:$W$26,23,0)</f>
        <v>0.62848154594828809</v>
      </c>
      <c r="AA208" s="32">
        <f>HLOOKUP(YEAR(Y208),Weights!$D$3:$W$26,2,0)</f>
        <v>0.35066601315017576</v>
      </c>
      <c r="AB208" s="32">
        <f>HLOOKUP(YEAR(Y208),Weights!$D$3:$W$26,3,0)</f>
        <v>0.18577908585196692</v>
      </c>
      <c r="AC208" s="32">
        <f>HLOOKUP(YEAR(Y208),Weights!$D$3:$W$26,4,0)</f>
        <v>0.11767744762057221</v>
      </c>
      <c r="AD208" s="32">
        <f>HLOOKUP(YEAR(Y208),Weights!$D$3:$W$26,5,0)</f>
        <v>9.5139614801265301E-2</v>
      </c>
      <c r="AE208" s="32">
        <f>HLOOKUP(YEAR(Y208),Weights!$D$3:$W$26,6,0)</f>
        <v>5.3768917321685983E-2</v>
      </c>
      <c r="AF208" s="32">
        <f>HLOOKUP(YEAR(Y208),Weights!$D$3:$W$26,7,0)</f>
        <v>1.8021391772860867E-2</v>
      </c>
      <c r="AG208" s="32">
        <f>HLOOKUP(YEAR(Y208),Weights!$D$3:$W$26,8,0)</f>
        <v>2.0267448556447222E-2</v>
      </c>
      <c r="AH208" s="31"/>
      <c r="AI208" s="64">
        <f>HLOOKUP(YEAR(Y208),Weights!$D$3:$W$26,24,0)</f>
        <v>0.37151845405171185</v>
      </c>
      <c r="AJ208" s="32">
        <f>HLOOKUP(YEAR(Y208),Weights!$D$3:$W$26,11,0)</f>
        <v>0.32447389058860016</v>
      </c>
      <c r="AK208" s="32">
        <f>HLOOKUP(YEAR(Y208),Weights!$D$3:$W$26,12,0)</f>
        <v>0.14878610233741979</v>
      </c>
      <c r="AL208" s="32">
        <f>HLOOKUP(YEAR(Y208),Weights!$D$3:$W$26,13,0)</f>
        <v>4.0225364148193325E-2</v>
      </c>
      <c r="AM208" s="32">
        <f>HLOOKUP(YEAR(Y208),Weights!$D$3:$W$26,14,0)</f>
        <v>5.0158438255383568E-2</v>
      </c>
      <c r="AN208" s="32">
        <f>HLOOKUP(YEAR(Y208),Weights!$D$3:$W$26,15,0)</f>
        <v>9.7290572759557471E-3</v>
      </c>
      <c r="AO208" s="32">
        <f>HLOOKUP(YEAR(Y208),Weights!$D$3:$W$26,16,0)</f>
        <v>2.3347207882155562E-2</v>
      </c>
      <c r="AP208" s="32">
        <f>HLOOKUP(YEAR(Y208),Weights!$D$3:$W$26,17,0)</f>
        <v>1.3656525721978728E-2</v>
      </c>
      <c r="AR208" s="90">
        <f t="shared" si="34"/>
        <v>42035</v>
      </c>
      <c r="AS208" s="32">
        <f t="shared" si="27"/>
        <v>0.34093515626776622</v>
      </c>
      <c r="AT208" s="32">
        <f t="shared" si="28"/>
        <v>0.17203550980588189</v>
      </c>
      <c r="AU208" s="32">
        <f t="shared" si="29"/>
        <v>8.8902569305829848E-2</v>
      </c>
      <c r="AV208" s="32">
        <f t="shared" si="30"/>
        <v>7.8428277629512197E-2</v>
      </c>
      <c r="AW208" s="32">
        <f t="shared" si="31"/>
        <v>3.7407296600842528E-2</v>
      </c>
      <c r="AX208" s="32">
        <f t="shared" si="32"/>
        <v>2.0000030740349735E-2</v>
      </c>
      <c r="AY208" s="32">
        <f t="shared" si="33"/>
        <v>1.7811368725130325E-2</v>
      </c>
      <c r="AZ208" s="32">
        <f t="shared" si="35"/>
        <v>0.24447979092468719</v>
      </c>
    </row>
    <row r="209" spans="25:52" x14ac:dyDescent="0.25">
      <c r="Y209" s="91">
        <f>'Monthly return GPFG'!C210</f>
        <v>42063</v>
      </c>
      <c r="Z209" s="65">
        <f>HLOOKUP(YEAR(Y209),Weights!$D$3:$W$26,23,0)</f>
        <v>0.62848154594828809</v>
      </c>
      <c r="AA209" s="55">
        <f>HLOOKUP(YEAR(Y209),Weights!$D$3:$W$26,2,0)</f>
        <v>0.35066601315017576</v>
      </c>
      <c r="AB209" s="55">
        <f>HLOOKUP(YEAR(Y209),Weights!$D$3:$W$26,3,0)</f>
        <v>0.18577908585196692</v>
      </c>
      <c r="AC209" s="55">
        <f>HLOOKUP(YEAR(Y209),Weights!$D$3:$W$26,4,0)</f>
        <v>0.11767744762057221</v>
      </c>
      <c r="AD209" s="55">
        <f>HLOOKUP(YEAR(Y209),Weights!$D$3:$W$26,5,0)</f>
        <v>9.5139614801265301E-2</v>
      </c>
      <c r="AE209" s="55">
        <f>HLOOKUP(YEAR(Y209),Weights!$D$3:$W$26,6,0)</f>
        <v>5.3768917321685983E-2</v>
      </c>
      <c r="AF209" s="55">
        <f>HLOOKUP(YEAR(Y209),Weights!$D$3:$W$26,7,0)</f>
        <v>1.8021391772860867E-2</v>
      </c>
      <c r="AG209" s="55">
        <f>HLOOKUP(YEAR(Y209),Weights!$D$3:$W$26,8,0)</f>
        <v>2.0267448556447222E-2</v>
      </c>
      <c r="AH209" s="31"/>
      <c r="AI209" s="65">
        <f>HLOOKUP(YEAR(Y209),Weights!$D$3:$W$26,24,0)</f>
        <v>0.37151845405171185</v>
      </c>
      <c r="AJ209" s="55">
        <f>HLOOKUP(YEAR(Y209),Weights!$D$3:$W$26,11,0)</f>
        <v>0.32447389058860016</v>
      </c>
      <c r="AK209" s="55">
        <f>HLOOKUP(YEAR(Y209),Weights!$D$3:$W$26,12,0)</f>
        <v>0.14878610233741979</v>
      </c>
      <c r="AL209" s="55">
        <f>HLOOKUP(YEAR(Y209),Weights!$D$3:$W$26,13,0)</f>
        <v>4.0225364148193325E-2</v>
      </c>
      <c r="AM209" s="55">
        <f>HLOOKUP(YEAR(Y209),Weights!$D$3:$W$26,14,0)</f>
        <v>5.0158438255383568E-2</v>
      </c>
      <c r="AN209" s="55">
        <f>HLOOKUP(YEAR(Y209),Weights!$D$3:$W$26,15,0)</f>
        <v>9.7290572759557471E-3</v>
      </c>
      <c r="AO209" s="55">
        <f>HLOOKUP(YEAR(Y209),Weights!$D$3:$W$26,16,0)</f>
        <v>2.3347207882155562E-2</v>
      </c>
      <c r="AP209" s="55">
        <f>HLOOKUP(YEAR(Y209),Weights!$D$3:$W$26,17,0)</f>
        <v>1.3656525721978728E-2</v>
      </c>
      <c r="AR209" s="91">
        <f t="shared" si="34"/>
        <v>42063</v>
      </c>
      <c r="AS209" s="55">
        <f t="shared" si="27"/>
        <v>0.34093515626776622</v>
      </c>
      <c r="AT209" s="55">
        <f t="shared" si="28"/>
        <v>0.17203550980588189</v>
      </c>
      <c r="AU209" s="55">
        <f t="shared" si="29"/>
        <v>8.8902569305829848E-2</v>
      </c>
      <c r="AV209" s="55">
        <f t="shared" si="30"/>
        <v>7.8428277629512197E-2</v>
      </c>
      <c r="AW209" s="55">
        <f t="shared" si="31"/>
        <v>3.7407296600842528E-2</v>
      </c>
      <c r="AX209" s="55">
        <f t="shared" si="32"/>
        <v>2.0000030740349735E-2</v>
      </c>
      <c r="AY209" s="55">
        <f t="shared" si="33"/>
        <v>1.7811368725130325E-2</v>
      </c>
      <c r="AZ209" s="55">
        <f t="shared" si="35"/>
        <v>0.24447979092468719</v>
      </c>
    </row>
    <row r="210" spans="25:52" x14ac:dyDescent="0.25">
      <c r="Y210" s="90">
        <f>'Monthly return GPFG'!C211</f>
        <v>42094</v>
      </c>
      <c r="Z210" s="64">
        <f>HLOOKUP(YEAR(Y210),Weights!$D$3:$W$26,23,0)</f>
        <v>0.62848154594828809</v>
      </c>
      <c r="AA210" s="32">
        <f>HLOOKUP(YEAR(Y210),Weights!$D$3:$W$26,2,0)</f>
        <v>0.35066601315017576</v>
      </c>
      <c r="AB210" s="32">
        <f>HLOOKUP(YEAR(Y210),Weights!$D$3:$W$26,3,0)</f>
        <v>0.18577908585196692</v>
      </c>
      <c r="AC210" s="32">
        <f>HLOOKUP(YEAR(Y210),Weights!$D$3:$W$26,4,0)</f>
        <v>0.11767744762057221</v>
      </c>
      <c r="AD210" s="32">
        <f>HLOOKUP(YEAR(Y210),Weights!$D$3:$W$26,5,0)</f>
        <v>9.5139614801265301E-2</v>
      </c>
      <c r="AE210" s="32">
        <f>HLOOKUP(YEAR(Y210),Weights!$D$3:$W$26,6,0)</f>
        <v>5.3768917321685983E-2</v>
      </c>
      <c r="AF210" s="32">
        <f>HLOOKUP(YEAR(Y210),Weights!$D$3:$W$26,7,0)</f>
        <v>1.8021391772860867E-2</v>
      </c>
      <c r="AG210" s="32">
        <f>HLOOKUP(YEAR(Y210),Weights!$D$3:$W$26,8,0)</f>
        <v>2.0267448556447222E-2</v>
      </c>
      <c r="AH210" s="31"/>
      <c r="AI210" s="64">
        <f>HLOOKUP(YEAR(Y210),Weights!$D$3:$W$26,24,0)</f>
        <v>0.37151845405171185</v>
      </c>
      <c r="AJ210" s="32">
        <f>HLOOKUP(YEAR(Y210),Weights!$D$3:$W$26,11,0)</f>
        <v>0.32447389058860016</v>
      </c>
      <c r="AK210" s="32">
        <f>HLOOKUP(YEAR(Y210),Weights!$D$3:$W$26,12,0)</f>
        <v>0.14878610233741979</v>
      </c>
      <c r="AL210" s="32">
        <f>HLOOKUP(YEAR(Y210),Weights!$D$3:$W$26,13,0)</f>
        <v>4.0225364148193325E-2</v>
      </c>
      <c r="AM210" s="32">
        <f>HLOOKUP(YEAR(Y210),Weights!$D$3:$W$26,14,0)</f>
        <v>5.0158438255383568E-2</v>
      </c>
      <c r="AN210" s="32">
        <f>HLOOKUP(YEAR(Y210),Weights!$D$3:$W$26,15,0)</f>
        <v>9.7290572759557471E-3</v>
      </c>
      <c r="AO210" s="32">
        <f>HLOOKUP(YEAR(Y210),Weights!$D$3:$W$26,16,0)</f>
        <v>2.3347207882155562E-2</v>
      </c>
      <c r="AP210" s="32">
        <f>HLOOKUP(YEAR(Y210),Weights!$D$3:$W$26,17,0)</f>
        <v>1.3656525721978728E-2</v>
      </c>
      <c r="AR210" s="90">
        <f t="shared" si="34"/>
        <v>42094</v>
      </c>
      <c r="AS210" s="32">
        <f t="shared" si="27"/>
        <v>0.34093515626776622</v>
      </c>
      <c r="AT210" s="32">
        <f t="shared" si="28"/>
        <v>0.17203550980588189</v>
      </c>
      <c r="AU210" s="32">
        <f t="shared" si="29"/>
        <v>8.8902569305829848E-2</v>
      </c>
      <c r="AV210" s="32">
        <f t="shared" si="30"/>
        <v>7.8428277629512197E-2</v>
      </c>
      <c r="AW210" s="32">
        <f t="shared" si="31"/>
        <v>3.7407296600842528E-2</v>
      </c>
      <c r="AX210" s="32">
        <f t="shared" si="32"/>
        <v>2.0000030740349735E-2</v>
      </c>
      <c r="AY210" s="32">
        <f t="shared" si="33"/>
        <v>1.7811368725130325E-2</v>
      </c>
      <c r="AZ210" s="32">
        <f t="shared" si="35"/>
        <v>0.24447979092468719</v>
      </c>
    </row>
    <row r="211" spans="25:52" x14ac:dyDescent="0.25">
      <c r="Y211" s="91">
        <f>'Monthly return GPFG'!C212</f>
        <v>42095</v>
      </c>
      <c r="Z211" s="65">
        <f>HLOOKUP(YEAR(Y211),Weights!$D$3:$W$26,23,0)</f>
        <v>0.62848154594828809</v>
      </c>
      <c r="AA211" s="55">
        <f>HLOOKUP(YEAR(Y211),Weights!$D$3:$W$26,2,0)</f>
        <v>0.35066601315017576</v>
      </c>
      <c r="AB211" s="55">
        <f>HLOOKUP(YEAR(Y211),Weights!$D$3:$W$26,3,0)</f>
        <v>0.18577908585196692</v>
      </c>
      <c r="AC211" s="55">
        <f>HLOOKUP(YEAR(Y211),Weights!$D$3:$W$26,4,0)</f>
        <v>0.11767744762057221</v>
      </c>
      <c r="AD211" s="55">
        <f>HLOOKUP(YEAR(Y211),Weights!$D$3:$W$26,5,0)</f>
        <v>9.5139614801265301E-2</v>
      </c>
      <c r="AE211" s="55">
        <f>HLOOKUP(YEAR(Y211),Weights!$D$3:$W$26,6,0)</f>
        <v>5.3768917321685983E-2</v>
      </c>
      <c r="AF211" s="55">
        <f>HLOOKUP(YEAR(Y211),Weights!$D$3:$W$26,7,0)</f>
        <v>1.8021391772860867E-2</v>
      </c>
      <c r="AG211" s="55">
        <f>HLOOKUP(YEAR(Y211),Weights!$D$3:$W$26,8,0)</f>
        <v>2.0267448556447222E-2</v>
      </c>
      <c r="AH211" s="31"/>
      <c r="AI211" s="65">
        <f>HLOOKUP(YEAR(Y211),Weights!$D$3:$W$26,24,0)</f>
        <v>0.37151845405171185</v>
      </c>
      <c r="AJ211" s="55">
        <f>HLOOKUP(YEAR(Y211),Weights!$D$3:$W$26,11,0)</f>
        <v>0.32447389058860016</v>
      </c>
      <c r="AK211" s="55">
        <f>HLOOKUP(YEAR(Y211),Weights!$D$3:$W$26,12,0)</f>
        <v>0.14878610233741979</v>
      </c>
      <c r="AL211" s="55">
        <f>HLOOKUP(YEAR(Y211),Weights!$D$3:$W$26,13,0)</f>
        <v>4.0225364148193325E-2</v>
      </c>
      <c r="AM211" s="55">
        <f>HLOOKUP(YEAR(Y211),Weights!$D$3:$W$26,14,0)</f>
        <v>5.0158438255383568E-2</v>
      </c>
      <c r="AN211" s="55">
        <f>HLOOKUP(YEAR(Y211),Weights!$D$3:$W$26,15,0)</f>
        <v>9.7290572759557471E-3</v>
      </c>
      <c r="AO211" s="55">
        <f>HLOOKUP(YEAR(Y211),Weights!$D$3:$W$26,16,0)</f>
        <v>2.3347207882155562E-2</v>
      </c>
      <c r="AP211" s="55">
        <f>HLOOKUP(YEAR(Y211),Weights!$D$3:$W$26,17,0)</f>
        <v>1.3656525721978728E-2</v>
      </c>
      <c r="AR211" s="91">
        <f t="shared" si="34"/>
        <v>42095</v>
      </c>
      <c r="AS211" s="55">
        <f t="shared" si="27"/>
        <v>0.34093515626776622</v>
      </c>
      <c r="AT211" s="55">
        <f t="shared" si="28"/>
        <v>0.17203550980588189</v>
      </c>
      <c r="AU211" s="55">
        <f t="shared" si="29"/>
        <v>8.8902569305829848E-2</v>
      </c>
      <c r="AV211" s="55">
        <f t="shared" si="30"/>
        <v>7.8428277629512197E-2</v>
      </c>
      <c r="AW211" s="55">
        <f t="shared" si="31"/>
        <v>3.7407296600842528E-2</v>
      </c>
      <c r="AX211" s="55">
        <f t="shared" si="32"/>
        <v>2.0000030740349735E-2</v>
      </c>
      <c r="AY211" s="55">
        <f t="shared" si="33"/>
        <v>1.7811368725130325E-2</v>
      </c>
      <c r="AZ211" s="55">
        <f t="shared" si="35"/>
        <v>0.24447979092468719</v>
      </c>
    </row>
    <row r="212" spans="25:52" x14ac:dyDescent="0.25">
      <c r="Y212" s="90">
        <f>'Monthly return GPFG'!C213</f>
        <v>42125</v>
      </c>
      <c r="Z212" s="64">
        <f>HLOOKUP(YEAR(Y212),Weights!$D$3:$W$26,23,0)</f>
        <v>0.62848154594828809</v>
      </c>
      <c r="AA212" s="32">
        <f>HLOOKUP(YEAR(Y212),Weights!$D$3:$W$26,2,0)</f>
        <v>0.35066601315017576</v>
      </c>
      <c r="AB212" s="32">
        <f>HLOOKUP(YEAR(Y212),Weights!$D$3:$W$26,3,0)</f>
        <v>0.18577908585196692</v>
      </c>
      <c r="AC212" s="32">
        <f>HLOOKUP(YEAR(Y212),Weights!$D$3:$W$26,4,0)</f>
        <v>0.11767744762057221</v>
      </c>
      <c r="AD212" s="32">
        <f>HLOOKUP(YEAR(Y212),Weights!$D$3:$W$26,5,0)</f>
        <v>9.5139614801265301E-2</v>
      </c>
      <c r="AE212" s="32">
        <f>HLOOKUP(YEAR(Y212),Weights!$D$3:$W$26,6,0)</f>
        <v>5.3768917321685983E-2</v>
      </c>
      <c r="AF212" s="32">
        <f>HLOOKUP(YEAR(Y212),Weights!$D$3:$W$26,7,0)</f>
        <v>1.8021391772860867E-2</v>
      </c>
      <c r="AG212" s="32">
        <f>HLOOKUP(YEAR(Y212),Weights!$D$3:$W$26,8,0)</f>
        <v>2.0267448556447222E-2</v>
      </c>
      <c r="AH212" s="31"/>
      <c r="AI212" s="64">
        <f>HLOOKUP(YEAR(Y212),Weights!$D$3:$W$26,24,0)</f>
        <v>0.37151845405171185</v>
      </c>
      <c r="AJ212" s="32">
        <f>HLOOKUP(YEAR(Y212),Weights!$D$3:$W$26,11,0)</f>
        <v>0.32447389058860016</v>
      </c>
      <c r="AK212" s="32">
        <f>HLOOKUP(YEAR(Y212),Weights!$D$3:$W$26,12,0)</f>
        <v>0.14878610233741979</v>
      </c>
      <c r="AL212" s="32">
        <f>HLOOKUP(YEAR(Y212),Weights!$D$3:$W$26,13,0)</f>
        <v>4.0225364148193325E-2</v>
      </c>
      <c r="AM212" s="32">
        <f>HLOOKUP(YEAR(Y212),Weights!$D$3:$W$26,14,0)</f>
        <v>5.0158438255383568E-2</v>
      </c>
      <c r="AN212" s="32">
        <f>HLOOKUP(YEAR(Y212),Weights!$D$3:$W$26,15,0)</f>
        <v>9.7290572759557471E-3</v>
      </c>
      <c r="AO212" s="32">
        <f>HLOOKUP(YEAR(Y212),Weights!$D$3:$W$26,16,0)</f>
        <v>2.3347207882155562E-2</v>
      </c>
      <c r="AP212" s="32">
        <f>HLOOKUP(YEAR(Y212),Weights!$D$3:$W$26,17,0)</f>
        <v>1.3656525721978728E-2</v>
      </c>
      <c r="AR212" s="90">
        <f t="shared" si="34"/>
        <v>42125</v>
      </c>
      <c r="AS212" s="32">
        <f t="shared" si="27"/>
        <v>0.34093515626776622</v>
      </c>
      <c r="AT212" s="32">
        <f t="shared" si="28"/>
        <v>0.17203550980588189</v>
      </c>
      <c r="AU212" s="32">
        <f t="shared" si="29"/>
        <v>8.8902569305829848E-2</v>
      </c>
      <c r="AV212" s="32">
        <f t="shared" si="30"/>
        <v>7.8428277629512197E-2</v>
      </c>
      <c r="AW212" s="32">
        <f t="shared" si="31"/>
        <v>3.7407296600842528E-2</v>
      </c>
      <c r="AX212" s="32">
        <f t="shared" si="32"/>
        <v>2.0000030740349735E-2</v>
      </c>
      <c r="AY212" s="32">
        <f t="shared" si="33"/>
        <v>1.7811368725130325E-2</v>
      </c>
      <c r="AZ212" s="32">
        <f t="shared" si="35"/>
        <v>0.24447979092468719</v>
      </c>
    </row>
    <row r="213" spans="25:52" x14ac:dyDescent="0.25">
      <c r="Y213" s="91">
        <f>'Monthly return GPFG'!C214</f>
        <v>42156</v>
      </c>
      <c r="Z213" s="65">
        <f>HLOOKUP(YEAR(Y213),Weights!$D$3:$W$26,23,0)</f>
        <v>0.62848154594828809</v>
      </c>
      <c r="AA213" s="55">
        <f>HLOOKUP(YEAR(Y213),Weights!$D$3:$W$26,2,0)</f>
        <v>0.35066601315017576</v>
      </c>
      <c r="AB213" s="55">
        <f>HLOOKUP(YEAR(Y213),Weights!$D$3:$W$26,3,0)</f>
        <v>0.18577908585196692</v>
      </c>
      <c r="AC213" s="55">
        <f>HLOOKUP(YEAR(Y213),Weights!$D$3:$W$26,4,0)</f>
        <v>0.11767744762057221</v>
      </c>
      <c r="AD213" s="55">
        <f>HLOOKUP(YEAR(Y213),Weights!$D$3:$W$26,5,0)</f>
        <v>9.5139614801265301E-2</v>
      </c>
      <c r="AE213" s="55">
        <f>HLOOKUP(YEAR(Y213),Weights!$D$3:$W$26,6,0)</f>
        <v>5.3768917321685983E-2</v>
      </c>
      <c r="AF213" s="55">
        <f>HLOOKUP(YEAR(Y213),Weights!$D$3:$W$26,7,0)</f>
        <v>1.8021391772860867E-2</v>
      </c>
      <c r="AG213" s="55">
        <f>HLOOKUP(YEAR(Y213),Weights!$D$3:$W$26,8,0)</f>
        <v>2.0267448556447222E-2</v>
      </c>
      <c r="AH213" s="31"/>
      <c r="AI213" s="65">
        <f>HLOOKUP(YEAR(Y213),Weights!$D$3:$W$26,24,0)</f>
        <v>0.37151845405171185</v>
      </c>
      <c r="AJ213" s="55">
        <f>HLOOKUP(YEAR(Y213),Weights!$D$3:$W$26,11,0)</f>
        <v>0.32447389058860016</v>
      </c>
      <c r="AK213" s="55">
        <f>HLOOKUP(YEAR(Y213),Weights!$D$3:$W$26,12,0)</f>
        <v>0.14878610233741979</v>
      </c>
      <c r="AL213" s="55">
        <f>HLOOKUP(YEAR(Y213),Weights!$D$3:$W$26,13,0)</f>
        <v>4.0225364148193325E-2</v>
      </c>
      <c r="AM213" s="55">
        <f>HLOOKUP(YEAR(Y213),Weights!$D$3:$W$26,14,0)</f>
        <v>5.0158438255383568E-2</v>
      </c>
      <c r="AN213" s="55">
        <f>HLOOKUP(YEAR(Y213),Weights!$D$3:$W$26,15,0)</f>
        <v>9.7290572759557471E-3</v>
      </c>
      <c r="AO213" s="55">
        <f>HLOOKUP(YEAR(Y213),Weights!$D$3:$W$26,16,0)</f>
        <v>2.3347207882155562E-2</v>
      </c>
      <c r="AP213" s="55">
        <f>HLOOKUP(YEAR(Y213),Weights!$D$3:$W$26,17,0)</f>
        <v>1.3656525721978728E-2</v>
      </c>
      <c r="AR213" s="91">
        <f t="shared" si="34"/>
        <v>42156</v>
      </c>
      <c r="AS213" s="55">
        <f t="shared" si="27"/>
        <v>0.34093515626776622</v>
      </c>
      <c r="AT213" s="55">
        <f t="shared" si="28"/>
        <v>0.17203550980588189</v>
      </c>
      <c r="AU213" s="55">
        <f t="shared" si="29"/>
        <v>8.8902569305829848E-2</v>
      </c>
      <c r="AV213" s="55">
        <f t="shared" si="30"/>
        <v>7.8428277629512197E-2</v>
      </c>
      <c r="AW213" s="55">
        <f t="shared" si="31"/>
        <v>3.7407296600842528E-2</v>
      </c>
      <c r="AX213" s="55">
        <f t="shared" si="32"/>
        <v>2.0000030740349735E-2</v>
      </c>
      <c r="AY213" s="55">
        <f t="shared" si="33"/>
        <v>1.7811368725130325E-2</v>
      </c>
      <c r="AZ213" s="55">
        <f t="shared" si="35"/>
        <v>0.24447979092468719</v>
      </c>
    </row>
    <row r="214" spans="25:52" x14ac:dyDescent="0.25">
      <c r="Y214" s="90">
        <f>'Monthly return GPFG'!C215</f>
        <v>42186</v>
      </c>
      <c r="Z214" s="64">
        <f>HLOOKUP(YEAR(Y214),Weights!$D$3:$W$26,23,0)</f>
        <v>0.62848154594828809</v>
      </c>
      <c r="AA214" s="32">
        <f>HLOOKUP(YEAR(Y214),Weights!$D$3:$W$26,2,0)</f>
        <v>0.35066601315017576</v>
      </c>
      <c r="AB214" s="32">
        <f>HLOOKUP(YEAR(Y214),Weights!$D$3:$W$26,3,0)</f>
        <v>0.18577908585196692</v>
      </c>
      <c r="AC214" s="32">
        <f>HLOOKUP(YEAR(Y214),Weights!$D$3:$W$26,4,0)</f>
        <v>0.11767744762057221</v>
      </c>
      <c r="AD214" s="32">
        <f>HLOOKUP(YEAR(Y214),Weights!$D$3:$W$26,5,0)</f>
        <v>9.5139614801265301E-2</v>
      </c>
      <c r="AE214" s="32">
        <f>HLOOKUP(YEAR(Y214),Weights!$D$3:$W$26,6,0)</f>
        <v>5.3768917321685983E-2</v>
      </c>
      <c r="AF214" s="32">
        <f>HLOOKUP(YEAR(Y214),Weights!$D$3:$W$26,7,0)</f>
        <v>1.8021391772860867E-2</v>
      </c>
      <c r="AG214" s="32">
        <f>HLOOKUP(YEAR(Y214),Weights!$D$3:$W$26,8,0)</f>
        <v>2.0267448556447222E-2</v>
      </c>
      <c r="AH214" s="31"/>
      <c r="AI214" s="64">
        <f>HLOOKUP(YEAR(Y214),Weights!$D$3:$W$26,24,0)</f>
        <v>0.37151845405171185</v>
      </c>
      <c r="AJ214" s="32">
        <f>HLOOKUP(YEAR(Y214),Weights!$D$3:$W$26,11,0)</f>
        <v>0.32447389058860016</v>
      </c>
      <c r="AK214" s="32">
        <f>HLOOKUP(YEAR(Y214),Weights!$D$3:$W$26,12,0)</f>
        <v>0.14878610233741979</v>
      </c>
      <c r="AL214" s="32">
        <f>HLOOKUP(YEAR(Y214),Weights!$D$3:$W$26,13,0)</f>
        <v>4.0225364148193325E-2</v>
      </c>
      <c r="AM214" s="32">
        <f>HLOOKUP(YEAR(Y214),Weights!$D$3:$W$26,14,0)</f>
        <v>5.0158438255383568E-2</v>
      </c>
      <c r="AN214" s="32">
        <f>HLOOKUP(YEAR(Y214),Weights!$D$3:$W$26,15,0)</f>
        <v>9.7290572759557471E-3</v>
      </c>
      <c r="AO214" s="32">
        <f>HLOOKUP(YEAR(Y214),Weights!$D$3:$W$26,16,0)</f>
        <v>2.3347207882155562E-2</v>
      </c>
      <c r="AP214" s="32">
        <f>HLOOKUP(YEAR(Y214),Weights!$D$3:$W$26,17,0)</f>
        <v>1.3656525721978728E-2</v>
      </c>
      <c r="AR214" s="90">
        <f t="shared" si="34"/>
        <v>42186</v>
      </c>
      <c r="AS214" s="32">
        <f t="shared" si="27"/>
        <v>0.34093515626776622</v>
      </c>
      <c r="AT214" s="32">
        <f t="shared" si="28"/>
        <v>0.17203550980588189</v>
      </c>
      <c r="AU214" s="32">
        <f t="shared" si="29"/>
        <v>8.8902569305829848E-2</v>
      </c>
      <c r="AV214" s="32">
        <f t="shared" si="30"/>
        <v>7.8428277629512197E-2</v>
      </c>
      <c r="AW214" s="32">
        <f t="shared" si="31"/>
        <v>3.7407296600842528E-2</v>
      </c>
      <c r="AX214" s="32">
        <f t="shared" si="32"/>
        <v>2.0000030740349735E-2</v>
      </c>
      <c r="AY214" s="32">
        <f t="shared" si="33"/>
        <v>1.7811368725130325E-2</v>
      </c>
      <c r="AZ214" s="32">
        <f t="shared" si="35"/>
        <v>0.24447979092468719</v>
      </c>
    </row>
    <row r="215" spans="25:52" x14ac:dyDescent="0.25">
      <c r="Y215" s="91">
        <f>'Monthly return GPFG'!C216</f>
        <v>42217</v>
      </c>
      <c r="Z215" s="65">
        <f>HLOOKUP(YEAR(Y215),Weights!$D$3:$W$26,23,0)</f>
        <v>0.62848154594828809</v>
      </c>
      <c r="AA215" s="55">
        <f>HLOOKUP(YEAR(Y215),Weights!$D$3:$W$26,2,0)</f>
        <v>0.35066601315017576</v>
      </c>
      <c r="AB215" s="55">
        <f>HLOOKUP(YEAR(Y215),Weights!$D$3:$W$26,3,0)</f>
        <v>0.18577908585196692</v>
      </c>
      <c r="AC215" s="55">
        <f>HLOOKUP(YEAR(Y215),Weights!$D$3:$W$26,4,0)</f>
        <v>0.11767744762057221</v>
      </c>
      <c r="AD215" s="55">
        <f>HLOOKUP(YEAR(Y215),Weights!$D$3:$W$26,5,0)</f>
        <v>9.5139614801265301E-2</v>
      </c>
      <c r="AE215" s="55">
        <f>HLOOKUP(YEAR(Y215),Weights!$D$3:$W$26,6,0)</f>
        <v>5.3768917321685983E-2</v>
      </c>
      <c r="AF215" s="55">
        <f>HLOOKUP(YEAR(Y215),Weights!$D$3:$W$26,7,0)</f>
        <v>1.8021391772860867E-2</v>
      </c>
      <c r="AG215" s="55">
        <f>HLOOKUP(YEAR(Y215),Weights!$D$3:$W$26,8,0)</f>
        <v>2.0267448556447222E-2</v>
      </c>
      <c r="AH215" s="31"/>
      <c r="AI215" s="65">
        <f>HLOOKUP(YEAR(Y215),Weights!$D$3:$W$26,24,0)</f>
        <v>0.37151845405171185</v>
      </c>
      <c r="AJ215" s="55">
        <f>HLOOKUP(YEAR(Y215),Weights!$D$3:$W$26,11,0)</f>
        <v>0.32447389058860016</v>
      </c>
      <c r="AK215" s="55">
        <f>HLOOKUP(YEAR(Y215),Weights!$D$3:$W$26,12,0)</f>
        <v>0.14878610233741979</v>
      </c>
      <c r="AL215" s="55">
        <f>HLOOKUP(YEAR(Y215),Weights!$D$3:$W$26,13,0)</f>
        <v>4.0225364148193325E-2</v>
      </c>
      <c r="AM215" s="55">
        <f>HLOOKUP(YEAR(Y215),Weights!$D$3:$W$26,14,0)</f>
        <v>5.0158438255383568E-2</v>
      </c>
      <c r="AN215" s="55">
        <f>HLOOKUP(YEAR(Y215),Weights!$D$3:$W$26,15,0)</f>
        <v>9.7290572759557471E-3</v>
      </c>
      <c r="AO215" s="55">
        <f>HLOOKUP(YEAR(Y215),Weights!$D$3:$W$26,16,0)</f>
        <v>2.3347207882155562E-2</v>
      </c>
      <c r="AP215" s="55">
        <f>HLOOKUP(YEAR(Y215),Weights!$D$3:$W$26,17,0)</f>
        <v>1.3656525721978728E-2</v>
      </c>
      <c r="AR215" s="91">
        <f t="shared" si="34"/>
        <v>42217</v>
      </c>
      <c r="AS215" s="55">
        <f t="shared" si="27"/>
        <v>0.34093515626776622</v>
      </c>
      <c r="AT215" s="55">
        <f t="shared" si="28"/>
        <v>0.17203550980588189</v>
      </c>
      <c r="AU215" s="55">
        <f t="shared" si="29"/>
        <v>8.8902569305829848E-2</v>
      </c>
      <c r="AV215" s="55">
        <f t="shared" si="30"/>
        <v>7.8428277629512197E-2</v>
      </c>
      <c r="AW215" s="55">
        <f t="shared" si="31"/>
        <v>3.7407296600842528E-2</v>
      </c>
      <c r="AX215" s="55">
        <f t="shared" si="32"/>
        <v>2.0000030740349735E-2</v>
      </c>
      <c r="AY215" s="55">
        <f t="shared" si="33"/>
        <v>1.7811368725130325E-2</v>
      </c>
      <c r="AZ215" s="55">
        <f t="shared" si="35"/>
        <v>0.24447979092468719</v>
      </c>
    </row>
    <row r="216" spans="25:52" x14ac:dyDescent="0.25">
      <c r="Y216" s="90">
        <f>'Monthly return GPFG'!C217</f>
        <v>42248</v>
      </c>
      <c r="Z216" s="64">
        <f>HLOOKUP(YEAR(Y216),Weights!$D$3:$W$26,23,0)</f>
        <v>0.62848154594828809</v>
      </c>
      <c r="AA216" s="32">
        <f>HLOOKUP(YEAR(Y216),Weights!$D$3:$W$26,2,0)</f>
        <v>0.35066601315017576</v>
      </c>
      <c r="AB216" s="32">
        <f>HLOOKUP(YEAR(Y216),Weights!$D$3:$W$26,3,0)</f>
        <v>0.18577908585196692</v>
      </c>
      <c r="AC216" s="32">
        <f>HLOOKUP(YEAR(Y216),Weights!$D$3:$W$26,4,0)</f>
        <v>0.11767744762057221</v>
      </c>
      <c r="AD216" s="32">
        <f>HLOOKUP(YEAR(Y216),Weights!$D$3:$W$26,5,0)</f>
        <v>9.5139614801265301E-2</v>
      </c>
      <c r="AE216" s="32">
        <f>HLOOKUP(YEAR(Y216),Weights!$D$3:$W$26,6,0)</f>
        <v>5.3768917321685983E-2</v>
      </c>
      <c r="AF216" s="32">
        <f>HLOOKUP(YEAR(Y216),Weights!$D$3:$W$26,7,0)</f>
        <v>1.8021391772860867E-2</v>
      </c>
      <c r="AG216" s="32">
        <f>HLOOKUP(YEAR(Y216),Weights!$D$3:$W$26,8,0)</f>
        <v>2.0267448556447222E-2</v>
      </c>
      <c r="AH216" s="31"/>
      <c r="AI216" s="64">
        <f>HLOOKUP(YEAR(Y216),Weights!$D$3:$W$26,24,0)</f>
        <v>0.37151845405171185</v>
      </c>
      <c r="AJ216" s="32">
        <f>HLOOKUP(YEAR(Y216),Weights!$D$3:$W$26,11,0)</f>
        <v>0.32447389058860016</v>
      </c>
      <c r="AK216" s="32">
        <f>HLOOKUP(YEAR(Y216),Weights!$D$3:$W$26,12,0)</f>
        <v>0.14878610233741979</v>
      </c>
      <c r="AL216" s="32">
        <f>HLOOKUP(YEAR(Y216),Weights!$D$3:$W$26,13,0)</f>
        <v>4.0225364148193325E-2</v>
      </c>
      <c r="AM216" s="32">
        <f>HLOOKUP(YEAR(Y216),Weights!$D$3:$W$26,14,0)</f>
        <v>5.0158438255383568E-2</v>
      </c>
      <c r="AN216" s="32">
        <f>HLOOKUP(YEAR(Y216),Weights!$D$3:$W$26,15,0)</f>
        <v>9.7290572759557471E-3</v>
      </c>
      <c r="AO216" s="32">
        <f>HLOOKUP(YEAR(Y216),Weights!$D$3:$W$26,16,0)</f>
        <v>2.3347207882155562E-2</v>
      </c>
      <c r="AP216" s="32">
        <f>HLOOKUP(YEAR(Y216),Weights!$D$3:$W$26,17,0)</f>
        <v>1.3656525721978728E-2</v>
      </c>
      <c r="AR216" s="90">
        <f t="shared" si="34"/>
        <v>42248</v>
      </c>
      <c r="AS216" s="32">
        <f t="shared" si="27"/>
        <v>0.34093515626776622</v>
      </c>
      <c r="AT216" s="32">
        <f t="shared" si="28"/>
        <v>0.17203550980588189</v>
      </c>
      <c r="AU216" s="32">
        <f t="shared" si="29"/>
        <v>8.8902569305829848E-2</v>
      </c>
      <c r="AV216" s="32">
        <f t="shared" si="30"/>
        <v>7.8428277629512197E-2</v>
      </c>
      <c r="AW216" s="32">
        <f t="shared" si="31"/>
        <v>3.7407296600842528E-2</v>
      </c>
      <c r="AX216" s="32">
        <f t="shared" si="32"/>
        <v>2.0000030740349735E-2</v>
      </c>
      <c r="AY216" s="32">
        <f t="shared" si="33"/>
        <v>1.7811368725130325E-2</v>
      </c>
      <c r="AZ216" s="32">
        <f t="shared" si="35"/>
        <v>0.24447979092468719</v>
      </c>
    </row>
    <row r="217" spans="25:52" x14ac:dyDescent="0.25">
      <c r="Y217" s="91">
        <f>'Monthly return GPFG'!C218</f>
        <v>42308</v>
      </c>
      <c r="Z217" s="65">
        <f>HLOOKUP(YEAR(Y217),Weights!$D$3:$W$26,23,0)</f>
        <v>0.62848154594828809</v>
      </c>
      <c r="AA217" s="55">
        <f>HLOOKUP(YEAR(Y217),Weights!$D$3:$W$26,2,0)</f>
        <v>0.35066601315017576</v>
      </c>
      <c r="AB217" s="55">
        <f>HLOOKUP(YEAR(Y217),Weights!$D$3:$W$26,3,0)</f>
        <v>0.18577908585196692</v>
      </c>
      <c r="AC217" s="55">
        <f>HLOOKUP(YEAR(Y217),Weights!$D$3:$W$26,4,0)</f>
        <v>0.11767744762057221</v>
      </c>
      <c r="AD217" s="55">
        <f>HLOOKUP(YEAR(Y217),Weights!$D$3:$W$26,5,0)</f>
        <v>9.5139614801265301E-2</v>
      </c>
      <c r="AE217" s="55">
        <f>HLOOKUP(YEAR(Y217),Weights!$D$3:$W$26,6,0)</f>
        <v>5.3768917321685983E-2</v>
      </c>
      <c r="AF217" s="55">
        <f>HLOOKUP(YEAR(Y217),Weights!$D$3:$W$26,7,0)</f>
        <v>1.8021391772860867E-2</v>
      </c>
      <c r="AG217" s="55">
        <f>HLOOKUP(YEAR(Y217),Weights!$D$3:$W$26,8,0)</f>
        <v>2.0267448556447222E-2</v>
      </c>
      <c r="AH217" s="31"/>
      <c r="AI217" s="65">
        <f>HLOOKUP(YEAR(Y217),Weights!$D$3:$W$26,24,0)</f>
        <v>0.37151845405171185</v>
      </c>
      <c r="AJ217" s="55">
        <f>HLOOKUP(YEAR(Y217),Weights!$D$3:$W$26,11,0)</f>
        <v>0.32447389058860016</v>
      </c>
      <c r="AK217" s="55">
        <f>HLOOKUP(YEAR(Y217),Weights!$D$3:$W$26,12,0)</f>
        <v>0.14878610233741979</v>
      </c>
      <c r="AL217" s="55">
        <f>HLOOKUP(YEAR(Y217),Weights!$D$3:$W$26,13,0)</f>
        <v>4.0225364148193325E-2</v>
      </c>
      <c r="AM217" s="55">
        <f>HLOOKUP(YEAR(Y217),Weights!$D$3:$W$26,14,0)</f>
        <v>5.0158438255383568E-2</v>
      </c>
      <c r="AN217" s="55">
        <f>HLOOKUP(YEAR(Y217),Weights!$D$3:$W$26,15,0)</f>
        <v>9.7290572759557471E-3</v>
      </c>
      <c r="AO217" s="55">
        <f>HLOOKUP(YEAR(Y217),Weights!$D$3:$W$26,16,0)</f>
        <v>2.3347207882155562E-2</v>
      </c>
      <c r="AP217" s="55">
        <f>HLOOKUP(YEAR(Y217),Weights!$D$3:$W$26,17,0)</f>
        <v>1.3656525721978728E-2</v>
      </c>
      <c r="AR217" s="91">
        <f t="shared" si="34"/>
        <v>42308</v>
      </c>
      <c r="AS217" s="55">
        <f t="shared" si="27"/>
        <v>0.34093515626776622</v>
      </c>
      <c r="AT217" s="55">
        <f t="shared" si="28"/>
        <v>0.17203550980588189</v>
      </c>
      <c r="AU217" s="55">
        <f t="shared" si="29"/>
        <v>8.8902569305829848E-2</v>
      </c>
      <c r="AV217" s="55">
        <f t="shared" si="30"/>
        <v>7.8428277629512197E-2</v>
      </c>
      <c r="AW217" s="55">
        <f t="shared" si="31"/>
        <v>3.7407296600842528E-2</v>
      </c>
      <c r="AX217" s="55">
        <f t="shared" si="32"/>
        <v>2.0000030740349735E-2</v>
      </c>
      <c r="AY217" s="55">
        <f t="shared" si="33"/>
        <v>1.7811368725130325E-2</v>
      </c>
      <c r="AZ217" s="55">
        <f t="shared" si="35"/>
        <v>0.24447979092468719</v>
      </c>
    </row>
    <row r="218" spans="25:52" x14ac:dyDescent="0.25">
      <c r="Y218" s="90">
        <f>'Monthly return GPFG'!C219</f>
        <v>42338</v>
      </c>
      <c r="Z218" s="64">
        <f>HLOOKUP(YEAR(Y218),Weights!$D$3:$W$26,23,0)</f>
        <v>0.62848154594828809</v>
      </c>
      <c r="AA218" s="62">
        <f>HLOOKUP(YEAR(Y218),Weights!$D$3:$W$26,2,0)</f>
        <v>0.35066601315017576</v>
      </c>
      <c r="AB218" s="32">
        <f>HLOOKUP(YEAR(Y218),Weights!$D$3:$W$26,3,0)</f>
        <v>0.18577908585196692</v>
      </c>
      <c r="AC218" s="32">
        <f>HLOOKUP(YEAR(Y218),Weights!$D$3:$W$26,4,0)</f>
        <v>0.11767744762057221</v>
      </c>
      <c r="AD218" s="32">
        <f>HLOOKUP(YEAR(Y218),Weights!$D$3:$W$26,5,0)</f>
        <v>9.5139614801265301E-2</v>
      </c>
      <c r="AE218" s="32">
        <f>HLOOKUP(YEAR(Y218),Weights!$D$3:$W$26,6,0)</f>
        <v>5.3768917321685983E-2</v>
      </c>
      <c r="AF218" s="32">
        <f>HLOOKUP(YEAR(Y218),Weights!$D$3:$W$26,7,0)</f>
        <v>1.8021391772860867E-2</v>
      </c>
      <c r="AG218" s="32">
        <f>HLOOKUP(YEAR(Y218),Weights!$D$3:$W$26,8,0)</f>
        <v>2.0267448556447222E-2</v>
      </c>
      <c r="AH218" s="31"/>
      <c r="AI218" s="64">
        <f>HLOOKUP(YEAR(Y218),Weights!$D$3:$W$26,24,0)</f>
        <v>0.37151845405171185</v>
      </c>
      <c r="AJ218" s="62">
        <f>HLOOKUP(YEAR(Y218),Weights!$D$3:$W$26,11,0)</f>
        <v>0.32447389058860016</v>
      </c>
      <c r="AK218" s="32">
        <f>HLOOKUP(YEAR(Y218),Weights!$D$3:$W$26,12,0)</f>
        <v>0.14878610233741979</v>
      </c>
      <c r="AL218" s="32">
        <f>HLOOKUP(YEAR(Y218),Weights!$D$3:$W$26,13,0)</f>
        <v>4.0225364148193325E-2</v>
      </c>
      <c r="AM218" s="32">
        <f>HLOOKUP(YEAR(Y218),Weights!$D$3:$W$26,14,0)</f>
        <v>5.0158438255383568E-2</v>
      </c>
      <c r="AN218" s="32">
        <f>HLOOKUP(YEAR(Y218),Weights!$D$3:$W$26,15,0)</f>
        <v>9.7290572759557471E-3</v>
      </c>
      <c r="AO218" s="32">
        <f>HLOOKUP(YEAR(Y218),Weights!$D$3:$W$26,16,0)</f>
        <v>2.3347207882155562E-2</v>
      </c>
      <c r="AP218" s="32">
        <f>HLOOKUP(YEAR(Y218),Weights!$D$3:$W$26,17,0)</f>
        <v>1.3656525721978728E-2</v>
      </c>
      <c r="AR218" s="90">
        <f t="shared" si="34"/>
        <v>42338</v>
      </c>
      <c r="AS218" s="62">
        <f t="shared" si="27"/>
        <v>0.34093515626776622</v>
      </c>
      <c r="AT218" s="62">
        <f t="shared" si="28"/>
        <v>0.17203550980588189</v>
      </c>
      <c r="AU218" s="32">
        <f t="shared" si="29"/>
        <v>8.8902569305829848E-2</v>
      </c>
      <c r="AV218" s="32">
        <f t="shared" si="30"/>
        <v>7.8428277629512197E-2</v>
      </c>
      <c r="AW218" s="32">
        <f t="shared" si="31"/>
        <v>3.7407296600842528E-2</v>
      </c>
      <c r="AX218" s="32">
        <f t="shared" si="32"/>
        <v>2.0000030740349735E-2</v>
      </c>
      <c r="AY218" s="32">
        <f t="shared" si="33"/>
        <v>1.7811368725130325E-2</v>
      </c>
      <c r="AZ218" s="32">
        <f t="shared" si="35"/>
        <v>0.24447979092468719</v>
      </c>
    </row>
    <row r="219" spans="25:52" x14ac:dyDescent="0.25">
      <c r="Y219" s="89">
        <f>'Monthly return GPFG'!C220</f>
        <v>42369</v>
      </c>
      <c r="Z219" s="66">
        <f>HLOOKUP(YEAR(Y219),Weights!$D$3:$W$26,23,0)</f>
        <v>0.62848154594828809</v>
      </c>
      <c r="AA219" s="56">
        <f>HLOOKUP(YEAR(Y219),Weights!$D$3:$W$26,2,0)</f>
        <v>0.35066601315017576</v>
      </c>
      <c r="AB219" s="56">
        <f>HLOOKUP(YEAR(Y219),Weights!$D$3:$W$26,3,0)</f>
        <v>0.18577908585196692</v>
      </c>
      <c r="AC219" s="56">
        <f>HLOOKUP(YEAR(Y219),Weights!$D$3:$W$26,4,0)</f>
        <v>0.11767744762057221</v>
      </c>
      <c r="AD219" s="56">
        <f>HLOOKUP(YEAR(Y219),Weights!$D$3:$W$26,5,0)</f>
        <v>9.5139614801265301E-2</v>
      </c>
      <c r="AE219" s="56">
        <f>HLOOKUP(YEAR(Y219),Weights!$D$3:$W$26,6,0)</f>
        <v>5.3768917321685983E-2</v>
      </c>
      <c r="AF219" s="56">
        <f>HLOOKUP(YEAR(Y219),Weights!$D$3:$W$26,7,0)</f>
        <v>1.8021391772860867E-2</v>
      </c>
      <c r="AG219" s="56">
        <f>HLOOKUP(YEAR(Y219),Weights!$D$3:$W$26,8,0)</f>
        <v>2.0267448556447222E-2</v>
      </c>
      <c r="AH219" s="31"/>
      <c r="AI219" s="66">
        <f>HLOOKUP(YEAR(Y219),Weights!$D$3:$W$26,24,0)</f>
        <v>0.37151845405171185</v>
      </c>
      <c r="AJ219" s="56">
        <f>HLOOKUP(YEAR(Y219),Weights!$D$3:$W$26,11,0)</f>
        <v>0.32447389058860016</v>
      </c>
      <c r="AK219" s="56">
        <f>HLOOKUP(YEAR(Y219),Weights!$D$3:$W$26,12,0)</f>
        <v>0.14878610233741979</v>
      </c>
      <c r="AL219" s="56">
        <f>HLOOKUP(YEAR(Y219),Weights!$D$3:$W$26,13,0)</f>
        <v>4.0225364148193325E-2</v>
      </c>
      <c r="AM219" s="56">
        <f>HLOOKUP(YEAR(Y219),Weights!$D$3:$W$26,14,0)</f>
        <v>5.0158438255383568E-2</v>
      </c>
      <c r="AN219" s="56">
        <f>HLOOKUP(YEAR(Y219),Weights!$D$3:$W$26,15,0)</f>
        <v>9.7290572759557471E-3</v>
      </c>
      <c r="AO219" s="56">
        <f>HLOOKUP(YEAR(Y219),Weights!$D$3:$W$26,16,0)</f>
        <v>2.3347207882155562E-2</v>
      </c>
      <c r="AP219" s="56">
        <f>HLOOKUP(YEAR(Y219),Weights!$D$3:$W$26,17,0)</f>
        <v>1.3656525721978728E-2</v>
      </c>
      <c r="AR219" s="89">
        <f t="shared" si="34"/>
        <v>42369</v>
      </c>
      <c r="AS219" s="56">
        <f t="shared" si="27"/>
        <v>0.34093515626776622</v>
      </c>
      <c r="AT219" s="56">
        <f t="shared" si="28"/>
        <v>0.17203550980588189</v>
      </c>
      <c r="AU219" s="56">
        <f t="shared" si="29"/>
        <v>8.8902569305829848E-2</v>
      </c>
      <c r="AV219" s="56">
        <f t="shared" si="30"/>
        <v>7.8428277629512197E-2</v>
      </c>
      <c r="AW219" s="56">
        <f t="shared" si="31"/>
        <v>3.7407296600842528E-2</v>
      </c>
      <c r="AX219" s="56">
        <f t="shared" si="32"/>
        <v>2.0000030740349735E-2</v>
      </c>
      <c r="AY219" s="56">
        <f t="shared" si="33"/>
        <v>1.7811368725130325E-2</v>
      </c>
      <c r="AZ219" s="56">
        <f t="shared" si="35"/>
        <v>0.24447979092468719</v>
      </c>
    </row>
    <row r="220" spans="25:52" x14ac:dyDescent="0.25">
      <c r="Y220" s="90">
        <f>'Monthly return GPFG'!C221</f>
        <v>42400</v>
      </c>
      <c r="Z220" s="64">
        <f>HLOOKUP(YEAR(Y220),Weights!$D$3:$W$26,23,0)</f>
        <v>0.63760527384355148</v>
      </c>
      <c r="AA220" s="32">
        <f>HLOOKUP(YEAR(Y220),Weights!$D$3:$W$26,2,0)</f>
        <v>0.37590779124764229</v>
      </c>
      <c r="AB220" s="32">
        <f>HLOOKUP(YEAR(Y220),Weights!$D$3:$W$26,3,0)</f>
        <v>0.1791750982391537</v>
      </c>
      <c r="AC220" s="32">
        <f>HLOOKUP(YEAR(Y220),Weights!$D$3:$W$26,4,0)</f>
        <v>0.10133952495737938</v>
      </c>
      <c r="AD220" s="32">
        <f>HLOOKUP(YEAR(Y220),Weights!$D$3:$W$26,5,0)</f>
        <v>9.1715899571010923E-2</v>
      </c>
      <c r="AE220" s="32">
        <f>HLOOKUP(YEAR(Y220),Weights!$D$3:$W$26,6,0)</f>
        <v>4.8501295633985399E-2</v>
      </c>
      <c r="AF220" s="32">
        <f>HLOOKUP(YEAR(Y220),Weights!$D$3:$W$26,7,0)</f>
        <v>2.1523974380737824E-2</v>
      </c>
      <c r="AG220" s="32">
        <f>HLOOKUP(YEAR(Y220),Weights!$D$3:$W$26,8,0)</f>
        <v>2.144327761781941E-2</v>
      </c>
      <c r="AH220" s="31"/>
      <c r="AI220" s="64">
        <f>HLOOKUP(YEAR(Y220),Weights!$D$3:$W$26,24,0)</f>
        <v>0.36239472615644858</v>
      </c>
      <c r="AJ220" s="32">
        <f>HLOOKUP(YEAR(Y220),Weights!$D$3:$W$26,11,0)</f>
        <v>0.35412448638605404</v>
      </c>
      <c r="AK220" s="32">
        <f>HLOOKUP(YEAR(Y220),Weights!$D$3:$W$26,12,0)</f>
        <v>0.23854538408140818</v>
      </c>
      <c r="AL220" s="32">
        <f>HLOOKUP(YEAR(Y220),Weights!$D$3:$W$26,13,0)</f>
        <v>6.4698297151005738E-2</v>
      </c>
      <c r="AM220" s="32">
        <f>HLOOKUP(YEAR(Y220),Weights!$D$3:$W$26,14,0)</f>
        <v>7.3322802530020978E-2</v>
      </c>
      <c r="AN220" s="32">
        <f>HLOOKUP(YEAR(Y220),Weights!$D$3:$W$26,15,0)</f>
        <v>1.5732899427634874E-2</v>
      </c>
      <c r="AO220" s="32">
        <f>HLOOKUP(YEAR(Y220),Weights!$D$3:$W$26,16,0)</f>
        <v>4.1270707684570453E-2</v>
      </c>
      <c r="AP220" s="32">
        <f>HLOOKUP(YEAR(Y220),Weights!$D$3:$W$26,17,0)</f>
        <v>2.3354537898760654E-2</v>
      </c>
      <c r="AR220" s="90">
        <f t="shared" si="34"/>
        <v>42400</v>
      </c>
      <c r="AS220" s="32">
        <f t="shared" si="27"/>
        <v>0.36801363644754459</v>
      </c>
      <c r="AT220" s="32">
        <f t="shared" si="28"/>
        <v>0.20069057671878759</v>
      </c>
      <c r="AU220" s="32">
        <f t="shared" si="29"/>
        <v>8.8060937240452566E-2</v>
      </c>
      <c r="AV220" s="32">
        <f t="shared" si="30"/>
        <v>8.5050338205672399E-2</v>
      </c>
      <c r="AW220" s="32">
        <f t="shared" si="31"/>
        <v>3.6626201664198998E-2</v>
      </c>
      <c r="AX220" s="32">
        <f t="shared" si="32"/>
        <v>2.8680086388864674E-2</v>
      </c>
      <c r="AY220" s="32">
        <f t="shared" si="33"/>
        <v>2.213590826394481E-2</v>
      </c>
      <c r="AZ220" s="32">
        <f t="shared" si="35"/>
        <v>0.17074231507053428</v>
      </c>
    </row>
    <row r="221" spans="25:52" x14ac:dyDescent="0.25">
      <c r="Y221" s="91">
        <f>'Monthly return GPFG'!C222</f>
        <v>42429</v>
      </c>
      <c r="Z221" s="65">
        <f>HLOOKUP(YEAR(Y221),Weights!$D$3:$W$26,23,0)</f>
        <v>0.63760527384355148</v>
      </c>
      <c r="AA221" s="55">
        <f>HLOOKUP(YEAR(Y221),Weights!$D$3:$W$26,2,0)</f>
        <v>0.37590779124764229</v>
      </c>
      <c r="AB221" s="55">
        <f>HLOOKUP(YEAR(Y221),Weights!$D$3:$W$26,3,0)</f>
        <v>0.1791750982391537</v>
      </c>
      <c r="AC221" s="55">
        <f>HLOOKUP(YEAR(Y221),Weights!$D$3:$W$26,4,0)</f>
        <v>0.10133952495737938</v>
      </c>
      <c r="AD221" s="55">
        <f>HLOOKUP(YEAR(Y221),Weights!$D$3:$W$26,5,0)</f>
        <v>9.1715899571010923E-2</v>
      </c>
      <c r="AE221" s="55">
        <f>HLOOKUP(YEAR(Y221),Weights!$D$3:$W$26,6,0)</f>
        <v>4.8501295633985399E-2</v>
      </c>
      <c r="AF221" s="55">
        <f>HLOOKUP(YEAR(Y221),Weights!$D$3:$W$26,7,0)</f>
        <v>2.1523974380737824E-2</v>
      </c>
      <c r="AG221" s="55">
        <f>HLOOKUP(YEAR(Y221),Weights!$D$3:$W$26,8,0)</f>
        <v>2.144327761781941E-2</v>
      </c>
      <c r="AH221" s="31"/>
      <c r="AI221" s="65">
        <f>HLOOKUP(YEAR(Y221),Weights!$D$3:$W$26,24,0)</f>
        <v>0.36239472615644858</v>
      </c>
      <c r="AJ221" s="55">
        <f>HLOOKUP(YEAR(Y221),Weights!$D$3:$W$26,11,0)</f>
        <v>0.35412448638605404</v>
      </c>
      <c r="AK221" s="55">
        <f>HLOOKUP(YEAR(Y221),Weights!$D$3:$W$26,12,0)</f>
        <v>0.23854538408140818</v>
      </c>
      <c r="AL221" s="55">
        <f>HLOOKUP(YEAR(Y221),Weights!$D$3:$W$26,13,0)</f>
        <v>6.4698297151005738E-2</v>
      </c>
      <c r="AM221" s="55">
        <f>HLOOKUP(YEAR(Y221),Weights!$D$3:$W$26,14,0)</f>
        <v>7.3322802530020978E-2</v>
      </c>
      <c r="AN221" s="55">
        <f>HLOOKUP(YEAR(Y221),Weights!$D$3:$W$26,15,0)</f>
        <v>1.5732899427634874E-2</v>
      </c>
      <c r="AO221" s="55">
        <f>HLOOKUP(YEAR(Y221),Weights!$D$3:$W$26,16,0)</f>
        <v>4.1270707684570453E-2</v>
      </c>
      <c r="AP221" s="55">
        <f>HLOOKUP(YEAR(Y221),Weights!$D$3:$W$26,17,0)</f>
        <v>2.3354537898760654E-2</v>
      </c>
      <c r="AR221" s="91">
        <f t="shared" si="34"/>
        <v>42429</v>
      </c>
      <c r="AS221" s="55">
        <f t="shared" si="27"/>
        <v>0.36801363644754459</v>
      </c>
      <c r="AT221" s="55">
        <f t="shared" si="28"/>
        <v>0.20069057671878759</v>
      </c>
      <c r="AU221" s="55">
        <f t="shared" si="29"/>
        <v>8.8060937240452566E-2</v>
      </c>
      <c r="AV221" s="55">
        <f t="shared" si="30"/>
        <v>8.5050338205672399E-2</v>
      </c>
      <c r="AW221" s="55">
        <f t="shared" si="31"/>
        <v>3.6626201664198998E-2</v>
      </c>
      <c r="AX221" s="55">
        <f t="shared" si="32"/>
        <v>2.8680086388864674E-2</v>
      </c>
      <c r="AY221" s="55">
        <f t="shared" si="33"/>
        <v>2.213590826394481E-2</v>
      </c>
      <c r="AZ221" s="55">
        <f t="shared" si="35"/>
        <v>0.17074231507053428</v>
      </c>
    </row>
    <row r="222" spans="25:52" x14ac:dyDescent="0.25">
      <c r="Y222" s="90">
        <f>'Monthly return GPFG'!C223</f>
        <v>42460</v>
      </c>
      <c r="Z222" s="64">
        <f>HLOOKUP(YEAR(Y222),Weights!$D$3:$W$26,23,0)</f>
        <v>0.63760527384355148</v>
      </c>
      <c r="AA222" s="32">
        <f>HLOOKUP(YEAR(Y222),Weights!$D$3:$W$26,2,0)</f>
        <v>0.37590779124764229</v>
      </c>
      <c r="AB222" s="32">
        <f>HLOOKUP(YEAR(Y222),Weights!$D$3:$W$26,3,0)</f>
        <v>0.1791750982391537</v>
      </c>
      <c r="AC222" s="32">
        <f>HLOOKUP(YEAR(Y222),Weights!$D$3:$W$26,4,0)</f>
        <v>0.10133952495737938</v>
      </c>
      <c r="AD222" s="32">
        <f>HLOOKUP(YEAR(Y222),Weights!$D$3:$W$26,5,0)</f>
        <v>9.1715899571010923E-2</v>
      </c>
      <c r="AE222" s="32">
        <f>HLOOKUP(YEAR(Y222),Weights!$D$3:$W$26,6,0)</f>
        <v>4.8501295633985399E-2</v>
      </c>
      <c r="AF222" s="32">
        <f>HLOOKUP(YEAR(Y222),Weights!$D$3:$W$26,7,0)</f>
        <v>2.1523974380737824E-2</v>
      </c>
      <c r="AG222" s="32">
        <f>HLOOKUP(YEAR(Y222),Weights!$D$3:$W$26,8,0)</f>
        <v>2.144327761781941E-2</v>
      </c>
      <c r="AH222" s="31"/>
      <c r="AI222" s="64">
        <f>HLOOKUP(YEAR(Y222),Weights!$D$3:$W$26,24,0)</f>
        <v>0.36239472615644858</v>
      </c>
      <c r="AJ222" s="32">
        <f>HLOOKUP(YEAR(Y222),Weights!$D$3:$W$26,11,0)</f>
        <v>0.35412448638605404</v>
      </c>
      <c r="AK222" s="32">
        <f>HLOOKUP(YEAR(Y222),Weights!$D$3:$W$26,12,0)</f>
        <v>0.23854538408140818</v>
      </c>
      <c r="AL222" s="32">
        <f>HLOOKUP(YEAR(Y222),Weights!$D$3:$W$26,13,0)</f>
        <v>6.4698297151005738E-2</v>
      </c>
      <c r="AM222" s="32">
        <f>HLOOKUP(YEAR(Y222),Weights!$D$3:$W$26,14,0)</f>
        <v>7.3322802530020978E-2</v>
      </c>
      <c r="AN222" s="32">
        <f>HLOOKUP(YEAR(Y222),Weights!$D$3:$W$26,15,0)</f>
        <v>1.5732899427634874E-2</v>
      </c>
      <c r="AO222" s="32">
        <f>HLOOKUP(YEAR(Y222),Weights!$D$3:$W$26,16,0)</f>
        <v>4.1270707684570453E-2</v>
      </c>
      <c r="AP222" s="32">
        <f>HLOOKUP(YEAR(Y222),Weights!$D$3:$W$26,17,0)</f>
        <v>2.3354537898760654E-2</v>
      </c>
      <c r="AR222" s="90">
        <f t="shared" si="34"/>
        <v>42460</v>
      </c>
      <c r="AS222" s="32">
        <f t="shared" si="27"/>
        <v>0.36801363644754459</v>
      </c>
      <c r="AT222" s="32">
        <f t="shared" si="28"/>
        <v>0.20069057671878759</v>
      </c>
      <c r="AU222" s="32">
        <f t="shared" si="29"/>
        <v>8.8060937240452566E-2</v>
      </c>
      <c r="AV222" s="32">
        <f t="shared" si="30"/>
        <v>8.5050338205672399E-2</v>
      </c>
      <c r="AW222" s="32">
        <f t="shared" si="31"/>
        <v>3.6626201664198998E-2</v>
      </c>
      <c r="AX222" s="32">
        <f t="shared" si="32"/>
        <v>2.8680086388864674E-2</v>
      </c>
      <c r="AY222" s="32">
        <f t="shared" si="33"/>
        <v>2.213590826394481E-2</v>
      </c>
      <c r="AZ222" s="32">
        <f t="shared" si="35"/>
        <v>0.17074231507053428</v>
      </c>
    </row>
    <row r="223" spans="25:52" x14ac:dyDescent="0.25">
      <c r="Y223" s="91">
        <f>'Monthly return GPFG'!C224</f>
        <v>42490</v>
      </c>
      <c r="Z223" s="65">
        <f>HLOOKUP(YEAR(Y223),Weights!$D$3:$W$26,23,0)</f>
        <v>0.63760527384355148</v>
      </c>
      <c r="AA223" s="55">
        <f>HLOOKUP(YEAR(Y223),Weights!$D$3:$W$26,2,0)</f>
        <v>0.37590779124764229</v>
      </c>
      <c r="AB223" s="55">
        <f>HLOOKUP(YEAR(Y223),Weights!$D$3:$W$26,3,0)</f>
        <v>0.1791750982391537</v>
      </c>
      <c r="AC223" s="55">
        <f>HLOOKUP(YEAR(Y223),Weights!$D$3:$W$26,4,0)</f>
        <v>0.10133952495737938</v>
      </c>
      <c r="AD223" s="55">
        <f>HLOOKUP(YEAR(Y223),Weights!$D$3:$W$26,5,0)</f>
        <v>9.1715899571010923E-2</v>
      </c>
      <c r="AE223" s="55">
        <f>HLOOKUP(YEAR(Y223),Weights!$D$3:$W$26,6,0)</f>
        <v>4.8501295633985399E-2</v>
      </c>
      <c r="AF223" s="55">
        <f>HLOOKUP(YEAR(Y223),Weights!$D$3:$W$26,7,0)</f>
        <v>2.1523974380737824E-2</v>
      </c>
      <c r="AG223" s="55">
        <f>HLOOKUP(YEAR(Y223),Weights!$D$3:$W$26,8,0)</f>
        <v>2.144327761781941E-2</v>
      </c>
      <c r="AH223" s="31"/>
      <c r="AI223" s="65">
        <f>HLOOKUP(YEAR(Y223),Weights!$D$3:$W$26,24,0)</f>
        <v>0.36239472615644858</v>
      </c>
      <c r="AJ223" s="55">
        <f>HLOOKUP(YEAR(Y223),Weights!$D$3:$W$26,11,0)</f>
        <v>0.35412448638605404</v>
      </c>
      <c r="AK223" s="55">
        <f>HLOOKUP(YEAR(Y223),Weights!$D$3:$W$26,12,0)</f>
        <v>0.23854538408140818</v>
      </c>
      <c r="AL223" s="55">
        <f>HLOOKUP(YEAR(Y223),Weights!$D$3:$W$26,13,0)</f>
        <v>6.4698297151005738E-2</v>
      </c>
      <c r="AM223" s="55">
        <f>HLOOKUP(YEAR(Y223),Weights!$D$3:$W$26,14,0)</f>
        <v>7.3322802530020978E-2</v>
      </c>
      <c r="AN223" s="55">
        <f>HLOOKUP(YEAR(Y223),Weights!$D$3:$W$26,15,0)</f>
        <v>1.5732899427634874E-2</v>
      </c>
      <c r="AO223" s="55">
        <f>HLOOKUP(YEAR(Y223),Weights!$D$3:$W$26,16,0)</f>
        <v>4.1270707684570453E-2</v>
      </c>
      <c r="AP223" s="55">
        <f>HLOOKUP(YEAR(Y223),Weights!$D$3:$W$26,17,0)</f>
        <v>2.3354537898760654E-2</v>
      </c>
      <c r="AR223" s="91">
        <f t="shared" si="34"/>
        <v>42490</v>
      </c>
      <c r="AS223" s="55">
        <f t="shared" si="27"/>
        <v>0.36801363644754459</v>
      </c>
      <c r="AT223" s="55">
        <f t="shared" si="28"/>
        <v>0.20069057671878759</v>
      </c>
      <c r="AU223" s="55">
        <f t="shared" si="29"/>
        <v>8.8060937240452566E-2</v>
      </c>
      <c r="AV223" s="55">
        <f t="shared" si="30"/>
        <v>8.5050338205672399E-2</v>
      </c>
      <c r="AW223" s="55">
        <f t="shared" si="31"/>
        <v>3.6626201664198998E-2</v>
      </c>
      <c r="AX223" s="55">
        <f t="shared" si="32"/>
        <v>2.8680086388864674E-2</v>
      </c>
      <c r="AY223" s="55">
        <f t="shared" si="33"/>
        <v>2.213590826394481E-2</v>
      </c>
      <c r="AZ223" s="55">
        <f t="shared" si="35"/>
        <v>0.17074231507053428</v>
      </c>
    </row>
    <row r="224" spans="25:52" x14ac:dyDescent="0.25">
      <c r="Y224" s="90">
        <f>'Monthly return GPFG'!C225</f>
        <v>42521</v>
      </c>
      <c r="Z224" s="64">
        <f>HLOOKUP(YEAR(Y224),Weights!$D$3:$W$26,23,0)</f>
        <v>0.63760527384355148</v>
      </c>
      <c r="AA224" s="32">
        <f>HLOOKUP(YEAR(Y224),Weights!$D$3:$W$26,2,0)</f>
        <v>0.37590779124764229</v>
      </c>
      <c r="AB224" s="32">
        <f>HLOOKUP(YEAR(Y224),Weights!$D$3:$W$26,3,0)</f>
        <v>0.1791750982391537</v>
      </c>
      <c r="AC224" s="32">
        <f>HLOOKUP(YEAR(Y224),Weights!$D$3:$W$26,4,0)</f>
        <v>0.10133952495737938</v>
      </c>
      <c r="AD224" s="32">
        <f>HLOOKUP(YEAR(Y224),Weights!$D$3:$W$26,5,0)</f>
        <v>9.1715899571010923E-2</v>
      </c>
      <c r="AE224" s="32">
        <f>HLOOKUP(YEAR(Y224),Weights!$D$3:$W$26,6,0)</f>
        <v>4.8501295633985399E-2</v>
      </c>
      <c r="AF224" s="32">
        <f>HLOOKUP(YEAR(Y224),Weights!$D$3:$W$26,7,0)</f>
        <v>2.1523974380737824E-2</v>
      </c>
      <c r="AG224" s="32">
        <f>HLOOKUP(YEAR(Y224),Weights!$D$3:$W$26,8,0)</f>
        <v>2.144327761781941E-2</v>
      </c>
      <c r="AH224" s="31"/>
      <c r="AI224" s="64">
        <f>HLOOKUP(YEAR(Y224),Weights!$D$3:$W$26,24,0)</f>
        <v>0.36239472615644858</v>
      </c>
      <c r="AJ224" s="32">
        <f>HLOOKUP(YEAR(Y224),Weights!$D$3:$W$26,11,0)</f>
        <v>0.35412448638605404</v>
      </c>
      <c r="AK224" s="32">
        <f>HLOOKUP(YEAR(Y224),Weights!$D$3:$W$26,12,0)</f>
        <v>0.23854538408140818</v>
      </c>
      <c r="AL224" s="32">
        <f>HLOOKUP(YEAR(Y224),Weights!$D$3:$W$26,13,0)</f>
        <v>6.4698297151005738E-2</v>
      </c>
      <c r="AM224" s="32">
        <f>HLOOKUP(YEAR(Y224),Weights!$D$3:$W$26,14,0)</f>
        <v>7.3322802530020978E-2</v>
      </c>
      <c r="AN224" s="32">
        <f>HLOOKUP(YEAR(Y224),Weights!$D$3:$W$26,15,0)</f>
        <v>1.5732899427634874E-2</v>
      </c>
      <c r="AO224" s="32">
        <f>HLOOKUP(YEAR(Y224),Weights!$D$3:$W$26,16,0)</f>
        <v>4.1270707684570453E-2</v>
      </c>
      <c r="AP224" s="32">
        <f>HLOOKUP(YEAR(Y224),Weights!$D$3:$W$26,17,0)</f>
        <v>2.3354537898760654E-2</v>
      </c>
      <c r="AR224" s="90">
        <f t="shared" si="34"/>
        <v>42521</v>
      </c>
      <c r="AS224" s="32">
        <f t="shared" si="27"/>
        <v>0.36801363644754459</v>
      </c>
      <c r="AT224" s="32">
        <f t="shared" si="28"/>
        <v>0.20069057671878759</v>
      </c>
      <c r="AU224" s="32">
        <f t="shared" si="29"/>
        <v>8.8060937240452566E-2</v>
      </c>
      <c r="AV224" s="32">
        <f t="shared" si="30"/>
        <v>8.5050338205672399E-2</v>
      </c>
      <c r="AW224" s="32">
        <f t="shared" si="31"/>
        <v>3.6626201664198998E-2</v>
      </c>
      <c r="AX224" s="32">
        <f t="shared" si="32"/>
        <v>2.8680086388864674E-2</v>
      </c>
      <c r="AY224" s="32">
        <f t="shared" si="33"/>
        <v>2.213590826394481E-2</v>
      </c>
      <c r="AZ224" s="32">
        <f t="shared" si="35"/>
        <v>0.17074231507053428</v>
      </c>
    </row>
    <row r="225" spans="25:52" x14ac:dyDescent="0.25">
      <c r="Y225" s="91">
        <f>'Monthly return GPFG'!C226</f>
        <v>42551</v>
      </c>
      <c r="Z225" s="65">
        <f>HLOOKUP(YEAR(Y225),Weights!$D$3:$W$26,23,0)</f>
        <v>0.63760527384355148</v>
      </c>
      <c r="AA225" s="55">
        <f>HLOOKUP(YEAR(Y225),Weights!$D$3:$W$26,2,0)</f>
        <v>0.37590779124764229</v>
      </c>
      <c r="AB225" s="55">
        <f>HLOOKUP(YEAR(Y225),Weights!$D$3:$W$26,3,0)</f>
        <v>0.1791750982391537</v>
      </c>
      <c r="AC225" s="55">
        <f>HLOOKUP(YEAR(Y225),Weights!$D$3:$W$26,4,0)</f>
        <v>0.10133952495737938</v>
      </c>
      <c r="AD225" s="55">
        <f>HLOOKUP(YEAR(Y225),Weights!$D$3:$W$26,5,0)</f>
        <v>9.1715899571010923E-2</v>
      </c>
      <c r="AE225" s="55">
        <f>HLOOKUP(YEAR(Y225),Weights!$D$3:$W$26,6,0)</f>
        <v>4.8501295633985399E-2</v>
      </c>
      <c r="AF225" s="55">
        <f>HLOOKUP(YEAR(Y225),Weights!$D$3:$W$26,7,0)</f>
        <v>2.1523974380737824E-2</v>
      </c>
      <c r="AG225" s="55">
        <f>HLOOKUP(YEAR(Y225),Weights!$D$3:$W$26,8,0)</f>
        <v>2.144327761781941E-2</v>
      </c>
      <c r="AH225" s="31"/>
      <c r="AI225" s="65">
        <f>HLOOKUP(YEAR(Y225),Weights!$D$3:$W$26,24,0)</f>
        <v>0.36239472615644858</v>
      </c>
      <c r="AJ225" s="55">
        <f>HLOOKUP(YEAR(Y225),Weights!$D$3:$W$26,11,0)</f>
        <v>0.35412448638605404</v>
      </c>
      <c r="AK225" s="55">
        <f>HLOOKUP(YEAR(Y225),Weights!$D$3:$W$26,12,0)</f>
        <v>0.23854538408140818</v>
      </c>
      <c r="AL225" s="55">
        <f>HLOOKUP(YEAR(Y225),Weights!$D$3:$W$26,13,0)</f>
        <v>6.4698297151005738E-2</v>
      </c>
      <c r="AM225" s="55">
        <f>HLOOKUP(YEAR(Y225),Weights!$D$3:$W$26,14,0)</f>
        <v>7.3322802530020978E-2</v>
      </c>
      <c r="AN225" s="55">
        <f>HLOOKUP(YEAR(Y225),Weights!$D$3:$W$26,15,0)</f>
        <v>1.5732899427634874E-2</v>
      </c>
      <c r="AO225" s="55">
        <f>HLOOKUP(YEAR(Y225),Weights!$D$3:$W$26,16,0)</f>
        <v>4.1270707684570453E-2</v>
      </c>
      <c r="AP225" s="55">
        <f>HLOOKUP(YEAR(Y225),Weights!$D$3:$W$26,17,0)</f>
        <v>2.3354537898760654E-2</v>
      </c>
      <c r="AR225" s="91">
        <f t="shared" si="34"/>
        <v>42551</v>
      </c>
      <c r="AS225" s="55">
        <f t="shared" si="27"/>
        <v>0.36801363644754459</v>
      </c>
      <c r="AT225" s="55">
        <f t="shared" si="28"/>
        <v>0.20069057671878759</v>
      </c>
      <c r="AU225" s="55">
        <f t="shared" si="29"/>
        <v>8.8060937240452566E-2</v>
      </c>
      <c r="AV225" s="55">
        <f t="shared" si="30"/>
        <v>8.5050338205672399E-2</v>
      </c>
      <c r="AW225" s="55">
        <f t="shared" si="31"/>
        <v>3.6626201664198998E-2</v>
      </c>
      <c r="AX225" s="55">
        <f t="shared" si="32"/>
        <v>2.8680086388864674E-2</v>
      </c>
      <c r="AY225" s="55">
        <f t="shared" si="33"/>
        <v>2.213590826394481E-2</v>
      </c>
      <c r="AZ225" s="55">
        <f t="shared" si="35"/>
        <v>0.17074231507053428</v>
      </c>
    </row>
    <row r="226" spans="25:52" x14ac:dyDescent="0.25">
      <c r="Y226" s="90">
        <f>'Monthly return GPFG'!C227</f>
        <v>42582</v>
      </c>
      <c r="Z226" s="64">
        <f>HLOOKUP(YEAR(Y226),Weights!$D$3:$W$26,23,0)</f>
        <v>0.63760527384355148</v>
      </c>
      <c r="AA226" s="32">
        <f>HLOOKUP(YEAR(Y226),Weights!$D$3:$W$26,2,0)</f>
        <v>0.37590779124764229</v>
      </c>
      <c r="AB226" s="32">
        <f>HLOOKUP(YEAR(Y226),Weights!$D$3:$W$26,3,0)</f>
        <v>0.1791750982391537</v>
      </c>
      <c r="AC226" s="32">
        <f>HLOOKUP(YEAR(Y226),Weights!$D$3:$W$26,4,0)</f>
        <v>0.10133952495737938</v>
      </c>
      <c r="AD226" s="32">
        <f>HLOOKUP(YEAR(Y226),Weights!$D$3:$W$26,5,0)</f>
        <v>9.1715899571010923E-2</v>
      </c>
      <c r="AE226" s="32">
        <f>HLOOKUP(YEAR(Y226),Weights!$D$3:$W$26,6,0)</f>
        <v>4.8501295633985399E-2</v>
      </c>
      <c r="AF226" s="32">
        <f>HLOOKUP(YEAR(Y226),Weights!$D$3:$W$26,7,0)</f>
        <v>2.1523974380737824E-2</v>
      </c>
      <c r="AG226" s="32">
        <f>HLOOKUP(YEAR(Y226),Weights!$D$3:$W$26,8,0)</f>
        <v>2.144327761781941E-2</v>
      </c>
      <c r="AH226" s="31"/>
      <c r="AI226" s="64">
        <f>HLOOKUP(YEAR(Y226),Weights!$D$3:$W$26,24,0)</f>
        <v>0.36239472615644858</v>
      </c>
      <c r="AJ226" s="32">
        <f>HLOOKUP(YEAR(Y226),Weights!$D$3:$W$26,11,0)</f>
        <v>0.35412448638605404</v>
      </c>
      <c r="AK226" s="32">
        <f>HLOOKUP(YEAR(Y226),Weights!$D$3:$W$26,12,0)</f>
        <v>0.23854538408140818</v>
      </c>
      <c r="AL226" s="32">
        <f>HLOOKUP(YEAR(Y226),Weights!$D$3:$W$26,13,0)</f>
        <v>6.4698297151005738E-2</v>
      </c>
      <c r="AM226" s="32">
        <f>HLOOKUP(YEAR(Y226),Weights!$D$3:$W$26,14,0)</f>
        <v>7.3322802530020978E-2</v>
      </c>
      <c r="AN226" s="32">
        <f>HLOOKUP(YEAR(Y226),Weights!$D$3:$W$26,15,0)</f>
        <v>1.5732899427634874E-2</v>
      </c>
      <c r="AO226" s="32">
        <f>HLOOKUP(YEAR(Y226),Weights!$D$3:$W$26,16,0)</f>
        <v>4.1270707684570453E-2</v>
      </c>
      <c r="AP226" s="32">
        <f>HLOOKUP(YEAR(Y226),Weights!$D$3:$W$26,17,0)</f>
        <v>2.3354537898760654E-2</v>
      </c>
      <c r="AR226" s="90">
        <f t="shared" si="34"/>
        <v>42582</v>
      </c>
      <c r="AS226" s="32">
        <f t="shared" si="27"/>
        <v>0.36801363644754459</v>
      </c>
      <c r="AT226" s="32">
        <f t="shared" si="28"/>
        <v>0.20069057671878759</v>
      </c>
      <c r="AU226" s="32">
        <f t="shared" si="29"/>
        <v>8.8060937240452566E-2</v>
      </c>
      <c r="AV226" s="32">
        <f t="shared" si="30"/>
        <v>8.5050338205672399E-2</v>
      </c>
      <c r="AW226" s="32">
        <f t="shared" si="31"/>
        <v>3.6626201664198998E-2</v>
      </c>
      <c r="AX226" s="32">
        <f t="shared" si="32"/>
        <v>2.8680086388864674E-2</v>
      </c>
      <c r="AY226" s="32">
        <f t="shared" si="33"/>
        <v>2.213590826394481E-2</v>
      </c>
      <c r="AZ226" s="32">
        <f t="shared" si="35"/>
        <v>0.17074231507053428</v>
      </c>
    </row>
    <row r="227" spans="25:52" x14ac:dyDescent="0.25">
      <c r="Y227" s="91">
        <f>'Monthly return GPFG'!C228</f>
        <v>42613</v>
      </c>
      <c r="Z227" s="65">
        <f>HLOOKUP(YEAR(Y227),Weights!$D$3:$W$26,23,0)</f>
        <v>0.63760527384355148</v>
      </c>
      <c r="AA227" s="55">
        <f>HLOOKUP(YEAR(Y227),Weights!$D$3:$W$26,2,0)</f>
        <v>0.37590779124764229</v>
      </c>
      <c r="AB227" s="55">
        <f>HLOOKUP(YEAR(Y227),Weights!$D$3:$W$26,3,0)</f>
        <v>0.1791750982391537</v>
      </c>
      <c r="AC227" s="55">
        <f>HLOOKUP(YEAR(Y227),Weights!$D$3:$W$26,4,0)</f>
        <v>0.10133952495737938</v>
      </c>
      <c r="AD227" s="55">
        <f>HLOOKUP(YEAR(Y227),Weights!$D$3:$W$26,5,0)</f>
        <v>9.1715899571010923E-2</v>
      </c>
      <c r="AE227" s="55">
        <f>HLOOKUP(YEAR(Y227),Weights!$D$3:$W$26,6,0)</f>
        <v>4.8501295633985399E-2</v>
      </c>
      <c r="AF227" s="55">
        <f>HLOOKUP(YEAR(Y227),Weights!$D$3:$W$26,7,0)</f>
        <v>2.1523974380737824E-2</v>
      </c>
      <c r="AG227" s="55">
        <f>HLOOKUP(YEAR(Y227),Weights!$D$3:$W$26,8,0)</f>
        <v>2.144327761781941E-2</v>
      </c>
      <c r="AH227" s="31"/>
      <c r="AI227" s="65">
        <f>HLOOKUP(YEAR(Y227),Weights!$D$3:$W$26,24,0)</f>
        <v>0.36239472615644858</v>
      </c>
      <c r="AJ227" s="55">
        <f>HLOOKUP(YEAR(Y227),Weights!$D$3:$W$26,11,0)</f>
        <v>0.35412448638605404</v>
      </c>
      <c r="AK227" s="55">
        <f>HLOOKUP(YEAR(Y227),Weights!$D$3:$W$26,12,0)</f>
        <v>0.23854538408140818</v>
      </c>
      <c r="AL227" s="55">
        <f>HLOOKUP(YEAR(Y227),Weights!$D$3:$W$26,13,0)</f>
        <v>6.4698297151005738E-2</v>
      </c>
      <c r="AM227" s="55">
        <f>HLOOKUP(YEAR(Y227),Weights!$D$3:$W$26,14,0)</f>
        <v>7.3322802530020978E-2</v>
      </c>
      <c r="AN227" s="55">
        <f>HLOOKUP(YEAR(Y227),Weights!$D$3:$W$26,15,0)</f>
        <v>1.5732899427634874E-2</v>
      </c>
      <c r="AO227" s="55">
        <f>HLOOKUP(YEAR(Y227),Weights!$D$3:$W$26,16,0)</f>
        <v>4.1270707684570453E-2</v>
      </c>
      <c r="AP227" s="55">
        <f>HLOOKUP(YEAR(Y227),Weights!$D$3:$W$26,17,0)</f>
        <v>2.3354537898760654E-2</v>
      </c>
      <c r="AR227" s="91">
        <f t="shared" si="34"/>
        <v>42613</v>
      </c>
      <c r="AS227" s="55">
        <f t="shared" si="27"/>
        <v>0.36801363644754459</v>
      </c>
      <c r="AT227" s="55">
        <f t="shared" si="28"/>
        <v>0.20069057671878759</v>
      </c>
      <c r="AU227" s="55">
        <f t="shared" si="29"/>
        <v>8.8060937240452566E-2</v>
      </c>
      <c r="AV227" s="55">
        <f t="shared" si="30"/>
        <v>8.5050338205672399E-2</v>
      </c>
      <c r="AW227" s="55">
        <f t="shared" si="31"/>
        <v>3.6626201664198998E-2</v>
      </c>
      <c r="AX227" s="55">
        <f t="shared" si="32"/>
        <v>2.8680086388864674E-2</v>
      </c>
      <c r="AY227" s="55">
        <f t="shared" si="33"/>
        <v>2.213590826394481E-2</v>
      </c>
      <c r="AZ227" s="55">
        <f t="shared" si="35"/>
        <v>0.17074231507053428</v>
      </c>
    </row>
    <row r="228" spans="25:52" x14ac:dyDescent="0.25">
      <c r="Y228" s="90">
        <f>'Monthly return GPFG'!C229</f>
        <v>42643</v>
      </c>
      <c r="Z228" s="64">
        <f>HLOOKUP(YEAR(Y228),Weights!$D$3:$W$26,23,0)</f>
        <v>0.63760527384355148</v>
      </c>
      <c r="AA228" s="32">
        <f>HLOOKUP(YEAR(Y228),Weights!$D$3:$W$26,2,0)</f>
        <v>0.37590779124764229</v>
      </c>
      <c r="AB228" s="32">
        <f>HLOOKUP(YEAR(Y228),Weights!$D$3:$W$26,3,0)</f>
        <v>0.1791750982391537</v>
      </c>
      <c r="AC228" s="32">
        <f>HLOOKUP(YEAR(Y228),Weights!$D$3:$W$26,4,0)</f>
        <v>0.10133952495737938</v>
      </c>
      <c r="AD228" s="32">
        <f>HLOOKUP(YEAR(Y228),Weights!$D$3:$W$26,5,0)</f>
        <v>9.1715899571010923E-2</v>
      </c>
      <c r="AE228" s="32">
        <f>HLOOKUP(YEAR(Y228),Weights!$D$3:$W$26,6,0)</f>
        <v>4.8501295633985399E-2</v>
      </c>
      <c r="AF228" s="32">
        <f>HLOOKUP(YEAR(Y228),Weights!$D$3:$W$26,7,0)</f>
        <v>2.1523974380737824E-2</v>
      </c>
      <c r="AG228" s="32">
        <f>HLOOKUP(YEAR(Y228),Weights!$D$3:$W$26,8,0)</f>
        <v>2.144327761781941E-2</v>
      </c>
      <c r="AH228" s="31"/>
      <c r="AI228" s="64">
        <f>HLOOKUP(YEAR(Y228),Weights!$D$3:$W$26,24,0)</f>
        <v>0.36239472615644858</v>
      </c>
      <c r="AJ228" s="32">
        <f>HLOOKUP(YEAR(Y228),Weights!$D$3:$W$26,11,0)</f>
        <v>0.35412448638605404</v>
      </c>
      <c r="AK228" s="32">
        <f>HLOOKUP(YEAR(Y228),Weights!$D$3:$W$26,12,0)</f>
        <v>0.23854538408140818</v>
      </c>
      <c r="AL228" s="32">
        <f>HLOOKUP(YEAR(Y228),Weights!$D$3:$W$26,13,0)</f>
        <v>6.4698297151005738E-2</v>
      </c>
      <c r="AM228" s="32">
        <f>HLOOKUP(YEAR(Y228),Weights!$D$3:$W$26,14,0)</f>
        <v>7.3322802530020978E-2</v>
      </c>
      <c r="AN228" s="32">
        <f>HLOOKUP(YEAR(Y228),Weights!$D$3:$W$26,15,0)</f>
        <v>1.5732899427634874E-2</v>
      </c>
      <c r="AO228" s="32">
        <f>HLOOKUP(YEAR(Y228),Weights!$D$3:$W$26,16,0)</f>
        <v>4.1270707684570453E-2</v>
      </c>
      <c r="AP228" s="32">
        <f>HLOOKUP(YEAR(Y228),Weights!$D$3:$W$26,17,0)</f>
        <v>2.3354537898760654E-2</v>
      </c>
      <c r="AR228" s="90">
        <f t="shared" si="34"/>
        <v>42643</v>
      </c>
      <c r="AS228" s="32">
        <f t="shared" si="27"/>
        <v>0.36801363644754459</v>
      </c>
      <c r="AT228" s="32">
        <f t="shared" si="28"/>
        <v>0.20069057671878759</v>
      </c>
      <c r="AU228" s="32">
        <f t="shared" si="29"/>
        <v>8.8060937240452566E-2</v>
      </c>
      <c r="AV228" s="32">
        <f t="shared" si="30"/>
        <v>8.5050338205672399E-2</v>
      </c>
      <c r="AW228" s="32">
        <f t="shared" si="31"/>
        <v>3.6626201664198998E-2</v>
      </c>
      <c r="AX228" s="32">
        <f t="shared" si="32"/>
        <v>2.8680086388864674E-2</v>
      </c>
      <c r="AY228" s="32">
        <f t="shared" si="33"/>
        <v>2.213590826394481E-2</v>
      </c>
      <c r="AZ228" s="32">
        <f t="shared" si="35"/>
        <v>0.17074231507053428</v>
      </c>
    </row>
    <row r="229" spans="25:52" x14ac:dyDescent="0.25">
      <c r="Y229" s="91">
        <f>'Monthly return GPFG'!C230</f>
        <v>42674</v>
      </c>
      <c r="Z229" s="65">
        <f>HLOOKUP(YEAR(Y229),Weights!$D$3:$W$26,23,0)</f>
        <v>0.63760527384355148</v>
      </c>
      <c r="AA229" s="55">
        <f>HLOOKUP(YEAR(Y229),Weights!$D$3:$W$26,2,0)</f>
        <v>0.37590779124764229</v>
      </c>
      <c r="AB229" s="55">
        <f>HLOOKUP(YEAR(Y229),Weights!$D$3:$W$26,3,0)</f>
        <v>0.1791750982391537</v>
      </c>
      <c r="AC229" s="55">
        <f>HLOOKUP(YEAR(Y229),Weights!$D$3:$W$26,4,0)</f>
        <v>0.10133952495737938</v>
      </c>
      <c r="AD229" s="55">
        <f>HLOOKUP(YEAR(Y229),Weights!$D$3:$W$26,5,0)</f>
        <v>9.1715899571010923E-2</v>
      </c>
      <c r="AE229" s="55">
        <f>HLOOKUP(YEAR(Y229),Weights!$D$3:$W$26,6,0)</f>
        <v>4.8501295633985399E-2</v>
      </c>
      <c r="AF229" s="55">
        <f>HLOOKUP(YEAR(Y229),Weights!$D$3:$W$26,7,0)</f>
        <v>2.1523974380737824E-2</v>
      </c>
      <c r="AG229" s="55">
        <f>HLOOKUP(YEAR(Y229),Weights!$D$3:$W$26,8,0)</f>
        <v>2.144327761781941E-2</v>
      </c>
      <c r="AH229" s="31"/>
      <c r="AI229" s="65">
        <f>HLOOKUP(YEAR(Y229),Weights!$D$3:$W$26,24,0)</f>
        <v>0.36239472615644858</v>
      </c>
      <c r="AJ229" s="55">
        <f>HLOOKUP(YEAR(Y229),Weights!$D$3:$W$26,11,0)</f>
        <v>0.35412448638605404</v>
      </c>
      <c r="AK229" s="55">
        <f>HLOOKUP(YEAR(Y229),Weights!$D$3:$W$26,12,0)</f>
        <v>0.23854538408140818</v>
      </c>
      <c r="AL229" s="55">
        <f>HLOOKUP(YEAR(Y229),Weights!$D$3:$W$26,13,0)</f>
        <v>6.4698297151005738E-2</v>
      </c>
      <c r="AM229" s="55">
        <f>HLOOKUP(YEAR(Y229),Weights!$D$3:$W$26,14,0)</f>
        <v>7.3322802530020978E-2</v>
      </c>
      <c r="AN229" s="55">
        <f>HLOOKUP(YEAR(Y229),Weights!$D$3:$W$26,15,0)</f>
        <v>1.5732899427634874E-2</v>
      </c>
      <c r="AO229" s="55">
        <f>HLOOKUP(YEAR(Y229),Weights!$D$3:$W$26,16,0)</f>
        <v>4.1270707684570453E-2</v>
      </c>
      <c r="AP229" s="55">
        <f>HLOOKUP(YEAR(Y229),Weights!$D$3:$W$26,17,0)</f>
        <v>2.3354537898760654E-2</v>
      </c>
      <c r="AR229" s="91">
        <f t="shared" si="34"/>
        <v>42674</v>
      </c>
      <c r="AS229" s="55">
        <f t="shared" si="27"/>
        <v>0.36801363644754459</v>
      </c>
      <c r="AT229" s="55">
        <f t="shared" si="28"/>
        <v>0.20069057671878759</v>
      </c>
      <c r="AU229" s="55">
        <f t="shared" si="29"/>
        <v>8.8060937240452566E-2</v>
      </c>
      <c r="AV229" s="55">
        <f t="shared" si="30"/>
        <v>8.5050338205672399E-2</v>
      </c>
      <c r="AW229" s="55">
        <f t="shared" si="31"/>
        <v>3.6626201664198998E-2</v>
      </c>
      <c r="AX229" s="55">
        <f t="shared" si="32"/>
        <v>2.8680086388864674E-2</v>
      </c>
      <c r="AY229" s="55">
        <f t="shared" si="33"/>
        <v>2.213590826394481E-2</v>
      </c>
      <c r="AZ229" s="55">
        <f t="shared" si="35"/>
        <v>0.17074231507053428</v>
      </c>
    </row>
    <row r="230" spans="25:52" x14ac:dyDescent="0.25">
      <c r="Y230" s="90">
        <f>'Monthly return GPFG'!C231</f>
        <v>42704</v>
      </c>
      <c r="Z230" s="64">
        <f>HLOOKUP(YEAR(Y230),Weights!$D$3:$W$26,23,0)</f>
        <v>0.63760527384355148</v>
      </c>
      <c r="AA230" s="62">
        <f>HLOOKUP(YEAR(Y230),Weights!$D$3:$W$26,2,0)</f>
        <v>0.37590779124764229</v>
      </c>
      <c r="AB230" s="32">
        <f>HLOOKUP(YEAR(Y230),Weights!$D$3:$W$26,3,0)</f>
        <v>0.1791750982391537</v>
      </c>
      <c r="AC230" s="32">
        <f>HLOOKUP(YEAR(Y230),Weights!$D$3:$W$26,4,0)</f>
        <v>0.10133952495737938</v>
      </c>
      <c r="AD230" s="32">
        <f>HLOOKUP(YEAR(Y230),Weights!$D$3:$W$26,5,0)</f>
        <v>9.1715899571010923E-2</v>
      </c>
      <c r="AE230" s="32">
        <f>HLOOKUP(YEAR(Y230),Weights!$D$3:$W$26,6,0)</f>
        <v>4.8501295633985399E-2</v>
      </c>
      <c r="AF230" s="32">
        <f>HLOOKUP(YEAR(Y230),Weights!$D$3:$W$26,7,0)</f>
        <v>2.1523974380737824E-2</v>
      </c>
      <c r="AG230" s="32">
        <f>HLOOKUP(YEAR(Y230),Weights!$D$3:$W$26,8,0)</f>
        <v>2.144327761781941E-2</v>
      </c>
      <c r="AH230" s="31"/>
      <c r="AI230" s="64">
        <f>HLOOKUP(YEAR(Y230),Weights!$D$3:$W$26,24,0)</f>
        <v>0.36239472615644858</v>
      </c>
      <c r="AJ230" s="62">
        <f>HLOOKUP(YEAR(Y230),Weights!$D$3:$W$26,11,0)</f>
        <v>0.35412448638605404</v>
      </c>
      <c r="AK230" s="32">
        <f>HLOOKUP(YEAR(Y230),Weights!$D$3:$W$26,12,0)</f>
        <v>0.23854538408140818</v>
      </c>
      <c r="AL230" s="32">
        <f>HLOOKUP(YEAR(Y230),Weights!$D$3:$W$26,13,0)</f>
        <v>6.4698297151005738E-2</v>
      </c>
      <c r="AM230" s="32">
        <f>HLOOKUP(YEAR(Y230),Weights!$D$3:$W$26,14,0)</f>
        <v>7.3322802530020978E-2</v>
      </c>
      <c r="AN230" s="32">
        <f>HLOOKUP(YEAR(Y230),Weights!$D$3:$W$26,15,0)</f>
        <v>1.5732899427634874E-2</v>
      </c>
      <c r="AO230" s="32">
        <f>HLOOKUP(YEAR(Y230),Weights!$D$3:$W$26,16,0)</f>
        <v>4.1270707684570453E-2</v>
      </c>
      <c r="AP230" s="32">
        <f>HLOOKUP(YEAR(Y230),Weights!$D$3:$W$26,17,0)</f>
        <v>2.3354537898760654E-2</v>
      </c>
      <c r="AR230" s="90">
        <f t="shared" si="34"/>
        <v>42704</v>
      </c>
      <c r="AS230" s="62">
        <f t="shared" si="27"/>
        <v>0.36801363644754459</v>
      </c>
      <c r="AT230" s="62">
        <f t="shared" si="28"/>
        <v>0.20069057671878759</v>
      </c>
      <c r="AU230" s="32">
        <f t="shared" si="29"/>
        <v>8.8060937240452566E-2</v>
      </c>
      <c r="AV230" s="32">
        <f t="shared" si="30"/>
        <v>8.5050338205672399E-2</v>
      </c>
      <c r="AW230" s="32">
        <f t="shared" si="31"/>
        <v>3.6626201664198998E-2</v>
      </c>
      <c r="AX230" s="32">
        <f t="shared" si="32"/>
        <v>2.8680086388864674E-2</v>
      </c>
      <c r="AY230" s="32">
        <f t="shared" si="33"/>
        <v>2.213590826394481E-2</v>
      </c>
      <c r="AZ230" s="32">
        <f t="shared" si="35"/>
        <v>0.17074231507053428</v>
      </c>
    </row>
    <row r="231" spans="25:52" x14ac:dyDescent="0.25">
      <c r="Y231" s="89">
        <f>'Monthly return GPFG'!C232</f>
        <v>42735</v>
      </c>
      <c r="Z231" s="66">
        <f>HLOOKUP(YEAR(Y231),Weights!$D$3:$W$26,23,0)</f>
        <v>0.63760527384355148</v>
      </c>
      <c r="AA231" s="56">
        <f>HLOOKUP(YEAR(Y231),Weights!$D$3:$W$26,2,0)</f>
        <v>0.37590779124764229</v>
      </c>
      <c r="AB231" s="56">
        <f>HLOOKUP(YEAR(Y231),Weights!$D$3:$W$26,3,0)</f>
        <v>0.1791750982391537</v>
      </c>
      <c r="AC231" s="56">
        <f>HLOOKUP(YEAR(Y231),Weights!$D$3:$W$26,4,0)</f>
        <v>0.10133952495737938</v>
      </c>
      <c r="AD231" s="56">
        <f>HLOOKUP(YEAR(Y231),Weights!$D$3:$W$26,5,0)</f>
        <v>9.1715899571010923E-2</v>
      </c>
      <c r="AE231" s="56">
        <f>HLOOKUP(YEAR(Y231),Weights!$D$3:$W$26,6,0)</f>
        <v>4.8501295633985399E-2</v>
      </c>
      <c r="AF231" s="56">
        <f>HLOOKUP(YEAR(Y231),Weights!$D$3:$W$26,7,0)</f>
        <v>2.1523974380737824E-2</v>
      </c>
      <c r="AG231" s="56">
        <f>HLOOKUP(YEAR(Y231),Weights!$D$3:$W$26,8,0)</f>
        <v>2.144327761781941E-2</v>
      </c>
      <c r="AH231" s="31"/>
      <c r="AI231" s="66">
        <f>HLOOKUP(YEAR(Y231),Weights!$D$3:$W$26,24,0)</f>
        <v>0.36239472615644858</v>
      </c>
      <c r="AJ231" s="56">
        <f>HLOOKUP(YEAR(Y231),Weights!$D$3:$W$26,11,0)</f>
        <v>0.35412448638605404</v>
      </c>
      <c r="AK231" s="56">
        <f>HLOOKUP(YEAR(Y231),Weights!$D$3:$W$26,12,0)</f>
        <v>0.23854538408140818</v>
      </c>
      <c r="AL231" s="56">
        <f>HLOOKUP(YEAR(Y231),Weights!$D$3:$W$26,13,0)</f>
        <v>6.4698297151005738E-2</v>
      </c>
      <c r="AM231" s="56">
        <f>HLOOKUP(YEAR(Y231),Weights!$D$3:$W$26,14,0)</f>
        <v>7.3322802530020978E-2</v>
      </c>
      <c r="AN231" s="56">
        <f>HLOOKUP(YEAR(Y231),Weights!$D$3:$W$26,15,0)</f>
        <v>1.5732899427634874E-2</v>
      </c>
      <c r="AO231" s="56">
        <f>HLOOKUP(YEAR(Y231),Weights!$D$3:$W$26,16,0)</f>
        <v>4.1270707684570453E-2</v>
      </c>
      <c r="AP231" s="56">
        <f>HLOOKUP(YEAR(Y231),Weights!$D$3:$W$26,17,0)</f>
        <v>2.3354537898760654E-2</v>
      </c>
      <c r="AR231" s="89">
        <f t="shared" si="34"/>
        <v>42735</v>
      </c>
      <c r="AS231" s="56">
        <f t="shared" si="27"/>
        <v>0.36801363644754459</v>
      </c>
      <c r="AT231" s="56">
        <f t="shared" si="28"/>
        <v>0.20069057671878759</v>
      </c>
      <c r="AU231" s="56">
        <f t="shared" si="29"/>
        <v>8.8060937240452566E-2</v>
      </c>
      <c r="AV231" s="56">
        <f t="shared" si="30"/>
        <v>8.5050338205672399E-2</v>
      </c>
      <c r="AW231" s="56">
        <f t="shared" si="31"/>
        <v>3.6626201664198998E-2</v>
      </c>
      <c r="AX231" s="56">
        <f t="shared" si="32"/>
        <v>2.8680086388864674E-2</v>
      </c>
      <c r="AY231" s="56">
        <f t="shared" si="33"/>
        <v>2.213590826394481E-2</v>
      </c>
      <c r="AZ231" s="56">
        <f t="shared" si="35"/>
        <v>0.17074231507053428</v>
      </c>
    </row>
    <row r="232" spans="25:52" x14ac:dyDescent="0.25">
      <c r="Y232" s="90">
        <f>'Monthly return GPFG'!C233</f>
        <v>42766</v>
      </c>
      <c r="Z232" s="64">
        <f>HLOOKUP(YEAR(Y232),Weights!$D$3:$W$26,23,0)</f>
        <v>0.68015092767958185</v>
      </c>
      <c r="AA232" s="32">
        <f>HLOOKUP(YEAR(Y232),Weights!$D$3:$W$26,2,0)</f>
        <v>0.35949300926446576</v>
      </c>
      <c r="AB232" s="32">
        <f>HLOOKUP(YEAR(Y232),Weights!$D$3:$W$26,3,0)</f>
        <v>0.18451374376390198</v>
      </c>
      <c r="AC232" s="32">
        <f>HLOOKUP(YEAR(Y232),Weights!$D$3:$W$26,4,0)</f>
        <v>9.6572117717058675E-2</v>
      </c>
      <c r="AD232" s="32">
        <f>HLOOKUP(YEAR(Y232),Weights!$D$3:$W$26,5,0)</f>
        <v>9.1025590911401014E-2</v>
      </c>
      <c r="AE232" s="32">
        <f>HLOOKUP(YEAR(Y232),Weights!$D$3:$W$26,6,0)</f>
        <v>4.5975886862645997E-2</v>
      </c>
      <c r="AF232" s="32">
        <f>HLOOKUP(YEAR(Y232),Weights!$D$3:$W$26,7,0)</f>
        <v>2.2521498659529533E-2</v>
      </c>
      <c r="AG232" s="32">
        <f>HLOOKUP(YEAR(Y232),Weights!$D$3:$W$26,8,0)</f>
        <v>2.1637762759539266E-2</v>
      </c>
      <c r="AH232" s="31"/>
      <c r="AI232" s="64">
        <f>HLOOKUP(YEAR(Y232),Weights!$D$3:$W$26,24,0)</f>
        <v>0.3198490723204182</v>
      </c>
      <c r="AJ232" s="32">
        <f>HLOOKUP(YEAR(Y232),Weights!$D$3:$W$26,11,0)</f>
        <v>0.37110630729066652</v>
      </c>
      <c r="AK232" s="32">
        <f>HLOOKUP(YEAR(Y232),Weights!$D$3:$W$26,12,0)</f>
        <v>0.23699312181789622</v>
      </c>
      <c r="AL232" s="32">
        <f>HLOOKUP(YEAR(Y232),Weights!$D$3:$W$26,13,0)</f>
        <v>5.6691273541919898E-2</v>
      </c>
      <c r="AM232" s="32">
        <f>HLOOKUP(YEAR(Y232),Weights!$D$3:$W$26,14,0)</f>
        <v>8.4015148315145449E-2</v>
      </c>
      <c r="AN232" s="32">
        <f>HLOOKUP(YEAR(Y232),Weights!$D$3:$W$26,15,0)</f>
        <v>1.6147582866970687E-2</v>
      </c>
      <c r="AO232" s="32">
        <f>HLOOKUP(YEAR(Y232),Weights!$D$3:$W$26,16,0)</f>
        <v>4.7228774212746717E-2</v>
      </c>
      <c r="AP232" s="32">
        <f>HLOOKUP(YEAR(Y232),Weights!$D$3:$W$26,17,0)</f>
        <v>2.7142427406771759E-2</v>
      </c>
      <c r="AR232" s="90">
        <f t="shared" si="34"/>
        <v>42766</v>
      </c>
      <c r="AS232" s="32">
        <f t="shared" si="27"/>
        <v>0.36320751186472661</v>
      </c>
      <c r="AT232" s="32">
        <f t="shared" si="28"/>
        <v>0.20129922415042456</v>
      </c>
      <c r="AU232" s="32">
        <f t="shared" si="29"/>
        <v>8.381626670428538E-2</v>
      </c>
      <c r="AV232" s="32">
        <f t="shared" si="30"/>
        <v>8.8783307350433133E-2</v>
      </c>
      <c r="AW232" s="32">
        <f t="shared" si="31"/>
        <v>3.6435331500737828E-2</v>
      </c>
      <c r="AX232" s="32">
        <f t="shared" si="32"/>
        <v>3.0424097824790997E-2</v>
      </c>
      <c r="AY232" s="32">
        <f t="shared" si="33"/>
        <v>2.3398424640391581E-2</v>
      </c>
      <c r="AZ232" s="32">
        <f t="shared" si="35"/>
        <v>0.17263583596420973</v>
      </c>
    </row>
    <row r="233" spans="25:52" x14ac:dyDescent="0.25">
      <c r="Y233" s="91">
        <f>'Monthly return GPFG'!C234</f>
        <v>42794</v>
      </c>
      <c r="Z233" s="65">
        <f>HLOOKUP(YEAR(Y233),Weights!$D$3:$W$26,23,0)</f>
        <v>0.68015092767958185</v>
      </c>
      <c r="AA233" s="55">
        <f>HLOOKUP(YEAR(Y233),Weights!$D$3:$W$26,2,0)</f>
        <v>0.35949300926446576</v>
      </c>
      <c r="AB233" s="55">
        <f>HLOOKUP(YEAR(Y233),Weights!$D$3:$W$26,3,0)</f>
        <v>0.18451374376390198</v>
      </c>
      <c r="AC233" s="55">
        <f>HLOOKUP(YEAR(Y233),Weights!$D$3:$W$26,4,0)</f>
        <v>9.6572117717058675E-2</v>
      </c>
      <c r="AD233" s="55">
        <f>HLOOKUP(YEAR(Y233),Weights!$D$3:$W$26,5,0)</f>
        <v>9.1025590911401014E-2</v>
      </c>
      <c r="AE233" s="55">
        <f>HLOOKUP(YEAR(Y233),Weights!$D$3:$W$26,6,0)</f>
        <v>4.5975886862645997E-2</v>
      </c>
      <c r="AF233" s="55">
        <f>HLOOKUP(YEAR(Y233),Weights!$D$3:$W$26,7,0)</f>
        <v>2.2521498659529533E-2</v>
      </c>
      <c r="AG233" s="55">
        <f>HLOOKUP(YEAR(Y233),Weights!$D$3:$W$26,8,0)</f>
        <v>2.1637762759539266E-2</v>
      </c>
      <c r="AH233" s="31"/>
      <c r="AI233" s="65">
        <f>HLOOKUP(YEAR(Y233),Weights!$D$3:$W$26,24,0)</f>
        <v>0.3198490723204182</v>
      </c>
      <c r="AJ233" s="55">
        <f>HLOOKUP(YEAR(Y233),Weights!$D$3:$W$26,11,0)</f>
        <v>0.37110630729066652</v>
      </c>
      <c r="AK233" s="55">
        <f>HLOOKUP(YEAR(Y233),Weights!$D$3:$W$26,12,0)</f>
        <v>0.23699312181789622</v>
      </c>
      <c r="AL233" s="55">
        <f>HLOOKUP(YEAR(Y233),Weights!$D$3:$W$26,13,0)</f>
        <v>5.6691273541919898E-2</v>
      </c>
      <c r="AM233" s="55">
        <f>HLOOKUP(YEAR(Y233),Weights!$D$3:$W$26,14,0)</f>
        <v>8.4015148315145449E-2</v>
      </c>
      <c r="AN233" s="55">
        <f>HLOOKUP(YEAR(Y233),Weights!$D$3:$W$26,15,0)</f>
        <v>1.6147582866970687E-2</v>
      </c>
      <c r="AO233" s="55">
        <f>HLOOKUP(YEAR(Y233),Weights!$D$3:$W$26,16,0)</f>
        <v>4.7228774212746717E-2</v>
      </c>
      <c r="AP233" s="55">
        <f>HLOOKUP(YEAR(Y233),Weights!$D$3:$W$26,17,0)</f>
        <v>2.7142427406771759E-2</v>
      </c>
      <c r="AR233" s="91">
        <f t="shared" si="34"/>
        <v>42794</v>
      </c>
      <c r="AS233" s="55">
        <f t="shared" si="27"/>
        <v>0.36320751186472661</v>
      </c>
      <c r="AT233" s="55">
        <f t="shared" si="28"/>
        <v>0.20129922415042456</v>
      </c>
      <c r="AU233" s="55">
        <f t="shared" si="29"/>
        <v>8.381626670428538E-2</v>
      </c>
      <c r="AV233" s="55">
        <f t="shared" si="30"/>
        <v>8.8783307350433133E-2</v>
      </c>
      <c r="AW233" s="55">
        <f t="shared" si="31"/>
        <v>3.6435331500737828E-2</v>
      </c>
      <c r="AX233" s="55">
        <f t="shared" si="32"/>
        <v>3.0424097824790997E-2</v>
      </c>
      <c r="AY233" s="55">
        <f t="shared" si="33"/>
        <v>2.3398424640391581E-2</v>
      </c>
      <c r="AZ233" s="55">
        <f t="shared" si="35"/>
        <v>0.17263583596420973</v>
      </c>
    </row>
    <row r="234" spans="25:52" x14ac:dyDescent="0.25">
      <c r="Y234" s="90">
        <f>'Monthly return GPFG'!C235</f>
        <v>42825</v>
      </c>
      <c r="Z234" s="64">
        <f>HLOOKUP(YEAR(Y234),Weights!$D$3:$W$26,23,0)</f>
        <v>0.68015092767958185</v>
      </c>
      <c r="AA234" s="32">
        <f>HLOOKUP(YEAR(Y234),Weights!$D$3:$W$26,2,0)</f>
        <v>0.35949300926446576</v>
      </c>
      <c r="AB234" s="32">
        <f>HLOOKUP(YEAR(Y234),Weights!$D$3:$W$26,3,0)</f>
        <v>0.18451374376390198</v>
      </c>
      <c r="AC234" s="32">
        <f>HLOOKUP(YEAR(Y234),Weights!$D$3:$W$26,4,0)</f>
        <v>9.6572117717058675E-2</v>
      </c>
      <c r="AD234" s="32">
        <f>HLOOKUP(YEAR(Y234),Weights!$D$3:$W$26,5,0)</f>
        <v>9.1025590911401014E-2</v>
      </c>
      <c r="AE234" s="32">
        <f>HLOOKUP(YEAR(Y234),Weights!$D$3:$W$26,6,0)</f>
        <v>4.5975886862645997E-2</v>
      </c>
      <c r="AF234" s="32">
        <f>HLOOKUP(YEAR(Y234),Weights!$D$3:$W$26,7,0)</f>
        <v>2.2521498659529533E-2</v>
      </c>
      <c r="AG234" s="32">
        <f>HLOOKUP(YEAR(Y234),Weights!$D$3:$W$26,8,0)</f>
        <v>2.1637762759539266E-2</v>
      </c>
      <c r="AH234" s="31"/>
      <c r="AI234" s="64">
        <f>HLOOKUP(YEAR(Y234),Weights!$D$3:$W$26,24,0)</f>
        <v>0.3198490723204182</v>
      </c>
      <c r="AJ234" s="32">
        <f>HLOOKUP(YEAR(Y234),Weights!$D$3:$W$26,11,0)</f>
        <v>0.37110630729066652</v>
      </c>
      <c r="AK234" s="32">
        <f>HLOOKUP(YEAR(Y234),Weights!$D$3:$W$26,12,0)</f>
        <v>0.23699312181789622</v>
      </c>
      <c r="AL234" s="32">
        <f>HLOOKUP(YEAR(Y234),Weights!$D$3:$W$26,13,0)</f>
        <v>5.6691273541919898E-2</v>
      </c>
      <c r="AM234" s="32">
        <f>HLOOKUP(YEAR(Y234),Weights!$D$3:$W$26,14,0)</f>
        <v>8.4015148315145449E-2</v>
      </c>
      <c r="AN234" s="32">
        <f>HLOOKUP(YEAR(Y234),Weights!$D$3:$W$26,15,0)</f>
        <v>1.6147582866970687E-2</v>
      </c>
      <c r="AO234" s="32">
        <f>HLOOKUP(YEAR(Y234),Weights!$D$3:$W$26,16,0)</f>
        <v>4.7228774212746717E-2</v>
      </c>
      <c r="AP234" s="32">
        <f>HLOOKUP(YEAR(Y234),Weights!$D$3:$W$26,17,0)</f>
        <v>2.7142427406771759E-2</v>
      </c>
      <c r="AR234" s="90">
        <f t="shared" si="34"/>
        <v>42825</v>
      </c>
      <c r="AS234" s="32">
        <f t="shared" si="27"/>
        <v>0.36320751186472661</v>
      </c>
      <c r="AT234" s="32">
        <f t="shared" si="28"/>
        <v>0.20129922415042456</v>
      </c>
      <c r="AU234" s="32">
        <f t="shared" si="29"/>
        <v>8.381626670428538E-2</v>
      </c>
      <c r="AV234" s="32">
        <f t="shared" si="30"/>
        <v>8.8783307350433133E-2</v>
      </c>
      <c r="AW234" s="32">
        <f t="shared" si="31"/>
        <v>3.6435331500737828E-2</v>
      </c>
      <c r="AX234" s="32">
        <f t="shared" si="32"/>
        <v>3.0424097824790997E-2</v>
      </c>
      <c r="AY234" s="32">
        <f t="shared" si="33"/>
        <v>2.3398424640391581E-2</v>
      </c>
      <c r="AZ234" s="32">
        <f t="shared" si="35"/>
        <v>0.17263583596420973</v>
      </c>
    </row>
    <row r="235" spans="25:52" x14ac:dyDescent="0.25">
      <c r="Y235" s="91">
        <f>'Monthly return GPFG'!C236</f>
        <v>42855</v>
      </c>
      <c r="Z235" s="65">
        <f>HLOOKUP(YEAR(Y235),Weights!$D$3:$W$26,23,0)</f>
        <v>0.68015092767958185</v>
      </c>
      <c r="AA235" s="55">
        <f>HLOOKUP(YEAR(Y235),Weights!$D$3:$W$26,2,0)</f>
        <v>0.35949300926446576</v>
      </c>
      <c r="AB235" s="55">
        <f>HLOOKUP(YEAR(Y235),Weights!$D$3:$W$26,3,0)</f>
        <v>0.18451374376390198</v>
      </c>
      <c r="AC235" s="55">
        <f>HLOOKUP(YEAR(Y235),Weights!$D$3:$W$26,4,0)</f>
        <v>9.6572117717058675E-2</v>
      </c>
      <c r="AD235" s="55">
        <f>HLOOKUP(YEAR(Y235),Weights!$D$3:$W$26,5,0)</f>
        <v>9.1025590911401014E-2</v>
      </c>
      <c r="AE235" s="55">
        <f>HLOOKUP(YEAR(Y235),Weights!$D$3:$W$26,6,0)</f>
        <v>4.5975886862645997E-2</v>
      </c>
      <c r="AF235" s="55">
        <f>HLOOKUP(YEAR(Y235),Weights!$D$3:$W$26,7,0)</f>
        <v>2.2521498659529533E-2</v>
      </c>
      <c r="AG235" s="55">
        <f>HLOOKUP(YEAR(Y235),Weights!$D$3:$W$26,8,0)</f>
        <v>2.1637762759539266E-2</v>
      </c>
      <c r="AH235" s="31"/>
      <c r="AI235" s="65">
        <f>HLOOKUP(YEAR(Y235),Weights!$D$3:$W$26,24,0)</f>
        <v>0.3198490723204182</v>
      </c>
      <c r="AJ235" s="55">
        <f>HLOOKUP(YEAR(Y235),Weights!$D$3:$W$26,11,0)</f>
        <v>0.37110630729066652</v>
      </c>
      <c r="AK235" s="55">
        <f>HLOOKUP(YEAR(Y235),Weights!$D$3:$W$26,12,0)</f>
        <v>0.23699312181789622</v>
      </c>
      <c r="AL235" s="55">
        <f>HLOOKUP(YEAR(Y235),Weights!$D$3:$W$26,13,0)</f>
        <v>5.6691273541919898E-2</v>
      </c>
      <c r="AM235" s="55">
        <f>HLOOKUP(YEAR(Y235),Weights!$D$3:$W$26,14,0)</f>
        <v>8.4015148315145449E-2</v>
      </c>
      <c r="AN235" s="55">
        <f>HLOOKUP(YEAR(Y235),Weights!$D$3:$W$26,15,0)</f>
        <v>1.6147582866970687E-2</v>
      </c>
      <c r="AO235" s="55">
        <f>HLOOKUP(YEAR(Y235),Weights!$D$3:$W$26,16,0)</f>
        <v>4.7228774212746717E-2</v>
      </c>
      <c r="AP235" s="55">
        <f>HLOOKUP(YEAR(Y235),Weights!$D$3:$W$26,17,0)</f>
        <v>2.7142427406771759E-2</v>
      </c>
      <c r="AR235" s="91">
        <f t="shared" si="34"/>
        <v>42855</v>
      </c>
      <c r="AS235" s="55">
        <f t="shared" si="27"/>
        <v>0.36320751186472661</v>
      </c>
      <c r="AT235" s="55">
        <f t="shared" si="28"/>
        <v>0.20129922415042456</v>
      </c>
      <c r="AU235" s="55">
        <f t="shared" si="29"/>
        <v>8.381626670428538E-2</v>
      </c>
      <c r="AV235" s="55">
        <f t="shared" si="30"/>
        <v>8.8783307350433133E-2</v>
      </c>
      <c r="AW235" s="55">
        <f t="shared" si="31"/>
        <v>3.6435331500737828E-2</v>
      </c>
      <c r="AX235" s="55">
        <f t="shared" si="32"/>
        <v>3.0424097824790997E-2</v>
      </c>
      <c r="AY235" s="55">
        <f t="shared" si="33"/>
        <v>2.3398424640391581E-2</v>
      </c>
      <c r="AZ235" s="55">
        <f t="shared" si="35"/>
        <v>0.17263583596420973</v>
      </c>
    </row>
    <row r="236" spans="25:52" x14ac:dyDescent="0.25">
      <c r="Y236" s="90">
        <f>'Monthly return GPFG'!C237</f>
        <v>42886</v>
      </c>
      <c r="Z236" s="64">
        <f>HLOOKUP(YEAR(Y236),Weights!$D$3:$W$26,23,0)</f>
        <v>0.68015092767958185</v>
      </c>
      <c r="AA236" s="32">
        <f>HLOOKUP(YEAR(Y236),Weights!$D$3:$W$26,2,0)</f>
        <v>0.35949300926446576</v>
      </c>
      <c r="AB236" s="32">
        <f>HLOOKUP(YEAR(Y236),Weights!$D$3:$W$26,3,0)</f>
        <v>0.18451374376390198</v>
      </c>
      <c r="AC236" s="32">
        <f>HLOOKUP(YEAR(Y236),Weights!$D$3:$W$26,4,0)</f>
        <v>9.6572117717058675E-2</v>
      </c>
      <c r="AD236" s="32">
        <f>HLOOKUP(YEAR(Y236),Weights!$D$3:$W$26,5,0)</f>
        <v>9.1025590911401014E-2</v>
      </c>
      <c r="AE236" s="32">
        <f>HLOOKUP(YEAR(Y236),Weights!$D$3:$W$26,6,0)</f>
        <v>4.5975886862645997E-2</v>
      </c>
      <c r="AF236" s="32">
        <f>HLOOKUP(YEAR(Y236),Weights!$D$3:$W$26,7,0)</f>
        <v>2.2521498659529533E-2</v>
      </c>
      <c r="AG236" s="32">
        <f>HLOOKUP(YEAR(Y236),Weights!$D$3:$W$26,8,0)</f>
        <v>2.1637762759539266E-2</v>
      </c>
      <c r="AH236" s="31"/>
      <c r="AI236" s="64">
        <f>HLOOKUP(YEAR(Y236),Weights!$D$3:$W$26,24,0)</f>
        <v>0.3198490723204182</v>
      </c>
      <c r="AJ236" s="32">
        <f>HLOOKUP(YEAR(Y236),Weights!$D$3:$W$26,11,0)</f>
        <v>0.37110630729066652</v>
      </c>
      <c r="AK236" s="32">
        <f>HLOOKUP(YEAR(Y236),Weights!$D$3:$W$26,12,0)</f>
        <v>0.23699312181789622</v>
      </c>
      <c r="AL236" s="32">
        <f>HLOOKUP(YEAR(Y236),Weights!$D$3:$W$26,13,0)</f>
        <v>5.6691273541919898E-2</v>
      </c>
      <c r="AM236" s="32">
        <f>HLOOKUP(YEAR(Y236),Weights!$D$3:$W$26,14,0)</f>
        <v>8.4015148315145449E-2</v>
      </c>
      <c r="AN236" s="32">
        <f>HLOOKUP(YEAR(Y236),Weights!$D$3:$W$26,15,0)</f>
        <v>1.6147582866970687E-2</v>
      </c>
      <c r="AO236" s="32">
        <f>HLOOKUP(YEAR(Y236),Weights!$D$3:$W$26,16,0)</f>
        <v>4.7228774212746717E-2</v>
      </c>
      <c r="AP236" s="32">
        <f>HLOOKUP(YEAR(Y236),Weights!$D$3:$W$26,17,0)</f>
        <v>2.7142427406771759E-2</v>
      </c>
      <c r="AR236" s="90">
        <f t="shared" si="34"/>
        <v>42886</v>
      </c>
      <c r="AS236" s="32">
        <f t="shared" si="27"/>
        <v>0.36320751186472661</v>
      </c>
      <c r="AT236" s="32">
        <f t="shared" si="28"/>
        <v>0.20129922415042456</v>
      </c>
      <c r="AU236" s="32">
        <f t="shared" si="29"/>
        <v>8.381626670428538E-2</v>
      </c>
      <c r="AV236" s="32">
        <f t="shared" si="30"/>
        <v>8.8783307350433133E-2</v>
      </c>
      <c r="AW236" s="32">
        <f t="shared" si="31"/>
        <v>3.6435331500737828E-2</v>
      </c>
      <c r="AX236" s="32">
        <f t="shared" si="32"/>
        <v>3.0424097824790997E-2</v>
      </c>
      <c r="AY236" s="32">
        <f t="shared" si="33"/>
        <v>2.3398424640391581E-2</v>
      </c>
      <c r="AZ236" s="32">
        <f t="shared" si="35"/>
        <v>0.17263583596420973</v>
      </c>
    </row>
    <row r="237" spans="25:52" x14ac:dyDescent="0.25">
      <c r="Y237" s="91">
        <f>'Monthly return GPFG'!C238</f>
        <v>42916</v>
      </c>
      <c r="Z237" s="65">
        <f>HLOOKUP(YEAR(Y237),Weights!$D$3:$W$26,23,0)</f>
        <v>0.68015092767958185</v>
      </c>
      <c r="AA237" s="55">
        <f>HLOOKUP(YEAR(Y237),Weights!$D$3:$W$26,2,0)</f>
        <v>0.35949300926446576</v>
      </c>
      <c r="AB237" s="55">
        <f>HLOOKUP(YEAR(Y237),Weights!$D$3:$W$26,3,0)</f>
        <v>0.18451374376390198</v>
      </c>
      <c r="AC237" s="55">
        <f>HLOOKUP(YEAR(Y237),Weights!$D$3:$W$26,4,0)</f>
        <v>9.6572117717058675E-2</v>
      </c>
      <c r="AD237" s="55">
        <f>HLOOKUP(YEAR(Y237),Weights!$D$3:$W$26,5,0)</f>
        <v>9.1025590911401014E-2</v>
      </c>
      <c r="AE237" s="55">
        <f>HLOOKUP(YEAR(Y237),Weights!$D$3:$W$26,6,0)</f>
        <v>4.5975886862645997E-2</v>
      </c>
      <c r="AF237" s="55">
        <f>HLOOKUP(YEAR(Y237),Weights!$D$3:$W$26,7,0)</f>
        <v>2.2521498659529533E-2</v>
      </c>
      <c r="AG237" s="55">
        <f>HLOOKUP(YEAR(Y237),Weights!$D$3:$W$26,8,0)</f>
        <v>2.1637762759539266E-2</v>
      </c>
      <c r="AH237" s="31"/>
      <c r="AI237" s="65">
        <f>HLOOKUP(YEAR(Y237),Weights!$D$3:$W$26,24,0)</f>
        <v>0.3198490723204182</v>
      </c>
      <c r="AJ237" s="55">
        <f>HLOOKUP(YEAR(Y237),Weights!$D$3:$W$26,11,0)</f>
        <v>0.37110630729066652</v>
      </c>
      <c r="AK237" s="55">
        <f>HLOOKUP(YEAR(Y237),Weights!$D$3:$W$26,12,0)</f>
        <v>0.23699312181789622</v>
      </c>
      <c r="AL237" s="55">
        <f>HLOOKUP(YEAR(Y237),Weights!$D$3:$W$26,13,0)</f>
        <v>5.6691273541919898E-2</v>
      </c>
      <c r="AM237" s="55">
        <f>HLOOKUP(YEAR(Y237),Weights!$D$3:$W$26,14,0)</f>
        <v>8.4015148315145449E-2</v>
      </c>
      <c r="AN237" s="55">
        <f>HLOOKUP(YEAR(Y237),Weights!$D$3:$W$26,15,0)</f>
        <v>1.6147582866970687E-2</v>
      </c>
      <c r="AO237" s="55">
        <f>HLOOKUP(YEAR(Y237),Weights!$D$3:$W$26,16,0)</f>
        <v>4.7228774212746717E-2</v>
      </c>
      <c r="AP237" s="55">
        <f>HLOOKUP(YEAR(Y237),Weights!$D$3:$W$26,17,0)</f>
        <v>2.7142427406771759E-2</v>
      </c>
      <c r="AR237" s="91">
        <f t="shared" si="34"/>
        <v>42916</v>
      </c>
      <c r="AS237" s="55">
        <f t="shared" si="27"/>
        <v>0.36320751186472661</v>
      </c>
      <c r="AT237" s="55">
        <f t="shared" si="28"/>
        <v>0.20129922415042456</v>
      </c>
      <c r="AU237" s="55">
        <f t="shared" si="29"/>
        <v>8.381626670428538E-2</v>
      </c>
      <c r="AV237" s="55">
        <f t="shared" si="30"/>
        <v>8.8783307350433133E-2</v>
      </c>
      <c r="AW237" s="55">
        <f t="shared" si="31"/>
        <v>3.6435331500737828E-2</v>
      </c>
      <c r="AX237" s="55">
        <f t="shared" si="32"/>
        <v>3.0424097824790997E-2</v>
      </c>
      <c r="AY237" s="55">
        <f t="shared" si="33"/>
        <v>2.3398424640391581E-2</v>
      </c>
      <c r="AZ237" s="55">
        <f t="shared" si="35"/>
        <v>0.17263583596420973</v>
      </c>
    </row>
    <row r="238" spans="25:52" x14ac:dyDescent="0.25">
      <c r="Y238" s="90">
        <f>'Monthly return GPFG'!C239</f>
        <v>42947</v>
      </c>
      <c r="Z238" s="64">
        <f>HLOOKUP(YEAR(Y238),Weights!$D$3:$W$26,23,0)</f>
        <v>0.68015092767958185</v>
      </c>
      <c r="AA238" s="32">
        <f>HLOOKUP(YEAR(Y238),Weights!$D$3:$W$26,2,0)</f>
        <v>0.35949300926446576</v>
      </c>
      <c r="AB238" s="32">
        <f>HLOOKUP(YEAR(Y238),Weights!$D$3:$W$26,3,0)</f>
        <v>0.18451374376390198</v>
      </c>
      <c r="AC238" s="32">
        <f>HLOOKUP(YEAR(Y238),Weights!$D$3:$W$26,4,0)</f>
        <v>9.6572117717058675E-2</v>
      </c>
      <c r="AD238" s="32">
        <f>HLOOKUP(YEAR(Y238),Weights!$D$3:$W$26,5,0)</f>
        <v>9.1025590911401014E-2</v>
      </c>
      <c r="AE238" s="32">
        <f>HLOOKUP(YEAR(Y238),Weights!$D$3:$W$26,6,0)</f>
        <v>4.5975886862645997E-2</v>
      </c>
      <c r="AF238" s="32">
        <f>HLOOKUP(YEAR(Y238),Weights!$D$3:$W$26,7,0)</f>
        <v>2.2521498659529533E-2</v>
      </c>
      <c r="AG238" s="32">
        <f>HLOOKUP(YEAR(Y238),Weights!$D$3:$W$26,8,0)</f>
        <v>2.1637762759539266E-2</v>
      </c>
      <c r="AH238" s="31"/>
      <c r="AI238" s="64">
        <f>HLOOKUP(YEAR(Y238),Weights!$D$3:$W$26,24,0)</f>
        <v>0.3198490723204182</v>
      </c>
      <c r="AJ238" s="32">
        <f>HLOOKUP(YEAR(Y238),Weights!$D$3:$W$26,11,0)</f>
        <v>0.37110630729066652</v>
      </c>
      <c r="AK238" s="32">
        <f>HLOOKUP(YEAR(Y238),Weights!$D$3:$W$26,12,0)</f>
        <v>0.23699312181789622</v>
      </c>
      <c r="AL238" s="32">
        <f>HLOOKUP(YEAR(Y238),Weights!$D$3:$W$26,13,0)</f>
        <v>5.6691273541919898E-2</v>
      </c>
      <c r="AM238" s="32">
        <f>HLOOKUP(YEAR(Y238),Weights!$D$3:$W$26,14,0)</f>
        <v>8.4015148315145449E-2</v>
      </c>
      <c r="AN238" s="32">
        <f>HLOOKUP(YEAR(Y238),Weights!$D$3:$W$26,15,0)</f>
        <v>1.6147582866970687E-2</v>
      </c>
      <c r="AO238" s="32">
        <f>HLOOKUP(YEAR(Y238),Weights!$D$3:$W$26,16,0)</f>
        <v>4.7228774212746717E-2</v>
      </c>
      <c r="AP238" s="32">
        <f>HLOOKUP(YEAR(Y238),Weights!$D$3:$W$26,17,0)</f>
        <v>2.7142427406771759E-2</v>
      </c>
      <c r="AR238" s="90">
        <f t="shared" si="34"/>
        <v>42947</v>
      </c>
      <c r="AS238" s="32">
        <f t="shared" si="27"/>
        <v>0.36320751186472661</v>
      </c>
      <c r="AT238" s="32">
        <f t="shared" si="28"/>
        <v>0.20129922415042456</v>
      </c>
      <c r="AU238" s="32">
        <f t="shared" si="29"/>
        <v>8.381626670428538E-2</v>
      </c>
      <c r="AV238" s="32">
        <f t="shared" si="30"/>
        <v>8.8783307350433133E-2</v>
      </c>
      <c r="AW238" s="32">
        <f t="shared" si="31"/>
        <v>3.6435331500737828E-2</v>
      </c>
      <c r="AX238" s="32">
        <f t="shared" si="32"/>
        <v>3.0424097824790997E-2</v>
      </c>
      <c r="AY238" s="32">
        <f t="shared" si="33"/>
        <v>2.3398424640391581E-2</v>
      </c>
      <c r="AZ238" s="32">
        <f t="shared" si="35"/>
        <v>0.17263583596420973</v>
      </c>
    </row>
    <row r="239" spans="25:52" x14ac:dyDescent="0.25">
      <c r="Y239" s="91">
        <f>'Monthly return GPFG'!C240</f>
        <v>42978</v>
      </c>
      <c r="Z239" s="65">
        <f>HLOOKUP(YEAR(Y239),Weights!$D$3:$W$26,23,0)</f>
        <v>0.68015092767958185</v>
      </c>
      <c r="AA239" s="55">
        <f>HLOOKUP(YEAR(Y239),Weights!$D$3:$W$26,2,0)</f>
        <v>0.35949300926446576</v>
      </c>
      <c r="AB239" s="55">
        <f>HLOOKUP(YEAR(Y239),Weights!$D$3:$W$26,3,0)</f>
        <v>0.18451374376390198</v>
      </c>
      <c r="AC239" s="55">
        <f>HLOOKUP(YEAR(Y239),Weights!$D$3:$W$26,4,0)</f>
        <v>9.6572117717058675E-2</v>
      </c>
      <c r="AD239" s="55">
        <f>HLOOKUP(YEAR(Y239),Weights!$D$3:$W$26,5,0)</f>
        <v>9.1025590911401014E-2</v>
      </c>
      <c r="AE239" s="55">
        <f>HLOOKUP(YEAR(Y239),Weights!$D$3:$W$26,6,0)</f>
        <v>4.5975886862645997E-2</v>
      </c>
      <c r="AF239" s="55">
        <f>HLOOKUP(YEAR(Y239),Weights!$D$3:$W$26,7,0)</f>
        <v>2.2521498659529533E-2</v>
      </c>
      <c r="AG239" s="55">
        <f>HLOOKUP(YEAR(Y239),Weights!$D$3:$W$26,8,0)</f>
        <v>2.1637762759539266E-2</v>
      </c>
      <c r="AH239" s="31"/>
      <c r="AI239" s="65">
        <f>HLOOKUP(YEAR(Y239),Weights!$D$3:$W$26,24,0)</f>
        <v>0.3198490723204182</v>
      </c>
      <c r="AJ239" s="55">
        <f>HLOOKUP(YEAR(Y239),Weights!$D$3:$W$26,11,0)</f>
        <v>0.37110630729066652</v>
      </c>
      <c r="AK239" s="55">
        <f>HLOOKUP(YEAR(Y239),Weights!$D$3:$W$26,12,0)</f>
        <v>0.23699312181789622</v>
      </c>
      <c r="AL239" s="55">
        <f>HLOOKUP(YEAR(Y239),Weights!$D$3:$W$26,13,0)</f>
        <v>5.6691273541919898E-2</v>
      </c>
      <c r="AM239" s="55">
        <f>HLOOKUP(YEAR(Y239),Weights!$D$3:$W$26,14,0)</f>
        <v>8.4015148315145449E-2</v>
      </c>
      <c r="AN239" s="55">
        <f>HLOOKUP(YEAR(Y239),Weights!$D$3:$W$26,15,0)</f>
        <v>1.6147582866970687E-2</v>
      </c>
      <c r="AO239" s="55">
        <f>HLOOKUP(YEAR(Y239),Weights!$D$3:$W$26,16,0)</f>
        <v>4.7228774212746717E-2</v>
      </c>
      <c r="AP239" s="55">
        <f>HLOOKUP(YEAR(Y239),Weights!$D$3:$W$26,17,0)</f>
        <v>2.7142427406771759E-2</v>
      </c>
      <c r="AR239" s="91">
        <f t="shared" si="34"/>
        <v>42978</v>
      </c>
      <c r="AS239" s="55">
        <f t="shared" si="27"/>
        <v>0.36320751186472661</v>
      </c>
      <c r="AT239" s="55">
        <f t="shared" si="28"/>
        <v>0.20129922415042456</v>
      </c>
      <c r="AU239" s="55">
        <f t="shared" si="29"/>
        <v>8.381626670428538E-2</v>
      </c>
      <c r="AV239" s="55">
        <f t="shared" si="30"/>
        <v>8.8783307350433133E-2</v>
      </c>
      <c r="AW239" s="55">
        <f t="shared" si="31"/>
        <v>3.6435331500737828E-2</v>
      </c>
      <c r="AX239" s="55">
        <f t="shared" si="32"/>
        <v>3.0424097824790997E-2</v>
      </c>
      <c r="AY239" s="55">
        <f t="shared" si="33"/>
        <v>2.3398424640391581E-2</v>
      </c>
      <c r="AZ239" s="55">
        <f t="shared" si="35"/>
        <v>0.17263583596420973</v>
      </c>
    </row>
    <row r="240" spans="25:52" x14ac:dyDescent="0.25">
      <c r="Y240" s="90">
        <f>'Monthly return GPFG'!C241</f>
        <v>43008</v>
      </c>
      <c r="Z240" s="64">
        <f>HLOOKUP(YEAR(Y240),Weights!$D$3:$W$26,23,0)</f>
        <v>0.68015092767958185</v>
      </c>
      <c r="AA240" s="32">
        <f>HLOOKUP(YEAR(Y240),Weights!$D$3:$W$26,2,0)</f>
        <v>0.35949300926446576</v>
      </c>
      <c r="AB240" s="32">
        <f>HLOOKUP(YEAR(Y240),Weights!$D$3:$W$26,3,0)</f>
        <v>0.18451374376390198</v>
      </c>
      <c r="AC240" s="32">
        <f>HLOOKUP(YEAR(Y240),Weights!$D$3:$W$26,4,0)</f>
        <v>9.6572117717058675E-2</v>
      </c>
      <c r="AD240" s="32">
        <f>HLOOKUP(YEAR(Y240),Weights!$D$3:$W$26,5,0)</f>
        <v>9.1025590911401014E-2</v>
      </c>
      <c r="AE240" s="32">
        <f>HLOOKUP(YEAR(Y240),Weights!$D$3:$W$26,6,0)</f>
        <v>4.5975886862645997E-2</v>
      </c>
      <c r="AF240" s="32">
        <f>HLOOKUP(YEAR(Y240),Weights!$D$3:$W$26,7,0)</f>
        <v>2.2521498659529533E-2</v>
      </c>
      <c r="AG240" s="32">
        <f>HLOOKUP(YEAR(Y240),Weights!$D$3:$W$26,8,0)</f>
        <v>2.1637762759539266E-2</v>
      </c>
      <c r="AH240" s="31"/>
      <c r="AI240" s="64">
        <f>HLOOKUP(YEAR(Y240),Weights!$D$3:$W$26,24,0)</f>
        <v>0.3198490723204182</v>
      </c>
      <c r="AJ240" s="32">
        <f>HLOOKUP(YEAR(Y240),Weights!$D$3:$W$26,11,0)</f>
        <v>0.37110630729066652</v>
      </c>
      <c r="AK240" s="32">
        <f>HLOOKUP(YEAR(Y240),Weights!$D$3:$W$26,12,0)</f>
        <v>0.23699312181789622</v>
      </c>
      <c r="AL240" s="32">
        <f>HLOOKUP(YEAR(Y240),Weights!$D$3:$W$26,13,0)</f>
        <v>5.6691273541919898E-2</v>
      </c>
      <c r="AM240" s="32">
        <f>HLOOKUP(YEAR(Y240),Weights!$D$3:$W$26,14,0)</f>
        <v>8.4015148315145449E-2</v>
      </c>
      <c r="AN240" s="32">
        <f>HLOOKUP(YEAR(Y240),Weights!$D$3:$W$26,15,0)</f>
        <v>1.6147582866970687E-2</v>
      </c>
      <c r="AO240" s="32">
        <f>HLOOKUP(YEAR(Y240),Weights!$D$3:$W$26,16,0)</f>
        <v>4.7228774212746717E-2</v>
      </c>
      <c r="AP240" s="32">
        <f>HLOOKUP(YEAR(Y240),Weights!$D$3:$W$26,17,0)</f>
        <v>2.7142427406771759E-2</v>
      </c>
      <c r="AR240" s="90">
        <f t="shared" si="34"/>
        <v>43008</v>
      </c>
      <c r="AS240" s="32">
        <f t="shared" si="27"/>
        <v>0.36320751186472661</v>
      </c>
      <c r="AT240" s="32">
        <f t="shared" si="28"/>
        <v>0.20129922415042456</v>
      </c>
      <c r="AU240" s="32">
        <f t="shared" si="29"/>
        <v>8.381626670428538E-2</v>
      </c>
      <c r="AV240" s="32">
        <f t="shared" si="30"/>
        <v>8.8783307350433133E-2</v>
      </c>
      <c r="AW240" s="32">
        <f t="shared" si="31"/>
        <v>3.6435331500737828E-2</v>
      </c>
      <c r="AX240" s="32">
        <f t="shared" si="32"/>
        <v>3.0424097824790997E-2</v>
      </c>
      <c r="AY240" s="32">
        <f t="shared" si="33"/>
        <v>2.3398424640391581E-2</v>
      </c>
      <c r="AZ240" s="32">
        <f t="shared" si="35"/>
        <v>0.17263583596420973</v>
      </c>
    </row>
    <row r="241" spans="25:52" x14ac:dyDescent="0.25">
      <c r="Y241" s="91">
        <f>'Monthly return GPFG'!C242</f>
        <v>43039</v>
      </c>
      <c r="Z241" s="65">
        <f>HLOOKUP(YEAR(Y241),Weights!$D$3:$W$26,23,0)</f>
        <v>0.68015092767958185</v>
      </c>
      <c r="AA241" s="55">
        <f>HLOOKUP(YEAR(Y241),Weights!$D$3:$W$26,2,0)</f>
        <v>0.35949300926446576</v>
      </c>
      <c r="AB241" s="55">
        <f>HLOOKUP(YEAR(Y241),Weights!$D$3:$W$26,3,0)</f>
        <v>0.18451374376390198</v>
      </c>
      <c r="AC241" s="55">
        <f>HLOOKUP(YEAR(Y241),Weights!$D$3:$W$26,4,0)</f>
        <v>9.6572117717058675E-2</v>
      </c>
      <c r="AD241" s="55">
        <f>HLOOKUP(YEAR(Y241),Weights!$D$3:$W$26,5,0)</f>
        <v>9.1025590911401014E-2</v>
      </c>
      <c r="AE241" s="55">
        <f>HLOOKUP(YEAR(Y241),Weights!$D$3:$W$26,6,0)</f>
        <v>4.5975886862645997E-2</v>
      </c>
      <c r="AF241" s="55">
        <f>HLOOKUP(YEAR(Y241),Weights!$D$3:$W$26,7,0)</f>
        <v>2.2521498659529533E-2</v>
      </c>
      <c r="AG241" s="55">
        <f>HLOOKUP(YEAR(Y241),Weights!$D$3:$W$26,8,0)</f>
        <v>2.1637762759539266E-2</v>
      </c>
      <c r="AH241" s="31"/>
      <c r="AI241" s="65">
        <f>HLOOKUP(YEAR(Y241),Weights!$D$3:$W$26,24,0)</f>
        <v>0.3198490723204182</v>
      </c>
      <c r="AJ241" s="55">
        <f>HLOOKUP(YEAR(Y241),Weights!$D$3:$W$26,11,0)</f>
        <v>0.37110630729066652</v>
      </c>
      <c r="AK241" s="55">
        <f>HLOOKUP(YEAR(Y241),Weights!$D$3:$W$26,12,0)</f>
        <v>0.23699312181789622</v>
      </c>
      <c r="AL241" s="55">
        <f>HLOOKUP(YEAR(Y241),Weights!$D$3:$W$26,13,0)</f>
        <v>5.6691273541919898E-2</v>
      </c>
      <c r="AM241" s="55">
        <f>HLOOKUP(YEAR(Y241),Weights!$D$3:$W$26,14,0)</f>
        <v>8.4015148315145449E-2</v>
      </c>
      <c r="AN241" s="55">
        <f>HLOOKUP(YEAR(Y241),Weights!$D$3:$W$26,15,0)</f>
        <v>1.6147582866970687E-2</v>
      </c>
      <c r="AO241" s="55">
        <f>HLOOKUP(YEAR(Y241),Weights!$D$3:$W$26,16,0)</f>
        <v>4.7228774212746717E-2</v>
      </c>
      <c r="AP241" s="55">
        <f>HLOOKUP(YEAR(Y241),Weights!$D$3:$W$26,17,0)</f>
        <v>2.7142427406771759E-2</v>
      </c>
      <c r="AR241" s="91">
        <f t="shared" si="34"/>
        <v>43039</v>
      </c>
      <c r="AS241" s="55">
        <f t="shared" si="27"/>
        <v>0.36320751186472661</v>
      </c>
      <c r="AT241" s="55">
        <f t="shared" si="28"/>
        <v>0.20129922415042456</v>
      </c>
      <c r="AU241" s="55">
        <f t="shared" si="29"/>
        <v>8.381626670428538E-2</v>
      </c>
      <c r="AV241" s="55">
        <f t="shared" si="30"/>
        <v>8.8783307350433133E-2</v>
      </c>
      <c r="AW241" s="55">
        <f t="shared" si="31"/>
        <v>3.6435331500737828E-2</v>
      </c>
      <c r="AX241" s="55">
        <f t="shared" si="32"/>
        <v>3.0424097824790997E-2</v>
      </c>
      <c r="AY241" s="55">
        <f t="shared" si="33"/>
        <v>2.3398424640391581E-2</v>
      </c>
      <c r="AZ241" s="55">
        <f t="shared" si="35"/>
        <v>0.17263583596420973</v>
      </c>
    </row>
    <row r="242" spans="25:52" x14ac:dyDescent="0.25">
      <c r="Y242" s="90">
        <f>'Monthly return GPFG'!C243</f>
        <v>43069</v>
      </c>
      <c r="Z242" s="64">
        <f>HLOOKUP(YEAR(Y242),Weights!$D$3:$W$26,23,0)</f>
        <v>0.68015092767958185</v>
      </c>
      <c r="AA242" s="62">
        <f>HLOOKUP(YEAR(Y242),Weights!$D$3:$W$26,2,0)</f>
        <v>0.35949300926446576</v>
      </c>
      <c r="AB242" s="32">
        <f>HLOOKUP(YEAR(Y242),Weights!$D$3:$W$26,3,0)</f>
        <v>0.18451374376390198</v>
      </c>
      <c r="AC242" s="32">
        <f>HLOOKUP(YEAR(Y242),Weights!$D$3:$W$26,4,0)</f>
        <v>9.6572117717058675E-2</v>
      </c>
      <c r="AD242" s="32">
        <f>HLOOKUP(YEAR(Y242),Weights!$D$3:$W$26,5,0)</f>
        <v>9.1025590911401014E-2</v>
      </c>
      <c r="AE242" s="32">
        <f>HLOOKUP(YEAR(Y242),Weights!$D$3:$W$26,6,0)</f>
        <v>4.5975886862645997E-2</v>
      </c>
      <c r="AF242" s="32">
        <f>HLOOKUP(YEAR(Y242),Weights!$D$3:$W$26,7,0)</f>
        <v>2.2521498659529533E-2</v>
      </c>
      <c r="AG242" s="32">
        <f>HLOOKUP(YEAR(Y242),Weights!$D$3:$W$26,8,0)</f>
        <v>2.1637762759539266E-2</v>
      </c>
      <c r="AH242" s="31"/>
      <c r="AI242" s="64">
        <f>HLOOKUP(YEAR(Y242),Weights!$D$3:$W$26,24,0)</f>
        <v>0.3198490723204182</v>
      </c>
      <c r="AJ242" s="62">
        <f>HLOOKUP(YEAR(Y242),Weights!$D$3:$W$26,11,0)</f>
        <v>0.37110630729066652</v>
      </c>
      <c r="AK242" s="32">
        <f>HLOOKUP(YEAR(Y242),Weights!$D$3:$W$26,12,0)</f>
        <v>0.23699312181789622</v>
      </c>
      <c r="AL242" s="32">
        <f>HLOOKUP(YEAR(Y242),Weights!$D$3:$W$26,13,0)</f>
        <v>5.6691273541919898E-2</v>
      </c>
      <c r="AM242" s="32">
        <f>HLOOKUP(YEAR(Y242),Weights!$D$3:$W$26,14,0)</f>
        <v>8.4015148315145449E-2</v>
      </c>
      <c r="AN242" s="32">
        <f>HLOOKUP(YEAR(Y242),Weights!$D$3:$W$26,15,0)</f>
        <v>1.6147582866970687E-2</v>
      </c>
      <c r="AO242" s="32">
        <f>HLOOKUP(YEAR(Y242),Weights!$D$3:$W$26,16,0)</f>
        <v>4.7228774212746717E-2</v>
      </c>
      <c r="AP242" s="32">
        <f>HLOOKUP(YEAR(Y242),Weights!$D$3:$W$26,17,0)</f>
        <v>2.7142427406771759E-2</v>
      </c>
      <c r="AR242" s="90">
        <f t="shared" si="34"/>
        <v>43069</v>
      </c>
      <c r="AS242" s="62">
        <f t="shared" si="27"/>
        <v>0.36320751186472661</v>
      </c>
      <c r="AT242" s="62">
        <f t="shared" si="28"/>
        <v>0.20129922415042456</v>
      </c>
      <c r="AU242" s="32">
        <f t="shared" si="29"/>
        <v>8.381626670428538E-2</v>
      </c>
      <c r="AV242" s="32">
        <f t="shared" si="30"/>
        <v>8.8783307350433133E-2</v>
      </c>
      <c r="AW242" s="32">
        <f t="shared" si="31"/>
        <v>3.6435331500737828E-2</v>
      </c>
      <c r="AX242" s="32">
        <f t="shared" si="32"/>
        <v>3.0424097824790997E-2</v>
      </c>
      <c r="AY242" s="32">
        <f t="shared" si="33"/>
        <v>2.3398424640391581E-2</v>
      </c>
      <c r="AZ242" s="32">
        <f t="shared" si="35"/>
        <v>0.17263583596420973</v>
      </c>
    </row>
    <row r="243" spans="25:52" x14ac:dyDescent="0.25">
      <c r="Y243" s="89">
        <f>'Monthly return GPFG'!C244</f>
        <v>43100</v>
      </c>
      <c r="Z243" s="66">
        <f>HLOOKUP(YEAR(Y243),Weights!$D$3:$W$26,23,0)</f>
        <v>0.68015092767958185</v>
      </c>
      <c r="AA243" s="56">
        <f>HLOOKUP(YEAR(Y243),Weights!$D$3:$W$26,2,0)</f>
        <v>0.35949300926446576</v>
      </c>
      <c r="AB243" s="56">
        <f>HLOOKUP(YEAR(Y243),Weights!$D$3:$W$26,3,0)</f>
        <v>0.18451374376390198</v>
      </c>
      <c r="AC243" s="56">
        <f>HLOOKUP(YEAR(Y243),Weights!$D$3:$W$26,4,0)</f>
        <v>9.6572117717058675E-2</v>
      </c>
      <c r="AD243" s="56">
        <f>HLOOKUP(YEAR(Y243),Weights!$D$3:$W$26,5,0)</f>
        <v>9.1025590911401014E-2</v>
      </c>
      <c r="AE243" s="56">
        <f>HLOOKUP(YEAR(Y243),Weights!$D$3:$W$26,6,0)</f>
        <v>4.5975886862645997E-2</v>
      </c>
      <c r="AF243" s="56">
        <f>HLOOKUP(YEAR(Y243),Weights!$D$3:$W$26,7,0)</f>
        <v>2.2521498659529533E-2</v>
      </c>
      <c r="AG243" s="56">
        <f>HLOOKUP(YEAR(Y243),Weights!$D$3:$W$26,8,0)</f>
        <v>2.1637762759539266E-2</v>
      </c>
      <c r="AH243" s="31"/>
      <c r="AI243" s="66">
        <f>HLOOKUP(YEAR(Y243),Weights!$D$3:$W$26,24,0)</f>
        <v>0.3198490723204182</v>
      </c>
      <c r="AJ243" s="56">
        <f>HLOOKUP(YEAR(Y243),Weights!$D$3:$W$26,11,0)</f>
        <v>0.37110630729066652</v>
      </c>
      <c r="AK243" s="56">
        <f>HLOOKUP(YEAR(Y243),Weights!$D$3:$W$26,12,0)</f>
        <v>0.23699312181789622</v>
      </c>
      <c r="AL243" s="56">
        <f>HLOOKUP(YEAR(Y243),Weights!$D$3:$W$26,13,0)</f>
        <v>5.6691273541919898E-2</v>
      </c>
      <c r="AM243" s="56">
        <f>HLOOKUP(YEAR(Y243),Weights!$D$3:$W$26,14,0)</f>
        <v>8.4015148315145449E-2</v>
      </c>
      <c r="AN243" s="56">
        <f>HLOOKUP(YEAR(Y243),Weights!$D$3:$W$26,15,0)</f>
        <v>1.6147582866970687E-2</v>
      </c>
      <c r="AO243" s="56">
        <f>HLOOKUP(YEAR(Y243),Weights!$D$3:$W$26,16,0)</f>
        <v>4.7228774212746717E-2</v>
      </c>
      <c r="AP243" s="56">
        <f>HLOOKUP(YEAR(Y243),Weights!$D$3:$W$26,17,0)</f>
        <v>2.7142427406771759E-2</v>
      </c>
      <c r="AR243" s="89">
        <f t="shared" si="34"/>
        <v>43100</v>
      </c>
      <c r="AS243" s="56">
        <f t="shared" si="27"/>
        <v>0.36320751186472661</v>
      </c>
      <c r="AT243" s="56">
        <f t="shared" si="28"/>
        <v>0.20129922415042456</v>
      </c>
      <c r="AU243" s="56">
        <f t="shared" si="29"/>
        <v>8.381626670428538E-2</v>
      </c>
      <c r="AV243" s="56">
        <f t="shared" si="30"/>
        <v>8.8783307350433133E-2</v>
      </c>
      <c r="AW243" s="56">
        <f t="shared" si="31"/>
        <v>3.6435331500737828E-2</v>
      </c>
      <c r="AX243" s="56">
        <f t="shared" si="32"/>
        <v>3.0424097824790997E-2</v>
      </c>
      <c r="AY243" s="56">
        <f t="shared" si="33"/>
        <v>2.3398424640391581E-2</v>
      </c>
      <c r="AZ243" s="56">
        <f t="shared" si="35"/>
        <v>0.17263583596420973</v>
      </c>
    </row>
    <row r="244" spans="25:52" x14ac:dyDescent="0.25">
      <c r="AS244" s="63"/>
    </row>
  </sheetData>
  <mergeCells count="3">
    <mergeCell ref="Z2:AF2"/>
    <mergeCell ref="AI2:AO2"/>
    <mergeCell ref="AR2:AZ2"/>
  </mergeCells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FCB65-2900-6A44-BFEA-DFDE94316804}">
  <sheetPr>
    <tabColor theme="5"/>
  </sheetPr>
  <dimension ref="A1:AG364"/>
  <sheetViews>
    <sheetView zoomScaleNormal="100" workbookViewId="0">
      <pane ySplit="4" topLeftCell="A5" activePane="bottomLeft" state="frozen"/>
      <selection activeCell="A4" sqref="A4"/>
      <selection pane="bottomLeft"/>
    </sheetView>
  </sheetViews>
  <sheetFormatPr baseColWidth="10" defaultColWidth="10.875" defaultRowHeight="15.75" x14ac:dyDescent="0.25"/>
  <cols>
    <col min="1" max="10" width="10.875" style="14"/>
    <col min="11" max="11" width="7.125" style="14" customWidth="1"/>
    <col min="12" max="13" width="10.875" style="14"/>
    <col min="14" max="14" width="12.125" style="14" customWidth="1"/>
    <col min="15" max="16384" width="10.875" style="14"/>
  </cols>
  <sheetData>
    <row r="1" spans="1:33" x14ac:dyDescent="0.2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</row>
    <row r="2" spans="1:33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2"/>
      <c r="O2" s="22"/>
      <c r="P2" s="22" t="s">
        <v>517</v>
      </c>
      <c r="Q2" s="22"/>
      <c r="R2" s="33"/>
      <c r="S2" s="33"/>
      <c r="T2" s="33"/>
      <c r="U2" s="22"/>
      <c r="V2" s="22"/>
      <c r="W2" s="22"/>
      <c r="X2" s="22"/>
      <c r="Y2" s="33"/>
      <c r="Z2" s="22"/>
      <c r="AA2" s="1"/>
      <c r="AB2" s="1"/>
      <c r="AC2" s="1"/>
      <c r="AD2" s="22"/>
      <c r="AE2" s="22"/>
      <c r="AF2" s="22"/>
      <c r="AG2" s="22"/>
    </row>
    <row r="3" spans="1:33" ht="30" customHeight="1" x14ac:dyDescent="0.25">
      <c r="A3" s="1"/>
      <c r="B3" s="1" t="s">
        <v>44</v>
      </c>
      <c r="C3" s="1"/>
      <c r="D3" s="22" t="s">
        <v>6</v>
      </c>
      <c r="E3" s="281" t="s">
        <v>5</v>
      </c>
      <c r="F3" s="22" t="s">
        <v>8</v>
      </c>
      <c r="G3" s="22" t="s">
        <v>7</v>
      </c>
      <c r="H3" s="33" t="s">
        <v>23</v>
      </c>
      <c r="I3" s="22" t="s">
        <v>9</v>
      </c>
      <c r="J3" s="22" t="s">
        <v>267</v>
      </c>
      <c r="K3" s="1"/>
      <c r="L3" s="1" t="s">
        <v>52</v>
      </c>
      <c r="M3" s="1"/>
      <c r="N3" s="22"/>
      <c r="O3" s="22"/>
      <c r="P3" s="22"/>
      <c r="Q3" s="22"/>
      <c r="R3" s="33"/>
      <c r="S3" s="33"/>
      <c r="T3" s="33"/>
      <c r="U3" s="22"/>
      <c r="V3" s="22"/>
      <c r="W3" s="22"/>
      <c r="X3" s="22"/>
      <c r="Y3" s="33"/>
      <c r="Z3" s="22"/>
      <c r="AA3" s="1"/>
      <c r="AB3" s="1"/>
      <c r="AC3" s="1"/>
      <c r="AD3" s="22"/>
      <c r="AE3" s="22"/>
      <c r="AF3" s="22"/>
      <c r="AG3" s="22"/>
    </row>
    <row r="4" spans="1:33" ht="18.95" customHeight="1" x14ac:dyDescent="0.25">
      <c r="A4" s="1"/>
      <c r="B4" s="1" t="s">
        <v>43</v>
      </c>
      <c r="C4" s="1" t="s">
        <v>42</v>
      </c>
      <c r="D4" s="23" t="s">
        <v>11</v>
      </c>
      <c r="E4" s="23" t="s">
        <v>10</v>
      </c>
      <c r="F4" s="23" t="s">
        <v>12</v>
      </c>
      <c r="G4" s="23" t="s">
        <v>57</v>
      </c>
      <c r="H4" s="34" t="s">
        <v>58</v>
      </c>
      <c r="I4" s="23" t="s">
        <v>13</v>
      </c>
      <c r="J4" s="23" t="s">
        <v>268</v>
      </c>
      <c r="K4" s="2"/>
      <c r="L4" s="1" t="str">
        <f>C4</f>
        <v>Month</v>
      </c>
      <c r="M4" s="1" t="s">
        <v>50</v>
      </c>
      <c r="N4" s="23" t="s">
        <v>51</v>
      </c>
      <c r="O4" s="23" t="s">
        <v>53</v>
      </c>
      <c r="P4" s="23" t="s">
        <v>54</v>
      </c>
      <c r="Q4" s="23" t="s">
        <v>55</v>
      </c>
      <c r="R4" s="34" t="s">
        <v>56</v>
      </c>
      <c r="S4" s="34" t="s">
        <v>269</v>
      </c>
      <c r="T4" s="34"/>
      <c r="U4" s="23"/>
      <c r="V4" s="23"/>
      <c r="W4" s="23"/>
      <c r="X4" s="23"/>
      <c r="Y4" s="34"/>
      <c r="Z4" s="23"/>
      <c r="AA4" s="2"/>
      <c r="AB4" s="1"/>
      <c r="AC4" s="1"/>
      <c r="AD4" s="23"/>
      <c r="AE4" s="23"/>
      <c r="AF4" s="23"/>
      <c r="AG4" s="23"/>
    </row>
    <row r="5" spans="1:33" x14ac:dyDescent="0.25">
      <c r="B5" s="9">
        <v>35795</v>
      </c>
      <c r="C5" s="10">
        <f>B5</f>
        <v>35795</v>
      </c>
      <c r="D5" s="19">
        <v>7.3738000000000001</v>
      </c>
      <c r="E5" s="19">
        <v>8.0441000000000003</v>
      </c>
      <c r="F5" s="19">
        <v>12.131</v>
      </c>
      <c r="G5" s="19">
        <v>5.6563999999999996E-2</v>
      </c>
      <c r="H5" s="19">
        <v>5.0635000000000003</v>
      </c>
      <c r="I5" s="19">
        <v>5.1578999999999997</v>
      </c>
      <c r="J5" s="19">
        <v>4.7951800000000002</v>
      </c>
      <c r="L5" s="10"/>
      <c r="M5" s="19"/>
      <c r="N5" s="19"/>
      <c r="O5" s="19"/>
      <c r="P5" s="19"/>
      <c r="Q5" s="19"/>
      <c r="R5" s="19"/>
      <c r="S5" s="19"/>
    </row>
    <row r="6" spans="1:33" x14ac:dyDescent="0.25">
      <c r="B6" s="3">
        <v>35826</v>
      </c>
      <c r="C6" s="4">
        <f>B6</f>
        <v>35826</v>
      </c>
      <c r="D6" s="16">
        <v>7.5936000000000003</v>
      </c>
      <c r="E6" s="16">
        <v>8.1311999999999998</v>
      </c>
      <c r="F6" s="16">
        <v>12.392799999999999</v>
      </c>
      <c r="G6" s="16">
        <v>5.9454E-2</v>
      </c>
      <c r="H6" s="16">
        <v>5.1406000000000001</v>
      </c>
      <c r="I6" s="16">
        <v>5.2247000000000003</v>
      </c>
      <c r="J6" s="16">
        <v>5.1886999999999999</v>
      </c>
      <c r="L6" s="4">
        <f t="shared" ref="L6:L69" si="0">C6</f>
        <v>35826</v>
      </c>
      <c r="M6" s="16">
        <f>D5*(1+'Interest rate'!$M4)/(1+'Interest rate'!N4)</f>
        <v>7.3617254962410748</v>
      </c>
      <c r="N6" s="16">
        <f>E5*(1+'Interest rate'!$M4)/(1+'Interest rate'!O4)</f>
        <v>8.0452372495839768</v>
      </c>
      <c r="O6" s="16">
        <f>F5*(1+'Interest rate'!$M4)/(1+'Interest rate'!P4)</f>
        <v>12.093881277195115</v>
      </c>
      <c r="P6" s="16">
        <f>G5*(1+'Interest rate'!$M4)/(1+'Interest rate'!Q4)</f>
        <v>5.6698560207599689E-2</v>
      </c>
      <c r="Q6" s="16">
        <f>H5*(1+'Interest rate'!$M4)/(1+'Interest rate'!R4)</f>
        <v>5.0734357172230418</v>
      </c>
      <c r="R6" s="16">
        <f>I5*(1+'Interest rate'!$M4)/(1+'Interest rate'!S4)</f>
        <v>5.1544321524702124</v>
      </c>
      <c r="S6" s="16">
        <f>J5*(1+'Interest rate'!$M4)/(1+'Interest rate'!T4)</f>
        <v>4.7896703230755877</v>
      </c>
    </row>
    <row r="7" spans="1:33" x14ac:dyDescent="0.25">
      <c r="B7" s="6">
        <v>35854</v>
      </c>
      <c r="C7" s="7">
        <f t="shared" ref="C7:C70" si="1">B7</f>
        <v>35854</v>
      </c>
      <c r="D7" s="18">
        <v>7.5860000000000003</v>
      </c>
      <c r="E7" s="18">
        <v>8.1806999999999999</v>
      </c>
      <c r="F7" s="18">
        <v>12.4635</v>
      </c>
      <c r="G7" s="18">
        <v>5.9751000000000005E-2</v>
      </c>
      <c r="H7" s="18">
        <v>5.1609999999999996</v>
      </c>
      <c r="I7" s="18">
        <v>5.3295000000000003</v>
      </c>
      <c r="J7" s="18">
        <v>5.1024000000000003</v>
      </c>
      <c r="L7" s="7">
        <f t="shared" si="0"/>
        <v>35854</v>
      </c>
      <c r="M7" s="18">
        <f>D6*(1+'Interest rate'!$M5)/(1+'Interest rate'!N5)</f>
        <v>7.5822552590979058</v>
      </c>
      <c r="N7" s="18">
        <f>E6*(1+'Interest rate'!$M5)/(1+'Interest rate'!O5)</f>
        <v>8.1334579460900578</v>
      </c>
      <c r="O7" s="18">
        <f>F6*(1+'Interest rate'!$M5)/(1+'Interest rate'!P5)</f>
        <v>12.355887476630972</v>
      </c>
      <c r="P7" s="18">
        <f>G6*(1+'Interest rate'!$M5)/(1+'Interest rate'!Q5)</f>
        <v>5.9601391161254069E-2</v>
      </c>
      <c r="Q7" s="18">
        <f>H6*(1+'Interest rate'!$M5)/(1+'Interest rate'!R5)</f>
        <v>5.151731075955837</v>
      </c>
      <c r="R7" s="18">
        <f>I6*(1+'Interest rate'!$M5)/(1+'Interest rate'!S5)</f>
        <v>5.2212113603460759</v>
      </c>
      <c r="S7" s="18">
        <f>J6*(1+'Interest rate'!$M5)/(1+'Interest rate'!T5)</f>
        <v>5.1833992572452923</v>
      </c>
    </row>
    <row r="8" spans="1:33" x14ac:dyDescent="0.25">
      <c r="B8" s="3">
        <v>35885</v>
      </c>
      <c r="C8" s="4">
        <f t="shared" si="1"/>
        <v>35885</v>
      </c>
      <c r="D8" s="16">
        <v>7.6224999999999996</v>
      </c>
      <c r="E8" s="16">
        <v>8.0715000000000003</v>
      </c>
      <c r="F8" s="16">
        <v>12.740500000000001</v>
      </c>
      <c r="G8" s="16">
        <v>5.7256999999999995E-2</v>
      </c>
      <c r="H8" s="16">
        <v>5.0057999999999998</v>
      </c>
      <c r="I8" s="16">
        <v>5.3697999999999997</v>
      </c>
      <c r="J8" s="16">
        <v>5.0392999999999999</v>
      </c>
      <c r="L8" s="4">
        <f t="shared" si="0"/>
        <v>35885</v>
      </c>
      <c r="M8" s="16">
        <f>D7*(1+'Interest rate'!$M6)/(1+'Interest rate'!N6)</f>
        <v>7.5755280527803599</v>
      </c>
      <c r="N8" s="16">
        <f>E7*(1+'Interest rate'!$M6)/(1+'Interest rate'!O6)</f>
        <v>8.1839672360409548</v>
      </c>
      <c r="O8" s="16">
        <f>F7*(1+'Interest rate'!$M6)/(1+'Interest rate'!P6)</f>
        <v>12.428557951578545</v>
      </c>
      <c r="P8" s="16">
        <f>G7*(1+'Interest rate'!$M6)/(1+'Interest rate'!Q6)</f>
        <v>5.9898577736799838E-2</v>
      </c>
      <c r="Q8" s="16">
        <f>H7*(1+'Interest rate'!$M6)/(1+'Interest rate'!R6)</f>
        <v>5.173930665651052</v>
      </c>
      <c r="R8" s="16">
        <f>I7*(1+'Interest rate'!$M6)/(1+'Interest rate'!S6)</f>
        <v>5.3258314470987953</v>
      </c>
      <c r="S8" s="16">
        <f>J7*(1+'Interest rate'!$M6)/(1+'Interest rate'!T6)</f>
        <v>5.0981283862428235</v>
      </c>
    </row>
    <row r="9" spans="1:33" x14ac:dyDescent="0.25">
      <c r="B9" s="6">
        <v>35915</v>
      </c>
      <c r="C9" s="7">
        <f t="shared" si="1"/>
        <v>35915</v>
      </c>
      <c r="D9" s="18">
        <v>7.4580000000000002</v>
      </c>
      <c r="E9" s="18">
        <v>8.1336999999999993</v>
      </c>
      <c r="F9" s="18">
        <v>12.4625</v>
      </c>
      <c r="G9" s="18">
        <v>5.6452999999999996E-2</v>
      </c>
      <c r="H9" s="18">
        <v>4.9808000000000003</v>
      </c>
      <c r="I9" s="18">
        <v>5.2125000000000004</v>
      </c>
      <c r="J9" s="18">
        <v>4.8551000000000002</v>
      </c>
      <c r="L9" s="7">
        <f t="shared" si="0"/>
        <v>35915</v>
      </c>
      <c r="M9" s="18">
        <f>D8*(1+'Interest rate'!$M7)/(1+'Interest rate'!N7)</f>
        <v>7.6121607110951954</v>
      </c>
      <c r="N9" s="18">
        <f>E8*(1+'Interest rate'!$M7)/(1+'Interest rate'!O7)</f>
        <v>8.0750192733420967</v>
      </c>
      <c r="O9" s="18">
        <f>F8*(1+'Interest rate'!$M7)/(1+'Interest rate'!P7)</f>
        <v>12.704586933093184</v>
      </c>
      <c r="P9" s="18">
        <f>G8*(1+'Interest rate'!$M7)/(1+'Interest rate'!Q7)</f>
        <v>5.7408879906215772E-2</v>
      </c>
      <c r="Q9" s="18">
        <f>H8*(1+'Interest rate'!$M7)/(1+'Interest rate'!R7)</f>
        <v>5.0161375111612312</v>
      </c>
      <c r="R9" s="18">
        <f>I8*(1+'Interest rate'!$M7)/(1+'Interest rate'!S7)</f>
        <v>5.3664994890341466</v>
      </c>
      <c r="S9" s="18">
        <f>J8*(1+'Interest rate'!$M7)/(1+'Interest rate'!T7)</f>
        <v>5.0352022899436797</v>
      </c>
    </row>
    <row r="10" spans="1:33" x14ac:dyDescent="0.25">
      <c r="B10" s="3">
        <v>35946</v>
      </c>
      <c r="C10" s="4">
        <f t="shared" si="1"/>
        <v>35946</v>
      </c>
      <c r="D10" s="16">
        <v>7.5572999999999997</v>
      </c>
      <c r="E10" s="16">
        <v>8.2994000000000003</v>
      </c>
      <c r="F10" s="16">
        <v>12.3225</v>
      </c>
      <c r="G10" s="16">
        <v>5.4326999999999993E-2</v>
      </c>
      <c r="H10" s="16">
        <v>5.0898000000000003</v>
      </c>
      <c r="I10" s="16">
        <v>5.1871999999999998</v>
      </c>
      <c r="J10" s="16">
        <v>4.7099000000000002</v>
      </c>
      <c r="L10" s="4">
        <f t="shared" si="0"/>
        <v>35946</v>
      </c>
      <c r="M10" s="16">
        <f>D9*(1+'Interest rate'!$M8)/(1+'Interest rate'!N8)</f>
        <v>7.4483657806073911</v>
      </c>
      <c r="N10" s="16">
        <f>E9*(1+'Interest rate'!$M8)/(1+'Interest rate'!O8)</f>
        <v>8.1367534379259681</v>
      </c>
      <c r="O10" s="16">
        <f>F9*(1+'Interest rate'!$M8)/(1+'Interest rate'!P8)</f>
        <v>12.4290350556763</v>
      </c>
      <c r="P10" s="16">
        <f>G9*(1+'Interest rate'!$M8)/(1+'Interest rate'!Q8)</f>
        <v>5.6611055542217521E-2</v>
      </c>
      <c r="Q10" s="16">
        <f>H9*(1+'Interest rate'!$M8)/(1+'Interest rate'!R8)</f>
        <v>4.9911257106671663</v>
      </c>
      <c r="R10" s="16">
        <f>I9*(1+'Interest rate'!$M8)/(1+'Interest rate'!S8)</f>
        <v>5.2088578332434627</v>
      </c>
      <c r="S10" s="16">
        <f>J9*(1+'Interest rate'!$M8)/(1+'Interest rate'!T8)</f>
        <v>4.8517316501509375</v>
      </c>
    </row>
    <row r="11" spans="1:33" x14ac:dyDescent="0.25">
      <c r="B11" s="6">
        <v>35976</v>
      </c>
      <c r="C11" s="7">
        <f t="shared" si="1"/>
        <v>35976</v>
      </c>
      <c r="D11" s="18">
        <v>7.6619999999999999</v>
      </c>
      <c r="E11" s="18">
        <v>8.3140000000000001</v>
      </c>
      <c r="F11" s="18">
        <v>12.7765</v>
      </c>
      <c r="G11" s="18">
        <v>5.5320999999999995E-2</v>
      </c>
      <c r="H11" s="18">
        <v>5.0548000000000002</v>
      </c>
      <c r="I11" s="18">
        <v>5.2233000000000001</v>
      </c>
      <c r="J11" s="18">
        <v>4.7126999999999999</v>
      </c>
      <c r="L11" s="7">
        <f t="shared" si="0"/>
        <v>35976</v>
      </c>
      <c r="M11" s="18">
        <f>D10*(1+'Interest rate'!$M9)/(1+'Interest rate'!N9)</f>
        <v>7.5513960531793591</v>
      </c>
      <c r="N11" s="18">
        <f>E10*(1+'Interest rate'!$M9)/(1+'Interest rate'!O9)</f>
        <v>8.3073867746125227</v>
      </c>
      <c r="O11" s="18">
        <f>F10*(1+'Interest rate'!$M9)/(1+'Interest rate'!P9)</f>
        <v>12.295544787423006</v>
      </c>
      <c r="P11" s="18">
        <f>G10*(1+'Interest rate'!$M9)/(1+'Interest rate'!Q9)</f>
        <v>5.4509954382603323E-2</v>
      </c>
      <c r="Q11" s="18">
        <f>H10*(1+'Interest rate'!$M9)/(1+'Interest rate'!R9)</f>
        <v>5.1020761763909777</v>
      </c>
      <c r="R11" s="18">
        <f>I10*(1+'Interest rate'!$M9)/(1+'Interest rate'!S9)</f>
        <v>5.1862898799741268</v>
      </c>
      <c r="S11" s="18">
        <f>J10*(1+'Interest rate'!$M9)/(1+'Interest rate'!T9)</f>
        <v>4.7086646742932752</v>
      </c>
    </row>
    <row r="12" spans="1:33" x14ac:dyDescent="0.25">
      <c r="B12" s="3">
        <v>36007</v>
      </c>
      <c r="C12" s="4">
        <f t="shared" si="1"/>
        <v>36007</v>
      </c>
      <c r="D12" s="16">
        <v>7.5412999999999997</v>
      </c>
      <c r="E12" s="16">
        <v>8.2984000000000009</v>
      </c>
      <c r="F12" s="16">
        <v>12.3225</v>
      </c>
      <c r="G12" s="16">
        <v>5.2356999999999994E-2</v>
      </c>
      <c r="H12" s="16">
        <v>5.0655999999999999</v>
      </c>
      <c r="I12" s="16">
        <v>4.9836999999999998</v>
      </c>
      <c r="J12" s="16">
        <v>4.6143000000000001</v>
      </c>
      <c r="L12" s="4">
        <f t="shared" si="0"/>
        <v>36007</v>
      </c>
      <c r="M12" s="16">
        <f>D11*(1+'Interest rate'!$M10)/(1+'Interest rate'!N10)</f>
        <v>7.6570869464250659</v>
      </c>
      <c r="N12" s="16">
        <f>E11*(1+'Interest rate'!$M10)/(1+'Interest rate'!O10)</f>
        <v>8.323193161479427</v>
      </c>
      <c r="O12" s="16">
        <f>F11*(1+'Interest rate'!$M10)/(1+'Interest rate'!P10)</f>
        <v>12.748717720130768</v>
      </c>
      <c r="P12" s="16">
        <f>G11*(1+'Interest rate'!$M10)/(1+'Interest rate'!Q10)</f>
        <v>5.5510579123249026E-2</v>
      </c>
      <c r="Q12" s="16">
        <f>H11*(1+'Interest rate'!$M10)/(1+'Interest rate'!R10)</f>
        <v>5.0657431724291913</v>
      </c>
      <c r="R12" s="16">
        <f>I11*(1+'Interest rate'!$M10)/(1+'Interest rate'!S10)</f>
        <v>5.2231962282326316</v>
      </c>
      <c r="S12" s="16">
        <f>J11*(1+'Interest rate'!$M10)/(1+'Interest rate'!T10)</f>
        <v>4.7118955915665017</v>
      </c>
    </row>
    <row r="13" spans="1:33" x14ac:dyDescent="0.25">
      <c r="B13" s="6">
        <v>36038</v>
      </c>
      <c r="C13" s="7">
        <f t="shared" si="1"/>
        <v>36038</v>
      </c>
      <c r="D13" s="18">
        <v>7.8045</v>
      </c>
      <c r="E13" s="18">
        <v>8.6013000000000002</v>
      </c>
      <c r="F13" s="18">
        <v>13.1305</v>
      </c>
      <c r="G13" s="18">
        <v>5.5511999999999999E-2</v>
      </c>
      <c r="H13" s="18">
        <v>5.4302000000000001</v>
      </c>
      <c r="I13" s="18">
        <v>4.9805000000000001</v>
      </c>
      <c r="J13" s="18">
        <v>4.4404000000000003</v>
      </c>
      <c r="L13" s="7">
        <f t="shared" si="0"/>
        <v>36038</v>
      </c>
      <c r="M13" s="18">
        <f>D12*(1+'Interest rate'!$M11)/(1+'Interest rate'!N11)</f>
        <v>7.5397145172639313</v>
      </c>
      <c r="N13" s="18">
        <f>E12*(1+'Interest rate'!$M11)/(1+'Interest rate'!O11)</f>
        <v>8.3111330062990838</v>
      </c>
      <c r="O13" s="18">
        <f>F12*(1+'Interest rate'!$M11)/(1+'Interest rate'!P11)</f>
        <v>12.300969646014943</v>
      </c>
      <c r="P13" s="18">
        <f>G12*(1+'Interest rate'!$M11)/(1+'Interest rate'!Q11)</f>
        <v>5.2560616976496326E-2</v>
      </c>
      <c r="Q13" s="18">
        <f>H12*(1+'Interest rate'!$M11)/(1+'Interest rate'!R11)</f>
        <v>5.080069396778355</v>
      </c>
      <c r="R13" s="18">
        <f>I12*(1+'Interest rate'!$M11)/(1+'Interest rate'!S11)</f>
        <v>4.9852090546463534</v>
      </c>
      <c r="S13" s="18">
        <f>J12*(1+'Interest rate'!$M11)/(1+'Interest rate'!T11)</f>
        <v>4.614683308938381</v>
      </c>
    </row>
    <row r="14" spans="1:33" x14ac:dyDescent="0.25">
      <c r="B14" s="3">
        <v>36068</v>
      </c>
      <c r="C14" s="4">
        <f t="shared" si="1"/>
        <v>36068</v>
      </c>
      <c r="D14" s="16">
        <v>7.3869999999999996</v>
      </c>
      <c r="E14" s="16">
        <v>8.6471999999999998</v>
      </c>
      <c r="F14" s="16">
        <v>12.5595</v>
      </c>
      <c r="G14" s="16">
        <v>5.4278000000000007E-2</v>
      </c>
      <c r="H14" s="16">
        <v>5.3407</v>
      </c>
      <c r="I14" s="16">
        <v>4.8258999999999999</v>
      </c>
      <c r="J14" s="16">
        <v>4.3841799999999997</v>
      </c>
      <c r="L14" s="4">
        <f t="shared" si="0"/>
        <v>36068</v>
      </c>
      <c r="M14" s="16">
        <f>D13*(1+'Interest rate'!$M12)/(1+'Interest rate'!N12)</f>
        <v>7.8210835101531515</v>
      </c>
      <c r="N14" s="16">
        <f>E13*(1+'Interest rate'!$M12)/(1+'Interest rate'!O12)</f>
        <v>8.6349720266852401</v>
      </c>
      <c r="O14" s="16">
        <f>F13*(1+'Interest rate'!$M12)/(1+'Interest rate'!P12)</f>
        <v>13.138765882056244</v>
      </c>
      <c r="P14" s="16">
        <f>G13*(1+'Interest rate'!$M12)/(1+'Interest rate'!Q12)</f>
        <v>5.5854456375109093E-2</v>
      </c>
      <c r="Q14" s="16">
        <f>H13*(1+'Interest rate'!$M12)/(1+'Interest rate'!R12)</f>
        <v>5.4596024086249333</v>
      </c>
      <c r="R14" s="16">
        <f>I13*(1+'Interest rate'!$M12)/(1+'Interest rate'!S12)</f>
        <v>4.9889817216031842</v>
      </c>
      <c r="S14" s="16">
        <f>J13*(1+'Interest rate'!$M12)/(1+'Interest rate'!T12)</f>
        <v>4.4501145209528525</v>
      </c>
    </row>
    <row r="15" spans="1:33" x14ac:dyDescent="0.25">
      <c r="B15" s="6">
        <v>36099</v>
      </c>
      <c r="C15" s="7">
        <f t="shared" si="1"/>
        <v>36099</v>
      </c>
      <c r="D15" s="18">
        <v>7.306</v>
      </c>
      <c r="E15" s="18">
        <v>8.6297999999999995</v>
      </c>
      <c r="F15" s="18">
        <v>12.2415</v>
      </c>
      <c r="G15" s="18">
        <v>6.3191999999999998E-2</v>
      </c>
      <c r="H15" s="18">
        <v>5.4444999999999997</v>
      </c>
      <c r="I15" s="18">
        <v>4.7348999999999997</v>
      </c>
      <c r="J15" s="18">
        <v>4.5975000000000001</v>
      </c>
      <c r="L15" s="7">
        <f t="shared" si="0"/>
        <v>36099</v>
      </c>
      <c r="M15" s="18">
        <f>D14*(1+'Interest rate'!$M13)/(1+'Interest rate'!N13)</f>
        <v>7.4028475035424464</v>
      </c>
      <c r="N15" s="18">
        <f>E14*(1+'Interest rate'!$M13)/(1+'Interest rate'!O13)</f>
        <v>8.6791628841762662</v>
      </c>
      <c r="O15" s="18">
        <f>F14*(1+'Interest rate'!$M13)/(1+'Interest rate'!P13)</f>
        <v>12.566091327791456</v>
      </c>
      <c r="P15" s="18">
        <f>G14*(1+'Interest rate'!$M13)/(1+'Interest rate'!Q13)</f>
        <v>5.4612764730424611E-2</v>
      </c>
      <c r="Q15" s="18">
        <f>H14*(1+'Interest rate'!$M13)/(1+'Interest rate'!R13)</f>
        <v>5.3694456087885625</v>
      </c>
      <c r="R15" s="18">
        <f>I14*(1+'Interest rate'!$M13)/(1+'Interest rate'!S13)</f>
        <v>4.8358648884687625</v>
      </c>
      <c r="S15" s="18">
        <f>J14*(1+'Interest rate'!$M13)/(1+'Interest rate'!T13)</f>
        <v>4.3957640915003005</v>
      </c>
    </row>
    <row r="16" spans="1:33" x14ac:dyDescent="0.25">
      <c r="B16" s="3">
        <v>36129</v>
      </c>
      <c r="C16" s="4">
        <f t="shared" si="1"/>
        <v>36129</v>
      </c>
      <c r="D16" s="16">
        <v>7.5064000000000002</v>
      </c>
      <c r="E16" s="16">
        <v>8.6812000000000005</v>
      </c>
      <c r="F16" s="16">
        <v>12.3795</v>
      </c>
      <c r="G16" s="16">
        <v>6.0951999999999999E-2</v>
      </c>
      <c r="H16" s="16">
        <v>5.3630000000000004</v>
      </c>
      <c r="I16" s="16">
        <v>4.8907999999999996</v>
      </c>
      <c r="J16" s="16">
        <v>4.7666000000000004</v>
      </c>
      <c r="L16" s="4">
        <f t="shared" si="0"/>
        <v>36129</v>
      </c>
      <c r="M16" s="16">
        <f>D15*(1+'Interest rate'!$M14)/(1+'Interest rate'!N14)</f>
        <v>7.3226889092962972</v>
      </c>
      <c r="N16" s="16">
        <f>E15*(1+'Interest rate'!$M14)/(1+'Interest rate'!O14)</f>
        <v>8.6620744347387575</v>
      </c>
      <c r="O16" s="16">
        <f>F15*(1+'Interest rate'!$M14)/(1+'Interest rate'!P14)</f>
        <v>12.248927093961315</v>
      </c>
      <c r="P16" s="16">
        <f>G15*(1+'Interest rate'!$M14)/(1+'Interest rate'!Q14)</f>
        <v>6.3587793150877564E-2</v>
      </c>
      <c r="Q16" s="16">
        <f>H15*(1+'Interest rate'!$M14)/(1+'Interest rate'!R14)</f>
        <v>5.4756638313716275</v>
      </c>
      <c r="R16" s="16">
        <f>I15*(1+'Interest rate'!$M14)/(1+'Interest rate'!S14)</f>
        <v>4.7456735373134986</v>
      </c>
      <c r="S16" s="16">
        <f>J15*(1+'Interest rate'!$M14)/(1+'Interest rate'!T14)</f>
        <v>4.6099732391319925</v>
      </c>
    </row>
    <row r="17" spans="2:19" x14ac:dyDescent="0.25">
      <c r="B17" s="9">
        <v>36160</v>
      </c>
      <c r="C17" s="10">
        <f t="shared" si="1"/>
        <v>36160</v>
      </c>
      <c r="D17" s="19">
        <v>7.5514999999999999</v>
      </c>
      <c r="E17" s="19">
        <v>8.8087999999999997</v>
      </c>
      <c r="F17" s="19">
        <v>12.6525</v>
      </c>
      <c r="G17" s="19">
        <v>6.7290000000000003E-2</v>
      </c>
      <c r="H17" s="19">
        <v>5.4951999999999996</v>
      </c>
      <c r="I17" s="19">
        <v>4.9093</v>
      </c>
      <c r="J17" s="19">
        <v>4.6622000000000003</v>
      </c>
      <c r="L17" s="10">
        <f t="shared" si="0"/>
        <v>36160</v>
      </c>
      <c r="M17" s="19">
        <f>D16*(1+'Interest rate'!$M15)/(1+'Interest rate'!N15)</f>
        <v>7.5229545300094447</v>
      </c>
      <c r="N17" s="19">
        <f>E16*(1+'Interest rate'!$M15)/(1+'Interest rate'!O15)</f>
        <v>8.7134208999813278</v>
      </c>
      <c r="O17" s="19">
        <f>F16*(1+'Interest rate'!$M15)/(1+'Interest rate'!P15)</f>
        <v>12.39402147694161</v>
      </c>
      <c r="P17" s="19">
        <f>G16*(1+'Interest rate'!$M15)/(1+'Interest rate'!Q15)</f>
        <v>6.1343575828464579E-2</v>
      </c>
      <c r="Q17" s="19">
        <f>H16*(1+'Interest rate'!$M15)/(1+'Interest rate'!R15)</f>
        <v>5.3912986644963334</v>
      </c>
      <c r="R17" s="19">
        <f>I16*(1+'Interest rate'!$M15)/(1+'Interest rate'!S15)</f>
        <v>4.9035077476307958</v>
      </c>
      <c r="S17" s="19">
        <f>J16*(1+'Interest rate'!$M15)/(1+'Interest rate'!T15)</f>
        <v>4.7801613028847489</v>
      </c>
    </row>
    <row r="18" spans="2:19" x14ac:dyDescent="0.25">
      <c r="B18" s="3">
        <v>36191</v>
      </c>
      <c r="C18" s="4">
        <f t="shared" si="1"/>
        <v>36191</v>
      </c>
      <c r="D18" s="16">
        <v>7.5361000000000002</v>
      </c>
      <c r="E18" s="16">
        <v>8.5625</v>
      </c>
      <c r="F18" s="16">
        <v>12.3965</v>
      </c>
      <c r="G18" s="16">
        <v>6.4930000000000002E-2</v>
      </c>
      <c r="H18" s="16">
        <v>5.3132999999999999</v>
      </c>
      <c r="I18" s="16">
        <v>4.9890999999999996</v>
      </c>
      <c r="J18" s="16">
        <v>4.7428999999999997</v>
      </c>
      <c r="L18" s="4">
        <f t="shared" si="0"/>
        <v>36191</v>
      </c>
      <c r="M18" s="16">
        <f>D17*(1+'Interest rate'!$M16)/(1+'Interest rate'!N16)</f>
        <v>7.5729979007417265</v>
      </c>
      <c r="N18" s="16">
        <f>E17*(1+'Interest rate'!$M16)/(1+'Interest rate'!O16)</f>
        <v>8.846708196961826</v>
      </c>
      <c r="O18" s="16">
        <f>F17*(1+'Interest rate'!$M16)/(1+'Interest rate'!P16)</f>
        <v>12.675731094199547</v>
      </c>
      <c r="P18" s="16">
        <f>G17*(1+'Interest rate'!$M16)/(1+'Interest rate'!Q16)</f>
        <v>6.7735052931716722E-2</v>
      </c>
      <c r="Q18" s="16">
        <f>H17*(1+'Interest rate'!$M16)/(1+'Interest rate'!R16)</f>
        <v>5.5278515980665182</v>
      </c>
      <c r="R18" s="16">
        <f>I17*(1+'Interest rate'!$M16)/(1+'Interest rate'!S16)</f>
        <v>4.923467610889479</v>
      </c>
      <c r="S18" s="16">
        <f>J17*(1+'Interest rate'!$M16)/(1+'Interest rate'!T16)</f>
        <v>4.6775517630246588</v>
      </c>
    </row>
    <row r="19" spans="2:19" x14ac:dyDescent="0.25">
      <c r="B19" s="6">
        <v>36219</v>
      </c>
      <c r="C19" s="7">
        <f t="shared" si="1"/>
        <v>36219</v>
      </c>
      <c r="D19" s="18">
        <v>7.8974000000000002</v>
      </c>
      <c r="E19" s="18">
        <v>8.6859999999999999</v>
      </c>
      <c r="F19" s="18">
        <v>12.6335</v>
      </c>
      <c r="G19" s="18">
        <v>6.6219E-2</v>
      </c>
      <c r="H19" s="18">
        <v>5.4675000000000002</v>
      </c>
      <c r="I19" s="18">
        <v>5.2317999999999998</v>
      </c>
      <c r="J19" s="18">
        <v>4.8804999999999996</v>
      </c>
      <c r="L19" s="7">
        <f t="shared" si="0"/>
        <v>36219</v>
      </c>
      <c r="M19" s="18">
        <f>D18*(1+'Interest rate'!$M17)/(1+'Interest rate'!N17)</f>
        <v>7.5533029002821426</v>
      </c>
      <c r="N19" s="18">
        <f>E18*(1+'Interest rate'!$M17)/(1+'Interest rate'!O17)</f>
        <v>8.5945737885458051</v>
      </c>
      <c r="O19" s="18">
        <f>F18*(1+'Interest rate'!$M17)/(1+'Interest rate'!P17)</f>
        <v>12.414313671668046</v>
      </c>
      <c r="P19" s="18">
        <f>G18*(1+'Interest rate'!$M17)/(1+'Interest rate'!Q17)</f>
        <v>6.5318375777794521E-2</v>
      </c>
      <c r="Q19" s="18">
        <f>H18*(1+'Interest rate'!$M17)/(1+'Interest rate'!R17)</f>
        <v>5.3415780575413763</v>
      </c>
      <c r="R19" s="18">
        <f>I18*(1+'Interest rate'!$M17)/(1+'Interest rate'!S17)</f>
        <v>5.0001063304304347</v>
      </c>
      <c r="S19" s="18">
        <f>J18*(1+'Interest rate'!$M17)/(1+'Interest rate'!T17)</f>
        <v>4.7549142711770624</v>
      </c>
    </row>
    <row r="20" spans="2:19" x14ac:dyDescent="0.25">
      <c r="B20" s="3">
        <v>36250</v>
      </c>
      <c r="C20" s="4">
        <f t="shared" si="1"/>
        <v>36250</v>
      </c>
      <c r="D20" s="16">
        <v>7.7648000000000001</v>
      </c>
      <c r="E20" s="16">
        <v>8.3611000000000004</v>
      </c>
      <c r="F20" s="16">
        <v>12.506500000000001</v>
      </c>
      <c r="G20" s="16">
        <v>6.5633999999999998E-2</v>
      </c>
      <c r="H20" s="16">
        <v>5.2405999999999997</v>
      </c>
      <c r="I20" s="16">
        <v>5.1548999999999996</v>
      </c>
      <c r="J20" s="16">
        <v>4.9244300000000001</v>
      </c>
      <c r="L20" s="4">
        <f t="shared" si="0"/>
        <v>36250</v>
      </c>
      <c r="M20" s="16">
        <f>D19*(1+'Interest rate'!$M18)/(1+'Interest rate'!N18)</f>
        <v>7.9148520868835188</v>
      </c>
      <c r="N20" s="16">
        <f>E19*(1+'Interest rate'!$M18)/(1+'Interest rate'!O18)</f>
        <v>8.7180515216662773</v>
      </c>
      <c r="O20" s="16">
        <f>F19*(1+'Interest rate'!$M18)/(1+'Interest rate'!P18)</f>
        <v>12.654768685543214</v>
      </c>
      <c r="P20" s="16">
        <f>G19*(1+'Interest rate'!$M18)/(1+'Interest rate'!Q18)</f>
        <v>6.6618276125046824E-2</v>
      </c>
      <c r="Q20" s="16">
        <f>H19*(1+'Interest rate'!$M18)/(1+'Interest rate'!R18)</f>
        <v>5.4960807501228635</v>
      </c>
      <c r="R20" s="16">
        <f>I19*(1+'Interest rate'!$M18)/(1+'Interest rate'!S18)</f>
        <v>5.2430519882432343</v>
      </c>
      <c r="S20" s="16">
        <f>J19*(1+'Interest rate'!$M18)/(1+'Interest rate'!T18)</f>
        <v>4.8921113038050086</v>
      </c>
    </row>
    <row r="21" spans="2:19" x14ac:dyDescent="0.25">
      <c r="B21" s="6">
        <v>36280</v>
      </c>
      <c r="C21" s="7">
        <f t="shared" si="1"/>
        <v>36280</v>
      </c>
      <c r="D21" s="18">
        <v>7.8094000000000001</v>
      </c>
      <c r="E21" s="18">
        <v>8.2561</v>
      </c>
      <c r="F21" s="18">
        <v>12.563499999999999</v>
      </c>
      <c r="G21" s="18">
        <v>6.5016000000000004E-2</v>
      </c>
      <c r="H21" s="18">
        <v>5.1128999999999998</v>
      </c>
      <c r="I21" s="18">
        <v>5.3617999999999997</v>
      </c>
      <c r="J21" s="18">
        <v>5.16357</v>
      </c>
      <c r="L21" s="7">
        <f t="shared" si="0"/>
        <v>36280</v>
      </c>
      <c r="M21" s="18">
        <f>D20*(1+'Interest rate'!$M19)/(1+'Interest rate'!N19)</f>
        <v>7.7780725498314469</v>
      </c>
      <c r="N21" s="18">
        <f>E20*(1+'Interest rate'!$M19)/(1+'Interest rate'!O19)</f>
        <v>8.38847297938519</v>
      </c>
      <c r="O21" s="18">
        <f>F20*(1+'Interest rate'!$M19)/(1+'Interest rate'!P19)</f>
        <v>12.523338410917017</v>
      </c>
      <c r="P21" s="18">
        <f>G20*(1+'Interest rate'!$M19)/(1+'Interest rate'!Q19)</f>
        <v>6.6001344601534756E-2</v>
      </c>
      <c r="Q21" s="18">
        <f>H20*(1+'Interest rate'!$M19)/(1+'Interest rate'!R19)</f>
        <v>5.2654836358105737</v>
      </c>
      <c r="R21" s="18">
        <f>I20*(1+'Interest rate'!$M19)/(1+'Interest rate'!S19)</f>
        <v>5.1636588625221602</v>
      </c>
      <c r="S21" s="18">
        <f>J20*(1+'Interest rate'!$M19)/(1+'Interest rate'!T19)</f>
        <v>4.933581429659764</v>
      </c>
    </row>
    <row r="22" spans="2:19" x14ac:dyDescent="0.25">
      <c r="B22" s="3">
        <v>36311</v>
      </c>
      <c r="C22" s="4">
        <f t="shared" si="1"/>
        <v>36311</v>
      </c>
      <c r="D22" s="16">
        <v>7.8925000000000001</v>
      </c>
      <c r="E22" s="16">
        <v>8.2172999999999998</v>
      </c>
      <c r="F22" s="16">
        <v>12.637</v>
      </c>
      <c r="G22" s="16">
        <v>6.2855999999999995E-2</v>
      </c>
      <c r="H22" s="16">
        <v>5.1675000000000004</v>
      </c>
      <c r="I22" s="16">
        <v>5.3567</v>
      </c>
      <c r="J22" s="16">
        <v>5.1214399999999998</v>
      </c>
      <c r="L22" s="4">
        <f t="shared" si="0"/>
        <v>36311</v>
      </c>
      <c r="M22" s="16">
        <f>D21*(1+'Interest rate'!$M20)/(1+'Interest rate'!N20)</f>
        <v>7.8229034605237242</v>
      </c>
      <c r="N22" s="16">
        <f>E21*(1+'Interest rate'!$M20)/(1+'Interest rate'!O20)</f>
        <v>8.2858917708875204</v>
      </c>
      <c r="O22" s="16">
        <f>F21*(1+'Interest rate'!$M20)/(1+'Interest rate'!P20)</f>
        <v>12.580677918361511</v>
      </c>
      <c r="P22" s="16">
        <f>G21*(1+'Interest rate'!$M20)/(1+'Interest rate'!Q20)</f>
        <v>6.5382233320023894E-2</v>
      </c>
      <c r="Q22" s="16">
        <f>H21*(1+'Interest rate'!$M20)/(1+'Interest rate'!R20)</f>
        <v>5.1381097609895399</v>
      </c>
      <c r="R22" s="16">
        <f>I21*(1+'Interest rate'!$M20)/(1+'Interest rate'!S20)</f>
        <v>5.3715648567716032</v>
      </c>
      <c r="S22" s="16">
        <f>J21*(1+'Interest rate'!$M20)/(1+'Interest rate'!T20)</f>
        <v>5.1740320226511098</v>
      </c>
    </row>
    <row r="23" spans="2:19" x14ac:dyDescent="0.25">
      <c r="B23" s="6">
        <v>36341</v>
      </c>
      <c r="C23" s="7">
        <f t="shared" si="1"/>
        <v>36341</v>
      </c>
      <c r="D23" s="18">
        <v>7.8318000000000003</v>
      </c>
      <c r="E23" s="18">
        <v>8.1111000000000004</v>
      </c>
      <c r="F23" s="18">
        <v>12.3965</v>
      </c>
      <c r="G23" s="18">
        <v>6.4981999999999998E-2</v>
      </c>
      <c r="H23" s="18">
        <v>5.0663999999999998</v>
      </c>
      <c r="I23" s="18">
        <v>5.3528000000000002</v>
      </c>
      <c r="J23" s="18">
        <v>5.2268699999999999</v>
      </c>
      <c r="L23" s="7">
        <f t="shared" si="0"/>
        <v>36341</v>
      </c>
      <c r="M23" s="18">
        <f>D22*(1+'Interest rate'!$M21)/(1+'Interest rate'!N21)</f>
        <v>7.9045335311007827</v>
      </c>
      <c r="N23" s="18">
        <f>E22*(1+'Interest rate'!$M21)/(1+'Interest rate'!O21)</f>
        <v>8.2455429426717792</v>
      </c>
      <c r="O23" s="18">
        <f>F22*(1+'Interest rate'!$M21)/(1+'Interest rate'!P21)</f>
        <v>12.651911594949185</v>
      </c>
      <c r="P23" s="18">
        <f>G22*(1+'Interest rate'!$M21)/(1+'Interest rate'!Q21)</f>
        <v>6.3200748214513422E-2</v>
      </c>
      <c r="Q23" s="18">
        <f>H22*(1+'Interest rate'!$M21)/(1+'Interest rate'!R21)</f>
        <v>5.1919249722528837</v>
      </c>
      <c r="R23" s="18">
        <f>I22*(1+'Interest rate'!$M21)/(1+'Interest rate'!S21)</f>
        <v>5.3656685873906342</v>
      </c>
      <c r="S23" s="18">
        <f>J22*(1+'Interest rate'!$M21)/(1+'Interest rate'!T21)</f>
        <v>5.1297121309572633</v>
      </c>
    </row>
    <row r="24" spans="2:19" x14ac:dyDescent="0.25">
      <c r="B24" s="3">
        <v>36372</v>
      </c>
      <c r="C24" s="4">
        <f t="shared" si="1"/>
        <v>36372</v>
      </c>
      <c r="D24" s="16">
        <v>7.7732999999999999</v>
      </c>
      <c r="E24" s="16">
        <v>8.33</v>
      </c>
      <c r="F24" s="16">
        <v>12.609</v>
      </c>
      <c r="G24" s="16">
        <v>6.7804000000000003E-2</v>
      </c>
      <c r="H24" s="16">
        <v>5.2196999999999996</v>
      </c>
      <c r="I24" s="16">
        <v>5.1595000000000004</v>
      </c>
      <c r="J24" s="16">
        <v>5.0697400000000004</v>
      </c>
      <c r="L24" s="4">
        <f t="shared" si="0"/>
        <v>36372</v>
      </c>
      <c r="M24" s="16">
        <f>D23*(1+'Interest rate'!$M22)/(1+'Interest rate'!N22)</f>
        <v>7.8394106135480746</v>
      </c>
      <c r="N24" s="16">
        <f>E23*(1+'Interest rate'!$M22)/(1+'Interest rate'!O22)</f>
        <v>8.1359048079947236</v>
      </c>
      <c r="O24" s="16">
        <f>F23*(1+'Interest rate'!$M22)/(1+'Interest rate'!P22)</f>
        <v>12.409489563765243</v>
      </c>
      <c r="P24" s="16">
        <f>G23*(1+'Interest rate'!$M22)/(1+'Interest rate'!Q22)</f>
        <v>6.5317552980790491E-2</v>
      </c>
      <c r="Q24" s="16">
        <f>H23*(1+'Interest rate'!$M22)/(1+'Interest rate'!R22)</f>
        <v>5.0879689692409187</v>
      </c>
      <c r="R24" s="16">
        <f>I23*(1+'Interest rate'!$M22)/(1+'Interest rate'!S22)</f>
        <v>5.3600698847472392</v>
      </c>
      <c r="S24" s="16">
        <f>J23*(1+'Interest rate'!$M22)/(1+'Interest rate'!T22)</f>
        <v>5.2339688534017341</v>
      </c>
    </row>
    <row r="25" spans="2:19" x14ac:dyDescent="0.25">
      <c r="B25" s="6">
        <v>36403</v>
      </c>
      <c r="C25" s="7">
        <f t="shared" si="1"/>
        <v>36403</v>
      </c>
      <c r="D25" s="18">
        <v>7.8470000000000004</v>
      </c>
      <c r="E25" s="18">
        <v>8.2827999999999999</v>
      </c>
      <c r="F25" s="18">
        <v>12.570499999999999</v>
      </c>
      <c r="G25" s="18">
        <v>7.1470000000000006E-2</v>
      </c>
      <c r="H25" s="18">
        <v>5.1744000000000003</v>
      </c>
      <c r="I25" s="18">
        <v>5.2568999999999999</v>
      </c>
      <c r="J25" s="18">
        <v>5.0267799999999996</v>
      </c>
      <c r="L25" s="7">
        <f t="shared" si="0"/>
        <v>36403</v>
      </c>
      <c r="M25" s="18">
        <f>D24*(1+'Interest rate'!$M23)/(1+'Interest rate'!N23)</f>
        <v>7.7810547783800521</v>
      </c>
      <c r="N25" s="18">
        <f>E24*(1+'Interest rate'!$M23)/(1+'Interest rate'!O23)</f>
        <v>8.3554724674866598</v>
      </c>
      <c r="O25" s="18">
        <f>F24*(1+'Interest rate'!$M23)/(1+'Interest rate'!P23)</f>
        <v>12.621016693552448</v>
      </c>
      <c r="P25" s="18">
        <f>G24*(1+'Interest rate'!$M23)/(1+'Interest rate'!Q23)</f>
        <v>6.81543010690219E-2</v>
      </c>
      <c r="Q25" s="18">
        <f>H24*(1+'Interest rate'!$M23)/(1+'Interest rate'!R23)</f>
        <v>5.2425575025358828</v>
      </c>
      <c r="R25" s="18">
        <f>I24*(1+'Interest rate'!$M23)/(1+'Interest rate'!S23)</f>
        <v>5.1663573126951219</v>
      </c>
      <c r="S25" s="18">
        <f>J24*(1+'Interest rate'!$M23)/(1+'Interest rate'!T23)</f>
        <v>5.0768281061284615</v>
      </c>
    </row>
    <row r="26" spans="2:19" x14ac:dyDescent="0.25">
      <c r="B26" s="3">
        <v>36433</v>
      </c>
      <c r="C26" s="4">
        <f t="shared" si="1"/>
        <v>36433</v>
      </c>
      <c r="D26" s="16">
        <v>7.7023000000000001</v>
      </c>
      <c r="E26" s="16">
        <v>8.2057000000000002</v>
      </c>
      <c r="F26" s="16">
        <v>12.65</v>
      </c>
      <c r="G26" s="16">
        <v>7.2702000000000003E-2</v>
      </c>
      <c r="H26" s="16">
        <v>5.1749999999999998</v>
      </c>
      <c r="I26" s="16">
        <v>5.2496999999999998</v>
      </c>
      <c r="J26" s="16">
        <v>5.02189</v>
      </c>
      <c r="L26" s="4">
        <f t="shared" si="0"/>
        <v>36433</v>
      </c>
      <c r="M26" s="16">
        <f>D25*(1+'Interest rate'!$M24)/(1+'Interest rate'!N24)</f>
        <v>7.8527787860753691</v>
      </c>
      <c r="N26" s="16">
        <f>E25*(1+'Interest rate'!$M24)/(1+'Interest rate'!O24)</f>
        <v>8.307324840467361</v>
      </c>
      <c r="O26" s="16">
        <f>F25*(1+'Interest rate'!$M24)/(1+'Interest rate'!P24)</f>
        <v>12.582752645143783</v>
      </c>
      <c r="P26" s="16">
        <f>G25*(1+'Interest rate'!$M24)/(1+'Interest rate'!Q24)</f>
        <v>7.1830725787227281E-2</v>
      </c>
      <c r="Q26" s="16">
        <f>H25*(1+'Interest rate'!$M24)/(1+'Interest rate'!R24)</f>
        <v>5.1966986802589483</v>
      </c>
      <c r="R26" s="16">
        <f>I25*(1+'Interest rate'!$M24)/(1+'Interest rate'!S24)</f>
        <v>5.2633380932625053</v>
      </c>
      <c r="S26" s="16">
        <f>J25*(1+'Interest rate'!$M24)/(1+'Interest rate'!T24)</f>
        <v>5.0329763042250431</v>
      </c>
    </row>
    <row r="27" spans="2:19" x14ac:dyDescent="0.25">
      <c r="B27" s="6">
        <v>36464</v>
      </c>
      <c r="C27" s="7">
        <f t="shared" si="1"/>
        <v>36464</v>
      </c>
      <c r="D27" s="18">
        <v>7.8224999999999998</v>
      </c>
      <c r="E27" s="18">
        <v>8.2499000000000002</v>
      </c>
      <c r="F27" s="18">
        <v>12.861499999999999</v>
      </c>
      <c r="G27" s="18">
        <v>7.5142E-2</v>
      </c>
      <c r="H27" s="18">
        <v>5.1357999999999997</v>
      </c>
      <c r="I27" s="18">
        <v>5.3193000000000001</v>
      </c>
      <c r="J27" s="18">
        <v>4.99857</v>
      </c>
      <c r="L27" s="7">
        <f t="shared" si="0"/>
        <v>36464</v>
      </c>
      <c r="M27" s="18">
        <f>D26*(1+'Interest rate'!$M25)/(1+'Interest rate'!N25)</f>
        <v>7.7044281710333316</v>
      </c>
      <c r="N27" s="18">
        <f>E26*(1+'Interest rate'!$M25)/(1+'Interest rate'!O25)</f>
        <v>8.226512947491317</v>
      </c>
      <c r="O27" s="18">
        <f>F26*(1+'Interest rate'!$M25)/(1+'Interest rate'!P25)</f>
        <v>12.653160749143185</v>
      </c>
      <c r="P27" s="18">
        <f>G26*(1+'Interest rate'!$M25)/(1+'Interest rate'!Q25)</f>
        <v>7.3036791364752857E-2</v>
      </c>
      <c r="Q27" s="18">
        <f>H26*(1+'Interest rate'!$M25)/(1+'Interest rate'!R25)</f>
        <v>5.1940363960629101</v>
      </c>
      <c r="R27" s="18">
        <f>I26*(1+'Interest rate'!$M25)/(1+'Interest rate'!S25)</f>
        <v>5.2541552429135496</v>
      </c>
      <c r="S27" s="18">
        <f>J26*(1+'Interest rate'!$M25)/(1+'Interest rate'!T25)</f>
        <v>5.0257426377263243</v>
      </c>
    </row>
    <row r="28" spans="2:19" x14ac:dyDescent="0.25">
      <c r="B28" s="3">
        <v>36494</v>
      </c>
      <c r="C28" s="4">
        <f t="shared" si="1"/>
        <v>36494</v>
      </c>
      <c r="D28" s="16">
        <v>8.0630000000000006</v>
      </c>
      <c r="E28" s="16">
        <v>8.1259999999999994</v>
      </c>
      <c r="F28" s="16">
        <v>12.8695</v>
      </c>
      <c r="G28" s="16">
        <v>7.8899999999999998E-2</v>
      </c>
      <c r="H28" s="16">
        <v>5.0662000000000003</v>
      </c>
      <c r="I28" s="16">
        <v>5.4709000000000003</v>
      </c>
      <c r="J28" s="16">
        <v>5.1248399999999998</v>
      </c>
      <c r="L28" s="4">
        <f t="shared" si="0"/>
        <v>36494</v>
      </c>
      <c r="M28" s="16">
        <f>D27*(1+'Interest rate'!$M26)/(1+'Interest rate'!N26)</f>
        <v>7.8250387399447341</v>
      </c>
      <c r="N28" s="16">
        <f>E27*(1+'Interest rate'!$M26)/(1+'Interest rate'!O26)</f>
        <v>8.2694193182632034</v>
      </c>
      <c r="O28" s="16">
        <f>F27*(1+'Interest rate'!$M26)/(1+'Interest rate'!P26)</f>
        <v>12.86544843915561</v>
      </c>
      <c r="P28" s="16">
        <f>G27*(1+'Interest rate'!$M26)/(1+'Interest rate'!Q26)</f>
        <v>7.5492347448737354E-2</v>
      </c>
      <c r="Q28" s="16">
        <f>H27*(1+'Interest rate'!$M26)/(1+'Interest rate'!R26)</f>
        <v>5.1550543172800154</v>
      </c>
      <c r="R28" s="16">
        <f>I27*(1+'Interest rate'!$M26)/(1+'Interest rate'!S26)</f>
        <v>5.3238069025836676</v>
      </c>
      <c r="S28" s="16">
        <f>J27*(1+'Interest rate'!$M26)/(1+'Interest rate'!T26)</f>
        <v>5.0021835915893531</v>
      </c>
    </row>
    <row r="29" spans="2:19" x14ac:dyDescent="0.25">
      <c r="B29" s="9">
        <v>36525</v>
      </c>
      <c r="C29" s="10">
        <f t="shared" si="1"/>
        <v>36525</v>
      </c>
      <c r="D29" s="19">
        <v>8.0167000000000002</v>
      </c>
      <c r="E29" s="19">
        <v>8.0710999999999995</v>
      </c>
      <c r="F29" s="19">
        <v>12.9575</v>
      </c>
      <c r="G29" s="19">
        <v>7.8081999999999999E-2</v>
      </c>
      <c r="H29" s="19">
        <v>5.0231000000000003</v>
      </c>
      <c r="I29" s="19">
        <v>5.5437000000000003</v>
      </c>
      <c r="J29" s="19">
        <v>5.2645600000000004</v>
      </c>
      <c r="L29" s="10">
        <f t="shared" si="0"/>
        <v>36525</v>
      </c>
      <c r="M29" s="19">
        <f>D28*(1+'Interest rate'!$M27)/(1+'Interest rate'!N27)</f>
        <v>8.0602024423613177</v>
      </c>
      <c r="N29" s="19">
        <f>E28*(1+'Interest rate'!$M27)/(1+'Interest rate'!O27)</f>
        <v>8.142381048337004</v>
      </c>
      <c r="O29" s="19">
        <f>F28*(1+'Interest rate'!$M27)/(1+'Interest rate'!P27)</f>
        <v>12.874938388218075</v>
      </c>
      <c r="P29" s="19">
        <f>G28*(1+'Interest rate'!$M27)/(1+'Interest rate'!Q27)</f>
        <v>7.9245058511127758E-2</v>
      </c>
      <c r="Q29" s="19">
        <f>H28*(1+'Interest rate'!$M27)/(1+'Interest rate'!R27)</f>
        <v>5.0824457921748012</v>
      </c>
      <c r="R29" s="19">
        <f>I28*(1+'Interest rate'!$M27)/(1+'Interest rate'!S27)</f>
        <v>5.4730840335124533</v>
      </c>
      <c r="S29" s="19">
        <f>J28*(1+'Interest rate'!$M27)/(1+'Interest rate'!T27)</f>
        <v>5.128161284434297</v>
      </c>
    </row>
    <row r="30" spans="2:19" x14ac:dyDescent="0.25">
      <c r="B30" s="3">
        <v>36556</v>
      </c>
      <c r="C30" s="4">
        <f t="shared" si="1"/>
        <v>36556</v>
      </c>
      <c r="D30" s="16">
        <v>8.3293999999999997</v>
      </c>
      <c r="E30" s="16">
        <v>8.0851000000000006</v>
      </c>
      <c r="F30" s="16">
        <v>13.4605</v>
      </c>
      <c r="G30" s="16">
        <v>7.7237E-2</v>
      </c>
      <c r="H30" s="16">
        <v>5.0286</v>
      </c>
      <c r="I30" s="16">
        <v>5.7526999999999999</v>
      </c>
      <c r="J30" s="16">
        <v>5.3058199999999998</v>
      </c>
      <c r="L30" s="4">
        <f t="shared" si="0"/>
        <v>36556</v>
      </c>
      <c r="M30" s="16">
        <f>D29*(1+'Interest rate'!$M28)/(1+'Interest rate'!N28)</f>
        <v>8.0168735870570931</v>
      </c>
      <c r="N30" s="16">
        <f>E29*(1+'Interest rate'!$M28)/(1+'Interest rate'!O28)</f>
        <v>8.0883506466246011</v>
      </c>
      <c r="O30" s="16">
        <f>F29*(1+'Interest rate'!$M28)/(1+'Interest rate'!P28)</f>
        <v>12.962017804008253</v>
      </c>
      <c r="P30" s="16">
        <f>G29*(1+'Interest rate'!$M28)/(1+'Interest rate'!Q28)</f>
        <v>7.8442847656768719E-2</v>
      </c>
      <c r="Q30" s="16">
        <f>H29*(1+'Interest rate'!$M28)/(1+'Interest rate'!R28)</f>
        <v>5.0403312321789668</v>
      </c>
      <c r="R30" s="16">
        <f>I29*(1+'Interest rate'!$M28)/(1+'Interest rate'!S28)</f>
        <v>5.547403980099519</v>
      </c>
      <c r="S30" s="16">
        <f>J29*(1+'Interest rate'!$M28)/(1+'Interest rate'!T28)</f>
        <v>5.2679023365892572</v>
      </c>
    </row>
    <row r="31" spans="2:19" x14ac:dyDescent="0.25">
      <c r="B31" s="6">
        <v>36585</v>
      </c>
      <c r="C31" s="7">
        <f t="shared" si="1"/>
        <v>36585</v>
      </c>
      <c r="D31" s="18">
        <v>8.3881999999999994</v>
      </c>
      <c r="E31" s="18">
        <v>8.0901999999999994</v>
      </c>
      <c r="F31" s="18">
        <v>13.238</v>
      </c>
      <c r="G31" s="18">
        <v>7.6021000000000005E-2</v>
      </c>
      <c r="H31" s="18">
        <v>5.0265000000000004</v>
      </c>
      <c r="I31" s="18">
        <v>5.7862</v>
      </c>
      <c r="J31" s="18">
        <v>5.1813900000000004</v>
      </c>
      <c r="L31" s="7">
        <f t="shared" si="0"/>
        <v>36585</v>
      </c>
      <c r="M31" s="18">
        <f>D30*(1+'Interest rate'!$M29)/(1+'Interest rate'!N29)</f>
        <v>8.3287113718074473</v>
      </c>
      <c r="N31" s="18">
        <f>E30*(1+'Interest rate'!$M29)/(1+'Interest rate'!O29)</f>
        <v>8.1010511014975126</v>
      </c>
      <c r="O31" s="18">
        <f>F30*(1+'Interest rate'!$M29)/(1+'Interest rate'!P29)</f>
        <v>13.457047850285894</v>
      </c>
      <c r="P31" s="18">
        <f>G30*(1+'Interest rate'!$M29)/(1+'Interest rate'!Q29)</f>
        <v>7.7593862974374983E-2</v>
      </c>
      <c r="Q31" s="18">
        <f>H30*(1+'Interest rate'!$M29)/(1+'Interest rate'!R29)</f>
        <v>5.0435903352456739</v>
      </c>
      <c r="R31" s="18">
        <f>I30*(1+'Interest rate'!$M29)/(1+'Interest rate'!S29)</f>
        <v>5.7559579843959714</v>
      </c>
      <c r="S31" s="18">
        <f>J30*(1+'Interest rate'!$M29)/(1+'Interest rate'!T29)</f>
        <v>5.3081725357172234</v>
      </c>
    </row>
    <row r="32" spans="2:19" x14ac:dyDescent="0.25">
      <c r="B32" s="3">
        <v>36616</v>
      </c>
      <c r="C32" s="4">
        <f t="shared" si="1"/>
        <v>36616</v>
      </c>
      <c r="D32" s="16">
        <v>8.4679000000000002</v>
      </c>
      <c r="E32" s="16">
        <v>8.0904000000000007</v>
      </c>
      <c r="F32" s="16">
        <v>13.475</v>
      </c>
      <c r="G32" s="16">
        <v>8.2635E-2</v>
      </c>
      <c r="H32" s="16">
        <v>5.0941000000000001</v>
      </c>
      <c r="I32" s="16">
        <v>5.8448000000000002</v>
      </c>
      <c r="J32" s="16">
        <v>5.14086</v>
      </c>
      <c r="L32" s="4">
        <f t="shared" si="0"/>
        <v>36616</v>
      </c>
      <c r="M32" s="16">
        <f>D31*(1+'Interest rate'!$M30)/(1+'Interest rate'!N30)</f>
        <v>8.3876140643944002</v>
      </c>
      <c r="N32" s="16">
        <f>E31*(1+'Interest rate'!$M30)/(1+'Interest rate'!O30)</f>
        <v>8.1055411047059849</v>
      </c>
      <c r="O32" s="16">
        <f>F31*(1+'Interest rate'!$M30)/(1+'Interest rate'!P30)</f>
        <v>13.234611294222802</v>
      </c>
      <c r="P32" s="16">
        <f>G31*(1+'Interest rate'!$M30)/(1+'Interest rate'!Q30)</f>
        <v>7.6372629740090028E-2</v>
      </c>
      <c r="Q32" s="16">
        <f>H31*(1+'Interest rate'!$M30)/(1+'Interest rate'!R30)</f>
        <v>5.0411410056692914</v>
      </c>
      <c r="R32" s="16">
        <f>I31*(1+'Interest rate'!$M30)/(1+'Interest rate'!S30)</f>
        <v>5.7895997133317385</v>
      </c>
      <c r="S32" s="16">
        <f>J31*(1+'Interest rate'!$M30)/(1+'Interest rate'!T30)</f>
        <v>5.182802535110218</v>
      </c>
    </row>
    <row r="33" spans="2:19" x14ac:dyDescent="0.25">
      <c r="B33" s="6">
        <v>36646</v>
      </c>
      <c r="C33" s="7">
        <f t="shared" si="1"/>
        <v>36646</v>
      </c>
      <c r="D33" s="18">
        <v>8.9451999999999998</v>
      </c>
      <c r="E33" s="18">
        <v>8.1466999999999992</v>
      </c>
      <c r="F33" s="18">
        <v>13.8605</v>
      </c>
      <c r="G33" s="18">
        <v>8.3581000000000003E-2</v>
      </c>
      <c r="H33" s="18">
        <v>5.1825000000000001</v>
      </c>
      <c r="I33" s="18">
        <v>6.0449000000000002</v>
      </c>
      <c r="J33" s="18">
        <v>5.2230999999999996</v>
      </c>
      <c r="L33" s="7">
        <f t="shared" si="0"/>
        <v>36646</v>
      </c>
      <c r="M33" s="18">
        <f>D32*(1+'Interest rate'!$M31)/(1+'Interest rate'!N31)</f>
        <v>8.4663525896996337</v>
      </c>
      <c r="N33" s="18">
        <f>E32*(1+'Interest rate'!$M31)/(1+'Interest rate'!O31)</f>
        <v>8.104631092472852</v>
      </c>
      <c r="O33" s="18">
        <f>F32*(1+'Interest rate'!$M31)/(1+'Interest rate'!P31)</f>
        <v>13.473408991620754</v>
      </c>
      <c r="P33" s="18">
        <f>G32*(1+'Interest rate'!$M31)/(1+'Interest rate'!Q31)</f>
        <v>8.3023870050144791E-2</v>
      </c>
      <c r="Q33" s="18">
        <f>H32*(1+'Interest rate'!$M31)/(1+'Interest rate'!R31)</f>
        <v>5.1076602628396319</v>
      </c>
      <c r="R33" s="18">
        <f>I32*(1+'Interest rate'!$M31)/(1+'Interest rate'!S31)</f>
        <v>5.8474986767412327</v>
      </c>
      <c r="S33" s="18">
        <f>J32*(1+'Interest rate'!$M31)/(1+'Interest rate'!T31)</f>
        <v>5.1421006371297038</v>
      </c>
    </row>
    <row r="34" spans="2:19" x14ac:dyDescent="0.25">
      <c r="B34" s="3">
        <v>36677</v>
      </c>
      <c r="C34" s="4">
        <f t="shared" si="1"/>
        <v>36677</v>
      </c>
      <c r="D34" s="16">
        <v>8.8916000000000004</v>
      </c>
      <c r="E34" s="16">
        <v>8.3400999999999996</v>
      </c>
      <c r="F34" s="16">
        <v>13.355</v>
      </c>
      <c r="G34" s="16">
        <v>8.3132999999999999E-2</v>
      </c>
      <c r="H34" s="16">
        <v>5.2843999999999998</v>
      </c>
      <c r="I34" s="16">
        <v>5.9416000000000002</v>
      </c>
      <c r="J34" s="16">
        <v>5.1238000000000001</v>
      </c>
      <c r="L34" s="4">
        <f t="shared" si="0"/>
        <v>36677</v>
      </c>
      <c r="M34" s="16">
        <f>D33*(1+'Interest rate'!$M32)/(1+'Interest rate'!N32)</f>
        <v>8.9454717130172803</v>
      </c>
      <c r="N34" s="16">
        <f>E33*(1+'Interest rate'!$M32)/(1+'Interest rate'!O32)</f>
        <v>8.1622121250807442</v>
      </c>
      <c r="O34" s="16">
        <f>F33*(1+'Interest rate'!$M32)/(1+'Interest rate'!P32)</f>
        <v>13.86205581868149</v>
      </c>
      <c r="P34" s="16">
        <f>G33*(1+'Interest rate'!$M32)/(1+'Interest rate'!Q32)</f>
        <v>8.4003645070062125E-2</v>
      </c>
      <c r="Q34" s="16">
        <f>H33*(1+'Interest rate'!$M32)/(1+'Interest rate'!R32)</f>
        <v>5.1958396508284368</v>
      </c>
      <c r="R34" s="16">
        <f>I33*(1+'Interest rate'!$M32)/(1+'Interest rate'!S32)</f>
        <v>6.049011153759646</v>
      </c>
      <c r="S34" s="16">
        <f>J33*(1+'Interest rate'!$M32)/(1+'Interest rate'!T32)</f>
        <v>5.2247099065367664</v>
      </c>
    </row>
    <row r="35" spans="2:19" x14ac:dyDescent="0.25">
      <c r="B35" s="6">
        <v>36707</v>
      </c>
      <c r="C35" s="7">
        <f t="shared" si="1"/>
        <v>36707</v>
      </c>
      <c r="D35" s="18">
        <v>8.5959000000000003</v>
      </c>
      <c r="E35" s="18">
        <v>8.1884999999999994</v>
      </c>
      <c r="F35" s="18">
        <v>13.0345</v>
      </c>
      <c r="G35" s="18">
        <v>8.1160999999999997E-2</v>
      </c>
      <c r="H35" s="18">
        <v>5.2572000000000001</v>
      </c>
      <c r="I35" s="18">
        <v>5.8045</v>
      </c>
      <c r="J35" s="18">
        <v>5.13985</v>
      </c>
      <c r="L35" s="7">
        <f t="shared" si="0"/>
        <v>36707</v>
      </c>
      <c r="M35" s="18">
        <f>D34*(1+'Interest rate'!$M33)/(1+'Interest rate'!N33)</f>
        <v>8.8891386118545466</v>
      </c>
      <c r="N35" s="18">
        <f>E34*(1+'Interest rate'!$M33)/(1+'Interest rate'!O33)</f>
        <v>8.3536451799109877</v>
      </c>
      <c r="O35" s="18">
        <f>F34*(1+'Interest rate'!$M33)/(1+'Interest rate'!P33)</f>
        <v>13.356840315464096</v>
      </c>
      <c r="P35" s="18">
        <f>G34*(1+'Interest rate'!$M33)/(1+'Interest rate'!Q33)</f>
        <v>8.3551675807860576E-2</v>
      </c>
      <c r="Q35" s="18">
        <f>H34*(1+'Interest rate'!$M33)/(1+'Interest rate'!R33)</f>
        <v>5.2992356478599172</v>
      </c>
      <c r="R35" s="18">
        <f>I34*(1+'Interest rate'!$M33)/(1+'Interest rate'!S33)</f>
        <v>5.9435800179712697</v>
      </c>
      <c r="S35" s="18">
        <f>J34*(1+'Interest rate'!$M33)/(1+'Interest rate'!T33)</f>
        <v>5.1248807882099028</v>
      </c>
    </row>
    <row r="36" spans="2:19" x14ac:dyDescent="0.25">
      <c r="B36" s="3">
        <v>36738</v>
      </c>
      <c r="C36" s="4">
        <f t="shared" si="1"/>
        <v>36738</v>
      </c>
      <c r="D36" s="16">
        <v>8.8544999999999998</v>
      </c>
      <c r="E36" s="16">
        <v>8.2052999999999994</v>
      </c>
      <c r="F36" s="16">
        <v>13.279500000000001</v>
      </c>
      <c r="G36" s="16">
        <v>8.0927000000000013E-2</v>
      </c>
      <c r="H36" s="16">
        <v>5.3068999999999997</v>
      </c>
      <c r="I36" s="16">
        <v>5.9573999999999998</v>
      </c>
      <c r="J36" s="16">
        <v>5.1591500000000003</v>
      </c>
      <c r="L36" s="4">
        <f t="shared" si="0"/>
        <v>36738</v>
      </c>
      <c r="M36" s="16">
        <f>D35*(1+'Interest rate'!$M34)/(1+'Interest rate'!N34)</f>
        <v>8.5954170250698301</v>
      </c>
      <c r="N36" s="16">
        <f>E35*(1+'Interest rate'!$M34)/(1+'Interest rate'!O34)</f>
        <v>8.2024232362266503</v>
      </c>
      <c r="O36" s="16">
        <f>F35*(1+'Interest rate'!$M34)/(1+'Interest rate'!P34)</f>
        <v>13.039606037931053</v>
      </c>
      <c r="P36" s="16">
        <f>G35*(1+'Interest rate'!$M34)/(1+'Interest rate'!Q34)</f>
        <v>8.1582151360070798E-2</v>
      </c>
      <c r="Q36" s="16">
        <f>H35*(1+'Interest rate'!$M34)/(1+'Interest rate'!R34)</f>
        <v>5.271140359758574</v>
      </c>
      <c r="R36" s="16">
        <f>I35*(1+'Interest rate'!$M34)/(1+'Interest rate'!S34)</f>
        <v>5.8078562360386696</v>
      </c>
      <c r="S36" s="16">
        <f>J35*(1+'Interest rate'!$M34)/(1+'Interest rate'!T34)</f>
        <v>5.1421475774915182</v>
      </c>
    </row>
    <row r="37" spans="2:19" x14ac:dyDescent="0.25">
      <c r="B37" s="6">
        <v>36769</v>
      </c>
      <c r="C37" s="7">
        <f t="shared" si="1"/>
        <v>36769</v>
      </c>
      <c r="D37" s="18">
        <v>9.0870999999999995</v>
      </c>
      <c r="E37" s="18">
        <v>8.0702999999999996</v>
      </c>
      <c r="F37" s="18">
        <v>13.1465</v>
      </c>
      <c r="G37" s="18">
        <v>8.5183999999999996E-2</v>
      </c>
      <c r="H37" s="18">
        <v>5.2145999999999999</v>
      </c>
      <c r="I37" s="18">
        <v>6.1733000000000002</v>
      </c>
      <c r="J37" s="18">
        <v>5.2008999999999999</v>
      </c>
      <c r="L37" s="7">
        <f t="shared" si="0"/>
        <v>36769</v>
      </c>
      <c r="M37" s="18">
        <f>D36*(1+'Interest rate'!$M35)/(1+'Interest rate'!N35)</f>
        <v>8.8550490979221887</v>
      </c>
      <c r="N37" s="18">
        <f>E36*(1+'Interest rate'!$M35)/(1+'Interest rate'!O35)</f>
        <v>8.2201196617420198</v>
      </c>
      <c r="O37" s="18">
        <f>F36*(1+'Interest rate'!$M35)/(1+'Interest rate'!P35)</f>
        <v>13.285885339808344</v>
      </c>
      <c r="P37" s="18">
        <f>G36*(1+'Interest rate'!$M35)/(1+'Interest rate'!Q35)</f>
        <v>8.135757148221455E-2</v>
      </c>
      <c r="Q37" s="18">
        <f>H36*(1+'Interest rate'!$M35)/(1+'Interest rate'!R35)</f>
        <v>5.3216273256439894</v>
      </c>
      <c r="R37" s="18">
        <f>I36*(1+'Interest rate'!$M35)/(1+'Interest rate'!S35)</f>
        <v>5.961661534834354</v>
      </c>
      <c r="S37" s="18">
        <f>J36*(1+'Interest rate'!$M35)/(1+'Interest rate'!T35)</f>
        <v>5.1618535974801727</v>
      </c>
    </row>
    <row r="38" spans="2:19" x14ac:dyDescent="0.25">
      <c r="B38" s="3">
        <v>36799</v>
      </c>
      <c r="C38" s="4">
        <f t="shared" si="1"/>
        <v>36799</v>
      </c>
      <c r="D38" s="16">
        <v>9.0685000000000002</v>
      </c>
      <c r="E38" s="16">
        <v>8.0055999999999994</v>
      </c>
      <c r="F38" s="16">
        <v>13.378</v>
      </c>
      <c r="G38" s="16">
        <v>8.3858999999999989E-2</v>
      </c>
      <c r="H38" s="16">
        <v>5.2659000000000002</v>
      </c>
      <c r="I38" s="16">
        <v>6.0327999999999999</v>
      </c>
      <c r="J38" s="16">
        <v>4.9375</v>
      </c>
      <c r="L38" s="4">
        <f t="shared" si="0"/>
        <v>36799</v>
      </c>
      <c r="M38" s="16">
        <f>D37*(1+'Interest rate'!$M36)/(1+'Interest rate'!N36)</f>
        <v>9.0899358227887728</v>
      </c>
      <c r="N38" s="16">
        <f>E37*(1+'Interest rate'!$M36)/(1+'Interest rate'!O36)</f>
        <v>8.084882662655362</v>
      </c>
      <c r="O38" s="16">
        <f>F37*(1+'Interest rate'!$M36)/(1+'Interest rate'!P36)</f>
        <v>13.156380852839131</v>
      </c>
      <c r="P38" s="16">
        <f>G37*(1+'Interest rate'!$M36)/(1+'Interest rate'!Q36)</f>
        <v>8.5639353823078385E-2</v>
      </c>
      <c r="Q38" s="16">
        <f>H37*(1+'Interest rate'!$M36)/(1+'Interest rate'!R36)</f>
        <v>5.2301847689681553</v>
      </c>
      <c r="R38" s="16">
        <f>I37*(1+'Interest rate'!$M36)/(1+'Interest rate'!S36)</f>
        <v>6.1792977889724954</v>
      </c>
      <c r="S38" s="16">
        <f>J37*(1+'Interest rate'!$M36)/(1+'Interest rate'!T36)</f>
        <v>5.2041984383671611</v>
      </c>
    </row>
    <row r="39" spans="2:19" x14ac:dyDescent="0.25">
      <c r="B39" s="6">
        <v>36830</v>
      </c>
      <c r="C39" s="7">
        <f t="shared" si="1"/>
        <v>36830</v>
      </c>
      <c r="D39" s="18">
        <v>9.2739999999999991</v>
      </c>
      <c r="E39" s="18">
        <v>7.8733000000000004</v>
      </c>
      <c r="F39" s="18">
        <v>13.4245</v>
      </c>
      <c r="G39" s="18">
        <v>8.5419999999999996E-2</v>
      </c>
      <c r="H39" s="18">
        <v>5.1942000000000004</v>
      </c>
      <c r="I39" s="18">
        <v>6.0865</v>
      </c>
      <c r="J39" s="18">
        <v>4.8257000000000003</v>
      </c>
      <c r="L39" s="7">
        <f t="shared" si="0"/>
        <v>36830</v>
      </c>
      <c r="M39" s="18">
        <f>D38*(1+'Interest rate'!$M37)/(1+'Interest rate'!N37)</f>
        <v>9.0729710368383412</v>
      </c>
      <c r="N39" s="18">
        <f>E38*(1+'Interest rate'!$M37)/(1+'Interest rate'!O37)</f>
        <v>8.0211112258098307</v>
      </c>
      <c r="O39" s="18">
        <f>F38*(1+'Interest rate'!$M37)/(1+'Interest rate'!P37)</f>
        <v>13.390005785726105</v>
      </c>
      <c r="P39" s="18">
        <f>G38*(1+'Interest rate'!$M37)/(1+'Interest rate'!Q37)</f>
        <v>8.4323772666874616E-2</v>
      </c>
      <c r="Q39" s="18">
        <f>H38*(1+'Interest rate'!$M37)/(1+'Interest rate'!R37)</f>
        <v>5.2824708800555342</v>
      </c>
      <c r="R39" s="18">
        <f>I38*(1+'Interest rate'!$M37)/(1+'Interest rate'!S37)</f>
        <v>6.0397422604208595</v>
      </c>
      <c r="S39" s="18">
        <f>J38*(1+'Interest rate'!$M37)/(1+'Interest rate'!T37)</f>
        <v>4.9409925886279344</v>
      </c>
    </row>
    <row r="40" spans="2:19" x14ac:dyDescent="0.25">
      <c r="B40" s="3">
        <v>36860</v>
      </c>
      <c r="C40" s="4">
        <f t="shared" si="1"/>
        <v>36860</v>
      </c>
      <c r="D40" s="16">
        <v>9.2668999999999997</v>
      </c>
      <c r="E40" s="16">
        <v>8.0772999999999993</v>
      </c>
      <c r="F40" s="16">
        <v>13.192500000000001</v>
      </c>
      <c r="G40" s="16">
        <v>8.3780000000000007E-2</v>
      </c>
      <c r="H40" s="16">
        <v>5.3502999999999998</v>
      </c>
      <c r="I40" s="16">
        <v>6.0296000000000003</v>
      </c>
      <c r="J40" s="16">
        <v>4.8910600000000004</v>
      </c>
      <c r="L40" s="4">
        <f t="shared" si="0"/>
        <v>36860</v>
      </c>
      <c r="M40" s="16">
        <f>D39*(1+'Interest rate'!$M38)/(1+'Interest rate'!N38)</f>
        <v>9.279346890306023</v>
      </c>
      <c r="N40" s="16">
        <f>E39*(1+'Interest rate'!$M38)/(1+'Interest rate'!O38)</f>
        <v>7.888182705790852</v>
      </c>
      <c r="O40" s="16">
        <f>F39*(1+'Interest rate'!$M38)/(1+'Interest rate'!P38)</f>
        <v>13.438162207070134</v>
      </c>
      <c r="P40" s="16">
        <f>G39*(1+'Interest rate'!$M38)/(1+'Interest rate'!Q38)</f>
        <v>8.590325882078105E-2</v>
      </c>
      <c r="Q40" s="16">
        <f>H39*(1+'Interest rate'!$M38)/(1+'Interest rate'!R38)</f>
        <v>5.2112637756406537</v>
      </c>
      <c r="R40" s="16">
        <f>I39*(1+'Interest rate'!$M38)/(1+'Interest rate'!S38)</f>
        <v>6.0938966019255334</v>
      </c>
      <c r="S40" s="16">
        <f>J39*(1+'Interest rate'!$M38)/(1+'Interest rate'!T38)</f>
        <v>4.8299994234137342</v>
      </c>
    </row>
    <row r="41" spans="2:19" x14ac:dyDescent="0.25">
      <c r="B41" s="9">
        <v>36891</v>
      </c>
      <c r="C41" s="10">
        <f t="shared" si="1"/>
        <v>36891</v>
      </c>
      <c r="D41" s="19">
        <v>8.8031000000000006</v>
      </c>
      <c r="E41" s="19">
        <v>8.3063000000000002</v>
      </c>
      <c r="F41" s="19">
        <v>13.1625</v>
      </c>
      <c r="G41" s="19">
        <v>7.7451999999999993E-2</v>
      </c>
      <c r="H41" s="19">
        <v>5.4428000000000001</v>
      </c>
      <c r="I41" s="19">
        <v>5.8723000000000001</v>
      </c>
      <c r="J41" s="19">
        <v>4.91873</v>
      </c>
      <c r="L41" s="10">
        <f t="shared" si="0"/>
        <v>36891</v>
      </c>
      <c r="M41" s="19">
        <f>D40*(1+'Interest rate'!$M39)/(1+'Interest rate'!N39)</f>
        <v>9.2714159602573059</v>
      </c>
      <c r="N41" s="19">
        <f>E40*(1+'Interest rate'!$M39)/(1+'Interest rate'!O39)</f>
        <v>8.0925382165954378</v>
      </c>
      <c r="O41" s="19">
        <f>F40*(1+'Interest rate'!$M39)/(1+'Interest rate'!P39)</f>
        <v>13.207447952107691</v>
      </c>
      <c r="P41" s="19">
        <f>G40*(1+'Interest rate'!$M39)/(1+'Interest rate'!Q39)</f>
        <v>8.4231930969501892E-2</v>
      </c>
      <c r="Q41" s="19">
        <f>H40*(1+'Interest rate'!$M39)/(1+'Interest rate'!R39)</f>
        <v>5.367158131760565</v>
      </c>
      <c r="R41" s="19">
        <f>I40*(1+'Interest rate'!$M39)/(1+'Interest rate'!S39)</f>
        <v>6.0372395350809009</v>
      </c>
      <c r="S41" s="19">
        <f>J40*(1+'Interest rate'!$M39)/(1+'Interest rate'!T39)</f>
        <v>4.8960440121655928</v>
      </c>
    </row>
    <row r="42" spans="2:19" x14ac:dyDescent="0.25">
      <c r="B42" s="3">
        <v>36922</v>
      </c>
      <c r="C42" s="4">
        <f t="shared" si="1"/>
        <v>36922</v>
      </c>
      <c r="D42" s="16">
        <v>8.7771000000000008</v>
      </c>
      <c r="E42" s="16">
        <v>8.2103999999999999</v>
      </c>
      <c r="F42" s="16">
        <v>12.8375</v>
      </c>
      <c r="G42" s="16">
        <v>7.5886999999999996E-2</v>
      </c>
      <c r="H42" s="16">
        <v>5.3639000000000001</v>
      </c>
      <c r="I42" s="16">
        <v>5.8529</v>
      </c>
      <c r="J42" s="16">
        <v>4.8113000000000001</v>
      </c>
      <c r="L42" s="4">
        <f t="shared" si="0"/>
        <v>36922</v>
      </c>
      <c r="M42" s="16">
        <f>D41*(1+'Interest rate'!$M40)/(1+'Interest rate'!N40)</f>
        <v>8.8096731890753954</v>
      </c>
      <c r="N42" s="16">
        <f>E41*(1+'Interest rate'!$M40)/(1+'Interest rate'!O40)</f>
        <v>8.3236869395774651</v>
      </c>
      <c r="O42" s="16">
        <f>F41*(1+'Interest rate'!$M40)/(1+'Interest rate'!P40)</f>
        <v>13.179645859840244</v>
      </c>
      <c r="P42" s="16">
        <f>G41*(1+'Interest rate'!$M40)/(1+'Interest rate'!Q40)</f>
        <v>7.7885306944951785E-2</v>
      </c>
      <c r="Q42" s="16">
        <f>H41*(1+'Interest rate'!$M40)/(1+'Interest rate'!R40)</f>
        <v>5.4606973056432109</v>
      </c>
      <c r="R42" s="16">
        <f>I41*(1+'Interest rate'!$M40)/(1+'Interest rate'!S40)</f>
        <v>5.8804285083764318</v>
      </c>
      <c r="S42" s="16">
        <f>J41*(1+'Interest rate'!$M40)/(1+'Interest rate'!T40)</f>
        <v>4.924327555018694</v>
      </c>
    </row>
    <row r="43" spans="2:19" x14ac:dyDescent="0.25">
      <c r="B43" s="6">
        <v>36950</v>
      </c>
      <c r="C43" s="7">
        <f t="shared" si="1"/>
        <v>36950</v>
      </c>
      <c r="D43" s="18">
        <v>8.9062999999999999</v>
      </c>
      <c r="E43" s="18">
        <v>8.2224000000000004</v>
      </c>
      <c r="F43" s="18">
        <v>12.8605</v>
      </c>
      <c r="G43" s="18">
        <v>7.6186999999999991E-2</v>
      </c>
      <c r="H43" s="18">
        <v>5.3365</v>
      </c>
      <c r="I43" s="18">
        <v>5.8478000000000003</v>
      </c>
      <c r="J43" s="18">
        <v>4.70655</v>
      </c>
      <c r="L43" s="7">
        <f t="shared" si="0"/>
        <v>36950</v>
      </c>
      <c r="M43" s="18">
        <f>D42*(1+'Interest rate'!$M41)/(1+'Interest rate'!N41)</f>
        <v>8.7893381580428667</v>
      </c>
      <c r="N43" s="18">
        <f>E42*(1+'Interest rate'!$M41)/(1+'Interest rate'!O41)</f>
        <v>8.2269510036066968</v>
      </c>
      <c r="O43" s="18">
        <f>F42*(1+'Interest rate'!$M41)/(1+'Interest rate'!P41)</f>
        <v>12.852061387605998</v>
      </c>
      <c r="P43" s="18">
        <f>G42*(1+'Interest rate'!$M41)/(1+'Interest rate'!Q41)</f>
        <v>7.6310348703553993E-2</v>
      </c>
      <c r="Q43" s="18">
        <f>H42*(1+'Interest rate'!$M41)/(1+'Interest rate'!R41)</f>
        <v>5.3804308568876058</v>
      </c>
      <c r="R43" s="18">
        <f>I42*(1+'Interest rate'!$M41)/(1+'Interest rate'!S41)</f>
        <v>5.8613848363059171</v>
      </c>
      <c r="S43" s="18">
        <f>J42*(1+'Interest rate'!$M41)/(1+'Interest rate'!T41)</f>
        <v>4.816731727097558</v>
      </c>
    </row>
    <row r="44" spans="2:19" x14ac:dyDescent="0.25">
      <c r="B44" s="3">
        <v>36981</v>
      </c>
      <c r="C44" s="4">
        <f t="shared" si="1"/>
        <v>36981</v>
      </c>
      <c r="D44" s="16">
        <v>9.1743000000000006</v>
      </c>
      <c r="E44" s="16">
        <v>8.0439000000000007</v>
      </c>
      <c r="F44" s="16">
        <v>12.9815</v>
      </c>
      <c r="G44" s="16">
        <v>7.283400000000001E-2</v>
      </c>
      <c r="H44" s="16">
        <v>5.2775999999999996</v>
      </c>
      <c r="I44" s="16">
        <v>5.8196000000000003</v>
      </c>
      <c r="J44" s="16">
        <v>4.4812000000000003</v>
      </c>
      <c r="L44" s="4">
        <f t="shared" si="0"/>
        <v>36981</v>
      </c>
      <c r="M44" s="16">
        <f>D43*(1+'Interest rate'!$M42)/(1+'Interest rate'!N42)</f>
        <v>8.9208594810755706</v>
      </c>
      <c r="N44" s="16">
        <f>E43*(1+'Interest rate'!$M42)/(1+'Interest rate'!O42)</f>
        <v>8.2384644550829282</v>
      </c>
      <c r="O44" s="16">
        <f>F43*(1+'Interest rate'!$M42)/(1+'Interest rate'!P42)</f>
        <v>12.876285917352979</v>
      </c>
      <c r="P44" s="16">
        <f>G43*(1+'Interest rate'!$M42)/(1+'Interest rate'!Q42)</f>
        <v>7.661083760494905E-2</v>
      </c>
      <c r="Q44" s="16">
        <f>H43*(1+'Interest rate'!$M42)/(1+'Interest rate'!R42)</f>
        <v>5.3528191897706057</v>
      </c>
      <c r="R44" s="16">
        <f>I43*(1+'Interest rate'!$M42)/(1+'Interest rate'!S42)</f>
        <v>5.8575026894899525</v>
      </c>
      <c r="S44" s="16">
        <f>J43*(1+'Interest rate'!$M42)/(1+'Interest rate'!T42)</f>
        <v>4.713036898466048</v>
      </c>
    </row>
    <row r="45" spans="2:19" x14ac:dyDescent="0.25">
      <c r="B45" s="6">
        <v>37011</v>
      </c>
      <c r="C45" s="7">
        <f t="shared" si="1"/>
        <v>37011</v>
      </c>
      <c r="D45" s="18">
        <v>9.1031999999999993</v>
      </c>
      <c r="E45" s="18">
        <v>8.0828000000000007</v>
      </c>
      <c r="F45" s="18">
        <v>13.019500000000001</v>
      </c>
      <c r="G45" s="18">
        <v>7.3874999999999996E-2</v>
      </c>
      <c r="H45" s="18">
        <v>5.2690999999999999</v>
      </c>
      <c r="I45" s="18">
        <v>5.9017999999999997</v>
      </c>
      <c r="J45" s="18">
        <v>4.6146000000000003</v>
      </c>
      <c r="L45" s="7">
        <f t="shared" si="0"/>
        <v>37011</v>
      </c>
      <c r="M45" s="18">
        <f>D44*(1+'Interest rate'!$M43)/(1+'Interest rate'!N43)</f>
        <v>9.1907257576109433</v>
      </c>
      <c r="N45" s="18">
        <f>E44*(1+'Interest rate'!$M43)/(1+'Interest rate'!O43)</f>
        <v>8.0607831983019835</v>
      </c>
      <c r="O45" s="18">
        <f>F44*(1+'Interest rate'!$M43)/(1+'Interest rate'!P43)</f>
        <v>12.998486743948508</v>
      </c>
      <c r="P45" s="18">
        <f>G44*(1+'Interest rate'!$M43)/(1+'Interest rate'!Q43)</f>
        <v>7.3258615674017452E-2</v>
      </c>
      <c r="Q45" s="18">
        <f>H44*(1+'Interest rate'!$M43)/(1+'Interest rate'!R43)</f>
        <v>5.2943041495684389</v>
      </c>
      <c r="R45" s="18">
        <f>I44*(1+'Interest rate'!$M43)/(1+'Interest rate'!S43)</f>
        <v>5.830759836577843</v>
      </c>
      <c r="S45" s="18">
        <f>J44*(1+'Interest rate'!$M43)/(1+'Interest rate'!T43)</f>
        <v>4.4891185319420828</v>
      </c>
    </row>
    <row r="46" spans="2:19" x14ac:dyDescent="0.25">
      <c r="B46" s="3">
        <v>37042</v>
      </c>
      <c r="C46" s="4">
        <f t="shared" si="1"/>
        <v>37042</v>
      </c>
      <c r="D46" s="16">
        <v>9.3658000000000001</v>
      </c>
      <c r="E46" s="16">
        <v>7.9219999999999997</v>
      </c>
      <c r="F46" s="16">
        <v>13.2905</v>
      </c>
      <c r="G46" s="16">
        <v>7.9066999999999998E-2</v>
      </c>
      <c r="H46" s="16">
        <v>5.2173999999999996</v>
      </c>
      <c r="I46" s="16">
        <v>5.9442000000000004</v>
      </c>
      <c r="J46" s="16">
        <v>4.7437699999999996</v>
      </c>
      <c r="L46" s="4">
        <f t="shared" si="0"/>
        <v>37042</v>
      </c>
      <c r="M46" s="16">
        <f>D45*(1+'Interest rate'!$M44)/(1+'Interest rate'!N44)</f>
        <v>9.1257536300912339</v>
      </c>
      <c r="N46" s="16">
        <f>E45*(1+'Interest rate'!$M44)/(1+'Interest rate'!O44)</f>
        <v>8.1002848313617815</v>
      </c>
      <c r="O46" s="16">
        <f>F45*(1+'Interest rate'!$M44)/(1+'Interest rate'!P44)</f>
        <v>13.041506418800514</v>
      </c>
      <c r="P46" s="16">
        <f>G45*(1+'Interest rate'!$M44)/(1+'Interest rate'!Q44)</f>
        <v>7.432130033528031E-2</v>
      </c>
      <c r="Q46" s="16">
        <f>H45*(1+'Interest rate'!$M44)/(1+'Interest rate'!R44)</f>
        <v>5.2874825083366401</v>
      </c>
      <c r="R46" s="16">
        <f>I45*(1+'Interest rate'!$M44)/(1+'Interest rate'!S44)</f>
        <v>5.9151529979589066</v>
      </c>
      <c r="S46" s="16">
        <f>J45*(1+'Interest rate'!$M44)/(1+'Interest rate'!T44)</f>
        <v>4.6245178555758031</v>
      </c>
    </row>
    <row r="47" spans="2:19" x14ac:dyDescent="0.25">
      <c r="B47" s="6">
        <v>37072</v>
      </c>
      <c r="C47" s="7">
        <f t="shared" si="1"/>
        <v>37072</v>
      </c>
      <c r="D47" s="18">
        <v>9.3247</v>
      </c>
      <c r="E47" s="18">
        <v>7.9279000000000002</v>
      </c>
      <c r="F47" s="18">
        <v>13.2075</v>
      </c>
      <c r="G47" s="18">
        <v>7.5049000000000005E-2</v>
      </c>
      <c r="H47" s="18">
        <v>5.1912000000000003</v>
      </c>
      <c r="I47" s="18">
        <v>6.1238999999999999</v>
      </c>
      <c r="J47" s="18">
        <v>4.7312500000000002</v>
      </c>
      <c r="L47" s="7">
        <f t="shared" si="0"/>
        <v>37072</v>
      </c>
      <c r="M47" s="18">
        <f>D46*(1+'Interest rate'!$M45)/(1+'Interest rate'!N45)</f>
        <v>9.389123217336671</v>
      </c>
      <c r="N47" s="18">
        <f>E46*(1+'Interest rate'!$M45)/(1+'Interest rate'!O45)</f>
        <v>7.9384690230976398</v>
      </c>
      <c r="O47" s="18">
        <f>F46*(1+'Interest rate'!$M45)/(1+'Interest rate'!P45)</f>
        <v>13.310364905822249</v>
      </c>
      <c r="P47" s="18">
        <f>G46*(1+'Interest rate'!$M45)/(1+'Interest rate'!Q45)</f>
        <v>7.9522577503574762E-2</v>
      </c>
      <c r="Q47" s="18">
        <f>H46*(1+'Interest rate'!$M45)/(1+'Interest rate'!R45)</f>
        <v>5.2336626160041204</v>
      </c>
      <c r="R47" s="18">
        <f>I46*(1+'Interest rate'!$M45)/(1+'Interest rate'!S45)</f>
        <v>5.9566107850622236</v>
      </c>
      <c r="S47" s="18">
        <f>J46*(1+'Interest rate'!$M45)/(1+'Interest rate'!T45)</f>
        <v>4.7524829533024882</v>
      </c>
    </row>
    <row r="48" spans="2:19" x14ac:dyDescent="0.25">
      <c r="B48" s="3">
        <v>37103</v>
      </c>
      <c r="C48" s="4">
        <f t="shared" si="1"/>
        <v>37103</v>
      </c>
      <c r="D48" s="16">
        <v>9.1188000000000002</v>
      </c>
      <c r="E48" s="16">
        <v>7.9901</v>
      </c>
      <c r="F48" s="16">
        <v>12.996499999999999</v>
      </c>
      <c r="G48" s="16">
        <v>7.3135000000000006E-2</v>
      </c>
      <c r="H48" s="16">
        <v>5.2949000000000002</v>
      </c>
      <c r="I48" s="16">
        <v>5.9626999999999999</v>
      </c>
      <c r="J48" s="16">
        <v>4.6496700000000004</v>
      </c>
      <c r="L48" s="4">
        <f t="shared" si="0"/>
        <v>37103</v>
      </c>
      <c r="M48" s="16">
        <f>D47*(1+'Interest rate'!$M46)/(1+'Interest rate'!N46)</f>
        <v>9.3505441126013498</v>
      </c>
      <c r="N48" s="16">
        <f>E47*(1+'Interest rate'!$M46)/(1+'Interest rate'!O46)</f>
        <v>7.9456298669296865</v>
      </c>
      <c r="O48" s="16">
        <f>F47*(1+'Interest rate'!$M46)/(1+'Interest rate'!P46)</f>
        <v>13.229734111172693</v>
      </c>
      <c r="P48" s="16">
        <f>G47*(1+'Interest rate'!$M46)/(1+'Interest rate'!Q46)</f>
        <v>7.5490414164081129E-2</v>
      </c>
      <c r="Q48" s="16">
        <f>H47*(1+'Interest rate'!$M46)/(1+'Interest rate'!R46)</f>
        <v>5.2080141388722172</v>
      </c>
      <c r="R48" s="16">
        <f>I47*(1+'Interest rate'!$M46)/(1+'Interest rate'!S46)</f>
        <v>6.1376688223458755</v>
      </c>
      <c r="S48" s="16">
        <f>J47*(1+'Interest rate'!$M46)/(1+'Interest rate'!T46)</f>
        <v>4.7405290445761059</v>
      </c>
    </row>
    <row r="49" spans="2:19" x14ac:dyDescent="0.25">
      <c r="B49" s="6">
        <v>37134</v>
      </c>
      <c r="C49" s="7">
        <f t="shared" si="1"/>
        <v>37134</v>
      </c>
      <c r="D49" s="18">
        <v>8.8285</v>
      </c>
      <c r="E49" s="18">
        <v>8.0518000000000001</v>
      </c>
      <c r="F49" s="18">
        <v>12.8315</v>
      </c>
      <c r="G49" s="18">
        <v>7.4101E-2</v>
      </c>
      <c r="H49" s="18">
        <v>5.3014999999999999</v>
      </c>
      <c r="I49" s="18">
        <v>5.6805000000000003</v>
      </c>
      <c r="J49" s="18">
        <v>4.6845499999999998</v>
      </c>
      <c r="L49" s="7">
        <f t="shared" si="0"/>
        <v>37134</v>
      </c>
      <c r="M49" s="18">
        <f>D48*(1+'Interest rate'!$M47)/(1+'Interest rate'!N47)</f>
        <v>9.1436207463389625</v>
      </c>
      <c r="N49" s="18">
        <f>E48*(1+'Interest rate'!$M47)/(1+'Interest rate'!O47)</f>
        <v>8.0069578900760146</v>
      </c>
      <c r="O49" s="18">
        <f>F48*(1+'Interest rate'!$M47)/(1+'Interest rate'!P47)</f>
        <v>13.016283380976979</v>
      </c>
      <c r="P49" s="18">
        <f>G48*(1+'Interest rate'!$M47)/(1+'Interest rate'!Q47)</f>
        <v>7.3555292197235014E-2</v>
      </c>
      <c r="Q49" s="18">
        <f>H48*(1+'Interest rate'!$M47)/(1+'Interest rate'!R47)</f>
        <v>5.3114359172791312</v>
      </c>
      <c r="R49" s="18">
        <f>I48*(1+'Interest rate'!$M47)/(1+'Interest rate'!S47)</f>
        <v>5.9765988169765532</v>
      </c>
      <c r="S49" s="18">
        <f>J48*(1+'Interest rate'!$M47)/(1+'Interest rate'!T47)</f>
        <v>4.6579064373969103</v>
      </c>
    </row>
    <row r="50" spans="2:19" x14ac:dyDescent="0.25">
      <c r="B50" s="3">
        <v>37164</v>
      </c>
      <c r="C50" s="4">
        <f t="shared" si="1"/>
        <v>37164</v>
      </c>
      <c r="D50" s="16">
        <v>8.8698999999999995</v>
      </c>
      <c r="E50" s="16">
        <v>8.0817999999999994</v>
      </c>
      <c r="F50" s="16">
        <v>13.0745</v>
      </c>
      <c r="G50" s="16">
        <v>7.4358000000000007E-2</v>
      </c>
      <c r="H50" s="16">
        <v>5.4837999999999996</v>
      </c>
      <c r="I50" s="16">
        <v>5.6193999999999997</v>
      </c>
      <c r="J50" s="16">
        <v>4.37005</v>
      </c>
      <c r="L50" s="4">
        <f t="shared" si="0"/>
        <v>37164</v>
      </c>
      <c r="M50" s="16">
        <f>D49*(1+'Interest rate'!$M48)/(1+'Interest rate'!N48)</f>
        <v>8.8532495504608448</v>
      </c>
      <c r="N50" s="16">
        <f>E49*(1+'Interest rate'!$M48)/(1+'Interest rate'!O48)</f>
        <v>8.0696198676171544</v>
      </c>
      <c r="O50" s="16">
        <f>F49*(1+'Interest rate'!$M48)/(1+'Interest rate'!P48)</f>
        <v>12.854007008665372</v>
      </c>
      <c r="P50" s="16">
        <f>G49*(1+'Interest rate'!$M48)/(1+'Interest rate'!Q48)</f>
        <v>7.4523019336039234E-2</v>
      </c>
      <c r="Q50" s="16">
        <f>H49*(1+'Interest rate'!$M48)/(1+'Interest rate'!R48)</f>
        <v>5.3174023868393236</v>
      </c>
      <c r="R50" s="16">
        <f>I49*(1+'Interest rate'!$M48)/(1+'Interest rate'!S48)</f>
        <v>5.6943119792278054</v>
      </c>
      <c r="S50" s="16">
        <f>J49*(1+'Interest rate'!$M48)/(1+'Interest rate'!T48)</f>
        <v>4.6930588733700072</v>
      </c>
    </row>
    <row r="51" spans="2:19" x14ac:dyDescent="0.25">
      <c r="B51" s="6">
        <v>37195</v>
      </c>
      <c r="C51" s="7">
        <f t="shared" si="1"/>
        <v>37195</v>
      </c>
      <c r="D51" s="18">
        <v>8.8856000000000002</v>
      </c>
      <c r="E51" s="18">
        <v>8.0021000000000004</v>
      </c>
      <c r="F51" s="18">
        <v>12.926500000000001</v>
      </c>
      <c r="G51" s="18">
        <v>7.2327000000000002E-2</v>
      </c>
      <c r="H51" s="18">
        <v>5.4203999999999999</v>
      </c>
      <c r="I51" s="18">
        <v>5.5914999999999999</v>
      </c>
      <c r="J51" s="18">
        <v>4.4524999999999997</v>
      </c>
      <c r="L51" s="7">
        <f t="shared" si="0"/>
        <v>37195</v>
      </c>
      <c r="M51" s="18">
        <f>D50*(1+'Interest rate'!$M49)/(1+'Interest rate'!N49)</f>
        <v>8.9019530358073684</v>
      </c>
      <c r="N51" s="18">
        <f>E50*(1+'Interest rate'!$M49)/(1+'Interest rate'!O49)</f>
        <v>8.1038250689035483</v>
      </c>
      <c r="O51" s="18">
        <f>F50*(1+'Interest rate'!$M49)/(1+'Interest rate'!P49)</f>
        <v>13.099942837108172</v>
      </c>
      <c r="P51" s="18">
        <f>G50*(1+'Interest rate'!$M49)/(1+'Interest rate'!Q49)</f>
        <v>7.4784819676597905E-2</v>
      </c>
      <c r="Q51" s="18">
        <f>H50*(1+'Interest rate'!$M49)/(1+'Interest rate'!R49)</f>
        <v>5.5053332392653367</v>
      </c>
      <c r="R51" s="18">
        <f>I50*(1+'Interest rate'!$M49)/(1+'Interest rate'!S49)</f>
        <v>5.6360586779141748</v>
      </c>
      <c r="S51" s="18">
        <f>J50*(1+'Interest rate'!$M49)/(1+'Interest rate'!T49)</f>
        <v>4.3800120519210042</v>
      </c>
    </row>
    <row r="52" spans="2:19" x14ac:dyDescent="0.25">
      <c r="B52" s="3">
        <v>37225</v>
      </c>
      <c r="C52" s="4">
        <f t="shared" si="1"/>
        <v>37225</v>
      </c>
      <c r="D52" s="16">
        <v>8.9208999999999996</v>
      </c>
      <c r="E52" s="16">
        <v>7.9977999999999998</v>
      </c>
      <c r="F52" s="16">
        <v>12.7035</v>
      </c>
      <c r="G52" s="16">
        <v>7.2526000000000007E-2</v>
      </c>
      <c r="H52" s="16">
        <v>5.4276</v>
      </c>
      <c r="I52" s="16">
        <v>5.6856</v>
      </c>
      <c r="J52" s="16">
        <v>4.6647999999999996</v>
      </c>
      <c r="L52" s="4">
        <f t="shared" si="0"/>
        <v>37225</v>
      </c>
      <c r="M52" s="16">
        <f>D51*(1+'Interest rate'!$M50)/(1+'Interest rate'!N50)</f>
        <v>8.9192920981434813</v>
      </c>
      <c r="N52" s="16">
        <f>E51*(1+'Interest rate'!$M50)/(1+'Interest rate'!O50)</f>
        <v>8.0236686354104414</v>
      </c>
      <c r="O52" s="16">
        <f>F51*(1+'Interest rate'!$M50)/(1+'Interest rate'!P50)</f>
        <v>12.954942362024875</v>
      </c>
      <c r="P52" s="16">
        <f>G51*(1+'Interest rate'!$M50)/(1+'Interest rate'!Q50)</f>
        <v>7.2734993344747007E-2</v>
      </c>
      <c r="Q52" s="16">
        <f>H51*(1+'Interest rate'!$M50)/(1+'Interest rate'!R50)</f>
        <v>5.4415998020771852</v>
      </c>
      <c r="R52" s="16">
        <f>I51*(1+'Interest rate'!$M50)/(1+'Interest rate'!S50)</f>
        <v>5.6106147126832928</v>
      </c>
      <c r="S52" s="16">
        <f>J51*(1+'Interest rate'!$M50)/(1+'Interest rate'!T50)</f>
        <v>4.4622546345170564</v>
      </c>
    </row>
    <row r="53" spans="2:19" x14ac:dyDescent="0.25">
      <c r="B53" s="9">
        <v>37256</v>
      </c>
      <c r="C53" s="10">
        <f t="shared" si="1"/>
        <v>37256</v>
      </c>
      <c r="D53" s="19">
        <v>8.9632000000000005</v>
      </c>
      <c r="E53" s="19">
        <v>7.9748000000000001</v>
      </c>
      <c r="F53" s="19">
        <v>13.0395</v>
      </c>
      <c r="G53" s="19">
        <v>6.7709999999999992E-2</v>
      </c>
      <c r="H53" s="19">
        <v>5.3480999999999996</v>
      </c>
      <c r="I53" s="19">
        <v>5.6702000000000004</v>
      </c>
      <c r="J53" s="19">
        <v>4.6120999999999999</v>
      </c>
      <c r="L53" s="10">
        <f t="shared" si="0"/>
        <v>37256</v>
      </c>
      <c r="M53" s="19">
        <f>D52*(1+'Interest rate'!$M51)/(1+'Interest rate'!N51)</f>
        <v>8.9560278672034475</v>
      </c>
      <c r="N53" s="19">
        <f>E52*(1+'Interest rate'!$M51)/(1+'Interest rate'!O51)</f>
        <v>8.0208049592528905</v>
      </c>
      <c r="O53" s="19">
        <f>F52*(1+'Interest rate'!$M51)/(1+'Interest rate'!P51)</f>
        <v>12.733868752749908</v>
      </c>
      <c r="P53" s="19">
        <f>G52*(1+'Interest rate'!$M51)/(1+'Interest rate'!Q51)</f>
        <v>7.2934058929385467E-2</v>
      </c>
      <c r="Q53" s="19">
        <f>H52*(1+'Interest rate'!$M51)/(1+'Interest rate'!R51)</f>
        <v>5.4490408565635811</v>
      </c>
      <c r="R53" s="19">
        <f>I52*(1+'Interest rate'!$M51)/(1+'Interest rate'!S51)</f>
        <v>5.7069278499877907</v>
      </c>
      <c r="S53" s="19">
        <f>J52*(1+'Interest rate'!$M51)/(1+'Interest rate'!T51)</f>
        <v>4.6750561406534707</v>
      </c>
    </row>
    <row r="54" spans="2:19" x14ac:dyDescent="0.25">
      <c r="B54" s="3">
        <v>37287</v>
      </c>
      <c r="C54" s="4">
        <f t="shared" si="1"/>
        <v>37287</v>
      </c>
      <c r="D54" s="16">
        <v>9.1242999999999999</v>
      </c>
      <c r="E54" s="16">
        <v>7.8277999999999999</v>
      </c>
      <c r="F54" s="16">
        <v>12.849500000000001</v>
      </c>
      <c r="G54" s="16">
        <v>6.811600000000001E-2</v>
      </c>
      <c r="H54" s="16">
        <v>5.3144999999999998</v>
      </c>
      <c r="I54" s="16">
        <v>5.7316000000000003</v>
      </c>
      <c r="J54" s="16">
        <v>4.6043500000000002</v>
      </c>
      <c r="L54" s="4">
        <f t="shared" si="0"/>
        <v>37287</v>
      </c>
      <c r="M54" s="16">
        <f>D53*(1+'Interest rate'!$M52)/(1+'Interest rate'!N52)</f>
        <v>8.9969258923684539</v>
      </c>
      <c r="N54" s="16">
        <f>E53*(1+'Interest rate'!$M52)/(1+'Interest rate'!O52)</f>
        <v>7.9953444456204306</v>
      </c>
      <c r="O54" s="16">
        <f>F53*(1+'Interest rate'!$M52)/(1+'Interest rate'!P52)</f>
        <v>13.064506440734423</v>
      </c>
      <c r="P54" s="16">
        <f>G53*(1+'Interest rate'!$M52)/(1+'Interest rate'!Q52)</f>
        <v>6.8066239713158311E-2</v>
      </c>
      <c r="Q54" s="16">
        <f>H53*(1+'Interest rate'!$M52)/(1+'Interest rate'!R52)</f>
        <v>5.3685986015729217</v>
      </c>
      <c r="R54" s="16">
        <f>I53*(1+'Interest rate'!$M52)/(1+'Interest rate'!S52)</f>
        <v>5.6902974682623553</v>
      </c>
      <c r="S54" s="16">
        <f>J53*(1+'Interest rate'!$M52)/(1+'Interest rate'!T52)</f>
        <v>4.6209134436608901</v>
      </c>
    </row>
    <row r="55" spans="2:19" x14ac:dyDescent="0.25">
      <c r="B55" s="6">
        <v>37315</v>
      </c>
      <c r="C55" s="7">
        <f t="shared" si="1"/>
        <v>37315</v>
      </c>
      <c r="D55" s="18">
        <v>8.8785000000000007</v>
      </c>
      <c r="E55" s="18">
        <v>7.7141000000000002</v>
      </c>
      <c r="F55" s="18">
        <v>12.5815</v>
      </c>
      <c r="G55" s="18">
        <v>6.6574999999999995E-2</v>
      </c>
      <c r="H55" s="18">
        <v>5.2247000000000003</v>
      </c>
      <c r="I55" s="18">
        <v>5.5442</v>
      </c>
      <c r="J55" s="18">
        <v>4.6032999999999999</v>
      </c>
      <c r="L55" s="7">
        <f t="shared" si="0"/>
        <v>37315</v>
      </c>
      <c r="M55" s="18">
        <f>D54*(1+'Interest rate'!$M53)/(1+'Interest rate'!N53)</f>
        <v>9.159473066948264</v>
      </c>
      <c r="N55" s="18">
        <f>E54*(1+'Interest rate'!$M53)/(1+'Interest rate'!O53)</f>
        <v>7.8483833553244944</v>
      </c>
      <c r="O55" s="18">
        <f>F54*(1+'Interest rate'!$M53)/(1+'Interest rate'!P53)</f>
        <v>12.8762314273834</v>
      </c>
      <c r="P55" s="18">
        <f>G54*(1+'Interest rate'!$M53)/(1+'Interest rate'!Q53)</f>
        <v>6.8479620619941367E-2</v>
      </c>
      <c r="Q55" s="18">
        <f>H54*(1+'Interest rate'!$M53)/(1+'Interest rate'!R53)</f>
        <v>5.3360102195102561</v>
      </c>
      <c r="R55" s="18">
        <f>I54*(1+'Interest rate'!$M53)/(1+'Interest rate'!S53)</f>
        <v>5.752593573412593</v>
      </c>
      <c r="S55" s="18">
        <f>J54*(1+'Interest rate'!$M53)/(1+'Interest rate'!T53)</f>
        <v>4.6134155873120832</v>
      </c>
    </row>
    <row r="56" spans="2:19" x14ac:dyDescent="0.25">
      <c r="B56" s="3">
        <v>37346</v>
      </c>
      <c r="C56" s="4">
        <f t="shared" si="1"/>
        <v>37346</v>
      </c>
      <c r="D56" s="16">
        <v>8.8425999999999991</v>
      </c>
      <c r="E56" s="16">
        <v>7.7081</v>
      </c>
      <c r="F56" s="16">
        <v>12.608499999999999</v>
      </c>
      <c r="G56" s="16">
        <v>6.6615000000000008E-2</v>
      </c>
      <c r="H56" s="16">
        <v>5.2637</v>
      </c>
      <c r="I56" s="16">
        <v>5.5458999999999996</v>
      </c>
      <c r="J56" s="16">
        <v>4.7096</v>
      </c>
      <c r="L56" s="4">
        <f t="shared" si="0"/>
        <v>37346</v>
      </c>
      <c r="M56" s="16">
        <f>D55*(1+'Interest rate'!$M54)/(1+'Interest rate'!N54)</f>
        <v>8.9124918385537573</v>
      </c>
      <c r="N56" s="16">
        <f>E55*(1+'Interest rate'!$M54)/(1+'Interest rate'!O54)</f>
        <v>7.7343847544736359</v>
      </c>
      <c r="O56" s="16">
        <f>F55*(1+'Interest rate'!$M54)/(1+'Interest rate'!P54)</f>
        <v>12.607603866024283</v>
      </c>
      <c r="P56" s="16">
        <f>G55*(1+'Interest rate'!$M54)/(1+'Interest rate'!Q54)</f>
        <v>6.6926945788010256E-2</v>
      </c>
      <c r="Q56" s="16">
        <f>H55*(1+'Interest rate'!$M54)/(1+'Interest rate'!R54)</f>
        <v>5.2454115895057116</v>
      </c>
      <c r="R56" s="16">
        <f>I55*(1+'Interest rate'!$M54)/(1+'Interest rate'!S54)</f>
        <v>5.5644636916801771</v>
      </c>
      <c r="S56" s="16">
        <f>J55*(1+'Interest rate'!$M54)/(1+'Interest rate'!T54)</f>
        <v>4.6123850456819984</v>
      </c>
    </row>
    <row r="57" spans="2:19" x14ac:dyDescent="0.25">
      <c r="B57" s="6">
        <v>37376</v>
      </c>
      <c r="C57" s="7">
        <f t="shared" si="1"/>
        <v>37376</v>
      </c>
      <c r="D57" s="18">
        <v>8.4133999999999993</v>
      </c>
      <c r="E57" s="18">
        <v>7.5780000000000003</v>
      </c>
      <c r="F57" s="18">
        <v>12.269500000000001</v>
      </c>
      <c r="G57" s="18">
        <v>6.5366999999999995E-2</v>
      </c>
      <c r="H57" s="18">
        <v>5.2061000000000002</v>
      </c>
      <c r="I57" s="18">
        <v>5.36</v>
      </c>
      <c r="J57" s="18">
        <v>4.5259499999999999</v>
      </c>
      <c r="L57" s="7">
        <f t="shared" si="0"/>
        <v>37376</v>
      </c>
      <c r="M57" s="18">
        <f>D56*(1+'Interest rate'!$M55)/(1+'Interest rate'!N55)</f>
        <v>8.8766682431931478</v>
      </c>
      <c r="N57" s="18">
        <f>E56*(1+'Interest rate'!$M55)/(1+'Interest rate'!O55)</f>
        <v>7.7284951992309914</v>
      </c>
      <c r="O57" s="18">
        <f>F56*(1+'Interest rate'!$M55)/(1+'Interest rate'!P55)</f>
        <v>12.635157550010465</v>
      </c>
      <c r="P57" s="18">
        <f>G56*(1+'Interest rate'!$M55)/(1+'Interest rate'!Q55)</f>
        <v>6.6970783171879975E-2</v>
      </c>
      <c r="Q57" s="18">
        <f>H56*(1+'Interest rate'!$M55)/(1+'Interest rate'!R55)</f>
        <v>5.2855765825599423</v>
      </c>
      <c r="R57" s="18">
        <f>I56*(1+'Interest rate'!$M55)/(1+'Interest rate'!S55)</f>
        <v>5.5659502406500909</v>
      </c>
      <c r="S57" s="18">
        <f>J56*(1+'Interest rate'!$M55)/(1+'Interest rate'!T55)</f>
        <v>4.7183942310400715</v>
      </c>
    </row>
    <row r="58" spans="2:19" x14ac:dyDescent="0.25">
      <c r="B58" s="3">
        <v>37407</v>
      </c>
      <c r="C58" s="4">
        <f t="shared" si="1"/>
        <v>37407</v>
      </c>
      <c r="D58" s="16">
        <v>7.9721000000000002</v>
      </c>
      <c r="E58" s="16">
        <v>7.4466999999999999</v>
      </c>
      <c r="F58" s="16">
        <v>11.6015</v>
      </c>
      <c r="G58" s="16">
        <v>6.4176999999999998E-2</v>
      </c>
      <c r="H58" s="16">
        <v>5.1074999999999999</v>
      </c>
      <c r="I58" s="16">
        <v>5.1936</v>
      </c>
      <c r="J58" s="16">
        <v>4.5278</v>
      </c>
      <c r="L58" s="4">
        <f t="shared" si="0"/>
        <v>37407</v>
      </c>
      <c r="M58" s="16">
        <f>D57*(1+'Interest rate'!$M56)/(1+'Interest rate'!N56)</f>
        <v>8.446280288414167</v>
      </c>
      <c r="N58" s="16">
        <f>E57*(1+'Interest rate'!$M56)/(1+'Interest rate'!O56)</f>
        <v>7.5984127889698172</v>
      </c>
      <c r="O58" s="16">
        <f>F57*(1+'Interest rate'!$M56)/(1+'Interest rate'!P56)</f>
        <v>12.295470353688597</v>
      </c>
      <c r="P58" s="16">
        <f>G57*(1+'Interest rate'!$M56)/(1+'Interest rate'!Q56)</f>
        <v>6.5718683514702073E-2</v>
      </c>
      <c r="Q58" s="16">
        <f>H57*(1+'Interest rate'!$M56)/(1+'Interest rate'!R56)</f>
        <v>5.2278167572533203</v>
      </c>
      <c r="R58" s="16">
        <f>I57*(1+'Interest rate'!$M56)/(1+'Interest rate'!S56)</f>
        <v>5.3788173238743955</v>
      </c>
      <c r="S58" s="16">
        <f>J57*(1+'Interest rate'!$M56)/(1+'Interest rate'!T56)</f>
        <v>4.5344506790361283</v>
      </c>
    </row>
    <row r="59" spans="2:19" x14ac:dyDescent="0.25">
      <c r="B59" s="6">
        <v>37437</v>
      </c>
      <c r="C59" s="7">
        <f t="shared" si="1"/>
        <v>37437</v>
      </c>
      <c r="D59" s="18">
        <v>7.4977999999999998</v>
      </c>
      <c r="E59" s="18">
        <v>7.4302000000000001</v>
      </c>
      <c r="F59" s="18">
        <v>11.490500000000001</v>
      </c>
      <c r="G59" s="18">
        <v>6.2706999999999999E-2</v>
      </c>
      <c r="H59" s="18">
        <v>5.0636000000000001</v>
      </c>
      <c r="I59" s="18">
        <v>4.9527000000000001</v>
      </c>
      <c r="J59" s="18">
        <v>4.2211499999999997</v>
      </c>
      <c r="L59" s="7">
        <f t="shared" si="0"/>
        <v>37437</v>
      </c>
      <c r="M59" s="18">
        <f>D58*(1+'Interest rate'!$M57)/(1+'Interest rate'!N57)</f>
        <v>8.0031060936447673</v>
      </c>
      <c r="N59" s="18">
        <f>E58*(1+'Interest rate'!$M57)/(1+'Interest rate'!O57)</f>
        <v>7.4663053724103818</v>
      </c>
      <c r="O59" s="18">
        <f>F58*(1+'Interest rate'!$M57)/(1+'Interest rate'!P57)</f>
        <v>11.62560717867181</v>
      </c>
      <c r="P59" s="18">
        <f>G58*(1+'Interest rate'!$M57)/(1+'Interest rate'!Q57)</f>
        <v>6.4521743590768815E-2</v>
      </c>
      <c r="Q59" s="18">
        <f>H58*(1+'Interest rate'!$M57)/(1+'Interest rate'!R57)</f>
        <v>5.130187520342596</v>
      </c>
      <c r="R59" s="18">
        <f>I58*(1+'Interest rate'!$M57)/(1+'Interest rate'!S57)</f>
        <v>5.2106637994860989</v>
      </c>
      <c r="S59" s="18">
        <f>J58*(1+'Interest rate'!$M57)/(1+'Interest rate'!T57)</f>
        <v>4.5348773816310768</v>
      </c>
    </row>
    <row r="60" spans="2:19" x14ac:dyDescent="0.25">
      <c r="B60" s="3">
        <v>37468</v>
      </c>
      <c r="C60" s="4">
        <f t="shared" si="1"/>
        <v>37468</v>
      </c>
      <c r="D60" s="16">
        <v>7.6372999999999998</v>
      </c>
      <c r="E60" s="16">
        <v>7.4474999999999998</v>
      </c>
      <c r="F60" s="16">
        <v>11.926500000000001</v>
      </c>
      <c r="G60" s="16">
        <v>6.3724000000000003E-2</v>
      </c>
      <c r="H60" s="16">
        <v>5.1348000000000003</v>
      </c>
      <c r="I60" s="16">
        <v>4.8089000000000004</v>
      </c>
      <c r="J60" s="16">
        <v>4.1464999999999996</v>
      </c>
      <c r="L60" s="4">
        <f t="shared" si="0"/>
        <v>37468</v>
      </c>
      <c r="M60" s="16">
        <f>D59*(1+'Interest rate'!$M58)/(1+'Interest rate'!N58)</f>
        <v>7.5289293837707598</v>
      </c>
      <c r="N60" s="16">
        <f>E59*(1+'Interest rate'!$M58)/(1+'Interest rate'!O58)</f>
        <v>7.4516537308151092</v>
      </c>
      <c r="O60" s="16">
        <f>F59*(1+'Interest rate'!$M58)/(1+'Interest rate'!P58)</f>
        <v>11.518392436932478</v>
      </c>
      <c r="P60" s="16">
        <f>G59*(1+'Interest rate'!$M58)/(1+'Interest rate'!Q58)</f>
        <v>6.3060236393996896E-2</v>
      </c>
      <c r="Q60" s="16">
        <f>H59*(1+'Interest rate'!$M58)/(1+'Interest rate'!R58)</f>
        <v>5.0874503729392462</v>
      </c>
      <c r="R60" s="16">
        <f>I59*(1+'Interest rate'!$M58)/(1+'Interest rate'!S58)</f>
        <v>4.9698476125023952</v>
      </c>
      <c r="S60" s="16">
        <f>J59*(1+'Interest rate'!$M58)/(1+'Interest rate'!T58)</f>
        <v>4.2281533813356091</v>
      </c>
    </row>
    <row r="61" spans="2:19" x14ac:dyDescent="0.25">
      <c r="B61" s="6">
        <v>37499</v>
      </c>
      <c r="C61" s="7">
        <f t="shared" si="1"/>
        <v>37499</v>
      </c>
      <c r="D61" s="18">
        <v>7.5385</v>
      </c>
      <c r="E61" s="18">
        <v>7.3986000000000001</v>
      </c>
      <c r="F61" s="18">
        <v>11.6805</v>
      </c>
      <c r="G61" s="18">
        <v>6.3643000000000005E-2</v>
      </c>
      <c r="H61" s="18">
        <v>5.0095000000000001</v>
      </c>
      <c r="I61" s="18">
        <v>4.8109000000000002</v>
      </c>
      <c r="J61" s="18">
        <v>4.1529999999999996</v>
      </c>
      <c r="L61" s="7">
        <f t="shared" si="0"/>
        <v>37499</v>
      </c>
      <c r="M61" s="18">
        <f>D60*(1+'Interest rate'!$M59)/(1+'Interest rate'!N59)</f>
        <v>7.6701405965547336</v>
      </c>
      <c r="N61" s="18">
        <f>E60*(1+'Interest rate'!$M59)/(1+'Interest rate'!O59)</f>
        <v>7.4702791414423482</v>
      </c>
      <c r="O61" s="18">
        <f>F60*(1+'Interest rate'!$M59)/(1+'Interest rate'!P59)</f>
        <v>11.957295703717561</v>
      </c>
      <c r="P61" s="18">
        <f>G60*(1+'Interest rate'!$M59)/(1+'Interest rate'!Q59)</f>
        <v>6.4091541598094437E-2</v>
      </c>
      <c r="Q61" s="18">
        <f>H60*(1+'Interest rate'!$M59)/(1+'Interest rate'!R59)</f>
        <v>5.1613505397917594</v>
      </c>
      <c r="R61" s="18">
        <f>I60*(1+'Interest rate'!$M59)/(1+'Interest rate'!S59)</f>
        <v>4.8257965181304856</v>
      </c>
      <c r="S61" s="18">
        <f>J60*(1+'Interest rate'!$M59)/(1+'Interest rate'!T59)</f>
        <v>4.1541866498494855</v>
      </c>
    </row>
    <row r="62" spans="2:19" x14ac:dyDescent="0.25">
      <c r="B62" s="3">
        <v>37529</v>
      </c>
      <c r="C62" s="4">
        <f t="shared" si="1"/>
        <v>37529</v>
      </c>
      <c r="D62" s="16">
        <v>7.4051999999999998</v>
      </c>
      <c r="E62" s="16">
        <v>7.3041</v>
      </c>
      <c r="F62" s="16">
        <v>11.6195</v>
      </c>
      <c r="G62" s="16">
        <v>6.0816000000000002E-2</v>
      </c>
      <c r="H62" s="16">
        <v>5.0408999999999997</v>
      </c>
      <c r="I62" s="16">
        <v>4.7335000000000003</v>
      </c>
      <c r="J62" s="16">
        <v>4.0614999999999997</v>
      </c>
      <c r="L62" s="4">
        <f t="shared" si="0"/>
        <v>37529</v>
      </c>
      <c r="M62" s="16">
        <f>D61*(1+'Interest rate'!$M60)/(1+'Interest rate'!N60)</f>
        <v>7.570503655951053</v>
      </c>
      <c r="N62" s="16">
        <f>E61*(1+'Interest rate'!$M60)/(1+'Interest rate'!O60)</f>
        <v>7.420872720284895</v>
      </c>
      <c r="O62" s="16">
        <f>F61*(1+'Interest rate'!$M60)/(1+'Interest rate'!P60)</f>
        <v>11.70929280471443</v>
      </c>
      <c r="P62" s="16">
        <f>G61*(1+'Interest rate'!$M60)/(1+'Interest rate'!Q60)</f>
        <v>6.4006456958419333E-2</v>
      </c>
      <c r="Q62" s="16">
        <f>H61*(1+'Interest rate'!$M60)/(1+'Interest rate'!R60)</f>
        <v>5.0354826679526914</v>
      </c>
      <c r="R62" s="16">
        <f>I61*(1+'Interest rate'!$M60)/(1+'Interest rate'!S60)</f>
        <v>4.8268304088822056</v>
      </c>
      <c r="S62" s="16">
        <f>J61*(1+'Interest rate'!$M60)/(1+'Interest rate'!T60)</f>
        <v>4.1607309280371414</v>
      </c>
    </row>
    <row r="63" spans="2:19" x14ac:dyDescent="0.25">
      <c r="B63" s="6">
        <v>37560</v>
      </c>
      <c r="C63" s="7">
        <f t="shared" si="1"/>
        <v>37560</v>
      </c>
      <c r="D63" s="18">
        <v>7.4340999999999999</v>
      </c>
      <c r="E63" s="18">
        <v>7.3624000000000001</v>
      </c>
      <c r="F63" s="18">
        <v>11.637499999999999</v>
      </c>
      <c r="G63" s="18">
        <v>6.0697000000000001E-2</v>
      </c>
      <c r="H63" s="18">
        <v>5.0292000000000003</v>
      </c>
      <c r="I63" s="18">
        <v>4.7615999999999996</v>
      </c>
      <c r="J63" s="18">
        <v>4.1326499999999999</v>
      </c>
      <c r="L63" s="7">
        <f t="shared" si="0"/>
        <v>37560</v>
      </c>
      <c r="M63" s="18">
        <f>D62*(1+'Interest rate'!$M61)/(1+'Interest rate'!N61)</f>
        <v>7.4367488533900445</v>
      </c>
      <c r="N63" s="18">
        <f>E62*(1+'Interest rate'!$M61)/(1+'Interest rate'!O61)</f>
        <v>7.3262508697570148</v>
      </c>
      <c r="O63" s="18">
        <f>F62*(1+'Interest rate'!$M61)/(1+'Interest rate'!P61)</f>
        <v>11.648892345824255</v>
      </c>
      <c r="P63" s="18">
        <f>G62*(1+'Interest rate'!$M61)/(1+'Interest rate'!Q61)</f>
        <v>6.1163788077698511E-2</v>
      </c>
      <c r="Q63" s="18">
        <f>H62*(1+'Interest rate'!$M61)/(1+'Interest rate'!R61)</f>
        <v>5.0669381813431524</v>
      </c>
      <c r="R63" s="18">
        <f>I62*(1+'Interest rate'!$M61)/(1+'Interest rate'!S61)</f>
        <v>4.7497752169237657</v>
      </c>
      <c r="S63" s="18">
        <f>J62*(1+'Interest rate'!$M61)/(1+'Interest rate'!T61)</f>
        <v>4.0691932490713816</v>
      </c>
    </row>
    <row r="64" spans="2:19" x14ac:dyDescent="0.25">
      <c r="B64" s="3">
        <v>37590</v>
      </c>
      <c r="C64" s="4">
        <f t="shared" si="1"/>
        <v>37590</v>
      </c>
      <c r="D64" s="16">
        <v>7.3227000000000002</v>
      </c>
      <c r="E64" s="16">
        <v>7.2733999999999996</v>
      </c>
      <c r="F64" s="16">
        <v>11.391500000000001</v>
      </c>
      <c r="G64" s="16">
        <v>5.9753000000000001E-2</v>
      </c>
      <c r="H64" s="16">
        <v>4.9382999999999999</v>
      </c>
      <c r="I64" s="16">
        <v>4.6593999999999998</v>
      </c>
      <c r="J64" s="16">
        <v>4.0982500000000002</v>
      </c>
      <c r="L64" s="4">
        <f t="shared" si="0"/>
        <v>37590</v>
      </c>
      <c r="M64" s="16">
        <f>D63*(1+'Interest rate'!$M62)/(1+'Interest rate'!N62)</f>
        <v>7.4662947213845001</v>
      </c>
      <c r="N64" s="16">
        <f>E63*(1+'Interest rate'!$M62)/(1+'Interest rate'!O62)</f>
        <v>7.3847945555349535</v>
      </c>
      <c r="O64" s="16">
        <f>F63*(1+'Interest rate'!$M62)/(1+'Interest rate'!P62)</f>
        <v>11.666832537172878</v>
      </c>
      <c r="P64" s="16">
        <f>G63*(1+'Interest rate'!$M62)/(1+'Interest rate'!Q62)</f>
        <v>6.1043632732667823E-2</v>
      </c>
      <c r="Q64" s="16">
        <f>H63*(1+'Interest rate'!$M62)/(1+'Interest rate'!R62)</f>
        <v>5.0553127552415145</v>
      </c>
      <c r="R64" s="16">
        <f>I63*(1+'Interest rate'!$M62)/(1+'Interest rate'!S62)</f>
        <v>4.7779540318998643</v>
      </c>
      <c r="S64" s="16">
        <f>J63*(1+'Interest rate'!$M62)/(1+'Interest rate'!T62)</f>
        <v>4.1404458146720922</v>
      </c>
    </row>
    <row r="65" spans="2:19" x14ac:dyDescent="0.25">
      <c r="B65" s="9">
        <v>37621</v>
      </c>
      <c r="C65" s="10">
        <f t="shared" si="1"/>
        <v>37621</v>
      </c>
      <c r="D65" s="19">
        <v>6.9370000000000003</v>
      </c>
      <c r="E65" s="19">
        <v>7.2759</v>
      </c>
      <c r="F65" s="19">
        <v>11.166499999999999</v>
      </c>
      <c r="G65" s="19">
        <v>5.8356000000000005E-2</v>
      </c>
      <c r="H65" s="19">
        <v>5.0129999999999999</v>
      </c>
      <c r="I65" s="19">
        <v>4.4092000000000002</v>
      </c>
      <c r="J65" s="19">
        <v>3.8936999999999999</v>
      </c>
      <c r="L65" s="10">
        <f t="shared" si="0"/>
        <v>37621</v>
      </c>
      <c r="M65" s="19">
        <f>D64*(1+'Interest rate'!$M63)/(1+'Interest rate'!N63)</f>
        <v>7.3566015605834272</v>
      </c>
      <c r="N65" s="19">
        <f>E64*(1+'Interest rate'!$M63)/(1+'Interest rate'!O63)</f>
        <v>7.2967168796748654</v>
      </c>
      <c r="O65" s="19">
        <f>F64*(1+'Interest rate'!$M63)/(1+'Interest rate'!P63)</f>
        <v>11.420482512432734</v>
      </c>
      <c r="P65" s="19">
        <f>G64*(1+'Interest rate'!$M63)/(1+'Interest rate'!Q63)</f>
        <v>6.0098134319215381E-2</v>
      </c>
      <c r="Q65" s="19">
        <f>H64*(1+'Interest rate'!$M63)/(1+'Interest rate'!R63)</f>
        <v>4.9640280203975502</v>
      </c>
      <c r="R65" s="19">
        <f>I64*(1+'Interest rate'!$M63)/(1+'Interest rate'!S63)</f>
        <v>4.6757744413794029</v>
      </c>
      <c r="S65" s="19">
        <f>J64*(1+'Interest rate'!$M63)/(1+'Interest rate'!T63)</f>
        <v>4.1063192377335627</v>
      </c>
    </row>
    <row r="66" spans="2:19" x14ac:dyDescent="0.25">
      <c r="B66" s="3">
        <v>37652</v>
      </c>
      <c r="C66" s="4">
        <f t="shared" si="1"/>
        <v>37652</v>
      </c>
      <c r="D66" s="16">
        <v>6.9169999999999998</v>
      </c>
      <c r="E66" s="16">
        <v>7.4485999999999999</v>
      </c>
      <c r="F66" s="16">
        <v>11.3925</v>
      </c>
      <c r="G66" s="16">
        <v>5.7714000000000001E-2</v>
      </c>
      <c r="H66" s="16">
        <v>5.0739000000000001</v>
      </c>
      <c r="I66" s="16">
        <v>4.5476000000000001</v>
      </c>
      <c r="J66" s="16">
        <v>4.0593000000000004</v>
      </c>
      <c r="L66" s="4">
        <f t="shared" si="0"/>
        <v>37652</v>
      </c>
      <c r="M66" s="16">
        <f>D65*(1+'Interest rate'!$M64)/(1+'Interest rate'!N64)</f>
        <v>6.9661394795422442</v>
      </c>
      <c r="N66" s="16">
        <f>E65*(1+'Interest rate'!$M64)/(1+'Interest rate'!O64)</f>
        <v>7.2974274753131638</v>
      </c>
      <c r="O66" s="16">
        <f>F65*(1+'Interest rate'!$M64)/(1+'Interest rate'!P64)</f>
        <v>11.189095640895115</v>
      </c>
      <c r="P66" s="16">
        <f>G65*(1+'Interest rate'!$M64)/(1+'Interest rate'!Q64)</f>
        <v>5.8665654445660062E-2</v>
      </c>
      <c r="Q66" s="16">
        <f>H65*(1+'Interest rate'!$M64)/(1+'Interest rate'!R64)</f>
        <v>5.0372708369162273</v>
      </c>
      <c r="R66" s="16">
        <f>I65*(1+'Interest rate'!$M64)/(1+'Interest rate'!S64)</f>
        <v>4.4226636263358161</v>
      </c>
      <c r="S66" s="16">
        <f>J65*(1+'Interest rate'!$M64)/(1+'Interest rate'!T64)</f>
        <v>3.8995607225816031</v>
      </c>
    </row>
    <row r="67" spans="2:19" x14ac:dyDescent="0.25">
      <c r="B67" s="6">
        <v>37680</v>
      </c>
      <c r="C67" s="7">
        <f t="shared" si="1"/>
        <v>37680</v>
      </c>
      <c r="D67" s="18">
        <v>7.1604000000000001</v>
      </c>
      <c r="E67" s="18">
        <v>7.7356999999999996</v>
      </c>
      <c r="F67" s="18">
        <v>11.2553</v>
      </c>
      <c r="G67" s="18">
        <v>6.0603999999999998E-2</v>
      </c>
      <c r="H67" s="18">
        <v>5.2942999999999998</v>
      </c>
      <c r="I67" s="18">
        <v>4.8215000000000003</v>
      </c>
      <c r="J67" s="18">
        <v>4.3550500000000003</v>
      </c>
      <c r="L67" s="7">
        <f t="shared" si="0"/>
        <v>37680</v>
      </c>
      <c r="M67" s="18">
        <f>D66*(1+'Interest rate'!$M65)/(1+'Interest rate'!N65)</f>
        <v>6.9435086788631155</v>
      </c>
      <c r="N67" s="18">
        <f>E66*(1+'Interest rate'!$M65)/(1+'Interest rate'!O65)</f>
        <v>7.4680394152484748</v>
      </c>
      <c r="O67" s="18">
        <f>F66*(1+'Interest rate'!$M65)/(1+'Interest rate'!P65)</f>
        <v>11.411552063154716</v>
      </c>
      <c r="P67" s="18">
        <f>G66*(1+'Interest rate'!$M65)/(1+'Interest rate'!Q65)</f>
        <v>5.7997278307191001E-2</v>
      </c>
      <c r="Q67" s="18">
        <f>H66*(1+'Interest rate'!$M65)/(1+'Interest rate'!R65)</f>
        <v>5.0964920456605007</v>
      </c>
      <c r="R67" s="18">
        <f>I66*(1+'Interest rate'!$M65)/(1+'Interest rate'!S65)</f>
        <v>4.5595898713563932</v>
      </c>
      <c r="S67" s="18">
        <f>J66*(1+'Interest rate'!$M65)/(1+'Interest rate'!T65)</f>
        <v>4.0636845239508528</v>
      </c>
    </row>
    <row r="68" spans="2:19" x14ac:dyDescent="0.25">
      <c r="B68" s="3">
        <v>37711</v>
      </c>
      <c r="C68" s="4">
        <f t="shared" si="1"/>
        <v>37711</v>
      </c>
      <c r="D68" s="16">
        <v>7.2720000000000002</v>
      </c>
      <c r="E68" s="16">
        <v>7.9348999999999998</v>
      </c>
      <c r="F68" s="16">
        <v>11.5061</v>
      </c>
      <c r="G68" s="16">
        <v>6.1547999999999999E-2</v>
      </c>
      <c r="H68" s="16">
        <v>5.3799000000000001</v>
      </c>
      <c r="I68" s="16">
        <v>4.9537000000000004</v>
      </c>
      <c r="J68" s="16">
        <v>4.3947000000000003</v>
      </c>
      <c r="L68" s="4">
        <f t="shared" si="0"/>
        <v>37711</v>
      </c>
      <c r="M68" s="16">
        <f>D67*(1+'Interest rate'!$M66)/(1+'Interest rate'!N66)</f>
        <v>7.1855374942333761</v>
      </c>
      <c r="N68" s="16">
        <f>E67*(1+'Interest rate'!$M66)/(1+'Interest rate'!O66)</f>
        <v>7.7545360345500756</v>
      </c>
      <c r="O68" s="16">
        <f>F67*(1+'Interest rate'!$M66)/(1+'Interest rate'!P66)</f>
        <v>11.273086060971419</v>
      </c>
      <c r="P68" s="16">
        <f>G67*(1+'Interest rate'!$M66)/(1+'Interest rate'!Q66)</f>
        <v>6.0881119586353928E-2</v>
      </c>
      <c r="Q68" s="16">
        <f>H67*(1+'Interest rate'!$M66)/(1+'Interest rate'!R66)</f>
        <v>5.3162019223524819</v>
      </c>
      <c r="R68" s="16">
        <f>I67*(1+'Interest rate'!$M66)/(1+'Interest rate'!S66)</f>
        <v>4.8320523349913245</v>
      </c>
      <c r="S68" s="16">
        <f>J67*(1+'Interest rate'!$M66)/(1+'Interest rate'!T66)</f>
        <v>4.3586729695194855</v>
      </c>
    </row>
    <row r="69" spans="2:19" x14ac:dyDescent="0.25">
      <c r="B69" s="6">
        <v>37741</v>
      </c>
      <c r="C69" s="7">
        <f t="shared" si="1"/>
        <v>37741</v>
      </c>
      <c r="D69" s="18">
        <v>6.9995000000000003</v>
      </c>
      <c r="E69" s="18">
        <v>7.8239000000000001</v>
      </c>
      <c r="F69" s="18">
        <v>11.183400000000001</v>
      </c>
      <c r="G69" s="18">
        <v>5.8859000000000002E-2</v>
      </c>
      <c r="H69" s="18">
        <v>5.1661000000000001</v>
      </c>
      <c r="I69" s="18">
        <v>4.8935000000000004</v>
      </c>
      <c r="J69" s="18">
        <v>4.3852500000000001</v>
      </c>
      <c r="L69" s="7">
        <f t="shared" si="0"/>
        <v>37741</v>
      </c>
      <c r="M69" s="18">
        <f>D68*(1+'Interest rate'!$M67)/(1+'Interest rate'!N67)</f>
        <v>7.2976392721381558</v>
      </c>
      <c r="N69" s="18">
        <f>E68*(1+'Interest rate'!$M67)/(1+'Interest rate'!O67)</f>
        <v>7.9546035795184231</v>
      </c>
      <c r="O69" s="18">
        <f>F68*(1+'Interest rate'!$M67)/(1+'Interest rate'!P67)</f>
        <v>11.524112213534231</v>
      </c>
      <c r="P69" s="18">
        <f>G68*(1+'Interest rate'!$M67)/(1+'Interest rate'!Q67)</f>
        <v>6.1828976010108998E-2</v>
      </c>
      <c r="Q69" s="18">
        <f>H68*(1+'Interest rate'!$M67)/(1+'Interest rate'!R67)</f>
        <v>5.403355875144495</v>
      </c>
      <c r="R69" s="18">
        <f>I68*(1+'Interest rate'!$M67)/(1+'Interest rate'!S67)</f>
        <v>4.963754105792554</v>
      </c>
      <c r="S69" s="18">
        <f>J68*(1+'Interest rate'!$M67)/(1+'Interest rate'!T67)</f>
        <v>4.3981769724587112</v>
      </c>
    </row>
    <row r="70" spans="2:19" x14ac:dyDescent="0.25">
      <c r="B70" s="3">
        <v>37772</v>
      </c>
      <c r="C70" s="4">
        <f t="shared" si="1"/>
        <v>37772</v>
      </c>
      <c r="D70" s="16">
        <v>6.6877000000000004</v>
      </c>
      <c r="E70" s="16">
        <v>7.8860999999999999</v>
      </c>
      <c r="F70" s="16">
        <v>10.942600000000001</v>
      </c>
      <c r="G70" s="16">
        <v>5.6064999999999997E-2</v>
      </c>
      <c r="H70" s="16">
        <v>5.1532999999999998</v>
      </c>
      <c r="I70" s="16">
        <v>4.8941999999999997</v>
      </c>
      <c r="J70" s="16">
        <v>4.3678999999999997</v>
      </c>
      <c r="L70" s="4">
        <f t="shared" ref="L70:L133" si="2">C70</f>
        <v>37772</v>
      </c>
      <c r="M70" s="16">
        <f>D69*(1+'Interest rate'!$M68)/(1+'Interest rate'!N68)</f>
        <v>7.0215653829026934</v>
      </c>
      <c r="N70" s="16">
        <f>E69*(1+'Interest rate'!$M68)/(1+'Interest rate'!O68)</f>
        <v>7.8404897088568912</v>
      </c>
      <c r="O70" s="16">
        <f>F69*(1+'Interest rate'!$M68)/(1+'Interest rate'!P68)</f>
        <v>11.197593701460832</v>
      </c>
      <c r="P70" s="16">
        <f>G69*(1+'Interest rate'!$M68)/(1+'Interest rate'!Q68)</f>
        <v>5.9106460968656516E-2</v>
      </c>
      <c r="Q70" s="16">
        <f>H69*(1+'Interest rate'!$M68)/(1+'Interest rate'!R68)</f>
        <v>5.1869009020546599</v>
      </c>
      <c r="R70" s="16">
        <f>I69*(1+'Interest rate'!$M68)/(1+'Interest rate'!S68)</f>
        <v>4.9009299980080971</v>
      </c>
      <c r="S70" s="16">
        <f>J69*(1+'Interest rate'!$M68)/(1+'Interest rate'!T68)</f>
        <v>4.3870500285919398</v>
      </c>
    </row>
    <row r="71" spans="2:19" x14ac:dyDescent="0.25">
      <c r="B71" s="6">
        <v>37802</v>
      </c>
      <c r="C71" s="7">
        <f t="shared" ref="C71:C134" si="3">B71</f>
        <v>37802</v>
      </c>
      <c r="D71" s="18">
        <v>7.2034000000000002</v>
      </c>
      <c r="E71" s="18">
        <v>8.2993000000000006</v>
      </c>
      <c r="F71" s="18">
        <v>11.929500000000001</v>
      </c>
      <c r="G71" s="18">
        <v>6.0134E-2</v>
      </c>
      <c r="H71" s="18">
        <v>5.3324999999999996</v>
      </c>
      <c r="I71" s="18">
        <v>5.35</v>
      </c>
      <c r="J71" s="18">
        <v>4.8535500000000003</v>
      </c>
      <c r="L71" s="7">
        <f t="shared" si="2"/>
        <v>37802</v>
      </c>
      <c r="M71" s="18">
        <f>D70*(1+'Interest rate'!$M69)/(1+'Interest rate'!N69)</f>
        <v>6.7079849415852015</v>
      </c>
      <c r="N71" s="18">
        <f>E70*(1+'Interest rate'!$M69)/(1+'Interest rate'!O69)</f>
        <v>7.9030982120737656</v>
      </c>
      <c r="O71" s="18">
        <f>F70*(1+'Interest rate'!$M69)/(1+'Interest rate'!P69)</f>
        <v>10.954665488607985</v>
      </c>
      <c r="P71" s="18">
        <f>G70*(1+'Interest rate'!$M69)/(1+'Interest rate'!Q69)</f>
        <v>5.6294431600817138E-2</v>
      </c>
      <c r="Q71" s="18">
        <f>H70*(1+'Interest rate'!$M69)/(1+'Interest rate'!R69)</f>
        <v>5.1735346598147451</v>
      </c>
      <c r="R71" s="18">
        <f>I70*(1+'Interest rate'!$M69)/(1+'Interest rate'!S69)</f>
        <v>4.9011966356586694</v>
      </c>
      <c r="S71" s="18">
        <f>J70*(1+'Interest rate'!$M69)/(1+'Interest rate'!T69)</f>
        <v>4.3693362366914821</v>
      </c>
    </row>
    <row r="72" spans="2:19" x14ac:dyDescent="0.25">
      <c r="B72" s="3">
        <v>37833</v>
      </c>
      <c r="C72" s="4">
        <f t="shared" si="3"/>
        <v>37833</v>
      </c>
      <c r="D72" s="16">
        <v>7.2885999999999997</v>
      </c>
      <c r="E72" s="16">
        <v>8.1860999999999997</v>
      </c>
      <c r="F72" s="16">
        <v>11.737399999999999</v>
      </c>
      <c r="G72" s="16">
        <v>6.0462999999999996E-2</v>
      </c>
      <c r="H72" s="16">
        <v>5.3169000000000004</v>
      </c>
      <c r="I72" s="16">
        <v>5.1871999999999998</v>
      </c>
      <c r="J72" s="16">
        <v>4.72865</v>
      </c>
      <c r="L72" s="4">
        <f t="shared" si="2"/>
        <v>37833</v>
      </c>
      <c r="M72" s="16">
        <f>D71*(1+'Interest rate'!$M70)/(1+'Interest rate'!N70)</f>
        <v>7.221260274417836</v>
      </c>
      <c r="N72" s="16">
        <f>E71*(1+'Interest rate'!$M70)/(1+'Interest rate'!O70)</f>
        <v>8.3128235161981916</v>
      </c>
      <c r="O72" s="16">
        <f>F71*(1+'Interest rate'!$M70)/(1+'Interest rate'!P70)</f>
        <v>11.934296086236214</v>
      </c>
      <c r="P72" s="16">
        <f>G71*(1+'Interest rate'!$M70)/(1+'Interest rate'!Q70)</f>
        <v>6.0336765657584349E-2</v>
      </c>
      <c r="Q72" s="16">
        <f>H71*(1+'Interest rate'!$M70)/(1+'Interest rate'!R70)</f>
        <v>5.3495129405765898</v>
      </c>
      <c r="R72" s="16">
        <f>I71*(1+'Interest rate'!$M70)/(1+'Interest rate'!S70)</f>
        <v>5.3538519966309108</v>
      </c>
      <c r="S72" s="16">
        <f>J71*(1+'Interest rate'!$M70)/(1+'Interest rate'!T70)</f>
        <v>4.8521498039550615</v>
      </c>
    </row>
    <row r="73" spans="2:19" x14ac:dyDescent="0.25">
      <c r="B73" s="6">
        <v>37864</v>
      </c>
      <c r="C73" s="7">
        <f t="shared" si="3"/>
        <v>37864</v>
      </c>
      <c r="D73" s="18">
        <v>7.5086000000000004</v>
      </c>
      <c r="E73" s="18">
        <v>8.2484999999999999</v>
      </c>
      <c r="F73" s="18">
        <v>11.7865</v>
      </c>
      <c r="G73" s="18">
        <v>6.4229000000000008E-2</v>
      </c>
      <c r="H73" s="18">
        <v>5.3643999999999998</v>
      </c>
      <c r="I73" s="18">
        <v>5.42</v>
      </c>
      <c r="J73" s="18">
        <v>4.8594999999999997</v>
      </c>
      <c r="L73" s="7">
        <f t="shared" si="2"/>
        <v>37864</v>
      </c>
      <c r="M73" s="18">
        <f>D72*(1+'Interest rate'!$M71)/(1+'Interest rate'!N71)</f>
        <v>7.3038628905873102</v>
      </c>
      <c r="N73" s="18">
        <f>E72*(1+'Interest rate'!$M71)/(1+'Interest rate'!O71)</f>
        <v>8.1964221261645154</v>
      </c>
      <c r="O73" s="18">
        <f>F72*(1+'Interest rate'!$M71)/(1+'Interest rate'!P71)</f>
        <v>11.739837208898143</v>
      </c>
      <c r="P73" s="18">
        <f>G72*(1+'Interest rate'!$M71)/(1+'Interest rate'!Q71)</f>
        <v>6.0642823718309029E-2</v>
      </c>
      <c r="Q73" s="18">
        <f>H72*(1+'Interest rate'!$M71)/(1+'Interest rate'!R71)</f>
        <v>5.3318357858461898</v>
      </c>
      <c r="R73" s="18">
        <f>I72*(1+'Interest rate'!$M71)/(1+'Interest rate'!S71)</f>
        <v>5.1897796116266548</v>
      </c>
      <c r="S73" s="18">
        <f>J72*(1+'Interest rate'!$M71)/(1+'Interest rate'!T71)</f>
        <v>4.7248615374955856</v>
      </c>
    </row>
    <row r="74" spans="2:19" x14ac:dyDescent="0.25">
      <c r="B74" s="3">
        <v>37894</v>
      </c>
      <c r="C74" s="4">
        <f t="shared" si="3"/>
        <v>37894</v>
      </c>
      <c r="D74" s="16">
        <v>7.0444000000000004</v>
      </c>
      <c r="E74" s="16">
        <v>8.2112999999999996</v>
      </c>
      <c r="F74" s="16">
        <v>11.7073</v>
      </c>
      <c r="G74" s="16">
        <v>6.3171000000000005E-2</v>
      </c>
      <c r="H74" s="16">
        <v>5.34</v>
      </c>
      <c r="I74" s="16">
        <v>5.2115999999999998</v>
      </c>
      <c r="J74" s="16">
        <v>4.7922000000000002</v>
      </c>
      <c r="L74" s="4">
        <f t="shared" si="2"/>
        <v>37894</v>
      </c>
      <c r="M74" s="16">
        <f>D73*(1+'Interest rate'!$M72)/(1+'Interest rate'!N72)</f>
        <v>7.5208079974718354</v>
      </c>
      <c r="N74" s="16">
        <f>E73*(1+'Interest rate'!$M72)/(1+'Interest rate'!O72)</f>
        <v>8.2550643936123436</v>
      </c>
      <c r="O74" s="16">
        <f>F73*(1+'Interest rate'!$M72)/(1+'Interest rate'!P72)</f>
        <v>11.781648828799961</v>
      </c>
      <c r="P74" s="16">
        <f>G73*(1+'Interest rate'!$M72)/(1+'Interest rate'!Q72)</f>
        <v>6.4390484440078596E-2</v>
      </c>
      <c r="Q74" s="16">
        <f>H73*(1+'Interest rate'!$M72)/(1+'Interest rate'!R72)</f>
        <v>5.3770193041581749</v>
      </c>
      <c r="R74" s="16">
        <f>I73*(1+'Interest rate'!$M72)/(1+'Interest rate'!S72)</f>
        <v>5.4210745901681099</v>
      </c>
      <c r="S74" s="16">
        <f>J73*(1+'Interest rate'!$M72)/(1+'Interest rate'!T72)</f>
        <v>4.8531741191756828</v>
      </c>
    </row>
    <row r="75" spans="2:19" x14ac:dyDescent="0.25">
      <c r="B75" s="6">
        <v>37925</v>
      </c>
      <c r="C75" s="7">
        <f t="shared" si="3"/>
        <v>37925</v>
      </c>
      <c r="D75" s="18">
        <v>7.1059999999999999</v>
      </c>
      <c r="E75" s="18">
        <v>8.2391000000000005</v>
      </c>
      <c r="F75" s="18">
        <v>12.041499999999999</v>
      </c>
      <c r="G75" s="18">
        <v>6.4621999999999999E-2</v>
      </c>
      <c r="H75" s="18">
        <v>5.3052999999999999</v>
      </c>
      <c r="I75" s="18">
        <v>5.3826000000000001</v>
      </c>
      <c r="J75" s="18">
        <v>5.0343499999999999</v>
      </c>
      <c r="L75" s="7">
        <f t="shared" si="2"/>
        <v>37925</v>
      </c>
      <c r="M75" s="18">
        <f>D74*(1+'Interest rate'!$M73)/(1+'Interest rate'!N73)</f>
        <v>7.0541366206410316</v>
      </c>
      <c r="N75" s="18">
        <f>E74*(1+'Interest rate'!$M73)/(1+'Interest rate'!O73)</f>
        <v>8.2159753994778892</v>
      </c>
      <c r="O75" s="18">
        <f>F74*(1+'Interest rate'!$M73)/(1+'Interest rate'!P73)</f>
        <v>11.698952532104091</v>
      </c>
      <c r="P75" s="18">
        <f>G74*(1+'Interest rate'!$M73)/(1+'Interest rate'!Q73)</f>
        <v>6.3314712672959975E-2</v>
      </c>
      <c r="Q75" s="18">
        <f>H74*(1+'Interest rate'!$M73)/(1+'Interest rate'!R73)</f>
        <v>5.351455193086653</v>
      </c>
      <c r="R75" s="18">
        <f>I74*(1+'Interest rate'!$M73)/(1+'Interest rate'!S73)</f>
        <v>5.2118394624279514</v>
      </c>
      <c r="S75" s="18">
        <f>J74*(1+'Interest rate'!$M73)/(1+'Interest rate'!T73)</f>
        <v>4.7847403892615068</v>
      </c>
    </row>
    <row r="76" spans="2:19" x14ac:dyDescent="0.25">
      <c r="B76" s="3">
        <v>37955</v>
      </c>
      <c r="C76" s="4">
        <f t="shared" si="3"/>
        <v>37955</v>
      </c>
      <c r="D76" s="16">
        <v>6.8167</v>
      </c>
      <c r="E76" s="16">
        <v>8.1791999999999998</v>
      </c>
      <c r="F76" s="16">
        <v>11.7372</v>
      </c>
      <c r="G76" s="16">
        <v>6.2190000000000002E-2</v>
      </c>
      <c r="H76" s="16">
        <v>5.2816999999999998</v>
      </c>
      <c r="I76" s="16">
        <v>5.2427999999999999</v>
      </c>
      <c r="J76" s="16">
        <v>4.9378500000000001</v>
      </c>
      <c r="L76" s="4">
        <f t="shared" si="2"/>
        <v>37955</v>
      </c>
      <c r="M76" s="16">
        <f>D75*(1+'Interest rate'!$M74)/(1+'Interest rate'!N74)</f>
        <v>7.1159947730283859</v>
      </c>
      <c r="N76" s="16">
        <f>E75*(1+'Interest rate'!$M74)/(1+'Interest rate'!O74)</f>
        <v>8.2440892272467394</v>
      </c>
      <c r="O76" s="16">
        <f>F75*(1+'Interest rate'!$M74)/(1+'Interest rate'!P74)</f>
        <v>12.032699244042828</v>
      </c>
      <c r="P76" s="16">
        <f>G75*(1+'Interest rate'!$M74)/(1+'Interest rate'!Q74)</f>
        <v>6.4770554975178432E-2</v>
      </c>
      <c r="Q76" s="16">
        <f>H75*(1+'Interest rate'!$M74)/(1+'Interest rate'!R74)</f>
        <v>5.3168026382387943</v>
      </c>
      <c r="R76" s="16">
        <f>I75*(1+'Interest rate'!$M74)/(1+'Interest rate'!S74)</f>
        <v>5.3827745019554696</v>
      </c>
      <c r="S76" s="16">
        <f>J75*(1+'Interest rate'!$M74)/(1+'Interest rate'!T74)</f>
        <v>5.0263234776363106</v>
      </c>
    </row>
    <row r="77" spans="2:19" x14ac:dyDescent="0.25">
      <c r="B77" s="9">
        <v>37986</v>
      </c>
      <c r="C77" s="10">
        <f t="shared" si="3"/>
        <v>37986</v>
      </c>
      <c r="D77" s="19">
        <v>6.6651999999999996</v>
      </c>
      <c r="E77" s="19">
        <v>8.3994999999999997</v>
      </c>
      <c r="F77" s="19">
        <v>11.904199999999999</v>
      </c>
      <c r="G77" s="19">
        <v>6.2183000000000002E-2</v>
      </c>
      <c r="H77" s="19">
        <v>5.3785999999999996</v>
      </c>
      <c r="I77" s="19">
        <v>5.1417000000000002</v>
      </c>
      <c r="J77" s="19">
        <v>5.0137999999999998</v>
      </c>
      <c r="L77" s="10">
        <f t="shared" si="2"/>
        <v>37986</v>
      </c>
      <c r="M77" s="19">
        <f>D76*(1+'Interest rate'!$M75)/(1+'Interest rate'!N75)</f>
        <v>6.8263384484211338</v>
      </c>
      <c r="N77" s="19">
        <f>E76*(1+'Interest rate'!$M75)/(1+'Interest rate'!O75)</f>
        <v>8.184155062280789</v>
      </c>
      <c r="O77" s="19">
        <f>F76*(1+'Interest rate'!$M75)/(1+'Interest rate'!P75)</f>
        <v>11.728629544473838</v>
      </c>
      <c r="P77" s="19">
        <f>G76*(1+'Interest rate'!$M75)/(1+'Interest rate'!Q75)</f>
        <v>6.2335799282507813E-2</v>
      </c>
      <c r="Q77" s="19">
        <f>H76*(1+'Interest rate'!$M75)/(1+'Interest rate'!R75)</f>
        <v>5.2932180433744671</v>
      </c>
      <c r="R77" s="19">
        <f>I76*(1+'Interest rate'!$M75)/(1+'Interest rate'!S75)</f>
        <v>5.2432248106316219</v>
      </c>
      <c r="S77" s="19">
        <f>J76*(1+'Interest rate'!$M75)/(1+'Interest rate'!T75)</f>
        <v>4.9288109779945843</v>
      </c>
    </row>
    <row r="78" spans="2:19" x14ac:dyDescent="0.25">
      <c r="B78" s="3">
        <v>38017</v>
      </c>
      <c r="C78" s="4">
        <f t="shared" si="3"/>
        <v>38017</v>
      </c>
      <c r="D78" s="16">
        <v>7.0110999999999999</v>
      </c>
      <c r="E78" s="16">
        <v>8.7484999999999999</v>
      </c>
      <c r="F78" s="16">
        <v>12.784700000000001</v>
      </c>
      <c r="G78" s="16">
        <v>6.6332000000000002E-2</v>
      </c>
      <c r="H78" s="16">
        <v>5.5826000000000002</v>
      </c>
      <c r="I78" s="16">
        <v>5.2911000000000001</v>
      </c>
      <c r="J78" s="16">
        <v>5.3566000000000003</v>
      </c>
      <c r="L78" s="4">
        <f t="shared" si="2"/>
        <v>38017</v>
      </c>
      <c r="M78" s="16">
        <f>D77*(1+'Interest rate'!$M76)/(1+'Interest rate'!N76)</f>
        <v>6.6726245699648734</v>
      </c>
      <c r="N78" s="16">
        <f>E77*(1+'Interest rate'!$M76)/(1+'Interest rate'!O76)</f>
        <v>8.4020998089369741</v>
      </c>
      <c r="O78" s="16">
        <f>F77*(1+'Interest rate'!$M76)/(1+'Interest rate'!P76)</f>
        <v>11.890544523562241</v>
      </c>
      <c r="P78" s="16">
        <f>G77*(1+'Interest rate'!$M76)/(1+'Interest rate'!Q76)</f>
        <v>6.2307607713717919E-2</v>
      </c>
      <c r="Q78" s="16">
        <f>H77*(1+'Interest rate'!$M76)/(1+'Interest rate'!R76)</f>
        <v>5.3886044743902666</v>
      </c>
      <c r="R78" s="16">
        <f>I77*(1+'Interest rate'!$M76)/(1+'Interest rate'!S76)</f>
        <v>5.1405727219763602</v>
      </c>
      <c r="S78" s="16">
        <f>J77*(1+'Interest rate'!$M76)/(1+'Interest rate'!T76)</f>
        <v>5.0024213841902512</v>
      </c>
    </row>
    <row r="79" spans="2:19" x14ac:dyDescent="0.25">
      <c r="B79" s="6">
        <v>38046</v>
      </c>
      <c r="C79" s="7">
        <f t="shared" si="3"/>
        <v>38046</v>
      </c>
      <c r="D79" s="18">
        <v>6.9987000000000004</v>
      </c>
      <c r="E79" s="18">
        <v>8.7436000000000007</v>
      </c>
      <c r="F79" s="18">
        <v>13.0823</v>
      </c>
      <c r="G79" s="18">
        <v>6.4142000000000005E-2</v>
      </c>
      <c r="H79" s="18">
        <v>5.5453000000000001</v>
      </c>
      <c r="I79" s="18">
        <v>5.2549000000000001</v>
      </c>
      <c r="J79" s="18">
        <v>5.4181499999999998</v>
      </c>
      <c r="L79" s="7">
        <f t="shared" si="2"/>
        <v>38046</v>
      </c>
      <c r="M79" s="18">
        <f>D78*(1+'Interest rate'!$M77)/(1+'Interest rate'!N77)</f>
        <v>7.0174254334821171</v>
      </c>
      <c r="N79" s="18">
        <f>E78*(1+'Interest rate'!$M77)/(1+'Interest rate'!O77)</f>
        <v>8.7494154912327051</v>
      </c>
      <c r="O79" s="18">
        <f>F78*(1+'Interest rate'!$M77)/(1+'Interest rate'!P77)</f>
        <v>12.766304433341327</v>
      </c>
      <c r="P79" s="18">
        <f>G78*(1+'Interest rate'!$M77)/(1+'Interest rate'!Q77)</f>
        <v>6.6450115618379449E-2</v>
      </c>
      <c r="Q79" s="18">
        <f>H78*(1+'Interest rate'!$M77)/(1+'Interest rate'!R77)</f>
        <v>5.5918018800018894</v>
      </c>
      <c r="R79" s="18">
        <f>I78*(1+'Interest rate'!$M77)/(1+'Interest rate'!S77)</f>
        <v>5.2895497957674253</v>
      </c>
      <c r="S79" s="18">
        <f>J78*(1+'Interest rate'!$M77)/(1+'Interest rate'!T77)</f>
        <v>5.3424988647141127</v>
      </c>
    </row>
    <row r="80" spans="2:19" x14ac:dyDescent="0.25">
      <c r="B80" s="3">
        <v>38077</v>
      </c>
      <c r="C80" s="4">
        <f t="shared" si="3"/>
        <v>38077</v>
      </c>
      <c r="D80" s="16">
        <v>6.8445</v>
      </c>
      <c r="E80" s="16">
        <v>8.4285999999999994</v>
      </c>
      <c r="F80" s="16">
        <v>12.6355</v>
      </c>
      <c r="G80" s="16">
        <v>6.5653000000000003E-2</v>
      </c>
      <c r="H80" s="16">
        <v>5.4077999999999999</v>
      </c>
      <c r="I80" s="16">
        <v>5.2267000000000001</v>
      </c>
      <c r="J80" s="16">
        <v>5.2485499999999998</v>
      </c>
      <c r="L80" s="4">
        <f t="shared" si="2"/>
        <v>38077</v>
      </c>
      <c r="M80" s="16">
        <f>D79*(1+'Interest rate'!$M78)/(1+'Interest rate'!N78)</f>
        <v>7.0036563565674967</v>
      </c>
      <c r="N80" s="16">
        <f>E79*(1+'Interest rate'!$M78)/(1+'Interest rate'!O78)</f>
        <v>8.7429365820705485</v>
      </c>
      <c r="O80" s="16">
        <f>F79*(1+'Interest rate'!$M78)/(1+'Interest rate'!P78)</f>
        <v>13.059459132500404</v>
      </c>
      <c r="P80" s="16">
        <f>G79*(1+'Interest rate'!$M78)/(1+'Interest rate'!Q78)</f>
        <v>6.4243761574871563E-2</v>
      </c>
      <c r="Q80" s="16">
        <f>H79*(1+'Interest rate'!$M78)/(1+'Interest rate'!R78)</f>
        <v>5.5532214278759833</v>
      </c>
      <c r="R80" s="16">
        <f>I79*(1+'Interest rate'!$M78)/(1+'Interest rate'!S78)</f>
        <v>5.2533781779127153</v>
      </c>
      <c r="S80" s="16">
        <f>J79*(1+'Interest rate'!$M78)/(1+'Interest rate'!T78)</f>
        <v>5.4032953946377615</v>
      </c>
    </row>
    <row r="81" spans="2:19" x14ac:dyDescent="0.25">
      <c r="B81" s="6">
        <v>38107</v>
      </c>
      <c r="C81" s="7">
        <f t="shared" si="3"/>
        <v>38107</v>
      </c>
      <c r="D81" s="18">
        <v>6.8662999999999998</v>
      </c>
      <c r="E81" s="18">
        <v>8.2210000000000001</v>
      </c>
      <c r="F81" s="18">
        <v>12.208399999999999</v>
      </c>
      <c r="G81" s="18">
        <v>6.2135999999999997E-2</v>
      </c>
      <c r="H81" s="18">
        <v>5.2998000000000003</v>
      </c>
      <c r="I81" s="18">
        <v>5.0042999999999997</v>
      </c>
      <c r="J81" s="18">
        <v>4.9493</v>
      </c>
      <c r="L81" s="7">
        <f t="shared" si="2"/>
        <v>38107</v>
      </c>
      <c r="M81" s="18">
        <f>D80*(1+'Interest rate'!$M79)/(1+'Interest rate'!N79)</f>
        <v>6.8492775281288356</v>
      </c>
      <c r="N81" s="18">
        <f>E80*(1+'Interest rate'!$M79)/(1+'Interest rate'!O79)</f>
        <v>8.4280283684494766</v>
      </c>
      <c r="O81" s="18">
        <f>F80*(1+'Interest rate'!$M79)/(1+'Interest rate'!P79)</f>
        <v>12.612545584590658</v>
      </c>
      <c r="P81" s="18">
        <f>G80*(1+'Interest rate'!$M79)/(1+'Interest rate'!Q79)</f>
        <v>6.5756152271547935E-2</v>
      </c>
      <c r="Q81" s="18">
        <f>H80*(1+'Interest rate'!$M79)/(1+'Interest rate'!R79)</f>
        <v>5.4154889817290881</v>
      </c>
      <c r="R81" s="18">
        <f>I80*(1+'Interest rate'!$M79)/(1+'Interest rate'!S79)</f>
        <v>5.2256332432729895</v>
      </c>
      <c r="S81" s="18">
        <f>J80*(1+'Interest rate'!$M79)/(1+'Interest rate'!T79)</f>
        <v>5.2343335956194448</v>
      </c>
    </row>
    <row r="82" spans="2:19" x14ac:dyDescent="0.25">
      <c r="B82" s="3">
        <v>38138</v>
      </c>
      <c r="C82" s="4">
        <f t="shared" si="3"/>
        <v>38138</v>
      </c>
      <c r="D82" s="16">
        <v>6.7405999999999997</v>
      </c>
      <c r="E82" s="16">
        <v>8.2149000000000001</v>
      </c>
      <c r="F82" s="16">
        <v>12.3475</v>
      </c>
      <c r="G82" s="16">
        <v>6.1502999999999995E-2</v>
      </c>
      <c r="H82" s="16">
        <v>5.3699000000000003</v>
      </c>
      <c r="I82" s="16">
        <v>4.9440999999999997</v>
      </c>
      <c r="J82" s="16">
        <v>4.8185000000000002</v>
      </c>
      <c r="L82" s="4">
        <f t="shared" si="2"/>
        <v>38138</v>
      </c>
      <c r="M82" s="16">
        <f>D81*(1+'Interest rate'!$M80)/(1+'Interest rate'!N80)</f>
        <v>6.8710922724971004</v>
      </c>
      <c r="N82" s="16">
        <f>E81*(1+'Interest rate'!$M80)/(1+'Interest rate'!O80)</f>
        <v>8.2202897804151238</v>
      </c>
      <c r="O82" s="16">
        <f>F81*(1+'Interest rate'!$M80)/(1+'Interest rate'!P80)</f>
        <v>12.185505139874236</v>
      </c>
      <c r="P82" s="16">
        <f>G81*(1+'Interest rate'!$M80)/(1+'Interest rate'!Q80)</f>
        <v>6.223413517444689E-2</v>
      </c>
      <c r="Q82" s="16">
        <f>H81*(1+'Interest rate'!$M80)/(1+'Interest rate'!R80)</f>
        <v>5.3073714821194198</v>
      </c>
      <c r="R82" s="16">
        <f>I81*(1+'Interest rate'!$M80)/(1+'Interest rate'!S80)</f>
        <v>5.0038367041912801</v>
      </c>
      <c r="S82" s="16">
        <f>J81*(1+'Interest rate'!$M80)/(1+'Interest rate'!T80)</f>
        <v>4.9354465930278444</v>
      </c>
    </row>
    <row r="83" spans="2:19" x14ac:dyDescent="0.25">
      <c r="B83" s="6">
        <v>38168</v>
      </c>
      <c r="C83" s="7">
        <f t="shared" si="3"/>
        <v>38168</v>
      </c>
      <c r="D83" s="18">
        <v>6.9260000000000002</v>
      </c>
      <c r="E83" s="18">
        <v>8.4491999999999994</v>
      </c>
      <c r="F83" s="18">
        <v>12.608000000000001</v>
      </c>
      <c r="G83" s="18">
        <v>6.3661000000000009E-2</v>
      </c>
      <c r="H83" s="18">
        <v>5.5465</v>
      </c>
      <c r="I83" s="18">
        <v>5.1958000000000002</v>
      </c>
      <c r="J83" s="18">
        <v>4.8407</v>
      </c>
      <c r="L83" s="7">
        <f t="shared" si="2"/>
        <v>38168</v>
      </c>
      <c r="M83" s="18">
        <f>D82*(1+'Interest rate'!$M81)/(1+'Interest rate'!N81)</f>
        <v>6.7456139222275135</v>
      </c>
      <c r="N83" s="18">
        <f>E82*(1+'Interest rate'!$M81)/(1+'Interest rate'!O81)</f>
        <v>8.2146081735268925</v>
      </c>
      <c r="O83" s="18">
        <f>F82*(1+'Interest rate'!$M81)/(1+'Interest rate'!P81)</f>
        <v>12.323154990570654</v>
      </c>
      <c r="P83" s="18">
        <f>G82*(1+'Interest rate'!$M81)/(1+'Interest rate'!Q81)</f>
        <v>6.1603658941556443E-2</v>
      </c>
      <c r="Q83" s="18">
        <f>H82*(1+'Interest rate'!$M81)/(1+'Interest rate'!R81)</f>
        <v>5.3779612006330764</v>
      </c>
      <c r="R83" s="18">
        <f>I82*(1+'Interest rate'!$M81)/(1+'Interest rate'!S81)</f>
        <v>4.9438106703948437</v>
      </c>
      <c r="S83" s="18">
        <f>J82*(1+'Interest rate'!$M81)/(1+'Interest rate'!T81)</f>
        <v>4.8055842900793575</v>
      </c>
    </row>
    <row r="84" spans="2:19" x14ac:dyDescent="0.25">
      <c r="B84" s="3">
        <v>38199</v>
      </c>
      <c r="C84" s="4">
        <f t="shared" si="3"/>
        <v>38199</v>
      </c>
      <c r="D84" s="16">
        <v>7.0172999999999996</v>
      </c>
      <c r="E84" s="16">
        <v>8.4327000000000005</v>
      </c>
      <c r="F84" s="16">
        <v>12.7662</v>
      </c>
      <c r="G84" s="16">
        <v>6.3023999999999997E-2</v>
      </c>
      <c r="H84" s="16">
        <v>5.4744999999999999</v>
      </c>
      <c r="I84" s="16">
        <v>5.2712000000000003</v>
      </c>
      <c r="J84" s="16">
        <v>4.9305000000000003</v>
      </c>
      <c r="L84" s="4">
        <f t="shared" si="2"/>
        <v>38199</v>
      </c>
      <c r="M84" s="16">
        <f>D83*(1+'Interest rate'!$M82)/(1+'Interest rate'!N82)</f>
        <v>6.9293574539687643</v>
      </c>
      <c r="N84" s="16">
        <f>E83*(1+'Interest rate'!$M82)/(1+'Interest rate'!O82)</f>
        <v>8.448406335133317</v>
      </c>
      <c r="O84" s="16">
        <f>F83*(1+'Interest rate'!$M82)/(1+'Interest rate'!P82)</f>
        <v>12.580919875699816</v>
      </c>
      <c r="P84" s="16">
        <f>G83*(1+'Interest rate'!$M82)/(1+'Interest rate'!Q82)</f>
        <v>6.3761998466182829E-2</v>
      </c>
      <c r="Q84" s="16">
        <f>H83*(1+'Interest rate'!$M82)/(1+'Interest rate'!R82)</f>
        <v>5.5536310803949762</v>
      </c>
      <c r="R84" s="16">
        <f>I83*(1+'Interest rate'!$M82)/(1+'Interest rate'!S82)</f>
        <v>5.1953543555516113</v>
      </c>
      <c r="S84" s="16">
        <f>J83*(1+'Interest rate'!$M82)/(1+'Interest rate'!T82)</f>
        <v>4.8275476834771816</v>
      </c>
    </row>
    <row r="85" spans="2:19" x14ac:dyDescent="0.25">
      <c r="B85" s="6">
        <v>38230</v>
      </c>
      <c r="C85" s="7">
        <f t="shared" si="3"/>
        <v>38230</v>
      </c>
      <c r="D85" s="18">
        <v>6.8682999999999996</v>
      </c>
      <c r="E85" s="18">
        <v>8.3672000000000004</v>
      </c>
      <c r="F85" s="18">
        <v>12.3767</v>
      </c>
      <c r="G85" s="18">
        <v>6.2913999999999998E-2</v>
      </c>
      <c r="H85" s="18">
        <v>5.4240000000000004</v>
      </c>
      <c r="I85" s="18">
        <v>5.2320000000000002</v>
      </c>
      <c r="J85" s="18">
        <v>4.8366899999999999</v>
      </c>
      <c r="L85" s="7">
        <f t="shared" si="2"/>
        <v>38230</v>
      </c>
      <c r="M85" s="18">
        <f>D84*(1+'Interest rate'!$M83)/(1+'Interest rate'!N83)</f>
        <v>7.0202672661199443</v>
      </c>
      <c r="N85" s="18">
        <f>E84*(1+'Interest rate'!$M83)/(1+'Interest rate'!O83)</f>
        <v>8.4322988916237129</v>
      </c>
      <c r="O85" s="18">
        <f>F84*(1+'Interest rate'!$M83)/(1+'Interest rate'!P83)</f>
        <v>12.738035740088797</v>
      </c>
      <c r="P85" s="18">
        <f>G84*(1+'Interest rate'!$M83)/(1+'Interest rate'!Q83)</f>
        <v>6.3127082555254899E-2</v>
      </c>
      <c r="Q85" s="18">
        <f>H84*(1+'Interest rate'!$M83)/(1+'Interest rate'!R83)</f>
        <v>5.4817920953763668</v>
      </c>
      <c r="R85" s="18">
        <f>I84*(1+'Interest rate'!$M83)/(1+'Interest rate'!S83)</f>
        <v>5.271020621510921</v>
      </c>
      <c r="S85" s="18">
        <f>J84*(1+'Interest rate'!$M83)/(1+'Interest rate'!T83)</f>
        <v>4.9175272395808785</v>
      </c>
    </row>
    <row r="86" spans="2:19" x14ac:dyDescent="0.25">
      <c r="B86" s="3">
        <v>38260</v>
      </c>
      <c r="C86" s="4">
        <f t="shared" si="3"/>
        <v>38260</v>
      </c>
      <c r="D86" s="16">
        <v>6.7073999999999998</v>
      </c>
      <c r="E86" s="16">
        <v>8.3405000000000005</v>
      </c>
      <c r="F86" s="16">
        <v>12.1531</v>
      </c>
      <c r="G86" s="16">
        <v>6.0951000000000005E-2</v>
      </c>
      <c r="H86" s="16">
        <v>5.3834999999999997</v>
      </c>
      <c r="I86" s="16">
        <v>5.3175999999999997</v>
      </c>
      <c r="J86" s="16">
        <v>4.8806000000000003</v>
      </c>
      <c r="L86" s="4">
        <f t="shared" si="2"/>
        <v>38260</v>
      </c>
      <c r="M86" s="16">
        <f>D85*(1+'Interest rate'!$M84)/(1+'Interest rate'!N84)</f>
        <v>6.8700427324305204</v>
      </c>
      <c r="N86" s="16">
        <f>E85*(1+'Interest rate'!$M84)/(1+'Interest rate'!O84)</f>
        <v>8.3665456623725181</v>
      </c>
      <c r="O86" s="16">
        <f>F85*(1+'Interest rate'!$M84)/(1+'Interest rate'!P84)</f>
        <v>12.348070987772738</v>
      </c>
      <c r="P86" s="16">
        <f>G85*(1+'Interest rate'!$M84)/(1+'Interest rate'!Q84)</f>
        <v>6.3014875841267776E-2</v>
      </c>
      <c r="Q86" s="16">
        <f>H85*(1+'Interest rate'!$M84)/(1+'Interest rate'!R84)</f>
        <v>5.4309722042335347</v>
      </c>
      <c r="R86" s="16">
        <f>I85*(1+'Interest rate'!$M84)/(1+'Interest rate'!S84)</f>
        <v>5.2312169627103557</v>
      </c>
      <c r="S86" s="16">
        <f>J85*(1+'Interest rate'!$M84)/(1+'Interest rate'!T84)</f>
        <v>4.8239259329239292</v>
      </c>
    </row>
    <row r="87" spans="2:19" x14ac:dyDescent="0.25">
      <c r="B87" s="6">
        <v>38291</v>
      </c>
      <c r="C87" s="7">
        <f t="shared" si="3"/>
        <v>38291</v>
      </c>
      <c r="D87" s="18">
        <v>6.3616999999999999</v>
      </c>
      <c r="E87" s="18">
        <v>8.1458999999999993</v>
      </c>
      <c r="F87" s="18">
        <v>11.6883</v>
      </c>
      <c r="G87" s="18">
        <v>6.0129999999999996E-2</v>
      </c>
      <c r="H87" s="18">
        <v>5.3255999999999997</v>
      </c>
      <c r="I87" s="18">
        <v>5.2252999999999998</v>
      </c>
      <c r="J87" s="18">
        <v>4.7634400000000001</v>
      </c>
      <c r="L87" s="7">
        <f t="shared" si="2"/>
        <v>38291</v>
      </c>
      <c r="M87" s="18">
        <f>D86*(1+'Interest rate'!$M85)/(1+'Interest rate'!N85)</f>
        <v>6.7083323338327991</v>
      </c>
      <c r="N87" s="18">
        <f>E86*(1+'Interest rate'!$M85)/(1+'Interest rate'!O85)</f>
        <v>8.3400232345730281</v>
      </c>
      <c r="O87" s="18">
        <f>F86*(1+'Interest rate'!$M85)/(1+'Interest rate'!P85)</f>
        <v>12.125369729303648</v>
      </c>
      <c r="P87" s="18">
        <f>G86*(1+'Interest rate'!$M85)/(1+'Interest rate'!Q85)</f>
        <v>6.1050161196366436E-2</v>
      </c>
      <c r="Q87" s="18">
        <f>H86*(1+'Interest rate'!$M85)/(1+'Interest rate'!R85)</f>
        <v>5.3897701740808994</v>
      </c>
      <c r="R87" s="18">
        <f>I86*(1+'Interest rate'!$M85)/(1+'Interest rate'!S85)</f>
        <v>5.3160247251993962</v>
      </c>
      <c r="S87" s="18">
        <f>J86*(1+'Interest rate'!$M85)/(1+'Interest rate'!T85)</f>
        <v>4.8678393682269663</v>
      </c>
    </row>
    <row r="88" spans="2:19" x14ac:dyDescent="0.25">
      <c r="B88" s="3">
        <v>38321</v>
      </c>
      <c r="C88" s="4">
        <f t="shared" si="3"/>
        <v>38321</v>
      </c>
      <c r="D88" s="16">
        <v>6.1409000000000002</v>
      </c>
      <c r="E88" s="16">
        <v>8.1537000000000006</v>
      </c>
      <c r="F88" s="16">
        <v>11.726000000000001</v>
      </c>
      <c r="G88" s="16">
        <v>5.9588000000000002E-2</v>
      </c>
      <c r="H88" s="16">
        <v>5.3803999999999998</v>
      </c>
      <c r="I88" s="16">
        <v>5.1723999999999997</v>
      </c>
      <c r="J88" s="16">
        <v>4.7463800000000003</v>
      </c>
      <c r="L88" s="4">
        <f t="shared" si="2"/>
        <v>38321</v>
      </c>
      <c r="M88" s="16">
        <f>D87*(1+'Interest rate'!$M86)/(1+'Interest rate'!N86)</f>
        <v>6.3616480229911883</v>
      </c>
      <c r="N88" s="16">
        <f>E87*(1+'Interest rate'!$M86)/(1+'Interest rate'!O86)</f>
        <v>8.1452248002625502</v>
      </c>
      <c r="O88" s="16">
        <f>F87*(1+'Interest rate'!$M86)/(1+'Interest rate'!P86)</f>
        <v>11.661578778927156</v>
      </c>
      <c r="P88" s="16">
        <f>G87*(1+'Interest rate'!$M86)/(1+'Interest rate'!Q86)</f>
        <v>6.0226810299664736E-2</v>
      </c>
      <c r="Q88" s="16">
        <f>H87*(1+'Interest rate'!$M86)/(1+'Interest rate'!R86)</f>
        <v>5.3314948361997443</v>
      </c>
      <c r="R88" s="16">
        <f>I87*(1+'Interest rate'!$M86)/(1+'Interest rate'!S86)</f>
        <v>5.222795969060301</v>
      </c>
      <c r="S88" s="16">
        <f>J87*(1+'Interest rate'!$M86)/(1+'Interest rate'!T86)</f>
        <v>4.7509080604711578</v>
      </c>
    </row>
    <row r="89" spans="2:19" x14ac:dyDescent="0.25">
      <c r="B89" s="9">
        <v>38352</v>
      </c>
      <c r="C89" s="10">
        <f t="shared" si="3"/>
        <v>38352</v>
      </c>
      <c r="D89" s="19">
        <v>6.0804999999999998</v>
      </c>
      <c r="E89" s="19">
        <v>8.2395999999999994</v>
      </c>
      <c r="F89" s="19">
        <v>11.664999999999999</v>
      </c>
      <c r="G89" s="19">
        <v>5.9249999999999997E-2</v>
      </c>
      <c r="H89" s="19">
        <v>5.3331</v>
      </c>
      <c r="I89" s="19">
        <v>5.0628000000000002</v>
      </c>
      <c r="J89" s="19">
        <v>4.7448600000000001</v>
      </c>
      <c r="L89" s="10">
        <f t="shared" si="2"/>
        <v>38352</v>
      </c>
      <c r="M89" s="19">
        <f>D88*(1+'Interest rate'!$M87)/(1+'Interest rate'!N87)</f>
        <v>6.1394472844616157</v>
      </c>
      <c r="N89" s="19">
        <f>E88*(1+'Interest rate'!$M87)/(1+'Interest rate'!O87)</f>
        <v>8.1525569263038378</v>
      </c>
      <c r="O89" s="19">
        <f>F88*(1+'Interest rate'!$M87)/(1+'Interest rate'!P87)</f>
        <v>11.699369558231041</v>
      </c>
      <c r="P89" s="19">
        <f>G88*(1+'Interest rate'!$M87)/(1+'Interest rate'!Q87)</f>
        <v>5.9684456135146821E-2</v>
      </c>
      <c r="Q89" s="19">
        <f>H88*(1+'Interest rate'!$M87)/(1+'Interest rate'!R87)</f>
        <v>5.3862434350044737</v>
      </c>
      <c r="R89" s="19">
        <f>I88*(1+'Interest rate'!$M87)/(1+'Interest rate'!S87)</f>
        <v>5.1696836432663815</v>
      </c>
      <c r="S89" s="19">
        <f>J88*(1+'Interest rate'!$M87)/(1+'Interest rate'!T87)</f>
        <v>4.7339900879701853</v>
      </c>
    </row>
    <row r="90" spans="2:19" x14ac:dyDescent="0.25">
      <c r="B90" s="3">
        <v>38383</v>
      </c>
      <c r="C90" s="4">
        <f t="shared" si="3"/>
        <v>38383</v>
      </c>
      <c r="D90" s="16">
        <v>6.3657000000000004</v>
      </c>
      <c r="E90" s="16">
        <v>8.2985000000000007</v>
      </c>
      <c r="F90" s="16">
        <v>11.9856</v>
      </c>
      <c r="G90" s="16">
        <v>6.1387999999999998E-2</v>
      </c>
      <c r="H90" s="16">
        <v>5.3533999999999997</v>
      </c>
      <c r="I90" s="16">
        <v>5.1329000000000002</v>
      </c>
      <c r="J90" s="16">
        <v>4.9376499999999997</v>
      </c>
      <c r="L90" s="4">
        <f t="shared" si="2"/>
        <v>38383</v>
      </c>
      <c r="M90" s="16">
        <f>D89*(1+'Interest rate'!$M88)/(1+'Interest rate'!N88)</f>
        <v>6.0783184379191635</v>
      </c>
      <c r="N90" s="16">
        <f>E89*(1+'Interest rate'!$M88)/(1+'Interest rate'!O88)</f>
        <v>8.2384687655328381</v>
      </c>
      <c r="O90" s="16">
        <f>F89*(1+'Interest rate'!$M88)/(1+'Interest rate'!P88)</f>
        <v>11.637769223881177</v>
      </c>
      <c r="P90" s="16">
        <f>G89*(1+'Interest rate'!$M88)/(1+'Interest rate'!Q88)</f>
        <v>5.9343969251185166E-2</v>
      </c>
      <c r="Q90" s="16">
        <f>H89*(1+'Interest rate'!$M88)/(1+'Interest rate'!R88)</f>
        <v>5.3388059465904281</v>
      </c>
      <c r="R90" s="16">
        <f>I89*(1+'Interest rate'!$M88)/(1+'Interest rate'!S88)</f>
        <v>5.0600990666062069</v>
      </c>
      <c r="S90" s="16">
        <f>J89*(1+'Interest rate'!$M88)/(1+'Interest rate'!T88)</f>
        <v>4.732319371946403</v>
      </c>
    </row>
    <row r="91" spans="2:19" x14ac:dyDescent="0.25">
      <c r="B91" s="6">
        <v>38411</v>
      </c>
      <c r="C91" s="7">
        <f t="shared" si="3"/>
        <v>38411</v>
      </c>
      <c r="D91" s="18">
        <v>6.2192999999999996</v>
      </c>
      <c r="E91" s="18">
        <v>8.2256999999999998</v>
      </c>
      <c r="F91" s="18">
        <v>11.946999999999999</v>
      </c>
      <c r="G91" s="18">
        <v>5.9450000000000003E-2</v>
      </c>
      <c r="H91" s="18">
        <v>5.3474000000000004</v>
      </c>
      <c r="I91" s="18">
        <v>5.0400999999999998</v>
      </c>
      <c r="J91" s="18">
        <v>4.92441</v>
      </c>
      <c r="L91" s="7">
        <f t="shared" si="2"/>
        <v>38411</v>
      </c>
      <c r="M91" s="18">
        <f>D90*(1+'Interest rate'!$M89)/(1+'Interest rate'!N89)</f>
        <v>6.3621210843044551</v>
      </c>
      <c r="N91" s="18">
        <f>E90*(1+'Interest rate'!$M89)/(1+'Interest rate'!O89)</f>
        <v>8.2970916648787867</v>
      </c>
      <c r="O91" s="18">
        <f>F90*(1+'Interest rate'!$M89)/(1+'Interest rate'!P89)</f>
        <v>11.95728374047539</v>
      </c>
      <c r="P91" s="18">
        <f>G90*(1+'Interest rate'!$M89)/(1+'Interest rate'!Q89)</f>
        <v>6.1482312336658497E-2</v>
      </c>
      <c r="Q91" s="18">
        <f>H90*(1+'Interest rate'!$M89)/(1+'Interest rate'!R89)</f>
        <v>5.3586430271481618</v>
      </c>
      <c r="R91" s="18">
        <f>I90*(1+'Interest rate'!$M89)/(1+'Interest rate'!S89)</f>
        <v>5.1299829356454678</v>
      </c>
      <c r="S91" s="18">
        <f>J90*(1+'Interest rate'!$M89)/(1+'Interest rate'!T89)</f>
        <v>4.924236250565702</v>
      </c>
    </row>
    <row r="92" spans="2:19" x14ac:dyDescent="0.25">
      <c r="B92" s="3">
        <v>38442</v>
      </c>
      <c r="C92" s="4">
        <f t="shared" si="3"/>
        <v>38442</v>
      </c>
      <c r="D92" s="16">
        <v>6.3384999999999998</v>
      </c>
      <c r="E92" s="16">
        <v>8.2172000000000001</v>
      </c>
      <c r="F92" s="16">
        <v>11.981</v>
      </c>
      <c r="G92" s="16">
        <v>5.9153999999999998E-2</v>
      </c>
      <c r="H92" s="16">
        <v>5.2972999999999999</v>
      </c>
      <c r="I92" s="16">
        <v>5.2370000000000001</v>
      </c>
      <c r="J92" s="16">
        <v>4.8984300000000003</v>
      </c>
      <c r="L92" s="4">
        <f t="shared" si="2"/>
        <v>38442</v>
      </c>
      <c r="M92" s="16">
        <f>D91*(1+'Interest rate'!$M90)/(1+'Interest rate'!N90)</f>
        <v>6.2152171982209117</v>
      </c>
      <c r="N92" s="16">
        <f>E91*(1+'Interest rate'!$M90)/(1+'Interest rate'!O90)</f>
        <v>8.2243989294107962</v>
      </c>
      <c r="O92" s="16">
        <f>F91*(1+'Interest rate'!$M90)/(1+'Interest rate'!P90)</f>
        <v>11.9185112120432</v>
      </c>
      <c r="P92" s="16">
        <f>G91*(1+'Interest rate'!$M90)/(1+'Interest rate'!Q90)</f>
        <v>5.9541883828271247E-2</v>
      </c>
      <c r="Q92" s="16">
        <f>H91*(1+'Interest rate'!$M90)/(1+'Interest rate'!R90)</f>
        <v>5.3526440295720379</v>
      </c>
      <c r="R92" s="16">
        <f>I91*(1+'Interest rate'!$M90)/(1+'Interest rate'!S90)</f>
        <v>5.0372666384766402</v>
      </c>
      <c r="S92" s="16">
        <f>J91*(1+'Interest rate'!$M90)/(1+'Interest rate'!T90)</f>
        <v>4.9104656761620857</v>
      </c>
    </row>
    <row r="93" spans="2:19" x14ac:dyDescent="0.25">
      <c r="B93" s="6">
        <v>38472</v>
      </c>
      <c r="C93" s="7">
        <f t="shared" si="3"/>
        <v>38472</v>
      </c>
      <c r="D93" s="18">
        <v>6.3102</v>
      </c>
      <c r="E93" s="18">
        <v>8.125</v>
      </c>
      <c r="F93" s="18">
        <v>12.0465</v>
      </c>
      <c r="G93" s="18">
        <v>6.0236999999999999E-2</v>
      </c>
      <c r="H93" s="18">
        <v>5.2805</v>
      </c>
      <c r="I93" s="18">
        <v>5.0148999999999999</v>
      </c>
      <c r="J93" s="18">
        <v>4.9302400000000004</v>
      </c>
      <c r="L93" s="7">
        <f t="shared" si="2"/>
        <v>38472</v>
      </c>
      <c r="M93" s="18">
        <f>D92*(1+'Interest rate'!$M91)/(1+'Interest rate'!N91)</f>
        <v>6.3342223428697704</v>
      </c>
      <c r="N93" s="18">
        <f>E92*(1+'Interest rate'!$M91)/(1+'Interest rate'!O91)</f>
        <v>8.2167639505855163</v>
      </c>
      <c r="O93" s="18">
        <f>F92*(1+'Interest rate'!$M91)/(1+'Interest rate'!P91)</f>
        <v>11.953753450986982</v>
      </c>
      <c r="P93" s="18">
        <f>G92*(1+'Interest rate'!$M91)/(1+'Interest rate'!Q91)</f>
        <v>5.9251627834502371E-2</v>
      </c>
      <c r="Q93" s="18">
        <f>H92*(1+'Interest rate'!$M91)/(1+'Interest rate'!R91)</f>
        <v>5.3029193048938295</v>
      </c>
      <c r="R93" s="18">
        <f>I92*(1+'Interest rate'!$M91)/(1+'Interest rate'!S91)</f>
        <v>5.2346120189654926</v>
      </c>
      <c r="S93" s="18">
        <f>J92*(1+'Interest rate'!$M91)/(1+'Interest rate'!T91)</f>
        <v>4.8841742621267503</v>
      </c>
    </row>
    <row r="94" spans="2:19" x14ac:dyDescent="0.25">
      <c r="B94" s="3">
        <v>38503</v>
      </c>
      <c r="C94" s="4">
        <f t="shared" si="3"/>
        <v>38503</v>
      </c>
      <c r="D94" s="16">
        <v>6.4550999999999998</v>
      </c>
      <c r="E94" s="16">
        <v>7.9420000000000002</v>
      </c>
      <c r="F94" s="16">
        <v>11.7281</v>
      </c>
      <c r="G94" s="16">
        <v>5.9457000000000003E-2</v>
      </c>
      <c r="H94" s="16">
        <v>5.1707999999999998</v>
      </c>
      <c r="I94" s="16">
        <v>5.1437999999999997</v>
      </c>
      <c r="J94" s="16">
        <v>4.8792400000000002</v>
      </c>
      <c r="L94" s="4">
        <f t="shared" si="2"/>
        <v>38503</v>
      </c>
      <c r="M94" s="16">
        <f>D93*(1+'Interest rate'!$M92)/(1+'Interest rate'!N92)</f>
        <v>6.3045677701898697</v>
      </c>
      <c r="N94" s="16">
        <f>E93*(1+'Interest rate'!$M92)/(1+'Interest rate'!O92)</f>
        <v>8.1242419857943702</v>
      </c>
      <c r="O94" s="16">
        <f>F93*(1+'Interest rate'!$M92)/(1+'Interest rate'!P92)</f>
        <v>12.018571768778475</v>
      </c>
      <c r="P94" s="16">
        <f>G93*(1+'Interest rate'!$M92)/(1+'Interest rate'!Q92)</f>
        <v>6.0333982571443616E-2</v>
      </c>
      <c r="Q94" s="16">
        <f>H93*(1+'Interest rate'!$M92)/(1+'Interest rate'!R92)</f>
        <v>5.2859366100855896</v>
      </c>
      <c r="R94" s="16">
        <f>I93*(1+'Interest rate'!$M92)/(1+'Interest rate'!S92)</f>
        <v>5.0124764355390026</v>
      </c>
      <c r="S94" s="16">
        <f>J93*(1+'Interest rate'!$M92)/(1+'Interest rate'!T92)</f>
        <v>4.9166612855315561</v>
      </c>
    </row>
    <row r="95" spans="2:19" x14ac:dyDescent="0.25">
      <c r="B95" s="6">
        <v>38533</v>
      </c>
      <c r="C95" s="7">
        <f t="shared" si="3"/>
        <v>38533</v>
      </c>
      <c r="D95" s="18">
        <v>6.5327999999999999</v>
      </c>
      <c r="E95" s="18">
        <v>7.9082999999999997</v>
      </c>
      <c r="F95" s="18">
        <v>11.704499999999999</v>
      </c>
      <c r="G95" s="18">
        <v>5.8882999999999998E-2</v>
      </c>
      <c r="H95" s="18">
        <v>5.0983000000000001</v>
      </c>
      <c r="I95" s="18">
        <v>5.3315000000000001</v>
      </c>
      <c r="J95" s="18">
        <v>4.9805700000000002</v>
      </c>
      <c r="L95" s="7">
        <f t="shared" si="2"/>
        <v>38533</v>
      </c>
      <c r="M95" s="18">
        <f>D94*(1+'Interest rate'!$M93)/(1+'Interest rate'!N93)</f>
        <v>6.4493868425876109</v>
      </c>
      <c r="N95" s="18">
        <f>E94*(1+'Interest rate'!$M93)/(1+'Interest rate'!O93)</f>
        <v>7.9415704523190476</v>
      </c>
      <c r="O95" s="18">
        <f>F94*(1+'Interest rate'!$M93)/(1+'Interest rate'!P93)</f>
        <v>11.701533199006372</v>
      </c>
      <c r="P95" s="18">
        <f>G94*(1+'Interest rate'!$M93)/(1+'Interest rate'!Q93)</f>
        <v>5.9555159159926145E-2</v>
      </c>
      <c r="Q95" s="18">
        <f>H94*(1+'Interest rate'!$M93)/(1+'Interest rate'!R93)</f>
        <v>5.1763707537963342</v>
      </c>
      <c r="R95" s="18">
        <f>I94*(1+'Interest rate'!$M93)/(1+'Interest rate'!S93)</f>
        <v>5.1415798154987771</v>
      </c>
      <c r="S95" s="18">
        <f>J94*(1+'Interest rate'!$M93)/(1+'Interest rate'!T93)</f>
        <v>4.8655199917317136</v>
      </c>
    </row>
    <row r="96" spans="2:19" x14ac:dyDescent="0.25">
      <c r="B96" s="3">
        <v>38564</v>
      </c>
      <c r="C96" s="4">
        <f t="shared" si="3"/>
        <v>38564</v>
      </c>
      <c r="D96" s="16">
        <v>6.4905999999999997</v>
      </c>
      <c r="E96" s="16">
        <v>7.8672000000000004</v>
      </c>
      <c r="F96" s="16">
        <v>11.4095</v>
      </c>
      <c r="G96" s="16">
        <v>5.7691999999999993E-2</v>
      </c>
      <c r="H96" s="16">
        <v>5.0338000000000003</v>
      </c>
      <c r="I96" s="16">
        <v>5.306</v>
      </c>
      <c r="J96" s="16">
        <v>4.9127099999999997</v>
      </c>
      <c r="L96" s="4">
        <f t="shared" si="2"/>
        <v>38564</v>
      </c>
      <c r="M96" s="16">
        <f>D95*(1+'Interest rate'!$M94)/(1+'Interest rate'!N94)</f>
        <v>6.5264976913827573</v>
      </c>
      <c r="N96" s="16">
        <f>E95*(1+'Interest rate'!$M94)/(1+'Interest rate'!O94)</f>
        <v>7.9085871613778416</v>
      </c>
      <c r="O96" s="16">
        <f>F95*(1+'Interest rate'!$M94)/(1+'Interest rate'!P94)</f>
        <v>11.67936014624892</v>
      </c>
      <c r="P96" s="16">
        <f>G95*(1+'Interest rate'!$M94)/(1+'Interest rate'!Q94)</f>
        <v>5.8985476388292928E-2</v>
      </c>
      <c r="Q96" s="16">
        <f>H95*(1+'Interest rate'!$M94)/(1+'Interest rate'!R94)</f>
        <v>5.1042649759193877</v>
      </c>
      <c r="R96" s="16">
        <f>I95*(1+'Interest rate'!$M94)/(1+'Interest rate'!S94)</f>
        <v>5.329702552269258</v>
      </c>
      <c r="S96" s="16">
        <f>J95*(1+'Interest rate'!$M94)/(1+'Interest rate'!T94)</f>
        <v>4.9668271258080647</v>
      </c>
    </row>
    <row r="97" spans="2:19" x14ac:dyDescent="0.25">
      <c r="B97" s="6">
        <v>38595</v>
      </c>
      <c r="C97" s="7">
        <f t="shared" si="3"/>
        <v>38595</v>
      </c>
      <c r="D97" s="18">
        <v>6.37</v>
      </c>
      <c r="E97" s="18">
        <v>7.8620999999999999</v>
      </c>
      <c r="F97" s="18">
        <v>11.491400000000001</v>
      </c>
      <c r="G97" s="18">
        <v>5.7588999999999994E-2</v>
      </c>
      <c r="H97" s="18">
        <v>5.0845000000000002</v>
      </c>
      <c r="I97" s="18">
        <v>5.3625999999999996</v>
      </c>
      <c r="J97" s="18">
        <v>4.8115399999999999</v>
      </c>
      <c r="L97" s="7">
        <f t="shared" si="2"/>
        <v>38595</v>
      </c>
      <c r="M97" s="18">
        <f>D96*(1+'Interest rate'!$M95)/(1+'Interest rate'!N95)</f>
        <v>6.4835103720912102</v>
      </c>
      <c r="N97" s="18">
        <f>E96*(1+'Interest rate'!$M95)/(1+'Interest rate'!O95)</f>
        <v>7.8675754967171718</v>
      </c>
      <c r="O97" s="18">
        <f>F96*(1+'Interest rate'!$M95)/(1+'Interest rate'!P95)</f>
        <v>11.386753599937855</v>
      </c>
      <c r="P97" s="18">
        <f>G96*(1+'Interest rate'!$M95)/(1+'Interest rate'!Q95)</f>
        <v>5.7793286316905897E-2</v>
      </c>
      <c r="Q97" s="18">
        <f>H96*(1+'Interest rate'!$M95)/(1+'Interest rate'!R95)</f>
        <v>5.0397578467075235</v>
      </c>
      <c r="R97" s="18">
        <f>I96*(1+'Interest rate'!$M95)/(1+'Interest rate'!S95)</f>
        <v>5.3041828028859852</v>
      </c>
      <c r="S97" s="18">
        <f>J96*(1+'Interest rate'!$M95)/(1+'Interest rate'!T95)</f>
        <v>4.8997179106706215</v>
      </c>
    </row>
    <row r="98" spans="2:19" x14ac:dyDescent="0.25">
      <c r="B98" s="3">
        <v>38625</v>
      </c>
      <c r="C98" s="4">
        <f t="shared" si="3"/>
        <v>38625</v>
      </c>
      <c r="D98" s="16">
        <v>6.5468000000000002</v>
      </c>
      <c r="E98" s="16">
        <v>7.8728999999999996</v>
      </c>
      <c r="F98" s="16">
        <v>11.5488</v>
      </c>
      <c r="G98" s="16">
        <v>5.7687000000000002E-2</v>
      </c>
      <c r="H98" s="16">
        <v>5.0598999999999998</v>
      </c>
      <c r="I98" s="16">
        <v>5.6285999999999996</v>
      </c>
      <c r="J98" s="16">
        <v>4.9891300000000003</v>
      </c>
      <c r="L98" s="4">
        <f t="shared" si="2"/>
        <v>38625</v>
      </c>
      <c r="M98" s="16">
        <f>D97*(1+'Interest rate'!$M96)/(1+'Interest rate'!N96)</f>
        <v>6.3621664552937025</v>
      </c>
      <c r="N98" s="16">
        <f>E97*(1+'Interest rate'!$M96)/(1+'Interest rate'!O96)</f>
        <v>7.8625353369850455</v>
      </c>
      <c r="O98" s="16">
        <f>F97*(1+'Interest rate'!$M96)/(1+'Interest rate'!P96)</f>
        <v>11.46909197151804</v>
      </c>
      <c r="P98" s="16">
        <f>G97*(1+'Interest rate'!$M96)/(1+'Interest rate'!Q96)</f>
        <v>5.7690486142551331E-2</v>
      </c>
      <c r="Q98" s="16">
        <f>H97*(1+'Interest rate'!$M96)/(1+'Interest rate'!R96)</f>
        <v>5.0905593717620539</v>
      </c>
      <c r="R98" s="16">
        <f>I97*(1+'Interest rate'!$M96)/(1+'Interest rate'!S96)</f>
        <v>5.3602015669780494</v>
      </c>
      <c r="S98" s="16">
        <f>J97*(1+'Interest rate'!$M96)/(1+'Interest rate'!T96)</f>
        <v>4.7989141368298824</v>
      </c>
    </row>
    <row r="99" spans="2:19" x14ac:dyDescent="0.25">
      <c r="B99" s="6">
        <v>38656</v>
      </c>
      <c r="C99" s="7">
        <f t="shared" si="3"/>
        <v>38656</v>
      </c>
      <c r="D99" s="18">
        <v>6.5008999999999997</v>
      </c>
      <c r="E99" s="18">
        <v>7.7967000000000004</v>
      </c>
      <c r="F99" s="18">
        <v>11.507</v>
      </c>
      <c r="G99" s="18">
        <v>5.586E-2</v>
      </c>
      <c r="H99" s="18">
        <v>5.0453000000000001</v>
      </c>
      <c r="I99" s="18">
        <v>5.4983000000000004</v>
      </c>
      <c r="J99" s="18">
        <v>4.8643099999999997</v>
      </c>
      <c r="L99" s="7">
        <f t="shared" si="2"/>
        <v>38656</v>
      </c>
      <c r="M99" s="18">
        <f>D98*(1+'Interest rate'!$M97)/(1+'Interest rate'!N97)</f>
        <v>6.5383690254464257</v>
      </c>
      <c r="N99" s="18">
        <f>E98*(1+'Interest rate'!$M97)/(1+'Interest rate'!O97)</f>
        <v>7.8738614279313062</v>
      </c>
      <c r="O99" s="18">
        <f>F98*(1+'Interest rate'!$M97)/(1+'Interest rate'!P97)</f>
        <v>11.52712870269086</v>
      </c>
      <c r="P99" s="18">
        <f>G98*(1+'Interest rate'!$M97)/(1+'Interest rate'!Q97)</f>
        <v>5.7792778464708455E-2</v>
      </c>
      <c r="Q99" s="18">
        <f>H98*(1+'Interest rate'!$M97)/(1+'Interest rate'!R97)</f>
        <v>5.0662598327879467</v>
      </c>
      <c r="R99" s="18">
        <f>I98*(1+'Interest rate'!$M97)/(1+'Interest rate'!S97)</f>
        <v>5.6257125667900247</v>
      </c>
      <c r="S99" s="18">
        <f>J98*(1+'Interest rate'!$M97)/(1+'Interest rate'!T97)</f>
        <v>4.9761575139075997</v>
      </c>
    </row>
    <row r="100" spans="2:19" x14ac:dyDescent="0.25">
      <c r="B100" s="3">
        <v>38686</v>
      </c>
      <c r="C100" s="4">
        <f t="shared" si="3"/>
        <v>38686</v>
      </c>
      <c r="D100" s="16">
        <v>6.7397999999999998</v>
      </c>
      <c r="E100" s="16">
        <v>7.9429999999999996</v>
      </c>
      <c r="F100" s="16">
        <v>11.6609</v>
      </c>
      <c r="G100" s="16">
        <v>5.6257000000000001E-2</v>
      </c>
      <c r="H100" s="16">
        <v>5.1246</v>
      </c>
      <c r="I100" s="16">
        <v>5.7820999999999998</v>
      </c>
      <c r="J100" s="16">
        <v>4.9731800000000002</v>
      </c>
      <c r="L100" s="4">
        <f t="shared" si="2"/>
        <v>38686</v>
      </c>
      <c r="M100" s="16">
        <f>D99*(1+'Interest rate'!$M98)/(1+'Interest rate'!N98)</f>
        <v>6.4921966453090088</v>
      </c>
      <c r="N100" s="16">
        <f>E99*(1+'Interest rate'!$M98)/(1+'Interest rate'!O98)</f>
        <v>7.798637776116526</v>
      </c>
      <c r="O100" s="16">
        <f>F99*(1+'Interest rate'!$M98)/(1+'Interest rate'!P98)</f>
        <v>11.487023538147934</v>
      </c>
      <c r="P100" s="16">
        <f>G99*(1+'Interest rate'!$M98)/(1+'Interest rate'!Q98)</f>
        <v>5.5969719174707395E-2</v>
      </c>
      <c r="Q100" s="16">
        <f>H99*(1+'Interest rate'!$M98)/(1+'Interest rate'!R98)</f>
        <v>5.0522578210903539</v>
      </c>
      <c r="R100" s="16">
        <f>I99*(1+'Interest rate'!$M98)/(1+'Interest rate'!S98)</f>
        <v>5.4954838010372784</v>
      </c>
      <c r="S100" s="16">
        <f>J99*(1+'Interest rate'!$M98)/(1+'Interest rate'!T98)</f>
        <v>4.8522941413648155</v>
      </c>
    </row>
    <row r="101" spans="2:19" x14ac:dyDescent="0.25">
      <c r="B101" s="9">
        <v>38717</v>
      </c>
      <c r="C101" s="10">
        <f t="shared" si="3"/>
        <v>38717</v>
      </c>
      <c r="D101" s="19">
        <v>6.7442000000000002</v>
      </c>
      <c r="E101" s="19">
        <v>7.9901</v>
      </c>
      <c r="F101" s="19">
        <v>11.6206</v>
      </c>
      <c r="G101" s="19">
        <v>5.7272999999999998E-2</v>
      </c>
      <c r="H101" s="19">
        <v>5.1326999999999998</v>
      </c>
      <c r="I101" s="19">
        <v>5.8026999999999997</v>
      </c>
      <c r="J101" s="19">
        <v>4.9514100000000001</v>
      </c>
      <c r="L101" s="10">
        <f t="shared" si="2"/>
        <v>38717</v>
      </c>
      <c r="M101" s="19">
        <f>D100*(1+'Interest rate'!$M99)/(1+'Interest rate'!N99)</f>
        <v>6.7299537356248385</v>
      </c>
      <c r="N101" s="19">
        <f>E100*(1+'Interest rate'!$M99)/(1+'Interest rate'!O99)</f>
        <v>7.9435823610633909</v>
      </c>
      <c r="O101" s="19">
        <f>F100*(1+'Interest rate'!$M99)/(1+'Interest rate'!P99)</f>
        <v>11.641066058928677</v>
      </c>
      <c r="P101" s="19">
        <f>G100*(1+'Interest rate'!$M99)/(1+'Interest rate'!Q99)</f>
        <v>5.6369761789187789E-2</v>
      </c>
      <c r="Q101" s="19">
        <f>H100*(1+'Interest rate'!$M99)/(1+'Interest rate'!R99)</f>
        <v>5.1311902322329104</v>
      </c>
      <c r="R101" s="19">
        <f>I100*(1+'Interest rate'!$M99)/(1+'Interest rate'!S99)</f>
        <v>5.7785175829661029</v>
      </c>
      <c r="S101" s="19">
        <f>J100*(1+'Interest rate'!$M99)/(1+'Interest rate'!T99)</f>
        <v>4.961096964880916</v>
      </c>
    </row>
    <row r="102" spans="2:19" x14ac:dyDescent="0.25">
      <c r="B102" s="3">
        <v>38748</v>
      </c>
      <c r="C102" s="4">
        <f t="shared" si="3"/>
        <v>38748</v>
      </c>
      <c r="D102" s="16">
        <v>6.6436000000000002</v>
      </c>
      <c r="E102" s="16">
        <v>8.0759000000000007</v>
      </c>
      <c r="F102" s="16">
        <v>11.8217</v>
      </c>
      <c r="G102" s="16">
        <v>5.6684999999999999E-2</v>
      </c>
      <c r="H102" s="16">
        <v>5.1989999999999998</v>
      </c>
      <c r="I102" s="16">
        <v>5.8327</v>
      </c>
      <c r="J102" s="16">
        <v>5.0368500000000003</v>
      </c>
      <c r="L102" s="4">
        <f t="shared" si="2"/>
        <v>38748</v>
      </c>
      <c r="M102" s="16">
        <f>D101*(1+'Interest rate'!$M100)/(1+'Interest rate'!N100)</f>
        <v>6.7338844082685689</v>
      </c>
      <c r="N102" s="16">
        <f>E101*(1+'Interest rate'!$M100)/(1+'Interest rate'!O100)</f>
        <v>7.990692260011893</v>
      </c>
      <c r="O102" s="16">
        <f>F101*(1+'Interest rate'!$M100)/(1+'Interest rate'!P100)</f>
        <v>11.600305268066368</v>
      </c>
      <c r="P102" s="16">
        <f>G101*(1+'Interest rate'!$M100)/(1+'Interest rate'!Q100)</f>
        <v>5.7388145400660742E-2</v>
      </c>
      <c r="Q102" s="16">
        <f>H101*(1+'Interest rate'!$M100)/(1+'Interest rate'!R100)</f>
        <v>5.1394273290236141</v>
      </c>
      <c r="R102" s="16">
        <f>I101*(1+'Interest rate'!$M100)/(1+'Interest rate'!S100)</f>
        <v>5.798785482589671</v>
      </c>
      <c r="S102" s="16">
        <f>J101*(1+'Interest rate'!$M100)/(1+'Interest rate'!T100)</f>
        <v>4.9394200217359616</v>
      </c>
    </row>
    <row r="103" spans="2:19" x14ac:dyDescent="0.25">
      <c r="B103" s="6">
        <v>38776</v>
      </c>
      <c r="C103" s="7">
        <f t="shared" si="3"/>
        <v>38776</v>
      </c>
      <c r="D103" s="18">
        <v>6.7472000000000003</v>
      </c>
      <c r="E103" s="18">
        <v>8.0425000000000004</v>
      </c>
      <c r="F103" s="18">
        <v>11.8316</v>
      </c>
      <c r="G103" s="18">
        <v>5.8280999999999999E-2</v>
      </c>
      <c r="H103" s="18">
        <v>5.1445999999999996</v>
      </c>
      <c r="I103" s="18">
        <v>5.9339000000000004</v>
      </c>
      <c r="J103" s="18">
        <v>5.0084799999999996</v>
      </c>
      <c r="L103" s="7">
        <f t="shared" si="2"/>
        <v>38776</v>
      </c>
      <c r="M103" s="18">
        <f>D102*(1+'Interest rate'!$M101)/(1+'Interest rate'!N101)</f>
        <v>6.6321623443686297</v>
      </c>
      <c r="N103" s="18">
        <f>E102*(1+'Interest rate'!$M101)/(1+'Interest rate'!O101)</f>
        <v>8.0761735143971869</v>
      </c>
      <c r="O103" s="18">
        <f>F102*(1+'Interest rate'!$M101)/(1+'Interest rate'!P101)</f>
        <v>11.801124367729727</v>
      </c>
      <c r="P103" s="18">
        <f>G102*(1+'Interest rate'!$M101)/(1+'Interest rate'!Q101)</f>
        <v>5.6796073286197686E-2</v>
      </c>
      <c r="Q103" s="18">
        <f>H102*(1+'Interest rate'!$M101)/(1+'Interest rate'!R101)</f>
        <v>5.2055673724700968</v>
      </c>
      <c r="R103" s="18">
        <f>I102*(1+'Interest rate'!$M101)/(1+'Interest rate'!S101)</f>
        <v>5.8273696401342878</v>
      </c>
      <c r="S103" s="18">
        <f>J102*(1+'Interest rate'!$M101)/(1+'Interest rate'!T101)</f>
        <v>5.0244079316353956</v>
      </c>
    </row>
    <row r="104" spans="2:19" x14ac:dyDescent="0.25">
      <c r="B104" s="3">
        <v>38807</v>
      </c>
      <c r="C104" s="4">
        <f t="shared" si="3"/>
        <v>38807</v>
      </c>
      <c r="D104" s="16">
        <v>6.5525000000000002</v>
      </c>
      <c r="E104" s="16">
        <v>7.9386999999999999</v>
      </c>
      <c r="F104" s="16">
        <v>11.3826</v>
      </c>
      <c r="G104" s="16">
        <v>5.5625000000000001E-2</v>
      </c>
      <c r="H104" s="16">
        <v>5.0235000000000003</v>
      </c>
      <c r="I104" s="16">
        <v>5.6074999999999999</v>
      </c>
      <c r="J104" s="16">
        <v>4.6944400000000002</v>
      </c>
      <c r="L104" s="4">
        <f t="shared" si="2"/>
        <v>38807</v>
      </c>
      <c r="M104" s="16">
        <f>D103*(1+'Interest rate'!$M102)/(1+'Interest rate'!N102)</f>
        <v>6.7355739198259839</v>
      </c>
      <c r="N104" s="16">
        <f>E103*(1+'Interest rate'!$M102)/(1+'Interest rate'!O102)</f>
        <v>8.0418137588921557</v>
      </c>
      <c r="O104" s="16">
        <f>F103*(1+'Interest rate'!$M102)/(1+'Interest rate'!P102)</f>
        <v>11.811795287549552</v>
      </c>
      <c r="P104" s="16">
        <f>G103*(1+'Interest rate'!$M102)/(1+'Interest rate'!Q102)</f>
        <v>5.8397533823837486E-2</v>
      </c>
      <c r="Q104" s="16">
        <f>H103*(1+'Interest rate'!$M102)/(1+'Interest rate'!R102)</f>
        <v>5.1507547898891568</v>
      </c>
      <c r="R104" s="16">
        <f>I103*(1+'Interest rate'!$M102)/(1+'Interest rate'!S102)</f>
        <v>5.9277736510336752</v>
      </c>
      <c r="S104" s="16">
        <f>J103*(1+'Interest rate'!$M102)/(1+'Interest rate'!T102)</f>
        <v>4.9965365414651641</v>
      </c>
    </row>
    <row r="105" spans="2:19" x14ac:dyDescent="0.25">
      <c r="B105" s="6">
        <v>38837</v>
      </c>
      <c r="C105" s="7">
        <f t="shared" si="3"/>
        <v>38837</v>
      </c>
      <c r="D105" s="18">
        <v>6.1502999999999997</v>
      </c>
      <c r="E105" s="18">
        <v>7.7702</v>
      </c>
      <c r="F105" s="18">
        <v>11.229699999999999</v>
      </c>
      <c r="G105" s="18">
        <v>5.4023000000000002E-2</v>
      </c>
      <c r="H105" s="18">
        <v>4.9648000000000003</v>
      </c>
      <c r="I105" s="18">
        <v>5.5061</v>
      </c>
      <c r="J105" s="18">
        <v>4.6711900000000002</v>
      </c>
      <c r="L105" s="7">
        <f t="shared" si="2"/>
        <v>38837</v>
      </c>
      <c r="M105" s="18">
        <f>D104*(1+'Interest rate'!$M103)/(1+'Interest rate'!N103)</f>
        <v>6.5422053698097136</v>
      </c>
      <c r="N105" s="18">
        <f>E104*(1+'Interest rate'!$M103)/(1+'Interest rate'!O103)</f>
        <v>7.9401188493176917</v>
      </c>
      <c r="O105" s="18">
        <f>F104*(1+'Interest rate'!$M103)/(1+'Interest rate'!P103)</f>
        <v>11.366865084349408</v>
      </c>
      <c r="P105" s="18">
        <f>G104*(1+'Interest rate'!$M103)/(1+'Interest rate'!Q103)</f>
        <v>5.5752660457308076E-2</v>
      </c>
      <c r="Q105" s="18">
        <f>H104*(1+'Interest rate'!$M103)/(1+'Interest rate'!R103)</f>
        <v>5.0306016100505495</v>
      </c>
      <c r="R105" s="18">
        <f>I104*(1+'Interest rate'!$M103)/(1+'Interest rate'!S103)</f>
        <v>5.6031085805762944</v>
      </c>
      <c r="S105" s="18">
        <f>J104*(1+'Interest rate'!$M103)/(1+'Interest rate'!T103)</f>
        <v>4.6846322219569441</v>
      </c>
    </row>
    <row r="106" spans="2:19" x14ac:dyDescent="0.25">
      <c r="B106" s="3">
        <v>38868</v>
      </c>
      <c r="C106" s="4">
        <f t="shared" si="3"/>
        <v>38868</v>
      </c>
      <c r="D106" s="16">
        <v>6.0869999999999997</v>
      </c>
      <c r="E106" s="16">
        <v>7.7968999999999999</v>
      </c>
      <c r="F106" s="16">
        <v>11.3803</v>
      </c>
      <c r="G106" s="16">
        <v>5.4039999999999998E-2</v>
      </c>
      <c r="H106" s="16">
        <v>4.992</v>
      </c>
      <c r="I106" s="16">
        <v>5.5248999999999997</v>
      </c>
      <c r="J106" s="16">
        <v>4.5788000000000002</v>
      </c>
      <c r="L106" s="4">
        <f t="shared" si="2"/>
        <v>38868</v>
      </c>
      <c r="M106" s="16">
        <f>D105*(1+'Interest rate'!$M104)/(1+'Interest rate'!N104)</f>
        <v>6.1391624480818816</v>
      </c>
      <c r="N106" s="16">
        <f>E105*(1+'Interest rate'!$M104)/(1+'Interest rate'!O104)</f>
        <v>7.7709083534778083</v>
      </c>
      <c r="O106" s="16">
        <f>F105*(1+'Interest rate'!$M104)/(1+'Interest rate'!P104)</f>
        <v>11.213059902688872</v>
      </c>
      <c r="P106" s="16">
        <f>G105*(1+'Interest rate'!$M104)/(1+'Interest rate'!Q104)</f>
        <v>5.4143147238897536E-2</v>
      </c>
      <c r="Q106" s="16">
        <f>H105*(1+'Interest rate'!$M104)/(1+'Interest rate'!R104)</f>
        <v>4.9709681717067236</v>
      </c>
      <c r="R106" s="16">
        <f>I105*(1+'Interest rate'!$M104)/(1+'Interest rate'!S104)</f>
        <v>5.5002991310606024</v>
      </c>
      <c r="S106" s="16">
        <f>J105*(1+'Interest rate'!$M104)/(1+'Interest rate'!T104)</f>
        <v>4.6607459420150317</v>
      </c>
    </row>
    <row r="107" spans="2:19" x14ac:dyDescent="0.25">
      <c r="B107" s="6">
        <v>38898</v>
      </c>
      <c r="C107" s="7">
        <f t="shared" si="3"/>
        <v>38898</v>
      </c>
      <c r="D107" s="18">
        <v>6.2214</v>
      </c>
      <c r="E107" s="18">
        <v>7.9581999999999997</v>
      </c>
      <c r="F107" s="18">
        <v>11.4992</v>
      </c>
      <c r="G107" s="18">
        <v>5.4368999999999994E-2</v>
      </c>
      <c r="H107" s="18">
        <v>5.0835999999999997</v>
      </c>
      <c r="I107" s="18">
        <v>5.5701000000000001</v>
      </c>
      <c r="J107" s="18">
        <v>4.6174400000000002</v>
      </c>
      <c r="L107" s="7">
        <f t="shared" si="2"/>
        <v>38898</v>
      </c>
      <c r="M107" s="18">
        <f>D106*(1+'Interest rate'!$M105)/(1+'Interest rate'!N105)</f>
        <v>6.0764243510250422</v>
      </c>
      <c r="N107" s="18">
        <f>E106*(1+'Interest rate'!$M105)/(1+'Interest rate'!O105)</f>
        <v>7.7978301405191068</v>
      </c>
      <c r="O107" s="18">
        <f>F106*(1+'Interest rate'!$M105)/(1+'Interest rate'!P105)</f>
        <v>11.364624110318088</v>
      </c>
      <c r="P107" s="18">
        <f>G106*(1+'Interest rate'!$M105)/(1+'Interest rate'!Q105)</f>
        <v>5.4164021528051172E-2</v>
      </c>
      <c r="Q107" s="18">
        <f>H106*(1+'Interest rate'!$M105)/(1+'Interest rate'!R105)</f>
        <v>4.9986442649830325</v>
      </c>
      <c r="R107" s="18">
        <f>I106*(1+'Interest rate'!$M105)/(1+'Interest rate'!S105)</f>
        <v>5.5189486109818526</v>
      </c>
      <c r="S107" s="18">
        <f>J106*(1+'Interest rate'!$M105)/(1+'Interest rate'!T105)</f>
        <v>4.5685915171765075</v>
      </c>
    </row>
    <row r="108" spans="2:19" x14ac:dyDescent="0.25">
      <c r="B108" s="3">
        <v>38929</v>
      </c>
      <c r="C108" s="4">
        <f t="shared" si="3"/>
        <v>38929</v>
      </c>
      <c r="D108" s="16">
        <v>6.1567999999999996</v>
      </c>
      <c r="E108" s="16">
        <v>7.8615000000000004</v>
      </c>
      <c r="F108" s="16">
        <v>11.499599999999999</v>
      </c>
      <c r="G108" s="16">
        <v>5.3689000000000001E-2</v>
      </c>
      <c r="H108" s="16">
        <v>5.0006000000000004</v>
      </c>
      <c r="I108" s="16">
        <v>5.4420000000000002</v>
      </c>
      <c r="J108" s="16">
        <v>4.7188400000000001</v>
      </c>
      <c r="L108" s="4">
        <f t="shared" si="2"/>
        <v>38929</v>
      </c>
      <c r="M108" s="16">
        <f>D107*(1+'Interest rate'!$M106)/(1+'Interest rate'!N106)</f>
        <v>6.2094903988250776</v>
      </c>
      <c r="N108" s="16">
        <f>E107*(1+'Interest rate'!$M106)/(1+'Interest rate'!O106)</f>
        <v>7.9584601360008085</v>
      </c>
      <c r="O108" s="16">
        <f>F107*(1+'Interest rate'!$M106)/(1+'Interest rate'!P106)</f>
        <v>11.483116959875218</v>
      </c>
      <c r="P108" s="16">
        <f>G107*(1+'Interest rate'!$M106)/(1+'Interest rate'!Q106)</f>
        <v>5.4491311905115337E-2</v>
      </c>
      <c r="Q108" s="16">
        <f>H107*(1+'Interest rate'!$M106)/(1+'Interest rate'!R106)</f>
        <v>5.0898988861918113</v>
      </c>
      <c r="R108" s="16">
        <f>I107*(1+'Interest rate'!$M106)/(1+'Interest rate'!S106)</f>
        <v>5.5639369018280442</v>
      </c>
      <c r="S108" s="16">
        <f>J107*(1+'Interest rate'!$M106)/(1+'Interest rate'!T106)</f>
        <v>4.6069184997814387</v>
      </c>
    </row>
    <row r="109" spans="2:19" x14ac:dyDescent="0.25">
      <c r="B109" s="6">
        <v>38960</v>
      </c>
      <c r="C109" s="7">
        <f t="shared" si="3"/>
        <v>38960</v>
      </c>
      <c r="D109" s="18">
        <v>6.3196000000000003</v>
      </c>
      <c r="E109" s="18">
        <v>8.0983000000000001</v>
      </c>
      <c r="F109" s="18">
        <v>12.037100000000001</v>
      </c>
      <c r="G109" s="18">
        <v>5.3830000000000003E-2</v>
      </c>
      <c r="H109" s="18">
        <v>5.1357999999999997</v>
      </c>
      <c r="I109" s="18">
        <v>5.726</v>
      </c>
      <c r="J109" s="18">
        <v>4.8269299999999999</v>
      </c>
      <c r="L109" s="7">
        <f t="shared" si="2"/>
        <v>38960</v>
      </c>
      <c r="M109" s="18">
        <f>D108*(1+'Interest rate'!$M107)/(1+'Interest rate'!N107)</f>
        <v>6.1450887787596749</v>
      </c>
      <c r="N109" s="18">
        <f>E108*(1+'Interest rate'!$M107)/(1+'Interest rate'!O107)</f>
        <v>7.8613728169864601</v>
      </c>
      <c r="O109" s="18">
        <f>F108*(1+'Interest rate'!$M107)/(1+'Interest rate'!P107)</f>
        <v>11.484136038396855</v>
      </c>
      <c r="P109" s="18">
        <f>G108*(1+'Interest rate'!$M107)/(1+'Interest rate'!Q107)</f>
        <v>5.3805675993718202E-2</v>
      </c>
      <c r="Q109" s="18">
        <f>H108*(1+'Interest rate'!$M107)/(1+'Interest rate'!R107)</f>
        <v>5.007086548066165</v>
      </c>
      <c r="R109" s="18">
        <f>I108*(1+'Interest rate'!$M107)/(1+'Interest rate'!S107)</f>
        <v>5.4364458657295334</v>
      </c>
      <c r="S109" s="18">
        <f>J108*(1+'Interest rate'!$M107)/(1+'Interest rate'!T107)</f>
        <v>4.7076942492815084</v>
      </c>
    </row>
    <row r="110" spans="2:19" x14ac:dyDescent="0.25">
      <c r="B110" s="3">
        <v>38990</v>
      </c>
      <c r="C110" s="4">
        <f t="shared" si="3"/>
        <v>38990</v>
      </c>
      <c r="D110" s="16">
        <v>6.5328999999999997</v>
      </c>
      <c r="E110" s="16">
        <v>8.2797999999999998</v>
      </c>
      <c r="F110" s="16">
        <v>12.231400000000001</v>
      </c>
      <c r="G110" s="16">
        <v>5.5284000000000007E-2</v>
      </c>
      <c r="H110" s="16">
        <v>5.2237999999999998</v>
      </c>
      <c r="I110" s="16">
        <v>5.8437999999999999</v>
      </c>
      <c r="J110" s="16">
        <v>4.87453</v>
      </c>
      <c r="L110" s="4">
        <f t="shared" si="2"/>
        <v>38990</v>
      </c>
      <c r="M110" s="16">
        <f>D109*(1+'Interest rate'!$M108)/(1+'Interest rate'!N108)</f>
        <v>6.3086974853395104</v>
      </c>
      <c r="N110" s="16">
        <f>E109*(1+'Interest rate'!$M108)/(1+'Interest rate'!O108)</f>
        <v>8.0987793291980701</v>
      </c>
      <c r="O110" s="16">
        <f>F109*(1+'Interest rate'!$M108)/(1+'Interest rate'!P108)</f>
        <v>12.020227841291645</v>
      </c>
      <c r="P110" s="16">
        <f>G109*(1+'Interest rate'!$M108)/(1+'Interest rate'!Q108)</f>
        <v>5.3954211979007308E-2</v>
      </c>
      <c r="Q110" s="16">
        <f>H109*(1+'Interest rate'!$M108)/(1+'Interest rate'!R108)</f>
        <v>5.1425780861898245</v>
      </c>
      <c r="R110" s="16">
        <f>I109*(1+'Interest rate'!$M108)/(1+'Interest rate'!S108)</f>
        <v>5.7208273178290057</v>
      </c>
      <c r="S110" s="16">
        <f>J109*(1+'Interest rate'!$M108)/(1+'Interest rate'!T108)</f>
        <v>4.8160950064669636</v>
      </c>
    </row>
    <row r="111" spans="2:19" x14ac:dyDescent="0.25">
      <c r="B111" s="6">
        <v>39021</v>
      </c>
      <c r="C111" s="7">
        <f t="shared" si="3"/>
        <v>39021</v>
      </c>
      <c r="D111" s="18">
        <v>6.5401999999999996</v>
      </c>
      <c r="E111" s="18">
        <v>8.3462999999999994</v>
      </c>
      <c r="F111" s="18">
        <v>12.474500000000001</v>
      </c>
      <c r="G111" s="18">
        <v>5.5911000000000002E-2</v>
      </c>
      <c r="H111" s="18">
        <v>5.2565999999999997</v>
      </c>
      <c r="I111" s="18">
        <v>5.8277999999999999</v>
      </c>
      <c r="J111" s="18">
        <v>5.0604800000000001</v>
      </c>
      <c r="L111" s="7">
        <f t="shared" si="2"/>
        <v>39021</v>
      </c>
      <c r="M111" s="18">
        <f>D110*(1+'Interest rate'!$M109)/(1+'Interest rate'!N109)</f>
        <v>6.5223031924566683</v>
      </c>
      <c r="N111" s="18">
        <f>E110*(1+'Interest rate'!$M109)/(1+'Interest rate'!O109)</f>
        <v>8.2799177135234778</v>
      </c>
      <c r="O111" s="18">
        <f>F110*(1+'Interest rate'!$M109)/(1+'Interest rate'!P109)</f>
        <v>12.215081016100621</v>
      </c>
      <c r="P111" s="18">
        <f>G110*(1+'Interest rate'!$M109)/(1+'Interest rate'!Q109)</f>
        <v>5.5415813812017232E-2</v>
      </c>
      <c r="Q111" s="18">
        <f>H110*(1+'Interest rate'!$M109)/(1+'Interest rate'!R109)</f>
        <v>5.2304682828011089</v>
      </c>
      <c r="R111" s="18">
        <f>I110*(1+'Interest rate'!$M109)/(1+'Interest rate'!S109)</f>
        <v>5.8391565006064514</v>
      </c>
      <c r="S111" s="18">
        <f>J110*(1+'Interest rate'!$M109)/(1+'Interest rate'!T109)</f>
        <v>4.8639637272870226</v>
      </c>
    </row>
    <row r="112" spans="2:19" x14ac:dyDescent="0.25">
      <c r="B112" s="3">
        <v>39051</v>
      </c>
      <c r="C112" s="4">
        <f t="shared" si="3"/>
        <v>39051</v>
      </c>
      <c r="D112" s="16">
        <v>6.1558999999999999</v>
      </c>
      <c r="E112" s="16">
        <v>8.1516000000000002</v>
      </c>
      <c r="F112" s="16">
        <v>12.102499999999999</v>
      </c>
      <c r="G112" s="16">
        <v>5.3156999999999996E-2</v>
      </c>
      <c r="H112" s="16">
        <v>5.1391999999999998</v>
      </c>
      <c r="I112" s="16">
        <v>5.3985000000000003</v>
      </c>
      <c r="J112" s="16">
        <v>4.8564999999999996</v>
      </c>
      <c r="L112" s="4">
        <f t="shared" si="2"/>
        <v>39051</v>
      </c>
      <c r="M112" s="16">
        <f>D111*(1+'Interest rate'!$M110)/(1+'Interest rate'!N110)</f>
        <v>6.5307063181604583</v>
      </c>
      <c r="N112" s="16">
        <f>E111*(1+'Interest rate'!$M110)/(1+'Interest rate'!O110)</f>
        <v>8.347108594770642</v>
      </c>
      <c r="O112" s="16">
        <f>F111*(1+'Interest rate'!$M110)/(1+'Interest rate'!P110)</f>
        <v>12.458958143506695</v>
      </c>
      <c r="P112" s="16">
        <f>G111*(1+'Interest rate'!$M110)/(1+'Interest rate'!Q110)</f>
        <v>5.6054260661907052E-2</v>
      </c>
      <c r="Q112" s="16">
        <f>H111*(1+'Interest rate'!$M110)/(1+'Interest rate'!R110)</f>
        <v>5.2641615189490834</v>
      </c>
      <c r="R112" s="16">
        <f>I111*(1+'Interest rate'!$M110)/(1+'Interest rate'!S110)</f>
        <v>5.824077311909468</v>
      </c>
      <c r="S112" s="16">
        <f>J111*(1+'Interest rate'!$M110)/(1+'Interest rate'!T110)</f>
        <v>5.0498099925215705</v>
      </c>
    </row>
    <row r="113" spans="2:19" x14ac:dyDescent="0.25">
      <c r="B113" s="9">
        <v>39082</v>
      </c>
      <c r="C113" s="10">
        <f t="shared" si="3"/>
        <v>39082</v>
      </c>
      <c r="D113" s="19">
        <v>6.2355999999999998</v>
      </c>
      <c r="E113" s="19">
        <v>8.2291000000000007</v>
      </c>
      <c r="F113" s="19">
        <v>12.2187</v>
      </c>
      <c r="G113" s="19">
        <v>5.2374999999999998E-2</v>
      </c>
      <c r="H113" s="19">
        <v>5.1106999999999996</v>
      </c>
      <c r="I113" s="19">
        <v>5.3489000000000004</v>
      </c>
      <c r="J113" s="19">
        <v>4.9166600000000003</v>
      </c>
      <c r="L113" s="10">
        <f t="shared" si="2"/>
        <v>39082</v>
      </c>
      <c r="M113" s="19">
        <f>D112*(1+'Interest rate'!$M111)/(1+'Interest rate'!N111)</f>
        <v>6.1475107235585664</v>
      </c>
      <c r="N113" s="19">
        <f>E112*(1+'Interest rate'!$M111)/(1+'Interest rate'!O111)</f>
        <v>8.1520229026106268</v>
      </c>
      <c r="O113" s="19">
        <f>F112*(1+'Interest rate'!$M111)/(1+'Interest rate'!P111)</f>
        <v>12.087914655452938</v>
      </c>
      <c r="P113" s="19">
        <f>G112*(1+'Interest rate'!$M111)/(1+'Interest rate'!Q111)</f>
        <v>5.3297216787853187E-2</v>
      </c>
      <c r="Q113" s="19">
        <f>H112*(1+'Interest rate'!$M111)/(1+'Interest rate'!R111)</f>
        <v>5.1465404626848459</v>
      </c>
      <c r="R113" s="19">
        <f>I112*(1+'Interest rate'!$M111)/(1+'Interest rate'!S111)</f>
        <v>5.3958174216355363</v>
      </c>
      <c r="S113" s="19">
        <f>J112*(1+'Interest rate'!$M111)/(1+'Interest rate'!T111)</f>
        <v>4.8464447400398356</v>
      </c>
    </row>
    <row r="114" spans="2:19" x14ac:dyDescent="0.25">
      <c r="B114" s="3">
        <v>39113</v>
      </c>
      <c r="C114" s="4">
        <f t="shared" si="3"/>
        <v>39113</v>
      </c>
      <c r="D114" s="16">
        <v>6.2419000000000002</v>
      </c>
      <c r="E114" s="16">
        <v>8.1349999999999998</v>
      </c>
      <c r="F114" s="16">
        <v>12.266999999999999</v>
      </c>
      <c r="G114" s="16">
        <v>5.1714000000000003E-2</v>
      </c>
      <c r="H114" s="16">
        <v>5.0171999999999999</v>
      </c>
      <c r="I114" s="16">
        <v>5.3037000000000001</v>
      </c>
      <c r="J114" s="16">
        <v>4.84964</v>
      </c>
      <c r="L114" s="4">
        <f t="shared" si="2"/>
        <v>39113</v>
      </c>
      <c r="M114" s="16">
        <f>D113*(1+'Interest rate'!$M112)/(1+'Interest rate'!N112)</f>
        <v>6.2281412024975431</v>
      </c>
      <c r="N114" s="16">
        <f>E113*(1+'Interest rate'!$M112)/(1+'Interest rate'!O112)</f>
        <v>8.2303330815865348</v>
      </c>
      <c r="O114" s="16">
        <f>F113*(1+'Interest rate'!$M112)/(1+'Interest rate'!P112)</f>
        <v>12.204718385389857</v>
      </c>
      <c r="P114" s="16">
        <f>G113*(1+'Interest rate'!$M112)/(1+'Interest rate'!Q112)</f>
        <v>5.2518188427106705E-2</v>
      </c>
      <c r="Q114" s="16">
        <f>H113*(1+'Interest rate'!$M112)/(1+'Interest rate'!R112)</f>
        <v>5.1180462008517109</v>
      </c>
      <c r="R114" s="16">
        <f>I113*(1+'Interest rate'!$M112)/(1+'Interest rate'!S112)</f>
        <v>5.3469760355249711</v>
      </c>
      <c r="S114" s="16">
        <f>J113*(1+'Interest rate'!$M112)/(1+'Interest rate'!T112)</f>
        <v>4.907170495777379</v>
      </c>
    </row>
    <row r="115" spans="2:19" x14ac:dyDescent="0.25">
      <c r="B115" s="6">
        <v>39141</v>
      </c>
      <c r="C115" s="7">
        <f t="shared" si="3"/>
        <v>39141</v>
      </c>
      <c r="D115" s="18">
        <v>6.1322000000000001</v>
      </c>
      <c r="E115" s="18">
        <v>8.1126000000000005</v>
      </c>
      <c r="F115" s="18">
        <v>12.042899999999999</v>
      </c>
      <c r="G115" s="18">
        <v>5.1722000000000004E-2</v>
      </c>
      <c r="H115" s="18">
        <v>5.0279999999999996</v>
      </c>
      <c r="I115" s="18">
        <v>5.2413999999999996</v>
      </c>
      <c r="J115" s="18">
        <v>4.8315599999999996</v>
      </c>
      <c r="L115" s="7">
        <f t="shared" si="2"/>
        <v>39141</v>
      </c>
      <c r="M115" s="18">
        <f>D114*(1+'Interest rate'!$M113)/(1+'Interest rate'!N113)</f>
        <v>6.2354928512521655</v>
      </c>
      <c r="N115" s="18">
        <f>E114*(1+'Interest rate'!$M113)/(1+'Interest rate'!O113)</f>
        <v>8.1377241032556018</v>
      </c>
      <c r="O115" s="18">
        <f>F114*(1+'Interest rate'!$M113)/(1+'Interest rate'!P113)</f>
        <v>12.253293841477186</v>
      </c>
      <c r="P115" s="18">
        <f>G114*(1+'Interest rate'!$M113)/(1+'Interest rate'!Q113)</f>
        <v>5.1866776321290768E-2</v>
      </c>
      <c r="Q115" s="18">
        <f>H114*(1+'Interest rate'!$M113)/(1+'Interest rate'!R113)</f>
        <v>5.0251143331661661</v>
      </c>
      <c r="R115" s="18">
        <f>I114*(1+'Interest rate'!$M113)/(1+'Interest rate'!S113)</f>
        <v>5.3026639521442496</v>
      </c>
      <c r="S115" s="18">
        <f>J114*(1+'Interest rate'!$M113)/(1+'Interest rate'!T113)</f>
        <v>4.8411709189228302</v>
      </c>
    </row>
    <row r="116" spans="2:19" x14ac:dyDescent="0.25">
      <c r="B116" s="3">
        <v>39172</v>
      </c>
      <c r="C116" s="4">
        <f t="shared" si="3"/>
        <v>39172</v>
      </c>
      <c r="D116" s="16">
        <v>6.0823</v>
      </c>
      <c r="E116" s="16">
        <v>8.1227999999999998</v>
      </c>
      <c r="F116" s="16">
        <v>11.966799999999999</v>
      </c>
      <c r="G116" s="16">
        <v>5.1618999999999998E-2</v>
      </c>
      <c r="H116" s="16">
        <v>5.0038</v>
      </c>
      <c r="I116" s="16">
        <v>5.2706</v>
      </c>
      <c r="J116" s="16">
        <v>4.91784</v>
      </c>
      <c r="L116" s="4">
        <f t="shared" si="2"/>
        <v>39172</v>
      </c>
      <c r="M116" s="16">
        <f>D115*(1+'Interest rate'!$M114)/(1+'Interest rate'!N114)</f>
        <v>6.1263959556520851</v>
      </c>
      <c r="N116" s="16">
        <f>E115*(1+'Interest rate'!$M114)/(1+'Interest rate'!O114)</f>
        <v>8.1150719879161866</v>
      </c>
      <c r="O116" s="16">
        <f>F115*(1+'Interest rate'!$M114)/(1+'Interest rate'!P114)</f>
        <v>12.030502518683404</v>
      </c>
      <c r="P116" s="16">
        <f>G115*(1+'Interest rate'!$M114)/(1+'Interest rate'!Q114)</f>
        <v>5.1866165175788286E-2</v>
      </c>
      <c r="Q116" s="16">
        <f>H115*(1+'Interest rate'!$M114)/(1+'Interest rate'!R114)</f>
        <v>5.036173585820138</v>
      </c>
      <c r="R116" s="16">
        <f>I115*(1+'Interest rate'!$M114)/(1+'Interest rate'!S114)</f>
        <v>5.240841121988657</v>
      </c>
      <c r="S116" s="16">
        <f>J115*(1+'Interest rate'!$M114)/(1+'Interest rate'!T114)</f>
        <v>4.823546517898941</v>
      </c>
    </row>
    <row r="117" spans="2:19" x14ac:dyDescent="0.25">
      <c r="B117" s="6">
        <v>39202</v>
      </c>
      <c r="C117" s="7">
        <f t="shared" si="3"/>
        <v>39202</v>
      </c>
      <c r="D117" s="18">
        <v>5.9508000000000001</v>
      </c>
      <c r="E117" s="18">
        <v>8.1222999999999992</v>
      </c>
      <c r="F117" s="18">
        <v>11.8978</v>
      </c>
      <c r="G117" s="18">
        <v>4.9786999999999998E-2</v>
      </c>
      <c r="H117" s="18">
        <v>4.9287999999999998</v>
      </c>
      <c r="I117" s="18">
        <v>5.3624999999999998</v>
      </c>
      <c r="J117" s="18">
        <v>4.9397200000000003</v>
      </c>
      <c r="L117" s="7">
        <f t="shared" si="2"/>
        <v>39202</v>
      </c>
      <c r="M117" s="18">
        <f>D116*(1+'Interest rate'!$M115)/(1+'Interest rate'!N115)</f>
        <v>6.0778546230216417</v>
      </c>
      <c r="N117" s="18">
        <f>E116*(1+'Interest rate'!$M115)/(1+'Interest rate'!O115)</f>
        <v>8.1262710838678185</v>
      </c>
      <c r="O117" s="18">
        <f>F116*(1+'Interest rate'!$M115)/(1+'Interest rate'!P115)</f>
        <v>11.956635653655368</v>
      </c>
      <c r="P117" s="18">
        <f>G116*(1+'Interest rate'!$M115)/(1+'Interest rate'!Q115)</f>
        <v>5.1775951275079578E-2</v>
      </c>
      <c r="Q117" s="18">
        <f>H116*(1+'Interest rate'!$M115)/(1+'Interest rate'!R115)</f>
        <v>5.0126138825056321</v>
      </c>
      <c r="R117" s="18">
        <f>I116*(1+'Interest rate'!$M115)/(1+'Interest rate'!S115)</f>
        <v>5.2711894160908406</v>
      </c>
      <c r="S117" s="18">
        <f>J116*(1+'Interest rate'!$M115)/(1+'Interest rate'!T115)</f>
        <v>4.9103387299496983</v>
      </c>
    </row>
    <row r="118" spans="2:19" x14ac:dyDescent="0.25">
      <c r="B118" s="3">
        <v>39233</v>
      </c>
      <c r="C118" s="4">
        <f t="shared" si="3"/>
        <v>39233</v>
      </c>
      <c r="D118" s="16">
        <v>6.0323000000000002</v>
      </c>
      <c r="E118" s="16">
        <v>8.1148000000000007</v>
      </c>
      <c r="F118" s="16">
        <v>11.9429</v>
      </c>
      <c r="G118" s="16">
        <v>4.9554999999999995E-2</v>
      </c>
      <c r="H118" s="16">
        <v>4.9229000000000003</v>
      </c>
      <c r="I118" s="16">
        <v>5.6435000000000004</v>
      </c>
      <c r="J118" s="16">
        <v>4.9941399999999998</v>
      </c>
      <c r="L118" s="4">
        <f t="shared" si="2"/>
        <v>39233</v>
      </c>
      <c r="M118" s="16">
        <f>D117*(1+'Interest rate'!$M116)/(1+'Interest rate'!N116)</f>
        <v>5.9460233761306887</v>
      </c>
      <c r="N118" s="16">
        <f>E117*(1+'Interest rate'!$M116)/(1+'Interest rate'!O116)</f>
        <v>8.1252260064929391</v>
      </c>
      <c r="O118" s="16">
        <f>F117*(1+'Interest rate'!$M116)/(1+'Interest rate'!P116)</f>
        <v>11.885918753321013</v>
      </c>
      <c r="P118" s="16">
        <f>G117*(1+'Interest rate'!$M116)/(1+'Interest rate'!Q116)</f>
        <v>4.9936006274239352E-2</v>
      </c>
      <c r="Q118" s="16">
        <f>H117*(1+'Interest rate'!$M116)/(1+'Interest rate'!R116)</f>
        <v>4.9371738645183942</v>
      </c>
      <c r="R118" s="16">
        <f>I117*(1+'Interest rate'!$M116)/(1+'Interest rate'!S116)</f>
        <v>5.3627214191235657</v>
      </c>
      <c r="S118" s="16">
        <f>J117*(1+'Interest rate'!$M116)/(1+'Interest rate'!T116)</f>
        <v>4.9322176085239784</v>
      </c>
    </row>
    <row r="119" spans="2:19" x14ac:dyDescent="0.25">
      <c r="B119" s="6">
        <v>39263</v>
      </c>
      <c r="C119" s="7">
        <f t="shared" si="3"/>
        <v>39263</v>
      </c>
      <c r="D119" s="18">
        <v>5.8944000000000001</v>
      </c>
      <c r="E119" s="18">
        <v>7.9831000000000003</v>
      </c>
      <c r="F119" s="18">
        <v>11.840299999999999</v>
      </c>
      <c r="G119" s="18">
        <v>4.7854000000000001E-2</v>
      </c>
      <c r="H119" s="18">
        <v>4.8253000000000004</v>
      </c>
      <c r="I119" s="18">
        <v>5.5327999999999999</v>
      </c>
      <c r="J119" s="18">
        <v>5.0063700000000004</v>
      </c>
      <c r="L119" s="7">
        <f t="shared" si="2"/>
        <v>39263</v>
      </c>
      <c r="M119" s="18">
        <f>D118*(1+'Interest rate'!$M117)/(1+'Interest rate'!N117)</f>
        <v>6.0285163094340142</v>
      </c>
      <c r="N119" s="18">
        <f>E118*(1+'Interest rate'!$M117)/(1+'Interest rate'!O117)</f>
        <v>8.1180552070169796</v>
      </c>
      <c r="O119" s="18">
        <f>F118*(1+'Interest rate'!$M117)/(1+'Interest rate'!P117)</f>
        <v>11.93214128372723</v>
      </c>
      <c r="P119" s="18">
        <f>G118*(1+'Interest rate'!$M117)/(1+'Interest rate'!Q117)</f>
        <v>4.9711859369459155E-2</v>
      </c>
      <c r="Q119" s="18">
        <f>H118*(1+'Interest rate'!$M117)/(1+'Interest rate'!R117)</f>
        <v>4.9315370249379802</v>
      </c>
      <c r="R119" s="18">
        <f>I118*(1+'Interest rate'!$M117)/(1+'Interest rate'!S117)</f>
        <v>5.6446600685979069</v>
      </c>
      <c r="S119" s="18">
        <f>J118*(1+'Interest rate'!$M117)/(1+'Interest rate'!T117)</f>
        <v>4.9874892288574886</v>
      </c>
    </row>
    <row r="120" spans="2:19" x14ac:dyDescent="0.25">
      <c r="B120" s="3">
        <v>39294</v>
      </c>
      <c r="C120" s="4">
        <f t="shared" si="3"/>
        <v>39294</v>
      </c>
      <c r="D120" s="16">
        <v>5.8281999999999998</v>
      </c>
      <c r="E120" s="16">
        <v>7.9749999999999996</v>
      </c>
      <c r="F120" s="16">
        <v>11.8385</v>
      </c>
      <c r="G120" s="16">
        <v>4.9137000000000007E-2</v>
      </c>
      <c r="H120" s="16">
        <v>4.8520000000000003</v>
      </c>
      <c r="I120" s="16">
        <v>5.4646999999999997</v>
      </c>
      <c r="J120" s="16">
        <v>4.9637099999999998</v>
      </c>
      <c r="L120" s="4">
        <f t="shared" si="2"/>
        <v>39294</v>
      </c>
      <c r="M120" s="16">
        <f>D119*(1+'Interest rate'!$M118)/(1+'Interest rate'!N118)</f>
        <v>5.8917349703646895</v>
      </c>
      <c r="N120" s="16">
        <f>E119*(1+'Interest rate'!$M118)/(1+'Interest rate'!O118)</f>
        <v>7.9871500928095562</v>
      </c>
      <c r="O120" s="16">
        <f>F119*(1+'Interest rate'!$M118)/(1+'Interest rate'!P118)</f>
        <v>11.829333726656607</v>
      </c>
      <c r="P120" s="16">
        <f>G119*(1+'Interest rate'!$M118)/(1+'Interest rate'!Q118)</f>
        <v>4.8013712446675884E-2</v>
      </c>
      <c r="Q120" s="16">
        <f>H119*(1+'Interest rate'!$M118)/(1+'Interest rate'!R118)</f>
        <v>4.8335874996839641</v>
      </c>
      <c r="R120" s="16">
        <f>I119*(1+'Interest rate'!$M118)/(1+'Interest rate'!S118)</f>
        <v>5.5340047904242686</v>
      </c>
      <c r="S120" s="16">
        <f>J119*(1+'Interest rate'!$M118)/(1+'Interest rate'!T118)</f>
        <v>5.0005789863689749</v>
      </c>
    </row>
    <row r="121" spans="2:19" x14ac:dyDescent="0.25">
      <c r="B121" s="6">
        <v>39325</v>
      </c>
      <c r="C121" s="7">
        <f t="shared" si="3"/>
        <v>39325</v>
      </c>
      <c r="D121" s="18">
        <v>5.8242000000000003</v>
      </c>
      <c r="E121" s="18">
        <v>7.9377000000000004</v>
      </c>
      <c r="F121" s="18">
        <v>11.7471</v>
      </c>
      <c r="G121" s="18">
        <v>5.0307999999999999E-2</v>
      </c>
      <c r="H121" s="18">
        <v>4.8197000000000001</v>
      </c>
      <c r="I121" s="18">
        <v>5.5171999999999999</v>
      </c>
      <c r="J121" s="18">
        <v>4.76769</v>
      </c>
      <c r="L121" s="7">
        <f t="shared" si="2"/>
        <v>39325</v>
      </c>
      <c r="M121" s="18">
        <f>D120*(1+'Interest rate'!$M119)/(1+'Interest rate'!N119)</f>
        <v>5.8258892168996468</v>
      </c>
      <c r="N121" s="18">
        <f>E120*(1+'Interest rate'!$M119)/(1+'Interest rate'!O119)</f>
        <v>7.9795428789995171</v>
      </c>
      <c r="O121" s="18">
        <f>F120*(1+'Interest rate'!$M119)/(1+'Interest rate'!P119)</f>
        <v>11.828263641894482</v>
      </c>
      <c r="P121" s="18">
        <f>G120*(1+'Interest rate'!$M119)/(1+'Interest rate'!Q119)</f>
        <v>4.9304122034913689E-2</v>
      </c>
      <c r="Q121" s="18">
        <f>H120*(1+'Interest rate'!$M119)/(1+'Interest rate'!R119)</f>
        <v>4.8608145051076814</v>
      </c>
      <c r="R121" s="18">
        <f>I120*(1+'Interest rate'!$M119)/(1+'Interest rate'!S119)</f>
        <v>5.4659617999902386</v>
      </c>
      <c r="S121" s="18">
        <f>J120*(1+'Interest rate'!$M119)/(1+'Interest rate'!T119)</f>
        <v>4.957525357517107</v>
      </c>
    </row>
    <row r="122" spans="2:19" x14ac:dyDescent="0.25">
      <c r="B122" s="3">
        <v>39355</v>
      </c>
      <c r="C122" s="4">
        <f t="shared" si="3"/>
        <v>39355</v>
      </c>
      <c r="D122" s="16">
        <v>5.3868999999999998</v>
      </c>
      <c r="E122" s="16">
        <v>7.6852</v>
      </c>
      <c r="F122" s="16">
        <v>11.025600000000001</v>
      </c>
      <c r="G122" s="16">
        <v>4.6920999999999997E-2</v>
      </c>
      <c r="H122" s="16">
        <v>4.6288</v>
      </c>
      <c r="I122" s="16">
        <v>5.4291</v>
      </c>
      <c r="J122" s="16">
        <v>4.7828900000000001</v>
      </c>
      <c r="L122" s="4">
        <f t="shared" si="2"/>
        <v>39355</v>
      </c>
      <c r="M122" s="16">
        <f>D121*(1+'Interest rate'!$M120)/(1+'Interest rate'!N120)</f>
        <v>5.8204220120123109</v>
      </c>
      <c r="N122" s="16">
        <f>E121*(1+'Interest rate'!$M120)/(1+'Interest rate'!O120)</f>
        <v>7.9404847872714344</v>
      </c>
      <c r="O122" s="16">
        <f>F121*(1+'Interest rate'!$M120)/(1+'Interest rate'!P120)</f>
        <v>11.731189943175876</v>
      </c>
      <c r="P122" s="16">
        <f>G121*(1+'Interest rate'!$M120)/(1+'Interest rate'!Q120)</f>
        <v>5.0474275400169646E-2</v>
      </c>
      <c r="Q122" s="16">
        <f>H121*(1+'Interest rate'!$M120)/(1+'Interest rate'!R120)</f>
        <v>4.8280735916096207</v>
      </c>
      <c r="R122" s="16">
        <f>I121*(1+'Interest rate'!$M120)/(1+'Interest rate'!S120)</f>
        <v>5.5161056860608921</v>
      </c>
      <c r="S122" s="16">
        <f>J121*(1+'Interest rate'!$M120)/(1+'Interest rate'!T120)</f>
        <v>4.7609723268077655</v>
      </c>
    </row>
    <row r="123" spans="2:19" x14ac:dyDescent="0.25">
      <c r="B123" s="6">
        <v>39386</v>
      </c>
      <c r="C123" s="7">
        <f t="shared" si="3"/>
        <v>39386</v>
      </c>
      <c r="D123" s="18">
        <v>5.3670999999999998</v>
      </c>
      <c r="E123" s="18">
        <v>7.7755000000000001</v>
      </c>
      <c r="F123" s="18">
        <v>11.1614</v>
      </c>
      <c r="G123" s="18">
        <v>4.6494999999999995E-2</v>
      </c>
      <c r="H123" s="18">
        <v>4.6341999999999999</v>
      </c>
      <c r="I123" s="18">
        <v>5.6905999999999999</v>
      </c>
      <c r="J123" s="18">
        <v>5.0134100000000004</v>
      </c>
      <c r="L123" s="7">
        <f t="shared" si="2"/>
        <v>39386</v>
      </c>
      <c r="M123" s="18">
        <f>D122*(1+'Interest rate'!$M121)/(1+'Interest rate'!N121)</f>
        <v>5.3887168348373669</v>
      </c>
      <c r="N123" s="18">
        <f>E122*(1+'Interest rate'!$M121)/(1+'Interest rate'!O121)</f>
        <v>7.6921769721493316</v>
      </c>
      <c r="O123" s="18">
        <f>F122*(1+'Interest rate'!$M121)/(1+'Interest rate'!P121)</f>
        <v>11.020101150407989</v>
      </c>
      <c r="P123" s="18">
        <f>G122*(1+'Interest rate'!$M121)/(1+'Interest rate'!Q121)</f>
        <v>4.7101196518547654E-2</v>
      </c>
      <c r="Q123" s="18">
        <f>H122*(1+'Interest rate'!$M121)/(1+'Interest rate'!R121)</f>
        <v>4.6400048394637823</v>
      </c>
      <c r="R123" s="18">
        <f>I122*(1+'Interest rate'!$M121)/(1+'Interest rate'!S121)</f>
        <v>5.4318091719611949</v>
      </c>
      <c r="S123" s="18">
        <f>J122*(1+'Interest rate'!$M121)/(1+'Interest rate'!T121)</f>
        <v>4.7785355277862118</v>
      </c>
    </row>
    <row r="124" spans="2:19" x14ac:dyDescent="0.25">
      <c r="B124" s="3">
        <v>39416</v>
      </c>
      <c r="C124" s="4">
        <f t="shared" si="3"/>
        <v>39416</v>
      </c>
      <c r="D124" s="16">
        <v>5.5430000000000001</v>
      </c>
      <c r="E124" s="16">
        <v>8.1113</v>
      </c>
      <c r="F124" s="16">
        <v>11.3996</v>
      </c>
      <c r="G124" s="16">
        <v>4.9831E-2</v>
      </c>
      <c r="H124" s="16">
        <v>4.8974000000000002</v>
      </c>
      <c r="I124" s="16">
        <v>5.5505000000000004</v>
      </c>
      <c r="J124" s="16">
        <v>4.9019500000000003</v>
      </c>
      <c r="L124" s="4">
        <f t="shared" si="2"/>
        <v>39416</v>
      </c>
      <c r="M124" s="16">
        <f>D123*(1+'Interest rate'!$M122)/(1+'Interest rate'!N122)</f>
        <v>5.3700968848067516</v>
      </c>
      <c r="N124" s="16">
        <f>E123*(1+'Interest rate'!$M122)/(1+'Interest rate'!O122)</f>
        <v>7.7832607645708745</v>
      </c>
      <c r="O124" s="16">
        <f>F123*(1+'Interest rate'!$M122)/(1+'Interest rate'!P122)</f>
        <v>11.155957563306528</v>
      </c>
      <c r="P124" s="16">
        <f>G123*(1+'Interest rate'!$M122)/(1+'Interest rate'!Q122)</f>
        <v>4.6675421798359505E-2</v>
      </c>
      <c r="Q124" s="16">
        <f>H123*(1+'Interest rate'!$M122)/(1+'Interest rate'!R122)</f>
        <v>4.6458428906356275</v>
      </c>
      <c r="R124" s="16">
        <f>I123*(1+'Interest rate'!$M122)/(1+'Interest rate'!S122)</f>
        <v>5.6936472582992304</v>
      </c>
      <c r="S124" s="16">
        <f>J123*(1+'Interest rate'!$M122)/(1+'Interest rate'!T122)</f>
        <v>5.0084677223689296</v>
      </c>
    </row>
    <row r="125" spans="2:19" x14ac:dyDescent="0.25">
      <c r="B125" s="9">
        <v>39447</v>
      </c>
      <c r="C125" s="10">
        <f t="shared" si="3"/>
        <v>39447</v>
      </c>
      <c r="D125" s="19">
        <v>5.4371999999999998</v>
      </c>
      <c r="E125" s="19">
        <v>7.9324000000000003</v>
      </c>
      <c r="F125" s="19">
        <v>10.792999999999999</v>
      </c>
      <c r="G125" s="19">
        <v>4.8659999999999995E-2</v>
      </c>
      <c r="H125" s="19">
        <v>4.7968999999999999</v>
      </c>
      <c r="I125" s="19">
        <v>5.4459</v>
      </c>
      <c r="J125" s="19">
        <v>4.7580499999999999</v>
      </c>
      <c r="L125" s="10">
        <f t="shared" si="2"/>
        <v>39447</v>
      </c>
      <c r="M125" s="19">
        <f>D124*(1+'Interest rate'!$M123)/(1+'Interest rate'!N123)</f>
        <v>5.5448565548597744</v>
      </c>
      <c r="N125" s="19">
        <f>E124*(1+'Interest rate'!$M123)/(1+'Interest rate'!O123)</f>
        <v>8.1166889587497799</v>
      </c>
      <c r="O125" s="19">
        <f>F124*(1+'Interest rate'!$M123)/(1+'Interest rate'!P123)</f>
        <v>11.395731270335967</v>
      </c>
      <c r="P125" s="19">
        <f>G124*(1+'Interest rate'!$M123)/(1+'Interest rate'!Q123)</f>
        <v>5.0018813134480089E-2</v>
      </c>
      <c r="Q125" s="19">
        <f>H124*(1+'Interest rate'!$M123)/(1+'Interest rate'!R123)</f>
        <v>4.909149520183389</v>
      </c>
      <c r="R125" s="19">
        <f>I124*(1+'Interest rate'!$M123)/(1+'Interest rate'!S123)</f>
        <v>5.5533843855628939</v>
      </c>
      <c r="S125" s="19">
        <f>J124*(1+'Interest rate'!$M123)/(1+'Interest rate'!T123)</f>
        <v>4.8971862212246933</v>
      </c>
    </row>
    <row r="126" spans="2:19" x14ac:dyDescent="0.25">
      <c r="B126" s="3">
        <v>39478</v>
      </c>
      <c r="C126" s="4">
        <f t="shared" si="3"/>
        <v>39478</v>
      </c>
      <c r="D126" s="16">
        <v>5.4095000000000004</v>
      </c>
      <c r="E126" s="16">
        <v>8.0389999999999997</v>
      </c>
      <c r="F126" s="16">
        <v>10.7501</v>
      </c>
      <c r="G126" s="16">
        <v>5.0819999999999997E-2</v>
      </c>
      <c r="H126" s="16">
        <v>5.0021000000000004</v>
      </c>
      <c r="I126" s="16">
        <v>5.3940000000000001</v>
      </c>
      <c r="J126" s="16">
        <v>4.8449099999999996</v>
      </c>
      <c r="L126" s="4">
        <f t="shared" si="2"/>
        <v>39478</v>
      </c>
      <c r="M126" s="16">
        <f>D125*(1+'Interest rate'!$M124)/(1+'Interest rate'!N124)</f>
        <v>5.4421136866496269</v>
      </c>
      <c r="N126" s="16">
        <f>E125*(1+'Interest rate'!$M124)/(1+'Interest rate'!O124)</f>
        <v>7.9415881774081818</v>
      </c>
      <c r="O126" s="16">
        <f>F125*(1+'Interest rate'!$M124)/(1+'Interest rate'!P124)</f>
        <v>10.791183846218834</v>
      </c>
      <c r="P126" s="16">
        <f>G125*(1+'Interest rate'!$M124)/(1+'Interest rate'!Q124)</f>
        <v>4.8858338313841974E-2</v>
      </c>
      <c r="Q126" s="16">
        <f>H125*(1+'Interest rate'!$M124)/(1+'Interest rate'!R124)</f>
        <v>4.8096366255138863</v>
      </c>
      <c r="R126" s="16">
        <f>I125*(1+'Interest rate'!$M124)/(1+'Interest rate'!S124)</f>
        <v>5.4510604595959773</v>
      </c>
      <c r="S126" s="16">
        <f>J125*(1+'Interest rate'!$M124)/(1+'Interest rate'!T124)</f>
        <v>4.7548392965616033</v>
      </c>
    </row>
    <row r="127" spans="2:19" x14ac:dyDescent="0.25">
      <c r="B127" s="6">
        <v>39507</v>
      </c>
      <c r="C127" s="7">
        <f t="shared" si="3"/>
        <v>39507</v>
      </c>
      <c r="D127" s="18">
        <v>5.2131999999999996</v>
      </c>
      <c r="E127" s="18">
        <v>7.9127999999999998</v>
      </c>
      <c r="F127" s="18">
        <v>10.3697</v>
      </c>
      <c r="G127" s="18">
        <v>5.0256999999999996E-2</v>
      </c>
      <c r="H127" s="18">
        <v>5.0068999999999999</v>
      </c>
      <c r="I127" s="18">
        <v>5.2777000000000003</v>
      </c>
      <c r="J127" s="18">
        <v>4.8529200000000001</v>
      </c>
      <c r="L127" s="7">
        <f t="shared" si="2"/>
        <v>39507</v>
      </c>
      <c r="M127" s="18">
        <f>D126*(1+'Interest rate'!$M125)/(1+'Interest rate'!N125)</f>
        <v>5.4199913343388868</v>
      </c>
      <c r="N127" s="18">
        <f>E126*(1+'Interest rate'!$M125)/(1+'Interest rate'!O125)</f>
        <v>8.0478035628574229</v>
      </c>
      <c r="O127" s="18">
        <f>F126*(1+'Interest rate'!$M125)/(1+'Interest rate'!P125)</f>
        <v>10.750121214671735</v>
      </c>
      <c r="P127" s="18">
        <f>G126*(1+'Interest rate'!$M125)/(1+'Interest rate'!Q125)</f>
        <v>5.1022623808864215E-2</v>
      </c>
      <c r="Q127" s="18">
        <f>H126*(1+'Interest rate'!$M125)/(1+'Interest rate'!R125)</f>
        <v>5.014586653489534</v>
      </c>
      <c r="R127" s="18">
        <f>I126*(1+'Interest rate'!$M125)/(1+'Interest rate'!S125)</f>
        <v>5.4003066918756977</v>
      </c>
      <c r="S127" s="18">
        <f>J126*(1+'Interest rate'!$M125)/(1+'Interest rate'!T125)</f>
        <v>4.8392924469696048</v>
      </c>
    </row>
    <row r="128" spans="2:19" x14ac:dyDescent="0.25">
      <c r="B128" s="3">
        <v>39538</v>
      </c>
      <c r="C128" s="4">
        <f t="shared" si="3"/>
        <v>39538</v>
      </c>
      <c r="D128" s="16">
        <v>5.0949999999999998</v>
      </c>
      <c r="E128" s="16">
        <v>8.0451999999999995</v>
      </c>
      <c r="F128" s="16">
        <v>10.107100000000001</v>
      </c>
      <c r="G128" s="16">
        <v>5.1105999999999999E-2</v>
      </c>
      <c r="H128" s="16">
        <v>5.1307</v>
      </c>
      <c r="I128" s="16">
        <v>4.9691999999999998</v>
      </c>
      <c r="J128" s="16">
        <v>4.6522500000000004</v>
      </c>
      <c r="L128" s="4">
        <f t="shared" si="2"/>
        <v>39538</v>
      </c>
      <c r="M128" s="16">
        <f>D127*(1+'Interest rate'!$M126)/(1+'Interest rate'!N126)</f>
        <v>5.2246035167776643</v>
      </c>
      <c r="N128" s="16">
        <f>E127*(1+'Interest rate'!$M126)/(1+'Interest rate'!O126)</f>
        <v>7.9231586106040375</v>
      </c>
      <c r="O128" s="16">
        <f>F127*(1+'Interest rate'!$M126)/(1+'Interest rate'!P126)</f>
        <v>10.371835657461435</v>
      </c>
      <c r="P128" s="16">
        <f>G127*(1+'Interest rate'!$M126)/(1+'Interest rate'!Q126)</f>
        <v>5.0459856718663189E-2</v>
      </c>
      <c r="Q128" s="16">
        <f>H127*(1+'Interest rate'!$M126)/(1+'Interest rate'!R126)</f>
        <v>5.0198878597125622</v>
      </c>
      <c r="R128" s="16">
        <f>I127*(1+'Interest rate'!$M126)/(1+'Interest rate'!S126)</f>
        <v>5.2860962122944661</v>
      </c>
      <c r="S128" s="16">
        <f>J127*(1+'Interest rate'!$M126)/(1+'Interest rate'!T126)</f>
        <v>4.8467814068576107</v>
      </c>
    </row>
    <row r="129" spans="2:19" x14ac:dyDescent="0.25">
      <c r="B129" s="6">
        <v>39568</v>
      </c>
      <c r="C129" s="7">
        <f t="shared" si="3"/>
        <v>39568</v>
      </c>
      <c r="D129" s="18">
        <v>5.0842000000000001</v>
      </c>
      <c r="E129" s="18">
        <v>7.9429999999999996</v>
      </c>
      <c r="F129" s="18">
        <v>10.100300000000001</v>
      </c>
      <c r="G129" s="18">
        <v>4.8954000000000004E-2</v>
      </c>
      <c r="H129" s="18">
        <v>4.9147999999999996</v>
      </c>
      <c r="I129" s="18">
        <v>5.0438999999999998</v>
      </c>
      <c r="J129" s="18">
        <v>4.7959100000000001</v>
      </c>
      <c r="L129" s="7">
        <f t="shared" si="2"/>
        <v>39568</v>
      </c>
      <c r="M129" s="18">
        <f>D128*(1+'Interest rate'!$M127)/(1+'Interest rate'!N127)</f>
        <v>5.1080312444852867</v>
      </c>
      <c r="N129" s="18">
        <f>E128*(1+'Interest rate'!$M127)/(1+'Interest rate'!O127)</f>
        <v>8.0550350757052467</v>
      </c>
      <c r="O129" s="18">
        <f>F128*(1+'Interest rate'!$M127)/(1+'Interest rate'!P127)</f>
        <v>10.108000202361403</v>
      </c>
      <c r="P129" s="18">
        <f>G128*(1+'Interest rate'!$M127)/(1+'Interest rate'!Q127)</f>
        <v>5.131898287622183E-2</v>
      </c>
      <c r="Q129" s="18">
        <f>H128*(1+'Interest rate'!$M127)/(1+'Interest rate'!R127)</f>
        <v>5.1437591175855975</v>
      </c>
      <c r="R129" s="18">
        <f>I128*(1+'Interest rate'!$M127)/(1+'Interest rate'!S127)</f>
        <v>4.9779008667370572</v>
      </c>
      <c r="S129" s="18">
        <f>J128*(1+'Interest rate'!$M127)/(1+'Interest rate'!T127)</f>
        <v>4.6463499902561169</v>
      </c>
    </row>
    <row r="130" spans="2:19" x14ac:dyDescent="0.25">
      <c r="B130" s="3">
        <v>39599</v>
      </c>
      <c r="C130" s="4">
        <f t="shared" si="3"/>
        <v>39599</v>
      </c>
      <c r="D130" s="16">
        <v>5.1039000000000003</v>
      </c>
      <c r="E130" s="16">
        <v>7.9383999999999997</v>
      </c>
      <c r="F130" s="16">
        <v>10.117000000000001</v>
      </c>
      <c r="G130" s="16">
        <v>4.8369000000000002E-2</v>
      </c>
      <c r="H130" s="16">
        <v>4.8966000000000003</v>
      </c>
      <c r="I130" s="16">
        <v>5.1372</v>
      </c>
      <c r="J130" s="16">
        <v>4.8788299999999998</v>
      </c>
      <c r="L130" s="4">
        <f t="shared" si="2"/>
        <v>39599</v>
      </c>
      <c r="M130" s="16">
        <f>D129*(1+'Interest rate'!$M128)/(1+'Interest rate'!N128)</f>
        <v>5.0987140019345594</v>
      </c>
      <c r="N130" s="16">
        <f>E129*(1+'Interest rate'!$M128)/(1+'Interest rate'!O128)</f>
        <v>7.9555290931069136</v>
      </c>
      <c r="O130" s="16">
        <f>F129*(1+'Interest rate'!$M128)/(1+'Interest rate'!P128)</f>
        <v>10.10754852745899</v>
      </c>
      <c r="P130" s="16">
        <f>G129*(1+'Interest rate'!$M128)/(1+'Interest rate'!Q128)</f>
        <v>4.9179379603199624E-2</v>
      </c>
      <c r="Q130" s="16">
        <f>H129*(1+'Interest rate'!$M128)/(1+'Interest rate'!R128)</f>
        <v>4.9304185830742906</v>
      </c>
      <c r="R130" s="16">
        <f>I129*(1+'Interest rate'!$M128)/(1+'Interest rate'!S128)</f>
        <v>5.0563119723294374</v>
      </c>
      <c r="S130" s="16">
        <f>J129*(1+'Interest rate'!$M128)/(1+'Interest rate'!T128)</f>
        <v>4.7917260923973881</v>
      </c>
    </row>
    <row r="131" spans="2:19" x14ac:dyDescent="0.25">
      <c r="B131" s="6">
        <v>39629</v>
      </c>
      <c r="C131" s="7">
        <f t="shared" si="3"/>
        <v>39629</v>
      </c>
      <c r="D131" s="18">
        <v>5.0891000000000002</v>
      </c>
      <c r="E131" s="18">
        <v>8.0166000000000004</v>
      </c>
      <c r="F131" s="18">
        <v>10.139200000000001</v>
      </c>
      <c r="G131" s="18">
        <v>4.7914999999999999E-2</v>
      </c>
      <c r="H131" s="18">
        <v>4.9837999999999996</v>
      </c>
      <c r="I131" s="18">
        <v>4.9819000000000004</v>
      </c>
      <c r="J131" s="18">
        <v>4.8782300000000003</v>
      </c>
      <c r="L131" s="7">
        <f t="shared" si="2"/>
        <v>39629</v>
      </c>
      <c r="M131" s="18">
        <f>D130*(1+'Interest rate'!$M129)/(1+'Interest rate'!N129)</f>
        <v>5.11861909404446</v>
      </c>
      <c r="N131" s="18">
        <f>E130*(1+'Interest rate'!$M129)/(1+'Interest rate'!O129)</f>
        <v>7.9484621736356083</v>
      </c>
      <c r="O131" s="18">
        <f>F130*(1+'Interest rate'!$M129)/(1+'Interest rate'!P129)</f>
        <v>10.121784142882246</v>
      </c>
      <c r="P131" s="18">
        <f>G130*(1+'Interest rate'!$M129)/(1+'Interest rate'!Q129)</f>
        <v>4.857823243783508E-2</v>
      </c>
      <c r="Q131" s="18">
        <f>H130*(1+'Interest rate'!$M129)/(1+'Interest rate'!R129)</f>
        <v>4.9111108901526892</v>
      </c>
      <c r="R131" s="18">
        <f>I130*(1+'Interest rate'!$M129)/(1+'Interest rate'!S129)</f>
        <v>5.1491238722294232</v>
      </c>
      <c r="S131" s="18">
        <f>J130*(1+'Interest rate'!$M129)/(1+'Interest rate'!T129)</f>
        <v>4.8739172357965375</v>
      </c>
    </row>
    <row r="132" spans="2:19" x14ac:dyDescent="0.25">
      <c r="B132" s="3">
        <v>39660</v>
      </c>
      <c r="C132" s="4">
        <f t="shared" si="3"/>
        <v>39660</v>
      </c>
      <c r="D132" s="16">
        <v>5.1322999999999999</v>
      </c>
      <c r="E132" s="16">
        <v>8.0077999999999996</v>
      </c>
      <c r="F132" s="16">
        <v>10.1828</v>
      </c>
      <c r="G132" s="16">
        <v>4.7554999999999993E-2</v>
      </c>
      <c r="H132" s="16">
        <v>4.9024000000000001</v>
      </c>
      <c r="I132" s="16">
        <v>5.0091000000000001</v>
      </c>
      <c r="J132" s="16">
        <v>4.83561</v>
      </c>
      <c r="L132" s="4">
        <f t="shared" si="2"/>
        <v>39660</v>
      </c>
      <c r="M132" s="16">
        <f>D131*(1+'Interest rate'!$M130)/(1+'Interest rate'!N130)</f>
        <v>5.1045569883155171</v>
      </c>
      <c r="N132" s="16">
        <f>E131*(1+'Interest rate'!$M130)/(1+'Interest rate'!O130)</f>
        <v>8.028153633648845</v>
      </c>
      <c r="O132" s="16">
        <f>F131*(1+'Interest rate'!$M130)/(1+'Interest rate'!P130)</f>
        <v>10.145236668217542</v>
      </c>
      <c r="P132" s="16">
        <f>G131*(1+'Interest rate'!$M130)/(1+'Interest rate'!Q130)</f>
        <v>4.8129376105482354E-2</v>
      </c>
      <c r="Q132" s="16">
        <f>H131*(1+'Interest rate'!$M130)/(1+'Interest rate'!R130)</f>
        <v>4.9993676735367112</v>
      </c>
      <c r="R132" s="16">
        <f>I131*(1+'Interest rate'!$M130)/(1+'Interest rate'!S130)</f>
        <v>4.9940457361874744</v>
      </c>
      <c r="S132" s="16">
        <f>J131*(1+'Interest rate'!$M130)/(1+'Interest rate'!T130)</f>
        <v>4.8736103336107108</v>
      </c>
    </row>
    <row r="133" spans="2:19" x14ac:dyDescent="0.25">
      <c r="B133" s="6">
        <v>39691</v>
      </c>
      <c r="C133" s="7">
        <f t="shared" si="3"/>
        <v>39691</v>
      </c>
      <c r="D133" s="18">
        <v>5.4195000000000002</v>
      </c>
      <c r="E133" s="18">
        <v>7.9512</v>
      </c>
      <c r="F133" s="18">
        <v>9.8702000000000005</v>
      </c>
      <c r="G133" s="18">
        <v>4.9817E-2</v>
      </c>
      <c r="H133" s="18">
        <v>4.9218999999999999</v>
      </c>
      <c r="I133" s="18">
        <v>5.0948000000000002</v>
      </c>
      <c r="J133" s="18">
        <v>4.64839</v>
      </c>
      <c r="L133" s="7">
        <f t="shared" si="2"/>
        <v>39691</v>
      </c>
      <c r="M133" s="18">
        <f>D132*(1+'Interest rate'!$M131)/(1+'Interest rate'!N131)</f>
        <v>5.1470448546217638</v>
      </c>
      <c r="N133" s="18">
        <f>E132*(1+'Interest rate'!$M131)/(1+'Interest rate'!O131)</f>
        <v>8.0177711850959259</v>
      </c>
      <c r="O133" s="18">
        <f>F132*(1+'Interest rate'!$M131)/(1+'Interest rate'!P131)</f>
        <v>10.188139197596159</v>
      </c>
      <c r="P133" s="18">
        <f>G132*(1+'Interest rate'!$M131)/(1+'Interest rate'!Q131)</f>
        <v>4.7762955202653605E-2</v>
      </c>
      <c r="Q133" s="18">
        <f>H132*(1+'Interest rate'!$M131)/(1+'Interest rate'!R131)</f>
        <v>4.9172398627348031</v>
      </c>
      <c r="R133" s="18">
        <f>I132*(1+'Interest rate'!$M131)/(1+'Interest rate'!S131)</f>
        <v>5.0207005980597303</v>
      </c>
      <c r="S133" s="18">
        <f>J132*(1+'Interest rate'!$M131)/(1+'Interest rate'!T131)</f>
        <v>4.8304403939699592</v>
      </c>
    </row>
    <row r="134" spans="2:19" x14ac:dyDescent="0.25">
      <c r="B134" s="3">
        <v>39721</v>
      </c>
      <c r="C134" s="4">
        <f t="shared" si="3"/>
        <v>39721</v>
      </c>
      <c r="D134" s="16">
        <v>5.8628</v>
      </c>
      <c r="E134" s="16">
        <v>8.2639999999999993</v>
      </c>
      <c r="F134" s="16">
        <v>10.439500000000001</v>
      </c>
      <c r="G134" s="16">
        <v>5.5247999999999998E-2</v>
      </c>
      <c r="H134" s="16">
        <v>5.2248999999999999</v>
      </c>
      <c r="I134" s="16">
        <v>5.5082000000000004</v>
      </c>
      <c r="J134" s="16">
        <v>4.6458500000000003</v>
      </c>
      <c r="L134" s="4">
        <f t="shared" ref="L134:L197" si="4">C134</f>
        <v>39721</v>
      </c>
      <c r="M134" s="16">
        <f>D133*(1+'Interest rate'!$M132)/(1+'Interest rate'!N132)</f>
        <v>5.4355170968795097</v>
      </c>
      <c r="N134" s="16">
        <f>E133*(1+'Interest rate'!$M132)/(1+'Interest rate'!O132)</f>
        <v>7.9617468229589763</v>
      </c>
      <c r="O134" s="16">
        <f>F133*(1+'Interest rate'!$M132)/(1+'Interest rate'!P132)</f>
        <v>9.8765787932739268</v>
      </c>
      <c r="P134" s="16">
        <f>G133*(1+'Interest rate'!$M132)/(1+'Interest rate'!Q132)</f>
        <v>5.003788395709885E-2</v>
      </c>
      <c r="Q134" s="16">
        <f>H133*(1+'Interest rate'!$M132)/(1+'Interest rate'!R132)</f>
        <v>4.937373325439121</v>
      </c>
      <c r="R134" s="16">
        <f>I133*(1+'Interest rate'!$M132)/(1+'Interest rate'!S132)</f>
        <v>5.1073130452648652</v>
      </c>
      <c r="S134" s="16">
        <f>J133*(1+'Interest rate'!$M132)/(1+'Interest rate'!T132)</f>
        <v>4.6452300733091736</v>
      </c>
    </row>
    <row r="135" spans="2:19" x14ac:dyDescent="0.25">
      <c r="B135" s="6">
        <v>39752</v>
      </c>
      <c r="C135" s="7">
        <f t="shared" ref="C135:C198" si="5">B135</f>
        <v>39752</v>
      </c>
      <c r="D135" s="18">
        <v>6.7270000000000003</v>
      </c>
      <c r="E135" s="18">
        <v>8.5648</v>
      </c>
      <c r="F135" s="18">
        <v>10.816700000000001</v>
      </c>
      <c r="G135" s="18">
        <v>6.8320999999999993E-2</v>
      </c>
      <c r="H135" s="18">
        <v>5.8075999999999999</v>
      </c>
      <c r="I135" s="18">
        <v>5.5488</v>
      </c>
      <c r="J135" s="18">
        <v>4.4921100000000003</v>
      </c>
      <c r="L135" s="7">
        <f t="shared" si="4"/>
        <v>39752</v>
      </c>
      <c r="M135" s="18">
        <f>D134*(1+'Interest rate'!$M133)/(1+'Interest rate'!N133)</f>
        <v>5.8803431443202019</v>
      </c>
      <c r="N135" s="18">
        <f>E134*(1+'Interest rate'!$M133)/(1+'Interest rate'!O133)</f>
        <v>8.2813520955680939</v>
      </c>
      <c r="O135" s="18">
        <f>F134*(1+'Interest rate'!$M133)/(1+'Interest rate'!P133)</f>
        <v>10.452896269555675</v>
      </c>
      <c r="P135" s="18">
        <f>G134*(1+'Interest rate'!$M133)/(1+'Interest rate'!Q133)</f>
        <v>5.5548744170303359E-2</v>
      </c>
      <c r="Q135" s="18">
        <f>H134*(1+'Interest rate'!$M133)/(1+'Interest rate'!R133)</f>
        <v>5.2452950044412159</v>
      </c>
      <c r="R135" s="18">
        <f>I134*(1+'Interest rate'!$M133)/(1+'Interest rate'!S133)</f>
        <v>5.5243702374762309</v>
      </c>
      <c r="S135" s="18">
        <f>J134*(1+'Interest rate'!$M133)/(1+'Interest rate'!T133)</f>
        <v>4.6461016741111933</v>
      </c>
    </row>
    <row r="136" spans="2:19" x14ac:dyDescent="0.25">
      <c r="B136" s="3">
        <v>39782</v>
      </c>
      <c r="C136" s="4">
        <f t="shared" si="5"/>
        <v>39782</v>
      </c>
      <c r="D136" s="16">
        <v>7.0130999999999997</v>
      </c>
      <c r="E136" s="16">
        <v>8.9004999999999992</v>
      </c>
      <c r="F136" s="16">
        <v>10.7811</v>
      </c>
      <c r="G136" s="16">
        <v>7.3415999999999995E-2</v>
      </c>
      <c r="H136" s="16">
        <v>5.7797999999999998</v>
      </c>
      <c r="I136" s="16">
        <v>5.6562000000000001</v>
      </c>
      <c r="J136" s="16">
        <v>4.5956799999999998</v>
      </c>
      <c r="L136" s="4">
        <f t="shared" si="4"/>
        <v>39782</v>
      </c>
      <c r="M136" s="16">
        <f>D135*(1+'Interest rate'!$M134)/(1+'Interest rate'!N134)</f>
        <v>6.7463040965069236</v>
      </c>
      <c r="N136" s="16">
        <f>E135*(1+'Interest rate'!$M134)/(1+'Interest rate'!O134)</f>
        <v>8.57665360865394</v>
      </c>
      <c r="O136" s="16">
        <f>F135*(1+'Interest rate'!$M134)/(1+'Interest rate'!P134)</f>
        <v>10.821083917747165</v>
      </c>
      <c r="P136" s="16">
        <f>G135*(1+'Interest rate'!$M134)/(1+'Interest rate'!Q134)</f>
        <v>6.8614062774547804E-2</v>
      </c>
      <c r="Q136" s="16">
        <f>H135*(1+'Interest rate'!$M134)/(1+'Interest rate'!R134)</f>
        <v>5.8277151854551326</v>
      </c>
      <c r="R136" s="16">
        <f>I135*(1+'Interest rate'!$M134)/(1+'Interest rate'!S134)</f>
        <v>5.56263929216981</v>
      </c>
      <c r="S136" s="16">
        <f>J135*(1+'Interest rate'!$M134)/(1+'Interest rate'!T134)</f>
        <v>4.4918280448022285</v>
      </c>
    </row>
    <row r="137" spans="2:19" x14ac:dyDescent="0.25">
      <c r="B137" s="9">
        <v>39813</v>
      </c>
      <c r="C137" s="10">
        <f t="shared" si="5"/>
        <v>39813</v>
      </c>
      <c r="D137" s="19">
        <v>6.9538000000000002</v>
      </c>
      <c r="E137" s="19">
        <v>9.7184000000000008</v>
      </c>
      <c r="F137" s="19">
        <v>10.1662</v>
      </c>
      <c r="G137" s="19">
        <v>7.671E-2</v>
      </c>
      <c r="H137" s="19">
        <v>6.4962999999999997</v>
      </c>
      <c r="I137" s="19">
        <v>5.7046000000000001</v>
      </c>
      <c r="J137" s="19">
        <v>4.8879900000000003</v>
      </c>
      <c r="L137" s="10">
        <f t="shared" si="4"/>
        <v>39813</v>
      </c>
      <c r="M137" s="19">
        <f>D136*(1+'Interest rate'!$M135)/(1+'Interest rate'!N135)</f>
        <v>7.0361293256156117</v>
      </c>
      <c r="N137" s="19">
        <f>E136*(1+'Interest rate'!$M135)/(1+'Interest rate'!O135)</f>
        <v>8.9176746700487808</v>
      </c>
      <c r="O137" s="19">
        <f>F136*(1+'Interest rate'!$M135)/(1+'Interest rate'!P135)</f>
        <v>10.804547814576241</v>
      </c>
      <c r="P137" s="19">
        <f>G136*(1+'Interest rate'!$M135)/(1+'Interest rate'!Q135)</f>
        <v>7.371626876518439E-2</v>
      </c>
      <c r="Q137" s="19">
        <f>H136*(1+'Interest rate'!$M135)/(1+'Interest rate'!R135)</f>
        <v>5.8036488677673184</v>
      </c>
      <c r="R137" s="19">
        <f>I136*(1+'Interest rate'!$M135)/(1+'Interest rate'!S135)</f>
        <v>5.6719192365883044</v>
      </c>
      <c r="S137" s="19">
        <f>J136*(1+'Interest rate'!$M135)/(1+'Interest rate'!T135)</f>
        <v>4.5988193972384019</v>
      </c>
    </row>
    <row r="138" spans="2:19" x14ac:dyDescent="0.25">
      <c r="B138" s="3">
        <v>39844</v>
      </c>
      <c r="C138" s="4">
        <f t="shared" si="5"/>
        <v>39844</v>
      </c>
      <c r="D138" s="16">
        <v>6.9090999999999996</v>
      </c>
      <c r="E138" s="16">
        <v>8.8526000000000007</v>
      </c>
      <c r="F138" s="16">
        <v>10.0457</v>
      </c>
      <c r="G138" s="16">
        <v>7.6832999999999999E-2</v>
      </c>
      <c r="H138" s="16">
        <v>5.9465000000000003</v>
      </c>
      <c r="I138" s="16">
        <v>5.6189999999999998</v>
      </c>
      <c r="J138" s="16">
        <v>4.4046200000000004</v>
      </c>
      <c r="L138" s="4">
        <f t="shared" si="4"/>
        <v>39844</v>
      </c>
      <c r="M138" s="16">
        <f>D137*(1+'Interest rate'!$M136)/(1+'Interest rate'!N136)</f>
        <v>6.9743139817118518</v>
      </c>
      <c r="N138" s="16">
        <f>E137*(1+'Interest rate'!$M136)/(1+'Interest rate'!O136)</f>
        <v>9.7298609198017534</v>
      </c>
      <c r="O138" s="16">
        <f>F137*(1+'Interest rate'!$M136)/(1+'Interest rate'!P136)</f>
        <v>10.181689967665374</v>
      </c>
      <c r="P138" s="16">
        <f>G137*(1+'Interest rate'!$M136)/(1+'Interest rate'!Q136)</f>
        <v>7.6920041893564065E-2</v>
      </c>
      <c r="Q138" s="16">
        <f>H137*(1+'Interest rate'!$M136)/(1+'Interest rate'!R136)</f>
        <v>6.5159849337299143</v>
      </c>
      <c r="R138" s="16">
        <f>I137*(1+'Interest rate'!$M136)/(1+'Interest rate'!S136)</f>
        <v>5.7138495583249549</v>
      </c>
      <c r="S138" s="16">
        <f>J137*(1+'Interest rate'!$M136)/(1+'Interest rate'!T136)</f>
        <v>4.8861350647743391</v>
      </c>
    </row>
    <row r="139" spans="2:19" x14ac:dyDescent="0.25">
      <c r="B139" s="6">
        <v>39872</v>
      </c>
      <c r="C139" s="7">
        <f t="shared" si="5"/>
        <v>39872</v>
      </c>
      <c r="D139" s="18">
        <v>7.0420999999999996</v>
      </c>
      <c r="E139" s="18">
        <v>8.9224999999999994</v>
      </c>
      <c r="F139" s="18">
        <v>10.0776</v>
      </c>
      <c r="G139" s="18">
        <v>7.2147000000000003E-2</v>
      </c>
      <c r="H139" s="18">
        <v>6.0266000000000002</v>
      </c>
      <c r="I139" s="18">
        <v>5.5195999999999996</v>
      </c>
      <c r="J139" s="18">
        <v>4.4965200000000003</v>
      </c>
      <c r="L139" s="7">
        <f t="shared" si="4"/>
        <v>39872</v>
      </c>
      <c r="M139" s="18">
        <f>D138*(1+'Interest rate'!$M137)/(1+'Interest rate'!N137)</f>
        <v>6.9262403567035351</v>
      </c>
      <c r="N139" s="18">
        <f>E138*(1+'Interest rate'!$M137)/(1+'Interest rate'!O137)</f>
        <v>8.8648865527756566</v>
      </c>
      <c r="O139" s="18">
        <f>F138*(1+'Interest rate'!$M137)/(1+'Interest rate'!P137)</f>
        <v>10.060894800211484</v>
      </c>
      <c r="P139" s="18">
        <f>G138*(1+'Interest rate'!$M137)/(1+'Interest rate'!Q137)</f>
        <v>7.702512846726435E-2</v>
      </c>
      <c r="Q139" s="18">
        <f>H138*(1+'Interest rate'!$M137)/(1+'Interest rate'!R137)</f>
        <v>5.9617524655456062</v>
      </c>
      <c r="R139" s="18">
        <f>I138*(1+'Interest rate'!$M137)/(1+'Interest rate'!S137)</f>
        <v>5.6283799907976064</v>
      </c>
      <c r="S139" s="18">
        <f>J138*(1+'Interest rate'!$M137)/(1+'Interest rate'!T137)</f>
        <v>4.4041767766654747</v>
      </c>
    </row>
    <row r="140" spans="2:19" x14ac:dyDescent="0.25">
      <c r="B140" s="3">
        <v>39903</v>
      </c>
      <c r="C140" s="4">
        <f t="shared" si="5"/>
        <v>39903</v>
      </c>
      <c r="D140" s="16">
        <v>6.7370000000000001</v>
      </c>
      <c r="E140" s="16">
        <v>8.9245000000000001</v>
      </c>
      <c r="F140" s="16">
        <v>9.6477000000000004</v>
      </c>
      <c r="G140" s="16">
        <v>6.8072999999999995E-2</v>
      </c>
      <c r="H140" s="16">
        <v>5.9123000000000001</v>
      </c>
      <c r="I140" s="16">
        <v>5.3456999999999999</v>
      </c>
      <c r="J140" s="16">
        <v>4.6568500000000004</v>
      </c>
      <c r="L140" s="4">
        <f t="shared" si="4"/>
        <v>39903</v>
      </c>
      <c r="M140" s="16">
        <f>D139*(1+'Interest rate'!$M138)/(1+'Interest rate'!N138)</f>
        <v>7.0565561547422373</v>
      </c>
      <c r="N140" s="16">
        <f>E139*(1+'Interest rate'!$M138)/(1+'Interest rate'!O138)</f>
        <v>8.9332403954167958</v>
      </c>
      <c r="O140" s="16">
        <f>F139*(1+'Interest rate'!$M138)/(1+'Interest rate'!P138)</f>
        <v>10.090683843634201</v>
      </c>
      <c r="P140" s="16">
        <f>G139*(1+'Interest rate'!$M138)/(1+'Interest rate'!Q138)</f>
        <v>7.2296603625187777E-2</v>
      </c>
      <c r="Q140" s="16">
        <f>H139*(1+'Interest rate'!$M138)/(1+'Interest rate'!R138)</f>
        <v>6.0399469244599286</v>
      </c>
      <c r="R140" s="16">
        <f>I139*(1+'Interest rate'!$M138)/(1+'Interest rate'!S138)</f>
        <v>5.5277152787256982</v>
      </c>
      <c r="S140" s="16">
        <f>J139*(1+'Interest rate'!$M138)/(1+'Interest rate'!T138)</f>
        <v>4.4951584481714644</v>
      </c>
    </row>
    <row r="141" spans="2:19" x14ac:dyDescent="0.25">
      <c r="B141" s="6">
        <v>39933</v>
      </c>
      <c r="C141" s="7">
        <f t="shared" si="5"/>
        <v>39933</v>
      </c>
      <c r="D141" s="18">
        <v>6.5583</v>
      </c>
      <c r="E141" s="18">
        <v>8.6761999999999997</v>
      </c>
      <c r="F141" s="18">
        <v>9.6998999999999995</v>
      </c>
      <c r="G141" s="18">
        <v>6.6501000000000005E-2</v>
      </c>
      <c r="H141" s="18">
        <v>5.7500999999999998</v>
      </c>
      <c r="I141" s="18">
        <v>5.4996</v>
      </c>
      <c r="J141" s="18">
        <v>4.7584999999999997</v>
      </c>
      <c r="L141" s="7">
        <f t="shared" si="4"/>
        <v>39933</v>
      </c>
      <c r="M141" s="18">
        <f>D140*(1+'Interest rate'!$M139)/(1+'Interest rate'!N139)</f>
        <v>6.7501495532404228</v>
      </c>
      <c r="N141" s="18">
        <f>E140*(1+'Interest rate'!$M139)/(1+'Interest rate'!O139)</f>
        <v>8.9373605772085831</v>
      </c>
      <c r="O141" s="18">
        <f>F140*(1+'Interest rate'!$M139)/(1+'Interest rate'!P139)</f>
        <v>9.6622847884185443</v>
      </c>
      <c r="P141" s="18">
        <f>G140*(1+'Interest rate'!$M139)/(1+'Interest rate'!Q139)</f>
        <v>6.8209722190563399E-2</v>
      </c>
      <c r="Q141" s="18">
        <f>H140*(1+'Interest rate'!$M139)/(1+'Interest rate'!R139)</f>
        <v>5.9251629046575909</v>
      </c>
      <c r="R141" s="18">
        <f>I140*(1+'Interest rate'!$M139)/(1+'Interest rate'!S139)</f>
        <v>5.3551165335516977</v>
      </c>
      <c r="S141" s="18">
        <f>J140*(1+'Interest rate'!$M139)/(1+'Interest rate'!T139)</f>
        <v>4.6549876740617293</v>
      </c>
    </row>
    <row r="142" spans="2:19" x14ac:dyDescent="0.25">
      <c r="B142" s="3">
        <v>39964</v>
      </c>
      <c r="C142" s="4">
        <f t="shared" si="5"/>
        <v>39964</v>
      </c>
      <c r="D142" s="16">
        <v>6.2903000000000002</v>
      </c>
      <c r="E142" s="16">
        <v>8.9076000000000004</v>
      </c>
      <c r="F142" s="16">
        <v>10.1831</v>
      </c>
      <c r="G142" s="16">
        <v>6.5976999999999994E-2</v>
      </c>
      <c r="H142" s="16">
        <v>5.8952</v>
      </c>
      <c r="I142" s="16">
        <v>5.7640000000000002</v>
      </c>
      <c r="J142" s="16">
        <v>5.0380099999999999</v>
      </c>
      <c r="L142" s="4">
        <f t="shared" si="4"/>
        <v>39964</v>
      </c>
      <c r="M142" s="16">
        <f>D141*(1+'Interest rate'!$M140)/(1+'Interest rate'!N140)</f>
        <v>6.5694015585349126</v>
      </c>
      <c r="N142" s="16">
        <f>E141*(1+'Interest rate'!$M140)/(1+'Interest rate'!O140)</f>
        <v>8.6871554551021219</v>
      </c>
      <c r="O142" s="16">
        <f>F141*(1+'Interest rate'!$M140)/(1+'Interest rate'!P140)</f>
        <v>9.7128199664631314</v>
      </c>
      <c r="P142" s="16">
        <f>G141*(1+'Interest rate'!$M140)/(1+'Interest rate'!Q140)</f>
        <v>6.6620415489462459E-2</v>
      </c>
      <c r="Q142" s="16">
        <f>H141*(1+'Interest rate'!$M140)/(1+'Interest rate'!R140)</f>
        <v>5.7607965400932217</v>
      </c>
      <c r="R142" s="16">
        <f>I141*(1+'Interest rate'!$M140)/(1+'Interest rate'!S140)</f>
        <v>5.5087323184618722</v>
      </c>
      <c r="S142" s="16">
        <f>J141*(1+'Interest rate'!$M140)/(1+'Interest rate'!T140)</f>
        <v>4.7555898782613104</v>
      </c>
    </row>
    <row r="143" spans="2:19" x14ac:dyDescent="0.25">
      <c r="B143" s="6">
        <v>39994</v>
      </c>
      <c r="C143" s="7">
        <f t="shared" si="5"/>
        <v>39994</v>
      </c>
      <c r="D143" s="18">
        <v>6.4310999999999998</v>
      </c>
      <c r="E143" s="18">
        <v>9.0243000000000002</v>
      </c>
      <c r="F143" s="18">
        <v>10.586399999999999</v>
      </c>
      <c r="G143" s="18">
        <v>6.6738999999999993E-2</v>
      </c>
      <c r="H143" s="18">
        <v>5.9223999999999997</v>
      </c>
      <c r="I143" s="18">
        <v>5.5331000000000001</v>
      </c>
      <c r="J143" s="18">
        <v>5.1860400000000002</v>
      </c>
      <c r="L143" s="7">
        <f t="shared" si="4"/>
        <v>39994</v>
      </c>
      <c r="M143" s="18">
        <f>D142*(1+'Interest rate'!$M141)/(1+'Interest rate'!N141)</f>
        <v>6.2992885416039552</v>
      </c>
      <c r="N143" s="18">
        <f>E142*(1+'Interest rate'!$M141)/(1+'Interest rate'!O141)</f>
        <v>8.9158599696581629</v>
      </c>
      <c r="O143" s="18">
        <f>F142*(1+'Interest rate'!$M141)/(1+'Interest rate'!P141)</f>
        <v>10.19466017348403</v>
      </c>
      <c r="P143" s="18">
        <f>G142*(1+'Interest rate'!$M141)/(1+'Interest rate'!Q141)</f>
        <v>6.6075379093025771E-2</v>
      </c>
      <c r="Q143" s="18">
        <f>H142*(1+'Interest rate'!$M141)/(1+'Interest rate'!R141)</f>
        <v>5.9041862309134601</v>
      </c>
      <c r="R143" s="18">
        <f>I142*(1+'Interest rate'!$M141)/(1+'Interest rate'!S141)</f>
        <v>5.7718350812636956</v>
      </c>
      <c r="S143" s="18">
        <f>J142*(1+'Interest rate'!$M141)/(1+'Interest rate'!T141)</f>
        <v>5.0339176844864815</v>
      </c>
    </row>
    <row r="144" spans="2:19" x14ac:dyDescent="0.25">
      <c r="B144" s="3">
        <v>40025</v>
      </c>
      <c r="C144" s="4">
        <f t="shared" si="5"/>
        <v>40025</v>
      </c>
      <c r="D144" s="16">
        <v>6.1161000000000003</v>
      </c>
      <c r="E144" s="16">
        <v>8.7204999999999995</v>
      </c>
      <c r="F144" s="16">
        <v>10.2249</v>
      </c>
      <c r="G144" s="16">
        <v>6.4599000000000004E-2</v>
      </c>
      <c r="H144" s="16">
        <v>5.7244000000000002</v>
      </c>
      <c r="I144" s="16">
        <v>5.6759000000000004</v>
      </c>
      <c r="J144" s="16">
        <v>5.11252</v>
      </c>
      <c r="L144" s="4">
        <f t="shared" si="4"/>
        <v>40025</v>
      </c>
      <c r="M144" s="16">
        <f>D143*(1+'Interest rate'!$M142)/(1+'Interest rate'!N142)</f>
        <v>6.4389608917256798</v>
      </c>
      <c r="N144" s="16">
        <f>E143*(1+'Interest rate'!$M142)/(1+'Interest rate'!O142)</f>
        <v>9.0321477605196812</v>
      </c>
      <c r="O144" s="16">
        <f>F143*(1+'Interest rate'!$M142)/(1+'Interest rate'!P142)</f>
        <v>10.59631869886576</v>
      </c>
      <c r="P144" s="16">
        <f>G143*(1+'Interest rate'!$M142)/(1+'Interest rate'!Q142)</f>
        <v>6.6824880735321474E-2</v>
      </c>
      <c r="Q144" s="16">
        <f>H143*(1+'Interest rate'!$M142)/(1+'Interest rate'!R142)</f>
        <v>5.9301997899595307</v>
      </c>
      <c r="R144" s="16">
        <f>I143*(1+'Interest rate'!$M142)/(1+'Interest rate'!S142)</f>
        <v>5.5398191560712737</v>
      </c>
      <c r="S144" s="16">
        <f>J143*(1+'Interest rate'!$M142)/(1+'Interest rate'!T142)</f>
        <v>5.1797008730856779</v>
      </c>
    </row>
    <row r="145" spans="2:19" x14ac:dyDescent="0.25">
      <c r="B145" s="6">
        <v>40056</v>
      </c>
      <c r="C145" s="7">
        <f t="shared" si="5"/>
        <v>40056</v>
      </c>
      <c r="D145" s="18">
        <v>6.0155000000000003</v>
      </c>
      <c r="E145" s="18">
        <v>8.6225000000000005</v>
      </c>
      <c r="F145" s="18">
        <v>9.7971000000000004</v>
      </c>
      <c r="G145" s="18">
        <v>6.4600999999999992E-2</v>
      </c>
      <c r="H145" s="18">
        <v>5.6803999999999997</v>
      </c>
      <c r="I145" s="18">
        <v>5.4996999999999998</v>
      </c>
      <c r="J145" s="18">
        <v>5.0758299999999998</v>
      </c>
      <c r="L145" s="7">
        <f t="shared" si="4"/>
        <v>40056</v>
      </c>
      <c r="M145" s="18">
        <f>D144*(1+'Interest rate'!$M143)/(1+'Interest rate'!N143)</f>
        <v>6.122721719259876</v>
      </c>
      <c r="N145" s="18">
        <f>E144*(1+'Interest rate'!$M143)/(1+'Interest rate'!O143)</f>
        <v>8.7283880372805651</v>
      </c>
      <c r="O145" s="18">
        <f>F144*(1+'Interest rate'!$M143)/(1+'Interest rate'!P143)</f>
        <v>10.233396004924108</v>
      </c>
      <c r="P145" s="18">
        <f>G144*(1+'Interest rate'!$M143)/(1+'Interest rate'!Q143)</f>
        <v>6.4672736563154809E-2</v>
      </c>
      <c r="Q145" s="18">
        <f>H144*(1+'Interest rate'!$M143)/(1+'Interest rate'!R143)</f>
        <v>5.73116651489108</v>
      </c>
      <c r="R145" s="18">
        <f>I144*(1+'Interest rate'!$M143)/(1+'Interest rate'!S143)</f>
        <v>5.6819398905635534</v>
      </c>
      <c r="S145" s="18">
        <f>J144*(1+'Interest rate'!$M143)/(1+'Interest rate'!T143)</f>
        <v>5.1070642168337184</v>
      </c>
    </row>
    <row r="146" spans="2:19" x14ac:dyDescent="0.25">
      <c r="B146" s="3">
        <v>40086</v>
      </c>
      <c r="C146" s="4">
        <f t="shared" si="5"/>
        <v>40086</v>
      </c>
      <c r="D146" s="16">
        <v>5.7725999999999997</v>
      </c>
      <c r="E146" s="16">
        <v>8.4509000000000007</v>
      </c>
      <c r="F146" s="16">
        <v>9.2265999999999995</v>
      </c>
      <c r="G146" s="16">
        <v>6.4364000000000005E-2</v>
      </c>
      <c r="H146" s="16">
        <v>5.5713999999999997</v>
      </c>
      <c r="I146" s="16">
        <v>5.3986999999999998</v>
      </c>
      <c r="J146" s="16">
        <v>5.0967799999999999</v>
      </c>
      <c r="L146" s="4">
        <f t="shared" si="4"/>
        <v>40086</v>
      </c>
      <c r="M146" s="16">
        <f>D145*(1+'Interest rate'!$M144)/(1+'Interest rate'!N144)</f>
        <v>6.0224617370009295</v>
      </c>
      <c r="N146" s="16">
        <f>E145*(1+'Interest rate'!$M144)/(1+'Interest rate'!O144)</f>
        <v>8.6312333012833573</v>
      </c>
      <c r="O146" s="16">
        <f>F145*(1+'Interest rate'!$M144)/(1+'Interest rate'!P144)</f>
        <v>9.8061995406070697</v>
      </c>
      <c r="P146" s="16">
        <f>G145*(1+'Interest rate'!$M144)/(1+'Interest rate'!Q144)</f>
        <v>6.467892197340977E-2</v>
      </c>
      <c r="Q146" s="16">
        <f>H145*(1+'Interest rate'!$M144)/(1+'Interest rate'!R144)</f>
        <v>5.6876302772792533</v>
      </c>
      <c r="R146" s="16">
        <f>I145*(1+'Interest rate'!$M144)/(1+'Interest rate'!S144)</f>
        <v>5.5058684219598231</v>
      </c>
      <c r="S146" s="16">
        <f>J145*(1+'Interest rate'!$M144)/(1+'Interest rate'!T144)</f>
        <v>5.0702939894290999</v>
      </c>
    </row>
    <row r="147" spans="2:19" x14ac:dyDescent="0.25">
      <c r="B147" s="6">
        <v>40117</v>
      </c>
      <c r="C147" s="7">
        <f t="shared" si="5"/>
        <v>40117</v>
      </c>
      <c r="D147" s="18">
        <v>5.7259000000000002</v>
      </c>
      <c r="E147" s="18">
        <v>8.4269999999999996</v>
      </c>
      <c r="F147" s="18">
        <v>9.42</v>
      </c>
      <c r="G147" s="18">
        <v>6.3563999999999996E-2</v>
      </c>
      <c r="H147" s="18">
        <v>5.5791000000000004</v>
      </c>
      <c r="I147" s="18">
        <v>5.2789999999999999</v>
      </c>
      <c r="J147" s="18">
        <v>5.1514100000000003</v>
      </c>
      <c r="L147" s="7">
        <f t="shared" si="4"/>
        <v>40117</v>
      </c>
      <c r="M147" s="18">
        <f>D146*(1+'Interest rate'!$M145)/(1+'Interest rate'!N145)</f>
        <v>5.7789645221001962</v>
      </c>
      <c r="N147" s="18">
        <f>E146*(1+'Interest rate'!$M145)/(1+'Interest rate'!O145)</f>
        <v>8.4591677966211964</v>
      </c>
      <c r="O147" s="18">
        <f>F146*(1+'Interest rate'!$M145)/(1+'Interest rate'!P145)</f>
        <v>9.2347982403311146</v>
      </c>
      <c r="P147" s="18">
        <f>G146*(1+'Interest rate'!$M145)/(1+'Interest rate'!Q145)</f>
        <v>6.443871479639976E-2</v>
      </c>
      <c r="Q147" s="18">
        <f>H146*(1+'Interest rate'!$M145)/(1+'Interest rate'!R145)</f>
        <v>5.5782145912691394</v>
      </c>
      <c r="R147" s="18">
        <f>I146*(1+'Interest rate'!$M145)/(1+'Interest rate'!S145)</f>
        <v>5.4044080783782329</v>
      </c>
      <c r="S147" s="18">
        <f>J146*(1+'Interest rate'!$M145)/(1+'Interest rate'!T145)</f>
        <v>5.0894482000546226</v>
      </c>
    </row>
    <row r="148" spans="2:19" x14ac:dyDescent="0.25">
      <c r="B148" s="3">
        <v>40147</v>
      </c>
      <c r="C148" s="4">
        <f t="shared" si="5"/>
        <v>40147</v>
      </c>
      <c r="D148" s="16">
        <v>5.6792999999999996</v>
      </c>
      <c r="E148" s="16">
        <v>8.5221</v>
      </c>
      <c r="F148" s="16">
        <v>9.3399000000000001</v>
      </c>
      <c r="G148" s="16">
        <v>6.5709000000000004E-2</v>
      </c>
      <c r="H148" s="16">
        <v>5.6486999999999998</v>
      </c>
      <c r="I148" s="16">
        <v>5.3761000000000001</v>
      </c>
      <c r="J148" s="16">
        <v>5.2013299999999996</v>
      </c>
      <c r="L148" s="4">
        <f t="shared" si="4"/>
        <v>40147</v>
      </c>
      <c r="M148" s="16">
        <f>D147*(1+'Interest rate'!$M146)/(1+'Interest rate'!N146)</f>
        <v>5.7333036495663308</v>
      </c>
      <c r="N148" s="16">
        <f>E147*(1+'Interest rate'!$M146)/(1+'Interest rate'!O146)</f>
        <v>8.4368781433297162</v>
      </c>
      <c r="O148" s="16">
        <f>F147*(1+'Interest rate'!$M146)/(1+'Interest rate'!P146)</f>
        <v>9.4300788233150126</v>
      </c>
      <c r="P148" s="16">
        <f>G147*(1+'Interest rate'!$M146)/(1+'Interest rate'!Q146)</f>
        <v>6.3650509319467266E-2</v>
      </c>
      <c r="Q148" s="16">
        <f>H147*(1+'Interest rate'!$M146)/(1+'Interest rate'!R146)</f>
        <v>5.5870117845802731</v>
      </c>
      <c r="R148" s="16">
        <f>I147*(1+'Interest rate'!$M146)/(1+'Interest rate'!S146)</f>
        <v>5.285577609121094</v>
      </c>
      <c r="S148" s="16">
        <f>J147*(1+'Interest rate'!$M146)/(1+'Interest rate'!T146)</f>
        <v>5.1444095543876491</v>
      </c>
    </row>
    <row r="149" spans="2:19" x14ac:dyDescent="0.25">
      <c r="B149" s="9">
        <v>40178</v>
      </c>
      <c r="C149" s="10">
        <f t="shared" si="5"/>
        <v>40178</v>
      </c>
      <c r="D149" s="19">
        <v>5.7934999999999999</v>
      </c>
      <c r="E149" s="19">
        <v>8.2897999999999996</v>
      </c>
      <c r="F149" s="19">
        <v>9.3689</v>
      </c>
      <c r="G149" s="19">
        <v>6.2279000000000001E-2</v>
      </c>
      <c r="H149" s="19">
        <v>5.5967000000000002</v>
      </c>
      <c r="I149" s="19">
        <v>5.5023999999999997</v>
      </c>
      <c r="J149" s="19">
        <v>5.2011000000000003</v>
      </c>
      <c r="L149" s="10">
        <f t="shared" si="4"/>
        <v>40178</v>
      </c>
      <c r="M149" s="19">
        <f>D148*(1+'Interest rate'!$M147)/(1+'Interest rate'!N147)</f>
        <v>5.6866355654285092</v>
      </c>
      <c r="N149" s="19">
        <f>E148*(1+'Interest rate'!$M147)/(1+'Interest rate'!O147)</f>
        <v>8.5316392067454867</v>
      </c>
      <c r="O149" s="19">
        <f>F148*(1+'Interest rate'!$M147)/(1+'Interest rate'!P147)</f>
        <v>9.3498117810796622</v>
      </c>
      <c r="P149" s="19">
        <f>G148*(1+'Interest rate'!$M147)/(1+'Interest rate'!Q147)</f>
        <v>6.5797035012021388E-2</v>
      </c>
      <c r="Q149" s="19">
        <f>H148*(1+'Interest rate'!$M147)/(1+'Interest rate'!R147)</f>
        <v>5.6565856816967424</v>
      </c>
      <c r="R149" s="19">
        <f>I148*(1+'Interest rate'!$M147)/(1+'Interest rate'!S147)</f>
        <v>5.3827768957606734</v>
      </c>
      <c r="S149" s="19">
        <f>J148*(1+'Interest rate'!$M147)/(1+'Interest rate'!T147)</f>
        <v>5.1934878872588435</v>
      </c>
    </row>
    <row r="150" spans="2:19" x14ac:dyDescent="0.25">
      <c r="B150" s="3">
        <v>40209</v>
      </c>
      <c r="C150" s="4">
        <f t="shared" si="5"/>
        <v>40209</v>
      </c>
      <c r="D150" s="16">
        <v>5.9273999999999996</v>
      </c>
      <c r="E150" s="16">
        <v>8.2184000000000008</v>
      </c>
      <c r="F150" s="16">
        <v>9.4743999999999993</v>
      </c>
      <c r="G150" s="16">
        <v>6.5665000000000001E-2</v>
      </c>
      <c r="H150" s="16">
        <v>5.5884</v>
      </c>
      <c r="I150" s="16">
        <v>5.5370999999999997</v>
      </c>
      <c r="J150" s="16">
        <v>5.2364800000000002</v>
      </c>
      <c r="L150" s="4">
        <f t="shared" si="4"/>
        <v>40209</v>
      </c>
      <c r="M150" s="16">
        <f>D149*(1+'Interest rate'!$M148)/(1+'Interest rate'!N148)</f>
        <v>5.8017633901529999</v>
      </c>
      <c r="N150" s="16">
        <f>E149*(1+'Interest rate'!$M148)/(1+'Interest rate'!O148)</f>
        <v>8.3003633907053462</v>
      </c>
      <c r="O150" s="16">
        <f>F149*(1+'Interest rate'!$M148)/(1+'Interest rate'!P148)</f>
        <v>9.3800506319459505</v>
      </c>
      <c r="P150" s="16">
        <f>G149*(1+'Interest rate'!$M148)/(1+'Interest rate'!Q148)</f>
        <v>6.2371250274447697E-2</v>
      </c>
      <c r="Q150" s="16">
        <f>H149*(1+'Interest rate'!$M148)/(1+'Interest rate'!R148)</f>
        <v>5.6052621537121832</v>
      </c>
      <c r="R150" s="16">
        <f>I149*(1+'Interest rate'!$M148)/(1+'Interest rate'!S148)</f>
        <v>5.5099395671569491</v>
      </c>
      <c r="S150" s="16">
        <f>J149*(1+'Interest rate'!$M148)/(1+'Interest rate'!T148)</f>
        <v>5.1931037151467239</v>
      </c>
    </row>
    <row r="151" spans="2:19" x14ac:dyDescent="0.25">
      <c r="B151" s="6">
        <v>40237</v>
      </c>
      <c r="C151" s="7">
        <f t="shared" si="5"/>
        <v>40237</v>
      </c>
      <c r="D151" s="18">
        <v>5.91</v>
      </c>
      <c r="E151" s="18">
        <v>8.0545000000000009</v>
      </c>
      <c r="F151" s="18">
        <v>9.0058000000000007</v>
      </c>
      <c r="G151" s="18">
        <v>6.6463999999999995E-2</v>
      </c>
      <c r="H151" s="18">
        <v>5.5048000000000004</v>
      </c>
      <c r="I151" s="18">
        <v>5.6201999999999996</v>
      </c>
      <c r="J151" s="18">
        <v>5.2913699999999997</v>
      </c>
      <c r="L151" s="7">
        <f t="shared" si="4"/>
        <v>40237</v>
      </c>
      <c r="M151" s="18">
        <f>D150*(1+'Interest rate'!$M149)/(1+'Interest rate'!N149)</f>
        <v>5.9363001079367033</v>
      </c>
      <c r="N151" s="18">
        <f>E150*(1+'Interest rate'!$M149)/(1+'Interest rate'!O149)</f>
        <v>8.2296396897935953</v>
      </c>
      <c r="O151" s="18">
        <f>F150*(1+'Interest rate'!$M149)/(1+'Interest rate'!P149)</f>
        <v>9.4863588774239158</v>
      </c>
      <c r="P151" s="18">
        <f>G150*(1+'Interest rate'!$M149)/(1+'Interest rate'!Q149)</f>
        <v>6.5767613873342026E-2</v>
      </c>
      <c r="Q151" s="18">
        <f>H150*(1+'Interest rate'!$M149)/(1+'Interest rate'!R149)</f>
        <v>5.5973920712470084</v>
      </c>
      <c r="R151" s="18">
        <f>I150*(1+'Interest rate'!$M149)/(1+'Interest rate'!S149)</f>
        <v>5.5450871129349117</v>
      </c>
      <c r="S151" s="18">
        <f>J150*(1+'Interest rate'!$M149)/(1+'Interest rate'!T149)</f>
        <v>5.2284782675857659</v>
      </c>
    </row>
    <row r="152" spans="2:19" x14ac:dyDescent="0.25">
      <c r="B152" s="3">
        <v>40268</v>
      </c>
      <c r="C152" s="4">
        <f t="shared" si="5"/>
        <v>40268</v>
      </c>
      <c r="D152" s="16">
        <v>5.9420999999999999</v>
      </c>
      <c r="E152" s="16">
        <v>8.0266999999999999</v>
      </c>
      <c r="F152" s="16">
        <v>9.0226000000000006</v>
      </c>
      <c r="G152" s="16">
        <v>6.3573000000000005E-2</v>
      </c>
      <c r="H152" s="16">
        <v>5.6379000000000001</v>
      </c>
      <c r="I152" s="16">
        <v>5.8529999999999998</v>
      </c>
      <c r="J152" s="16">
        <v>5.4501400000000002</v>
      </c>
      <c r="L152" s="4">
        <f t="shared" si="4"/>
        <v>40268</v>
      </c>
      <c r="M152" s="16">
        <f>D151*(1+'Interest rate'!$M150)/(1+'Interest rate'!N150)</f>
        <v>5.9187304881037512</v>
      </c>
      <c r="N152" s="16">
        <f>E151*(1+'Interest rate'!$M150)/(1+'Interest rate'!O150)</f>
        <v>8.0653681365116601</v>
      </c>
      <c r="O152" s="16">
        <f>F151*(1+'Interest rate'!$M150)/(1+'Interest rate'!P150)</f>
        <v>9.0167829961402823</v>
      </c>
      <c r="P152" s="16">
        <f>G151*(1+'Interest rate'!$M150)/(1+'Interest rate'!Q150)</f>
        <v>6.6566162243399049E-2</v>
      </c>
      <c r="Q152" s="16">
        <f>H151*(1+'Interest rate'!$M150)/(1+'Interest rate'!R150)</f>
        <v>5.5135606996933975</v>
      </c>
      <c r="R152" s="16">
        <f>I151*(1+'Interest rate'!$M150)/(1+'Interest rate'!S150)</f>
        <v>5.6281378941360405</v>
      </c>
      <c r="S152" s="16">
        <f>J151*(1+'Interest rate'!$M150)/(1+'Interest rate'!T150)</f>
        <v>5.2833244102710424</v>
      </c>
    </row>
    <row r="153" spans="2:19" x14ac:dyDescent="0.25">
      <c r="B153" s="6">
        <v>40298</v>
      </c>
      <c r="C153" s="7">
        <f t="shared" si="5"/>
        <v>40298</v>
      </c>
      <c r="D153" s="18">
        <v>5.9048999999999996</v>
      </c>
      <c r="E153" s="18">
        <v>7.8498000000000001</v>
      </c>
      <c r="F153" s="18">
        <v>9.0173000000000005</v>
      </c>
      <c r="G153" s="18">
        <v>6.293E-2</v>
      </c>
      <c r="H153" s="18">
        <v>5.4797000000000002</v>
      </c>
      <c r="I153" s="18">
        <v>5.8022999999999998</v>
      </c>
      <c r="J153" s="18">
        <v>5.4581499999999998</v>
      </c>
      <c r="L153" s="7">
        <f t="shared" si="4"/>
        <v>40298</v>
      </c>
      <c r="M153" s="18">
        <f>D152*(1+'Interest rate'!$M151)/(1+'Interest rate'!N151)</f>
        <v>5.9508281626284285</v>
      </c>
      <c r="N153" s="18">
        <f>E152*(1+'Interest rate'!$M151)/(1+'Interest rate'!O151)</f>
        <v>8.0377088504558145</v>
      </c>
      <c r="O153" s="18">
        <f>F152*(1+'Interest rate'!$M151)/(1+'Interest rate'!P151)</f>
        <v>9.0336117561971179</v>
      </c>
      <c r="P153" s="18">
        <f>G152*(1+'Interest rate'!$M151)/(1+'Interest rate'!Q151)</f>
        <v>6.3671338125280738E-2</v>
      </c>
      <c r="Q153" s="18">
        <f>H152*(1+'Interest rate'!$M151)/(1+'Interest rate'!R151)</f>
        <v>5.6469461045936127</v>
      </c>
      <c r="R153" s="18">
        <f>I152*(1+'Interest rate'!$M151)/(1+'Interest rate'!S151)</f>
        <v>5.8612091113830029</v>
      </c>
      <c r="S153" s="18">
        <f>J152*(1+'Interest rate'!$M151)/(1+'Interest rate'!T151)</f>
        <v>5.4412432552385814</v>
      </c>
    </row>
    <row r="154" spans="2:19" x14ac:dyDescent="0.25">
      <c r="B154" s="3">
        <v>40329</v>
      </c>
      <c r="C154" s="4">
        <f t="shared" si="5"/>
        <v>40329</v>
      </c>
      <c r="D154" s="16">
        <v>6.4603000000000002</v>
      </c>
      <c r="E154" s="16">
        <v>7.9531000000000001</v>
      </c>
      <c r="F154" s="16">
        <v>9.3952000000000009</v>
      </c>
      <c r="G154" s="16">
        <v>7.0778999999999995E-2</v>
      </c>
      <c r="H154" s="16">
        <v>5.5959000000000003</v>
      </c>
      <c r="I154" s="16">
        <v>6.1859000000000002</v>
      </c>
      <c r="J154" s="16">
        <v>5.4666499999999996</v>
      </c>
      <c r="L154" s="4">
        <f t="shared" si="4"/>
        <v>40329</v>
      </c>
      <c r="M154" s="16">
        <f>D153*(1+'Interest rate'!$M152)/(1+'Interest rate'!N152)</f>
        <v>5.913950355739062</v>
      </c>
      <c r="N154" s="16">
        <f>E153*(1+'Interest rate'!$M152)/(1+'Interest rate'!O152)</f>
        <v>7.8612068255800445</v>
      </c>
      <c r="O154" s="16">
        <f>F153*(1+'Interest rate'!$M152)/(1+'Interest rate'!P152)</f>
        <v>9.0290692469431217</v>
      </c>
      <c r="P154" s="16">
        <f>G153*(1+'Interest rate'!$M152)/(1+'Interest rate'!Q152)</f>
        <v>6.3032891549702291E-2</v>
      </c>
      <c r="Q154" s="16">
        <f>H153*(1+'Interest rate'!$M152)/(1+'Interest rate'!R152)</f>
        <v>5.4889927150402915</v>
      </c>
      <c r="R154" s="16">
        <f>I153*(1+'Interest rate'!$M152)/(1+'Interest rate'!S152)</f>
        <v>5.8108953883278218</v>
      </c>
      <c r="S154" s="16">
        <f>J153*(1+'Interest rate'!$M152)/(1+'Interest rate'!T152)</f>
        <v>5.4484221526210694</v>
      </c>
    </row>
    <row r="155" spans="2:19" x14ac:dyDescent="0.25">
      <c r="B155" s="6">
        <v>40359</v>
      </c>
      <c r="C155" s="7">
        <f t="shared" si="5"/>
        <v>40359</v>
      </c>
      <c r="D155" s="18">
        <v>6.4996</v>
      </c>
      <c r="E155" s="18">
        <v>7.9558999999999997</v>
      </c>
      <c r="F155" s="18">
        <v>9.7169000000000008</v>
      </c>
      <c r="G155" s="18">
        <v>7.3495999999999992E-2</v>
      </c>
      <c r="H155" s="18">
        <v>6.0339999999999998</v>
      </c>
      <c r="I155" s="18">
        <v>6.1157000000000004</v>
      </c>
      <c r="J155" s="18">
        <v>5.4664000000000001</v>
      </c>
      <c r="L155" s="7">
        <f t="shared" si="4"/>
        <v>40359</v>
      </c>
      <c r="M155" s="18">
        <f>D154*(1+'Interest rate'!$M153)/(1+'Interest rate'!N153)</f>
        <v>6.471084151964039</v>
      </c>
      <c r="N155" s="18">
        <f>E154*(1+'Interest rate'!$M153)/(1+'Interest rate'!O153)</f>
        <v>7.9661115175182449</v>
      </c>
      <c r="O155" s="18">
        <f>F154*(1+'Interest rate'!$M153)/(1+'Interest rate'!P153)</f>
        <v>9.4092075175320176</v>
      </c>
      <c r="P155" s="18">
        <f>G154*(1+'Interest rate'!$M153)/(1+'Interest rate'!Q153)</f>
        <v>7.0908311502243568E-2</v>
      </c>
      <c r="Q155" s="18">
        <f>H154*(1+'Interest rate'!$M153)/(1+'Interest rate'!R153)</f>
        <v>5.6067079751395035</v>
      </c>
      <c r="R155" s="18">
        <f>I154*(1+'Interest rate'!$M153)/(1+'Interest rate'!S153)</f>
        <v>6.1957011390207901</v>
      </c>
      <c r="S155" s="18">
        <f>J154*(1+'Interest rate'!$M153)/(1+'Interest rate'!T153)</f>
        <v>5.4564515868836727</v>
      </c>
    </row>
    <row r="156" spans="2:19" x14ac:dyDescent="0.25">
      <c r="B156" s="3">
        <v>40390</v>
      </c>
      <c r="C156" s="4">
        <f t="shared" si="5"/>
        <v>40390</v>
      </c>
      <c r="D156" s="16">
        <v>6.0758000000000001</v>
      </c>
      <c r="E156" s="16">
        <v>7.9318</v>
      </c>
      <c r="F156" s="16">
        <v>9.5373000000000001</v>
      </c>
      <c r="G156" s="16">
        <v>7.0265999999999995E-2</v>
      </c>
      <c r="H156" s="16">
        <v>5.8360000000000003</v>
      </c>
      <c r="I156" s="16">
        <v>5.9027000000000003</v>
      </c>
      <c r="J156" s="16">
        <v>5.4955499999999997</v>
      </c>
      <c r="L156" s="4">
        <f t="shared" si="4"/>
        <v>40390</v>
      </c>
      <c r="M156" s="16">
        <f>D155*(1+'Interest rate'!$M154)/(1+'Interest rate'!N154)</f>
        <v>6.5114709523927603</v>
      </c>
      <c r="N156" s="16">
        <f>E155*(1+'Interest rate'!$M154)/(1+'Interest rate'!O154)</f>
        <v>7.9697506391377892</v>
      </c>
      <c r="O156" s="16">
        <f>F155*(1+'Interest rate'!$M154)/(1+'Interest rate'!P154)</f>
        <v>9.7328681905299241</v>
      </c>
      <c r="P156" s="16">
        <f>G155*(1+'Interest rate'!$M154)/(1+'Interest rate'!Q154)</f>
        <v>7.3641882597041422E-2</v>
      </c>
      <c r="Q156" s="16">
        <f>H155*(1+'Interest rate'!$M154)/(1+'Interest rate'!R154)</f>
        <v>6.0464498112636402</v>
      </c>
      <c r="R156" s="16">
        <f>I155*(1+'Interest rate'!$M154)/(1+'Interest rate'!S154)</f>
        <v>6.1251097872412146</v>
      </c>
      <c r="S156" s="16">
        <f>J155*(1+'Interest rate'!$M154)/(1+'Interest rate'!T154)</f>
        <v>5.4573710335309489</v>
      </c>
    </row>
    <row r="157" spans="2:19" x14ac:dyDescent="0.25">
      <c r="B157" s="6">
        <v>40421</v>
      </c>
      <c r="C157" s="7">
        <f t="shared" si="5"/>
        <v>40421</v>
      </c>
      <c r="D157" s="18">
        <v>6.3025000000000002</v>
      </c>
      <c r="E157" s="18">
        <v>7.9905999999999997</v>
      </c>
      <c r="F157" s="18">
        <v>9.673</v>
      </c>
      <c r="G157" s="18">
        <v>7.4864E-2</v>
      </c>
      <c r="H157" s="18">
        <v>6.2087000000000003</v>
      </c>
      <c r="I157" s="18">
        <v>5.9137000000000004</v>
      </c>
      <c r="J157" s="18">
        <v>5.6120999999999999</v>
      </c>
      <c r="L157" s="7">
        <f t="shared" si="4"/>
        <v>40421</v>
      </c>
      <c r="M157" s="18">
        <f>D156*(1+'Interest rate'!$M155)/(1+'Interest rate'!N155)</f>
        <v>6.0868197412734908</v>
      </c>
      <c r="N157" s="18">
        <f>E156*(1+'Interest rate'!$M155)/(1+'Interest rate'!O155)</f>
        <v>7.944332077852982</v>
      </c>
      <c r="O157" s="18">
        <f>F156*(1+'Interest rate'!$M155)/(1+'Interest rate'!P155)</f>
        <v>9.5524775585703114</v>
      </c>
      <c r="P157" s="18">
        <f>G156*(1+'Interest rate'!$M155)/(1+'Interest rate'!Q155)</f>
        <v>7.0402221708318266E-2</v>
      </c>
      <c r="Q157" s="18">
        <f>H156*(1+'Interest rate'!$M155)/(1+'Interest rate'!R155)</f>
        <v>5.8474275251251822</v>
      </c>
      <c r="R157" s="18">
        <f>I156*(1+'Interest rate'!$M155)/(1+'Interest rate'!S155)</f>
        <v>5.9107401870048131</v>
      </c>
      <c r="S157" s="18">
        <f>J156*(1+'Interest rate'!$M155)/(1+'Interest rate'!T155)</f>
        <v>5.4856594999746786</v>
      </c>
    </row>
    <row r="158" spans="2:19" x14ac:dyDescent="0.25">
      <c r="B158" s="3">
        <v>40451</v>
      </c>
      <c r="C158" s="4">
        <f t="shared" si="5"/>
        <v>40451</v>
      </c>
      <c r="D158" s="16">
        <v>5.8768000000000002</v>
      </c>
      <c r="E158" s="16">
        <v>8.0130999999999997</v>
      </c>
      <c r="F158" s="16">
        <v>9.2349999999999994</v>
      </c>
      <c r="G158" s="16">
        <v>7.036400000000001E-2</v>
      </c>
      <c r="H158" s="16">
        <v>5.9812000000000003</v>
      </c>
      <c r="I158" s="16">
        <v>5.7096999999999998</v>
      </c>
      <c r="J158" s="16">
        <v>5.6840999999999999</v>
      </c>
      <c r="L158" s="4">
        <f t="shared" si="4"/>
        <v>40451</v>
      </c>
      <c r="M158" s="16">
        <f>D157*(1+'Interest rate'!$M156)/(1+'Interest rate'!N156)</f>
        <v>6.3140758441098646</v>
      </c>
      <c r="N158" s="16">
        <f>E157*(1+'Interest rate'!$M156)/(1+'Interest rate'!O156)</f>
        <v>8.003169444178889</v>
      </c>
      <c r="O158" s="16">
        <f>F157*(1+'Interest rate'!$M156)/(1+'Interest rate'!P156)</f>
        <v>9.6882660805481713</v>
      </c>
      <c r="P158" s="16">
        <f>G157*(1+'Interest rate'!$M156)/(1+'Interest rate'!Q156)</f>
        <v>7.5008344776379493E-2</v>
      </c>
      <c r="Q158" s="16">
        <f>H157*(1+'Interest rate'!$M156)/(1+'Interest rate'!R156)</f>
        <v>6.2207820475178135</v>
      </c>
      <c r="R158" s="16">
        <f>I157*(1+'Interest rate'!$M156)/(1+'Interest rate'!S156)</f>
        <v>5.9214917625709083</v>
      </c>
      <c r="S158" s="16">
        <f>J157*(1+'Interest rate'!$M156)/(1+'Interest rate'!T156)</f>
        <v>5.6018640894908041</v>
      </c>
    </row>
    <row r="159" spans="2:19" x14ac:dyDescent="0.25">
      <c r="B159" s="6">
        <v>40482</v>
      </c>
      <c r="C159" s="7">
        <f t="shared" si="5"/>
        <v>40482</v>
      </c>
      <c r="D159" s="18">
        <v>5.8482000000000003</v>
      </c>
      <c r="E159" s="18">
        <v>8.1547000000000001</v>
      </c>
      <c r="F159" s="18">
        <v>9.3819999999999997</v>
      </c>
      <c r="G159" s="18">
        <v>7.2742000000000001E-2</v>
      </c>
      <c r="H159" s="18">
        <v>5.9523999999999999</v>
      </c>
      <c r="I159" s="18">
        <v>5.7370999999999999</v>
      </c>
      <c r="J159" s="18">
        <v>5.75284</v>
      </c>
      <c r="L159" s="7">
        <f t="shared" si="4"/>
        <v>40482</v>
      </c>
      <c r="M159" s="18">
        <f>D158*(1+'Interest rate'!$M157)/(1+'Interest rate'!N157)</f>
        <v>5.8872184844341451</v>
      </c>
      <c r="N159" s="18">
        <f>E158*(1+'Interest rate'!$M157)/(1+'Interest rate'!O157)</f>
        <v>8.0249748431251078</v>
      </c>
      <c r="O159" s="18">
        <f>F158*(1+'Interest rate'!$M157)/(1+'Interest rate'!P157)</f>
        <v>9.2489753254614602</v>
      </c>
      <c r="P159" s="18">
        <f>G158*(1+'Interest rate'!$M157)/(1+'Interest rate'!Q157)</f>
        <v>7.0495557842169418E-2</v>
      </c>
      <c r="Q159" s="18">
        <f>H158*(1+'Interest rate'!$M157)/(1+'Interest rate'!R157)</f>
        <v>5.9923704361908952</v>
      </c>
      <c r="R159" s="18">
        <f>I158*(1+'Interest rate'!$M157)/(1+'Interest rate'!S157)</f>
        <v>5.7157033227282943</v>
      </c>
      <c r="S159" s="18">
        <f>J158*(1+'Interest rate'!$M157)/(1+'Interest rate'!T157)</f>
        <v>5.6738602881924063</v>
      </c>
    </row>
    <row r="160" spans="2:19" x14ac:dyDescent="0.25">
      <c r="B160" s="3">
        <v>40512</v>
      </c>
      <c r="C160" s="4">
        <f t="shared" si="5"/>
        <v>40512</v>
      </c>
      <c r="D160" s="16">
        <v>6.2092999999999998</v>
      </c>
      <c r="E160" s="16">
        <v>8.0610999999999997</v>
      </c>
      <c r="F160" s="16">
        <v>9.6611999999999991</v>
      </c>
      <c r="G160" s="16">
        <v>7.4196999999999999E-2</v>
      </c>
      <c r="H160" s="16">
        <v>6.1867000000000001</v>
      </c>
      <c r="I160" s="16">
        <v>6.0499000000000001</v>
      </c>
      <c r="J160" s="16">
        <v>5.9529399999999999</v>
      </c>
      <c r="L160" s="4">
        <f t="shared" si="4"/>
        <v>40512</v>
      </c>
      <c r="M160" s="16">
        <f>D159*(1+'Interest rate'!$M158)/(1+'Interest rate'!N158)</f>
        <v>5.8582461434950419</v>
      </c>
      <c r="N160" s="16">
        <f>E159*(1+'Interest rate'!$M158)/(1+'Interest rate'!O158)</f>
        <v>8.1649637044934043</v>
      </c>
      <c r="O160" s="16">
        <f>F159*(1+'Interest rate'!$M158)/(1+'Interest rate'!P158)</f>
        <v>9.395659986418714</v>
      </c>
      <c r="P160" s="16">
        <f>G159*(1+'Interest rate'!$M158)/(1+'Interest rate'!Q158)</f>
        <v>7.2874685363196828E-2</v>
      </c>
      <c r="Q160" s="16">
        <f>H159*(1+'Interest rate'!$M158)/(1+'Interest rate'!R158)</f>
        <v>5.9632306019532164</v>
      </c>
      <c r="R160" s="16">
        <f>I159*(1+'Interest rate'!$M158)/(1+'Interest rate'!S158)</f>
        <v>5.7428877210310532</v>
      </c>
      <c r="S160" s="16">
        <f>J159*(1+'Interest rate'!$M158)/(1+'Interest rate'!T158)</f>
        <v>5.7426067452346539</v>
      </c>
    </row>
    <row r="161" spans="2:19" x14ac:dyDescent="0.25">
      <c r="B161" s="9">
        <v>40543</v>
      </c>
      <c r="C161" s="10">
        <f t="shared" si="5"/>
        <v>40543</v>
      </c>
      <c r="D161" s="19">
        <v>5.8217999999999996</v>
      </c>
      <c r="E161" s="19">
        <v>7.79</v>
      </c>
      <c r="F161" s="19">
        <v>9.0877999999999997</v>
      </c>
      <c r="G161" s="19">
        <v>7.1765999999999996E-2</v>
      </c>
      <c r="H161" s="19">
        <v>6.2328999999999999</v>
      </c>
      <c r="I161" s="19">
        <v>5.8334999999999999</v>
      </c>
      <c r="J161" s="19">
        <v>5.9566499999999998</v>
      </c>
      <c r="L161" s="10">
        <f t="shared" si="4"/>
        <v>40543</v>
      </c>
      <c r="M161" s="19">
        <f>D160*(1+'Interest rate'!$M159)/(1+'Interest rate'!N159)</f>
        <v>6.2200321641685319</v>
      </c>
      <c r="N161" s="19">
        <f>E160*(1+'Interest rate'!$M159)/(1+'Interest rate'!O159)</f>
        <v>8.0717319315133942</v>
      </c>
      <c r="O161" s="19">
        <f>F160*(1+'Interest rate'!$M159)/(1+'Interest rate'!P159)</f>
        <v>9.6753438805198595</v>
      </c>
      <c r="P161" s="19">
        <f>G160*(1+'Interest rate'!$M159)/(1+'Interest rate'!Q159)</f>
        <v>7.4333936478264279E-2</v>
      </c>
      <c r="Q161" s="19">
        <f>H160*(1+'Interest rate'!$M159)/(1+'Interest rate'!R159)</f>
        <v>6.1979977059080289</v>
      </c>
      <c r="R161" s="19">
        <f>I160*(1+'Interest rate'!$M159)/(1+'Interest rate'!S159)</f>
        <v>6.0562017361938123</v>
      </c>
      <c r="S161" s="19">
        <f>J160*(1+'Interest rate'!$M159)/(1+'Interest rate'!T159)</f>
        <v>5.9397556918761758</v>
      </c>
    </row>
    <row r="162" spans="2:19" x14ac:dyDescent="0.25">
      <c r="B162" s="3">
        <v>40574</v>
      </c>
      <c r="C162" s="4">
        <f t="shared" si="5"/>
        <v>40574</v>
      </c>
      <c r="D162" s="16">
        <v>5.7755000000000001</v>
      </c>
      <c r="E162" s="16">
        <v>7.9089</v>
      </c>
      <c r="F162" s="16">
        <v>9.2492000000000001</v>
      </c>
      <c r="G162" s="16">
        <v>7.0393999999999998E-2</v>
      </c>
      <c r="H162" s="16">
        <v>6.1178999999999997</v>
      </c>
      <c r="I162" s="16">
        <v>5.77</v>
      </c>
      <c r="J162" s="16">
        <v>5.7605399999999998</v>
      </c>
      <c r="L162" s="4">
        <f t="shared" si="4"/>
        <v>40574</v>
      </c>
      <c r="M162" s="16">
        <f>D161*(1+'Interest rate'!$M160)/(1+'Interest rate'!N160)</f>
        <v>5.8323844134857472</v>
      </c>
      <c r="N162" s="16">
        <f>E161*(1+'Interest rate'!$M160)/(1+'Interest rate'!O160)</f>
        <v>7.8012549177470678</v>
      </c>
      <c r="O162" s="16">
        <f>F161*(1+'Interest rate'!$M160)/(1+'Interest rate'!P160)</f>
        <v>9.1018153767590313</v>
      </c>
      <c r="P162" s="16">
        <f>G161*(1+'Interest rate'!$M160)/(1+'Interest rate'!Q160)</f>
        <v>7.190451139874221E-2</v>
      </c>
      <c r="Q162" s="16">
        <f>H161*(1+'Interest rate'!$M160)/(1+'Interest rate'!R160)</f>
        <v>6.2448453064765186</v>
      </c>
      <c r="R162" s="16">
        <f>I161*(1+'Interest rate'!$M160)/(1+'Interest rate'!S160)</f>
        <v>5.840046887642858</v>
      </c>
      <c r="S162" s="16">
        <f>J161*(1+'Interest rate'!$M160)/(1+'Interest rate'!T160)</f>
        <v>5.9454998218059707</v>
      </c>
    </row>
    <row r="163" spans="2:19" x14ac:dyDescent="0.25">
      <c r="B163" s="6">
        <v>40602</v>
      </c>
      <c r="C163" s="7">
        <f t="shared" si="5"/>
        <v>40602</v>
      </c>
      <c r="D163" s="18">
        <v>5.5953999999999997</v>
      </c>
      <c r="E163" s="18">
        <v>7.7255000000000003</v>
      </c>
      <c r="F163" s="18">
        <v>9.0973000000000006</v>
      </c>
      <c r="G163" s="18">
        <v>6.8428000000000003E-2</v>
      </c>
      <c r="H163" s="18">
        <v>6.0244</v>
      </c>
      <c r="I163" s="18">
        <v>5.7591000000000001</v>
      </c>
      <c r="J163" s="18">
        <v>5.6996700000000002</v>
      </c>
      <c r="L163" s="7">
        <f t="shared" si="4"/>
        <v>40602</v>
      </c>
      <c r="M163" s="18">
        <f>D162*(1+'Interest rate'!$M161)/(1+'Interest rate'!N161)</f>
        <v>5.7851556040554737</v>
      </c>
      <c r="N163" s="18">
        <f>E162*(1+'Interest rate'!$M161)/(1+'Interest rate'!O161)</f>
        <v>7.9181515221331606</v>
      </c>
      <c r="O163" s="18">
        <f>F162*(1+'Interest rate'!$M161)/(1+'Interest rate'!P161)</f>
        <v>9.2620592177103251</v>
      </c>
      <c r="P163" s="18">
        <f>G162*(1+'Interest rate'!$M161)/(1+'Interest rate'!Q161)</f>
        <v>7.0519457229380814E-2</v>
      </c>
      <c r="Q163" s="18">
        <f>H162*(1+'Interest rate'!$M161)/(1+'Interest rate'!R161)</f>
        <v>6.1287481732091118</v>
      </c>
      <c r="R163" s="18">
        <f>I162*(1+'Interest rate'!$M161)/(1+'Interest rate'!S161)</f>
        <v>5.7757087224337704</v>
      </c>
      <c r="S163" s="18">
        <f>J162*(1+'Interest rate'!$M161)/(1+'Interest rate'!T161)</f>
        <v>5.74845766738237</v>
      </c>
    </row>
    <row r="164" spans="2:19" x14ac:dyDescent="0.25">
      <c r="B164" s="3">
        <v>40633</v>
      </c>
      <c r="C164" s="4">
        <f t="shared" si="5"/>
        <v>40633</v>
      </c>
      <c r="D164" s="16">
        <v>5.5393999999999997</v>
      </c>
      <c r="E164" s="16">
        <v>7.8422000000000001</v>
      </c>
      <c r="F164" s="16">
        <v>8.8789999999999996</v>
      </c>
      <c r="G164" s="16">
        <v>6.6637000000000002E-2</v>
      </c>
      <c r="H164" s="16">
        <v>6.0274000000000001</v>
      </c>
      <c r="I164" s="16">
        <v>5.7069999999999999</v>
      </c>
      <c r="J164" s="16">
        <v>5.7216300000000002</v>
      </c>
      <c r="L164" s="4">
        <f t="shared" si="4"/>
        <v>40633</v>
      </c>
      <c r="M164" s="16">
        <f>D163*(1+'Interest rate'!$M162)/(1+'Interest rate'!N162)</f>
        <v>5.6052518699824159</v>
      </c>
      <c r="N164" s="16">
        <f>E163*(1+'Interest rate'!$M162)/(1+'Interest rate'!O162)</f>
        <v>7.7354974138819452</v>
      </c>
      <c r="O164" s="16">
        <f>F163*(1+'Interest rate'!$M162)/(1+'Interest rate'!P162)</f>
        <v>9.1106602463761472</v>
      </c>
      <c r="P164" s="16">
        <f>G163*(1+'Interest rate'!$M162)/(1+'Interest rate'!Q162)</f>
        <v>6.8555808159852627E-2</v>
      </c>
      <c r="Q164" s="16">
        <f>H163*(1+'Interest rate'!$M162)/(1+'Interest rate'!R162)</f>
        <v>6.0356312826361362</v>
      </c>
      <c r="R164" s="16">
        <f>I163*(1+'Interest rate'!$M162)/(1+'Interest rate'!S162)</f>
        <v>5.7653261757006602</v>
      </c>
      <c r="S164" s="16">
        <f>J163*(1+'Interest rate'!$M162)/(1+'Interest rate'!T162)</f>
        <v>5.6884507854053217</v>
      </c>
    </row>
    <row r="165" spans="2:19" x14ac:dyDescent="0.25">
      <c r="B165" s="6">
        <v>40663</v>
      </c>
      <c r="C165" s="7">
        <f t="shared" si="5"/>
        <v>40663</v>
      </c>
      <c r="D165" s="18">
        <v>5.2499000000000002</v>
      </c>
      <c r="E165" s="18">
        <v>7.7739000000000003</v>
      </c>
      <c r="F165" s="18">
        <v>8.7728999999999999</v>
      </c>
      <c r="G165" s="18">
        <v>6.4659999999999995E-2</v>
      </c>
      <c r="H165" s="18">
        <v>6.0667</v>
      </c>
      <c r="I165" s="18">
        <v>5.5564</v>
      </c>
      <c r="J165" s="18">
        <v>5.7591999999999999</v>
      </c>
      <c r="L165" s="7">
        <f t="shared" si="4"/>
        <v>40663</v>
      </c>
      <c r="M165" s="18">
        <f>D164*(1+'Interest rate'!$M163)/(1+'Interest rate'!N163)</f>
        <v>5.5489180054920233</v>
      </c>
      <c r="N165" s="18">
        <f>E164*(1+'Interest rate'!$M163)/(1+'Interest rate'!O163)</f>
        <v>7.8512969438366786</v>
      </c>
      <c r="O165" s="18">
        <f>F164*(1+'Interest rate'!$M163)/(1+'Interest rate'!P163)</f>
        <v>8.891473077362507</v>
      </c>
      <c r="P165" s="18">
        <f>G164*(1+'Interest rate'!$M163)/(1+'Interest rate'!Q163)</f>
        <v>6.6756686469215273E-2</v>
      </c>
      <c r="Q165" s="18">
        <f>H164*(1+'Interest rate'!$M163)/(1+'Interest rate'!R163)</f>
        <v>6.0382844283414085</v>
      </c>
      <c r="R165" s="18">
        <f>I164*(1+'Interest rate'!$M163)/(1+'Interest rate'!S163)</f>
        <v>5.7128568192371976</v>
      </c>
      <c r="S165" s="18">
        <f>J164*(1+'Interest rate'!$M163)/(1+'Interest rate'!T163)</f>
        <v>5.7106325305253556</v>
      </c>
    </row>
    <row r="166" spans="2:19" x14ac:dyDescent="0.25">
      <c r="B166" s="3">
        <v>40694</v>
      </c>
      <c r="C166" s="4">
        <f t="shared" si="5"/>
        <v>40694</v>
      </c>
      <c r="D166" s="16">
        <v>5.38</v>
      </c>
      <c r="E166" s="16">
        <v>7.7458999999999998</v>
      </c>
      <c r="F166" s="16">
        <v>8.8490000000000002</v>
      </c>
      <c r="G166" s="16">
        <v>6.5985000000000002E-2</v>
      </c>
      <c r="H166" s="16">
        <v>6.2995000000000001</v>
      </c>
      <c r="I166" s="16">
        <v>5.5559000000000003</v>
      </c>
      <c r="J166" s="16">
        <v>5.7409499999999998</v>
      </c>
      <c r="L166" s="4">
        <f t="shared" si="4"/>
        <v>40694</v>
      </c>
      <c r="M166" s="16">
        <f>D165*(1+'Interest rate'!$M164)/(1+'Interest rate'!N164)</f>
        <v>5.2596649568349347</v>
      </c>
      <c r="N166" s="16">
        <f>E165*(1+'Interest rate'!$M164)/(1+'Interest rate'!O164)</f>
        <v>7.7820555253357284</v>
      </c>
      <c r="O166" s="16">
        <f>F165*(1+'Interest rate'!$M164)/(1+'Interest rate'!P164)</f>
        <v>8.7862023047602751</v>
      </c>
      <c r="P166" s="16">
        <f>G165*(1+'Interest rate'!$M164)/(1+'Interest rate'!Q164)</f>
        <v>6.4783819059568523E-2</v>
      </c>
      <c r="Q166" s="16">
        <f>H165*(1+'Interest rate'!$M164)/(1+'Interest rate'!R164)</f>
        <v>6.0783394307455083</v>
      </c>
      <c r="R166" s="16">
        <f>I165*(1+'Interest rate'!$M164)/(1+'Interest rate'!S164)</f>
        <v>5.5627161473269009</v>
      </c>
      <c r="S166" s="16">
        <f>J165*(1+'Interest rate'!$M164)/(1+'Interest rate'!T164)</f>
        <v>5.7486480322695908</v>
      </c>
    </row>
    <row r="167" spans="2:19" x14ac:dyDescent="0.25">
      <c r="B167" s="6">
        <v>40724</v>
      </c>
      <c r="C167" s="7">
        <f t="shared" si="5"/>
        <v>40724</v>
      </c>
      <c r="D167" s="18">
        <v>5.3872999999999998</v>
      </c>
      <c r="E167" s="18">
        <v>7.8128000000000002</v>
      </c>
      <c r="F167" s="18">
        <v>8.6475000000000009</v>
      </c>
      <c r="G167" s="18">
        <v>6.6864999999999994E-2</v>
      </c>
      <c r="H167" s="18">
        <v>6.41</v>
      </c>
      <c r="I167" s="18">
        <v>5.5914999999999999</v>
      </c>
      <c r="J167" s="18">
        <v>5.7759499999999999</v>
      </c>
      <c r="L167" s="7">
        <f t="shared" si="4"/>
        <v>40724</v>
      </c>
      <c r="M167" s="18">
        <f>D166*(1+'Interest rate'!$M165)/(1+'Interest rate'!N165)</f>
        <v>5.3913653557704686</v>
      </c>
      <c r="N167" s="18">
        <f>E166*(1+'Interest rate'!$M165)/(1+'Interest rate'!O165)</f>
        <v>7.7559004097938908</v>
      </c>
      <c r="O167" s="18">
        <f>F166*(1+'Interest rate'!$M165)/(1+'Interest rate'!P165)</f>
        <v>8.8644959368465006</v>
      </c>
      <c r="P167" s="18">
        <f>G166*(1+'Interest rate'!$M165)/(1+'Interest rate'!Q165)</f>
        <v>6.6127203080205837E-2</v>
      </c>
      <c r="Q167" s="18">
        <f>H166*(1+'Interest rate'!$M165)/(1+'Interest rate'!R165)</f>
        <v>6.3131427160467153</v>
      </c>
      <c r="R167" s="18">
        <f>I166*(1+'Interest rate'!$M165)/(1+'Interest rate'!S165)</f>
        <v>5.5634874762309323</v>
      </c>
      <c r="S167" s="18">
        <f>J166*(1+'Interest rate'!$M165)/(1+'Interest rate'!T165)</f>
        <v>5.7317811928193638</v>
      </c>
    </row>
    <row r="168" spans="2:19" x14ac:dyDescent="0.25">
      <c r="B168" s="3">
        <v>40755</v>
      </c>
      <c r="C168" s="4">
        <f t="shared" si="5"/>
        <v>40755</v>
      </c>
      <c r="D168" s="16">
        <v>5.3773999999999997</v>
      </c>
      <c r="E168" s="16">
        <v>7.7469000000000001</v>
      </c>
      <c r="F168" s="16">
        <v>8.8348999999999993</v>
      </c>
      <c r="G168" s="16">
        <v>7.0059999999999997E-2</v>
      </c>
      <c r="H168" s="16">
        <v>6.8440000000000003</v>
      </c>
      <c r="I168" s="16">
        <v>5.6224999999999996</v>
      </c>
      <c r="J168" s="16">
        <v>5.9126000000000003</v>
      </c>
      <c r="L168" s="4">
        <f t="shared" si="4"/>
        <v>40755</v>
      </c>
      <c r="M168" s="16">
        <f>D167*(1+'Interest rate'!$M166)/(1+'Interest rate'!N166)</f>
        <v>5.3982646868747963</v>
      </c>
      <c r="N168" s="16">
        <f>E167*(1+'Interest rate'!$M166)/(1+'Interest rate'!O166)</f>
        <v>7.8216082010702328</v>
      </c>
      <c r="O168" s="16">
        <f>F167*(1+'Interest rate'!$M166)/(1+'Interest rate'!P166)</f>
        <v>8.661897659450517</v>
      </c>
      <c r="P168" s="16">
        <f>G167*(1+'Interest rate'!$M166)/(1+'Interest rate'!Q166)</f>
        <v>6.7003628446597741E-2</v>
      </c>
      <c r="Q168" s="16">
        <f>H167*(1+'Interest rate'!$M166)/(1+'Interest rate'!R166)</f>
        <v>6.4233519717126182</v>
      </c>
      <c r="R168" s="16">
        <f>I167*(1+'Interest rate'!$M166)/(1+'Interest rate'!S166)</f>
        <v>5.598754893760395</v>
      </c>
      <c r="S168" s="16">
        <f>J167*(1+'Interest rate'!$M166)/(1+'Interest rate'!T166)</f>
        <v>5.7662574327834681</v>
      </c>
    </row>
    <row r="169" spans="2:19" x14ac:dyDescent="0.25">
      <c r="B169" s="6">
        <v>40786</v>
      </c>
      <c r="C169" s="7">
        <f t="shared" si="5"/>
        <v>40786</v>
      </c>
      <c r="D169" s="18">
        <v>5.3659999999999997</v>
      </c>
      <c r="E169" s="18">
        <v>7.7099000000000002</v>
      </c>
      <c r="F169" s="18">
        <v>8.7194000000000003</v>
      </c>
      <c r="G169" s="18">
        <v>6.9987999999999995E-2</v>
      </c>
      <c r="H169" s="18">
        <v>6.6571999999999996</v>
      </c>
      <c r="I169" s="18">
        <v>5.4882999999999997</v>
      </c>
      <c r="J169" s="18">
        <v>5.7457099999999999</v>
      </c>
      <c r="L169" s="7">
        <f t="shared" si="4"/>
        <v>40786</v>
      </c>
      <c r="M169" s="18">
        <f>D168*(1+'Interest rate'!$M167)/(1+'Interest rate'!N167)</f>
        <v>5.3884945889369149</v>
      </c>
      <c r="N169" s="18">
        <f>E168*(1+'Interest rate'!$M167)/(1+'Interest rate'!O167)</f>
        <v>7.7552638130427551</v>
      </c>
      <c r="O169" s="18">
        <f>F168*(1+'Interest rate'!$M167)/(1+'Interest rate'!P167)</f>
        <v>8.8498900746010651</v>
      </c>
      <c r="P169" s="18">
        <f>G168*(1+'Interest rate'!$M167)/(1+'Interest rate'!Q167)</f>
        <v>7.0207513529109741E-2</v>
      </c>
      <c r="Q169" s="18">
        <f>H168*(1+'Interest rate'!$M167)/(1+'Interest rate'!R167)</f>
        <v>6.8584929054946056</v>
      </c>
      <c r="R169" s="18">
        <f>I168*(1+'Interest rate'!$M167)/(1+'Interest rate'!S167)</f>
        <v>5.6299546724947858</v>
      </c>
      <c r="S169" s="18">
        <f>J168*(1+'Interest rate'!$M167)/(1+'Interest rate'!T167)</f>
        <v>5.9028697453279007</v>
      </c>
    </row>
    <row r="170" spans="2:19" x14ac:dyDescent="0.25">
      <c r="B170" s="3">
        <v>40816</v>
      </c>
      <c r="C170" s="4">
        <f t="shared" si="5"/>
        <v>40816</v>
      </c>
      <c r="D170" s="16">
        <v>5.8657000000000004</v>
      </c>
      <c r="E170" s="16">
        <v>7.8522999999999996</v>
      </c>
      <c r="F170" s="16">
        <v>9.1422000000000008</v>
      </c>
      <c r="G170" s="16">
        <v>7.6125999999999999E-2</v>
      </c>
      <c r="H170" s="16">
        <v>6.4602000000000004</v>
      </c>
      <c r="I170" s="16">
        <v>5.5857000000000001</v>
      </c>
      <c r="J170" s="16">
        <v>5.6678600000000001</v>
      </c>
      <c r="L170" s="4">
        <f t="shared" si="4"/>
        <v>40816</v>
      </c>
      <c r="M170" s="16">
        <f>D169*(1+'Interest rate'!$M168)/(1+'Interest rate'!N168)</f>
        <v>5.3777633955131572</v>
      </c>
      <c r="N170" s="16">
        <f>E169*(1+'Interest rate'!$M168)/(1+'Interest rate'!O168)</f>
        <v>7.7199325047483738</v>
      </c>
      <c r="O170" s="16">
        <f>F169*(1+'Interest rate'!$M168)/(1+'Interest rate'!P168)</f>
        <v>8.7353311470997035</v>
      </c>
      <c r="P170" s="16">
        <f>G169*(1+'Interest rate'!$M168)/(1+'Interest rate'!Q168)</f>
        <v>7.0145982887442532E-2</v>
      </c>
      <c r="Q170" s="16">
        <f>H169*(1+'Interest rate'!$M168)/(1+'Interest rate'!R168)</f>
        <v>6.6730242297666038</v>
      </c>
      <c r="R170" s="16">
        <f>I169*(1+'Interest rate'!$M168)/(1+'Interest rate'!S168)</f>
        <v>5.4965139189480485</v>
      </c>
      <c r="S170" s="16">
        <f>J169*(1+'Interest rate'!$M168)/(1+'Interest rate'!T168)</f>
        <v>5.7370467329711126</v>
      </c>
    </row>
    <row r="171" spans="2:19" x14ac:dyDescent="0.25">
      <c r="B171" s="6">
        <v>40847</v>
      </c>
      <c r="C171" s="7">
        <f t="shared" si="5"/>
        <v>40847</v>
      </c>
      <c r="D171" s="18">
        <v>5.5533999999999999</v>
      </c>
      <c r="E171" s="18">
        <v>7.6957000000000004</v>
      </c>
      <c r="F171" s="18">
        <v>8.9337</v>
      </c>
      <c r="G171" s="18">
        <v>7.1043000000000009E-2</v>
      </c>
      <c r="H171" s="18">
        <v>6.3326000000000002</v>
      </c>
      <c r="I171" s="18">
        <v>5.5488999999999997</v>
      </c>
      <c r="J171" s="18">
        <v>5.8476499999999998</v>
      </c>
      <c r="L171" s="7">
        <f t="shared" si="4"/>
        <v>40847</v>
      </c>
      <c r="M171" s="18">
        <f>D170*(1+'Interest rate'!$M169)/(1+'Interest rate'!N169)</f>
        <v>5.8777565137742647</v>
      </c>
      <c r="N171" s="18">
        <f>E170*(1+'Interest rate'!$M169)/(1+'Interest rate'!O169)</f>
        <v>7.8615498606968242</v>
      </c>
      <c r="O171" s="18">
        <f>F170*(1+'Interest rate'!$M169)/(1+'Interest rate'!P169)</f>
        <v>9.1575566474155981</v>
      </c>
      <c r="P171" s="18">
        <f>G170*(1+'Interest rate'!$M169)/(1+'Interest rate'!Q169)</f>
        <v>7.6288582239510114E-2</v>
      </c>
      <c r="Q171" s="18">
        <f>H170*(1+'Interest rate'!$M169)/(1+'Interest rate'!R169)</f>
        <v>6.4747327364333431</v>
      </c>
      <c r="R171" s="18">
        <f>I170*(1+'Interest rate'!$M169)/(1+'Interest rate'!S169)</f>
        <v>5.5930876236978477</v>
      </c>
      <c r="S171" s="18">
        <f>J170*(1+'Interest rate'!$M169)/(1+'Interest rate'!T169)</f>
        <v>5.6585811035818478</v>
      </c>
    </row>
    <row r="172" spans="2:19" x14ac:dyDescent="0.25">
      <c r="B172" s="3">
        <v>40877</v>
      </c>
      <c r="C172" s="4">
        <f t="shared" si="5"/>
        <v>40877</v>
      </c>
      <c r="D172" s="16">
        <v>5.7709999999999999</v>
      </c>
      <c r="E172" s="16">
        <v>7.7598000000000003</v>
      </c>
      <c r="F172" s="16">
        <v>9.0640999999999998</v>
      </c>
      <c r="G172" s="16">
        <v>7.4349999999999999E-2</v>
      </c>
      <c r="H172" s="16">
        <v>6.3194999999999997</v>
      </c>
      <c r="I172" s="16">
        <v>5.6722000000000001</v>
      </c>
      <c r="J172" s="16">
        <v>5.93424</v>
      </c>
      <c r="L172" s="4">
        <f t="shared" si="4"/>
        <v>40877</v>
      </c>
      <c r="M172" s="16">
        <f>D171*(1+'Interest rate'!$M170)/(1+'Interest rate'!N170)</f>
        <v>5.5649229789519934</v>
      </c>
      <c r="N172" s="16">
        <f>E171*(1+'Interest rate'!$M170)/(1+'Interest rate'!O170)</f>
        <v>7.7048973868553485</v>
      </c>
      <c r="O172" s="16">
        <f>F171*(1+'Interest rate'!$M170)/(1+'Interest rate'!P170)</f>
        <v>8.9488260153787564</v>
      </c>
      <c r="P172" s="16">
        <f>G171*(1+'Interest rate'!$M170)/(1+'Interest rate'!Q170)</f>
        <v>7.1196458648911137E-2</v>
      </c>
      <c r="Q172" s="16">
        <f>H171*(1+'Interest rate'!$M170)/(1+'Interest rate'!R170)</f>
        <v>6.3469120051743966</v>
      </c>
      <c r="R172" s="16">
        <f>I171*(1+'Interest rate'!$M170)/(1+'Interest rate'!S170)</f>
        <v>5.5562443898852463</v>
      </c>
      <c r="S172" s="16">
        <f>J171*(1+'Interest rate'!$M170)/(1+'Interest rate'!T170)</f>
        <v>5.8382188084953048</v>
      </c>
    </row>
    <row r="173" spans="2:19" x14ac:dyDescent="0.25">
      <c r="B173" s="9">
        <v>40908</v>
      </c>
      <c r="C173" s="10">
        <f t="shared" si="5"/>
        <v>40908</v>
      </c>
      <c r="D173" s="19">
        <v>5.9751000000000003</v>
      </c>
      <c r="E173" s="19">
        <v>7.7423000000000002</v>
      </c>
      <c r="F173" s="19">
        <v>9.2865000000000002</v>
      </c>
      <c r="G173" s="19">
        <v>7.7676999999999996E-2</v>
      </c>
      <c r="H173" s="19">
        <v>6.3659999999999997</v>
      </c>
      <c r="I173" s="19">
        <v>5.8518999999999997</v>
      </c>
      <c r="J173" s="19">
        <v>6.09335</v>
      </c>
      <c r="L173" s="10">
        <f t="shared" si="4"/>
        <v>40908</v>
      </c>
      <c r="M173" s="19">
        <f>D172*(1+'Interest rate'!$M171)/(1+'Interest rate'!N171)</f>
        <v>5.7839729370678867</v>
      </c>
      <c r="N173" s="19">
        <f>E172*(1+'Interest rate'!$M171)/(1+'Interest rate'!O171)</f>
        <v>7.7716799317142211</v>
      </c>
      <c r="O173" s="19">
        <f>F172*(1+'Interest rate'!$M171)/(1+'Interest rate'!P171)</f>
        <v>9.0809347697530782</v>
      </c>
      <c r="P173" s="19">
        <f>G172*(1+'Interest rate'!$M171)/(1+'Interest rate'!Q171)</f>
        <v>7.4525048548245793E-2</v>
      </c>
      <c r="Q173" s="19">
        <f>H172*(1+'Interest rate'!$M171)/(1+'Interest rate'!R171)</f>
        <v>6.3349696781386458</v>
      </c>
      <c r="R173" s="19">
        <f>I172*(1+'Interest rate'!$M171)/(1+'Interest rate'!S171)</f>
        <v>5.6807883295776218</v>
      </c>
      <c r="S173" s="19">
        <f>J172*(1+'Interest rate'!$M171)/(1+'Interest rate'!T171)</f>
        <v>5.9263160422585548</v>
      </c>
    </row>
    <row r="174" spans="2:19" x14ac:dyDescent="0.25">
      <c r="B174" s="3">
        <v>40939</v>
      </c>
      <c r="C174" s="4">
        <f t="shared" si="5"/>
        <v>40939</v>
      </c>
      <c r="D174" s="16">
        <v>5.8635999999999999</v>
      </c>
      <c r="E174" s="16">
        <v>7.6725000000000003</v>
      </c>
      <c r="F174" s="16">
        <v>9.2401999999999997</v>
      </c>
      <c r="G174" s="16">
        <v>7.6887999999999998E-2</v>
      </c>
      <c r="H174" s="16">
        <v>6.3722000000000003</v>
      </c>
      <c r="I174" s="16">
        <v>5.8486000000000002</v>
      </c>
      <c r="J174" s="16">
        <v>6.22865</v>
      </c>
      <c r="L174" s="4">
        <f t="shared" si="4"/>
        <v>40939</v>
      </c>
      <c r="M174" s="16">
        <f>D173*(1+'Interest rate'!$M172)/(1+'Interest rate'!N172)</f>
        <v>5.9859853423648053</v>
      </c>
      <c r="N174" s="16">
        <f>E173*(1+'Interest rate'!$M172)/(1+'Interest rate'!O172)</f>
        <v>7.7521089052208563</v>
      </c>
      <c r="O174" s="16">
        <f>F173*(1+'Interest rate'!$M172)/(1+'Interest rate'!P172)</f>
        <v>9.2997564725016044</v>
      </c>
      <c r="P174" s="16">
        <f>G173*(1+'Interest rate'!$M172)/(1+'Interest rate'!Q172)</f>
        <v>7.7828282675521429E-2</v>
      </c>
      <c r="Q174" s="16">
        <f>H173*(1+'Interest rate'!$M172)/(1+'Interest rate'!R172)</f>
        <v>6.3789964501656691</v>
      </c>
      <c r="R174" s="16">
        <f>I173*(1+'Interest rate'!$M172)/(1+'Interest rate'!S172)</f>
        <v>5.8582719166611303</v>
      </c>
      <c r="S174" s="16">
        <f>J173*(1+'Interest rate'!$M172)/(1+'Interest rate'!T172)</f>
        <v>6.0832311809056065</v>
      </c>
    </row>
    <row r="175" spans="2:19" x14ac:dyDescent="0.25">
      <c r="B175" s="6">
        <v>40968</v>
      </c>
      <c r="C175" s="7">
        <f t="shared" si="5"/>
        <v>40968</v>
      </c>
      <c r="D175" s="18">
        <v>5.5918999999999999</v>
      </c>
      <c r="E175" s="18">
        <v>7.4528999999999996</v>
      </c>
      <c r="F175" s="18">
        <v>8.8988999999999994</v>
      </c>
      <c r="G175" s="18">
        <v>6.8869E-2</v>
      </c>
      <c r="H175" s="18">
        <v>6.1825000000000001</v>
      </c>
      <c r="I175" s="18">
        <v>5.6482999999999999</v>
      </c>
      <c r="J175" s="18">
        <v>6.0009499999999996</v>
      </c>
      <c r="L175" s="7">
        <f t="shared" si="4"/>
        <v>40968</v>
      </c>
      <c r="M175" s="18">
        <f>D174*(1+'Interest rate'!$M173)/(1+'Interest rate'!N173)</f>
        <v>5.8731882728536107</v>
      </c>
      <c r="N175" s="18">
        <f>E174*(1+'Interest rate'!$M173)/(1+'Interest rate'!O173)</f>
        <v>7.6825815278644543</v>
      </c>
      <c r="O175" s="18">
        <f>F174*(1+'Interest rate'!$M173)/(1+'Interest rate'!P173)</f>
        <v>9.251445221213606</v>
      </c>
      <c r="P175" s="18">
        <f>G174*(1+'Interest rate'!$M173)/(1+'Interest rate'!Q173)</f>
        <v>7.7021444257443172E-2</v>
      </c>
      <c r="Q175" s="18">
        <f>H174*(1+'Interest rate'!$M173)/(1+'Interest rate'!R173)</f>
        <v>6.3837826490614127</v>
      </c>
      <c r="R175" s="18">
        <f>I174*(1+'Interest rate'!$M173)/(1+'Interest rate'!S173)</f>
        <v>5.8536715167414384</v>
      </c>
      <c r="S175" s="18">
        <f>J174*(1+'Interest rate'!$M173)/(1+'Interest rate'!T173)</f>
        <v>6.2170154278435357</v>
      </c>
    </row>
    <row r="176" spans="2:19" x14ac:dyDescent="0.25">
      <c r="B176" s="3">
        <v>40999</v>
      </c>
      <c r="C176" s="4">
        <f t="shared" si="5"/>
        <v>40999</v>
      </c>
      <c r="D176" s="16">
        <v>5.6925999999999997</v>
      </c>
      <c r="E176" s="16">
        <v>7.5944000000000003</v>
      </c>
      <c r="F176" s="16">
        <v>9.1194000000000006</v>
      </c>
      <c r="G176" s="16">
        <v>6.8697999999999995E-2</v>
      </c>
      <c r="H176" s="16">
        <v>6.3083</v>
      </c>
      <c r="I176" s="16">
        <v>5.702</v>
      </c>
      <c r="J176" s="16">
        <v>5.8905900000000004</v>
      </c>
      <c r="L176" s="4">
        <f t="shared" si="4"/>
        <v>40999</v>
      </c>
      <c r="M176" s="16">
        <f>D175*(1+'Interest rate'!$M174)/(1+'Interest rate'!N174)</f>
        <v>5.6009602892439787</v>
      </c>
      <c r="N176" s="16">
        <f>E175*(1+'Interest rate'!$M174)/(1+'Interest rate'!O174)</f>
        <v>7.463465608805758</v>
      </c>
      <c r="O176" s="16">
        <f>F175*(1+'Interest rate'!$M174)/(1+'Interest rate'!P174)</f>
        <v>8.909662712812338</v>
      </c>
      <c r="P176" s="16">
        <f>G175*(1+'Interest rate'!$M174)/(1+'Interest rate'!Q174)</f>
        <v>6.8986277329478957E-2</v>
      </c>
      <c r="Q176" s="16">
        <f>H175*(1+'Interest rate'!$M174)/(1+'Interest rate'!R174)</f>
        <v>6.193458505809315</v>
      </c>
      <c r="R176" s="16">
        <f>I175*(1+'Interest rate'!$M174)/(1+'Interest rate'!S174)</f>
        <v>5.6530321253400047</v>
      </c>
      <c r="S176" s="16">
        <f>J175*(1+'Interest rate'!$M174)/(1+'Interest rate'!T174)</f>
        <v>5.9895454518901969</v>
      </c>
    </row>
    <row r="177" spans="2:19" x14ac:dyDescent="0.25">
      <c r="B177" s="6">
        <v>41029</v>
      </c>
      <c r="C177" s="7">
        <f t="shared" si="5"/>
        <v>41029</v>
      </c>
      <c r="D177" s="18">
        <v>5.7215999999999996</v>
      </c>
      <c r="E177" s="18">
        <v>7.5744999999999996</v>
      </c>
      <c r="F177" s="18">
        <v>9.2895000000000003</v>
      </c>
      <c r="G177" s="18">
        <v>7.1692000000000006E-2</v>
      </c>
      <c r="H177" s="18">
        <v>6.3048999999999999</v>
      </c>
      <c r="I177" s="18">
        <v>5.7953999999999999</v>
      </c>
      <c r="J177" s="18">
        <v>5.9667599999999998</v>
      </c>
      <c r="L177" s="7">
        <f t="shared" si="4"/>
        <v>41029</v>
      </c>
      <c r="M177" s="18">
        <f>D176*(1+'Interest rate'!$M175)/(1+'Interest rate'!N175)</f>
        <v>5.7004375969992491</v>
      </c>
      <c r="N177" s="18">
        <f>E176*(1+'Interest rate'!$M175)/(1+'Interest rate'!O175)</f>
        <v>7.6040922205054073</v>
      </c>
      <c r="O177" s="18">
        <f>F176*(1+'Interest rate'!$M175)/(1+'Interest rate'!P175)</f>
        <v>9.1285117851858146</v>
      </c>
      <c r="P177" s="18">
        <f>G176*(1+'Interest rate'!$M175)/(1+'Interest rate'!Q175)</f>
        <v>6.8798131682461364E-2</v>
      </c>
      <c r="Q177" s="18">
        <f>H176*(1+'Interest rate'!$M175)/(1+'Interest rate'!R175)</f>
        <v>6.3178503544483133</v>
      </c>
      <c r="R177" s="18">
        <f>I176*(1+'Interest rate'!$M175)/(1+'Interest rate'!S175)</f>
        <v>5.7055015698440688</v>
      </c>
      <c r="S177" s="18">
        <f>J176*(1+'Interest rate'!$M175)/(1+'Interest rate'!T175)</f>
        <v>5.8773466408304715</v>
      </c>
    </row>
    <row r="178" spans="2:19" x14ac:dyDescent="0.25">
      <c r="B178" s="3">
        <v>41060</v>
      </c>
      <c r="C178" s="4">
        <f t="shared" si="5"/>
        <v>41060</v>
      </c>
      <c r="D178" s="16">
        <v>6.1173999999999999</v>
      </c>
      <c r="E178" s="16">
        <v>7.5640999999999998</v>
      </c>
      <c r="F178" s="16">
        <v>9.4239999999999995</v>
      </c>
      <c r="G178" s="16">
        <v>7.8120000000000009E-2</v>
      </c>
      <c r="H178" s="16">
        <v>6.2976999999999999</v>
      </c>
      <c r="I178" s="16">
        <v>5.9227999999999996</v>
      </c>
      <c r="J178" s="16">
        <v>5.9542799999999998</v>
      </c>
      <c r="L178" s="4">
        <f t="shared" si="4"/>
        <v>41060</v>
      </c>
      <c r="M178" s="16">
        <f>D177*(1+'Interest rate'!$M176)/(1+'Interest rate'!N176)</f>
        <v>5.7296768020412063</v>
      </c>
      <c r="N178" s="16">
        <f>E177*(1+'Interest rate'!$M176)/(1+'Interest rate'!O176)</f>
        <v>7.5845124663676282</v>
      </c>
      <c r="O178" s="16">
        <f>F177*(1+'Interest rate'!$M176)/(1+'Interest rate'!P176)</f>
        <v>9.2991656471873156</v>
      </c>
      <c r="P178" s="16">
        <f>G177*(1+'Interest rate'!$M176)/(1+'Interest rate'!Q176)</f>
        <v>7.1798843567366058E-2</v>
      </c>
      <c r="Q178" s="16">
        <f>H177*(1+'Interest rate'!$M176)/(1+'Interest rate'!R176)</f>
        <v>6.3146604878180739</v>
      </c>
      <c r="R178" s="16">
        <f>I177*(1+'Interest rate'!$M176)/(1+'Interest rate'!S176)</f>
        <v>5.7992488986991688</v>
      </c>
      <c r="S178" s="16">
        <f>J177*(1+'Interest rate'!$M176)/(1+'Interest rate'!T176)</f>
        <v>5.9551064881001494</v>
      </c>
    </row>
    <row r="179" spans="2:19" x14ac:dyDescent="0.25">
      <c r="B179" s="6">
        <v>41090</v>
      </c>
      <c r="C179" s="7">
        <f t="shared" si="5"/>
        <v>41090</v>
      </c>
      <c r="D179" s="18">
        <v>5.9587000000000003</v>
      </c>
      <c r="E179" s="18">
        <v>7.5472999999999999</v>
      </c>
      <c r="F179" s="18">
        <v>9.3641000000000005</v>
      </c>
      <c r="G179" s="18">
        <v>7.4698000000000001E-2</v>
      </c>
      <c r="H179" s="18">
        <v>6.2824999999999998</v>
      </c>
      <c r="I179" s="18">
        <v>5.8640999999999996</v>
      </c>
      <c r="J179" s="18">
        <v>6.1017200000000003</v>
      </c>
      <c r="L179" s="7">
        <f t="shared" si="4"/>
        <v>41090</v>
      </c>
      <c r="M179" s="18">
        <f>D178*(1+'Interest rate'!$M177)/(1+'Interest rate'!N177)</f>
        <v>6.1259353698497216</v>
      </c>
      <c r="N179" s="18">
        <f>E178*(1+'Interest rate'!$M177)/(1+'Interest rate'!O177)</f>
        <v>7.5740593660687949</v>
      </c>
      <c r="O179" s="18">
        <f>F178*(1+'Interest rate'!$M177)/(1+'Interest rate'!P177)</f>
        <v>9.433773403548404</v>
      </c>
      <c r="P179" s="18">
        <f>G178*(1+'Interest rate'!$M177)/(1+'Interest rate'!Q177)</f>
        <v>7.8235144188709069E-2</v>
      </c>
      <c r="Q179" s="18">
        <f>H178*(1+'Interest rate'!$M177)/(1+'Interest rate'!R177)</f>
        <v>6.3075081707474139</v>
      </c>
      <c r="R179" s="18">
        <f>I178*(1+'Interest rate'!$M177)/(1+'Interest rate'!S177)</f>
        <v>5.9267733592229153</v>
      </c>
      <c r="S179" s="18">
        <f>J178*(1+'Interest rate'!$M177)/(1+'Interest rate'!T177)</f>
        <v>5.9444555668863002</v>
      </c>
    </row>
    <row r="180" spans="2:19" x14ac:dyDescent="0.25">
      <c r="B180" s="3">
        <v>41121</v>
      </c>
      <c r="C180" s="4">
        <f t="shared" si="5"/>
        <v>41121</v>
      </c>
      <c r="D180" s="16">
        <v>6.0335000000000001</v>
      </c>
      <c r="E180" s="16">
        <v>7.4154999999999998</v>
      </c>
      <c r="F180" s="16">
        <v>9.4552999999999994</v>
      </c>
      <c r="G180" s="16">
        <v>7.7168E-2</v>
      </c>
      <c r="H180" s="16">
        <v>6.1749999999999998</v>
      </c>
      <c r="I180" s="16">
        <v>6.0110999999999999</v>
      </c>
      <c r="J180" s="16">
        <v>6.33725</v>
      </c>
      <c r="L180" s="4">
        <f t="shared" si="4"/>
        <v>41121</v>
      </c>
      <c r="M180" s="16">
        <f>D179*(1+'Interest rate'!$M178)/(1+'Interest rate'!N178)</f>
        <v>5.9670767764056514</v>
      </c>
      <c r="N180" s="16">
        <f>E179*(1+'Interest rate'!$M178)/(1+'Interest rate'!O178)</f>
        <v>7.5574481849125652</v>
      </c>
      <c r="O180" s="16">
        <f>F179*(1+'Interest rate'!$M178)/(1+'Interest rate'!P178)</f>
        <v>9.3743836837130132</v>
      </c>
      <c r="P180" s="16">
        <f>G179*(1+'Interest rate'!$M178)/(1+'Interest rate'!Q178)</f>
        <v>7.4809412470266665E-2</v>
      </c>
      <c r="Q180" s="16">
        <f>H179*(1+'Interest rate'!$M178)/(1+'Interest rate'!R178)</f>
        <v>6.2924197145641472</v>
      </c>
      <c r="R180" s="16">
        <f>I179*(1+'Interest rate'!$M178)/(1+'Interest rate'!S178)</f>
        <v>5.8681541020215588</v>
      </c>
      <c r="S180" s="16">
        <f>J179*(1+'Interest rate'!$M178)/(1+'Interest rate'!T178)</f>
        <v>6.0917518902799888</v>
      </c>
    </row>
    <row r="181" spans="2:19" x14ac:dyDescent="0.25">
      <c r="B181" s="6">
        <v>41152</v>
      </c>
      <c r="C181" s="7">
        <f t="shared" si="5"/>
        <v>41152</v>
      </c>
      <c r="D181" s="18">
        <v>5.7975000000000003</v>
      </c>
      <c r="E181" s="18">
        <v>7.2923</v>
      </c>
      <c r="F181" s="18">
        <v>9.1927000000000003</v>
      </c>
      <c r="G181" s="18">
        <v>7.397999999999999E-2</v>
      </c>
      <c r="H181" s="18">
        <v>6.0716000000000001</v>
      </c>
      <c r="I181" s="18">
        <v>5.8780999999999999</v>
      </c>
      <c r="J181" s="18">
        <v>5.9831500000000002</v>
      </c>
      <c r="L181" s="7">
        <f t="shared" si="4"/>
        <v>41152</v>
      </c>
      <c r="M181" s="18">
        <f>D180*(1+'Interest rate'!$M179)/(1+'Interest rate'!N179)</f>
        <v>6.0416363653270002</v>
      </c>
      <c r="N181" s="18">
        <f>E180*(1+'Interest rate'!$M179)/(1+'Interest rate'!O179)</f>
        <v>7.4263957249097032</v>
      </c>
      <c r="O181" s="18">
        <f>F180*(1+'Interest rate'!$M179)/(1+'Interest rate'!P179)</f>
        <v>9.4655880248377571</v>
      </c>
      <c r="P181" s="18">
        <f>G180*(1+'Interest rate'!$M179)/(1+'Interest rate'!Q179)</f>
        <v>7.7278673143862747E-2</v>
      </c>
      <c r="Q181" s="18">
        <f>H180*(1+'Interest rate'!$M179)/(1+'Interest rate'!R179)</f>
        <v>6.1844887299412177</v>
      </c>
      <c r="R181" s="18">
        <f>I180*(1+'Interest rate'!$M179)/(1+'Interest rate'!S179)</f>
        <v>6.0149808527493036</v>
      </c>
      <c r="S181" s="18">
        <f>J180*(1+'Interest rate'!$M179)/(1+'Interest rate'!T179)</f>
        <v>6.3274993987902555</v>
      </c>
    </row>
    <row r="182" spans="2:19" x14ac:dyDescent="0.25">
      <c r="B182" s="3">
        <v>41182</v>
      </c>
      <c r="C182" s="4">
        <f t="shared" si="5"/>
        <v>41182</v>
      </c>
      <c r="D182" s="16">
        <v>5.7251000000000003</v>
      </c>
      <c r="E182" s="16">
        <v>7.3636999999999997</v>
      </c>
      <c r="F182" s="16">
        <v>9.2555999999999994</v>
      </c>
      <c r="G182" s="16">
        <v>7.3438000000000003E-2</v>
      </c>
      <c r="H182" s="16">
        <v>6.0925000000000002</v>
      </c>
      <c r="I182" s="16">
        <v>5.8324999999999996</v>
      </c>
      <c r="J182" s="16">
        <v>5.9426699999999997</v>
      </c>
      <c r="L182" s="4">
        <f t="shared" si="4"/>
        <v>41182</v>
      </c>
      <c r="M182" s="16">
        <f>D181*(1+'Interest rate'!$M180)/(1+'Interest rate'!N180)</f>
        <v>5.8052964920824719</v>
      </c>
      <c r="N182" s="16">
        <f>E181*(1+'Interest rate'!$M180)/(1+'Interest rate'!O180)</f>
        <v>7.3030602485781024</v>
      </c>
      <c r="O182" s="16">
        <f>F181*(1+'Interest rate'!$M180)/(1+'Interest rate'!P180)</f>
        <v>9.2027643852179803</v>
      </c>
      <c r="P182" s="16">
        <f>G181*(1+'Interest rate'!$M180)/(1+'Interest rate'!Q180)</f>
        <v>7.4085012171783871E-2</v>
      </c>
      <c r="Q182" s="16">
        <f>H181*(1+'Interest rate'!$M180)/(1+'Interest rate'!R180)</f>
        <v>6.080881020347964</v>
      </c>
      <c r="R182" s="16">
        <f>I181*(1+'Interest rate'!$M180)/(1+'Interest rate'!S180)</f>
        <v>5.8818229977101719</v>
      </c>
      <c r="S182" s="16">
        <f>J181*(1+'Interest rate'!$M180)/(1+'Interest rate'!T180)</f>
        <v>5.9740623963279056</v>
      </c>
    </row>
    <row r="183" spans="2:19" x14ac:dyDescent="0.25">
      <c r="B183" s="6">
        <v>41213</v>
      </c>
      <c r="C183" s="7">
        <f t="shared" si="5"/>
        <v>41213</v>
      </c>
      <c r="D183" s="18">
        <v>5.7020999999999997</v>
      </c>
      <c r="E183" s="18">
        <v>7.3902999999999999</v>
      </c>
      <c r="F183" s="18">
        <v>9.1979000000000006</v>
      </c>
      <c r="G183" s="18">
        <v>7.1483999999999992E-2</v>
      </c>
      <c r="H183" s="18">
        <v>6.1211000000000002</v>
      </c>
      <c r="I183" s="18">
        <v>5.7054999999999998</v>
      </c>
      <c r="J183" s="18">
        <v>5.9173</v>
      </c>
      <c r="L183" s="7">
        <f t="shared" si="4"/>
        <v>41213</v>
      </c>
      <c r="M183" s="18">
        <f>D182*(1+'Interest rate'!$M181)/(1+'Interest rate'!N181)</f>
        <v>5.732735864512061</v>
      </c>
      <c r="N183" s="18">
        <f>E182*(1+'Interest rate'!$M181)/(1+'Interest rate'!O181)</f>
        <v>7.3744240684946254</v>
      </c>
      <c r="O183" s="18">
        <f>F182*(1+'Interest rate'!$M181)/(1+'Interest rate'!P181)</f>
        <v>9.2656402260717279</v>
      </c>
      <c r="P183" s="18">
        <f>G182*(1+'Interest rate'!$M181)/(1+'Interest rate'!Q181)</f>
        <v>7.3540525106663271E-2</v>
      </c>
      <c r="Q183" s="18">
        <f>H182*(1+'Interest rate'!$M181)/(1+'Interest rate'!R181)</f>
        <v>6.101668272220218</v>
      </c>
      <c r="R183" s="18">
        <f>I182*(1+'Interest rate'!$M181)/(1+'Interest rate'!S181)</f>
        <v>5.8360965629084385</v>
      </c>
      <c r="S183" s="18">
        <f>J182*(1+'Interest rate'!$M181)/(1+'Interest rate'!T181)</f>
        <v>5.9340228500394572</v>
      </c>
    </row>
    <row r="184" spans="2:19" x14ac:dyDescent="0.25">
      <c r="B184" s="3">
        <v>41243</v>
      </c>
      <c r="C184" s="4">
        <f t="shared" si="5"/>
        <v>41243</v>
      </c>
      <c r="D184" s="16">
        <v>5.6733000000000002</v>
      </c>
      <c r="E184" s="16">
        <v>7.3674999999999997</v>
      </c>
      <c r="F184" s="16">
        <v>9.0875000000000004</v>
      </c>
      <c r="G184" s="16">
        <v>6.8784999999999999E-2</v>
      </c>
      <c r="H184" s="16">
        <v>6.1121999999999996</v>
      </c>
      <c r="I184" s="16">
        <v>5.7055999999999996</v>
      </c>
      <c r="J184" s="16">
        <v>5.9160199999999996</v>
      </c>
      <c r="L184" s="4">
        <f t="shared" si="4"/>
        <v>41243</v>
      </c>
      <c r="M184" s="16">
        <f>D183*(1+'Interest rate'!$M182)/(1+'Interest rate'!N182)</f>
        <v>5.7093886868798922</v>
      </c>
      <c r="N184" s="16">
        <f>E183*(1+'Interest rate'!$M182)/(1+'Interest rate'!O182)</f>
        <v>7.4006915234353485</v>
      </c>
      <c r="O184" s="16">
        <f>F183*(1+'Interest rate'!$M182)/(1+'Interest rate'!P182)</f>
        <v>9.2074549643915926</v>
      </c>
      <c r="P184" s="16">
        <f>G183*(1+'Interest rate'!$M182)/(1+'Interest rate'!Q182)</f>
        <v>7.1579950747506463E-2</v>
      </c>
      <c r="Q184" s="16">
        <f>H183*(1+'Interest rate'!$M182)/(1+'Interest rate'!R182)</f>
        <v>6.1299753488929243</v>
      </c>
      <c r="R184" s="16">
        <f>I183*(1+'Interest rate'!$M182)/(1+'Interest rate'!S182)</f>
        <v>5.708740525477725</v>
      </c>
      <c r="S184" s="16">
        <f>J183*(1+'Interest rate'!$M182)/(1+'Interest rate'!T182)</f>
        <v>5.9097073465358667</v>
      </c>
    </row>
    <row r="185" spans="2:19" x14ac:dyDescent="0.25">
      <c r="B185" s="9">
        <v>41274</v>
      </c>
      <c r="C185" s="10">
        <f t="shared" si="5"/>
        <v>41274</v>
      </c>
      <c r="D185" s="19">
        <v>5.5648</v>
      </c>
      <c r="E185" s="19">
        <v>7.3422999999999998</v>
      </c>
      <c r="F185" s="19">
        <v>9.0449000000000002</v>
      </c>
      <c r="G185" s="19">
        <v>6.4170999999999992E-2</v>
      </c>
      <c r="H185" s="19">
        <v>6.0808</v>
      </c>
      <c r="I185" s="19">
        <v>5.61</v>
      </c>
      <c r="J185" s="19">
        <v>5.7839999999999998</v>
      </c>
      <c r="L185" s="10">
        <f t="shared" si="4"/>
        <v>41274</v>
      </c>
      <c r="M185" s="19">
        <f>D184*(1+'Interest rate'!$M183)/(1+'Interest rate'!N183)</f>
        <v>5.6810979917900344</v>
      </c>
      <c r="N185" s="19">
        <f>E184*(1+'Interest rate'!$M183)/(1+'Interest rate'!O183)</f>
        <v>7.3786060370734434</v>
      </c>
      <c r="O185" s="19">
        <f>F184*(1+'Interest rate'!$M183)/(1+'Interest rate'!P183)</f>
        <v>9.0978620460120005</v>
      </c>
      <c r="P185" s="19">
        <f>G184*(1+'Interest rate'!$M183)/(1+'Interest rate'!Q183)</f>
        <v>6.8884174890320504E-2</v>
      </c>
      <c r="Q185" s="19">
        <f>H184*(1+'Interest rate'!$M183)/(1+'Interest rate'!R183)</f>
        <v>6.1216687399909038</v>
      </c>
      <c r="R185" s="19">
        <f>I184*(1+'Interest rate'!$M183)/(1+'Interest rate'!S183)</f>
        <v>5.7094342433749388</v>
      </c>
      <c r="S185" s="19">
        <f>J184*(1+'Interest rate'!$M183)/(1+'Interest rate'!T183)</f>
        <v>5.9095576074472449</v>
      </c>
    </row>
    <row r="186" spans="2:19" x14ac:dyDescent="0.25">
      <c r="B186" s="3">
        <v>41305</v>
      </c>
      <c r="C186" s="4">
        <f t="shared" si="5"/>
        <v>41305</v>
      </c>
      <c r="D186" s="16">
        <v>5.4653</v>
      </c>
      <c r="E186" s="16">
        <v>7.4206000000000003</v>
      </c>
      <c r="F186" s="16">
        <v>8.6671999999999993</v>
      </c>
      <c r="G186" s="16">
        <v>5.9589999999999997E-2</v>
      </c>
      <c r="H186" s="16">
        <v>6.0056000000000003</v>
      </c>
      <c r="I186" s="16">
        <v>5.4814999999999996</v>
      </c>
      <c r="J186" s="16">
        <v>5.69733</v>
      </c>
      <c r="L186" s="4">
        <f t="shared" si="4"/>
        <v>41305</v>
      </c>
      <c r="M186" s="16">
        <f>D185*(1+'Interest rate'!$M184)/(1+'Interest rate'!N184)</f>
        <v>5.571974101914102</v>
      </c>
      <c r="N186" s="16">
        <f>E185*(1+'Interest rate'!$M184)/(1+'Interest rate'!O184)</f>
        <v>7.3527236163518106</v>
      </c>
      <c r="O186" s="16">
        <f>F185*(1+'Interest rate'!$M184)/(1+'Interest rate'!P184)</f>
        <v>9.0544217493189318</v>
      </c>
      <c r="P186" s="16">
        <f>G185*(1+'Interest rate'!$M184)/(1+'Interest rate'!Q184)</f>
        <v>6.425788980799739E-2</v>
      </c>
      <c r="Q186" s="16">
        <f>H185*(1+'Interest rate'!$M184)/(1+'Interest rate'!R184)</f>
        <v>6.0897378296160074</v>
      </c>
      <c r="R186" s="16">
        <f>I185*(1+'Interest rate'!$M184)/(1+'Interest rate'!S184)</f>
        <v>5.613301679104258</v>
      </c>
      <c r="S186" s="16">
        <f>J185*(1+'Interest rate'!$M184)/(1+'Interest rate'!T184)</f>
        <v>5.7768586654372536</v>
      </c>
    </row>
    <row r="187" spans="2:19" x14ac:dyDescent="0.25">
      <c r="B187" s="6">
        <v>41333</v>
      </c>
      <c r="C187" s="7">
        <f t="shared" si="5"/>
        <v>41333</v>
      </c>
      <c r="D187" s="18">
        <v>5.7378</v>
      </c>
      <c r="E187" s="18">
        <v>7.492</v>
      </c>
      <c r="F187" s="18">
        <v>8.7009000000000007</v>
      </c>
      <c r="G187" s="18">
        <v>6.1989999999999996E-2</v>
      </c>
      <c r="H187" s="18">
        <v>6.1257000000000001</v>
      </c>
      <c r="I187" s="18">
        <v>5.5673000000000004</v>
      </c>
      <c r="J187" s="18">
        <v>5.8611500000000003</v>
      </c>
      <c r="L187" s="7">
        <f t="shared" si="4"/>
        <v>41333</v>
      </c>
      <c r="M187" s="18">
        <f>D186*(1+'Interest rate'!$M185)/(1+'Interest rate'!N185)</f>
        <v>5.4726555741917267</v>
      </c>
      <c r="N187" s="18">
        <f>E186*(1+'Interest rate'!$M185)/(1+'Interest rate'!O185)</f>
        <v>7.4314776754122551</v>
      </c>
      <c r="O187" s="18">
        <f>F186*(1+'Interest rate'!$M185)/(1+'Interest rate'!P185)</f>
        <v>8.6767548259035134</v>
      </c>
      <c r="P187" s="18">
        <f>G186*(1+'Interest rate'!$M185)/(1+'Interest rate'!Q185)</f>
        <v>5.9673688842702105E-2</v>
      </c>
      <c r="Q187" s="18">
        <f>H186*(1+'Interest rate'!$M185)/(1+'Interest rate'!R185)</f>
        <v>6.0146675725902465</v>
      </c>
      <c r="R187" s="18">
        <f>I186*(1+'Interest rate'!$M185)/(1+'Interest rate'!S185)</f>
        <v>5.4850225861681068</v>
      </c>
      <c r="S187" s="18">
        <f>J186*(1+'Interest rate'!$M185)/(1+'Interest rate'!T185)</f>
        <v>5.6917935002441569</v>
      </c>
    </row>
    <row r="188" spans="2:19" x14ac:dyDescent="0.25">
      <c r="B188" s="3">
        <v>41364</v>
      </c>
      <c r="C188" s="4">
        <f t="shared" si="5"/>
        <v>41364</v>
      </c>
      <c r="D188" s="16">
        <v>5.8472</v>
      </c>
      <c r="E188" s="16">
        <v>7.4962999999999997</v>
      </c>
      <c r="F188" s="16">
        <v>8.8871000000000002</v>
      </c>
      <c r="G188" s="16">
        <v>6.2065000000000002E-2</v>
      </c>
      <c r="H188" s="16">
        <v>6.1590999999999996</v>
      </c>
      <c r="I188" s="16">
        <v>5.7466999999999997</v>
      </c>
      <c r="J188" s="16">
        <v>6.0936500000000002</v>
      </c>
      <c r="L188" s="4">
        <f t="shared" si="4"/>
        <v>41364</v>
      </c>
      <c r="M188" s="16">
        <f>D187*(1+'Interest rate'!$M186)/(1+'Interest rate'!N186)</f>
        <v>5.7449857476519881</v>
      </c>
      <c r="N188" s="16">
        <f>E187*(1+'Interest rate'!$M186)/(1+'Interest rate'!O186)</f>
        <v>7.502306590970182</v>
      </c>
      <c r="O188" s="16">
        <f>F187*(1+'Interest rate'!$M186)/(1+'Interest rate'!P186)</f>
        <v>8.7097074761974724</v>
      </c>
      <c r="P188" s="16">
        <f>G187*(1+'Interest rate'!$M186)/(1+'Interest rate'!Q186)</f>
        <v>6.2071660702550303E-2</v>
      </c>
      <c r="Q188" s="16">
        <f>H187*(1+'Interest rate'!$M186)/(1+'Interest rate'!R186)</f>
        <v>6.1344168162359329</v>
      </c>
      <c r="R188" s="16">
        <f>I187*(1+'Interest rate'!$M186)/(1+'Interest rate'!S186)</f>
        <v>5.5703668013537522</v>
      </c>
      <c r="S188" s="16">
        <f>J187*(1+'Interest rate'!$M186)/(1+'Interest rate'!T186)</f>
        <v>5.8547848866120962</v>
      </c>
    </row>
    <row r="189" spans="2:19" x14ac:dyDescent="0.25">
      <c r="B189" s="6">
        <v>41394</v>
      </c>
      <c r="C189" s="7">
        <f t="shared" si="5"/>
        <v>41394</v>
      </c>
      <c r="D189" s="18">
        <v>5.7701000000000002</v>
      </c>
      <c r="E189" s="18">
        <v>7.5960000000000001</v>
      </c>
      <c r="F189" s="18">
        <v>8.9611000000000001</v>
      </c>
      <c r="G189" s="18">
        <v>5.9207999999999997E-2</v>
      </c>
      <c r="H189" s="18">
        <v>6.2046999999999999</v>
      </c>
      <c r="I189" s="18">
        <v>5.7279</v>
      </c>
      <c r="J189" s="18">
        <v>5.9822100000000002</v>
      </c>
      <c r="L189" s="7">
        <f t="shared" si="4"/>
        <v>41394</v>
      </c>
      <c r="M189" s="18">
        <f>D188*(1+'Interest rate'!$M187)/(1+'Interest rate'!N187)</f>
        <v>5.8550979968064105</v>
      </c>
      <c r="N189" s="18">
        <f>E188*(1+'Interest rate'!$M187)/(1+'Interest rate'!O187)</f>
        <v>7.5073143118677113</v>
      </c>
      <c r="O189" s="18">
        <f>F188*(1+'Interest rate'!$M187)/(1+'Interest rate'!P187)</f>
        <v>8.8969423852441167</v>
      </c>
      <c r="P189" s="18">
        <f>G188*(1+'Interest rate'!$M187)/(1+'Interest rate'!Q187)</f>
        <v>6.2152939247392437E-2</v>
      </c>
      <c r="Q189" s="18">
        <f>H188*(1+'Interest rate'!$M187)/(1+'Interest rate'!R187)</f>
        <v>6.1684703736188515</v>
      </c>
      <c r="R189" s="18">
        <f>I188*(1+'Interest rate'!$M187)/(1+'Interest rate'!S187)</f>
        <v>5.7504400687677357</v>
      </c>
      <c r="S189" s="18">
        <f>J188*(1+'Interest rate'!$M187)/(1+'Interest rate'!T187)</f>
        <v>6.0877289457882355</v>
      </c>
    </row>
    <row r="190" spans="2:19" x14ac:dyDescent="0.25">
      <c r="B190" s="3">
        <v>41425</v>
      </c>
      <c r="C190" s="4">
        <f t="shared" si="5"/>
        <v>41425</v>
      </c>
      <c r="D190" s="16">
        <v>5.8691000000000004</v>
      </c>
      <c r="E190" s="16">
        <v>7.6295000000000002</v>
      </c>
      <c r="F190" s="16">
        <v>8.9232999999999993</v>
      </c>
      <c r="G190" s="16">
        <v>5.8425999999999999E-2</v>
      </c>
      <c r="H190" s="16">
        <v>6.1468999999999996</v>
      </c>
      <c r="I190" s="16">
        <v>5.6577000000000002</v>
      </c>
      <c r="J190" s="16">
        <v>5.6193499999999998</v>
      </c>
      <c r="L190" s="4">
        <f t="shared" si="4"/>
        <v>41425</v>
      </c>
      <c r="M190" s="16">
        <f>D189*(1+'Interest rate'!$M188)/(1+'Interest rate'!N188)</f>
        <v>5.7774472775143755</v>
      </c>
      <c r="N190" s="16">
        <f>E189*(1+'Interest rate'!$M188)/(1+'Interest rate'!O188)</f>
        <v>7.6065516010547753</v>
      </c>
      <c r="O190" s="16">
        <f>F189*(1+'Interest rate'!$M188)/(1+'Interest rate'!P188)</f>
        <v>8.9703271233398016</v>
      </c>
      <c r="P190" s="16">
        <f>G189*(1+'Interest rate'!$M188)/(1+'Interest rate'!Q188)</f>
        <v>5.928717841741922E-2</v>
      </c>
      <c r="Q190" s="16">
        <f>H189*(1+'Interest rate'!$M188)/(1+'Interest rate'!R188)</f>
        <v>6.2136310310825857</v>
      </c>
      <c r="R190" s="16">
        <f>I189*(1+'Interest rate'!$M188)/(1+'Interest rate'!S188)</f>
        <v>5.7311586161937447</v>
      </c>
      <c r="S190" s="16">
        <f>J189*(1+'Interest rate'!$M188)/(1+'Interest rate'!T188)</f>
        <v>5.9759563091724592</v>
      </c>
    </row>
    <row r="191" spans="2:19" x14ac:dyDescent="0.25">
      <c r="B191" s="6">
        <v>41455</v>
      </c>
      <c r="C191" s="7">
        <f t="shared" si="5"/>
        <v>41455</v>
      </c>
      <c r="D191" s="18">
        <v>6.0698999999999996</v>
      </c>
      <c r="E191" s="18">
        <v>7.8979999999999997</v>
      </c>
      <c r="F191" s="18">
        <v>9.2394999999999996</v>
      </c>
      <c r="G191" s="18">
        <v>6.1216999999999994E-2</v>
      </c>
      <c r="H191" s="18">
        <v>6.4253</v>
      </c>
      <c r="I191" s="18">
        <v>5.7705000000000002</v>
      </c>
      <c r="J191" s="18">
        <v>5.5530900000000001</v>
      </c>
      <c r="L191" s="7">
        <f t="shared" si="4"/>
        <v>41455</v>
      </c>
      <c r="M191" s="18">
        <f>D190*(1+'Interest rate'!$M189)/(1+'Interest rate'!N189)</f>
        <v>5.8762072856241812</v>
      </c>
      <c r="N191" s="18">
        <f>E190*(1+'Interest rate'!$M189)/(1+'Interest rate'!O189)</f>
        <v>7.6396064249754385</v>
      </c>
      <c r="O191" s="18">
        <f>F190*(1+'Interest rate'!$M189)/(1+'Interest rate'!P189)</f>
        <v>8.9318934168834971</v>
      </c>
      <c r="P191" s="18">
        <f>G190*(1+'Interest rate'!$M189)/(1+'Interest rate'!Q189)</f>
        <v>5.8500360512963985E-2</v>
      </c>
      <c r="Q191" s="18">
        <f>H190*(1+'Interest rate'!$M189)/(1+'Interest rate'!R189)</f>
        <v>6.1553443238058039</v>
      </c>
      <c r="R191" s="18">
        <f>I190*(1+'Interest rate'!$M189)/(1+'Interest rate'!S189)</f>
        <v>5.6605289328716006</v>
      </c>
      <c r="S191" s="18">
        <f>J190*(1+'Interest rate'!$M189)/(1+'Interest rate'!T189)</f>
        <v>5.6141076836420112</v>
      </c>
    </row>
    <row r="192" spans="2:19" x14ac:dyDescent="0.25">
      <c r="B192" s="3">
        <v>41486</v>
      </c>
      <c r="C192" s="4">
        <f t="shared" si="5"/>
        <v>41486</v>
      </c>
      <c r="D192" s="16">
        <v>5.8924000000000003</v>
      </c>
      <c r="E192" s="16">
        <v>7.8380999999999998</v>
      </c>
      <c r="F192" s="16">
        <v>8.9617000000000004</v>
      </c>
      <c r="G192" s="16">
        <v>6.0199999999999997E-2</v>
      </c>
      <c r="H192" s="16">
        <v>6.3617999999999997</v>
      </c>
      <c r="I192" s="16">
        <v>5.7337999999999996</v>
      </c>
      <c r="J192" s="16">
        <v>5.2923099999999996</v>
      </c>
      <c r="L192" s="4">
        <f t="shared" si="4"/>
        <v>41486</v>
      </c>
      <c r="M192" s="16">
        <f>D191*(1+'Interest rate'!$M190)/(1+'Interest rate'!N190)</f>
        <v>6.0767003210608657</v>
      </c>
      <c r="N192" s="16">
        <f>E191*(1+'Interest rate'!$M190)/(1+'Interest rate'!O190)</f>
        <v>7.9076686865170185</v>
      </c>
      <c r="O192" s="16">
        <f>F191*(1+'Interest rate'!$M190)/(1+'Interest rate'!P190)</f>
        <v>9.2475587557216219</v>
      </c>
      <c r="P192" s="16">
        <f>G191*(1+'Interest rate'!$M190)/(1+'Interest rate'!Q190)</f>
        <v>6.1289536048181451E-2</v>
      </c>
      <c r="Q192" s="16">
        <f>H191*(1+'Interest rate'!$M190)/(1+'Interest rate'!R190)</f>
        <v>6.4335570473584314</v>
      </c>
      <c r="R192" s="16">
        <f>I191*(1+'Interest rate'!$M190)/(1+'Interest rate'!S190)</f>
        <v>5.7727550097074989</v>
      </c>
      <c r="S192" s="16">
        <f>J191*(1+'Interest rate'!$M190)/(1+'Interest rate'!T190)</f>
        <v>5.5470943419385286</v>
      </c>
    </row>
    <row r="193" spans="2:19" x14ac:dyDescent="0.25">
      <c r="B193" s="6">
        <v>41517</v>
      </c>
      <c r="C193" s="7">
        <f t="shared" si="5"/>
        <v>41517</v>
      </c>
      <c r="D193" s="18">
        <v>6.1158000000000001</v>
      </c>
      <c r="E193" s="18">
        <v>8.0855999999999995</v>
      </c>
      <c r="F193" s="18">
        <v>9.4818999999999996</v>
      </c>
      <c r="G193" s="18">
        <v>6.2299E-2</v>
      </c>
      <c r="H193" s="18">
        <v>6.5770999999999997</v>
      </c>
      <c r="I193" s="18">
        <v>5.8044000000000002</v>
      </c>
      <c r="J193" s="18">
        <v>5.4429299999999996</v>
      </c>
      <c r="L193" s="7">
        <f t="shared" si="4"/>
        <v>41517</v>
      </c>
      <c r="M193" s="18">
        <f>D192*(1+'Interest rate'!$M191)/(1+'Interest rate'!N191)</f>
        <v>5.8994758192335057</v>
      </c>
      <c r="N193" s="18">
        <f>E192*(1+'Interest rate'!$M191)/(1+'Interest rate'!O191)</f>
        <v>7.8482093624300493</v>
      </c>
      <c r="O193" s="18">
        <f>F192*(1+'Interest rate'!$M191)/(1+'Interest rate'!P191)</f>
        <v>8.97019722995039</v>
      </c>
      <c r="P193" s="18">
        <f>G192*(1+'Interest rate'!$M191)/(1+'Interest rate'!Q191)</f>
        <v>6.0275852296326982E-2</v>
      </c>
      <c r="Q193" s="18">
        <f>H192*(1+'Interest rate'!$M191)/(1+'Interest rate'!R191)</f>
        <v>6.3704457096487914</v>
      </c>
      <c r="R193" s="18">
        <f>I192*(1+'Interest rate'!$M191)/(1+'Interest rate'!S191)</f>
        <v>5.7366060418316476</v>
      </c>
      <c r="S193" s="18">
        <f>J192*(1+'Interest rate'!$M191)/(1+'Interest rate'!T191)</f>
        <v>5.287564764884217</v>
      </c>
    </row>
    <row r="194" spans="2:19" x14ac:dyDescent="0.25">
      <c r="B194" s="3">
        <v>41547</v>
      </c>
      <c r="C194" s="4">
        <f t="shared" si="5"/>
        <v>41547</v>
      </c>
      <c r="D194" s="16">
        <v>6.0140000000000002</v>
      </c>
      <c r="E194" s="16">
        <v>8.1348000000000003</v>
      </c>
      <c r="F194" s="16">
        <v>9.7355</v>
      </c>
      <c r="G194" s="16">
        <v>6.1233000000000003E-2</v>
      </c>
      <c r="H194" s="16">
        <v>6.6463999999999999</v>
      </c>
      <c r="I194" s="16">
        <v>5.8341000000000003</v>
      </c>
      <c r="J194" s="16">
        <v>5.6033999999999997</v>
      </c>
      <c r="L194" s="4">
        <f t="shared" si="4"/>
        <v>41547</v>
      </c>
      <c r="M194" s="16">
        <f>D193*(1+'Interest rate'!$M192)/(1+'Interest rate'!N192)</f>
        <v>6.1231176665861682</v>
      </c>
      <c r="N194" s="16">
        <f>E193*(1+'Interest rate'!$M192)/(1+'Interest rate'!O192)</f>
        <v>8.0959381339526644</v>
      </c>
      <c r="O194" s="16">
        <f>F193*(1+'Interest rate'!$M192)/(1+'Interest rate'!P192)</f>
        <v>9.4908028128145787</v>
      </c>
      <c r="P194" s="16">
        <f>G193*(1+'Interest rate'!$M192)/(1+'Interest rate'!Q192)</f>
        <v>6.2376948215701875E-2</v>
      </c>
      <c r="Q194" s="16">
        <f>H193*(1+'Interest rate'!$M192)/(1+'Interest rate'!R192)</f>
        <v>6.5859843026232801</v>
      </c>
      <c r="R194" s="16">
        <f>I193*(1+'Interest rate'!$M192)/(1+'Interest rate'!S192)</f>
        <v>5.8071929775194748</v>
      </c>
      <c r="S194" s="16">
        <f>J193*(1+'Interest rate'!$M192)/(1+'Interest rate'!T192)</f>
        <v>5.4387335450698542</v>
      </c>
    </row>
    <row r="195" spans="2:19" x14ac:dyDescent="0.25">
      <c r="B195" s="6">
        <v>41578</v>
      </c>
      <c r="C195" s="7">
        <f t="shared" si="5"/>
        <v>41578</v>
      </c>
      <c r="D195" s="18">
        <v>5.9423000000000004</v>
      </c>
      <c r="E195" s="18">
        <v>8.0716000000000001</v>
      </c>
      <c r="F195" s="18">
        <v>9.5312000000000001</v>
      </c>
      <c r="G195" s="18">
        <v>6.0415999999999997E-2</v>
      </c>
      <c r="H195" s="18">
        <v>6.5526</v>
      </c>
      <c r="I195" s="18">
        <v>5.6967999999999996</v>
      </c>
      <c r="J195" s="18">
        <v>5.6187699999999996</v>
      </c>
      <c r="L195" s="7">
        <f t="shared" si="4"/>
        <v>41578</v>
      </c>
      <c r="M195" s="18">
        <f>D194*(1+'Interest rate'!$M193)/(1+'Interest rate'!N193)</f>
        <v>6.0211131858186731</v>
      </c>
      <c r="N195" s="18">
        <f>E194*(1+'Interest rate'!$M193)/(1+'Interest rate'!O193)</f>
        <v>8.1450529391937554</v>
      </c>
      <c r="O195" s="18">
        <f>F194*(1+'Interest rate'!$M193)/(1+'Interest rate'!P193)</f>
        <v>9.7444861952923407</v>
      </c>
      <c r="P195" s="18">
        <f>G194*(1+'Interest rate'!$M193)/(1+'Interest rate'!Q193)</f>
        <v>6.1308681887581089E-2</v>
      </c>
      <c r="Q195" s="18">
        <f>H194*(1+'Interest rate'!$M193)/(1+'Interest rate'!R193)</f>
        <v>6.6552687588341142</v>
      </c>
      <c r="R195" s="18">
        <f>I194*(1+'Interest rate'!$M193)/(1+'Interest rate'!S193)</f>
        <v>5.8369078229381959</v>
      </c>
      <c r="S195" s="18">
        <f>J194*(1+'Interest rate'!$M193)/(1+'Interest rate'!T193)</f>
        <v>5.5989879944073007</v>
      </c>
    </row>
    <row r="196" spans="2:19" x14ac:dyDescent="0.25">
      <c r="B196" s="3">
        <v>41608</v>
      </c>
      <c r="C196" s="4">
        <f t="shared" si="5"/>
        <v>41608</v>
      </c>
      <c r="D196" s="16">
        <v>6.1269</v>
      </c>
      <c r="E196" s="16">
        <v>8.3278999999999996</v>
      </c>
      <c r="F196" s="16">
        <v>10.029999999999999</v>
      </c>
      <c r="G196" s="16">
        <v>5.9813999999999999E-2</v>
      </c>
      <c r="H196" s="16">
        <v>6.7622</v>
      </c>
      <c r="I196" s="16">
        <v>5.7728000000000002</v>
      </c>
      <c r="J196" s="16">
        <v>5.5812099999999996</v>
      </c>
      <c r="L196" s="4">
        <f t="shared" si="4"/>
        <v>41608</v>
      </c>
      <c r="M196" s="16">
        <f>D195*(1+'Interest rate'!$M194)/(1+'Interest rate'!N194)</f>
        <v>5.949235682405158</v>
      </c>
      <c r="N196" s="16">
        <f>E195*(1+'Interest rate'!$M194)/(1+'Interest rate'!O194)</f>
        <v>8.0815022839170556</v>
      </c>
      <c r="O196" s="16">
        <f>F195*(1+'Interest rate'!$M194)/(1+'Interest rate'!P194)</f>
        <v>9.5397900809282739</v>
      </c>
      <c r="P196" s="16">
        <f>G195*(1+'Interest rate'!$M194)/(1+'Interest rate'!Q194)</f>
        <v>6.0489471103036992E-2</v>
      </c>
      <c r="Q196" s="16">
        <f>H195*(1+'Interest rate'!$M194)/(1+'Interest rate'!R194)</f>
        <v>6.5611930743049012</v>
      </c>
      <c r="R196" s="16">
        <f>I195*(1+'Interest rate'!$M194)/(1+'Interest rate'!S194)</f>
        <v>5.6993074775119075</v>
      </c>
      <c r="S196" s="16">
        <f>J195*(1+'Interest rate'!$M194)/(1+'Interest rate'!T194)</f>
        <v>5.6139797462349463</v>
      </c>
    </row>
    <row r="197" spans="2:19" x14ac:dyDescent="0.25">
      <c r="B197" s="9">
        <v>41639</v>
      </c>
      <c r="C197" s="10">
        <f t="shared" si="5"/>
        <v>41639</v>
      </c>
      <c r="D197" s="19">
        <v>6.0712999999999999</v>
      </c>
      <c r="E197" s="19">
        <v>8.3436000000000003</v>
      </c>
      <c r="F197" s="19">
        <v>10.0502</v>
      </c>
      <c r="G197" s="19">
        <v>5.7666000000000002E-2</v>
      </c>
      <c r="H197" s="19">
        <v>6.7991999999999999</v>
      </c>
      <c r="I197" s="19">
        <v>5.7163000000000004</v>
      </c>
      <c r="J197" s="19">
        <v>5.4147999999999996</v>
      </c>
      <c r="L197" s="10">
        <f t="shared" si="4"/>
        <v>41639</v>
      </c>
      <c r="M197" s="19">
        <f>D196*(1+'Interest rate'!$M195)/(1+'Interest rate'!N195)</f>
        <v>6.1343517167162043</v>
      </c>
      <c r="N197" s="19">
        <f>E196*(1+'Interest rate'!$M195)/(1+'Interest rate'!O195)</f>
        <v>8.3382840975682448</v>
      </c>
      <c r="O197" s="19">
        <f>F196*(1+'Interest rate'!$M195)/(1+'Interest rate'!P195)</f>
        <v>10.039530975542206</v>
      </c>
      <c r="P197" s="19">
        <f>G196*(1+'Interest rate'!$M195)/(1+'Interest rate'!Q195)</f>
        <v>5.9889579297895748E-2</v>
      </c>
      <c r="Q197" s="19">
        <f>H196*(1+'Interest rate'!$M195)/(1+'Interest rate'!R195)</f>
        <v>6.7714124271903788</v>
      </c>
      <c r="R197" s="19">
        <f>I196*(1+'Interest rate'!$M195)/(1+'Interest rate'!S195)</f>
        <v>5.7756727628921416</v>
      </c>
      <c r="S197" s="19">
        <f>J196*(1+'Interest rate'!$M195)/(1+'Interest rate'!T195)</f>
        <v>5.5774513359994327</v>
      </c>
    </row>
    <row r="198" spans="2:19" x14ac:dyDescent="0.25">
      <c r="B198" s="3">
        <v>41670</v>
      </c>
      <c r="C198" s="4">
        <f t="shared" si="5"/>
        <v>41670</v>
      </c>
      <c r="D198" s="16">
        <v>6.2804000000000002</v>
      </c>
      <c r="E198" s="16">
        <v>8.4696999999999996</v>
      </c>
      <c r="F198" s="16">
        <v>10.320600000000001</v>
      </c>
      <c r="G198" s="16">
        <v>6.1566999999999997E-2</v>
      </c>
      <c r="H198" s="16">
        <v>6.9280999999999997</v>
      </c>
      <c r="I198" s="16">
        <v>5.6440999999999999</v>
      </c>
      <c r="J198" s="16">
        <v>5.4985499999999998</v>
      </c>
      <c r="L198" s="4">
        <f t="shared" ref="L198:L245" si="6">C198</f>
        <v>41670</v>
      </c>
      <c r="M198" s="16">
        <f>D197*(1+'Interest rate'!$M196)/(1+'Interest rate'!N196)</f>
        <v>6.0785871900064148</v>
      </c>
      <c r="N198" s="16">
        <f>E197*(1+'Interest rate'!$M196)/(1+'Interest rate'!O196)</f>
        <v>8.3533801897421291</v>
      </c>
      <c r="O198" s="16">
        <f>F197*(1+'Interest rate'!$M196)/(1+'Interest rate'!P196)</f>
        <v>10.059574770681261</v>
      </c>
      <c r="P198" s="16">
        <f>G197*(1+'Interest rate'!$M196)/(1+'Interest rate'!Q196)</f>
        <v>5.7738055730313535E-2</v>
      </c>
      <c r="Q198" s="16">
        <f>H197*(1+'Interest rate'!$M196)/(1+'Interest rate'!R196)</f>
        <v>6.8083398324122371</v>
      </c>
      <c r="R198" s="16">
        <f>I197*(1+'Interest rate'!$M196)/(1+'Interest rate'!S196)</f>
        <v>5.7190036888221281</v>
      </c>
      <c r="S198" s="16">
        <f>J197*(1+'Interest rate'!$M196)/(1+'Interest rate'!T196)</f>
        <v>5.4103611421975888</v>
      </c>
    </row>
    <row r="199" spans="2:19" x14ac:dyDescent="0.25">
      <c r="B199" s="6">
        <v>41698</v>
      </c>
      <c r="C199" s="7">
        <f t="shared" ref="C199:C212" si="7">B199</f>
        <v>41698</v>
      </c>
      <c r="D199" s="18">
        <v>6.0034000000000001</v>
      </c>
      <c r="E199" s="18">
        <v>8.2863000000000007</v>
      </c>
      <c r="F199" s="18">
        <v>10.0481</v>
      </c>
      <c r="G199" s="18">
        <v>5.8982E-2</v>
      </c>
      <c r="H199" s="18">
        <v>6.8198999999999996</v>
      </c>
      <c r="I199" s="18">
        <v>5.4255000000000004</v>
      </c>
      <c r="J199" s="18">
        <v>5.3591300000000004</v>
      </c>
      <c r="L199" s="7">
        <f t="shared" si="6"/>
        <v>41698</v>
      </c>
      <c r="M199" s="18">
        <f>D198*(1+'Interest rate'!$M197)/(1+'Interest rate'!N197)</f>
        <v>6.287996758862608</v>
      </c>
      <c r="N199" s="18">
        <f>E198*(1+'Interest rate'!$M197)/(1+'Interest rate'!O197)</f>
        <v>8.4796330790381145</v>
      </c>
      <c r="O199" s="18">
        <f>F198*(1+'Interest rate'!$M197)/(1+'Interest rate'!P197)</f>
        <v>10.330275229715472</v>
      </c>
      <c r="P199" s="18">
        <f>G198*(1+'Interest rate'!$M197)/(1+'Interest rate'!Q197)</f>
        <v>6.1644003549309531E-2</v>
      </c>
      <c r="Q199" s="18">
        <f>H198*(1+'Interest rate'!$M197)/(1+'Interest rate'!R197)</f>
        <v>6.9374188878833225</v>
      </c>
      <c r="R199" s="18">
        <f>I198*(1+'Interest rate'!$M197)/(1+'Interest rate'!S197)</f>
        <v>5.6466298529381902</v>
      </c>
      <c r="S199" s="18">
        <f>J198*(1+'Interest rate'!$M197)/(1+'Interest rate'!T197)</f>
        <v>5.4941317216003425</v>
      </c>
    </row>
    <row r="200" spans="2:19" x14ac:dyDescent="0.25">
      <c r="B200" s="3">
        <v>41729</v>
      </c>
      <c r="C200" s="4">
        <f t="shared" si="7"/>
        <v>41729</v>
      </c>
      <c r="D200" s="16">
        <v>5.9882999999999997</v>
      </c>
      <c r="E200" s="16">
        <v>8.2455999999999996</v>
      </c>
      <c r="F200" s="16">
        <v>9.9771999999999998</v>
      </c>
      <c r="G200" s="16">
        <v>5.8011999999999994E-2</v>
      </c>
      <c r="H200" s="16">
        <v>6.7694999999999999</v>
      </c>
      <c r="I200" s="16">
        <v>5.4196999999999997</v>
      </c>
      <c r="J200" s="16">
        <v>5.54779</v>
      </c>
      <c r="L200" s="4">
        <f t="shared" si="6"/>
        <v>41729</v>
      </c>
      <c r="M200" s="16">
        <f>D199*(1+'Interest rate'!$M198)/(1+'Interest rate'!N198)</f>
        <v>6.0106667013201225</v>
      </c>
      <c r="N200" s="16">
        <f>E199*(1+'Interest rate'!$M198)/(1+'Interest rate'!O198)</f>
        <v>8.2960426232182556</v>
      </c>
      <c r="O200" s="16">
        <f>F199*(1+'Interest rate'!$M198)/(1+'Interest rate'!P198)</f>
        <v>10.05753019596901</v>
      </c>
      <c r="P200" s="16">
        <f>G199*(1+'Interest rate'!$M198)/(1+'Interest rate'!Q198)</f>
        <v>5.9055945924604294E-2</v>
      </c>
      <c r="Q200" s="16">
        <f>H199*(1+'Interest rate'!$M198)/(1+'Interest rate'!R198)</f>
        <v>6.8290790408828856</v>
      </c>
      <c r="R200" s="16">
        <f>I199*(1+'Interest rate'!$M198)/(1+'Interest rate'!S198)</f>
        <v>5.4282452493043145</v>
      </c>
      <c r="S200" s="16">
        <f>J199*(1+'Interest rate'!$M198)/(1+'Interest rate'!T198)</f>
        <v>5.3548237504760428</v>
      </c>
    </row>
    <row r="201" spans="2:19" x14ac:dyDescent="0.25">
      <c r="B201" s="6">
        <v>41759</v>
      </c>
      <c r="C201" s="7">
        <f t="shared" si="7"/>
        <v>41759</v>
      </c>
      <c r="D201" s="20">
        <v>5.9492000000000003</v>
      </c>
      <c r="E201" s="20">
        <v>8.2499000000000002</v>
      </c>
      <c r="F201" s="20">
        <v>10.0379</v>
      </c>
      <c r="G201" s="20">
        <v>5.8192000000000001E-2</v>
      </c>
      <c r="H201" s="20">
        <v>6.7575000000000003</v>
      </c>
      <c r="I201" s="20">
        <v>5.4269999999999996</v>
      </c>
      <c r="J201" s="20">
        <v>5.5247700000000002</v>
      </c>
      <c r="L201" s="7">
        <f t="shared" si="6"/>
        <v>41759</v>
      </c>
      <c r="M201" s="20">
        <f>D200*(1+'Interest rate'!$M199)/(1+'Interest rate'!N199)</f>
        <v>5.9957133637076403</v>
      </c>
      <c r="N201" s="20">
        <f>E200*(1+'Interest rate'!$M199)/(1+'Interest rate'!O199)</f>
        <v>8.2553997267477008</v>
      </c>
      <c r="O201" s="20">
        <f>F200*(1+'Interest rate'!$M199)/(1+'Interest rate'!P199)</f>
        <v>9.986765328539235</v>
      </c>
      <c r="P201" s="20">
        <f>G200*(1+'Interest rate'!$M199)/(1+'Interest rate'!Q199)</f>
        <v>5.808626208910124E-2</v>
      </c>
      <c r="Q201" s="20">
        <f>H200*(1+'Interest rate'!$M199)/(1+'Interest rate'!R199)</f>
        <v>6.7787779476548238</v>
      </c>
      <c r="R201" s="20">
        <f>I200*(1+'Interest rate'!$M199)/(1+'Interest rate'!S199)</f>
        <v>5.4227994490384237</v>
      </c>
      <c r="S201" s="20">
        <f>J200*(1+'Interest rate'!$M199)/(1+'Interest rate'!T199)</f>
        <v>5.5435585660893336</v>
      </c>
    </row>
    <row r="202" spans="2:19" x14ac:dyDescent="0.25">
      <c r="B202" s="3">
        <v>41790</v>
      </c>
      <c r="C202" s="4">
        <f t="shared" si="7"/>
        <v>41790</v>
      </c>
      <c r="D202" s="21">
        <v>5.9733999999999998</v>
      </c>
      <c r="E202" s="21">
        <v>8.1439000000000004</v>
      </c>
      <c r="F202" s="21">
        <v>10.0106</v>
      </c>
      <c r="G202" s="21">
        <v>5.8698E-2</v>
      </c>
      <c r="H202" s="21">
        <v>6.6718000000000002</v>
      </c>
      <c r="I202" s="21">
        <v>5.5057</v>
      </c>
      <c r="J202" s="21">
        <v>5.5598999999999998</v>
      </c>
      <c r="L202" s="4">
        <f t="shared" si="6"/>
        <v>41790</v>
      </c>
      <c r="M202" s="21">
        <f>D201*(1+'Interest rate'!$M200)/(1+'Interest rate'!N200)</f>
        <v>5.9567676876207933</v>
      </c>
      <c r="N202" s="21">
        <f>E201*(1+'Interest rate'!$M200)/(1+'Interest rate'!O200)</f>
        <v>8.2597745564104201</v>
      </c>
      <c r="O202" s="21">
        <f>F201*(1+'Interest rate'!$M200)/(1+'Interest rate'!P200)</f>
        <v>10.047855527469986</v>
      </c>
      <c r="P202" s="21">
        <f>G201*(1+'Interest rate'!$M200)/(1+'Interest rate'!Q200)</f>
        <v>5.8268541589948972E-2</v>
      </c>
      <c r="Q202" s="21">
        <f>H201*(1+'Interest rate'!$M200)/(1+'Interest rate'!R200)</f>
        <v>6.7669833584367645</v>
      </c>
      <c r="R202" s="21">
        <f>I201*(1+'Interest rate'!$M200)/(1+'Interest rate'!S200)</f>
        <v>5.4299680049340386</v>
      </c>
      <c r="S202" s="21">
        <f>J201*(1+'Interest rate'!$M200)/(1+'Interest rate'!T200)</f>
        <v>5.5204233108921974</v>
      </c>
    </row>
    <row r="203" spans="2:19" x14ac:dyDescent="0.25">
      <c r="B203" s="6">
        <v>41820</v>
      </c>
      <c r="C203" s="7">
        <f t="shared" si="7"/>
        <v>41820</v>
      </c>
      <c r="D203" s="20">
        <v>6.1330999999999998</v>
      </c>
      <c r="E203" s="20">
        <v>8.3973999999999993</v>
      </c>
      <c r="F203" s="20">
        <v>10.492000000000001</v>
      </c>
      <c r="G203" s="20">
        <v>6.0534999999999999E-2</v>
      </c>
      <c r="H203" s="20">
        <v>6.9157999999999999</v>
      </c>
      <c r="I203" s="20">
        <v>5.7476000000000003</v>
      </c>
      <c r="J203" s="20">
        <v>5.7849700000000004</v>
      </c>
      <c r="L203" s="7">
        <f t="shared" si="6"/>
        <v>41820</v>
      </c>
      <c r="M203" s="20">
        <f>D202*(1+'Interest rate'!$M201)/(1+'Interest rate'!N201)</f>
        <v>5.981094000712579</v>
      </c>
      <c r="N203" s="20">
        <f>E202*(1+'Interest rate'!$M201)/(1+'Interest rate'!O201)</f>
        <v>8.1538151988461038</v>
      </c>
      <c r="O203" s="20">
        <f>F202*(1+'Interest rate'!$M201)/(1+'Interest rate'!P201)</f>
        <v>10.020687434637022</v>
      </c>
      <c r="P203" s="20">
        <f>G202*(1+'Interest rate'!$M201)/(1+'Interest rate'!Q201)</f>
        <v>5.8776205107980629E-2</v>
      </c>
      <c r="Q203" s="20">
        <f>H202*(1+'Interest rate'!$M201)/(1+'Interest rate'!R201)</f>
        <v>6.6812781489509385</v>
      </c>
      <c r="R203" s="20">
        <f>I202*(1+'Interest rate'!$M201)/(1+'Interest rate'!S201)</f>
        <v>5.5088013235336186</v>
      </c>
      <c r="S203" s="20">
        <f>J202*(1+'Interest rate'!$M201)/(1+'Interest rate'!T201)</f>
        <v>5.5555265276511179</v>
      </c>
    </row>
    <row r="204" spans="2:19" x14ac:dyDescent="0.25">
      <c r="B204" s="3">
        <v>41851</v>
      </c>
      <c r="C204" s="4">
        <f t="shared" si="7"/>
        <v>41851</v>
      </c>
      <c r="D204" s="21">
        <v>6.2854999999999999</v>
      </c>
      <c r="E204" s="21">
        <v>8.4163999999999994</v>
      </c>
      <c r="F204" s="21">
        <v>10.614599999999999</v>
      </c>
      <c r="G204" s="21">
        <v>6.1150999999999997E-2</v>
      </c>
      <c r="H204" s="21">
        <v>6.9165999999999999</v>
      </c>
      <c r="I204" s="21">
        <v>5.7632000000000003</v>
      </c>
      <c r="J204" s="21">
        <v>5.8431800000000003</v>
      </c>
      <c r="L204" s="4">
        <f t="shared" si="6"/>
        <v>41851</v>
      </c>
      <c r="M204" s="21">
        <f>D203*(1+'Interest rate'!$M202)/(1+'Interest rate'!N202)</f>
        <v>6.1405755799845512</v>
      </c>
      <c r="N204" s="21">
        <f>E203*(1+'Interest rate'!$M202)/(1+'Interest rate'!O202)</f>
        <v>8.4081267857761546</v>
      </c>
      <c r="O204" s="21">
        <f>F203*(1+'Interest rate'!$M202)/(1+'Interest rate'!P202)</f>
        <v>10.501832238315785</v>
      </c>
      <c r="P204" s="21">
        <f>G203*(1+'Interest rate'!$M202)/(1+'Interest rate'!Q202)</f>
        <v>6.0611678061771979E-2</v>
      </c>
      <c r="Q204" s="21">
        <f>H203*(1+'Interest rate'!$M202)/(1+'Interest rate'!R202)</f>
        <v>6.9251360452211106</v>
      </c>
      <c r="R204" s="21">
        <f>I203*(1+'Interest rate'!$M202)/(1+'Interest rate'!S202)</f>
        <v>5.7503656463357</v>
      </c>
      <c r="S204" s="21">
        <f>J203*(1+'Interest rate'!$M202)/(1+'Interest rate'!T202)</f>
        <v>5.7795715925648627</v>
      </c>
    </row>
    <row r="205" spans="2:19" x14ac:dyDescent="0.25">
      <c r="B205" s="6">
        <v>41882</v>
      </c>
      <c r="C205" s="7">
        <f t="shared" si="7"/>
        <v>41882</v>
      </c>
      <c r="D205" s="20">
        <v>6.1974999999999998</v>
      </c>
      <c r="E205" s="20">
        <v>8.14</v>
      </c>
      <c r="F205" s="20">
        <v>10.2865</v>
      </c>
      <c r="G205" s="20">
        <v>5.9513999999999997E-2</v>
      </c>
      <c r="H205" s="20">
        <v>6.7484000000000002</v>
      </c>
      <c r="I205" s="20">
        <v>5.6967999999999996</v>
      </c>
      <c r="J205" s="20">
        <v>5.7862499999999999</v>
      </c>
      <c r="L205" s="7">
        <f t="shared" si="6"/>
        <v>41882</v>
      </c>
      <c r="M205" s="20">
        <f>D204*(1+'Interest rate'!$M203)/(1+'Interest rate'!N203)</f>
        <v>6.2927958228997323</v>
      </c>
      <c r="N205" s="20">
        <f>E204*(1+'Interest rate'!$M203)/(1+'Interest rate'!O203)</f>
        <v>8.4266421564213356</v>
      </c>
      <c r="O205" s="20">
        <f>F204*(1+'Interest rate'!$M203)/(1+'Interest rate'!P203)</f>
        <v>10.623875973823949</v>
      </c>
      <c r="P205" s="20">
        <f>G204*(1+'Interest rate'!$M203)/(1+'Interest rate'!Q203)</f>
        <v>6.1225161517042402E-2</v>
      </c>
      <c r="Q205" s="20">
        <f>H204*(1+'Interest rate'!$M203)/(1+'Interest rate'!R203)</f>
        <v>6.925522152515323</v>
      </c>
      <c r="R205" s="20">
        <f>I204*(1+'Interest rate'!$M203)/(1+'Interest rate'!S203)</f>
        <v>5.7657847676797784</v>
      </c>
      <c r="S205" s="20">
        <f>J204*(1+'Interest rate'!$M203)/(1+'Interest rate'!T203)</f>
        <v>5.8378656585101769</v>
      </c>
    </row>
    <row r="206" spans="2:19" x14ac:dyDescent="0.25">
      <c r="B206" s="3">
        <v>41912</v>
      </c>
      <c r="C206" s="4">
        <f t="shared" si="7"/>
        <v>41912</v>
      </c>
      <c r="D206" s="21">
        <v>6.4260999999999999</v>
      </c>
      <c r="E206" s="21">
        <v>8.1161999999999992</v>
      </c>
      <c r="F206" s="21">
        <v>10.418100000000001</v>
      </c>
      <c r="G206" s="21">
        <v>5.8577000000000004E-2</v>
      </c>
      <c r="H206" s="21">
        <v>6.7276999999999996</v>
      </c>
      <c r="I206" s="21">
        <v>5.7377000000000002</v>
      </c>
      <c r="J206" s="21">
        <v>5.6198499999999996</v>
      </c>
      <c r="L206" s="4">
        <f t="shared" si="6"/>
        <v>41912</v>
      </c>
      <c r="M206" s="21">
        <f>D205*(1+'Interest rate'!$M204)/(1+'Interest rate'!N204)</f>
        <v>6.2048921247197226</v>
      </c>
      <c r="N206" s="21">
        <f>E205*(1+'Interest rate'!$M204)/(1+'Interest rate'!O204)</f>
        <v>8.1503671401132998</v>
      </c>
      <c r="O206" s="21">
        <f>F205*(1+'Interest rate'!$M204)/(1+'Interest rate'!P204)</f>
        <v>10.295827613897847</v>
      </c>
      <c r="P206" s="21">
        <f>G205*(1+'Interest rate'!$M204)/(1+'Interest rate'!Q204)</f>
        <v>5.9588166795652577E-2</v>
      </c>
      <c r="Q206" s="21">
        <f>H205*(1+'Interest rate'!$M204)/(1+'Interest rate'!R204)</f>
        <v>6.7573212869470547</v>
      </c>
      <c r="R206" s="21">
        <f>I205*(1+'Interest rate'!$M204)/(1+'Interest rate'!S204)</f>
        <v>5.6994009800588623</v>
      </c>
      <c r="S206" s="21">
        <f>J205*(1+'Interest rate'!$M204)/(1+'Interest rate'!T204)</f>
        <v>5.7808957025391452</v>
      </c>
    </row>
    <row r="207" spans="2:19" x14ac:dyDescent="0.25">
      <c r="B207" s="6">
        <v>41943</v>
      </c>
      <c r="C207" s="7">
        <f t="shared" si="7"/>
        <v>41943</v>
      </c>
      <c r="D207" s="20">
        <v>6.7510000000000003</v>
      </c>
      <c r="E207" s="20">
        <v>8.4560999999999993</v>
      </c>
      <c r="F207" s="20">
        <v>10.8</v>
      </c>
      <c r="G207" s="20">
        <v>6.0075000000000003E-2</v>
      </c>
      <c r="H207" s="20">
        <v>7.0133000000000001</v>
      </c>
      <c r="I207" s="20">
        <v>5.9923000000000002</v>
      </c>
      <c r="J207" s="20">
        <v>5.9356200000000001</v>
      </c>
      <c r="L207" s="7">
        <f t="shared" si="6"/>
        <v>41943</v>
      </c>
      <c r="M207" s="20">
        <f>D206*(1+'Interest rate'!$M205)/(1+'Interest rate'!N205)</f>
        <v>6.4336619156693704</v>
      </c>
      <c r="N207" s="20">
        <f>E206*(1+'Interest rate'!$M205)/(1+'Interest rate'!O205)</f>
        <v>8.1267855386561703</v>
      </c>
      <c r="O207" s="20">
        <f>F206*(1+'Interest rate'!$M205)/(1+'Interest rate'!P205)</f>
        <v>10.427318639836132</v>
      </c>
      <c r="P207" s="20">
        <f>G206*(1+'Interest rate'!$M205)/(1+'Interest rate'!Q205)</f>
        <v>5.864941388059576E-2</v>
      </c>
      <c r="Q207" s="20">
        <f>H206*(1+'Interest rate'!$M205)/(1+'Interest rate'!R205)</f>
        <v>6.7364946308144855</v>
      </c>
      <c r="R207" s="20">
        <f>I206*(1+'Interest rate'!$M205)/(1+'Interest rate'!S205)</f>
        <v>5.7400834811923316</v>
      </c>
      <c r="S207" s="20">
        <f>J206*(1+'Interest rate'!$M205)/(1+'Interest rate'!T205)</f>
        <v>5.6143299164104672</v>
      </c>
    </row>
    <row r="208" spans="2:19" x14ac:dyDescent="0.25">
      <c r="B208" s="3">
        <v>41973</v>
      </c>
      <c r="C208" s="4">
        <f t="shared" si="7"/>
        <v>41973</v>
      </c>
      <c r="D208" s="21">
        <v>7.0304000000000002</v>
      </c>
      <c r="E208" s="21">
        <v>8.7548999999999992</v>
      </c>
      <c r="F208" s="21">
        <v>11.0025</v>
      </c>
      <c r="G208" s="21">
        <v>5.9242999999999997E-2</v>
      </c>
      <c r="H208" s="21">
        <v>7.282</v>
      </c>
      <c r="I208" s="21">
        <v>6.1593</v>
      </c>
      <c r="J208" s="21">
        <v>5.97933</v>
      </c>
      <c r="L208" s="4">
        <f t="shared" si="6"/>
        <v>41973</v>
      </c>
      <c r="M208" s="21">
        <f>D207*(1+'Interest rate'!$M206)/(1+'Interest rate'!N206)</f>
        <v>6.758781248119397</v>
      </c>
      <c r="N208" s="21">
        <f>E207*(1+'Interest rate'!$M206)/(1+'Interest rate'!O206)</f>
        <v>8.466910349346831</v>
      </c>
      <c r="O208" s="21">
        <f>F207*(1+'Interest rate'!$M206)/(1+'Interest rate'!P206)</f>
        <v>10.809296055843303</v>
      </c>
      <c r="P208" s="21">
        <f>G207*(1+'Interest rate'!$M206)/(1+'Interest rate'!Q206)</f>
        <v>6.0147892364485082E-2</v>
      </c>
      <c r="Q208" s="21">
        <f>H207*(1+'Interest rate'!$M206)/(1+'Interest rate'!R206)</f>
        <v>7.0222834167665855</v>
      </c>
      <c r="R208" s="21">
        <f>I207*(1+'Interest rate'!$M206)/(1+'Interest rate'!S206)</f>
        <v>5.994444031449877</v>
      </c>
      <c r="S208" s="21">
        <f>J207*(1+'Interest rate'!$M206)/(1+'Interest rate'!T206)</f>
        <v>5.929932333582391</v>
      </c>
    </row>
    <row r="209" spans="2:19" x14ac:dyDescent="0.25">
      <c r="B209" s="9">
        <v>42004</v>
      </c>
      <c r="C209" s="10">
        <f t="shared" si="7"/>
        <v>42004</v>
      </c>
      <c r="D209" s="19">
        <v>7.452</v>
      </c>
      <c r="E209" s="19">
        <v>9.0161999999999995</v>
      </c>
      <c r="F209" s="19">
        <v>11.609500000000001</v>
      </c>
      <c r="G209" s="19">
        <v>6.2386999999999998E-2</v>
      </c>
      <c r="H209" s="19">
        <v>7.4943</v>
      </c>
      <c r="I209" s="19">
        <v>6.4123999999999999</v>
      </c>
      <c r="J209" s="19">
        <v>6.08819</v>
      </c>
      <c r="L209" s="10">
        <f t="shared" si="6"/>
        <v>42004</v>
      </c>
      <c r="M209" s="19">
        <f>D208*(1+'Interest rate'!$M207)/(1+'Interest rate'!N207)</f>
        <v>7.0385144135075759</v>
      </c>
      <c r="N209" s="19">
        <f>E208*(1+'Interest rate'!$M207)/(1+'Interest rate'!O207)</f>
        <v>8.7660297393057327</v>
      </c>
      <c r="O209" s="19">
        <f>F208*(1+'Interest rate'!$M207)/(1+'Interest rate'!P207)</f>
        <v>11.012010348796016</v>
      </c>
      <c r="P209" s="19">
        <f>G208*(1+'Interest rate'!$M207)/(1+'Interest rate'!Q207)</f>
        <v>5.9315136714032116E-2</v>
      </c>
      <c r="Q209" s="19">
        <f>H208*(1+'Interest rate'!$M207)/(1+'Interest rate'!R207)</f>
        <v>7.2913579784389988</v>
      </c>
      <c r="R209" s="19">
        <f>I208*(1+'Interest rate'!$M207)/(1+'Interest rate'!S207)</f>
        <v>6.1617831541855175</v>
      </c>
      <c r="S209" s="19">
        <f>J208*(1+'Interest rate'!$M207)/(1+'Interest rate'!T207)</f>
        <v>5.9733582159621816</v>
      </c>
    </row>
    <row r="210" spans="2:19" x14ac:dyDescent="0.25">
      <c r="B210" s="3">
        <v>42035</v>
      </c>
      <c r="C210" s="4">
        <f t="shared" si="7"/>
        <v>42035</v>
      </c>
      <c r="D210" s="16">
        <v>7.7290999999999999</v>
      </c>
      <c r="E210" s="16">
        <v>8.7269000000000005</v>
      </c>
      <c r="F210" s="16">
        <v>11.651</v>
      </c>
      <c r="G210" s="16">
        <v>6.5784000000000009E-2</v>
      </c>
      <c r="H210" s="16">
        <v>8.4025999999999996</v>
      </c>
      <c r="I210" s="16">
        <v>6.0664999999999996</v>
      </c>
      <c r="J210" s="16">
        <v>6.00406</v>
      </c>
      <c r="L210" s="4">
        <f t="shared" si="6"/>
        <v>42035</v>
      </c>
      <c r="M210" s="16">
        <f>D209*(1+'Interest rate'!$M208)/(1+'Interest rate'!N208)</f>
        <v>7.4595749985680424</v>
      </c>
      <c r="N210" s="16">
        <f>E209*(1+'Interest rate'!$M208)/(1+'Interest rate'!O208)</f>
        <v>9.0265982948432306</v>
      </c>
      <c r="O210" s="16">
        <f>F209*(1+'Interest rate'!$M208)/(1+'Interest rate'!P208)</f>
        <v>11.618091744424303</v>
      </c>
      <c r="P210" s="16">
        <f>G209*(1+'Interest rate'!$M208)/(1+'Interest rate'!Q208)</f>
        <v>6.2455152500493209E-2</v>
      </c>
      <c r="Q210" s="16">
        <f>H209*(1+'Interest rate'!$M208)/(1+'Interest rate'!R208)</f>
        <v>7.5032253871116819</v>
      </c>
      <c r="R210" s="16">
        <f>I209*(1+'Interest rate'!$M208)/(1+'Interest rate'!S208)</f>
        <v>6.414115693771131</v>
      </c>
      <c r="S210" s="16">
        <f>J209*(1+'Interest rate'!$M208)/(1+'Interest rate'!T208)</f>
        <v>6.0803751714863443</v>
      </c>
    </row>
    <row r="211" spans="2:19" x14ac:dyDescent="0.25">
      <c r="B211" s="6">
        <v>42063</v>
      </c>
      <c r="C211" s="7">
        <f t="shared" si="7"/>
        <v>42063</v>
      </c>
      <c r="D211" s="18">
        <v>7.6654999999999998</v>
      </c>
      <c r="E211" s="18">
        <v>8.5832999999999995</v>
      </c>
      <c r="F211" s="18">
        <v>11.8573</v>
      </c>
      <c r="G211" s="18">
        <v>6.4028000000000002E-2</v>
      </c>
      <c r="H211" s="18">
        <v>8.0405999999999995</v>
      </c>
      <c r="I211" s="18">
        <v>6.1262999999999996</v>
      </c>
      <c r="J211" s="18">
        <v>5.9851999999999999</v>
      </c>
      <c r="L211" s="7">
        <f t="shared" si="6"/>
        <v>42063</v>
      </c>
      <c r="M211" s="18">
        <f>D210*(1+'Interest rate'!$M209)/(1+'Interest rate'!N209)</f>
        <v>7.7372109640794955</v>
      </c>
      <c r="N211" s="18">
        <f>E210*(1+'Interest rate'!$M209)/(1+'Interest rate'!O209)</f>
        <v>8.7373297862080133</v>
      </c>
      <c r="O211" s="18">
        <f>F210*(1+'Interest rate'!$M209)/(1+'Interest rate'!P209)</f>
        <v>11.660017760780963</v>
      </c>
      <c r="P211" s="18">
        <f>G210*(1+'Interest rate'!$M209)/(1+'Interest rate'!Q209)</f>
        <v>6.5858427164780298E-2</v>
      </c>
      <c r="Q211" s="18">
        <f>H210*(1+'Interest rate'!$M209)/(1+'Interest rate'!R209)</f>
        <v>8.4189859110712604</v>
      </c>
      <c r="R211" s="18">
        <f>I210*(1+'Interest rate'!$M209)/(1+'Interest rate'!S209)</f>
        <v>6.0695750537657496</v>
      </c>
      <c r="S211" s="18">
        <f>J210*(1+'Interest rate'!$M209)/(1+'Interest rate'!T209)</f>
        <v>5.9980570567803673</v>
      </c>
    </row>
    <row r="212" spans="2:19" x14ac:dyDescent="0.25">
      <c r="B212" s="3">
        <v>42094</v>
      </c>
      <c r="C212" s="4">
        <f t="shared" si="7"/>
        <v>42094</v>
      </c>
      <c r="D212" s="16">
        <v>8.0608000000000004</v>
      </c>
      <c r="E212" s="16">
        <v>8.6507000000000005</v>
      </c>
      <c r="F212" s="16">
        <v>11.9429</v>
      </c>
      <c r="G212" s="16">
        <v>6.7108000000000001E-2</v>
      </c>
      <c r="H212" s="16">
        <v>8.2896000000000001</v>
      </c>
      <c r="I212" s="16">
        <v>6.3532999999999999</v>
      </c>
      <c r="J212" s="16">
        <v>6.1311</v>
      </c>
      <c r="L212" s="4">
        <f t="shared" si="6"/>
        <v>42094</v>
      </c>
      <c r="M212" s="16">
        <f>D211*(1+'Interest rate'!$M210)/(1+'Interest rate'!N210)</f>
        <v>7.672965474461682</v>
      </c>
      <c r="N212" s="16">
        <f>E211*(1+'Interest rate'!$M210)/(1+'Interest rate'!O210)</f>
        <v>8.5929430202004102</v>
      </c>
      <c r="O212" s="16">
        <f>F211*(1+'Interest rate'!$M210)/(1+'Interest rate'!P210)</f>
        <v>11.865571981760205</v>
      </c>
      <c r="P212" s="16">
        <f>G211*(1+'Interest rate'!$M210)/(1+'Interest rate'!Q210)</f>
        <v>6.4095813989404088E-2</v>
      </c>
      <c r="Q212" s="16">
        <f>H211*(1+'Interest rate'!$M210)/(1+'Interest rate'!R210)</f>
        <v>8.0554741207275438</v>
      </c>
      <c r="R212" s="16">
        <f>I211*(1+'Interest rate'!$M210)/(1+'Interest rate'!S210)</f>
        <v>6.1284457069733591</v>
      </c>
      <c r="S212" s="16">
        <f>J211*(1+'Interest rate'!$M210)/(1+'Interest rate'!T210)</f>
        <v>5.9800371666799563</v>
      </c>
    </row>
    <row r="213" spans="2:19" x14ac:dyDescent="0.25">
      <c r="B213" s="6">
        <v>42124</v>
      </c>
      <c r="C213" s="7">
        <v>42095</v>
      </c>
      <c r="D213" s="18">
        <v>7.5327999999999999</v>
      </c>
      <c r="E213" s="18">
        <v>8.4542999999999999</v>
      </c>
      <c r="F213" s="18">
        <v>11.5647</v>
      </c>
      <c r="G213" s="18">
        <v>6.3099000000000002E-2</v>
      </c>
      <c r="H213" s="18">
        <v>8.0780999999999992</v>
      </c>
      <c r="I213" s="18">
        <v>6.2369000000000003</v>
      </c>
      <c r="J213" s="18">
        <v>5.9558799999999996</v>
      </c>
      <c r="L213" s="7">
        <f t="shared" si="6"/>
        <v>42095</v>
      </c>
      <c r="M213" s="18">
        <f>D212*(1+'Interest rate'!$M211)/(1+'Interest rate'!N211)</f>
        <v>8.0698218469229417</v>
      </c>
      <c r="N213" s="18">
        <f>E212*(1+'Interest rate'!$M211)/(1+'Interest rate'!O211)</f>
        <v>8.6617870974133488</v>
      </c>
      <c r="O213" s="18">
        <f>F212*(1+'Interest rate'!$M211)/(1+'Interest rate'!P211)</f>
        <v>11.953020771166385</v>
      </c>
      <c r="P213" s="18">
        <f>G212*(1+'Interest rate'!$M211)/(1+'Interest rate'!Q211)</f>
        <v>6.7188930652347323E-2</v>
      </c>
      <c r="Q213" s="18">
        <f>H212*(1+'Interest rate'!$M211)/(1+'Interest rate'!R211)</f>
        <v>8.3060092851197798</v>
      </c>
      <c r="R213" s="18">
        <f>I212*(1+'Interest rate'!$M211)/(1+'Interest rate'!S211)</f>
        <v>6.3570427547964456</v>
      </c>
      <c r="S213" s="18">
        <f>J212*(1+'Interest rate'!$M211)/(1+'Interest rate'!T211)</f>
        <v>6.1261442022727035</v>
      </c>
    </row>
    <row r="214" spans="2:19" x14ac:dyDescent="0.25">
      <c r="B214" s="3">
        <v>42155</v>
      </c>
      <c r="C214" s="4">
        <v>42125</v>
      </c>
      <c r="D214" s="16">
        <v>7.7716000000000003</v>
      </c>
      <c r="E214" s="16">
        <v>8.5374999999999996</v>
      </c>
      <c r="F214" s="16">
        <v>11.8706</v>
      </c>
      <c r="G214" s="16">
        <v>6.2563000000000007E-2</v>
      </c>
      <c r="H214" s="16">
        <v>8.2555999999999994</v>
      </c>
      <c r="I214" s="16">
        <v>6.2404000000000002</v>
      </c>
      <c r="J214" s="16">
        <v>5.9379400000000002</v>
      </c>
      <c r="L214" s="4">
        <f t="shared" si="6"/>
        <v>42125</v>
      </c>
      <c r="M214" s="16">
        <f>D213*(1+'Interest rate'!$M212)/(1+'Interest rate'!N212)</f>
        <v>7.5408915473107108</v>
      </c>
      <c r="N214" s="16">
        <f>E213*(1+'Interest rate'!$M212)/(1+'Interest rate'!O212)</f>
        <v>8.4650550742475819</v>
      </c>
      <c r="O214" s="16">
        <f>F213*(1+'Interest rate'!$M212)/(1+'Interest rate'!P212)</f>
        <v>11.573983225888631</v>
      </c>
      <c r="P214" s="16">
        <f>G213*(1+'Interest rate'!$M212)/(1+'Interest rate'!Q212)</f>
        <v>6.3172502679849085E-2</v>
      </c>
      <c r="Q214" s="16">
        <f>H213*(1+'Interest rate'!$M212)/(1+'Interest rate'!R212)</f>
        <v>8.0935135250897279</v>
      </c>
      <c r="R214" s="16">
        <f>I213*(1+'Interest rate'!$M212)/(1+'Interest rate'!S212)</f>
        <v>6.2402922293152248</v>
      </c>
      <c r="S214" s="16">
        <f>J213*(1+'Interest rate'!$M212)/(1+'Interest rate'!T212)</f>
        <v>5.9511602777222734</v>
      </c>
    </row>
    <row r="215" spans="2:19" x14ac:dyDescent="0.25">
      <c r="B215" s="6">
        <v>42185</v>
      </c>
      <c r="C215" s="7">
        <v>42156</v>
      </c>
      <c r="D215" s="18">
        <v>7.8532000000000002</v>
      </c>
      <c r="E215" s="18">
        <v>8.7523</v>
      </c>
      <c r="F215" s="18">
        <v>12.335000000000001</v>
      </c>
      <c r="G215" s="18">
        <v>6.4138000000000001E-2</v>
      </c>
      <c r="H215" s="18">
        <v>8.391</v>
      </c>
      <c r="I215" s="18">
        <v>6.2877999999999998</v>
      </c>
      <c r="J215" s="18">
        <v>6.0518000000000001</v>
      </c>
      <c r="L215" s="7">
        <f t="shared" si="6"/>
        <v>42156</v>
      </c>
      <c r="M215" s="18">
        <f>D214*(1+'Interest rate'!$M213)/(1+'Interest rate'!N213)</f>
        <v>7.7794812940393507</v>
      </c>
      <c r="N215" s="18">
        <f>E214*(1+'Interest rate'!$M213)/(1+'Interest rate'!O213)</f>
        <v>8.5479559096121047</v>
      </c>
      <c r="O215" s="18">
        <f>F214*(1+'Interest rate'!$M213)/(1+'Interest rate'!P213)</f>
        <v>11.879454821741486</v>
      </c>
      <c r="P215" s="18">
        <f>G214*(1+'Interest rate'!$M213)/(1+'Interest rate'!Q213)</f>
        <v>6.2632723690625378E-2</v>
      </c>
      <c r="Q215" s="18">
        <f>H214*(1+'Interest rate'!$M213)/(1+'Interest rate'!R213)</f>
        <v>8.2709182927188447</v>
      </c>
      <c r="R215" s="18">
        <f>I214*(1+'Interest rate'!$M213)/(1+'Interest rate'!S213)</f>
        <v>6.2428935580805458</v>
      </c>
      <c r="S215" s="18">
        <f>J214*(1+'Interest rate'!$M213)/(1+'Interest rate'!T213)</f>
        <v>5.933279559614915</v>
      </c>
    </row>
    <row r="216" spans="2:19" x14ac:dyDescent="0.25">
      <c r="B216" s="3">
        <v>42216</v>
      </c>
      <c r="C216" s="4">
        <v>42186</v>
      </c>
      <c r="D216" s="16">
        <v>8.1826000000000008</v>
      </c>
      <c r="E216" s="16">
        <v>8.99</v>
      </c>
      <c r="F216" s="16">
        <v>12.7745</v>
      </c>
      <c r="G216" s="16">
        <v>6.6032999999999994E-2</v>
      </c>
      <c r="H216" s="16">
        <v>8.4504000000000001</v>
      </c>
      <c r="I216" s="16">
        <v>6.2483000000000004</v>
      </c>
      <c r="J216" s="16">
        <v>5.9708399999999999</v>
      </c>
      <c r="L216" s="4">
        <f t="shared" si="6"/>
        <v>42186</v>
      </c>
      <c r="M216" s="16">
        <f>D215*(1+'Interest rate'!$M214)/(1+'Interest rate'!N214)</f>
        <v>7.8599192677131082</v>
      </c>
      <c r="N216" s="16">
        <f>E215*(1+'Interest rate'!$M214)/(1+'Interest rate'!O214)</f>
        <v>8.7617383184799813</v>
      </c>
      <c r="O216" s="16">
        <f>F215*(1+'Interest rate'!$M214)/(1+'Interest rate'!P214)</f>
        <v>12.342259466937154</v>
      </c>
      <c r="P216" s="16">
        <f>G215*(1+'Interest rate'!$M214)/(1+'Interest rate'!Q214)</f>
        <v>6.419971252786473E-2</v>
      </c>
      <c r="Q216" s="16">
        <f>H215*(1+'Interest rate'!$M214)/(1+'Interest rate'!R214)</f>
        <v>8.4053335565982348</v>
      </c>
      <c r="R216" s="16">
        <f>I215*(1+'Interest rate'!$M214)/(1+'Interest rate'!S214)</f>
        <v>6.2897711482694323</v>
      </c>
      <c r="S216" s="16">
        <f>J215*(1+'Interest rate'!$M214)/(1+'Interest rate'!T214)</f>
        <v>6.0464006469542424</v>
      </c>
    </row>
    <row r="217" spans="2:19" x14ac:dyDescent="0.25">
      <c r="B217" s="6">
        <v>42247</v>
      </c>
      <c r="C217" s="7">
        <v>42217</v>
      </c>
      <c r="D217" s="18">
        <v>8.2798999999999996</v>
      </c>
      <c r="E217" s="18">
        <v>9.2832000000000008</v>
      </c>
      <c r="F217" s="18">
        <v>12.706</v>
      </c>
      <c r="G217" s="18">
        <v>6.8303000000000003E-2</v>
      </c>
      <c r="H217" s="18">
        <v>8.5604999999999993</v>
      </c>
      <c r="I217" s="18">
        <v>6.3022999999999998</v>
      </c>
      <c r="J217" s="18">
        <v>5.8898799999999998</v>
      </c>
      <c r="L217" s="7">
        <f t="shared" si="6"/>
        <v>42217</v>
      </c>
      <c r="M217" s="18">
        <f>D216*(1+'Interest rate'!$M215)/(1+'Interest rate'!N215)</f>
        <v>8.1891606906939192</v>
      </c>
      <c r="N217" s="18">
        <f>E216*(1+'Interest rate'!$M215)/(1+'Interest rate'!O215)</f>
        <v>8.9993143674580836</v>
      </c>
      <c r="O217" s="18">
        <f>F216*(1+'Interest rate'!$M215)/(1+'Interest rate'!P215)</f>
        <v>12.781394502642216</v>
      </c>
      <c r="P217" s="18">
        <f>G216*(1+'Interest rate'!$M215)/(1+'Interest rate'!Q215)</f>
        <v>6.6093387783119115E-2</v>
      </c>
      <c r="Q217" s="18">
        <f>H216*(1+'Interest rate'!$M215)/(1+'Interest rate'!R215)</f>
        <v>8.4640967699168783</v>
      </c>
      <c r="R217" s="18">
        <f>I216*(1+'Interest rate'!$M215)/(1+'Interest rate'!S215)</f>
        <v>6.2522278816486665</v>
      </c>
      <c r="S217" s="18">
        <f>J216*(1+'Interest rate'!$M215)/(1+'Interest rate'!T215)</f>
        <v>5.9651695327913368</v>
      </c>
    </row>
    <row r="218" spans="2:19" x14ac:dyDescent="0.25">
      <c r="B218" s="3">
        <v>42277</v>
      </c>
      <c r="C218" s="4">
        <v>42248</v>
      </c>
      <c r="D218" s="16">
        <v>8.5154999999999994</v>
      </c>
      <c r="E218" s="16">
        <v>9.5168999999999997</v>
      </c>
      <c r="F218" s="16">
        <v>12.878399999999999</v>
      </c>
      <c r="G218" s="16">
        <v>7.1025999999999992E-2</v>
      </c>
      <c r="H218" s="16">
        <v>8.7487999999999992</v>
      </c>
      <c r="I218" s="16">
        <v>6.3960999999999997</v>
      </c>
      <c r="J218" s="16">
        <v>5.9754899999999997</v>
      </c>
      <c r="L218" s="4">
        <f t="shared" si="6"/>
        <v>42248</v>
      </c>
      <c r="M218" s="16">
        <f>D217*(1+'Interest rate'!$M216)/(1+'Interest rate'!N216)</f>
        <v>8.2863553020832246</v>
      </c>
      <c r="N218" s="16">
        <f>E217*(1+'Interest rate'!$M216)/(1+'Interest rate'!O216)</f>
        <v>9.2927868037846313</v>
      </c>
      <c r="O218" s="16">
        <f>F217*(1+'Interest rate'!$M216)/(1+'Interest rate'!P216)</f>
        <v>12.712659973070616</v>
      </c>
      <c r="P218" s="16">
        <f>G217*(1+'Interest rate'!$M216)/(1+'Interest rate'!Q216)</f>
        <v>6.8364532559674257E-2</v>
      </c>
      <c r="Q218" s="16">
        <f>H217*(1+'Interest rate'!$M216)/(1+'Interest rate'!R216)</f>
        <v>8.5741907345285444</v>
      </c>
      <c r="R218" s="16">
        <f>I217*(1+'Interest rate'!$M216)/(1+'Interest rate'!S216)</f>
        <v>6.3058701239047332</v>
      </c>
      <c r="S218" s="16">
        <f>J217*(1+'Interest rate'!$M216)/(1+'Interest rate'!T216)</f>
        <v>5.8841415437648559</v>
      </c>
    </row>
    <row r="219" spans="2:19" x14ac:dyDescent="0.25">
      <c r="B219" s="6">
        <v>42308</v>
      </c>
      <c r="C219" s="7">
        <f t="shared" ref="C219:C245" si="8">B219</f>
        <v>42308</v>
      </c>
      <c r="D219" s="18">
        <v>8.4855</v>
      </c>
      <c r="E219" s="18">
        <v>9.3388000000000009</v>
      </c>
      <c r="F219" s="18">
        <v>13.0939</v>
      </c>
      <c r="G219" s="18">
        <v>7.0351999999999998E-2</v>
      </c>
      <c r="H219" s="18">
        <v>8.5894999999999992</v>
      </c>
      <c r="I219" s="18">
        <v>6.4866000000000001</v>
      </c>
      <c r="J219" s="18">
        <v>6.0568499999999998</v>
      </c>
      <c r="L219" s="7">
        <f t="shared" si="6"/>
        <v>42308</v>
      </c>
      <c r="M219" s="18">
        <f>D218*(1+'Interest rate'!$M217)/(1+'Interest rate'!N217)</f>
        <v>8.5211946504948468</v>
      </c>
      <c r="N219" s="18">
        <f>E218*(1+'Interest rate'!$M217)/(1+'Interest rate'!O217)</f>
        <v>9.5257420875545176</v>
      </c>
      <c r="O219" s="18">
        <f>F218*(1+'Interest rate'!$M217)/(1+'Interest rate'!P217)</f>
        <v>12.883639676906876</v>
      </c>
      <c r="P219" s="18">
        <f>G218*(1+'Interest rate'!$M217)/(1+'Interest rate'!Q217)</f>
        <v>7.1082634463557226E-2</v>
      </c>
      <c r="Q219" s="18">
        <f>H218*(1+'Interest rate'!$M217)/(1+'Interest rate'!R217)</f>
        <v>8.7618613900748343</v>
      </c>
      <c r="R219" s="18">
        <f>I218*(1+'Interest rate'!$M217)/(1+'Interest rate'!S217)</f>
        <v>6.3985335705036412</v>
      </c>
      <c r="S219" s="18">
        <f>J218*(1+'Interest rate'!$M217)/(1+'Interest rate'!T217)</f>
        <v>5.9695140958669981</v>
      </c>
    </row>
    <row r="220" spans="2:19" x14ac:dyDescent="0.25">
      <c r="B220" s="3">
        <v>42338</v>
      </c>
      <c r="C220" s="4">
        <f t="shared" si="8"/>
        <v>42338</v>
      </c>
      <c r="D220" s="16">
        <v>8.6979000000000006</v>
      </c>
      <c r="E220" s="16">
        <v>9.1890000000000001</v>
      </c>
      <c r="F220" s="16">
        <v>13.0945</v>
      </c>
      <c r="G220" s="16">
        <v>7.0613999999999996E-2</v>
      </c>
      <c r="H220" s="16">
        <v>8.4507999999999992</v>
      </c>
      <c r="I220" s="16">
        <v>6.5096999999999996</v>
      </c>
      <c r="J220" s="16">
        <v>6.2879399999999999</v>
      </c>
      <c r="L220" s="4">
        <f t="shared" si="6"/>
        <v>42338</v>
      </c>
      <c r="M220" s="16">
        <f>D219*(1+'Interest rate'!$M218)/(1+'Interest rate'!N218)</f>
        <v>8.4909013627998924</v>
      </c>
      <c r="N220" s="16">
        <f>E219*(1+'Interest rate'!$M218)/(1+'Interest rate'!O218)</f>
        <v>9.3472794352278505</v>
      </c>
      <c r="O220" s="16">
        <f>F219*(1+'Interest rate'!$M218)/(1+'Interest rate'!P218)</f>
        <v>13.098767807714346</v>
      </c>
      <c r="P220" s="16">
        <f>G219*(1+'Interest rate'!$M218)/(1+'Interest rate'!Q218)</f>
        <v>7.040513602118896E-2</v>
      </c>
      <c r="Q220" s="16">
        <f>H219*(1+'Interest rate'!$M218)/(1+'Interest rate'!R218)</f>
        <v>8.6019095610137484</v>
      </c>
      <c r="R220" s="16">
        <f>I219*(1+'Interest rate'!$M218)/(1+'Interest rate'!S218)</f>
        <v>6.4891227933736815</v>
      </c>
      <c r="S220" s="16">
        <f>J219*(1+'Interest rate'!$M218)/(1+'Interest rate'!T218)</f>
        <v>6.0510371487190007</v>
      </c>
    </row>
    <row r="221" spans="2:19" x14ac:dyDescent="0.25">
      <c r="B221" s="9">
        <v>42369</v>
      </c>
      <c r="C221" s="10">
        <f t="shared" si="8"/>
        <v>42369</v>
      </c>
      <c r="D221" s="19">
        <v>8.8430999999999997</v>
      </c>
      <c r="E221" s="19">
        <v>9.6074999999999999</v>
      </c>
      <c r="F221" s="19">
        <v>13.0382</v>
      </c>
      <c r="G221" s="19">
        <v>7.3581000000000008E-2</v>
      </c>
      <c r="H221" s="19">
        <v>8.8446999999999996</v>
      </c>
      <c r="I221" s="19">
        <v>6.3871000000000002</v>
      </c>
      <c r="J221" s="19">
        <v>6.4451000000000001</v>
      </c>
      <c r="L221" s="10">
        <f t="shared" si="6"/>
        <v>42369</v>
      </c>
      <c r="M221" s="19">
        <f>D220*(1+'Interest rate'!$M219)/(1+'Interest rate'!N219)</f>
        <v>8.7055061385478769</v>
      </c>
      <c r="N221" s="19">
        <f>E220*(1+'Interest rate'!$M219)/(1+'Interest rate'!O219)</f>
        <v>9.2001673566831919</v>
      </c>
      <c r="O221" s="19">
        <f>F220*(1+'Interest rate'!$M219)/(1+'Interest rate'!P219)</f>
        <v>13.103116677975292</v>
      </c>
      <c r="P221" s="19">
        <f>G220*(1+'Interest rate'!$M219)/(1+'Interest rate'!Q219)</f>
        <v>7.06878166329028E-2</v>
      </c>
      <c r="Q221" s="19">
        <f>H220*(1+'Interest rate'!$M219)/(1+'Interest rate'!R219)</f>
        <v>8.4659068866307212</v>
      </c>
      <c r="R221" s="19">
        <f>I220*(1+'Interest rate'!$M219)/(1+'Interest rate'!S219)</f>
        <v>6.5114165812890583</v>
      </c>
      <c r="S221" s="19">
        <f>J220*(1+'Interest rate'!$M219)/(1+'Interest rate'!T219)</f>
        <v>6.2800898378282</v>
      </c>
    </row>
    <row r="222" spans="2:19" x14ac:dyDescent="0.25">
      <c r="B222" s="3">
        <v>42400</v>
      </c>
      <c r="C222" s="4">
        <f t="shared" si="8"/>
        <v>42400</v>
      </c>
      <c r="D222" s="16">
        <v>8.6789000000000005</v>
      </c>
      <c r="E222" s="16">
        <v>9.4</v>
      </c>
      <c r="F222" s="16">
        <v>12.3561</v>
      </c>
      <c r="G222" s="16">
        <v>7.1675000000000003E-2</v>
      </c>
      <c r="H222" s="16">
        <v>8.4893999999999998</v>
      </c>
      <c r="I222" s="16">
        <v>6.2112999999999996</v>
      </c>
      <c r="J222" s="16">
        <v>6.14886</v>
      </c>
      <c r="L222" s="4">
        <f t="shared" si="6"/>
        <v>42400</v>
      </c>
      <c r="M222" s="16">
        <f>D221*(1+'Interest rate'!$M220)/(1+'Interest rate'!N220)</f>
        <v>8.8475672540119934</v>
      </c>
      <c r="N222" s="16">
        <f>E221*(1+'Interest rate'!$M220)/(1+'Interest rate'!O220)</f>
        <v>9.6174258937382735</v>
      </c>
      <c r="O222" s="16">
        <f>F221*(1+'Interest rate'!$M220)/(1+'Interest rate'!P220)</f>
        <v>13.043989169742225</v>
      </c>
      <c r="P222" s="16">
        <f>G221*(1+'Interest rate'!$M220)/(1+'Interest rate'!Q220)</f>
        <v>7.3641444094055056E-2</v>
      </c>
      <c r="Q222" s="16">
        <f>H221*(1+'Interest rate'!$M220)/(1+'Interest rate'!R220)</f>
        <v>8.8582414956099313</v>
      </c>
      <c r="R222" s="16">
        <f>I221*(1+'Interest rate'!$M220)/(1+'Interest rate'!S220)</f>
        <v>6.3896615471708236</v>
      </c>
      <c r="S222" s="16">
        <f>J221*(1+'Interest rate'!$M220)/(1+'Interest rate'!T220)</f>
        <v>6.4379229574581416</v>
      </c>
    </row>
    <row r="223" spans="2:19" x14ac:dyDescent="0.25">
      <c r="B223" s="6">
        <v>42429</v>
      </c>
      <c r="C223" s="7">
        <f t="shared" si="8"/>
        <v>42429</v>
      </c>
      <c r="D223" s="18">
        <v>8.6931999999999992</v>
      </c>
      <c r="E223" s="18">
        <v>9.452</v>
      </c>
      <c r="F223" s="18">
        <v>12.0992</v>
      </c>
      <c r="G223" s="18">
        <v>7.7150999999999997E-2</v>
      </c>
      <c r="H223" s="18">
        <v>8.7105999999999995</v>
      </c>
      <c r="I223" s="18">
        <v>6.4211999999999998</v>
      </c>
      <c r="J223" s="18">
        <v>6.2081999999999997</v>
      </c>
      <c r="L223" s="7">
        <f t="shared" si="6"/>
        <v>42429</v>
      </c>
      <c r="M223" s="18">
        <f>D222*(1+'Interest rate'!$M221)/(1+'Interest rate'!N221)</f>
        <v>8.6831734838937518</v>
      </c>
      <c r="N223" s="18">
        <f>E222*(1+'Interest rate'!$M221)/(1+'Interest rate'!O221)</f>
        <v>9.4097808080525702</v>
      </c>
      <c r="O223" s="18">
        <f>F222*(1+'Interest rate'!$M221)/(1+'Interest rate'!P221)</f>
        <v>12.361318324392688</v>
      </c>
      <c r="P223" s="18">
        <f>G222*(1+'Interest rate'!$M221)/(1+'Interest rate'!Q221)</f>
        <v>7.1734359843540707E-2</v>
      </c>
      <c r="Q223" s="18">
        <f>H222*(1+'Interest rate'!$M221)/(1+'Interest rate'!R221)</f>
        <v>8.5021929833738135</v>
      </c>
      <c r="R223" s="18">
        <f>I222*(1+'Interest rate'!$M221)/(1+'Interest rate'!S221)</f>
        <v>6.2137657847013186</v>
      </c>
      <c r="S223" s="18">
        <f>J222*(1+'Interest rate'!$M221)/(1+'Interest rate'!T221)</f>
        <v>6.1426117985194555</v>
      </c>
    </row>
    <row r="224" spans="2:19" x14ac:dyDescent="0.25">
      <c r="B224" s="3">
        <v>42460</v>
      </c>
      <c r="C224" s="4">
        <f t="shared" si="8"/>
        <v>42460</v>
      </c>
      <c r="D224" s="16">
        <v>8.2684999999999995</v>
      </c>
      <c r="E224" s="16">
        <v>9.4085000000000001</v>
      </c>
      <c r="F224" s="16">
        <v>11.873200000000001</v>
      </c>
      <c r="G224" s="16">
        <v>7.3441999999999993E-2</v>
      </c>
      <c r="H224" s="16">
        <v>8.5961999999999996</v>
      </c>
      <c r="I224" s="16">
        <v>6.3583999999999996</v>
      </c>
      <c r="J224" s="16">
        <v>6.3324999999999996</v>
      </c>
      <c r="L224" s="4">
        <f t="shared" si="6"/>
        <v>42460</v>
      </c>
      <c r="M224" s="16">
        <f>D223*(1+'Interest rate'!$M222)/(1+'Interest rate'!N222)</f>
        <v>8.6969380727398136</v>
      </c>
      <c r="N224" s="16">
        <f>E223*(1+'Interest rate'!$M222)/(1+'Interest rate'!O222)</f>
        <v>9.4616781492585744</v>
      </c>
      <c r="O224" s="16">
        <f>F223*(1+'Interest rate'!$M222)/(1+'Interest rate'!P222)</f>
        <v>12.103726215809452</v>
      </c>
      <c r="P224" s="16">
        <f>G223*(1+'Interest rate'!$M222)/(1+'Interest rate'!Q222)</f>
        <v>7.7215862078503644E-2</v>
      </c>
      <c r="Q224" s="16">
        <f>H223*(1+'Interest rate'!$M222)/(1+'Interest rate'!R222)</f>
        <v>8.7236183593880163</v>
      </c>
      <c r="R224" s="16">
        <f>I223*(1+'Interest rate'!$M222)/(1+'Interest rate'!S222)</f>
        <v>6.4226862669651403</v>
      </c>
      <c r="S224" s="16">
        <f>J223*(1+'Interest rate'!$M222)/(1+'Interest rate'!T222)</f>
        <v>6.2011803221647845</v>
      </c>
    </row>
    <row r="225" spans="2:19" x14ac:dyDescent="0.25">
      <c r="B225" s="6">
        <v>42490</v>
      </c>
      <c r="C225" s="7">
        <f t="shared" si="8"/>
        <v>42490</v>
      </c>
      <c r="D225" s="18">
        <v>8.0510000000000002</v>
      </c>
      <c r="E225" s="18">
        <v>9.2215000000000007</v>
      </c>
      <c r="F225" s="18">
        <v>11.766299999999999</v>
      </c>
      <c r="G225" s="18">
        <v>7.5726000000000002E-2</v>
      </c>
      <c r="H225" s="18">
        <v>8.4038000000000004</v>
      </c>
      <c r="I225" s="18">
        <v>6.4131999999999998</v>
      </c>
      <c r="J225" s="18">
        <v>6.1245500000000002</v>
      </c>
      <c r="L225" s="7">
        <f t="shared" si="6"/>
        <v>42490</v>
      </c>
      <c r="M225" s="18">
        <f>D224*(1+'Interest rate'!$M223)/(1+'Interest rate'!N223)</f>
        <v>8.271257968734945</v>
      </c>
      <c r="N225" s="18">
        <f>E224*(1+'Interest rate'!$M223)/(1+'Interest rate'!O223)</f>
        <v>9.4176376595379949</v>
      </c>
      <c r="O225" s="18">
        <f>F224*(1+'Interest rate'!$M223)/(1+'Interest rate'!P223)</f>
        <v>11.876434428081184</v>
      </c>
      <c r="P225" s="18">
        <f>G224*(1+'Interest rate'!$M223)/(1+'Interest rate'!Q223)</f>
        <v>7.3497080820531746E-2</v>
      </c>
      <c r="Q225" s="18">
        <f>H224*(1+'Interest rate'!$M223)/(1+'Interest rate'!R223)</f>
        <v>8.6078282727544355</v>
      </c>
      <c r="R225" s="18">
        <f>I224*(1+'Interest rate'!$M223)/(1+'Interest rate'!S223)</f>
        <v>6.3596627153188274</v>
      </c>
      <c r="S225" s="18">
        <f>J224*(1+'Interest rate'!$M223)/(1+'Interest rate'!T223)</f>
        <v>6.3248674408743462</v>
      </c>
    </row>
    <row r="226" spans="2:19" x14ac:dyDescent="0.25">
      <c r="B226" s="3">
        <v>42521</v>
      </c>
      <c r="C226" s="4">
        <f t="shared" si="8"/>
        <v>42521</v>
      </c>
      <c r="D226" s="16">
        <v>8.3788999999999998</v>
      </c>
      <c r="E226" s="16">
        <v>9.3278999999999996</v>
      </c>
      <c r="F226" s="16">
        <v>12.1371</v>
      </c>
      <c r="G226" s="16">
        <v>7.5650999999999996E-2</v>
      </c>
      <c r="H226" s="16">
        <v>8.4265000000000008</v>
      </c>
      <c r="I226" s="16">
        <v>6.3974000000000002</v>
      </c>
      <c r="J226" s="16">
        <v>6.0577100000000002</v>
      </c>
      <c r="L226" s="4">
        <f t="shared" si="6"/>
        <v>42521</v>
      </c>
      <c r="M226" s="16">
        <f>D225*(1+'Interest rate'!$M224)/(1+'Interest rate'!N224)</f>
        <v>8.0536288866018673</v>
      </c>
      <c r="N226" s="16">
        <f>E225*(1+'Interest rate'!$M224)/(1+'Interest rate'!O224)</f>
        <v>9.2305451601634658</v>
      </c>
      <c r="O226" s="16">
        <f>F225*(1+'Interest rate'!$M224)/(1+'Interest rate'!P224)</f>
        <v>11.769444048047481</v>
      </c>
      <c r="P226" s="16">
        <f>G225*(1+'Interest rate'!$M224)/(1+'Interest rate'!Q224)</f>
        <v>7.5781318905424305E-2</v>
      </c>
      <c r="Q226" s="16">
        <f>H225*(1+'Interest rate'!$M224)/(1+'Interest rate'!R224)</f>
        <v>8.415073019624792</v>
      </c>
      <c r="R226" s="16">
        <f>I225*(1+'Interest rate'!$M224)/(1+'Interest rate'!S224)</f>
        <v>6.4143674551373255</v>
      </c>
      <c r="S226" s="16">
        <f>J225*(1+'Interest rate'!$M224)/(1+'Interest rate'!T224)</f>
        <v>6.1186146584582879</v>
      </c>
    </row>
    <row r="227" spans="2:19" x14ac:dyDescent="0.25">
      <c r="B227" s="6">
        <v>42551</v>
      </c>
      <c r="C227" s="7">
        <f t="shared" si="8"/>
        <v>42551</v>
      </c>
      <c r="D227" s="18">
        <v>8.3634000000000004</v>
      </c>
      <c r="E227" s="18">
        <v>9.2897999999999996</v>
      </c>
      <c r="F227" s="18">
        <v>11.1366</v>
      </c>
      <c r="G227" s="18">
        <v>8.1069999999999989E-2</v>
      </c>
      <c r="H227" s="18">
        <v>8.5687999999999995</v>
      </c>
      <c r="I227" s="18">
        <v>6.4711999999999996</v>
      </c>
      <c r="J227" s="18">
        <v>6.2309200000000002</v>
      </c>
      <c r="L227" s="7">
        <f t="shared" si="6"/>
        <v>42551</v>
      </c>
      <c r="M227" s="18">
        <f>D226*(1+'Interest rate'!$M225)/(1+'Interest rate'!N225)</f>
        <v>8.3812672533964871</v>
      </c>
      <c r="N227" s="18">
        <f>E226*(1+'Interest rate'!$M225)/(1+'Interest rate'!O225)</f>
        <v>9.3369230501451934</v>
      </c>
      <c r="O227" s="18">
        <f>F226*(1+'Interest rate'!$M225)/(1+'Interest rate'!P225)</f>
        <v>12.140063827001166</v>
      </c>
      <c r="P227" s="18">
        <f>G226*(1+'Interest rate'!$M225)/(1+'Interest rate'!Q225)</f>
        <v>7.570524742550809E-2</v>
      </c>
      <c r="Q227" s="18">
        <f>H226*(1+'Interest rate'!$M225)/(1+'Interest rate'!R225)</f>
        <v>8.4376328044729387</v>
      </c>
      <c r="R227" s="18">
        <f>I226*(1+'Interest rate'!$M225)/(1+'Interest rate'!S225)</f>
        <v>6.3972942447407402</v>
      </c>
      <c r="S227" s="18">
        <f>J226*(1+'Interest rate'!$M225)/(1+'Interest rate'!T225)</f>
        <v>6.051097146893377</v>
      </c>
    </row>
    <row r="228" spans="2:19" x14ac:dyDescent="0.25">
      <c r="B228" s="3">
        <v>42582</v>
      </c>
      <c r="C228" s="4">
        <f t="shared" si="8"/>
        <v>42582</v>
      </c>
      <c r="D228" s="16">
        <v>8.4459</v>
      </c>
      <c r="E228" s="16">
        <v>9.4374000000000002</v>
      </c>
      <c r="F228" s="16">
        <v>11.1782</v>
      </c>
      <c r="G228" s="16">
        <v>8.2763000000000003E-2</v>
      </c>
      <c r="H228" s="16">
        <v>8.7133000000000003</v>
      </c>
      <c r="I228" s="16">
        <v>6.4827000000000004</v>
      </c>
      <c r="J228" s="16">
        <v>6.4184099999999997</v>
      </c>
      <c r="L228" s="4">
        <f t="shared" si="6"/>
        <v>42582</v>
      </c>
      <c r="M228" s="16">
        <f>D227*(1+'Interest rate'!$M226)/(1+'Interest rate'!N226)</f>
        <v>8.3662731720507768</v>
      </c>
      <c r="N228" s="16">
        <f>E227*(1+'Interest rate'!$M226)/(1+'Interest rate'!O226)</f>
        <v>9.2993707577550957</v>
      </c>
      <c r="O228" s="16">
        <f>F227*(1+'Interest rate'!$M226)/(1+'Interest rate'!P226)</f>
        <v>11.13999324694373</v>
      </c>
      <c r="P228" s="16">
        <f>G227*(1+'Interest rate'!$M226)/(1+'Interest rate'!Q226)</f>
        <v>8.1132738946060393E-2</v>
      </c>
      <c r="Q228" s="16">
        <f>H227*(1+'Interest rate'!$M226)/(1+'Interest rate'!R226)</f>
        <v>8.5810063907774499</v>
      </c>
      <c r="R228" s="16">
        <f>I227*(1+'Interest rate'!$M226)/(1+'Interest rate'!S226)</f>
        <v>6.4723506381682689</v>
      </c>
      <c r="S228" s="16">
        <f>J227*(1+'Interest rate'!$M226)/(1+'Interest rate'!T226)</f>
        <v>6.2245796837554535</v>
      </c>
    </row>
    <row r="229" spans="2:19" x14ac:dyDescent="0.25">
      <c r="B229" s="6">
        <v>42613</v>
      </c>
      <c r="C229" s="7">
        <f t="shared" si="8"/>
        <v>42613</v>
      </c>
      <c r="D229" s="18">
        <v>8.3279999999999994</v>
      </c>
      <c r="E229" s="18">
        <v>9.2909000000000006</v>
      </c>
      <c r="F229" s="18">
        <v>10.942500000000001</v>
      </c>
      <c r="G229" s="18">
        <v>8.0559999999999993E-2</v>
      </c>
      <c r="H229" s="18">
        <v>8.4695</v>
      </c>
      <c r="I229" s="18">
        <v>6.3541999999999996</v>
      </c>
      <c r="J229" s="18">
        <v>6.2630600000000003</v>
      </c>
      <c r="L229" s="7">
        <f t="shared" si="6"/>
        <v>42613</v>
      </c>
      <c r="M229" s="18">
        <f>D228*(1+'Interest rate'!$M227)/(1+'Interest rate'!N227)</f>
        <v>8.4481664924660347</v>
      </c>
      <c r="N229" s="18">
        <f>E228*(1+'Interest rate'!$M227)/(1+'Interest rate'!O227)</f>
        <v>9.4467311768914577</v>
      </c>
      <c r="O229" s="18">
        <f>F228*(1+'Interest rate'!$M227)/(1+'Interest rate'!P227)</f>
        <v>11.181810381235621</v>
      </c>
      <c r="P229" s="18">
        <f>G228*(1+'Interest rate'!$M227)/(1+'Interest rate'!Q227)</f>
        <v>8.2821946401722635E-2</v>
      </c>
      <c r="Q229" s="18">
        <f>H228*(1+'Interest rate'!$M227)/(1+'Interest rate'!R227)</f>
        <v>8.7250523877019397</v>
      </c>
      <c r="R229" s="18">
        <f>I228*(1+'Interest rate'!$M227)/(1+'Interest rate'!S227)</f>
        <v>6.4831556646227142</v>
      </c>
      <c r="S229" s="18">
        <f>J228*(1+'Interest rate'!$M227)/(1+'Interest rate'!T227)</f>
        <v>6.4117703443395833</v>
      </c>
    </row>
    <row r="230" spans="2:19" x14ac:dyDescent="0.25">
      <c r="B230" s="3">
        <v>42643</v>
      </c>
      <c r="C230" s="4">
        <f t="shared" si="8"/>
        <v>42643</v>
      </c>
      <c r="D230" s="16">
        <v>7.9846000000000004</v>
      </c>
      <c r="E230" s="16">
        <v>8.9722000000000008</v>
      </c>
      <c r="F230" s="16">
        <v>10.3569</v>
      </c>
      <c r="G230" s="16">
        <v>7.8746999999999998E-2</v>
      </c>
      <c r="H230" s="16">
        <v>8.2227999999999994</v>
      </c>
      <c r="I230" s="16">
        <v>6.0834000000000001</v>
      </c>
      <c r="J230" s="16">
        <v>6.1099899999999998</v>
      </c>
      <c r="L230" s="4">
        <f t="shared" si="6"/>
        <v>42643</v>
      </c>
      <c r="M230" s="16">
        <f>D229*(1+'Interest rate'!$M228)/(1+'Interest rate'!N228)</f>
        <v>8.3304476348062924</v>
      </c>
      <c r="N230" s="16">
        <f>E229*(1+'Interest rate'!$M228)/(1+'Interest rate'!O228)</f>
        <v>9.3005863190619422</v>
      </c>
      <c r="O230" s="16">
        <f>F229*(1+'Interest rate'!$M228)/(1+'Interest rate'!P228)</f>
        <v>10.947989378946621</v>
      </c>
      <c r="P230" s="16">
        <f>G229*(1+'Interest rate'!$M228)/(1+'Interest rate'!Q228)</f>
        <v>8.0623688816601494E-2</v>
      </c>
      <c r="Q230" s="16">
        <f>H229*(1+'Interest rate'!$M228)/(1+'Interest rate'!R228)</f>
        <v>8.4814380876425659</v>
      </c>
      <c r="R230" s="16">
        <f>I229*(1+'Interest rate'!$M228)/(1+'Interest rate'!S228)</f>
        <v>6.3538589356046176</v>
      </c>
      <c r="S230" s="16">
        <f>J229*(1+'Interest rate'!$M228)/(1+'Interest rate'!T228)</f>
        <v>6.257248930633132</v>
      </c>
    </row>
    <row r="231" spans="2:19" x14ac:dyDescent="0.25">
      <c r="B231" s="6">
        <v>42674</v>
      </c>
      <c r="C231" s="7">
        <f t="shared" si="8"/>
        <v>42674</v>
      </c>
      <c r="D231" s="18">
        <v>8.2596000000000007</v>
      </c>
      <c r="E231" s="18">
        <v>9.0691000000000006</v>
      </c>
      <c r="F231" s="18">
        <v>10.1126</v>
      </c>
      <c r="G231" s="18">
        <v>7.8793000000000002E-2</v>
      </c>
      <c r="H231" s="18">
        <v>8.3512000000000004</v>
      </c>
      <c r="I231" s="18">
        <v>6.1593999999999998</v>
      </c>
      <c r="J231" s="18">
        <v>6.2847</v>
      </c>
      <c r="L231" s="7">
        <f t="shared" si="6"/>
        <v>42674</v>
      </c>
      <c r="M231" s="18">
        <f>D230*(1+'Interest rate'!$M229)/(1+'Interest rate'!N229)</f>
        <v>7.9875649965380804</v>
      </c>
      <c r="N231" s="18">
        <f>E230*(1+'Interest rate'!$M229)/(1+'Interest rate'!O229)</f>
        <v>8.9823117308720217</v>
      </c>
      <c r="O231" s="18">
        <f>F230*(1+'Interest rate'!$M229)/(1+'Interest rate'!P229)</f>
        <v>10.363002353215645</v>
      </c>
      <c r="P231" s="18">
        <f>G230*(1+'Interest rate'!$M229)/(1+'Interest rate'!Q229)</f>
        <v>7.88139791204161E-2</v>
      </c>
      <c r="Q231" s="18">
        <f>H230*(1+'Interest rate'!$M229)/(1+'Interest rate'!R229)</f>
        <v>8.2350093776876481</v>
      </c>
      <c r="R231" s="18">
        <f>I230*(1+'Interest rate'!$M229)/(1+'Interest rate'!S229)</f>
        <v>6.0835255243600059</v>
      </c>
      <c r="S231" s="18">
        <f>J230*(1+'Interest rate'!$M229)/(1+'Interest rate'!T229)</f>
        <v>6.1048249809274813</v>
      </c>
    </row>
    <row r="232" spans="2:19" x14ac:dyDescent="0.25">
      <c r="B232" s="3">
        <v>42704</v>
      </c>
      <c r="C232" s="4">
        <f t="shared" si="8"/>
        <v>42704</v>
      </c>
      <c r="D232" s="16">
        <v>8.5249000000000006</v>
      </c>
      <c r="E232" s="16">
        <v>9.0277999999999992</v>
      </c>
      <c r="F232" s="16">
        <v>10.6623</v>
      </c>
      <c r="G232" s="16">
        <v>7.4479000000000004E-2</v>
      </c>
      <c r="H232" s="16">
        <v>8.3755000000000006</v>
      </c>
      <c r="I232" s="16">
        <v>6.3438999999999997</v>
      </c>
      <c r="J232" s="16">
        <v>6.2965</v>
      </c>
      <c r="L232" s="4">
        <f t="shared" si="6"/>
        <v>42704</v>
      </c>
      <c r="M232" s="16">
        <f>D231*(1+'Interest rate'!$M230)/(1+'Interest rate'!N230)</f>
        <v>8.2623760296047362</v>
      </c>
      <c r="N232" s="16">
        <f>E231*(1+'Interest rate'!$M230)/(1+'Interest rate'!O230)</f>
        <v>9.0790548204362995</v>
      </c>
      <c r="O232" s="16">
        <f>F231*(1+'Interest rate'!$M230)/(1+'Interest rate'!P230)</f>
        <v>10.118255872778587</v>
      </c>
      <c r="P232" s="16">
        <f>G231*(1+'Interest rate'!$M230)/(1+'Interest rate'!Q230)</f>
        <v>7.8857226591938778E-2</v>
      </c>
      <c r="Q232" s="16">
        <f>H231*(1+'Interest rate'!$M230)/(1+'Interest rate'!R230)</f>
        <v>8.3632072799294725</v>
      </c>
      <c r="R232" s="16">
        <f>I231*(1+'Interest rate'!$M230)/(1+'Interest rate'!S230)</f>
        <v>6.1602907176374666</v>
      </c>
      <c r="S232" s="16">
        <f>J231*(1+'Interest rate'!$M230)/(1+'Interest rate'!T230)</f>
        <v>6.2795905104830618</v>
      </c>
    </row>
    <row r="233" spans="2:19" x14ac:dyDescent="0.25">
      <c r="B233" s="9">
        <v>42735</v>
      </c>
      <c r="C233" s="10">
        <f t="shared" si="8"/>
        <v>42735</v>
      </c>
      <c r="D233" s="19">
        <v>8.6405999999999992</v>
      </c>
      <c r="E233" s="19">
        <v>9.0874000000000006</v>
      </c>
      <c r="F233" s="19">
        <v>10.6372</v>
      </c>
      <c r="G233" s="19">
        <v>7.3955999999999994E-2</v>
      </c>
      <c r="H233" s="19">
        <v>8.4758999999999993</v>
      </c>
      <c r="I233" s="19">
        <v>6.4339000000000004</v>
      </c>
      <c r="J233" s="19">
        <v>6.2319100000000001</v>
      </c>
      <c r="L233" s="10">
        <f t="shared" si="6"/>
        <v>42735</v>
      </c>
      <c r="M233" s="19">
        <f>D232*(1+'Interest rate'!$M231)/(1+'Interest rate'!N231)</f>
        <v>8.5295901064859834</v>
      </c>
      <c r="N233" s="19">
        <f>E232*(1+'Interest rate'!$M231)/(1+'Interest rate'!O231)</f>
        <v>9.0403124863499968</v>
      </c>
      <c r="O233" s="19">
        <f>F232*(1+'Interest rate'!$M231)/(1+'Interest rate'!P231)</f>
        <v>10.67137872184888</v>
      </c>
      <c r="P233" s="19">
        <f>G232*(1+'Interest rate'!$M231)/(1+'Interest rate'!Q231)</f>
        <v>7.4565415979747529E-2</v>
      </c>
      <c r="Q233" s="19">
        <f>H232*(1+'Interest rate'!$M231)/(1+'Interest rate'!R231)</f>
        <v>8.3901903225281966</v>
      </c>
      <c r="R233" s="19">
        <f>I232*(1+'Interest rate'!$M231)/(1+'Interest rate'!S231)</f>
        <v>6.3494903968114205</v>
      </c>
      <c r="S233" s="19">
        <f>J232*(1+'Interest rate'!$M231)/(1+'Interest rate'!T231)</f>
        <v>6.2934789916553955</v>
      </c>
    </row>
    <row r="234" spans="2:19" x14ac:dyDescent="0.25">
      <c r="B234" s="3">
        <v>42766</v>
      </c>
      <c r="C234" s="4">
        <f t="shared" si="8"/>
        <v>42766</v>
      </c>
      <c r="D234" s="16">
        <v>8.2463999999999995</v>
      </c>
      <c r="E234" s="16">
        <v>8.9046000000000003</v>
      </c>
      <c r="F234" s="16">
        <v>10.3734</v>
      </c>
      <c r="G234" s="16">
        <v>7.309199999999999E-2</v>
      </c>
      <c r="H234" s="16">
        <v>8.3361999999999998</v>
      </c>
      <c r="I234" s="16">
        <v>6.3285</v>
      </c>
      <c r="J234" s="16">
        <v>6.2544899999999997</v>
      </c>
      <c r="L234" s="4">
        <f t="shared" si="6"/>
        <v>42766</v>
      </c>
      <c r="M234" s="16">
        <f>D233*(1+'Interest rate'!$M232)/(1+'Interest rate'!N232)</f>
        <v>8.6425862552663766</v>
      </c>
      <c r="N234" s="16">
        <f>E233*(1+'Interest rate'!$M232)/(1+'Interest rate'!O232)</f>
        <v>9.0981833031205586</v>
      </c>
      <c r="O234" s="16">
        <f>F233*(1+'Interest rate'!$M232)/(1+'Interest rate'!P232)</f>
        <v>10.644197165919069</v>
      </c>
      <c r="P234" s="16">
        <f>G233*(1+'Interest rate'!$M232)/(1+'Interest rate'!Q232)</f>
        <v>7.4025392076426486E-2</v>
      </c>
      <c r="Q234" s="16">
        <f>H233*(1+'Interest rate'!$M232)/(1+'Interest rate'!R232)</f>
        <v>8.4889539923739648</v>
      </c>
      <c r="R234" s="16">
        <f>I233*(1+'Interest rate'!$M232)/(1+'Interest rate'!S232)</f>
        <v>6.4369603170103247</v>
      </c>
      <c r="S234" s="16">
        <f>J233*(1+'Interest rate'!$M232)/(1+'Interest rate'!T232)</f>
        <v>6.2210362430273989</v>
      </c>
    </row>
    <row r="235" spans="2:19" x14ac:dyDescent="0.25">
      <c r="B235" s="6">
        <v>42794</v>
      </c>
      <c r="C235" s="7">
        <f t="shared" si="8"/>
        <v>42794</v>
      </c>
      <c r="D235" s="18">
        <v>8.3939000000000004</v>
      </c>
      <c r="E235" s="18">
        <v>8.8779000000000003</v>
      </c>
      <c r="F235" s="18">
        <v>10.392300000000001</v>
      </c>
      <c r="G235" s="18">
        <v>7.4393000000000001E-2</v>
      </c>
      <c r="H235" s="18">
        <v>8.3452000000000002</v>
      </c>
      <c r="I235" s="18">
        <v>6.3109000000000002</v>
      </c>
      <c r="J235" s="18">
        <v>6.4267899999999996</v>
      </c>
      <c r="L235" s="7">
        <f t="shared" si="6"/>
        <v>42794</v>
      </c>
      <c r="M235" s="18">
        <f>D234*(1+'Interest rate'!$M233)/(1+'Interest rate'!N233)</f>
        <v>8.2459263493764539</v>
      </c>
      <c r="N235" s="18">
        <f>E234*(1+'Interest rate'!$M233)/(1+'Interest rate'!O233)</f>
        <v>8.9127032926887182</v>
      </c>
      <c r="O235" s="18">
        <f>F234*(1+'Interest rate'!$M233)/(1+'Interest rate'!P233)</f>
        <v>10.377263870616543</v>
      </c>
      <c r="P235" s="18">
        <f>G234*(1+'Interest rate'!$M233)/(1+'Interest rate'!Q233)</f>
        <v>7.3135933102016701E-2</v>
      </c>
      <c r="Q235" s="18">
        <f>H234*(1+'Interest rate'!$M233)/(1+'Interest rate'!R233)</f>
        <v>8.3466199188593873</v>
      </c>
      <c r="R235" s="18">
        <f>I234*(1+'Interest rate'!$M233)/(1+'Interest rate'!S233)</f>
        <v>6.3295484422176056</v>
      </c>
      <c r="S235" s="18">
        <f>J234*(1+'Interest rate'!$M233)/(1+'Interest rate'!T233)</f>
        <v>6.2490351991348767</v>
      </c>
    </row>
    <row r="236" spans="2:19" x14ac:dyDescent="0.25">
      <c r="B236" s="3">
        <v>42825</v>
      </c>
      <c r="C236" s="4">
        <f t="shared" si="8"/>
        <v>42825</v>
      </c>
      <c r="D236" s="16">
        <v>8.5984999999999996</v>
      </c>
      <c r="E236" s="16">
        <v>9.1708999999999996</v>
      </c>
      <c r="F236" s="16">
        <v>10.811999999999999</v>
      </c>
      <c r="G236" s="16">
        <v>7.7074000000000004E-2</v>
      </c>
      <c r="H236" s="16">
        <v>8.5677000000000003</v>
      </c>
      <c r="I236" s="16">
        <v>6.4610000000000003</v>
      </c>
      <c r="J236" s="16">
        <v>6.5604100000000001</v>
      </c>
      <c r="L236" s="4">
        <f t="shared" si="6"/>
        <v>42825</v>
      </c>
      <c r="M236" s="16">
        <f>D235*(1+'Interest rate'!$M234)/(1+'Interest rate'!N234)</f>
        <v>8.3947400609940761</v>
      </c>
      <c r="N236" s="16">
        <f>E235*(1+'Interest rate'!$M234)/(1+'Interest rate'!O234)</f>
        <v>8.8875363210251024</v>
      </c>
      <c r="O236" s="16">
        <f>F235*(1+'Interest rate'!$M234)/(1+'Interest rate'!P234)</f>
        <v>10.397894665940203</v>
      </c>
      <c r="P236" s="16">
        <f>G235*(1+'Interest rate'!$M234)/(1+'Interest rate'!Q234)</f>
        <v>7.4452576022854003E-2</v>
      </c>
      <c r="Q236" s="16">
        <f>H235*(1+'Interest rate'!$M234)/(1+'Interest rate'!R234)</f>
        <v>8.3570997468123274</v>
      </c>
      <c r="R236" s="16">
        <f>I235*(1+'Interest rate'!$M234)/(1+'Interest rate'!S234)</f>
        <v>6.3105613604211239</v>
      </c>
      <c r="S236" s="16">
        <f>J235*(1+'Interest rate'!$M234)/(1+'Interest rate'!T234)</f>
        <v>6.4207763443570363</v>
      </c>
    </row>
    <row r="237" spans="2:19" x14ac:dyDescent="0.25">
      <c r="B237" s="6">
        <v>42855</v>
      </c>
      <c r="C237" s="7">
        <f t="shared" si="8"/>
        <v>42855</v>
      </c>
      <c r="D237" s="18">
        <v>8.5850000000000009</v>
      </c>
      <c r="E237" s="18">
        <v>9.3521000000000001</v>
      </c>
      <c r="F237" s="18">
        <v>11.117100000000001</v>
      </c>
      <c r="G237" s="18">
        <v>7.6987E-2</v>
      </c>
      <c r="H237" s="18">
        <v>8.6259999999999994</v>
      </c>
      <c r="I237" s="18">
        <v>6.2888000000000002</v>
      </c>
      <c r="J237" s="18">
        <v>6.4284699999999999</v>
      </c>
      <c r="L237" s="7">
        <f t="shared" si="6"/>
        <v>42855</v>
      </c>
      <c r="M237" s="18">
        <f>D236*(1+'Interest rate'!$M235)/(1+'Interest rate'!N235)</f>
        <v>8.5972730456346387</v>
      </c>
      <c r="N237" s="18">
        <f>E236*(1+'Interest rate'!$M235)/(1+'Interest rate'!O235)</f>
        <v>9.1800727941007558</v>
      </c>
      <c r="O237" s="18">
        <f>F236*(1+'Interest rate'!$M235)/(1+'Interest rate'!P235)</f>
        <v>10.816960025067246</v>
      </c>
      <c r="P237" s="18">
        <f>G236*(1+'Interest rate'!$M235)/(1+'Interest rate'!Q235)</f>
        <v>7.7126080894302826E-2</v>
      </c>
      <c r="Q237" s="18">
        <f>H236*(1+'Interest rate'!$M235)/(1+'Interest rate'!R235)</f>
        <v>8.5790524968968533</v>
      </c>
      <c r="R237" s="18">
        <f>I236*(1+'Interest rate'!$M235)/(1+'Interest rate'!S235)</f>
        <v>6.46214962315445</v>
      </c>
      <c r="S237" s="18">
        <f>J236*(1+'Interest rate'!$M235)/(1+'Interest rate'!T235)</f>
        <v>6.5543992147011974</v>
      </c>
    </row>
    <row r="238" spans="2:19" x14ac:dyDescent="0.25">
      <c r="B238" s="3">
        <v>42886</v>
      </c>
      <c r="C238" s="4">
        <f t="shared" si="8"/>
        <v>42886</v>
      </c>
      <c r="D238" s="16">
        <v>8.4359000000000002</v>
      </c>
      <c r="E238" s="16">
        <v>9.4847000000000001</v>
      </c>
      <c r="F238" s="16">
        <v>10.873100000000001</v>
      </c>
      <c r="G238" s="16">
        <v>7.6147000000000006E-2</v>
      </c>
      <c r="H238" s="16">
        <v>8.7181999999999995</v>
      </c>
      <c r="I238" s="16">
        <v>6.2489999999999997</v>
      </c>
      <c r="J238" s="16">
        <v>6.2686999999999999</v>
      </c>
      <c r="L238" s="4">
        <f t="shared" si="6"/>
        <v>42886</v>
      </c>
      <c r="M238" s="16">
        <f>D237*(1+'Interest rate'!$M236)/(1+'Interest rate'!N236)</f>
        <v>8.5838303160209382</v>
      </c>
      <c r="N238" s="16">
        <f>E237*(1+'Interest rate'!$M236)/(1+'Interest rate'!O236)</f>
        <v>9.3616815514960816</v>
      </c>
      <c r="O238" s="16">
        <f>F237*(1+'Interest rate'!$M236)/(1+'Interest rate'!P236)</f>
        <v>11.122398276308123</v>
      </c>
      <c r="P238" s="16">
        <f>G237*(1+'Interest rate'!$M236)/(1+'Interest rate'!Q236)</f>
        <v>7.704140967932635E-2</v>
      </c>
      <c r="Q238" s="16">
        <f>H237*(1+'Interest rate'!$M236)/(1+'Interest rate'!R236)</f>
        <v>8.6376639469365379</v>
      </c>
      <c r="R238" s="16">
        <f>I237*(1+'Interest rate'!$M236)/(1+'Interest rate'!S236)</f>
        <v>6.289085948490122</v>
      </c>
      <c r="S238" s="16">
        <f>J237*(1+'Interest rate'!$M236)/(1+'Interest rate'!T236)</f>
        <v>6.4228175704545345</v>
      </c>
    </row>
    <row r="239" spans="2:19" x14ac:dyDescent="0.25">
      <c r="B239" s="6">
        <v>42916</v>
      </c>
      <c r="C239" s="7">
        <f t="shared" si="8"/>
        <v>42916</v>
      </c>
      <c r="D239" s="18">
        <v>8.3465000000000007</v>
      </c>
      <c r="E239" s="18">
        <v>9.5372000000000003</v>
      </c>
      <c r="F239" s="18">
        <v>10.8605</v>
      </c>
      <c r="G239" s="18">
        <v>7.4221000000000009E-2</v>
      </c>
      <c r="H239" s="18">
        <v>8.7080000000000002</v>
      </c>
      <c r="I239" s="18">
        <v>6.4363999999999999</v>
      </c>
      <c r="J239" s="18">
        <v>6.4172000000000002</v>
      </c>
      <c r="L239" s="7">
        <f t="shared" si="6"/>
        <v>42916</v>
      </c>
      <c r="M239" s="18">
        <f>D238*(1+'Interest rate'!$M237)/(1+'Interest rate'!N237)</f>
        <v>8.4345052050925613</v>
      </c>
      <c r="N239" s="18">
        <f>E238*(1+'Interest rate'!$M237)/(1+'Interest rate'!O237)</f>
        <v>9.4946584196028443</v>
      </c>
      <c r="O239" s="18">
        <f>F238*(1+'Interest rate'!$M237)/(1+'Interest rate'!P237)</f>
        <v>10.878585037536322</v>
      </c>
      <c r="P239" s="18">
        <f>G238*(1+'Interest rate'!$M237)/(1+'Interest rate'!Q237)</f>
        <v>7.6203417790019545E-2</v>
      </c>
      <c r="Q239" s="18">
        <f>H238*(1+'Interest rate'!$M237)/(1+'Interest rate'!R237)</f>
        <v>8.7301727765660253</v>
      </c>
      <c r="R239" s="18">
        <f>I238*(1+'Interest rate'!$M237)/(1+'Interest rate'!S237)</f>
        <v>6.2488193255513078</v>
      </c>
      <c r="S239" s="18">
        <f>J238*(1+'Interest rate'!$M237)/(1+'Interest rate'!T237)</f>
        <v>6.2624733462281492</v>
      </c>
    </row>
    <row r="240" spans="2:19" x14ac:dyDescent="0.25">
      <c r="B240" s="3">
        <v>42947</v>
      </c>
      <c r="C240" s="4">
        <f t="shared" si="8"/>
        <v>42947</v>
      </c>
      <c r="D240" s="16">
        <v>7.8638000000000003</v>
      </c>
      <c r="E240" s="16">
        <v>9.3116000000000003</v>
      </c>
      <c r="F240" s="16">
        <v>10.3912</v>
      </c>
      <c r="G240" s="16">
        <v>7.1318000000000006E-2</v>
      </c>
      <c r="H240" s="16">
        <v>8.1333000000000002</v>
      </c>
      <c r="I240" s="16">
        <v>6.3018000000000001</v>
      </c>
      <c r="J240" s="16">
        <v>6.2942</v>
      </c>
      <c r="L240" s="4">
        <f t="shared" si="6"/>
        <v>42947</v>
      </c>
      <c r="M240" s="16">
        <f>D239*(1+'Interest rate'!$M238)/(1+'Interest rate'!N238)</f>
        <v>8.3430296860242983</v>
      </c>
      <c r="N240" s="16">
        <f>E239*(1+'Interest rate'!$M238)/(1+'Interest rate'!O238)</f>
        <v>9.5460970727063028</v>
      </c>
      <c r="O240" s="16">
        <f>F239*(1+'Interest rate'!$M238)/(1+'Interest rate'!P238)</f>
        <v>10.864712503428438</v>
      </c>
      <c r="P240" s="16">
        <f>G239*(1+'Interest rate'!$M238)/(1+'Interest rate'!Q238)</f>
        <v>7.426665515614396E-2</v>
      </c>
      <c r="Q240" s="16">
        <f>H239*(1+'Interest rate'!$M238)/(1+'Interest rate'!R238)</f>
        <v>8.7189304317370464</v>
      </c>
      <c r="R240" s="16">
        <f>I239*(1+'Interest rate'!$M238)/(1+'Interest rate'!S238)</f>
        <v>6.4362668847881928</v>
      </c>
      <c r="S240" s="16">
        <f>J239*(1+'Interest rate'!$M238)/(1+'Interest rate'!T238)</f>
        <v>6.4113939077542428</v>
      </c>
    </row>
    <row r="241" spans="2:19" x14ac:dyDescent="0.25">
      <c r="B241" s="6">
        <v>42978</v>
      </c>
      <c r="C241" s="7">
        <f t="shared" si="8"/>
        <v>42978</v>
      </c>
      <c r="D241" s="18">
        <v>7.7610999999999999</v>
      </c>
      <c r="E241" s="18">
        <v>9.2431999999999999</v>
      </c>
      <c r="F241" s="18">
        <v>10.0359</v>
      </c>
      <c r="G241" s="18">
        <v>7.0523000000000002E-2</v>
      </c>
      <c r="H241" s="18">
        <v>8.0952000000000002</v>
      </c>
      <c r="I241" s="18">
        <v>6.2180999999999997</v>
      </c>
      <c r="J241" s="18">
        <v>6.1671500000000004</v>
      </c>
      <c r="L241" s="7">
        <f t="shared" si="6"/>
        <v>42978</v>
      </c>
      <c r="M241" s="18">
        <f>D240*(1+'Interest rate'!$M239)/(1+'Interest rate'!N239)</f>
        <v>7.8601547865034656</v>
      </c>
      <c r="N241" s="18">
        <f>E240*(1+'Interest rate'!$M239)/(1+'Interest rate'!O239)</f>
        <v>9.3198787343452061</v>
      </c>
      <c r="O241" s="18">
        <f>F240*(1+'Interest rate'!$M239)/(1+'Interest rate'!P239)</f>
        <v>10.394800942886036</v>
      </c>
      <c r="P241" s="18">
        <f>G240*(1+'Interest rate'!$M239)/(1+'Interest rate'!Q239)</f>
        <v>7.1359745212550715E-2</v>
      </c>
      <c r="Q241" s="18">
        <f>H240*(1+'Interest rate'!$M239)/(1+'Interest rate'!R239)</f>
        <v>8.1431625189808585</v>
      </c>
      <c r="R241" s="18">
        <f>I240*(1+'Interest rate'!$M239)/(1+'Interest rate'!S239)</f>
        <v>6.3007317853329869</v>
      </c>
      <c r="S241" s="18">
        <f>J240*(1+'Interest rate'!$M239)/(1+'Interest rate'!T239)</f>
        <v>6.2880391696192373</v>
      </c>
    </row>
    <row r="242" spans="2:19" x14ac:dyDescent="0.25">
      <c r="B242" s="3">
        <v>43008</v>
      </c>
      <c r="C242" s="4">
        <f t="shared" si="8"/>
        <v>43008</v>
      </c>
      <c r="D242" s="16">
        <v>7.9626000000000001</v>
      </c>
      <c r="E242" s="16">
        <v>9.4063999999999997</v>
      </c>
      <c r="F242" s="16">
        <v>10.658099999999999</v>
      </c>
      <c r="G242" s="16">
        <v>7.0836999999999997E-2</v>
      </c>
      <c r="H242" s="16">
        <v>8.2219999999999995</v>
      </c>
      <c r="I242" s="16">
        <v>6.3840000000000003</v>
      </c>
      <c r="J242" s="16">
        <v>6.2344499999999998</v>
      </c>
      <c r="L242" s="4">
        <f t="shared" si="6"/>
        <v>43008</v>
      </c>
      <c r="M242" s="16">
        <f>D241*(1+'Interest rate'!$M240)/(1+'Interest rate'!N240)</f>
        <v>7.7576308119468589</v>
      </c>
      <c r="N242" s="16">
        <f>E241*(1+'Interest rate'!$M240)/(1+'Interest rate'!O240)</f>
        <v>9.2516042014450619</v>
      </c>
      <c r="O242" s="16">
        <f>F241*(1+'Interest rate'!$M240)/(1+'Interest rate'!P240)</f>
        <v>10.039561704350056</v>
      </c>
      <c r="P242" s="16">
        <f>G241*(1+'Interest rate'!$M240)/(1+'Interest rate'!Q240)</f>
        <v>7.0566544610624962E-2</v>
      </c>
      <c r="Q242" s="16">
        <f>H241*(1+'Interest rate'!$M240)/(1+'Interest rate'!R240)</f>
        <v>8.1051763604048386</v>
      </c>
      <c r="R242" s="16">
        <f>I241*(1+'Interest rate'!$M240)/(1+'Interest rate'!S240)</f>
        <v>6.2162509322832715</v>
      </c>
      <c r="S242" s="16">
        <f>J241*(1+'Interest rate'!$M240)/(1+'Interest rate'!T240)</f>
        <v>6.161215520046694</v>
      </c>
    </row>
    <row r="243" spans="2:19" x14ac:dyDescent="0.25">
      <c r="B243" s="6">
        <v>43039</v>
      </c>
      <c r="C243" s="7">
        <f t="shared" si="8"/>
        <v>43039</v>
      </c>
      <c r="D243" s="18">
        <v>8.1689000000000007</v>
      </c>
      <c r="E243" s="18">
        <v>9.5134000000000007</v>
      </c>
      <c r="F243" s="18">
        <v>10.850899999999999</v>
      </c>
      <c r="G243" s="18">
        <v>7.1889000000000008E-2</v>
      </c>
      <c r="H243" s="18">
        <v>8.1890999999999998</v>
      </c>
      <c r="I243" s="18">
        <v>6.3381999999999996</v>
      </c>
      <c r="J243" s="18">
        <v>6.2538099999999996</v>
      </c>
      <c r="L243" s="7">
        <f t="shared" si="6"/>
        <v>43039</v>
      </c>
      <c r="M243" s="18">
        <f>D242*(1+'Interest rate'!$M241)/(1+'Interest rate'!N241)</f>
        <v>7.958905384964079</v>
      </c>
      <c r="N243" s="18">
        <f>E242*(1+'Interest rate'!$M241)/(1+'Interest rate'!O241)</f>
        <v>9.4148079978202421</v>
      </c>
      <c r="O243" s="18">
        <f>F242*(1+'Interest rate'!$M241)/(1+'Interest rate'!P241)</f>
        <v>10.66177624080113</v>
      </c>
      <c r="P243" s="18">
        <f>G242*(1+'Interest rate'!$M241)/(1+'Interest rate'!Q241)</f>
        <v>7.087923596963476E-2</v>
      </c>
      <c r="Q243" s="18">
        <f>H242*(1+'Interest rate'!$M241)/(1+'Interest rate'!R241)</f>
        <v>8.2319645461785935</v>
      </c>
      <c r="R243" s="18">
        <f>I242*(1+'Interest rate'!$M241)/(1+'Interest rate'!S241)</f>
        <v>6.3815225020448016</v>
      </c>
      <c r="S243" s="18">
        <f>J242*(1+'Interest rate'!$M241)/(1+'Interest rate'!T241)</f>
        <v>6.2285005433462626</v>
      </c>
    </row>
    <row r="244" spans="2:19" x14ac:dyDescent="0.25">
      <c r="B244" s="3">
        <v>43069</v>
      </c>
      <c r="C244" s="4">
        <f t="shared" si="8"/>
        <v>43069</v>
      </c>
      <c r="D244" s="16">
        <v>8.3187999999999995</v>
      </c>
      <c r="E244" s="16">
        <v>9.9030000000000005</v>
      </c>
      <c r="F244" s="16">
        <v>11.252800000000001</v>
      </c>
      <c r="G244" s="16">
        <v>7.3925999999999992E-2</v>
      </c>
      <c r="H244" s="16">
        <v>8.4585000000000008</v>
      </c>
      <c r="I244" s="16">
        <v>6.4505999999999997</v>
      </c>
      <c r="J244" s="16">
        <v>6.2939299999999996</v>
      </c>
      <c r="L244" s="4">
        <f t="shared" si="6"/>
        <v>43069</v>
      </c>
      <c r="M244" s="16">
        <f>D243*(1+'Interest rate'!$M242)/(1+'Interest rate'!N242)</f>
        <v>8.1646969693596958</v>
      </c>
      <c r="N244" s="16">
        <f>E243*(1+'Interest rate'!$M242)/(1+'Interest rate'!O242)</f>
        <v>9.5214696129106109</v>
      </c>
      <c r="O244" s="16">
        <f>F243*(1+'Interest rate'!$M242)/(1+'Interest rate'!P242)</f>
        <v>10.852846720342763</v>
      </c>
      <c r="P244" s="16">
        <f>G243*(1+'Interest rate'!$M242)/(1+'Interest rate'!Q242)</f>
        <v>7.1927073950564774E-2</v>
      </c>
      <c r="Q244" s="16">
        <f>H243*(1+'Interest rate'!$M242)/(1+'Interest rate'!R242)</f>
        <v>8.1986848995019095</v>
      </c>
      <c r="R244" s="16">
        <f>I243*(1+'Interest rate'!$M242)/(1+'Interest rate'!S242)</f>
        <v>6.3359480157979524</v>
      </c>
      <c r="S244" s="16">
        <f>J243*(1+'Interest rate'!$M242)/(1+'Interest rate'!T242)</f>
        <v>6.2480949630434619</v>
      </c>
    </row>
    <row r="245" spans="2:19" x14ac:dyDescent="0.25">
      <c r="B245" s="6">
        <v>43100</v>
      </c>
      <c r="C245" s="7">
        <f t="shared" si="8"/>
        <v>43100</v>
      </c>
      <c r="D245" s="18">
        <v>8.2042000000000002</v>
      </c>
      <c r="E245" s="18">
        <v>9.8431999999999995</v>
      </c>
      <c r="F245" s="18">
        <v>11.0753</v>
      </c>
      <c r="G245" s="18">
        <v>7.2792000000000009E-2</v>
      </c>
      <c r="H245" s="18">
        <v>8.4245999999999999</v>
      </c>
      <c r="I245" s="18">
        <v>6.5247999999999999</v>
      </c>
      <c r="J245" s="18">
        <v>6.4058700000000002</v>
      </c>
      <c r="K245" s="17"/>
      <c r="L245" s="7">
        <f t="shared" si="6"/>
        <v>43100</v>
      </c>
      <c r="M245" s="18">
        <f>D244*(1+'Interest rate'!$M243)/(1+'Interest rate'!N243)</f>
        <v>8.3139848820940934</v>
      </c>
      <c r="N245" s="18">
        <f>E244*(1+'Interest rate'!$M243)/(1+'Interest rate'!O243)</f>
        <v>9.9118412729238035</v>
      </c>
      <c r="O245" s="18">
        <f>F244*(1+'Interest rate'!$M243)/(1+'Interest rate'!P243)</f>
        <v>11.254452086777158</v>
      </c>
      <c r="P245" s="18">
        <f>G244*(1+'Interest rate'!$M243)/(1+'Interest rate'!Q243)</f>
        <v>7.3969748446341368E-2</v>
      </c>
      <c r="Q245" s="18">
        <f>H244*(1+'Interest rate'!$M243)/(1+'Interest rate'!R243)</f>
        <v>8.4689169223056773</v>
      </c>
      <c r="R245" s="18">
        <f>I244*(1+'Interest rate'!$M243)/(1+'Interest rate'!S243)</f>
        <v>6.4476718101757298</v>
      </c>
      <c r="S245" s="18">
        <f>J244*(1+'Interest rate'!$M243)/(1+'Interest rate'!T243)</f>
        <v>6.2868443762433497</v>
      </c>
    </row>
    <row r="246" spans="2:19" x14ac:dyDescent="0.25">
      <c r="D246" s="17"/>
      <c r="E246" s="17"/>
      <c r="F246" s="17"/>
      <c r="G246" s="17"/>
      <c r="H246" s="17"/>
      <c r="I246" s="17"/>
      <c r="J246" s="17"/>
      <c r="K246" s="17"/>
    </row>
    <row r="247" spans="2:19" x14ac:dyDescent="0.25">
      <c r="D247" s="17"/>
      <c r="E247" s="17"/>
      <c r="F247" s="17"/>
      <c r="G247" s="17"/>
      <c r="H247" s="17"/>
      <c r="I247" s="17"/>
      <c r="J247" s="17"/>
      <c r="K247" s="17"/>
    </row>
    <row r="248" spans="2:19" x14ac:dyDescent="0.25">
      <c r="E248" s="17"/>
      <c r="F248" s="17"/>
      <c r="G248" s="17"/>
      <c r="H248" s="17"/>
      <c r="I248" s="17"/>
      <c r="J248" s="17"/>
      <c r="K248" s="17"/>
    </row>
    <row r="249" spans="2:19" x14ac:dyDescent="0.25">
      <c r="E249" s="17"/>
      <c r="F249" s="17"/>
      <c r="G249" s="17"/>
      <c r="H249" s="17"/>
      <c r="I249" s="17"/>
      <c r="J249" s="17"/>
      <c r="K249" s="17"/>
    </row>
    <row r="250" spans="2:19" x14ac:dyDescent="0.25">
      <c r="E250" s="17"/>
      <c r="F250" s="17"/>
      <c r="G250" s="17"/>
      <c r="H250" s="17"/>
      <c r="I250" s="17"/>
      <c r="J250" s="17"/>
      <c r="K250" s="17"/>
    </row>
    <row r="251" spans="2:19" x14ac:dyDescent="0.25">
      <c r="E251" s="17"/>
      <c r="F251" s="17"/>
      <c r="G251" s="17"/>
      <c r="H251" s="17"/>
      <c r="I251" s="17"/>
      <c r="J251" s="17"/>
      <c r="K251" s="17"/>
    </row>
    <row r="252" spans="2:19" x14ac:dyDescent="0.25">
      <c r="E252" s="17"/>
      <c r="F252" s="17"/>
      <c r="G252" s="17"/>
      <c r="H252" s="17"/>
      <c r="I252" s="17"/>
      <c r="J252" s="17"/>
      <c r="K252" s="17"/>
    </row>
    <row r="253" spans="2:19" x14ac:dyDescent="0.25">
      <c r="E253" s="17"/>
      <c r="F253" s="17"/>
      <c r="G253" s="17"/>
      <c r="H253" s="17"/>
      <c r="I253" s="17"/>
      <c r="J253" s="17"/>
      <c r="K253" s="17"/>
    </row>
    <row r="254" spans="2:19" x14ac:dyDescent="0.25">
      <c r="E254" s="17"/>
      <c r="F254" s="17"/>
      <c r="G254" s="17"/>
      <c r="H254" s="17"/>
      <c r="I254" s="17"/>
      <c r="J254" s="17"/>
      <c r="K254" s="17"/>
    </row>
    <row r="255" spans="2:19" x14ac:dyDescent="0.25">
      <c r="E255" s="17"/>
      <c r="F255" s="17"/>
      <c r="G255" s="17"/>
      <c r="H255" s="17"/>
      <c r="I255" s="17"/>
      <c r="J255" s="17"/>
      <c r="K255" s="17"/>
    </row>
    <row r="256" spans="2:19" x14ac:dyDescent="0.25">
      <c r="E256" s="17"/>
      <c r="F256" s="17"/>
      <c r="G256" s="17"/>
      <c r="H256" s="17"/>
      <c r="I256" s="17"/>
      <c r="J256" s="17"/>
      <c r="K256" s="17"/>
    </row>
    <row r="257" spans="5:11" x14ac:dyDescent="0.25">
      <c r="E257" s="17"/>
      <c r="F257" s="17"/>
      <c r="G257" s="17"/>
      <c r="H257" s="17"/>
      <c r="I257" s="17"/>
      <c r="J257" s="17"/>
      <c r="K257" s="17"/>
    </row>
    <row r="258" spans="5:11" x14ac:dyDescent="0.25">
      <c r="E258" s="17"/>
      <c r="F258" s="17"/>
      <c r="G258" s="17"/>
      <c r="H258" s="17"/>
      <c r="I258" s="17"/>
      <c r="J258" s="17"/>
      <c r="K258" s="17"/>
    </row>
    <row r="259" spans="5:11" x14ac:dyDescent="0.25">
      <c r="E259" s="17"/>
      <c r="F259" s="17"/>
      <c r="G259" s="17"/>
      <c r="H259" s="17"/>
      <c r="I259" s="17"/>
      <c r="J259" s="17"/>
      <c r="K259" s="17"/>
    </row>
    <row r="260" spans="5:11" x14ac:dyDescent="0.25">
      <c r="E260" s="17"/>
      <c r="F260" s="17"/>
      <c r="G260" s="17"/>
      <c r="H260" s="17"/>
      <c r="I260" s="17"/>
      <c r="J260" s="17"/>
      <c r="K260" s="17"/>
    </row>
    <row r="261" spans="5:11" x14ac:dyDescent="0.25">
      <c r="E261" s="17"/>
      <c r="F261" s="17"/>
      <c r="G261" s="17"/>
      <c r="H261" s="17"/>
      <c r="I261" s="17"/>
      <c r="J261" s="17"/>
      <c r="K261" s="17"/>
    </row>
    <row r="262" spans="5:11" x14ac:dyDescent="0.25">
      <c r="E262" s="17"/>
      <c r="F262" s="17"/>
      <c r="G262" s="17"/>
      <c r="H262" s="17"/>
      <c r="I262" s="17"/>
      <c r="J262" s="17"/>
      <c r="K262" s="17"/>
    </row>
    <row r="263" spans="5:11" x14ac:dyDescent="0.25">
      <c r="E263" s="17"/>
      <c r="F263" s="17"/>
      <c r="G263" s="17"/>
      <c r="H263" s="17"/>
      <c r="I263" s="17"/>
      <c r="J263" s="17"/>
      <c r="K263" s="17"/>
    </row>
    <row r="264" spans="5:11" x14ac:dyDescent="0.25">
      <c r="E264" s="17"/>
      <c r="F264" s="17"/>
      <c r="G264" s="17"/>
      <c r="H264" s="17"/>
      <c r="I264" s="17"/>
      <c r="J264" s="17"/>
      <c r="K264" s="17"/>
    </row>
    <row r="265" spans="5:11" x14ac:dyDescent="0.25">
      <c r="E265" s="17"/>
      <c r="F265" s="17"/>
      <c r="G265" s="17"/>
      <c r="H265" s="17"/>
      <c r="I265" s="17"/>
      <c r="J265" s="17"/>
      <c r="K265" s="17"/>
    </row>
    <row r="266" spans="5:11" x14ac:dyDescent="0.25">
      <c r="E266" s="17"/>
      <c r="F266" s="17"/>
      <c r="G266" s="17"/>
      <c r="H266" s="17"/>
      <c r="I266" s="17"/>
      <c r="J266" s="17"/>
      <c r="K266" s="17"/>
    </row>
    <row r="267" spans="5:11" x14ac:dyDescent="0.25">
      <c r="E267" s="17"/>
      <c r="F267" s="17"/>
      <c r="G267" s="17"/>
      <c r="H267" s="17"/>
      <c r="I267" s="17"/>
      <c r="J267" s="17"/>
      <c r="K267" s="17"/>
    </row>
    <row r="268" spans="5:11" x14ac:dyDescent="0.25">
      <c r="E268" s="17"/>
      <c r="F268" s="17"/>
      <c r="G268" s="17"/>
      <c r="H268" s="17"/>
      <c r="I268" s="17"/>
      <c r="J268" s="17"/>
      <c r="K268" s="17"/>
    </row>
    <row r="269" spans="5:11" x14ac:dyDescent="0.25">
      <c r="E269" s="17"/>
      <c r="F269" s="17"/>
      <c r="G269" s="17"/>
      <c r="H269" s="17"/>
      <c r="I269" s="17"/>
      <c r="J269" s="17"/>
      <c r="K269" s="17"/>
    </row>
    <row r="270" spans="5:11" x14ac:dyDescent="0.25">
      <c r="E270" s="17"/>
      <c r="F270" s="17"/>
      <c r="G270" s="17"/>
      <c r="H270" s="17"/>
      <c r="I270" s="17"/>
      <c r="J270" s="17"/>
      <c r="K270" s="17"/>
    </row>
    <row r="271" spans="5:11" x14ac:dyDescent="0.25">
      <c r="E271" s="17"/>
      <c r="F271" s="17"/>
      <c r="G271" s="17"/>
      <c r="H271" s="17"/>
      <c r="I271" s="17"/>
      <c r="J271" s="17"/>
      <c r="K271" s="17"/>
    </row>
    <row r="272" spans="5:11" x14ac:dyDescent="0.25">
      <c r="E272" s="17"/>
      <c r="F272" s="17"/>
      <c r="G272" s="17"/>
      <c r="H272" s="17"/>
      <c r="I272" s="17"/>
      <c r="J272" s="17"/>
      <c r="K272" s="17"/>
    </row>
    <row r="273" spans="5:11" x14ac:dyDescent="0.25">
      <c r="E273" s="17"/>
      <c r="F273" s="17"/>
      <c r="G273" s="17"/>
      <c r="H273" s="17"/>
      <c r="I273" s="17"/>
      <c r="J273" s="17"/>
      <c r="K273" s="17"/>
    </row>
    <row r="274" spans="5:11" x14ac:dyDescent="0.25">
      <c r="E274" s="17"/>
      <c r="F274" s="17"/>
      <c r="G274" s="17"/>
      <c r="H274" s="17"/>
      <c r="I274" s="17"/>
      <c r="J274" s="17"/>
      <c r="K274" s="17"/>
    </row>
    <row r="275" spans="5:11" x14ac:dyDescent="0.25">
      <c r="E275" s="17"/>
      <c r="F275" s="17"/>
      <c r="G275" s="17"/>
      <c r="H275" s="17"/>
      <c r="I275" s="17"/>
      <c r="J275" s="17"/>
      <c r="K275" s="17"/>
    </row>
    <row r="276" spans="5:11" x14ac:dyDescent="0.25">
      <c r="E276" s="17"/>
      <c r="F276" s="17"/>
      <c r="G276" s="17"/>
      <c r="H276" s="17"/>
      <c r="I276" s="17"/>
      <c r="J276" s="17"/>
      <c r="K276" s="17"/>
    </row>
    <row r="277" spans="5:11" x14ac:dyDescent="0.25">
      <c r="E277" s="17"/>
      <c r="F277" s="17"/>
      <c r="G277" s="17"/>
      <c r="H277" s="17"/>
      <c r="I277" s="17"/>
      <c r="J277" s="17"/>
      <c r="K277" s="17"/>
    </row>
    <row r="278" spans="5:11" x14ac:dyDescent="0.25">
      <c r="E278" s="17"/>
      <c r="F278" s="17"/>
      <c r="G278" s="17"/>
      <c r="H278" s="17"/>
      <c r="I278" s="17"/>
      <c r="J278" s="17"/>
      <c r="K278" s="17"/>
    </row>
    <row r="279" spans="5:11" x14ac:dyDescent="0.25">
      <c r="E279" s="17"/>
      <c r="F279" s="17"/>
      <c r="G279" s="17"/>
      <c r="H279" s="17"/>
      <c r="I279" s="17"/>
      <c r="J279" s="17"/>
      <c r="K279" s="17"/>
    </row>
    <row r="280" spans="5:11" x14ac:dyDescent="0.25">
      <c r="E280" s="17"/>
      <c r="F280" s="17"/>
      <c r="G280" s="17"/>
      <c r="H280" s="17"/>
      <c r="I280" s="17"/>
      <c r="J280" s="17"/>
      <c r="K280" s="17"/>
    </row>
    <row r="281" spans="5:11" x14ac:dyDescent="0.25">
      <c r="E281" s="17"/>
      <c r="F281" s="17"/>
      <c r="G281" s="17"/>
      <c r="H281" s="17"/>
      <c r="I281" s="17"/>
      <c r="J281" s="17"/>
      <c r="K281" s="17"/>
    </row>
    <row r="282" spans="5:11" x14ac:dyDescent="0.25">
      <c r="E282" s="17"/>
      <c r="F282" s="17"/>
      <c r="G282" s="17"/>
      <c r="H282" s="17"/>
      <c r="I282" s="17"/>
      <c r="J282" s="17"/>
      <c r="K282" s="17"/>
    </row>
    <row r="283" spans="5:11" x14ac:dyDescent="0.25">
      <c r="E283" s="17"/>
      <c r="F283" s="17"/>
      <c r="G283" s="17"/>
      <c r="H283" s="17"/>
      <c r="I283" s="17"/>
      <c r="J283" s="17"/>
      <c r="K283" s="17"/>
    </row>
    <row r="284" spans="5:11" x14ac:dyDescent="0.25">
      <c r="E284" s="17"/>
      <c r="F284" s="17"/>
      <c r="G284" s="17"/>
      <c r="H284" s="17"/>
      <c r="I284" s="17"/>
      <c r="J284" s="17"/>
      <c r="K284" s="17"/>
    </row>
    <row r="285" spans="5:11" x14ac:dyDescent="0.25">
      <c r="E285" s="17"/>
      <c r="F285" s="17"/>
      <c r="G285" s="17"/>
      <c r="H285" s="17"/>
      <c r="I285" s="17"/>
      <c r="J285" s="17"/>
      <c r="K285" s="17"/>
    </row>
    <row r="286" spans="5:11" x14ac:dyDescent="0.25">
      <c r="E286" s="17"/>
      <c r="F286" s="17"/>
      <c r="G286" s="17"/>
      <c r="H286" s="17"/>
      <c r="I286" s="17"/>
      <c r="J286" s="17"/>
      <c r="K286" s="17"/>
    </row>
    <row r="287" spans="5:11" x14ac:dyDescent="0.25">
      <c r="E287" s="17"/>
      <c r="F287" s="17"/>
      <c r="G287" s="17"/>
      <c r="H287" s="17"/>
      <c r="I287" s="17"/>
      <c r="J287" s="17"/>
      <c r="K287" s="17"/>
    </row>
    <row r="288" spans="5:11" x14ac:dyDescent="0.25">
      <c r="E288" s="17"/>
      <c r="F288" s="17"/>
      <c r="G288" s="17"/>
      <c r="H288" s="17"/>
      <c r="I288" s="17"/>
      <c r="J288" s="17"/>
      <c r="K288" s="17"/>
    </row>
    <row r="289" spans="5:11" x14ac:dyDescent="0.25">
      <c r="E289" s="17"/>
      <c r="F289" s="17"/>
      <c r="G289" s="17"/>
      <c r="H289" s="17"/>
      <c r="I289" s="17"/>
      <c r="J289" s="17"/>
      <c r="K289" s="17"/>
    </row>
    <row r="290" spans="5:11" x14ac:dyDescent="0.25">
      <c r="E290" s="17"/>
      <c r="F290" s="17"/>
      <c r="G290" s="17"/>
      <c r="H290" s="17"/>
      <c r="I290" s="17"/>
      <c r="J290" s="17"/>
      <c r="K290" s="17"/>
    </row>
    <row r="291" spans="5:11" x14ac:dyDescent="0.25">
      <c r="E291" s="17"/>
      <c r="F291" s="17"/>
      <c r="G291" s="17"/>
      <c r="H291" s="17"/>
      <c r="I291" s="17"/>
      <c r="J291" s="17"/>
      <c r="K291" s="17"/>
    </row>
    <row r="292" spans="5:11" x14ac:dyDescent="0.25">
      <c r="E292" s="17"/>
      <c r="F292" s="17"/>
      <c r="G292" s="17"/>
      <c r="H292" s="17"/>
      <c r="I292" s="17"/>
      <c r="J292" s="17"/>
      <c r="K292" s="17"/>
    </row>
    <row r="293" spans="5:11" x14ac:dyDescent="0.25">
      <c r="E293" s="17"/>
      <c r="F293" s="17"/>
      <c r="G293" s="17"/>
      <c r="H293" s="17"/>
      <c r="I293" s="17"/>
      <c r="J293" s="17"/>
      <c r="K293" s="17"/>
    </row>
    <row r="294" spans="5:11" x14ac:dyDescent="0.25">
      <c r="E294" s="17"/>
      <c r="F294" s="17"/>
      <c r="G294" s="17"/>
      <c r="H294" s="17"/>
      <c r="I294" s="17"/>
      <c r="J294" s="17"/>
      <c r="K294" s="17"/>
    </row>
    <row r="295" spans="5:11" x14ac:dyDescent="0.25">
      <c r="E295" s="17"/>
      <c r="F295" s="17"/>
      <c r="G295" s="17"/>
      <c r="H295" s="17"/>
      <c r="I295" s="17"/>
      <c r="J295" s="17"/>
      <c r="K295" s="17"/>
    </row>
    <row r="296" spans="5:11" x14ac:dyDescent="0.25">
      <c r="E296" s="17"/>
      <c r="F296" s="17"/>
      <c r="G296" s="17"/>
      <c r="H296" s="17"/>
      <c r="I296" s="17"/>
      <c r="J296" s="17"/>
      <c r="K296" s="17"/>
    </row>
    <row r="297" spans="5:11" x14ac:dyDescent="0.25">
      <c r="E297" s="17"/>
      <c r="F297" s="17"/>
      <c r="G297" s="17"/>
      <c r="H297" s="17"/>
      <c r="I297" s="17"/>
      <c r="J297" s="17"/>
      <c r="K297" s="17"/>
    </row>
    <row r="298" spans="5:11" x14ac:dyDescent="0.25">
      <c r="E298" s="17"/>
      <c r="F298" s="17"/>
      <c r="G298" s="17"/>
      <c r="H298" s="17"/>
      <c r="I298" s="17"/>
      <c r="J298" s="17"/>
      <c r="K298" s="17"/>
    </row>
    <row r="299" spans="5:11" x14ac:dyDescent="0.25">
      <c r="E299" s="17"/>
      <c r="F299" s="17"/>
      <c r="G299" s="17"/>
      <c r="H299" s="17"/>
      <c r="I299" s="17"/>
      <c r="J299" s="17"/>
      <c r="K299" s="17"/>
    </row>
    <row r="300" spans="5:11" x14ac:dyDescent="0.25">
      <c r="E300" s="17"/>
      <c r="F300" s="17"/>
      <c r="G300" s="17"/>
      <c r="H300" s="17"/>
      <c r="I300" s="17"/>
      <c r="J300" s="17"/>
      <c r="K300" s="17"/>
    </row>
    <row r="301" spans="5:11" x14ac:dyDescent="0.25">
      <c r="E301" s="17"/>
      <c r="F301" s="17"/>
      <c r="G301" s="17"/>
      <c r="H301" s="17"/>
      <c r="I301" s="17"/>
      <c r="J301" s="17"/>
      <c r="K301" s="17"/>
    </row>
    <row r="302" spans="5:11" x14ac:dyDescent="0.25">
      <c r="E302" s="17"/>
      <c r="F302" s="17"/>
      <c r="G302" s="17"/>
      <c r="H302" s="17"/>
      <c r="I302" s="17"/>
      <c r="J302" s="17"/>
      <c r="K302" s="17"/>
    </row>
    <row r="303" spans="5:11" x14ac:dyDescent="0.25">
      <c r="E303" s="17"/>
      <c r="F303" s="17"/>
      <c r="G303" s="17"/>
      <c r="H303" s="17"/>
      <c r="I303" s="17"/>
      <c r="J303" s="17"/>
      <c r="K303" s="17"/>
    </row>
    <row r="304" spans="5:11" x14ac:dyDescent="0.25">
      <c r="E304" s="17"/>
      <c r="F304" s="17"/>
      <c r="G304" s="17"/>
      <c r="H304" s="17"/>
      <c r="I304" s="17"/>
      <c r="J304" s="17"/>
      <c r="K304" s="17"/>
    </row>
    <row r="305" spans="5:11" x14ac:dyDescent="0.25">
      <c r="E305" s="17"/>
      <c r="F305" s="17"/>
      <c r="G305" s="17"/>
      <c r="H305" s="17"/>
      <c r="I305" s="17"/>
      <c r="J305" s="17"/>
      <c r="K305" s="17"/>
    </row>
    <row r="306" spans="5:11" x14ac:dyDescent="0.25">
      <c r="E306" s="17"/>
      <c r="F306" s="17"/>
      <c r="G306" s="17"/>
      <c r="H306" s="17"/>
      <c r="I306" s="17"/>
      <c r="J306" s="17"/>
      <c r="K306" s="17"/>
    </row>
    <row r="307" spans="5:11" x14ac:dyDescent="0.25">
      <c r="E307" s="17"/>
      <c r="F307" s="17"/>
      <c r="G307" s="17"/>
      <c r="H307" s="17"/>
      <c r="I307" s="17"/>
      <c r="J307" s="17"/>
      <c r="K307" s="17"/>
    </row>
    <row r="308" spans="5:11" x14ac:dyDescent="0.25">
      <c r="E308" s="17"/>
      <c r="F308" s="17"/>
      <c r="G308" s="17"/>
      <c r="H308" s="17"/>
      <c r="I308" s="17"/>
      <c r="J308" s="17"/>
      <c r="K308" s="17"/>
    </row>
    <row r="309" spans="5:11" x14ac:dyDescent="0.25">
      <c r="E309" s="17"/>
      <c r="F309" s="17"/>
      <c r="G309" s="17"/>
      <c r="H309" s="17"/>
      <c r="I309" s="17"/>
      <c r="J309" s="17"/>
      <c r="K309" s="17"/>
    </row>
    <row r="310" spans="5:11" x14ac:dyDescent="0.25">
      <c r="E310" s="17"/>
      <c r="F310" s="17"/>
      <c r="G310" s="17"/>
      <c r="H310" s="17"/>
      <c r="I310" s="17"/>
      <c r="J310" s="17"/>
      <c r="K310" s="17"/>
    </row>
    <row r="311" spans="5:11" x14ac:dyDescent="0.25">
      <c r="E311" s="17"/>
      <c r="F311" s="17"/>
      <c r="G311" s="17"/>
      <c r="H311" s="17"/>
      <c r="I311" s="17"/>
      <c r="J311" s="17"/>
      <c r="K311" s="17"/>
    </row>
    <row r="312" spans="5:11" x14ac:dyDescent="0.25">
      <c r="E312" s="17"/>
      <c r="F312" s="17"/>
      <c r="G312" s="17"/>
      <c r="H312" s="17"/>
      <c r="I312" s="17"/>
      <c r="J312" s="17"/>
      <c r="K312" s="17"/>
    </row>
    <row r="313" spans="5:11" x14ac:dyDescent="0.25">
      <c r="E313" s="17"/>
      <c r="F313" s="17"/>
      <c r="G313" s="17"/>
      <c r="H313" s="17"/>
      <c r="I313" s="17"/>
      <c r="J313" s="17"/>
      <c r="K313" s="17"/>
    </row>
    <row r="314" spans="5:11" x14ac:dyDescent="0.25">
      <c r="E314" s="17"/>
      <c r="F314" s="17"/>
      <c r="G314" s="17"/>
      <c r="H314" s="17"/>
      <c r="I314" s="17"/>
      <c r="J314" s="17"/>
      <c r="K314" s="17"/>
    </row>
    <row r="315" spans="5:11" x14ac:dyDescent="0.25">
      <c r="E315" s="17"/>
      <c r="F315" s="17"/>
      <c r="G315" s="17"/>
      <c r="H315" s="17"/>
      <c r="I315" s="17"/>
      <c r="J315" s="17"/>
      <c r="K315" s="17"/>
    </row>
    <row r="316" spans="5:11" x14ac:dyDescent="0.25">
      <c r="E316" s="17"/>
      <c r="F316" s="17"/>
      <c r="G316" s="17"/>
      <c r="H316" s="17"/>
      <c r="I316" s="17"/>
      <c r="J316" s="17"/>
      <c r="K316" s="17"/>
    </row>
    <row r="317" spans="5:11" x14ac:dyDescent="0.25">
      <c r="E317" s="17"/>
      <c r="F317" s="17"/>
      <c r="G317" s="17"/>
      <c r="H317" s="17"/>
      <c r="I317" s="17"/>
      <c r="J317" s="17"/>
      <c r="K317" s="17"/>
    </row>
    <row r="318" spans="5:11" x14ac:dyDescent="0.25">
      <c r="E318" s="17"/>
      <c r="F318" s="17"/>
      <c r="G318" s="17"/>
      <c r="H318" s="17"/>
      <c r="I318" s="17"/>
      <c r="J318" s="17"/>
      <c r="K318" s="17"/>
    </row>
    <row r="319" spans="5:11" x14ac:dyDescent="0.25">
      <c r="E319" s="17"/>
      <c r="F319" s="17"/>
      <c r="G319" s="17"/>
      <c r="H319" s="17"/>
      <c r="I319" s="17"/>
      <c r="J319" s="17"/>
      <c r="K319" s="17"/>
    </row>
    <row r="320" spans="5:11" x14ac:dyDescent="0.25">
      <c r="E320" s="17"/>
      <c r="F320" s="17"/>
      <c r="G320" s="17"/>
      <c r="H320" s="17"/>
      <c r="I320" s="17"/>
      <c r="J320" s="17"/>
      <c r="K320" s="17"/>
    </row>
    <row r="321" spans="5:11" x14ac:dyDescent="0.25">
      <c r="E321" s="17"/>
      <c r="F321" s="17"/>
      <c r="G321" s="17"/>
      <c r="H321" s="17"/>
      <c r="I321" s="17"/>
      <c r="J321" s="17"/>
      <c r="K321" s="17"/>
    </row>
    <row r="322" spans="5:11" x14ac:dyDescent="0.25">
      <c r="E322" s="17"/>
      <c r="F322" s="17"/>
      <c r="G322" s="17"/>
      <c r="H322" s="17"/>
      <c r="I322" s="17"/>
      <c r="J322" s="17"/>
      <c r="K322" s="17"/>
    </row>
    <row r="323" spans="5:11" x14ac:dyDescent="0.25">
      <c r="E323" s="17"/>
      <c r="F323" s="17"/>
      <c r="G323" s="17"/>
      <c r="H323" s="17"/>
      <c r="I323" s="17"/>
      <c r="J323" s="17"/>
      <c r="K323" s="17"/>
    </row>
    <row r="324" spans="5:11" x14ac:dyDescent="0.25">
      <c r="E324" s="17"/>
      <c r="F324" s="17"/>
      <c r="G324" s="17"/>
      <c r="H324" s="17"/>
      <c r="I324" s="17"/>
      <c r="J324" s="17"/>
      <c r="K324" s="17"/>
    </row>
    <row r="325" spans="5:11" x14ac:dyDescent="0.25">
      <c r="E325" s="17"/>
      <c r="F325" s="17"/>
      <c r="G325" s="17"/>
      <c r="H325" s="17"/>
      <c r="I325" s="17"/>
      <c r="J325" s="17"/>
      <c r="K325" s="17"/>
    </row>
    <row r="326" spans="5:11" x14ac:dyDescent="0.25">
      <c r="E326" s="17"/>
      <c r="F326" s="17"/>
      <c r="G326" s="17"/>
      <c r="H326" s="17"/>
      <c r="I326" s="17"/>
      <c r="J326" s="17"/>
      <c r="K326" s="17"/>
    </row>
    <row r="327" spans="5:11" x14ac:dyDescent="0.25">
      <c r="E327" s="17"/>
      <c r="F327" s="17"/>
      <c r="G327" s="17"/>
      <c r="H327" s="17"/>
      <c r="I327" s="17"/>
      <c r="J327" s="17"/>
      <c r="K327" s="17"/>
    </row>
    <row r="328" spans="5:11" x14ac:dyDescent="0.25">
      <c r="E328" s="17"/>
      <c r="F328" s="17"/>
      <c r="G328" s="17"/>
      <c r="H328" s="17"/>
      <c r="I328" s="17"/>
      <c r="J328" s="17"/>
      <c r="K328" s="17"/>
    </row>
    <row r="329" spans="5:11" x14ac:dyDescent="0.25">
      <c r="E329" s="17"/>
      <c r="F329" s="17"/>
      <c r="G329" s="17"/>
      <c r="H329" s="17"/>
      <c r="I329" s="17"/>
      <c r="J329" s="17"/>
      <c r="K329" s="17"/>
    </row>
    <row r="330" spans="5:11" x14ac:dyDescent="0.25">
      <c r="E330" s="17"/>
      <c r="F330" s="17"/>
      <c r="G330" s="17"/>
      <c r="H330" s="17"/>
      <c r="I330" s="17"/>
      <c r="J330" s="17"/>
      <c r="K330" s="17"/>
    </row>
    <row r="331" spans="5:11" x14ac:dyDescent="0.25">
      <c r="E331" s="17"/>
      <c r="F331" s="17"/>
      <c r="G331" s="17"/>
      <c r="H331" s="17"/>
      <c r="I331" s="17"/>
      <c r="J331" s="17"/>
      <c r="K331" s="17"/>
    </row>
    <row r="332" spans="5:11" x14ac:dyDescent="0.25">
      <c r="E332" s="17"/>
      <c r="F332" s="17"/>
      <c r="G332" s="17"/>
      <c r="H332" s="17"/>
      <c r="I332" s="17"/>
      <c r="J332" s="17"/>
      <c r="K332" s="17"/>
    </row>
    <row r="333" spans="5:11" x14ac:dyDescent="0.25">
      <c r="E333" s="17"/>
      <c r="F333" s="17"/>
      <c r="G333" s="17"/>
      <c r="H333" s="17"/>
      <c r="I333" s="17"/>
      <c r="J333" s="17"/>
      <c r="K333" s="17"/>
    </row>
    <row r="334" spans="5:11" x14ac:dyDescent="0.25">
      <c r="E334" s="17"/>
      <c r="F334" s="17"/>
      <c r="G334" s="17"/>
      <c r="H334" s="17"/>
      <c r="I334" s="17"/>
      <c r="J334" s="17"/>
      <c r="K334" s="17"/>
    </row>
    <row r="335" spans="5:11" x14ac:dyDescent="0.25">
      <c r="E335" s="17"/>
      <c r="F335" s="17"/>
      <c r="G335" s="17"/>
      <c r="H335" s="17"/>
      <c r="I335" s="17"/>
      <c r="J335" s="17"/>
      <c r="K335" s="17"/>
    </row>
    <row r="336" spans="5:11" x14ac:dyDescent="0.25">
      <c r="E336" s="17"/>
      <c r="F336" s="17"/>
      <c r="G336" s="17"/>
      <c r="H336" s="17"/>
      <c r="I336" s="17"/>
      <c r="J336" s="17"/>
      <c r="K336" s="17"/>
    </row>
    <row r="337" spans="5:11" x14ac:dyDescent="0.25">
      <c r="E337" s="17"/>
      <c r="F337" s="17"/>
      <c r="G337" s="17"/>
      <c r="H337" s="17"/>
      <c r="I337" s="17"/>
      <c r="J337" s="17"/>
      <c r="K337" s="17"/>
    </row>
    <row r="338" spans="5:11" x14ac:dyDescent="0.25">
      <c r="E338" s="17"/>
      <c r="F338" s="17"/>
      <c r="G338" s="17"/>
      <c r="H338" s="17"/>
      <c r="I338" s="17"/>
      <c r="J338" s="17"/>
      <c r="K338" s="17"/>
    </row>
    <row r="339" spans="5:11" x14ac:dyDescent="0.25">
      <c r="E339" s="17"/>
      <c r="F339" s="17"/>
      <c r="G339" s="17"/>
      <c r="H339" s="17"/>
      <c r="I339" s="17"/>
      <c r="J339" s="17"/>
      <c r="K339" s="17"/>
    </row>
    <row r="340" spans="5:11" x14ac:dyDescent="0.25">
      <c r="E340" s="17"/>
      <c r="F340" s="17"/>
      <c r="G340" s="17"/>
      <c r="H340" s="17"/>
      <c r="I340" s="17"/>
      <c r="J340" s="17"/>
      <c r="K340" s="17"/>
    </row>
    <row r="341" spans="5:11" x14ac:dyDescent="0.25">
      <c r="E341" s="17"/>
      <c r="F341" s="17"/>
      <c r="G341" s="17"/>
      <c r="H341" s="17"/>
      <c r="I341" s="17"/>
      <c r="J341" s="17"/>
      <c r="K341" s="17"/>
    </row>
    <row r="342" spans="5:11" x14ac:dyDescent="0.25">
      <c r="E342" s="17"/>
      <c r="F342" s="17"/>
      <c r="G342" s="17"/>
      <c r="H342" s="17"/>
      <c r="I342" s="17"/>
      <c r="J342" s="17"/>
      <c r="K342" s="17"/>
    </row>
    <row r="343" spans="5:11" x14ac:dyDescent="0.25">
      <c r="E343" s="17"/>
      <c r="F343" s="17"/>
      <c r="G343" s="17"/>
      <c r="H343" s="17"/>
      <c r="I343" s="17"/>
      <c r="J343" s="17"/>
      <c r="K343" s="17"/>
    </row>
    <row r="344" spans="5:11" x14ac:dyDescent="0.25">
      <c r="E344" s="17"/>
      <c r="F344" s="17"/>
      <c r="G344" s="17"/>
      <c r="H344" s="17"/>
      <c r="I344" s="17"/>
      <c r="J344" s="17"/>
      <c r="K344" s="17"/>
    </row>
    <row r="345" spans="5:11" x14ac:dyDescent="0.25">
      <c r="E345" s="17"/>
      <c r="F345" s="17"/>
      <c r="G345" s="17"/>
      <c r="H345" s="17"/>
      <c r="I345" s="17"/>
      <c r="J345" s="17"/>
      <c r="K345" s="17"/>
    </row>
    <row r="346" spans="5:11" x14ac:dyDescent="0.25">
      <c r="E346" s="17"/>
      <c r="F346" s="17"/>
      <c r="G346" s="17"/>
      <c r="H346" s="17"/>
      <c r="I346" s="17"/>
      <c r="J346" s="17"/>
      <c r="K346" s="17"/>
    </row>
    <row r="347" spans="5:11" x14ac:dyDescent="0.25">
      <c r="E347" s="17"/>
      <c r="F347" s="17"/>
      <c r="G347" s="17"/>
      <c r="H347" s="17"/>
      <c r="I347" s="17"/>
      <c r="J347" s="17"/>
      <c r="K347" s="17"/>
    </row>
    <row r="348" spans="5:11" x14ac:dyDescent="0.25">
      <c r="E348" s="17"/>
      <c r="F348" s="17"/>
      <c r="G348" s="17"/>
      <c r="H348" s="17"/>
      <c r="I348" s="17"/>
      <c r="J348" s="17"/>
      <c r="K348" s="17"/>
    </row>
    <row r="349" spans="5:11" x14ac:dyDescent="0.25">
      <c r="E349" s="17"/>
      <c r="F349" s="17"/>
      <c r="G349" s="17"/>
      <c r="H349" s="17"/>
      <c r="I349" s="17"/>
      <c r="J349" s="17"/>
      <c r="K349" s="17"/>
    </row>
    <row r="350" spans="5:11" x14ac:dyDescent="0.25">
      <c r="E350" s="17"/>
      <c r="F350" s="17"/>
      <c r="G350" s="17"/>
      <c r="H350" s="17"/>
      <c r="I350" s="17"/>
      <c r="J350" s="17"/>
      <c r="K350" s="17"/>
    </row>
    <row r="351" spans="5:11" x14ac:dyDescent="0.25">
      <c r="E351" s="17"/>
      <c r="F351" s="17"/>
      <c r="G351" s="17"/>
      <c r="H351" s="17"/>
      <c r="I351" s="17"/>
      <c r="J351" s="17"/>
      <c r="K351" s="17"/>
    </row>
    <row r="352" spans="5:11" x14ac:dyDescent="0.25">
      <c r="E352" s="17"/>
      <c r="F352" s="17"/>
      <c r="G352" s="17"/>
      <c r="H352" s="17"/>
      <c r="I352" s="17"/>
      <c r="J352" s="17"/>
      <c r="K352" s="17"/>
    </row>
    <row r="353" spans="5:11" x14ac:dyDescent="0.25">
      <c r="E353" s="17"/>
      <c r="F353" s="17"/>
      <c r="G353" s="17"/>
      <c r="H353" s="17"/>
      <c r="I353" s="17"/>
      <c r="J353" s="17"/>
      <c r="K353" s="17"/>
    </row>
    <row r="354" spans="5:11" x14ac:dyDescent="0.25">
      <c r="E354" s="17"/>
      <c r="F354" s="17"/>
      <c r="G354" s="17"/>
      <c r="H354" s="17"/>
      <c r="I354" s="17"/>
      <c r="J354" s="17"/>
      <c r="K354" s="17"/>
    </row>
    <row r="355" spans="5:11" x14ac:dyDescent="0.25">
      <c r="E355" s="17"/>
      <c r="F355" s="17"/>
      <c r="G355" s="17"/>
      <c r="H355" s="17"/>
      <c r="I355" s="17"/>
      <c r="J355" s="17"/>
      <c r="K355" s="17"/>
    </row>
    <row r="356" spans="5:11" x14ac:dyDescent="0.25">
      <c r="E356" s="17"/>
      <c r="F356" s="17"/>
      <c r="G356" s="17"/>
      <c r="H356" s="17"/>
      <c r="I356" s="17"/>
      <c r="J356" s="17"/>
      <c r="K356" s="17"/>
    </row>
    <row r="357" spans="5:11" x14ac:dyDescent="0.25">
      <c r="E357" s="17"/>
      <c r="F357" s="17"/>
      <c r="G357" s="17"/>
      <c r="H357" s="17"/>
      <c r="I357" s="17"/>
      <c r="J357" s="17"/>
      <c r="K357" s="17"/>
    </row>
    <row r="358" spans="5:11" x14ac:dyDescent="0.25">
      <c r="E358" s="17"/>
      <c r="F358" s="17"/>
      <c r="G358" s="17"/>
      <c r="H358" s="17"/>
      <c r="I358" s="17"/>
      <c r="J358" s="17"/>
      <c r="K358" s="17"/>
    </row>
    <row r="359" spans="5:11" x14ac:dyDescent="0.25">
      <c r="E359" s="17"/>
      <c r="F359" s="17"/>
      <c r="G359" s="17"/>
      <c r="H359" s="17"/>
      <c r="I359" s="17"/>
      <c r="J359" s="17"/>
      <c r="K359" s="17"/>
    </row>
    <row r="360" spans="5:11" x14ac:dyDescent="0.25">
      <c r="E360" s="17"/>
      <c r="F360" s="17"/>
      <c r="G360" s="17"/>
      <c r="H360" s="17"/>
      <c r="I360" s="17"/>
      <c r="J360" s="17"/>
      <c r="K360" s="17"/>
    </row>
    <row r="361" spans="5:11" x14ac:dyDescent="0.25">
      <c r="E361" s="17"/>
      <c r="F361" s="17"/>
      <c r="G361" s="17"/>
      <c r="H361" s="17"/>
      <c r="I361" s="17"/>
      <c r="J361" s="17"/>
      <c r="K361" s="17"/>
    </row>
    <row r="362" spans="5:11" x14ac:dyDescent="0.25">
      <c r="E362" s="17"/>
      <c r="F362" s="17"/>
      <c r="G362" s="17"/>
      <c r="H362" s="17"/>
      <c r="I362" s="17"/>
      <c r="J362" s="17"/>
      <c r="K362" s="17"/>
    </row>
    <row r="363" spans="5:11" x14ac:dyDescent="0.25">
      <c r="E363" s="17"/>
      <c r="F363" s="17"/>
      <c r="G363" s="17"/>
      <c r="H363" s="17"/>
      <c r="I363" s="17"/>
      <c r="J363" s="17"/>
      <c r="K363" s="17"/>
    </row>
    <row r="364" spans="5:11" x14ac:dyDescent="0.25">
      <c r="E364" s="17"/>
      <c r="F364" s="17"/>
      <c r="G364" s="17"/>
      <c r="H364" s="17"/>
      <c r="I364" s="17"/>
      <c r="J364" s="17"/>
      <c r="K364" s="1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2A85B-F5FD-8047-A37E-58F5C8D032B8}">
  <sheetPr>
    <tabColor theme="5"/>
  </sheetPr>
  <dimension ref="A1:DT670"/>
  <sheetViews>
    <sheetView zoomScaleNormal="100" workbookViewId="0">
      <pane ySplit="3" topLeftCell="A4" activePane="bottomLeft" state="frozen"/>
      <selection activeCell="A4" sqref="A4"/>
      <selection pane="bottomLeft"/>
    </sheetView>
  </sheetViews>
  <sheetFormatPr baseColWidth="10" defaultColWidth="10.875" defaultRowHeight="15.75" x14ac:dyDescent="0.25"/>
  <cols>
    <col min="1" max="1" width="10.875" style="14"/>
    <col min="2" max="2" width="15.625" style="14" bestFit="1" customWidth="1"/>
    <col min="3" max="6" width="10.5" style="14" customWidth="1"/>
    <col min="7" max="7" width="11" style="14" bestFit="1" customWidth="1"/>
    <col min="8" max="10" width="10.5" style="14" customWidth="1"/>
    <col min="11" max="11" width="3.5" style="14" customWidth="1"/>
    <col min="12" max="12" width="11.5" style="14" customWidth="1"/>
    <col min="13" max="20" width="10.875" style="14"/>
    <col min="21" max="21" width="4.625" style="14" customWidth="1"/>
    <col min="22" max="22" width="11.375" style="14" customWidth="1"/>
    <col min="23" max="30" width="10.875" style="14"/>
    <col min="31" max="31" width="4.5" style="14" customWidth="1"/>
    <col min="32" max="39" width="10.875" style="14"/>
    <col min="40" max="40" width="3.625" style="14" customWidth="1"/>
    <col min="41" max="41" width="11.5" style="14" customWidth="1"/>
    <col min="42" max="104" width="7.5" style="14" customWidth="1"/>
    <col min="105" max="105" width="8.625" style="14" bestFit="1" customWidth="1"/>
    <col min="106" max="106" width="11.5" style="14" bestFit="1" customWidth="1"/>
    <col min="107" max="107" width="12.375" style="14" customWidth="1"/>
    <col min="108" max="108" width="12.5" style="124" bestFit="1" customWidth="1"/>
    <col min="109" max="109" width="12.5" style="14" bestFit="1" customWidth="1"/>
    <col min="110" max="110" width="9" style="14" bestFit="1" customWidth="1"/>
    <col min="111" max="112" width="11.875" style="14" customWidth="1"/>
    <col min="113" max="113" width="10.875" style="14"/>
    <col min="114" max="114" width="11.875" style="14" bestFit="1" customWidth="1"/>
    <col min="115" max="16384" width="10.875" style="14"/>
  </cols>
  <sheetData>
    <row r="1" spans="1:124" x14ac:dyDescent="0.25">
      <c r="A1" s="76"/>
      <c r="B1" s="131" t="s">
        <v>519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130" t="s">
        <v>222</v>
      </c>
      <c r="W1" s="76"/>
      <c r="X1" s="76"/>
      <c r="Y1" s="76"/>
      <c r="Z1" s="76"/>
      <c r="AA1" s="76"/>
      <c r="AB1" s="76"/>
      <c r="AC1" s="76"/>
      <c r="AD1" s="76"/>
      <c r="AE1" s="76"/>
      <c r="AF1" s="76"/>
      <c r="AG1" s="130"/>
      <c r="AH1" s="76"/>
      <c r="AI1" s="76"/>
      <c r="AJ1" s="76"/>
      <c r="AK1" s="76"/>
      <c r="AL1" s="76"/>
      <c r="AM1" s="76"/>
      <c r="AN1" s="163"/>
      <c r="AO1" s="163"/>
      <c r="AP1" s="209" t="s">
        <v>317</v>
      </c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31"/>
      <c r="DB1" s="276"/>
      <c r="DC1" s="131"/>
      <c r="DD1" s="76"/>
      <c r="DE1" s="76"/>
      <c r="DF1" s="76"/>
      <c r="DG1" s="76"/>
      <c r="DH1" s="76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</row>
    <row r="2" spans="1:124" x14ac:dyDescent="0.25">
      <c r="A2" s="1"/>
      <c r="B2" s="1" t="s">
        <v>134</v>
      </c>
      <c r="C2" s="1"/>
      <c r="D2" s="22" t="s">
        <v>102</v>
      </c>
      <c r="E2" s="22"/>
      <c r="F2" s="22"/>
      <c r="G2" s="22"/>
      <c r="H2" s="33"/>
      <c r="I2" s="22"/>
      <c r="J2" s="22"/>
      <c r="K2" s="1"/>
      <c r="L2" s="1" t="s">
        <v>135</v>
      </c>
      <c r="M2" s="1"/>
      <c r="N2" s="22"/>
      <c r="O2" s="22"/>
      <c r="P2" s="22"/>
      <c r="Q2" s="22"/>
      <c r="R2" s="33"/>
      <c r="S2" s="22"/>
      <c r="T2" s="22"/>
      <c r="U2" s="1"/>
      <c r="V2" s="1"/>
      <c r="W2" s="1" t="s">
        <v>46</v>
      </c>
      <c r="X2" s="22" t="s">
        <v>6</v>
      </c>
      <c r="Y2" s="22" t="s">
        <v>119</v>
      </c>
      <c r="Z2" s="22" t="s">
        <v>118</v>
      </c>
      <c r="AA2" s="22" t="s">
        <v>7</v>
      </c>
      <c r="AB2" s="33" t="s">
        <v>73</v>
      </c>
      <c r="AC2" s="22" t="s">
        <v>9</v>
      </c>
      <c r="AD2" s="22" t="s">
        <v>267</v>
      </c>
      <c r="AE2" s="22"/>
      <c r="AF2" s="22" t="s">
        <v>512</v>
      </c>
      <c r="AG2" s="22"/>
      <c r="AH2" s="22"/>
      <c r="AI2" s="22"/>
      <c r="AJ2" s="22"/>
      <c r="AK2" s="22"/>
      <c r="AL2" s="22"/>
      <c r="AM2" s="22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"/>
      <c r="DB2" s="1"/>
      <c r="DC2" s="1"/>
      <c r="DD2" s="22"/>
      <c r="DE2" s="22"/>
      <c r="DF2" s="22"/>
      <c r="DG2" s="22"/>
      <c r="DH2" s="22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</row>
    <row r="3" spans="1:124" x14ac:dyDescent="0.25">
      <c r="A3" s="1"/>
      <c r="B3" s="1" t="s">
        <v>43</v>
      </c>
      <c r="C3" s="1" t="s">
        <v>46</v>
      </c>
      <c r="D3" s="22" t="s">
        <v>6</v>
      </c>
      <c r="E3" s="22" t="s">
        <v>119</v>
      </c>
      <c r="F3" s="22" t="s">
        <v>118</v>
      </c>
      <c r="G3" s="22" t="s">
        <v>7</v>
      </c>
      <c r="H3" s="33" t="s">
        <v>73</v>
      </c>
      <c r="I3" s="22" t="s">
        <v>9</v>
      </c>
      <c r="J3" s="22" t="s">
        <v>267</v>
      </c>
      <c r="K3" s="1"/>
      <c r="L3" s="1" t="s">
        <v>43</v>
      </c>
      <c r="M3" s="1" t="s">
        <v>46</v>
      </c>
      <c r="N3" s="22" t="s">
        <v>6</v>
      </c>
      <c r="O3" s="22" t="s">
        <v>119</v>
      </c>
      <c r="P3" s="22" t="s">
        <v>118</v>
      </c>
      <c r="Q3" s="22" t="s">
        <v>7</v>
      </c>
      <c r="R3" s="33" t="s">
        <v>73</v>
      </c>
      <c r="S3" s="22" t="s">
        <v>9</v>
      </c>
      <c r="T3" s="22" t="s">
        <v>267</v>
      </c>
      <c r="U3" s="1"/>
      <c r="V3" s="1" t="s">
        <v>43</v>
      </c>
      <c r="W3" s="1" t="s">
        <v>136</v>
      </c>
      <c r="X3" s="22" t="s">
        <v>137</v>
      </c>
      <c r="Y3" s="22" t="s">
        <v>138</v>
      </c>
      <c r="Z3" s="22" t="s">
        <v>139</v>
      </c>
      <c r="AA3" s="22" t="s">
        <v>140</v>
      </c>
      <c r="AB3" s="33" t="s">
        <v>141</v>
      </c>
      <c r="AC3" s="22" t="s">
        <v>142</v>
      </c>
      <c r="AD3" s="22" t="s">
        <v>274</v>
      </c>
      <c r="AE3" s="22"/>
      <c r="AF3" s="22" t="s">
        <v>46</v>
      </c>
      <c r="AG3" s="22" t="s">
        <v>6</v>
      </c>
      <c r="AH3" s="22" t="s">
        <v>119</v>
      </c>
      <c r="AI3" s="22" t="s">
        <v>118</v>
      </c>
      <c r="AJ3" s="22" t="s">
        <v>7</v>
      </c>
      <c r="AK3" s="22" t="s">
        <v>73</v>
      </c>
      <c r="AL3" s="22" t="s">
        <v>9</v>
      </c>
      <c r="AM3" s="22" t="s">
        <v>267</v>
      </c>
      <c r="AN3" s="163"/>
      <c r="AO3" s="163"/>
      <c r="AP3" s="282" t="s">
        <v>143</v>
      </c>
      <c r="AQ3" s="282" t="s">
        <v>144</v>
      </c>
      <c r="AR3" s="282" t="s">
        <v>145</v>
      </c>
      <c r="AS3" s="282" t="s">
        <v>146</v>
      </c>
      <c r="AT3" s="282" t="s">
        <v>147</v>
      </c>
      <c r="AU3" s="282" t="s">
        <v>148</v>
      </c>
      <c r="AV3" s="282" t="s">
        <v>285</v>
      </c>
      <c r="AW3" s="282"/>
      <c r="AX3" s="282" t="s">
        <v>149</v>
      </c>
      <c r="AY3" s="282" t="s">
        <v>150</v>
      </c>
      <c r="AZ3" s="282" t="s">
        <v>151</v>
      </c>
      <c r="BA3" s="282" t="s">
        <v>152</v>
      </c>
      <c r="BB3" s="282" t="s">
        <v>153</v>
      </c>
      <c r="BC3" s="282" t="s">
        <v>154</v>
      </c>
      <c r="BD3" s="282" t="s">
        <v>286</v>
      </c>
      <c r="BE3" s="282"/>
      <c r="BF3" s="282" t="s">
        <v>155</v>
      </c>
      <c r="BG3" s="282" t="s">
        <v>156</v>
      </c>
      <c r="BH3" s="282" t="s">
        <v>157</v>
      </c>
      <c r="BI3" s="282" t="s">
        <v>158</v>
      </c>
      <c r="BJ3" s="282" t="s">
        <v>159</v>
      </c>
      <c r="BK3" s="282" t="s">
        <v>160</v>
      </c>
      <c r="BL3" s="282" t="s">
        <v>287</v>
      </c>
      <c r="BM3" s="282"/>
      <c r="BN3" s="282" t="s">
        <v>161</v>
      </c>
      <c r="BO3" s="282" t="s">
        <v>162</v>
      </c>
      <c r="BP3" s="282" t="s">
        <v>163</v>
      </c>
      <c r="BQ3" s="282" t="s">
        <v>164</v>
      </c>
      <c r="BR3" s="282" t="s">
        <v>165</v>
      </c>
      <c r="BS3" s="282" t="s">
        <v>166</v>
      </c>
      <c r="BT3" s="282" t="s">
        <v>288</v>
      </c>
      <c r="BU3" s="282"/>
      <c r="BV3" s="282" t="s">
        <v>167</v>
      </c>
      <c r="BW3" s="282" t="s">
        <v>168</v>
      </c>
      <c r="BX3" s="282" t="s">
        <v>169</v>
      </c>
      <c r="BY3" s="282" t="s">
        <v>170</v>
      </c>
      <c r="BZ3" s="282" t="s">
        <v>171</v>
      </c>
      <c r="CA3" s="282" t="s">
        <v>172</v>
      </c>
      <c r="CB3" s="282" t="s">
        <v>289</v>
      </c>
      <c r="CC3" s="282"/>
      <c r="CD3" s="282" t="s">
        <v>173</v>
      </c>
      <c r="CE3" s="282" t="s">
        <v>174</v>
      </c>
      <c r="CF3" s="282" t="s">
        <v>175</v>
      </c>
      <c r="CG3" s="282" t="s">
        <v>176</v>
      </c>
      <c r="CH3" s="282" t="s">
        <v>177</v>
      </c>
      <c r="CI3" s="282" t="s">
        <v>178</v>
      </c>
      <c r="CJ3" s="282" t="s">
        <v>290</v>
      </c>
      <c r="CK3" s="282"/>
      <c r="CL3" s="282" t="s">
        <v>179</v>
      </c>
      <c r="CM3" s="282" t="s">
        <v>180</v>
      </c>
      <c r="CN3" s="282" t="s">
        <v>181</v>
      </c>
      <c r="CO3" s="282" t="s">
        <v>182</v>
      </c>
      <c r="CP3" s="282" t="s">
        <v>183</v>
      </c>
      <c r="CQ3" s="282" t="s">
        <v>184</v>
      </c>
      <c r="CR3" s="282" t="s">
        <v>291</v>
      </c>
      <c r="CS3" s="282"/>
      <c r="CT3" s="282" t="s">
        <v>278</v>
      </c>
      <c r="CU3" s="282" t="s">
        <v>279</v>
      </c>
      <c r="CV3" s="282" t="s">
        <v>280</v>
      </c>
      <c r="CW3" s="282" t="s">
        <v>281</v>
      </c>
      <c r="CX3" s="282" t="s">
        <v>282</v>
      </c>
      <c r="CY3" s="282" t="s">
        <v>283</v>
      </c>
      <c r="CZ3" s="282" t="s">
        <v>284</v>
      </c>
      <c r="DA3" s="1"/>
      <c r="DB3" s="1"/>
      <c r="DC3" s="1"/>
      <c r="DD3" s="22"/>
      <c r="DE3" s="22"/>
      <c r="DF3" s="22"/>
      <c r="DG3" s="22"/>
      <c r="DH3" s="22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</row>
    <row r="4" spans="1:124" x14ac:dyDescent="0.25">
      <c r="B4" s="117">
        <v>35795</v>
      </c>
      <c r="C4" s="114">
        <v>1871.37976</v>
      </c>
      <c r="D4" s="114">
        <v>253.86</v>
      </c>
      <c r="E4" s="114">
        <v>220.02108754353239</v>
      </c>
      <c r="F4" s="114">
        <v>154.04125999999999</v>
      </c>
      <c r="G4" s="114">
        <v>33149.039060000003</v>
      </c>
      <c r="H4" s="114">
        <v>371.1687</v>
      </c>
      <c r="I4" s="114">
        <v>363.09595000000002</v>
      </c>
      <c r="J4" s="114">
        <v>389.65463</v>
      </c>
      <c r="L4" s="117">
        <v>35795</v>
      </c>
      <c r="M4" s="114"/>
      <c r="N4" s="114"/>
      <c r="O4" s="114"/>
      <c r="P4" s="114"/>
      <c r="Q4" s="114"/>
      <c r="R4" s="114"/>
      <c r="S4" s="114"/>
      <c r="T4" s="114"/>
      <c r="V4" s="117">
        <v>35795</v>
      </c>
      <c r="W4" s="114"/>
      <c r="X4" s="114"/>
      <c r="Y4" s="114"/>
      <c r="Z4" s="114"/>
      <c r="AA4" s="114"/>
      <c r="AB4" s="114"/>
      <c r="AC4" s="114"/>
      <c r="AD4" s="114"/>
      <c r="AE4" s="134"/>
      <c r="AF4" s="190">
        <v>3.899721448467966E-3</v>
      </c>
      <c r="AG4" s="190">
        <v>0.51955431754874648</v>
      </c>
      <c r="AH4" s="190">
        <v>0.17214484679665737</v>
      </c>
      <c r="AI4" s="190">
        <v>9.8607242339832854E-2</v>
      </c>
      <c r="AJ4" s="190">
        <v>9.8941504178272979E-2</v>
      </c>
      <c r="AK4" s="190">
        <v>3.5877437325905287E-2</v>
      </c>
      <c r="AL4" s="190">
        <v>4.0111420612813371E-2</v>
      </c>
      <c r="AM4" s="190">
        <v>3.0863509749303616E-2</v>
      </c>
      <c r="AP4" s="18">
        <v>7.3738000000000001</v>
      </c>
      <c r="AQ4" s="18">
        <v>8.0441000000000003</v>
      </c>
      <c r="AR4" s="18">
        <v>12.131</v>
      </c>
      <c r="AS4" s="18">
        <v>5.6563999999999996E-2</v>
      </c>
      <c r="AT4" s="18">
        <v>5.0635000000000003</v>
      </c>
      <c r="AU4" s="18">
        <v>5.1578999999999997</v>
      </c>
      <c r="AV4" s="18">
        <v>4.7951800000000002</v>
      </c>
      <c r="AW4" s="18"/>
      <c r="AX4" s="18">
        <f t="shared" ref="AX4:AX67" si="0">1/AP4</f>
        <v>0.13561528655510049</v>
      </c>
      <c r="AY4" s="18">
        <f t="shared" ref="AY4:AY67" si="1">AX4*AQ4</f>
        <v>1.090902926577884</v>
      </c>
      <c r="AZ4" s="18">
        <f t="shared" ref="AZ4:AZ67" si="2">AX4*AR4</f>
        <v>1.6451490411999241</v>
      </c>
      <c r="BA4" s="18">
        <f t="shared" ref="BA4:BA67" si="3">AX4*AS4</f>
        <v>7.6709430687027036E-3</v>
      </c>
      <c r="BB4" s="18">
        <f t="shared" ref="BB4:BB67" si="4">AX4*AT4</f>
        <v>0.68668800347175141</v>
      </c>
      <c r="BC4" s="18">
        <f t="shared" ref="BC4:BC67" si="5">AX4*AU4</f>
        <v>0.69949008652255285</v>
      </c>
      <c r="BD4" s="18">
        <f>AV4*AX4</f>
        <v>0.65029970978328677</v>
      </c>
      <c r="BE4" s="18"/>
      <c r="BF4" s="18">
        <f t="shared" ref="BF4:BF67" si="6">1/AQ4</f>
        <v>0.12431471513283027</v>
      </c>
      <c r="BG4" s="18">
        <f t="shared" ref="BG4:BG67" si="7">$BF4*AP4</f>
        <v>0.91667184644646382</v>
      </c>
      <c r="BH4" s="18">
        <f t="shared" ref="BH4:BH67" si="8">$BF4*AR4</f>
        <v>1.508061809276364</v>
      </c>
      <c r="BI4" s="18">
        <f t="shared" ref="BI4:BI67" si="9">$BF4*AS4</f>
        <v>7.031737546773411E-3</v>
      </c>
      <c r="BJ4" s="18">
        <f t="shared" ref="BJ4:BJ67" si="10">$BF4*AT4</f>
        <v>0.62946756007508609</v>
      </c>
      <c r="BK4" s="18">
        <f t="shared" ref="BK4:BK67" si="11">$BF4*AU4</f>
        <v>0.64120286918362523</v>
      </c>
      <c r="BL4" s="18">
        <f>AV4*BF4</f>
        <v>0.59611143571064507</v>
      </c>
      <c r="BM4" s="18"/>
      <c r="BN4" s="18">
        <f t="shared" ref="BN4:BN67" si="12">1/AR4</f>
        <v>8.2433435001236496E-2</v>
      </c>
      <c r="BO4" s="18">
        <f t="shared" ref="BO4:BO67" si="13">1/AZ4</f>
        <v>0.60784766301211768</v>
      </c>
      <c r="BP4" s="18">
        <f t="shared" ref="BP4:BP67" si="14">1/BH4</f>
        <v>0.66310279449344656</v>
      </c>
      <c r="BQ4" s="18">
        <f>BN4*AS4</f>
        <v>4.6627648174099407E-3</v>
      </c>
      <c r="BR4" s="18">
        <f t="shared" ref="BR4:BR67" si="15">BN4*AT4</f>
        <v>0.41740169812876105</v>
      </c>
      <c r="BS4" s="18">
        <f t="shared" ref="BS4:BS67" si="16">BN4*AU4</f>
        <v>0.42518341439287771</v>
      </c>
      <c r="BT4" s="18">
        <f>BN4*AV4</f>
        <v>0.39528315884922927</v>
      </c>
      <c r="BU4" s="18"/>
      <c r="BV4" s="18">
        <f t="shared" ref="BV4:BV67" si="17">1/AS4</f>
        <v>17.679089173325792</v>
      </c>
      <c r="BW4" s="18">
        <f t="shared" ref="BW4:BW67" si="18">1/BA4</f>
        <v>130.36206774626973</v>
      </c>
      <c r="BX4" s="18">
        <f t="shared" ref="BX4:BX67" si="19">1/BI4</f>
        <v>142.21236121915001</v>
      </c>
      <c r="BY4" s="18">
        <f>1/BQ4</f>
        <v>214.4650307616152</v>
      </c>
      <c r="BZ4" s="18">
        <f t="shared" ref="BZ4:BZ67" si="20">BV4*AT4</f>
        <v>89.518068029135151</v>
      </c>
      <c r="CA4" s="18">
        <f t="shared" ref="CA4:CA67" si="21">BV4*AU4</f>
        <v>91.186974047097095</v>
      </c>
      <c r="CB4" s="18">
        <f>BV4*AV4</f>
        <v>84.774414822148373</v>
      </c>
      <c r="CC4" s="18"/>
      <c r="CD4" s="18">
        <f t="shared" ref="CD4:CD67" si="22">1/AU4</f>
        <v>0.19387735318637431</v>
      </c>
      <c r="CE4" s="18">
        <f t="shared" ref="CE4:CE67" si="23">1/BB4</f>
        <v>1.4562654290510515</v>
      </c>
      <c r="CF4" s="18">
        <f t="shared" ref="CF4:CF67" si="24">1/BJ4</f>
        <v>1.5886442184259899</v>
      </c>
      <c r="CG4" s="18">
        <f>1/BR4</f>
        <v>2.3957736743359335</v>
      </c>
      <c r="CH4" s="18">
        <f>1/BZ4</f>
        <v>1.1170929199170532E-2</v>
      </c>
      <c r="CI4" s="18">
        <f t="shared" ref="CI4:CI67" si="25">1/AT4*AU4</f>
        <v>1.0186432309667226</v>
      </c>
      <c r="CJ4" s="18">
        <f>CD4*AV4</f>
        <v>0.92967680645223838</v>
      </c>
      <c r="CK4" s="18"/>
      <c r="CL4" s="18">
        <f>1/AU4</f>
        <v>0.19387735318637431</v>
      </c>
      <c r="CM4" s="18">
        <f t="shared" ref="CM4:CM67" si="26">$CL4*AP4</f>
        <v>1.4296128269256869</v>
      </c>
      <c r="CN4" s="18">
        <f t="shared" ref="CN4:CN67" si="27">$CL4*AQ4</f>
        <v>1.5595688167665136</v>
      </c>
      <c r="CO4" s="18">
        <f t="shared" ref="CO4:CO67" si="28">$CL4*AR4</f>
        <v>2.3519261715039068</v>
      </c>
      <c r="CP4" s="18">
        <f t="shared" ref="CP4:CP67" si="29">$CL4*AS4</f>
        <v>1.0966478605634076E-2</v>
      </c>
      <c r="CQ4" s="18">
        <f t="shared" ref="CQ4:CQ67" si="30">$CL4*AT4</f>
        <v>0.98169797785920632</v>
      </c>
      <c r="CR4" s="18">
        <f>CL4*AV4</f>
        <v>0.92967680645223838</v>
      </c>
      <c r="CS4" s="18"/>
      <c r="CT4" s="18">
        <f>1/AV4</f>
        <v>0.20854274500644396</v>
      </c>
      <c r="CU4" s="18">
        <f>1/BD4</f>
        <v>1.5377524931285165</v>
      </c>
      <c r="CV4" s="18">
        <f>1/BL4</f>
        <v>1.677538695106336</v>
      </c>
      <c r="CW4" s="18">
        <f>1/BT4</f>
        <v>2.5298320396731717</v>
      </c>
      <c r="CX4" s="18">
        <f>1/CB4</f>
        <v>1.1796011828544496E-2</v>
      </c>
      <c r="CY4" s="18">
        <f>1/CJ4</f>
        <v>1.0756426244687374</v>
      </c>
      <c r="CZ4" s="18">
        <f>1/CR4</f>
        <v>1.0756426244687374</v>
      </c>
      <c r="DB4" s="63"/>
      <c r="DC4" s="162"/>
      <c r="DD4" s="57"/>
      <c r="DE4" s="161"/>
      <c r="DF4" s="132"/>
      <c r="DG4" s="205"/>
      <c r="DH4" s="206"/>
    </row>
    <row r="5" spans="1:124" x14ac:dyDescent="0.25">
      <c r="B5" s="78">
        <v>35825</v>
      </c>
      <c r="C5" s="111">
        <v>1973.14905</v>
      </c>
      <c r="D5" s="111">
        <v>259.83</v>
      </c>
      <c r="E5" s="211">
        <v>225.8705254831153</v>
      </c>
      <c r="F5" s="111">
        <v>158.97577000000001</v>
      </c>
      <c r="G5" s="111">
        <v>32943.84375</v>
      </c>
      <c r="H5" s="111">
        <v>384.36651999999998</v>
      </c>
      <c r="I5" s="111">
        <v>378.9101</v>
      </c>
      <c r="J5" s="111">
        <v>379.14783</v>
      </c>
      <c r="L5" s="78">
        <v>35825</v>
      </c>
      <c r="M5" s="111">
        <f t="shared" ref="M5:T5" si="31">C5/C4-1</f>
        <v>5.4381955055450515E-2</v>
      </c>
      <c r="N5" s="111">
        <f t="shared" si="31"/>
        <v>2.3516899078231956E-2</v>
      </c>
      <c r="O5" s="111">
        <f t="shared" si="31"/>
        <v>2.6585805955647634E-2</v>
      </c>
      <c r="P5" s="111">
        <f t="shared" si="31"/>
        <v>3.2033690194432474E-2</v>
      </c>
      <c r="Q5" s="111">
        <f t="shared" si="31"/>
        <v>-6.1900832065930889E-3</v>
      </c>
      <c r="R5" s="111">
        <f t="shared" si="31"/>
        <v>3.555747022849709E-2</v>
      </c>
      <c r="S5" s="111">
        <f t="shared" si="31"/>
        <v>4.3553639196471261E-2</v>
      </c>
      <c r="T5" s="111">
        <f t="shared" si="31"/>
        <v>-2.6964391517688369E-2</v>
      </c>
      <c r="V5" s="78">
        <v>35825</v>
      </c>
      <c r="W5" s="118">
        <f>M5-'Interest rate'!M4</f>
        <v>5.1381953466039354E-2</v>
      </c>
      <c r="X5" s="118">
        <f>N5-'Interest rate'!N4</f>
        <v>1.8871803917269281E-2</v>
      </c>
      <c r="Y5" s="118">
        <f>O5-'Interest rate'!O4</f>
        <v>2.3727585310557853E-2</v>
      </c>
      <c r="Z5" s="118">
        <f>P5-'Interest rate'!P4</f>
        <v>2.5955265873809363E-2</v>
      </c>
      <c r="AA5" s="118">
        <f>Q5-'Interest rate'!Q4</f>
        <v>-6.8097088580227894E-3</v>
      </c>
      <c r="AB5" s="118">
        <f>R5-'Interest rate'!R4</f>
        <v>3.4521724213798732E-2</v>
      </c>
      <c r="AC5" s="118">
        <f>S5-'Interest rate'!S4</f>
        <v>3.987882979603441E-2</v>
      </c>
      <c r="AD5" s="118">
        <f>T5-'Interest rate'!T4</f>
        <v>-3.1118168960380888E-2</v>
      </c>
      <c r="AE5" s="118"/>
      <c r="AF5" s="118">
        <v>3.899721448467966E-3</v>
      </c>
      <c r="AG5" s="118">
        <v>0.51955431754874648</v>
      </c>
      <c r="AH5" s="118">
        <v>0.17214484679665737</v>
      </c>
      <c r="AI5" s="118">
        <v>9.8607242339832854E-2</v>
      </c>
      <c r="AJ5" s="118">
        <v>9.8941504178272979E-2</v>
      </c>
      <c r="AK5" s="118">
        <v>3.5877437325905287E-2</v>
      </c>
      <c r="AL5" s="118">
        <v>4.0111420612813371E-2</v>
      </c>
      <c r="AM5" s="118">
        <v>3.0863509749303616E-2</v>
      </c>
      <c r="AN5" s="31"/>
      <c r="AO5" s="31"/>
      <c r="AP5" s="16">
        <v>7.5936000000000003</v>
      </c>
      <c r="AQ5" s="16">
        <v>8.1311999999999998</v>
      </c>
      <c r="AR5" s="16">
        <v>12.392799999999999</v>
      </c>
      <c r="AS5" s="16">
        <v>5.9454E-2</v>
      </c>
      <c r="AT5" s="16">
        <v>5.1406000000000001</v>
      </c>
      <c r="AU5" s="16">
        <v>5.2247000000000003</v>
      </c>
      <c r="AV5" s="16">
        <v>5.1886999999999999</v>
      </c>
      <c r="AW5" s="16"/>
      <c r="AX5" s="16">
        <f t="shared" si="0"/>
        <v>0.1316898440792246</v>
      </c>
      <c r="AY5" s="16">
        <f t="shared" si="1"/>
        <v>1.070796460176991</v>
      </c>
      <c r="AZ5" s="16">
        <f t="shared" si="2"/>
        <v>1.6320058997050146</v>
      </c>
      <c r="BA5" s="16">
        <f t="shared" si="3"/>
        <v>7.8294879898862194E-3</v>
      </c>
      <c r="BB5" s="16">
        <f t="shared" si="4"/>
        <v>0.67696481247366203</v>
      </c>
      <c r="BC5" s="16">
        <f t="shared" si="5"/>
        <v>0.68803992836072481</v>
      </c>
      <c r="BD5" s="16">
        <f t="shared" ref="BD5:BD68" si="32">AV5*AX5</f>
        <v>0.68329909397387267</v>
      </c>
      <c r="BE5" s="16"/>
      <c r="BF5" s="16">
        <f t="shared" si="6"/>
        <v>0.12298307752853208</v>
      </c>
      <c r="BG5" s="16">
        <f t="shared" si="7"/>
        <v>0.93388429752066127</v>
      </c>
      <c r="BH5" s="16">
        <f t="shared" si="8"/>
        <v>1.5241046831955922</v>
      </c>
      <c r="BI5" s="16">
        <f t="shared" si="9"/>
        <v>7.3118358913813464E-3</v>
      </c>
      <c r="BJ5" s="16">
        <f t="shared" si="10"/>
        <v>0.632206808343172</v>
      </c>
      <c r="BK5" s="16">
        <f t="shared" si="11"/>
        <v>0.64254968516332156</v>
      </c>
      <c r="BL5" s="16">
        <f t="shared" ref="BL5:BL68" si="33">AV5*BF5</f>
        <v>0.6381222943722944</v>
      </c>
      <c r="BM5" s="16"/>
      <c r="BN5" s="16">
        <f t="shared" si="12"/>
        <v>8.0692014718223487E-2</v>
      </c>
      <c r="BO5" s="16">
        <f t="shared" si="13"/>
        <v>0.6127428829643019</v>
      </c>
      <c r="BP5" s="16">
        <f t="shared" si="14"/>
        <v>0.65612291007681878</v>
      </c>
      <c r="BQ5" s="16">
        <f t="shared" ref="BQ5:BQ67" si="34">BN5*AS5</f>
        <v>4.7974630430572592E-3</v>
      </c>
      <c r="BR5" s="16">
        <f t="shared" si="15"/>
        <v>0.41480537086049968</v>
      </c>
      <c r="BS5" s="16">
        <f t="shared" si="16"/>
        <v>0.42159156929830227</v>
      </c>
      <c r="BT5" s="16">
        <f t="shared" ref="BT5:BT68" si="35">BN5*AV5</f>
        <v>0.41868665676844619</v>
      </c>
      <c r="BU5" s="16"/>
      <c r="BV5" s="16">
        <f t="shared" si="17"/>
        <v>16.819726174857873</v>
      </c>
      <c r="BW5" s="16">
        <f t="shared" si="18"/>
        <v>127.72227268140075</v>
      </c>
      <c r="BX5" s="16">
        <f t="shared" si="19"/>
        <v>136.76455747300434</v>
      </c>
      <c r="BY5" s="16">
        <f t="shared" ref="BY5:BY68" si="36">1/BQ5</f>
        <v>208.44350253977865</v>
      </c>
      <c r="BZ5" s="16">
        <f t="shared" si="20"/>
        <v>86.46348437447439</v>
      </c>
      <c r="CA5" s="16">
        <f t="shared" si="21"/>
        <v>87.878023345779937</v>
      </c>
      <c r="CB5" s="16">
        <f t="shared" ref="CB5:CB68" si="37">BV5*AV5</f>
        <v>87.272513203485047</v>
      </c>
      <c r="CC5" s="16"/>
      <c r="CD5" s="16">
        <f t="shared" si="22"/>
        <v>0.19139854919899707</v>
      </c>
      <c r="CE5" s="16">
        <f t="shared" si="23"/>
        <v>1.4771816519472436</v>
      </c>
      <c r="CF5" s="16">
        <f t="shared" si="24"/>
        <v>1.5817608839435084</v>
      </c>
      <c r="CG5" s="16">
        <f t="shared" ref="CG5:CG68" si="38">1/BR5</f>
        <v>2.410769170913901</v>
      </c>
      <c r="CH5" s="16">
        <f t="shared" ref="CH5:CH68" si="39">1/BZ5</f>
        <v>1.1565576002801229E-2</v>
      </c>
      <c r="CI5" s="16">
        <f t="shared" si="25"/>
        <v>1.0163599579815585</v>
      </c>
      <c r="CJ5" s="16">
        <f t="shared" ref="CJ5:CJ68" si="40">CD5*AV5</f>
        <v>0.99310965222883607</v>
      </c>
      <c r="CK5" s="16"/>
      <c r="CL5" s="16">
        <f t="shared" ref="CL5:CL68" si="41">1/AU5</f>
        <v>0.19139854919899707</v>
      </c>
      <c r="CM5" s="16">
        <f t="shared" si="26"/>
        <v>1.4534040231975043</v>
      </c>
      <c r="CN5" s="16">
        <f t="shared" si="27"/>
        <v>1.5562998832468848</v>
      </c>
      <c r="CO5" s="16">
        <f t="shared" si="28"/>
        <v>2.3719639405133308</v>
      </c>
      <c r="CP5" s="16">
        <f t="shared" si="29"/>
        <v>1.1379409344077171E-2</v>
      </c>
      <c r="CQ5" s="16">
        <f t="shared" si="30"/>
        <v>0.98390338201236438</v>
      </c>
      <c r="CR5" s="16">
        <f t="shared" ref="CR5:CR68" si="42">CL5*AV5</f>
        <v>0.99310965222883607</v>
      </c>
      <c r="CS5" s="16"/>
      <c r="CT5" s="16">
        <f t="shared" ref="CT5:CT68" si="43">1/AV5</f>
        <v>0.19272650182126544</v>
      </c>
      <c r="CU5" s="16">
        <f t="shared" ref="CU5:CU68" si="44">1/BD5</f>
        <v>1.4634879642299614</v>
      </c>
      <c r="CV5" s="16">
        <f t="shared" ref="CV5:CV68" si="45">1/BL5</f>
        <v>1.5670977316090735</v>
      </c>
      <c r="CW5" s="16">
        <f t="shared" ref="CW5:CW68" si="46">1/BT5</f>
        <v>2.3884209917705785</v>
      </c>
      <c r="CX5" s="16">
        <f t="shared" ref="CX5:CX68" si="47">1/CB5</f>
        <v>1.1458361439281516E-2</v>
      </c>
      <c r="CY5" s="16">
        <f t="shared" ref="CY5:CY68" si="48">1/CJ5</f>
        <v>1.0069381540655655</v>
      </c>
      <c r="CZ5" s="16">
        <f t="shared" ref="CZ5:CZ68" si="49">1/CR5</f>
        <v>1.0069381540655655</v>
      </c>
      <c r="DA5" s="31"/>
      <c r="DB5" s="277"/>
      <c r="DC5" s="57"/>
      <c r="DD5" s="57"/>
      <c r="DE5" s="161"/>
      <c r="DF5" s="132"/>
      <c r="DG5" s="205"/>
      <c r="DH5" s="206"/>
      <c r="DI5" s="78"/>
      <c r="DP5" s="78"/>
    </row>
    <row r="6" spans="1:124" x14ac:dyDescent="0.25">
      <c r="B6" s="115">
        <v>35853</v>
      </c>
      <c r="C6" s="112">
        <v>2103.68091</v>
      </c>
      <c r="D6" s="112">
        <v>277.3</v>
      </c>
      <c r="E6" s="212">
        <v>240.86059114274522</v>
      </c>
      <c r="F6" s="112">
        <v>168.52019999999999</v>
      </c>
      <c r="G6" s="112">
        <v>34970.304689999997</v>
      </c>
      <c r="H6" s="112">
        <v>406.79910000000001</v>
      </c>
      <c r="I6" s="112">
        <v>394.81972999999999</v>
      </c>
      <c r="J6" s="112">
        <v>407.43463000000003</v>
      </c>
      <c r="L6" s="115">
        <v>35853</v>
      </c>
      <c r="M6" s="112">
        <f t="shared" ref="M6:M69" si="50">C6/C5-1</f>
        <v>6.6154079946469269E-2</v>
      </c>
      <c r="N6" s="112">
        <f t="shared" ref="N6:N69" si="51">D6/D5-1</f>
        <v>6.7236269868760523E-2</v>
      </c>
      <c r="O6" s="112">
        <f t="shared" ref="O6:O69" si="52">E6/E5-1</f>
        <v>6.6365744833539519E-2</v>
      </c>
      <c r="P6" s="112">
        <f t="shared" ref="P6:P69" si="53">F6/F5-1</f>
        <v>6.0037010671500246E-2</v>
      </c>
      <c r="Q6" s="112">
        <f t="shared" ref="Q6:Q69" si="54">G6/G5-1</f>
        <v>6.1512583515698438E-2</v>
      </c>
      <c r="R6" s="112">
        <f t="shared" ref="R6:R69" si="55">H6/H5-1</f>
        <v>5.8362471320343001E-2</v>
      </c>
      <c r="S6" s="112">
        <f t="shared" ref="S6:S69" si="56">I6/I5-1</f>
        <v>4.1987875224228643E-2</v>
      </c>
      <c r="T6" s="112">
        <f t="shared" ref="T6:T69" si="57">J6/J5-1</f>
        <v>7.4606255823751022E-2</v>
      </c>
      <c r="V6" s="115">
        <v>35853</v>
      </c>
      <c r="W6" s="119">
        <f>M6-'Interest rate'!M5</f>
        <v>6.3105711869806402E-2</v>
      </c>
      <c r="X6" s="119">
        <f>N6-'Interest rate'!N5</f>
        <v>6.2687118257483077E-2</v>
      </c>
      <c r="Y6" s="119">
        <f>O6-'Interest rate'!O5</f>
        <v>6.3595835089832908E-2</v>
      </c>
      <c r="Z6" s="119">
        <f>P6-'Interest rate'!P5</f>
        <v>5.3992091647208529E-2</v>
      </c>
      <c r="AA6" s="119">
        <f>Q6-'Interest rate'!Q5</f>
        <v>6.0944702234466686E-2</v>
      </c>
      <c r="AB6" s="119">
        <f>R6-'Interest rate'!R5</f>
        <v>5.7481337403970212E-2</v>
      </c>
      <c r="AC6" s="119">
        <f>S6-'Interest rate'!S5</f>
        <v>3.8269303612376238E-2</v>
      </c>
      <c r="AD6" s="119">
        <f>T6-'Interest rate'!T5</f>
        <v>7.0532132040102669E-2</v>
      </c>
      <c r="AE6" s="118"/>
      <c r="AF6" s="119">
        <v>3.899721448467966E-3</v>
      </c>
      <c r="AG6" s="119">
        <v>0.51955431754874648</v>
      </c>
      <c r="AH6" s="119">
        <v>0.17214484679665737</v>
      </c>
      <c r="AI6" s="119">
        <v>9.8607242339832854E-2</v>
      </c>
      <c r="AJ6" s="119">
        <v>9.8941504178272979E-2</v>
      </c>
      <c r="AK6" s="119">
        <v>3.5877437325905287E-2</v>
      </c>
      <c r="AL6" s="119">
        <v>4.0111420612813371E-2</v>
      </c>
      <c r="AM6" s="119">
        <v>3.0863509749303616E-2</v>
      </c>
      <c r="AN6" s="31"/>
      <c r="AO6" s="31"/>
      <c r="AP6" s="18">
        <v>7.5860000000000003</v>
      </c>
      <c r="AQ6" s="18">
        <v>8.1806999999999999</v>
      </c>
      <c r="AR6" s="18">
        <v>12.4635</v>
      </c>
      <c r="AS6" s="18">
        <v>5.9751000000000005E-2</v>
      </c>
      <c r="AT6" s="18">
        <v>5.1609999999999996</v>
      </c>
      <c r="AU6" s="18">
        <v>5.3295000000000003</v>
      </c>
      <c r="AV6" s="18">
        <v>5.1024000000000003</v>
      </c>
      <c r="AW6" s="18"/>
      <c r="AX6" s="18">
        <f t="shared" si="0"/>
        <v>0.13182177695755337</v>
      </c>
      <c r="AY6" s="18">
        <f t="shared" si="1"/>
        <v>1.0783944107566568</v>
      </c>
      <c r="AZ6" s="18">
        <f t="shared" si="2"/>
        <v>1.6429607171104663</v>
      </c>
      <c r="BA6" s="18">
        <f t="shared" si="3"/>
        <v>7.8764829949907727E-3</v>
      </c>
      <c r="BB6" s="18">
        <f t="shared" si="4"/>
        <v>0.68033219087793284</v>
      </c>
      <c r="BC6" s="18">
        <f t="shared" si="5"/>
        <v>0.70254416029528077</v>
      </c>
      <c r="BD6" s="18">
        <f t="shared" si="32"/>
        <v>0.67260743474822038</v>
      </c>
      <c r="BE6" s="18"/>
      <c r="BF6" s="18">
        <f t="shared" si="6"/>
        <v>0.12223892820907746</v>
      </c>
      <c r="BG6" s="18">
        <f t="shared" si="7"/>
        <v>0.92730450939406162</v>
      </c>
      <c r="BH6" s="18">
        <f t="shared" si="8"/>
        <v>1.5235248817338369</v>
      </c>
      <c r="BI6" s="18">
        <f t="shared" si="9"/>
        <v>7.3038981994205882E-3</v>
      </c>
      <c r="BJ6" s="18">
        <f t="shared" si="10"/>
        <v>0.63087510848704875</v>
      </c>
      <c r="BK6" s="18">
        <f t="shared" si="11"/>
        <v>0.6514723678902784</v>
      </c>
      <c r="BL6" s="18">
        <f t="shared" si="33"/>
        <v>0.62371190729399684</v>
      </c>
      <c r="BM6" s="18"/>
      <c r="BN6" s="18">
        <f t="shared" si="12"/>
        <v>8.023428410960004E-2</v>
      </c>
      <c r="BO6" s="18">
        <f t="shared" si="13"/>
        <v>0.60865727925542601</v>
      </c>
      <c r="BP6" s="18">
        <f t="shared" si="14"/>
        <v>0.65637260801540498</v>
      </c>
      <c r="BQ6" s="18">
        <f t="shared" si="34"/>
        <v>4.7940787098327128E-3</v>
      </c>
      <c r="BR6" s="18">
        <f t="shared" si="15"/>
        <v>0.41408914028964577</v>
      </c>
      <c r="BS6" s="18">
        <f t="shared" si="16"/>
        <v>0.42760861716211346</v>
      </c>
      <c r="BT6" s="18">
        <f t="shared" si="35"/>
        <v>0.40938741124082328</v>
      </c>
      <c r="BU6" s="18"/>
      <c r="BV6" s="18">
        <f t="shared" si="17"/>
        <v>16.736121571187091</v>
      </c>
      <c r="BW6" s="18">
        <f t="shared" si="18"/>
        <v>126.96021823902528</v>
      </c>
      <c r="BX6" s="18">
        <f t="shared" si="19"/>
        <v>136.91318973741025</v>
      </c>
      <c r="BY6" s="18">
        <f t="shared" si="36"/>
        <v>208.59065120249028</v>
      </c>
      <c r="BZ6" s="18">
        <f t="shared" si="20"/>
        <v>86.375123428896572</v>
      </c>
      <c r="CA6" s="18">
        <f t="shared" si="21"/>
        <v>89.195159913641604</v>
      </c>
      <c r="CB6" s="18">
        <f t="shared" si="37"/>
        <v>85.394386704825024</v>
      </c>
      <c r="CC6" s="18"/>
      <c r="CD6" s="18">
        <f t="shared" si="22"/>
        <v>0.18763486255746317</v>
      </c>
      <c r="CE6" s="18">
        <f t="shared" si="23"/>
        <v>1.4698701801976366</v>
      </c>
      <c r="CF6" s="18">
        <f t="shared" si="24"/>
        <v>1.5850997868630112</v>
      </c>
      <c r="CG6" s="18">
        <f t="shared" si="38"/>
        <v>2.4149389653167992</v>
      </c>
      <c r="CH6" s="18">
        <f t="shared" si="39"/>
        <v>1.1577407479170706E-2</v>
      </c>
      <c r="CI6" s="18">
        <f t="shared" si="25"/>
        <v>1.0326487114900216</v>
      </c>
      <c r="CJ6" s="18">
        <f t="shared" si="40"/>
        <v>0.95738812271320017</v>
      </c>
      <c r="CK6" s="18"/>
      <c r="CL6" s="18">
        <f t="shared" si="41"/>
        <v>0.18763486255746317</v>
      </c>
      <c r="CM6" s="18">
        <f t="shared" si="26"/>
        <v>1.4233980673609157</v>
      </c>
      <c r="CN6" s="18">
        <f t="shared" si="27"/>
        <v>1.534984520123839</v>
      </c>
      <c r="CO6" s="18">
        <f t="shared" si="28"/>
        <v>2.3385871094849424</v>
      </c>
      <c r="CP6" s="18">
        <f t="shared" si="29"/>
        <v>1.1211370672670983E-2</v>
      </c>
      <c r="CQ6" s="18">
        <f t="shared" si="30"/>
        <v>0.96838352565906738</v>
      </c>
      <c r="CR6" s="18">
        <f t="shared" si="42"/>
        <v>0.95738812271320017</v>
      </c>
      <c r="CS6" s="18"/>
      <c r="CT6" s="18">
        <f t="shared" si="43"/>
        <v>0.19598620257133897</v>
      </c>
      <c r="CU6" s="18">
        <f t="shared" si="44"/>
        <v>1.4867513327061777</v>
      </c>
      <c r="CV6" s="18">
        <f t="shared" si="45"/>
        <v>1.6033043273753529</v>
      </c>
      <c r="CW6" s="18">
        <f t="shared" si="46"/>
        <v>2.4426740357478827</v>
      </c>
      <c r="CX6" s="18">
        <f t="shared" si="47"/>
        <v>1.1710371589840075E-2</v>
      </c>
      <c r="CY6" s="18">
        <f t="shared" si="48"/>
        <v>1.044508466603951</v>
      </c>
      <c r="CZ6" s="18">
        <f t="shared" si="49"/>
        <v>1.044508466603951</v>
      </c>
      <c r="DA6" s="31"/>
      <c r="DB6" s="277"/>
      <c r="DC6" s="57"/>
      <c r="DD6" s="57"/>
      <c r="DE6" s="161"/>
      <c r="DF6" s="132"/>
      <c r="DG6" s="205"/>
      <c r="DH6" s="206"/>
      <c r="DI6" s="78"/>
      <c r="DJ6" s="124"/>
      <c r="DP6" s="78"/>
    </row>
    <row r="7" spans="1:124" x14ac:dyDescent="0.25">
      <c r="B7" s="78">
        <v>35885</v>
      </c>
      <c r="C7" s="111">
        <v>2200.3977100000002</v>
      </c>
      <c r="D7" s="111">
        <v>288.52</v>
      </c>
      <c r="E7" s="211">
        <v>250.73885882786414</v>
      </c>
      <c r="F7" s="111">
        <v>172.35364000000001</v>
      </c>
      <c r="G7" s="111">
        <v>38459.714840000001</v>
      </c>
      <c r="H7" s="111">
        <v>439.79104999999998</v>
      </c>
      <c r="I7" s="111">
        <v>408.80399</v>
      </c>
      <c r="J7" s="111">
        <v>436.22620000000001</v>
      </c>
      <c r="L7" s="78">
        <v>35885</v>
      </c>
      <c r="M7" s="111">
        <f t="shared" si="50"/>
        <v>4.5975033352372963E-2</v>
      </c>
      <c r="N7" s="111">
        <f t="shared" si="51"/>
        <v>4.0461593941579332E-2</v>
      </c>
      <c r="O7" s="111">
        <f t="shared" si="52"/>
        <v>4.1012386618550556E-2</v>
      </c>
      <c r="P7" s="111">
        <f t="shared" si="53"/>
        <v>2.2747658737646947E-2</v>
      </c>
      <c r="Q7" s="111">
        <f t="shared" si="54"/>
        <v>9.9782091718457977E-2</v>
      </c>
      <c r="R7" s="111">
        <f t="shared" si="55"/>
        <v>8.1101334786630508E-2</v>
      </c>
      <c r="S7" s="111">
        <f t="shared" si="56"/>
        <v>3.5419354549480087E-2</v>
      </c>
      <c r="T7" s="111">
        <f t="shared" si="57"/>
        <v>7.0665495468561268E-2</v>
      </c>
      <c r="V7" s="78">
        <v>35885</v>
      </c>
      <c r="W7" s="118">
        <f>M7-'Interest rate'!M6</f>
        <v>4.2741497692035058E-2</v>
      </c>
      <c r="X7" s="118">
        <f>N7-'Interest rate'!N6</f>
        <v>3.5841249525308871E-2</v>
      </c>
      <c r="Y7" s="118">
        <f>O7-'Interest rate'!O6</f>
        <v>3.8179365851621405E-2</v>
      </c>
      <c r="Z7" s="118">
        <f>P7-'Interest rate'!P6</f>
        <v>1.6693599979002327E-2</v>
      </c>
      <c r="AA7" s="118">
        <f>Q7-'Interest rate'!Q6</f>
        <v>9.9020316494987437E-2</v>
      </c>
      <c r="AB7" s="118">
        <f>R7-'Interest rate'!R6</f>
        <v>8.0375076138269108E-2</v>
      </c>
      <c r="AC7" s="118">
        <f>S7-'Interest rate'!S6</f>
        <v>3.1494768987471389E-2</v>
      </c>
      <c r="AD7" s="118">
        <f>T7-'Interest rate'!T6</f>
        <v>6.6591371684912914E-2</v>
      </c>
      <c r="AE7" s="118"/>
      <c r="AF7" s="118">
        <v>3.899721448467966E-3</v>
      </c>
      <c r="AG7" s="118">
        <v>0.51955431754874648</v>
      </c>
      <c r="AH7" s="118">
        <v>0.17214484679665737</v>
      </c>
      <c r="AI7" s="118">
        <v>9.8607242339832854E-2</v>
      </c>
      <c r="AJ7" s="118">
        <v>9.8941504178272979E-2</v>
      </c>
      <c r="AK7" s="118">
        <v>3.5877437325905287E-2</v>
      </c>
      <c r="AL7" s="118">
        <v>4.0111420612813371E-2</v>
      </c>
      <c r="AM7" s="118">
        <v>3.0863509749303616E-2</v>
      </c>
      <c r="AN7" s="31"/>
      <c r="AO7" s="31"/>
      <c r="AP7" s="16">
        <v>7.6224999999999996</v>
      </c>
      <c r="AQ7" s="16">
        <v>8.0715000000000003</v>
      </c>
      <c r="AR7" s="16">
        <v>12.740500000000001</v>
      </c>
      <c r="AS7" s="16">
        <v>5.7256999999999995E-2</v>
      </c>
      <c r="AT7" s="16">
        <v>5.0057999999999998</v>
      </c>
      <c r="AU7" s="16">
        <v>5.3697999999999997</v>
      </c>
      <c r="AV7" s="16">
        <v>5.0392999999999999</v>
      </c>
      <c r="AW7" s="16"/>
      <c r="AX7" s="16">
        <f t="shared" si="0"/>
        <v>0.13119055428009185</v>
      </c>
      <c r="AY7" s="16">
        <f t="shared" si="1"/>
        <v>1.0589045588717614</v>
      </c>
      <c r="AZ7" s="16">
        <f t="shared" si="2"/>
        <v>1.6714332568055104</v>
      </c>
      <c r="BA7" s="16">
        <f t="shared" si="3"/>
        <v>7.5115775664152187E-3</v>
      </c>
      <c r="BB7" s="16">
        <f t="shared" si="4"/>
        <v>0.65671367661528379</v>
      </c>
      <c r="BC7" s="16">
        <f t="shared" si="5"/>
        <v>0.70446703837323721</v>
      </c>
      <c r="BD7" s="16">
        <f t="shared" si="32"/>
        <v>0.66110856018366682</v>
      </c>
      <c r="BE7" s="16"/>
      <c r="BF7" s="16">
        <f t="shared" si="6"/>
        <v>0.1238927089140804</v>
      </c>
      <c r="BG7" s="16">
        <f t="shared" si="7"/>
        <v>0.94437217369757775</v>
      </c>
      <c r="BH7" s="16">
        <f t="shared" si="8"/>
        <v>1.5784550579198415</v>
      </c>
      <c r="BI7" s="16">
        <f t="shared" si="9"/>
        <v>7.0937248342935006E-3</v>
      </c>
      <c r="BJ7" s="16">
        <f t="shared" si="10"/>
        <v>0.62018212228210368</v>
      </c>
      <c r="BK7" s="16">
        <f t="shared" si="11"/>
        <v>0.66527906832682893</v>
      </c>
      <c r="BL7" s="16">
        <f t="shared" si="33"/>
        <v>0.62433252803072536</v>
      </c>
      <c r="BM7" s="16"/>
      <c r="BN7" s="16">
        <f t="shared" si="12"/>
        <v>7.8489855186217178E-2</v>
      </c>
      <c r="BO7" s="16">
        <f t="shared" si="13"/>
        <v>0.59828892115694032</v>
      </c>
      <c r="BP7" s="16">
        <f t="shared" si="14"/>
        <v>0.63353086613555198</v>
      </c>
      <c r="BQ7" s="16">
        <f t="shared" si="34"/>
        <v>4.4940936383972363E-3</v>
      </c>
      <c r="BR7" s="16">
        <f t="shared" si="15"/>
        <v>0.39290451709116592</v>
      </c>
      <c r="BS7" s="16">
        <f t="shared" si="16"/>
        <v>0.42147482437894895</v>
      </c>
      <c r="BT7" s="16">
        <f t="shared" si="35"/>
        <v>0.39553392723990421</v>
      </c>
      <c r="BU7" s="16"/>
      <c r="BV7" s="16">
        <f t="shared" si="17"/>
        <v>17.465113435911768</v>
      </c>
      <c r="BW7" s="16">
        <f t="shared" si="18"/>
        <v>133.12782716523742</v>
      </c>
      <c r="BX7" s="16">
        <f t="shared" si="19"/>
        <v>140.96966309796184</v>
      </c>
      <c r="BY7" s="16">
        <f t="shared" si="36"/>
        <v>222.51427773023389</v>
      </c>
      <c r="BZ7" s="16">
        <f t="shared" si="20"/>
        <v>87.426864837487116</v>
      </c>
      <c r="CA7" s="16">
        <f t="shared" si="21"/>
        <v>93.784166128159001</v>
      </c>
      <c r="CB7" s="16">
        <f t="shared" si="37"/>
        <v>88.011946137590172</v>
      </c>
      <c r="CC7" s="16"/>
      <c r="CD7" s="16">
        <f t="shared" si="22"/>
        <v>0.18622667510894261</v>
      </c>
      <c r="CE7" s="16">
        <f t="shared" si="23"/>
        <v>1.522733628990371</v>
      </c>
      <c r="CF7" s="16">
        <f t="shared" si="24"/>
        <v>1.6124295816852452</v>
      </c>
      <c r="CG7" s="16">
        <f t="shared" si="38"/>
        <v>2.5451476287506494</v>
      </c>
      <c r="CH7" s="16">
        <f t="shared" si="39"/>
        <v>1.1438131767150106E-2</v>
      </c>
      <c r="CI7" s="16">
        <f t="shared" si="25"/>
        <v>1.0727156498461785</v>
      </c>
      <c r="CJ7" s="16">
        <f t="shared" si="40"/>
        <v>0.93845208387649448</v>
      </c>
      <c r="CK7" s="16"/>
      <c r="CL7" s="16">
        <f t="shared" si="41"/>
        <v>0.18622667510894261</v>
      </c>
      <c r="CM7" s="16">
        <f t="shared" si="26"/>
        <v>1.419512831017915</v>
      </c>
      <c r="CN7" s="16">
        <f t="shared" si="27"/>
        <v>1.5031286081418305</v>
      </c>
      <c r="CO7" s="16">
        <f t="shared" si="28"/>
        <v>2.3726209542254835</v>
      </c>
      <c r="CP7" s="16">
        <f t="shared" si="29"/>
        <v>1.0662780736712726E-2</v>
      </c>
      <c r="CQ7" s="16">
        <f t="shared" si="30"/>
        <v>0.93221349026034495</v>
      </c>
      <c r="CR7" s="16">
        <f t="shared" si="42"/>
        <v>0.93845208387649448</v>
      </c>
      <c r="CS7" s="16"/>
      <c r="CT7" s="16">
        <f t="shared" si="43"/>
        <v>0.1984402595598595</v>
      </c>
      <c r="CU7" s="16">
        <f t="shared" si="44"/>
        <v>1.512610878495029</v>
      </c>
      <c r="CV7" s="16">
        <f t="shared" si="45"/>
        <v>1.601710555037406</v>
      </c>
      <c r="CW7" s="16">
        <f t="shared" si="46"/>
        <v>2.5282281269223903</v>
      </c>
      <c r="CX7" s="16">
        <f t="shared" si="47"/>
        <v>1.1362093941618875E-2</v>
      </c>
      <c r="CY7" s="16">
        <f t="shared" si="48"/>
        <v>1.0655845057845335</v>
      </c>
      <c r="CZ7" s="16">
        <f t="shared" si="49"/>
        <v>1.0655845057845335</v>
      </c>
      <c r="DA7" s="31"/>
      <c r="DB7" s="277"/>
      <c r="DC7" s="57"/>
      <c r="DD7" s="57"/>
      <c r="DE7" s="161"/>
      <c r="DF7" s="132"/>
      <c r="DG7" s="205"/>
      <c r="DH7" s="206"/>
      <c r="DJ7" s="124"/>
      <c r="DP7" s="78"/>
    </row>
    <row r="8" spans="1:124" x14ac:dyDescent="0.25">
      <c r="B8" s="115">
        <v>35915</v>
      </c>
      <c r="C8" s="112">
        <v>2169.34863</v>
      </c>
      <c r="D8" s="112">
        <v>290.7</v>
      </c>
      <c r="E8" s="212">
        <v>252.895398598361</v>
      </c>
      <c r="F8" s="112">
        <v>174.00934000000001</v>
      </c>
      <c r="G8" s="112">
        <v>38593.332029999998</v>
      </c>
      <c r="H8" s="112">
        <v>436.60232999999999</v>
      </c>
      <c r="I8" s="112">
        <v>415.64285000000001</v>
      </c>
      <c r="J8" s="112">
        <v>445.9957</v>
      </c>
      <c r="L8" s="115">
        <v>35915</v>
      </c>
      <c r="M8" s="112">
        <f t="shared" si="50"/>
        <v>-1.4110667293868562E-2</v>
      </c>
      <c r="N8" s="112">
        <f t="shared" si="51"/>
        <v>7.5558020241230928E-3</v>
      </c>
      <c r="O8" s="112">
        <f t="shared" si="52"/>
        <v>8.600740150841002E-3</v>
      </c>
      <c r="P8" s="112">
        <f t="shared" si="53"/>
        <v>9.6064115617169321E-3</v>
      </c>
      <c r="Q8" s="112">
        <f t="shared" si="54"/>
        <v>3.47421166682782E-3</v>
      </c>
      <c r="R8" s="112">
        <f t="shared" si="55"/>
        <v>-7.2505340888587844E-3</v>
      </c>
      <c r="S8" s="112">
        <f t="shared" si="56"/>
        <v>1.6728946309941817E-2</v>
      </c>
      <c r="T8" s="112">
        <f t="shared" si="57"/>
        <v>2.2395491146565583E-2</v>
      </c>
      <c r="V8" s="115">
        <v>35915</v>
      </c>
      <c r="W8" s="119">
        <f>M8-'Interest rate'!M7</f>
        <v>-1.7368327553948348E-2</v>
      </c>
      <c r="X8" s="119">
        <f>N8-'Interest rate'!N7</f>
        <v>2.9354576078526318E-3</v>
      </c>
      <c r="Y8" s="119">
        <f>O8-'Interest rate'!O7</f>
        <v>5.780321935577426E-3</v>
      </c>
      <c r="Z8" s="119">
        <f>P8-'Interest rate'!P7</f>
        <v>3.5127630347659977E-3</v>
      </c>
      <c r="AA8" s="119">
        <f>Q8-'Interest rate'!Q7</f>
        <v>2.870751934601623E-3</v>
      </c>
      <c r="AB8" s="119">
        <f>R8-'Interest rate'!R7</f>
        <v>-8.4406299654954386E-3</v>
      </c>
      <c r="AC8" s="119">
        <f>S8-'Interest rate'!S7</f>
        <v>1.2854261317812643E-2</v>
      </c>
      <c r="AD8" s="119">
        <f>T8-'Interest rate'!T7</f>
        <v>1.8321367362917229E-2</v>
      </c>
      <c r="AE8" s="118"/>
      <c r="AF8" s="119">
        <v>3.899721448467966E-3</v>
      </c>
      <c r="AG8" s="119">
        <v>0.51955431754874648</v>
      </c>
      <c r="AH8" s="119">
        <v>0.17214484679665737</v>
      </c>
      <c r="AI8" s="119">
        <v>9.8607242339832854E-2</v>
      </c>
      <c r="AJ8" s="119">
        <v>9.8941504178272979E-2</v>
      </c>
      <c r="AK8" s="119">
        <v>3.5877437325905287E-2</v>
      </c>
      <c r="AL8" s="119">
        <v>4.0111420612813371E-2</v>
      </c>
      <c r="AM8" s="119">
        <v>3.0863509749303616E-2</v>
      </c>
      <c r="AN8" s="31"/>
      <c r="AO8" s="31"/>
      <c r="AP8" s="18">
        <v>7.4580000000000002</v>
      </c>
      <c r="AQ8" s="18">
        <v>8.1336999999999993</v>
      </c>
      <c r="AR8" s="18">
        <v>12.4625</v>
      </c>
      <c r="AS8" s="18">
        <v>5.6452999999999996E-2</v>
      </c>
      <c r="AT8" s="18">
        <v>4.9808000000000003</v>
      </c>
      <c r="AU8" s="18">
        <v>5.2125000000000004</v>
      </c>
      <c r="AV8" s="18">
        <v>4.8551000000000002</v>
      </c>
      <c r="AW8" s="18"/>
      <c r="AX8" s="18">
        <f t="shared" si="0"/>
        <v>0.13408420488066505</v>
      </c>
      <c r="AY8" s="18">
        <f t="shared" si="1"/>
        <v>1.0906006972378652</v>
      </c>
      <c r="AZ8" s="18">
        <f t="shared" si="2"/>
        <v>1.6710244033252883</v>
      </c>
      <c r="BA8" s="18">
        <f t="shared" si="3"/>
        <v>7.5694556181281842E-3</v>
      </c>
      <c r="BB8" s="18">
        <f t="shared" si="4"/>
        <v>0.66784660766961657</v>
      </c>
      <c r="BC8" s="18">
        <f t="shared" si="5"/>
        <v>0.69891391794046664</v>
      </c>
      <c r="BD8" s="18">
        <f t="shared" si="32"/>
        <v>0.65099222311611693</v>
      </c>
      <c r="BE8" s="18"/>
      <c r="BF8" s="18">
        <f t="shared" si="6"/>
        <v>0.12294527705718186</v>
      </c>
      <c r="BG8" s="18">
        <f t="shared" si="7"/>
        <v>0.91692587629246236</v>
      </c>
      <c r="BH8" s="18">
        <f t="shared" si="8"/>
        <v>1.5322055153251291</v>
      </c>
      <c r="BI8" s="18">
        <f t="shared" si="9"/>
        <v>6.9406297257090868E-3</v>
      </c>
      <c r="BJ8" s="18">
        <f t="shared" si="10"/>
        <v>0.61236583596641148</v>
      </c>
      <c r="BK8" s="18">
        <f t="shared" si="11"/>
        <v>0.64085225666056045</v>
      </c>
      <c r="BL8" s="18">
        <f t="shared" si="33"/>
        <v>0.59691161464032372</v>
      </c>
      <c r="BM8" s="18"/>
      <c r="BN8" s="18">
        <f t="shared" si="12"/>
        <v>8.0240722166499495E-2</v>
      </c>
      <c r="BO8" s="18">
        <f t="shared" si="13"/>
        <v>0.59843530591775329</v>
      </c>
      <c r="BP8" s="18">
        <f t="shared" si="14"/>
        <v>0.65265396188565683</v>
      </c>
      <c r="BQ8" s="18">
        <f t="shared" si="34"/>
        <v>4.5298294884653957E-3</v>
      </c>
      <c r="BR8" s="18">
        <f t="shared" si="15"/>
        <v>0.39966298896690072</v>
      </c>
      <c r="BS8" s="18">
        <f t="shared" si="16"/>
        <v>0.41825476429287867</v>
      </c>
      <c r="BT8" s="18">
        <f t="shared" si="35"/>
        <v>0.38957673019057171</v>
      </c>
      <c r="BU8" s="18"/>
      <c r="BV8" s="18">
        <f t="shared" si="17"/>
        <v>17.713850459674422</v>
      </c>
      <c r="BW8" s="18">
        <f t="shared" si="18"/>
        <v>132.10989672825184</v>
      </c>
      <c r="BX8" s="18">
        <f t="shared" si="19"/>
        <v>144.07914548385384</v>
      </c>
      <c r="BY8" s="18">
        <f t="shared" si="36"/>
        <v>220.75886135369248</v>
      </c>
      <c r="BZ8" s="18">
        <f t="shared" si="20"/>
        <v>88.22914636954637</v>
      </c>
      <c r="CA8" s="18">
        <f t="shared" si="21"/>
        <v>92.333445521052937</v>
      </c>
      <c r="CB8" s="18">
        <f t="shared" si="37"/>
        <v>86.002515366765294</v>
      </c>
      <c r="CC8" s="18"/>
      <c r="CD8" s="18">
        <f t="shared" si="22"/>
        <v>0.19184652278177458</v>
      </c>
      <c r="CE8" s="18">
        <f t="shared" si="23"/>
        <v>1.4973498233215548</v>
      </c>
      <c r="CF8" s="18">
        <f t="shared" si="24"/>
        <v>1.6330107613234819</v>
      </c>
      <c r="CG8" s="18">
        <f t="shared" si="38"/>
        <v>2.5021080950851267</v>
      </c>
      <c r="CH8" s="18">
        <f t="shared" si="39"/>
        <v>1.1334123032444585E-2</v>
      </c>
      <c r="CI8" s="18">
        <f t="shared" si="25"/>
        <v>1.0465186315451334</v>
      </c>
      <c r="CJ8" s="18">
        <f t="shared" si="40"/>
        <v>0.93143405275779378</v>
      </c>
      <c r="CK8" s="18"/>
      <c r="CL8" s="18">
        <f t="shared" si="41"/>
        <v>0.19184652278177458</v>
      </c>
      <c r="CM8" s="18">
        <f t="shared" si="26"/>
        <v>1.4307913669064749</v>
      </c>
      <c r="CN8" s="18">
        <f t="shared" si="27"/>
        <v>1.5604220623501197</v>
      </c>
      <c r="CO8" s="18">
        <f t="shared" si="28"/>
        <v>2.3908872901678659</v>
      </c>
      <c r="CP8" s="18">
        <f t="shared" si="29"/>
        <v>1.083031175059952E-2</v>
      </c>
      <c r="CQ8" s="18">
        <f t="shared" si="30"/>
        <v>0.95554916067146289</v>
      </c>
      <c r="CR8" s="18">
        <f t="shared" si="42"/>
        <v>0.93143405275779378</v>
      </c>
      <c r="CS8" s="18"/>
      <c r="CT8" s="18">
        <f t="shared" si="43"/>
        <v>0.20596898107145062</v>
      </c>
      <c r="CU8" s="18">
        <f t="shared" si="44"/>
        <v>1.5361166608308789</v>
      </c>
      <c r="CV8" s="18">
        <f t="shared" si="45"/>
        <v>1.6752899013408578</v>
      </c>
      <c r="CW8" s="18">
        <f t="shared" si="46"/>
        <v>2.5668884266029535</v>
      </c>
      <c r="CX8" s="18">
        <f t="shared" si="47"/>
        <v>1.16275668884266E-2</v>
      </c>
      <c r="CY8" s="18">
        <f t="shared" si="48"/>
        <v>1.0736133138349364</v>
      </c>
      <c r="CZ8" s="18">
        <f t="shared" si="49"/>
        <v>1.0736133138349364</v>
      </c>
      <c r="DA8" s="31"/>
      <c r="DB8" s="277"/>
      <c r="DC8" s="57"/>
      <c r="DD8" s="57"/>
      <c r="DE8" s="161"/>
      <c r="DF8" s="132"/>
      <c r="DG8" s="205"/>
      <c r="DH8" s="206"/>
      <c r="DI8" s="78"/>
      <c r="DJ8" s="78"/>
      <c r="DP8" s="78"/>
    </row>
    <row r="9" spans="1:124" x14ac:dyDescent="0.25">
      <c r="B9" s="78">
        <v>35944</v>
      </c>
      <c r="C9" s="111">
        <v>2156.4836399999999</v>
      </c>
      <c r="D9" s="111">
        <v>286.14999999999998</v>
      </c>
      <c r="E9" s="211">
        <v>249.43271927187698</v>
      </c>
      <c r="F9" s="111">
        <v>175.11168000000001</v>
      </c>
      <c r="G9" s="111">
        <v>39651.804689999997</v>
      </c>
      <c r="H9" s="111">
        <v>424.18875000000003</v>
      </c>
      <c r="I9" s="111">
        <v>416.60577000000001</v>
      </c>
      <c r="J9" s="111">
        <v>457.18167</v>
      </c>
      <c r="L9" s="78">
        <v>35944</v>
      </c>
      <c r="M9" s="111">
        <f t="shared" si="50"/>
        <v>-5.9303469355223015E-3</v>
      </c>
      <c r="N9" s="111">
        <f t="shared" si="51"/>
        <v>-1.565187478500174E-2</v>
      </c>
      <c r="O9" s="111">
        <f t="shared" si="52"/>
        <v>-1.3692140488421156E-2</v>
      </c>
      <c r="P9" s="111">
        <f t="shared" si="53"/>
        <v>6.3349473080007712E-3</v>
      </c>
      <c r="Q9" s="111">
        <f t="shared" si="54"/>
        <v>2.7426309269622307E-2</v>
      </c>
      <c r="R9" s="111">
        <f t="shared" si="55"/>
        <v>-2.8432234889813723E-2</v>
      </c>
      <c r="S9" s="111">
        <f t="shared" si="56"/>
        <v>2.3167005038098321E-3</v>
      </c>
      <c r="T9" s="111">
        <f t="shared" si="57"/>
        <v>2.5080892035506119E-2</v>
      </c>
      <c r="V9" s="78">
        <v>35944</v>
      </c>
      <c r="W9" s="118">
        <f>M9-'Interest rate'!M8</f>
        <v>-9.2282006869486288E-3</v>
      </c>
      <c r="X9" s="118">
        <f>N9-'Interest rate'!N8</f>
        <v>-2.02474617471603E-2</v>
      </c>
      <c r="Y9" s="118">
        <f>O9-'Interest rate'!O8</f>
        <v>-1.6613491775927747E-2</v>
      </c>
      <c r="Z9" s="118">
        <f>P9-'Interest rate'!P8</f>
        <v>3.3573285838039979E-4</v>
      </c>
      <c r="AA9" s="118">
        <f>Q9-'Interest rate'!Q8</f>
        <v>2.692961837872776E-2</v>
      </c>
      <c r="AB9" s="118">
        <f>R9-'Interest rate'!R8</f>
        <v>-2.965445201107364E-2</v>
      </c>
      <c r="AC9" s="118">
        <f>S9-'Interest rate'!S8</f>
        <v>-1.6826847938449241E-3</v>
      </c>
      <c r="AD9" s="118">
        <f>T9-'Interest rate'!T8</f>
        <v>2.1086491480189151E-2</v>
      </c>
      <c r="AE9" s="118"/>
      <c r="AF9" s="118">
        <v>3.899721448467966E-3</v>
      </c>
      <c r="AG9" s="118">
        <v>0.51955431754874648</v>
      </c>
      <c r="AH9" s="118">
        <v>0.17214484679665737</v>
      </c>
      <c r="AI9" s="118">
        <v>9.8607242339832854E-2</v>
      </c>
      <c r="AJ9" s="118">
        <v>9.8941504178272979E-2</v>
      </c>
      <c r="AK9" s="118">
        <v>3.5877437325905287E-2</v>
      </c>
      <c r="AL9" s="118">
        <v>4.0111420612813371E-2</v>
      </c>
      <c r="AM9" s="118">
        <v>3.0863509749303616E-2</v>
      </c>
      <c r="AN9" s="31"/>
      <c r="AO9" s="31"/>
      <c r="AP9" s="16">
        <v>7.5572999999999997</v>
      </c>
      <c r="AQ9" s="16">
        <v>8.2994000000000003</v>
      </c>
      <c r="AR9" s="16">
        <v>12.3225</v>
      </c>
      <c r="AS9" s="16">
        <v>5.4326999999999993E-2</v>
      </c>
      <c r="AT9" s="16">
        <v>5.0898000000000003</v>
      </c>
      <c r="AU9" s="16">
        <v>5.1871999999999998</v>
      </c>
      <c r="AV9" s="16">
        <v>4.7099000000000002</v>
      </c>
      <c r="AW9" s="16"/>
      <c r="AX9" s="16">
        <f t="shared" si="0"/>
        <v>0.13232239027165787</v>
      </c>
      <c r="AY9" s="16">
        <f t="shared" si="1"/>
        <v>1.0981964458205975</v>
      </c>
      <c r="AZ9" s="16">
        <f t="shared" si="2"/>
        <v>1.6305426541225041</v>
      </c>
      <c r="BA9" s="16">
        <f t="shared" si="3"/>
        <v>7.1886784962883563E-3</v>
      </c>
      <c r="BB9" s="16">
        <f t="shared" si="4"/>
        <v>0.6734945020046843</v>
      </c>
      <c r="BC9" s="16">
        <f t="shared" si="5"/>
        <v>0.68638270281714375</v>
      </c>
      <c r="BD9" s="16">
        <f t="shared" si="32"/>
        <v>0.62322522594048146</v>
      </c>
      <c r="BE9" s="16"/>
      <c r="BF9" s="16">
        <f t="shared" si="6"/>
        <v>0.12049063787743691</v>
      </c>
      <c r="BG9" s="16">
        <f t="shared" si="7"/>
        <v>0.91058389763115399</v>
      </c>
      <c r="BH9" s="16">
        <f t="shared" si="8"/>
        <v>1.4847458852447164</v>
      </c>
      <c r="BI9" s="16">
        <f t="shared" si="9"/>
        <v>6.5458948839675147E-3</v>
      </c>
      <c r="BJ9" s="16">
        <f t="shared" si="10"/>
        <v>0.61327324866857846</v>
      </c>
      <c r="BK9" s="16">
        <f t="shared" si="11"/>
        <v>0.6250090367978407</v>
      </c>
      <c r="BL9" s="16">
        <f t="shared" si="33"/>
        <v>0.56749885533894018</v>
      </c>
      <c r="BM9" s="16"/>
      <c r="BN9" s="16">
        <f t="shared" si="12"/>
        <v>8.1152363562588758E-2</v>
      </c>
      <c r="BO9" s="16">
        <f t="shared" si="13"/>
        <v>0.61329275715155207</v>
      </c>
      <c r="BP9" s="16">
        <f t="shared" si="14"/>
        <v>0.67351592615134914</v>
      </c>
      <c r="BQ9" s="16">
        <f t="shared" si="34"/>
        <v>4.408764455264759E-3</v>
      </c>
      <c r="BR9" s="16">
        <f t="shared" si="15"/>
        <v>0.41304930006086427</v>
      </c>
      <c r="BS9" s="16">
        <f t="shared" si="16"/>
        <v>0.42095354027186038</v>
      </c>
      <c r="BT9" s="16">
        <f t="shared" si="35"/>
        <v>0.38221951714343683</v>
      </c>
      <c r="BU9" s="16"/>
      <c r="BV9" s="16">
        <f t="shared" si="17"/>
        <v>18.407053582932981</v>
      </c>
      <c r="BW9" s="16">
        <f t="shared" si="18"/>
        <v>139.10762604229942</v>
      </c>
      <c r="BX9" s="16">
        <f t="shared" si="19"/>
        <v>152.76750050619401</v>
      </c>
      <c r="BY9" s="16">
        <f t="shared" si="36"/>
        <v>226.82091777569167</v>
      </c>
      <c r="BZ9" s="16">
        <f t="shared" si="20"/>
        <v>93.68822132641229</v>
      </c>
      <c r="CA9" s="16">
        <f t="shared" si="21"/>
        <v>95.481068345389957</v>
      </c>
      <c r="CB9" s="16">
        <f t="shared" si="37"/>
        <v>86.695381670256054</v>
      </c>
      <c r="CC9" s="16"/>
      <c r="CD9" s="16">
        <f t="shared" si="22"/>
        <v>0.19278223318938928</v>
      </c>
      <c r="CE9" s="16">
        <f t="shared" si="23"/>
        <v>1.4847931156430505</v>
      </c>
      <c r="CF9" s="16">
        <f t="shared" si="24"/>
        <v>1.6305945223780896</v>
      </c>
      <c r="CG9" s="16">
        <f t="shared" si="38"/>
        <v>2.4210185076034421</v>
      </c>
      <c r="CH9" s="16">
        <f t="shared" si="39"/>
        <v>1.0673700341860191E-2</v>
      </c>
      <c r="CI9" s="16">
        <f t="shared" si="25"/>
        <v>1.0191363118393648</v>
      </c>
      <c r="CJ9" s="16">
        <f t="shared" si="40"/>
        <v>0.90798504009870462</v>
      </c>
      <c r="CK9" s="16"/>
      <c r="CL9" s="16">
        <f t="shared" si="41"/>
        <v>0.19278223318938928</v>
      </c>
      <c r="CM9" s="16">
        <f t="shared" si="26"/>
        <v>1.4569131708821716</v>
      </c>
      <c r="CN9" s="16">
        <f t="shared" si="27"/>
        <v>1.5999768661320175</v>
      </c>
      <c r="CO9" s="16">
        <f t="shared" si="28"/>
        <v>2.3755590684762495</v>
      </c>
      <c r="CP9" s="16">
        <f t="shared" si="29"/>
        <v>1.047328038247995E-2</v>
      </c>
      <c r="CQ9" s="16">
        <f t="shared" si="30"/>
        <v>0.98122301048735361</v>
      </c>
      <c r="CR9" s="16">
        <f t="shared" si="42"/>
        <v>0.90798504009870462</v>
      </c>
      <c r="CS9" s="16"/>
      <c r="CT9" s="16">
        <f t="shared" si="43"/>
        <v>0.21231873288180214</v>
      </c>
      <c r="CU9" s="16">
        <f t="shared" si="44"/>
        <v>1.6045563600076433</v>
      </c>
      <c r="CV9" s="16">
        <f t="shared" si="45"/>
        <v>1.7621180916792287</v>
      </c>
      <c r="CW9" s="16">
        <f t="shared" si="46"/>
        <v>2.6162975859360071</v>
      </c>
      <c r="CX9" s="16">
        <f t="shared" si="47"/>
        <v>1.1534639801269665E-2</v>
      </c>
      <c r="CY9" s="16">
        <f t="shared" si="48"/>
        <v>1.1013397312044839</v>
      </c>
      <c r="CZ9" s="16">
        <f t="shared" si="49"/>
        <v>1.1013397312044839</v>
      </c>
      <c r="DA9" s="31"/>
      <c r="DB9" s="277"/>
      <c r="DC9" s="57"/>
      <c r="DD9" s="57"/>
      <c r="DE9" s="161"/>
      <c r="DF9" s="132"/>
      <c r="DG9" s="205"/>
      <c r="DH9" s="206"/>
      <c r="DI9" s="78"/>
      <c r="DJ9" s="78"/>
      <c r="DP9" s="78"/>
    </row>
    <row r="10" spans="1:124" x14ac:dyDescent="0.25">
      <c r="B10" s="115">
        <v>35976</v>
      </c>
      <c r="C10" s="112">
        <v>2228.6999500000002</v>
      </c>
      <c r="D10" s="112">
        <v>291.36</v>
      </c>
      <c r="E10" s="212">
        <v>255.05898588444768</v>
      </c>
      <c r="F10" s="112">
        <v>174.43573000000001</v>
      </c>
      <c r="G10" s="112">
        <v>40201.851560000003</v>
      </c>
      <c r="H10" s="112">
        <v>441.61435</v>
      </c>
      <c r="I10" s="112">
        <v>427.94954999999999</v>
      </c>
      <c r="J10" s="112">
        <v>469.70819</v>
      </c>
      <c r="L10" s="115">
        <v>35976</v>
      </c>
      <c r="M10" s="112">
        <f t="shared" si="50"/>
        <v>3.3487993444735853E-2</v>
      </c>
      <c r="N10" s="112">
        <f t="shared" si="51"/>
        <v>1.8207233968198677E-2</v>
      </c>
      <c r="O10" s="112">
        <f t="shared" si="52"/>
        <v>2.255624935250844E-2</v>
      </c>
      <c r="P10" s="112">
        <f t="shared" si="53"/>
        <v>-3.8601080179232472E-3</v>
      </c>
      <c r="Q10" s="112">
        <f t="shared" si="54"/>
        <v>1.3871925232667337E-2</v>
      </c>
      <c r="R10" s="112">
        <f t="shared" si="55"/>
        <v>4.1079825902973655E-2</v>
      </c>
      <c r="S10" s="112">
        <f t="shared" si="56"/>
        <v>2.7229051580346608E-2</v>
      </c>
      <c r="T10" s="112">
        <f t="shared" si="57"/>
        <v>2.7399436202243166E-2</v>
      </c>
      <c r="V10" s="115">
        <v>35976</v>
      </c>
      <c r="W10" s="119">
        <f>M10-'Interest rate'!M9</f>
        <v>2.9677221022383238E-2</v>
      </c>
      <c r="X10" s="119">
        <f>N10-'Interest rate'!N9</f>
        <v>1.3611647006040117E-2</v>
      </c>
      <c r="Y10" s="119">
        <f>O10-'Interest rate'!O9</f>
        <v>1.9710547007001145E-2</v>
      </c>
      <c r="Z10" s="119">
        <f>P10-'Interest rate'!P9</f>
        <v>-9.8715094669292736E-3</v>
      </c>
      <c r="AA10" s="119">
        <f>Q10-'Interest rate'!Q9</f>
        <v>1.3430291203461397E-2</v>
      </c>
      <c r="AB10" s="119">
        <f>R10-'Interest rate'!R9</f>
        <v>3.9684336529988817E-2</v>
      </c>
      <c r="AC10" s="119">
        <f>S10-'Interest rate'!S9</f>
        <v>2.3242124660788566E-2</v>
      </c>
      <c r="AD10" s="119">
        <f>T10-'Interest rate'!T9</f>
        <v>2.3325312418594812E-2</v>
      </c>
      <c r="AE10" s="118"/>
      <c r="AF10" s="119">
        <v>3.899721448467966E-3</v>
      </c>
      <c r="AG10" s="119">
        <v>0.51955431754874648</v>
      </c>
      <c r="AH10" s="119">
        <v>0.17214484679665737</v>
      </c>
      <c r="AI10" s="119">
        <v>9.8607242339832854E-2</v>
      </c>
      <c r="AJ10" s="119">
        <v>9.8941504178272979E-2</v>
      </c>
      <c r="AK10" s="119">
        <v>3.5877437325905287E-2</v>
      </c>
      <c r="AL10" s="119">
        <v>4.0111420612813371E-2</v>
      </c>
      <c r="AM10" s="119">
        <v>3.0863509749303616E-2</v>
      </c>
      <c r="AN10" s="31"/>
      <c r="AO10" s="31"/>
      <c r="AP10" s="18">
        <v>7.6619999999999999</v>
      </c>
      <c r="AQ10" s="18">
        <v>8.3140000000000001</v>
      </c>
      <c r="AR10" s="18">
        <v>12.7765</v>
      </c>
      <c r="AS10" s="18">
        <v>5.5320999999999995E-2</v>
      </c>
      <c r="AT10" s="18">
        <v>5.0548000000000002</v>
      </c>
      <c r="AU10" s="18">
        <v>5.2233000000000001</v>
      </c>
      <c r="AV10" s="18">
        <v>4.7126999999999999</v>
      </c>
      <c r="AW10" s="18"/>
      <c r="AX10" s="18">
        <f t="shared" si="0"/>
        <v>0.13051422605063953</v>
      </c>
      <c r="AY10" s="18">
        <f t="shared" si="1"/>
        <v>1.0850952753850172</v>
      </c>
      <c r="AZ10" s="18">
        <f t="shared" si="2"/>
        <v>1.667515009135996</v>
      </c>
      <c r="BA10" s="18">
        <f t="shared" si="3"/>
        <v>7.2201774993474292E-3</v>
      </c>
      <c r="BB10" s="18">
        <f t="shared" si="4"/>
        <v>0.65972330984077276</v>
      </c>
      <c r="BC10" s="18">
        <f t="shared" si="5"/>
        <v>0.68171495693030548</v>
      </c>
      <c r="BD10" s="18">
        <f t="shared" si="32"/>
        <v>0.61507439310884893</v>
      </c>
      <c r="BE10" s="18"/>
      <c r="BF10" s="18">
        <f t="shared" si="6"/>
        <v>0.12027904738994467</v>
      </c>
      <c r="BG10" s="18">
        <f t="shared" si="7"/>
        <v>0.92157806110175611</v>
      </c>
      <c r="BH10" s="18">
        <f t="shared" si="8"/>
        <v>1.5367452489776281</v>
      </c>
      <c r="BI10" s="18">
        <f t="shared" si="9"/>
        <v>6.6539571806591286E-3</v>
      </c>
      <c r="BJ10" s="18">
        <f t="shared" si="10"/>
        <v>0.60798652874669235</v>
      </c>
      <c r="BK10" s="18">
        <f t="shared" si="11"/>
        <v>0.62825354823189805</v>
      </c>
      <c r="BL10" s="18">
        <f t="shared" si="33"/>
        <v>0.56683906663459227</v>
      </c>
      <c r="BM10" s="18"/>
      <c r="BN10" s="18">
        <f t="shared" si="12"/>
        <v>7.8268696434860868E-2</v>
      </c>
      <c r="BO10" s="18">
        <f t="shared" si="13"/>
        <v>0.59969475208390399</v>
      </c>
      <c r="BP10" s="18">
        <f t="shared" si="14"/>
        <v>0.65072594215943336</v>
      </c>
      <c r="BQ10" s="18">
        <f t="shared" si="34"/>
        <v>4.3299025554729377E-3</v>
      </c>
      <c r="BR10" s="18">
        <f t="shared" si="15"/>
        <v>0.39563260673893474</v>
      </c>
      <c r="BS10" s="18">
        <f t="shared" si="16"/>
        <v>0.40882088208820877</v>
      </c>
      <c r="BT10" s="18">
        <f t="shared" si="35"/>
        <v>0.36885688568856878</v>
      </c>
      <c r="BU10" s="18"/>
      <c r="BV10" s="18">
        <f t="shared" si="17"/>
        <v>18.076318215505868</v>
      </c>
      <c r="BW10" s="18">
        <f t="shared" si="18"/>
        <v>138.50075016720595</v>
      </c>
      <c r="BX10" s="18">
        <f t="shared" si="19"/>
        <v>150.28650964371579</v>
      </c>
      <c r="BY10" s="18">
        <f t="shared" si="36"/>
        <v>230.95207968041075</v>
      </c>
      <c r="BZ10" s="18">
        <f t="shared" si="20"/>
        <v>91.372173315739062</v>
      </c>
      <c r="CA10" s="18">
        <f t="shared" si="21"/>
        <v>94.418032935051798</v>
      </c>
      <c r="CB10" s="18">
        <f t="shared" si="37"/>
        <v>85.188264854214495</v>
      </c>
      <c r="CC10" s="18"/>
      <c r="CD10" s="18">
        <f t="shared" si="22"/>
        <v>0.19144984971186799</v>
      </c>
      <c r="CE10" s="18">
        <f t="shared" si="23"/>
        <v>1.5157869747566666</v>
      </c>
      <c r="CF10" s="18">
        <f t="shared" si="24"/>
        <v>1.6447732847986072</v>
      </c>
      <c r="CG10" s="18">
        <f t="shared" si="38"/>
        <v>2.5275975310595871</v>
      </c>
      <c r="CH10" s="18">
        <f t="shared" si="39"/>
        <v>1.0944251008941995E-2</v>
      </c>
      <c r="CI10" s="18">
        <f t="shared" si="25"/>
        <v>1.033334652211759</v>
      </c>
      <c r="CJ10" s="18">
        <f t="shared" si="40"/>
        <v>0.90224570673712023</v>
      </c>
      <c r="CK10" s="18"/>
      <c r="CL10" s="18">
        <f t="shared" si="41"/>
        <v>0.19144984971186799</v>
      </c>
      <c r="CM10" s="18">
        <f t="shared" si="26"/>
        <v>1.4668887484923325</v>
      </c>
      <c r="CN10" s="18">
        <f t="shared" si="27"/>
        <v>1.5917140505044705</v>
      </c>
      <c r="CO10" s="18">
        <f t="shared" si="28"/>
        <v>2.4460590048436814</v>
      </c>
      <c r="CP10" s="18">
        <f t="shared" si="29"/>
        <v>1.0591197135910248E-2</v>
      </c>
      <c r="CQ10" s="18">
        <f t="shared" si="30"/>
        <v>0.96774070032355031</v>
      </c>
      <c r="CR10" s="18">
        <f t="shared" si="42"/>
        <v>0.90224570673712023</v>
      </c>
      <c r="CS10" s="18"/>
      <c r="CT10" s="18">
        <f t="shared" si="43"/>
        <v>0.21219258599104548</v>
      </c>
      <c r="CU10" s="18">
        <f t="shared" si="44"/>
        <v>1.6258195938633901</v>
      </c>
      <c r="CV10" s="18">
        <f t="shared" si="45"/>
        <v>1.7641691599295519</v>
      </c>
      <c r="CW10" s="18">
        <f t="shared" si="46"/>
        <v>2.7110785749145929</v>
      </c>
      <c r="CX10" s="18">
        <f t="shared" si="47"/>
        <v>1.1738706049610626E-2</v>
      </c>
      <c r="CY10" s="18">
        <f t="shared" si="48"/>
        <v>1.1083455344070279</v>
      </c>
      <c r="CZ10" s="18">
        <f t="shared" si="49"/>
        <v>1.1083455344070279</v>
      </c>
      <c r="DA10" s="31"/>
      <c r="DB10" s="277"/>
      <c r="DC10" s="57"/>
      <c r="DD10" s="57"/>
      <c r="DE10" s="161"/>
      <c r="DF10" s="132"/>
      <c r="DG10" s="205"/>
      <c r="DH10" s="206"/>
      <c r="DI10" s="78"/>
      <c r="DJ10" s="78"/>
      <c r="DP10" s="78"/>
    </row>
    <row r="11" spans="1:124" x14ac:dyDescent="0.25">
      <c r="B11" s="78">
        <v>36007</v>
      </c>
      <c r="C11" s="111">
        <v>2192.40137</v>
      </c>
      <c r="D11" s="111">
        <v>289.82</v>
      </c>
      <c r="E11" s="211">
        <v>254.35423432546179</v>
      </c>
      <c r="F11" s="111">
        <v>177.50963999999999</v>
      </c>
      <c r="G11" s="111">
        <v>41951.445310000003</v>
      </c>
      <c r="H11" s="111">
        <v>432.41144000000003</v>
      </c>
      <c r="I11" s="111">
        <v>438.14987000000002</v>
      </c>
      <c r="J11" s="111">
        <v>476.83447000000001</v>
      </c>
      <c r="L11" s="78">
        <v>36007</v>
      </c>
      <c r="M11" s="111">
        <f t="shared" si="50"/>
        <v>-1.6286885096398973E-2</v>
      </c>
      <c r="N11" s="111">
        <f t="shared" si="51"/>
        <v>-5.2855573860517424E-3</v>
      </c>
      <c r="O11" s="111">
        <f t="shared" si="52"/>
        <v>-2.7630924530734902E-3</v>
      </c>
      <c r="P11" s="111">
        <f t="shared" si="53"/>
        <v>1.7622020442715325E-2</v>
      </c>
      <c r="Q11" s="111">
        <f t="shared" si="54"/>
        <v>4.3520228101653124E-2</v>
      </c>
      <c r="R11" s="111">
        <f t="shared" si="55"/>
        <v>-2.0839245826137609E-2</v>
      </c>
      <c r="S11" s="111">
        <f t="shared" si="56"/>
        <v>2.3835332926509745E-2</v>
      </c>
      <c r="T11" s="111">
        <f t="shared" si="57"/>
        <v>1.5171717572137755E-2</v>
      </c>
      <c r="V11" s="78">
        <v>36007</v>
      </c>
      <c r="W11" s="118">
        <f>M11-'Interest rate'!M10</f>
        <v>-2.0241397909341319E-2</v>
      </c>
      <c r="X11" s="118">
        <f>N11-'Interest rate'!N10</f>
        <v>-9.8842423682221625E-3</v>
      </c>
      <c r="Y11" s="118">
        <f>O11-'Interest rate'!O10</f>
        <v>-5.6087140297769178E-3</v>
      </c>
      <c r="Z11" s="118">
        <f>P11-'Interest rate'!P10</f>
        <v>1.1479668361286777E-2</v>
      </c>
      <c r="AA11" s="118">
        <f>Q11-'Interest rate'!Q10</f>
        <v>4.2994409770503283E-2</v>
      </c>
      <c r="AB11" s="118">
        <f>R11-'Interest rate'!R10</f>
        <v>-2.2624985574434375E-2</v>
      </c>
      <c r="AC11" s="118">
        <f>S11-'Interest rate'!S10</f>
        <v>1.9860874063371448E-2</v>
      </c>
      <c r="AD11" s="118">
        <f>T11-'Interest rate'!T10</f>
        <v>1.1045811004545714E-2</v>
      </c>
      <c r="AE11" s="118"/>
      <c r="AF11" s="118">
        <v>3.899721448467966E-3</v>
      </c>
      <c r="AG11" s="118">
        <v>0.51955431754874648</v>
      </c>
      <c r="AH11" s="118">
        <v>0.17214484679665737</v>
      </c>
      <c r="AI11" s="118">
        <v>9.8607242339832854E-2</v>
      </c>
      <c r="AJ11" s="118">
        <v>9.8941504178272979E-2</v>
      </c>
      <c r="AK11" s="118">
        <v>3.5877437325905287E-2</v>
      </c>
      <c r="AL11" s="118">
        <v>4.0111420612813371E-2</v>
      </c>
      <c r="AM11" s="118">
        <v>3.0863509749303616E-2</v>
      </c>
      <c r="AN11" s="31"/>
      <c r="AO11" s="31"/>
      <c r="AP11" s="16">
        <v>7.5412999999999997</v>
      </c>
      <c r="AQ11" s="16">
        <v>8.2984000000000009</v>
      </c>
      <c r="AR11" s="16">
        <v>12.3225</v>
      </c>
      <c r="AS11" s="16">
        <v>5.2356999999999994E-2</v>
      </c>
      <c r="AT11" s="16">
        <v>5.0655999999999999</v>
      </c>
      <c r="AU11" s="16">
        <v>4.9836999999999998</v>
      </c>
      <c r="AV11" s="16">
        <v>4.6143000000000001</v>
      </c>
      <c r="AW11" s="16"/>
      <c r="AX11" s="16">
        <f t="shared" si="0"/>
        <v>0.13260313208597987</v>
      </c>
      <c r="AY11" s="16">
        <f t="shared" si="1"/>
        <v>1.1003938313022954</v>
      </c>
      <c r="AZ11" s="16">
        <f t="shared" si="2"/>
        <v>1.6340020951294869</v>
      </c>
      <c r="BA11" s="16">
        <f t="shared" si="3"/>
        <v>6.9427021866256475E-3</v>
      </c>
      <c r="BB11" s="16">
        <f t="shared" si="4"/>
        <v>0.67171442589473962</v>
      </c>
      <c r="BC11" s="16">
        <f t="shared" si="5"/>
        <v>0.66085422937689786</v>
      </c>
      <c r="BD11" s="16">
        <f t="shared" si="32"/>
        <v>0.61187063238433692</v>
      </c>
      <c r="BE11" s="16"/>
      <c r="BF11" s="16">
        <f t="shared" si="6"/>
        <v>0.12050515762074615</v>
      </c>
      <c r="BG11" s="16">
        <f t="shared" si="7"/>
        <v>0.90876554516533292</v>
      </c>
      <c r="BH11" s="16">
        <f t="shared" si="8"/>
        <v>1.4849248047816443</v>
      </c>
      <c r="BI11" s="16">
        <f t="shared" si="9"/>
        <v>6.3092885375494057E-3</v>
      </c>
      <c r="BJ11" s="16">
        <f t="shared" si="10"/>
        <v>0.61043092644365171</v>
      </c>
      <c r="BK11" s="16">
        <f t="shared" si="11"/>
        <v>0.60056155403451261</v>
      </c>
      <c r="BL11" s="16">
        <f t="shared" si="33"/>
        <v>0.55604694880940897</v>
      </c>
      <c r="BM11" s="16"/>
      <c r="BN11" s="16">
        <f t="shared" si="12"/>
        <v>8.1152363562588758E-2</v>
      </c>
      <c r="BO11" s="16">
        <f t="shared" si="13"/>
        <v>0.61199431933455062</v>
      </c>
      <c r="BP11" s="16">
        <f t="shared" si="14"/>
        <v>0.67343477378778671</v>
      </c>
      <c r="BQ11" s="16">
        <f t="shared" si="34"/>
        <v>4.2488942990464591E-3</v>
      </c>
      <c r="BR11" s="16">
        <f t="shared" si="15"/>
        <v>0.4110854128626496</v>
      </c>
      <c r="BS11" s="16">
        <f t="shared" si="16"/>
        <v>0.40443903428687356</v>
      </c>
      <c r="BT11" s="16">
        <f t="shared" si="35"/>
        <v>0.37446135118685331</v>
      </c>
      <c r="BU11" s="16"/>
      <c r="BV11" s="16">
        <f t="shared" si="17"/>
        <v>19.099642836678957</v>
      </c>
      <c r="BW11" s="16">
        <f t="shared" si="18"/>
        <v>144.03613652424701</v>
      </c>
      <c r="BX11" s="16">
        <f t="shared" si="19"/>
        <v>158.49647611589666</v>
      </c>
      <c r="BY11" s="16">
        <f t="shared" si="36"/>
        <v>235.35534885497646</v>
      </c>
      <c r="BZ11" s="16">
        <f t="shared" si="20"/>
        <v>96.751150753480914</v>
      </c>
      <c r="CA11" s="16">
        <f t="shared" si="21"/>
        <v>95.186890005156911</v>
      </c>
      <c r="CB11" s="16">
        <f t="shared" si="37"/>
        <v>88.131481941287717</v>
      </c>
      <c r="CC11" s="16"/>
      <c r="CD11" s="16">
        <f t="shared" si="22"/>
        <v>0.20065413247185826</v>
      </c>
      <c r="CE11" s="16">
        <f t="shared" si="23"/>
        <v>1.4887278900821226</v>
      </c>
      <c r="CF11" s="16">
        <f t="shared" si="24"/>
        <v>1.6381869867340495</v>
      </c>
      <c r="CG11" s="16">
        <f t="shared" si="38"/>
        <v>2.4325844914718888</v>
      </c>
      <c r="CH11" s="16">
        <f t="shared" si="39"/>
        <v>1.0335794377763739E-2</v>
      </c>
      <c r="CI11" s="16">
        <f t="shared" si="25"/>
        <v>0.98383212255211627</v>
      </c>
      <c r="CJ11" s="16">
        <f t="shared" si="40"/>
        <v>0.9258783634648956</v>
      </c>
      <c r="CK11" s="16"/>
      <c r="CL11" s="16">
        <f t="shared" si="41"/>
        <v>0.20065413247185826</v>
      </c>
      <c r="CM11" s="16">
        <f t="shared" si="26"/>
        <v>1.5131930092100245</v>
      </c>
      <c r="CN11" s="16">
        <f t="shared" si="27"/>
        <v>1.6651082529044687</v>
      </c>
      <c r="CO11" s="16">
        <f t="shared" si="28"/>
        <v>2.4725605473844734</v>
      </c>
      <c r="CP11" s="16">
        <f t="shared" si="29"/>
        <v>1.0505648413829081E-2</v>
      </c>
      <c r="CQ11" s="16">
        <f t="shared" si="30"/>
        <v>1.0164335734494452</v>
      </c>
      <c r="CR11" s="16">
        <f t="shared" si="42"/>
        <v>0.9258783634648956</v>
      </c>
      <c r="CS11" s="16"/>
      <c r="CT11" s="16">
        <f t="shared" si="43"/>
        <v>0.21671759530156254</v>
      </c>
      <c r="CU11" s="16">
        <f t="shared" si="44"/>
        <v>1.6343324014476734</v>
      </c>
      <c r="CV11" s="16">
        <f t="shared" si="45"/>
        <v>1.7984092928504867</v>
      </c>
      <c r="CW11" s="16">
        <f t="shared" si="46"/>
        <v>2.6705025681035042</v>
      </c>
      <c r="CX11" s="16">
        <f t="shared" si="47"/>
        <v>1.1346683137203908E-2</v>
      </c>
      <c r="CY11" s="16">
        <f t="shared" si="48"/>
        <v>1.0800554797043971</v>
      </c>
      <c r="CZ11" s="16">
        <f t="shared" si="49"/>
        <v>1.0800554797043971</v>
      </c>
      <c r="DA11" s="31"/>
      <c r="DB11" s="277"/>
      <c r="DC11" s="57"/>
      <c r="DD11" s="57"/>
      <c r="DE11" s="161"/>
      <c r="DF11" s="132"/>
      <c r="DG11" s="205"/>
      <c r="DH11" s="206"/>
      <c r="DI11" s="78"/>
      <c r="DJ11" s="78"/>
      <c r="DP11" s="78"/>
    </row>
    <row r="12" spans="1:124" x14ac:dyDescent="0.25">
      <c r="B12" s="115">
        <v>36038</v>
      </c>
      <c r="C12" s="112">
        <v>1937.87598</v>
      </c>
      <c r="D12" s="112">
        <v>248.87</v>
      </c>
      <c r="E12" s="212">
        <v>220.1385461366967</v>
      </c>
      <c r="F12" s="112">
        <v>148.55251000000001</v>
      </c>
      <c r="G12" s="112">
        <v>35100.625</v>
      </c>
      <c r="H12" s="112">
        <v>359.24383999999998</v>
      </c>
      <c r="I12" s="112">
        <v>390.32769999999999</v>
      </c>
      <c r="J12" s="112">
        <v>434.85933999999997</v>
      </c>
      <c r="L12" s="115">
        <v>36038</v>
      </c>
      <c r="M12" s="112">
        <f t="shared" si="50"/>
        <v>-0.11609433997023999</v>
      </c>
      <c r="N12" s="112">
        <f t="shared" si="51"/>
        <v>-0.14129459664619415</v>
      </c>
      <c r="O12" s="112">
        <f t="shared" si="52"/>
        <v>-0.13451982932190554</v>
      </c>
      <c r="P12" s="112">
        <f t="shared" si="53"/>
        <v>-0.16312990100143288</v>
      </c>
      <c r="Q12" s="112">
        <f t="shared" si="54"/>
        <v>-0.16330355865872792</v>
      </c>
      <c r="R12" s="112">
        <f t="shared" si="55"/>
        <v>-0.16920828921640008</v>
      </c>
      <c r="S12" s="112">
        <f t="shared" si="56"/>
        <v>-0.10914569026347087</v>
      </c>
      <c r="T12" s="112">
        <f t="shared" si="57"/>
        <v>-8.8028724097903521E-2</v>
      </c>
      <c r="V12" s="115">
        <v>36038</v>
      </c>
      <c r="W12" s="119">
        <f>M12-'Interest rate'!M11</f>
        <v>-0.12047872077963195</v>
      </c>
      <c r="X12" s="119">
        <f>N12-'Interest rate'!N11</f>
        <v>-0.14589018360835271</v>
      </c>
      <c r="Y12" s="119">
        <f>O12-'Interest rate'!O11</f>
        <v>-0.13736545089860897</v>
      </c>
      <c r="Z12" s="119">
        <f>P12-'Interest rate'!P11</f>
        <v>-0.16927225308286142</v>
      </c>
      <c r="AA12" s="119">
        <f>Q12-'Interest rate'!Q11</f>
        <v>-0.16379700890784887</v>
      </c>
      <c r="AB12" s="119">
        <f>R12-'Interest rate'!R11</f>
        <v>-0.17073191459337023</v>
      </c>
      <c r="AC12" s="119">
        <f>S12-'Interest rate'!S11</f>
        <v>-0.11322603750075566</v>
      </c>
      <c r="AD12" s="119">
        <f>T12-'Interest rate'!T11</f>
        <v>-9.2329677836582191E-2</v>
      </c>
      <c r="AE12" s="118"/>
      <c r="AF12" s="119">
        <v>3.899721448467966E-3</v>
      </c>
      <c r="AG12" s="119">
        <v>0.51955431754874648</v>
      </c>
      <c r="AH12" s="119">
        <v>0.17214484679665737</v>
      </c>
      <c r="AI12" s="119">
        <v>9.8607242339832854E-2</v>
      </c>
      <c r="AJ12" s="119">
        <v>9.8941504178272979E-2</v>
      </c>
      <c r="AK12" s="119">
        <v>3.5877437325905287E-2</v>
      </c>
      <c r="AL12" s="119">
        <v>4.0111420612813371E-2</v>
      </c>
      <c r="AM12" s="119">
        <v>3.0863509749303616E-2</v>
      </c>
      <c r="AN12" s="31"/>
      <c r="AO12" s="31"/>
      <c r="AP12" s="18">
        <v>7.8045</v>
      </c>
      <c r="AQ12" s="18">
        <v>8.6013000000000002</v>
      </c>
      <c r="AR12" s="18">
        <v>13.1305</v>
      </c>
      <c r="AS12" s="18">
        <v>5.5511999999999999E-2</v>
      </c>
      <c r="AT12" s="18">
        <v>5.4302000000000001</v>
      </c>
      <c r="AU12" s="18">
        <v>4.9805000000000001</v>
      </c>
      <c r="AV12" s="18">
        <v>4.4404000000000003</v>
      </c>
      <c r="AW12" s="18"/>
      <c r="AX12" s="18">
        <f t="shared" si="0"/>
        <v>0.12813120635530784</v>
      </c>
      <c r="AY12" s="18">
        <f t="shared" si="1"/>
        <v>1.1020949452239093</v>
      </c>
      <c r="AZ12" s="18">
        <f t="shared" si="2"/>
        <v>1.6824268050483695</v>
      </c>
      <c r="BA12" s="18">
        <f t="shared" si="3"/>
        <v>7.1128195271958489E-3</v>
      </c>
      <c r="BB12" s="18">
        <f t="shared" si="4"/>
        <v>0.69577807675059267</v>
      </c>
      <c r="BC12" s="18">
        <f t="shared" si="5"/>
        <v>0.63815747325261074</v>
      </c>
      <c r="BD12" s="18">
        <f t="shared" si="32"/>
        <v>0.56895380870010892</v>
      </c>
      <c r="BE12" s="18"/>
      <c r="BF12" s="18">
        <f t="shared" si="6"/>
        <v>0.11626149535535325</v>
      </c>
      <c r="BG12" s="18">
        <f t="shared" si="7"/>
        <v>0.90736284050085447</v>
      </c>
      <c r="BH12" s="18">
        <f t="shared" si="8"/>
        <v>1.5265715647634659</v>
      </c>
      <c r="BI12" s="18">
        <f t="shared" si="9"/>
        <v>6.4539081301663694E-3</v>
      </c>
      <c r="BJ12" s="18">
        <f t="shared" si="10"/>
        <v>0.63132317207863931</v>
      </c>
      <c r="BK12" s="18">
        <f t="shared" si="11"/>
        <v>0.57904037761733684</v>
      </c>
      <c r="BL12" s="18">
        <f t="shared" si="33"/>
        <v>0.51624754397591066</v>
      </c>
      <c r="BM12" s="18"/>
      <c r="BN12" s="18">
        <f t="shared" si="12"/>
        <v>7.6158562126347057E-2</v>
      </c>
      <c r="BO12" s="18">
        <f t="shared" si="13"/>
        <v>0.59437949811507562</v>
      </c>
      <c r="BP12" s="18">
        <f t="shared" si="14"/>
        <v>0.65506264041734896</v>
      </c>
      <c r="BQ12" s="18">
        <f t="shared" si="34"/>
        <v>4.2277141007577776E-3</v>
      </c>
      <c r="BR12" s="18">
        <f t="shared" si="15"/>
        <v>0.4135562240584898</v>
      </c>
      <c r="BS12" s="18">
        <f t="shared" si="16"/>
        <v>0.37930771867027152</v>
      </c>
      <c r="BT12" s="18">
        <f t="shared" si="35"/>
        <v>0.3381744792658315</v>
      </c>
      <c r="BU12" s="18"/>
      <c r="BV12" s="18">
        <f t="shared" si="17"/>
        <v>18.014123072488832</v>
      </c>
      <c r="BW12" s="18">
        <f t="shared" si="18"/>
        <v>140.59122351923907</v>
      </c>
      <c r="BX12" s="18">
        <f t="shared" si="19"/>
        <v>154.9448767833982</v>
      </c>
      <c r="BY12" s="18">
        <f t="shared" si="36"/>
        <v>236.53444300331461</v>
      </c>
      <c r="BZ12" s="18">
        <f t="shared" si="20"/>
        <v>97.820291108228858</v>
      </c>
      <c r="CA12" s="18">
        <f t="shared" si="21"/>
        <v>89.719339962530626</v>
      </c>
      <c r="CB12" s="18">
        <f t="shared" si="37"/>
        <v>79.989912091079418</v>
      </c>
      <c r="CC12" s="18"/>
      <c r="CD12" s="18">
        <f t="shared" si="22"/>
        <v>0.20078305391024998</v>
      </c>
      <c r="CE12" s="18">
        <f t="shared" si="23"/>
        <v>1.4372398806673785</v>
      </c>
      <c r="CF12" s="18">
        <f t="shared" si="24"/>
        <v>1.5839748075577327</v>
      </c>
      <c r="CG12" s="18">
        <f t="shared" si="38"/>
        <v>2.4180509005193178</v>
      </c>
      <c r="CH12" s="18">
        <f t="shared" si="39"/>
        <v>1.0222827888475563E-2</v>
      </c>
      <c r="CI12" s="18">
        <f t="shared" si="25"/>
        <v>0.91718537070457806</v>
      </c>
      <c r="CJ12" s="18">
        <f t="shared" si="40"/>
        <v>0.89155707258307404</v>
      </c>
      <c r="CK12" s="18"/>
      <c r="CL12" s="18">
        <f t="shared" si="41"/>
        <v>0.20078305391024998</v>
      </c>
      <c r="CM12" s="18">
        <f t="shared" si="26"/>
        <v>1.567011344242546</v>
      </c>
      <c r="CN12" s="18">
        <f t="shared" si="27"/>
        <v>1.7269952815982332</v>
      </c>
      <c r="CO12" s="18">
        <f t="shared" si="28"/>
        <v>2.6363818893685371</v>
      </c>
      <c r="CP12" s="18">
        <f t="shared" si="29"/>
        <v>1.1145868888665797E-2</v>
      </c>
      <c r="CQ12" s="18">
        <f t="shared" si="30"/>
        <v>1.0902921393434395</v>
      </c>
      <c r="CR12" s="18">
        <f t="shared" si="42"/>
        <v>0.89155707258307404</v>
      </c>
      <c r="CS12" s="18"/>
      <c r="CT12" s="18">
        <f t="shared" si="43"/>
        <v>0.22520493649220788</v>
      </c>
      <c r="CU12" s="18">
        <f t="shared" si="44"/>
        <v>1.7576119268534367</v>
      </c>
      <c r="CV12" s="18">
        <f t="shared" si="45"/>
        <v>1.9370552202504276</v>
      </c>
      <c r="CW12" s="18">
        <f t="shared" si="46"/>
        <v>2.9570534186109358</v>
      </c>
      <c r="CX12" s="18">
        <f t="shared" si="47"/>
        <v>1.2501576434555444E-2</v>
      </c>
      <c r="CY12" s="18">
        <f t="shared" si="48"/>
        <v>1.1216331861994415</v>
      </c>
      <c r="CZ12" s="18">
        <f t="shared" si="49"/>
        <v>1.1216331861994415</v>
      </c>
      <c r="DA12" s="31"/>
      <c r="DB12" s="277"/>
      <c r="DC12" s="57"/>
      <c r="DD12" s="57"/>
      <c r="DE12" s="161"/>
      <c r="DF12" s="132"/>
      <c r="DG12" s="205"/>
      <c r="DH12" s="206"/>
      <c r="DI12" s="78"/>
      <c r="DJ12" s="78"/>
      <c r="DP12" s="78"/>
    </row>
    <row r="13" spans="1:124" x14ac:dyDescent="0.25">
      <c r="B13" s="78">
        <v>36068</v>
      </c>
      <c r="C13" s="111">
        <v>1879.0599400000001</v>
      </c>
      <c r="D13" s="111">
        <v>254.03</v>
      </c>
      <c r="E13" s="211">
        <v>223.73277908752473</v>
      </c>
      <c r="F13" s="111">
        <v>149.69356999999999</v>
      </c>
      <c r="G13" s="111">
        <v>34713.199220000002</v>
      </c>
      <c r="H13" s="111">
        <v>350.81542999999999</v>
      </c>
      <c r="I13" s="111">
        <v>387.67516999999998</v>
      </c>
      <c r="J13" s="111">
        <v>428.74261000000001</v>
      </c>
      <c r="L13" s="78">
        <v>36068</v>
      </c>
      <c r="M13" s="111">
        <f t="shared" si="50"/>
        <v>-3.0350776111069733E-2</v>
      </c>
      <c r="N13" s="111">
        <f t="shared" si="51"/>
        <v>2.0733716398119384E-2</v>
      </c>
      <c r="O13" s="111">
        <f t="shared" si="52"/>
        <v>1.6327140402736084E-2</v>
      </c>
      <c r="P13" s="111">
        <f t="shared" si="53"/>
        <v>7.68118963456077E-3</v>
      </c>
      <c r="Q13" s="111">
        <f t="shared" si="54"/>
        <v>-1.1037574971955566E-2</v>
      </c>
      <c r="R13" s="111">
        <f t="shared" si="55"/>
        <v>-2.3461529639589584E-2</v>
      </c>
      <c r="S13" s="111">
        <f t="shared" si="56"/>
        <v>-6.7956488868200493E-3</v>
      </c>
      <c r="T13" s="111">
        <f t="shared" si="57"/>
        <v>-1.4065996604787134E-2</v>
      </c>
      <c r="V13" s="78">
        <v>36068</v>
      </c>
      <c r="W13" s="118">
        <f>M13-'Interest rate'!M12</f>
        <v>-3.707168673788952E-2</v>
      </c>
      <c r="X13" s="118">
        <f>N13-'Interest rate'!N12</f>
        <v>1.614741620233473E-2</v>
      </c>
      <c r="Y13" s="118">
        <f>O13-'Interest rate'!O12</f>
        <v>1.3531932518491052E-2</v>
      </c>
      <c r="Z13" s="118">
        <f>P13-'Interest rate'!P12</f>
        <v>1.5936289270177539E-3</v>
      </c>
      <c r="AA13" s="118">
        <f>Q13-'Interest rate'!Q12</f>
        <v>-1.1586050735486131E-2</v>
      </c>
      <c r="AB13" s="118">
        <f>R13-'Interest rate'!R12</f>
        <v>-2.4760796459755263E-2</v>
      </c>
      <c r="AC13" s="118">
        <f>S13-'Interest rate'!S12</f>
        <v>-1.1805042620509965E-2</v>
      </c>
      <c r="AD13" s="118">
        <f>T13-'Interest rate'!T12</f>
        <v>-1.8589253365866698E-2</v>
      </c>
      <c r="AE13" s="118"/>
      <c r="AF13" s="118">
        <v>3.899721448467966E-3</v>
      </c>
      <c r="AG13" s="118">
        <v>0.51955431754874648</v>
      </c>
      <c r="AH13" s="118">
        <v>0.17214484679665737</v>
      </c>
      <c r="AI13" s="118">
        <v>9.8607242339832854E-2</v>
      </c>
      <c r="AJ13" s="118">
        <v>9.8941504178272979E-2</v>
      </c>
      <c r="AK13" s="118">
        <v>3.5877437325905287E-2</v>
      </c>
      <c r="AL13" s="118">
        <v>4.0111420612813371E-2</v>
      </c>
      <c r="AM13" s="118">
        <v>3.0863509749303616E-2</v>
      </c>
      <c r="AN13" s="31"/>
      <c r="AO13" s="31"/>
      <c r="AP13" s="16">
        <v>7.3869999999999996</v>
      </c>
      <c r="AQ13" s="16">
        <v>8.6471999999999998</v>
      </c>
      <c r="AR13" s="16">
        <v>12.5595</v>
      </c>
      <c r="AS13" s="16">
        <v>5.4278000000000007E-2</v>
      </c>
      <c r="AT13" s="16">
        <v>5.3407</v>
      </c>
      <c r="AU13" s="16">
        <v>4.8258999999999999</v>
      </c>
      <c r="AV13" s="16">
        <v>4.3841799999999997</v>
      </c>
      <c r="AW13" s="16"/>
      <c r="AX13" s="16">
        <f t="shared" si="0"/>
        <v>0.13537295248409367</v>
      </c>
      <c r="AY13" s="16">
        <f t="shared" si="1"/>
        <v>1.1705969947204549</v>
      </c>
      <c r="AZ13" s="16">
        <f t="shared" si="2"/>
        <v>1.7002165967239744</v>
      </c>
      <c r="BA13" s="16">
        <f t="shared" si="3"/>
        <v>7.3477731149316373E-3</v>
      </c>
      <c r="BB13" s="16">
        <f t="shared" si="4"/>
        <v>0.72298632733179913</v>
      </c>
      <c r="BC13" s="16">
        <f t="shared" si="5"/>
        <v>0.65329633139298759</v>
      </c>
      <c r="BD13" s="16">
        <f t="shared" si="32"/>
        <v>0.59349939082171377</v>
      </c>
      <c r="BE13" s="16"/>
      <c r="BF13" s="16">
        <f t="shared" si="6"/>
        <v>0.11564437043204737</v>
      </c>
      <c r="BG13" s="16">
        <f t="shared" si="7"/>
        <v>0.85426496438153388</v>
      </c>
      <c r="BH13" s="16">
        <f t="shared" si="8"/>
        <v>1.4524354704412989</v>
      </c>
      <c r="BI13" s="16">
        <f t="shared" si="9"/>
        <v>6.2769451383106675E-3</v>
      </c>
      <c r="BJ13" s="16">
        <f t="shared" si="10"/>
        <v>0.61762188916643534</v>
      </c>
      <c r="BK13" s="16">
        <f t="shared" si="11"/>
        <v>0.55808816726801735</v>
      </c>
      <c r="BL13" s="16">
        <f t="shared" si="33"/>
        <v>0.50700573596077336</v>
      </c>
      <c r="BM13" s="16"/>
      <c r="BN13" s="16">
        <f t="shared" si="12"/>
        <v>7.9621004020860697E-2</v>
      </c>
      <c r="BO13" s="16">
        <f t="shared" si="13"/>
        <v>0.5881603567020981</v>
      </c>
      <c r="BP13" s="16">
        <f t="shared" si="14"/>
        <v>0.6884987459691867</v>
      </c>
      <c r="BQ13" s="16">
        <f t="shared" si="34"/>
        <v>4.3216688562442776E-3</v>
      </c>
      <c r="BR13" s="16">
        <f t="shared" si="15"/>
        <v>0.4252318961742107</v>
      </c>
      <c r="BS13" s="16">
        <f t="shared" si="16"/>
        <v>0.38424300330427164</v>
      </c>
      <c r="BT13" s="16">
        <f t="shared" si="35"/>
        <v>0.34907281340817703</v>
      </c>
      <c r="BU13" s="16"/>
      <c r="BV13" s="16">
        <f t="shared" si="17"/>
        <v>18.423670732156673</v>
      </c>
      <c r="BW13" s="16">
        <f t="shared" si="18"/>
        <v>136.09565569844133</v>
      </c>
      <c r="BX13" s="16">
        <f t="shared" si="19"/>
        <v>159.3131655551052</v>
      </c>
      <c r="BY13" s="16">
        <f t="shared" si="36"/>
        <v>231.39209256052175</v>
      </c>
      <c r="BZ13" s="16">
        <f t="shared" si="20"/>
        <v>98.395298279229138</v>
      </c>
      <c r="CA13" s="16">
        <f t="shared" si="21"/>
        <v>88.910792586314884</v>
      </c>
      <c r="CB13" s="16">
        <f t="shared" si="37"/>
        <v>80.772688750506632</v>
      </c>
      <c r="CC13" s="16"/>
      <c r="CD13" s="16">
        <f t="shared" si="22"/>
        <v>0.20721523446403781</v>
      </c>
      <c r="CE13" s="16">
        <f t="shared" si="23"/>
        <v>1.3831520212706199</v>
      </c>
      <c r="CF13" s="16">
        <f t="shared" si="24"/>
        <v>1.6191135993409105</v>
      </c>
      <c r="CG13" s="16">
        <f t="shared" si="38"/>
        <v>2.3516580223566201</v>
      </c>
      <c r="CH13" s="16">
        <f t="shared" si="39"/>
        <v>1.0163087235755614E-2</v>
      </c>
      <c r="CI13" s="16">
        <f t="shared" si="25"/>
        <v>0.90360814125489164</v>
      </c>
      <c r="CJ13" s="16">
        <f t="shared" si="40"/>
        <v>0.90846888663254521</v>
      </c>
      <c r="CK13" s="16"/>
      <c r="CL13" s="16">
        <f t="shared" si="41"/>
        <v>0.20721523446403781</v>
      </c>
      <c r="CM13" s="16">
        <f t="shared" si="26"/>
        <v>1.5306989369858472</v>
      </c>
      <c r="CN13" s="16">
        <f t="shared" si="27"/>
        <v>1.7918315754574277</v>
      </c>
      <c r="CO13" s="16">
        <f t="shared" si="28"/>
        <v>2.6025197372510829</v>
      </c>
      <c r="CP13" s="16">
        <f t="shared" si="29"/>
        <v>1.1247228496239046E-2</v>
      </c>
      <c r="CQ13" s="16">
        <f t="shared" si="30"/>
        <v>1.1066744027020867</v>
      </c>
      <c r="CR13" s="16">
        <f t="shared" si="42"/>
        <v>0.90846888663254521</v>
      </c>
      <c r="CS13" s="16"/>
      <c r="CT13" s="16">
        <f t="shared" si="43"/>
        <v>0.22809282465592198</v>
      </c>
      <c r="CU13" s="16">
        <f t="shared" si="44"/>
        <v>1.6849216957332958</v>
      </c>
      <c r="CV13" s="16">
        <f t="shared" si="45"/>
        <v>1.9723642733646887</v>
      </c>
      <c r="CW13" s="16">
        <f t="shared" si="46"/>
        <v>2.8647318312660524</v>
      </c>
      <c r="CX13" s="16">
        <f t="shared" si="47"/>
        <v>1.2380422336674135E-2</v>
      </c>
      <c r="CY13" s="16">
        <f t="shared" si="48"/>
        <v>1.1007531625070139</v>
      </c>
      <c r="CZ13" s="16">
        <f t="shared" si="49"/>
        <v>1.1007531625070139</v>
      </c>
      <c r="DA13" s="31"/>
      <c r="DB13" s="277"/>
      <c r="DC13" s="57"/>
      <c r="DD13" s="57"/>
      <c r="DE13" s="161"/>
      <c r="DF13" s="132"/>
      <c r="DG13" s="205"/>
      <c r="DH13" s="206"/>
      <c r="DI13" s="78"/>
      <c r="DJ13" s="78"/>
      <c r="DP13" s="78"/>
    </row>
    <row r="14" spans="1:124" x14ac:dyDescent="0.25">
      <c r="B14" s="115">
        <v>36098</v>
      </c>
      <c r="C14" s="112">
        <v>2041.8249499999999</v>
      </c>
      <c r="D14" s="112">
        <v>277.29000000000002</v>
      </c>
      <c r="E14" s="212">
        <v>243.65845483191924</v>
      </c>
      <c r="F14" s="112">
        <v>165.65505999999999</v>
      </c>
      <c r="G14" s="112">
        <v>32276.556639999999</v>
      </c>
      <c r="H14" s="112">
        <v>375.58929000000001</v>
      </c>
      <c r="I14" s="112">
        <v>427.24844000000002</v>
      </c>
      <c r="J14" s="112">
        <v>442.88452000000001</v>
      </c>
      <c r="L14" s="115">
        <v>36098</v>
      </c>
      <c r="M14" s="112">
        <f t="shared" si="50"/>
        <v>8.6620445966188786E-2</v>
      </c>
      <c r="N14" s="112">
        <f t="shared" si="51"/>
        <v>9.1563988505294791E-2</v>
      </c>
      <c r="O14" s="112">
        <f t="shared" si="52"/>
        <v>8.9060153928537833E-2</v>
      </c>
      <c r="P14" s="112">
        <f t="shared" si="53"/>
        <v>0.10662775962922111</v>
      </c>
      <c r="Q14" s="112">
        <f t="shared" si="54"/>
        <v>-7.019354697207314E-2</v>
      </c>
      <c r="R14" s="112">
        <f t="shared" si="55"/>
        <v>7.0617931486080865E-2</v>
      </c>
      <c r="S14" s="112">
        <f t="shared" si="56"/>
        <v>0.10207842302616399</v>
      </c>
      <c r="T14" s="112">
        <f t="shared" si="57"/>
        <v>3.298461517505813E-2</v>
      </c>
      <c r="V14" s="115">
        <v>36098</v>
      </c>
      <c r="W14" s="119">
        <f>M14-'Interest rate'!M13</f>
        <v>8.0093274943425774E-2</v>
      </c>
      <c r="X14" s="119">
        <f>N14-'Interest rate'!N13</f>
        <v>8.7191521182792942E-2</v>
      </c>
      <c r="Y14" s="119">
        <f>O14-'Interest rate'!O13</f>
        <v>8.6239735713274257E-2</v>
      </c>
      <c r="Z14" s="119">
        <f>P14-'Interest rate'!P13</f>
        <v>0.10062854517960074</v>
      </c>
      <c r="AA14" s="119">
        <f>Q14-'Interest rate'!Q13</f>
        <v>-7.0550918704584076E-2</v>
      </c>
      <c r="AB14" s="119">
        <f>R14-'Interest rate'!R13</f>
        <v>6.9479256483450991E-2</v>
      </c>
      <c r="AC14" s="119">
        <f>S14-'Interest rate'!S13</f>
        <v>9.7625323804690911E-2</v>
      </c>
      <c r="AD14" s="119">
        <f>T14-'Interest rate'!T13</f>
        <v>2.9109930182928956E-2</v>
      </c>
      <c r="AE14" s="118"/>
      <c r="AF14" s="119">
        <v>3.899721448467966E-3</v>
      </c>
      <c r="AG14" s="119">
        <v>0.51955431754874648</v>
      </c>
      <c r="AH14" s="119">
        <v>0.17214484679665737</v>
      </c>
      <c r="AI14" s="119">
        <v>9.8607242339832854E-2</v>
      </c>
      <c r="AJ14" s="119">
        <v>9.8941504178272979E-2</v>
      </c>
      <c r="AK14" s="119">
        <v>3.5877437325905287E-2</v>
      </c>
      <c r="AL14" s="119">
        <v>4.0111420612813371E-2</v>
      </c>
      <c r="AM14" s="119">
        <v>3.0863509749303616E-2</v>
      </c>
      <c r="AN14" s="31"/>
      <c r="AO14" s="31"/>
      <c r="AP14" s="18">
        <v>7.306</v>
      </c>
      <c r="AQ14" s="18">
        <v>8.6297999999999995</v>
      </c>
      <c r="AR14" s="18">
        <v>12.2415</v>
      </c>
      <c r="AS14" s="18">
        <v>6.3191999999999998E-2</v>
      </c>
      <c r="AT14" s="18">
        <v>5.4444999999999997</v>
      </c>
      <c r="AU14" s="18">
        <v>4.7348999999999997</v>
      </c>
      <c r="AV14" s="18">
        <v>4.5975000000000001</v>
      </c>
      <c r="AW14" s="18"/>
      <c r="AX14" s="18">
        <f t="shared" si="0"/>
        <v>0.13687380235422941</v>
      </c>
      <c r="AY14" s="18">
        <f t="shared" si="1"/>
        <v>1.1811935395565289</v>
      </c>
      <c r="AZ14" s="18">
        <f t="shared" si="2"/>
        <v>1.6755406515192994</v>
      </c>
      <c r="BA14" s="18">
        <f t="shared" si="3"/>
        <v>8.6493293183684643E-3</v>
      </c>
      <c r="BB14" s="18">
        <f t="shared" si="4"/>
        <v>0.74520941691760201</v>
      </c>
      <c r="BC14" s="18">
        <f t="shared" si="5"/>
        <v>0.64808376676704083</v>
      </c>
      <c r="BD14" s="18">
        <f t="shared" si="32"/>
        <v>0.62927730632356971</v>
      </c>
      <c r="BE14" s="18"/>
      <c r="BF14" s="18">
        <f t="shared" si="6"/>
        <v>0.11587754061507799</v>
      </c>
      <c r="BG14" s="18">
        <f t="shared" si="7"/>
        <v>0.84660131173375974</v>
      </c>
      <c r="BH14" s="18">
        <f t="shared" si="8"/>
        <v>1.4185149134394772</v>
      </c>
      <c r="BI14" s="18">
        <f t="shared" si="9"/>
        <v>7.3225335465480082E-3</v>
      </c>
      <c r="BJ14" s="18">
        <f t="shared" si="10"/>
        <v>0.63089526987879208</v>
      </c>
      <c r="BK14" s="18">
        <f t="shared" si="11"/>
        <v>0.54866856705833278</v>
      </c>
      <c r="BL14" s="18">
        <f t="shared" si="33"/>
        <v>0.53274699297782102</v>
      </c>
      <c r="BM14" s="18"/>
      <c r="BN14" s="18">
        <f t="shared" si="12"/>
        <v>8.1689335457256054E-2</v>
      </c>
      <c r="BO14" s="18">
        <f t="shared" si="13"/>
        <v>0.59682228485071265</v>
      </c>
      <c r="BP14" s="18">
        <f t="shared" si="14"/>
        <v>0.70496262712902824</v>
      </c>
      <c r="BQ14" s="18">
        <f t="shared" si="34"/>
        <v>5.1621124862149242E-3</v>
      </c>
      <c r="BR14" s="18">
        <f t="shared" si="15"/>
        <v>0.44475758689703054</v>
      </c>
      <c r="BS14" s="18">
        <f t="shared" si="16"/>
        <v>0.38679083445656165</v>
      </c>
      <c r="BT14" s="18">
        <f t="shared" si="35"/>
        <v>0.37556671976473471</v>
      </c>
      <c r="BU14" s="18"/>
      <c r="BV14" s="18">
        <f t="shared" si="17"/>
        <v>15.8247879478415</v>
      </c>
      <c r="BW14" s="18">
        <f t="shared" si="18"/>
        <v>115.61590074693</v>
      </c>
      <c r="BX14" s="18">
        <f t="shared" si="19"/>
        <v>136.56475503228256</v>
      </c>
      <c r="BY14" s="18">
        <f t="shared" si="36"/>
        <v>193.71914166350172</v>
      </c>
      <c r="BZ14" s="18">
        <f t="shared" si="20"/>
        <v>86.158057982023038</v>
      </c>
      <c r="CA14" s="18">
        <f t="shared" si="21"/>
        <v>74.92878845423472</v>
      </c>
      <c r="CB14" s="18">
        <f t="shared" si="37"/>
        <v>72.7544625902013</v>
      </c>
      <c r="CC14" s="18"/>
      <c r="CD14" s="18">
        <f t="shared" si="22"/>
        <v>0.21119770216900041</v>
      </c>
      <c r="CE14" s="18">
        <f t="shared" si="23"/>
        <v>1.3419046744420975</v>
      </c>
      <c r="CF14" s="18">
        <f t="shared" si="24"/>
        <v>1.5850491321517128</v>
      </c>
      <c r="CG14" s="18">
        <f t="shared" si="38"/>
        <v>2.2484158324915056</v>
      </c>
      <c r="CH14" s="18">
        <f t="shared" si="39"/>
        <v>1.1606575443107723E-2</v>
      </c>
      <c r="CI14" s="18">
        <f t="shared" si="25"/>
        <v>0.86966663605473404</v>
      </c>
      <c r="CJ14" s="18">
        <f t="shared" si="40"/>
        <v>0.97098143572197937</v>
      </c>
      <c r="CK14" s="18"/>
      <c r="CL14" s="18">
        <f t="shared" si="41"/>
        <v>0.21119770216900041</v>
      </c>
      <c r="CM14" s="18">
        <f t="shared" si="26"/>
        <v>1.543010412046717</v>
      </c>
      <c r="CN14" s="18">
        <f t="shared" si="27"/>
        <v>1.8225939301780396</v>
      </c>
      <c r="CO14" s="18">
        <f t="shared" si="28"/>
        <v>2.5853766711018187</v>
      </c>
      <c r="CP14" s="18">
        <f t="shared" si="29"/>
        <v>1.3346005195463473E-2</v>
      </c>
      <c r="CQ14" s="18">
        <f t="shared" si="30"/>
        <v>1.1498658894591227</v>
      </c>
      <c r="CR14" s="18">
        <f t="shared" si="42"/>
        <v>0.97098143572197937</v>
      </c>
      <c r="CS14" s="18"/>
      <c r="CT14" s="18">
        <f t="shared" si="43"/>
        <v>0.21750951604132679</v>
      </c>
      <c r="CU14" s="18">
        <f t="shared" si="44"/>
        <v>1.5891245241979335</v>
      </c>
      <c r="CV14" s="18">
        <f t="shared" si="45"/>
        <v>1.8770636215334422</v>
      </c>
      <c r="CW14" s="18">
        <f t="shared" si="46"/>
        <v>2.6626427406199022</v>
      </c>
      <c r="CX14" s="18">
        <f t="shared" si="47"/>
        <v>1.3744861337683522E-2</v>
      </c>
      <c r="CY14" s="18">
        <f t="shared" si="48"/>
        <v>1.0298858075040782</v>
      </c>
      <c r="CZ14" s="18">
        <f t="shared" si="49"/>
        <v>1.0298858075040782</v>
      </c>
      <c r="DA14" s="31"/>
      <c r="DB14" s="277"/>
      <c r="DC14" s="57"/>
      <c r="DD14" s="57"/>
      <c r="DE14" s="161"/>
      <c r="DF14" s="132"/>
      <c r="DG14" s="205"/>
      <c r="DH14" s="206"/>
      <c r="DI14" s="78"/>
      <c r="DJ14" s="78"/>
      <c r="DP14" s="78"/>
    </row>
    <row r="15" spans="1:124" x14ac:dyDescent="0.25">
      <c r="B15" s="78">
        <v>36129</v>
      </c>
      <c r="C15" s="111">
        <v>2194.2900399999999</v>
      </c>
      <c r="D15" s="111">
        <v>293.08</v>
      </c>
      <c r="E15" s="211">
        <v>257.8498020580318</v>
      </c>
      <c r="F15" s="111">
        <v>177.83981</v>
      </c>
      <c r="G15" s="111">
        <v>36092.800779999998</v>
      </c>
      <c r="H15" s="111">
        <v>409.2276</v>
      </c>
      <c r="I15" s="111">
        <v>448.99856999999997</v>
      </c>
      <c r="J15" s="111">
        <v>467.50677000000002</v>
      </c>
      <c r="L15" s="78">
        <v>36129</v>
      </c>
      <c r="M15" s="111">
        <f t="shared" si="50"/>
        <v>7.4670989792734233E-2</v>
      </c>
      <c r="N15" s="111">
        <f t="shared" si="51"/>
        <v>5.6943993652854186E-2</v>
      </c>
      <c r="O15" s="111">
        <f t="shared" si="52"/>
        <v>5.8242785935345598E-2</v>
      </c>
      <c r="P15" s="111">
        <f t="shared" si="53"/>
        <v>7.355495207933882E-2</v>
      </c>
      <c r="Q15" s="111">
        <f t="shared" si="54"/>
        <v>0.1182357889834682</v>
      </c>
      <c r="R15" s="111">
        <f t="shared" si="55"/>
        <v>8.9561419602779413E-2</v>
      </c>
      <c r="S15" s="111">
        <f t="shared" si="56"/>
        <v>5.0907453284089188E-2</v>
      </c>
      <c r="T15" s="111">
        <f t="shared" si="57"/>
        <v>5.5595192173345742E-2</v>
      </c>
      <c r="V15" s="78">
        <v>36129</v>
      </c>
      <c r="W15" s="118">
        <f>M15-'Interest rate'!M14</f>
        <v>6.8112792856174886E-2</v>
      </c>
      <c r="X15" s="118">
        <f>N15-'Interest rate'!N14</f>
        <v>5.2679811750689254E-2</v>
      </c>
      <c r="Y15" s="118">
        <f>O15-'Interest rate'!O14</f>
        <v>5.5434972014142048E-2</v>
      </c>
      <c r="Z15" s="118">
        <f>P15-'Interest rate'!P14</f>
        <v>6.7607078173427926E-2</v>
      </c>
      <c r="AA15" s="118">
        <f>Q15-'Interest rate'!Q14</f>
        <v>0.11794277000900433</v>
      </c>
      <c r="AB15" s="118">
        <f>R15-'Interest rate'!R14</f>
        <v>8.8731881488433251E-2</v>
      </c>
      <c r="AC15" s="118">
        <f>S15-'Interest rate'!S14</f>
        <v>4.6634325517931119E-2</v>
      </c>
      <c r="AD15" s="118">
        <f>T15-'Interest rate'!T14</f>
        <v>5.1760447291579803E-2</v>
      </c>
      <c r="AE15" s="118"/>
      <c r="AF15" s="118">
        <v>3.899721448467966E-3</v>
      </c>
      <c r="AG15" s="118">
        <v>0.51955431754874648</v>
      </c>
      <c r="AH15" s="118">
        <v>0.17214484679665737</v>
      </c>
      <c r="AI15" s="118">
        <v>9.8607242339832854E-2</v>
      </c>
      <c r="AJ15" s="118">
        <v>9.8941504178272979E-2</v>
      </c>
      <c r="AK15" s="118">
        <v>3.5877437325905287E-2</v>
      </c>
      <c r="AL15" s="118">
        <v>4.0111420612813371E-2</v>
      </c>
      <c r="AM15" s="118">
        <v>3.0863509749303616E-2</v>
      </c>
      <c r="AN15" s="31"/>
      <c r="AO15" s="31"/>
      <c r="AP15" s="16">
        <v>7.5064000000000002</v>
      </c>
      <c r="AQ15" s="16">
        <v>8.6812000000000005</v>
      </c>
      <c r="AR15" s="16">
        <v>12.3795</v>
      </c>
      <c r="AS15" s="16">
        <v>6.0951999999999999E-2</v>
      </c>
      <c r="AT15" s="16">
        <v>5.3630000000000004</v>
      </c>
      <c r="AU15" s="16">
        <v>4.8907999999999996</v>
      </c>
      <c r="AV15" s="16">
        <v>4.7666000000000004</v>
      </c>
      <c r="AW15" s="16"/>
      <c r="AX15" s="16">
        <f t="shared" si="0"/>
        <v>0.13321965256314611</v>
      </c>
      <c r="AY15" s="16">
        <f t="shared" si="1"/>
        <v>1.1565064478311839</v>
      </c>
      <c r="AZ15" s="16">
        <f t="shared" si="2"/>
        <v>1.6491926889054673</v>
      </c>
      <c r="BA15" s="16">
        <f t="shared" si="3"/>
        <v>8.1200042630288818E-3</v>
      </c>
      <c r="BB15" s="16">
        <f t="shared" si="4"/>
        <v>0.71445699669615259</v>
      </c>
      <c r="BC15" s="16">
        <f t="shared" si="5"/>
        <v>0.65155067675583489</v>
      </c>
      <c r="BD15" s="16">
        <f t="shared" si="32"/>
        <v>0.63500479590749226</v>
      </c>
      <c r="BE15" s="16"/>
      <c r="BF15" s="16">
        <f t="shared" si="6"/>
        <v>0.11519144818688661</v>
      </c>
      <c r="BG15" s="16">
        <f t="shared" si="7"/>
        <v>0.86467308667004561</v>
      </c>
      <c r="BH15" s="16">
        <f t="shared" si="8"/>
        <v>1.4260125328295628</v>
      </c>
      <c r="BI15" s="16">
        <f t="shared" si="9"/>
        <v>7.0211491498871122E-3</v>
      </c>
      <c r="BJ15" s="16">
        <f t="shared" si="10"/>
        <v>0.61777173662627294</v>
      </c>
      <c r="BK15" s="16">
        <f t="shared" si="11"/>
        <v>0.56337833479242494</v>
      </c>
      <c r="BL15" s="16">
        <f t="shared" si="33"/>
        <v>0.54907155692761378</v>
      </c>
      <c r="BM15" s="16"/>
      <c r="BN15" s="16">
        <f t="shared" si="12"/>
        <v>8.0778706732905201E-2</v>
      </c>
      <c r="BO15" s="16">
        <f t="shared" si="13"/>
        <v>0.60635728421987967</v>
      </c>
      <c r="BP15" s="16">
        <f t="shared" si="14"/>
        <v>0.70125610888969669</v>
      </c>
      <c r="BQ15" s="16">
        <f t="shared" si="34"/>
        <v>4.9236237327840377E-3</v>
      </c>
      <c r="BR15" s="16">
        <f t="shared" si="15"/>
        <v>0.4332162042085706</v>
      </c>
      <c r="BS15" s="16">
        <f t="shared" si="16"/>
        <v>0.39507249888929274</v>
      </c>
      <c r="BT15" s="16">
        <f t="shared" si="35"/>
        <v>0.38503978351306595</v>
      </c>
      <c r="BU15" s="16"/>
      <c r="BV15" s="16">
        <f t="shared" si="17"/>
        <v>16.406352539703374</v>
      </c>
      <c r="BW15" s="16">
        <f t="shared" si="18"/>
        <v>123.1526447040294</v>
      </c>
      <c r="BX15" s="16">
        <f t="shared" si="19"/>
        <v>142.42682766767294</v>
      </c>
      <c r="BY15" s="16">
        <f t="shared" si="36"/>
        <v>203.10244126525794</v>
      </c>
      <c r="BZ15" s="16">
        <f t="shared" si="20"/>
        <v>87.987268670429202</v>
      </c>
      <c r="CA15" s="16">
        <f t="shared" si="21"/>
        <v>80.24018900118125</v>
      </c>
      <c r="CB15" s="16">
        <f t="shared" si="37"/>
        <v>78.20252001575011</v>
      </c>
      <c r="CC15" s="16"/>
      <c r="CD15" s="16">
        <f t="shared" si="22"/>
        <v>0.20446552711212893</v>
      </c>
      <c r="CE15" s="16">
        <f t="shared" si="23"/>
        <v>1.3996643669587918</v>
      </c>
      <c r="CF15" s="16">
        <f t="shared" si="24"/>
        <v>1.618720865187395</v>
      </c>
      <c r="CG15" s="16">
        <f t="shared" si="38"/>
        <v>2.3083162409099387</v>
      </c>
      <c r="CH15" s="16">
        <f t="shared" si="39"/>
        <v>1.1365280626515008E-2</v>
      </c>
      <c r="CI15" s="16">
        <f t="shared" si="25"/>
        <v>0.91195226552302799</v>
      </c>
      <c r="CJ15" s="16">
        <f t="shared" si="40"/>
        <v>0.97460538153267384</v>
      </c>
      <c r="CK15" s="16"/>
      <c r="CL15" s="16">
        <f t="shared" si="41"/>
        <v>0.20446552711212893</v>
      </c>
      <c r="CM15" s="16">
        <f t="shared" si="26"/>
        <v>1.5348000327144846</v>
      </c>
      <c r="CN15" s="16">
        <f t="shared" si="27"/>
        <v>1.7750061339658136</v>
      </c>
      <c r="CO15" s="16">
        <f t="shared" si="28"/>
        <v>2.5311809928845999</v>
      </c>
      <c r="CP15" s="16">
        <f t="shared" si="29"/>
        <v>1.2462582808538483E-2</v>
      </c>
      <c r="CQ15" s="16">
        <f t="shared" si="30"/>
        <v>1.0965486219023475</v>
      </c>
      <c r="CR15" s="16">
        <f t="shared" si="42"/>
        <v>0.97460538153267384</v>
      </c>
      <c r="CS15" s="16"/>
      <c r="CT15" s="16">
        <f t="shared" si="43"/>
        <v>0.20979314396005536</v>
      </c>
      <c r="CU15" s="16">
        <f t="shared" si="44"/>
        <v>1.5747912558217598</v>
      </c>
      <c r="CV15" s="16">
        <f t="shared" si="45"/>
        <v>1.8212562413460325</v>
      </c>
      <c r="CW15" s="16">
        <f t="shared" si="46"/>
        <v>2.5971342256535057</v>
      </c>
      <c r="CX15" s="16">
        <f t="shared" si="47"/>
        <v>1.2787311710653294E-2</v>
      </c>
      <c r="CY15" s="16">
        <f t="shared" si="48"/>
        <v>1.0260563084798386</v>
      </c>
      <c r="CZ15" s="16">
        <f t="shared" si="49"/>
        <v>1.0260563084798386</v>
      </c>
      <c r="DA15" s="31"/>
      <c r="DB15" s="277"/>
      <c r="DC15" s="57"/>
      <c r="DD15" s="57"/>
      <c r="DE15" s="161"/>
      <c r="DF15" s="132"/>
      <c r="DG15" s="205"/>
      <c r="DH15" s="206"/>
      <c r="DI15" s="78"/>
      <c r="DJ15" s="78"/>
      <c r="DP15" s="78"/>
    </row>
    <row r="16" spans="1:124" x14ac:dyDescent="0.25">
      <c r="B16" s="116">
        <v>36160</v>
      </c>
      <c r="C16" s="113">
        <v>2322.5449199999998</v>
      </c>
      <c r="D16" s="113">
        <v>307.02</v>
      </c>
      <c r="E16" s="213">
        <v>270.14301841860907</v>
      </c>
      <c r="F16" s="113">
        <v>185.00754000000001</v>
      </c>
      <c r="G16" s="113">
        <v>34877.472659999999</v>
      </c>
      <c r="H16" s="113">
        <v>421.84548999999998</v>
      </c>
      <c r="I16" s="113">
        <v>471.95114000000001</v>
      </c>
      <c r="J16" s="113">
        <v>501.42086999999998</v>
      </c>
      <c r="L16" s="116">
        <v>36160</v>
      </c>
      <c r="M16" s="113">
        <f t="shared" si="50"/>
        <v>5.8449374358915618E-2</v>
      </c>
      <c r="N16" s="113">
        <f t="shared" si="51"/>
        <v>4.7563805104408274E-2</v>
      </c>
      <c r="O16" s="113">
        <f t="shared" si="52"/>
        <v>4.7675880541535376E-2</v>
      </c>
      <c r="P16" s="113">
        <f t="shared" si="53"/>
        <v>4.0304417779123858E-2</v>
      </c>
      <c r="Q16" s="113">
        <f t="shared" si="54"/>
        <v>-3.3672313972193724E-2</v>
      </c>
      <c r="R16" s="113">
        <f t="shared" si="55"/>
        <v>3.0833428634823301E-2</v>
      </c>
      <c r="S16" s="113">
        <f t="shared" si="56"/>
        <v>5.1119472384956621E-2</v>
      </c>
      <c r="T16" s="113">
        <f t="shared" si="57"/>
        <v>7.2542478903567353E-2</v>
      </c>
      <c r="V16" s="116">
        <v>36160</v>
      </c>
      <c r="W16" s="120">
        <f>M16-'Interest rate'!M15</f>
        <v>5.1666553581674712E-2</v>
      </c>
      <c r="X16" s="120">
        <f>N16-'Interest rate'!N15</f>
        <v>4.2996445865990385E-2</v>
      </c>
      <c r="Y16" s="120">
        <f>O16-'Interest rate'!O15</f>
        <v>4.4615988903555115E-2</v>
      </c>
      <c r="Z16" s="120">
        <f>P16-'Interest rate'!P15</f>
        <v>3.4701195854791589E-2</v>
      </c>
      <c r="AA16" s="120">
        <f>Q16-'Interest rate'!Q15</f>
        <v>-3.4028515306314011E-2</v>
      </c>
      <c r="AB16" s="120">
        <f>R16-'Interest rate'!R15</f>
        <v>2.9335161921238306E-2</v>
      </c>
      <c r="AC16" s="120">
        <f>S16-'Interest rate'!S15</f>
        <v>4.6945792382835361E-2</v>
      </c>
      <c r="AD16" s="120">
        <f>T16-'Interest rate'!T15</f>
        <v>6.8615897886160848E-2</v>
      </c>
      <c r="AE16" s="133"/>
      <c r="AF16" s="120">
        <v>3.899721448467966E-3</v>
      </c>
      <c r="AG16" s="120">
        <v>0.51955431754874648</v>
      </c>
      <c r="AH16" s="120">
        <v>0.17214484679665737</v>
      </c>
      <c r="AI16" s="120">
        <v>9.8607242339832854E-2</v>
      </c>
      <c r="AJ16" s="120">
        <v>9.8941504178272979E-2</v>
      </c>
      <c r="AK16" s="120">
        <v>3.5877437325905287E-2</v>
      </c>
      <c r="AL16" s="120">
        <v>4.0111420612813371E-2</v>
      </c>
      <c r="AM16" s="120">
        <v>3.0863509749303616E-2</v>
      </c>
      <c r="AN16" s="31"/>
      <c r="AO16" s="31"/>
      <c r="AP16" s="18">
        <v>7.5514999999999999</v>
      </c>
      <c r="AQ16" s="18">
        <v>8.8087999999999997</v>
      </c>
      <c r="AR16" s="18">
        <v>12.6525</v>
      </c>
      <c r="AS16" s="18">
        <v>6.7290000000000003E-2</v>
      </c>
      <c r="AT16" s="18">
        <v>5.4951999999999996</v>
      </c>
      <c r="AU16" s="18">
        <v>4.9093</v>
      </c>
      <c r="AV16" s="18">
        <v>4.6622000000000003</v>
      </c>
      <c r="AW16" s="18"/>
      <c r="AX16" s="18">
        <f t="shared" si="0"/>
        <v>0.13242402171753956</v>
      </c>
      <c r="AY16" s="18">
        <f t="shared" si="1"/>
        <v>1.1664967225054623</v>
      </c>
      <c r="AZ16" s="18">
        <f t="shared" si="2"/>
        <v>1.6754949347811692</v>
      </c>
      <c r="BA16" s="18">
        <f t="shared" si="3"/>
        <v>8.9108124213732372E-3</v>
      </c>
      <c r="BB16" s="18">
        <f t="shared" si="4"/>
        <v>0.72769648414222332</v>
      </c>
      <c r="BC16" s="18">
        <f t="shared" si="5"/>
        <v>0.65010924981791696</v>
      </c>
      <c r="BD16" s="18">
        <f t="shared" si="32"/>
        <v>0.61738727405151295</v>
      </c>
      <c r="BE16" s="18"/>
      <c r="BF16" s="18">
        <f t="shared" si="6"/>
        <v>0.11352284079556807</v>
      </c>
      <c r="BG16" s="18">
        <f t="shared" si="7"/>
        <v>0.85726773226773223</v>
      </c>
      <c r="BH16" s="18">
        <f t="shared" si="8"/>
        <v>1.4363477431659251</v>
      </c>
      <c r="BI16" s="18">
        <f t="shared" si="9"/>
        <v>7.6389519571337756E-3</v>
      </c>
      <c r="BJ16" s="18">
        <f t="shared" si="10"/>
        <v>0.62383071473980567</v>
      </c>
      <c r="BK16" s="18">
        <f t="shared" si="11"/>
        <v>0.55731768231768231</v>
      </c>
      <c r="BL16" s="18">
        <f t="shared" si="33"/>
        <v>0.52926618835709749</v>
      </c>
      <c r="BM16" s="18"/>
      <c r="BN16" s="18">
        <f t="shared" si="12"/>
        <v>7.9035763683066584E-2</v>
      </c>
      <c r="BO16" s="18">
        <f t="shared" si="13"/>
        <v>0.59683856945267744</v>
      </c>
      <c r="BP16" s="18">
        <f t="shared" si="14"/>
        <v>0.6962102351313969</v>
      </c>
      <c r="BQ16" s="18">
        <f t="shared" si="34"/>
        <v>5.3183165382335506E-3</v>
      </c>
      <c r="BR16" s="18">
        <f t="shared" si="15"/>
        <v>0.43431732859118749</v>
      </c>
      <c r="BS16" s="18">
        <f t="shared" si="16"/>
        <v>0.38801027464927879</v>
      </c>
      <c r="BT16" s="18">
        <f t="shared" si="35"/>
        <v>0.36848053744319303</v>
      </c>
      <c r="BU16" s="18"/>
      <c r="BV16" s="18">
        <f t="shared" si="17"/>
        <v>14.861049190072819</v>
      </c>
      <c r="BW16" s="18">
        <f t="shared" si="18"/>
        <v>112.22321295883489</v>
      </c>
      <c r="BX16" s="18">
        <f t="shared" si="19"/>
        <v>130.90801010551345</v>
      </c>
      <c r="BY16" s="18">
        <f t="shared" si="36"/>
        <v>188.02942487739634</v>
      </c>
      <c r="BZ16" s="18">
        <f t="shared" si="20"/>
        <v>81.664437509288149</v>
      </c>
      <c r="CA16" s="18">
        <f t="shared" si="21"/>
        <v>72.95734878882449</v>
      </c>
      <c r="CB16" s="18">
        <f t="shared" si="37"/>
        <v>69.285183533957508</v>
      </c>
      <c r="CC16" s="18"/>
      <c r="CD16" s="18">
        <f t="shared" si="22"/>
        <v>0.20369502780437129</v>
      </c>
      <c r="CE16" s="18">
        <f t="shared" si="23"/>
        <v>1.3741993012083273</v>
      </c>
      <c r="CF16" s="18">
        <f t="shared" si="24"/>
        <v>1.6029989809288105</v>
      </c>
      <c r="CG16" s="18">
        <f t="shared" si="38"/>
        <v>2.3024639685543749</v>
      </c>
      <c r="CH16" s="18">
        <f t="shared" si="39"/>
        <v>1.2245232202649586E-2</v>
      </c>
      <c r="CI16" s="18">
        <f t="shared" si="25"/>
        <v>0.89337967680885144</v>
      </c>
      <c r="CJ16" s="18">
        <f t="shared" si="40"/>
        <v>0.94966695862953987</v>
      </c>
      <c r="CK16" s="18"/>
      <c r="CL16" s="18">
        <f t="shared" si="41"/>
        <v>0.20369502780437129</v>
      </c>
      <c r="CM16" s="18">
        <f t="shared" si="26"/>
        <v>1.5382030024647098</v>
      </c>
      <c r="CN16" s="18">
        <f t="shared" si="27"/>
        <v>1.7943087609231458</v>
      </c>
      <c r="CO16" s="18">
        <f t="shared" si="28"/>
        <v>2.5772513392948078</v>
      </c>
      <c r="CP16" s="18">
        <f t="shared" si="29"/>
        <v>1.3706638420956145E-2</v>
      </c>
      <c r="CQ16" s="18">
        <f t="shared" si="30"/>
        <v>1.1193449167905811</v>
      </c>
      <c r="CR16" s="18">
        <f t="shared" si="42"/>
        <v>0.94966695862953987</v>
      </c>
      <c r="CS16" s="18"/>
      <c r="CT16" s="18">
        <f t="shared" si="43"/>
        <v>0.21449101282656255</v>
      </c>
      <c r="CU16" s="18">
        <f t="shared" si="44"/>
        <v>1.6197288833597872</v>
      </c>
      <c r="CV16" s="18">
        <f t="shared" si="45"/>
        <v>1.8894084337866242</v>
      </c>
      <c r="CW16" s="18">
        <f t="shared" si="46"/>
        <v>2.713847539788083</v>
      </c>
      <c r="CX16" s="18">
        <f t="shared" si="47"/>
        <v>1.4433100253099393E-2</v>
      </c>
      <c r="CY16" s="18">
        <f t="shared" si="48"/>
        <v>1.0530007292694437</v>
      </c>
      <c r="CZ16" s="18">
        <f t="shared" si="49"/>
        <v>1.0530007292694437</v>
      </c>
      <c r="DA16" s="31"/>
      <c r="DB16" s="277"/>
      <c r="DC16" s="57"/>
      <c r="DD16" s="57"/>
      <c r="DE16" s="161"/>
      <c r="DF16" s="132"/>
      <c r="DG16" s="205"/>
      <c r="DH16" s="206"/>
      <c r="DI16" s="78"/>
      <c r="DJ16" s="57"/>
      <c r="DP16" s="78"/>
    </row>
    <row r="17" spans="2:120" x14ac:dyDescent="0.25">
      <c r="B17" s="78">
        <v>36189</v>
      </c>
      <c r="C17" s="111">
        <v>2358.8269</v>
      </c>
      <c r="D17" s="111">
        <v>313.12</v>
      </c>
      <c r="E17" s="111">
        <v>275.75519000000003</v>
      </c>
      <c r="F17" s="111">
        <v>190.39281</v>
      </c>
      <c r="G17" s="111">
        <v>36397.070310000003</v>
      </c>
      <c r="H17" s="111">
        <v>443.47185999999999</v>
      </c>
      <c r="I17" s="111">
        <v>472.96776999999997</v>
      </c>
      <c r="J17" s="111">
        <v>497.96438999999998</v>
      </c>
      <c r="L17" s="78">
        <v>36189</v>
      </c>
      <c r="M17" s="111">
        <f t="shared" si="50"/>
        <v>1.5621648342543315E-2</v>
      </c>
      <c r="N17" s="111">
        <f t="shared" si="51"/>
        <v>1.986841248127158E-2</v>
      </c>
      <c r="O17" s="111">
        <v>2.5399771145862893E-2</v>
      </c>
      <c r="P17" s="111">
        <f t="shared" si="53"/>
        <v>2.9108381204355105E-2</v>
      </c>
      <c r="Q17" s="111">
        <f t="shared" si="54"/>
        <v>4.3569603360130715E-2</v>
      </c>
      <c r="R17" s="111">
        <f t="shared" si="55"/>
        <v>5.1266092710864353E-2</v>
      </c>
      <c r="S17" s="111">
        <f t="shared" si="56"/>
        <v>2.1541001045148889E-3</v>
      </c>
      <c r="T17" s="111">
        <f t="shared" si="57"/>
        <v>-6.8933708323708487E-3</v>
      </c>
      <c r="V17" s="78">
        <v>36189</v>
      </c>
      <c r="W17" s="118">
        <f>M17-'Interest rate'!M16</f>
        <v>8.6379082913969896E-3</v>
      </c>
      <c r="X17" s="118">
        <f>N17-'Interest rate'!N16</f>
        <v>1.574325456310488E-2</v>
      </c>
      <c r="Y17" s="118">
        <f>O17-'Interest rate'!O16</f>
        <v>2.2730962378233244E-2</v>
      </c>
      <c r="Z17" s="118">
        <f>P17-'Interest rate'!P16</f>
        <v>2.3970162642162229E-2</v>
      </c>
      <c r="AA17" s="118">
        <f>Q17-'Interest rate'!Q16</f>
        <v>4.3202246500603447E-2</v>
      </c>
      <c r="AB17" s="118">
        <f>R17-'Interest rate'!R16</f>
        <v>5.0230346696165995E-2</v>
      </c>
      <c r="AC17" s="118">
        <f>S17-'Interest rate'!S16</f>
        <v>-1.9319761599290164E-3</v>
      </c>
      <c r="AD17" s="118">
        <f>T17-'Interest rate'!T16</f>
        <v>-1.0572182038228961E-2</v>
      </c>
      <c r="AE17" s="118"/>
      <c r="AF17" s="118">
        <v>3.899721448467966E-3</v>
      </c>
      <c r="AG17" s="118">
        <v>0.51955431754874648</v>
      </c>
      <c r="AH17" s="118">
        <v>0.17214484679665737</v>
      </c>
      <c r="AI17" s="118">
        <v>9.8607242339832854E-2</v>
      </c>
      <c r="AJ17" s="118">
        <v>9.8941504178272979E-2</v>
      </c>
      <c r="AK17" s="118">
        <v>3.5877437325905287E-2</v>
      </c>
      <c r="AL17" s="118">
        <v>4.0111420612813371E-2</v>
      </c>
      <c r="AM17" s="118">
        <v>3.0863509749303616E-2</v>
      </c>
      <c r="AN17" s="31"/>
      <c r="AO17" s="31"/>
      <c r="AP17" s="16">
        <v>7.5361000000000002</v>
      </c>
      <c r="AQ17" s="16">
        <v>8.5625</v>
      </c>
      <c r="AR17" s="16">
        <v>12.3965</v>
      </c>
      <c r="AS17" s="16">
        <v>6.4930000000000002E-2</v>
      </c>
      <c r="AT17" s="16">
        <v>5.3132999999999999</v>
      </c>
      <c r="AU17" s="16">
        <v>4.9890999999999996</v>
      </c>
      <c r="AV17" s="16">
        <v>4.7428999999999997</v>
      </c>
      <c r="AW17" s="16"/>
      <c r="AX17" s="16">
        <f t="shared" si="0"/>
        <v>0.13269462984833003</v>
      </c>
      <c r="AY17" s="16">
        <f t="shared" si="1"/>
        <v>1.1361977680763258</v>
      </c>
      <c r="AZ17" s="16">
        <f t="shared" si="2"/>
        <v>1.6449489789148231</v>
      </c>
      <c r="BA17" s="16">
        <f t="shared" si="3"/>
        <v>8.6158623160520684E-3</v>
      </c>
      <c r="BB17" s="16">
        <f t="shared" si="4"/>
        <v>0.70504637677313187</v>
      </c>
      <c r="BC17" s="16">
        <f t="shared" si="5"/>
        <v>0.66202677777630325</v>
      </c>
      <c r="BD17" s="16">
        <f t="shared" si="32"/>
        <v>0.62935735990764441</v>
      </c>
      <c r="BE17" s="16"/>
      <c r="BF17" s="16">
        <f t="shared" si="6"/>
        <v>0.11678832116788321</v>
      </c>
      <c r="BG17" s="16">
        <f t="shared" si="7"/>
        <v>0.88012846715328463</v>
      </c>
      <c r="BH17" s="16">
        <f t="shared" si="8"/>
        <v>1.4477664233576641</v>
      </c>
      <c r="BI17" s="16">
        <f t="shared" si="9"/>
        <v>7.5830656934306566E-3</v>
      </c>
      <c r="BJ17" s="16">
        <f t="shared" si="10"/>
        <v>0.62053138686131382</v>
      </c>
      <c r="BK17" s="16">
        <f t="shared" si="11"/>
        <v>0.58266861313868612</v>
      </c>
      <c r="BL17" s="16">
        <f t="shared" si="33"/>
        <v>0.55391532846715319</v>
      </c>
      <c r="BM17" s="16"/>
      <c r="BN17" s="16">
        <f t="shared" si="12"/>
        <v>8.0667930464243948E-2</v>
      </c>
      <c r="BO17" s="16">
        <f t="shared" si="13"/>
        <v>0.6079215907715888</v>
      </c>
      <c r="BP17" s="16">
        <f t="shared" si="14"/>
        <v>0.69071915460008881</v>
      </c>
      <c r="BQ17" s="16">
        <f t="shared" si="34"/>
        <v>5.2377687250433598E-3</v>
      </c>
      <c r="BR17" s="16">
        <f t="shared" si="15"/>
        <v>0.42861291493566733</v>
      </c>
      <c r="BS17" s="16">
        <f t="shared" si="16"/>
        <v>0.40246037187915945</v>
      </c>
      <c r="BT17" s="16">
        <f t="shared" si="35"/>
        <v>0.38259992739886262</v>
      </c>
      <c r="BU17" s="16"/>
      <c r="BV17" s="16">
        <f t="shared" si="17"/>
        <v>15.401201293700908</v>
      </c>
      <c r="BW17" s="16">
        <f t="shared" si="18"/>
        <v>116.06499306945943</v>
      </c>
      <c r="BX17" s="16">
        <f t="shared" si="19"/>
        <v>131.87278607731403</v>
      </c>
      <c r="BY17" s="16">
        <f t="shared" si="36"/>
        <v>190.92099183736329</v>
      </c>
      <c r="BZ17" s="16">
        <f t="shared" si="20"/>
        <v>81.831202833821024</v>
      </c>
      <c r="CA17" s="16">
        <f t="shared" si="21"/>
        <v>76.838133374403199</v>
      </c>
      <c r="CB17" s="16">
        <f t="shared" si="37"/>
        <v>73.046357615894024</v>
      </c>
      <c r="CC17" s="16"/>
      <c r="CD17" s="16">
        <f t="shared" si="22"/>
        <v>0.20043695255657334</v>
      </c>
      <c r="CE17" s="16">
        <f t="shared" si="23"/>
        <v>1.4183464137165229</v>
      </c>
      <c r="CF17" s="16">
        <f t="shared" si="24"/>
        <v>1.6115220296237744</v>
      </c>
      <c r="CG17" s="16">
        <f t="shared" si="38"/>
        <v>2.3331074849904954</v>
      </c>
      <c r="CH17" s="16">
        <f t="shared" si="39"/>
        <v>1.2220277417047789E-2</v>
      </c>
      <c r="CI17" s="16">
        <f t="shared" si="25"/>
        <v>0.93898330604332514</v>
      </c>
      <c r="CJ17" s="16">
        <f t="shared" si="40"/>
        <v>0.95065242228057167</v>
      </c>
      <c r="CK17" s="16"/>
      <c r="CL17" s="16">
        <f t="shared" si="41"/>
        <v>0.20043695255657334</v>
      </c>
      <c r="CM17" s="16">
        <f t="shared" si="26"/>
        <v>1.5105129181615924</v>
      </c>
      <c r="CN17" s="16">
        <f t="shared" si="27"/>
        <v>1.7162414062656592</v>
      </c>
      <c r="CO17" s="16">
        <f t="shared" si="28"/>
        <v>2.4847166823675613</v>
      </c>
      <c r="CP17" s="16">
        <f t="shared" si="29"/>
        <v>1.3014371329498307E-2</v>
      </c>
      <c r="CQ17" s="16">
        <f t="shared" si="30"/>
        <v>1.0649816600188411</v>
      </c>
      <c r="CR17" s="16">
        <f t="shared" si="42"/>
        <v>0.95065242228057167</v>
      </c>
      <c r="CS17" s="16"/>
      <c r="CT17" s="16">
        <f t="shared" si="43"/>
        <v>0.21084146829998526</v>
      </c>
      <c r="CU17" s="16">
        <f t="shared" si="44"/>
        <v>1.5889223892555191</v>
      </c>
      <c r="CV17" s="16">
        <f t="shared" si="45"/>
        <v>1.8053300723186239</v>
      </c>
      <c r="CW17" s="16">
        <f t="shared" si="46"/>
        <v>2.6136962617807669</v>
      </c>
      <c r="CX17" s="16">
        <f t="shared" si="47"/>
        <v>1.3689936536718045E-2</v>
      </c>
      <c r="CY17" s="16">
        <f t="shared" si="48"/>
        <v>1.0519091694954563</v>
      </c>
      <c r="CZ17" s="16">
        <f t="shared" si="49"/>
        <v>1.0519091694954563</v>
      </c>
      <c r="DA17" s="31"/>
      <c r="DB17" s="277"/>
      <c r="DC17" s="57"/>
      <c r="DD17" s="57"/>
      <c r="DE17" s="161"/>
      <c r="DF17" s="132"/>
      <c r="DG17" s="205"/>
      <c r="DH17" s="206"/>
      <c r="DI17" s="78"/>
      <c r="DJ17" s="57"/>
      <c r="DP17" s="78"/>
    </row>
    <row r="18" spans="2:120" x14ac:dyDescent="0.25">
      <c r="B18" s="115">
        <v>36217</v>
      </c>
      <c r="C18" s="112">
        <v>2407.5119599999998</v>
      </c>
      <c r="D18" s="112">
        <v>304.24</v>
      </c>
      <c r="E18" s="112">
        <v>276.20517000000001</v>
      </c>
      <c r="F18" s="112">
        <v>189.69945999999999</v>
      </c>
      <c r="G18" s="112">
        <v>36231.941409999999</v>
      </c>
      <c r="H18" s="112">
        <v>440.23529000000002</v>
      </c>
      <c r="I18" s="112">
        <v>459.09818000000001</v>
      </c>
      <c r="J18" s="112">
        <v>491.66129000000001</v>
      </c>
      <c r="L18" s="115">
        <v>36217</v>
      </c>
      <c r="M18" s="112">
        <f t="shared" si="50"/>
        <v>2.0639522128563126E-2</v>
      </c>
      <c r="N18" s="112">
        <f t="shared" si="51"/>
        <v>-2.8359734287174199E-2</v>
      </c>
      <c r="O18" s="112">
        <f t="shared" si="52"/>
        <v>1.631809722239419E-3</v>
      </c>
      <c r="P18" s="112">
        <f t="shared" si="53"/>
        <v>-3.64168163703249E-3</v>
      </c>
      <c r="Q18" s="112">
        <f t="shared" si="54"/>
        <v>-4.5368733965006625E-3</v>
      </c>
      <c r="R18" s="112">
        <f t="shared" si="55"/>
        <v>-7.2982533773393587E-3</v>
      </c>
      <c r="S18" s="112">
        <f t="shared" si="56"/>
        <v>-2.9324598587341266E-2</v>
      </c>
      <c r="T18" s="112">
        <f t="shared" si="57"/>
        <v>-1.2657732413355882E-2</v>
      </c>
      <c r="V18" s="115">
        <v>36217</v>
      </c>
      <c r="W18" s="119">
        <f>M18-'Interest rate'!M17</f>
        <v>1.4322051656174617E-2</v>
      </c>
      <c r="X18" s="119">
        <f>N18-'Interest rate'!N17</f>
        <v>-3.2385283023434797E-2</v>
      </c>
      <c r="Y18" s="119">
        <f>O18-'Interest rate'!O17</f>
        <v>-9.3021986942787294E-4</v>
      </c>
      <c r="Z18" s="119">
        <f>P18-'Interest rate'!P17</f>
        <v>-8.5151569368385749E-3</v>
      </c>
      <c r="AA18" s="119">
        <f>Q18-'Interest rate'!Q17</f>
        <v>-4.8708924182211399E-3</v>
      </c>
      <c r="AB18" s="119">
        <f>R18-'Interest rate'!R17</f>
        <v>-8.2883275207097373E-3</v>
      </c>
      <c r="AC18" s="119">
        <f>S18-'Interest rate'!S17</f>
        <v>-3.3426943647189788E-2</v>
      </c>
      <c r="AD18" s="119">
        <f>T18-'Interest rate'!T17</f>
        <v>-1.6432534334650084E-2</v>
      </c>
      <c r="AE18" s="118"/>
      <c r="AF18" s="119">
        <v>3.899721448467966E-3</v>
      </c>
      <c r="AG18" s="119">
        <v>0.51955431754874648</v>
      </c>
      <c r="AH18" s="119">
        <v>0.17214484679665737</v>
      </c>
      <c r="AI18" s="119">
        <v>9.8607242339832854E-2</v>
      </c>
      <c r="AJ18" s="119">
        <v>9.8941504178272979E-2</v>
      </c>
      <c r="AK18" s="119">
        <v>3.5877437325905287E-2</v>
      </c>
      <c r="AL18" s="119">
        <v>4.0111420612813371E-2</v>
      </c>
      <c r="AM18" s="119">
        <v>3.0863509749303616E-2</v>
      </c>
      <c r="AN18" s="31"/>
      <c r="AO18" s="31"/>
      <c r="AP18" s="18">
        <v>7.8974000000000002</v>
      </c>
      <c r="AQ18" s="18">
        <v>8.6859999999999999</v>
      </c>
      <c r="AR18" s="18">
        <v>12.6335</v>
      </c>
      <c r="AS18" s="18">
        <v>6.6219E-2</v>
      </c>
      <c r="AT18" s="18">
        <v>5.4675000000000002</v>
      </c>
      <c r="AU18" s="18">
        <v>5.2317999999999998</v>
      </c>
      <c r="AV18" s="18">
        <v>4.8804999999999996</v>
      </c>
      <c r="AW18" s="18"/>
      <c r="AX18" s="18">
        <f t="shared" si="0"/>
        <v>0.12662395218679565</v>
      </c>
      <c r="AY18" s="18">
        <f t="shared" si="1"/>
        <v>1.099855648694507</v>
      </c>
      <c r="AZ18" s="18">
        <f t="shared" si="2"/>
        <v>1.5997036999518828</v>
      </c>
      <c r="BA18" s="18">
        <f t="shared" si="3"/>
        <v>8.3849114898574204E-3</v>
      </c>
      <c r="BB18" s="18">
        <f t="shared" si="4"/>
        <v>0.69231645858130519</v>
      </c>
      <c r="BC18" s="18">
        <f t="shared" si="5"/>
        <v>0.66247119305087743</v>
      </c>
      <c r="BD18" s="18">
        <f t="shared" si="32"/>
        <v>0.61798819864765608</v>
      </c>
      <c r="BE18" s="18"/>
      <c r="BF18" s="18">
        <f t="shared" si="6"/>
        <v>0.11512779184895233</v>
      </c>
      <c r="BG18" s="18">
        <f t="shared" si="7"/>
        <v>0.90921022334791612</v>
      </c>
      <c r="BH18" s="18">
        <f t="shared" si="8"/>
        <v>1.4544669583237393</v>
      </c>
      <c r="BI18" s="18">
        <f t="shared" si="9"/>
        <v>7.6236472484457743E-3</v>
      </c>
      <c r="BJ18" s="18">
        <f t="shared" si="10"/>
        <v>0.6294612019341469</v>
      </c>
      <c r="BK18" s="18">
        <f t="shared" si="11"/>
        <v>0.60232558139534875</v>
      </c>
      <c r="BL18" s="18">
        <f t="shared" si="33"/>
        <v>0.56188118811881183</v>
      </c>
      <c r="BM18" s="18"/>
      <c r="BN18" s="18">
        <f t="shared" si="12"/>
        <v>7.9154628566905458E-2</v>
      </c>
      <c r="BO18" s="18">
        <f t="shared" si="13"/>
        <v>0.62511576364427912</v>
      </c>
      <c r="BP18" s="18">
        <f t="shared" si="14"/>
        <v>0.68753710373214072</v>
      </c>
      <c r="BQ18" s="18">
        <f t="shared" si="34"/>
        <v>5.2415403490719123E-3</v>
      </c>
      <c r="BR18" s="18">
        <f t="shared" si="15"/>
        <v>0.43277793168955558</v>
      </c>
      <c r="BS18" s="18">
        <f t="shared" si="16"/>
        <v>0.41412118573633594</v>
      </c>
      <c r="BT18" s="18">
        <f t="shared" si="35"/>
        <v>0.38631416472078206</v>
      </c>
      <c r="BU18" s="18"/>
      <c r="BV18" s="18">
        <f t="shared" si="17"/>
        <v>15.101405940893097</v>
      </c>
      <c r="BW18" s="18">
        <f t="shared" si="18"/>
        <v>119.26184327760916</v>
      </c>
      <c r="BX18" s="18">
        <f t="shared" si="19"/>
        <v>131.17081200259744</v>
      </c>
      <c r="BY18" s="18">
        <f t="shared" si="36"/>
        <v>190.78361195427294</v>
      </c>
      <c r="BZ18" s="18">
        <f t="shared" si="20"/>
        <v>82.56693698183301</v>
      </c>
      <c r="CA18" s="18">
        <f t="shared" si="21"/>
        <v>79.007535601564499</v>
      </c>
      <c r="CB18" s="18">
        <f t="shared" si="37"/>
        <v>73.702411694528749</v>
      </c>
      <c r="CC18" s="18"/>
      <c r="CD18" s="18">
        <f t="shared" si="22"/>
        <v>0.19113880500019115</v>
      </c>
      <c r="CE18" s="18">
        <f t="shared" si="23"/>
        <v>1.4444261545496115</v>
      </c>
      <c r="CF18" s="18">
        <f t="shared" si="24"/>
        <v>1.5886602652034751</v>
      </c>
      <c r="CG18" s="18">
        <f t="shared" si="38"/>
        <v>2.3106538637402831</v>
      </c>
      <c r="CH18" s="18">
        <f t="shared" si="39"/>
        <v>1.2111385459533608E-2</v>
      </c>
      <c r="CI18" s="18">
        <f t="shared" si="25"/>
        <v>0.9568907178783721</v>
      </c>
      <c r="CJ18" s="18">
        <f t="shared" si="40"/>
        <v>0.93285293780343281</v>
      </c>
      <c r="CK18" s="18"/>
      <c r="CL18" s="18">
        <f t="shared" si="41"/>
        <v>0.19113880500019115</v>
      </c>
      <c r="CM18" s="18">
        <f t="shared" si="26"/>
        <v>1.5094995986085096</v>
      </c>
      <c r="CN18" s="18">
        <f t="shared" si="27"/>
        <v>1.6602316602316602</v>
      </c>
      <c r="CO18" s="18">
        <f t="shared" si="28"/>
        <v>2.4147520929699149</v>
      </c>
      <c r="CP18" s="18">
        <f t="shared" si="29"/>
        <v>1.2657020528307658E-2</v>
      </c>
      <c r="CQ18" s="18">
        <f t="shared" si="30"/>
        <v>1.0450514163385451</v>
      </c>
      <c r="CR18" s="18">
        <f t="shared" si="42"/>
        <v>0.93285293780343281</v>
      </c>
      <c r="CS18" s="18"/>
      <c r="CT18" s="18">
        <f t="shared" si="43"/>
        <v>0.20489703923778302</v>
      </c>
      <c r="CU18" s="18">
        <f t="shared" si="44"/>
        <v>1.6181538776764679</v>
      </c>
      <c r="CV18" s="18">
        <f t="shared" si="45"/>
        <v>1.7797356828193835</v>
      </c>
      <c r="CW18" s="18">
        <f t="shared" si="46"/>
        <v>2.5885667452105316</v>
      </c>
      <c r="CX18" s="18">
        <f t="shared" si="47"/>
        <v>1.3568077041286755E-2</v>
      </c>
      <c r="CY18" s="18">
        <f t="shared" si="48"/>
        <v>1.0719803298842332</v>
      </c>
      <c r="CZ18" s="18">
        <f t="shared" si="49"/>
        <v>1.0719803298842332</v>
      </c>
      <c r="DA18" s="31"/>
      <c r="DB18" s="277"/>
      <c r="DC18" s="57"/>
      <c r="DD18" s="57"/>
      <c r="DE18" s="161"/>
      <c r="DF18" s="132"/>
      <c r="DG18" s="205"/>
      <c r="DH18" s="206"/>
      <c r="DI18" s="78"/>
      <c r="DJ18" s="57"/>
      <c r="DP18" s="78"/>
    </row>
    <row r="19" spans="2:120" x14ac:dyDescent="0.25">
      <c r="B19" s="78">
        <v>36250</v>
      </c>
      <c r="C19" s="111">
        <v>2449.33691</v>
      </c>
      <c r="D19" s="111">
        <v>317.20999999999998</v>
      </c>
      <c r="E19" s="111">
        <v>293.52271000000002</v>
      </c>
      <c r="F19" s="111">
        <v>196.47568999999999</v>
      </c>
      <c r="G19" s="111">
        <v>37583.039060000003</v>
      </c>
      <c r="H19" s="111">
        <v>468.61432000000002</v>
      </c>
      <c r="I19" s="111">
        <v>478.51128999999997</v>
      </c>
      <c r="J19" s="111">
        <v>500.09460000000001</v>
      </c>
      <c r="L19" s="78">
        <v>36250</v>
      </c>
      <c r="M19" s="111">
        <f t="shared" si="50"/>
        <v>1.7372686281483807E-2</v>
      </c>
      <c r="N19" s="111">
        <f t="shared" si="51"/>
        <v>4.2630817775440422E-2</v>
      </c>
      <c r="O19" s="111">
        <f t="shared" si="52"/>
        <v>6.2698102283892831E-2</v>
      </c>
      <c r="P19" s="111">
        <f t="shared" si="53"/>
        <v>3.5720871319296243E-2</v>
      </c>
      <c r="Q19" s="111">
        <f t="shared" si="54"/>
        <v>3.7290236112688779E-2</v>
      </c>
      <c r="R19" s="111">
        <f t="shared" si="55"/>
        <v>6.446332369220098E-2</v>
      </c>
      <c r="S19" s="111">
        <f t="shared" si="56"/>
        <v>4.2285312479348081E-2</v>
      </c>
      <c r="T19" s="111">
        <f t="shared" si="57"/>
        <v>1.7152682490012561E-2</v>
      </c>
      <c r="V19" s="78">
        <v>36250</v>
      </c>
      <c r="W19" s="118">
        <f>M19-'Interest rate'!M18</f>
        <v>1.1109661170596086E-2</v>
      </c>
      <c r="X19" s="118">
        <f>N19-'Interest rate'!N18</f>
        <v>3.8586582042942963E-2</v>
      </c>
      <c r="Y19" s="118">
        <f>O19-'Interest rate'!O18</f>
        <v>6.013455762126374E-2</v>
      </c>
      <c r="Z19" s="118">
        <f>P19-'Interest rate'!P18</f>
        <v>3.11490578288387E-2</v>
      </c>
      <c r="AA19" s="118">
        <f>Q19-'Interest rate'!Q18</f>
        <v>3.7058240695364564E-2</v>
      </c>
      <c r="AB19" s="118">
        <f>R19-'Interest rate'!R18</f>
        <v>6.3433073241315752E-2</v>
      </c>
      <c r="AC19" s="118">
        <f>S19-'Interest rate'!S18</f>
        <v>3.8181804335589042E-2</v>
      </c>
      <c r="AD19" s="118">
        <f>T19-'Interest rate'!T18</f>
        <v>1.3277997497883387E-2</v>
      </c>
      <c r="AE19" s="118"/>
      <c r="AF19" s="118">
        <v>3.899721448467966E-3</v>
      </c>
      <c r="AG19" s="118">
        <v>0.51955431754874648</v>
      </c>
      <c r="AH19" s="118">
        <v>0.17214484679665737</v>
      </c>
      <c r="AI19" s="118">
        <v>9.8607242339832854E-2</v>
      </c>
      <c r="AJ19" s="118">
        <v>9.8941504178272979E-2</v>
      </c>
      <c r="AK19" s="118">
        <v>3.5877437325905287E-2</v>
      </c>
      <c r="AL19" s="118">
        <v>4.0111420612813371E-2</v>
      </c>
      <c r="AM19" s="118">
        <v>3.0863509749303616E-2</v>
      </c>
      <c r="AN19" s="31"/>
      <c r="AO19" s="31"/>
      <c r="AP19" s="16">
        <v>7.7648000000000001</v>
      </c>
      <c r="AQ19" s="16">
        <v>8.3611000000000004</v>
      </c>
      <c r="AR19" s="16">
        <v>12.506500000000001</v>
      </c>
      <c r="AS19" s="16">
        <v>6.5633999999999998E-2</v>
      </c>
      <c r="AT19" s="16">
        <v>5.2405999999999997</v>
      </c>
      <c r="AU19" s="16">
        <v>5.1548999999999996</v>
      </c>
      <c r="AV19" s="16">
        <v>4.9244300000000001</v>
      </c>
      <c r="AW19" s="16"/>
      <c r="AX19" s="16">
        <f t="shared" si="0"/>
        <v>0.12878631774160312</v>
      </c>
      <c r="AY19" s="16">
        <f t="shared" si="1"/>
        <v>1.076795281269318</v>
      </c>
      <c r="AZ19" s="16">
        <f t="shared" si="2"/>
        <v>1.6106660828353596</v>
      </c>
      <c r="BA19" s="16">
        <f t="shared" si="3"/>
        <v>8.452761178652379E-3</v>
      </c>
      <c r="BB19" s="16">
        <f t="shared" si="4"/>
        <v>0.67491757675664532</v>
      </c>
      <c r="BC19" s="16">
        <f t="shared" si="5"/>
        <v>0.66388058932618987</v>
      </c>
      <c r="BD19" s="16">
        <f t="shared" si="32"/>
        <v>0.63419920667628271</v>
      </c>
      <c r="BE19" s="16"/>
      <c r="BF19" s="16">
        <f t="shared" si="6"/>
        <v>0.11960148784250875</v>
      </c>
      <c r="BG19" s="16">
        <f t="shared" si="7"/>
        <v>0.92868163279951199</v>
      </c>
      <c r="BH19" s="16">
        <f t="shared" si="8"/>
        <v>1.4957960077023358</v>
      </c>
      <c r="BI19" s="16">
        <f t="shared" si="9"/>
        <v>7.8499240530552194E-3</v>
      </c>
      <c r="BJ19" s="16">
        <f t="shared" si="10"/>
        <v>0.62678355718745127</v>
      </c>
      <c r="BK19" s="16">
        <f t="shared" si="11"/>
        <v>0.61653370967934829</v>
      </c>
      <c r="BL19" s="16">
        <f t="shared" si="33"/>
        <v>0.58896915477628542</v>
      </c>
      <c r="BM19" s="16"/>
      <c r="BN19" s="16">
        <f t="shared" si="12"/>
        <v>7.9958421620757197E-2</v>
      </c>
      <c r="BO19" s="16">
        <f t="shared" si="13"/>
        <v>0.62086115220085558</v>
      </c>
      <c r="BP19" s="16">
        <f t="shared" si="14"/>
        <v>0.6685403590133131</v>
      </c>
      <c r="BQ19" s="16">
        <f t="shared" si="34"/>
        <v>5.2479910446567779E-3</v>
      </c>
      <c r="BR19" s="16">
        <f t="shared" si="15"/>
        <v>0.41903010434574012</v>
      </c>
      <c r="BS19" s="16">
        <f t="shared" si="16"/>
        <v>0.41217766761284125</v>
      </c>
      <c r="BT19" s="16">
        <f t="shared" si="35"/>
        <v>0.39374965018190539</v>
      </c>
      <c r="BU19" s="16"/>
      <c r="BV19" s="16">
        <f t="shared" si="17"/>
        <v>15.236005728738155</v>
      </c>
      <c r="BW19" s="16">
        <f t="shared" si="18"/>
        <v>118.30453728250603</v>
      </c>
      <c r="BX19" s="16">
        <f t="shared" si="19"/>
        <v>127.38976749855259</v>
      </c>
      <c r="BY19" s="16">
        <f t="shared" si="36"/>
        <v>190.54910564646374</v>
      </c>
      <c r="BZ19" s="16">
        <f t="shared" si="20"/>
        <v>79.845811622025167</v>
      </c>
      <c r="CA19" s="16">
        <f t="shared" si="21"/>
        <v>78.540085931072312</v>
      </c>
      <c r="CB19" s="16">
        <f t="shared" si="37"/>
        <v>75.028643690770039</v>
      </c>
      <c r="CC19" s="16"/>
      <c r="CD19" s="16">
        <f t="shared" si="22"/>
        <v>0.19399018409668473</v>
      </c>
      <c r="CE19" s="16">
        <f t="shared" si="23"/>
        <v>1.4816624050681222</v>
      </c>
      <c r="CF19" s="16">
        <f t="shared" si="24"/>
        <v>1.5954470862115029</v>
      </c>
      <c r="CG19" s="16">
        <f t="shared" si="38"/>
        <v>2.3864633820554904</v>
      </c>
      <c r="CH19" s="16">
        <f t="shared" si="39"/>
        <v>1.2524138457428538E-2</v>
      </c>
      <c r="CI19" s="16">
        <f t="shared" si="25"/>
        <v>0.98364691065908472</v>
      </c>
      <c r="CJ19" s="16">
        <f t="shared" si="40"/>
        <v>0.95529108227123716</v>
      </c>
      <c r="CK19" s="16"/>
      <c r="CL19" s="16">
        <f t="shared" si="41"/>
        <v>0.19399018409668473</v>
      </c>
      <c r="CM19" s="16">
        <f t="shared" si="26"/>
        <v>1.5062949814739375</v>
      </c>
      <c r="CN19" s="16">
        <f t="shared" si="27"/>
        <v>1.6219713282507908</v>
      </c>
      <c r="CO19" s="16">
        <f t="shared" si="28"/>
        <v>2.4261382374051879</v>
      </c>
      <c r="CP19" s="16">
        <f t="shared" si="29"/>
        <v>1.2732351743001805E-2</v>
      </c>
      <c r="CQ19" s="16">
        <f t="shared" si="30"/>
        <v>1.0166249587770859</v>
      </c>
      <c r="CR19" s="16">
        <f t="shared" si="42"/>
        <v>0.95529108227123716</v>
      </c>
      <c r="CS19" s="16"/>
      <c r="CT19" s="16">
        <f t="shared" si="43"/>
        <v>0.20306918770294227</v>
      </c>
      <c r="CU19" s="16">
        <f t="shared" si="44"/>
        <v>1.5767916286758061</v>
      </c>
      <c r="CV19" s="16">
        <f t="shared" si="45"/>
        <v>1.6978817853030705</v>
      </c>
      <c r="CW19" s="16">
        <f t="shared" si="46"/>
        <v>2.5396847960068478</v>
      </c>
      <c r="CX19" s="16">
        <f t="shared" si="47"/>
        <v>1.3328243065694911E-2</v>
      </c>
      <c r="CY19" s="16">
        <f t="shared" si="48"/>
        <v>1.046801355689897</v>
      </c>
      <c r="CZ19" s="16">
        <f t="shared" si="49"/>
        <v>1.046801355689897</v>
      </c>
      <c r="DA19" s="31"/>
      <c r="DB19" s="277"/>
      <c r="DC19" s="57"/>
      <c r="DD19" s="57"/>
      <c r="DE19" s="161"/>
      <c r="DF19" s="132"/>
      <c r="DG19" s="205"/>
      <c r="DH19" s="206"/>
      <c r="DI19" s="78"/>
      <c r="DJ19" s="57"/>
      <c r="DP19" s="78"/>
    </row>
    <row r="20" spans="2:120" x14ac:dyDescent="0.25">
      <c r="B20" s="115">
        <v>36280</v>
      </c>
      <c r="C20" s="112">
        <v>2581.625</v>
      </c>
      <c r="D20" s="112">
        <v>331.02</v>
      </c>
      <c r="E20" s="112">
        <v>312.84377999999998</v>
      </c>
      <c r="F20" s="112">
        <v>205.89662000000001</v>
      </c>
      <c r="G20" s="112">
        <v>39487.375</v>
      </c>
      <c r="H20" s="112">
        <v>504.24277000000001</v>
      </c>
      <c r="I20" s="112">
        <v>483.22298999999998</v>
      </c>
      <c r="J20" s="112">
        <v>500.86246</v>
      </c>
      <c r="L20" s="115">
        <v>36280</v>
      </c>
      <c r="M20" s="112">
        <f t="shared" si="50"/>
        <v>5.4009756460984271E-2</v>
      </c>
      <c r="N20" s="112">
        <f t="shared" si="51"/>
        <v>4.3535828000378363E-2</v>
      </c>
      <c r="O20" s="112">
        <f t="shared" si="52"/>
        <v>6.5824787458524048E-2</v>
      </c>
      <c r="P20" s="112">
        <f t="shared" si="53"/>
        <v>4.7949596207042422E-2</v>
      </c>
      <c r="Q20" s="112">
        <f t="shared" si="54"/>
        <v>5.0670089158031839E-2</v>
      </c>
      <c r="R20" s="112">
        <f t="shared" si="55"/>
        <v>7.6029366750892224E-2</v>
      </c>
      <c r="S20" s="112">
        <f t="shared" si="56"/>
        <v>9.846580631357682E-3</v>
      </c>
      <c r="T20" s="112">
        <f t="shared" si="57"/>
        <v>1.5354294967391269E-3</v>
      </c>
      <c r="V20" s="115">
        <v>36280</v>
      </c>
      <c r="W20" s="119">
        <f>M20-'Interest rate'!M19</f>
        <v>4.8269497470052602E-2</v>
      </c>
      <c r="X20" s="119">
        <f>N20-'Interest rate'!N19</f>
        <v>3.951177024303365E-2</v>
      </c>
      <c r="Y20" s="119">
        <f>O20-'Interest rate'!O19</f>
        <v>6.3366425833641049E-2</v>
      </c>
      <c r="Z20" s="119">
        <f>P20-'Interest rate'!P19</f>
        <v>4.3561617830192967E-2</v>
      </c>
      <c r="AA20" s="119">
        <f>Q20-'Interest rate'!Q19</f>
        <v>5.0527492713476452E-2</v>
      </c>
      <c r="AB20" s="119">
        <f>R20-'Interest rate'!R19</f>
        <v>7.5042037605674405E-2</v>
      </c>
      <c r="AC20" s="119">
        <f>S20-'Interest rate'!S19</f>
        <v>5.8123097577744698E-3</v>
      </c>
      <c r="AD20" s="119">
        <f>T20-'Interest rate'!T19</f>
        <v>-2.3392554953900468E-3</v>
      </c>
      <c r="AE20" s="118"/>
      <c r="AF20" s="119">
        <v>3.899721448467966E-3</v>
      </c>
      <c r="AG20" s="119">
        <v>0.51955431754874648</v>
      </c>
      <c r="AH20" s="119">
        <v>0.17214484679665737</v>
      </c>
      <c r="AI20" s="119">
        <v>9.8607242339832854E-2</v>
      </c>
      <c r="AJ20" s="119">
        <v>9.8941504178272979E-2</v>
      </c>
      <c r="AK20" s="119">
        <v>3.5877437325905287E-2</v>
      </c>
      <c r="AL20" s="119">
        <v>4.0111420612813371E-2</v>
      </c>
      <c r="AM20" s="119">
        <v>3.0863509749303616E-2</v>
      </c>
      <c r="AN20" s="31"/>
      <c r="AO20" s="31"/>
      <c r="AP20" s="18">
        <v>7.8094000000000001</v>
      </c>
      <c r="AQ20" s="18">
        <v>8.2561</v>
      </c>
      <c r="AR20" s="18">
        <v>12.563499999999999</v>
      </c>
      <c r="AS20" s="18">
        <v>6.5016000000000004E-2</v>
      </c>
      <c r="AT20" s="18">
        <v>5.1128999999999998</v>
      </c>
      <c r="AU20" s="18">
        <v>5.3617999999999997</v>
      </c>
      <c r="AV20" s="18">
        <v>5.16357</v>
      </c>
      <c r="AW20" s="18"/>
      <c r="AX20" s="18">
        <f t="shared" si="0"/>
        <v>0.12805081056163084</v>
      </c>
      <c r="AY20" s="18">
        <f t="shared" si="1"/>
        <v>1.0572002970778804</v>
      </c>
      <c r="AZ20" s="18">
        <f t="shared" si="2"/>
        <v>1.608766358491049</v>
      </c>
      <c r="BA20" s="18">
        <f t="shared" si="3"/>
        <v>8.3253514994749908E-3</v>
      </c>
      <c r="BB20" s="18">
        <f t="shared" si="4"/>
        <v>0.65471098932056226</v>
      </c>
      <c r="BC20" s="18">
        <f t="shared" si="5"/>
        <v>0.68658283606935222</v>
      </c>
      <c r="BD20" s="18">
        <f t="shared" si="32"/>
        <v>0.6611993238917202</v>
      </c>
      <c r="BE20" s="18"/>
      <c r="BF20" s="18">
        <f t="shared" si="6"/>
        <v>0.1211225639224331</v>
      </c>
      <c r="BG20" s="18">
        <f t="shared" si="7"/>
        <v>0.94589455069584916</v>
      </c>
      <c r="BH20" s="18">
        <f t="shared" si="8"/>
        <v>1.5217233318394883</v>
      </c>
      <c r="BI20" s="18">
        <f t="shared" si="9"/>
        <v>7.8749046159809107E-3</v>
      </c>
      <c r="BJ20" s="18">
        <f t="shared" si="10"/>
        <v>0.61928755707900818</v>
      </c>
      <c r="BK20" s="18">
        <f t="shared" si="11"/>
        <v>0.64943496323930183</v>
      </c>
      <c r="BL20" s="18">
        <f t="shared" si="33"/>
        <v>0.62542483739295796</v>
      </c>
      <c r="BM20" s="18"/>
      <c r="BN20" s="18">
        <f t="shared" si="12"/>
        <v>7.9595654077287387E-2</v>
      </c>
      <c r="BO20" s="18">
        <f t="shared" si="13"/>
        <v>0.62159430095116819</v>
      </c>
      <c r="BP20" s="18">
        <f t="shared" si="14"/>
        <v>0.65714967962749238</v>
      </c>
      <c r="BQ20" s="18">
        <f t="shared" si="34"/>
        <v>5.1749910454889168E-3</v>
      </c>
      <c r="BR20" s="18">
        <f t="shared" si="15"/>
        <v>0.40696461973176268</v>
      </c>
      <c r="BS20" s="18">
        <f t="shared" si="16"/>
        <v>0.4267759780315995</v>
      </c>
      <c r="BT20" s="18">
        <f t="shared" si="35"/>
        <v>0.41099773152385882</v>
      </c>
      <c r="BU20" s="18"/>
      <c r="BV20" s="18">
        <f t="shared" si="17"/>
        <v>15.380829334317706</v>
      </c>
      <c r="BW20" s="18">
        <f t="shared" si="18"/>
        <v>120.1150486034207</v>
      </c>
      <c r="BX20" s="18">
        <f t="shared" si="19"/>
        <v>126.98566506706042</v>
      </c>
      <c r="BY20" s="18">
        <f t="shared" si="36"/>
        <v>193.2370493417005</v>
      </c>
      <c r="BZ20" s="18">
        <f t="shared" si="20"/>
        <v>78.640642303432998</v>
      </c>
      <c r="CA20" s="18">
        <f t="shared" si="21"/>
        <v>82.468930724744666</v>
      </c>
      <c r="CB20" s="18">
        <f t="shared" si="37"/>
        <v>79.419988925802883</v>
      </c>
      <c r="CC20" s="18"/>
      <c r="CD20" s="18">
        <f t="shared" si="22"/>
        <v>0.18650453206012907</v>
      </c>
      <c r="CE20" s="18">
        <f t="shared" si="23"/>
        <v>1.5273914999315461</v>
      </c>
      <c r="CF20" s="18">
        <f t="shared" si="24"/>
        <v>1.6147587474818599</v>
      </c>
      <c r="CG20" s="18">
        <f t="shared" si="38"/>
        <v>2.4572160613350542</v>
      </c>
      <c r="CH20" s="18">
        <f t="shared" si="39"/>
        <v>1.2716071114240451E-2</v>
      </c>
      <c r="CI20" s="18">
        <f t="shared" si="25"/>
        <v>1.0486807878112225</v>
      </c>
      <c r="CJ20" s="18">
        <f t="shared" si="40"/>
        <v>0.96302920660972069</v>
      </c>
      <c r="CK20" s="18"/>
      <c r="CL20" s="18">
        <f t="shared" si="41"/>
        <v>0.18650453206012907</v>
      </c>
      <c r="CM20" s="18">
        <f t="shared" si="26"/>
        <v>1.4564884926703721</v>
      </c>
      <c r="CN20" s="18">
        <f t="shared" si="27"/>
        <v>1.5398000671416316</v>
      </c>
      <c r="CO20" s="18">
        <f t="shared" si="28"/>
        <v>2.3431496885374314</v>
      </c>
      <c r="CP20" s="18">
        <f t="shared" si="29"/>
        <v>1.2125778656421352E-2</v>
      </c>
      <c r="CQ20" s="18">
        <f t="shared" si="30"/>
        <v>0.95357902197023392</v>
      </c>
      <c r="CR20" s="18">
        <f t="shared" si="42"/>
        <v>0.96302920660972069</v>
      </c>
      <c r="CS20" s="18"/>
      <c r="CT20" s="18">
        <f t="shared" si="43"/>
        <v>0.19366446082845784</v>
      </c>
      <c r="CU20" s="18">
        <f t="shared" si="44"/>
        <v>1.5124032403937586</v>
      </c>
      <c r="CV20" s="18">
        <f t="shared" si="45"/>
        <v>1.5989131550458306</v>
      </c>
      <c r="CW20" s="18">
        <f t="shared" si="46"/>
        <v>2.43310345361833</v>
      </c>
      <c r="CX20" s="18">
        <f t="shared" si="47"/>
        <v>1.2591288585223013E-2</v>
      </c>
      <c r="CY20" s="18">
        <f t="shared" si="48"/>
        <v>1.0383901060700251</v>
      </c>
      <c r="CZ20" s="18">
        <f t="shared" si="49"/>
        <v>1.0383901060700251</v>
      </c>
      <c r="DA20" s="31"/>
      <c r="DB20" s="277"/>
      <c r="DC20" s="57"/>
      <c r="DD20" s="57"/>
      <c r="DE20" s="161"/>
      <c r="DF20" s="132"/>
      <c r="DG20" s="205"/>
      <c r="DH20" s="206"/>
      <c r="DI20" s="78"/>
      <c r="DJ20" s="57"/>
      <c r="DP20" s="78"/>
    </row>
    <row r="21" spans="2:120" x14ac:dyDescent="0.25">
      <c r="B21" s="78">
        <v>36311</v>
      </c>
      <c r="C21" s="111">
        <v>2514.4716800000001</v>
      </c>
      <c r="D21" s="111">
        <v>318.58999999999997</v>
      </c>
      <c r="E21" s="111">
        <v>305.04595999999998</v>
      </c>
      <c r="F21" s="111">
        <v>198.77090000000001</v>
      </c>
      <c r="G21" s="111">
        <v>38804.261720000002</v>
      </c>
      <c r="H21" s="111">
        <v>485.08514000000002</v>
      </c>
      <c r="I21" s="111">
        <v>470.33440999999999</v>
      </c>
      <c r="J21" s="111">
        <v>490.59131000000002</v>
      </c>
      <c r="L21" s="78">
        <v>36311</v>
      </c>
      <c r="M21" s="111">
        <f t="shared" si="50"/>
        <v>-2.6012035055439808E-2</v>
      </c>
      <c r="N21" s="111">
        <f t="shared" si="51"/>
        <v>-3.7550601172134601E-2</v>
      </c>
      <c r="O21" s="111">
        <f t="shared" si="52"/>
        <v>-2.4925603443354372E-2</v>
      </c>
      <c r="P21" s="111">
        <f t="shared" si="53"/>
        <v>-3.4608241747727586E-2</v>
      </c>
      <c r="Q21" s="111">
        <f t="shared" si="54"/>
        <v>-1.7299536370801949E-2</v>
      </c>
      <c r="R21" s="111">
        <f t="shared" si="55"/>
        <v>-3.7992869982052424E-2</v>
      </c>
      <c r="S21" s="111">
        <f t="shared" si="56"/>
        <v>-2.6672116738485463E-2</v>
      </c>
      <c r="T21" s="111">
        <f t="shared" si="57"/>
        <v>-2.0506927191149438E-2</v>
      </c>
      <c r="V21" s="78">
        <v>36311</v>
      </c>
      <c r="W21" s="118">
        <f>M21-'Interest rate'!M20</f>
        <v>-3.1744468887671129E-2</v>
      </c>
      <c r="X21" s="118">
        <f>N21-'Interest rate'!N20</f>
        <v>-4.1546995657055219E-2</v>
      </c>
      <c r="Y21" s="118">
        <f>O21-'Interest rate'!O20</f>
        <v>-2.7041944877643442E-2</v>
      </c>
      <c r="Z21" s="118">
        <f>P21-'Interest rate'!P20</f>
        <v>-3.8967427671221078E-2</v>
      </c>
      <c r="AA21" s="118">
        <f>Q21-'Interest rate'!Q20</f>
        <v>-1.7398440884828004E-2</v>
      </c>
      <c r="AB21" s="118">
        <f>R21-'Interest rate'!R20</f>
        <v>-3.8790750942556906E-2</v>
      </c>
      <c r="AC21" s="118">
        <f>S21-'Interest rate'!S20</f>
        <v>-3.0576250358619883E-2</v>
      </c>
      <c r="AD21" s="118">
        <f>T21-'Interest rate'!T20</f>
        <v>-2.4205744791852779E-2</v>
      </c>
      <c r="AE21" s="118"/>
      <c r="AF21" s="118">
        <v>3.899721448467966E-3</v>
      </c>
      <c r="AG21" s="118">
        <v>0.51955431754874648</v>
      </c>
      <c r="AH21" s="118">
        <v>0.17214484679665737</v>
      </c>
      <c r="AI21" s="118">
        <v>9.8607242339832854E-2</v>
      </c>
      <c r="AJ21" s="118">
        <v>9.8941504178272979E-2</v>
      </c>
      <c r="AK21" s="118">
        <v>3.5877437325905287E-2</v>
      </c>
      <c r="AL21" s="118">
        <v>4.0111420612813371E-2</v>
      </c>
      <c r="AM21" s="118">
        <v>3.0863509749303616E-2</v>
      </c>
      <c r="AN21" s="31"/>
      <c r="AO21" s="31"/>
      <c r="AP21" s="16">
        <v>7.8925000000000001</v>
      </c>
      <c r="AQ21" s="16">
        <v>8.2172999999999998</v>
      </c>
      <c r="AR21" s="16">
        <v>12.637</v>
      </c>
      <c r="AS21" s="16">
        <v>6.2855999999999995E-2</v>
      </c>
      <c r="AT21" s="16">
        <v>5.1675000000000004</v>
      </c>
      <c r="AU21" s="16">
        <v>5.3567</v>
      </c>
      <c r="AV21" s="16">
        <v>5.1214399999999998</v>
      </c>
      <c r="AW21" s="16"/>
      <c r="AX21" s="16">
        <f t="shared" si="0"/>
        <v>0.12670256572695596</v>
      </c>
      <c r="AY21" s="16">
        <f t="shared" si="1"/>
        <v>1.0411529933481152</v>
      </c>
      <c r="AZ21" s="16">
        <f t="shared" si="2"/>
        <v>1.6011403230915424</v>
      </c>
      <c r="BA21" s="16">
        <f t="shared" si="3"/>
        <v>7.9640164713335425E-3</v>
      </c>
      <c r="BB21" s="16">
        <f t="shared" si="4"/>
        <v>0.65473550839404493</v>
      </c>
      <c r="BC21" s="16">
        <f t="shared" si="5"/>
        <v>0.67870763382958499</v>
      </c>
      <c r="BD21" s="16">
        <f t="shared" si="32"/>
        <v>0.64889958821666127</v>
      </c>
      <c r="BE21" s="16"/>
      <c r="BF21" s="16">
        <f t="shared" si="6"/>
        <v>0.12169447385394229</v>
      </c>
      <c r="BG21" s="16">
        <f t="shared" si="7"/>
        <v>0.96047363489223958</v>
      </c>
      <c r="BH21" s="16">
        <f t="shared" si="8"/>
        <v>1.5378530660922687</v>
      </c>
      <c r="BI21" s="16">
        <f t="shared" si="9"/>
        <v>7.6492278485633955E-3</v>
      </c>
      <c r="BJ21" s="16">
        <f t="shared" si="10"/>
        <v>0.62885619364024681</v>
      </c>
      <c r="BK21" s="16">
        <f t="shared" si="11"/>
        <v>0.65188078809341266</v>
      </c>
      <c r="BL21" s="16">
        <f t="shared" si="33"/>
        <v>0.62325094617453414</v>
      </c>
      <c r="BM21" s="16"/>
      <c r="BN21" s="16">
        <f t="shared" si="12"/>
        <v>7.9132705547202656E-2</v>
      </c>
      <c r="BO21" s="16">
        <f t="shared" si="13"/>
        <v>0.6245548785312971</v>
      </c>
      <c r="BP21" s="16">
        <f t="shared" si="14"/>
        <v>0.65025718129302845</v>
      </c>
      <c r="BQ21" s="16">
        <f t="shared" si="34"/>
        <v>4.9739653398749696E-3</v>
      </c>
      <c r="BR21" s="16">
        <f t="shared" si="15"/>
        <v>0.40891825591516978</v>
      </c>
      <c r="BS21" s="16">
        <f t="shared" si="16"/>
        <v>0.42389016380470046</v>
      </c>
      <c r="BT21" s="16">
        <f t="shared" si="35"/>
        <v>0.40527340349766555</v>
      </c>
      <c r="BU21" s="16"/>
      <c r="BV21" s="16">
        <f t="shared" si="17"/>
        <v>15.909380170548557</v>
      </c>
      <c r="BW21" s="16">
        <f t="shared" si="18"/>
        <v>125.5647829960545</v>
      </c>
      <c r="BX21" s="16">
        <f t="shared" si="19"/>
        <v>130.73214967544865</v>
      </c>
      <c r="BY21" s="16">
        <f t="shared" si="36"/>
        <v>201.04683721522213</v>
      </c>
      <c r="BZ21" s="16">
        <f t="shared" si="20"/>
        <v>82.211722031309677</v>
      </c>
      <c r="CA21" s="16">
        <f t="shared" si="21"/>
        <v>85.221776759577452</v>
      </c>
      <c r="CB21" s="16">
        <f t="shared" si="37"/>
        <v>81.4789359806542</v>
      </c>
      <c r="CC21" s="16"/>
      <c r="CD21" s="16">
        <f t="shared" si="22"/>
        <v>0.18668209905352176</v>
      </c>
      <c r="CE21" s="16">
        <f t="shared" si="23"/>
        <v>1.5273343009192066</v>
      </c>
      <c r="CF21" s="16">
        <f t="shared" si="24"/>
        <v>1.5901886792452831</v>
      </c>
      <c r="CG21" s="16">
        <f t="shared" si="38"/>
        <v>2.4454765360425736</v>
      </c>
      <c r="CH21" s="16">
        <f t="shared" si="39"/>
        <v>1.2163715529753262E-2</v>
      </c>
      <c r="CI21" s="16">
        <f t="shared" si="25"/>
        <v>1.0366134494436381</v>
      </c>
      <c r="CJ21" s="16">
        <f t="shared" si="40"/>
        <v>0.95608116937666843</v>
      </c>
      <c r="CK21" s="16"/>
      <c r="CL21" s="16">
        <f t="shared" si="41"/>
        <v>0.18668209905352176</v>
      </c>
      <c r="CM21" s="16">
        <f t="shared" si="26"/>
        <v>1.4733884667799204</v>
      </c>
      <c r="CN21" s="16">
        <f t="shared" si="27"/>
        <v>1.5340228125525044</v>
      </c>
      <c r="CO21" s="16">
        <f t="shared" si="28"/>
        <v>2.3591016857393545</v>
      </c>
      <c r="CP21" s="16">
        <f t="shared" si="29"/>
        <v>1.1734090018108163E-2</v>
      </c>
      <c r="CQ21" s="16">
        <f t="shared" si="30"/>
        <v>0.96467974685907376</v>
      </c>
      <c r="CR21" s="16">
        <f t="shared" si="42"/>
        <v>0.95608116937666843</v>
      </c>
      <c r="CS21" s="16"/>
      <c r="CT21" s="16">
        <f t="shared" si="43"/>
        <v>0.19525758380455499</v>
      </c>
      <c r="CU21" s="16">
        <f t="shared" si="44"/>
        <v>1.5410704801774504</v>
      </c>
      <c r="CV21" s="16">
        <f t="shared" si="45"/>
        <v>1.6044901433971697</v>
      </c>
      <c r="CW21" s="16">
        <f t="shared" si="46"/>
        <v>2.4674700865381611</v>
      </c>
      <c r="CX21" s="16">
        <f t="shared" si="47"/>
        <v>1.2273110687619106E-2</v>
      </c>
      <c r="CY21" s="16">
        <f t="shared" si="48"/>
        <v>1.0459362991658596</v>
      </c>
      <c r="CZ21" s="16">
        <f t="shared" si="49"/>
        <v>1.0459362991658596</v>
      </c>
      <c r="DA21" s="31"/>
      <c r="DB21" s="277"/>
      <c r="DC21" s="57"/>
      <c r="DD21" s="57"/>
      <c r="DE21" s="161"/>
      <c r="DF21" s="132"/>
      <c r="DG21" s="205"/>
      <c r="DH21" s="206"/>
      <c r="DI21" s="78"/>
      <c r="DJ21" s="57"/>
      <c r="DP21" s="78"/>
    </row>
    <row r="22" spans="2:120" x14ac:dyDescent="0.25">
      <c r="B22" s="115">
        <v>36341</v>
      </c>
      <c r="C22" s="112">
        <v>2624.99316</v>
      </c>
      <c r="D22" s="112">
        <v>333.54</v>
      </c>
      <c r="E22" s="112">
        <v>323.63672000000003</v>
      </c>
      <c r="F22" s="112">
        <v>211.65047999999999</v>
      </c>
      <c r="G22" s="112">
        <v>40361.675779999998</v>
      </c>
      <c r="H22" s="112">
        <v>518.72144000000003</v>
      </c>
      <c r="I22" s="112">
        <v>491.77136000000002</v>
      </c>
      <c r="J22" s="112">
        <v>505.36365000000001</v>
      </c>
      <c r="L22" s="115">
        <v>36341</v>
      </c>
      <c r="M22" s="112">
        <f t="shared" si="50"/>
        <v>4.3954155808984874E-2</v>
      </c>
      <c r="N22" s="112">
        <f t="shared" si="51"/>
        <v>4.6925515552905139E-2</v>
      </c>
      <c r="O22" s="112">
        <f t="shared" si="52"/>
        <v>6.0944127894695166E-2</v>
      </c>
      <c r="P22" s="112">
        <f t="shared" si="53"/>
        <v>6.4796104459958537E-2</v>
      </c>
      <c r="Q22" s="112">
        <f t="shared" si="54"/>
        <v>4.0135129260745472E-2</v>
      </c>
      <c r="R22" s="112">
        <f t="shared" si="55"/>
        <v>6.934102330984615E-2</v>
      </c>
      <c r="S22" s="112">
        <f t="shared" si="56"/>
        <v>4.5578102610013271E-2</v>
      </c>
      <c r="T22" s="112">
        <f t="shared" si="57"/>
        <v>3.0111295693354245E-2</v>
      </c>
      <c r="V22" s="115">
        <v>36341</v>
      </c>
      <c r="W22" s="119">
        <f>M22-'Interest rate'!M21</f>
        <v>3.8394045135701216E-2</v>
      </c>
      <c r="X22" s="119">
        <f>N22-'Interest rate'!N21</f>
        <v>4.2896227516768137E-2</v>
      </c>
      <c r="Y22" s="119">
        <f>O22-'Interest rate'!O21</f>
        <v>5.8828299393759442E-2</v>
      </c>
      <c r="Z22" s="119">
        <f>P22-'Interest rate'!P21</f>
        <v>6.0421151061517353E-2</v>
      </c>
      <c r="AA22" s="119">
        <f>Q22-'Interest rate'!Q21</f>
        <v>4.0060160180467985E-2</v>
      </c>
      <c r="AB22" s="119">
        <f>R22-'Interest rate'!R21</f>
        <v>6.8511485195499988E-2</v>
      </c>
      <c r="AC22" s="119">
        <f>S22-'Interest rate'!S21</f>
        <v>4.1698761738707901E-2</v>
      </c>
      <c r="AD22" s="119">
        <f>T22-'Interest rate'!T21</f>
        <v>2.617274285967941E-2</v>
      </c>
      <c r="AE22" s="118"/>
      <c r="AF22" s="119">
        <v>3.899721448467966E-3</v>
      </c>
      <c r="AG22" s="119">
        <v>0.51955431754874648</v>
      </c>
      <c r="AH22" s="119">
        <v>0.17214484679665737</v>
      </c>
      <c r="AI22" s="119">
        <v>9.8607242339832854E-2</v>
      </c>
      <c r="AJ22" s="119">
        <v>9.8941504178272979E-2</v>
      </c>
      <c r="AK22" s="119">
        <v>3.5877437325905287E-2</v>
      </c>
      <c r="AL22" s="119">
        <v>4.0111420612813371E-2</v>
      </c>
      <c r="AM22" s="119">
        <v>3.0863509749303616E-2</v>
      </c>
      <c r="AN22" s="31"/>
      <c r="AO22" s="31"/>
      <c r="AP22" s="18">
        <v>7.8318000000000003</v>
      </c>
      <c r="AQ22" s="18">
        <v>8.1111000000000004</v>
      </c>
      <c r="AR22" s="18">
        <v>12.3965</v>
      </c>
      <c r="AS22" s="18">
        <v>6.4981999999999998E-2</v>
      </c>
      <c r="AT22" s="18">
        <v>5.0663999999999998</v>
      </c>
      <c r="AU22" s="18">
        <v>5.3528000000000002</v>
      </c>
      <c r="AV22" s="18">
        <v>5.2268699999999999</v>
      </c>
      <c r="AW22" s="18"/>
      <c r="AX22" s="18">
        <f t="shared" si="0"/>
        <v>0.12768456804310629</v>
      </c>
      <c r="AY22" s="18">
        <f t="shared" si="1"/>
        <v>1.0356622998544396</v>
      </c>
      <c r="AZ22" s="18">
        <f t="shared" si="2"/>
        <v>1.5828417477463672</v>
      </c>
      <c r="BA22" s="18">
        <f t="shared" si="3"/>
        <v>8.2971986005771336E-3</v>
      </c>
      <c r="BB22" s="18">
        <f t="shared" si="4"/>
        <v>0.64690109553359365</v>
      </c>
      <c r="BC22" s="18">
        <f t="shared" si="5"/>
        <v>0.68346995582113945</v>
      </c>
      <c r="BD22" s="18">
        <f t="shared" si="32"/>
        <v>0.66739063816747102</v>
      </c>
      <c r="BE22" s="18"/>
      <c r="BF22" s="18">
        <f t="shared" si="6"/>
        <v>0.12328784012032892</v>
      </c>
      <c r="BG22" s="18">
        <f t="shared" si="7"/>
        <v>0.96556570625439209</v>
      </c>
      <c r="BH22" s="18">
        <f t="shared" si="8"/>
        <v>1.5283377100516575</v>
      </c>
      <c r="BI22" s="18">
        <f t="shared" si="9"/>
        <v>8.0114904266992137E-3</v>
      </c>
      <c r="BJ22" s="18">
        <f t="shared" si="10"/>
        <v>0.62462551318563442</v>
      </c>
      <c r="BK22" s="18">
        <f t="shared" si="11"/>
        <v>0.65993515059609664</v>
      </c>
      <c r="BL22" s="18">
        <f t="shared" si="33"/>
        <v>0.64440951288974357</v>
      </c>
      <c r="BM22" s="18"/>
      <c r="BN22" s="18">
        <f t="shared" si="12"/>
        <v>8.0667930464243948E-2</v>
      </c>
      <c r="BO22" s="18">
        <f t="shared" si="13"/>
        <v>0.63177509780986574</v>
      </c>
      <c r="BP22" s="18">
        <f t="shared" si="14"/>
        <v>0.65430565078852909</v>
      </c>
      <c r="BQ22" s="18">
        <f t="shared" si="34"/>
        <v>5.2419634574275E-3</v>
      </c>
      <c r="BR22" s="18">
        <f t="shared" si="15"/>
        <v>0.40869600290404551</v>
      </c>
      <c r="BS22" s="18">
        <f t="shared" si="16"/>
        <v>0.43179929818900503</v>
      </c>
      <c r="BT22" s="18">
        <f t="shared" si="35"/>
        <v>0.42164078570564273</v>
      </c>
      <c r="BU22" s="18"/>
      <c r="BV22" s="18">
        <f t="shared" si="17"/>
        <v>15.388876919762396</v>
      </c>
      <c r="BW22" s="18">
        <f t="shared" si="18"/>
        <v>120.52260626019515</v>
      </c>
      <c r="BX22" s="18">
        <f t="shared" si="19"/>
        <v>124.82071958388478</v>
      </c>
      <c r="BY22" s="18">
        <f t="shared" si="36"/>
        <v>190.76821273583454</v>
      </c>
      <c r="BZ22" s="18">
        <f t="shared" si="20"/>
        <v>77.966206026284198</v>
      </c>
      <c r="CA22" s="18">
        <f t="shared" si="21"/>
        <v>82.373580376104158</v>
      </c>
      <c r="CB22" s="18">
        <f t="shared" si="37"/>
        <v>80.435659105598475</v>
      </c>
      <c r="CC22" s="18"/>
      <c r="CD22" s="18">
        <f t="shared" si="22"/>
        <v>0.18681811388432221</v>
      </c>
      <c r="CE22" s="18">
        <f t="shared" si="23"/>
        <v>1.5458313595452395</v>
      </c>
      <c r="CF22" s="18">
        <f t="shared" si="24"/>
        <v>1.6009592610137378</v>
      </c>
      <c r="CG22" s="18">
        <f t="shared" si="38"/>
        <v>2.4468064108637297</v>
      </c>
      <c r="CH22" s="18">
        <f t="shared" si="39"/>
        <v>1.2826069793147009E-2</v>
      </c>
      <c r="CI22" s="18">
        <f t="shared" si="25"/>
        <v>1.0565292910153168</v>
      </c>
      <c r="CJ22" s="18">
        <f t="shared" si="40"/>
        <v>0.97647399491854725</v>
      </c>
      <c r="CK22" s="18"/>
      <c r="CL22" s="18">
        <f t="shared" si="41"/>
        <v>0.18681811388432221</v>
      </c>
      <c r="CM22" s="18">
        <f t="shared" si="26"/>
        <v>1.4631221043192346</v>
      </c>
      <c r="CN22" s="18">
        <f t="shared" si="27"/>
        <v>1.515300403527126</v>
      </c>
      <c r="CO22" s="18">
        <f t="shared" si="28"/>
        <v>2.315890748767</v>
      </c>
      <c r="CP22" s="18">
        <f t="shared" si="29"/>
        <v>1.2139814676431025E-2</v>
      </c>
      <c r="CQ22" s="18">
        <f t="shared" si="30"/>
        <v>0.94649529218353001</v>
      </c>
      <c r="CR22" s="18">
        <f t="shared" si="42"/>
        <v>0.97647399491854725</v>
      </c>
      <c r="CS22" s="18"/>
      <c r="CT22" s="18">
        <f t="shared" si="43"/>
        <v>0.19131908771406214</v>
      </c>
      <c r="CU22" s="18">
        <f t="shared" si="44"/>
        <v>1.4983728311589921</v>
      </c>
      <c r="CV22" s="18">
        <f t="shared" si="45"/>
        <v>1.5518082523575296</v>
      </c>
      <c r="CW22" s="18">
        <f t="shared" si="46"/>
        <v>2.3716870708473712</v>
      </c>
      <c r="CX22" s="18">
        <f t="shared" si="47"/>
        <v>1.2432296957835187E-2</v>
      </c>
      <c r="CY22" s="18">
        <f t="shared" si="48"/>
        <v>1.024092812715832</v>
      </c>
      <c r="CZ22" s="18">
        <f t="shared" si="49"/>
        <v>1.024092812715832</v>
      </c>
      <c r="DA22" s="31"/>
      <c r="DB22" s="277"/>
      <c r="DC22" s="57"/>
      <c r="DD22" s="57"/>
      <c r="DE22" s="161"/>
      <c r="DF22" s="132"/>
      <c r="DG22" s="205"/>
      <c r="DH22" s="206"/>
      <c r="DI22" s="78"/>
      <c r="DJ22" s="57"/>
      <c r="DP22" s="78"/>
    </row>
    <row r="23" spans="2:120" x14ac:dyDescent="0.25">
      <c r="B23" s="78">
        <v>36371</v>
      </c>
      <c r="C23" s="111">
        <v>2583.5766600000002</v>
      </c>
      <c r="D23" s="111">
        <v>332.28</v>
      </c>
      <c r="E23" s="111">
        <v>310.54205000000002</v>
      </c>
      <c r="F23" s="111">
        <v>204.88346999999999</v>
      </c>
      <c r="G23" s="111">
        <v>38089.257810000003</v>
      </c>
      <c r="H23" s="111">
        <v>495.92788999999999</v>
      </c>
      <c r="I23" s="111">
        <v>500.14785999999998</v>
      </c>
      <c r="J23" s="111">
        <v>508.38434000000001</v>
      </c>
      <c r="L23" s="78">
        <v>36371</v>
      </c>
      <c r="M23" s="111">
        <f t="shared" si="50"/>
        <v>-1.577775539803683E-2</v>
      </c>
      <c r="N23" s="111">
        <f t="shared" si="51"/>
        <v>-3.7776578521317994E-3</v>
      </c>
      <c r="O23" s="111">
        <f t="shared" si="52"/>
        <v>-4.0461014436186327E-2</v>
      </c>
      <c r="P23" s="111">
        <f t="shared" si="53"/>
        <v>-3.1972571004799999E-2</v>
      </c>
      <c r="Q23" s="111">
        <f t="shared" si="54"/>
        <v>-5.630137812875502E-2</v>
      </c>
      <c r="R23" s="111">
        <f t="shared" si="55"/>
        <v>-4.3941792727904327E-2</v>
      </c>
      <c r="S23" s="111">
        <f t="shared" si="56"/>
        <v>1.7033322151985386E-2</v>
      </c>
      <c r="T23" s="111">
        <f t="shared" si="57"/>
        <v>5.9772601373289103E-3</v>
      </c>
      <c r="V23" s="78">
        <v>36371</v>
      </c>
      <c r="W23" s="118">
        <f>M23-'Interest rate'!M22</f>
        <v>-2.1015848935331927E-2</v>
      </c>
      <c r="X23" s="118">
        <f>N23-'Interest rate'!N22</f>
        <v>-8.0398516654740515E-3</v>
      </c>
      <c r="Y23" s="118">
        <f>O23-'Interest rate'!O22</f>
        <v>-4.26343304855894E-2</v>
      </c>
      <c r="Z23" s="118">
        <f>P23-'Interest rate'!P22</f>
        <v>-3.6158437192359338E-2</v>
      </c>
      <c r="AA23" s="118">
        <f>Q23-'Interest rate'!Q22</f>
        <v>-5.6375306395042624E-2</v>
      </c>
      <c r="AB23" s="118">
        <f>R23-'Interest rate'!R22</f>
        <v>-4.4918470826075585E-2</v>
      </c>
      <c r="AC23" s="118">
        <f>S23-'Interest rate'!S22</f>
        <v>1.3158637159856212E-2</v>
      </c>
      <c r="AD23" s="118">
        <f>T23-'Interest rate'!T22</f>
        <v>2.1025751451997365E-3</v>
      </c>
      <c r="AE23" s="118"/>
      <c r="AF23" s="118">
        <v>3.899721448467966E-3</v>
      </c>
      <c r="AG23" s="118">
        <v>0.51955431754874648</v>
      </c>
      <c r="AH23" s="118">
        <v>0.17214484679665737</v>
      </c>
      <c r="AI23" s="118">
        <v>9.8607242339832854E-2</v>
      </c>
      <c r="AJ23" s="118">
        <v>9.8941504178272979E-2</v>
      </c>
      <c r="AK23" s="118">
        <v>3.5877437325905287E-2</v>
      </c>
      <c r="AL23" s="118">
        <v>4.0111420612813371E-2</v>
      </c>
      <c r="AM23" s="118">
        <v>3.0863509749303616E-2</v>
      </c>
      <c r="AN23" s="31"/>
      <c r="AO23" s="31"/>
      <c r="AP23" s="16">
        <v>7.7732999999999999</v>
      </c>
      <c r="AQ23" s="16">
        <v>8.33</v>
      </c>
      <c r="AR23" s="16">
        <v>12.609</v>
      </c>
      <c r="AS23" s="16">
        <v>6.7804000000000003E-2</v>
      </c>
      <c r="AT23" s="16">
        <v>5.2196999999999996</v>
      </c>
      <c r="AU23" s="16">
        <v>5.1595000000000004</v>
      </c>
      <c r="AV23" s="16">
        <v>5.0697400000000004</v>
      </c>
      <c r="AW23" s="16"/>
      <c r="AX23" s="16">
        <f t="shared" si="0"/>
        <v>0.12864549161874622</v>
      </c>
      <c r="AY23" s="16">
        <f t="shared" si="1"/>
        <v>1.071616945184156</v>
      </c>
      <c r="AZ23" s="16">
        <f t="shared" si="2"/>
        <v>1.6220910038207712</v>
      </c>
      <c r="BA23" s="16">
        <f t="shared" si="3"/>
        <v>8.7226789137174691E-3</v>
      </c>
      <c r="BB23" s="16">
        <f t="shared" si="4"/>
        <v>0.67149087260236962</v>
      </c>
      <c r="BC23" s="16">
        <f t="shared" si="5"/>
        <v>0.66374641400692114</v>
      </c>
      <c r="BD23" s="16">
        <f t="shared" si="32"/>
        <v>0.65219919467922249</v>
      </c>
      <c r="BE23" s="16"/>
      <c r="BF23" s="16">
        <f t="shared" si="6"/>
        <v>0.12004801920768307</v>
      </c>
      <c r="BG23" s="16">
        <f t="shared" si="7"/>
        <v>0.93316926770708275</v>
      </c>
      <c r="BH23" s="16">
        <f t="shared" si="8"/>
        <v>1.5136854741896759</v>
      </c>
      <c r="BI23" s="16">
        <f t="shared" si="9"/>
        <v>8.1397358943577428E-3</v>
      </c>
      <c r="BJ23" s="16">
        <f t="shared" si="10"/>
        <v>0.62661464585834326</v>
      </c>
      <c r="BK23" s="16">
        <f t="shared" si="11"/>
        <v>0.6193877551020408</v>
      </c>
      <c r="BL23" s="16">
        <f t="shared" si="33"/>
        <v>0.60861224489795918</v>
      </c>
      <c r="BM23" s="16"/>
      <c r="BN23" s="16">
        <f t="shared" si="12"/>
        <v>7.930843048616068E-2</v>
      </c>
      <c r="BO23" s="16">
        <f t="shared" si="13"/>
        <v>0.6164882226980728</v>
      </c>
      <c r="BP23" s="16">
        <f t="shared" si="14"/>
        <v>0.66063922594971847</v>
      </c>
      <c r="BQ23" s="16">
        <f t="shared" si="34"/>
        <v>5.3774288206836392E-3</v>
      </c>
      <c r="BR23" s="16">
        <f t="shared" si="15"/>
        <v>0.41396621460861288</v>
      </c>
      <c r="BS23" s="16">
        <f t="shared" si="16"/>
        <v>0.40919184709334605</v>
      </c>
      <c r="BT23" s="16">
        <f t="shared" si="35"/>
        <v>0.40207312237290826</v>
      </c>
      <c r="BU23" s="16"/>
      <c r="BV23" s="16">
        <f t="shared" si="17"/>
        <v>14.748392425225649</v>
      </c>
      <c r="BW23" s="16">
        <f t="shared" si="18"/>
        <v>114.64367883900654</v>
      </c>
      <c r="BX23" s="16">
        <f t="shared" si="19"/>
        <v>122.85410890212967</v>
      </c>
      <c r="BY23" s="16">
        <f t="shared" si="36"/>
        <v>185.96248008967021</v>
      </c>
      <c r="BZ23" s="16">
        <f t="shared" si="20"/>
        <v>76.982183941950311</v>
      </c>
      <c r="CA23" s="16">
        <f t="shared" si="21"/>
        <v>76.094330717951749</v>
      </c>
      <c r="CB23" s="16">
        <f t="shared" si="37"/>
        <v>74.770515013863488</v>
      </c>
      <c r="CC23" s="16"/>
      <c r="CD23" s="16">
        <f t="shared" si="22"/>
        <v>0.19381723035177825</v>
      </c>
      <c r="CE23" s="16">
        <f t="shared" si="23"/>
        <v>1.4892235185930227</v>
      </c>
      <c r="CF23" s="16">
        <f t="shared" si="24"/>
        <v>1.5958771576910553</v>
      </c>
      <c r="CG23" s="16">
        <f t="shared" si="38"/>
        <v>2.4156560721880567</v>
      </c>
      <c r="CH23" s="16">
        <f t="shared" si="39"/>
        <v>1.2990018583443496E-2</v>
      </c>
      <c r="CI23" s="16">
        <f t="shared" si="25"/>
        <v>0.98846677012088835</v>
      </c>
      <c r="CJ23" s="16">
        <f t="shared" si="40"/>
        <v>0.98260296540362435</v>
      </c>
      <c r="CK23" s="16"/>
      <c r="CL23" s="16">
        <f t="shared" si="41"/>
        <v>0.19381723035177825</v>
      </c>
      <c r="CM23" s="16">
        <f t="shared" si="26"/>
        <v>1.5065994766934778</v>
      </c>
      <c r="CN23" s="16">
        <f t="shared" si="27"/>
        <v>1.6144975288303129</v>
      </c>
      <c r="CO23" s="16">
        <f t="shared" si="28"/>
        <v>2.443841457505572</v>
      </c>
      <c r="CP23" s="16">
        <f t="shared" si="29"/>
        <v>1.3141583486771974E-2</v>
      </c>
      <c r="CQ23" s="16">
        <f t="shared" si="30"/>
        <v>1.0116677972671768</v>
      </c>
      <c r="CR23" s="16">
        <f t="shared" si="42"/>
        <v>0.98260296540362435</v>
      </c>
      <c r="CS23" s="16"/>
      <c r="CT23" s="16">
        <f t="shared" si="43"/>
        <v>0.19724877409886896</v>
      </c>
      <c r="CU23" s="16">
        <f t="shared" si="44"/>
        <v>1.5332738957027381</v>
      </c>
      <c r="CV23" s="16">
        <f t="shared" si="45"/>
        <v>1.6430822882435785</v>
      </c>
      <c r="CW23" s="16">
        <f t="shared" si="46"/>
        <v>2.4871097926126389</v>
      </c>
      <c r="CX23" s="16">
        <f t="shared" si="47"/>
        <v>1.3374255878999711E-2</v>
      </c>
      <c r="CY23" s="16">
        <f t="shared" si="48"/>
        <v>1.0177050499631146</v>
      </c>
      <c r="CZ23" s="16">
        <f t="shared" si="49"/>
        <v>1.0177050499631146</v>
      </c>
      <c r="DA23" s="31"/>
      <c r="DB23" s="277"/>
      <c r="DC23" s="57"/>
      <c r="DD23" s="57"/>
      <c r="DE23" s="161"/>
      <c r="DF23" s="132"/>
      <c r="DG23" s="205"/>
      <c r="DH23" s="206"/>
      <c r="DI23" s="78"/>
      <c r="DJ23" s="57"/>
      <c r="DP23" s="78"/>
    </row>
    <row r="24" spans="2:120" x14ac:dyDescent="0.25">
      <c r="B24" s="115">
        <v>36403</v>
      </c>
      <c r="C24" s="112">
        <v>2601.5895999999998</v>
      </c>
      <c r="D24" s="112">
        <v>332.48</v>
      </c>
      <c r="E24" s="112">
        <v>313.98621000000003</v>
      </c>
      <c r="F24" s="112">
        <v>206.57346999999999</v>
      </c>
      <c r="G24" s="112">
        <v>36363.335939999997</v>
      </c>
      <c r="H24" s="112">
        <v>502.27753000000001</v>
      </c>
      <c r="I24" s="112">
        <v>497.15735000000001</v>
      </c>
      <c r="J24" s="112">
        <v>519.66241000000002</v>
      </c>
      <c r="L24" s="115">
        <v>36403</v>
      </c>
      <c r="M24" s="112">
        <f t="shared" si="50"/>
        <v>6.9720942594362345E-3</v>
      </c>
      <c r="N24" s="112">
        <f t="shared" si="51"/>
        <v>6.0190201035292823E-4</v>
      </c>
      <c r="O24" s="112">
        <f t="shared" si="52"/>
        <v>1.1090800746629936E-2</v>
      </c>
      <c r="P24" s="112">
        <f t="shared" si="53"/>
        <v>8.2485912601928391E-3</v>
      </c>
      <c r="Q24" s="112">
        <f t="shared" si="54"/>
        <v>-4.531256236625536E-2</v>
      </c>
      <c r="R24" s="112">
        <f t="shared" si="55"/>
        <v>1.2803554968445097E-2</v>
      </c>
      <c r="S24" s="112">
        <f t="shared" si="56"/>
        <v>-5.9792518156530639E-3</v>
      </c>
      <c r="T24" s="112">
        <f t="shared" si="57"/>
        <v>2.2184141234562915E-2</v>
      </c>
      <c r="V24" s="115">
        <v>36403</v>
      </c>
      <c r="W24" s="119">
        <f>M24-'Interest rate'!M23</f>
        <v>1.7418689899610929E-3</v>
      </c>
      <c r="X24" s="119">
        <f>N24-'Interest rate'!N23</f>
        <v>-3.6264876674290125E-3</v>
      </c>
      <c r="Y24" s="119">
        <f>O24-'Interest rate'!O23</f>
        <v>8.9251172286144431E-3</v>
      </c>
      <c r="Z24" s="119">
        <f>P24-'Interest rate'!P23</f>
        <v>3.97546349403477E-3</v>
      </c>
      <c r="AA24" s="119">
        <f>Q24-'Interest rate'!Q23</f>
        <v>-4.5376081837245286E-2</v>
      </c>
      <c r="AB24" s="119">
        <f>R24-'Interest rate'!R23</f>
        <v>1.1956124243832633E-2</v>
      </c>
      <c r="AC24" s="119">
        <f>S24-'Interest rate'!S23</f>
        <v>-9.8752337163386938E-3</v>
      </c>
      <c r="AD24" s="119">
        <f>T24-'Interest rate'!T23</f>
        <v>1.8357386472912518E-2</v>
      </c>
      <c r="AE24" s="118"/>
      <c r="AF24" s="119">
        <v>3.899721448467966E-3</v>
      </c>
      <c r="AG24" s="119">
        <v>0.51955431754874648</v>
      </c>
      <c r="AH24" s="119">
        <v>0.17214484679665737</v>
      </c>
      <c r="AI24" s="119">
        <v>9.8607242339832854E-2</v>
      </c>
      <c r="AJ24" s="119">
        <v>9.8941504178272979E-2</v>
      </c>
      <c r="AK24" s="119">
        <v>3.5877437325905287E-2</v>
      </c>
      <c r="AL24" s="119">
        <v>4.0111420612813371E-2</v>
      </c>
      <c r="AM24" s="119">
        <v>3.0863509749303616E-2</v>
      </c>
      <c r="AN24" s="31"/>
      <c r="AO24" s="31"/>
      <c r="AP24" s="18">
        <v>7.8470000000000004</v>
      </c>
      <c r="AQ24" s="18">
        <v>8.2827999999999999</v>
      </c>
      <c r="AR24" s="18">
        <v>12.570499999999999</v>
      </c>
      <c r="AS24" s="18">
        <v>7.1470000000000006E-2</v>
      </c>
      <c r="AT24" s="18">
        <v>5.1744000000000003</v>
      </c>
      <c r="AU24" s="18">
        <v>5.2568999999999999</v>
      </c>
      <c r="AV24" s="18">
        <v>5.0267799999999996</v>
      </c>
      <c r="AW24" s="18"/>
      <c r="AX24" s="18">
        <f t="shared" si="0"/>
        <v>0.12743723716069835</v>
      </c>
      <c r="AY24" s="18">
        <f t="shared" si="1"/>
        <v>1.0555371479546323</v>
      </c>
      <c r="AZ24" s="18">
        <f t="shared" si="2"/>
        <v>1.6019497897285586</v>
      </c>
      <c r="BA24" s="18">
        <f t="shared" si="3"/>
        <v>9.1079393398751114E-3</v>
      </c>
      <c r="BB24" s="18">
        <f t="shared" si="4"/>
        <v>0.65941123996431761</v>
      </c>
      <c r="BC24" s="18">
        <f t="shared" si="5"/>
        <v>0.66992481203007515</v>
      </c>
      <c r="BD24" s="18">
        <f t="shared" si="32"/>
        <v>0.64059895501465525</v>
      </c>
      <c r="BE24" s="18"/>
      <c r="BF24" s="18">
        <f t="shared" si="6"/>
        <v>0.12073211957309123</v>
      </c>
      <c r="BG24" s="18">
        <f t="shared" si="7"/>
        <v>0.94738494229004688</v>
      </c>
      <c r="BH24" s="18">
        <f t="shared" si="8"/>
        <v>1.5176631090935431</v>
      </c>
      <c r="BI24" s="18">
        <f t="shared" si="9"/>
        <v>8.6287245858888313E-3</v>
      </c>
      <c r="BJ24" s="18">
        <f t="shared" si="10"/>
        <v>0.62471627951900333</v>
      </c>
      <c r="BK24" s="18">
        <f t="shared" si="11"/>
        <v>0.63467667938378325</v>
      </c>
      <c r="BL24" s="18">
        <f t="shared" si="33"/>
        <v>0.6068938040276235</v>
      </c>
      <c r="BM24" s="18"/>
      <c r="BN24" s="18">
        <f t="shared" si="12"/>
        <v>7.9551330496002548E-2</v>
      </c>
      <c r="BO24" s="18">
        <f t="shared" si="13"/>
        <v>0.624239290402132</v>
      </c>
      <c r="BP24" s="18">
        <f t="shared" si="14"/>
        <v>0.65890776023228992</v>
      </c>
      <c r="BQ24" s="18">
        <f t="shared" si="34"/>
        <v>5.6855335905493026E-3</v>
      </c>
      <c r="BR24" s="18">
        <f t="shared" si="15"/>
        <v>0.41163040451851562</v>
      </c>
      <c r="BS24" s="18">
        <f t="shared" si="16"/>
        <v>0.41819338928443578</v>
      </c>
      <c r="BT24" s="18">
        <f t="shared" si="35"/>
        <v>0.39988703711069568</v>
      </c>
      <c r="BU24" s="18"/>
      <c r="BV24" s="18">
        <f t="shared" si="17"/>
        <v>13.991884706870014</v>
      </c>
      <c r="BW24" s="18">
        <f t="shared" si="18"/>
        <v>109.79431929480901</v>
      </c>
      <c r="BX24" s="18">
        <f t="shared" si="19"/>
        <v>115.89198265006294</v>
      </c>
      <c r="BY24" s="18">
        <f t="shared" si="36"/>
        <v>175.88498670770952</v>
      </c>
      <c r="BZ24" s="18">
        <f t="shared" si="20"/>
        <v>72.3996082272282</v>
      </c>
      <c r="CA24" s="18">
        <f t="shared" si="21"/>
        <v>73.553938715544973</v>
      </c>
      <c r="CB24" s="18">
        <f t="shared" si="37"/>
        <v>70.334126206800036</v>
      </c>
      <c r="CC24" s="18"/>
      <c r="CD24" s="18">
        <f t="shared" si="22"/>
        <v>0.1902261789267439</v>
      </c>
      <c r="CE24" s="18">
        <f t="shared" si="23"/>
        <v>1.516504329004329</v>
      </c>
      <c r="CF24" s="18">
        <f t="shared" si="24"/>
        <v>1.6007266542980827</v>
      </c>
      <c r="CG24" s="18">
        <f t="shared" si="38"/>
        <v>2.4293637909709336</v>
      </c>
      <c r="CH24" s="18">
        <f t="shared" si="39"/>
        <v>1.3812229437229439E-2</v>
      </c>
      <c r="CI24" s="18">
        <f t="shared" si="25"/>
        <v>1.0159438775510203</v>
      </c>
      <c r="CJ24" s="18">
        <f t="shared" si="40"/>
        <v>0.95622515170537759</v>
      </c>
      <c r="CK24" s="18"/>
      <c r="CL24" s="18">
        <f t="shared" si="41"/>
        <v>0.1902261789267439</v>
      </c>
      <c r="CM24" s="18">
        <f t="shared" si="26"/>
        <v>1.4927048260381595</v>
      </c>
      <c r="CN24" s="18">
        <f t="shared" si="27"/>
        <v>1.5756053948144344</v>
      </c>
      <c r="CO24" s="18">
        <f t="shared" si="28"/>
        <v>2.3912381821986339</v>
      </c>
      <c r="CP24" s="18">
        <f t="shared" si="29"/>
        <v>1.3595465007894388E-2</v>
      </c>
      <c r="CQ24" s="18">
        <f t="shared" si="30"/>
        <v>0.98430634023854369</v>
      </c>
      <c r="CR24" s="18">
        <f t="shared" si="42"/>
        <v>0.95622515170537759</v>
      </c>
      <c r="CS24" s="18"/>
      <c r="CT24" s="18">
        <f t="shared" si="43"/>
        <v>0.19893450678167734</v>
      </c>
      <c r="CU24" s="18">
        <f t="shared" si="44"/>
        <v>1.561039074715822</v>
      </c>
      <c r="CV24" s="18">
        <f t="shared" si="45"/>
        <v>1.647734732771277</v>
      </c>
      <c r="CW24" s="18">
        <f t="shared" si="46"/>
        <v>2.5007062174990748</v>
      </c>
      <c r="CX24" s="18">
        <f t="shared" si="47"/>
        <v>1.4217849199686484E-2</v>
      </c>
      <c r="CY24" s="18">
        <f t="shared" si="48"/>
        <v>1.0457788087005997</v>
      </c>
      <c r="CZ24" s="18">
        <f t="shared" si="49"/>
        <v>1.0457788087005997</v>
      </c>
      <c r="DA24" s="31"/>
      <c r="DB24" s="277"/>
      <c r="DC24" s="57"/>
      <c r="DD24" s="57"/>
      <c r="DE24" s="161"/>
      <c r="DF24" s="132"/>
      <c r="DG24" s="205"/>
      <c r="DH24" s="206"/>
      <c r="DI24" s="78"/>
      <c r="DJ24" s="57"/>
      <c r="DP24" s="78"/>
    </row>
    <row r="25" spans="2:120" x14ac:dyDescent="0.25">
      <c r="B25" s="78">
        <v>36433</v>
      </c>
      <c r="C25" s="111">
        <v>2545.9006300000001</v>
      </c>
      <c r="D25" s="111">
        <v>329</v>
      </c>
      <c r="E25" s="111">
        <v>308.42786000000001</v>
      </c>
      <c r="F25" s="111">
        <v>199.81779</v>
      </c>
      <c r="G25" s="111">
        <v>35015.46875</v>
      </c>
      <c r="H25" s="111">
        <v>493.17099000000002</v>
      </c>
      <c r="I25" s="111">
        <v>483.07071000000002</v>
      </c>
      <c r="J25" s="111">
        <v>503.82848999999999</v>
      </c>
      <c r="L25" s="78">
        <v>36433</v>
      </c>
      <c r="M25" s="111">
        <f t="shared" si="50"/>
        <v>-2.1405747470700121E-2</v>
      </c>
      <c r="N25" s="111">
        <f t="shared" si="51"/>
        <v>-1.0466794995187767E-2</v>
      </c>
      <c r="O25" s="111">
        <f t="shared" si="52"/>
        <v>-1.7702529037819881E-2</v>
      </c>
      <c r="P25" s="111">
        <f t="shared" si="53"/>
        <v>-3.2703521899496546E-2</v>
      </c>
      <c r="Q25" s="111">
        <f t="shared" si="54"/>
        <v>-3.7066653956721596E-2</v>
      </c>
      <c r="R25" s="111">
        <f t="shared" si="55"/>
        <v>-1.8130494509678741E-2</v>
      </c>
      <c r="S25" s="111">
        <f t="shared" si="56"/>
        <v>-2.8334369390294656E-2</v>
      </c>
      <c r="T25" s="111">
        <f t="shared" si="57"/>
        <v>-3.0469627387518794E-2</v>
      </c>
      <c r="V25" s="78">
        <v>36433</v>
      </c>
      <c r="W25" s="118">
        <f>M25-'Interest rate'!M24</f>
        <v>-2.651786735196926E-2</v>
      </c>
      <c r="X25" s="118">
        <f>N25-'Interest rate'!N24</f>
        <v>-1.4839262317689617E-2</v>
      </c>
      <c r="Y25" s="118">
        <f>O25-'Interest rate'!O24</f>
        <v>-1.9847362233510024E-2</v>
      </c>
      <c r="Z25" s="118">
        <f>P25-'Interest rate'!P24</f>
        <v>-3.6836898696328224E-2</v>
      </c>
      <c r="AA25" s="118">
        <f>Q25-'Interest rate'!Q24</f>
        <v>-3.7131214360868969E-2</v>
      </c>
      <c r="AB25" s="118">
        <f>R25-'Interest rate'!R24</f>
        <v>-1.8929746710016904E-2</v>
      </c>
      <c r="AC25" s="118">
        <f>S25-'Interest rate'!S24</f>
        <v>-3.221704030734962E-2</v>
      </c>
      <c r="AD25" s="118">
        <f>T25-'Interest rate'!T24</f>
        <v>-3.4344312379647968E-2</v>
      </c>
      <c r="AE25" s="118"/>
      <c r="AF25" s="118">
        <v>3.899721448467966E-3</v>
      </c>
      <c r="AG25" s="118">
        <v>0.51955431754874648</v>
      </c>
      <c r="AH25" s="118">
        <v>0.17214484679665737</v>
      </c>
      <c r="AI25" s="118">
        <v>9.8607242339832854E-2</v>
      </c>
      <c r="AJ25" s="118">
        <v>9.8941504178272979E-2</v>
      </c>
      <c r="AK25" s="118">
        <v>3.5877437325905287E-2</v>
      </c>
      <c r="AL25" s="118">
        <v>4.0111420612813371E-2</v>
      </c>
      <c r="AM25" s="118">
        <v>3.0863509749303616E-2</v>
      </c>
      <c r="AN25" s="31"/>
      <c r="AO25" s="31"/>
      <c r="AP25" s="16">
        <v>7.7023000000000001</v>
      </c>
      <c r="AQ25" s="16">
        <v>8.2057000000000002</v>
      </c>
      <c r="AR25" s="16">
        <v>12.65</v>
      </c>
      <c r="AS25" s="16">
        <v>7.2702000000000003E-2</v>
      </c>
      <c r="AT25" s="16">
        <v>5.1749999999999998</v>
      </c>
      <c r="AU25" s="16">
        <v>5.2496999999999998</v>
      </c>
      <c r="AV25" s="16">
        <v>5.02189</v>
      </c>
      <c r="AW25" s="16"/>
      <c r="AX25" s="16">
        <f t="shared" si="0"/>
        <v>0.12983134907754826</v>
      </c>
      <c r="AY25" s="16">
        <f t="shared" si="1"/>
        <v>1.0653571011256378</v>
      </c>
      <c r="AZ25" s="16">
        <f t="shared" si="2"/>
        <v>1.6423665658309856</v>
      </c>
      <c r="BA25" s="16">
        <f t="shared" si="3"/>
        <v>9.4389987406359142E-3</v>
      </c>
      <c r="BB25" s="16">
        <f t="shared" si="4"/>
        <v>0.67187723147631218</v>
      </c>
      <c r="BC25" s="16">
        <f t="shared" si="5"/>
        <v>0.68157563325240511</v>
      </c>
      <c r="BD25" s="16">
        <f t="shared" si="32"/>
        <v>0.6519987536190488</v>
      </c>
      <c r="BE25" s="16"/>
      <c r="BF25" s="16">
        <f t="shared" si="6"/>
        <v>0.12186650742776363</v>
      </c>
      <c r="BG25" s="16">
        <f t="shared" si="7"/>
        <v>0.93865240016086382</v>
      </c>
      <c r="BH25" s="16">
        <f t="shared" si="8"/>
        <v>1.54161131896121</v>
      </c>
      <c r="BI25" s="16">
        <f t="shared" si="9"/>
        <v>8.8599388230132716E-3</v>
      </c>
      <c r="BJ25" s="16">
        <f t="shared" si="10"/>
        <v>0.63065917593867671</v>
      </c>
      <c r="BK25" s="16">
        <f t="shared" si="11"/>
        <v>0.63976260404353069</v>
      </c>
      <c r="BL25" s="16">
        <f t="shared" si="33"/>
        <v>0.61200019498641189</v>
      </c>
      <c r="BM25" s="16"/>
      <c r="BN25" s="16">
        <f t="shared" si="12"/>
        <v>7.9051383399209488E-2</v>
      </c>
      <c r="BO25" s="16">
        <f t="shared" si="13"/>
        <v>0.60887747035573125</v>
      </c>
      <c r="BP25" s="16">
        <f t="shared" si="14"/>
        <v>0.64867193675889323</v>
      </c>
      <c r="BQ25" s="16">
        <f t="shared" si="34"/>
        <v>5.7471936758893283E-3</v>
      </c>
      <c r="BR25" s="16">
        <f t="shared" si="15"/>
        <v>0.40909090909090906</v>
      </c>
      <c r="BS25" s="16">
        <f t="shared" si="16"/>
        <v>0.41499604743083002</v>
      </c>
      <c r="BT25" s="16">
        <f t="shared" si="35"/>
        <v>0.39698735177865613</v>
      </c>
      <c r="BU25" s="16"/>
      <c r="BV25" s="16">
        <f t="shared" si="17"/>
        <v>13.754779785975627</v>
      </c>
      <c r="BW25" s="16">
        <f t="shared" si="18"/>
        <v>105.94344034552006</v>
      </c>
      <c r="BX25" s="16">
        <f t="shared" si="19"/>
        <v>112.8675964897802</v>
      </c>
      <c r="BY25" s="16">
        <f t="shared" si="36"/>
        <v>173.99796429259166</v>
      </c>
      <c r="BZ25" s="16">
        <f t="shared" si="20"/>
        <v>71.180985392423864</v>
      </c>
      <c r="CA25" s="16">
        <f t="shared" si="21"/>
        <v>72.208467442436245</v>
      </c>
      <c r="CB25" s="16">
        <f t="shared" si="37"/>
        <v>69.074991059393142</v>
      </c>
      <c r="CC25" s="16"/>
      <c r="CD25" s="16">
        <f t="shared" si="22"/>
        <v>0.19048707545193058</v>
      </c>
      <c r="CE25" s="16">
        <f t="shared" si="23"/>
        <v>1.4883671497584543</v>
      </c>
      <c r="CF25" s="16">
        <f t="shared" si="24"/>
        <v>1.5856425120772948</v>
      </c>
      <c r="CG25" s="16">
        <f t="shared" si="38"/>
        <v>2.4444444444444446</v>
      </c>
      <c r="CH25" s="16">
        <f t="shared" si="39"/>
        <v>1.4048695652173914E-2</v>
      </c>
      <c r="CI25" s="16">
        <f t="shared" si="25"/>
        <v>1.0144347826086957</v>
      </c>
      <c r="CJ25" s="16">
        <f t="shared" si="40"/>
        <v>0.95660513934129565</v>
      </c>
      <c r="CK25" s="16"/>
      <c r="CL25" s="16">
        <f t="shared" si="41"/>
        <v>0.19048707545193058</v>
      </c>
      <c r="CM25" s="16">
        <f t="shared" si="26"/>
        <v>1.467188601253405</v>
      </c>
      <c r="CN25" s="16">
        <f t="shared" si="27"/>
        <v>1.5630797950359068</v>
      </c>
      <c r="CO25" s="16">
        <f t="shared" si="28"/>
        <v>2.4096615044669218</v>
      </c>
      <c r="CP25" s="16">
        <f t="shared" si="29"/>
        <v>1.3848791359506257E-2</v>
      </c>
      <c r="CQ25" s="16">
        <f t="shared" si="30"/>
        <v>0.98577061546374067</v>
      </c>
      <c r="CR25" s="16">
        <f t="shared" si="42"/>
        <v>0.95660513934129565</v>
      </c>
      <c r="CS25" s="16"/>
      <c r="CT25" s="16">
        <f t="shared" si="43"/>
        <v>0.19912821666743</v>
      </c>
      <c r="CU25" s="16">
        <f t="shared" si="44"/>
        <v>1.5337452632375461</v>
      </c>
      <c r="CV25" s="16">
        <f t="shared" si="45"/>
        <v>1.6339864075079302</v>
      </c>
      <c r="CW25" s="16">
        <f t="shared" si="46"/>
        <v>2.5189719408429894</v>
      </c>
      <c r="CX25" s="16">
        <f t="shared" si="47"/>
        <v>1.4477019608155495E-2</v>
      </c>
      <c r="CY25" s="16">
        <f t="shared" si="48"/>
        <v>1.0453633990390072</v>
      </c>
      <c r="CZ25" s="16">
        <f t="shared" si="49"/>
        <v>1.0453633990390072</v>
      </c>
      <c r="DA25" s="31"/>
      <c r="DB25" s="277"/>
      <c r="DC25" s="57"/>
      <c r="DD25" s="57"/>
      <c r="DE25" s="161"/>
      <c r="DF25" s="132"/>
      <c r="DG25" s="205"/>
      <c r="DH25" s="206"/>
      <c r="DI25" s="78"/>
      <c r="DJ25" s="57"/>
      <c r="DP25" s="78"/>
    </row>
    <row r="26" spans="2:120" x14ac:dyDescent="0.25">
      <c r="B26" s="115">
        <v>36462</v>
      </c>
      <c r="C26" s="112">
        <v>2716.16455</v>
      </c>
      <c r="D26" s="112">
        <v>345.81</v>
      </c>
      <c r="E26" s="112">
        <v>328.52936</v>
      </c>
      <c r="F26" s="112">
        <v>210.43630999999999</v>
      </c>
      <c r="G26" s="112">
        <v>36019.570310000003</v>
      </c>
      <c r="H26" s="112">
        <v>527.39484000000004</v>
      </c>
      <c r="I26" s="112">
        <v>508.99774000000002</v>
      </c>
      <c r="J26" s="112">
        <v>542.10693000000003</v>
      </c>
      <c r="L26" s="115">
        <v>36462</v>
      </c>
      <c r="M26" s="112">
        <f t="shared" si="50"/>
        <v>6.687767699715752E-2</v>
      </c>
      <c r="N26" s="112">
        <f t="shared" si="51"/>
        <v>5.1094224924012055E-2</v>
      </c>
      <c r="O26" s="112">
        <f t="shared" si="52"/>
        <v>6.5174073444597358E-2</v>
      </c>
      <c r="P26" s="112">
        <f t="shared" si="53"/>
        <v>5.3141014120914765E-2</v>
      </c>
      <c r="Q26" s="112">
        <f t="shared" si="54"/>
        <v>2.8675942257663012E-2</v>
      </c>
      <c r="R26" s="112">
        <f t="shared" si="55"/>
        <v>6.9395505197903162E-2</v>
      </c>
      <c r="S26" s="112">
        <f t="shared" si="56"/>
        <v>5.3671293794649744E-2</v>
      </c>
      <c r="T26" s="112">
        <f t="shared" si="57"/>
        <v>7.5975139873491582E-2</v>
      </c>
      <c r="V26" s="115">
        <v>36462</v>
      </c>
      <c r="W26" s="119">
        <f>M26-'Interest rate'!M25</f>
        <v>6.2207837797121801E-2</v>
      </c>
      <c r="X26" s="119">
        <f>N26-'Interest rate'!N25</f>
        <v>4.6701902653511151E-2</v>
      </c>
      <c r="Y26" s="119">
        <f>O26-'Interest rate'!O25</f>
        <v>6.3046033028912429E-2</v>
      </c>
      <c r="Z26" s="119">
        <f>P26-'Interest rate'!P25</f>
        <v>4.8722140619994914E-2</v>
      </c>
      <c r="AA26" s="119">
        <f>Q26-'Interest rate'!Q25</f>
        <v>2.8611381853515638E-2</v>
      </c>
      <c r="AB26" s="119">
        <f>R26-'Interest rate'!R25</f>
        <v>6.8407829832138889E-2</v>
      </c>
      <c r="AC26" s="119">
        <f>S26-'Interest rate'!S25</f>
        <v>4.9853360938186597E-2</v>
      </c>
      <c r="AD26" s="119">
        <f>T26-'Interest rate'!T25</f>
        <v>7.2075461265434404E-2</v>
      </c>
      <c r="AE26" s="118"/>
      <c r="AF26" s="119">
        <v>3.899721448467966E-3</v>
      </c>
      <c r="AG26" s="119">
        <v>0.51955431754874648</v>
      </c>
      <c r="AH26" s="119">
        <v>0.17214484679665737</v>
      </c>
      <c r="AI26" s="119">
        <v>9.8607242339832854E-2</v>
      </c>
      <c r="AJ26" s="119">
        <v>9.8941504178272979E-2</v>
      </c>
      <c r="AK26" s="119">
        <v>3.5877437325905287E-2</v>
      </c>
      <c r="AL26" s="119">
        <v>4.0111420612813371E-2</v>
      </c>
      <c r="AM26" s="119">
        <v>3.0863509749303616E-2</v>
      </c>
      <c r="AN26" s="31"/>
      <c r="AO26" s="31"/>
      <c r="AP26" s="18">
        <v>7.8224999999999998</v>
      </c>
      <c r="AQ26" s="18">
        <v>8.2499000000000002</v>
      </c>
      <c r="AR26" s="18">
        <v>12.861499999999999</v>
      </c>
      <c r="AS26" s="18">
        <v>7.5142E-2</v>
      </c>
      <c r="AT26" s="18">
        <v>5.1357999999999997</v>
      </c>
      <c r="AU26" s="18">
        <v>5.3193000000000001</v>
      </c>
      <c r="AV26" s="18">
        <v>4.99857</v>
      </c>
      <c r="AW26" s="18"/>
      <c r="AX26" s="18">
        <f t="shared" si="0"/>
        <v>0.12783636944710772</v>
      </c>
      <c r="AY26" s="18">
        <f t="shared" si="1"/>
        <v>1.0546372643016939</v>
      </c>
      <c r="AZ26" s="18">
        <f t="shared" si="2"/>
        <v>1.6441674656439758</v>
      </c>
      <c r="BA26" s="18">
        <f t="shared" si="3"/>
        <v>9.6058804729945678E-3</v>
      </c>
      <c r="BB26" s="18">
        <f t="shared" si="4"/>
        <v>0.65654202620645574</v>
      </c>
      <c r="BC26" s="18">
        <f t="shared" si="5"/>
        <v>0.68</v>
      </c>
      <c r="BD26" s="18">
        <f t="shared" si="32"/>
        <v>0.63899904122722917</v>
      </c>
      <c r="BE26" s="18"/>
      <c r="BF26" s="18">
        <f t="shared" si="6"/>
        <v>0.12121359046776324</v>
      </c>
      <c r="BG26" s="18">
        <f t="shared" si="7"/>
        <v>0.94819331143407792</v>
      </c>
      <c r="BH26" s="18">
        <f t="shared" si="8"/>
        <v>1.558988593801137</v>
      </c>
      <c r="BI26" s="18">
        <f t="shared" si="9"/>
        <v>9.1082316149286649E-3</v>
      </c>
      <c r="BJ26" s="18">
        <f t="shared" si="10"/>
        <v>0.62252875792433837</v>
      </c>
      <c r="BK26" s="18">
        <f t="shared" si="11"/>
        <v>0.64477145177517303</v>
      </c>
      <c r="BL26" s="18">
        <f t="shared" si="33"/>
        <v>0.60589461690444735</v>
      </c>
      <c r="BM26" s="18"/>
      <c r="BN26" s="18">
        <f t="shared" si="12"/>
        <v>7.7751428682502038E-2</v>
      </c>
      <c r="BO26" s="18">
        <f t="shared" si="13"/>
        <v>0.60821055086887221</v>
      </c>
      <c r="BP26" s="18">
        <f t="shared" si="14"/>
        <v>0.64144151148777362</v>
      </c>
      <c r="BQ26" s="18">
        <f t="shared" si="34"/>
        <v>5.842397854060568E-3</v>
      </c>
      <c r="BR26" s="18">
        <f t="shared" si="15"/>
        <v>0.39931578742759394</v>
      </c>
      <c r="BS26" s="18">
        <f t="shared" si="16"/>
        <v>0.4135831745908331</v>
      </c>
      <c r="BT26" s="18">
        <f t="shared" si="35"/>
        <v>0.38864595886949421</v>
      </c>
      <c r="BU26" s="18"/>
      <c r="BV26" s="18">
        <f t="shared" si="17"/>
        <v>13.308136594714009</v>
      </c>
      <c r="BW26" s="18">
        <f t="shared" si="18"/>
        <v>104.10289851215032</v>
      </c>
      <c r="BX26" s="18">
        <f t="shared" si="19"/>
        <v>109.79079609273111</v>
      </c>
      <c r="BY26" s="18">
        <f t="shared" si="36"/>
        <v>171.16259881291424</v>
      </c>
      <c r="BZ26" s="18">
        <f t="shared" si="20"/>
        <v>68.347927923132204</v>
      </c>
      <c r="CA26" s="18">
        <f t="shared" si="21"/>
        <v>70.789970988262226</v>
      </c>
      <c r="CB26" s="18">
        <f t="shared" si="37"/>
        <v>66.521652338239605</v>
      </c>
      <c r="CC26" s="18"/>
      <c r="CD26" s="18">
        <f t="shared" si="22"/>
        <v>0.18799466095162898</v>
      </c>
      <c r="CE26" s="18">
        <f t="shared" si="23"/>
        <v>1.5231317418902606</v>
      </c>
      <c r="CF26" s="18">
        <f t="shared" si="24"/>
        <v>1.6063514934382184</v>
      </c>
      <c r="CG26" s="18">
        <f t="shared" si="38"/>
        <v>2.5042836559056041</v>
      </c>
      <c r="CH26" s="18">
        <f t="shared" si="39"/>
        <v>1.4631021457221853E-2</v>
      </c>
      <c r="CI26" s="18">
        <f t="shared" si="25"/>
        <v>1.0357295844853773</v>
      </c>
      <c r="CJ26" s="18">
        <f t="shared" si="40"/>
        <v>0.93970447239298405</v>
      </c>
      <c r="CK26" s="18"/>
      <c r="CL26" s="18">
        <f t="shared" si="41"/>
        <v>0.18799466095162898</v>
      </c>
      <c r="CM26" s="18">
        <f t="shared" si="26"/>
        <v>1.4705882352941175</v>
      </c>
      <c r="CN26" s="18">
        <f t="shared" si="27"/>
        <v>1.5509371533848439</v>
      </c>
      <c r="CO26" s="18">
        <f t="shared" si="28"/>
        <v>2.4178933318293758</v>
      </c>
      <c r="CP26" s="18">
        <f t="shared" si="29"/>
        <v>1.4126294813227304E-2</v>
      </c>
      <c r="CQ26" s="18">
        <f t="shared" si="30"/>
        <v>0.96550297971537602</v>
      </c>
      <c r="CR26" s="18">
        <f t="shared" si="42"/>
        <v>0.93970447239298405</v>
      </c>
      <c r="CS26" s="18"/>
      <c r="CT26" s="18">
        <f t="shared" si="43"/>
        <v>0.20005721636388007</v>
      </c>
      <c r="CU26" s="18">
        <f t="shared" si="44"/>
        <v>1.5649475750064519</v>
      </c>
      <c r="CV26" s="18">
        <f t="shared" si="45"/>
        <v>1.6504520292803742</v>
      </c>
      <c r="CW26" s="18">
        <f t="shared" si="46"/>
        <v>2.5730358882640436</v>
      </c>
      <c r="CX26" s="18">
        <f t="shared" si="47"/>
        <v>1.5032699352014674E-2</v>
      </c>
      <c r="CY26" s="18">
        <f t="shared" si="48"/>
        <v>1.0641643510043872</v>
      </c>
      <c r="CZ26" s="18">
        <f t="shared" si="49"/>
        <v>1.0641643510043872</v>
      </c>
      <c r="DA26" s="31"/>
      <c r="DB26" s="277"/>
      <c r="DC26" s="57"/>
      <c r="DD26" s="57"/>
      <c r="DE26" s="161"/>
      <c r="DF26" s="132"/>
      <c r="DG26" s="205"/>
      <c r="DH26" s="206"/>
      <c r="DI26" s="78"/>
      <c r="DJ26" s="57"/>
      <c r="DP26" s="78"/>
    </row>
    <row r="27" spans="2:120" x14ac:dyDescent="0.25">
      <c r="B27" s="78">
        <v>36494</v>
      </c>
      <c r="C27" s="111">
        <v>2868.9126000000001</v>
      </c>
      <c r="D27" s="111">
        <v>355.79</v>
      </c>
      <c r="E27" s="111">
        <v>353.28170999999998</v>
      </c>
      <c r="F27" s="111">
        <v>222.87020999999999</v>
      </c>
      <c r="G27" s="111">
        <v>36158.9375</v>
      </c>
      <c r="H27" s="111">
        <v>566.27539000000002</v>
      </c>
      <c r="I27" s="111">
        <v>524.71911999999998</v>
      </c>
      <c r="J27" s="111">
        <v>558.62774999999999</v>
      </c>
      <c r="L27" s="78">
        <v>36494</v>
      </c>
      <c r="M27" s="111">
        <f t="shared" si="50"/>
        <v>5.6236670197319372E-2</v>
      </c>
      <c r="N27" s="111">
        <f t="shared" si="51"/>
        <v>2.8859778491078902E-2</v>
      </c>
      <c r="O27" s="111">
        <f t="shared" si="52"/>
        <v>7.53428856404188E-2</v>
      </c>
      <c r="P27" s="111">
        <f t="shared" si="53"/>
        <v>5.9086286012143052E-2</v>
      </c>
      <c r="Q27" s="111">
        <f t="shared" si="54"/>
        <v>3.8692074558508427E-3</v>
      </c>
      <c r="R27" s="111">
        <f t="shared" si="55"/>
        <v>7.3721900654166284E-2</v>
      </c>
      <c r="S27" s="111">
        <f t="shared" si="56"/>
        <v>3.0886934782853759E-2</v>
      </c>
      <c r="T27" s="111">
        <f t="shared" si="57"/>
        <v>3.0475205325266597E-2</v>
      </c>
      <c r="V27" s="78">
        <v>36494</v>
      </c>
      <c r="W27" s="118">
        <f>M27-'Interest rate'!M26</f>
        <v>5.151142866363978E-2</v>
      </c>
      <c r="X27" s="118">
        <f>N27-'Interest rate'!N26</f>
        <v>2.4460508008653514E-2</v>
      </c>
      <c r="Y27" s="118">
        <f>O27-'Interest rate'!O26</f>
        <v>7.2989219546535589E-2</v>
      </c>
      <c r="Z27" s="118">
        <f>P27-'Interest rate'!P26</f>
        <v>5.4669397234534456E-2</v>
      </c>
      <c r="AA27" s="118">
        <f>Q27-'Interest rate'!Q26</f>
        <v>3.8067289299368312E-3</v>
      </c>
      <c r="AB27" s="118">
        <f>R27-'Interest rate'!R26</f>
        <v>7.2749344812834016E-2</v>
      </c>
      <c r="AC27" s="118">
        <f>S27-'Interest rate'!S26</f>
        <v>2.7012249790724585E-2</v>
      </c>
      <c r="AD27" s="118">
        <f>T27-'Interest rate'!T26</f>
        <v>2.64757801507709E-2</v>
      </c>
      <c r="AE27" s="118"/>
      <c r="AF27" s="118">
        <v>3.899721448467966E-3</v>
      </c>
      <c r="AG27" s="118">
        <v>0.51955431754874648</v>
      </c>
      <c r="AH27" s="118">
        <v>0.17214484679665737</v>
      </c>
      <c r="AI27" s="118">
        <v>9.8607242339832854E-2</v>
      </c>
      <c r="AJ27" s="118">
        <v>9.8941504178272979E-2</v>
      </c>
      <c r="AK27" s="118">
        <v>3.5877437325905287E-2</v>
      </c>
      <c r="AL27" s="118">
        <v>4.0111420612813371E-2</v>
      </c>
      <c r="AM27" s="118">
        <v>3.0863509749303616E-2</v>
      </c>
      <c r="AN27" s="31"/>
      <c r="AO27" s="31"/>
      <c r="AP27" s="16">
        <v>8.0630000000000006</v>
      </c>
      <c r="AQ27" s="16">
        <v>8.1259999999999994</v>
      </c>
      <c r="AR27" s="16">
        <v>12.8695</v>
      </c>
      <c r="AS27" s="16">
        <v>7.8899999999999998E-2</v>
      </c>
      <c r="AT27" s="16">
        <v>5.0662000000000003</v>
      </c>
      <c r="AU27" s="16">
        <v>5.4709000000000003</v>
      </c>
      <c r="AV27" s="16">
        <v>5.1248399999999998</v>
      </c>
      <c r="AW27" s="16"/>
      <c r="AX27" s="16">
        <f t="shared" si="0"/>
        <v>0.12402331638348009</v>
      </c>
      <c r="AY27" s="16">
        <f t="shared" si="1"/>
        <v>1.0078134689321592</v>
      </c>
      <c r="AZ27" s="16">
        <f t="shared" si="2"/>
        <v>1.5961180701971971</v>
      </c>
      <c r="BA27" s="16">
        <f t="shared" si="3"/>
        <v>9.7854396626565789E-3</v>
      </c>
      <c r="BB27" s="16">
        <f t="shared" si="4"/>
        <v>0.62832692546198687</v>
      </c>
      <c r="BC27" s="16">
        <f t="shared" si="5"/>
        <v>0.67851916160238124</v>
      </c>
      <c r="BD27" s="16">
        <f t="shared" si="32"/>
        <v>0.63559965273471408</v>
      </c>
      <c r="BE27" s="16"/>
      <c r="BF27" s="16">
        <f t="shared" si="6"/>
        <v>0.12306177701206006</v>
      </c>
      <c r="BG27" s="16">
        <f t="shared" si="7"/>
        <v>0.99224710804824034</v>
      </c>
      <c r="BH27" s="16">
        <f t="shared" si="8"/>
        <v>1.583743539256707</v>
      </c>
      <c r="BI27" s="16">
        <f t="shared" si="9"/>
        <v>9.7095742062515387E-3</v>
      </c>
      <c r="BJ27" s="16">
        <f t="shared" si="10"/>
        <v>0.62345557469849866</v>
      </c>
      <c r="BK27" s="16">
        <f t="shared" si="11"/>
        <v>0.67325867585527943</v>
      </c>
      <c r="BL27" s="16">
        <f t="shared" si="33"/>
        <v>0.63067191730248584</v>
      </c>
      <c r="BM27" s="16"/>
      <c r="BN27" s="16">
        <f t="shared" si="12"/>
        <v>7.7703096468394267E-2</v>
      </c>
      <c r="BO27" s="16">
        <f t="shared" si="13"/>
        <v>0.62652006682466299</v>
      </c>
      <c r="BP27" s="16">
        <f t="shared" si="14"/>
        <v>0.63141536190217173</v>
      </c>
      <c r="BQ27" s="16">
        <f t="shared" si="34"/>
        <v>6.1307743113563073E-3</v>
      </c>
      <c r="BR27" s="16">
        <f t="shared" si="15"/>
        <v>0.39365942732817905</v>
      </c>
      <c r="BS27" s="16">
        <f t="shared" si="16"/>
        <v>0.42510587046893822</v>
      </c>
      <c r="BT27" s="16">
        <f t="shared" si="35"/>
        <v>0.39821593690508567</v>
      </c>
      <c r="BU27" s="16"/>
      <c r="BV27" s="16">
        <f t="shared" si="17"/>
        <v>12.67427122940431</v>
      </c>
      <c r="BW27" s="16">
        <f t="shared" si="18"/>
        <v>102.19264892268696</v>
      </c>
      <c r="BX27" s="16">
        <f t="shared" si="19"/>
        <v>102.99112801013941</v>
      </c>
      <c r="BY27" s="16">
        <f t="shared" si="36"/>
        <v>163.11153358681875</v>
      </c>
      <c r="BZ27" s="16">
        <f t="shared" si="20"/>
        <v>64.210392902408117</v>
      </c>
      <c r="CA27" s="16">
        <f t="shared" si="21"/>
        <v>69.339670468948043</v>
      </c>
      <c r="CB27" s="16">
        <f t="shared" si="37"/>
        <v>64.953612167300378</v>
      </c>
      <c r="CC27" s="16"/>
      <c r="CD27" s="16">
        <f t="shared" si="22"/>
        <v>0.18278528212908296</v>
      </c>
      <c r="CE27" s="16">
        <f t="shared" si="23"/>
        <v>1.5915281670680195</v>
      </c>
      <c r="CF27" s="16">
        <f t="shared" si="24"/>
        <v>1.6039635229560618</v>
      </c>
      <c r="CG27" s="16">
        <f t="shared" si="38"/>
        <v>2.5402668666850894</v>
      </c>
      <c r="CH27" s="16">
        <f t="shared" si="39"/>
        <v>1.5573802850262523E-2</v>
      </c>
      <c r="CI27" s="16">
        <f t="shared" si="25"/>
        <v>1.0798823575855672</v>
      </c>
      <c r="CJ27" s="16">
        <f t="shared" si="40"/>
        <v>0.93674532526640952</v>
      </c>
      <c r="CK27" s="16"/>
      <c r="CL27" s="16">
        <f t="shared" si="41"/>
        <v>0.18278528212908296</v>
      </c>
      <c r="CM27" s="16">
        <f t="shared" si="26"/>
        <v>1.4737977298067959</v>
      </c>
      <c r="CN27" s="16">
        <f t="shared" si="27"/>
        <v>1.4853132025809281</v>
      </c>
      <c r="CO27" s="16">
        <f t="shared" si="28"/>
        <v>2.3523551883602334</v>
      </c>
      <c r="CP27" s="16">
        <f t="shared" si="29"/>
        <v>1.4421758759984644E-2</v>
      </c>
      <c r="CQ27" s="16">
        <f t="shared" si="30"/>
        <v>0.92602679632236018</v>
      </c>
      <c r="CR27" s="16">
        <f t="shared" si="42"/>
        <v>0.93674532526640952</v>
      </c>
      <c r="CS27" s="16"/>
      <c r="CT27" s="16">
        <f t="shared" si="43"/>
        <v>0.19512804302183093</v>
      </c>
      <c r="CU27" s="16">
        <f t="shared" si="44"/>
        <v>1.573317410885023</v>
      </c>
      <c r="CV27" s="16">
        <f t="shared" si="45"/>
        <v>1.5856104775953981</v>
      </c>
      <c r="CW27" s="16">
        <f t="shared" si="46"/>
        <v>2.511200349669453</v>
      </c>
      <c r="CX27" s="16">
        <f t="shared" si="47"/>
        <v>1.539560259442246E-2</v>
      </c>
      <c r="CY27" s="16">
        <f t="shared" si="48"/>
        <v>1.0675260105681348</v>
      </c>
      <c r="CZ27" s="16">
        <f t="shared" si="49"/>
        <v>1.0675260105681348</v>
      </c>
      <c r="DA27" s="31"/>
      <c r="DB27" s="277"/>
      <c r="DC27" s="57"/>
      <c r="DD27" s="57"/>
      <c r="DE27" s="161"/>
      <c r="DF27" s="132"/>
      <c r="DG27" s="205"/>
      <c r="DH27" s="206"/>
      <c r="DI27" s="78"/>
      <c r="DJ27" s="57"/>
      <c r="DP27" s="78"/>
    </row>
    <row r="28" spans="2:120" x14ac:dyDescent="0.25">
      <c r="B28" s="116">
        <v>36525</v>
      </c>
      <c r="C28" s="113">
        <v>3061.2768599999999</v>
      </c>
      <c r="D28" s="113">
        <v>381.23</v>
      </c>
      <c r="E28" s="113">
        <v>379.10699</v>
      </c>
      <c r="F28" s="113">
        <v>235.90965</v>
      </c>
      <c r="G28" s="113">
        <v>38976.957029999998</v>
      </c>
      <c r="H28" s="113">
        <v>606.15570000000002</v>
      </c>
      <c r="I28" s="113">
        <v>551.60167999999999</v>
      </c>
      <c r="J28" s="113">
        <v>580.17047000000002</v>
      </c>
      <c r="L28" s="116">
        <v>36525</v>
      </c>
      <c r="M28" s="113">
        <f t="shared" si="50"/>
        <v>6.7051279289581656E-2</v>
      </c>
      <c r="N28" s="113">
        <f t="shared" si="51"/>
        <v>7.1502852806430761E-2</v>
      </c>
      <c r="O28" s="113">
        <f t="shared" si="52"/>
        <v>7.3101095440236685E-2</v>
      </c>
      <c r="P28" s="113">
        <f t="shared" si="53"/>
        <v>5.8506877164067994E-2</v>
      </c>
      <c r="Q28" s="113">
        <f t="shared" si="54"/>
        <v>7.7934245993815487E-2</v>
      </c>
      <c r="R28" s="113">
        <f t="shared" si="55"/>
        <v>7.0425645726896358E-2</v>
      </c>
      <c r="S28" s="113">
        <f t="shared" si="56"/>
        <v>5.1232285951386736E-2</v>
      </c>
      <c r="T28" s="113">
        <f t="shared" si="57"/>
        <v>3.8563640993488191E-2</v>
      </c>
      <c r="V28" s="116">
        <v>36525</v>
      </c>
      <c r="W28" s="120">
        <f>M28-'Interest rate'!M27</f>
        <v>6.2152134579753993E-2</v>
      </c>
      <c r="X28" s="120">
        <f>N28-'Interest rate'!N27</f>
        <v>6.6254924886939071E-2</v>
      </c>
      <c r="Y28" s="120">
        <f>O28-'Interest rate'!O27</f>
        <v>7.0223632271175118E-2</v>
      </c>
      <c r="Z28" s="120">
        <f>P28-'Interest rate'!P27</f>
        <v>5.4032202964634735E-2</v>
      </c>
      <c r="AA28" s="120">
        <f>Q28-'Interest rate'!Q27</f>
        <v>7.7410755857558966E-2</v>
      </c>
      <c r="AB28" s="120">
        <f>R28-'Interest rate'!R27</f>
        <v>6.8738612533678634E-2</v>
      </c>
      <c r="AC28" s="120">
        <f>S28-'Interest rate'!S27</f>
        <v>4.6734146122032971E-2</v>
      </c>
      <c r="AD28" s="120">
        <f>T28-'Interest rate'!T27</f>
        <v>3.4315325245981576E-2</v>
      </c>
      <c r="AE28" s="133"/>
      <c r="AF28" s="120">
        <v>3.899721448467966E-3</v>
      </c>
      <c r="AG28" s="120">
        <v>0.51955431754874648</v>
      </c>
      <c r="AH28" s="120">
        <v>0.17214484679665737</v>
      </c>
      <c r="AI28" s="120">
        <v>9.8607242339832854E-2</v>
      </c>
      <c r="AJ28" s="120">
        <v>9.8941504178272979E-2</v>
      </c>
      <c r="AK28" s="120">
        <v>3.5877437325905287E-2</v>
      </c>
      <c r="AL28" s="120">
        <v>4.0111420612813371E-2</v>
      </c>
      <c r="AM28" s="120">
        <v>3.0863509749303616E-2</v>
      </c>
      <c r="AN28" s="31"/>
      <c r="AO28" s="31"/>
      <c r="AP28" s="18">
        <v>8.0167000000000002</v>
      </c>
      <c r="AQ28" s="18">
        <v>8.0710999999999995</v>
      </c>
      <c r="AR28" s="18">
        <v>12.9575</v>
      </c>
      <c r="AS28" s="18">
        <v>7.8081999999999999E-2</v>
      </c>
      <c r="AT28" s="18">
        <v>5.0231000000000003</v>
      </c>
      <c r="AU28" s="18">
        <v>5.5437000000000003</v>
      </c>
      <c r="AV28" s="18">
        <v>5.2645600000000004</v>
      </c>
      <c r="AW28" s="18"/>
      <c r="AX28" s="18">
        <f t="shared" si="0"/>
        <v>0.12473960607232402</v>
      </c>
      <c r="AY28" s="18">
        <f t="shared" si="1"/>
        <v>1.0067858345703344</v>
      </c>
      <c r="AZ28" s="18">
        <f t="shared" si="2"/>
        <v>1.6163134456821384</v>
      </c>
      <c r="BA28" s="18">
        <f t="shared" si="3"/>
        <v>9.7399179213392036E-3</v>
      </c>
      <c r="BB28" s="18">
        <f t="shared" si="4"/>
        <v>0.62657951526189082</v>
      </c>
      <c r="BC28" s="18">
        <f t="shared" si="5"/>
        <v>0.69151895418314269</v>
      </c>
      <c r="BD28" s="18">
        <f t="shared" si="32"/>
        <v>0.65669914054411416</v>
      </c>
      <c r="BE28" s="18"/>
      <c r="BF28" s="18">
        <f t="shared" si="6"/>
        <v>0.12389884897969299</v>
      </c>
      <c r="BG28" s="18">
        <f t="shared" si="7"/>
        <v>0.99325990261550479</v>
      </c>
      <c r="BH28" s="18">
        <f t="shared" si="8"/>
        <v>1.6054193356543718</v>
      </c>
      <c r="BI28" s="18">
        <f t="shared" si="9"/>
        <v>9.6742699260323872E-3</v>
      </c>
      <c r="BJ28" s="18">
        <f t="shared" si="10"/>
        <v>0.62235630830989586</v>
      </c>
      <c r="BK28" s="18">
        <f t="shared" si="11"/>
        <v>0.68685804908872405</v>
      </c>
      <c r="BL28" s="18">
        <f t="shared" si="33"/>
        <v>0.65227292438453255</v>
      </c>
      <c r="BM28" s="18"/>
      <c r="BN28" s="18">
        <f t="shared" si="12"/>
        <v>7.7175381053443959E-2</v>
      </c>
      <c r="BO28" s="18">
        <f t="shared" si="13"/>
        <v>0.61869187729114417</v>
      </c>
      <c r="BP28" s="18">
        <f t="shared" si="14"/>
        <v>0.62289021802045152</v>
      </c>
      <c r="BQ28" s="18">
        <f t="shared" si="34"/>
        <v>6.0260081034150112E-3</v>
      </c>
      <c r="BR28" s="18">
        <f t="shared" si="15"/>
        <v>0.38765965656955437</v>
      </c>
      <c r="BS28" s="18">
        <f t="shared" si="16"/>
        <v>0.42783715994597732</v>
      </c>
      <c r="BT28" s="18">
        <f t="shared" si="35"/>
        <v>0.40629442407871896</v>
      </c>
      <c r="BU28" s="18"/>
      <c r="BV28" s="18">
        <f t="shared" si="17"/>
        <v>12.807048999769473</v>
      </c>
      <c r="BW28" s="18">
        <f t="shared" si="18"/>
        <v>102.67026971645194</v>
      </c>
      <c r="BX28" s="18">
        <f t="shared" si="19"/>
        <v>103.36697318203939</v>
      </c>
      <c r="BY28" s="18">
        <f t="shared" si="36"/>
        <v>165.94733741451293</v>
      </c>
      <c r="BZ28" s="18">
        <f t="shared" si="20"/>
        <v>64.331087830742035</v>
      </c>
      <c r="CA28" s="18">
        <f t="shared" si="21"/>
        <v>70.998437540022024</v>
      </c>
      <c r="CB28" s="18">
        <f t="shared" si="37"/>
        <v>67.423477882226379</v>
      </c>
      <c r="CC28" s="18"/>
      <c r="CD28" s="18">
        <f t="shared" si="22"/>
        <v>0.18038494146508649</v>
      </c>
      <c r="CE28" s="18">
        <f t="shared" si="23"/>
        <v>1.5959666341502259</v>
      </c>
      <c r="CF28" s="18">
        <f t="shared" si="24"/>
        <v>1.6067965997093427</v>
      </c>
      <c r="CG28" s="18">
        <f t="shared" si="38"/>
        <v>2.5795823296370761</v>
      </c>
      <c r="CH28" s="18">
        <f t="shared" si="39"/>
        <v>1.5544584021819196E-2</v>
      </c>
      <c r="CI28" s="18">
        <f t="shared" si="25"/>
        <v>1.1036411777587545</v>
      </c>
      <c r="CJ28" s="18">
        <f t="shared" si="40"/>
        <v>0.9496473474394358</v>
      </c>
      <c r="CK28" s="18"/>
      <c r="CL28" s="18">
        <f t="shared" si="41"/>
        <v>0.18038494146508649</v>
      </c>
      <c r="CM28" s="18">
        <f t="shared" si="26"/>
        <v>1.446091960243159</v>
      </c>
      <c r="CN28" s="18">
        <f t="shared" si="27"/>
        <v>1.4559049010588594</v>
      </c>
      <c r="CO28" s="18">
        <f t="shared" si="28"/>
        <v>2.3373378790338579</v>
      </c>
      <c r="CP28" s="18">
        <f t="shared" si="29"/>
        <v>1.4084816999476883E-2</v>
      </c>
      <c r="CQ28" s="18">
        <f t="shared" si="30"/>
        <v>0.906091599473276</v>
      </c>
      <c r="CR28" s="18">
        <f t="shared" si="42"/>
        <v>0.9496473474394358</v>
      </c>
      <c r="CS28" s="18"/>
      <c r="CT28" s="18">
        <f t="shared" si="43"/>
        <v>0.18994939748051118</v>
      </c>
      <c r="CU28" s="18">
        <f t="shared" si="44"/>
        <v>1.5227673347820141</v>
      </c>
      <c r="CV28" s="18">
        <f t="shared" si="45"/>
        <v>1.5331005820049537</v>
      </c>
      <c r="CW28" s="18">
        <f t="shared" si="46"/>
        <v>2.4612693178537235</v>
      </c>
      <c r="CX28" s="18">
        <f t="shared" si="47"/>
        <v>1.4831628854073275E-2</v>
      </c>
      <c r="CY28" s="18">
        <f t="shared" si="48"/>
        <v>1.0530224748127099</v>
      </c>
      <c r="CZ28" s="18">
        <f t="shared" si="49"/>
        <v>1.0530224748127099</v>
      </c>
      <c r="DA28" s="31"/>
      <c r="DB28" s="277"/>
      <c r="DC28" s="57"/>
      <c r="DD28" s="57"/>
      <c r="DE28" s="161"/>
      <c r="DF28" s="132"/>
      <c r="DG28" s="205"/>
      <c r="DH28" s="206"/>
      <c r="DI28" s="78"/>
      <c r="DJ28" s="57"/>
      <c r="DP28" s="78"/>
    </row>
    <row r="29" spans="2:120" x14ac:dyDescent="0.25">
      <c r="B29" s="78">
        <v>36556</v>
      </c>
      <c r="C29" s="111">
        <v>2996.5024400000002</v>
      </c>
      <c r="D29" s="111">
        <v>360.07</v>
      </c>
      <c r="E29" s="111">
        <v>370.63306</v>
      </c>
      <c r="F29" s="111">
        <v>223.07787999999999</v>
      </c>
      <c r="G29" s="111">
        <v>38660.714840000001</v>
      </c>
      <c r="H29" s="111">
        <v>596.34795999999994</v>
      </c>
      <c r="I29" s="111">
        <v>522.20952999999997</v>
      </c>
      <c r="J29" s="111">
        <v>567.03936999999996</v>
      </c>
      <c r="L29" s="78">
        <v>36556</v>
      </c>
      <c r="M29" s="111">
        <f t="shared" si="50"/>
        <v>-2.1159281882135894E-2</v>
      </c>
      <c r="N29" s="111">
        <f t="shared" si="51"/>
        <v>-5.5504551058416229E-2</v>
      </c>
      <c r="O29" s="111">
        <f t="shared" si="52"/>
        <v>-2.2352344387002732E-2</v>
      </c>
      <c r="P29" s="111">
        <f t="shared" si="53"/>
        <v>-5.4392730437267001E-2</v>
      </c>
      <c r="Q29" s="111">
        <f t="shared" si="54"/>
        <v>-8.1135679667500016E-3</v>
      </c>
      <c r="R29" s="111">
        <f t="shared" si="55"/>
        <v>-1.6180232240660453E-2</v>
      </c>
      <c r="S29" s="111">
        <f t="shared" si="56"/>
        <v>-5.3285098769097372E-2</v>
      </c>
      <c r="T29" s="111">
        <f t="shared" si="57"/>
        <v>-2.2633175383779958E-2</v>
      </c>
      <c r="V29" s="78">
        <v>36556</v>
      </c>
      <c r="W29" s="118">
        <f>M29-'Interest rate'!M28</f>
        <v>-2.5908256989656819E-2</v>
      </c>
      <c r="X29" s="118">
        <f>N29-'Interest rate'!N28</f>
        <v>-6.023177062547469E-2</v>
      </c>
      <c r="Y29" s="118">
        <f>O29-'Interest rate'!O28</f>
        <v>-2.4958414188700595E-2</v>
      </c>
      <c r="Z29" s="118">
        <f>P29-'Interest rate'!P28</f>
        <v>-5.8791508606651832E-2</v>
      </c>
      <c r="AA29" s="118">
        <f>Q29-'Interest rate'!Q28</f>
        <v>-8.2405625605760369E-3</v>
      </c>
      <c r="AB29" s="118">
        <f>R29-'Interest rate'!R28</f>
        <v>-1.7494301570337822E-2</v>
      </c>
      <c r="AC29" s="118">
        <f>S29-'Interest rate'!S28</f>
        <v>-5.7363206886912765E-2</v>
      </c>
      <c r="AD29" s="118">
        <f>T29-'Interest rate'!T28</f>
        <v>-2.6744665388512279E-2</v>
      </c>
      <c r="AE29" s="118"/>
      <c r="AF29" s="118">
        <v>3.899721448467966E-3</v>
      </c>
      <c r="AG29" s="118">
        <v>0.51955431754874648</v>
      </c>
      <c r="AH29" s="118">
        <v>0.17214484679665737</v>
      </c>
      <c r="AI29" s="118">
        <v>9.8607242339832854E-2</v>
      </c>
      <c r="AJ29" s="118">
        <v>9.8941504178272979E-2</v>
      </c>
      <c r="AK29" s="118">
        <v>3.5877437325905287E-2</v>
      </c>
      <c r="AL29" s="118">
        <v>4.0111420612813371E-2</v>
      </c>
      <c r="AM29" s="118">
        <v>3.0863509749303616E-2</v>
      </c>
      <c r="AN29" s="31"/>
      <c r="AO29" s="31"/>
      <c r="AP29" s="16">
        <v>8.3293999999999997</v>
      </c>
      <c r="AQ29" s="16">
        <v>8.0851000000000006</v>
      </c>
      <c r="AR29" s="16">
        <v>13.4605</v>
      </c>
      <c r="AS29" s="16">
        <v>7.7237E-2</v>
      </c>
      <c r="AT29" s="16">
        <v>5.0286</v>
      </c>
      <c r="AU29" s="16">
        <v>5.7526999999999999</v>
      </c>
      <c r="AV29" s="16">
        <v>5.3058199999999998</v>
      </c>
      <c r="AW29" s="16"/>
      <c r="AX29" s="16">
        <f t="shared" si="0"/>
        <v>0.12005666674670445</v>
      </c>
      <c r="AY29" s="16">
        <f t="shared" si="1"/>
        <v>0.97067015631378029</v>
      </c>
      <c r="AZ29" s="16">
        <f t="shared" si="2"/>
        <v>1.6160227627440154</v>
      </c>
      <c r="BA29" s="16">
        <f t="shared" si="3"/>
        <v>9.2728167695152117E-3</v>
      </c>
      <c r="BB29" s="16">
        <f t="shared" si="4"/>
        <v>0.60371695440247797</v>
      </c>
      <c r="BC29" s="16">
        <f t="shared" si="5"/>
        <v>0.69064998679376666</v>
      </c>
      <c r="BD29" s="16">
        <f t="shared" si="32"/>
        <v>0.6369990635579994</v>
      </c>
      <c r="BE29" s="16"/>
      <c r="BF29" s="16">
        <f t="shared" si="6"/>
        <v>0.12368430817182223</v>
      </c>
      <c r="BG29" s="16">
        <f t="shared" si="7"/>
        <v>1.0302160764863761</v>
      </c>
      <c r="BH29" s="16">
        <f t="shared" si="8"/>
        <v>1.6648526301468132</v>
      </c>
      <c r="BI29" s="16">
        <f t="shared" si="9"/>
        <v>9.553004910267034E-3</v>
      </c>
      <c r="BJ29" s="16">
        <f t="shared" si="10"/>
        <v>0.62195891207282528</v>
      </c>
      <c r="BK29" s="16">
        <f t="shared" si="11"/>
        <v>0.71151871962004176</v>
      </c>
      <c r="BL29" s="16">
        <f t="shared" si="33"/>
        <v>0.65624667598421782</v>
      </c>
      <c r="BM29" s="16"/>
      <c r="BN29" s="16">
        <f t="shared" si="12"/>
        <v>7.4291445340069096E-2</v>
      </c>
      <c r="BO29" s="16">
        <f t="shared" si="13"/>
        <v>0.6188031648155714</v>
      </c>
      <c r="BP29" s="16">
        <f t="shared" si="14"/>
        <v>0.60065376471899268</v>
      </c>
      <c r="BQ29" s="16">
        <f t="shared" si="34"/>
        <v>5.7380483637309168E-3</v>
      </c>
      <c r="BR29" s="16">
        <f t="shared" si="15"/>
        <v>0.37358196203707145</v>
      </c>
      <c r="BS29" s="16">
        <f t="shared" si="16"/>
        <v>0.42737639760781548</v>
      </c>
      <c r="BT29" s="16">
        <f t="shared" si="35"/>
        <v>0.3941770365142454</v>
      </c>
      <c r="BU29" s="16"/>
      <c r="BV29" s="16">
        <f t="shared" si="17"/>
        <v>12.947162629309787</v>
      </c>
      <c r="BW29" s="16">
        <f t="shared" si="18"/>
        <v>107.84209640457293</v>
      </c>
      <c r="BX29" s="16">
        <f t="shared" si="19"/>
        <v>104.67910457423257</v>
      </c>
      <c r="BY29" s="16">
        <f t="shared" si="36"/>
        <v>174.27528257182436</v>
      </c>
      <c r="BZ29" s="16">
        <f t="shared" si="20"/>
        <v>65.106101997747189</v>
      </c>
      <c r="CA29" s="16">
        <f t="shared" si="21"/>
        <v>74.481142457630412</v>
      </c>
      <c r="CB29" s="16">
        <f t="shared" si="37"/>
        <v>68.695314421844458</v>
      </c>
      <c r="CC29" s="16"/>
      <c r="CD29" s="16">
        <f t="shared" si="22"/>
        <v>0.17383141829054183</v>
      </c>
      <c r="CE29" s="16">
        <f t="shared" si="23"/>
        <v>1.6564053613331742</v>
      </c>
      <c r="CF29" s="16">
        <f t="shared" si="24"/>
        <v>1.6078232510042558</v>
      </c>
      <c r="CG29" s="16">
        <f t="shared" si="38"/>
        <v>2.6767887682456348</v>
      </c>
      <c r="CH29" s="16">
        <f t="shared" si="39"/>
        <v>1.5359543411685161E-2</v>
      </c>
      <c r="CI29" s="16">
        <f t="shared" si="25"/>
        <v>1.143996340929881</v>
      </c>
      <c r="CJ29" s="16">
        <f t="shared" si="40"/>
        <v>0.9223182157943226</v>
      </c>
      <c r="CK29" s="16"/>
      <c r="CL29" s="16">
        <f t="shared" si="41"/>
        <v>0.17383141829054183</v>
      </c>
      <c r="CM29" s="16">
        <f t="shared" si="26"/>
        <v>1.447911415509239</v>
      </c>
      <c r="CN29" s="16">
        <f t="shared" si="27"/>
        <v>1.4054444000208599</v>
      </c>
      <c r="CO29" s="16">
        <f t="shared" si="28"/>
        <v>2.3398578058998383</v>
      </c>
      <c r="CP29" s="16">
        <f t="shared" si="29"/>
        <v>1.342621725450658E-2</v>
      </c>
      <c r="CQ29" s="16">
        <f t="shared" si="30"/>
        <v>0.87412867001581862</v>
      </c>
      <c r="CR29" s="16">
        <f t="shared" si="42"/>
        <v>0.9223182157943226</v>
      </c>
      <c r="CS29" s="16"/>
      <c r="CT29" s="16">
        <f t="shared" si="43"/>
        <v>0.18847228138157723</v>
      </c>
      <c r="CU29" s="16">
        <f t="shared" si="44"/>
        <v>1.5698610205397092</v>
      </c>
      <c r="CV29" s="16">
        <f t="shared" si="45"/>
        <v>1.5238172421981901</v>
      </c>
      <c r="CW29" s="16">
        <f t="shared" si="46"/>
        <v>2.5369311435367199</v>
      </c>
      <c r="CX29" s="16">
        <f t="shared" si="47"/>
        <v>1.4557033597068877E-2</v>
      </c>
      <c r="CY29" s="16">
        <f t="shared" si="48"/>
        <v>1.0842244931037992</v>
      </c>
      <c r="CZ29" s="16">
        <f t="shared" si="49"/>
        <v>1.0842244931037992</v>
      </c>
      <c r="DA29" s="31"/>
      <c r="DB29" s="277"/>
      <c r="DC29" s="57"/>
      <c r="DD29" s="57"/>
      <c r="DE29" s="161"/>
      <c r="DF29" s="132"/>
      <c r="DG29" s="205"/>
      <c r="DH29" s="206"/>
      <c r="DI29" s="78"/>
      <c r="DJ29" s="57"/>
      <c r="DP29" s="78"/>
    </row>
    <row r="30" spans="2:120" x14ac:dyDescent="0.25">
      <c r="B30" s="115">
        <v>36585</v>
      </c>
      <c r="C30" s="112">
        <v>3004.625</v>
      </c>
      <c r="D30" s="112">
        <v>359.62</v>
      </c>
      <c r="E30" s="112">
        <v>371.96938999999998</v>
      </c>
      <c r="F30" s="112">
        <v>227.57877999999999</v>
      </c>
      <c r="G30" s="112">
        <v>39547.410159999999</v>
      </c>
      <c r="H30" s="112">
        <v>597.65246999999999</v>
      </c>
      <c r="I30" s="112">
        <v>522.06035999999995</v>
      </c>
      <c r="J30" s="112">
        <v>584.36792000000003</v>
      </c>
      <c r="L30" s="115">
        <v>36585</v>
      </c>
      <c r="M30" s="112">
        <f t="shared" si="50"/>
        <v>2.7106802556116083E-3</v>
      </c>
      <c r="N30" s="112">
        <f t="shared" si="51"/>
        <v>-1.2497569916960494E-3</v>
      </c>
      <c r="O30" s="112">
        <f t="shared" si="52"/>
        <v>3.605533731934063E-3</v>
      </c>
      <c r="P30" s="112">
        <f t="shared" si="53"/>
        <v>2.017636172622761E-2</v>
      </c>
      <c r="Q30" s="112">
        <f t="shared" si="54"/>
        <v>2.2935305869786538E-2</v>
      </c>
      <c r="R30" s="112">
        <f t="shared" si="55"/>
        <v>2.1874980506348951E-3</v>
      </c>
      <c r="S30" s="112">
        <f t="shared" si="56"/>
        <v>-2.8565162340110639E-4</v>
      </c>
      <c r="T30" s="112">
        <f t="shared" si="57"/>
        <v>3.0559694646951963E-2</v>
      </c>
      <c r="V30" s="115">
        <v>36585</v>
      </c>
      <c r="W30" s="119">
        <f>M30-'Interest rate'!M29</f>
        <v>-1.9829069168129099E-3</v>
      </c>
      <c r="X30" s="119">
        <f>N30-'Interest rate'!N29</f>
        <v>-6.0264134767809008E-3</v>
      </c>
      <c r="Y30" s="119">
        <f>O30-'Interest rate'!O29</f>
        <v>8.9020458826394311E-4</v>
      </c>
      <c r="Z30" s="119">
        <f>P30-'Interest rate'!P29</f>
        <v>1.5225039520212702E-2</v>
      </c>
      <c r="AA30" s="119">
        <f>Q30-'Interest rate'!Q29</f>
        <v>2.2862418429404396E-2</v>
      </c>
      <c r="AB30" s="119">
        <f>R30-'Interest rate'!R29</f>
        <v>4.8001654695317697E-4</v>
      </c>
      <c r="AC30" s="119">
        <f>S30-'Interest rate'!S29</f>
        <v>-4.4105626451980129E-3</v>
      </c>
      <c r="AD30" s="119">
        <f>T30-'Interest rate'!T29</f>
        <v>2.6311378899445348E-2</v>
      </c>
      <c r="AE30" s="118"/>
      <c r="AF30" s="119">
        <v>3.899721448467966E-3</v>
      </c>
      <c r="AG30" s="119">
        <v>0.51955431754874648</v>
      </c>
      <c r="AH30" s="119">
        <v>0.17214484679665737</v>
      </c>
      <c r="AI30" s="119">
        <v>9.8607242339832854E-2</v>
      </c>
      <c r="AJ30" s="119">
        <v>9.8941504178272979E-2</v>
      </c>
      <c r="AK30" s="119">
        <v>3.5877437325905287E-2</v>
      </c>
      <c r="AL30" s="119">
        <v>4.0111420612813371E-2</v>
      </c>
      <c r="AM30" s="119">
        <v>3.0863509749303616E-2</v>
      </c>
      <c r="AN30" s="31"/>
      <c r="AO30" s="31"/>
      <c r="AP30" s="18">
        <v>8.3881999999999994</v>
      </c>
      <c r="AQ30" s="18">
        <v>8.0901999999999994</v>
      </c>
      <c r="AR30" s="18">
        <v>13.238</v>
      </c>
      <c r="AS30" s="18">
        <v>7.6021000000000005E-2</v>
      </c>
      <c r="AT30" s="18">
        <v>5.0265000000000004</v>
      </c>
      <c r="AU30" s="18">
        <v>5.7862</v>
      </c>
      <c r="AV30" s="18">
        <v>5.1813900000000004</v>
      </c>
      <c r="AW30" s="18"/>
      <c r="AX30" s="18">
        <f t="shared" si="0"/>
        <v>0.11921508786151976</v>
      </c>
      <c r="AY30" s="18">
        <f t="shared" si="1"/>
        <v>0.96447390381726705</v>
      </c>
      <c r="AZ30" s="18">
        <f t="shared" si="2"/>
        <v>1.5781693331107984</v>
      </c>
      <c r="BA30" s="18">
        <f t="shared" si="3"/>
        <v>9.0628501943205934E-3</v>
      </c>
      <c r="BB30" s="18">
        <f t="shared" si="4"/>
        <v>0.59923463913592911</v>
      </c>
      <c r="BC30" s="18">
        <f t="shared" si="5"/>
        <v>0.68980234138432561</v>
      </c>
      <c r="BD30" s="18">
        <f t="shared" si="32"/>
        <v>0.61769986409479993</v>
      </c>
      <c r="BE30" s="18"/>
      <c r="BF30" s="18">
        <f t="shared" si="6"/>
        <v>0.12360633853303998</v>
      </c>
      <c r="BG30" s="18">
        <f t="shared" si="7"/>
        <v>1.0368346888828459</v>
      </c>
      <c r="BH30" s="18">
        <f t="shared" si="8"/>
        <v>1.6363007095003832</v>
      </c>
      <c r="BI30" s="18">
        <f t="shared" si="9"/>
        <v>9.3966774616202325E-3</v>
      </c>
      <c r="BJ30" s="18">
        <f t="shared" si="10"/>
        <v>0.62130726063632558</v>
      </c>
      <c r="BK30" s="18">
        <f t="shared" si="11"/>
        <v>0.71521099601987592</v>
      </c>
      <c r="BL30" s="18">
        <f t="shared" si="33"/>
        <v>0.64045264641170807</v>
      </c>
      <c r="BM30" s="18"/>
      <c r="BN30" s="18">
        <f t="shared" si="12"/>
        <v>7.554011179936547E-2</v>
      </c>
      <c r="BO30" s="18">
        <f t="shared" si="13"/>
        <v>0.6336455657954374</v>
      </c>
      <c r="BP30" s="18">
        <f t="shared" si="14"/>
        <v>0.61113461247922651</v>
      </c>
      <c r="BQ30" s="18">
        <f t="shared" si="34"/>
        <v>5.7426348390995623E-3</v>
      </c>
      <c r="BR30" s="18">
        <f t="shared" si="15"/>
        <v>0.37970237195951057</v>
      </c>
      <c r="BS30" s="18">
        <f t="shared" si="16"/>
        <v>0.43709019489348849</v>
      </c>
      <c r="BT30" s="18">
        <f t="shared" si="35"/>
        <v>0.39140277987611427</v>
      </c>
      <c r="BU30" s="18"/>
      <c r="BV30" s="18">
        <f t="shared" si="17"/>
        <v>13.1542600071033</v>
      </c>
      <c r="BW30" s="18">
        <f t="shared" si="18"/>
        <v>110.3405637915839</v>
      </c>
      <c r="BX30" s="18">
        <f t="shared" si="19"/>
        <v>106.42059430946712</v>
      </c>
      <c r="BY30" s="18">
        <f t="shared" si="36"/>
        <v>174.13609397403349</v>
      </c>
      <c r="BZ30" s="18">
        <f t="shared" si="20"/>
        <v>66.119887925704745</v>
      </c>
      <c r="CA30" s="18">
        <f t="shared" si="21"/>
        <v>76.113179253101109</v>
      </c>
      <c r="CB30" s="18">
        <f t="shared" si="37"/>
        <v>68.157351258204969</v>
      </c>
      <c r="CC30" s="18"/>
      <c r="CD30" s="18">
        <f t="shared" si="22"/>
        <v>0.17282499740762503</v>
      </c>
      <c r="CE30" s="18">
        <f t="shared" si="23"/>
        <v>1.6687953844623493</v>
      </c>
      <c r="CF30" s="18">
        <f t="shared" si="24"/>
        <v>1.6095095991246391</v>
      </c>
      <c r="CG30" s="18">
        <f t="shared" si="38"/>
        <v>2.6336416989953242</v>
      </c>
      <c r="CH30" s="18">
        <f t="shared" si="39"/>
        <v>1.5124042574355913E-2</v>
      </c>
      <c r="CI30" s="18">
        <f t="shared" si="25"/>
        <v>1.1511389634934843</v>
      </c>
      <c r="CJ30" s="18">
        <f t="shared" si="40"/>
        <v>0.89547371331789427</v>
      </c>
      <c r="CK30" s="18"/>
      <c r="CL30" s="18">
        <f t="shared" si="41"/>
        <v>0.17282499740762503</v>
      </c>
      <c r="CM30" s="18">
        <f t="shared" si="26"/>
        <v>1.4496906432546401</v>
      </c>
      <c r="CN30" s="18">
        <f t="shared" si="27"/>
        <v>1.3981887940271678</v>
      </c>
      <c r="CO30" s="18">
        <f t="shared" si="28"/>
        <v>2.2878573156821398</v>
      </c>
      <c r="CP30" s="18">
        <f t="shared" si="29"/>
        <v>1.3138329127925064E-2</v>
      </c>
      <c r="CQ30" s="18">
        <f t="shared" si="30"/>
        <v>0.86870484946942728</v>
      </c>
      <c r="CR30" s="18">
        <f t="shared" si="42"/>
        <v>0.89547371331789427</v>
      </c>
      <c r="CS30" s="18"/>
      <c r="CT30" s="18">
        <f t="shared" si="43"/>
        <v>0.19299840390319969</v>
      </c>
      <c r="CU30" s="18">
        <f t="shared" si="44"/>
        <v>1.6189092116208197</v>
      </c>
      <c r="CV30" s="18">
        <f t="shared" si="45"/>
        <v>1.5613956872576662</v>
      </c>
      <c r="CW30" s="18">
        <f t="shared" si="46"/>
        <v>2.5549128708705577</v>
      </c>
      <c r="CX30" s="18">
        <f t="shared" si="47"/>
        <v>1.4671931663125146E-2</v>
      </c>
      <c r="CY30" s="18">
        <f t="shared" si="48"/>
        <v>1.1167273646646942</v>
      </c>
      <c r="CZ30" s="18">
        <f t="shared" si="49"/>
        <v>1.1167273646646942</v>
      </c>
      <c r="DA30" s="31"/>
      <c r="DB30" s="277"/>
      <c r="DC30" s="57"/>
      <c r="DD30" s="57"/>
      <c r="DE30" s="161"/>
      <c r="DF30" s="132"/>
      <c r="DG30" s="205"/>
      <c r="DH30" s="206"/>
      <c r="DI30" s="78"/>
      <c r="DJ30" s="57"/>
      <c r="DP30" s="78"/>
    </row>
    <row r="31" spans="2:120" x14ac:dyDescent="0.25">
      <c r="B31" s="78">
        <v>36616</v>
      </c>
      <c r="C31" s="111">
        <v>3244.3688999999999</v>
      </c>
      <c r="D31" s="111">
        <v>384.24</v>
      </c>
      <c r="E31" s="111">
        <v>401.33694000000003</v>
      </c>
      <c r="F31" s="111">
        <v>241.34163000000001</v>
      </c>
      <c r="G31" s="111">
        <v>39438.394529999998</v>
      </c>
      <c r="H31" s="111">
        <v>638.91425000000004</v>
      </c>
      <c r="I31" s="111">
        <v>558.53125</v>
      </c>
      <c r="J31" s="111">
        <v>633.43224999999995</v>
      </c>
      <c r="L31" s="78">
        <v>36616</v>
      </c>
      <c r="M31" s="111">
        <f t="shared" si="50"/>
        <v>7.9791621250572042E-2</v>
      </c>
      <c r="N31" s="111">
        <f t="shared" si="51"/>
        <v>6.8461153439741906E-2</v>
      </c>
      <c r="O31" s="111">
        <f t="shared" si="52"/>
        <v>7.8951523403579138E-2</v>
      </c>
      <c r="P31" s="111">
        <f t="shared" si="53"/>
        <v>6.047510229205022E-2</v>
      </c>
      <c r="Q31" s="111">
        <f t="shared" si="54"/>
        <v>-2.7565807611408255E-3</v>
      </c>
      <c r="R31" s="111">
        <f t="shared" si="55"/>
        <v>6.9039754826078159E-2</v>
      </c>
      <c r="S31" s="111">
        <f t="shared" si="56"/>
        <v>6.9859527354269924E-2</v>
      </c>
      <c r="T31" s="111">
        <f t="shared" si="57"/>
        <v>8.3961368036766792E-2</v>
      </c>
      <c r="V31" s="78">
        <v>36616</v>
      </c>
      <c r="W31" s="118">
        <f>M31-'Interest rate'!M30</f>
        <v>7.5058467840380949E-2</v>
      </c>
      <c r="X31" s="118">
        <f>N31-'Interest rate'!N30</f>
        <v>6.3657812140099912E-2</v>
      </c>
      <c r="Y31" s="118">
        <f>O31-'Interest rate'!O30</f>
        <v>7.61199970789741E-2</v>
      </c>
      <c r="Z31" s="118">
        <f>P31-'Interest rate'!P30</f>
        <v>5.5484688206361321E-2</v>
      </c>
      <c r="AA31" s="118">
        <f>Q31-'Interest rate'!Q30</f>
        <v>-2.8638091665785792E-3</v>
      </c>
      <c r="AB31" s="118">
        <f>R31-'Interest rate'!R30</f>
        <v>6.7224651868881713E-2</v>
      </c>
      <c r="AC31" s="118">
        <f>S31-'Interest rate'!S30</f>
        <v>6.5716363730181415E-2</v>
      </c>
      <c r="AD31" s="118">
        <f>T31-'Interest rate'!T30</f>
        <v>7.9502047335033632E-2</v>
      </c>
      <c r="AE31" s="118"/>
      <c r="AF31" s="118">
        <v>3.899721448467966E-3</v>
      </c>
      <c r="AG31" s="118">
        <v>0.51955431754874648</v>
      </c>
      <c r="AH31" s="118">
        <v>0.17214484679665737</v>
      </c>
      <c r="AI31" s="118">
        <v>9.8607242339832854E-2</v>
      </c>
      <c r="AJ31" s="118">
        <v>9.8941504178272979E-2</v>
      </c>
      <c r="AK31" s="118">
        <v>3.5877437325905287E-2</v>
      </c>
      <c r="AL31" s="118">
        <v>4.0111420612813371E-2</v>
      </c>
      <c r="AM31" s="118">
        <v>3.0863509749303616E-2</v>
      </c>
      <c r="AN31" s="31"/>
      <c r="AO31" s="31"/>
      <c r="AP31" s="16">
        <v>8.4679000000000002</v>
      </c>
      <c r="AQ31" s="16">
        <v>8.0904000000000007</v>
      </c>
      <c r="AR31" s="16">
        <v>13.475</v>
      </c>
      <c r="AS31" s="16">
        <v>8.2635E-2</v>
      </c>
      <c r="AT31" s="16">
        <v>5.0941000000000001</v>
      </c>
      <c r="AU31" s="16">
        <v>5.8448000000000002</v>
      </c>
      <c r="AV31" s="16">
        <v>5.14086</v>
      </c>
      <c r="AW31" s="16"/>
      <c r="AX31" s="16">
        <f t="shared" si="0"/>
        <v>0.1180930336919425</v>
      </c>
      <c r="AY31" s="16">
        <f t="shared" si="1"/>
        <v>0.95541987978129173</v>
      </c>
      <c r="AZ31" s="16">
        <f t="shared" si="2"/>
        <v>1.5913036289989253</v>
      </c>
      <c r="BA31" s="16">
        <f t="shared" si="3"/>
        <v>9.7586178391336695E-3</v>
      </c>
      <c r="BB31" s="16">
        <f t="shared" si="4"/>
        <v>0.60157772293012435</v>
      </c>
      <c r="BC31" s="16">
        <f t="shared" si="5"/>
        <v>0.69023016332266562</v>
      </c>
      <c r="BD31" s="16">
        <f t="shared" si="32"/>
        <v>0.60709975318555953</v>
      </c>
      <c r="BE31" s="16"/>
      <c r="BF31" s="16">
        <f t="shared" si="6"/>
        <v>0.1236032829031939</v>
      </c>
      <c r="BG31" s="16">
        <f t="shared" si="7"/>
        <v>1.0466602392959556</v>
      </c>
      <c r="BH31" s="16">
        <f t="shared" si="8"/>
        <v>1.6655542371205379</v>
      </c>
      <c r="BI31" s="16">
        <f t="shared" si="9"/>
        <v>1.0213957282705428E-2</v>
      </c>
      <c r="BJ31" s="16">
        <f t="shared" si="10"/>
        <v>0.62964748343716004</v>
      </c>
      <c r="BK31" s="16">
        <f t="shared" si="11"/>
        <v>0.72243646791258775</v>
      </c>
      <c r="BL31" s="16">
        <f t="shared" si="33"/>
        <v>0.63542717294571338</v>
      </c>
      <c r="BM31" s="16"/>
      <c r="BN31" s="16">
        <f t="shared" si="12"/>
        <v>7.4211502782931357E-2</v>
      </c>
      <c r="BO31" s="16">
        <f t="shared" si="13"/>
        <v>0.62841558441558443</v>
      </c>
      <c r="BP31" s="16">
        <f t="shared" si="14"/>
        <v>0.60040074211502781</v>
      </c>
      <c r="BQ31" s="16">
        <f t="shared" si="34"/>
        <v>6.1324675324675327E-3</v>
      </c>
      <c r="BR31" s="16">
        <f t="shared" si="15"/>
        <v>0.37804081632653064</v>
      </c>
      <c r="BS31" s="16">
        <f t="shared" si="16"/>
        <v>0.43375139146567721</v>
      </c>
      <c r="BT31" s="16">
        <f t="shared" si="35"/>
        <v>0.38151094619666048</v>
      </c>
      <c r="BU31" s="16"/>
      <c r="BV31" s="16">
        <f t="shared" si="17"/>
        <v>12.101409814243359</v>
      </c>
      <c r="BW31" s="16">
        <f t="shared" si="18"/>
        <v>102.47352816603134</v>
      </c>
      <c r="BX31" s="16">
        <f t="shared" si="19"/>
        <v>97.905245961154478</v>
      </c>
      <c r="BY31" s="16">
        <f t="shared" si="36"/>
        <v>163.06649724692926</v>
      </c>
      <c r="BZ31" s="16">
        <f t="shared" si="20"/>
        <v>61.645791734737095</v>
      </c>
      <c r="CA31" s="16">
        <f t="shared" si="21"/>
        <v>70.730320082289595</v>
      </c>
      <c r="CB31" s="16">
        <f t="shared" si="37"/>
        <v>62.211653657651112</v>
      </c>
      <c r="CC31" s="16"/>
      <c r="CD31" s="16">
        <f t="shared" si="22"/>
        <v>0.17109225294278674</v>
      </c>
      <c r="CE31" s="16">
        <f t="shared" si="23"/>
        <v>1.6622955968669637</v>
      </c>
      <c r="CF31" s="16">
        <f t="shared" si="24"/>
        <v>1.5881902593196051</v>
      </c>
      <c r="CG31" s="16">
        <f t="shared" si="38"/>
        <v>2.6452170157633339</v>
      </c>
      <c r="CH31" s="16">
        <f t="shared" si="39"/>
        <v>1.6221707465499304E-2</v>
      </c>
      <c r="CI31" s="16">
        <f t="shared" si="25"/>
        <v>1.1473665613160322</v>
      </c>
      <c r="CJ31" s="16">
        <f t="shared" si="40"/>
        <v>0.87956131946345462</v>
      </c>
      <c r="CK31" s="16"/>
      <c r="CL31" s="16">
        <f t="shared" si="41"/>
        <v>0.17109225294278674</v>
      </c>
      <c r="CM31" s="16">
        <f t="shared" si="26"/>
        <v>1.4487920886942238</v>
      </c>
      <c r="CN31" s="16">
        <f t="shared" si="27"/>
        <v>1.3842047632083219</v>
      </c>
      <c r="CO31" s="16">
        <f t="shared" si="28"/>
        <v>2.3054681084040514</v>
      </c>
      <c r="CP31" s="16">
        <f t="shared" si="29"/>
        <v>1.4138208321927182E-2</v>
      </c>
      <c r="CQ31" s="16">
        <f t="shared" si="30"/>
        <v>0.87156104571584991</v>
      </c>
      <c r="CR31" s="16">
        <f t="shared" si="42"/>
        <v>0.87956131946345462</v>
      </c>
      <c r="CS31" s="16"/>
      <c r="CT31" s="16">
        <f t="shared" si="43"/>
        <v>0.19451998303785747</v>
      </c>
      <c r="CU31" s="16">
        <f t="shared" si="44"/>
        <v>1.6471757643662734</v>
      </c>
      <c r="CV31" s="16">
        <f t="shared" si="45"/>
        <v>1.5737444707694823</v>
      </c>
      <c r="CW31" s="16">
        <f t="shared" si="46"/>
        <v>2.6211567714351296</v>
      </c>
      <c r="CX31" s="16">
        <f t="shared" si="47"/>
        <v>1.6074158798333352E-2</v>
      </c>
      <c r="CY31" s="16">
        <f t="shared" si="48"/>
        <v>1.1369303968596696</v>
      </c>
      <c r="CZ31" s="16">
        <f t="shared" si="49"/>
        <v>1.1369303968596696</v>
      </c>
      <c r="DA31" s="31"/>
      <c r="DB31" s="277"/>
      <c r="DC31" s="57"/>
      <c r="DD31" s="57"/>
      <c r="DE31" s="161"/>
      <c r="DF31" s="132"/>
      <c r="DG31" s="205"/>
      <c r="DH31" s="206"/>
      <c r="DI31" s="78"/>
      <c r="DJ31" s="57"/>
      <c r="DP31" s="78"/>
    </row>
    <row r="32" spans="2:120" x14ac:dyDescent="0.25">
      <c r="B32" s="115">
        <v>36644</v>
      </c>
      <c r="C32" s="112">
        <v>3287.0600599999998</v>
      </c>
      <c r="D32" s="112">
        <v>368.03</v>
      </c>
      <c r="E32" s="112">
        <v>404.11770999999999</v>
      </c>
      <c r="F32" s="112">
        <v>236.50792999999999</v>
      </c>
      <c r="G32" s="112">
        <v>39813.484380000002</v>
      </c>
      <c r="H32" s="112">
        <v>633.04840000000002</v>
      </c>
      <c r="I32" s="112">
        <v>544.97882000000004</v>
      </c>
      <c r="J32" s="112">
        <v>629.11108000000002</v>
      </c>
      <c r="L32" s="115">
        <v>36644</v>
      </c>
      <c r="M32" s="112">
        <f t="shared" si="50"/>
        <v>1.3158540633279925E-2</v>
      </c>
      <c r="N32" s="112">
        <f t="shared" si="51"/>
        <v>-4.2187174682490225E-2</v>
      </c>
      <c r="O32" s="112">
        <f t="shared" si="52"/>
        <v>6.928766636831396E-3</v>
      </c>
      <c r="P32" s="112">
        <f t="shared" si="53"/>
        <v>-2.0028455099105891E-2</v>
      </c>
      <c r="Q32" s="112">
        <f t="shared" si="54"/>
        <v>9.5107788861608089E-3</v>
      </c>
      <c r="R32" s="112">
        <f t="shared" si="55"/>
        <v>-9.1809659903501206E-3</v>
      </c>
      <c r="S32" s="112">
        <f t="shared" si="56"/>
        <v>-2.4264407765903773E-2</v>
      </c>
      <c r="T32" s="112">
        <f t="shared" si="57"/>
        <v>-6.8218345371583444E-3</v>
      </c>
      <c r="V32" s="115">
        <v>36644</v>
      </c>
      <c r="W32" s="119">
        <f>M32-'Interest rate'!M31</f>
        <v>8.3700232681918063E-3</v>
      </c>
      <c r="X32" s="119">
        <f>N32-'Interest rate'!N31</f>
        <v>-4.7159339029556602E-2</v>
      </c>
      <c r="Y32" s="119">
        <f>O32-'Interest rate'!O31</f>
        <v>3.9045785969313851E-3</v>
      </c>
      <c r="Z32" s="119">
        <f>P32-'Interest rate'!P31</f>
        <v>-2.4935622981779426E-2</v>
      </c>
      <c r="AA32" s="119">
        <f>Q32-'Interest rate'!Q31</f>
        <v>9.4285244415639458E-3</v>
      </c>
      <c r="AB32" s="119">
        <f>R32-'Interest rate'!R31</f>
        <v>-1.1301882988036471E-2</v>
      </c>
      <c r="AC32" s="119">
        <f>S32-'Interest rate'!S31</f>
        <v>-2.8589205590112687E-2</v>
      </c>
      <c r="AD32" s="119">
        <f>T32-'Interest rate'!T31</f>
        <v>-1.1367926086395586E-2</v>
      </c>
      <c r="AE32" s="118"/>
      <c r="AF32" s="119">
        <v>3.899721448467966E-3</v>
      </c>
      <c r="AG32" s="119">
        <v>0.51955431754874648</v>
      </c>
      <c r="AH32" s="119">
        <v>0.17214484679665737</v>
      </c>
      <c r="AI32" s="119">
        <v>9.8607242339832854E-2</v>
      </c>
      <c r="AJ32" s="119">
        <v>9.8941504178272979E-2</v>
      </c>
      <c r="AK32" s="119">
        <v>3.5877437325905287E-2</v>
      </c>
      <c r="AL32" s="119">
        <v>4.0111420612813371E-2</v>
      </c>
      <c r="AM32" s="119">
        <v>3.0863509749303616E-2</v>
      </c>
      <c r="AN32" s="31"/>
      <c r="AO32" s="31"/>
      <c r="AP32" s="18">
        <v>8.9451999999999998</v>
      </c>
      <c r="AQ32" s="18">
        <v>8.1466999999999992</v>
      </c>
      <c r="AR32" s="18">
        <v>13.8605</v>
      </c>
      <c r="AS32" s="18">
        <v>8.3581000000000003E-2</v>
      </c>
      <c r="AT32" s="18">
        <v>5.1825000000000001</v>
      </c>
      <c r="AU32" s="18">
        <v>6.0449000000000002</v>
      </c>
      <c r="AV32" s="18">
        <v>5.2230999999999996</v>
      </c>
      <c r="AW32" s="18"/>
      <c r="AX32" s="18">
        <f t="shared" si="0"/>
        <v>0.11179179895362877</v>
      </c>
      <c r="AY32" s="18">
        <f t="shared" si="1"/>
        <v>0.91073424853552742</v>
      </c>
      <c r="AZ32" s="18">
        <f t="shared" si="2"/>
        <v>1.5494902293967716</v>
      </c>
      <c r="BA32" s="18">
        <f t="shared" si="3"/>
        <v>9.3436703483432467E-3</v>
      </c>
      <c r="BB32" s="18">
        <f t="shared" si="4"/>
        <v>0.57936099807718111</v>
      </c>
      <c r="BC32" s="18">
        <f t="shared" si="5"/>
        <v>0.67577024549479059</v>
      </c>
      <c r="BD32" s="18">
        <f t="shared" si="32"/>
        <v>0.58389974511469844</v>
      </c>
      <c r="BE32" s="18"/>
      <c r="BF32" s="18">
        <f t="shared" si="6"/>
        <v>0.12274908858801725</v>
      </c>
      <c r="BG32" s="18">
        <f t="shared" si="7"/>
        <v>1.0980151472375319</v>
      </c>
      <c r="BH32" s="18">
        <f t="shared" si="8"/>
        <v>1.7013637423742132</v>
      </c>
      <c r="BI32" s="18">
        <f t="shared" si="9"/>
        <v>1.0259491573275071E-2</v>
      </c>
      <c r="BJ32" s="18">
        <f t="shared" si="10"/>
        <v>0.63614715160739943</v>
      </c>
      <c r="BK32" s="18">
        <f t="shared" si="11"/>
        <v>0.74200596560570553</v>
      </c>
      <c r="BL32" s="18">
        <f t="shared" si="33"/>
        <v>0.64113076460407281</v>
      </c>
      <c r="BM32" s="18"/>
      <c r="BN32" s="18">
        <f t="shared" si="12"/>
        <v>7.2147469427509825E-2</v>
      </c>
      <c r="BO32" s="18">
        <f t="shared" si="13"/>
        <v>0.64537354352296084</v>
      </c>
      <c r="BP32" s="18">
        <f t="shared" si="14"/>
        <v>0.5877637891850942</v>
      </c>
      <c r="BQ32" s="18">
        <f t="shared" si="34"/>
        <v>6.0301576422206989E-3</v>
      </c>
      <c r="BR32" s="18">
        <f t="shared" si="15"/>
        <v>0.37390426030806967</v>
      </c>
      <c r="BS32" s="18">
        <f t="shared" si="16"/>
        <v>0.43612423794235416</v>
      </c>
      <c r="BT32" s="18">
        <f t="shared" si="35"/>
        <v>0.37683344756682652</v>
      </c>
      <c r="BU32" s="18"/>
      <c r="BV32" s="18">
        <f t="shared" si="17"/>
        <v>11.964441679329033</v>
      </c>
      <c r="BW32" s="18">
        <f t="shared" si="18"/>
        <v>107.02432370993407</v>
      </c>
      <c r="BX32" s="18">
        <f t="shared" si="19"/>
        <v>97.470717028989824</v>
      </c>
      <c r="BY32" s="18">
        <f t="shared" si="36"/>
        <v>165.83314389634009</v>
      </c>
      <c r="BZ32" s="18">
        <f t="shared" si="20"/>
        <v>62.005719003122714</v>
      </c>
      <c r="CA32" s="18">
        <f t="shared" si="21"/>
        <v>72.323853507376072</v>
      </c>
      <c r="CB32" s="18">
        <f t="shared" si="37"/>
        <v>62.49147533530347</v>
      </c>
      <c r="CC32" s="18"/>
      <c r="CD32" s="18">
        <f t="shared" si="22"/>
        <v>0.16542870849807276</v>
      </c>
      <c r="CE32" s="18">
        <f t="shared" si="23"/>
        <v>1.7260395561987456</v>
      </c>
      <c r="CF32" s="18">
        <f t="shared" si="24"/>
        <v>1.5719633381572597</v>
      </c>
      <c r="CG32" s="18">
        <f t="shared" si="38"/>
        <v>2.6744814278822964</v>
      </c>
      <c r="CH32" s="18">
        <f t="shared" si="39"/>
        <v>1.6127544621321759E-2</v>
      </c>
      <c r="CI32" s="18">
        <f t="shared" si="25"/>
        <v>1.1664061746261456</v>
      </c>
      <c r="CJ32" s="18">
        <f t="shared" si="40"/>
        <v>0.86405068735628376</v>
      </c>
      <c r="CK32" s="18"/>
      <c r="CL32" s="18">
        <f t="shared" si="41"/>
        <v>0.16542870849807276</v>
      </c>
      <c r="CM32" s="18">
        <f t="shared" si="26"/>
        <v>1.4797928832569605</v>
      </c>
      <c r="CN32" s="18">
        <f t="shared" si="27"/>
        <v>1.3476980595212491</v>
      </c>
      <c r="CO32" s="18">
        <f t="shared" si="28"/>
        <v>2.2929246141375375</v>
      </c>
      <c r="CP32" s="18">
        <f t="shared" si="29"/>
        <v>1.3826696884977419E-2</v>
      </c>
      <c r="CQ32" s="18">
        <f t="shared" si="30"/>
        <v>0.85733428179126203</v>
      </c>
      <c r="CR32" s="18">
        <f t="shared" si="42"/>
        <v>0.86405068735628376</v>
      </c>
      <c r="CS32" s="18"/>
      <c r="CT32" s="18">
        <f t="shared" si="43"/>
        <v>0.19145718060155847</v>
      </c>
      <c r="CU32" s="18">
        <f t="shared" si="44"/>
        <v>1.7126227719170606</v>
      </c>
      <c r="CV32" s="18">
        <f t="shared" si="45"/>
        <v>1.5597442132067163</v>
      </c>
      <c r="CW32" s="18">
        <f t="shared" si="46"/>
        <v>2.6536922517279016</v>
      </c>
      <c r="CX32" s="18">
        <f t="shared" si="47"/>
        <v>1.6002182611858859E-2</v>
      </c>
      <c r="CY32" s="18">
        <f t="shared" si="48"/>
        <v>1.1573395110183609</v>
      </c>
      <c r="CZ32" s="18">
        <f t="shared" si="49"/>
        <v>1.1573395110183609</v>
      </c>
      <c r="DA32" s="31"/>
      <c r="DB32" s="277"/>
      <c r="DC32" s="57"/>
      <c r="DD32" s="57"/>
      <c r="DE32" s="161"/>
      <c r="DF32" s="132"/>
      <c r="DG32" s="205"/>
      <c r="DH32" s="206"/>
      <c r="DI32" s="78"/>
      <c r="DJ32" s="57"/>
      <c r="DP32" s="78"/>
    </row>
    <row r="33" spans="2:120" x14ac:dyDescent="0.25">
      <c r="B33" s="78">
        <v>36677</v>
      </c>
      <c r="C33" s="111">
        <v>3190.2263200000002</v>
      </c>
      <c r="D33" s="111">
        <v>358.03</v>
      </c>
      <c r="E33" s="111">
        <v>382.83789000000002</v>
      </c>
      <c r="F33" s="111">
        <v>238.9256</v>
      </c>
      <c r="G33" s="111">
        <v>38613.535159999999</v>
      </c>
      <c r="H33" s="111">
        <v>602.31384000000003</v>
      </c>
      <c r="I33" s="111">
        <v>536.18573000000004</v>
      </c>
      <c r="J33" s="111">
        <v>626.03601000000003</v>
      </c>
      <c r="L33" s="78">
        <v>36677</v>
      </c>
      <c r="M33" s="111">
        <f t="shared" si="50"/>
        <v>-2.9459072311565748E-2</v>
      </c>
      <c r="N33" s="111">
        <f t="shared" si="51"/>
        <v>-2.7171697959405439E-2</v>
      </c>
      <c r="O33" s="111">
        <f t="shared" si="52"/>
        <v>-5.2657479425981979E-2</v>
      </c>
      <c r="P33" s="111">
        <f t="shared" si="53"/>
        <v>1.0222363368534992E-2</v>
      </c>
      <c r="Q33" s="111">
        <f t="shared" si="54"/>
        <v>-3.0139266599905734E-2</v>
      </c>
      <c r="R33" s="111">
        <f t="shared" si="55"/>
        <v>-4.8550095063821352E-2</v>
      </c>
      <c r="S33" s="111">
        <f t="shared" si="56"/>
        <v>-1.6134737126114351E-2</v>
      </c>
      <c r="T33" s="111">
        <f t="shared" si="57"/>
        <v>-4.8879603264975202E-3</v>
      </c>
      <c r="V33" s="78">
        <v>36677</v>
      </c>
      <c r="W33" s="118">
        <f>M33-'Interest rate'!M32</f>
        <v>-3.4586948400524342E-2</v>
      </c>
      <c r="X33" s="118">
        <f>N33-'Interest rate'!N32</f>
        <v>-3.2269043928016439E-2</v>
      </c>
      <c r="Y33" s="118">
        <f>O33-'Interest rate'!O32</f>
        <v>-5.5875129574092464E-2</v>
      </c>
      <c r="Z33" s="118">
        <f>P33-'Interest rate'!P32</f>
        <v>5.2072985932343219E-3</v>
      </c>
      <c r="AA33" s="118">
        <f>Q33-'Interest rate'!Q32</f>
        <v>-3.0210072352729544E-2</v>
      </c>
      <c r="AB33" s="118">
        <f>R33-'Interest rate'!R32</f>
        <v>-5.1097434453034607E-2</v>
      </c>
      <c r="AC33" s="118">
        <f>S33-'Interest rate'!S32</f>
        <v>-2.0579487470770208E-2</v>
      </c>
      <c r="AD33" s="118">
        <f>T33-'Interest rate'!T32</f>
        <v>-9.7061231553998706E-3</v>
      </c>
      <c r="AE33" s="118"/>
      <c r="AF33" s="118">
        <v>3.899721448467966E-3</v>
      </c>
      <c r="AG33" s="118">
        <v>0.51955431754874648</v>
      </c>
      <c r="AH33" s="118">
        <v>0.17214484679665737</v>
      </c>
      <c r="AI33" s="118">
        <v>9.8607242339832854E-2</v>
      </c>
      <c r="AJ33" s="118">
        <v>9.8941504178272979E-2</v>
      </c>
      <c r="AK33" s="118">
        <v>3.5877437325905287E-2</v>
      </c>
      <c r="AL33" s="118">
        <v>4.0111420612813371E-2</v>
      </c>
      <c r="AM33" s="118">
        <v>3.0863509749303616E-2</v>
      </c>
      <c r="AN33" s="31"/>
      <c r="AO33" s="31"/>
      <c r="AP33" s="16">
        <v>8.8916000000000004</v>
      </c>
      <c r="AQ33" s="16">
        <v>8.3400999999999996</v>
      </c>
      <c r="AR33" s="16">
        <v>13.355</v>
      </c>
      <c r="AS33" s="16">
        <v>8.3132999999999999E-2</v>
      </c>
      <c r="AT33" s="16">
        <v>5.2843999999999998</v>
      </c>
      <c r="AU33" s="16">
        <v>5.9416000000000002</v>
      </c>
      <c r="AV33" s="16">
        <v>5.1238000000000001</v>
      </c>
      <c r="AW33" s="16"/>
      <c r="AX33" s="16">
        <f t="shared" si="0"/>
        <v>0.11246569796212155</v>
      </c>
      <c r="AY33" s="16">
        <f t="shared" si="1"/>
        <v>0.93797516757388988</v>
      </c>
      <c r="AZ33" s="16">
        <f t="shared" si="2"/>
        <v>1.5019793962841335</v>
      </c>
      <c r="BA33" s="16">
        <f t="shared" si="3"/>
        <v>9.3496108686850505E-3</v>
      </c>
      <c r="BB33" s="16">
        <f t="shared" si="4"/>
        <v>0.59431373431103507</v>
      </c>
      <c r="BC33" s="16">
        <f t="shared" si="5"/>
        <v>0.66822619101174141</v>
      </c>
      <c r="BD33" s="16">
        <f t="shared" si="32"/>
        <v>0.5762517432183184</v>
      </c>
      <c r="BE33" s="16"/>
      <c r="BF33" s="16">
        <f t="shared" si="6"/>
        <v>0.11990263905708565</v>
      </c>
      <c r="BG33" s="16">
        <f t="shared" si="7"/>
        <v>1.0661263054399828</v>
      </c>
      <c r="BH33" s="16">
        <f t="shared" si="8"/>
        <v>1.6012997446073789</v>
      </c>
      <c r="BI33" s="16">
        <f t="shared" si="9"/>
        <v>9.9678660927327006E-3</v>
      </c>
      <c r="BJ33" s="16">
        <f t="shared" si="10"/>
        <v>0.63361350583326337</v>
      </c>
      <c r="BK33" s="16">
        <f t="shared" si="11"/>
        <v>0.71241352022158011</v>
      </c>
      <c r="BL33" s="16">
        <f t="shared" si="33"/>
        <v>0.61435714200069547</v>
      </c>
      <c r="BM33" s="16"/>
      <c r="BN33" s="16">
        <f t="shared" si="12"/>
        <v>7.4878322725570948E-2</v>
      </c>
      <c r="BO33" s="16">
        <f t="shared" si="13"/>
        <v>0.66578809434668662</v>
      </c>
      <c r="BP33" s="16">
        <f t="shared" si="14"/>
        <v>0.62449269936353424</v>
      </c>
      <c r="BQ33" s="16">
        <f t="shared" si="34"/>
        <v>6.2248596031448892E-3</v>
      </c>
      <c r="BR33" s="16">
        <f t="shared" si="15"/>
        <v>0.39568700861100708</v>
      </c>
      <c r="BS33" s="16">
        <f t="shared" si="16"/>
        <v>0.44489704230625238</v>
      </c>
      <c r="BT33" s="16">
        <f t="shared" si="35"/>
        <v>0.38366154998128044</v>
      </c>
      <c r="BU33" s="16"/>
      <c r="BV33" s="16">
        <f t="shared" si="17"/>
        <v>12.028917517712582</v>
      </c>
      <c r="BW33" s="16">
        <f t="shared" si="18"/>
        <v>106.95632300049319</v>
      </c>
      <c r="BX33" s="16">
        <f t="shared" si="19"/>
        <v>100.3223749894747</v>
      </c>
      <c r="BY33" s="16">
        <f t="shared" si="36"/>
        <v>160.64619344905154</v>
      </c>
      <c r="BZ33" s="16">
        <f t="shared" si="20"/>
        <v>63.565611730600367</v>
      </c>
      <c r="CA33" s="16">
        <f t="shared" si="21"/>
        <v>71.471016323241074</v>
      </c>
      <c r="CB33" s="16">
        <f t="shared" si="37"/>
        <v>61.633767577255732</v>
      </c>
      <c r="CC33" s="16"/>
      <c r="CD33" s="16">
        <f t="shared" si="22"/>
        <v>0.16830483371482427</v>
      </c>
      <c r="CE33" s="16">
        <f t="shared" si="23"/>
        <v>1.6826129740367877</v>
      </c>
      <c r="CF33" s="16">
        <f t="shared" si="24"/>
        <v>1.5782491862841572</v>
      </c>
      <c r="CG33" s="16">
        <f t="shared" si="38"/>
        <v>2.5272500189236244</v>
      </c>
      <c r="CH33" s="16">
        <f t="shared" si="39"/>
        <v>1.5731776549844825E-2</v>
      </c>
      <c r="CI33" s="16">
        <f t="shared" si="25"/>
        <v>1.1243660585875408</v>
      </c>
      <c r="CJ33" s="16">
        <f t="shared" si="40"/>
        <v>0.86236030698801658</v>
      </c>
      <c r="CK33" s="16"/>
      <c r="CL33" s="16">
        <f t="shared" si="41"/>
        <v>0.16830483371482427</v>
      </c>
      <c r="CM33" s="16">
        <f t="shared" si="26"/>
        <v>1.4964992594587316</v>
      </c>
      <c r="CN33" s="16">
        <f t="shared" si="27"/>
        <v>1.4036791436650058</v>
      </c>
      <c r="CO33" s="16">
        <f t="shared" si="28"/>
        <v>2.2477110542614782</v>
      </c>
      <c r="CP33" s="16">
        <f t="shared" si="29"/>
        <v>1.3991685741214486E-2</v>
      </c>
      <c r="CQ33" s="16">
        <f t="shared" si="30"/>
        <v>0.88939006328261738</v>
      </c>
      <c r="CR33" s="16">
        <f t="shared" si="42"/>
        <v>0.86236030698801658</v>
      </c>
      <c r="CS33" s="16"/>
      <c r="CT33" s="16">
        <f t="shared" si="43"/>
        <v>0.19516764901050002</v>
      </c>
      <c r="CU33" s="16">
        <f t="shared" si="44"/>
        <v>1.7353526679417619</v>
      </c>
      <c r="CV33" s="16">
        <f t="shared" si="45"/>
        <v>1.6277177095124711</v>
      </c>
      <c r="CW33" s="16">
        <f t="shared" si="46"/>
        <v>2.6064639525352278</v>
      </c>
      <c r="CX33" s="16">
        <f t="shared" si="47"/>
        <v>1.6224872165189894E-2</v>
      </c>
      <c r="CY33" s="16">
        <f t="shared" si="48"/>
        <v>1.159608103360787</v>
      </c>
      <c r="CZ33" s="16">
        <f t="shared" si="49"/>
        <v>1.159608103360787</v>
      </c>
      <c r="DA33" s="31"/>
      <c r="DB33" s="277"/>
      <c r="DC33" s="57"/>
      <c r="DD33" s="57"/>
      <c r="DE33" s="161"/>
      <c r="DF33" s="132"/>
      <c r="DG33" s="205"/>
      <c r="DH33" s="206"/>
      <c r="DI33" s="78"/>
      <c r="DJ33" s="57"/>
      <c r="DP33" s="78"/>
    </row>
    <row r="34" spans="2:120" x14ac:dyDescent="0.25">
      <c r="B34" s="115">
        <v>36707</v>
      </c>
      <c r="C34" s="112">
        <v>3173.9875499999998</v>
      </c>
      <c r="D34" s="112">
        <v>370.14</v>
      </c>
      <c r="E34" s="112">
        <v>387.45943999999997</v>
      </c>
      <c r="F34" s="112">
        <v>244.17178000000001</v>
      </c>
      <c r="G34" s="112">
        <v>39319.972659999999</v>
      </c>
      <c r="H34" s="112">
        <v>603.69835999999998</v>
      </c>
      <c r="I34" s="112">
        <v>548.02930000000003</v>
      </c>
      <c r="J34" s="112">
        <v>619.27386000000001</v>
      </c>
      <c r="L34" s="115">
        <v>36707</v>
      </c>
      <c r="M34" s="112">
        <f t="shared" si="50"/>
        <v>-5.0901623807054763E-3</v>
      </c>
      <c r="N34" s="112">
        <f t="shared" si="51"/>
        <v>3.3823981230623135E-2</v>
      </c>
      <c r="O34" s="112">
        <f t="shared" si="52"/>
        <v>1.2071819745950396E-2</v>
      </c>
      <c r="P34" s="112">
        <f t="shared" si="53"/>
        <v>2.195737920088936E-2</v>
      </c>
      <c r="Q34" s="112">
        <f t="shared" si="54"/>
        <v>1.8295074436277092E-2</v>
      </c>
      <c r="R34" s="112">
        <f t="shared" si="55"/>
        <v>2.2986687471766576E-3</v>
      </c>
      <c r="S34" s="112">
        <f t="shared" si="56"/>
        <v>2.2088558753698972E-2</v>
      </c>
      <c r="T34" s="112">
        <f t="shared" si="57"/>
        <v>-1.0801535202423884E-2</v>
      </c>
      <c r="V34" s="115">
        <v>36707</v>
      </c>
      <c r="W34" s="119">
        <f>M34-'Interest rate'!M33</f>
        <v>-1.0194403139159314E-2</v>
      </c>
      <c r="X34" s="119">
        <f>N34-'Interest rate'!N33</f>
        <v>2.844142872890898E-2</v>
      </c>
      <c r="Y34" s="119">
        <f>O34-'Interest rate'!O33</f>
        <v>8.5973247424528942E-3</v>
      </c>
      <c r="Z34" s="119">
        <f>P34-'Interest rate'!P33</f>
        <v>1.6991622457637412E-2</v>
      </c>
      <c r="AA34" s="119">
        <f>Q34-'Interest rate'!Q33</f>
        <v>1.8227391304163953E-2</v>
      </c>
      <c r="AB34" s="119">
        <f>R34-'Interest rate'!R33</f>
        <v>8.3003222590694037E-6</v>
      </c>
      <c r="AC34" s="119">
        <f>S34-'Interest rate'!S33</f>
        <v>1.7319153978555546E-2</v>
      </c>
      <c r="AD34" s="119">
        <f>T34-'Interest rate'!T33</f>
        <v>-1.5693809115593482E-2</v>
      </c>
      <c r="AE34" s="118"/>
      <c r="AF34" s="119">
        <v>3.899721448467966E-3</v>
      </c>
      <c r="AG34" s="119">
        <v>0.51955431754874648</v>
      </c>
      <c r="AH34" s="119">
        <v>0.17214484679665737</v>
      </c>
      <c r="AI34" s="119">
        <v>9.8607242339832854E-2</v>
      </c>
      <c r="AJ34" s="119">
        <v>9.8941504178272979E-2</v>
      </c>
      <c r="AK34" s="119">
        <v>3.5877437325905287E-2</v>
      </c>
      <c r="AL34" s="119">
        <v>4.0111420612813371E-2</v>
      </c>
      <c r="AM34" s="119">
        <v>3.0863509749303616E-2</v>
      </c>
      <c r="AN34" s="31"/>
      <c r="AO34" s="31"/>
      <c r="AP34" s="18">
        <v>8.5959000000000003</v>
      </c>
      <c r="AQ34" s="18">
        <v>8.1884999999999994</v>
      </c>
      <c r="AR34" s="18">
        <v>13.0345</v>
      </c>
      <c r="AS34" s="18">
        <v>8.1160999999999997E-2</v>
      </c>
      <c r="AT34" s="18">
        <v>5.2572000000000001</v>
      </c>
      <c r="AU34" s="18">
        <v>5.8045</v>
      </c>
      <c r="AV34" s="18">
        <v>5.13985</v>
      </c>
      <c r="AW34" s="18"/>
      <c r="AX34" s="18">
        <f t="shared" si="0"/>
        <v>0.1163345315790086</v>
      </c>
      <c r="AY34" s="18">
        <f t="shared" si="1"/>
        <v>0.95260531183471187</v>
      </c>
      <c r="AZ34" s="18">
        <f t="shared" si="2"/>
        <v>1.5163624518665875</v>
      </c>
      <c r="BA34" s="18">
        <f t="shared" si="3"/>
        <v>9.4418269174839156E-3</v>
      </c>
      <c r="BB34" s="18">
        <f t="shared" si="4"/>
        <v>0.61159389941716402</v>
      </c>
      <c r="BC34" s="18">
        <f t="shared" si="5"/>
        <v>0.6752637885503554</v>
      </c>
      <c r="BD34" s="18">
        <f t="shared" si="32"/>
        <v>0.59794204213636737</v>
      </c>
      <c r="BE34" s="18"/>
      <c r="BF34" s="18">
        <f t="shared" si="6"/>
        <v>0.1221224888563229</v>
      </c>
      <c r="BG34" s="18">
        <f t="shared" si="7"/>
        <v>1.0497527019600661</v>
      </c>
      <c r="BH34" s="18">
        <f t="shared" si="8"/>
        <v>1.5918055809977407</v>
      </c>
      <c r="BI34" s="18">
        <f t="shared" si="9"/>
        <v>9.9115833180680232E-3</v>
      </c>
      <c r="BJ34" s="18">
        <f t="shared" si="10"/>
        <v>0.6420223484154608</v>
      </c>
      <c r="BK34" s="18">
        <f t="shared" si="11"/>
        <v>0.70885998656652627</v>
      </c>
      <c r="BL34" s="18">
        <f t="shared" si="33"/>
        <v>0.62769127434817129</v>
      </c>
      <c r="BM34" s="18"/>
      <c r="BN34" s="18">
        <f t="shared" si="12"/>
        <v>7.6719475238789372E-2</v>
      </c>
      <c r="BO34" s="18">
        <f t="shared" si="13"/>
        <v>0.65947293720510958</v>
      </c>
      <c r="BP34" s="18">
        <f t="shared" si="14"/>
        <v>0.62821742299282668</v>
      </c>
      <c r="BQ34" s="18">
        <f t="shared" si="34"/>
        <v>6.2266293298553843E-3</v>
      </c>
      <c r="BR34" s="18">
        <f t="shared" si="15"/>
        <v>0.40332962522536348</v>
      </c>
      <c r="BS34" s="18">
        <f t="shared" si="16"/>
        <v>0.44531819402355294</v>
      </c>
      <c r="BT34" s="18">
        <f t="shared" si="35"/>
        <v>0.39432659480609156</v>
      </c>
      <c r="BU34" s="18"/>
      <c r="BV34" s="18">
        <f t="shared" si="17"/>
        <v>12.321188748290435</v>
      </c>
      <c r="BW34" s="18">
        <f t="shared" si="18"/>
        <v>105.91170636142976</v>
      </c>
      <c r="BX34" s="18">
        <f t="shared" si="19"/>
        <v>100.89205406537621</v>
      </c>
      <c r="BY34" s="18">
        <f t="shared" si="36"/>
        <v>160.60053473959167</v>
      </c>
      <c r="BZ34" s="18">
        <f t="shared" si="20"/>
        <v>64.774953487512477</v>
      </c>
      <c r="CA34" s="18">
        <f t="shared" si="21"/>
        <v>71.518340089451826</v>
      </c>
      <c r="CB34" s="18">
        <f t="shared" si="37"/>
        <v>63.329061987900594</v>
      </c>
      <c r="CC34" s="18"/>
      <c r="CD34" s="18">
        <f t="shared" si="22"/>
        <v>0.17228012748729435</v>
      </c>
      <c r="CE34" s="18">
        <f t="shared" si="23"/>
        <v>1.635071901392376</v>
      </c>
      <c r="CF34" s="18">
        <f t="shared" si="24"/>
        <v>1.5575781784980596</v>
      </c>
      <c r="CG34" s="18">
        <f t="shared" si="38"/>
        <v>2.4793616373735068</v>
      </c>
      <c r="CH34" s="18">
        <f t="shared" si="39"/>
        <v>1.5438065890588146E-2</v>
      </c>
      <c r="CI34" s="18">
        <f t="shared" si="25"/>
        <v>1.1041048466864489</v>
      </c>
      <c r="CJ34" s="18">
        <f t="shared" si="40"/>
        <v>0.88549401326556987</v>
      </c>
      <c r="CK34" s="18"/>
      <c r="CL34" s="18">
        <f t="shared" si="41"/>
        <v>0.17228012748729435</v>
      </c>
      <c r="CM34" s="18">
        <f t="shared" si="26"/>
        <v>1.4809027478680334</v>
      </c>
      <c r="CN34" s="18">
        <f t="shared" si="27"/>
        <v>1.4107158239297097</v>
      </c>
      <c r="CO34" s="18">
        <f t="shared" si="28"/>
        <v>2.2455853217331381</v>
      </c>
      <c r="CP34" s="18">
        <f t="shared" si="29"/>
        <v>1.3982427426996296E-2</v>
      </c>
      <c r="CQ34" s="18">
        <f t="shared" si="30"/>
        <v>0.90571108622620389</v>
      </c>
      <c r="CR34" s="18">
        <f t="shared" si="42"/>
        <v>0.88549401326556987</v>
      </c>
      <c r="CS34" s="18"/>
      <c r="CT34" s="18">
        <f t="shared" si="43"/>
        <v>0.19455820695156473</v>
      </c>
      <c r="CU34" s="18">
        <f t="shared" si="44"/>
        <v>1.6724028911349551</v>
      </c>
      <c r="CV34" s="18">
        <f t="shared" si="45"/>
        <v>1.5931398776228876</v>
      </c>
      <c r="CW34" s="18">
        <f t="shared" si="46"/>
        <v>2.5359689485101704</v>
      </c>
      <c r="CX34" s="18">
        <f t="shared" si="47"/>
        <v>1.5790538634395945E-2</v>
      </c>
      <c r="CY34" s="18">
        <f t="shared" si="48"/>
        <v>1.1293131122503575</v>
      </c>
      <c r="CZ34" s="18">
        <f t="shared" si="49"/>
        <v>1.1293131122503575</v>
      </c>
      <c r="DA34" s="31"/>
      <c r="DB34" s="277"/>
      <c r="DC34" s="57"/>
      <c r="DD34" s="57"/>
      <c r="DE34" s="161"/>
      <c r="DF34" s="132"/>
      <c r="DG34" s="205"/>
      <c r="DH34" s="206"/>
      <c r="DI34" s="78"/>
      <c r="DJ34" s="57"/>
      <c r="DP34" s="78"/>
    </row>
    <row r="35" spans="2:120" x14ac:dyDescent="0.25">
      <c r="B35" s="78">
        <v>36738</v>
      </c>
      <c r="C35" s="111">
        <v>3188.2783199999999</v>
      </c>
      <c r="D35" s="111">
        <v>360.51</v>
      </c>
      <c r="E35" s="111">
        <v>388.60622999999998</v>
      </c>
      <c r="F35" s="111">
        <v>240.56452999999999</v>
      </c>
      <c r="G35" s="111">
        <v>39533.527340000001</v>
      </c>
      <c r="H35" s="111">
        <v>601.07830999999999</v>
      </c>
      <c r="I35" s="111">
        <v>536.07836999999995</v>
      </c>
      <c r="J35" s="111">
        <v>622.32006999999999</v>
      </c>
      <c r="L35" s="78">
        <v>36738</v>
      </c>
      <c r="M35" s="111">
        <f t="shared" si="50"/>
        <v>4.5024656760233039E-3</v>
      </c>
      <c r="N35" s="111">
        <f t="shared" si="51"/>
        <v>-2.6017182687631646E-2</v>
      </c>
      <c r="O35" s="111">
        <f t="shared" si="52"/>
        <v>2.9597678662829363E-3</v>
      </c>
      <c r="P35" s="111">
        <f t="shared" si="53"/>
        <v>-1.4773410752053406E-2</v>
      </c>
      <c r="Q35" s="111">
        <f t="shared" si="54"/>
        <v>5.4312011314607833E-3</v>
      </c>
      <c r="R35" s="111">
        <f t="shared" si="55"/>
        <v>-4.3399985383428819E-3</v>
      </c>
      <c r="S35" s="111">
        <f t="shared" si="56"/>
        <v>-2.1807100459774853E-2</v>
      </c>
      <c r="T35" s="111">
        <f t="shared" si="57"/>
        <v>4.9190030401089491E-3</v>
      </c>
      <c r="V35" s="78">
        <v>36738</v>
      </c>
      <c r="W35" s="118">
        <f>M35-'Interest rate'!M34</f>
        <v>-8.142733026268445E-4</v>
      </c>
      <c r="X35" s="118">
        <f>N35-'Interest rate'!N34</f>
        <v>-3.1390410232268851E-2</v>
      </c>
      <c r="Y35" s="118">
        <f>O35-'Interest rate'!O34</f>
        <v>-6.504921809233899E-4</v>
      </c>
      <c r="Z35" s="118">
        <f>P35-'Interest rate'!P34</f>
        <v>-1.9696488650221777E-2</v>
      </c>
      <c r="AA35" s="118">
        <f>Q35-'Interest rate'!Q34</f>
        <v>5.304206537634748E-3</v>
      </c>
      <c r="AB35" s="118">
        <f>R35-'Interest rate'!R34</f>
        <v>-6.998019278399048E-3</v>
      </c>
      <c r="AC35" s="118">
        <f>S35-'Interest rate'!S34</f>
        <v>-2.6542888372745876E-2</v>
      </c>
      <c r="AD35" s="118">
        <f>T35-'Interest rate'!T34</f>
        <v>5.1452474765900647E-5</v>
      </c>
      <c r="AE35" s="118"/>
      <c r="AF35" s="118">
        <v>3.899721448467966E-3</v>
      </c>
      <c r="AG35" s="118">
        <v>0.51955431754874648</v>
      </c>
      <c r="AH35" s="118">
        <v>0.17214484679665737</v>
      </c>
      <c r="AI35" s="118">
        <v>9.8607242339832854E-2</v>
      </c>
      <c r="AJ35" s="118">
        <v>9.8941504178272979E-2</v>
      </c>
      <c r="AK35" s="118">
        <v>3.5877437325905287E-2</v>
      </c>
      <c r="AL35" s="118">
        <v>4.0111420612813371E-2</v>
      </c>
      <c r="AM35" s="118">
        <v>3.0863509749303616E-2</v>
      </c>
      <c r="AN35" s="31"/>
      <c r="AO35" s="31"/>
      <c r="AP35" s="16">
        <v>8.8544999999999998</v>
      </c>
      <c r="AQ35" s="16">
        <v>8.2052999999999994</v>
      </c>
      <c r="AR35" s="16">
        <v>13.279500000000001</v>
      </c>
      <c r="AS35" s="16">
        <v>8.0927000000000013E-2</v>
      </c>
      <c r="AT35" s="16">
        <v>5.3068999999999997</v>
      </c>
      <c r="AU35" s="16">
        <v>5.9573999999999998</v>
      </c>
      <c r="AV35" s="16">
        <v>5.1591500000000003</v>
      </c>
      <c r="AW35" s="16"/>
      <c r="AX35" s="16">
        <f t="shared" si="0"/>
        <v>0.11293692472753968</v>
      </c>
      <c r="AY35" s="16">
        <f t="shared" si="1"/>
        <v>0.92668134846688122</v>
      </c>
      <c r="AZ35" s="16">
        <f t="shared" si="2"/>
        <v>1.4997458919193631</v>
      </c>
      <c r="BA35" s="16">
        <f t="shared" si="3"/>
        <v>9.1396465074256045E-3</v>
      </c>
      <c r="BB35" s="16">
        <f t="shared" si="4"/>
        <v>0.59934496583658026</v>
      </c>
      <c r="BC35" s="16">
        <f t="shared" si="5"/>
        <v>0.67281043537184482</v>
      </c>
      <c r="BD35" s="16">
        <f t="shared" si="32"/>
        <v>0.5826585352080863</v>
      </c>
      <c r="BE35" s="16"/>
      <c r="BF35" s="16">
        <f t="shared" si="6"/>
        <v>0.12187244829561382</v>
      </c>
      <c r="BG35" s="16">
        <f t="shared" si="7"/>
        <v>1.0791195934335125</v>
      </c>
      <c r="BH35" s="16">
        <f t="shared" si="8"/>
        <v>1.6184051771416037</v>
      </c>
      <c r="BI35" s="16">
        <f t="shared" si="9"/>
        <v>9.8627716232191406E-3</v>
      </c>
      <c r="BJ35" s="16">
        <f t="shared" si="10"/>
        <v>0.64676489585999297</v>
      </c>
      <c r="BK35" s="16">
        <f t="shared" si="11"/>
        <v>0.72604292347628974</v>
      </c>
      <c r="BL35" s="16">
        <f t="shared" si="33"/>
        <v>0.62875824162431604</v>
      </c>
      <c r="BM35" s="16"/>
      <c r="BN35" s="16">
        <f t="shared" si="12"/>
        <v>7.5304040061749317E-2</v>
      </c>
      <c r="BO35" s="16">
        <f t="shared" si="13"/>
        <v>0.66677962272675928</v>
      </c>
      <c r="BP35" s="16">
        <f t="shared" si="14"/>
        <v>0.61789223991867159</v>
      </c>
      <c r="BQ35" s="16">
        <f t="shared" si="34"/>
        <v>6.0941300500771877E-3</v>
      </c>
      <c r="BR35" s="16">
        <f t="shared" si="15"/>
        <v>0.3996310102036974</v>
      </c>
      <c r="BS35" s="16">
        <f t="shared" si="16"/>
        <v>0.44861628826386535</v>
      </c>
      <c r="BT35" s="16">
        <f t="shared" si="35"/>
        <v>0.38850483828457399</v>
      </c>
      <c r="BU35" s="16"/>
      <c r="BV35" s="16">
        <f t="shared" si="17"/>
        <v>12.356815401534714</v>
      </c>
      <c r="BW35" s="16">
        <f t="shared" si="18"/>
        <v>109.41342197288913</v>
      </c>
      <c r="BX35" s="16">
        <f t="shared" si="19"/>
        <v>101.3913774142128</v>
      </c>
      <c r="BY35" s="16">
        <f t="shared" si="36"/>
        <v>164.09233012468025</v>
      </c>
      <c r="BZ35" s="16">
        <f t="shared" si="20"/>
        <v>65.576383654404566</v>
      </c>
      <c r="CA35" s="16">
        <f t="shared" si="21"/>
        <v>73.614492073102909</v>
      </c>
      <c r="CB35" s="16">
        <f t="shared" si="37"/>
        <v>63.750664178827826</v>
      </c>
      <c r="CC35" s="16"/>
      <c r="CD35" s="16">
        <f t="shared" si="22"/>
        <v>0.16785846174505659</v>
      </c>
      <c r="CE35" s="16">
        <f t="shared" si="23"/>
        <v>1.6684881946145584</v>
      </c>
      <c r="CF35" s="16">
        <f t="shared" si="24"/>
        <v>1.546156890086491</v>
      </c>
      <c r="CG35" s="16">
        <f t="shared" si="38"/>
        <v>2.502308315589139</v>
      </c>
      <c r="CH35" s="16">
        <f t="shared" si="39"/>
        <v>1.5249392300589804E-2</v>
      </c>
      <c r="CI35" s="16">
        <f t="shared" si="25"/>
        <v>1.1225762686314045</v>
      </c>
      <c r="CJ35" s="16">
        <f t="shared" si="40"/>
        <v>0.86600698291200873</v>
      </c>
      <c r="CK35" s="16"/>
      <c r="CL35" s="16">
        <f t="shared" si="41"/>
        <v>0.16785846174505659</v>
      </c>
      <c r="CM35" s="16">
        <f t="shared" si="26"/>
        <v>1.4863027495216035</v>
      </c>
      <c r="CN35" s="16">
        <f t="shared" si="27"/>
        <v>1.3773290361567128</v>
      </c>
      <c r="CO35" s="16">
        <f t="shared" si="28"/>
        <v>2.2290764427434788</v>
      </c>
      <c r="CP35" s="16">
        <f t="shared" si="29"/>
        <v>1.3584281733642196E-2</v>
      </c>
      <c r="CQ35" s="16">
        <f t="shared" si="30"/>
        <v>0.8908080706348408</v>
      </c>
      <c r="CR35" s="16">
        <f t="shared" si="42"/>
        <v>0.86600698291200873</v>
      </c>
      <c r="CS35" s="16"/>
      <c r="CT35" s="16">
        <f t="shared" si="43"/>
        <v>0.1938303790353062</v>
      </c>
      <c r="CU35" s="16">
        <f t="shared" si="44"/>
        <v>1.7162710911681187</v>
      </c>
      <c r="CV35" s="16">
        <f t="shared" si="45"/>
        <v>1.5904364090983978</v>
      </c>
      <c r="CW35" s="16">
        <f t="shared" si="46"/>
        <v>2.5739705183993484</v>
      </c>
      <c r="CX35" s="16">
        <f t="shared" si="47"/>
        <v>1.5686111084190227E-2</v>
      </c>
      <c r="CY35" s="16">
        <f t="shared" si="48"/>
        <v>1.154725100064933</v>
      </c>
      <c r="CZ35" s="16">
        <f t="shared" si="49"/>
        <v>1.154725100064933</v>
      </c>
      <c r="DA35" s="31"/>
      <c r="DB35" s="277"/>
      <c r="DC35" s="57"/>
      <c r="DD35" s="57"/>
      <c r="DE35" s="161"/>
      <c r="DF35" s="132"/>
      <c r="DG35" s="205"/>
      <c r="DH35" s="206"/>
      <c r="DI35" s="78"/>
      <c r="DJ35" s="57"/>
      <c r="DP35" s="78"/>
    </row>
    <row r="36" spans="2:120" x14ac:dyDescent="0.25">
      <c r="B36" s="115">
        <v>36769</v>
      </c>
      <c r="C36" s="112">
        <v>3414.0061000000001</v>
      </c>
      <c r="D36" s="112">
        <v>375.38</v>
      </c>
      <c r="E36" s="112">
        <v>423.67944</v>
      </c>
      <c r="F36" s="112">
        <v>259.41949</v>
      </c>
      <c r="G36" s="112">
        <v>40034.277340000001</v>
      </c>
      <c r="H36" s="112">
        <v>654.62518</v>
      </c>
      <c r="I36" s="112">
        <v>552.78461000000004</v>
      </c>
      <c r="J36" s="112">
        <v>652.72125000000005</v>
      </c>
      <c r="L36" s="115">
        <v>36769</v>
      </c>
      <c r="M36" s="112">
        <f t="shared" si="50"/>
        <v>7.0799270748734378E-2</v>
      </c>
      <c r="N36" s="112">
        <f t="shared" si="51"/>
        <v>4.1247122132534564E-2</v>
      </c>
      <c r="O36" s="112">
        <f t="shared" si="52"/>
        <v>9.0253854139188627E-2</v>
      </c>
      <c r="P36" s="112">
        <f t="shared" si="53"/>
        <v>7.8377972014411323E-2</v>
      </c>
      <c r="Q36" s="112">
        <f t="shared" si="54"/>
        <v>1.2666463978622478E-2</v>
      </c>
      <c r="R36" s="112">
        <f t="shared" si="55"/>
        <v>8.9084681827896972E-2</v>
      </c>
      <c r="S36" s="112">
        <f t="shared" si="56"/>
        <v>3.1163801665790247E-2</v>
      </c>
      <c r="T36" s="112">
        <f t="shared" si="57"/>
        <v>4.8851357148099073E-2</v>
      </c>
      <c r="V36" s="115">
        <v>36769</v>
      </c>
      <c r="W36" s="119">
        <f>M36-'Interest rate'!M35</f>
        <v>6.5380393767308087E-2</v>
      </c>
      <c r="X36" s="119">
        <f>N36-'Interest rate'!N35</f>
        <v>3.5890590758701713E-2</v>
      </c>
      <c r="Y36" s="119">
        <f>O36-'Interest rate'!O35</f>
        <v>8.664759890525997E-2</v>
      </c>
      <c r="Z36" s="119">
        <f>P36-'Interest rate'!P35</f>
        <v>7.3442310190654059E-2</v>
      </c>
      <c r="AA36" s="119">
        <f>Q36-'Interest rate'!Q35</f>
        <v>1.2568600004608799E-2</v>
      </c>
      <c r="AB36" s="119">
        <f>R36-'Interest rate'!R35</f>
        <v>8.6448249069606353E-2</v>
      </c>
      <c r="AC36" s="119">
        <f>S36-'Interest rate'!S35</f>
        <v>2.646362156816684E-2</v>
      </c>
      <c r="AD36" s="119">
        <f>T36-'Interest rate'!T35</f>
        <v>4.3959083234929475E-2</v>
      </c>
      <c r="AE36" s="118"/>
      <c r="AF36" s="119">
        <v>3.899721448467966E-3</v>
      </c>
      <c r="AG36" s="119">
        <v>0.51955431754874648</v>
      </c>
      <c r="AH36" s="119">
        <v>0.17214484679665737</v>
      </c>
      <c r="AI36" s="119">
        <v>9.8607242339832854E-2</v>
      </c>
      <c r="AJ36" s="119">
        <v>9.8941504178272979E-2</v>
      </c>
      <c r="AK36" s="119">
        <v>3.5877437325905287E-2</v>
      </c>
      <c r="AL36" s="119">
        <v>4.0111420612813371E-2</v>
      </c>
      <c r="AM36" s="119">
        <v>3.0863509749303616E-2</v>
      </c>
      <c r="AN36" s="31"/>
      <c r="AO36" s="31"/>
      <c r="AP36" s="18">
        <v>9.0870999999999995</v>
      </c>
      <c r="AQ36" s="18">
        <v>8.0702999999999996</v>
      </c>
      <c r="AR36" s="18">
        <v>13.1465</v>
      </c>
      <c r="AS36" s="18">
        <v>8.5183999999999996E-2</v>
      </c>
      <c r="AT36" s="18">
        <v>5.2145999999999999</v>
      </c>
      <c r="AU36" s="18">
        <v>6.1733000000000002</v>
      </c>
      <c r="AV36" s="18">
        <v>5.2008999999999999</v>
      </c>
      <c r="AW36" s="18"/>
      <c r="AX36" s="18">
        <f t="shared" si="0"/>
        <v>0.110046109319805</v>
      </c>
      <c r="AY36" s="18">
        <f t="shared" si="1"/>
        <v>0.8881051160436223</v>
      </c>
      <c r="AZ36" s="18">
        <f t="shared" si="2"/>
        <v>1.4467211761728165</v>
      </c>
      <c r="BA36" s="18">
        <f t="shared" si="3"/>
        <v>9.3741677762982697E-3</v>
      </c>
      <c r="BB36" s="18">
        <f t="shared" si="4"/>
        <v>0.57384644165905518</v>
      </c>
      <c r="BC36" s="18">
        <f t="shared" si="5"/>
        <v>0.67934764666395231</v>
      </c>
      <c r="BD36" s="18">
        <f t="shared" si="32"/>
        <v>0.57233880996137387</v>
      </c>
      <c r="BE36" s="18"/>
      <c r="BF36" s="18">
        <f t="shared" si="6"/>
        <v>0.12391113093689207</v>
      </c>
      <c r="BG36" s="18">
        <f t="shared" si="7"/>
        <v>1.125992837936632</v>
      </c>
      <c r="BH36" s="18">
        <f t="shared" si="8"/>
        <v>1.6289976828618515</v>
      </c>
      <c r="BI36" s="18">
        <f t="shared" si="9"/>
        <v>1.0555245777728213E-2</v>
      </c>
      <c r="BJ36" s="18">
        <f t="shared" si="10"/>
        <v>0.64614698338351739</v>
      </c>
      <c r="BK36" s="18">
        <f t="shared" si="11"/>
        <v>0.76494058461271586</v>
      </c>
      <c r="BL36" s="18">
        <f t="shared" si="33"/>
        <v>0.64444940088968194</v>
      </c>
      <c r="BM36" s="18"/>
      <c r="BN36" s="18">
        <f t="shared" si="12"/>
        <v>7.6065873046057886E-2</v>
      </c>
      <c r="BO36" s="18">
        <f t="shared" si="13"/>
        <v>0.69121819495683257</v>
      </c>
      <c r="BP36" s="18">
        <f t="shared" si="14"/>
        <v>0.61387441524360098</v>
      </c>
      <c r="BQ36" s="18">
        <f t="shared" si="34"/>
        <v>6.4795953295553946E-3</v>
      </c>
      <c r="BR36" s="18">
        <f t="shared" si="15"/>
        <v>0.39665310158597344</v>
      </c>
      <c r="BS36" s="18">
        <f t="shared" si="16"/>
        <v>0.46957745407522916</v>
      </c>
      <c r="BT36" s="18">
        <f t="shared" si="35"/>
        <v>0.39561099912524245</v>
      </c>
      <c r="BU36" s="18"/>
      <c r="BV36" s="18">
        <f t="shared" si="17"/>
        <v>11.739293764087153</v>
      </c>
      <c r="BW36" s="18">
        <f t="shared" si="18"/>
        <v>106.67613636363636</v>
      </c>
      <c r="BX36" s="18">
        <f t="shared" si="19"/>
        <v>94.739622464312546</v>
      </c>
      <c r="BY36" s="18">
        <f t="shared" si="36"/>
        <v>154.33062546957177</v>
      </c>
      <c r="BZ36" s="18">
        <f t="shared" si="20"/>
        <v>61.215721262208866</v>
      </c>
      <c r="CA36" s="18">
        <f t="shared" si="21"/>
        <v>72.470182193839221</v>
      </c>
      <c r="CB36" s="18">
        <f t="shared" si="37"/>
        <v>61.054892937640872</v>
      </c>
      <c r="CC36" s="18"/>
      <c r="CD36" s="18">
        <f t="shared" si="22"/>
        <v>0.16198791570148866</v>
      </c>
      <c r="CE36" s="18">
        <f t="shared" si="23"/>
        <v>1.7426264718290951</v>
      </c>
      <c r="CF36" s="18">
        <f t="shared" si="24"/>
        <v>1.5476354849844665</v>
      </c>
      <c r="CG36" s="18">
        <f t="shared" si="38"/>
        <v>2.5210946189544741</v>
      </c>
      <c r="CH36" s="18">
        <f t="shared" si="39"/>
        <v>1.6335672918344646E-2</v>
      </c>
      <c r="CI36" s="18">
        <f t="shared" si="25"/>
        <v>1.1838491926514019</v>
      </c>
      <c r="CJ36" s="18">
        <f t="shared" si="40"/>
        <v>0.8424829507718723</v>
      </c>
      <c r="CK36" s="18"/>
      <c r="CL36" s="18">
        <f t="shared" si="41"/>
        <v>0.16198791570148866</v>
      </c>
      <c r="CM36" s="18">
        <f t="shared" si="26"/>
        <v>1.4720003887709974</v>
      </c>
      <c r="CN36" s="18">
        <f t="shared" si="27"/>
        <v>1.3072910760857239</v>
      </c>
      <c r="CO36" s="18">
        <f t="shared" si="28"/>
        <v>2.1295741337696206</v>
      </c>
      <c r="CP36" s="18">
        <f t="shared" si="29"/>
        <v>1.3798778611115609E-2</v>
      </c>
      <c r="CQ36" s="18">
        <f t="shared" si="30"/>
        <v>0.8447021852169827</v>
      </c>
      <c r="CR36" s="18">
        <f t="shared" si="42"/>
        <v>0.8424829507718723</v>
      </c>
      <c r="CS36" s="18"/>
      <c r="CT36" s="18">
        <f t="shared" si="43"/>
        <v>0.1922744140437232</v>
      </c>
      <c r="CU36" s="18">
        <f t="shared" si="44"/>
        <v>1.7472168278567168</v>
      </c>
      <c r="CV36" s="18">
        <f t="shared" si="45"/>
        <v>1.5517122036570592</v>
      </c>
      <c r="CW36" s="18">
        <f t="shared" si="46"/>
        <v>2.5277355842258071</v>
      </c>
      <c r="CX36" s="18">
        <f t="shared" si="47"/>
        <v>1.6378703685900518E-2</v>
      </c>
      <c r="CY36" s="18">
        <f t="shared" si="48"/>
        <v>1.1869676402161167</v>
      </c>
      <c r="CZ36" s="18">
        <f t="shared" si="49"/>
        <v>1.1869676402161167</v>
      </c>
      <c r="DA36" s="31"/>
      <c r="DB36" s="277"/>
      <c r="DC36" s="57"/>
      <c r="DD36" s="57"/>
      <c r="DE36" s="161"/>
      <c r="DF36" s="132"/>
      <c r="DG36" s="205"/>
      <c r="DH36" s="206"/>
      <c r="DI36" s="78"/>
      <c r="DJ36" s="57"/>
      <c r="DP36" s="78"/>
    </row>
    <row r="37" spans="2:120" x14ac:dyDescent="0.25">
      <c r="B37" s="78">
        <v>36798</v>
      </c>
      <c r="C37" s="111">
        <v>3237.12354</v>
      </c>
      <c r="D37" s="111">
        <v>356.48</v>
      </c>
      <c r="E37" s="111">
        <v>403.66888</v>
      </c>
      <c r="F37" s="111">
        <v>241.17447999999999</v>
      </c>
      <c r="G37" s="111">
        <v>38506.96875</v>
      </c>
      <c r="H37" s="111">
        <v>614.82104000000004</v>
      </c>
      <c r="I37" s="111">
        <v>536.68065999999999</v>
      </c>
      <c r="J37" s="111">
        <v>657.71216000000004</v>
      </c>
      <c r="L37" s="78">
        <v>36798</v>
      </c>
      <c r="M37" s="111">
        <f t="shared" si="50"/>
        <v>-5.1810850601585079E-2</v>
      </c>
      <c r="N37" s="111">
        <f t="shared" si="51"/>
        <v>-5.0348979700570062E-2</v>
      </c>
      <c r="O37" s="111">
        <f t="shared" si="52"/>
        <v>-4.7230424964685547E-2</v>
      </c>
      <c r="P37" s="111">
        <f t="shared" si="53"/>
        <v>-7.0330143660370381E-2</v>
      </c>
      <c r="Q37" s="111">
        <f t="shared" si="54"/>
        <v>-3.815002271750767E-2</v>
      </c>
      <c r="R37" s="111">
        <f t="shared" si="55"/>
        <v>-6.0804474401672026E-2</v>
      </c>
      <c r="S37" s="111">
        <f t="shared" si="56"/>
        <v>-2.9132413798568013E-2</v>
      </c>
      <c r="T37" s="111">
        <f t="shared" si="57"/>
        <v>7.646311499740488E-3</v>
      </c>
      <c r="V37" s="78">
        <v>36798</v>
      </c>
      <c r="W37" s="118">
        <f>M37-'Interest rate'!M36</f>
        <v>-5.7488489562291134E-2</v>
      </c>
      <c r="X37" s="118">
        <f>N37-'Interest rate'!N36</f>
        <v>-5.571287347953624E-2</v>
      </c>
      <c r="Y37" s="118">
        <f>O37-'Interest rate'!O36</f>
        <v>-5.1094128168878372E-2</v>
      </c>
      <c r="Z37" s="118">
        <f>P37-'Interest rate'!P36</f>
        <v>-7.525248731111811E-2</v>
      </c>
      <c r="AA37" s="118">
        <f>Q37-'Interest rate'!Q36</f>
        <v>-3.8480363534988071E-2</v>
      </c>
      <c r="AB37" s="118">
        <f>R37-'Interest rate'!R36</f>
        <v>-6.3485421208663739E-2</v>
      </c>
      <c r="AC37" s="118">
        <f>S37-'Interest rate'!S36</f>
        <v>-3.383391558983595E-2</v>
      </c>
      <c r="AD37" s="118">
        <f>T37-'Interest rate'!T36</f>
        <v>2.6060743884506188E-3</v>
      </c>
      <c r="AE37" s="118"/>
      <c r="AF37" s="118">
        <v>3.899721448467966E-3</v>
      </c>
      <c r="AG37" s="118">
        <v>0.51955431754874648</v>
      </c>
      <c r="AH37" s="118">
        <v>0.17214484679665737</v>
      </c>
      <c r="AI37" s="118">
        <v>9.8607242339832854E-2</v>
      </c>
      <c r="AJ37" s="118">
        <v>9.8941504178272979E-2</v>
      </c>
      <c r="AK37" s="118">
        <v>3.5877437325905287E-2</v>
      </c>
      <c r="AL37" s="118">
        <v>4.0111420612813371E-2</v>
      </c>
      <c r="AM37" s="118">
        <v>3.0863509749303616E-2</v>
      </c>
      <c r="AN37" s="31"/>
      <c r="AO37" s="31"/>
      <c r="AP37" s="16">
        <v>9.0685000000000002</v>
      </c>
      <c r="AQ37" s="16">
        <v>8.0055999999999994</v>
      </c>
      <c r="AR37" s="16">
        <v>13.378</v>
      </c>
      <c r="AS37" s="16">
        <v>8.3858999999999989E-2</v>
      </c>
      <c r="AT37" s="16">
        <v>5.2659000000000002</v>
      </c>
      <c r="AU37" s="16">
        <v>6.0327999999999999</v>
      </c>
      <c r="AV37" s="16">
        <v>4.9375</v>
      </c>
      <c r="AW37" s="16"/>
      <c r="AX37" s="16">
        <f t="shared" si="0"/>
        <v>0.1102718200363897</v>
      </c>
      <c r="AY37" s="16">
        <f t="shared" si="1"/>
        <v>0.88279208248332131</v>
      </c>
      <c r="AZ37" s="16">
        <f t="shared" si="2"/>
        <v>1.4752164084468216</v>
      </c>
      <c r="BA37" s="16">
        <f t="shared" si="3"/>
        <v>9.2472845564316036E-3</v>
      </c>
      <c r="BB37" s="16">
        <f t="shared" si="4"/>
        <v>0.58068037712962461</v>
      </c>
      <c r="BC37" s="16">
        <f t="shared" si="5"/>
        <v>0.66524783591553183</v>
      </c>
      <c r="BD37" s="16">
        <f t="shared" si="32"/>
        <v>0.54446711142967419</v>
      </c>
      <c r="BE37" s="16"/>
      <c r="BF37" s="16">
        <f t="shared" si="6"/>
        <v>0.12491256120715501</v>
      </c>
      <c r="BG37" s="16">
        <f t="shared" si="7"/>
        <v>1.1327695613070852</v>
      </c>
      <c r="BH37" s="16">
        <f t="shared" si="8"/>
        <v>1.6710802438293197</v>
      </c>
      <c r="BI37" s="16">
        <f t="shared" si="9"/>
        <v>1.0475042470270811E-2</v>
      </c>
      <c r="BJ37" s="16">
        <f t="shared" si="10"/>
        <v>0.65777705606075754</v>
      </c>
      <c r="BK37" s="16">
        <f t="shared" si="11"/>
        <v>0.75357249925052472</v>
      </c>
      <c r="BL37" s="16">
        <f t="shared" si="33"/>
        <v>0.61675577096032785</v>
      </c>
      <c r="BM37" s="16"/>
      <c r="BN37" s="16">
        <f t="shared" si="12"/>
        <v>7.4749588877261172E-2</v>
      </c>
      <c r="BO37" s="16">
        <f t="shared" si="13"/>
        <v>0.67786664673344288</v>
      </c>
      <c r="BP37" s="16">
        <f t="shared" si="14"/>
        <v>0.59841530871580195</v>
      </c>
      <c r="BQ37" s="16">
        <f t="shared" si="34"/>
        <v>6.2684257736582436E-3</v>
      </c>
      <c r="BR37" s="16">
        <f t="shared" si="15"/>
        <v>0.39362386006876965</v>
      </c>
      <c r="BS37" s="16">
        <f t="shared" si="16"/>
        <v>0.4509493197787412</v>
      </c>
      <c r="BT37" s="16">
        <f t="shared" si="35"/>
        <v>0.36907609508147704</v>
      </c>
      <c r="BU37" s="16"/>
      <c r="BV37" s="16">
        <f t="shared" si="17"/>
        <v>11.924778497239416</v>
      </c>
      <c r="BW37" s="16">
        <f t="shared" si="18"/>
        <v>108.13985380221563</v>
      </c>
      <c r="BX37" s="16">
        <f t="shared" si="19"/>
        <v>95.465006737499849</v>
      </c>
      <c r="BY37" s="16">
        <f t="shared" si="36"/>
        <v>159.5296867360689</v>
      </c>
      <c r="BZ37" s="16">
        <f t="shared" si="20"/>
        <v>62.794691088613042</v>
      </c>
      <c r="CA37" s="16">
        <f t="shared" si="21"/>
        <v>71.939803718145953</v>
      </c>
      <c r="CB37" s="16">
        <f t="shared" si="37"/>
        <v>58.878593830119613</v>
      </c>
      <c r="CC37" s="16"/>
      <c r="CD37" s="16">
        <f t="shared" si="22"/>
        <v>0.16576050921628432</v>
      </c>
      <c r="CE37" s="16">
        <f t="shared" si="23"/>
        <v>1.7221177766383711</v>
      </c>
      <c r="CF37" s="16">
        <f t="shared" si="24"/>
        <v>1.5202719383201351</v>
      </c>
      <c r="CG37" s="16">
        <f t="shared" si="38"/>
        <v>2.5404964013748836</v>
      </c>
      <c r="CH37" s="16">
        <f t="shared" si="39"/>
        <v>1.5924913120264339E-2</v>
      </c>
      <c r="CI37" s="16">
        <f t="shared" si="25"/>
        <v>1.1456351241003437</v>
      </c>
      <c r="CJ37" s="16">
        <f t="shared" si="40"/>
        <v>0.81844251425540382</v>
      </c>
      <c r="CK37" s="16"/>
      <c r="CL37" s="16">
        <f t="shared" si="41"/>
        <v>0.16576050921628432</v>
      </c>
      <c r="CM37" s="16">
        <f t="shared" si="26"/>
        <v>1.5031991778278744</v>
      </c>
      <c r="CN37" s="16">
        <f t="shared" si="27"/>
        <v>1.3270123325818857</v>
      </c>
      <c r="CO37" s="16">
        <f t="shared" si="28"/>
        <v>2.2175440922954519</v>
      </c>
      <c r="CP37" s="16">
        <f t="shared" si="29"/>
        <v>1.3900510542368386E-2</v>
      </c>
      <c r="CQ37" s="16">
        <f t="shared" si="30"/>
        <v>0.87287826548203162</v>
      </c>
      <c r="CR37" s="16">
        <f t="shared" si="42"/>
        <v>0.81844251425540382</v>
      </c>
      <c r="CS37" s="16"/>
      <c r="CT37" s="16">
        <f t="shared" si="43"/>
        <v>0.20253164556962025</v>
      </c>
      <c r="CU37" s="16">
        <f t="shared" si="44"/>
        <v>1.8366582278481012</v>
      </c>
      <c r="CV37" s="16">
        <f t="shared" si="45"/>
        <v>1.6213873417721516</v>
      </c>
      <c r="CW37" s="16">
        <f t="shared" si="46"/>
        <v>2.7094683544303799</v>
      </c>
      <c r="CX37" s="16">
        <f t="shared" si="47"/>
        <v>1.6984101265822782E-2</v>
      </c>
      <c r="CY37" s="16">
        <f t="shared" si="48"/>
        <v>1.2218329113924051</v>
      </c>
      <c r="CZ37" s="16">
        <f t="shared" si="49"/>
        <v>1.2218329113924051</v>
      </c>
      <c r="DA37" s="31"/>
      <c r="DB37" s="277"/>
      <c r="DC37" s="57"/>
      <c r="DD37" s="57"/>
      <c r="DE37" s="161"/>
      <c r="DF37" s="132"/>
      <c r="DG37" s="205"/>
      <c r="DH37" s="206"/>
      <c r="DI37" s="78"/>
      <c r="DJ37" s="57"/>
      <c r="DP37" s="78"/>
    </row>
    <row r="38" spans="2:120" x14ac:dyDescent="0.25">
      <c r="B38" s="115">
        <v>36830</v>
      </c>
      <c r="C38" s="112">
        <v>3248.9809599999999</v>
      </c>
      <c r="D38" s="112">
        <v>350.37</v>
      </c>
      <c r="E38" s="112">
        <v>412.73412999999999</v>
      </c>
      <c r="F38" s="112">
        <v>241.73451</v>
      </c>
      <c r="G38" s="112">
        <v>38242.886720000002</v>
      </c>
      <c r="H38" s="112">
        <v>630.07037000000003</v>
      </c>
      <c r="I38" s="112">
        <v>534.24419999999998</v>
      </c>
      <c r="J38" s="112">
        <v>675.08672999999999</v>
      </c>
      <c r="L38" s="115">
        <v>36830</v>
      </c>
      <c r="M38" s="112">
        <f t="shared" si="50"/>
        <v>3.6629494838493759E-3</v>
      </c>
      <c r="N38" s="112">
        <f t="shared" si="51"/>
        <v>-1.7139811490125667E-2</v>
      </c>
      <c r="O38" s="112">
        <f t="shared" si="52"/>
        <v>2.2457143587585993E-2</v>
      </c>
      <c r="P38" s="112">
        <f t="shared" si="53"/>
        <v>2.3220947755335786E-3</v>
      </c>
      <c r="Q38" s="112">
        <f t="shared" si="54"/>
        <v>-6.8580321581401815E-3</v>
      </c>
      <c r="R38" s="112">
        <f t="shared" si="55"/>
        <v>2.4802875971843719E-2</v>
      </c>
      <c r="S38" s="112">
        <f t="shared" si="56"/>
        <v>-4.5398692026651366E-3</v>
      </c>
      <c r="T38" s="112">
        <f t="shared" si="57"/>
        <v>2.6416677471798433E-2</v>
      </c>
      <c r="V38" s="115">
        <v>36830</v>
      </c>
      <c r="W38" s="119">
        <f>M38-'Interest rate'!M37</f>
        <v>-2.1867914687963008E-3</v>
      </c>
      <c r="X38" s="119">
        <f>N38-'Interest rate'!N37</f>
        <v>-2.2493883358479683E-2</v>
      </c>
      <c r="Y38" s="119">
        <f>O38-'Interest rate'!O37</f>
        <v>1.8552514979533363E-2</v>
      </c>
      <c r="Z38" s="119">
        <f>P38-'Interest rate'!P37</f>
        <v>-2.6257782723642098E-3</v>
      </c>
      <c r="AA38" s="119">
        <f>Q38-'Interest rate'!Q37</f>
        <v>-7.1637675262092859E-3</v>
      </c>
      <c r="AB38" s="119">
        <f>R38-'Interest rate'!R37</f>
        <v>2.2108441653096778E-2</v>
      </c>
      <c r="AC38" s="119">
        <f>S38-'Interest rate'!S37</f>
        <v>-9.2334563750896548E-3</v>
      </c>
      <c r="AD38" s="119">
        <f>T38-'Interest rate'!T37</f>
        <v>2.1277931183412591E-2</v>
      </c>
      <c r="AE38" s="118"/>
      <c r="AF38" s="119">
        <v>3.899721448467966E-3</v>
      </c>
      <c r="AG38" s="119">
        <v>0.51955431754874648</v>
      </c>
      <c r="AH38" s="119">
        <v>0.17214484679665737</v>
      </c>
      <c r="AI38" s="119">
        <v>9.8607242339832854E-2</v>
      </c>
      <c r="AJ38" s="119">
        <v>9.8941504178272979E-2</v>
      </c>
      <c r="AK38" s="119">
        <v>3.5877437325905287E-2</v>
      </c>
      <c r="AL38" s="119">
        <v>4.0111420612813371E-2</v>
      </c>
      <c r="AM38" s="119">
        <v>3.0863509749303616E-2</v>
      </c>
      <c r="AN38" s="31"/>
      <c r="AO38" s="31"/>
      <c r="AP38" s="18">
        <v>9.2739999999999991</v>
      </c>
      <c r="AQ38" s="18">
        <v>7.8733000000000004</v>
      </c>
      <c r="AR38" s="18">
        <v>13.4245</v>
      </c>
      <c r="AS38" s="18">
        <v>8.5419999999999996E-2</v>
      </c>
      <c r="AT38" s="18">
        <v>5.1942000000000004</v>
      </c>
      <c r="AU38" s="18">
        <v>6.0865</v>
      </c>
      <c r="AV38" s="18">
        <v>4.8257000000000003</v>
      </c>
      <c r="AW38" s="18"/>
      <c r="AX38" s="18">
        <f t="shared" si="0"/>
        <v>0.10782833728703904</v>
      </c>
      <c r="AY38" s="18">
        <f t="shared" si="1"/>
        <v>0.84896484796204452</v>
      </c>
      <c r="AZ38" s="18">
        <f t="shared" si="2"/>
        <v>1.4475415139098555</v>
      </c>
      <c r="BA38" s="18">
        <f t="shared" si="3"/>
        <v>9.2106965710588747E-3</v>
      </c>
      <c r="BB38" s="18">
        <f t="shared" si="4"/>
        <v>0.56008194953633827</v>
      </c>
      <c r="BC38" s="18">
        <f t="shared" si="5"/>
        <v>0.65629717489756312</v>
      </c>
      <c r="BD38" s="18">
        <f t="shared" si="32"/>
        <v>0.52034720724606431</v>
      </c>
      <c r="BE38" s="18"/>
      <c r="BF38" s="18">
        <f t="shared" si="6"/>
        <v>0.12701154534947226</v>
      </c>
      <c r="BG38" s="18">
        <f t="shared" si="7"/>
        <v>1.1779050715710055</v>
      </c>
      <c r="BH38" s="18">
        <f t="shared" si="8"/>
        <v>1.7050664905439903</v>
      </c>
      <c r="BI38" s="18">
        <f t="shared" si="9"/>
        <v>1.0849326203751919E-2</v>
      </c>
      <c r="BJ38" s="18">
        <f t="shared" si="10"/>
        <v>0.65972336885422889</v>
      </c>
      <c r="BK38" s="18">
        <f t="shared" si="11"/>
        <v>0.77305577076956289</v>
      </c>
      <c r="BL38" s="18">
        <f t="shared" si="33"/>
        <v>0.61291961439294829</v>
      </c>
      <c r="BM38" s="18"/>
      <c r="BN38" s="18">
        <f t="shared" si="12"/>
        <v>7.449067004357704E-2</v>
      </c>
      <c r="BO38" s="18">
        <f t="shared" si="13"/>
        <v>0.69082647398413344</v>
      </c>
      <c r="BP38" s="18">
        <f t="shared" si="14"/>
        <v>0.5864873924540952</v>
      </c>
      <c r="BQ38" s="18">
        <f t="shared" si="34"/>
        <v>6.3629930351223503E-3</v>
      </c>
      <c r="BR38" s="18">
        <f t="shared" si="15"/>
        <v>0.38691943834034787</v>
      </c>
      <c r="BS38" s="18">
        <f t="shared" si="16"/>
        <v>0.45338746322023166</v>
      </c>
      <c r="BT38" s="18">
        <f t="shared" si="35"/>
        <v>0.35946962642928976</v>
      </c>
      <c r="BU38" s="18"/>
      <c r="BV38" s="18">
        <f t="shared" si="17"/>
        <v>11.706860220088974</v>
      </c>
      <c r="BW38" s="18">
        <f t="shared" si="18"/>
        <v>108.56942168110513</v>
      </c>
      <c r="BX38" s="18">
        <f t="shared" si="19"/>
        <v>92.171622570826514</v>
      </c>
      <c r="BY38" s="18">
        <f t="shared" si="36"/>
        <v>157.15874502458442</v>
      </c>
      <c r="BZ38" s="18">
        <f t="shared" si="20"/>
        <v>60.80777335518615</v>
      </c>
      <c r="CA38" s="18">
        <f t="shared" si="21"/>
        <v>71.253804729571542</v>
      </c>
      <c r="CB38" s="18">
        <f t="shared" si="37"/>
        <v>56.493795364083361</v>
      </c>
      <c r="CC38" s="18"/>
      <c r="CD38" s="18">
        <f t="shared" si="22"/>
        <v>0.16429803663846218</v>
      </c>
      <c r="CE38" s="18">
        <f t="shared" si="23"/>
        <v>1.7854530052751141</v>
      </c>
      <c r="CF38" s="18">
        <f t="shared" si="24"/>
        <v>1.5157868391667628</v>
      </c>
      <c r="CG38" s="18">
        <f t="shared" si="38"/>
        <v>2.5845173462708404</v>
      </c>
      <c r="CH38" s="18">
        <f t="shared" si="39"/>
        <v>1.6445265873474255E-2</v>
      </c>
      <c r="CI38" s="18">
        <f t="shared" si="25"/>
        <v>1.1717877632744214</v>
      </c>
      <c r="CJ38" s="18">
        <f t="shared" si="40"/>
        <v>0.79285303540622698</v>
      </c>
      <c r="CK38" s="18"/>
      <c r="CL38" s="18">
        <f t="shared" si="41"/>
        <v>0.16429803663846218</v>
      </c>
      <c r="CM38" s="18">
        <f t="shared" si="26"/>
        <v>1.5236999917850982</v>
      </c>
      <c r="CN38" s="18">
        <f t="shared" si="27"/>
        <v>1.2935677318656043</v>
      </c>
      <c r="CO38" s="18">
        <f t="shared" si="28"/>
        <v>2.2056189928530356</v>
      </c>
      <c r="CP38" s="18">
        <f t="shared" si="29"/>
        <v>1.4034338289657439E-2</v>
      </c>
      <c r="CQ38" s="18">
        <f t="shared" si="30"/>
        <v>0.8533968619075003</v>
      </c>
      <c r="CR38" s="18">
        <f t="shared" si="42"/>
        <v>0.79285303540622698</v>
      </c>
      <c r="CS38" s="18"/>
      <c r="CT38" s="18">
        <f t="shared" si="43"/>
        <v>0.2072238224506289</v>
      </c>
      <c r="CU38" s="18">
        <f t="shared" si="44"/>
        <v>1.9217937294071326</v>
      </c>
      <c r="CV38" s="18">
        <f t="shared" si="45"/>
        <v>1.6315353213005368</v>
      </c>
      <c r="CW38" s="18">
        <f t="shared" si="46"/>
        <v>2.781876204488468</v>
      </c>
      <c r="CX38" s="18">
        <f t="shared" si="47"/>
        <v>1.770105891373272E-2</v>
      </c>
      <c r="CY38" s="18">
        <f t="shared" si="48"/>
        <v>1.2612677953457527</v>
      </c>
      <c r="CZ38" s="18">
        <f t="shared" si="49"/>
        <v>1.2612677953457527</v>
      </c>
      <c r="DA38" s="31"/>
      <c r="DB38" s="277"/>
      <c r="DC38" s="57"/>
      <c r="DD38" s="57"/>
      <c r="DE38" s="161"/>
      <c r="DF38" s="132"/>
      <c r="DG38" s="205"/>
      <c r="DH38" s="206"/>
      <c r="DI38" s="78"/>
      <c r="DJ38" s="57"/>
      <c r="DP38" s="78"/>
    </row>
    <row r="39" spans="2:120" x14ac:dyDescent="0.25">
      <c r="B39" s="78">
        <v>36860</v>
      </c>
      <c r="C39" s="111">
        <v>3053.5095200000001</v>
      </c>
      <c r="D39" s="111">
        <v>329.5</v>
      </c>
      <c r="E39" s="111">
        <v>378.08377000000002</v>
      </c>
      <c r="F39" s="111">
        <v>231.60187999999999</v>
      </c>
      <c r="G39" s="111">
        <v>36469.058590000001</v>
      </c>
      <c r="H39" s="111">
        <v>571.05646000000002</v>
      </c>
      <c r="I39" s="111">
        <v>505.09055000000001</v>
      </c>
      <c r="J39" s="111">
        <v>626.42583999999999</v>
      </c>
      <c r="L39" s="78">
        <v>36860</v>
      </c>
      <c r="M39" s="111">
        <f t="shared" si="50"/>
        <v>-6.0163922905845491E-2</v>
      </c>
      <c r="N39" s="111">
        <f t="shared" si="51"/>
        <v>-5.9565602077803481E-2</v>
      </c>
      <c r="O39" s="111">
        <f t="shared" si="52"/>
        <v>-8.3953221896139185E-2</v>
      </c>
      <c r="P39" s="111">
        <f t="shared" si="53"/>
        <v>-4.1916356915692399E-2</v>
      </c>
      <c r="Q39" s="111">
        <f t="shared" si="54"/>
        <v>-4.6383217433017099E-2</v>
      </c>
      <c r="R39" s="111">
        <f t="shared" si="55"/>
        <v>-9.3662411073226592E-2</v>
      </c>
      <c r="S39" s="111">
        <f t="shared" si="56"/>
        <v>-5.4569895190251905E-2</v>
      </c>
      <c r="T39" s="111">
        <f t="shared" si="57"/>
        <v>-7.2080945806770602E-2</v>
      </c>
      <c r="V39" s="78">
        <v>36860</v>
      </c>
      <c r="W39" s="118">
        <f>M39-'Interest rate'!M38</f>
        <v>-6.6099593535004608E-2</v>
      </c>
      <c r="X39" s="118">
        <f>N39-'Interest rate'!N38</f>
        <v>-6.4921638412722693E-2</v>
      </c>
      <c r="Y39" s="118">
        <f>O39-'Interest rate'!O38</f>
        <v>-8.7990984580099907E-2</v>
      </c>
      <c r="Z39" s="118">
        <f>P39-'Interest rate'!P38</f>
        <v>-4.6829320628563709E-2</v>
      </c>
      <c r="AA39" s="118">
        <f>Q39-'Interest rate'!Q38</f>
        <v>-4.6659879397742965E-2</v>
      </c>
      <c r="AB39" s="118">
        <f>R39-'Interest rate'!R38</f>
        <v>-9.6304243330054384E-2</v>
      </c>
      <c r="AC39" s="118">
        <f>S39-'Interest rate'!S38</f>
        <v>-5.9284589126766263E-2</v>
      </c>
      <c r="AD39" s="118">
        <f>T39-'Interest rate'!T38</f>
        <v>-7.7121182918060471E-2</v>
      </c>
      <c r="AE39" s="118"/>
      <c r="AF39" s="118">
        <v>3.899721448467966E-3</v>
      </c>
      <c r="AG39" s="118">
        <v>0.51955431754874648</v>
      </c>
      <c r="AH39" s="118">
        <v>0.17214484679665737</v>
      </c>
      <c r="AI39" s="118">
        <v>9.8607242339832854E-2</v>
      </c>
      <c r="AJ39" s="118">
        <v>9.8941504178272979E-2</v>
      </c>
      <c r="AK39" s="118">
        <v>3.5877437325905287E-2</v>
      </c>
      <c r="AL39" s="118">
        <v>4.0111420612813371E-2</v>
      </c>
      <c r="AM39" s="118">
        <v>3.0863509749303616E-2</v>
      </c>
      <c r="AN39" s="31"/>
      <c r="AO39" s="31"/>
      <c r="AP39" s="16">
        <v>9.2668999999999997</v>
      </c>
      <c r="AQ39" s="16">
        <v>8.0772999999999993</v>
      </c>
      <c r="AR39" s="16">
        <v>13.192500000000001</v>
      </c>
      <c r="AS39" s="16">
        <v>8.3780000000000007E-2</v>
      </c>
      <c r="AT39" s="16">
        <v>5.3502999999999998</v>
      </c>
      <c r="AU39" s="16">
        <v>6.0296000000000003</v>
      </c>
      <c r="AV39" s="16">
        <v>4.8910600000000004</v>
      </c>
      <c r="AW39" s="16"/>
      <c r="AX39" s="16">
        <f t="shared" si="0"/>
        <v>0.10791095188250656</v>
      </c>
      <c r="AY39" s="16">
        <f t="shared" si="1"/>
        <v>0.8716291316405701</v>
      </c>
      <c r="AZ39" s="16">
        <f t="shared" si="2"/>
        <v>1.4236152327099678</v>
      </c>
      <c r="BA39" s="16">
        <f t="shared" si="3"/>
        <v>9.040779548716401E-3</v>
      </c>
      <c r="BB39" s="16">
        <f t="shared" si="4"/>
        <v>0.5773559658569748</v>
      </c>
      <c r="BC39" s="16">
        <f t="shared" si="5"/>
        <v>0.65065987547076154</v>
      </c>
      <c r="BD39" s="16">
        <f t="shared" si="32"/>
        <v>0.52779894031445262</v>
      </c>
      <c r="BE39" s="16"/>
      <c r="BF39" s="16">
        <f t="shared" si="6"/>
        <v>0.12380374630136309</v>
      </c>
      <c r="BG39" s="16">
        <f t="shared" si="7"/>
        <v>1.1472769366001017</v>
      </c>
      <c r="BH39" s="16">
        <f t="shared" si="8"/>
        <v>1.6332809230807328</v>
      </c>
      <c r="BI39" s="16">
        <f t="shared" si="9"/>
        <v>1.0372277865128201E-2</v>
      </c>
      <c r="BJ39" s="16">
        <f t="shared" si="10"/>
        <v>0.66238718383618289</v>
      </c>
      <c r="BK39" s="16">
        <f t="shared" si="11"/>
        <v>0.74648706869869896</v>
      </c>
      <c r="BL39" s="16">
        <f t="shared" si="33"/>
        <v>0.60553155138474501</v>
      </c>
      <c r="BM39" s="16"/>
      <c r="BN39" s="16">
        <f t="shared" si="12"/>
        <v>7.5800644305476589E-2</v>
      </c>
      <c r="BO39" s="16">
        <f t="shared" si="13"/>
        <v>0.70243699071442101</v>
      </c>
      <c r="BP39" s="16">
        <f t="shared" si="14"/>
        <v>0.61226454424862597</v>
      </c>
      <c r="BQ39" s="16">
        <f t="shared" si="34"/>
        <v>6.3505779799128293E-3</v>
      </c>
      <c r="BR39" s="16">
        <f t="shared" si="15"/>
        <v>0.4055561872275914</v>
      </c>
      <c r="BS39" s="16">
        <f t="shared" si="16"/>
        <v>0.45704756490430165</v>
      </c>
      <c r="BT39" s="16">
        <f t="shared" si="35"/>
        <v>0.37074549933674433</v>
      </c>
      <c r="BU39" s="16"/>
      <c r="BV39" s="16">
        <f t="shared" si="17"/>
        <v>11.936022917163999</v>
      </c>
      <c r="BW39" s="16">
        <f t="shared" si="18"/>
        <v>110.60993077106706</v>
      </c>
      <c r="BX39" s="16">
        <f t="shared" si="19"/>
        <v>96.410837908808759</v>
      </c>
      <c r="BY39" s="16">
        <f t="shared" si="36"/>
        <v>157.46598233468609</v>
      </c>
      <c r="BZ39" s="16">
        <f t="shared" si="20"/>
        <v>63.861303413702544</v>
      </c>
      <c r="CA39" s="16">
        <f t="shared" si="21"/>
        <v>71.96944378133206</v>
      </c>
      <c r="CB39" s="16">
        <f t="shared" si="37"/>
        <v>58.379804249224158</v>
      </c>
      <c r="CC39" s="16"/>
      <c r="CD39" s="16">
        <f t="shared" si="22"/>
        <v>0.16584848082791562</v>
      </c>
      <c r="CE39" s="16">
        <f t="shared" si="23"/>
        <v>1.7320337177354541</v>
      </c>
      <c r="CF39" s="16">
        <f t="shared" si="24"/>
        <v>1.5096910453619423</v>
      </c>
      <c r="CG39" s="16">
        <f t="shared" si="38"/>
        <v>2.4657495841354691</v>
      </c>
      <c r="CH39" s="16">
        <f t="shared" si="39"/>
        <v>1.5658935012989927E-2</v>
      </c>
      <c r="CI39" s="16">
        <f t="shared" si="25"/>
        <v>1.1269648430929109</v>
      </c>
      <c r="CJ39" s="16">
        <f t="shared" si="40"/>
        <v>0.81117487063818505</v>
      </c>
      <c r="CK39" s="16"/>
      <c r="CL39" s="16">
        <f t="shared" si="41"/>
        <v>0.16584848082791562</v>
      </c>
      <c r="CM39" s="16">
        <f t="shared" si="26"/>
        <v>1.5369012869842111</v>
      </c>
      <c r="CN39" s="16">
        <f t="shared" si="27"/>
        <v>1.3396079341913227</v>
      </c>
      <c r="CO39" s="16">
        <f t="shared" si="28"/>
        <v>2.1879560833222769</v>
      </c>
      <c r="CP39" s="16">
        <f t="shared" si="29"/>
        <v>1.3894785723762772E-2</v>
      </c>
      <c r="CQ39" s="16">
        <f t="shared" si="30"/>
        <v>0.88733912697359685</v>
      </c>
      <c r="CR39" s="16">
        <f t="shared" si="42"/>
        <v>0.81117487063818505</v>
      </c>
      <c r="CS39" s="16"/>
      <c r="CT39" s="16">
        <f t="shared" si="43"/>
        <v>0.20445465809047525</v>
      </c>
      <c r="CU39" s="16">
        <f t="shared" si="44"/>
        <v>1.894660871058625</v>
      </c>
      <c r="CV39" s="16">
        <f t="shared" si="45"/>
        <v>1.6514416097941957</v>
      </c>
      <c r="CW39" s="16">
        <f t="shared" si="46"/>
        <v>2.6972680768585953</v>
      </c>
      <c r="CX39" s="16">
        <f t="shared" si="47"/>
        <v>1.7129211254820018E-2</v>
      </c>
      <c r="CY39" s="16">
        <f t="shared" si="48"/>
        <v>1.2327798064223296</v>
      </c>
      <c r="CZ39" s="16">
        <f t="shared" si="49"/>
        <v>1.2327798064223296</v>
      </c>
      <c r="DA39" s="31"/>
      <c r="DB39" s="277"/>
      <c r="DC39" s="57"/>
      <c r="DD39" s="57"/>
      <c r="DE39" s="161"/>
      <c r="DF39" s="132"/>
      <c r="DG39" s="205"/>
      <c r="DH39" s="206"/>
      <c r="DI39" s="78"/>
      <c r="DJ39" s="57"/>
      <c r="DP39" s="78"/>
    </row>
    <row r="40" spans="2:120" x14ac:dyDescent="0.25">
      <c r="B40" s="116">
        <v>36889</v>
      </c>
      <c r="C40" s="113">
        <v>2956.2578100000001</v>
      </c>
      <c r="D40" s="113">
        <v>334.6</v>
      </c>
      <c r="E40" s="113">
        <v>356.14688000000001</v>
      </c>
      <c r="F40" s="113">
        <v>224.00748999999999</v>
      </c>
      <c r="G40" s="113">
        <v>38341.8125</v>
      </c>
      <c r="H40" s="113">
        <v>540.34551999999996</v>
      </c>
      <c r="I40" s="113">
        <v>502.56921</v>
      </c>
      <c r="J40" s="113">
        <v>600.71813999999995</v>
      </c>
      <c r="L40" s="116">
        <v>36889</v>
      </c>
      <c r="M40" s="113">
        <f t="shared" si="50"/>
        <v>-3.1849158931064991E-2</v>
      </c>
      <c r="N40" s="113">
        <f t="shared" si="51"/>
        <v>1.5477996965098662E-2</v>
      </c>
      <c r="O40" s="113">
        <f t="shared" si="52"/>
        <v>-5.8021242223647906E-2</v>
      </c>
      <c r="P40" s="113">
        <f t="shared" si="53"/>
        <v>-3.2790709643635063E-2</v>
      </c>
      <c r="Q40" s="113">
        <f t="shared" si="54"/>
        <v>5.1351857777692134E-2</v>
      </c>
      <c r="R40" s="113">
        <f t="shared" si="55"/>
        <v>-5.3779165723823574E-2</v>
      </c>
      <c r="S40" s="113">
        <f t="shared" si="56"/>
        <v>-4.9918574006185823E-3</v>
      </c>
      <c r="T40" s="113">
        <f t="shared" si="57"/>
        <v>-4.1038696615708026E-2</v>
      </c>
      <c r="V40" s="116">
        <v>36889</v>
      </c>
      <c r="W40" s="120">
        <f>M40-'Interest rate'!M39</f>
        <v>-3.783947007098476E-2</v>
      </c>
      <c r="X40" s="120">
        <f>N40-'Interest rate'!N39</f>
        <v>9.9776878144992587E-3</v>
      </c>
      <c r="Y40" s="120">
        <f>O40-'Interest rate'!O39</f>
        <v>-6.2117277693342521E-2</v>
      </c>
      <c r="Z40" s="120">
        <f>P40-'Interest rate'!P39</f>
        <v>-3.764245903822383E-2</v>
      </c>
      <c r="AA40" s="120">
        <f>Q40-'Interest rate'!Q39</f>
        <v>5.0759003058278518E-2</v>
      </c>
      <c r="AB40" s="120">
        <f>R40-'Interest rate'!R39</f>
        <v>-5.6609682276232975E-2</v>
      </c>
      <c r="AC40" s="120">
        <f>S40-'Interest rate'!S39</f>
        <v>-9.709186372389822E-3</v>
      </c>
      <c r="AD40" s="120">
        <f>T40-'Interest rate'!T39</f>
        <v>-4.6004942625344714E-2</v>
      </c>
      <c r="AE40" s="133"/>
      <c r="AF40" s="120">
        <v>3.899721448467966E-3</v>
      </c>
      <c r="AG40" s="120">
        <v>0.51955431754874648</v>
      </c>
      <c r="AH40" s="120">
        <v>0.17214484679665737</v>
      </c>
      <c r="AI40" s="120">
        <v>9.8607242339832854E-2</v>
      </c>
      <c r="AJ40" s="120">
        <v>9.8941504178272979E-2</v>
      </c>
      <c r="AK40" s="120">
        <v>3.5877437325905287E-2</v>
      </c>
      <c r="AL40" s="120">
        <v>4.0111420612813371E-2</v>
      </c>
      <c r="AM40" s="120">
        <v>3.0863509749303616E-2</v>
      </c>
      <c r="AN40" s="31"/>
      <c r="AO40" s="31"/>
      <c r="AP40" s="18">
        <v>8.8031000000000006</v>
      </c>
      <c r="AQ40" s="18">
        <v>8.3063000000000002</v>
      </c>
      <c r="AR40" s="18">
        <v>13.1625</v>
      </c>
      <c r="AS40" s="18">
        <v>7.7451999999999993E-2</v>
      </c>
      <c r="AT40" s="18">
        <v>5.4428000000000001</v>
      </c>
      <c r="AU40" s="18">
        <v>5.8723000000000001</v>
      </c>
      <c r="AV40" s="18">
        <v>4.91873</v>
      </c>
      <c r="AW40" s="18"/>
      <c r="AX40" s="18">
        <f t="shared" si="0"/>
        <v>0.11359634674148879</v>
      </c>
      <c r="AY40" s="18">
        <f t="shared" si="1"/>
        <v>0.94356533493882833</v>
      </c>
      <c r="AZ40" s="18">
        <f t="shared" si="2"/>
        <v>1.4952119139848461</v>
      </c>
      <c r="BA40" s="18">
        <f t="shared" si="3"/>
        <v>8.7982642478217892E-3</v>
      </c>
      <c r="BB40" s="18">
        <f t="shared" si="4"/>
        <v>0.61828219604457524</v>
      </c>
      <c r="BC40" s="18">
        <f t="shared" si="5"/>
        <v>0.66707182697004463</v>
      </c>
      <c r="BD40" s="18">
        <f t="shared" si="32"/>
        <v>0.5587497586077631</v>
      </c>
      <c r="BE40" s="18"/>
      <c r="BF40" s="18">
        <f t="shared" si="6"/>
        <v>0.12039054693425472</v>
      </c>
      <c r="BG40" s="18">
        <f t="shared" si="7"/>
        <v>1.0598100237169377</v>
      </c>
      <c r="BH40" s="18">
        <f t="shared" si="8"/>
        <v>1.5846405740221277</v>
      </c>
      <c r="BI40" s="18">
        <f t="shared" si="9"/>
        <v>9.324488641151896E-3</v>
      </c>
      <c r="BJ40" s="18">
        <f t="shared" si="10"/>
        <v>0.65526166885376158</v>
      </c>
      <c r="BK40" s="18">
        <f t="shared" si="11"/>
        <v>0.70696940876202397</v>
      </c>
      <c r="BL40" s="18">
        <f t="shared" si="33"/>
        <v>0.59216859492192675</v>
      </c>
      <c r="BM40" s="18"/>
      <c r="BN40" s="18">
        <f t="shared" si="12"/>
        <v>7.5973409306742637E-2</v>
      </c>
      <c r="BO40" s="18">
        <f t="shared" si="13"/>
        <v>0.66880151946818622</v>
      </c>
      <c r="BP40" s="18">
        <f t="shared" si="14"/>
        <v>0.6310579297245964</v>
      </c>
      <c r="BQ40" s="18">
        <f t="shared" si="34"/>
        <v>5.8842924976258305E-3</v>
      </c>
      <c r="BR40" s="18">
        <f t="shared" si="15"/>
        <v>0.41350807217473884</v>
      </c>
      <c r="BS40" s="18">
        <f t="shared" si="16"/>
        <v>0.44613865147198478</v>
      </c>
      <c r="BT40" s="18">
        <f t="shared" si="35"/>
        <v>0.3736926875593542</v>
      </c>
      <c r="BU40" s="18"/>
      <c r="BV40" s="18">
        <f t="shared" si="17"/>
        <v>12.911222434540104</v>
      </c>
      <c r="BW40" s="18">
        <f t="shared" si="18"/>
        <v>113.65878221349999</v>
      </c>
      <c r="BX40" s="18">
        <f t="shared" si="19"/>
        <v>107.24448690802046</v>
      </c>
      <c r="BY40" s="18">
        <f t="shared" si="36"/>
        <v>169.9439652946341</v>
      </c>
      <c r="BZ40" s="18">
        <f t="shared" si="20"/>
        <v>70.27320146671488</v>
      </c>
      <c r="CA40" s="18">
        <f t="shared" si="21"/>
        <v>75.818571502349855</v>
      </c>
      <c r="CB40" s="18">
        <f t="shared" si="37"/>
        <v>63.506817125445444</v>
      </c>
      <c r="CC40" s="18"/>
      <c r="CD40" s="18">
        <f t="shared" si="22"/>
        <v>0.17029102736576809</v>
      </c>
      <c r="CE40" s="18">
        <f t="shared" si="23"/>
        <v>1.6173844344822517</v>
      </c>
      <c r="CF40" s="18">
        <f t="shared" si="24"/>
        <v>1.5261078856470935</v>
      </c>
      <c r="CG40" s="18">
        <f t="shared" si="38"/>
        <v>2.4183324759315057</v>
      </c>
      <c r="CH40" s="18">
        <f t="shared" si="39"/>
        <v>1.4230175644888658E-2</v>
      </c>
      <c r="CI40" s="18">
        <f t="shared" si="25"/>
        <v>1.0789115896229882</v>
      </c>
      <c r="CJ40" s="18">
        <f t="shared" si="40"/>
        <v>0.83761558503482447</v>
      </c>
      <c r="CK40" s="18"/>
      <c r="CL40" s="18">
        <f t="shared" si="41"/>
        <v>0.17029102736576809</v>
      </c>
      <c r="CM40" s="18">
        <f t="shared" si="26"/>
        <v>1.4990889430035932</v>
      </c>
      <c r="CN40" s="18">
        <f t="shared" si="27"/>
        <v>1.4144883606082796</v>
      </c>
      <c r="CO40" s="18">
        <f t="shared" si="28"/>
        <v>2.2414556477019225</v>
      </c>
      <c r="CP40" s="18">
        <f t="shared" si="29"/>
        <v>1.318938065153347E-2</v>
      </c>
      <c r="CQ40" s="18">
        <f t="shared" si="30"/>
        <v>0.92686000374640265</v>
      </c>
      <c r="CR40" s="18">
        <f t="shared" si="42"/>
        <v>0.83761558503482447</v>
      </c>
      <c r="CS40" s="18"/>
      <c r="CT40" s="18">
        <f t="shared" si="43"/>
        <v>0.20330451153041537</v>
      </c>
      <c r="CU40" s="18">
        <f t="shared" si="44"/>
        <v>1.7897099454533998</v>
      </c>
      <c r="CV40" s="18">
        <f t="shared" si="45"/>
        <v>1.6887082641250892</v>
      </c>
      <c r="CW40" s="18">
        <f t="shared" si="46"/>
        <v>2.6759956330190926</v>
      </c>
      <c r="CX40" s="18">
        <f t="shared" si="47"/>
        <v>1.5746341027053731E-2</v>
      </c>
      <c r="CY40" s="18">
        <f t="shared" si="48"/>
        <v>1.1938650830600583</v>
      </c>
      <c r="CZ40" s="18">
        <f t="shared" si="49"/>
        <v>1.1938650830600583</v>
      </c>
      <c r="DA40" s="31"/>
      <c r="DB40" s="277"/>
      <c r="DC40" s="57"/>
      <c r="DD40" s="57"/>
      <c r="DE40" s="161"/>
      <c r="DF40" s="132"/>
      <c r="DG40" s="205"/>
      <c r="DH40" s="206"/>
      <c r="DI40" s="78"/>
      <c r="DJ40" s="57"/>
      <c r="DP40" s="78"/>
    </row>
    <row r="41" spans="2:120" x14ac:dyDescent="0.25">
      <c r="B41" s="78">
        <v>36922</v>
      </c>
      <c r="C41" s="111">
        <v>3018.0368699999999</v>
      </c>
      <c r="D41" s="111">
        <v>341.72</v>
      </c>
      <c r="E41" s="111">
        <v>367.36185</v>
      </c>
      <c r="F41" s="111">
        <v>234.03876</v>
      </c>
      <c r="G41" s="111">
        <v>39824.046880000002</v>
      </c>
      <c r="H41" s="111">
        <v>561.07006999999999</v>
      </c>
      <c r="I41" s="111">
        <v>512.30664000000002</v>
      </c>
      <c r="J41" s="111">
        <v>623.23546999999996</v>
      </c>
      <c r="L41" s="78">
        <v>36922</v>
      </c>
      <c r="M41" s="111">
        <f t="shared" si="50"/>
        <v>2.089772407231294E-2</v>
      </c>
      <c r="N41" s="111">
        <f t="shared" si="51"/>
        <v>2.1279139270771186E-2</v>
      </c>
      <c r="O41" s="111">
        <f t="shared" si="52"/>
        <v>3.1489732550794791E-2</v>
      </c>
      <c r="P41" s="111">
        <f t="shared" si="53"/>
        <v>4.478095799386006E-2</v>
      </c>
      <c r="Q41" s="111">
        <f t="shared" si="54"/>
        <v>3.8658432748843063E-2</v>
      </c>
      <c r="R41" s="111">
        <f t="shared" si="55"/>
        <v>3.83542552550451E-2</v>
      </c>
      <c r="S41" s="111">
        <f t="shared" si="56"/>
        <v>1.9375301562942981E-2</v>
      </c>
      <c r="T41" s="111">
        <f t="shared" si="57"/>
        <v>3.7484018711337663E-2</v>
      </c>
      <c r="V41" s="78">
        <v>36922</v>
      </c>
      <c r="W41" s="118">
        <f>M41-'Interest rate'!M40</f>
        <v>1.4837208782246813E-2</v>
      </c>
      <c r="X41" s="118">
        <f>N41-'Interest rate'!N40</f>
        <v>1.5969279067035824E-2</v>
      </c>
      <c r="Y41" s="118">
        <f>O41-'Interest rate'!O40</f>
        <v>2.753072750704133E-2</v>
      </c>
      <c r="Z41" s="118">
        <f>P41-'Interest rate'!P40</f>
        <v>4.0029261830605956E-2</v>
      </c>
      <c r="AA41" s="118">
        <f>Q41-'Interest rate'!Q40</f>
        <v>3.8195032311583166E-2</v>
      </c>
      <c r="AB41" s="118">
        <f>R41-'Interest rate'!R40</f>
        <v>3.5591079394341696E-2</v>
      </c>
      <c r="AC41" s="118">
        <f>S41-'Interest rate'!S40</f>
        <v>1.4705462362907262E-2</v>
      </c>
      <c r="AD41" s="118">
        <f>T41-'Interest rate'!T40</f>
        <v>3.2567107095794023E-2</v>
      </c>
      <c r="AE41" s="118"/>
      <c r="AF41" s="118">
        <v>3.899721448467966E-3</v>
      </c>
      <c r="AG41" s="118">
        <v>0.51955431754874648</v>
      </c>
      <c r="AH41" s="118">
        <v>0.17214484679665737</v>
      </c>
      <c r="AI41" s="118">
        <v>9.8607242339832854E-2</v>
      </c>
      <c r="AJ41" s="118">
        <v>9.8941504178272979E-2</v>
      </c>
      <c r="AK41" s="118">
        <v>3.5877437325905287E-2</v>
      </c>
      <c r="AL41" s="118">
        <v>4.0111420612813371E-2</v>
      </c>
      <c r="AM41" s="118">
        <v>3.0863509749303616E-2</v>
      </c>
      <c r="AN41" s="31"/>
      <c r="AO41" s="31"/>
      <c r="AP41" s="16">
        <v>8.7771000000000008</v>
      </c>
      <c r="AQ41" s="16">
        <v>8.2103999999999999</v>
      </c>
      <c r="AR41" s="16">
        <v>12.8375</v>
      </c>
      <c r="AS41" s="16">
        <v>7.5886999999999996E-2</v>
      </c>
      <c r="AT41" s="16">
        <v>5.3639000000000001</v>
      </c>
      <c r="AU41" s="16">
        <v>5.8529</v>
      </c>
      <c r="AV41" s="16">
        <v>4.8113000000000001</v>
      </c>
      <c r="AW41" s="16"/>
      <c r="AX41" s="16">
        <f t="shared" si="0"/>
        <v>0.11393284797940093</v>
      </c>
      <c r="AY41" s="16">
        <f t="shared" si="1"/>
        <v>0.93543425505007338</v>
      </c>
      <c r="AZ41" s="16">
        <f t="shared" si="2"/>
        <v>1.4626129359355595</v>
      </c>
      <c r="BA41" s="16">
        <f t="shared" si="3"/>
        <v>8.6460220346127967E-3</v>
      </c>
      <c r="BB41" s="16">
        <f t="shared" si="4"/>
        <v>0.61112440327670858</v>
      </c>
      <c r="BC41" s="16">
        <f t="shared" si="5"/>
        <v>0.66683756593863563</v>
      </c>
      <c r="BD41" s="16">
        <f t="shared" si="32"/>
        <v>0.54816511148329172</v>
      </c>
      <c r="BE41" s="16"/>
      <c r="BF41" s="16">
        <f t="shared" si="6"/>
        <v>0.12179674559095781</v>
      </c>
      <c r="BG41" s="16">
        <f t="shared" si="7"/>
        <v>1.0690222157263958</v>
      </c>
      <c r="BH41" s="16">
        <f t="shared" si="8"/>
        <v>1.5635657215239209</v>
      </c>
      <c r="BI41" s="16">
        <f t="shared" si="9"/>
        <v>9.2427896326610151E-3</v>
      </c>
      <c r="BJ41" s="16">
        <f t="shared" si="10"/>
        <v>0.65330556367533865</v>
      </c>
      <c r="BK41" s="16">
        <f t="shared" si="11"/>
        <v>0.71286417226931698</v>
      </c>
      <c r="BL41" s="16">
        <f t="shared" si="33"/>
        <v>0.58600068206177536</v>
      </c>
      <c r="BM41" s="16"/>
      <c r="BN41" s="16">
        <f t="shared" si="12"/>
        <v>7.7896786757546244E-2</v>
      </c>
      <c r="BO41" s="16">
        <f t="shared" si="13"/>
        <v>0.68370788704965924</v>
      </c>
      <c r="BP41" s="16">
        <f t="shared" si="14"/>
        <v>0.63956377799415776</v>
      </c>
      <c r="BQ41" s="16">
        <f t="shared" si="34"/>
        <v>5.9113534566699114E-3</v>
      </c>
      <c r="BR41" s="16">
        <f t="shared" si="15"/>
        <v>0.41783057448880229</v>
      </c>
      <c r="BS41" s="16">
        <f t="shared" si="16"/>
        <v>0.45592210321324239</v>
      </c>
      <c r="BT41" s="16">
        <f t="shared" si="35"/>
        <v>0.37478481012658227</v>
      </c>
      <c r="BU41" s="16"/>
      <c r="BV41" s="16">
        <f t="shared" si="17"/>
        <v>13.177487580217957</v>
      </c>
      <c r="BW41" s="16">
        <f t="shared" si="18"/>
        <v>115.66012624033105</v>
      </c>
      <c r="BX41" s="16">
        <f t="shared" si="19"/>
        <v>108.19244402862151</v>
      </c>
      <c r="BY41" s="16">
        <f t="shared" si="36"/>
        <v>169.16599681104805</v>
      </c>
      <c r="BZ41" s="16">
        <f t="shared" si="20"/>
        <v>70.682725631531099</v>
      </c>
      <c r="CA41" s="16">
        <f t="shared" si="21"/>
        <v>77.126517058257676</v>
      </c>
      <c r="CB41" s="16">
        <f t="shared" si="37"/>
        <v>63.400845994702657</v>
      </c>
      <c r="CC41" s="16"/>
      <c r="CD41" s="16">
        <f t="shared" si="22"/>
        <v>0.17085547335508894</v>
      </c>
      <c r="CE41" s="16">
        <f t="shared" si="23"/>
        <v>1.6363280448927089</v>
      </c>
      <c r="CF41" s="16">
        <f t="shared" si="24"/>
        <v>1.530677305691754</v>
      </c>
      <c r="CG41" s="16">
        <f t="shared" si="38"/>
        <v>2.3933145658942192</v>
      </c>
      <c r="CH41" s="16">
        <f t="shared" si="39"/>
        <v>1.4147728331997239E-2</v>
      </c>
      <c r="CI41" s="16">
        <f t="shared" si="25"/>
        <v>1.0911650105333806</v>
      </c>
      <c r="CJ41" s="16">
        <f t="shared" si="40"/>
        <v>0.8220369389533394</v>
      </c>
      <c r="CK41" s="16"/>
      <c r="CL41" s="16">
        <f t="shared" si="41"/>
        <v>0.17085547335508894</v>
      </c>
      <c r="CM41" s="16">
        <f t="shared" si="26"/>
        <v>1.4996155751849511</v>
      </c>
      <c r="CN41" s="16">
        <f t="shared" si="27"/>
        <v>1.4027917784346222</v>
      </c>
      <c r="CO41" s="16">
        <f t="shared" si="28"/>
        <v>2.1933571391959541</v>
      </c>
      <c r="CP41" s="16">
        <f t="shared" si="29"/>
        <v>1.2965709306497633E-2</v>
      </c>
      <c r="CQ41" s="16">
        <f t="shared" si="30"/>
        <v>0.91645167352936152</v>
      </c>
      <c r="CR41" s="16">
        <f t="shared" si="42"/>
        <v>0.8220369389533394</v>
      </c>
      <c r="CS41" s="16"/>
      <c r="CT41" s="16">
        <f t="shared" si="43"/>
        <v>0.2078440338370087</v>
      </c>
      <c r="CU41" s="16">
        <f t="shared" si="44"/>
        <v>1.8242678693908092</v>
      </c>
      <c r="CV41" s="16">
        <f t="shared" si="45"/>
        <v>1.7064826554153762</v>
      </c>
      <c r="CW41" s="16">
        <f t="shared" si="46"/>
        <v>2.6681977843825995</v>
      </c>
      <c r="CX41" s="16">
        <f t="shared" si="47"/>
        <v>1.5772660195789077E-2</v>
      </c>
      <c r="CY41" s="16">
        <f t="shared" si="48"/>
        <v>1.2164903456446283</v>
      </c>
      <c r="CZ41" s="16">
        <f t="shared" si="49"/>
        <v>1.2164903456446283</v>
      </c>
      <c r="DA41" s="31"/>
      <c r="DB41" s="277"/>
      <c r="DC41" s="57"/>
      <c r="DD41" s="57"/>
      <c r="DE41" s="161"/>
      <c r="DF41" s="132"/>
      <c r="DG41" s="205"/>
      <c r="DH41" s="206"/>
      <c r="DI41" s="78"/>
      <c r="DJ41" s="57"/>
      <c r="DP41" s="78"/>
    </row>
    <row r="42" spans="2:120" x14ac:dyDescent="0.25">
      <c r="B42" s="115">
        <v>36950</v>
      </c>
      <c r="C42" s="112">
        <v>2781.9211399999999</v>
      </c>
      <c r="D42" s="112">
        <v>312.13</v>
      </c>
      <c r="E42" s="112">
        <v>338.31563999999997</v>
      </c>
      <c r="F42" s="112">
        <v>215.99197000000001</v>
      </c>
      <c r="G42" s="112">
        <v>36628.457029999998</v>
      </c>
      <c r="H42" s="112">
        <v>520.63280999999995</v>
      </c>
      <c r="I42" s="112">
        <v>478.49529999999999</v>
      </c>
      <c r="J42" s="112">
        <v>593.96765000000005</v>
      </c>
      <c r="L42" s="115">
        <v>36950</v>
      </c>
      <c r="M42" s="112">
        <f t="shared" si="50"/>
        <v>-7.8234872591201987E-2</v>
      </c>
      <c r="N42" s="112">
        <f t="shared" si="51"/>
        <v>-8.6591361348472562E-2</v>
      </c>
      <c r="O42" s="112">
        <f t="shared" si="52"/>
        <v>-7.9067028870853151E-2</v>
      </c>
      <c r="P42" s="112">
        <f t="shared" si="53"/>
        <v>-7.711026156522105E-2</v>
      </c>
      <c r="Q42" s="112">
        <f t="shared" si="54"/>
        <v>-8.0242720174299009E-2</v>
      </c>
      <c r="R42" s="112">
        <f t="shared" si="55"/>
        <v>-7.2071675468270868E-2</v>
      </c>
      <c r="S42" s="112">
        <f t="shared" si="56"/>
        <v>-6.5998246675077366E-2</v>
      </c>
      <c r="T42" s="112">
        <f t="shared" si="57"/>
        <v>-4.6961094817019822E-2</v>
      </c>
      <c r="V42" s="115">
        <v>36950</v>
      </c>
      <c r="W42" s="119">
        <f>M42-'Interest rate'!M41</f>
        <v>-8.4162734767353808E-2</v>
      </c>
      <c r="X42" s="119">
        <f>N42-'Interest rate'!N41</f>
        <v>-9.1118582892113498E-2</v>
      </c>
      <c r="Y42" s="119">
        <f>O42-'Interest rate'!O41</f>
        <v>-8.2971162490987571E-2</v>
      </c>
      <c r="Z42" s="119">
        <f>P42-'Interest rate'!P41</f>
        <v>-8.1898407312773758E-2</v>
      </c>
      <c r="AA42" s="119">
        <f>Q42-'Interest rate'!Q41</f>
        <v>-8.0589972858342795E-2</v>
      </c>
      <c r="AB42" s="119">
        <f>R42-'Interest rate'!R41</f>
        <v>-7.4908920931524792E-2</v>
      </c>
      <c r="AC42" s="119">
        <f>S42-'Interest rate'!S41</f>
        <v>-7.0469945592120387E-2</v>
      </c>
      <c r="AD42" s="119">
        <f>T42-'Interest rate'!T41</f>
        <v>-5.1754593292483886E-2</v>
      </c>
      <c r="AE42" s="118"/>
      <c r="AF42" s="119">
        <v>3.899721448467966E-3</v>
      </c>
      <c r="AG42" s="119">
        <v>0.51955431754874648</v>
      </c>
      <c r="AH42" s="119">
        <v>0.17214484679665737</v>
      </c>
      <c r="AI42" s="119">
        <v>9.8607242339832854E-2</v>
      </c>
      <c r="AJ42" s="119">
        <v>9.8941504178272979E-2</v>
      </c>
      <c r="AK42" s="119">
        <v>3.5877437325905287E-2</v>
      </c>
      <c r="AL42" s="119">
        <v>4.0111420612813371E-2</v>
      </c>
      <c r="AM42" s="119">
        <v>3.0863509749303616E-2</v>
      </c>
      <c r="AN42" s="31"/>
      <c r="AO42" s="31"/>
      <c r="AP42" s="18">
        <v>8.9062999999999999</v>
      </c>
      <c r="AQ42" s="18">
        <v>8.2224000000000004</v>
      </c>
      <c r="AR42" s="18">
        <v>12.8605</v>
      </c>
      <c r="AS42" s="18">
        <v>7.6186999999999991E-2</v>
      </c>
      <c r="AT42" s="18">
        <v>5.3365</v>
      </c>
      <c r="AU42" s="18">
        <v>5.8478000000000003</v>
      </c>
      <c r="AV42" s="18">
        <v>4.70655</v>
      </c>
      <c r="AW42" s="18"/>
      <c r="AX42" s="18">
        <f t="shared" si="0"/>
        <v>0.11228007141012541</v>
      </c>
      <c r="AY42" s="18">
        <f t="shared" si="1"/>
        <v>0.92321165916261527</v>
      </c>
      <c r="AZ42" s="18">
        <f t="shared" si="2"/>
        <v>1.4439778583699179</v>
      </c>
      <c r="BA42" s="18">
        <f t="shared" si="3"/>
        <v>8.5542818005232245E-3</v>
      </c>
      <c r="BB42" s="18">
        <f t="shared" si="4"/>
        <v>0.59918260108013432</v>
      </c>
      <c r="BC42" s="18">
        <f t="shared" si="5"/>
        <v>0.65659140159213147</v>
      </c>
      <c r="BD42" s="18">
        <f t="shared" si="32"/>
        <v>0.52845177009532573</v>
      </c>
      <c r="BE42" s="18"/>
      <c r="BF42" s="18">
        <f t="shared" si="6"/>
        <v>0.12161899202179412</v>
      </c>
      <c r="BG42" s="18">
        <f t="shared" si="7"/>
        <v>1.0831752286437049</v>
      </c>
      <c r="BH42" s="18">
        <f t="shared" si="8"/>
        <v>1.5640810468962834</v>
      </c>
      <c r="BI42" s="18">
        <f t="shared" si="9"/>
        <v>9.2657861451644272E-3</v>
      </c>
      <c r="BJ42" s="18">
        <f t="shared" si="10"/>
        <v>0.64901975092430431</v>
      </c>
      <c r="BK42" s="18">
        <f t="shared" si="11"/>
        <v>0.71120354154504772</v>
      </c>
      <c r="BL42" s="18">
        <f t="shared" si="33"/>
        <v>0.57240586690017514</v>
      </c>
      <c r="BM42" s="18"/>
      <c r="BN42" s="18">
        <f t="shared" si="12"/>
        <v>7.7757474437230273E-2</v>
      </c>
      <c r="BO42" s="18">
        <f t="shared" si="13"/>
        <v>0.6925313945803041</v>
      </c>
      <c r="BP42" s="18">
        <f t="shared" si="14"/>
        <v>0.63935305781268226</v>
      </c>
      <c r="BQ42" s="18">
        <f t="shared" si="34"/>
        <v>5.9241087049492621E-3</v>
      </c>
      <c r="BR42" s="18">
        <f t="shared" si="15"/>
        <v>0.41495276233427936</v>
      </c>
      <c r="BS42" s="18">
        <f t="shared" si="16"/>
        <v>0.45471015901403522</v>
      </c>
      <c r="BT42" s="18">
        <f t="shared" si="35"/>
        <v>0.36596944131254616</v>
      </c>
      <c r="BU42" s="18"/>
      <c r="BV42" s="18">
        <f t="shared" si="17"/>
        <v>13.125598855447782</v>
      </c>
      <c r="BW42" s="18">
        <f t="shared" si="18"/>
        <v>116.90052108627457</v>
      </c>
      <c r="BX42" s="18">
        <f t="shared" si="19"/>
        <v>107.92392402903384</v>
      </c>
      <c r="BY42" s="18">
        <f t="shared" si="36"/>
        <v>168.80176408048621</v>
      </c>
      <c r="BZ42" s="18">
        <f t="shared" si="20"/>
        <v>70.044758292097086</v>
      </c>
      <c r="CA42" s="18">
        <f t="shared" si="21"/>
        <v>76.755876986887543</v>
      </c>
      <c r="CB42" s="18">
        <f t="shared" si="37"/>
        <v>61.776287293107757</v>
      </c>
      <c r="CC42" s="18"/>
      <c r="CD42" s="18">
        <f t="shared" si="22"/>
        <v>0.1710044803173843</v>
      </c>
      <c r="CE42" s="18">
        <f t="shared" si="23"/>
        <v>1.668940316686967</v>
      </c>
      <c r="CF42" s="18">
        <f t="shared" si="24"/>
        <v>1.5407851588119554</v>
      </c>
      <c r="CG42" s="18">
        <f t="shared" si="38"/>
        <v>2.4099128642368597</v>
      </c>
      <c r="CH42" s="18">
        <f t="shared" si="39"/>
        <v>1.4276585777194789E-2</v>
      </c>
      <c r="CI42" s="18">
        <f t="shared" si="25"/>
        <v>1.0958118617071113</v>
      </c>
      <c r="CJ42" s="18">
        <f t="shared" si="40"/>
        <v>0.80484113683778513</v>
      </c>
      <c r="CK42" s="18"/>
      <c r="CL42" s="18">
        <f t="shared" si="41"/>
        <v>0.1710044803173843</v>
      </c>
      <c r="CM42" s="18">
        <f t="shared" si="26"/>
        <v>1.5230172030507199</v>
      </c>
      <c r="CN42" s="18">
        <f t="shared" si="27"/>
        <v>1.4060672389616606</v>
      </c>
      <c r="CO42" s="18">
        <f t="shared" si="28"/>
        <v>2.1992031191217207</v>
      </c>
      <c r="CP42" s="18">
        <f t="shared" si="29"/>
        <v>1.3028318341940556E-2</v>
      </c>
      <c r="CQ42" s="18">
        <f t="shared" si="30"/>
        <v>0.91256540921372131</v>
      </c>
      <c r="CR42" s="18">
        <f t="shared" si="42"/>
        <v>0.80484113683778513</v>
      </c>
      <c r="CS42" s="18"/>
      <c r="CT42" s="18">
        <f t="shared" si="43"/>
        <v>0.2124698558392028</v>
      </c>
      <c r="CU42" s="18">
        <f t="shared" si="44"/>
        <v>1.8923202770606922</v>
      </c>
      <c r="CV42" s="18">
        <f t="shared" si="45"/>
        <v>1.7470121426522611</v>
      </c>
      <c r="CW42" s="18">
        <f t="shared" si="46"/>
        <v>2.732468581020068</v>
      </c>
      <c r="CX42" s="18">
        <f t="shared" si="47"/>
        <v>1.6187440906821341E-2</v>
      </c>
      <c r="CY42" s="18">
        <f t="shared" si="48"/>
        <v>1.2424812229764903</v>
      </c>
      <c r="CZ42" s="18">
        <f t="shared" si="49"/>
        <v>1.2424812229764903</v>
      </c>
      <c r="DA42" s="31"/>
      <c r="DB42" s="277"/>
      <c r="DC42" s="57"/>
      <c r="DD42" s="57"/>
      <c r="DE42" s="161"/>
      <c r="DF42" s="132"/>
      <c r="DG42" s="205"/>
      <c r="DH42" s="206"/>
      <c r="DI42" s="78"/>
      <c r="DJ42" s="57"/>
      <c r="DP42" s="78"/>
    </row>
    <row r="43" spans="2:120" x14ac:dyDescent="0.25">
      <c r="B43" s="78">
        <v>36980</v>
      </c>
      <c r="C43" s="111">
        <v>2653.4689899999998</v>
      </c>
      <c r="D43" s="111">
        <v>290.06</v>
      </c>
      <c r="E43" s="111">
        <v>329.68857000000003</v>
      </c>
      <c r="F43" s="111">
        <v>204.42596</v>
      </c>
      <c r="G43" s="111">
        <v>36408.332029999998</v>
      </c>
      <c r="H43" s="111">
        <v>503.37011999999999</v>
      </c>
      <c r="I43" s="111">
        <v>457.51163000000003</v>
      </c>
      <c r="J43" s="111">
        <v>594.02008000000001</v>
      </c>
      <c r="L43" s="78">
        <v>36980</v>
      </c>
      <c r="M43" s="111">
        <f t="shared" si="50"/>
        <v>-4.6173900529761225E-2</v>
      </c>
      <c r="N43" s="111">
        <f t="shared" si="51"/>
        <v>-7.070771793803865E-2</v>
      </c>
      <c r="O43" s="111">
        <f t="shared" si="52"/>
        <v>-2.5500062604258966E-2</v>
      </c>
      <c r="P43" s="111">
        <f t="shared" si="53"/>
        <v>-5.3548333301464912E-2</v>
      </c>
      <c r="Q43" s="111">
        <f t="shared" si="54"/>
        <v>-6.0096716555575469E-3</v>
      </c>
      <c r="R43" s="111">
        <f t="shared" si="55"/>
        <v>-3.3157130454379069E-2</v>
      </c>
      <c r="S43" s="111">
        <f t="shared" si="56"/>
        <v>-4.3853450598156263E-2</v>
      </c>
      <c r="T43" s="111">
        <f t="shared" si="57"/>
        <v>8.8270800606693456E-5</v>
      </c>
      <c r="V43" s="78">
        <v>36980</v>
      </c>
      <c r="W43" s="118">
        <f>M43-'Interest rate'!M42</f>
        <v>-5.2054897980986059E-2</v>
      </c>
      <c r="X43" s="118">
        <f>N43-'Interest rate'!N42</f>
        <v>-7.494704561767529E-2</v>
      </c>
      <c r="Y43" s="118">
        <f>O43-'Interest rate'!O42</f>
        <v>-2.9419659336887838E-2</v>
      </c>
      <c r="Z43" s="118">
        <f>P43-'Interest rate'!P42</f>
        <v>-5.8196152614629182E-2</v>
      </c>
      <c r="AA43" s="118">
        <f>Q43-'Interest rate'!Q42</f>
        <v>-6.3257881297342777E-3</v>
      </c>
      <c r="AB43" s="118">
        <f>R43-'Interest rate'!R42</f>
        <v>-3.5971489130391388E-2</v>
      </c>
      <c r="AC43" s="118">
        <f>S43-'Interest rate'!S42</f>
        <v>-4.8068251463654565E-2</v>
      </c>
      <c r="AD43" s="118">
        <f>T43-'Interest rate'!T42</f>
        <v>-4.4082588350751184E-3</v>
      </c>
      <c r="AE43" s="118"/>
      <c r="AF43" s="118">
        <v>3.899721448467966E-3</v>
      </c>
      <c r="AG43" s="118">
        <v>0.51955431754874648</v>
      </c>
      <c r="AH43" s="118">
        <v>0.17214484679665737</v>
      </c>
      <c r="AI43" s="118">
        <v>9.8607242339832854E-2</v>
      </c>
      <c r="AJ43" s="118">
        <v>9.8941504178272979E-2</v>
      </c>
      <c r="AK43" s="118">
        <v>3.5877437325905287E-2</v>
      </c>
      <c r="AL43" s="118">
        <v>4.0111420612813371E-2</v>
      </c>
      <c r="AM43" s="118">
        <v>3.0863509749303616E-2</v>
      </c>
      <c r="AN43" s="31"/>
      <c r="AO43" s="31"/>
      <c r="AP43" s="16">
        <v>9.1743000000000006</v>
      </c>
      <c r="AQ43" s="16">
        <v>8.0439000000000007</v>
      </c>
      <c r="AR43" s="16">
        <v>12.9815</v>
      </c>
      <c r="AS43" s="16">
        <v>7.283400000000001E-2</v>
      </c>
      <c r="AT43" s="16">
        <v>5.2775999999999996</v>
      </c>
      <c r="AU43" s="16">
        <v>5.8196000000000003</v>
      </c>
      <c r="AV43" s="16">
        <v>4.4812000000000003</v>
      </c>
      <c r="AW43" s="16"/>
      <c r="AX43" s="16">
        <f t="shared" si="0"/>
        <v>0.1090001417001842</v>
      </c>
      <c r="AY43" s="16">
        <f t="shared" si="1"/>
        <v>0.87678623982211179</v>
      </c>
      <c r="AZ43" s="16">
        <f t="shared" si="2"/>
        <v>1.4149853394809413</v>
      </c>
      <c r="BA43" s="16">
        <f t="shared" si="3"/>
        <v>7.9389163205912175E-3</v>
      </c>
      <c r="BB43" s="16">
        <f t="shared" si="4"/>
        <v>0.57525914783689203</v>
      </c>
      <c r="BC43" s="16">
        <f t="shared" si="5"/>
        <v>0.63433722463839204</v>
      </c>
      <c r="BD43" s="16">
        <f t="shared" si="32"/>
        <v>0.48845143498686544</v>
      </c>
      <c r="BE43" s="16"/>
      <c r="BF43" s="16">
        <f t="shared" si="6"/>
        <v>0.12431780603935901</v>
      </c>
      <c r="BG43" s="16">
        <f t="shared" si="7"/>
        <v>1.1405288479468914</v>
      </c>
      <c r="BH43" s="16">
        <f t="shared" si="8"/>
        <v>1.613831599099939</v>
      </c>
      <c r="BI43" s="16">
        <f t="shared" si="9"/>
        <v>9.0545630850706743E-3</v>
      </c>
      <c r="BJ43" s="16">
        <f t="shared" si="10"/>
        <v>0.65609965315332108</v>
      </c>
      <c r="BK43" s="16">
        <f t="shared" si="11"/>
        <v>0.72347990402665374</v>
      </c>
      <c r="BL43" s="16">
        <f t="shared" si="33"/>
        <v>0.55709295242357559</v>
      </c>
      <c r="BM43" s="16"/>
      <c r="BN43" s="16">
        <f t="shared" si="12"/>
        <v>7.7032700381311867E-2</v>
      </c>
      <c r="BO43" s="16">
        <f t="shared" si="13"/>
        <v>0.70672110310826952</v>
      </c>
      <c r="BP43" s="16">
        <f t="shared" si="14"/>
        <v>0.61964333859723453</v>
      </c>
      <c r="BQ43" s="16">
        <f t="shared" si="34"/>
        <v>5.6105996995724694E-3</v>
      </c>
      <c r="BR43" s="16">
        <f t="shared" si="15"/>
        <v>0.4065477795324115</v>
      </c>
      <c r="BS43" s="16">
        <f t="shared" si="16"/>
        <v>0.44829950313908257</v>
      </c>
      <c r="BT43" s="16">
        <f t="shared" si="35"/>
        <v>0.34519893694873477</v>
      </c>
      <c r="BU43" s="16"/>
      <c r="BV43" s="16">
        <f t="shared" si="17"/>
        <v>13.729851443007385</v>
      </c>
      <c r="BW43" s="16">
        <f t="shared" si="18"/>
        <v>125.96177609358266</v>
      </c>
      <c r="BX43" s="16">
        <f t="shared" si="19"/>
        <v>110.44155202240712</v>
      </c>
      <c r="BY43" s="16">
        <f t="shared" si="36"/>
        <v>178.23406650740037</v>
      </c>
      <c r="BZ43" s="16">
        <f t="shared" si="20"/>
        <v>72.460663975615773</v>
      </c>
      <c r="CA43" s="16">
        <f t="shared" si="21"/>
        <v>79.902243457725788</v>
      </c>
      <c r="CB43" s="16">
        <f t="shared" si="37"/>
        <v>61.526210286404698</v>
      </c>
      <c r="CC43" s="16"/>
      <c r="CD43" s="16">
        <f t="shared" si="22"/>
        <v>0.17183311567805346</v>
      </c>
      <c r="CE43" s="16">
        <f t="shared" si="23"/>
        <v>1.738346975898136</v>
      </c>
      <c r="CF43" s="16">
        <f t="shared" si="24"/>
        <v>1.5241587085038655</v>
      </c>
      <c r="CG43" s="16">
        <f t="shared" si="38"/>
        <v>2.4597354858268909</v>
      </c>
      <c r="CH43" s="16">
        <f t="shared" si="39"/>
        <v>1.3800591177808097E-2</v>
      </c>
      <c r="CI43" s="16">
        <f t="shared" si="25"/>
        <v>1.1026981961497653</v>
      </c>
      <c r="CJ43" s="16">
        <f t="shared" si="40"/>
        <v>0.77001855797649321</v>
      </c>
      <c r="CK43" s="16"/>
      <c r="CL43" s="16">
        <f t="shared" si="41"/>
        <v>0.17183311567805346</v>
      </c>
      <c r="CM43" s="16">
        <f t="shared" si="26"/>
        <v>1.576448553165166</v>
      </c>
      <c r="CN43" s="16">
        <f t="shared" si="27"/>
        <v>1.3822083992026943</v>
      </c>
      <c r="CO43" s="16">
        <f t="shared" si="28"/>
        <v>2.2306515911746509</v>
      </c>
      <c r="CP43" s="16">
        <f t="shared" si="29"/>
        <v>1.2515293147295346E-2</v>
      </c>
      <c r="CQ43" s="16">
        <f t="shared" si="30"/>
        <v>0.90686645130249488</v>
      </c>
      <c r="CR43" s="16">
        <f t="shared" si="42"/>
        <v>0.77001855797649321</v>
      </c>
      <c r="CS43" s="16"/>
      <c r="CT43" s="16">
        <f t="shared" si="43"/>
        <v>0.22315451218423635</v>
      </c>
      <c r="CU43" s="16">
        <f t="shared" si="44"/>
        <v>2.0472864411318397</v>
      </c>
      <c r="CV43" s="16">
        <f t="shared" si="45"/>
        <v>1.795032580558779</v>
      </c>
      <c r="CW43" s="16">
        <f t="shared" si="46"/>
        <v>2.8968802999196641</v>
      </c>
      <c r="CX43" s="16">
        <f t="shared" si="47"/>
        <v>1.6253235740426673E-2</v>
      </c>
      <c r="CY43" s="16">
        <f t="shared" si="48"/>
        <v>1.298669999107382</v>
      </c>
      <c r="CZ43" s="16">
        <f t="shared" si="49"/>
        <v>1.298669999107382</v>
      </c>
      <c r="DA43" s="31"/>
      <c r="DB43" s="277"/>
      <c r="DC43" s="57"/>
      <c r="DD43" s="57"/>
      <c r="DE43" s="161"/>
      <c r="DF43" s="132"/>
      <c r="DG43" s="205"/>
      <c r="DH43" s="206"/>
      <c r="DI43" s="78"/>
      <c r="DJ43" s="57"/>
      <c r="DP43" s="78"/>
    </row>
    <row r="44" spans="2:120" x14ac:dyDescent="0.25">
      <c r="B44" s="115">
        <v>37011</v>
      </c>
      <c r="C44" s="112">
        <v>2841.6276899999998</v>
      </c>
      <c r="D44" s="112">
        <v>311.77</v>
      </c>
      <c r="E44" s="112">
        <v>351.88488999999998</v>
      </c>
      <c r="F44" s="112">
        <v>218.14302000000001</v>
      </c>
      <c r="G44" s="112">
        <v>38503.59375</v>
      </c>
      <c r="H44" s="112">
        <v>541.32623000000001</v>
      </c>
      <c r="I44" s="112">
        <v>479.19049000000001</v>
      </c>
      <c r="J44" s="112">
        <v>611.31371999999999</v>
      </c>
      <c r="L44" s="115">
        <v>37011</v>
      </c>
      <c r="M44" s="112">
        <f t="shared" si="50"/>
        <v>7.0910457483808864E-2</v>
      </c>
      <c r="N44" s="112">
        <f t="shared" si="51"/>
        <v>7.4846583465489891E-2</v>
      </c>
      <c r="O44" s="112">
        <f t="shared" si="52"/>
        <v>6.7325112302194734E-2</v>
      </c>
      <c r="P44" s="112">
        <f t="shared" si="53"/>
        <v>6.710038196714363E-2</v>
      </c>
      <c r="Q44" s="112">
        <f t="shared" si="54"/>
        <v>5.7548962096740208E-2</v>
      </c>
      <c r="R44" s="112">
        <f t="shared" si="55"/>
        <v>7.5403979084018857E-2</v>
      </c>
      <c r="S44" s="112">
        <f t="shared" si="56"/>
        <v>4.7384281794104366E-2</v>
      </c>
      <c r="T44" s="112">
        <f t="shared" si="57"/>
        <v>2.9112887901028506E-2</v>
      </c>
      <c r="V44" s="115">
        <v>37011</v>
      </c>
      <c r="W44" s="119">
        <f>M44-'Interest rate'!M43</f>
        <v>6.4974786854649746E-2</v>
      </c>
      <c r="X44" s="119">
        <f>N44-'Interest rate'!N43</f>
        <v>7.0708731195155528E-2</v>
      </c>
      <c r="Y44" s="119">
        <f>O44-'Interest rate'!O43</f>
        <v>6.3496359944928527E-2</v>
      </c>
      <c r="Z44" s="119">
        <f>P44-'Interest rate'!P43</f>
        <v>6.2479292950617493E-2</v>
      </c>
      <c r="AA44" s="119">
        <f>Q44-'Interest rate'!Q43</f>
        <v>5.7443814592711417E-2</v>
      </c>
      <c r="AB44" s="119">
        <f>R44-'Interest rate'!R43</f>
        <v>7.2642153293333456E-2</v>
      </c>
      <c r="AC44" s="119">
        <f>S44-'Interest rate'!S43</f>
        <v>4.3373931021479128E-2</v>
      </c>
      <c r="AD44" s="119">
        <f>T44-'Interest rate'!T43</f>
        <v>2.4951626586945164E-2</v>
      </c>
      <c r="AE44" s="118"/>
      <c r="AF44" s="119">
        <v>3.899721448467966E-3</v>
      </c>
      <c r="AG44" s="119">
        <v>0.51955431754874648</v>
      </c>
      <c r="AH44" s="119">
        <v>0.17214484679665737</v>
      </c>
      <c r="AI44" s="119">
        <v>9.8607242339832854E-2</v>
      </c>
      <c r="AJ44" s="119">
        <v>9.8941504178272979E-2</v>
      </c>
      <c r="AK44" s="119">
        <v>3.5877437325905287E-2</v>
      </c>
      <c r="AL44" s="119">
        <v>4.0111420612813371E-2</v>
      </c>
      <c r="AM44" s="119">
        <v>3.0863509749303616E-2</v>
      </c>
      <c r="AN44" s="31"/>
      <c r="AO44" s="31"/>
      <c r="AP44" s="18">
        <v>9.1031999999999993</v>
      </c>
      <c r="AQ44" s="18">
        <v>8.0828000000000007</v>
      </c>
      <c r="AR44" s="18">
        <v>13.019500000000001</v>
      </c>
      <c r="AS44" s="18">
        <v>7.3874999999999996E-2</v>
      </c>
      <c r="AT44" s="18">
        <v>5.2690999999999999</v>
      </c>
      <c r="AU44" s="18">
        <v>5.9017999999999997</v>
      </c>
      <c r="AV44" s="18">
        <v>4.6146000000000003</v>
      </c>
      <c r="AW44" s="18"/>
      <c r="AX44" s="18">
        <f t="shared" si="0"/>
        <v>0.10985148079796117</v>
      </c>
      <c r="AY44" s="18">
        <f t="shared" si="1"/>
        <v>0.88790754899376068</v>
      </c>
      <c r="AZ44" s="18">
        <f t="shared" si="2"/>
        <v>1.4302113542490555</v>
      </c>
      <c r="BA44" s="18">
        <f t="shared" si="3"/>
        <v>8.1152781439493803E-3</v>
      </c>
      <c r="BB44" s="18">
        <f t="shared" si="4"/>
        <v>0.57881843747253714</v>
      </c>
      <c r="BC44" s="18">
        <f t="shared" si="5"/>
        <v>0.64832146937340718</v>
      </c>
      <c r="BD44" s="18">
        <f t="shared" si="32"/>
        <v>0.50692064329027164</v>
      </c>
      <c r="BE44" s="18"/>
      <c r="BF44" s="18">
        <f t="shared" si="6"/>
        <v>0.12371950314247537</v>
      </c>
      <c r="BG44" s="18">
        <f t="shared" si="7"/>
        <v>1.1262433810065817</v>
      </c>
      <c r="BH44" s="18">
        <f t="shared" si="8"/>
        <v>1.6107660711634582</v>
      </c>
      <c r="BI44" s="18">
        <f t="shared" si="9"/>
        <v>9.1397782946503678E-3</v>
      </c>
      <c r="BJ44" s="18">
        <f t="shared" si="10"/>
        <v>0.65189043400801694</v>
      </c>
      <c r="BK44" s="18">
        <f t="shared" si="11"/>
        <v>0.73016776364626113</v>
      </c>
      <c r="BL44" s="18">
        <f t="shared" si="33"/>
        <v>0.57091601920126689</v>
      </c>
      <c r="BM44" s="18"/>
      <c r="BN44" s="18">
        <f t="shared" si="12"/>
        <v>7.6807865125388841E-2</v>
      </c>
      <c r="BO44" s="18">
        <f t="shared" si="13"/>
        <v>0.69919735780943959</v>
      </c>
      <c r="BP44" s="18">
        <f t="shared" si="14"/>
        <v>0.62082261223549295</v>
      </c>
      <c r="BQ44" s="18">
        <f t="shared" si="34"/>
        <v>5.6741810361381007E-3</v>
      </c>
      <c r="BR44" s="18">
        <f t="shared" si="15"/>
        <v>0.40470832213218633</v>
      </c>
      <c r="BS44" s="18">
        <f t="shared" si="16"/>
        <v>0.45330465839701983</v>
      </c>
      <c r="BT44" s="18">
        <f t="shared" si="35"/>
        <v>0.35443757440761936</v>
      </c>
      <c r="BU44" s="18"/>
      <c r="BV44" s="18">
        <f t="shared" si="17"/>
        <v>13.536379018612521</v>
      </c>
      <c r="BW44" s="18">
        <f t="shared" si="18"/>
        <v>123.22436548223351</v>
      </c>
      <c r="BX44" s="18">
        <f t="shared" si="19"/>
        <v>109.41184433164129</v>
      </c>
      <c r="BY44" s="18">
        <f t="shared" si="36"/>
        <v>176.2368866328257</v>
      </c>
      <c r="BZ44" s="18">
        <f t="shared" si="20"/>
        <v>71.324534686971234</v>
      </c>
      <c r="CA44" s="18">
        <f t="shared" si="21"/>
        <v>79.889001692047373</v>
      </c>
      <c r="CB44" s="18">
        <f t="shared" si="37"/>
        <v>62.464974619289343</v>
      </c>
      <c r="CC44" s="18"/>
      <c r="CD44" s="18">
        <f t="shared" si="22"/>
        <v>0.16943983191568676</v>
      </c>
      <c r="CE44" s="18">
        <f t="shared" si="23"/>
        <v>1.7276574747110511</v>
      </c>
      <c r="CF44" s="18">
        <f t="shared" si="24"/>
        <v>1.5340001138714394</v>
      </c>
      <c r="CG44" s="18">
        <f t="shared" si="38"/>
        <v>2.4709153365849956</v>
      </c>
      <c r="CH44" s="18">
        <f t="shared" si="39"/>
        <v>1.4020420944753373E-2</v>
      </c>
      <c r="CI44" s="18">
        <f t="shared" si="25"/>
        <v>1.1200774325786187</v>
      </c>
      <c r="CJ44" s="18">
        <f t="shared" si="40"/>
        <v>0.78189704835812812</v>
      </c>
      <c r="CK44" s="18"/>
      <c r="CL44" s="18">
        <f t="shared" si="41"/>
        <v>0.16943983191568676</v>
      </c>
      <c r="CM44" s="18">
        <f t="shared" si="26"/>
        <v>1.5424446778948797</v>
      </c>
      <c r="CN44" s="18">
        <f t="shared" si="27"/>
        <v>1.369548273408113</v>
      </c>
      <c r="CO44" s="18">
        <f t="shared" si="28"/>
        <v>2.2060218916262837</v>
      </c>
      <c r="CP44" s="18">
        <f t="shared" si="29"/>
        <v>1.2517367582771359E-2</v>
      </c>
      <c r="CQ44" s="18">
        <f t="shared" si="30"/>
        <v>0.89279541834694509</v>
      </c>
      <c r="CR44" s="18">
        <f t="shared" si="42"/>
        <v>0.78189704835812812</v>
      </c>
      <c r="CS44" s="18"/>
      <c r="CT44" s="18">
        <f t="shared" si="43"/>
        <v>0.21670350626273133</v>
      </c>
      <c r="CU44" s="18">
        <f t="shared" si="44"/>
        <v>1.9726953582108955</v>
      </c>
      <c r="CV44" s="18">
        <f t="shared" si="45"/>
        <v>1.7515711004204049</v>
      </c>
      <c r="CW44" s="18">
        <f t="shared" si="46"/>
        <v>2.8213712997876303</v>
      </c>
      <c r="CX44" s="18">
        <f t="shared" si="47"/>
        <v>1.6008971525159277E-2</v>
      </c>
      <c r="CY44" s="18">
        <f t="shared" si="48"/>
        <v>1.2789407532613877</v>
      </c>
      <c r="CZ44" s="18">
        <f t="shared" si="49"/>
        <v>1.2789407532613877</v>
      </c>
      <c r="DA44" s="31"/>
      <c r="DB44" s="277"/>
      <c r="DC44" s="57"/>
      <c r="DD44" s="57"/>
      <c r="DE44" s="161"/>
      <c r="DF44" s="132"/>
      <c r="DG44" s="205"/>
      <c r="DH44" s="206"/>
      <c r="DI44" s="78"/>
      <c r="DJ44" s="57"/>
      <c r="DP44" s="78"/>
    </row>
    <row r="45" spans="2:120" x14ac:dyDescent="0.25">
      <c r="B45" s="78">
        <v>37042</v>
      </c>
      <c r="C45" s="111">
        <v>2887.4836399999999</v>
      </c>
      <c r="D45" s="111">
        <v>308.11</v>
      </c>
      <c r="E45" s="111">
        <v>364.32540999999998</v>
      </c>
      <c r="F45" s="111">
        <v>217.23894999999999</v>
      </c>
      <c r="G45" s="111">
        <v>36606.550779999998</v>
      </c>
      <c r="H45" s="111">
        <v>553.67364999999995</v>
      </c>
      <c r="I45" s="111">
        <v>476.33807000000002</v>
      </c>
      <c r="J45" s="111">
        <v>609.75658999999996</v>
      </c>
      <c r="L45" s="78">
        <v>37042</v>
      </c>
      <c r="M45" s="111">
        <f t="shared" si="50"/>
        <v>1.6137212542435497E-2</v>
      </c>
      <c r="N45" s="111">
        <f t="shared" si="51"/>
        <v>-1.1739423292811857E-2</v>
      </c>
      <c r="O45" s="111">
        <f t="shared" si="52"/>
        <v>3.5353947707160716E-2</v>
      </c>
      <c r="P45" s="111">
        <f t="shared" si="53"/>
        <v>-4.1443911430217861E-3</v>
      </c>
      <c r="Q45" s="111">
        <f t="shared" si="54"/>
        <v>-4.9269244380597654E-2</v>
      </c>
      <c r="R45" s="111">
        <f t="shared" si="55"/>
        <v>2.2809572704429959E-2</v>
      </c>
      <c r="S45" s="111">
        <f t="shared" si="56"/>
        <v>-5.9525805697855372E-3</v>
      </c>
      <c r="T45" s="111">
        <f t="shared" si="57"/>
        <v>-2.5471864102772912E-3</v>
      </c>
      <c r="V45" s="78">
        <v>37042</v>
      </c>
      <c r="W45" s="118">
        <f>M45-'Interest rate'!M44</f>
        <v>1.0029924405896784E-2</v>
      </c>
      <c r="X45" s="118">
        <f>N45-'Interest rate'!N44</f>
        <v>-1.5360191134313972E-2</v>
      </c>
      <c r="Y45" s="118">
        <f>O45-'Interest rate'!O44</f>
        <v>3.1418387680332005E-2</v>
      </c>
      <c r="Z45" s="118">
        <f>P45-'Interest rate'!P44</f>
        <v>-8.5539598881055889E-3</v>
      </c>
      <c r="AA45" s="118">
        <f>Q45-'Interest rate'!Q44</f>
        <v>-4.9334845705984676E-2</v>
      </c>
      <c r="AB45" s="118">
        <f>R45-'Interest rate'!R44</f>
        <v>2.0200126042083211E-2</v>
      </c>
      <c r="AC45" s="118">
        <f>S45-'Interest rate'!S44</f>
        <v>-9.7886597334431169E-3</v>
      </c>
      <c r="AD45" s="118">
        <f>T45-'Interest rate'!T44</f>
        <v>-6.4967519281282637E-3</v>
      </c>
      <c r="AE45" s="118"/>
      <c r="AF45" s="118">
        <v>3.899721448467966E-3</v>
      </c>
      <c r="AG45" s="118">
        <v>0.51955431754874648</v>
      </c>
      <c r="AH45" s="118">
        <v>0.17214484679665737</v>
      </c>
      <c r="AI45" s="118">
        <v>9.8607242339832854E-2</v>
      </c>
      <c r="AJ45" s="118">
        <v>9.8941504178272979E-2</v>
      </c>
      <c r="AK45" s="118">
        <v>3.5877437325905287E-2</v>
      </c>
      <c r="AL45" s="118">
        <v>4.0111420612813371E-2</v>
      </c>
      <c r="AM45" s="118">
        <v>3.0863509749303616E-2</v>
      </c>
      <c r="AN45" s="31"/>
      <c r="AO45" s="31"/>
      <c r="AP45" s="16">
        <v>9.3658000000000001</v>
      </c>
      <c r="AQ45" s="16">
        <v>7.9219999999999997</v>
      </c>
      <c r="AR45" s="16">
        <v>13.2905</v>
      </c>
      <c r="AS45" s="16">
        <v>7.9066999999999998E-2</v>
      </c>
      <c r="AT45" s="16">
        <v>5.2173999999999996</v>
      </c>
      <c r="AU45" s="16">
        <v>5.9442000000000004</v>
      </c>
      <c r="AV45" s="16">
        <v>4.7437699999999996</v>
      </c>
      <c r="AW45" s="16"/>
      <c r="AX45" s="16">
        <f t="shared" si="0"/>
        <v>0.10677144504473723</v>
      </c>
      <c r="AY45" s="16">
        <f t="shared" si="1"/>
        <v>0.84584338764440836</v>
      </c>
      <c r="AZ45" s="16">
        <f t="shared" si="2"/>
        <v>1.4190458903670802</v>
      </c>
      <c r="BA45" s="16">
        <f t="shared" si="3"/>
        <v>8.4420978453522387E-3</v>
      </c>
      <c r="BB45" s="16">
        <f t="shared" si="4"/>
        <v>0.55706933737641195</v>
      </c>
      <c r="BC45" s="16">
        <f t="shared" si="5"/>
        <v>0.63467082363492711</v>
      </c>
      <c r="BD45" s="16">
        <f t="shared" si="32"/>
        <v>0.50649917785987308</v>
      </c>
      <c r="BE45" s="16"/>
      <c r="BF45" s="16">
        <f t="shared" si="6"/>
        <v>0.12623074981065388</v>
      </c>
      <c r="BG45" s="16">
        <f t="shared" si="7"/>
        <v>1.1822519565766221</v>
      </c>
      <c r="BH45" s="16">
        <f t="shared" si="8"/>
        <v>1.6776697803584955</v>
      </c>
      <c r="BI45" s="16">
        <f t="shared" si="9"/>
        <v>9.9806866952789706E-3</v>
      </c>
      <c r="BJ45" s="16">
        <f t="shared" si="10"/>
        <v>0.6585963140621055</v>
      </c>
      <c r="BK45" s="16">
        <f t="shared" si="11"/>
        <v>0.75034082302448879</v>
      </c>
      <c r="BL45" s="16">
        <f t="shared" si="33"/>
        <v>0.59880964402928549</v>
      </c>
      <c r="BM45" s="16"/>
      <c r="BN45" s="16">
        <f t="shared" si="12"/>
        <v>7.5241714006245061E-2</v>
      </c>
      <c r="BO45" s="16">
        <f t="shared" si="13"/>
        <v>0.70469884503969005</v>
      </c>
      <c r="BP45" s="16">
        <f t="shared" si="14"/>
        <v>0.59606485835747336</v>
      </c>
      <c r="BQ45" s="16">
        <f t="shared" si="34"/>
        <v>5.9491366013317785E-3</v>
      </c>
      <c r="BR45" s="16">
        <f t="shared" si="15"/>
        <v>0.39256611865618296</v>
      </c>
      <c r="BS45" s="16">
        <f t="shared" si="16"/>
        <v>0.44725179639592194</v>
      </c>
      <c r="BT45" s="16">
        <f t="shared" si="35"/>
        <v>0.35692938565140508</v>
      </c>
      <c r="BU45" s="16"/>
      <c r="BV45" s="16">
        <f t="shared" si="17"/>
        <v>12.647501486081424</v>
      </c>
      <c r="BW45" s="16">
        <f t="shared" si="18"/>
        <v>118.45396941834142</v>
      </c>
      <c r="BX45" s="16">
        <f t="shared" si="19"/>
        <v>100.19350677273704</v>
      </c>
      <c r="BY45" s="16">
        <f t="shared" si="36"/>
        <v>168.09161850076518</v>
      </c>
      <c r="BZ45" s="16">
        <f t="shared" si="20"/>
        <v>65.987074253481211</v>
      </c>
      <c r="CA45" s="16">
        <f t="shared" si="21"/>
        <v>75.179278333565208</v>
      </c>
      <c r="CB45" s="16">
        <f t="shared" si="37"/>
        <v>59.996838124628475</v>
      </c>
      <c r="CC45" s="16"/>
      <c r="CD45" s="16">
        <f t="shared" si="22"/>
        <v>0.16823121698462365</v>
      </c>
      <c r="CE45" s="16">
        <f t="shared" si="23"/>
        <v>1.7951086748188756</v>
      </c>
      <c r="CF45" s="16">
        <f t="shared" si="24"/>
        <v>1.5183808026986623</v>
      </c>
      <c r="CG45" s="16">
        <f t="shared" si="38"/>
        <v>2.5473415877640204</v>
      </c>
      <c r="CH45" s="16">
        <f t="shared" si="39"/>
        <v>1.5154483075861543E-2</v>
      </c>
      <c r="CI45" s="16">
        <f t="shared" si="25"/>
        <v>1.1393031011614982</v>
      </c>
      <c r="CJ45" s="16">
        <f t="shared" si="40"/>
        <v>0.79805020019514805</v>
      </c>
      <c r="CK45" s="16"/>
      <c r="CL45" s="16">
        <f t="shared" si="41"/>
        <v>0.16823121698462365</v>
      </c>
      <c r="CM45" s="16">
        <f t="shared" si="26"/>
        <v>1.5756199320345883</v>
      </c>
      <c r="CN45" s="16">
        <f t="shared" si="27"/>
        <v>1.3327277009521885</v>
      </c>
      <c r="CO45" s="16">
        <f t="shared" si="28"/>
        <v>2.2358769893341406</v>
      </c>
      <c r="CP45" s="16">
        <f t="shared" si="29"/>
        <v>1.3301537633323238E-2</v>
      </c>
      <c r="CQ45" s="16">
        <f t="shared" si="30"/>
        <v>0.87772955149557541</v>
      </c>
      <c r="CR45" s="16">
        <f t="shared" si="42"/>
        <v>0.79805020019514805</v>
      </c>
      <c r="CS45" s="16"/>
      <c r="CT45" s="16">
        <f t="shared" si="43"/>
        <v>0.21080280030439927</v>
      </c>
      <c r="CU45" s="16">
        <f t="shared" si="44"/>
        <v>1.9743368670909427</v>
      </c>
      <c r="CV45" s="16">
        <f t="shared" si="45"/>
        <v>1.669979784011451</v>
      </c>
      <c r="CW45" s="16">
        <f t="shared" si="46"/>
        <v>2.8016746174456184</v>
      </c>
      <c r="CX45" s="16">
        <f t="shared" si="47"/>
        <v>1.6667545011667936E-2</v>
      </c>
      <c r="CY45" s="16">
        <f t="shared" si="48"/>
        <v>1.2530540055694102</v>
      </c>
      <c r="CZ45" s="16">
        <f t="shared" si="49"/>
        <v>1.2530540055694102</v>
      </c>
      <c r="DA45" s="31"/>
      <c r="DB45" s="277"/>
      <c r="DC45" s="57"/>
      <c r="DD45" s="57"/>
      <c r="DE45" s="161"/>
      <c r="DF45" s="132"/>
      <c r="DG45" s="205"/>
      <c r="DH45" s="206"/>
      <c r="DI45" s="78"/>
      <c r="DJ45" s="57"/>
      <c r="DP45" s="78"/>
    </row>
    <row r="46" spans="2:120" x14ac:dyDescent="0.25">
      <c r="B46" s="115">
        <v>37071</v>
      </c>
      <c r="C46" s="112">
        <v>2785.2810100000002</v>
      </c>
      <c r="D46" s="112">
        <v>298.60000000000002</v>
      </c>
      <c r="E46" s="112">
        <v>352.41354000000001</v>
      </c>
      <c r="F46" s="112">
        <v>211.51802000000001</v>
      </c>
      <c r="G46" s="112">
        <v>37253.335939999997</v>
      </c>
      <c r="H46" s="112">
        <v>536.67376999999999</v>
      </c>
      <c r="I46" s="112">
        <v>452.70746000000003</v>
      </c>
      <c r="J46" s="112">
        <v>585.60504000000003</v>
      </c>
      <c r="L46" s="115">
        <v>37071</v>
      </c>
      <c r="M46" s="112">
        <f t="shared" si="50"/>
        <v>-3.5395050757759394E-2</v>
      </c>
      <c r="N46" s="112">
        <f t="shared" si="51"/>
        <v>-3.0865599948070477E-2</v>
      </c>
      <c r="O46" s="112">
        <f t="shared" si="52"/>
        <v>-3.2695688176127891E-2</v>
      </c>
      <c r="P46" s="112">
        <f t="shared" si="53"/>
        <v>-2.6334734171749474E-2</v>
      </c>
      <c r="Q46" s="112">
        <f t="shared" si="54"/>
        <v>1.766856330953126E-2</v>
      </c>
      <c r="R46" s="112">
        <f t="shared" si="55"/>
        <v>-3.0703790942552489E-2</v>
      </c>
      <c r="S46" s="112">
        <f t="shared" si="56"/>
        <v>-4.9608904868762571E-2</v>
      </c>
      <c r="T46" s="112">
        <f t="shared" si="57"/>
        <v>-3.9608510012167253E-2</v>
      </c>
      <c r="V46" s="115">
        <v>37071</v>
      </c>
      <c r="W46" s="119">
        <f>M46-'Interest rate'!M45</f>
        <v>-4.1213524524016165E-2</v>
      </c>
      <c r="X46" s="119">
        <f>N46-'Interest rate'!N45</f>
        <v>-3.4185552572164157E-2</v>
      </c>
      <c r="Y46" s="119">
        <f>O46-'Interest rate'!O45</f>
        <v>-3.6427506741199989E-2</v>
      </c>
      <c r="Z46" s="119">
        <f>P46-'Interest rate'!P45</f>
        <v>-3.0652085361952297E-2</v>
      </c>
      <c r="AA46" s="119">
        <f>Q46-'Interest rate'!Q45</f>
        <v>1.7612330704373846E-2</v>
      </c>
      <c r="AB46" s="119">
        <f>R46-'Interest rate'!R45</f>
        <v>-3.3396874172802571E-2</v>
      </c>
      <c r="AC46" s="119">
        <f>S46-'Interest rate'!S45</f>
        <v>-5.3331724354429011E-2</v>
      </c>
      <c r="AD46" s="119">
        <f>T46-'Interest rate'!T45</f>
        <v>-4.358296887530555E-2</v>
      </c>
      <c r="AE46" s="118"/>
      <c r="AF46" s="119">
        <v>3.899721448467966E-3</v>
      </c>
      <c r="AG46" s="119">
        <v>0.51955431754874648</v>
      </c>
      <c r="AH46" s="119">
        <v>0.17214484679665737</v>
      </c>
      <c r="AI46" s="119">
        <v>9.8607242339832854E-2</v>
      </c>
      <c r="AJ46" s="119">
        <v>9.8941504178272979E-2</v>
      </c>
      <c r="AK46" s="119">
        <v>3.5877437325905287E-2</v>
      </c>
      <c r="AL46" s="119">
        <v>4.0111420612813371E-2</v>
      </c>
      <c r="AM46" s="119">
        <v>3.0863509749303616E-2</v>
      </c>
      <c r="AN46" s="31"/>
      <c r="AO46" s="31"/>
      <c r="AP46" s="18">
        <v>9.3247</v>
      </c>
      <c r="AQ46" s="18">
        <v>7.9279000000000002</v>
      </c>
      <c r="AR46" s="18">
        <v>13.2075</v>
      </c>
      <c r="AS46" s="18">
        <v>7.5049000000000005E-2</v>
      </c>
      <c r="AT46" s="18">
        <v>5.1912000000000003</v>
      </c>
      <c r="AU46" s="18">
        <v>6.1238999999999999</v>
      </c>
      <c r="AV46" s="18">
        <v>4.7312500000000002</v>
      </c>
      <c r="AW46" s="18"/>
      <c r="AX46" s="18">
        <f t="shared" si="0"/>
        <v>0.10724205604469848</v>
      </c>
      <c r="AY46" s="18">
        <f t="shared" si="1"/>
        <v>0.85020429611676518</v>
      </c>
      <c r="AZ46" s="18">
        <f t="shared" si="2"/>
        <v>1.4163994552103552</v>
      </c>
      <c r="BA46" s="18">
        <f t="shared" si="3"/>
        <v>8.0484090640985766E-3</v>
      </c>
      <c r="BB46" s="18">
        <f t="shared" si="4"/>
        <v>0.55671496133923881</v>
      </c>
      <c r="BC46" s="18">
        <f t="shared" si="5"/>
        <v>0.65673962701212907</v>
      </c>
      <c r="BD46" s="18">
        <f t="shared" si="32"/>
        <v>0.50738897766147972</v>
      </c>
      <c r="BE46" s="18"/>
      <c r="BF46" s="18">
        <f t="shared" si="6"/>
        <v>0.12613680798193722</v>
      </c>
      <c r="BG46" s="18">
        <f t="shared" si="7"/>
        <v>1.1761878933891698</v>
      </c>
      <c r="BH46" s="18">
        <f t="shared" si="8"/>
        <v>1.6659518914214357</v>
      </c>
      <c r="BI46" s="18">
        <f t="shared" si="9"/>
        <v>9.4664413022364068E-3</v>
      </c>
      <c r="BJ46" s="18">
        <f t="shared" si="10"/>
        <v>0.65480139759583256</v>
      </c>
      <c r="BK46" s="18">
        <f t="shared" si="11"/>
        <v>0.77244919840058535</v>
      </c>
      <c r="BL46" s="18">
        <f t="shared" si="33"/>
        <v>0.59678477276454045</v>
      </c>
      <c r="BM46" s="18"/>
      <c r="BN46" s="18">
        <f t="shared" si="12"/>
        <v>7.5714556123414725E-2</v>
      </c>
      <c r="BO46" s="18">
        <f t="shared" si="13"/>
        <v>0.70601552148400537</v>
      </c>
      <c r="BP46" s="18">
        <f t="shared" si="14"/>
        <v>0.60025742949081962</v>
      </c>
      <c r="BQ46" s="18">
        <f t="shared" si="34"/>
        <v>5.682301722506152E-3</v>
      </c>
      <c r="BR46" s="18">
        <f t="shared" si="15"/>
        <v>0.39304940374787056</v>
      </c>
      <c r="BS46" s="18">
        <f t="shared" si="16"/>
        <v>0.46366837024417945</v>
      </c>
      <c r="BT46" s="18">
        <f t="shared" si="35"/>
        <v>0.35822449365890591</v>
      </c>
      <c r="BU46" s="18"/>
      <c r="BV46" s="18">
        <f t="shared" si="17"/>
        <v>13.324627909765619</v>
      </c>
      <c r="BW46" s="18">
        <f t="shared" si="18"/>
        <v>124.24815787019148</v>
      </c>
      <c r="BX46" s="18">
        <f t="shared" si="19"/>
        <v>105.63631760583084</v>
      </c>
      <c r="BY46" s="18">
        <f t="shared" si="36"/>
        <v>175.98502311822941</v>
      </c>
      <c r="BZ46" s="18">
        <f t="shared" si="20"/>
        <v>69.170808405175279</v>
      </c>
      <c r="CA46" s="18">
        <f t="shared" si="21"/>
        <v>81.598688856613677</v>
      </c>
      <c r="CB46" s="18">
        <f t="shared" si="37"/>
        <v>63.042145798078586</v>
      </c>
      <c r="CC46" s="18"/>
      <c r="CD46" s="18">
        <f t="shared" si="22"/>
        <v>0.16329463250542955</v>
      </c>
      <c r="CE46" s="18">
        <f t="shared" si="23"/>
        <v>1.7962513484358145</v>
      </c>
      <c r="CF46" s="18">
        <f t="shared" si="24"/>
        <v>1.5271806133456616</v>
      </c>
      <c r="CG46" s="18">
        <f t="shared" si="38"/>
        <v>2.5442094313453536</v>
      </c>
      <c r="CH46" s="18">
        <f t="shared" si="39"/>
        <v>1.4456965634150101E-2</v>
      </c>
      <c r="CI46" s="18">
        <f t="shared" si="25"/>
        <v>1.1796694405917705</v>
      </c>
      <c r="CJ46" s="18">
        <f t="shared" si="40"/>
        <v>0.77258773004131365</v>
      </c>
      <c r="CK46" s="18"/>
      <c r="CL46" s="18">
        <f t="shared" si="41"/>
        <v>0.16329463250542955</v>
      </c>
      <c r="CM46" s="18">
        <f t="shared" si="26"/>
        <v>1.5226734597233789</v>
      </c>
      <c r="CN46" s="18">
        <f t="shared" si="27"/>
        <v>1.294583517039795</v>
      </c>
      <c r="CO46" s="18">
        <f t="shared" si="28"/>
        <v>2.1567138588154608</v>
      </c>
      <c r="CP46" s="18">
        <f t="shared" si="29"/>
        <v>1.2255098874899983E-2</v>
      </c>
      <c r="CQ46" s="18">
        <f t="shared" si="30"/>
        <v>0.84769509626218598</v>
      </c>
      <c r="CR46" s="18">
        <f t="shared" si="42"/>
        <v>0.77258773004131365</v>
      </c>
      <c r="CS46" s="18"/>
      <c r="CT46" s="18">
        <f t="shared" si="43"/>
        <v>0.21136063408190223</v>
      </c>
      <c r="CU46" s="18">
        <f t="shared" si="44"/>
        <v>1.9708745046235139</v>
      </c>
      <c r="CV46" s="18">
        <f t="shared" si="45"/>
        <v>1.6756459709379128</v>
      </c>
      <c r="CW46" s="18">
        <f t="shared" si="46"/>
        <v>2.7915455746367241</v>
      </c>
      <c r="CX46" s="18">
        <f t="shared" si="47"/>
        <v>1.5862404227212683E-2</v>
      </c>
      <c r="CY46" s="18">
        <f t="shared" si="48"/>
        <v>1.294351387054161</v>
      </c>
      <c r="CZ46" s="18">
        <f t="shared" si="49"/>
        <v>1.294351387054161</v>
      </c>
      <c r="DA46" s="31"/>
      <c r="DB46" s="277"/>
      <c r="DC46" s="57"/>
      <c r="DD46" s="57"/>
      <c r="DE46" s="161"/>
      <c r="DF46" s="132"/>
      <c r="DG46" s="205"/>
      <c r="DH46" s="206"/>
      <c r="DI46" s="78"/>
      <c r="DJ46" s="57"/>
      <c r="DP46" s="78"/>
    </row>
    <row r="47" spans="2:120" x14ac:dyDescent="0.25">
      <c r="B47" s="78">
        <v>37103</v>
      </c>
      <c r="C47" s="111">
        <v>2674.4116199999999</v>
      </c>
      <c r="D47" s="111">
        <v>292.49</v>
      </c>
      <c r="E47" s="111">
        <v>334.80997000000002</v>
      </c>
      <c r="F47" s="111">
        <v>205.28496000000001</v>
      </c>
      <c r="G47" s="111">
        <v>36558.324220000002</v>
      </c>
      <c r="H47" s="111">
        <v>506.06619000000001</v>
      </c>
      <c r="I47" s="111">
        <v>446.92471</v>
      </c>
      <c r="J47" s="111">
        <v>575.54114000000004</v>
      </c>
      <c r="L47" s="78">
        <v>37103</v>
      </c>
      <c r="M47" s="111">
        <f t="shared" si="50"/>
        <v>-3.9805459342143856E-2</v>
      </c>
      <c r="N47" s="111">
        <f t="shared" si="51"/>
        <v>-2.0462156731413272E-2</v>
      </c>
      <c r="O47" s="111">
        <f t="shared" si="52"/>
        <v>-4.9951457597230742E-2</v>
      </c>
      <c r="P47" s="111">
        <f t="shared" si="53"/>
        <v>-2.9468222140127787E-2</v>
      </c>
      <c r="Q47" s="111">
        <f t="shared" si="54"/>
        <v>-1.8656361973042546E-2</v>
      </c>
      <c r="R47" s="111">
        <f t="shared" si="55"/>
        <v>-5.703200288696797E-2</v>
      </c>
      <c r="S47" s="111">
        <f t="shared" si="56"/>
        <v>-1.2773701586450636E-2</v>
      </c>
      <c r="T47" s="111">
        <f t="shared" si="57"/>
        <v>-1.7185473676934238E-2</v>
      </c>
      <c r="V47" s="78">
        <v>37103</v>
      </c>
      <c r="W47" s="118">
        <f>M47-'Interest rate'!M46</f>
        <v>-4.5748937757633557E-2</v>
      </c>
      <c r="X47" s="118">
        <f>N47-'Interest rate'!N46</f>
        <v>-2.3625292504411477E-2</v>
      </c>
      <c r="Y47" s="118">
        <f>O47-'Interest rate'!O46</f>
        <v>-5.3650275197934083E-2</v>
      </c>
      <c r="Z47" s="118">
        <f>P47-'Interest rate'!P46</f>
        <v>-3.3721095215813457E-2</v>
      </c>
      <c r="AA47" s="118">
        <f>Q47-'Interest rate'!Q46</f>
        <v>-1.8717799541961955E-2</v>
      </c>
      <c r="AB47" s="118">
        <f>R47-'Interest rate'!R46</f>
        <v>-5.9727780184015256E-2</v>
      </c>
      <c r="AC47" s="118">
        <f>S47-'Interest rate'!S46</f>
        <v>-1.6460515876650872E-2</v>
      </c>
      <c r="AD47" s="118">
        <f>T47-'Interest rate'!T46</f>
        <v>-2.1159932540072535E-2</v>
      </c>
      <c r="AE47" s="118"/>
      <c r="AF47" s="118">
        <v>3.899721448467966E-3</v>
      </c>
      <c r="AG47" s="118">
        <v>0.51955431754874648</v>
      </c>
      <c r="AH47" s="118">
        <v>0.17214484679665737</v>
      </c>
      <c r="AI47" s="118">
        <v>9.8607242339832854E-2</v>
      </c>
      <c r="AJ47" s="118">
        <v>9.8941504178272979E-2</v>
      </c>
      <c r="AK47" s="118">
        <v>3.5877437325905287E-2</v>
      </c>
      <c r="AL47" s="118">
        <v>4.0111420612813371E-2</v>
      </c>
      <c r="AM47" s="118">
        <v>3.0863509749303616E-2</v>
      </c>
      <c r="AN47" s="31"/>
      <c r="AO47" s="31"/>
      <c r="AP47" s="16">
        <v>9.1188000000000002</v>
      </c>
      <c r="AQ47" s="16">
        <v>7.9901</v>
      </c>
      <c r="AR47" s="16">
        <v>12.996499999999999</v>
      </c>
      <c r="AS47" s="16">
        <v>7.3135000000000006E-2</v>
      </c>
      <c r="AT47" s="16">
        <v>5.2949000000000002</v>
      </c>
      <c r="AU47" s="16">
        <v>5.9626999999999999</v>
      </c>
      <c r="AV47" s="16">
        <v>4.6496700000000004</v>
      </c>
      <c r="AW47" s="16"/>
      <c r="AX47" s="16">
        <f t="shared" si="0"/>
        <v>0.10966355222178356</v>
      </c>
      <c r="AY47" s="16">
        <f t="shared" si="1"/>
        <v>0.87622274860727278</v>
      </c>
      <c r="AZ47" s="16">
        <f t="shared" si="2"/>
        <v>1.42524235645041</v>
      </c>
      <c r="BA47" s="16">
        <f t="shared" si="3"/>
        <v>8.0202438917401416E-3</v>
      </c>
      <c r="BB47" s="16">
        <f t="shared" si="4"/>
        <v>0.58065754265912184</v>
      </c>
      <c r="BC47" s="16">
        <f t="shared" si="5"/>
        <v>0.65389086283282882</v>
      </c>
      <c r="BD47" s="16">
        <f t="shared" si="32"/>
        <v>0.50989932885906042</v>
      </c>
      <c r="BE47" s="16"/>
      <c r="BF47" s="16">
        <f t="shared" si="6"/>
        <v>0.12515487916296417</v>
      </c>
      <c r="BG47" s="16">
        <f t="shared" si="7"/>
        <v>1.1412623121112377</v>
      </c>
      <c r="BH47" s="16">
        <f t="shared" si="8"/>
        <v>1.6265753870414636</v>
      </c>
      <c r="BI47" s="16">
        <f t="shared" si="9"/>
        <v>9.1532020875833842E-3</v>
      </c>
      <c r="BJ47" s="16">
        <f t="shared" si="10"/>
        <v>0.66268256967997896</v>
      </c>
      <c r="BK47" s="16">
        <f t="shared" si="11"/>
        <v>0.74626099798500645</v>
      </c>
      <c r="BL47" s="16">
        <f t="shared" si="33"/>
        <v>0.58192888699765966</v>
      </c>
      <c r="BM47" s="16"/>
      <c r="BN47" s="16">
        <f t="shared" si="12"/>
        <v>7.6943792559535262E-2</v>
      </c>
      <c r="BO47" s="16">
        <f t="shared" si="13"/>
        <v>0.70163505559189021</v>
      </c>
      <c r="BP47" s="16">
        <f t="shared" si="14"/>
        <v>0.6147885969299427</v>
      </c>
      <c r="BQ47" s="16">
        <f t="shared" si="34"/>
        <v>5.6272842688416119E-3</v>
      </c>
      <c r="BR47" s="16">
        <f t="shared" si="15"/>
        <v>0.40740968722348325</v>
      </c>
      <c r="BS47" s="16">
        <f t="shared" si="16"/>
        <v>0.45879275189474089</v>
      </c>
      <c r="BT47" s="16">
        <f t="shared" si="35"/>
        <v>0.35776324395029435</v>
      </c>
      <c r="BU47" s="16"/>
      <c r="BV47" s="16">
        <f t="shared" si="17"/>
        <v>13.673343816230258</v>
      </c>
      <c r="BW47" s="16">
        <f t="shared" si="18"/>
        <v>124.68448759144049</v>
      </c>
      <c r="BX47" s="16">
        <f t="shared" si="19"/>
        <v>109.25138442606139</v>
      </c>
      <c r="BY47" s="16">
        <f t="shared" si="36"/>
        <v>177.70561290763655</v>
      </c>
      <c r="BZ47" s="16">
        <f t="shared" si="20"/>
        <v>72.398988172557594</v>
      </c>
      <c r="CA47" s="16">
        <f t="shared" si="21"/>
        <v>81.530047173036152</v>
      </c>
      <c r="CB47" s="16">
        <f t="shared" si="37"/>
        <v>63.576536542011347</v>
      </c>
      <c r="CC47" s="16"/>
      <c r="CD47" s="16">
        <f t="shared" si="22"/>
        <v>0.16770925922820198</v>
      </c>
      <c r="CE47" s="16">
        <f t="shared" si="23"/>
        <v>1.7221854992539991</v>
      </c>
      <c r="CF47" s="16">
        <f t="shared" si="24"/>
        <v>1.5090181117679276</v>
      </c>
      <c r="CG47" s="16">
        <f t="shared" si="38"/>
        <v>2.4545317192014959</v>
      </c>
      <c r="CH47" s="16">
        <f t="shared" si="39"/>
        <v>1.3812347730835332E-2</v>
      </c>
      <c r="CI47" s="16">
        <f t="shared" si="25"/>
        <v>1.1261213620653836</v>
      </c>
      <c r="CJ47" s="16">
        <f t="shared" si="40"/>
        <v>0.77979271135559403</v>
      </c>
      <c r="CK47" s="16"/>
      <c r="CL47" s="16">
        <f t="shared" si="41"/>
        <v>0.16770925922820198</v>
      </c>
      <c r="CM47" s="16">
        <f t="shared" si="26"/>
        <v>1.5293071930501283</v>
      </c>
      <c r="CN47" s="16">
        <f t="shared" si="27"/>
        <v>1.3400137521592568</v>
      </c>
      <c r="CO47" s="16">
        <f t="shared" si="28"/>
        <v>2.1796333875593268</v>
      </c>
      <c r="CP47" s="16">
        <f t="shared" si="29"/>
        <v>1.2265416673654553E-2</v>
      </c>
      <c r="CQ47" s="16">
        <f t="shared" si="30"/>
        <v>0.88800375668740672</v>
      </c>
      <c r="CR47" s="16">
        <f t="shared" si="42"/>
        <v>0.77979271135559403</v>
      </c>
      <c r="CS47" s="16"/>
      <c r="CT47" s="16">
        <f t="shared" si="43"/>
        <v>0.21506902640402437</v>
      </c>
      <c r="CU47" s="16">
        <f t="shared" si="44"/>
        <v>1.9611714379730174</v>
      </c>
      <c r="CV47" s="16">
        <f t="shared" si="45"/>
        <v>1.718423027870795</v>
      </c>
      <c r="CW47" s="16">
        <f t="shared" si="46"/>
        <v>2.7951446016599024</v>
      </c>
      <c r="CX47" s="16">
        <f t="shared" si="47"/>
        <v>1.5729073246058323E-2</v>
      </c>
      <c r="CY47" s="16">
        <f t="shared" si="48"/>
        <v>1.2823920837392759</v>
      </c>
      <c r="CZ47" s="16">
        <f t="shared" si="49"/>
        <v>1.2823920837392759</v>
      </c>
      <c r="DA47" s="31"/>
      <c r="DB47" s="277"/>
      <c r="DC47" s="57"/>
      <c r="DD47" s="57"/>
      <c r="DE47" s="161"/>
      <c r="DF47" s="132"/>
      <c r="DG47" s="205"/>
      <c r="DH47" s="206"/>
      <c r="DI47" s="78"/>
      <c r="DJ47" s="57"/>
      <c r="DP47" s="78"/>
    </row>
    <row r="48" spans="2:120" x14ac:dyDescent="0.25">
      <c r="B48" s="115">
        <v>37134</v>
      </c>
      <c r="C48" s="112">
        <v>2464.3481400000001</v>
      </c>
      <c r="D48" s="112">
        <v>278.47000000000003</v>
      </c>
      <c r="E48" s="112">
        <v>306.01098999999999</v>
      </c>
      <c r="F48" s="112">
        <v>191.49360999999999</v>
      </c>
      <c r="G48" s="112">
        <v>33082.234380000002</v>
      </c>
      <c r="H48" s="112">
        <v>464.01456000000002</v>
      </c>
      <c r="I48" s="112">
        <v>431.60064999999997</v>
      </c>
      <c r="J48" s="112">
        <v>525.61346000000003</v>
      </c>
      <c r="L48" s="115">
        <v>37134</v>
      </c>
      <c r="M48" s="112">
        <f t="shared" si="50"/>
        <v>-7.8545680264431317E-2</v>
      </c>
      <c r="N48" s="112">
        <f t="shared" si="51"/>
        <v>-4.7933262675647015E-2</v>
      </c>
      <c r="O48" s="112">
        <f t="shared" si="52"/>
        <v>-8.6015897316319534E-2</v>
      </c>
      <c r="P48" s="112">
        <f t="shared" si="53"/>
        <v>-6.7181492497063733E-2</v>
      </c>
      <c r="Q48" s="112">
        <f t="shared" si="54"/>
        <v>-9.5083402047688281E-2</v>
      </c>
      <c r="R48" s="112">
        <f t="shared" si="55"/>
        <v>-8.3095118446857685E-2</v>
      </c>
      <c r="S48" s="112">
        <f t="shared" si="56"/>
        <v>-3.4287788652366147E-2</v>
      </c>
      <c r="T48" s="112">
        <f t="shared" si="57"/>
        <v>-8.6749107109875823E-2</v>
      </c>
      <c r="V48" s="115">
        <v>37134</v>
      </c>
      <c r="W48" s="119">
        <f>M48-'Interest rate'!M47</f>
        <v>-8.4348516427176667E-2</v>
      </c>
      <c r="X48" s="119">
        <f>N48-'Interest rate'!N47</f>
        <v>-5.1005804378902564E-2</v>
      </c>
      <c r="Y48" s="119">
        <f>O48-'Interest rate'!O47</f>
        <v>-8.9701111045806914E-2</v>
      </c>
      <c r="Z48" s="119">
        <f>P48-'Interest rate'!P47</f>
        <v>-7.1455614194002814E-2</v>
      </c>
      <c r="AA48" s="119">
        <f>Q48-'Interest rate'!Q47</f>
        <v>-9.5139118304193415E-2</v>
      </c>
      <c r="AB48" s="119">
        <f>R48-'Interest rate'!R47</f>
        <v>-8.5766621998812131E-2</v>
      </c>
      <c r="AC48" s="119">
        <f>S48-'Interest rate'!S47</f>
        <v>-3.7751590531161283E-2</v>
      </c>
      <c r="AD48" s="119">
        <f>T48-'Interest rate'!T47</f>
        <v>-9.0773412036532442E-2</v>
      </c>
      <c r="AE48" s="118"/>
      <c r="AF48" s="119">
        <v>3.899721448467966E-3</v>
      </c>
      <c r="AG48" s="119">
        <v>0.51955431754874648</v>
      </c>
      <c r="AH48" s="119">
        <v>0.17214484679665737</v>
      </c>
      <c r="AI48" s="119">
        <v>9.8607242339832854E-2</v>
      </c>
      <c r="AJ48" s="119">
        <v>9.8941504178272979E-2</v>
      </c>
      <c r="AK48" s="119">
        <v>3.5877437325905287E-2</v>
      </c>
      <c r="AL48" s="119">
        <v>4.0111420612813371E-2</v>
      </c>
      <c r="AM48" s="119">
        <v>3.0863509749303616E-2</v>
      </c>
      <c r="AN48" s="31"/>
      <c r="AO48" s="31"/>
      <c r="AP48" s="18">
        <v>8.8285</v>
      </c>
      <c r="AQ48" s="18">
        <v>8.0518000000000001</v>
      </c>
      <c r="AR48" s="18">
        <v>12.8315</v>
      </c>
      <c r="AS48" s="18">
        <v>7.4101E-2</v>
      </c>
      <c r="AT48" s="18">
        <v>5.3014999999999999</v>
      </c>
      <c r="AU48" s="18">
        <v>5.6805000000000003</v>
      </c>
      <c r="AV48" s="18">
        <v>4.6845499999999998</v>
      </c>
      <c r="AW48" s="18"/>
      <c r="AX48" s="18">
        <f t="shared" si="0"/>
        <v>0.11326952483434331</v>
      </c>
      <c r="AY48" s="18">
        <f t="shared" si="1"/>
        <v>0.91202356006116547</v>
      </c>
      <c r="AZ48" s="18">
        <f t="shared" si="2"/>
        <v>1.4534179079118763</v>
      </c>
      <c r="BA48" s="18">
        <f t="shared" si="3"/>
        <v>8.3933850597496737E-3</v>
      </c>
      <c r="BB48" s="18">
        <f t="shared" si="4"/>
        <v>0.60049838590927107</v>
      </c>
      <c r="BC48" s="18">
        <f t="shared" si="5"/>
        <v>0.64342753582148726</v>
      </c>
      <c r="BD48" s="18">
        <f t="shared" si="32"/>
        <v>0.53061675256272289</v>
      </c>
      <c r="BE48" s="18"/>
      <c r="BF48" s="18">
        <f t="shared" si="6"/>
        <v>0.12419583198787848</v>
      </c>
      <c r="BG48" s="18">
        <f t="shared" si="7"/>
        <v>1.0964629027049853</v>
      </c>
      <c r="BH48" s="18">
        <f t="shared" si="8"/>
        <v>1.5936188181524626</v>
      </c>
      <c r="BI48" s="18">
        <f t="shared" si="9"/>
        <v>9.2030353461337831E-3</v>
      </c>
      <c r="BJ48" s="18">
        <f t="shared" si="10"/>
        <v>0.65842420328373774</v>
      </c>
      <c r="BK48" s="18">
        <f t="shared" si="11"/>
        <v>0.70549442360714376</v>
      </c>
      <c r="BL48" s="18">
        <f t="shared" si="33"/>
        <v>0.58180158473881616</v>
      </c>
      <c r="BM48" s="18"/>
      <c r="BN48" s="18">
        <f t="shared" si="12"/>
        <v>7.7933211237969063E-2</v>
      </c>
      <c r="BO48" s="18">
        <f t="shared" si="13"/>
        <v>0.6880333554144098</v>
      </c>
      <c r="BP48" s="18">
        <f t="shared" si="14"/>
        <v>0.62750263024587938</v>
      </c>
      <c r="BQ48" s="18">
        <f t="shared" si="34"/>
        <v>5.7749288859447459E-3</v>
      </c>
      <c r="BR48" s="18">
        <f t="shared" si="15"/>
        <v>0.41316291937809296</v>
      </c>
      <c r="BS48" s="18">
        <f t="shared" si="16"/>
        <v>0.44269960643728329</v>
      </c>
      <c r="BT48" s="18">
        <f t="shared" si="35"/>
        <v>0.36508202470482798</v>
      </c>
      <c r="BU48" s="18"/>
      <c r="BV48" s="18">
        <f t="shared" si="17"/>
        <v>13.495094533137205</v>
      </c>
      <c r="BW48" s="18">
        <f t="shared" si="18"/>
        <v>119.14144208580181</v>
      </c>
      <c r="BX48" s="18">
        <f t="shared" si="19"/>
        <v>108.65980216191416</v>
      </c>
      <c r="BY48" s="18">
        <f t="shared" si="36"/>
        <v>173.16230550195002</v>
      </c>
      <c r="BZ48" s="18">
        <f t="shared" si="20"/>
        <v>71.544243667426898</v>
      </c>
      <c r="CA48" s="18">
        <f t="shared" si="21"/>
        <v>76.658884495485893</v>
      </c>
      <c r="CB48" s="18">
        <f t="shared" si="37"/>
        <v>63.21844509520789</v>
      </c>
      <c r="CC48" s="18"/>
      <c r="CD48" s="18">
        <f t="shared" si="22"/>
        <v>0.17604084147522225</v>
      </c>
      <c r="CE48" s="18">
        <f t="shared" si="23"/>
        <v>1.6652834103555598</v>
      </c>
      <c r="CF48" s="18">
        <f t="shared" si="24"/>
        <v>1.5187777044232766</v>
      </c>
      <c r="CG48" s="18">
        <f t="shared" si="38"/>
        <v>2.4203527303593324</v>
      </c>
      <c r="CH48" s="18">
        <f t="shared" si="39"/>
        <v>1.3977364896727341E-2</v>
      </c>
      <c r="CI48" s="18">
        <f t="shared" si="25"/>
        <v>1.0714892011694805</v>
      </c>
      <c r="CJ48" s="18">
        <f t="shared" si="40"/>
        <v>0.82467212393275235</v>
      </c>
      <c r="CK48" s="18"/>
      <c r="CL48" s="18">
        <f t="shared" si="41"/>
        <v>0.17604084147522225</v>
      </c>
      <c r="CM48" s="18">
        <f t="shared" si="26"/>
        <v>1.5541765689639997</v>
      </c>
      <c r="CN48" s="18">
        <f t="shared" si="27"/>
        <v>1.4174456473901946</v>
      </c>
      <c r="CO48" s="18">
        <f t="shared" si="28"/>
        <v>2.2588680573893143</v>
      </c>
      <c r="CP48" s="18">
        <f t="shared" si="29"/>
        <v>1.3044802394155444E-2</v>
      </c>
      <c r="CQ48" s="18">
        <f t="shared" si="30"/>
        <v>0.93328052108089077</v>
      </c>
      <c r="CR48" s="18">
        <f t="shared" si="42"/>
        <v>0.82467212393275235</v>
      </c>
      <c r="CS48" s="18"/>
      <c r="CT48" s="18">
        <f t="shared" si="43"/>
        <v>0.21346767565721361</v>
      </c>
      <c r="CU48" s="18">
        <f t="shared" si="44"/>
        <v>1.8845993745397107</v>
      </c>
      <c r="CV48" s="18">
        <f t="shared" si="45"/>
        <v>1.7187990308567525</v>
      </c>
      <c r="CW48" s="18">
        <f t="shared" si="46"/>
        <v>2.7391104801955364</v>
      </c>
      <c r="CX48" s="18">
        <f t="shared" si="47"/>
        <v>1.5818168233875187E-2</v>
      </c>
      <c r="CY48" s="18">
        <f t="shared" si="48"/>
        <v>1.2126031315708019</v>
      </c>
      <c r="CZ48" s="18">
        <f t="shared" si="49"/>
        <v>1.2126031315708019</v>
      </c>
      <c r="DA48" s="31"/>
      <c r="DB48" s="277"/>
      <c r="DC48" s="57"/>
      <c r="DD48" s="57"/>
      <c r="DE48" s="161"/>
      <c r="DF48" s="132"/>
      <c r="DG48" s="205"/>
      <c r="DH48" s="206"/>
      <c r="DI48" s="78"/>
      <c r="DJ48" s="57"/>
      <c r="DP48" s="78"/>
    </row>
    <row r="49" spans="2:120" x14ac:dyDescent="0.25">
      <c r="B49" s="78">
        <v>37162</v>
      </c>
      <c r="C49" s="111">
        <v>2244.3229999999999</v>
      </c>
      <c r="D49" s="111">
        <v>252.89</v>
      </c>
      <c r="E49" s="111">
        <v>277.74849999999998</v>
      </c>
      <c r="F49" s="111">
        <v>171.96382</v>
      </c>
      <c r="G49" s="111">
        <v>30124.255860000001</v>
      </c>
      <c r="H49" s="111">
        <v>409.68178999999998</v>
      </c>
      <c r="I49" s="111">
        <v>399.38918999999999</v>
      </c>
      <c r="J49" s="111">
        <v>512.85742000000005</v>
      </c>
      <c r="L49" s="78">
        <v>37162</v>
      </c>
      <c r="M49" s="111">
        <f t="shared" si="50"/>
        <v>-8.9283302317829216E-2</v>
      </c>
      <c r="N49" s="111">
        <f t="shared" si="51"/>
        <v>-9.1859087154810393E-2</v>
      </c>
      <c r="O49" s="111">
        <f t="shared" si="52"/>
        <v>-9.2357761399353699E-2</v>
      </c>
      <c r="P49" s="111">
        <f t="shared" si="53"/>
        <v>-0.10198664070305008</v>
      </c>
      <c r="Q49" s="111">
        <f t="shared" si="54"/>
        <v>-8.9412900169411169E-2</v>
      </c>
      <c r="R49" s="111">
        <f t="shared" si="55"/>
        <v>-0.11709281277725436</v>
      </c>
      <c r="S49" s="111">
        <f t="shared" si="56"/>
        <v>-7.4632556739661959E-2</v>
      </c>
      <c r="T49" s="111">
        <f t="shared" si="57"/>
        <v>-2.4268860999107522E-2</v>
      </c>
      <c r="V49" s="78">
        <v>37162</v>
      </c>
      <c r="W49" s="118">
        <f>M49-'Interest rate'!M48</f>
        <v>-9.5031385797798906E-2</v>
      </c>
      <c r="X49" s="118">
        <f>N49-'Interest rate'!N48</f>
        <v>-9.4795568770277061E-2</v>
      </c>
      <c r="Y49" s="118">
        <f>O49-'Interest rate'!O48</f>
        <v>-9.5884885528345731E-2</v>
      </c>
      <c r="Z49" s="118">
        <f>P49-'Interest rate'!P48</f>
        <v>-0.10597368726940948</v>
      </c>
      <c r="AA49" s="118">
        <f>Q49-'Interest rate'!Q48</f>
        <v>-8.9465493286879139E-2</v>
      </c>
      <c r="AB49" s="118">
        <f>R49-'Interest rate'!R48</f>
        <v>-0.11983307515908947</v>
      </c>
      <c r="AC49" s="118">
        <f>S49-'Interest rate'!S48</f>
        <v>-7.7941123086024522E-2</v>
      </c>
      <c r="AD49" s="118">
        <f>T49-'Interest rate'!T48</f>
        <v>-2.819344656111622E-2</v>
      </c>
      <c r="AE49" s="118"/>
      <c r="AF49" s="118">
        <v>3.899721448467966E-3</v>
      </c>
      <c r="AG49" s="118">
        <v>0.51955431754874648</v>
      </c>
      <c r="AH49" s="118">
        <v>0.17214484679665737</v>
      </c>
      <c r="AI49" s="118">
        <v>9.8607242339832854E-2</v>
      </c>
      <c r="AJ49" s="118">
        <v>9.8941504178272979E-2</v>
      </c>
      <c r="AK49" s="118">
        <v>3.5877437325905287E-2</v>
      </c>
      <c r="AL49" s="118">
        <v>4.0111420612813371E-2</v>
      </c>
      <c r="AM49" s="118">
        <v>3.0863509749303616E-2</v>
      </c>
      <c r="AN49" s="31"/>
      <c r="AO49" s="31"/>
      <c r="AP49" s="16">
        <v>8.8698999999999995</v>
      </c>
      <c r="AQ49" s="16">
        <v>8.0817999999999994</v>
      </c>
      <c r="AR49" s="16">
        <v>13.0745</v>
      </c>
      <c r="AS49" s="16">
        <v>7.4358000000000007E-2</v>
      </c>
      <c r="AT49" s="16">
        <v>5.4837999999999996</v>
      </c>
      <c r="AU49" s="16">
        <v>5.6193999999999997</v>
      </c>
      <c r="AV49" s="16">
        <v>4.37005</v>
      </c>
      <c r="AW49" s="16"/>
      <c r="AX49" s="16">
        <f t="shared" si="0"/>
        <v>0.11274084262505779</v>
      </c>
      <c r="AY49" s="16">
        <f t="shared" si="1"/>
        <v>0.91114894192719198</v>
      </c>
      <c r="AZ49" s="16">
        <f t="shared" si="2"/>
        <v>1.4740301469013182</v>
      </c>
      <c r="BA49" s="16">
        <f t="shared" si="3"/>
        <v>8.383183575914048E-3</v>
      </c>
      <c r="BB49" s="16">
        <f t="shared" si="4"/>
        <v>0.61824823278729191</v>
      </c>
      <c r="BC49" s="16">
        <f t="shared" si="5"/>
        <v>0.63353589104724972</v>
      </c>
      <c r="BD49" s="16">
        <f t="shared" si="32"/>
        <v>0.49268311931363379</v>
      </c>
      <c r="BE49" s="16"/>
      <c r="BF49" s="16">
        <f t="shared" si="6"/>
        <v>0.12373481155188201</v>
      </c>
      <c r="BG49" s="16">
        <f t="shared" si="7"/>
        <v>1.0975154049840381</v>
      </c>
      <c r="BH49" s="16">
        <f t="shared" si="8"/>
        <v>1.6177707936350814</v>
      </c>
      <c r="BI49" s="16">
        <f t="shared" si="9"/>
        <v>9.2006731173748437E-3</v>
      </c>
      <c r="BJ49" s="16">
        <f t="shared" si="10"/>
        <v>0.67853695958821048</v>
      </c>
      <c r="BK49" s="16">
        <f t="shared" si="11"/>
        <v>0.69531540003464576</v>
      </c>
      <c r="BL49" s="16">
        <f t="shared" si="33"/>
        <v>0.54072731322230194</v>
      </c>
      <c r="BM49" s="16"/>
      <c r="BN49" s="16">
        <f t="shared" si="12"/>
        <v>7.6484760411488009E-2</v>
      </c>
      <c r="BO49" s="16">
        <f t="shared" si="13"/>
        <v>0.67841217637385742</v>
      </c>
      <c r="BP49" s="16">
        <f t="shared" si="14"/>
        <v>0.61813453669356377</v>
      </c>
      <c r="BQ49" s="16">
        <f t="shared" si="34"/>
        <v>5.687253814677426E-3</v>
      </c>
      <c r="BR49" s="16">
        <f t="shared" si="15"/>
        <v>0.41942712914451791</v>
      </c>
      <c r="BS49" s="16">
        <f t="shared" si="16"/>
        <v>0.42979846265631572</v>
      </c>
      <c r="BT49" s="16">
        <f t="shared" si="35"/>
        <v>0.33424222723622316</v>
      </c>
      <c r="BU49" s="16"/>
      <c r="BV49" s="16">
        <f t="shared" si="17"/>
        <v>13.448452083165227</v>
      </c>
      <c r="BW49" s="16">
        <f t="shared" si="18"/>
        <v>119.28642513246723</v>
      </c>
      <c r="BX49" s="16">
        <f t="shared" si="19"/>
        <v>108.68770004572472</v>
      </c>
      <c r="BY49" s="16">
        <f t="shared" si="36"/>
        <v>175.83178676134375</v>
      </c>
      <c r="BZ49" s="16">
        <f t="shared" si="20"/>
        <v>73.748621533661463</v>
      </c>
      <c r="CA49" s="16">
        <f t="shared" si="21"/>
        <v>75.572231636138667</v>
      </c>
      <c r="CB49" s="16">
        <f t="shared" si="37"/>
        <v>58.770408026036201</v>
      </c>
      <c r="CC49" s="16"/>
      <c r="CD49" s="16">
        <f t="shared" si="22"/>
        <v>0.17795494180873403</v>
      </c>
      <c r="CE49" s="16">
        <f t="shared" si="23"/>
        <v>1.6174732849483933</v>
      </c>
      <c r="CF49" s="16">
        <f t="shared" si="24"/>
        <v>1.4737590721762284</v>
      </c>
      <c r="CG49" s="16">
        <f t="shared" si="38"/>
        <v>2.3842043838214382</v>
      </c>
      <c r="CH49" s="16">
        <f t="shared" si="39"/>
        <v>1.3559575476859114E-2</v>
      </c>
      <c r="CI49" s="16">
        <f t="shared" si="25"/>
        <v>1.0247273788249025</v>
      </c>
      <c r="CJ49" s="16">
        <f t="shared" si="40"/>
        <v>0.77767199345125815</v>
      </c>
      <c r="CK49" s="16"/>
      <c r="CL49" s="16">
        <f t="shared" si="41"/>
        <v>0.17795494180873403</v>
      </c>
      <c r="CM49" s="16">
        <f t="shared" si="26"/>
        <v>1.5784425383492899</v>
      </c>
      <c r="CN49" s="16">
        <f t="shared" si="27"/>
        <v>1.4381962487098265</v>
      </c>
      <c r="CO49" s="16">
        <f t="shared" si="28"/>
        <v>2.3266718866782932</v>
      </c>
      <c r="CP49" s="16">
        <f t="shared" si="29"/>
        <v>1.3232373563013846E-2</v>
      </c>
      <c r="CQ49" s="16">
        <f t="shared" si="30"/>
        <v>0.97586930989073561</v>
      </c>
      <c r="CR49" s="16">
        <f t="shared" si="42"/>
        <v>0.77767199345125815</v>
      </c>
      <c r="CS49" s="16"/>
      <c r="CT49" s="16">
        <f t="shared" si="43"/>
        <v>0.22883033374904177</v>
      </c>
      <c r="CU49" s="16">
        <f t="shared" si="44"/>
        <v>2.0297021773206256</v>
      </c>
      <c r="CV49" s="16">
        <f t="shared" si="45"/>
        <v>1.8493609912930058</v>
      </c>
      <c r="CW49" s="16">
        <f t="shared" si="46"/>
        <v>2.9918421986018471</v>
      </c>
      <c r="CX49" s="16">
        <f t="shared" si="47"/>
        <v>1.7015365956911249E-2</v>
      </c>
      <c r="CY49" s="16">
        <f t="shared" si="48"/>
        <v>1.2858891774693653</v>
      </c>
      <c r="CZ49" s="16">
        <f t="shared" si="49"/>
        <v>1.2858891774693653</v>
      </c>
      <c r="DA49" s="31"/>
      <c r="DB49" s="277"/>
      <c r="DC49" s="57"/>
      <c r="DD49" s="57"/>
      <c r="DE49" s="161"/>
      <c r="DF49" s="132"/>
      <c r="DG49" s="205"/>
      <c r="DH49" s="206"/>
      <c r="DI49" s="78"/>
      <c r="DJ49" s="57"/>
      <c r="DP49" s="78"/>
    </row>
    <row r="50" spans="2:120" x14ac:dyDescent="0.25">
      <c r="B50" s="115">
        <v>37195</v>
      </c>
      <c r="C50" s="112">
        <v>2293.7299800000001</v>
      </c>
      <c r="D50" s="112">
        <v>258.52999999999997</v>
      </c>
      <c r="E50" s="112">
        <v>286.52332000000001</v>
      </c>
      <c r="F50" s="112">
        <v>177.43994000000001</v>
      </c>
      <c r="G50" s="112">
        <v>31641.48633</v>
      </c>
      <c r="H50" s="112">
        <v>421.50731999999999</v>
      </c>
      <c r="I50" s="112">
        <v>410.39053000000001</v>
      </c>
      <c r="J50" s="112">
        <v>513.05817000000002</v>
      </c>
      <c r="L50" s="115">
        <v>37195</v>
      </c>
      <c r="M50" s="112">
        <f t="shared" si="50"/>
        <v>2.2014202055586463E-2</v>
      </c>
      <c r="N50" s="112">
        <f t="shared" si="51"/>
        <v>2.2302186721499417E-2</v>
      </c>
      <c r="O50" s="112">
        <f t="shared" si="52"/>
        <v>3.1592681868669148E-2</v>
      </c>
      <c r="P50" s="112">
        <f t="shared" si="53"/>
        <v>3.1844605452472585E-2</v>
      </c>
      <c r="Q50" s="112">
        <f t="shared" si="54"/>
        <v>5.0365741051038748E-2</v>
      </c>
      <c r="R50" s="112">
        <f t="shared" si="55"/>
        <v>2.8865158981071559E-2</v>
      </c>
      <c r="S50" s="112">
        <f t="shared" si="56"/>
        <v>2.7545412533574121E-2</v>
      </c>
      <c r="T50" s="112">
        <f t="shared" si="57"/>
        <v>3.9143432886268315E-4</v>
      </c>
      <c r="V50" s="115">
        <v>37195</v>
      </c>
      <c r="W50" s="119">
        <f>M50-'Interest rate'!M49</f>
        <v>1.6227006171172231E-2</v>
      </c>
      <c r="X50" s="119">
        <f>N50-'Interest rate'!N49</f>
        <v>2.0136503203483924E-2</v>
      </c>
      <c r="Y50" s="119">
        <f>O50-'Interest rate'!O49</f>
        <v>2.8539075629059329E-2</v>
      </c>
      <c r="Z50" s="119">
        <f>P50-'Interest rate'!P49</f>
        <v>2.8010859297463497E-2</v>
      </c>
      <c r="AA50" s="119">
        <f>Q50-'Interest rate'!Q49</f>
        <v>5.0318878131658362E-2</v>
      </c>
      <c r="AB50" s="119">
        <f>R50-'Interest rate'!R49</f>
        <v>2.7011940459648276E-2</v>
      </c>
      <c r="AC50" s="119">
        <f>S50-'Interest rate'!S49</f>
        <v>2.4731053857561802E-2</v>
      </c>
      <c r="AD50" s="119">
        <f>T50-'Interest rate'!T49</f>
        <v>-3.1081641361592194E-3</v>
      </c>
      <c r="AE50" s="118"/>
      <c r="AF50" s="119">
        <v>3.899721448467966E-3</v>
      </c>
      <c r="AG50" s="119">
        <v>0.51955431754874648</v>
      </c>
      <c r="AH50" s="119">
        <v>0.17214484679665737</v>
      </c>
      <c r="AI50" s="119">
        <v>9.8607242339832854E-2</v>
      </c>
      <c r="AJ50" s="119">
        <v>9.8941504178272979E-2</v>
      </c>
      <c r="AK50" s="119">
        <v>3.5877437325905287E-2</v>
      </c>
      <c r="AL50" s="119">
        <v>4.0111420612813371E-2</v>
      </c>
      <c r="AM50" s="119">
        <v>3.0863509749303616E-2</v>
      </c>
      <c r="AN50" s="31"/>
      <c r="AO50" s="31"/>
      <c r="AP50" s="18">
        <v>8.8856000000000002</v>
      </c>
      <c r="AQ50" s="18">
        <v>8.0021000000000004</v>
      </c>
      <c r="AR50" s="18">
        <v>12.926500000000001</v>
      </c>
      <c r="AS50" s="18">
        <v>7.2327000000000002E-2</v>
      </c>
      <c r="AT50" s="18">
        <v>5.4203999999999999</v>
      </c>
      <c r="AU50" s="18">
        <v>5.5914999999999999</v>
      </c>
      <c r="AV50" s="18">
        <v>4.4524999999999997</v>
      </c>
      <c r="AW50" s="18"/>
      <c r="AX50" s="18">
        <f t="shared" si="0"/>
        <v>0.11254164040695057</v>
      </c>
      <c r="AY50" s="18">
        <f t="shared" si="1"/>
        <v>0.90056946070045918</v>
      </c>
      <c r="AZ50" s="18">
        <f t="shared" si="2"/>
        <v>1.4547695147204467</v>
      </c>
      <c r="BA50" s="18">
        <f t="shared" si="3"/>
        <v>8.1397992257135135E-3</v>
      </c>
      <c r="BB50" s="18">
        <f t="shared" si="4"/>
        <v>0.6100207076618348</v>
      </c>
      <c r="BC50" s="18">
        <f t="shared" si="5"/>
        <v>0.62927658233546413</v>
      </c>
      <c r="BD50" s="18">
        <f t="shared" si="32"/>
        <v>0.50109165391194732</v>
      </c>
      <c r="BE50" s="18"/>
      <c r="BF50" s="18">
        <f t="shared" si="6"/>
        <v>0.12496719611102085</v>
      </c>
      <c r="BG50" s="18">
        <f t="shared" si="7"/>
        <v>1.1104085177640868</v>
      </c>
      <c r="BH50" s="18">
        <f t="shared" si="8"/>
        <v>1.6153884605291111</v>
      </c>
      <c r="BI50" s="18">
        <f t="shared" si="9"/>
        <v>9.0385023931218045E-3</v>
      </c>
      <c r="BJ50" s="18">
        <f t="shared" si="10"/>
        <v>0.67737218980017744</v>
      </c>
      <c r="BK50" s="18">
        <f t="shared" si="11"/>
        <v>0.6987540770547731</v>
      </c>
      <c r="BL50" s="18">
        <f t="shared" si="33"/>
        <v>0.55641644068432028</v>
      </c>
      <c r="BM50" s="18"/>
      <c r="BN50" s="18">
        <f t="shared" si="12"/>
        <v>7.7360461068347958E-2</v>
      </c>
      <c r="BO50" s="18">
        <f t="shared" si="13"/>
        <v>0.68739411286891261</v>
      </c>
      <c r="BP50" s="18">
        <f t="shared" si="14"/>
        <v>0.61904614551502724</v>
      </c>
      <c r="BQ50" s="18">
        <f t="shared" si="34"/>
        <v>5.5952500676904032E-3</v>
      </c>
      <c r="BR50" s="18">
        <f t="shared" si="15"/>
        <v>0.41932464317487328</v>
      </c>
      <c r="BS50" s="18">
        <f t="shared" si="16"/>
        <v>0.43256101806366759</v>
      </c>
      <c r="BT50" s="18">
        <f t="shared" si="35"/>
        <v>0.34444745290681927</v>
      </c>
      <c r="BU50" s="18"/>
      <c r="BV50" s="18">
        <f t="shared" si="17"/>
        <v>13.826095372405879</v>
      </c>
      <c r="BW50" s="18">
        <f t="shared" si="18"/>
        <v>122.85315304104968</v>
      </c>
      <c r="BX50" s="18">
        <f t="shared" si="19"/>
        <v>110.63779777952909</v>
      </c>
      <c r="BY50" s="18">
        <f t="shared" si="36"/>
        <v>178.72302183140459</v>
      </c>
      <c r="BZ50" s="18">
        <f t="shared" si="20"/>
        <v>74.942967356588824</v>
      </c>
      <c r="CA50" s="18">
        <f t="shared" si="21"/>
        <v>77.308612274807473</v>
      </c>
      <c r="CB50" s="18">
        <f t="shared" si="37"/>
        <v>61.560689645637169</v>
      </c>
      <c r="CC50" s="18"/>
      <c r="CD50" s="18">
        <f t="shared" si="22"/>
        <v>0.1788428865241885</v>
      </c>
      <c r="CE50" s="18">
        <f t="shared" si="23"/>
        <v>1.6392886133864661</v>
      </c>
      <c r="CF50" s="18">
        <f t="shared" si="24"/>
        <v>1.4762932624898533</v>
      </c>
      <c r="CG50" s="18">
        <f t="shared" si="38"/>
        <v>2.384787100582983</v>
      </c>
      <c r="CH50" s="18">
        <f t="shared" si="39"/>
        <v>1.3343480185964136E-2</v>
      </c>
      <c r="CI50" s="18">
        <f t="shared" si="25"/>
        <v>1.0315659360932772</v>
      </c>
      <c r="CJ50" s="18">
        <f t="shared" si="40"/>
        <v>0.79629795224894928</v>
      </c>
      <c r="CK50" s="18"/>
      <c r="CL50" s="18">
        <f t="shared" si="41"/>
        <v>0.1788428865241885</v>
      </c>
      <c r="CM50" s="18">
        <f t="shared" si="26"/>
        <v>1.5891263524993293</v>
      </c>
      <c r="CN50" s="18">
        <f t="shared" si="27"/>
        <v>1.431118662255209</v>
      </c>
      <c r="CO50" s="18">
        <f t="shared" si="28"/>
        <v>2.3118125726549228</v>
      </c>
      <c r="CP50" s="18">
        <f t="shared" si="29"/>
        <v>1.2935169453634982E-2</v>
      </c>
      <c r="CQ50" s="18">
        <f t="shared" si="30"/>
        <v>0.96939998211571132</v>
      </c>
      <c r="CR50" s="18">
        <f t="shared" si="42"/>
        <v>0.79629795224894928</v>
      </c>
      <c r="CS50" s="18"/>
      <c r="CT50" s="18">
        <f t="shared" si="43"/>
        <v>0.22459292532285235</v>
      </c>
      <c r="CU50" s="18">
        <f t="shared" si="44"/>
        <v>1.995642897248737</v>
      </c>
      <c r="CV50" s="18">
        <f t="shared" si="45"/>
        <v>1.7972150477259969</v>
      </c>
      <c r="CW50" s="18">
        <f t="shared" si="46"/>
        <v>2.9032004491858512</v>
      </c>
      <c r="CX50" s="18">
        <f t="shared" si="47"/>
        <v>1.6244132509825943E-2</v>
      </c>
      <c r="CY50" s="18">
        <f t="shared" si="48"/>
        <v>1.2558113419427288</v>
      </c>
      <c r="CZ50" s="18">
        <f t="shared" si="49"/>
        <v>1.2558113419427288</v>
      </c>
      <c r="DA50" s="31"/>
      <c r="DB50" s="277"/>
      <c r="DC50" s="57"/>
      <c r="DD50" s="57"/>
      <c r="DE50" s="161"/>
      <c r="DF50" s="132"/>
      <c r="DG50" s="205"/>
      <c r="DH50" s="206"/>
      <c r="DI50" s="78"/>
      <c r="DJ50" s="57"/>
      <c r="DP50" s="78"/>
    </row>
    <row r="51" spans="2:120" x14ac:dyDescent="0.25">
      <c r="B51" s="78">
        <v>37225</v>
      </c>
      <c r="C51" s="111">
        <v>2443.2419399999999</v>
      </c>
      <c r="D51" s="111">
        <v>273.86</v>
      </c>
      <c r="E51" s="111">
        <v>305.61322000000001</v>
      </c>
      <c r="F51" s="111">
        <v>192.18244999999999</v>
      </c>
      <c r="G51" s="111">
        <v>33739.550779999998</v>
      </c>
      <c r="H51" s="111">
        <v>449.13040000000001</v>
      </c>
      <c r="I51" s="111">
        <v>430.61745999999999</v>
      </c>
      <c r="J51" s="111">
        <v>525.54210999999998</v>
      </c>
      <c r="L51" s="78">
        <v>37225</v>
      </c>
      <c r="M51" s="111">
        <f t="shared" si="50"/>
        <v>6.5182894806127045E-2</v>
      </c>
      <c r="N51" s="111">
        <f t="shared" si="51"/>
        <v>5.9296793408888826E-2</v>
      </c>
      <c r="O51" s="111">
        <f t="shared" si="52"/>
        <v>6.6625990512744204E-2</v>
      </c>
      <c r="P51" s="111">
        <f t="shared" si="53"/>
        <v>8.3084507354995507E-2</v>
      </c>
      <c r="Q51" s="111">
        <f t="shared" si="54"/>
        <v>6.6307392393598619E-2</v>
      </c>
      <c r="R51" s="111">
        <f t="shared" si="55"/>
        <v>6.5534045766986848E-2</v>
      </c>
      <c r="S51" s="111">
        <f t="shared" si="56"/>
        <v>4.9287029113464165E-2</v>
      </c>
      <c r="T51" s="111">
        <f t="shared" si="57"/>
        <v>2.4332406596312417E-2</v>
      </c>
      <c r="V51" s="78">
        <v>37225</v>
      </c>
      <c r="W51" s="118">
        <f>M51-'Interest rate'!M50</f>
        <v>5.9497425995725273E-2</v>
      </c>
      <c r="X51" s="118">
        <f>N51-'Interest rate'!N50</f>
        <v>5.7410241950199836E-2</v>
      </c>
      <c r="Y51" s="118">
        <f>O51-'Interest rate'!O50</f>
        <v>6.3643931351965888E-2</v>
      </c>
      <c r="Z51" s="118">
        <f>P51-'Interest rate'!P50</f>
        <v>7.9607004384018021E-2</v>
      </c>
      <c r="AA51" s="118">
        <f>Q51-'Interest rate'!Q50</f>
        <v>6.6263128171456298E-2</v>
      </c>
      <c r="AB51" s="118">
        <f>R51-'Interest rate'!R50</f>
        <v>6.3766603578561787E-2</v>
      </c>
      <c r="AC51" s="118">
        <f>S51-'Interest rate'!S50</f>
        <v>4.7027813890323955E-2</v>
      </c>
      <c r="AD51" s="118">
        <f>T51-'Interest rate'!T50</f>
        <v>2.0845399099945761E-2</v>
      </c>
      <c r="AE51" s="118"/>
      <c r="AF51" s="118">
        <v>3.899721448467966E-3</v>
      </c>
      <c r="AG51" s="118">
        <v>0.51955431754874648</v>
      </c>
      <c r="AH51" s="118">
        <v>0.17214484679665737</v>
      </c>
      <c r="AI51" s="118">
        <v>9.8607242339832854E-2</v>
      </c>
      <c r="AJ51" s="118">
        <v>9.8941504178272979E-2</v>
      </c>
      <c r="AK51" s="118">
        <v>3.5877437325905287E-2</v>
      </c>
      <c r="AL51" s="118">
        <v>4.0111420612813371E-2</v>
      </c>
      <c r="AM51" s="118">
        <v>3.0863509749303616E-2</v>
      </c>
      <c r="AN51" s="31"/>
      <c r="AO51" s="31"/>
      <c r="AP51" s="16">
        <v>8.9208999999999996</v>
      </c>
      <c r="AQ51" s="16">
        <v>7.9977999999999998</v>
      </c>
      <c r="AR51" s="16">
        <v>12.7035</v>
      </c>
      <c r="AS51" s="16">
        <v>7.2526000000000007E-2</v>
      </c>
      <c r="AT51" s="16">
        <v>5.4276</v>
      </c>
      <c r="AU51" s="16">
        <v>5.6856</v>
      </c>
      <c r="AV51" s="16">
        <v>4.6647999999999996</v>
      </c>
      <c r="AW51" s="16"/>
      <c r="AX51" s="16">
        <f t="shared" si="0"/>
        <v>0.11209631315226043</v>
      </c>
      <c r="AY51" s="16">
        <f t="shared" si="1"/>
        <v>0.89652389332914839</v>
      </c>
      <c r="AZ51" s="16">
        <f t="shared" si="2"/>
        <v>1.4240155141297404</v>
      </c>
      <c r="BA51" s="16">
        <f t="shared" si="3"/>
        <v>8.1298972076808401E-3</v>
      </c>
      <c r="BB51" s="16">
        <f t="shared" si="4"/>
        <v>0.60841394926520875</v>
      </c>
      <c r="BC51" s="16">
        <f t="shared" si="5"/>
        <v>0.63733479805849191</v>
      </c>
      <c r="BD51" s="16">
        <f t="shared" si="32"/>
        <v>0.52290688159266441</v>
      </c>
      <c r="BE51" s="16"/>
      <c r="BF51" s="16">
        <f t="shared" si="6"/>
        <v>0.12503438445572532</v>
      </c>
      <c r="BG51" s="16">
        <f t="shared" si="7"/>
        <v>1.1154192402910799</v>
      </c>
      <c r="BH51" s="16">
        <f t="shared" si="8"/>
        <v>1.5883743029333066</v>
      </c>
      <c r="BI51" s="16">
        <f t="shared" si="9"/>
        <v>9.0682437670359349E-3</v>
      </c>
      <c r="BJ51" s="16">
        <f t="shared" si="10"/>
        <v>0.67863662507189471</v>
      </c>
      <c r="BK51" s="16">
        <f t="shared" si="11"/>
        <v>0.71089549626147186</v>
      </c>
      <c r="BL51" s="16">
        <f t="shared" si="33"/>
        <v>0.58326039660906737</v>
      </c>
      <c r="BM51" s="16"/>
      <c r="BN51" s="16">
        <f t="shared" si="12"/>
        <v>7.8718463415594131E-2</v>
      </c>
      <c r="BO51" s="16">
        <f t="shared" si="13"/>
        <v>0.70223954028417357</v>
      </c>
      <c r="BP51" s="16">
        <f t="shared" si="14"/>
        <v>0.62957452670523872</v>
      </c>
      <c r="BQ51" s="16">
        <f t="shared" si="34"/>
        <v>5.7091352776793801E-3</v>
      </c>
      <c r="BR51" s="16">
        <f t="shared" si="15"/>
        <v>0.42725233203447871</v>
      </c>
      <c r="BS51" s="16">
        <f t="shared" si="16"/>
        <v>0.44756169559570197</v>
      </c>
      <c r="BT51" s="16">
        <f t="shared" si="35"/>
        <v>0.36720588814106347</v>
      </c>
      <c r="BU51" s="16"/>
      <c r="BV51" s="16">
        <f t="shared" si="17"/>
        <v>13.788158729283291</v>
      </c>
      <c r="BW51" s="16">
        <f t="shared" si="18"/>
        <v>123.0027852080633</v>
      </c>
      <c r="BX51" s="16">
        <f t="shared" si="19"/>
        <v>110.27493588506191</v>
      </c>
      <c r="BY51" s="16">
        <f t="shared" si="36"/>
        <v>175.15787441745027</v>
      </c>
      <c r="BZ51" s="16">
        <f t="shared" si="20"/>
        <v>74.836610319057982</v>
      </c>
      <c r="CA51" s="16">
        <f t="shared" si="21"/>
        <v>78.393955271213073</v>
      </c>
      <c r="CB51" s="16">
        <f t="shared" si="37"/>
        <v>64.319002840360696</v>
      </c>
      <c r="CC51" s="16"/>
      <c r="CD51" s="16">
        <f t="shared" si="22"/>
        <v>0.17588293232024765</v>
      </c>
      <c r="CE51" s="16">
        <f t="shared" si="23"/>
        <v>1.6436178052914729</v>
      </c>
      <c r="CF51" s="16">
        <f t="shared" si="24"/>
        <v>1.4735426339450219</v>
      </c>
      <c r="CG51" s="16">
        <f t="shared" si="38"/>
        <v>2.3405372540349325</v>
      </c>
      <c r="CH51" s="16">
        <f t="shared" si="39"/>
        <v>1.336244380573366E-2</v>
      </c>
      <c r="CI51" s="16">
        <f t="shared" si="25"/>
        <v>1.0475348220207825</v>
      </c>
      <c r="CJ51" s="16">
        <f t="shared" si="40"/>
        <v>0.82045870268749121</v>
      </c>
      <c r="CK51" s="16"/>
      <c r="CL51" s="16">
        <f t="shared" si="41"/>
        <v>0.17588293232024765</v>
      </c>
      <c r="CM51" s="16">
        <f t="shared" si="26"/>
        <v>1.5690340509356973</v>
      </c>
      <c r="CN51" s="16">
        <f t="shared" si="27"/>
        <v>1.4066765161108767</v>
      </c>
      <c r="CO51" s="16">
        <f t="shared" si="28"/>
        <v>2.234328830730266</v>
      </c>
      <c r="CP51" s="16">
        <f t="shared" si="29"/>
        <v>1.2756085549458283E-2</v>
      </c>
      <c r="CQ51" s="16">
        <f t="shared" si="30"/>
        <v>0.95462220346137616</v>
      </c>
      <c r="CR51" s="16">
        <f t="shared" si="42"/>
        <v>0.82045870268749121</v>
      </c>
      <c r="CS51" s="16"/>
      <c r="CT51" s="16">
        <f t="shared" si="43"/>
        <v>0.21437146287086264</v>
      </c>
      <c r="CU51" s="16">
        <f t="shared" si="44"/>
        <v>1.9123863831246786</v>
      </c>
      <c r="CV51" s="16">
        <f t="shared" si="45"/>
        <v>1.7145000857485855</v>
      </c>
      <c r="CW51" s="16">
        <f t="shared" si="46"/>
        <v>2.7232678785800033</v>
      </c>
      <c r="CX51" s="16">
        <f t="shared" si="47"/>
        <v>1.5547504716172184E-2</v>
      </c>
      <c r="CY51" s="16">
        <f t="shared" si="48"/>
        <v>1.2188303892985766</v>
      </c>
      <c r="CZ51" s="16">
        <f t="shared" si="49"/>
        <v>1.2188303892985766</v>
      </c>
      <c r="DA51" s="31"/>
      <c r="DB51" s="277"/>
      <c r="DC51" s="57"/>
      <c r="DD51" s="57"/>
      <c r="DE51" s="161"/>
      <c r="DF51" s="132"/>
      <c r="DG51" s="205"/>
      <c r="DH51" s="206"/>
      <c r="DI51" s="78"/>
      <c r="DJ51" s="57"/>
      <c r="DP51" s="78"/>
    </row>
    <row r="52" spans="2:120" x14ac:dyDescent="0.25">
      <c r="B52" s="116">
        <v>37256</v>
      </c>
      <c r="C52" s="113">
        <v>2477.34863</v>
      </c>
      <c r="D52" s="113">
        <v>276.12</v>
      </c>
      <c r="E52" s="113">
        <v>310.14263999999997</v>
      </c>
      <c r="F52" s="113">
        <v>189.87759</v>
      </c>
      <c r="G52" s="113">
        <v>36320.824220000002</v>
      </c>
      <c r="H52" s="113">
        <v>458.30399</v>
      </c>
      <c r="I52" s="113">
        <v>439.74871999999999</v>
      </c>
      <c r="J52" s="113">
        <v>540.88147000000004</v>
      </c>
      <c r="L52" s="116">
        <v>37256</v>
      </c>
      <c r="M52" s="113">
        <f t="shared" si="50"/>
        <v>1.3959604016948068E-2</v>
      </c>
      <c r="N52" s="113">
        <f t="shared" si="51"/>
        <v>8.2523917330021845E-3</v>
      </c>
      <c r="O52" s="113">
        <f t="shared" si="52"/>
        <v>1.482075938992411E-2</v>
      </c>
      <c r="P52" s="113">
        <f t="shared" si="53"/>
        <v>-1.1993082614983774E-2</v>
      </c>
      <c r="Q52" s="113">
        <f t="shared" si="54"/>
        <v>7.6505862713801109E-2</v>
      </c>
      <c r="R52" s="113">
        <f t="shared" si="55"/>
        <v>2.0425226170394994E-2</v>
      </c>
      <c r="S52" s="113">
        <f t="shared" si="56"/>
        <v>2.1205038922481156E-2</v>
      </c>
      <c r="T52" s="113">
        <f t="shared" si="57"/>
        <v>2.9187689641083203E-2</v>
      </c>
      <c r="V52" s="116">
        <v>37256</v>
      </c>
      <c r="W52" s="120">
        <f>M52-'Interest rate'!M51</f>
        <v>8.2663060273526767E-3</v>
      </c>
      <c r="X52" s="120">
        <f>N52-'Interest rate'!N51</f>
        <v>6.5036840397976192E-3</v>
      </c>
      <c r="Y52" s="120">
        <f>O52-'Interest rate'!O51</f>
        <v>1.2011951605325644E-2</v>
      </c>
      <c r="Z52" s="120">
        <f>P52-'Interest rate'!P51</f>
        <v>-1.5287922468885662E-2</v>
      </c>
      <c r="AA52" s="120">
        <f>Q52-'Interest rate'!Q51</f>
        <v>7.6439320405870204E-2</v>
      </c>
      <c r="AB52" s="120">
        <f>R52-'Interest rate'!R51</f>
        <v>1.8689124743783037E-2</v>
      </c>
      <c r="AC52" s="120">
        <f>S52-'Interest rate'!S51</f>
        <v>1.9270203692020482E-2</v>
      </c>
      <c r="AD52" s="120">
        <f>T52-'Interest rate'!T51</f>
        <v>2.5700682144716547E-2</v>
      </c>
      <c r="AE52" s="133"/>
      <c r="AF52" s="120">
        <v>3.899721448467966E-3</v>
      </c>
      <c r="AG52" s="120">
        <v>0.51955431754874648</v>
      </c>
      <c r="AH52" s="120">
        <v>0.17214484679665737</v>
      </c>
      <c r="AI52" s="120">
        <v>9.8607242339832854E-2</v>
      </c>
      <c r="AJ52" s="120">
        <v>9.8941504178272979E-2</v>
      </c>
      <c r="AK52" s="120">
        <v>3.5877437325905287E-2</v>
      </c>
      <c r="AL52" s="120">
        <v>4.0111420612813371E-2</v>
      </c>
      <c r="AM52" s="120">
        <v>3.0863509749303616E-2</v>
      </c>
      <c r="AN52" s="31"/>
      <c r="AO52" s="31"/>
      <c r="AP52" s="18">
        <v>8.9632000000000005</v>
      </c>
      <c r="AQ52" s="18">
        <v>7.9748000000000001</v>
      </c>
      <c r="AR52" s="18">
        <v>13.0395</v>
      </c>
      <c r="AS52" s="18">
        <v>6.7709999999999992E-2</v>
      </c>
      <c r="AT52" s="18">
        <v>5.3480999999999996</v>
      </c>
      <c r="AU52" s="18">
        <v>5.6702000000000004</v>
      </c>
      <c r="AV52" s="18">
        <v>4.6120999999999999</v>
      </c>
      <c r="AW52" s="18"/>
      <c r="AX52" s="18">
        <f t="shared" si="0"/>
        <v>0.11156729739378793</v>
      </c>
      <c r="AY52" s="18">
        <f t="shared" si="1"/>
        <v>0.88972688325598004</v>
      </c>
      <c r="AZ52" s="18">
        <f t="shared" si="2"/>
        <v>1.4547817743662976</v>
      </c>
      <c r="BA52" s="18">
        <f t="shared" si="3"/>
        <v>7.5542217065333794E-3</v>
      </c>
      <c r="BB52" s="18">
        <f t="shared" si="4"/>
        <v>0.5966730631917172</v>
      </c>
      <c r="BC52" s="18">
        <f t="shared" si="5"/>
        <v>0.63260888968225637</v>
      </c>
      <c r="BD52" s="18">
        <f t="shared" si="32"/>
        <v>0.51455953230988927</v>
      </c>
      <c r="BE52" s="18"/>
      <c r="BF52" s="18">
        <f t="shared" si="6"/>
        <v>0.12539499423183026</v>
      </c>
      <c r="BG52" s="18">
        <f t="shared" si="7"/>
        <v>1.1239404122987411</v>
      </c>
      <c r="BH52" s="18">
        <f t="shared" si="8"/>
        <v>1.6350880272859507</v>
      </c>
      <c r="BI52" s="18">
        <f t="shared" si="9"/>
        <v>8.4904950594372267E-3</v>
      </c>
      <c r="BJ52" s="18">
        <f t="shared" si="10"/>
        <v>0.67062496865125132</v>
      </c>
      <c r="BK52" s="18">
        <f t="shared" si="11"/>
        <v>0.71101469629332403</v>
      </c>
      <c r="BL52" s="18">
        <f t="shared" si="33"/>
        <v>0.57833425289662432</v>
      </c>
      <c r="BM52" s="18"/>
      <c r="BN52" s="18">
        <f t="shared" si="12"/>
        <v>7.6690057134092562E-2</v>
      </c>
      <c r="BO52" s="18">
        <f t="shared" si="13"/>
        <v>0.68738832010429851</v>
      </c>
      <c r="BP52" s="18">
        <f t="shared" si="14"/>
        <v>0.61158786763296136</v>
      </c>
      <c r="BQ52" s="18">
        <f t="shared" si="34"/>
        <v>5.1926837685494064E-3</v>
      </c>
      <c r="BR52" s="18">
        <f t="shared" si="15"/>
        <v>0.41014609455884038</v>
      </c>
      <c r="BS52" s="18">
        <f t="shared" si="16"/>
        <v>0.4348479619617317</v>
      </c>
      <c r="BT52" s="18">
        <f t="shared" si="35"/>
        <v>0.35370221250814832</v>
      </c>
      <c r="BU52" s="18"/>
      <c r="BV52" s="18">
        <f t="shared" si="17"/>
        <v>14.768867227883623</v>
      </c>
      <c r="BW52" s="18">
        <f t="shared" si="18"/>
        <v>132.3763107369665</v>
      </c>
      <c r="BX52" s="18">
        <f t="shared" si="19"/>
        <v>117.77876236892631</v>
      </c>
      <c r="BY52" s="18">
        <f t="shared" si="36"/>
        <v>192.57864421798851</v>
      </c>
      <c r="BZ52" s="18">
        <f t="shared" si="20"/>
        <v>78.985378821444399</v>
      </c>
      <c r="CA52" s="18">
        <f t="shared" si="21"/>
        <v>83.742430955545728</v>
      </c>
      <c r="CB52" s="18">
        <f t="shared" si="37"/>
        <v>68.115492541722062</v>
      </c>
      <c r="CC52" s="18"/>
      <c r="CD52" s="18">
        <f t="shared" si="22"/>
        <v>0.17636062220027512</v>
      </c>
      <c r="CE52" s="18">
        <f t="shared" si="23"/>
        <v>1.6759596866176774</v>
      </c>
      <c r="CF52" s="18">
        <f t="shared" si="24"/>
        <v>1.4911463884370153</v>
      </c>
      <c r="CG52" s="18">
        <f t="shared" si="38"/>
        <v>2.4381556066640493</v>
      </c>
      <c r="CH52" s="18">
        <f t="shared" si="39"/>
        <v>1.2660571043922139E-2</v>
      </c>
      <c r="CI52" s="18">
        <f t="shared" si="25"/>
        <v>1.0602269965034312</v>
      </c>
      <c r="CJ52" s="18">
        <f t="shared" si="40"/>
        <v>0.81339282564988891</v>
      </c>
      <c r="CK52" s="18"/>
      <c r="CL52" s="18">
        <f t="shared" si="41"/>
        <v>0.17636062220027512</v>
      </c>
      <c r="CM52" s="18">
        <f t="shared" si="26"/>
        <v>1.5807555289055062</v>
      </c>
      <c r="CN52" s="18">
        <f t="shared" si="27"/>
        <v>1.4064406899227542</v>
      </c>
      <c r="CO52" s="18">
        <f t="shared" si="28"/>
        <v>2.2996543331804875</v>
      </c>
      <c r="CP52" s="18">
        <f t="shared" si="29"/>
        <v>1.1941377729180627E-2</v>
      </c>
      <c r="CQ52" s="18">
        <f t="shared" si="30"/>
        <v>0.94319424358929138</v>
      </c>
      <c r="CR52" s="18">
        <f t="shared" si="42"/>
        <v>0.81339282564988891</v>
      </c>
      <c r="CS52" s="18"/>
      <c r="CT52" s="18">
        <f t="shared" si="43"/>
        <v>0.2168209709243078</v>
      </c>
      <c r="CU52" s="18">
        <f t="shared" si="44"/>
        <v>1.943409726588756</v>
      </c>
      <c r="CV52" s="18">
        <f t="shared" si="45"/>
        <v>1.72910387892717</v>
      </c>
      <c r="CW52" s="18">
        <f t="shared" si="46"/>
        <v>2.8272370503675117</v>
      </c>
      <c r="CX52" s="18">
        <f t="shared" si="47"/>
        <v>1.4680947941284878E-2</v>
      </c>
      <c r="CY52" s="18">
        <f t="shared" si="48"/>
        <v>1.22941826933501</v>
      </c>
      <c r="CZ52" s="18">
        <f t="shared" si="49"/>
        <v>1.22941826933501</v>
      </c>
      <c r="DA52" s="31"/>
      <c r="DB52" s="277"/>
      <c r="DC52" s="57"/>
      <c r="DD52" s="57"/>
      <c r="DE52" s="161"/>
      <c r="DF52" s="132"/>
      <c r="DG52" s="205"/>
      <c r="DH52" s="206"/>
      <c r="DI52" s="78"/>
      <c r="DJ52" s="57"/>
      <c r="DP52" s="78"/>
    </row>
    <row r="53" spans="2:120" x14ac:dyDescent="0.25">
      <c r="B53" s="78">
        <v>37287</v>
      </c>
      <c r="C53" s="111">
        <v>2441.87646</v>
      </c>
      <c r="D53" s="111">
        <v>268.07</v>
      </c>
      <c r="E53" s="111">
        <v>311.96323000000001</v>
      </c>
      <c r="F53" s="111">
        <v>189.82438999999999</v>
      </c>
      <c r="G53" s="111">
        <v>36001.800779999998</v>
      </c>
      <c r="H53" s="111">
        <v>460.22255999999999</v>
      </c>
      <c r="I53" s="111">
        <v>426.60660000000001</v>
      </c>
      <c r="J53" s="111">
        <v>528.52917000000002</v>
      </c>
      <c r="L53" s="78">
        <v>37287</v>
      </c>
      <c r="M53" s="111">
        <f t="shared" si="50"/>
        <v>-1.4318602384194912E-2</v>
      </c>
      <c r="N53" s="111">
        <f t="shared" si="51"/>
        <v>-2.9153991018397885E-2</v>
      </c>
      <c r="O53" s="111">
        <f t="shared" si="52"/>
        <v>5.8701699321319634E-3</v>
      </c>
      <c r="P53" s="111">
        <f t="shared" si="53"/>
        <v>-2.8018050998013244E-4</v>
      </c>
      <c r="Q53" s="111">
        <f t="shared" si="54"/>
        <v>-8.7834856959092544E-3</v>
      </c>
      <c r="R53" s="111">
        <f t="shared" si="55"/>
        <v>4.1862389197178107E-3</v>
      </c>
      <c r="S53" s="111">
        <f t="shared" si="56"/>
        <v>-2.9885521895322342E-2</v>
      </c>
      <c r="T53" s="111">
        <f t="shared" si="57"/>
        <v>-2.2837351037372389E-2</v>
      </c>
      <c r="V53" s="78">
        <v>37287</v>
      </c>
      <c r="W53" s="118">
        <f>M53-'Interest rate'!M52</f>
        <v>-1.963534136284506E-2</v>
      </c>
      <c r="X53" s="118">
        <f>N53-'Interest rate'!N52</f>
        <v>-3.070219788501205E-2</v>
      </c>
      <c r="Y53" s="118">
        <f>O53-'Interest rate'!O52</f>
        <v>3.1366436237714179E-3</v>
      </c>
      <c r="Z53" s="118">
        <f>P53-'Interest rate'!P52</f>
        <v>-3.6726681924459381E-3</v>
      </c>
      <c r="AA53" s="118">
        <f>Q53-'Interest rate'!Q52</f>
        <v>-8.838677272554385E-3</v>
      </c>
      <c r="AB53" s="118">
        <f>R53-'Interest rate'!R52</f>
        <v>2.7080412097100215E-3</v>
      </c>
      <c r="AC53" s="118">
        <f>S53-'Interest rate'!S52</f>
        <v>-3.1651599178704859E-2</v>
      </c>
      <c r="AD53" s="118">
        <f>T53-'Interest rate'!T52</f>
        <v>-2.6236654740862231E-2</v>
      </c>
      <c r="AE53" s="118"/>
      <c r="AF53" s="118">
        <v>3.899721448467966E-3</v>
      </c>
      <c r="AG53" s="118">
        <v>0.51955431754874648</v>
      </c>
      <c r="AH53" s="118">
        <v>0.17214484679665737</v>
      </c>
      <c r="AI53" s="118">
        <v>9.8607242339832854E-2</v>
      </c>
      <c r="AJ53" s="118">
        <v>9.8941504178272979E-2</v>
      </c>
      <c r="AK53" s="118">
        <v>3.5877437325905287E-2</v>
      </c>
      <c r="AL53" s="118">
        <v>4.0111420612813371E-2</v>
      </c>
      <c r="AM53" s="118">
        <v>3.0863509749303616E-2</v>
      </c>
      <c r="AN53" s="31"/>
      <c r="AO53" s="31"/>
      <c r="AP53" s="16">
        <v>9.1242999999999999</v>
      </c>
      <c r="AQ53" s="16">
        <v>7.8277999999999999</v>
      </c>
      <c r="AR53" s="16">
        <v>12.849500000000001</v>
      </c>
      <c r="AS53" s="16">
        <v>6.811600000000001E-2</v>
      </c>
      <c r="AT53" s="16">
        <v>5.3144999999999998</v>
      </c>
      <c r="AU53" s="16">
        <v>5.7316000000000003</v>
      </c>
      <c r="AV53" s="16">
        <v>4.6043500000000002</v>
      </c>
      <c r="AW53" s="16"/>
      <c r="AX53" s="16">
        <f t="shared" si="0"/>
        <v>0.10959744857139726</v>
      </c>
      <c r="AY53" s="16">
        <f t="shared" si="1"/>
        <v>0.85790690792718349</v>
      </c>
      <c r="AZ53" s="16">
        <f t="shared" si="2"/>
        <v>1.4082724154181692</v>
      </c>
      <c r="BA53" s="16">
        <f t="shared" si="3"/>
        <v>7.4653398068892972E-3</v>
      </c>
      <c r="BB53" s="16">
        <f t="shared" si="4"/>
        <v>0.58245564043269071</v>
      </c>
      <c r="BC53" s="16">
        <f t="shared" si="5"/>
        <v>0.62816873623182057</v>
      </c>
      <c r="BD53" s="16">
        <f t="shared" si="32"/>
        <v>0.50462501232971302</v>
      </c>
      <c r="BE53" s="16"/>
      <c r="BF53" s="16">
        <f t="shared" si="6"/>
        <v>0.12774981476276859</v>
      </c>
      <c r="BG53" s="16">
        <f t="shared" si="7"/>
        <v>1.1656276348399295</v>
      </c>
      <c r="BH53" s="16">
        <f t="shared" si="8"/>
        <v>1.6415212447941951</v>
      </c>
      <c r="BI53" s="16">
        <f t="shared" si="9"/>
        <v>8.7018063823807463E-3</v>
      </c>
      <c r="BJ53" s="16">
        <f t="shared" si="10"/>
        <v>0.67892639055673365</v>
      </c>
      <c r="BK53" s="16">
        <f t="shared" si="11"/>
        <v>0.73221083829428446</v>
      </c>
      <c r="BL53" s="16">
        <f t="shared" si="33"/>
        <v>0.58820485960295354</v>
      </c>
      <c r="BM53" s="16"/>
      <c r="BN53" s="16">
        <f t="shared" si="12"/>
        <v>7.7824039845908397E-2</v>
      </c>
      <c r="BO53" s="16">
        <f t="shared" si="13"/>
        <v>0.71008988676602203</v>
      </c>
      <c r="BP53" s="16">
        <f t="shared" si="14"/>
        <v>0.60919101910580176</v>
      </c>
      <c r="BQ53" s="16">
        <f t="shared" si="34"/>
        <v>5.3010622981438972E-3</v>
      </c>
      <c r="BR53" s="16">
        <f t="shared" si="15"/>
        <v>0.41359585976108015</v>
      </c>
      <c r="BS53" s="16">
        <f t="shared" si="16"/>
        <v>0.44605626678080856</v>
      </c>
      <c r="BT53" s="16">
        <f t="shared" si="35"/>
        <v>0.35832911786450833</v>
      </c>
      <c r="BU53" s="16"/>
      <c r="BV53" s="16">
        <f t="shared" si="17"/>
        <v>14.680838569499087</v>
      </c>
      <c r="BW53" s="16">
        <f t="shared" si="18"/>
        <v>133.9523753596805</v>
      </c>
      <c r="BX53" s="16">
        <f t="shared" si="19"/>
        <v>114.91866815432496</v>
      </c>
      <c r="BY53" s="16">
        <f t="shared" si="36"/>
        <v>188.64143519877854</v>
      </c>
      <c r="BZ53" s="16">
        <f t="shared" si="20"/>
        <v>78.021316577602903</v>
      </c>
      <c r="CA53" s="16">
        <f t="shared" si="21"/>
        <v>84.144694344940973</v>
      </c>
      <c r="CB53" s="16">
        <f t="shared" si="37"/>
        <v>67.595719067473127</v>
      </c>
      <c r="CC53" s="16"/>
      <c r="CD53" s="16">
        <f t="shared" si="22"/>
        <v>0.17447135180403378</v>
      </c>
      <c r="CE53" s="16">
        <f t="shared" si="23"/>
        <v>1.7168689434565811</v>
      </c>
      <c r="CF53" s="16">
        <f t="shared" si="24"/>
        <v>1.472913726597046</v>
      </c>
      <c r="CG53" s="16">
        <f t="shared" si="38"/>
        <v>2.4178191739580397</v>
      </c>
      <c r="CH53" s="16">
        <f t="shared" si="39"/>
        <v>1.2817010066798383E-2</v>
      </c>
      <c r="CI53" s="16">
        <f t="shared" si="25"/>
        <v>1.0784833944867815</v>
      </c>
      <c r="CJ53" s="16">
        <f t="shared" si="40"/>
        <v>0.80332716867890297</v>
      </c>
      <c r="CK53" s="16"/>
      <c r="CL53" s="16">
        <f t="shared" si="41"/>
        <v>0.17447135180403378</v>
      </c>
      <c r="CM53" s="16">
        <f t="shared" si="26"/>
        <v>1.5919289552655453</v>
      </c>
      <c r="CN53" s="16">
        <f t="shared" si="27"/>
        <v>1.3657268476516156</v>
      </c>
      <c r="CO53" s="16">
        <f t="shared" si="28"/>
        <v>2.2418696350059322</v>
      </c>
      <c r="CP53" s="16">
        <f t="shared" si="29"/>
        <v>1.1884290599483567E-2</v>
      </c>
      <c r="CQ53" s="16">
        <f t="shared" si="30"/>
        <v>0.92722799916253751</v>
      </c>
      <c r="CR53" s="16">
        <f t="shared" si="42"/>
        <v>0.80332716867890297</v>
      </c>
      <c r="CS53" s="16"/>
      <c r="CT53" s="16">
        <f t="shared" si="43"/>
        <v>0.2171859220085354</v>
      </c>
      <c r="CU53" s="16">
        <f t="shared" si="44"/>
        <v>1.9816695081824793</v>
      </c>
      <c r="CV53" s="16">
        <f t="shared" si="45"/>
        <v>1.7000879602984136</v>
      </c>
      <c r="CW53" s="16">
        <f t="shared" si="46"/>
        <v>2.7907305048486757</v>
      </c>
      <c r="CX53" s="16">
        <f t="shared" si="47"/>
        <v>1.4793836263533399E-2</v>
      </c>
      <c r="CY53" s="16">
        <f t="shared" si="48"/>
        <v>1.2448228305841216</v>
      </c>
      <c r="CZ53" s="16">
        <f t="shared" si="49"/>
        <v>1.2448228305841216</v>
      </c>
      <c r="DA53" s="31"/>
      <c r="DB53" s="277"/>
      <c r="DC53" s="57"/>
      <c r="DD53" s="57"/>
      <c r="DE53" s="161"/>
      <c r="DF53" s="132"/>
      <c r="DG53" s="205"/>
      <c r="DH53" s="206"/>
      <c r="DI53" s="78"/>
      <c r="DJ53" s="57"/>
      <c r="DP53" s="78"/>
    </row>
    <row r="54" spans="2:120" x14ac:dyDescent="0.25">
      <c r="B54" s="115">
        <v>37315</v>
      </c>
      <c r="C54" s="112">
        <v>2360.8859900000002</v>
      </c>
      <c r="D54" s="112">
        <v>265.14</v>
      </c>
      <c r="E54" s="112">
        <v>305.74261000000001</v>
      </c>
      <c r="F54" s="112">
        <v>187.39134000000001</v>
      </c>
      <c r="G54" s="112">
        <v>35499.59375</v>
      </c>
      <c r="H54" s="112">
        <v>451.02965999999998</v>
      </c>
      <c r="I54" s="112">
        <v>425.44362999999998</v>
      </c>
      <c r="J54" s="112">
        <v>513.24041999999997</v>
      </c>
      <c r="L54" s="115">
        <v>37315</v>
      </c>
      <c r="M54" s="112">
        <f t="shared" si="50"/>
        <v>-3.3167308554176267E-2</v>
      </c>
      <c r="N54" s="112">
        <f t="shared" si="51"/>
        <v>-1.0929980975118436E-2</v>
      </c>
      <c r="O54" s="112">
        <f t="shared" si="52"/>
        <v>-1.9940234623163744E-2</v>
      </c>
      <c r="P54" s="112">
        <f t="shared" si="53"/>
        <v>-1.2817372941380079E-2</v>
      </c>
      <c r="Q54" s="112">
        <f t="shared" si="54"/>
        <v>-1.3949497500663544E-2</v>
      </c>
      <c r="R54" s="112">
        <f t="shared" si="55"/>
        <v>-1.9974900839280885E-2</v>
      </c>
      <c r="S54" s="112">
        <f t="shared" si="56"/>
        <v>-2.7260947205224317E-3</v>
      </c>
      <c r="T54" s="112">
        <f t="shared" si="57"/>
        <v>-2.892697483470974E-2</v>
      </c>
      <c r="V54" s="115">
        <v>37315</v>
      </c>
      <c r="W54" s="119">
        <f>M54-'Interest rate'!M53</f>
        <v>-3.855477061305479E-2</v>
      </c>
      <c r="X54" s="119">
        <f>N54-'Interest rate'!N53</f>
        <v>-1.2456679401256165E-2</v>
      </c>
      <c r="Y54" s="119">
        <f>O54-'Interest rate'!O53</f>
        <v>-2.2690943807794572E-2</v>
      </c>
      <c r="Z54" s="119">
        <f>P54-'Interest rate'!P53</f>
        <v>-1.6117621665691306E-2</v>
      </c>
      <c r="AA54" s="119">
        <f>Q54-'Interest rate'!Q53</f>
        <v>-1.3998442655891674E-2</v>
      </c>
      <c r="AB54" s="119">
        <f>R54-'Interest rate'!R53</f>
        <v>-2.1309502406499536E-2</v>
      </c>
      <c r="AC54" s="119">
        <f>S54-'Interest rate'!S53</f>
        <v>-4.4444855642217229E-3</v>
      </c>
      <c r="AD54" s="119">
        <f>T54-'Interest rate'!T53</f>
        <v>-3.2338801348237634E-2</v>
      </c>
      <c r="AE54" s="118"/>
      <c r="AF54" s="119">
        <v>3.899721448467966E-3</v>
      </c>
      <c r="AG54" s="119">
        <v>0.51955431754874648</v>
      </c>
      <c r="AH54" s="119">
        <v>0.17214484679665737</v>
      </c>
      <c r="AI54" s="119">
        <v>9.8607242339832854E-2</v>
      </c>
      <c r="AJ54" s="119">
        <v>9.8941504178272979E-2</v>
      </c>
      <c r="AK54" s="119">
        <v>3.5877437325905287E-2</v>
      </c>
      <c r="AL54" s="119">
        <v>4.0111420612813371E-2</v>
      </c>
      <c r="AM54" s="119">
        <v>3.0863509749303616E-2</v>
      </c>
      <c r="AN54" s="31"/>
      <c r="AO54" s="31"/>
      <c r="AP54" s="18">
        <v>8.8785000000000007</v>
      </c>
      <c r="AQ54" s="18">
        <v>7.7141000000000002</v>
      </c>
      <c r="AR54" s="18">
        <v>12.5815</v>
      </c>
      <c r="AS54" s="18">
        <v>6.6574999999999995E-2</v>
      </c>
      <c r="AT54" s="18">
        <v>5.2247000000000003</v>
      </c>
      <c r="AU54" s="18">
        <v>5.5442</v>
      </c>
      <c r="AV54" s="18">
        <v>4.6032999999999999</v>
      </c>
      <c r="AW54" s="18"/>
      <c r="AX54" s="18">
        <f t="shared" si="0"/>
        <v>0.112631638227178</v>
      </c>
      <c r="AY54" s="18">
        <f t="shared" si="1"/>
        <v>0.86885172044827386</v>
      </c>
      <c r="AZ54" s="18">
        <f t="shared" si="2"/>
        <v>1.4170749563552401</v>
      </c>
      <c r="BA54" s="18">
        <f t="shared" si="3"/>
        <v>7.4984513149743753E-3</v>
      </c>
      <c r="BB54" s="18">
        <f t="shared" si="4"/>
        <v>0.58846652024553692</v>
      </c>
      <c r="BC54" s="18">
        <f t="shared" si="5"/>
        <v>0.62445232865912026</v>
      </c>
      <c r="BD54" s="18">
        <f t="shared" si="32"/>
        <v>0.51847722025116849</v>
      </c>
      <c r="BE54" s="18"/>
      <c r="BF54" s="18">
        <f t="shared" si="6"/>
        <v>0.12963275041806563</v>
      </c>
      <c r="BG54" s="18">
        <f t="shared" si="7"/>
        <v>1.1509443745867958</v>
      </c>
      <c r="BH54" s="18">
        <f t="shared" si="8"/>
        <v>1.6309744493848928</v>
      </c>
      <c r="BI54" s="18">
        <f t="shared" si="9"/>
        <v>8.6303003590827189E-3</v>
      </c>
      <c r="BJ54" s="18">
        <f t="shared" si="10"/>
        <v>0.67729223110926751</v>
      </c>
      <c r="BK54" s="18">
        <f t="shared" si="11"/>
        <v>0.71870989486783943</v>
      </c>
      <c r="BL54" s="18">
        <f t="shared" si="33"/>
        <v>0.59673843999948151</v>
      </c>
      <c r="BM54" s="18"/>
      <c r="BN54" s="18">
        <f t="shared" si="12"/>
        <v>7.9481778802209593E-2</v>
      </c>
      <c r="BO54" s="18">
        <f t="shared" si="13"/>
        <v>0.70567897309541794</v>
      </c>
      <c r="BP54" s="18">
        <f t="shared" si="14"/>
        <v>0.61313038985812496</v>
      </c>
      <c r="BQ54" s="18">
        <f t="shared" si="34"/>
        <v>5.291499423757103E-3</v>
      </c>
      <c r="BR54" s="18">
        <f t="shared" si="15"/>
        <v>0.4152684497079045</v>
      </c>
      <c r="BS54" s="18">
        <f t="shared" si="16"/>
        <v>0.44066287803521043</v>
      </c>
      <c r="BT54" s="18">
        <f t="shared" si="35"/>
        <v>0.36587847236021143</v>
      </c>
      <c r="BU54" s="18"/>
      <c r="BV54" s="18">
        <f t="shared" si="17"/>
        <v>15.020653398422832</v>
      </c>
      <c r="BW54" s="18">
        <f t="shared" si="18"/>
        <v>133.36087119789713</v>
      </c>
      <c r="BX54" s="18">
        <f t="shared" si="19"/>
        <v>115.87082238077356</v>
      </c>
      <c r="BY54" s="18">
        <f t="shared" si="36"/>
        <v>188.98235073225689</v>
      </c>
      <c r="BZ54" s="18">
        <f t="shared" si="20"/>
        <v>78.478407810739782</v>
      </c>
      <c r="CA54" s="18">
        <f t="shared" si="21"/>
        <v>83.277506571535866</v>
      </c>
      <c r="CB54" s="18">
        <f t="shared" si="37"/>
        <v>69.144573788959818</v>
      </c>
      <c r="CC54" s="18"/>
      <c r="CD54" s="18">
        <f t="shared" si="22"/>
        <v>0.18036867356877456</v>
      </c>
      <c r="CE54" s="18">
        <f t="shared" si="23"/>
        <v>1.6993320190632957</v>
      </c>
      <c r="CF54" s="18">
        <f t="shared" si="24"/>
        <v>1.4764675483759833</v>
      </c>
      <c r="CG54" s="18">
        <f t="shared" si="38"/>
        <v>2.4080808467471813</v>
      </c>
      <c r="CH54" s="18">
        <f t="shared" si="39"/>
        <v>1.2742358412923227E-2</v>
      </c>
      <c r="CI54" s="18">
        <f t="shared" si="25"/>
        <v>1.0611518364690795</v>
      </c>
      <c r="CJ54" s="18">
        <f t="shared" si="40"/>
        <v>0.83029111503913988</v>
      </c>
      <c r="CK54" s="18"/>
      <c r="CL54" s="18">
        <f t="shared" si="41"/>
        <v>0.18036867356877456</v>
      </c>
      <c r="CM54" s="18">
        <f t="shared" si="26"/>
        <v>1.6014032682803652</v>
      </c>
      <c r="CN54" s="18">
        <f t="shared" si="27"/>
        <v>1.3913819847768838</v>
      </c>
      <c r="CO54" s="18">
        <f t="shared" si="28"/>
        <v>2.269308466505537</v>
      </c>
      <c r="CP54" s="18">
        <f t="shared" si="29"/>
        <v>1.2008044442841165E-2</v>
      </c>
      <c r="CQ54" s="18">
        <f t="shared" si="30"/>
        <v>0.94237220879477657</v>
      </c>
      <c r="CR54" s="18">
        <f t="shared" si="42"/>
        <v>0.83029111503913988</v>
      </c>
      <c r="CS54" s="18"/>
      <c r="CT54" s="18">
        <f t="shared" si="43"/>
        <v>0.217235461516738</v>
      </c>
      <c r="CU54" s="18">
        <f t="shared" si="44"/>
        <v>1.9287250450763584</v>
      </c>
      <c r="CV54" s="18">
        <f t="shared" si="45"/>
        <v>1.6757760736862684</v>
      </c>
      <c r="CW54" s="18">
        <f t="shared" si="46"/>
        <v>2.7331479590728391</v>
      </c>
      <c r="CX54" s="18">
        <f t="shared" si="47"/>
        <v>1.4462450850476833E-2</v>
      </c>
      <c r="CY54" s="18">
        <f t="shared" si="48"/>
        <v>1.204396845741099</v>
      </c>
      <c r="CZ54" s="18">
        <f t="shared" si="49"/>
        <v>1.204396845741099</v>
      </c>
      <c r="DA54" s="31"/>
      <c r="DB54" s="277"/>
      <c r="DC54" s="57"/>
      <c r="DD54" s="57"/>
      <c r="DE54" s="161"/>
      <c r="DF54" s="132"/>
      <c r="DG54" s="205"/>
      <c r="DH54" s="206"/>
      <c r="DI54" s="78"/>
      <c r="DJ54" s="57"/>
      <c r="DP54" s="78"/>
    </row>
    <row r="55" spans="2:120" x14ac:dyDescent="0.25">
      <c r="B55" s="78">
        <v>37344</v>
      </c>
      <c r="C55" s="111">
        <v>2449.34033</v>
      </c>
      <c r="D55" s="111">
        <v>276.94</v>
      </c>
      <c r="E55" s="111">
        <v>317.84688999999997</v>
      </c>
      <c r="F55" s="111">
        <v>194.28932</v>
      </c>
      <c r="G55" s="111">
        <v>36738.859380000002</v>
      </c>
      <c r="H55" s="111">
        <v>466.39465000000001</v>
      </c>
      <c r="I55" s="111">
        <v>441.27618000000001</v>
      </c>
      <c r="J55" s="111">
        <v>518.71136000000001</v>
      </c>
      <c r="L55" s="78">
        <v>37344</v>
      </c>
      <c r="M55" s="111">
        <f t="shared" si="50"/>
        <v>3.7466586855386286E-2</v>
      </c>
      <c r="N55" s="111">
        <f t="shared" si="51"/>
        <v>4.4504789922305221E-2</v>
      </c>
      <c r="O55" s="111">
        <f t="shared" si="52"/>
        <v>3.9589771278527364E-2</v>
      </c>
      <c r="P55" s="111">
        <f t="shared" si="53"/>
        <v>3.6810559121889019E-2</v>
      </c>
      <c r="Q55" s="111">
        <f t="shared" si="54"/>
        <v>3.4909290476035526E-2</v>
      </c>
      <c r="R55" s="111">
        <f t="shared" si="55"/>
        <v>3.4066473588455493E-2</v>
      </c>
      <c r="S55" s="111">
        <f t="shared" si="56"/>
        <v>3.721421331422925E-2</v>
      </c>
      <c r="T55" s="111">
        <f t="shared" si="57"/>
        <v>1.0659604713128434E-2</v>
      </c>
      <c r="V55" s="78">
        <v>37344</v>
      </c>
      <c r="W55" s="118">
        <f>M55-'Interest rate'!M54</f>
        <v>3.2086980214562022E-2</v>
      </c>
      <c r="X55" s="118">
        <f>N55-'Interest rate'!N54</f>
        <v>4.2959655378985717E-2</v>
      </c>
      <c r="Y55" s="118">
        <f>O55-'Interest rate'!O54</f>
        <v>3.6846945599720016E-2</v>
      </c>
      <c r="Z55" s="118">
        <f>P55-'Interest rate'!P54</f>
        <v>3.3512576779717085E-2</v>
      </c>
      <c r="AA55" s="118">
        <f>Q55-'Interest rate'!Q54</f>
        <v>3.4816629380723274E-2</v>
      </c>
      <c r="AB55" s="118">
        <f>R55-'Interest rate'!R54</f>
        <v>3.2656624011465407E-2</v>
      </c>
      <c r="AC55" s="118">
        <f>S55-'Interest rate'!S54</f>
        <v>3.5495822470529959E-2</v>
      </c>
      <c r="AD55" s="118">
        <f>T55-'Interest rate'!T54</f>
        <v>7.2603010096385923E-3</v>
      </c>
      <c r="AE55" s="118"/>
      <c r="AF55" s="118">
        <v>3.899721448467966E-3</v>
      </c>
      <c r="AG55" s="118">
        <v>0.51955431754874648</v>
      </c>
      <c r="AH55" s="118">
        <v>0.17214484679665737</v>
      </c>
      <c r="AI55" s="118">
        <v>9.8607242339832854E-2</v>
      </c>
      <c r="AJ55" s="118">
        <v>9.8941504178272979E-2</v>
      </c>
      <c r="AK55" s="118">
        <v>3.5877437325905287E-2</v>
      </c>
      <c r="AL55" s="118">
        <v>4.0111420612813371E-2</v>
      </c>
      <c r="AM55" s="118">
        <v>3.0863509749303616E-2</v>
      </c>
      <c r="AN55" s="31"/>
      <c r="AO55" s="31"/>
      <c r="AP55" s="16">
        <v>8.8425999999999991</v>
      </c>
      <c r="AQ55" s="16">
        <v>7.7081</v>
      </c>
      <c r="AR55" s="16">
        <v>12.608499999999999</v>
      </c>
      <c r="AS55" s="16">
        <v>6.6615000000000008E-2</v>
      </c>
      <c r="AT55" s="16">
        <v>5.2637</v>
      </c>
      <c r="AU55" s="16">
        <v>5.5458999999999996</v>
      </c>
      <c r="AV55" s="16">
        <v>4.7096</v>
      </c>
      <c r="AW55" s="16"/>
      <c r="AX55" s="16">
        <f t="shared" si="0"/>
        <v>0.11308891050143624</v>
      </c>
      <c r="AY55" s="16">
        <f t="shared" si="1"/>
        <v>0.87170063103612072</v>
      </c>
      <c r="AZ55" s="16">
        <f t="shared" si="2"/>
        <v>1.4258815280573587</v>
      </c>
      <c r="BA55" s="16">
        <f t="shared" si="3"/>
        <v>7.5334177730531759E-3</v>
      </c>
      <c r="BB55" s="16">
        <f t="shared" si="4"/>
        <v>0.59526609820640997</v>
      </c>
      <c r="BC55" s="16">
        <f t="shared" si="5"/>
        <v>0.6271797887499152</v>
      </c>
      <c r="BD55" s="16">
        <f t="shared" si="32"/>
        <v>0.53260353289756412</v>
      </c>
      <c r="BE55" s="16"/>
      <c r="BF55" s="16">
        <f t="shared" si="6"/>
        <v>0.12973365680258431</v>
      </c>
      <c r="BG55" s="16">
        <f t="shared" si="7"/>
        <v>1.1471828336425318</v>
      </c>
      <c r="BH55" s="16">
        <f t="shared" si="8"/>
        <v>1.6357468117953842</v>
      </c>
      <c r="BI55" s="16">
        <f t="shared" si="9"/>
        <v>8.642207547904155E-3</v>
      </c>
      <c r="BJ55" s="16">
        <f t="shared" si="10"/>
        <v>0.68287904931176302</v>
      </c>
      <c r="BK55" s="16">
        <f t="shared" si="11"/>
        <v>0.71948988726145224</v>
      </c>
      <c r="BL55" s="16">
        <f t="shared" si="33"/>
        <v>0.610993630077451</v>
      </c>
      <c r="BM55" s="16"/>
      <c r="BN55" s="16">
        <f t="shared" si="12"/>
        <v>7.93115755244478E-2</v>
      </c>
      <c r="BO55" s="16">
        <f t="shared" si="13"/>
        <v>0.70132053773248204</v>
      </c>
      <c r="BP55" s="16">
        <f t="shared" si="14"/>
        <v>0.61134155529999601</v>
      </c>
      <c r="BQ55" s="16">
        <f t="shared" si="34"/>
        <v>5.2833406035610909E-3</v>
      </c>
      <c r="BR55" s="16">
        <f t="shared" si="15"/>
        <v>0.41747234008803591</v>
      </c>
      <c r="BS55" s="16">
        <f t="shared" si="16"/>
        <v>0.439854066701035</v>
      </c>
      <c r="BT55" s="16">
        <f t="shared" si="35"/>
        <v>0.37352579608993935</v>
      </c>
      <c r="BU55" s="16"/>
      <c r="BV55" s="16">
        <f t="shared" si="17"/>
        <v>15.011634016362679</v>
      </c>
      <c r="BW55" s="16">
        <f t="shared" si="18"/>
        <v>132.74187495308863</v>
      </c>
      <c r="BX55" s="16">
        <f t="shared" si="19"/>
        <v>115.71117616152515</v>
      </c>
      <c r="BY55" s="16">
        <f t="shared" si="36"/>
        <v>189.27418749530881</v>
      </c>
      <c r="BZ55" s="16">
        <f t="shared" si="20"/>
        <v>79.016737971928237</v>
      </c>
      <c r="CA55" s="16">
        <f t="shared" si="21"/>
        <v>83.253021091345772</v>
      </c>
      <c r="CB55" s="16">
        <f t="shared" si="37"/>
        <v>70.698791563461668</v>
      </c>
      <c r="CC55" s="16"/>
      <c r="CD55" s="16">
        <f t="shared" si="22"/>
        <v>0.18031338466254351</v>
      </c>
      <c r="CE55" s="16">
        <f t="shared" si="23"/>
        <v>1.6799209681402814</v>
      </c>
      <c r="CF55" s="16">
        <f t="shared" si="24"/>
        <v>1.4643881680186939</v>
      </c>
      <c r="CG55" s="16">
        <f t="shared" si="38"/>
        <v>2.3953682770674618</v>
      </c>
      <c r="CH55" s="16">
        <f t="shared" si="39"/>
        <v>1.2655546478712695E-2</v>
      </c>
      <c r="CI55" s="16">
        <f t="shared" si="25"/>
        <v>1.0536124779147746</v>
      </c>
      <c r="CJ55" s="16">
        <f t="shared" si="40"/>
        <v>0.84920391640671489</v>
      </c>
      <c r="CK55" s="16"/>
      <c r="CL55" s="16">
        <f t="shared" si="41"/>
        <v>0.18031338466254351</v>
      </c>
      <c r="CM55" s="16">
        <f t="shared" si="26"/>
        <v>1.5944391352170071</v>
      </c>
      <c r="CN55" s="16">
        <f t="shared" si="27"/>
        <v>1.3898736003173517</v>
      </c>
      <c r="CO55" s="16">
        <f t="shared" si="28"/>
        <v>2.2734813105176799</v>
      </c>
      <c r="CP55" s="16">
        <f t="shared" si="29"/>
        <v>1.2011576119295337E-2</v>
      </c>
      <c r="CQ55" s="16">
        <f t="shared" si="30"/>
        <v>0.94911556284823029</v>
      </c>
      <c r="CR55" s="16">
        <f t="shared" si="42"/>
        <v>0.84920391640671489</v>
      </c>
      <c r="CS55" s="16"/>
      <c r="CT55" s="16">
        <f t="shared" si="43"/>
        <v>0.21233225751656193</v>
      </c>
      <c r="CU55" s="16">
        <f t="shared" si="44"/>
        <v>1.8775692203159502</v>
      </c>
      <c r="CV55" s="16">
        <f t="shared" si="45"/>
        <v>1.6366782741634109</v>
      </c>
      <c r="CW55" s="16">
        <f t="shared" si="46"/>
        <v>2.6771912688975705</v>
      </c>
      <c r="CX55" s="16">
        <f t="shared" si="47"/>
        <v>1.4144513334465775E-2</v>
      </c>
      <c r="CY55" s="16">
        <f t="shared" si="48"/>
        <v>1.1775734669611007</v>
      </c>
      <c r="CZ55" s="16">
        <f t="shared" si="49"/>
        <v>1.1775734669611007</v>
      </c>
      <c r="DA55" s="31"/>
      <c r="DB55" s="277"/>
      <c r="DC55" s="57"/>
      <c r="DD55" s="57"/>
      <c r="DE55" s="161"/>
      <c r="DF55" s="132"/>
      <c r="DG55" s="205"/>
      <c r="DH55" s="206"/>
      <c r="DI55" s="78"/>
      <c r="DJ55" s="57"/>
      <c r="DP55" s="78"/>
    </row>
    <row r="56" spans="2:120" x14ac:dyDescent="0.25">
      <c r="B56" s="115">
        <v>37376</v>
      </c>
      <c r="C56" s="112">
        <v>2241.6474600000001</v>
      </c>
      <c r="D56" s="112">
        <v>266.92</v>
      </c>
      <c r="E56" s="112">
        <v>296.01864999999998</v>
      </c>
      <c r="F56" s="112">
        <v>183.09782000000001</v>
      </c>
      <c r="G56" s="112">
        <v>34317.90625</v>
      </c>
      <c r="H56" s="112">
        <v>432.19686999999999</v>
      </c>
      <c r="I56" s="112">
        <v>418.63733000000002</v>
      </c>
      <c r="J56" s="112">
        <v>495.76522999999997</v>
      </c>
      <c r="L56" s="115">
        <v>37376</v>
      </c>
      <c r="M56" s="112">
        <f t="shared" si="50"/>
        <v>-8.4795431429490198E-2</v>
      </c>
      <c r="N56" s="112">
        <f t="shared" si="51"/>
        <v>-3.6181122264750454E-2</v>
      </c>
      <c r="O56" s="112">
        <f t="shared" si="52"/>
        <v>-6.8675329810526042E-2</v>
      </c>
      <c r="P56" s="112">
        <f t="shared" si="53"/>
        <v>-5.760223979372614E-2</v>
      </c>
      <c r="Q56" s="112">
        <f t="shared" si="54"/>
        <v>-6.5896251839487663E-2</v>
      </c>
      <c r="R56" s="112">
        <f t="shared" si="55"/>
        <v>-7.3323697002099064E-2</v>
      </c>
      <c r="S56" s="112">
        <f t="shared" si="56"/>
        <v>-5.1303131748466457E-2</v>
      </c>
      <c r="T56" s="112">
        <f t="shared" si="57"/>
        <v>-4.4236798669687993E-2</v>
      </c>
      <c r="V56" s="115">
        <v>37376</v>
      </c>
      <c r="W56" s="119">
        <f>M56-'Interest rate'!M55</f>
        <v>-9.0206455692487197E-2</v>
      </c>
      <c r="X56" s="119">
        <f>N56-'Interest rate'!N55</f>
        <v>-3.7733425401165976E-2</v>
      </c>
      <c r="Y56" s="119">
        <f>O56-'Interest rate'!O55</f>
        <v>-7.1433113355857891E-2</v>
      </c>
      <c r="Z56" s="119">
        <f>P56-'Interest rate'!P55</f>
        <v>-6.0892056263762706E-2</v>
      </c>
      <c r="AA56" s="119">
        <f>Q56-'Interest rate'!Q55</f>
        <v>-6.5966016730657939E-2</v>
      </c>
      <c r="AB56" s="119">
        <f>R56-'Interest rate'!R55</f>
        <v>-7.4573404720834957E-2</v>
      </c>
      <c r="AC56" s="119">
        <f>S56-'Interest rate'!S55</f>
        <v>-5.3092360609574785E-2</v>
      </c>
      <c r="AD56" s="119">
        <f>T56-'Interest rate'!T55</f>
        <v>-4.7773919141552601E-2</v>
      </c>
      <c r="AE56" s="118"/>
      <c r="AF56" s="119">
        <v>3.899721448467966E-3</v>
      </c>
      <c r="AG56" s="119">
        <v>0.51955431754874648</v>
      </c>
      <c r="AH56" s="119">
        <v>0.17214484679665737</v>
      </c>
      <c r="AI56" s="119">
        <v>9.8607242339832854E-2</v>
      </c>
      <c r="AJ56" s="119">
        <v>9.8941504178272979E-2</v>
      </c>
      <c r="AK56" s="119">
        <v>3.5877437325905287E-2</v>
      </c>
      <c r="AL56" s="119">
        <v>4.0111420612813371E-2</v>
      </c>
      <c r="AM56" s="119">
        <v>3.0863509749303616E-2</v>
      </c>
      <c r="AN56" s="31"/>
      <c r="AO56" s="31"/>
      <c r="AP56" s="18">
        <v>8.4133999999999993</v>
      </c>
      <c r="AQ56" s="18">
        <v>7.5780000000000003</v>
      </c>
      <c r="AR56" s="18">
        <v>12.269500000000001</v>
      </c>
      <c r="AS56" s="18">
        <v>6.5366999999999995E-2</v>
      </c>
      <c r="AT56" s="18">
        <v>5.2061000000000002</v>
      </c>
      <c r="AU56" s="18">
        <v>5.36</v>
      </c>
      <c r="AV56" s="18">
        <v>4.5259499999999999</v>
      </c>
      <c r="AW56" s="18"/>
      <c r="AX56" s="18">
        <f t="shared" si="0"/>
        <v>0.11885801221860366</v>
      </c>
      <c r="AY56" s="18">
        <f t="shared" si="1"/>
        <v>0.90070601659257854</v>
      </c>
      <c r="AZ56" s="18">
        <f t="shared" si="2"/>
        <v>1.4583283809161578</v>
      </c>
      <c r="BA56" s="18">
        <f t="shared" si="3"/>
        <v>7.7693916846934647E-3</v>
      </c>
      <c r="BB56" s="18">
        <f t="shared" si="4"/>
        <v>0.61878669741127257</v>
      </c>
      <c r="BC56" s="18">
        <f t="shared" si="5"/>
        <v>0.63707894549171562</v>
      </c>
      <c r="BD56" s="18">
        <f t="shared" si="32"/>
        <v>0.53794542040078919</v>
      </c>
      <c r="BE56" s="18"/>
      <c r="BF56" s="18">
        <f t="shared" si="6"/>
        <v>0.13196093956188967</v>
      </c>
      <c r="BG56" s="18">
        <f t="shared" si="7"/>
        <v>1.1102401689100025</v>
      </c>
      <c r="BH56" s="18">
        <f t="shared" si="8"/>
        <v>1.6190947479546054</v>
      </c>
      <c r="BI56" s="18">
        <f t="shared" si="9"/>
        <v>8.6258907363420418E-3</v>
      </c>
      <c r="BJ56" s="18">
        <f t="shared" si="10"/>
        <v>0.68700184745315385</v>
      </c>
      <c r="BK56" s="18">
        <f t="shared" si="11"/>
        <v>0.70731063605172872</v>
      </c>
      <c r="BL56" s="18">
        <f t="shared" si="33"/>
        <v>0.59724861441013455</v>
      </c>
      <c r="BM56" s="18"/>
      <c r="BN56" s="18">
        <f t="shared" si="12"/>
        <v>8.1502913729165807E-2</v>
      </c>
      <c r="BO56" s="18">
        <f t="shared" si="13"/>
        <v>0.68571661436896358</v>
      </c>
      <c r="BP56" s="18">
        <f t="shared" si="14"/>
        <v>0.6176290802396186</v>
      </c>
      <c r="BQ56" s="18">
        <f t="shared" si="34"/>
        <v>5.3276009617343805E-3</v>
      </c>
      <c r="BR56" s="18">
        <f t="shared" si="15"/>
        <v>0.42431231916541012</v>
      </c>
      <c r="BS56" s="18">
        <f t="shared" si="16"/>
        <v>0.43685561758832875</v>
      </c>
      <c r="BT56" s="18">
        <f t="shared" si="35"/>
        <v>0.368878112392518</v>
      </c>
      <c r="BU56" s="18"/>
      <c r="BV56" s="18">
        <f t="shared" si="17"/>
        <v>15.298239172671227</v>
      </c>
      <c r="BW56" s="18">
        <f t="shared" si="18"/>
        <v>128.71020545535211</v>
      </c>
      <c r="BX56" s="18">
        <f t="shared" si="19"/>
        <v>115.93005645050256</v>
      </c>
      <c r="BY56" s="18">
        <f t="shared" si="36"/>
        <v>187.70174552908966</v>
      </c>
      <c r="BZ56" s="18">
        <f t="shared" si="20"/>
        <v>79.644162956843672</v>
      </c>
      <c r="CA56" s="18">
        <f t="shared" si="21"/>
        <v>81.99856196551778</v>
      </c>
      <c r="CB56" s="18">
        <f t="shared" si="37"/>
        <v>69.239065583551337</v>
      </c>
      <c r="CC56" s="18"/>
      <c r="CD56" s="18">
        <f t="shared" si="22"/>
        <v>0.18656716417910446</v>
      </c>
      <c r="CE56" s="18">
        <f t="shared" si="23"/>
        <v>1.6160657690017477</v>
      </c>
      <c r="CF56" s="18">
        <f t="shared" si="24"/>
        <v>1.4556001613491867</v>
      </c>
      <c r="CG56" s="18">
        <f t="shared" si="38"/>
        <v>2.3567545763623445</v>
      </c>
      <c r="CH56" s="18">
        <f t="shared" si="39"/>
        <v>1.2555847947599929E-2</v>
      </c>
      <c r="CI56" s="18">
        <f t="shared" si="25"/>
        <v>1.029561475960892</v>
      </c>
      <c r="CJ56" s="18">
        <f t="shared" si="40"/>
        <v>0.84439365671641786</v>
      </c>
      <c r="CK56" s="18"/>
      <c r="CL56" s="18">
        <f t="shared" si="41"/>
        <v>0.18656716417910446</v>
      </c>
      <c r="CM56" s="18">
        <f t="shared" si="26"/>
        <v>1.5696641791044774</v>
      </c>
      <c r="CN56" s="18">
        <f t="shared" si="27"/>
        <v>1.4138059701492536</v>
      </c>
      <c r="CO56" s="18">
        <f t="shared" si="28"/>
        <v>2.2890858208955223</v>
      </c>
      <c r="CP56" s="18">
        <f t="shared" si="29"/>
        <v>1.219533582089552E-2</v>
      </c>
      <c r="CQ56" s="18">
        <f t="shared" si="30"/>
        <v>0.97128731343283581</v>
      </c>
      <c r="CR56" s="18">
        <f t="shared" si="42"/>
        <v>0.84439365671641786</v>
      </c>
      <c r="CS56" s="18"/>
      <c r="CT56" s="18">
        <f t="shared" si="43"/>
        <v>0.22094808824666645</v>
      </c>
      <c r="CU56" s="18">
        <f t="shared" si="44"/>
        <v>1.8589246456545037</v>
      </c>
      <c r="CV56" s="18">
        <f t="shared" si="45"/>
        <v>1.6743446127332384</v>
      </c>
      <c r="CW56" s="18">
        <f t="shared" si="46"/>
        <v>2.7109225687424741</v>
      </c>
      <c r="CX56" s="18">
        <f t="shared" si="47"/>
        <v>1.4442713684419845E-2</v>
      </c>
      <c r="CY56" s="18">
        <f t="shared" si="48"/>
        <v>1.1842817530021321</v>
      </c>
      <c r="CZ56" s="18">
        <f t="shared" si="49"/>
        <v>1.1842817530021321</v>
      </c>
      <c r="DA56" s="31"/>
      <c r="DB56" s="277"/>
      <c r="DC56" s="57"/>
      <c r="DD56" s="57"/>
      <c r="DE56" s="161"/>
      <c r="DF56" s="132"/>
      <c r="DG56" s="205"/>
      <c r="DH56" s="206"/>
      <c r="DI56" s="78"/>
      <c r="DJ56" s="57"/>
      <c r="DP56" s="78"/>
    </row>
    <row r="57" spans="2:120" x14ac:dyDescent="0.25">
      <c r="B57" s="78">
        <v>37407</v>
      </c>
      <c r="C57" s="111">
        <v>2143.6901899999998</v>
      </c>
      <c r="D57" s="111">
        <v>267.04000000000002</v>
      </c>
      <c r="E57" s="111">
        <v>286.9855</v>
      </c>
      <c r="F57" s="111">
        <v>182.87906000000001</v>
      </c>
      <c r="G57" s="111">
        <v>33214.433590000001</v>
      </c>
      <c r="H57" s="111">
        <v>420.69481999999999</v>
      </c>
      <c r="I57" s="111">
        <v>408.38427999999999</v>
      </c>
      <c r="J57" s="111">
        <v>471.80212</v>
      </c>
      <c r="L57" s="78">
        <v>37407</v>
      </c>
      <c r="M57" s="111">
        <f t="shared" si="50"/>
        <v>-4.3698784821409986E-2</v>
      </c>
      <c r="N57" s="111">
        <f t="shared" si="51"/>
        <v>4.4957290573965913E-4</v>
      </c>
      <c r="O57" s="111">
        <f t="shared" si="52"/>
        <v>-3.0515475967476946E-2</v>
      </c>
      <c r="P57" s="111">
        <f t="shared" si="53"/>
        <v>-1.1947711884281453E-3</v>
      </c>
      <c r="Q57" s="111">
        <f t="shared" si="54"/>
        <v>-3.2154428418837422E-2</v>
      </c>
      <c r="R57" s="111">
        <f t="shared" si="55"/>
        <v>-2.6612987734038862E-2</v>
      </c>
      <c r="S57" s="111">
        <f t="shared" si="56"/>
        <v>-2.4491485267212121E-2</v>
      </c>
      <c r="T57" s="111">
        <f t="shared" si="57"/>
        <v>-4.8335600300166259E-2</v>
      </c>
      <c r="V57" s="78">
        <v>37407</v>
      </c>
      <c r="W57" s="118">
        <f>M57-'Interest rate'!M56</f>
        <v>-4.9133365216006086E-2</v>
      </c>
      <c r="X57" s="118">
        <f>N57-'Interest rate'!N56</f>
        <v>-1.0709793183374394E-3</v>
      </c>
      <c r="Y57" s="118">
        <f>O57-'Interest rate'!O56</f>
        <v>-3.3249002275837491E-2</v>
      </c>
      <c r="Z57" s="118">
        <f>P57-'Interest rate'!P56</f>
        <v>-4.5056840117581043E-3</v>
      </c>
      <c r="AA57" s="118">
        <f>Q57-'Interest rate'!Q56</f>
        <v>-3.2208578955049583E-2</v>
      </c>
      <c r="AB57" s="118">
        <f>R57-'Interest rate'!R56</f>
        <v>-2.7870914712803341E-2</v>
      </c>
      <c r="AC57" s="118">
        <f>S57-'Interest rate'!S56</f>
        <v>-2.6408640362788449E-2</v>
      </c>
      <c r="AD57" s="118">
        <f>T57-'Interest rate'!T56</f>
        <v>-5.1885304826716494E-2</v>
      </c>
      <c r="AE57" s="118"/>
      <c r="AF57" s="118">
        <v>3.899721448467966E-3</v>
      </c>
      <c r="AG57" s="118">
        <v>0.51955431754874648</v>
      </c>
      <c r="AH57" s="118">
        <v>0.17214484679665737</v>
      </c>
      <c r="AI57" s="118">
        <v>9.8607242339832854E-2</v>
      </c>
      <c r="AJ57" s="118">
        <v>9.8941504178272979E-2</v>
      </c>
      <c r="AK57" s="118">
        <v>3.5877437325905287E-2</v>
      </c>
      <c r="AL57" s="118">
        <v>4.0111420612813371E-2</v>
      </c>
      <c r="AM57" s="118">
        <v>3.0863509749303616E-2</v>
      </c>
      <c r="AN57" s="31"/>
      <c r="AO57" s="31"/>
      <c r="AP57" s="16">
        <v>7.9721000000000002</v>
      </c>
      <c r="AQ57" s="16">
        <v>7.4466999999999999</v>
      </c>
      <c r="AR57" s="16">
        <v>11.6015</v>
      </c>
      <c r="AS57" s="16">
        <v>6.4176999999999998E-2</v>
      </c>
      <c r="AT57" s="16">
        <v>5.1074999999999999</v>
      </c>
      <c r="AU57" s="16">
        <v>5.1936</v>
      </c>
      <c r="AV57" s="16">
        <v>4.5278</v>
      </c>
      <c r="AW57" s="16"/>
      <c r="AX57" s="16">
        <f t="shared" si="0"/>
        <v>0.1254374631527452</v>
      </c>
      <c r="AY57" s="16">
        <f t="shared" si="1"/>
        <v>0.93409515685954769</v>
      </c>
      <c r="AZ57" s="16">
        <f t="shared" si="2"/>
        <v>1.4552627287665734</v>
      </c>
      <c r="BA57" s="16">
        <f t="shared" si="3"/>
        <v>8.0502000727537288E-3</v>
      </c>
      <c r="BB57" s="16">
        <f t="shared" si="4"/>
        <v>0.64067184305264613</v>
      </c>
      <c r="BC57" s="16">
        <f t="shared" si="5"/>
        <v>0.65147200863009747</v>
      </c>
      <c r="BD57" s="16">
        <f t="shared" si="32"/>
        <v>0.56795574566299978</v>
      </c>
      <c r="BE57" s="16"/>
      <c r="BF57" s="16">
        <f t="shared" si="6"/>
        <v>0.134287671048921</v>
      </c>
      <c r="BG57" s="16">
        <f t="shared" si="7"/>
        <v>1.0705547423691031</v>
      </c>
      <c r="BH57" s="16">
        <f t="shared" si="8"/>
        <v>1.557938415674057</v>
      </c>
      <c r="BI57" s="16">
        <f t="shared" si="9"/>
        <v>8.6181798649066031E-3</v>
      </c>
      <c r="BJ57" s="16">
        <f t="shared" si="10"/>
        <v>0.68587427988236405</v>
      </c>
      <c r="BK57" s="16">
        <f t="shared" si="11"/>
        <v>0.69743644835967611</v>
      </c>
      <c r="BL57" s="16">
        <f t="shared" si="33"/>
        <v>0.60802771697530456</v>
      </c>
      <c r="BM57" s="16"/>
      <c r="BN57" s="16">
        <f t="shared" si="12"/>
        <v>8.6195750549497907E-2</v>
      </c>
      <c r="BO57" s="16">
        <f t="shared" si="13"/>
        <v>0.68716114295565234</v>
      </c>
      <c r="BP57" s="16">
        <f t="shared" si="14"/>
        <v>0.64187389561694608</v>
      </c>
      <c r="BQ57" s="16">
        <f t="shared" si="34"/>
        <v>5.5317846830151268E-3</v>
      </c>
      <c r="BR57" s="16">
        <f t="shared" si="15"/>
        <v>0.44024479593156057</v>
      </c>
      <c r="BS57" s="16">
        <f t="shared" si="16"/>
        <v>0.44766625005387234</v>
      </c>
      <c r="BT57" s="16">
        <f t="shared" si="35"/>
        <v>0.39027711933801662</v>
      </c>
      <c r="BU57" s="16"/>
      <c r="BV57" s="16">
        <f t="shared" si="17"/>
        <v>15.581906290415571</v>
      </c>
      <c r="BW57" s="16">
        <f t="shared" si="18"/>
        <v>124.22051513782196</v>
      </c>
      <c r="BX57" s="16">
        <f t="shared" si="19"/>
        <v>116.03378157283763</v>
      </c>
      <c r="BY57" s="16">
        <f t="shared" si="36"/>
        <v>180.77348582825624</v>
      </c>
      <c r="BZ57" s="16">
        <f t="shared" si="20"/>
        <v>79.58458637829753</v>
      </c>
      <c r="CA57" s="16">
        <f t="shared" si="21"/>
        <v>80.926188509902303</v>
      </c>
      <c r="CB57" s="16">
        <f t="shared" si="37"/>
        <v>70.551755301743626</v>
      </c>
      <c r="CC57" s="16"/>
      <c r="CD57" s="16">
        <f t="shared" si="22"/>
        <v>0.19254467036352435</v>
      </c>
      <c r="CE57" s="16">
        <f t="shared" si="23"/>
        <v>1.5608614782183063</v>
      </c>
      <c r="CF57" s="16">
        <f t="shared" si="24"/>
        <v>1.4579931473323542</v>
      </c>
      <c r="CG57" s="16">
        <f t="shared" si="38"/>
        <v>2.2714635340186002</v>
      </c>
      <c r="CH57" s="16">
        <f t="shared" si="39"/>
        <v>1.2565247185511502E-2</v>
      </c>
      <c r="CI57" s="16">
        <f t="shared" si="25"/>
        <v>1.0168575624082232</v>
      </c>
      <c r="CJ57" s="16">
        <f t="shared" si="40"/>
        <v>0.87180375847196556</v>
      </c>
      <c r="CK57" s="16"/>
      <c r="CL57" s="16">
        <f t="shared" si="41"/>
        <v>0.19254467036352435</v>
      </c>
      <c r="CM57" s="16">
        <f t="shared" si="26"/>
        <v>1.5349853666050526</v>
      </c>
      <c r="CN57" s="16">
        <f t="shared" si="27"/>
        <v>1.4338223967960568</v>
      </c>
      <c r="CO57" s="16">
        <f t="shared" si="28"/>
        <v>2.2338069932224278</v>
      </c>
      <c r="CP57" s="16">
        <f t="shared" si="29"/>
        <v>1.2356939309919901E-2</v>
      </c>
      <c r="CQ57" s="16">
        <f t="shared" si="30"/>
        <v>0.98342190388170059</v>
      </c>
      <c r="CR57" s="16">
        <f t="shared" si="42"/>
        <v>0.87180375847196556</v>
      </c>
      <c r="CS57" s="16"/>
      <c r="CT57" s="16">
        <f t="shared" si="43"/>
        <v>0.22085781174080127</v>
      </c>
      <c r="CU57" s="16">
        <f t="shared" si="44"/>
        <v>1.7607005609788415</v>
      </c>
      <c r="CV57" s="16">
        <f t="shared" si="45"/>
        <v>1.6446618666902246</v>
      </c>
      <c r="CW57" s="16">
        <f t="shared" si="46"/>
        <v>2.5622819029109061</v>
      </c>
      <c r="CX57" s="16">
        <f t="shared" si="47"/>
        <v>1.4173991784089401E-2</v>
      </c>
      <c r="CY57" s="16">
        <f t="shared" si="48"/>
        <v>1.1470471310570254</v>
      </c>
      <c r="CZ57" s="16">
        <f t="shared" si="49"/>
        <v>1.1470471310570254</v>
      </c>
      <c r="DA57" s="31"/>
      <c r="DB57" s="277"/>
      <c r="DC57" s="57"/>
      <c r="DD57" s="57"/>
      <c r="DE57" s="161"/>
      <c r="DF57" s="132"/>
      <c r="DG57" s="205"/>
      <c r="DH57" s="206"/>
      <c r="DI57" s="78"/>
      <c r="DJ57" s="57"/>
      <c r="DP57" s="78"/>
    </row>
    <row r="58" spans="2:120" x14ac:dyDescent="0.25">
      <c r="B58" s="115">
        <v>37435</v>
      </c>
      <c r="C58" s="112">
        <v>1878.52539</v>
      </c>
      <c r="D58" s="112">
        <v>250.44</v>
      </c>
      <c r="E58" s="112">
        <v>253.09752</v>
      </c>
      <c r="F58" s="112">
        <v>163.91125</v>
      </c>
      <c r="G58" s="112">
        <v>29967.650389999999</v>
      </c>
      <c r="H58" s="112">
        <v>372.10376000000002</v>
      </c>
      <c r="I58" s="112">
        <v>380.89420000000001</v>
      </c>
      <c r="J58" s="112">
        <v>444.51544000000001</v>
      </c>
      <c r="L58" s="115">
        <v>37435</v>
      </c>
      <c r="M58" s="112">
        <f t="shared" si="50"/>
        <v>-0.12369548605342073</v>
      </c>
      <c r="N58" s="112">
        <f t="shared" si="51"/>
        <v>-6.2162971839424874E-2</v>
      </c>
      <c r="O58" s="112">
        <f t="shared" si="52"/>
        <v>-0.11808255120903322</v>
      </c>
      <c r="P58" s="112">
        <f t="shared" si="53"/>
        <v>-0.10371777938928606</v>
      </c>
      <c r="Q58" s="112">
        <f t="shared" si="54"/>
        <v>-9.775217726360752E-2</v>
      </c>
      <c r="R58" s="112">
        <f t="shared" si="55"/>
        <v>-0.11550192132149373</v>
      </c>
      <c r="S58" s="112">
        <f t="shared" si="56"/>
        <v>-6.7314246278039835E-2</v>
      </c>
      <c r="T58" s="112">
        <f t="shared" si="57"/>
        <v>-5.7835009304324392E-2</v>
      </c>
      <c r="V58" s="115">
        <v>37435</v>
      </c>
      <c r="W58" s="119">
        <f>M58-'Interest rate'!M57</f>
        <v>-0.12911436303484702</v>
      </c>
      <c r="X58" s="119">
        <f>N58-'Interest rate'!N57</f>
        <v>-6.3686597216395024E-2</v>
      </c>
      <c r="Y58" s="119">
        <f>O58-'Interest rate'!O57</f>
        <v>-0.12086135247315932</v>
      </c>
      <c r="Z58" s="119">
        <f>P58-'Interest rate'!P57</f>
        <v>-0.10705179214513727</v>
      </c>
      <c r="AA58" s="119">
        <f>Q58-'Interest rate'!Q57</f>
        <v>-9.7799040182987906E-2</v>
      </c>
      <c r="AB58" s="119">
        <f>R58-'Interest rate'!R57</f>
        <v>-0.116474477162826</v>
      </c>
      <c r="AC58" s="119">
        <f>S58-'Interest rate'!S57</f>
        <v>-6.9440593405967865E-2</v>
      </c>
      <c r="AD58" s="119">
        <f>T58-'Interest rate'!T57</f>
        <v>-6.1684773718273189E-2</v>
      </c>
      <c r="AE58" s="118"/>
      <c r="AF58" s="119">
        <v>3.899721448467966E-3</v>
      </c>
      <c r="AG58" s="119">
        <v>0.51955431754874648</v>
      </c>
      <c r="AH58" s="119">
        <v>0.17214484679665737</v>
      </c>
      <c r="AI58" s="119">
        <v>9.8607242339832854E-2</v>
      </c>
      <c r="AJ58" s="119">
        <v>9.8941504178272979E-2</v>
      </c>
      <c r="AK58" s="119">
        <v>3.5877437325905287E-2</v>
      </c>
      <c r="AL58" s="119">
        <v>4.0111420612813371E-2</v>
      </c>
      <c r="AM58" s="119">
        <v>3.0863509749303616E-2</v>
      </c>
      <c r="AN58" s="31"/>
      <c r="AO58" s="31"/>
      <c r="AP58" s="18">
        <v>7.4977999999999998</v>
      </c>
      <c r="AQ58" s="18">
        <v>7.4302000000000001</v>
      </c>
      <c r="AR58" s="18">
        <v>11.490500000000001</v>
      </c>
      <c r="AS58" s="18">
        <v>6.2706999999999999E-2</v>
      </c>
      <c r="AT58" s="18">
        <v>5.0636000000000001</v>
      </c>
      <c r="AU58" s="18">
        <v>4.9527000000000001</v>
      </c>
      <c r="AV58" s="18">
        <v>4.2211499999999997</v>
      </c>
      <c r="AW58" s="18"/>
      <c r="AX58" s="18">
        <f t="shared" si="0"/>
        <v>0.13337245592040331</v>
      </c>
      <c r="AY58" s="18">
        <f t="shared" si="1"/>
        <v>0.99098402197978064</v>
      </c>
      <c r="AZ58" s="18">
        <f t="shared" si="2"/>
        <v>1.5325162047533945</v>
      </c>
      <c r="BA58" s="18">
        <f t="shared" si="3"/>
        <v>8.36338659340073E-3</v>
      </c>
      <c r="BB58" s="18">
        <f t="shared" si="4"/>
        <v>0.67534476779855424</v>
      </c>
      <c r="BC58" s="18">
        <f t="shared" si="5"/>
        <v>0.6605537624369815</v>
      </c>
      <c r="BD58" s="18">
        <f t="shared" si="32"/>
        <v>0.56298514230841035</v>
      </c>
      <c r="BE58" s="18"/>
      <c r="BF58" s="18">
        <f t="shared" si="6"/>
        <v>0.13458587924954912</v>
      </c>
      <c r="BG58" s="18">
        <f t="shared" si="7"/>
        <v>1.0090980054372694</v>
      </c>
      <c r="BH58" s="18">
        <f t="shared" si="8"/>
        <v>1.5464590455169442</v>
      </c>
      <c r="BI58" s="18">
        <f t="shared" si="9"/>
        <v>8.4394767301014771E-3</v>
      </c>
      <c r="BJ58" s="18">
        <f t="shared" si="10"/>
        <v>0.68148905816801697</v>
      </c>
      <c r="BK58" s="18">
        <f t="shared" si="11"/>
        <v>0.66656348415924194</v>
      </c>
      <c r="BL58" s="18">
        <f t="shared" si="33"/>
        <v>0.56810718419423423</v>
      </c>
      <c r="BM58" s="18"/>
      <c r="BN58" s="18">
        <f t="shared" si="12"/>
        <v>8.7028414777424817E-2</v>
      </c>
      <c r="BO58" s="18">
        <f t="shared" si="13"/>
        <v>0.65252164831817583</v>
      </c>
      <c r="BP58" s="18">
        <f t="shared" si="14"/>
        <v>0.64663852747922201</v>
      </c>
      <c r="BQ58" s="18">
        <f t="shared" si="34"/>
        <v>5.4572908054479783E-3</v>
      </c>
      <c r="BR58" s="18">
        <f t="shared" si="15"/>
        <v>0.44067708106696829</v>
      </c>
      <c r="BS58" s="18">
        <f t="shared" si="16"/>
        <v>0.4310256298681519</v>
      </c>
      <c r="BT58" s="18">
        <f t="shared" si="35"/>
        <v>0.36735999303772676</v>
      </c>
      <c r="BU58" s="18"/>
      <c r="BV58" s="18">
        <f t="shared" si="17"/>
        <v>15.947182930135392</v>
      </c>
      <c r="BW58" s="18">
        <f t="shared" si="18"/>
        <v>119.56878817356915</v>
      </c>
      <c r="BX58" s="18">
        <f t="shared" si="19"/>
        <v>118.490758607492</v>
      </c>
      <c r="BY58" s="18">
        <f t="shared" si="36"/>
        <v>183.24110545872074</v>
      </c>
      <c r="BZ58" s="18">
        <f t="shared" si="20"/>
        <v>80.750155485033574</v>
      </c>
      <c r="CA58" s="18">
        <f t="shared" si="21"/>
        <v>78.981612898081565</v>
      </c>
      <c r="CB58" s="18">
        <f t="shared" si="37"/>
        <v>67.315451225541011</v>
      </c>
      <c r="CC58" s="18"/>
      <c r="CD58" s="18">
        <f t="shared" si="22"/>
        <v>0.20191006925515376</v>
      </c>
      <c r="CE58" s="18">
        <f t="shared" si="23"/>
        <v>1.4807251757642783</v>
      </c>
      <c r="CF58" s="18">
        <f t="shared" si="24"/>
        <v>1.4673749901256024</v>
      </c>
      <c r="CG58" s="18">
        <f t="shared" si="38"/>
        <v>2.2692353266450751</v>
      </c>
      <c r="CH58" s="18">
        <f t="shared" si="39"/>
        <v>1.2383877083497906E-2</v>
      </c>
      <c r="CI58" s="18">
        <f t="shared" si="25"/>
        <v>0.97809858598625476</v>
      </c>
      <c r="CJ58" s="18">
        <f t="shared" si="40"/>
        <v>0.8522926888363922</v>
      </c>
      <c r="CK58" s="18"/>
      <c r="CL58" s="18">
        <f t="shared" si="41"/>
        <v>0.20191006925515376</v>
      </c>
      <c r="CM58" s="18">
        <f t="shared" si="26"/>
        <v>1.5138813172612917</v>
      </c>
      <c r="CN58" s="18">
        <f t="shared" si="27"/>
        <v>1.5002321965796435</v>
      </c>
      <c r="CO58" s="18">
        <f t="shared" si="28"/>
        <v>2.3200476507763446</v>
      </c>
      <c r="CP58" s="18">
        <f t="shared" si="29"/>
        <v>1.2661174712782927E-2</v>
      </c>
      <c r="CQ58" s="18">
        <f t="shared" si="30"/>
        <v>1.0223918266803966</v>
      </c>
      <c r="CR58" s="18">
        <f t="shared" si="42"/>
        <v>0.8522926888363922</v>
      </c>
      <c r="CS58" s="18"/>
      <c r="CT58" s="18">
        <f t="shared" si="43"/>
        <v>0.23690226597017403</v>
      </c>
      <c r="CU58" s="18">
        <f t="shared" si="44"/>
        <v>1.7762458097911711</v>
      </c>
      <c r="CV58" s="18">
        <f t="shared" si="45"/>
        <v>1.7602312166115872</v>
      </c>
      <c r="CW58" s="18">
        <f t="shared" si="46"/>
        <v>2.7221254871302847</v>
      </c>
      <c r="CX58" s="18">
        <f t="shared" si="47"/>
        <v>1.48554303921917E-2</v>
      </c>
      <c r="CY58" s="18">
        <f t="shared" si="48"/>
        <v>1.1733058526704809</v>
      </c>
      <c r="CZ58" s="18">
        <f t="shared" si="49"/>
        <v>1.1733058526704809</v>
      </c>
      <c r="DA58" s="31"/>
      <c r="DB58" s="277"/>
      <c r="DC58" s="57"/>
      <c r="DD58" s="57"/>
      <c r="DE58" s="161"/>
      <c r="DF58" s="132"/>
      <c r="DG58" s="205"/>
      <c r="DH58" s="206"/>
      <c r="DI58" s="78"/>
      <c r="DJ58" s="57"/>
      <c r="DP58" s="78"/>
    </row>
    <row r="59" spans="2:120" x14ac:dyDescent="0.25">
      <c r="B59" s="78">
        <v>37468</v>
      </c>
      <c r="C59" s="111">
        <v>1748.09998</v>
      </c>
      <c r="D59" s="111">
        <v>229.25</v>
      </c>
      <c r="E59" s="111">
        <v>234.07187999999999</v>
      </c>
      <c r="F59" s="111">
        <v>146.56055000000001</v>
      </c>
      <c r="G59" s="111">
        <v>27443.51758</v>
      </c>
      <c r="H59" s="111">
        <v>340.11529999999999</v>
      </c>
      <c r="I59" s="111">
        <v>363.15494000000001</v>
      </c>
      <c r="J59" s="111">
        <v>422.03607</v>
      </c>
      <c r="L59" s="78">
        <v>37468</v>
      </c>
      <c r="M59" s="111">
        <f t="shared" si="50"/>
        <v>-6.9429676433598875E-2</v>
      </c>
      <c r="N59" s="111">
        <f t="shared" si="51"/>
        <v>-8.4611084491295285E-2</v>
      </c>
      <c r="O59" s="111">
        <f t="shared" si="52"/>
        <v>-7.5171183028581279E-2</v>
      </c>
      <c r="P59" s="111">
        <f t="shared" si="53"/>
        <v>-0.10585423514249326</v>
      </c>
      <c r="Q59" s="111">
        <f t="shared" si="54"/>
        <v>-8.4228585729973826E-2</v>
      </c>
      <c r="R59" s="111">
        <f t="shared" si="55"/>
        <v>-8.5966505686478456E-2</v>
      </c>
      <c r="S59" s="111">
        <f t="shared" si="56"/>
        <v>-4.6572670311073261E-2</v>
      </c>
      <c r="T59" s="111">
        <f t="shared" si="57"/>
        <v>-5.057050436763233E-2</v>
      </c>
      <c r="V59" s="78">
        <v>37468</v>
      </c>
      <c r="W59" s="118">
        <f>M59-'Interest rate'!M58</f>
        <v>-7.510731539430493E-2</v>
      </c>
      <c r="X59" s="118">
        <f>N59-'Interest rate'!N58</f>
        <v>-8.6130612308023435E-2</v>
      </c>
      <c r="Y59" s="118">
        <f>O59-'Interest rate'!O58</f>
        <v>-7.7953419420617953E-2</v>
      </c>
      <c r="Z59" s="118">
        <f>P59-'Interest rate'!P58</f>
        <v>-0.10909656897944153</v>
      </c>
      <c r="AA59" s="118">
        <f>Q59-'Interest rate'!Q58</f>
        <v>-8.4272849952116147E-2</v>
      </c>
      <c r="AB59" s="118">
        <f>R59-'Interest rate'!R58</f>
        <v>-8.6929447699287676E-2</v>
      </c>
      <c r="AC59" s="118">
        <f>S59-'Interest rate'!S58</f>
        <v>-4.8780389910099253E-2</v>
      </c>
      <c r="AD59" s="118">
        <f>T59-'Interest rate'!T58</f>
        <v>-5.4582370265935376E-2</v>
      </c>
      <c r="AE59" s="118"/>
      <c r="AF59" s="118">
        <v>3.899721448467966E-3</v>
      </c>
      <c r="AG59" s="118">
        <v>0.51955431754874648</v>
      </c>
      <c r="AH59" s="118">
        <v>0.17214484679665737</v>
      </c>
      <c r="AI59" s="118">
        <v>9.8607242339832854E-2</v>
      </c>
      <c r="AJ59" s="118">
        <v>9.8941504178272979E-2</v>
      </c>
      <c r="AK59" s="118">
        <v>3.5877437325905287E-2</v>
      </c>
      <c r="AL59" s="118">
        <v>4.0111420612813371E-2</v>
      </c>
      <c r="AM59" s="118">
        <v>3.0863509749303616E-2</v>
      </c>
      <c r="AN59" s="31"/>
      <c r="AO59" s="31"/>
      <c r="AP59" s="16">
        <v>7.6372999999999998</v>
      </c>
      <c r="AQ59" s="16">
        <v>7.4474999999999998</v>
      </c>
      <c r="AR59" s="16">
        <v>11.926500000000001</v>
      </c>
      <c r="AS59" s="16">
        <v>6.3724000000000003E-2</v>
      </c>
      <c r="AT59" s="16">
        <v>5.1348000000000003</v>
      </c>
      <c r="AU59" s="16">
        <v>4.8089000000000004</v>
      </c>
      <c r="AV59" s="16">
        <v>4.1464999999999996</v>
      </c>
      <c r="AW59" s="16"/>
      <c r="AX59" s="16">
        <f t="shared" si="0"/>
        <v>0.13093632566482918</v>
      </c>
      <c r="AY59" s="16">
        <f t="shared" si="1"/>
        <v>0.97514828538881537</v>
      </c>
      <c r="AZ59" s="16">
        <f t="shared" si="2"/>
        <v>1.5616120880415854</v>
      </c>
      <c r="BA59" s="16">
        <f t="shared" si="3"/>
        <v>8.3437864166655759E-3</v>
      </c>
      <c r="BB59" s="16">
        <f t="shared" si="4"/>
        <v>0.67233184502376497</v>
      </c>
      <c r="BC59" s="16">
        <f t="shared" si="5"/>
        <v>0.62965969648959708</v>
      </c>
      <c r="BD59" s="16">
        <f t="shared" si="32"/>
        <v>0.54292747436921418</v>
      </c>
      <c r="BE59" s="16"/>
      <c r="BF59" s="16">
        <f t="shared" si="6"/>
        <v>0.13427324605572341</v>
      </c>
      <c r="BG59" s="16">
        <f t="shared" si="7"/>
        <v>1.0254850621013765</v>
      </c>
      <c r="BH59" s="16">
        <f t="shared" si="8"/>
        <v>1.6014098690835854</v>
      </c>
      <c r="BI59" s="16">
        <f t="shared" si="9"/>
        <v>8.5564283316549184E-3</v>
      </c>
      <c r="BJ59" s="16">
        <f t="shared" si="10"/>
        <v>0.68946626384692855</v>
      </c>
      <c r="BK59" s="16">
        <f t="shared" si="11"/>
        <v>0.64570661295736831</v>
      </c>
      <c r="BL59" s="16">
        <f t="shared" si="33"/>
        <v>0.5567640147700571</v>
      </c>
      <c r="BM59" s="16"/>
      <c r="BN59" s="16">
        <f t="shared" si="12"/>
        <v>8.3846895568691571E-2</v>
      </c>
      <c r="BO59" s="16">
        <f t="shared" si="13"/>
        <v>0.64036389552676809</v>
      </c>
      <c r="BP59" s="16">
        <f t="shared" si="14"/>
        <v>0.62444975474783038</v>
      </c>
      <c r="BQ59" s="16">
        <f t="shared" si="34"/>
        <v>5.3430595732193017E-3</v>
      </c>
      <c r="BR59" s="16">
        <f t="shared" si="15"/>
        <v>0.43053703936611748</v>
      </c>
      <c r="BS59" s="16">
        <f t="shared" si="16"/>
        <v>0.40321133610028093</v>
      </c>
      <c r="BT59" s="16">
        <f t="shared" si="35"/>
        <v>0.34767115247557956</v>
      </c>
      <c r="BU59" s="16"/>
      <c r="BV59" s="16">
        <f t="shared" si="17"/>
        <v>15.69267465946896</v>
      </c>
      <c r="BW59" s="16">
        <f t="shared" si="18"/>
        <v>119.84966417676227</v>
      </c>
      <c r="BX59" s="16">
        <f t="shared" si="19"/>
        <v>116.87119452639507</v>
      </c>
      <c r="BY59" s="16">
        <f t="shared" si="36"/>
        <v>187.15868432615653</v>
      </c>
      <c r="BZ59" s="16">
        <f t="shared" si="20"/>
        <v>80.578745841441219</v>
      </c>
      <c r="CA59" s="16">
        <f t="shared" si="21"/>
        <v>75.464503169920292</v>
      </c>
      <c r="CB59" s="16">
        <f t="shared" si="37"/>
        <v>65.06967547548804</v>
      </c>
      <c r="CC59" s="16"/>
      <c r="CD59" s="16">
        <f t="shared" si="22"/>
        <v>0.2079477635218033</v>
      </c>
      <c r="CE59" s="16">
        <f t="shared" si="23"/>
        <v>1.4873607540702656</v>
      </c>
      <c r="CF59" s="16">
        <f t="shared" si="24"/>
        <v>1.4503972890862349</v>
      </c>
      <c r="CG59" s="16">
        <f t="shared" si="38"/>
        <v>2.3226805328347746</v>
      </c>
      <c r="CH59" s="16">
        <f t="shared" si="39"/>
        <v>1.2410220456492949E-2</v>
      </c>
      <c r="CI59" s="16">
        <f t="shared" si="25"/>
        <v>0.93653112097842173</v>
      </c>
      <c r="CJ59" s="16">
        <f t="shared" si="40"/>
        <v>0.86225540144315727</v>
      </c>
      <c r="CK59" s="16"/>
      <c r="CL59" s="16">
        <f t="shared" si="41"/>
        <v>0.2079477635218033</v>
      </c>
      <c r="CM59" s="16">
        <f t="shared" si="26"/>
        <v>1.5881594543450683</v>
      </c>
      <c r="CN59" s="16">
        <f t="shared" si="27"/>
        <v>1.5486909688286301</v>
      </c>
      <c r="CO59" s="16">
        <f t="shared" si="28"/>
        <v>2.4800890016427872</v>
      </c>
      <c r="CP59" s="16">
        <f t="shared" si="29"/>
        <v>1.3251263282663394E-2</v>
      </c>
      <c r="CQ59" s="16">
        <f t="shared" si="30"/>
        <v>1.0677701761317557</v>
      </c>
      <c r="CR59" s="16">
        <f t="shared" si="42"/>
        <v>0.86225540144315727</v>
      </c>
      <c r="CS59" s="16"/>
      <c r="CT59" s="16">
        <f t="shared" si="43"/>
        <v>0.24116724948751961</v>
      </c>
      <c r="CU59" s="16">
        <f t="shared" si="44"/>
        <v>1.8418666345110337</v>
      </c>
      <c r="CV59" s="16">
        <f t="shared" si="45"/>
        <v>1.7960930905583021</v>
      </c>
      <c r="CW59" s="16">
        <f t="shared" si="46"/>
        <v>2.8762812010129029</v>
      </c>
      <c r="CX59" s="16">
        <f t="shared" si="47"/>
        <v>1.5368141806342699E-2</v>
      </c>
      <c r="CY59" s="16">
        <f t="shared" si="48"/>
        <v>1.1597491860605333</v>
      </c>
      <c r="CZ59" s="16">
        <f t="shared" si="49"/>
        <v>1.1597491860605333</v>
      </c>
      <c r="DA59" s="31"/>
      <c r="DB59" s="277"/>
      <c r="DC59" s="57"/>
      <c r="DD59" s="57"/>
      <c r="DE59" s="161"/>
      <c r="DF59" s="132"/>
      <c r="DG59" s="205"/>
      <c r="DH59" s="206"/>
      <c r="DI59" s="78"/>
      <c r="DJ59" s="57"/>
      <c r="DP59" s="78"/>
    </row>
    <row r="60" spans="2:120" x14ac:dyDescent="0.25">
      <c r="B60" s="115">
        <v>37498</v>
      </c>
      <c r="C60" s="112">
        <v>1729.9411600000001</v>
      </c>
      <c r="D60" s="112">
        <v>229.56</v>
      </c>
      <c r="E60" s="112">
        <v>234.12544</v>
      </c>
      <c r="F60" s="112">
        <v>148.3329</v>
      </c>
      <c r="G60" s="112">
        <v>27244.181639999999</v>
      </c>
      <c r="H60" s="112">
        <v>344.43182000000002</v>
      </c>
      <c r="I60" s="112">
        <v>357.65447999999998</v>
      </c>
      <c r="J60" s="112">
        <v>417.07848999999999</v>
      </c>
      <c r="L60" s="115">
        <v>37498</v>
      </c>
      <c r="M60" s="112">
        <f t="shared" si="50"/>
        <v>-1.0387746815259336E-2</v>
      </c>
      <c r="N60" s="112">
        <f t="shared" si="51"/>
        <v>1.3522355507087358E-3</v>
      </c>
      <c r="O60" s="112">
        <f t="shared" si="52"/>
        <v>2.2881860050860681E-4</v>
      </c>
      <c r="P60" s="112">
        <f t="shared" si="53"/>
        <v>1.2092954072565831E-2</v>
      </c>
      <c r="Q60" s="112">
        <f t="shared" si="54"/>
        <v>-7.2634981801775744E-3</v>
      </c>
      <c r="R60" s="112">
        <f t="shared" si="55"/>
        <v>1.2691343200379457E-2</v>
      </c>
      <c r="S60" s="112">
        <f t="shared" si="56"/>
        <v>-1.5146317436849466E-2</v>
      </c>
      <c r="T60" s="112">
        <f t="shared" si="57"/>
        <v>-1.1746815858654003E-2</v>
      </c>
      <c r="V60" s="115">
        <v>37498</v>
      </c>
      <c r="W60" s="119">
        <f>M60-'Interest rate'!M59</f>
        <v>-1.6198402114053101E-2</v>
      </c>
      <c r="X60" s="119">
        <f>N60-'Interest rate'!N59</f>
        <v>-1.519247724965922E-4</v>
      </c>
      <c r="Y60" s="119">
        <f>O60-'Interest rate'!O59</f>
        <v>-2.5148156743761696E-3</v>
      </c>
      <c r="Z60" s="119">
        <f>P60-'Interest rate'!P59</f>
        <v>8.8727379252364624E-3</v>
      </c>
      <c r="AA60" s="119">
        <f>Q60-'Interest rate'!Q59</f>
        <v>-7.3061964847849215E-3</v>
      </c>
      <c r="AB60" s="119">
        <f>R60-'Interest rate'!R59</f>
        <v>1.2054685602498338E-2</v>
      </c>
      <c r="AC60" s="119">
        <f>S60-'Interest rate'!S59</f>
        <v>-1.7435336895996412E-2</v>
      </c>
      <c r="AD60" s="119">
        <f>T60-'Interest rate'!T59</f>
        <v>-1.5696381376504975E-2</v>
      </c>
      <c r="AE60" s="118"/>
      <c r="AF60" s="119">
        <v>3.899721448467966E-3</v>
      </c>
      <c r="AG60" s="119">
        <v>0.51955431754874648</v>
      </c>
      <c r="AH60" s="119">
        <v>0.17214484679665737</v>
      </c>
      <c r="AI60" s="119">
        <v>9.8607242339832854E-2</v>
      </c>
      <c r="AJ60" s="119">
        <v>9.8941504178272979E-2</v>
      </c>
      <c r="AK60" s="119">
        <v>3.5877437325905287E-2</v>
      </c>
      <c r="AL60" s="119">
        <v>4.0111420612813371E-2</v>
      </c>
      <c r="AM60" s="119">
        <v>3.0863509749303616E-2</v>
      </c>
      <c r="AN60" s="31"/>
      <c r="AO60" s="31"/>
      <c r="AP60" s="18">
        <v>7.5385</v>
      </c>
      <c r="AQ60" s="18">
        <v>7.3986000000000001</v>
      </c>
      <c r="AR60" s="18">
        <v>11.6805</v>
      </c>
      <c r="AS60" s="18">
        <v>6.3643000000000005E-2</v>
      </c>
      <c r="AT60" s="18">
        <v>5.0095000000000001</v>
      </c>
      <c r="AU60" s="18">
        <v>4.8109000000000002</v>
      </c>
      <c r="AV60" s="18">
        <v>4.1529999999999996</v>
      </c>
      <c r="AW60" s="18"/>
      <c r="AX60" s="18">
        <f t="shared" si="0"/>
        <v>0.13265238442661006</v>
      </c>
      <c r="AY60" s="18">
        <f t="shared" si="1"/>
        <v>0.98144193141871727</v>
      </c>
      <c r="AZ60" s="18">
        <f t="shared" si="2"/>
        <v>1.5494461762950189</v>
      </c>
      <c r="BA60" s="18">
        <f t="shared" si="3"/>
        <v>8.4423957020627449E-3</v>
      </c>
      <c r="BB60" s="18">
        <f t="shared" si="4"/>
        <v>0.66452211978510312</v>
      </c>
      <c r="BC60" s="18">
        <f t="shared" si="5"/>
        <v>0.63817735623797833</v>
      </c>
      <c r="BD60" s="18">
        <f t="shared" si="32"/>
        <v>0.55090535252371153</v>
      </c>
      <c r="BE60" s="18"/>
      <c r="BF60" s="18">
        <f t="shared" si="6"/>
        <v>0.13516070607952857</v>
      </c>
      <c r="BG60" s="18">
        <f t="shared" si="7"/>
        <v>1.0189089827805262</v>
      </c>
      <c r="BH60" s="18">
        <f t="shared" si="8"/>
        <v>1.5787446273619334</v>
      </c>
      <c r="BI60" s="18">
        <f t="shared" si="9"/>
        <v>8.6020328170194373E-3</v>
      </c>
      <c r="BJ60" s="18">
        <f t="shared" si="10"/>
        <v>0.67708755710539836</v>
      </c>
      <c r="BK60" s="18">
        <f t="shared" si="11"/>
        <v>0.65024464087800404</v>
      </c>
      <c r="BL60" s="18">
        <f t="shared" si="33"/>
        <v>0.56132241234828206</v>
      </c>
      <c r="BM60" s="18"/>
      <c r="BN60" s="18">
        <f t="shared" si="12"/>
        <v>8.5612773425795125E-2</v>
      </c>
      <c r="BO60" s="18">
        <f t="shared" si="13"/>
        <v>0.64539189247035655</v>
      </c>
      <c r="BP60" s="18">
        <f t="shared" si="14"/>
        <v>0.63341466546808778</v>
      </c>
      <c r="BQ60" s="18">
        <f t="shared" si="34"/>
        <v>5.4486537391378797E-3</v>
      </c>
      <c r="BR60" s="18">
        <f t="shared" si="15"/>
        <v>0.42887718847652068</v>
      </c>
      <c r="BS60" s="18">
        <f t="shared" si="16"/>
        <v>0.41187449167415779</v>
      </c>
      <c r="BT60" s="18">
        <f t="shared" si="35"/>
        <v>0.35554984803732714</v>
      </c>
      <c r="BU60" s="18"/>
      <c r="BV60" s="18">
        <f t="shared" si="17"/>
        <v>15.712647109658564</v>
      </c>
      <c r="BW60" s="18">
        <f t="shared" si="18"/>
        <v>118.44979023616108</v>
      </c>
      <c r="BX60" s="18">
        <f t="shared" si="19"/>
        <v>116.25159090551983</v>
      </c>
      <c r="BY60" s="18">
        <f t="shared" si="36"/>
        <v>183.53157456436685</v>
      </c>
      <c r="BZ60" s="18">
        <f t="shared" si="20"/>
        <v>78.712505695834579</v>
      </c>
      <c r="CA60" s="18">
        <f t="shared" si="21"/>
        <v>75.591973979856391</v>
      </c>
      <c r="CB60" s="18">
        <f t="shared" si="37"/>
        <v>65.254623446412012</v>
      </c>
      <c r="CC60" s="18"/>
      <c r="CD60" s="18">
        <f t="shared" si="22"/>
        <v>0.20786131493067825</v>
      </c>
      <c r="CE60" s="18">
        <f t="shared" si="23"/>
        <v>1.5048408024752971</v>
      </c>
      <c r="CF60" s="18">
        <f t="shared" si="24"/>
        <v>1.4769138636590478</v>
      </c>
      <c r="CG60" s="18">
        <f t="shared" si="38"/>
        <v>2.3316698273280769</v>
      </c>
      <c r="CH60" s="18">
        <f t="shared" si="39"/>
        <v>1.2704461523106099E-2</v>
      </c>
      <c r="CI60" s="18">
        <f t="shared" si="25"/>
        <v>0.96035532488272279</v>
      </c>
      <c r="CJ60" s="18">
        <f t="shared" si="40"/>
        <v>0.86324804090710672</v>
      </c>
      <c r="CK60" s="18"/>
      <c r="CL60" s="18">
        <f t="shared" si="41"/>
        <v>0.20786131493067825</v>
      </c>
      <c r="CM60" s="18">
        <f t="shared" si="26"/>
        <v>1.566962522604918</v>
      </c>
      <c r="CN60" s="18">
        <f t="shared" si="27"/>
        <v>1.5378827246461162</v>
      </c>
      <c r="CO60" s="18">
        <f t="shared" si="28"/>
        <v>2.4279240890477873</v>
      </c>
      <c r="CP60" s="18">
        <f t="shared" si="29"/>
        <v>1.3228917666133157E-2</v>
      </c>
      <c r="CQ60" s="18">
        <f t="shared" si="30"/>
        <v>1.0412812571452328</v>
      </c>
      <c r="CR60" s="18">
        <f t="shared" si="42"/>
        <v>0.86324804090710672</v>
      </c>
      <c r="CS60" s="18"/>
      <c r="CT60" s="18">
        <f t="shared" si="43"/>
        <v>0.24078979051288227</v>
      </c>
      <c r="CU60" s="18">
        <f t="shared" si="44"/>
        <v>1.8151938357813631</v>
      </c>
      <c r="CV60" s="18">
        <f t="shared" si="45"/>
        <v>1.7815073440886109</v>
      </c>
      <c r="CW60" s="18">
        <f t="shared" si="46"/>
        <v>2.8125451480857215</v>
      </c>
      <c r="CX60" s="18">
        <f t="shared" si="47"/>
        <v>1.5324584637611367E-2</v>
      </c>
      <c r="CY60" s="18">
        <f t="shared" si="48"/>
        <v>1.1584156031784254</v>
      </c>
      <c r="CZ60" s="18">
        <f t="shared" si="49"/>
        <v>1.1584156031784254</v>
      </c>
      <c r="DA60" s="31"/>
      <c r="DB60" s="277"/>
      <c r="DC60" s="57"/>
      <c r="DD60" s="57"/>
      <c r="DE60" s="161"/>
      <c r="DF60" s="132"/>
      <c r="DG60" s="205"/>
      <c r="DH60" s="206"/>
      <c r="DI60" s="78"/>
      <c r="DJ60" s="57"/>
      <c r="DP60" s="78"/>
    </row>
    <row r="61" spans="2:120" x14ac:dyDescent="0.25">
      <c r="B61" s="78">
        <v>37529</v>
      </c>
      <c r="C61" s="111">
        <v>1510.6099899999999</v>
      </c>
      <c r="D61" s="111">
        <v>203.85</v>
      </c>
      <c r="E61" s="111">
        <v>206.3468</v>
      </c>
      <c r="F61" s="111">
        <v>129.85730000000001</v>
      </c>
      <c r="G61" s="111">
        <v>24812.621090000001</v>
      </c>
      <c r="H61" s="111">
        <v>300.71951000000001</v>
      </c>
      <c r="I61" s="111">
        <v>323.08188000000001</v>
      </c>
      <c r="J61" s="111">
        <v>375.62189000000001</v>
      </c>
      <c r="L61" s="78">
        <v>37529</v>
      </c>
      <c r="M61" s="111">
        <f t="shared" si="50"/>
        <v>-0.12678533528851355</v>
      </c>
      <c r="N61" s="111">
        <f t="shared" si="51"/>
        <v>-0.1119968635650811</v>
      </c>
      <c r="O61" s="111">
        <f t="shared" si="52"/>
        <v>-0.11864853302571476</v>
      </c>
      <c r="P61" s="111">
        <f t="shared" si="53"/>
        <v>-0.12455497061002641</v>
      </c>
      <c r="Q61" s="111">
        <f t="shared" si="54"/>
        <v>-8.9250636415886042E-2</v>
      </c>
      <c r="R61" s="111">
        <f t="shared" si="55"/>
        <v>-0.1269113579575778</v>
      </c>
      <c r="S61" s="111">
        <f t="shared" si="56"/>
        <v>-9.6664803415855372E-2</v>
      </c>
      <c r="T61" s="111">
        <f t="shared" si="57"/>
        <v>-9.9397597799876891E-2</v>
      </c>
      <c r="V61" s="78">
        <v>37529</v>
      </c>
      <c r="W61" s="118">
        <f>M61-'Interest rate'!M60</f>
        <v>-0.13254124258797839</v>
      </c>
      <c r="X61" s="118">
        <f>N61-'Interest rate'!N60</f>
        <v>-0.11350102388828642</v>
      </c>
      <c r="Y61" s="118">
        <f>O61-'Interest rate'!O60</f>
        <v>-0.12138580345556593</v>
      </c>
      <c r="Z61" s="118">
        <f>P61-'Interest rate'!P60</f>
        <v>-0.12783775387781637</v>
      </c>
      <c r="AA61" s="118">
        <f>Q61-'Interest rate'!Q60</f>
        <v>-8.9295417051726833E-2</v>
      </c>
      <c r="AB61" s="118">
        <f>R61-'Interest rate'!R60</f>
        <v>-0.1274776491856513</v>
      </c>
      <c r="AC61" s="118">
        <f>S61-'Interest rate'!S60</f>
        <v>-9.9101326879192375E-2</v>
      </c>
      <c r="AD61" s="118">
        <f>T61-'Interest rate'!T60</f>
        <v>-0.10328474052966774</v>
      </c>
      <c r="AE61" s="118"/>
      <c r="AF61" s="118">
        <v>3.899721448467966E-3</v>
      </c>
      <c r="AG61" s="118">
        <v>0.51955431754874648</v>
      </c>
      <c r="AH61" s="118">
        <v>0.17214484679665737</v>
      </c>
      <c r="AI61" s="118">
        <v>9.8607242339832854E-2</v>
      </c>
      <c r="AJ61" s="118">
        <v>9.8941504178272979E-2</v>
      </c>
      <c r="AK61" s="118">
        <v>3.5877437325905287E-2</v>
      </c>
      <c r="AL61" s="118">
        <v>4.0111420612813371E-2</v>
      </c>
      <c r="AM61" s="118">
        <v>3.0863509749303616E-2</v>
      </c>
      <c r="AN61" s="31"/>
      <c r="AO61" s="31"/>
      <c r="AP61" s="16">
        <v>7.4051999999999998</v>
      </c>
      <c r="AQ61" s="16">
        <v>7.3041</v>
      </c>
      <c r="AR61" s="16">
        <v>11.6195</v>
      </c>
      <c r="AS61" s="16">
        <v>6.0816000000000002E-2</v>
      </c>
      <c r="AT61" s="16">
        <v>5.0408999999999997</v>
      </c>
      <c r="AU61" s="16">
        <v>4.7335000000000003</v>
      </c>
      <c r="AV61" s="16">
        <v>4.0614999999999997</v>
      </c>
      <c r="AW61" s="16"/>
      <c r="AX61" s="16">
        <f t="shared" si="0"/>
        <v>0.13504024199211365</v>
      </c>
      <c r="AY61" s="16">
        <f t="shared" si="1"/>
        <v>0.98634743153459725</v>
      </c>
      <c r="AZ61" s="16">
        <f t="shared" si="2"/>
        <v>1.5691000918273645</v>
      </c>
      <c r="BA61" s="16">
        <f t="shared" si="3"/>
        <v>8.2126073569923838E-3</v>
      </c>
      <c r="BB61" s="16">
        <f t="shared" si="4"/>
        <v>0.68072435585804569</v>
      </c>
      <c r="BC61" s="16">
        <f t="shared" si="5"/>
        <v>0.63921298546966998</v>
      </c>
      <c r="BD61" s="16">
        <f t="shared" si="32"/>
        <v>0.5484659428509695</v>
      </c>
      <c r="BE61" s="16"/>
      <c r="BF61" s="16">
        <f t="shared" si="6"/>
        <v>0.13690940704535809</v>
      </c>
      <c r="BG61" s="16">
        <f t="shared" si="7"/>
        <v>1.0138415410522856</v>
      </c>
      <c r="BH61" s="16">
        <f t="shared" si="8"/>
        <v>1.5908188551635383</v>
      </c>
      <c r="BI61" s="16">
        <f t="shared" si="9"/>
        <v>8.3262824988704978E-3</v>
      </c>
      <c r="BJ61" s="16">
        <f t="shared" si="10"/>
        <v>0.69014662997494558</v>
      </c>
      <c r="BK61" s="16">
        <f t="shared" si="11"/>
        <v>0.64806067824920255</v>
      </c>
      <c r="BL61" s="16">
        <f t="shared" si="33"/>
        <v>0.55605755671472179</v>
      </c>
      <c r="BM61" s="16"/>
      <c r="BN61" s="16">
        <f t="shared" si="12"/>
        <v>8.6062222987219758E-2</v>
      </c>
      <c r="BO61" s="16">
        <f t="shared" si="13"/>
        <v>0.63730797366495973</v>
      </c>
      <c r="BP61" s="16">
        <f t="shared" si="14"/>
        <v>0.62860708292095191</v>
      </c>
      <c r="BQ61" s="16">
        <f t="shared" si="34"/>
        <v>5.2339601531907571E-3</v>
      </c>
      <c r="BR61" s="16">
        <f t="shared" si="15"/>
        <v>0.43383105985627607</v>
      </c>
      <c r="BS61" s="16">
        <f t="shared" si="16"/>
        <v>0.40737553251000475</v>
      </c>
      <c r="BT61" s="16">
        <f t="shared" si="35"/>
        <v>0.34954171866259304</v>
      </c>
      <c r="BU61" s="16"/>
      <c r="BV61" s="16">
        <f t="shared" si="17"/>
        <v>16.443041304919756</v>
      </c>
      <c r="BW61" s="16">
        <f t="shared" si="18"/>
        <v>121.76400947119178</v>
      </c>
      <c r="BX61" s="16">
        <f t="shared" si="19"/>
        <v>120.10161799526439</v>
      </c>
      <c r="BY61" s="16">
        <f t="shared" si="36"/>
        <v>191.05991844251511</v>
      </c>
      <c r="BZ61" s="16">
        <f t="shared" si="20"/>
        <v>82.887726913969999</v>
      </c>
      <c r="CA61" s="16">
        <f t="shared" si="21"/>
        <v>77.83313601683767</v>
      </c>
      <c r="CB61" s="16">
        <f t="shared" si="37"/>
        <v>66.78341225993158</v>
      </c>
      <c r="CC61" s="16"/>
      <c r="CD61" s="16">
        <f t="shared" si="22"/>
        <v>0.21126016689553184</v>
      </c>
      <c r="CE61" s="16">
        <f t="shared" si="23"/>
        <v>1.4690233886805928</v>
      </c>
      <c r="CF61" s="16">
        <f t="shared" si="24"/>
        <v>1.4489674462893531</v>
      </c>
      <c r="CG61" s="16">
        <f t="shared" si="38"/>
        <v>2.3050447340752642</v>
      </c>
      <c r="CH61" s="16">
        <f t="shared" si="39"/>
        <v>1.2064512289472119E-2</v>
      </c>
      <c r="CI61" s="16">
        <f t="shared" si="25"/>
        <v>0.93901882600329312</v>
      </c>
      <c r="CJ61" s="16">
        <f t="shared" si="40"/>
        <v>0.85803316784620254</v>
      </c>
      <c r="CK61" s="16"/>
      <c r="CL61" s="16">
        <f t="shared" si="41"/>
        <v>0.21126016689553184</v>
      </c>
      <c r="CM61" s="16">
        <f t="shared" si="26"/>
        <v>1.5644237878947924</v>
      </c>
      <c r="CN61" s="16">
        <f t="shared" si="27"/>
        <v>1.5430653850216542</v>
      </c>
      <c r="CO61" s="16">
        <f t="shared" si="28"/>
        <v>2.4547375092426322</v>
      </c>
      <c r="CP61" s="16">
        <f t="shared" si="29"/>
        <v>1.2847998309918665E-2</v>
      </c>
      <c r="CQ61" s="16">
        <f t="shared" si="30"/>
        <v>1.0649413753036865</v>
      </c>
      <c r="CR61" s="16">
        <f t="shared" si="42"/>
        <v>0.85803316784620254</v>
      </c>
      <c r="CS61" s="16"/>
      <c r="CT61" s="16">
        <f t="shared" si="43"/>
        <v>0.2462144527883787</v>
      </c>
      <c r="CU61" s="16">
        <f t="shared" si="44"/>
        <v>1.8232672657885021</v>
      </c>
      <c r="CV61" s="16">
        <f t="shared" si="45"/>
        <v>1.7983749846115971</v>
      </c>
      <c r="CW61" s="16">
        <f t="shared" si="46"/>
        <v>2.8608888341745664</v>
      </c>
      <c r="CX61" s="16">
        <f t="shared" si="47"/>
        <v>1.4973778160778042E-2</v>
      </c>
      <c r="CY61" s="16">
        <f t="shared" si="48"/>
        <v>1.1654561122737905</v>
      </c>
      <c r="CZ61" s="16">
        <f t="shared" si="49"/>
        <v>1.1654561122737905</v>
      </c>
      <c r="DA61" s="31"/>
      <c r="DB61" s="277"/>
      <c r="DC61" s="57"/>
      <c r="DD61" s="57"/>
      <c r="DE61" s="161"/>
      <c r="DF61" s="132"/>
      <c r="DG61" s="205"/>
      <c r="DH61" s="206"/>
      <c r="DI61" s="78"/>
      <c r="DJ61" s="57"/>
      <c r="DP61" s="78"/>
    </row>
    <row r="62" spans="2:120" x14ac:dyDescent="0.25">
      <c r="B62" s="115">
        <v>37560</v>
      </c>
      <c r="C62" s="112">
        <v>1628.30078</v>
      </c>
      <c r="D62" s="112">
        <v>218.79</v>
      </c>
      <c r="E62" s="112">
        <v>221.11168000000001</v>
      </c>
      <c r="F62" s="112">
        <v>139.83766</v>
      </c>
      <c r="G62" s="112">
        <v>26817.089840000001</v>
      </c>
      <c r="H62" s="112">
        <v>323.37160999999998</v>
      </c>
      <c r="I62" s="112">
        <v>341.48743000000002</v>
      </c>
      <c r="J62" s="112">
        <v>394.28726</v>
      </c>
      <c r="L62" s="115">
        <v>37560</v>
      </c>
      <c r="M62" s="112">
        <f t="shared" si="50"/>
        <v>7.7909447692716682E-2</v>
      </c>
      <c r="N62" s="112">
        <f t="shared" si="51"/>
        <v>7.3289183222958076E-2</v>
      </c>
      <c r="O62" s="112">
        <f t="shared" si="52"/>
        <v>7.1553714426392911E-2</v>
      </c>
      <c r="P62" s="112">
        <f t="shared" si="53"/>
        <v>7.6856364640262687E-2</v>
      </c>
      <c r="Q62" s="112">
        <f t="shared" si="54"/>
        <v>8.0784240517332684E-2</v>
      </c>
      <c r="R62" s="112">
        <f t="shared" si="55"/>
        <v>7.5326339817459731E-2</v>
      </c>
      <c r="S62" s="112">
        <f t="shared" si="56"/>
        <v>5.6968685461406876E-2</v>
      </c>
      <c r="T62" s="112">
        <f t="shared" si="57"/>
        <v>4.9691912257829207E-2</v>
      </c>
      <c r="V62" s="115">
        <v>37560</v>
      </c>
      <c r="W62" s="119">
        <f>M62-'Interest rate'!M61</f>
        <v>7.2145717243179419E-2</v>
      </c>
      <c r="X62" s="119">
        <f>N62-'Interest rate'!N61</f>
        <v>7.179219528449976E-2</v>
      </c>
      <c r="Y62" s="119">
        <f>O62-'Interest rate'!O61</f>
        <v>6.8830903786397446E-2</v>
      </c>
      <c r="Z62" s="119">
        <f>P62-'Interest rate'!P61</f>
        <v>7.3630365204564008E-2</v>
      </c>
      <c r="AA62" s="119">
        <f>Q62-'Interest rate'!Q61</f>
        <v>8.0739459881491893E-2</v>
      </c>
      <c r="AB62" s="119">
        <f>R62-'Interest rate'!R61</f>
        <v>7.4731067609279611E-2</v>
      </c>
      <c r="AC62" s="119">
        <f>S62-'Interest rate'!S61</f>
        <v>5.4651228180502498E-2</v>
      </c>
      <c r="AD62" s="119">
        <f>T62-'Interest rate'!T61</f>
        <v>4.5829686704152106E-2</v>
      </c>
      <c r="AE62" s="118"/>
      <c r="AF62" s="119">
        <v>3.899721448467966E-3</v>
      </c>
      <c r="AG62" s="119">
        <v>0.51955431754874648</v>
      </c>
      <c r="AH62" s="119">
        <v>0.17214484679665737</v>
      </c>
      <c r="AI62" s="119">
        <v>9.8607242339832854E-2</v>
      </c>
      <c r="AJ62" s="119">
        <v>9.8941504178272979E-2</v>
      </c>
      <c r="AK62" s="119">
        <v>3.5877437325905287E-2</v>
      </c>
      <c r="AL62" s="119">
        <v>4.0111420612813371E-2</v>
      </c>
      <c r="AM62" s="119">
        <v>3.0863509749303616E-2</v>
      </c>
      <c r="AN62" s="31"/>
      <c r="AO62" s="31"/>
      <c r="AP62" s="18">
        <v>7.4340999999999999</v>
      </c>
      <c r="AQ62" s="18">
        <v>7.3624000000000001</v>
      </c>
      <c r="AR62" s="18">
        <v>11.637499999999999</v>
      </c>
      <c r="AS62" s="18">
        <v>6.0697000000000001E-2</v>
      </c>
      <c r="AT62" s="18">
        <v>5.0292000000000003</v>
      </c>
      <c r="AU62" s="18">
        <v>4.7615999999999996</v>
      </c>
      <c r="AV62" s="18">
        <v>4.1326499999999999</v>
      </c>
      <c r="AW62" s="18"/>
      <c r="AX62" s="18">
        <f t="shared" si="0"/>
        <v>0.13451527420938647</v>
      </c>
      <c r="AY62" s="18">
        <f t="shared" si="1"/>
        <v>0.99035525483918696</v>
      </c>
      <c r="AZ62" s="18">
        <f t="shared" si="2"/>
        <v>1.5654215036117349</v>
      </c>
      <c r="BA62" s="18">
        <f t="shared" si="3"/>
        <v>8.1646735986871301E-3</v>
      </c>
      <c r="BB62" s="18">
        <f t="shared" si="4"/>
        <v>0.67650421705384645</v>
      </c>
      <c r="BC62" s="18">
        <f t="shared" si="5"/>
        <v>0.64050792967541459</v>
      </c>
      <c r="BD62" s="18">
        <f t="shared" si="32"/>
        <v>0.55590454796142097</v>
      </c>
      <c r="BE62" s="18"/>
      <c r="BF62" s="18">
        <f t="shared" si="6"/>
        <v>0.13582527436705422</v>
      </c>
      <c r="BG62" s="18">
        <f t="shared" si="7"/>
        <v>1.0097386721721178</v>
      </c>
      <c r="BH62" s="18">
        <f t="shared" si="8"/>
        <v>1.5806666304465933</v>
      </c>
      <c r="BI62" s="18">
        <f t="shared" si="9"/>
        <v>8.24418667825709E-3</v>
      </c>
      <c r="BJ62" s="18">
        <f t="shared" si="10"/>
        <v>0.68309246984678906</v>
      </c>
      <c r="BK62" s="18">
        <f t="shared" si="11"/>
        <v>0.64674562642616529</v>
      </c>
      <c r="BL62" s="18">
        <f t="shared" si="33"/>
        <v>0.56131832011300664</v>
      </c>
      <c r="BM62" s="18"/>
      <c r="BN62" s="18">
        <f t="shared" si="12"/>
        <v>8.5929108485499464E-2</v>
      </c>
      <c r="BO62" s="18">
        <f t="shared" si="13"/>
        <v>0.63880558539205168</v>
      </c>
      <c r="BP62" s="18">
        <f t="shared" si="14"/>
        <v>0.63264446831364129</v>
      </c>
      <c r="BQ62" s="18">
        <f t="shared" si="34"/>
        <v>5.2156390977443614E-3</v>
      </c>
      <c r="BR62" s="18">
        <f t="shared" si="15"/>
        <v>0.43215467239527394</v>
      </c>
      <c r="BS62" s="18">
        <f t="shared" si="16"/>
        <v>0.40916004296455422</v>
      </c>
      <c r="BT62" s="18">
        <f t="shared" si="35"/>
        <v>0.35511493018259938</v>
      </c>
      <c r="BU62" s="18"/>
      <c r="BV62" s="18">
        <f t="shared" si="17"/>
        <v>16.475278844094436</v>
      </c>
      <c r="BW62" s="18">
        <f t="shared" si="18"/>
        <v>122.47887045488245</v>
      </c>
      <c r="BX62" s="18">
        <f t="shared" si="19"/>
        <v>121.29759296176088</v>
      </c>
      <c r="BY62" s="18">
        <f t="shared" si="36"/>
        <v>191.73105754814898</v>
      </c>
      <c r="BZ62" s="18">
        <f t="shared" si="20"/>
        <v>82.857472362719747</v>
      </c>
      <c r="CA62" s="18">
        <f t="shared" si="21"/>
        <v>78.448687744040058</v>
      </c>
      <c r="CB62" s="18">
        <f t="shared" si="37"/>
        <v>68.086561115046877</v>
      </c>
      <c r="CC62" s="18"/>
      <c r="CD62" s="18">
        <f t="shared" si="22"/>
        <v>0.21001344086021506</v>
      </c>
      <c r="CE62" s="18">
        <f t="shared" si="23"/>
        <v>1.4781873856677006</v>
      </c>
      <c r="CF62" s="18">
        <f t="shared" si="24"/>
        <v>1.4639306450330074</v>
      </c>
      <c r="CG62" s="18">
        <f t="shared" si="38"/>
        <v>2.3139863198918316</v>
      </c>
      <c r="CH62" s="18">
        <f t="shared" si="39"/>
        <v>1.2068917521673427E-2</v>
      </c>
      <c r="CI62" s="18">
        <f t="shared" si="25"/>
        <v>0.94679074206633251</v>
      </c>
      <c r="CJ62" s="18">
        <f t="shared" si="40"/>
        <v>0.86791204637096775</v>
      </c>
      <c r="CK62" s="18"/>
      <c r="CL62" s="18">
        <f t="shared" si="41"/>
        <v>0.21001344086021506</v>
      </c>
      <c r="CM62" s="18">
        <f t="shared" si="26"/>
        <v>1.5612609206989247</v>
      </c>
      <c r="CN62" s="18">
        <f t="shared" si="27"/>
        <v>1.5462029569892475</v>
      </c>
      <c r="CO62" s="18">
        <f t="shared" si="28"/>
        <v>2.4440314180107525</v>
      </c>
      <c r="CP62" s="18">
        <f t="shared" si="29"/>
        <v>1.2747185819892475E-2</v>
      </c>
      <c r="CQ62" s="18">
        <f t="shared" si="30"/>
        <v>1.0561995967741937</v>
      </c>
      <c r="CR62" s="18">
        <f t="shared" si="42"/>
        <v>0.86791204637096775</v>
      </c>
      <c r="CS62" s="18"/>
      <c r="CT62" s="18">
        <f t="shared" si="43"/>
        <v>0.24197548788307746</v>
      </c>
      <c r="CU62" s="18">
        <f t="shared" si="44"/>
        <v>1.7988699744715861</v>
      </c>
      <c r="CV62" s="18">
        <f t="shared" si="45"/>
        <v>1.7815203319903694</v>
      </c>
      <c r="CW62" s="18">
        <f t="shared" si="46"/>
        <v>2.8159897402393135</v>
      </c>
      <c r="CX62" s="18">
        <f t="shared" si="47"/>
        <v>1.468718618803915E-2</v>
      </c>
      <c r="CY62" s="18">
        <f t="shared" si="48"/>
        <v>1.1521904831040615</v>
      </c>
      <c r="CZ62" s="18">
        <f t="shared" si="49"/>
        <v>1.1521904831040615</v>
      </c>
      <c r="DA62" s="31"/>
      <c r="DB62" s="277"/>
      <c r="DC62" s="57"/>
      <c r="DD62" s="57"/>
      <c r="DE62" s="161"/>
      <c r="DF62" s="132"/>
      <c r="DG62" s="205"/>
      <c r="DH62" s="206"/>
      <c r="DI62" s="78"/>
      <c r="DJ62" s="57"/>
      <c r="DP62" s="78"/>
    </row>
    <row r="63" spans="2:120" x14ac:dyDescent="0.25">
      <c r="B63" s="78">
        <v>37589</v>
      </c>
      <c r="C63" s="111">
        <v>1690.2353499999999</v>
      </c>
      <c r="D63" s="111">
        <v>230.56</v>
      </c>
      <c r="E63" s="111">
        <v>231.90504000000001</v>
      </c>
      <c r="F63" s="111">
        <v>148.18432999999999</v>
      </c>
      <c r="G63" s="111">
        <v>28275.878909999999</v>
      </c>
      <c r="H63" s="111">
        <v>342.22021000000001</v>
      </c>
      <c r="I63" s="111">
        <v>360.68804999999998</v>
      </c>
      <c r="J63" s="111">
        <v>411.42041</v>
      </c>
      <c r="L63" s="78">
        <v>37589</v>
      </c>
      <c r="M63" s="111">
        <f t="shared" si="50"/>
        <v>3.803632029212678E-2</v>
      </c>
      <c r="N63" s="111">
        <f t="shared" si="51"/>
        <v>5.3795877325289121E-2</v>
      </c>
      <c r="O63" s="111">
        <f t="shared" si="52"/>
        <v>4.8814065362806636E-2</v>
      </c>
      <c r="P63" s="111">
        <f t="shared" si="53"/>
        <v>5.9688284257616964E-2</v>
      </c>
      <c r="Q63" s="111">
        <f t="shared" si="54"/>
        <v>5.4397739602008999E-2</v>
      </c>
      <c r="R63" s="111">
        <f t="shared" si="55"/>
        <v>5.8287738988589632E-2</v>
      </c>
      <c r="S63" s="111">
        <f t="shared" si="56"/>
        <v>5.622643269768357E-2</v>
      </c>
      <c r="T63" s="111">
        <f t="shared" si="57"/>
        <v>4.3453470954146534E-2</v>
      </c>
      <c r="V63" s="78">
        <v>37589</v>
      </c>
      <c r="W63" s="118">
        <f>M63-'Interest rate'!M62</f>
        <v>3.2280412992661933E-2</v>
      </c>
      <c r="X63" s="118">
        <f>N63-'Interest rate'!N62</f>
        <v>5.2376797384591667E-2</v>
      </c>
      <c r="Y63" s="118">
        <f>O63-'Interest rate'!O62</f>
        <v>4.6108135466402134E-2</v>
      </c>
      <c r="Z63" s="118">
        <f>P63-'Interest rate'!P62</f>
        <v>5.6461030081757624E-2</v>
      </c>
      <c r="AA63" s="118">
        <f>Q63-'Interest rate'!Q62</f>
        <v>5.4352958966168208E-2</v>
      </c>
      <c r="AB63" s="118">
        <f>R63-'Interest rate'!R62</f>
        <v>5.7726971754947121E-2</v>
      </c>
      <c r="AC63" s="118">
        <f>S63-'Interest rate'!S62</f>
        <v>5.3913037419397014E-2</v>
      </c>
      <c r="AD63" s="118">
        <f>T63-'Interest rate'!T62</f>
        <v>3.9591245400469433E-2</v>
      </c>
      <c r="AE63" s="118"/>
      <c r="AF63" s="118">
        <v>3.899721448467966E-3</v>
      </c>
      <c r="AG63" s="118">
        <v>0.51955431754874648</v>
      </c>
      <c r="AH63" s="118">
        <v>0.17214484679665737</v>
      </c>
      <c r="AI63" s="118">
        <v>9.8607242339832854E-2</v>
      </c>
      <c r="AJ63" s="118">
        <v>9.8941504178272979E-2</v>
      </c>
      <c r="AK63" s="118">
        <v>3.5877437325905287E-2</v>
      </c>
      <c r="AL63" s="118">
        <v>4.0111420612813371E-2</v>
      </c>
      <c r="AM63" s="118">
        <v>3.0863509749303616E-2</v>
      </c>
      <c r="AN63" s="31"/>
      <c r="AO63" s="31"/>
      <c r="AP63" s="16">
        <v>7.3227000000000002</v>
      </c>
      <c r="AQ63" s="16">
        <v>7.2733999999999996</v>
      </c>
      <c r="AR63" s="16">
        <v>11.391500000000001</v>
      </c>
      <c r="AS63" s="16">
        <v>5.9753000000000001E-2</v>
      </c>
      <c r="AT63" s="16">
        <v>4.9382999999999999</v>
      </c>
      <c r="AU63" s="16">
        <v>4.6593999999999998</v>
      </c>
      <c r="AV63" s="16">
        <v>4.0982500000000002</v>
      </c>
      <c r="AW63" s="16"/>
      <c r="AX63" s="16">
        <f t="shared" si="0"/>
        <v>0.13656165075723434</v>
      </c>
      <c r="AY63" s="16">
        <f t="shared" si="1"/>
        <v>0.99326751061766816</v>
      </c>
      <c r="AZ63" s="16">
        <f t="shared" si="2"/>
        <v>1.5556420446010351</v>
      </c>
      <c r="BA63" s="16">
        <f t="shared" si="3"/>
        <v>8.1599683176970233E-3</v>
      </c>
      <c r="BB63" s="16">
        <f t="shared" si="4"/>
        <v>0.67438239993445037</v>
      </c>
      <c r="BC63" s="16">
        <f t="shared" si="5"/>
        <v>0.63629535553825767</v>
      </c>
      <c r="BD63" s="16">
        <f t="shared" si="32"/>
        <v>0.5596637852158356</v>
      </c>
      <c r="BE63" s="16"/>
      <c r="BF63" s="16">
        <f t="shared" si="6"/>
        <v>0.13748728242637556</v>
      </c>
      <c r="BG63" s="16">
        <f t="shared" si="7"/>
        <v>1.0067781230236204</v>
      </c>
      <c r="BH63" s="16">
        <f t="shared" si="8"/>
        <v>1.5661863777600573</v>
      </c>
      <c r="BI63" s="16">
        <f t="shared" si="9"/>
        <v>8.2152775868232185E-3</v>
      </c>
      <c r="BJ63" s="16">
        <f t="shared" si="10"/>
        <v>0.67895344680617042</v>
      </c>
      <c r="BK63" s="16">
        <f t="shared" si="11"/>
        <v>0.64060824373745429</v>
      </c>
      <c r="BL63" s="16">
        <f t="shared" si="33"/>
        <v>0.56345725520389367</v>
      </c>
      <c r="BM63" s="16"/>
      <c r="BN63" s="16">
        <f t="shared" si="12"/>
        <v>8.7784751788614307E-2</v>
      </c>
      <c r="BO63" s="16">
        <f t="shared" si="13"/>
        <v>0.64282140192248605</v>
      </c>
      <c r="BP63" s="16">
        <f t="shared" si="14"/>
        <v>0.63849361365930735</v>
      </c>
      <c r="BQ63" s="16">
        <f t="shared" si="34"/>
        <v>5.2454022736250711E-3</v>
      </c>
      <c r="BR63" s="16">
        <f t="shared" si="15"/>
        <v>0.433507439757714</v>
      </c>
      <c r="BS63" s="16">
        <f t="shared" si="16"/>
        <v>0.40902427248386947</v>
      </c>
      <c r="BT63" s="16">
        <f t="shared" si="35"/>
        <v>0.35976385901768859</v>
      </c>
      <c r="BU63" s="16"/>
      <c r="BV63" s="16">
        <f t="shared" si="17"/>
        <v>16.735561394406975</v>
      </c>
      <c r="BW63" s="16">
        <f t="shared" si="18"/>
        <v>122.54949542282398</v>
      </c>
      <c r="BX63" s="16">
        <f t="shared" si="19"/>
        <v>121.7244322460797</v>
      </c>
      <c r="BY63" s="16">
        <f t="shared" si="36"/>
        <v>190.64314762438707</v>
      </c>
      <c r="BZ63" s="16">
        <f t="shared" si="20"/>
        <v>82.645222833999966</v>
      </c>
      <c r="CA63" s="16">
        <f t="shared" si="21"/>
        <v>77.977674761099863</v>
      </c>
      <c r="CB63" s="16">
        <f t="shared" si="37"/>
        <v>68.586514484628395</v>
      </c>
      <c r="CC63" s="16"/>
      <c r="CD63" s="16">
        <f t="shared" si="22"/>
        <v>0.21461990814267934</v>
      </c>
      <c r="CE63" s="16">
        <f t="shared" si="23"/>
        <v>1.482838223680214</v>
      </c>
      <c r="CF63" s="16">
        <f t="shared" si="24"/>
        <v>1.4728550310835713</v>
      </c>
      <c r="CG63" s="16">
        <f t="shared" si="38"/>
        <v>2.3067654860984552</v>
      </c>
      <c r="CH63" s="16">
        <f t="shared" si="39"/>
        <v>1.2099912925500679E-2</v>
      </c>
      <c r="CI63" s="16">
        <f t="shared" si="25"/>
        <v>0.94352307474232022</v>
      </c>
      <c r="CJ63" s="16">
        <f t="shared" si="40"/>
        <v>0.87956603854573567</v>
      </c>
      <c r="CK63" s="16"/>
      <c r="CL63" s="16">
        <f t="shared" si="41"/>
        <v>0.21461990814267934</v>
      </c>
      <c r="CM63" s="16">
        <f t="shared" si="26"/>
        <v>1.5715972013563981</v>
      </c>
      <c r="CN63" s="16">
        <f t="shared" si="27"/>
        <v>1.5610164398849637</v>
      </c>
      <c r="CO63" s="16">
        <f t="shared" si="28"/>
        <v>2.444842683607332</v>
      </c>
      <c r="CP63" s="16">
        <f t="shared" si="29"/>
        <v>1.2824183371249518E-2</v>
      </c>
      <c r="CQ63" s="16">
        <f t="shared" si="30"/>
        <v>1.0598574923809934</v>
      </c>
      <c r="CR63" s="16">
        <f t="shared" si="42"/>
        <v>0.87956603854573567</v>
      </c>
      <c r="CS63" s="16"/>
      <c r="CT63" s="16">
        <f t="shared" si="43"/>
        <v>0.24400658817788079</v>
      </c>
      <c r="CU63" s="16">
        <f t="shared" si="44"/>
        <v>1.786787043250168</v>
      </c>
      <c r="CV63" s="16">
        <f t="shared" si="45"/>
        <v>1.7747575184529982</v>
      </c>
      <c r="CW63" s="16">
        <f t="shared" si="46"/>
        <v>2.7796010492283294</v>
      </c>
      <c r="CX63" s="16">
        <f t="shared" si="47"/>
        <v>1.4580125663392909E-2</v>
      </c>
      <c r="CY63" s="16">
        <f t="shared" si="48"/>
        <v>1.1369242969560176</v>
      </c>
      <c r="CZ63" s="16">
        <f t="shared" si="49"/>
        <v>1.1369242969560176</v>
      </c>
      <c r="DA63" s="31"/>
      <c r="DB63" s="277"/>
      <c r="DC63" s="57"/>
      <c r="DD63" s="57"/>
      <c r="DE63" s="161"/>
      <c r="DF63" s="132"/>
      <c r="DG63" s="205"/>
      <c r="DH63" s="206"/>
      <c r="DI63" s="170"/>
      <c r="DJ63" s="57"/>
      <c r="DP63" s="78"/>
    </row>
    <row r="64" spans="2:120" x14ac:dyDescent="0.25">
      <c r="B64" s="116">
        <v>37621</v>
      </c>
      <c r="C64" s="113">
        <v>1518.21155</v>
      </c>
      <c r="D64" s="113">
        <v>219.23</v>
      </c>
      <c r="E64" s="113">
        <v>208.71097</v>
      </c>
      <c r="F64" s="113">
        <v>136.12542999999999</v>
      </c>
      <c r="G64" s="113">
        <v>26033.5625</v>
      </c>
      <c r="H64" s="113">
        <v>302.9101</v>
      </c>
      <c r="I64" s="113">
        <v>345.50646999999998</v>
      </c>
      <c r="J64" s="113">
        <v>391.83199999999999</v>
      </c>
      <c r="L64" s="116">
        <v>37621</v>
      </c>
      <c r="M64" s="113">
        <f t="shared" si="50"/>
        <v>-0.10177505753858473</v>
      </c>
      <c r="N64" s="113">
        <f t="shared" si="51"/>
        <v>-4.9141221374045863E-2</v>
      </c>
      <c r="O64" s="113">
        <f t="shared" si="52"/>
        <v>-0.10001537698361362</v>
      </c>
      <c r="P64" s="113">
        <f t="shared" si="53"/>
        <v>-8.1377700327693203E-2</v>
      </c>
      <c r="Q64" s="113">
        <f t="shared" si="54"/>
        <v>-7.9301386780482597E-2</v>
      </c>
      <c r="R64" s="113">
        <f t="shared" si="55"/>
        <v>-0.11486787995367076</v>
      </c>
      <c r="S64" s="113">
        <f t="shared" si="56"/>
        <v>-4.2090609877427299E-2</v>
      </c>
      <c r="T64" s="113">
        <f t="shared" si="57"/>
        <v>-4.7611663213305344E-2</v>
      </c>
      <c r="V64" s="116">
        <v>37621</v>
      </c>
      <c r="W64" s="120">
        <f>M64-'Interest rate'!M63</f>
        <v>-0.10760134910383878</v>
      </c>
      <c r="X64" s="120">
        <f>N64-'Interest rate'!N63</f>
        <v>-5.0332345371899567E-2</v>
      </c>
      <c r="Y64" s="120">
        <f>O64-'Interest rate'!O63</f>
        <v>-0.10262752018584553</v>
      </c>
      <c r="Z64" s="120">
        <f>P64-'Interest rate'!P63</f>
        <v>-8.4651440109892118E-2</v>
      </c>
      <c r="AA64" s="120">
        <f>Q64-'Interest rate'!Q63</f>
        <v>-7.9351373035751127E-2</v>
      </c>
      <c r="AB64" s="120">
        <f>R64-'Interest rate'!R63</f>
        <v>-0.11548108262429146</v>
      </c>
      <c r="AC64" s="120">
        <f>S64-'Interest rate'!S63</f>
        <v>-4.4394523737002589E-2</v>
      </c>
      <c r="AD64" s="120">
        <f>T64-'Interest rate'!T63</f>
        <v>-5.1461427627254142E-2</v>
      </c>
      <c r="AE64" s="133"/>
      <c r="AF64" s="120">
        <v>3.899721448467966E-3</v>
      </c>
      <c r="AG64" s="120">
        <v>0.51955431754874648</v>
      </c>
      <c r="AH64" s="120">
        <v>0.17214484679665737</v>
      </c>
      <c r="AI64" s="120">
        <v>9.8607242339832854E-2</v>
      </c>
      <c r="AJ64" s="120">
        <v>9.8941504178272979E-2</v>
      </c>
      <c r="AK64" s="120">
        <v>3.5877437325905287E-2</v>
      </c>
      <c r="AL64" s="120">
        <v>4.0111420612813371E-2</v>
      </c>
      <c r="AM64" s="120">
        <v>3.0863509749303616E-2</v>
      </c>
      <c r="AN64" s="31"/>
      <c r="AO64" s="31"/>
      <c r="AP64" s="18">
        <v>6.9370000000000003</v>
      </c>
      <c r="AQ64" s="18">
        <v>7.2759</v>
      </c>
      <c r="AR64" s="18">
        <v>11.166499999999999</v>
      </c>
      <c r="AS64" s="18">
        <v>5.8356000000000005E-2</v>
      </c>
      <c r="AT64" s="18">
        <v>5.0129999999999999</v>
      </c>
      <c r="AU64" s="18">
        <v>4.4092000000000002</v>
      </c>
      <c r="AV64" s="18">
        <v>3.8936999999999999</v>
      </c>
      <c r="AW64" s="18"/>
      <c r="AX64" s="18">
        <f t="shared" si="0"/>
        <v>0.1441545336600836</v>
      </c>
      <c r="AY64" s="18">
        <f t="shared" si="1"/>
        <v>1.0488539714574023</v>
      </c>
      <c r="AZ64" s="18">
        <f t="shared" si="2"/>
        <v>1.6097016001153235</v>
      </c>
      <c r="BA64" s="18">
        <f t="shared" si="3"/>
        <v>8.4122819662678389E-3</v>
      </c>
      <c r="BB64" s="18">
        <f t="shared" si="4"/>
        <v>0.72264667723799902</v>
      </c>
      <c r="BC64" s="18">
        <f t="shared" si="5"/>
        <v>0.63560616981404061</v>
      </c>
      <c r="BD64" s="18">
        <f t="shared" si="32"/>
        <v>0.56129450771226752</v>
      </c>
      <c r="BE64" s="18"/>
      <c r="BF64" s="18">
        <f t="shared" si="6"/>
        <v>0.13744004178177269</v>
      </c>
      <c r="BG64" s="18">
        <f t="shared" si="7"/>
        <v>0.95342156984015713</v>
      </c>
      <c r="BH64" s="18">
        <f t="shared" si="8"/>
        <v>1.5347242265561647</v>
      </c>
      <c r="BI64" s="18">
        <f t="shared" si="9"/>
        <v>8.0204510782171268E-3</v>
      </c>
      <c r="BJ64" s="18">
        <f t="shared" si="10"/>
        <v>0.68898692945202644</v>
      </c>
      <c r="BK64" s="18">
        <f t="shared" si="11"/>
        <v>0.6060006322241922</v>
      </c>
      <c r="BL64" s="18">
        <f t="shared" si="33"/>
        <v>0.53515029068568831</v>
      </c>
      <c r="BM64" s="18"/>
      <c r="BN64" s="18">
        <f t="shared" si="12"/>
        <v>8.9553575426498916E-2</v>
      </c>
      <c r="BO64" s="18">
        <f t="shared" si="13"/>
        <v>0.6212331527336229</v>
      </c>
      <c r="BP64" s="18">
        <f t="shared" si="14"/>
        <v>0.65158285944566341</v>
      </c>
      <c r="BQ64" s="18">
        <f t="shared" si="34"/>
        <v>5.2259884475887716E-3</v>
      </c>
      <c r="BR64" s="18">
        <f t="shared" si="15"/>
        <v>0.44893207361303905</v>
      </c>
      <c r="BS64" s="18">
        <f t="shared" si="16"/>
        <v>0.39485962477051906</v>
      </c>
      <c r="BT64" s="18">
        <f t="shared" si="35"/>
        <v>0.3486947566381588</v>
      </c>
      <c r="BU64" s="18"/>
      <c r="BV64" s="18">
        <f t="shared" si="17"/>
        <v>17.136198505723488</v>
      </c>
      <c r="BW64" s="18">
        <f t="shared" si="18"/>
        <v>118.87380903420386</v>
      </c>
      <c r="BX64" s="18">
        <f t="shared" si="19"/>
        <v>124.68126670779355</v>
      </c>
      <c r="BY64" s="18">
        <f t="shared" si="36"/>
        <v>191.35136061416131</v>
      </c>
      <c r="BZ64" s="18">
        <f t="shared" si="20"/>
        <v>85.903763109191843</v>
      </c>
      <c r="CA64" s="18">
        <f t="shared" si="21"/>
        <v>75.556926451436013</v>
      </c>
      <c r="CB64" s="18">
        <f t="shared" si="37"/>
        <v>66.723216121735547</v>
      </c>
      <c r="CC64" s="18"/>
      <c r="CD64" s="18">
        <f t="shared" si="22"/>
        <v>0.22679851220175995</v>
      </c>
      <c r="CE64" s="18">
        <f t="shared" si="23"/>
        <v>1.3838021145022943</v>
      </c>
      <c r="CF64" s="18">
        <f t="shared" si="24"/>
        <v>1.4514063435068822</v>
      </c>
      <c r="CG64" s="18">
        <f t="shared" si="38"/>
        <v>2.2275084779573109</v>
      </c>
      <c r="CH64" s="18">
        <f t="shared" si="39"/>
        <v>1.1640933572710954E-2</v>
      </c>
      <c r="CI64" s="18">
        <f t="shared" si="25"/>
        <v>0.8795531617793737</v>
      </c>
      <c r="CJ64" s="18">
        <f t="shared" si="40"/>
        <v>0.88308536695999273</v>
      </c>
      <c r="CK64" s="18"/>
      <c r="CL64" s="18">
        <f t="shared" si="41"/>
        <v>0.22679851220175995</v>
      </c>
      <c r="CM64" s="18">
        <f t="shared" si="26"/>
        <v>1.5733012791436087</v>
      </c>
      <c r="CN64" s="18">
        <f t="shared" si="27"/>
        <v>1.6501632949287852</v>
      </c>
      <c r="CO64" s="18">
        <f t="shared" si="28"/>
        <v>2.5325455865009525</v>
      </c>
      <c r="CP64" s="18">
        <f t="shared" si="29"/>
        <v>1.3235053978045905E-2</v>
      </c>
      <c r="CQ64" s="18">
        <f t="shared" si="30"/>
        <v>1.1369409416674225</v>
      </c>
      <c r="CR64" s="18">
        <f t="shared" si="42"/>
        <v>0.88308536695999273</v>
      </c>
      <c r="CS64" s="18"/>
      <c r="CT64" s="18">
        <f t="shared" si="43"/>
        <v>0.25682512777050109</v>
      </c>
      <c r="CU64" s="18">
        <f t="shared" si="44"/>
        <v>1.7815959113439659</v>
      </c>
      <c r="CV64" s="18">
        <f t="shared" si="45"/>
        <v>1.868633947145389</v>
      </c>
      <c r="CW64" s="18">
        <f t="shared" si="46"/>
        <v>2.8678377892492999</v>
      </c>
      <c r="CX64" s="18">
        <f t="shared" si="47"/>
        <v>1.4987287156175361E-2</v>
      </c>
      <c r="CY64" s="18">
        <f t="shared" si="48"/>
        <v>1.1323933533656934</v>
      </c>
      <c r="CZ64" s="18">
        <f t="shared" si="49"/>
        <v>1.1323933533656934</v>
      </c>
      <c r="DA64" s="31"/>
      <c r="DB64" s="277"/>
      <c r="DC64" s="57"/>
      <c r="DD64" s="57"/>
      <c r="DE64" s="161"/>
      <c r="DF64" s="132"/>
      <c r="DG64" s="205"/>
      <c r="DH64" s="206"/>
      <c r="DI64" s="78"/>
      <c r="DJ64" s="57"/>
      <c r="DP64" s="78"/>
    </row>
    <row r="65" spans="2:120" x14ac:dyDescent="0.25">
      <c r="B65" s="78">
        <v>37652</v>
      </c>
      <c r="C65" s="111">
        <v>1480.32104</v>
      </c>
      <c r="D65" s="111">
        <v>212.47</v>
      </c>
      <c r="E65" s="111">
        <v>197.97801000000001</v>
      </c>
      <c r="F65" s="111">
        <v>129.17679999999999</v>
      </c>
      <c r="G65" s="111">
        <v>25483.652340000001</v>
      </c>
      <c r="H65" s="111">
        <v>290.72269</v>
      </c>
      <c r="I65" s="111">
        <v>323.57056</v>
      </c>
      <c r="J65" s="111">
        <v>362.20593000000002</v>
      </c>
      <c r="L65" s="78">
        <v>37652</v>
      </c>
      <c r="M65" s="111">
        <f t="shared" si="50"/>
        <v>-2.4957332197874549E-2</v>
      </c>
      <c r="N65" s="111">
        <f t="shared" si="51"/>
        <v>-3.0835195912968127E-2</v>
      </c>
      <c r="O65" s="111">
        <f t="shared" si="52"/>
        <v>-5.1424992179376017E-2</v>
      </c>
      <c r="P65" s="111">
        <f t="shared" si="53"/>
        <v>-5.1045789166653255E-2</v>
      </c>
      <c r="Q65" s="111">
        <f t="shared" si="54"/>
        <v>-2.1123123660082954E-2</v>
      </c>
      <c r="R65" s="111">
        <f t="shared" si="55"/>
        <v>-4.0234412784519225E-2</v>
      </c>
      <c r="S65" s="111">
        <f t="shared" si="56"/>
        <v>-6.3489143922543567E-2</v>
      </c>
      <c r="T65" s="111">
        <f t="shared" si="57"/>
        <v>-7.5609113089283086E-2</v>
      </c>
      <c r="V65" s="78">
        <v>37652</v>
      </c>
      <c r="W65" s="118">
        <f>M65-'Interest rate'!M64</f>
        <v>-3.030551041317342E-2</v>
      </c>
      <c r="X65" s="118">
        <f>N65-'Interest rate'!N64</f>
        <v>-3.1977985654784713E-2</v>
      </c>
      <c r="Y65" s="118">
        <f>O65-'Interest rate'!O64</f>
        <v>-5.3807384415865189E-2</v>
      </c>
      <c r="Z65" s="118">
        <f>P65-'Interest rate'!P64</f>
        <v>-5.4363733023557237E-2</v>
      </c>
      <c r="AA65" s="118">
        <f>Q65-'Interest rate'!Q64</f>
        <v>-2.1164780781187553E-2</v>
      </c>
      <c r="AB65" s="118">
        <f>R65-'Interest rate'!R64</f>
        <v>-4.0738570801684859E-2</v>
      </c>
      <c r="AC65" s="118">
        <f>S65-'Interest rate'!S64</f>
        <v>-6.5776806269467691E-2</v>
      </c>
      <c r="AD65" s="118">
        <f>T65-'Interest rate'!T64</f>
        <v>-7.9446334766241522E-2</v>
      </c>
      <c r="AE65" s="118"/>
      <c r="AF65" s="118">
        <v>3.899721448467966E-3</v>
      </c>
      <c r="AG65" s="118">
        <v>0.51955431754874648</v>
      </c>
      <c r="AH65" s="118">
        <v>0.17214484679665737</v>
      </c>
      <c r="AI65" s="118">
        <v>9.8607242339832854E-2</v>
      </c>
      <c r="AJ65" s="118">
        <v>9.8941504178272979E-2</v>
      </c>
      <c r="AK65" s="118">
        <v>3.5877437325905287E-2</v>
      </c>
      <c r="AL65" s="118">
        <v>4.0111420612813371E-2</v>
      </c>
      <c r="AM65" s="118">
        <v>3.0863509749303616E-2</v>
      </c>
      <c r="AN65" s="31"/>
      <c r="AO65" s="31"/>
      <c r="AP65" s="16">
        <v>6.9169999999999998</v>
      </c>
      <c r="AQ65" s="16">
        <v>7.4485999999999999</v>
      </c>
      <c r="AR65" s="16">
        <v>11.3925</v>
      </c>
      <c r="AS65" s="16">
        <v>5.7714000000000001E-2</v>
      </c>
      <c r="AT65" s="16">
        <v>5.0739000000000001</v>
      </c>
      <c r="AU65" s="16">
        <v>4.5476000000000001</v>
      </c>
      <c r="AV65" s="16">
        <v>4.0593000000000004</v>
      </c>
      <c r="AW65" s="16"/>
      <c r="AX65" s="16">
        <f t="shared" si="0"/>
        <v>0.14457134595923088</v>
      </c>
      <c r="AY65" s="16">
        <f t="shared" si="1"/>
        <v>1.0768541275119272</v>
      </c>
      <c r="AZ65" s="16">
        <f t="shared" si="2"/>
        <v>1.6470290588405379</v>
      </c>
      <c r="BA65" s="16">
        <f t="shared" si="3"/>
        <v>8.3437906606910507E-3</v>
      </c>
      <c r="BB65" s="16">
        <f t="shared" si="4"/>
        <v>0.73354055226254156</v>
      </c>
      <c r="BC65" s="16">
        <f t="shared" si="5"/>
        <v>0.65745265288419841</v>
      </c>
      <c r="BD65" s="16">
        <f t="shared" si="32"/>
        <v>0.58685846465230596</v>
      </c>
      <c r="BE65" s="16"/>
      <c r="BF65" s="16">
        <f t="shared" si="6"/>
        <v>0.13425341674945629</v>
      </c>
      <c r="BG65" s="16">
        <f t="shared" si="7"/>
        <v>0.92863088365598911</v>
      </c>
      <c r="BH65" s="16">
        <f t="shared" si="8"/>
        <v>1.5294820503181807</v>
      </c>
      <c r="BI65" s="16">
        <f t="shared" si="9"/>
        <v>7.7483016942781202E-3</v>
      </c>
      <c r="BJ65" s="16">
        <f t="shared" si="10"/>
        <v>0.68118841124506624</v>
      </c>
      <c r="BK65" s="16">
        <f t="shared" si="11"/>
        <v>0.61053083800982744</v>
      </c>
      <c r="BL65" s="16">
        <f t="shared" si="33"/>
        <v>0.54497489461106796</v>
      </c>
      <c r="BM65" s="16"/>
      <c r="BN65" s="16">
        <f t="shared" si="12"/>
        <v>8.7777046302391928E-2</v>
      </c>
      <c r="BO65" s="16">
        <f t="shared" si="13"/>
        <v>0.60715382927364492</v>
      </c>
      <c r="BP65" s="16">
        <f t="shared" si="14"/>
        <v>0.65381610708799642</v>
      </c>
      <c r="BQ65" s="16">
        <f t="shared" si="34"/>
        <v>5.0659644502962483E-3</v>
      </c>
      <c r="BR65" s="16">
        <f t="shared" si="15"/>
        <v>0.44537195523370643</v>
      </c>
      <c r="BS65" s="16">
        <f t="shared" si="16"/>
        <v>0.39917489576475756</v>
      </c>
      <c r="BT65" s="16">
        <f t="shared" si="35"/>
        <v>0.35631336405529956</v>
      </c>
      <c r="BU65" s="16"/>
      <c r="BV65" s="16">
        <f t="shared" si="17"/>
        <v>17.326818449596285</v>
      </c>
      <c r="BW65" s="16">
        <f t="shared" si="18"/>
        <v>119.84960321585751</v>
      </c>
      <c r="BX65" s="16">
        <f t="shared" si="19"/>
        <v>129.06053990366289</v>
      </c>
      <c r="BY65" s="16">
        <f t="shared" si="36"/>
        <v>197.39577918702565</v>
      </c>
      <c r="BZ65" s="16">
        <f t="shared" si="20"/>
        <v>87.914544131406586</v>
      </c>
      <c r="CA65" s="16">
        <f t="shared" si="21"/>
        <v>78.795439581384073</v>
      </c>
      <c r="CB65" s="16">
        <f t="shared" si="37"/>
        <v>70.334754132446207</v>
      </c>
      <c r="CC65" s="16"/>
      <c r="CD65" s="16">
        <f t="shared" si="22"/>
        <v>0.21989620898935702</v>
      </c>
      <c r="CE65" s="16">
        <f t="shared" si="23"/>
        <v>1.3632511480320857</v>
      </c>
      <c r="CF65" s="16">
        <f t="shared" si="24"/>
        <v>1.4680226255937245</v>
      </c>
      <c r="CG65" s="16">
        <f t="shared" si="38"/>
        <v>2.2453142553065688</v>
      </c>
      <c r="CH65" s="16">
        <f t="shared" si="39"/>
        <v>1.1374682197126472E-2</v>
      </c>
      <c r="CI65" s="16">
        <f t="shared" si="25"/>
        <v>0.89627308382112381</v>
      </c>
      <c r="CJ65" s="16">
        <f t="shared" si="40"/>
        <v>0.89262468115049709</v>
      </c>
      <c r="CK65" s="16"/>
      <c r="CL65" s="16">
        <f t="shared" si="41"/>
        <v>0.21989620898935702</v>
      </c>
      <c r="CM65" s="16">
        <f t="shared" si="26"/>
        <v>1.5210220775793826</v>
      </c>
      <c r="CN65" s="16">
        <f t="shared" si="27"/>
        <v>1.6379189022781246</v>
      </c>
      <c r="CO65" s="16">
        <f t="shared" si="28"/>
        <v>2.50516756091125</v>
      </c>
      <c r="CP65" s="16">
        <f t="shared" si="29"/>
        <v>1.2691089805611752E-2</v>
      </c>
      <c r="CQ65" s="16">
        <f t="shared" si="30"/>
        <v>1.1157313747910986</v>
      </c>
      <c r="CR65" s="16">
        <f t="shared" si="42"/>
        <v>0.89262468115049709</v>
      </c>
      <c r="CS65" s="16"/>
      <c r="CT65" s="16">
        <f t="shared" si="43"/>
        <v>0.2463478924937797</v>
      </c>
      <c r="CU65" s="16">
        <f t="shared" si="44"/>
        <v>1.7039883723794742</v>
      </c>
      <c r="CV65" s="16">
        <f t="shared" si="45"/>
        <v>1.8349469120291673</v>
      </c>
      <c r="CW65" s="16">
        <f t="shared" si="46"/>
        <v>2.8065183652353851</v>
      </c>
      <c r="CX65" s="16">
        <f t="shared" si="47"/>
        <v>1.4217722267386001E-2</v>
      </c>
      <c r="CY65" s="16">
        <f t="shared" si="48"/>
        <v>1.1202916759047126</v>
      </c>
      <c r="CZ65" s="16">
        <f t="shared" si="49"/>
        <v>1.1202916759047126</v>
      </c>
      <c r="DA65" s="31"/>
      <c r="DB65" s="277"/>
      <c r="DC65" s="57"/>
      <c r="DD65" s="57"/>
      <c r="DE65" s="161"/>
      <c r="DF65" s="132"/>
      <c r="DG65" s="205"/>
      <c r="DH65" s="206"/>
      <c r="DI65" s="170"/>
      <c r="DJ65" s="57"/>
      <c r="DP65" s="78"/>
    </row>
    <row r="66" spans="2:120" x14ac:dyDescent="0.25">
      <c r="B66" s="115">
        <v>37680</v>
      </c>
      <c r="C66" s="112">
        <v>1490.1141399999999</v>
      </c>
      <c r="D66" s="112">
        <v>208.07</v>
      </c>
      <c r="E66" s="112">
        <v>192.88959</v>
      </c>
      <c r="F66" s="112">
        <v>132.09116</v>
      </c>
      <c r="G66" s="112">
        <v>24587.632809999999</v>
      </c>
      <c r="H66" s="112">
        <v>281.85162000000003</v>
      </c>
      <c r="I66" s="112">
        <v>309.50412</v>
      </c>
      <c r="J66" s="112">
        <v>342.22039999999998</v>
      </c>
      <c r="L66" s="115">
        <v>37680</v>
      </c>
      <c r="M66" s="112">
        <f t="shared" si="50"/>
        <v>6.6155244270524882E-3</v>
      </c>
      <c r="N66" s="112">
        <f t="shared" si="51"/>
        <v>-2.0708805949075204E-2</v>
      </c>
      <c r="O66" s="112">
        <f t="shared" si="52"/>
        <v>-2.570194538272208E-2</v>
      </c>
      <c r="P66" s="112">
        <f t="shared" si="53"/>
        <v>2.2561017148590379E-2</v>
      </c>
      <c r="Q66" s="112">
        <f t="shared" si="54"/>
        <v>-3.5160561682658797E-2</v>
      </c>
      <c r="R66" s="112">
        <f t="shared" si="55"/>
        <v>-3.0513854972929577E-2</v>
      </c>
      <c r="S66" s="112">
        <f t="shared" si="56"/>
        <v>-4.3472558195652877E-2</v>
      </c>
      <c r="T66" s="112">
        <f t="shared" si="57"/>
        <v>-5.5177257865435925E-2</v>
      </c>
      <c r="V66" s="115">
        <v>37680</v>
      </c>
      <c r="W66" s="119">
        <f>M66-'Interest rate'!M65</f>
        <v>1.6690089782465112E-3</v>
      </c>
      <c r="X66" s="119">
        <f>N66-'Interest rate'!N65</f>
        <v>-2.1818672567336161E-2</v>
      </c>
      <c r="Y66" s="119">
        <f>O66-'Interest rate'!O65</f>
        <v>-2.8032570431106629E-2</v>
      </c>
      <c r="Z66" s="119">
        <f>P66-'Interest rate'!P65</f>
        <v>1.9292301912540832E-2</v>
      </c>
      <c r="AA66" s="119">
        <f>Q66-'Interest rate'!Q65</f>
        <v>-3.5198578732522967E-2</v>
      </c>
      <c r="AB66" s="119">
        <f>R66-'Interest rate'!R65</f>
        <v>-3.100558125303432E-2</v>
      </c>
      <c r="AC66" s="119">
        <f>S66-'Interest rate'!S65</f>
        <v>-4.5776472055228168E-2</v>
      </c>
      <c r="AD66" s="119">
        <f>T66-'Interest rate'!T65</f>
        <v>-5.9039483419113026E-2</v>
      </c>
      <c r="AE66" s="118"/>
      <c r="AF66" s="119">
        <v>3.899721448467966E-3</v>
      </c>
      <c r="AG66" s="119">
        <v>0.51955431754874648</v>
      </c>
      <c r="AH66" s="119">
        <v>0.17214484679665737</v>
      </c>
      <c r="AI66" s="119">
        <v>9.8607242339832854E-2</v>
      </c>
      <c r="AJ66" s="119">
        <v>9.8941504178272979E-2</v>
      </c>
      <c r="AK66" s="119">
        <v>3.5877437325905287E-2</v>
      </c>
      <c r="AL66" s="119">
        <v>4.0111420612813371E-2</v>
      </c>
      <c r="AM66" s="119">
        <v>3.0863509749303616E-2</v>
      </c>
      <c r="AN66" s="31"/>
      <c r="AO66" s="31"/>
      <c r="AP66" s="18">
        <v>7.1604000000000001</v>
      </c>
      <c r="AQ66" s="18">
        <v>7.7356999999999996</v>
      </c>
      <c r="AR66" s="18">
        <v>11.2553</v>
      </c>
      <c r="AS66" s="18">
        <v>6.0603999999999998E-2</v>
      </c>
      <c r="AT66" s="18">
        <v>5.2942999999999998</v>
      </c>
      <c r="AU66" s="18">
        <v>4.8215000000000003</v>
      </c>
      <c r="AV66" s="18">
        <v>4.3550500000000003</v>
      </c>
      <c r="AW66" s="18"/>
      <c r="AX66" s="18">
        <f t="shared" si="0"/>
        <v>0.13965700240210044</v>
      </c>
      <c r="AY66" s="18">
        <f t="shared" si="1"/>
        <v>1.0803446734819282</v>
      </c>
      <c r="AZ66" s="18">
        <f t="shared" si="2"/>
        <v>1.571881459136361</v>
      </c>
      <c r="BA66" s="18">
        <f t="shared" si="3"/>
        <v>8.4637729735768941E-3</v>
      </c>
      <c r="BB66" s="18">
        <f t="shared" si="4"/>
        <v>0.73938606781744032</v>
      </c>
      <c r="BC66" s="18">
        <f t="shared" si="5"/>
        <v>0.67335623708172732</v>
      </c>
      <c r="BD66" s="18">
        <f t="shared" si="32"/>
        <v>0.60821322831126756</v>
      </c>
      <c r="BE66" s="18"/>
      <c r="BF66" s="18">
        <f t="shared" si="6"/>
        <v>0.12927078351021887</v>
      </c>
      <c r="BG66" s="18">
        <f t="shared" si="7"/>
        <v>0.92563051824657117</v>
      </c>
      <c r="BH66" s="18">
        <f t="shared" si="8"/>
        <v>1.4549814496425664</v>
      </c>
      <c r="BI66" s="18">
        <f t="shared" si="9"/>
        <v>7.8343265638533034E-3</v>
      </c>
      <c r="BJ66" s="18">
        <f t="shared" si="10"/>
        <v>0.68439830913815169</v>
      </c>
      <c r="BK66" s="18">
        <f t="shared" si="11"/>
        <v>0.62327908269452026</v>
      </c>
      <c r="BL66" s="18">
        <f t="shared" si="33"/>
        <v>0.56298072572617874</v>
      </c>
      <c r="BM66" s="18"/>
      <c r="BN66" s="18">
        <f t="shared" si="12"/>
        <v>8.8847032064893874E-2</v>
      </c>
      <c r="BO66" s="18">
        <f t="shared" si="13"/>
        <v>0.6361802883974661</v>
      </c>
      <c r="BP66" s="18">
        <f t="shared" si="14"/>
        <v>0.6872939859443995</v>
      </c>
      <c r="BQ66" s="18">
        <f t="shared" si="34"/>
        <v>5.3844855312608284E-3</v>
      </c>
      <c r="BR66" s="18">
        <f t="shared" si="15"/>
        <v>0.47038284186116763</v>
      </c>
      <c r="BS66" s="18">
        <f t="shared" si="16"/>
        <v>0.42837596510088582</v>
      </c>
      <c r="BT66" s="18">
        <f t="shared" si="35"/>
        <v>0.3869332669942161</v>
      </c>
      <c r="BU66" s="18"/>
      <c r="BV66" s="18">
        <f t="shared" si="17"/>
        <v>16.500561019074649</v>
      </c>
      <c r="BW66" s="18">
        <f t="shared" si="18"/>
        <v>118.15061712098213</v>
      </c>
      <c r="BX66" s="18">
        <f t="shared" si="19"/>
        <v>127.64338987525576</v>
      </c>
      <c r="BY66" s="18">
        <f t="shared" si="36"/>
        <v>185.7187644379909</v>
      </c>
      <c r="BZ66" s="18">
        <f t="shared" si="20"/>
        <v>87.358920203286914</v>
      </c>
      <c r="CA66" s="18">
        <f t="shared" si="21"/>
        <v>79.557454953468422</v>
      </c>
      <c r="CB66" s="18">
        <f t="shared" si="37"/>
        <v>71.860768266121056</v>
      </c>
      <c r="CC66" s="18"/>
      <c r="CD66" s="18">
        <f t="shared" si="22"/>
        <v>0.20740433475059628</v>
      </c>
      <c r="CE66" s="18">
        <f t="shared" si="23"/>
        <v>1.3524734148046014</v>
      </c>
      <c r="CF66" s="18">
        <f t="shared" si="24"/>
        <v>1.4611374497100655</v>
      </c>
      <c r="CG66" s="18">
        <f t="shared" si="38"/>
        <v>2.1259278847061935</v>
      </c>
      <c r="CH66" s="18">
        <f t="shared" si="39"/>
        <v>1.1447027935704436E-2</v>
      </c>
      <c r="CI66" s="18">
        <f t="shared" si="25"/>
        <v>0.91069640934590035</v>
      </c>
      <c r="CJ66" s="18">
        <f t="shared" si="40"/>
        <v>0.90325624805558435</v>
      </c>
      <c r="CK66" s="18"/>
      <c r="CL66" s="18">
        <f t="shared" si="41"/>
        <v>0.20740433475059628</v>
      </c>
      <c r="CM66" s="18">
        <f t="shared" si="26"/>
        <v>1.4850979985481696</v>
      </c>
      <c r="CN66" s="18">
        <f t="shared" si="27"/>
        <v>1.6044177123301875</v>
      </c>
      <c r="CO66" s="18">
        <f t="shared" si="28"/>
        <v>2.3343980089183862</v>
      </c>
      <c r="CP66" s="18">
        <f t="shared" si="29"/>
        <v>1.2569532303225136E-2</v>
      </c>
      <c r="CQ66" s="18">
        <f t="shared" si="30"/>
        <v>1.0980607694700819</v>
      </c>
      <c r="CR66" s="18">
        <f t="shared" si="42"/>
        <v>0.90325624805558435</v>
      </c>
      <c r="CS66" s="18"/>
      <c r="CT66" s="18">
        <f t="shared" si="43"/>
        <v>0.22961848888072467</v>
      </c>
      <c r="CU66" s="18">
        <f t="shared" si="44"/>
        <v>1.6441602277815408</v>
      </c>
      <c r="CV66" s="18">
        <f t="shared" si="45"/>
        <v>1.7762597444346215</v>
      </c>
      <c r="CW66" s="18">
        <f t="shared" si="46"/>
        <v>2.5844249778992201</v>
      </c>
      <c r="CX66" s="18">
        <f t="shared" si="47"/>
        <v>1.3915798900127436E-2</v>
      </c>
      <c r="CY66" s="18">
        <f t="shared" si="48"/>
        <v>1.1071055441384141</v>
      </c>
      <c r="CZ66" s="18">
        <f t="shared" si="49"/>
        <v>1.1071055441384141</v>
      </c>
      <c r="DA66" s="31"/>
      <c r="DB66" s="277"/>
      <c r="DC66" s="57"/>
      <c r="DD66" s="57"/>
      <c r="DE66" s="161"/>
      <c r="DF66" s="132"/>
      <c r="DG66" s="205"/>
      <c r="DH66" s="206"/>
      <c r="DI66" s="78"/>
      <c r="DJ66" s="57"/>
      <c r="DP66" s="78"/>
    </row>
    <row r="67" spans="2:120" x14ac:dyDescent="0.25">
      <c r="B67" s="78">
        <v>37711</v>
      </c>
      <c r="C67" s="111">
        <v>1504.3466800000001</v>
      </c>
      <c r="D67" s="111">
        <v>206.82</v>
      </c>
      <c r="E67" s="111">
        <v>189.70831000000001</v>
      </c>
      <c r="F67" s="111">
        <v>130.97334000000001</v>
      </c>
      <c r="G67" s="111">
        <v>24413.033200000002</v>
      </c>
      <c r="H67" s="111">
        <v>279.95154000000002</v>
      </c>
      <c r="I67" s="111">
        <v>303.81857000000002</v>
      </c>
      <c r="J67" s="111">
        <v>341.96429000000001</v>
      </c>
      <c r="L67" s="78">
        <v>37711</v>
      </c>
      <c r="M67" s="111">
        <f t="shared" si="50"/>
        <v>9.5513085997560587E-3</v>
      </c>
      <c r="N67" s="111">
        <f t="shared" si="51"/>
        <v>-6.0075935983082696E-3</v>
      </c>
      <c r="O67" s="111">
        <f t="shared" si="52"/>
        <v>-1.6492751112177628E-2</v>
      </c>
      <c r="P67" s="111">
        <f t="shared" si="53"/>
        <v>-8.4624890870819147E-3</v>
      </c>
      <c r="Q67" s="111">
        <f t="shared" si="54"/>
        <v>-7.1011150747698482E-3</v>
      </c>
      <c r="R67" s="111">
        <f t="shared" si="55"/>
        <v>-6.7414194745447631E-3</v>
      </c>
      <c r="S67" s="111">
        <f t="shared" si="56"/>
        <v>-1.8369868549730328E-2</v>
      </c>
      <c r="T67" s="111">
        <f t="shared" si="57"/>
        <v>-7.4837736148980483E-4</v>
      </c>
      <c r="V67" s="78">
        <v>37711</v>
      </c>
      <c r="W67" s="118">
        <f>M67-'Interest rate'!M66</f>
        <v>4.9289838770538719E-3</v>
      </c>
      <c r="X67" s="118">
        <f>N67-'Interest rate'!N66</f>
        <v>-7.1154021258469369E-3</v>
      </c>
      <c r="Y67" s="118">
        <f>O67-'Interest rate'!O66</f>
        <v>-1.8674813679420921E-2</v>
      </c>
      <c r="Z67" s="118">
        <f>P67-'Interest rate'!P66</f>
        <v>-1.1499775442816551E-2</v>
      </c>
      <c r="AA67" s="118">
        <f>Q67-'Interest rate'!Q66</f>
        <v>-7.150584945908478E-3</v>
      </c>
      <c r="AB67" s="118">
        <f>R67-'Interest rate'!R66</f>
        <v>-7.2248569858466283E-3</v>
      </c>
      <c r="AC67" s="118">
        <f>S67-'Interest rate'!S66</f>
        <v>-2.0798278435569251E-2</v>
      </c>
      <c r="AD67" s="118">
        <f>T67-'Interest rate'!T66</f>
        <v>-4.5356506622300508E-3</v>
      </c>
      <c r="AE67" s="118"/>
      <c r="AF67" s="118">
        <v>3.899721448467966E-3</v>
      </c>
      <c r="AG67" s="118">
        <v>0.51955431754874648</v>
      </c>
      <c r="AH67" s="118">
        <v>0.17214484679665737</v>
      </c>
      <c r="AI67" s="118">
        <v>9.8607242339832854E-2</v>
      </c>
      <c r="AJ67" s="118">
        <v>9.8941504178272979E-2</v>
      </c>
      <c r="AK67" s="118">
        <v>3.5877437325905287E-2</v>
      </c>
      <c r="AL67" s="118">
        <v>4.0111420612813371E-2</v>
      </c>
      <c r="AM67" s="118">
        <v>3.0863509749303616E-2</v>
      </c>
      <c r="AN67" s="31"/>
      <c r="AO67" s="31"/>
      <c r="AP67" s="16">
        <v>7.2720000000000002</v>
      </c>
      <c r="AQ67" s="16">
        <v>7.9348999999999998</v>
      </c>
      <c r="AR67" s="16">
        <v>11.5061</v>
      </c>
      <c r="AS67" s="16">
        <v>6.1547999999999999E-2</v>
      </c>
      <c r="AT67" s="16">
        <v>5.3799000000000001</v>
      </c>
      <c r="AU67" s="16">
        <v>4.9537000000000004</v>
      </c>
      <c r="AV67" s="16">
        <v>4.3947000000000003</v>
      </c>
      <c r="AW67" s="16"/>
      <c r="AX67" s="16">
        <f t="shared" si="0"/>
        <v>0.13751375137513752</v>
      </c>
      <c r="AY67" s="16">
        <f t="shared" si="1"/>
        <v>1.0911578657865788</v>
      </c>
      <c r="AZ67" s="16">
        <f t="shared" si="2"/>
        <v>1.5822469746974699</v>
      </c>
      <c r="BA67" s="16">
        <f t="shared" si="3"/>
        <v>8.4636963696369649E-3</v>
      </c>
      <c r="BB67" s="16">
        <f t="shared" si="4"/>
        <v>0.73981023102310239</v>
      </c>
      <c r="BC67" s="16">
        <f t="shared" si="5"/>
        <v>0.68120187018701883</v>
      </c>
      <c r="BD67" s="16">
        <f t="shared" si="32"/>
        <v>0.60433168316831687</v>
      </c>
      <c r="BE67" s="16"/>
      <c r="BF67" s="16">
        <f t="shared" si="6"/>
        <v>0.12602553277293979</v>
      </c>
      <c r="BG67" s="16">
        <f t="shared" si="7"/>
        <v>0.91645767432481817</v>
      </c>
      <c r="BH67" s="16">
        <f t="shared" si="8"/>
        <v>1.4500623826387224</v>
      </c>
      <c r="BI67" s="16">
        <f t="shared" si="9"/>
        <v>7.7566194911088977E-3</v>
      </c>
      <c r="BJ67" s="16">
        <f t="shared" si="10"/>
        <v>0.67800476376513885</v>
      </c>
      <c r="BK67" s="16">
        <f t="shared" si="11"/>
        <v>0.62429268169731189</v>
      </c>
      <c r="BL67" s="16">
        <f t="shared" si="33"/>
        <v>0.55384440887723851</v>
      </c>
      <c r="BM67" s="16"/>
      <c r="BN67" s="16">
        <f t="shared" si="12"/>
        <v>8.6910421428633505E-2</v>
      </c>
      <c r="BO67" s="16">
        <f t="shared" si="13"/>
        <v>0.63201258462902277</v>
      </c>
      <c r="BP67" s="16">
        <f t="shared" si="14"/>
        <v>0.68962550299406411</v>
      </c>
      <c r="BQ67" s="16">
        <f t="shared" si="34"/>
        <v>5.3491626180895346E-3</v>
      </c>
      <c r="BR67" s="16">
        <f t="shared" si="15"/>
        <v>0.46756937624390543</v>
      </c>
      <c r="BS67" s="16">
        <f t="shared" si="16"/>
        <v>0.43052815463102184</v>
      </c>
      <c r="BT67" s="16">
        <f t="shared" si="35"/>
        <v>0.38194522905241568</v>
      </c>
      <c r="BU67" s="16"/>
      <c r="BV67" s="16">
        <f t="shared" si="17"/>
        <v>16.247481640345747</v>
      </c>
      <c r="BW67" s="16">
        <f t="shared" si="18"/>
        <v>118.15168648859425</v>
      </c>
      <c r="BX67" s="16">
        <f t="shared" si="19"/>
        <v>128.92214206797948</v>
      </c>
      <c r="BY67" s="16">
        <f t="shared" si="36"/>
        <v>186.9451485019822</v>
      </c>
      <c r="BZ67" s="16">
        <f t="shared" si="20"/>
        <v>87.409826476896086</v>
      </c>
      <c r="CA67" s="16">
        <f t="shared" si="21"/>
        <v>80.485149801780736</v>
      </c>
      <c r="CB67" s="16">
        <f t="shared" si="37"/>
        <v>71.402807564827455</v>
      </c>
      <c r="CC67" s="16"/>
      <c r="CD67" s="16">
        <f t="shared" si="22"/>
        <v>0.20186930980882975</v>
      </c>
      <c r="CE67" s="16">
        <f t="shared" si="23"/>
        <v>1.3516979869514301</v>
      </c>
      <c r="CF67" s="16">
        <f t="shared" si="24"/>
        <v>1.4749158906299373</v>
      </c>
      <c r="CG67" s="16">
        <f t="shared" si="38"/>
        <v>2.1387200505585606</v>
      </c>
      <c r="CH67" s="16">
        <f t="shared" si="39"/>
        <v>1.1440361345006412E-2</v>
      </c>
      <c r="CI67" s="16">
        <f t="shared" si="25"/>
        <v>0.92077919663934282</v>
      </c>
      <c r="CJ67" s="16">
        <f t="shared" si="40"/>
        <v>0.88715505581686416</v>
      </c>
      <c r="CK67" s="16"/>
      <c r="CL67" s="16">
        <f t="shared" si="41"/>
        <v>0.20186930980882975</v>
      </c>
      <c r="CM67" s="16">
        <f t="shared" si="26"/>
        <v>1.4679936209298099</v>
      </c>
      <c r="CN67" s="16">
        <f t="shared" si="27"/>
        <v>1.6018127864020832</v>
      </c>
      <c r="CO67" s="16">
        <f t="shared" si="28"/>
        <v>2.3227284655913758</v>
      </c>
      <c r="CP67" s="16">
        <f t="shared" si="29"/>
        <v>1.2424652280113854E-2</v>
      </c>
      <c r="CQ67" s="16">
        <f t="shared" si="30"/>
        <v>1.0860366998405231</v>
      </c>
      <c r="CR67" s="16">
        <f t="shared" si="42"/>
        <v>0.88715505581686416</v>
      </c>
      <c r="CS67" s="16"/>
      <c r="CT67" s="16">
        <f t="shared" si="43"/>
        <v>0.22754681775775365</v>
      </c>
      <c r="CU67" s="16">
        <f t="shared" si="44"/>
        <v>1.6547204587343844</v>
      </c>
      <c r="CV67" s="16">
        <f t="shared" si="45"/>
        <v>1.8055612442259996</v>
      </c>
      <c r="CW67" s="16">
        <f t="shared" si="46"/>
        <v>2.6181764398024892</v>
      </c>
      <c r="CX67" s="16">
        <f t="shared" si="47"/>
        <v>1.4005051539354222E-2</v>
      </c>
      <c r="CY67" s="16">
        <f t="shared" si="48"/>
        <v>1.1271986711265842</v>
      </c>
      <c r="CZ67" s="16">
        <f t="shared" si="49"/>
        <v>1.1271986711265842</v>
      </c>
      <c r="DA67" s="31"/>
      <c r="DB67" s="277"/>
      <c r="DC67" s="57"/>
      <c r="DD67" s="57"/>
      <c r="DE67" s="161"/>
      <c r="DF67" s="132"/>
      <c r="DG67" s="205"/>
      <c r="DH67" s="206"/>
      <c r="DI67" s="78"/>
      <c r="DJ67" s="57"/>
      <c r="DP67" s="78"/>
    </row>
    <row r="68" spans="2:120" x14ac:dyDescent="0.25">
      <c r="B68" s="115">
        <v>37741</v>
      </c>
      <c r="C68" s="112">
        <v>1573.9913300000001</v>
      </c>
      <c r="D68" s="112">
        <v>224.58</v>
      </c>
      <c r="E68" s="112">
        <v>201.16445999999999</v>
      </c>
      <c r="F68" s="112">
        <v>140.30989</v>
      </c>
      <c r="G68" s="112">
        <v>26790.148440000001</v>
      </c>
      <c r="H68" s="112">
        <v>304.64276000000001</v>
      </c>
      <c r="I68" s="112">
        <v>322.09262000000001</v>
      </c>
      <c r="J68" s="112">
        <v>358.75400000000002</v>
      </c>
      <c r="L68" s="115">
        <v>37741</v>
      </c>
      <c r="M68" s="112">
        <f t="shared" si="50"/>
        <v>4.6295611859893837E-2</v>
      </c>
      <c r="N68" s="112">
        <f t="shared" si="51"/>
        <v>8.5871772555845771E-2</v>
      </c>
      <c r="O68" s="112">
        <f t="shared" si="52"/>
        <v>6.038823496978063E-2</v>
      </c>
      <c r="P68" s="112">
        <f t="shared" si="53"/>
        <v>7.1285881538945217E-2</v>
      </c>
      <c r="Q68" s="112">
        <f t="shared" si="54"/>
        <v>9.7370745393489111E-2</v>
      </c>
      <c r="R68" s="112">
        <f t="shared" si="55"/>
        <v>8.819819315871591E-2</v>
      </c>
      <c r="S68" s="112">
        <f t="shared" si="56"/>
        <v>6.0147903401691405E-2</v>
      </c>
      <c r="T68" s="112">
        <f t="shared" si="57"/>
        <v>4.9097845859870315E-2</v>
      </c>
      <c r="V68" s="115">
        <v>37741</v>
      </c>
      <c r="W68" s="119">
        <f>M68-'Interest rate'!M67</f>
        <v>4.168913079108183E-2</v>
      </c>
      <c r="X68" s="119">
        <f>N68-'Interest rate'!N67</f>
        <v>8.4794840975485064E-2</v>
      </c>
      <c r="Y68" s="119">
        <f>O68-'Interest rate'!O67</f>
        <v>5.8270167495258818E-2</v>
      </c>
      <c r="Z68" s="119">
        <f>P68-'Interest rate'!P67</f>
        <v>6.8249602679170351E-2</v>
      </c>
      <c r="AA68" s="119">
        <f>Q68-'Interest rate'!Q67</f>
        <v>9.7329604703825678E-2</v>
      </c>
      <c r="AB68" s="119">
        <f>R68-'Interest rate'!R67</f>
        <v>8.7952691587422249E-2</v>
      </c>
      <c r="AC68" s="119">
        <f>S68-'Interest rate'!S67</f>
        <v>5.7576257182729185E-2</v>
      </c>
      <c r="AD68" s="119">
        <f>T68-'Interest rate'!T67</f>
        <v>4.5285554994952237E-2</v>
      </c>
      <c r="AE68" s="118"/>
      <c r="AF68" s="119">
        <v>3.899721448467966E-3</v>
      </c>
      <c r="AG68" s="119">
        <v>0.51955431754874648</v>
      </c>
      <c r="AH68" s="119">
        <v>0.17214484679665737</v>
      </c>
      <c r="AI68" s="119">
        <v>9.8607242339832854E-2</v>
      </c>
      <c r="AJ68" s="119">
        <v>9.8941504178272979E-2</v>
      </c>
      <c r="AK68" s="119">
        <v>3.5877437325905287E-2</v>
      </c>
      <c r="AL68" s="119">
        <v>4.0111420612813371E-2</v>
      </c>
      <c r="AM68" s="119">
        <v>3.0863509749303616E-2</v>
      </c>
      <c r="AN68" s="31"/>
      <c r="AO68" s="31"/>
      <c r="AP68" s="18">
        <v>6.9995000000000003</v>
      </c>
      <c r="AQ68" s="18">
        <v>7.8239000000000001</v>
      </c>
      <c r="AR68" s="18">
        <v>11.183400000000001</v>
      </c>
      <c r="AS68" s="18">
        <v>5.8859000000000002E-2</v>
      </c>
      <c r="AT68" s="18">
        <v>5.1661000000000001</v>
      </c>
      <c r="AU68" s="18">
        <v>4.8935000000000004</v>
      </c>
      <c r="AV68" s="18">
        <v>4.3852500000000001</v>
      </c>
      <c r="AW68" s="18"/>
      <c r="AX68" s="18">
        <f t="shared" ref="AX68:AX131" si="58">1/AP68</f>
        <v>0.14286734766769055</v>
      </c>
      <c r="AY68" s="18">
        <f t="shared" ref="AY68:AY131" si="59">AX68*AQ68</f>
        <v>1.1177798414172442</v>
      </c>
      <c r="AZ68" s="18">
        <f t="shared" ref="AZ68:AZ131" si="60">AX68*AR68</f>
        <v>1.5977426959068506</v>
      </c>
      <c r="BA68" s="18">
        <f t="shared" ref="BA68:BA131" si="61">AX68*AS68</f>
        <v>8.4090292163725988E-3</v>
      </c>
      <c r="BB68" s="18">
        <f t="shared" ref="BB68:BB131" si="62">AX68*AT68</f>
        <v>0.73806700478605614</v>
      </c>
      <c r="BC68" s="18">
        <f t="shared" ref="BC68:BC131" si="63">AX68*AU68</f>
        <v>0.6991213658118437</v>
      </c>
      <c r="BD68" s="18">
        <f t="shared" si="32"/>
        <v>0.62650903635973998</v>
      </c>
      <c r="BE68" s="18"/>
      <c r="BF68" s="18">
        <f t="shared" ref="BF68:BF131" si="64">1/AQ68</f>
        <v>0.12781349454875446</v>
      </c>
      <c r="BG68" s="18">
        <f t="shared" ref="BG68:BG131" si="65">$BF68*AP68</f>
        <v>0.89463055509400691</v>
      </c>
      <c r="BH68" s="18">
        <f t="shared" ref="BH68:BH131" si="66">$BF68*AR68</f>
        <v>1.4293894349365408</v>
      </c>
      <c r="BI68" s="18">
        <f t="shared" ref="BI68:BI131" si="67">$BF68*AS68</f>
        <v>7.5229744756451387E-3</v>
      </c>
      <c r="BJ68" s="18">
        <f t="shared" ref="BJ68:BJ131" si="68">$BF68*AT68</f>
        <v>0.66029729418832039</v>
      </c>
      <c r="BK68" s="18">
        <f t="shared" ref="BK68:BK131" si="69">$BF68*AU68</f>
        <v>0.62545533557432997</v>
      </c>
      <c r="BL68" s="18">
        <f t="shared" si="33"/>
        <v>0.56049412696992551</v>
      </c>
      <c r="BM68" s="18"/>
      <c r="BN68" s="18">
        <f t="shared" ref="BN68:BN131" si="70">1/AR68</f>
        <v>8.9418244898689117E-2</v>
      </c>
      <c r="BO68" s="18">
        <f t="shared" ref="BO68:BO131" si="71">1/AZ68</f>
        <v>0.62588300516837447</v>
      </c>
      <c r="BP68" s="18">
        <f t="shared" ref="BP68:BP131" si="72">1/BH68</f>
        <v>0.69959940626285377</v>
      </c>
      <c r="BQ68" s="18">
        <f t="shared" ref="BQ68:BQ131" si="73">BN68*AS68</f>
        <v>5.2630684764919432E-3</v>
      </c>
      <c r="BR68" s="18">
        <f t="shared" ref="BR68:BR131" si="74">BN68*AT68</f>
        <v>0.46194359497111787</v>
      </c>
      <c r="BS68" s="18">
        <f t="shared" ref="BS68:BS131" si="75">BN68*AU68</f>
        <v>0.43756818141173526</v>
      </c>
      <c r="BT68" s="18">
        <f t="shared" si="35"/>
        <v>0.39212135844197649</v>
      </c>
      <c r="BU68" s="18"/>
      <c r="BV68" s="18">
        <f t="shared" ref="BV68:BV131" si="76">1/AS68</f>
        <v>16.989755177627892</v>
      </c>
      <c r="BW68" s="18">
        <f t="shared" ref="BW68:BW131" si="77">1/BA68</f>
        <v>118.9197913658064</v>
      </c>
      <c r="BX68" s="18">
        <f t="shared" ref="BX68:BX131" si="78">1/BI68</f>
        <v>132.92614553424286</v>
      </c>
      <c r="BY68" s="18">
        <f t="shared" si="36"/>
        <v>190.00322805348375</v>
      </c>
      <c r="BZ68" s="18">
        <f t="shared" ref="BZ68:BZ131" si="79">BV68*AT68</f>
        <v>87.770774223143448</v>
      </c>
      <c r="CA68" s="18">
        <f t="shared" ref="CA68:CA131" si="80">BV68*AU68</f>
        <v>83.139366961722089</v>
      </c>
      <c r="CB68" s="18">
        <f t="shared" si="37"/>
        <v>74.50432389269271</v>
      </c>
      <c r="CC68" s="18"/>
      <c r="CD68" s="18">
        <f t="shared" ref="CD68:CD131" si="81">1/AU68</f>
        <v>0.20435271278226216</v>
      </c>
      <c r="CE68" s="18">
        <f t="shared" ref="CE68:CE131" si="82">1/BB68</f>
        <v>1.3548905363814097</v>
      </c>
      <c r="CF68" s="18">
        <f t="shared" ref="CF68:CF131" si="83">1/BJ68</f>
        <v>1.5144693288941369</v>
      </c>
      <c r="CG68" s="18">
        <f t="shared" si="38"/>
        <v>2.1647664582567123</v>
      </c>
      <c r="CH68" s="18">
        <f t="shared" si="39"/>
        <v>1.1393314105418013E-2</v>
      </c>
      <c r="CI68" s="18">
        <f t="shared" ref="CI68:CI131" si="84">1/AT68*AU68</f>
        <v>0.94723292232051259</v>
      </c>
      <c r="CJ68" s="18">
        <f t="shared" si="40"/>
        <v>0.89613773372841521</v>
      </c>
      <c r="CK68" s="18"/>
      <c r="CL68" s="18">
        <f t="shared" si="41"/>
        <v>0.20435271278226216</v>
      </c>
      <c r="CM68" s="18">
        <f t="shared" ref="CM68:CM131" si="85">$CL68*AP68</f>
        <v>1.430366813119444</v>
      </c>
      <c r="CN68" s="18">
        <f t="shared" ref="CN68:CN131" si="86">$CL68*AQ68</f>
        <v>1.5988351895371409</v>
      </c>
      <c r="CO68" s="18">
        <f t="shared" ref="CO68:CO131" si="87">$CL68*AR68</f>
        <v>2.2853581281291508</v>
      </c>
      <c r="CP68" s="18">
        <f t="shared" ref="CP68:CP131" si="88">$CL68*AS68</f>
        <v>1.2027996321651168E-2</v>
      </c>
      <c r="CQ68" s="18">
        <f t="shared" ref="CQ68:CQ131" si="89">$CL68*AT68</f>
        <v>1.0557065495044446</v>
      </c>
      <c r="CR68" s="18">
        <f t="shared" si="42"/>
        <v>0.89613773372841521</v>
      </c>
      <c r="CS68" s="18"/>
      <c r="CT68" s="18">
        <f t="shared" si="43"/>
        <v>0.22803717005871957</v>
      </c>
      <c r="CU68" s="18">
        <f t="shared" si="44"/>
        <v>1.5961461718260077</v>
      </c>
      <c r="CV68" s="18">
        <f t="shared" si="45"/>
        <v>1.784140014822416</v>
      </c>
      <c r="CW68" s="18">
        <f t="shared" si="46"/>
        <v>2.5502308876346844</v>
      </c>
      <c r="CX68" s="18">
        <f t="shared" si="47"/>
        <v>1.3422039792486174E-2</v>
      </c>
      <c r="CY68" s="18">
        <f t="shared" si="48"/>
        <v>1.1158998916823442</v>
      </c>
      <c r="CZ68" s="18">
        <f t="shared" si="49"/>
        <v>1.1158998916823442</v>
      </c>
      <c r="DA68" s="31"/>
      <c r="DB68" s="277"/>
      <c r="DC68" s="57"/>
      <c r="DD68" s="57"/>
      <c r="DE68" s="161"/>
      <c r="DF68" s="132"/>
      <c r="DG68" s="205"/>
      <c r="DH68" s="206"/>
      <c r="DI68" s="170"/>
      <c r="DJ68" s="57"/>
      <c r="DP68" s="78"/>
    </row>
    <row r="69" spans="2:120" x14ac:dyDescent="0.25">
      <c r="B69" s="78">
        <v>37771</v>
      </c>
      <c r="C69" s="111">
        <v>1586.40906</v>
      </c>
      <c r="D69" s="111">
        <v>236.88</v>
      </c>
      <c r="E69" s="111">
        <v>201.30875</v>
      </c>
      <c r="F69" s="111">
        <v>144.59773000000001</v>
      </c>
      <c r="G69" s="111">
        <v>28302.421880000002</v>
      </c>
      <c r="H69" s="111">
        <v>308.15719999999999</v>
      </c>
      <c r="I69" s="111">
        <v>324.71512000000001</v>
      </c>
      <c r="J69" s="111">
        <v>363.42437999999999</v>
      </c>
      <c r="L69" s="78">
        <v>37771</v>
      </c>
      <c r="M69" s="111">
        <f t="shared" si="50"/>
        <v>7.8893255403127416E-3</v>
      </c>
      <c r="N69" s="111">
        <f t="shared" si="51"/>
        <v>5.4768901950307258E-2</v>
      </c>
      <c r="O69" s="111">
        <f t="shared" si="52"/>
        <v>7.1727381665742662E-4</v>
      </c>
      <c r="P69" s="111">
        <f t="shared" si="53"/>
        <v>3.0559784488463526E-2</v>
      </c>
      <c r="Q69" s="111">
        <f t="shared" si="54"/>
        <v>5.64488637824061E-2</v>
      </c>
      <c r="R69" s="111">
        <f t="shared" si="55"/>
        <v>1.1536266281200858E-2</v>
      </c>
      <c r="S69" s="111">
        <f t="shared" si="56"/>
        <v>8.1420679554844444E-3</v>
      </c>
      <c r="T69" s="111">
        <f t="shared" si="57"/>
        <v>1.3018335684061855E-2</v>
      </c>
      <c r="V69" s="78">
        <v>37771</v>
      </c>
      <c r="W69" s="118">
        <f>M69-'Interest rate'!M68</f>
        <v>3.6400553596949159E-3</v>
      </c>
      <c r="X69" s="118">
        <f>N69-'Interest rate'!N68</f>
        <v>5.3675501361140077E-2</v>
      </c>
      <c r="Y69" s="118">
        <f>O69-'Interest rate'!O68</f>
        <v>-1.4071031964810743E-3</v>
      </c>
      <c r="Z69" s="118">
        <f>P69-'Interest rate'!P68</f>
        <v>2.7583467650610816E-2</v>
      </c>
      <c r="AA69" s="118">
        <f>Q69-'Interest rate'!Q68</f>
        <v>5.6404083146565309E-2</v>
      </c>
      <c r="AB69" s="118">
        <f>R69-'Interest rate'!R68</f>
        <v>1.1314312431075502E-2</v>
      </c>
      <c r="AC69" s="118">
        <f>S69-'Interest rate'!S68</f>
        <v>5.4152782183960468E-3</v>
      </c>
      <c r="AD69" s="118">
        <f>T69-'Interest rate'!T68</f>
        <v>9.1811140071034192E-3</v>
      </c>
      <c r="AE69" s="118"/>
      <c r="AF69" s="118">
        <v>3.899721448467966E-3</v>
      </c>
      <c r="AG69" s="118">
        <v>0.51955431754874648</v>
      </c>
      <c r="AH69" s="118">
        <v>0.17214484679665737</v>
      </c>
      <c r="AI69" s="118">
        <v>9.8607242339832854E-2</v>
      </c>
      <c r="AJ69" s="118">
        <v>9.8941504178272979E-2</v>
      </c>
      <c r="AK69" s="118">
        <v>3.5877437325905287E-2</v>
      </c>
      <c r="AL69" s="118">
        <v>4.0111420612813371E-2</v>
      </c>
      <c r="AM69" s="118">
        <v>3.0863509749303616E-2</v>
      </c>
      <c r="AN69" s="31"/>
      <c r="AO69" s="31"/>
      <c r="AP69" s="16">
        <v>6.6877000000000004</v>
      </c>
      <c r="AQ69" s="16">
        <v>7.8860999999999999</v>
      </c>
      <c r="AR69" s="16">
        <v>10.942600000000001</v>
      </c>
      <c r="AS69" s="16">
        <v>5.6064999999999997E-2</v>
      </c>
      <c r="AT69" s="16">
        <v>5.1532999999999998</v>
      </c>
      <c r="AU69" s="16">
        <v>4.8941999999999997</v>
      </c>
      <c r="AV69" s="16">
        <v>4.3678999999999997</v>
      </c>
      <c r="AW69" s="16"/>
      <c r="AX69" s="16">
        <f t="shared" si="58"/>
        <v>0.14952823840782331</v>
      </c>
      <c r="AY69" s="16">
        <f t="shared" si="59"/>
        <v>1.1791946409079355</v>
      </c>
      <c r="AZ69" s="16">
        <f t="shared" si="60"/>
        <v>1.6362277016014475</v>
      </c>
      <c r="BA69" s="16">
        <f t="shared" si="61"/>
        <v>8.3833006863346139E-3</v>
      </c>
      <c r="BB69" s="16">
        <f t="shared" si="62"/>
        <v>0.77056387098703583</v>
      </c>
      <c r="BC69" s="16">
        <f t="shared" si="63"/>
        <v>0.7318211044155688</v>
      </c>
      <c r="BD69" s="16">
        <f t="shared" ref="BD69:BD132" si="90">AV69*AX69</f>
        <v>0.65312439254153143</v>
      </c>
      <c r="BE69" s="16"/>
      <c r="BF69" s="16">
        <f t="shared" si="64"/>
        <v>0.12680539176525787</v>
      </c>
      <c r="BG69" s="16">
        <f t="shared" si="65"/>
        <v>0.84803641850851519</v>
      </c>
      <c r="BH69" s="16">
        <f t="shared" si="66"/>
        <v>1.3875806799305108</v>
      </c>
      <c r="BI69" s="16">
        <f t="shared" si="67"/>
        <v>7.1093442893191824E-3</v>
      </c>
      <c r="BJ69" s="16">
        <f t="shared" si="68"/>
        <v>0.65346622538390342</v>
      </c>
      <c r="BK69" s="16">
        <f t="shared" si="69"/>
        <v>0.62061094837752506</v>
      </c>
      <c r="BL69" s="16">
        <f t="shared" ref="BL69:BL132" si="91">AV69*BF69</f>
        <v>0.55387327069146985</v>
      </c>
      <c r="BM69" s="16"/>
      <c r="BN69" s="16">
        <f t="shared" si="70"/>
        <v>9.1385959461188382E-2</v>
      </c>
      <c r="BO69" s="16">
        <f t="shared" si="71"/>
        <v>0.61116188108858949</v>
      </c>
      <c r="BP69" s="16">
        <f t="shared" si="72"/>
        <v>0.72067881490687757</v>
      </c>
      <c r="BQ69" s="16">
        <f t="shared" si="73"/>
        <v>5.1235538171915266E-3</v>
      </c>
      <c r="BR69" s="16">
        <f t="shared" si="74"/>
        <v>0.47093926489134208</v>
      </c>
      <c r="BS69" s="16">
        <f t="shared" si="75"/>
        <v>0.44726116279494815</v>
      </c>
      <c r="BT69" s="16">
        <f t="shared" ref="BT69:BT132" si="92">BN69*AV69</f>
        <v>0.39916473233052469</v>
      </c>
      <c r="BU69" s="16"/>
      <c r="BV69" s="16">
        <f t="shared" si="76"/>
        <v>17.83643984660662</v>
      </c>
      <c r="BW69" s="16">
        <f t="shared" si="77"/>
        <v>119.28475876215109</v>
      </c>
      <c r="BX69" s="16">
        <f t="shared" si="78"/>
        <v>140.65994827432442</v>
      </c>
      <c r="BY69" s="16">
        <f t="shared" ref="BY69:BY132" si="93">1/BQ69</f>
        <v>195.17702666547757</v>
      </c>
      <c r="BZ69" s="16">
        <f t="shared" si="79"/>
        <v>91.916525461517892</v>
      </c>
      <c r="CA69" s="16">
        <f t="shared" si="80"/>
        <v>87.295103897262109</v>
      </c>
      <c r="CB69" s="16">
        <f t="shared" ref="CB69:CB132" si="94">BV69*AV69</f>
        <v>77.907785605993055</v>
      </c>
      <c r="CC69" s="16"/>
      <c r="CD69" s="16">
        <f t="shared" si="81"/>
        <v>0.20432348494135918</v>
      </c>
      <c r="CE69" s="16">
        <f t="shared" si="82"/>
        <v>1.2977509556982905</v>
      </c>
      <c r="CF69" s="16">
        <f t="shared" si="83"/>
        <v>1.5303009721925753</v>
      </c>
      <c r="CG69" s="16">
        <f t="shared" ref="CG69:CG132" si="95">1/BR69</f>
        <v>2.1234160634932957</v>
      </c>
      <c r="CH69" s="16">
        <f t="shared" ref="CH69:CH132" si="96">1/BZ69</f>
        <v>1.0879436477596878E-2</v>
      </c>
      <c r="CI69" s="16">
        <f t="shared" si="84"/>
        <v>0.94972153765548284</v>
      </c>
      <c r="CJ69" s="16">
        <f t="shared" ref="CJ69:CJ132" si="97">CD69*AV69</f>
        <v>0.89246454987536272</v>
      </c>
      <c r="CK69" s="16"/>
      <c r="CL69" s="16">
        <f t="shared" ref="CL69:CL132" si="98">1/AU69</f>
        <v>0.20432348494135918</v>
      </c>
      <c r="CM69" s="16">
        <f t="shared" si="85"/>
        <v>1.3664541702423278</v>
      </c>
      <c r="CN69" s="16">
        <f t="shared" si="86"/>
        <v>1.6113154345960528</v>
      </c>
      <c r="CO69" s="16">
        <f t="shared" si="87"/>
        <v>2.235830166319317</v>
      </c>
      <c r="CP69" s="16">
        <f t="shared" si="88"/>
        <v>1.1455396183237302E-2</v>
      </c>
      <c r="CQ69" s="16">
        <f t="shared" si="89"/>
        <v>1.0529402149483063</v>
      </c>
      <c r="CR69" s="16">
        <f t="shared" ref="CR69:CR132" si="99">CL69*AV69</f>
        <v>0.89246454987536272</v>
      </c>
      <c r="CS69" s="16"/>
      <c r="CT69" s="16">
        <f t="shared" ref="CT69:CT132" si="100">1/AV69</f>
        <v>0.22894297030609675</v>
      </c>
      <c r="CU69" s="16">
        <f t="shared" ref="CU69:CU132" si="101">1/BD69</f>
        <v>1.5311019025160832</v>
      </c>
      <c r="CV69" s="16">
        <f t="shared" ref="CV69:CV132" si="102">1/BL69</f>
        <v>1.8054671581309094</v>
      </c>
      <c r="CW69" s="16">
        <f t="shared" ref="CW69:CW132" si="103">1/BT69</f>
        <v>2.5052313468714948</v>
      </c>
      <c r="CX69" s="16">
        <f t="shared" ref="CX69:CX132" si="104">1/CB69</f>
        <v>1.2835687630211312E-2</v>
      </c>
      <c r="CY69" s="16">
        <f t="shared" ref="CY69:CY132" si="105">1/CJ69</f>
        <v>1.1204926852720987</v>
      </c>
      <c r="CZ69" s="16">
        <f t="shared" ref="CZ69:CZ132" si="106">1/CR69</f>
        <v>1.1204926852720987</v>
      </c>
      <c r="DA69" s="31"/>
      <c r="DB69" s="277"/>
      <c r="DC69" s="57"/>
      <c r="DD69" s="57"/>
      <c r="DE69" s="161"/>
      <c r="DF69" s="132"/>
      <c r="DG69" s="205"/>
      <c r="DH69" s="206"/>
      <c r="DI69" s="78"/>
      <c r="DJ69" s="57"/>
      <c r="DP69" s="78"/>
    </row>
    <row r="70" spans="2:120" x14ac:dyDescent="0.25">
      <c r="B70" s="115">
        <v>37802</v>
      </c>
      <c r="C70" s="112">
        <v>1743.7075199999999</v>
      </c>
      <c r="D70" s="112">
        <v>241.07</v>
      </c>
      <c r="E70" s="112">
        <v>209.93643</v>
      </c>
      <c r="F70" s="112">
        <v>145.85551000000001</v>
      </c>
      <c r="G70" s="112">
        <v>28954.917969999999</v>
      </c>
      <c r="H70" s="112">
        <v>326.24002000000002</v>
      </c>
      <c r="I70" s="112">
        <v>326.28823999999997</v>
      </c>
      <c r="J70" s="112">
        <v>359.37686000000002</v>
      </c>
      <c r="L70" s="115">
        <v>37802</v>
      </c>
      <c r="M70" s="112">
        <f t="shared" ref="M70:M133" si="107">C70/C69-1</f>
        <v>9.915378319889312E-2</v>
      </c>
      <c r="N70" s="112">
        <f t="shared" ref="N70:N133" si="108">D70/D69-1</f>
        <v>1.7688280986153382E-2</v>
      </c>
      <c r="O70" s="112">
        <f t="shared" ref="O70:O133" si="109">E70/E69-1</f>
        <v>4.2857948300806692E-2</v>
      </c>
      <c r="P70" s="112">
        <f t="shared" ref="P70:P133" si="110">F70/F69-1</f>
        <v>8.6984768018141256E-3</v>
      </c>
      <c r="Q70" s="112">
        <f t="shared" ref="Q70:Q133" si="111">G70/G69-1</f>
        <v>2.3054425969852632E-2</v>
      </c>
      <c r="R70" s="112">
        <f t="shared" ref="R70:R133" si="112">H70/H69-1</f>
        <v>5.8680504625561403E-2</v>
      </c>
      <c r="S70" s="112">
        <f t="shared" ref="S70:S133" si="113">I70/I69-1</f>
        <v>4.8446157973793813E-3</v>
      </c>
      <c r="T70" s="112">
        <f t="shared" ref="T70:T133" si="114">J70/J69-1</f>
        <v>-1.1137172470377377E-2</v>
      </c>
      <c r="V70" s="115">
        <v>37802</v>
      </c>
      <c r="W70" s="119">
        <f>M70-'Interest rate'!M69</f>
        <v>9.5023894556691024E-2</v>
      </c>
      <c r="X70" s="119">
        <f>N70-'Interest rate'!N69</f>
        <v>1.65948803969862E-2</v>
      </c>
      <c r="Y70" s="119">
        <f>O70-'Interest rate'!O69</f>
        <v>4.0887771247493987E-2</v>
      </c>
      <c r="Z70" s="119">
        <f>P70-'Interest rate'!P69</f>
        <v>5.6745386557679467E-3</v>
      </c>
      <c r="AA70" s="119">
        <f>Q70-'Interest rate'!Q69</f>
        <v>2.3016933702004749E-2</v>
      </c>
      <c r="AB70" s="119">
        <f>R70-'Interest rate'!R69</f>
        <v>5.8477955421966765E-2</v>
      </c>
      <c r="AC70" s="119">
        <f>S70-'Interest rate'!S69</f>
        <v>2.1481589284906288E-3</v>
      </c>
      <c r="AD70" s="119">
        <f>T70-'Interest rate'!T69</f>
        <v>-1.4936995374682849E-2</v>
      </c>
      <c r="AE70" s="118"/>
      <c r="AF70" s="119">
        <v>3.899721448467966E-3</v>
      </c>
      <c r="AG70" s="119">
        <v>0.51955431754874648</v>
      </c>
      <c r="AH70" s="119">
        <v>0.17214484679665737</v>
      </c>
      <c r="AI70" s="119">
        <v>9.8607242339832854E-2</v>
      </c>
      <c r="AJ70" s="119">
        <v>9.8941504178272979E-2</v>
      </c>
      <c r="AK70" s="119">
        <v>3.5877437325905287E-2</v>
      </c>
      <c r="AL70" s="119">
        <v>4.0111420612813371E-2</v>
      </c>
      <c r="AM70" s="119">
        <v>3.0863509749303616E-2</v>
      </c>
      <c r="AN70" s="31"/>
      <c r="AO70" s="31"/>
      <c r="AP70" s="18">
        <v>7.2034000000000002</v>
      </c>
      <c r="AQ70" s="18">
        <v>8.2993000000000006</v>
      </c>
      <c r="AR70" s="18">
        <v>11.929500000000001</v>
      </c>
      <c r="AS70" s="18">
        <v>6.0134E-2</v>
      </c>
      <c r="AT70" s="18">
        <v>5.3324999999999996</v>
      </c>
      <c r="AU70" s="18">
        <v>5.35</v>
      </c>
      <c r="AV70" s="18">
        <v>4.8535500000000003</v>
      </c>
      <c r="AW70" s="18"/>
      <c r="AX70" s="18">
        <f t="shared" si="58"/>
        <v>0.13882333342588221</v>
      </c>
      <c r="AY70" s="18">
        <f t="shared" si="59"/>
        <v>1.1521364911014242</v>
      </c>
      <c r="AZ70" s="18">
        <f t="shared" si="60"/>
        <v>1.656092956104062</v>
      </c>
      <c r="BA70" s="18">
        <f t="shared" si="61"/>
        <v>8.3480023322320008E-3</v>
      </c>
      <c r="BB70" s="18">
        <f t="shared" si="62"/>
        <v>0.74027542549351688</v>
      </c>
      <c r="BC70" s="18">
        <f t="shared" si="63"/>
        <v>0.74270483382846975</v>
      </c>
      <c r="BD70" s="18">
        <f t="shared" si="90"/>
        <v>0.67378598994919059</v>
      </c>
      <c r="BE70" s="18"/>
      <c r="BF70" s="18">
        <f t="shared" si="64"/>
        <v>0.12049208969431156</v>
      </c>
      <c r="BG70" s="18">
        <f t="shared" si="65"/>
        <v>0.86795271890400394</v>
      </c>
      <c r="BH70" s="18">
        <f t="shared" si="66"/>
        <v>1.4374103840082899</v>
      </c>
      <c r="BI70" s="18">
        <f t="shared" si="67"/>
        <v>7.2456713216777317E-3</v>
      </c>
      <c r="BJ70" s="18">
        <f t="shared" si="68"/>
        <v>0.64252406829491637</v>
      </c>
      <c r="BK70" s="18">
        <f t="shared" si="69"/>
        <v>0.64463267986456685</v>
      </c>
      <c r="BL70" s="18">
        <f t="shared" si="91"/>
        <v>0.58481438193582591</v>
      </c>
      <c r="BM70" s="18"/>
      <c r="BN70" s="18">
        <f t="shared" si="70"/>
        <v>8.3825809966888792E-2</v>
      </c>
      <c r="BO70" s="18">
        <f t="shared" si="71"/>
        <v>0.60383083951548677</v>
      </c>
      <c r="BP70" s="18">
        <f t="shared" si="72"/>
        <v>0.69569554465820027</v>
      </c>
      <c r="BQ70" s="18">
        <f t="shared" si="73"/>
        <v>5.0407812565488909E-3</v>
      </c>
      <c r="BR70" s="18">
        <f t="shared" si="74"/>
        <v>0.44700113164843447</v>
      </c>
      <c r="BS70" s="18">
        <f t="shared" si="75"/>
        <v>0.44846808332285498</v>
      </c>
      <c r="BT70" s="18">
        <f t="shared" si="92"/>
        <v>0.40685275996479314</v>
      </c>
      <c r="BU70" s="18"/>
      <c r="BV70" s="18">
        <f t="shared" si="76"/>
        <v>16.629527388831608</v>
      </c>
      <c r="BW70" s="18">
        <f t="shared" si="77"/>
        <v>119.78913759270962</v>
      </c>
      <c r="BX70" s="18">
        <f t="shared" si="78"/>
        <v>138.01343665813019</v>
      </c>
      <c r="BY70" s="18">
        <f t="shared" si="93"/>
        <v>198.38194698506669</v>
      </c>
      <c r="BZ70" s="18">
        <f t="shared" si="79"/>
        <v>88.676954800944543</v>
      </c>
      <c r="CA70" s="18">
        <f t="shared" si="80"/>
        <v>88.967971530249102</v>
      </c>
      <c r="CB70" s="18">
        <f t="shared" si="94"/>
        <v>80.712242658063658</v>
      </c>
      <c r="CC70" s="18"/>
      <c r="CD70" s="18">
        <f t="shared" si="81"/>
        <v>0.18691588785046731</v>
      </c>
      <c r="CE70" s="18">
        <f t="shared" si="82"/>
        <v>1.3508485700890764</v>
      </c>
      <c r="CF70" s="18">
        <f t="shared" si="83"/>
        <v>1.5563619315518051</v>
      </c>
      <c r="CG70" s="18">
        <f t="shared" si="95"/>
        <v>2.2371308016877642</v>
      </c>
      <c r="CH70" s="18">
        <f t="shared" si="96"/>
        <v>1.1276887013595875E-2</v>
      </c>
      <c r="CI70" s="18">
        <f t="shared" si="84"/>
        <v>1.0032817627754336</v>
      </c>
      <c r="CJ70" s="18">
        <f t="shared" si="97"/>
        <v>0.9072056074766357</v>
      </c>
      <c r="CK70" s="18"/>
      <c r="CL70" s="18">
        <f t="shared" si="98"/>
        <v>0.18691588785046731</v>
      </c>
      <c r="CM70" s="18">
        <f t="shared" si="85"/>
        <v>1.3464299065420562</v>
      </c>
      <c r="CN70" s="18">
        <f t="shared" si="86"/>
        <v>1.5512710280373834</v>
      </c>
      <c r="CO70" s="18">
        <f t="shared" si="87"/>
        <v>2.2298130841121497</v>
      </c>
      <c r="CP70" s="18">
        <f t="shared" si="88"/>
        <v>1.1240000000000002E-2</v>
      </c>
      <c r="CQ70" s="18">
        <f t="shared" si="89"/>
        <v>0.99672897196261689</v>
      </c>
      <c r="CR70" s="18">
        <f t="shared" si="99"/>
        <v>0.9072056074766357</v>
      </c>
      <c r="CS70" s="18"/>
      <c r="CT70" s="18">
        <f t="shared" si="100"/>
        <v>0.20603475806368532</v>
      </c>
      <c r="CU70" s="18">
        <f t="shared" si="101"/>
        <v>1.4841507762359512</v>
      </c>
      <c r="CV70" s="18">
        <f t="shared" si="102"/>
        <v>1.7099442675979437</v>
      </c>
      <c r="CW70" s="18">
        <f t="shared" si="103"/>
        <v>2.4578916463207343</v>
      </c>
      <c r="CX70" s="18">
        <f t="shared" si="104"/>
        <v>1.2389694141401654E-2</v>
      </c>
      <c r="CY70" s="18">
        <f t="shared" si="105"/>
        <v>1.1022859556407163</v>
      </c>
      <c r="CZ70" s="18">
        <f t="shared" si="106"/>
        <v>1.1022859556407163</v>
      </c>
      <c r="DA70" s="31"/>
      <c r="DB70" s="277"/>
      <c r="DC70" s="57"/>
      <c r="DD70" s="57"/>
      <c r="DE70" s="161"/>
      <c r="DF70" s="132"/>
      <c r="DG70" s="205"/>
      <c r="DH70" s="206"/>
      <c r="DI70" s="78"/>
      <c r="DJ70" s="57"/>
      <c r="DP70" s="78"/>
    </row>
    <row r="71" spans="2:120" x14ac:dyDescent="0.25">
      <c r="B71" s="78">
        <v>37833</v>
      </c>
      <c r="C71" s="111">
        <v>1793.0382099999999</v>
      </c>
      <c r="D71" s="111">
        <v>246.07</v>
      </c>
      <c r="E71" s="111">
        <v>219.00142</v>
      </c>
      <c r="F71" s="111">
        <v>153.10478000000001</v>
      </c>
      <c r="G71" s="111">
        <v>29661.277340000001</v>
      </c>
      <c r="H71" s="111">
        <v>337.38657000000001</v>
      </c>
      <c r="I71" s="111">
        <v>346.98331000000002</v>
      </c>
      <c r="J71" s="111">
        <v>379.97219999999999</v>
      </c>
      <c r="L71" s="78">
        <v>37833</v>
      </c>
      <c r="M71" s="111">
        <f t="shared" si="107"/>
        <v>2.8290690631419757E-2</v>
      </c>
      <c r="N71" s="111">
        <f t="shared" si="108"/>
        <v>2.0740863649562291E-2</v>
      </c>
      <c r="O71" s="111">
        <f t="shared" si="109"/>
        <v>4.3179690156682105E-2</v>
      </c>
      <c r="P71" s="111">
        <f t="shared" si="110"/>
        <v>4.9701721930148546E-2</v>
      </c>
      <c r="Q71" s="111">
        <f t="shared" si="111"/>
        <v>2.4395143192319058E-2</v>
      </c>
      <c r="R71" s="111">
        <f t="shared" si="112"/>
        <v>3.4166715659225355E-2</v>
      </c>
      <c r="S71" s="111">
        <f t="shared" si="113"/>
        <v>6.3425730574905304E-2</v>
      </c>
      <c r="T71" s="111">
        <f t="shared" si="114"/>
        <v>5.7308475565176709E-2</v>
      </c>
      <c r="V71" s="78">
        <v>37833</v>
      </c>
      <c r="W71" s="118">
        <f>M71-'Interest rate'!M70</f>
        <v>2.4880389239996248E-2</v>
      </c>
      <c r="X71" s="118">
        <f>N71-'Interest rate'!N70</f>
        <v>1.9812287421822727E-2</v>
      </c>
      <c r="Y71" s="118">
        <f>O71-'Interest rate'!O70</f>
        <v>4.1401762583595625E-2</v>
      </c>
      <c r="Z71" s="118">
        <f>P71-'Interest rate'!P70</f>
        <v>4.6694665296606486E-2</v>
      </c>
      <c r="AA71" s="118">
        <f>Q71-'Interest rate'!Q70</f>
        <v>2.4356867917495473E-2</v>
      </c>
      <c r="AB71" s="118">
        <f>R71-'Interest rate'!R70</f>
        <v>3.3947538398379384E-2</v>
      </c>
      <c r="AC71" s="118">
        <f>S71-'Interest rate'!S70</f>
        <v>6.0737364175859954E-2</v>
      </c>
      <c r="AD71" s="118">
        <f>T71-'Interest rate'!T70</f>
        <v>5.3608617751914389E-2</v>
      </c>
      <c r="AE71" s="118"/>
      <c r="AF71" s="118">
        <v>3.899721448467966E-3</v>
      </c>
      <c r="AG71" s="118">
        <v>0.51955431754874648</v>
      </c>
      <c r="AH71" s="118">
        <v>0.17214484679665737</v>
      </c>
      <c r="AI71" s="118">
        <v>9.8607242339832854E-2</v>
      </c>
      <c r="AJ71" s="118">
        <v>9.8941504178272979E-2</v>
      </c>
      <c r="AK71" s="118">
        <v>3.5877437325905287E-2</v>
      </c>
      <c r="AL71" s="118">
        <v>4.0111420612813371E-2</v>
      </c>
      <c r="AM71" s="118">
        <v>3.0863509749303616E-2</v>
      </c>
      <c r="AN71" s="31"/>
      <c r="AO71" s="31"/>
      <c r="AP71" s="16">
        <v>7.2885999999999997</v>
      </c>
      <c r="AQ71" s="16">
        <v>8.1860999999999997</v>
      </c>
      <c r="AR71" s="16">
        <v>11.737399999999999</v>
      </c>
      <c r="AS71" s="16">
        <v>6.0462999999999996E-2</v>
      </c>
      <c r="AT71" s="16">
        <v>5.3169000000000004</v>
      </c>
      <c r="AU71" s="16">
        <v>5.1871999999999998</v>
      </c>
      <c r="AV71" s="16">
        <v>4.72865</v>
      </c>
      <c r="AW71" s="16"/>
      <c r="AX71" s="16">
        <f t="shared" si="58"/>
        <v>0.13720055977828391</v>
      </c>
      <c r="AY71" s="16">
        <f t="shared" si="59"/>
        <v>1.12313750240101</v>
      </c>
      <c r="AZ71" s="16">
        <f t="shared" si="60"/>
        <v>1.6103778503416295</v>
      </c>
      <c r="BA71" s="16">
        <f t="shared" si="61"/>
        <v>8.2955574458743794E-3</v>
      </c>
      <c r="BB71" s="16">
        <f t="shared" si="62"/>
        <v>0.72948165628515782</v>
      </c>
      <c r="BC71" s="16">
        <f t="shared" si="63"/>
        <v>0.71168674368191431</v>
      </c>
      <c r="BD71" s="16">
        <f t="shared" si="90"/>
        <v>0.64877342699558216</v>
      </c>
      <c r="BE71" s="16"/>
      <c r="BF71" s="16">
        <f t="shared" si="64"/>
        <v>0.12215829271570101</v>
      </c>
      <c r="BG71" s="16">
        <f t="shared" si="65"/>
        <v>0.89036293228765839</v>
      </c>
      <c r="BH71" s="16">
        <f t="shared" si="66"/>
        <v>1.433820744921269</v>
      </c>
      <c r="BI71" s="16">
        <f t="shared" si="67"/>
        <v>7.3860568524694303E-3</v>
      </c>
      <c r="BJ71" s="16">
        <f t="shared" si="68"/>
        <v>0.64950342654011073</v>
      </c>
      <c r="BK71" s="16">
        <f t="shared" si="69"/>
        <v>0.63365949597488425</v>
      </c>
      <c r="BL71" s="16">
        <f t="shared" si="91"/>
        <v>0.57764381085009964</v>
      </c>
      <c r="BM71" s="16"/>
      <c r="BN71" s="16">
        <f t="shared" si="70"/>
        <v>8.5197743963739844E-2</v>
      </c>
      <c r="BO71" s="16">
        <f t="shared" si="71"/>
        <v>0.62097227665411414</v>
      </c>
      <c r="BP71" s="16">
        <f t="shared" si="72"/>
        <v>0.69743725186157068</v>
      </c>
      <c r="BQ71" s="16">
        <f t="shared" si="73"/>
        <v>5.151311193279602E-3</v>
      </c>
      <c r="BR71" s="16">
        <f t="shared" si="74"/>
        <v>0.45298788488080843</v>
      </c>
      <c r="BS71" s="16">
        <f t="shared" si="75"/>
        <v>0.44193773748871129</v>
      </c>
      <c r="BT71" s="16">
        <f t="shared" si="92"/>
        <v>0.40287031199413842</v>
      </c>
      <c r="BU71" s="16"/>
      <c r="BV71" s="16">
        <f t="shared" si="76"/>
        <v>16.53904040487571</v>
      </c>
      <c r="BW71" s="16">
        <f t="shared" si="77"/>
        <v>120.54644989497709</v>
      </c>
      <c r="BX71" s="16">
        <f t="shared" si="78"/>
        <v>135.39023865835304</v>
      </c>
      <c r="BY71" s="16">
        <f t="shared" si="93"/>
        <v>194.12533284818815</v>
      </c>
      <c r="BZ71" s="16">
        <f t="shared" si="79"/>
        <v>87.936423928683666</v>
      </c>
      <c r="CA71" s="16">
        <f t="shared" si="80"/>
        <v>85.791310388171283</v>
      </c>
      <c r="CB71" s="16">
        <f t="shared" si="94"/>
        <v>78.207333410515531</v>
      </c>
      <c r="CC71" s="16"/>
      <c r="CD71" s="16">
        <f t="shared" si="81"/>
        <v>0.19278223318938928</v>
      </c>
      <c r="CE71" s="16">
        <f t="shared" si="82"/>
        <v>1.3708363896255333</v>
      </c>
      <c r="CF71" s="16">
        <f t="shared" si="83"/>
        <v>1.5396377588444392</v>
      </c>
      <c r="CG71" s="16">
        <f t="shared" si="95"/>
        <v>2.207564558295247</v>
      </c>
      <c r="CH71" s="16">
        <f t="shared" si="96"/>
        <v>1.1371852019033646E-2</v>
      </c>
      <c r="CI71" s="16">
        <f t="shared" si="84"/>
        <v>0.97560608625326783</v>
      </c>
      <c r="CJ71" s="16">
        <f t="shared" si="97"/>
        <v>0.91159970697100567</v>
      </c>
      <c r="CK71" s="16"/>
      <c r="CL71" s="16">
        <f t="shared" si="98"/>
        <v>0.19278223318938928</v>
      </c>
      <c r="CM71" s="16">
        <f t="shared" si="85"/>
        <v>1.4051125848241826</v>
      </c>
      <c r="CN71" s="16">
        <f t="shared" si="86"/>
        <v>1.5781346391116595</v>
      </c>
      <c r="CO71" s="16">
        <f t="shared" si="87"/>
        <v>2.2627621838371375</v>
      </c>
      <c r="CP71" s="16">
        <f t="shared" si="88"/>
        <v>1.1656192165330044E-2</v>
      </c>
      <c r="CQ71" s="16">
        <f t="shared" si="89"/>
        <v>1.0250038556446639</v>
      </c>
      <c r="CR71" s="16">
        <f t="shared" si="99"/>
        <v>0.91159970697100567</v>
      </c>
      <c r="CS71" s="16"/>
      <c r="CT71" s="16">
        <f t="shared" si="100"/>
        <v>0.21147684857200258</v>
      </c>
      <c r="CU71" s="16">
        <f t="shared" si="101"/>
        <v>1.541370158501898</v>
      </c>
      <c r="CV71" s="16">
        <f t="shared" si="102"/>
        <v>1.7311706300952701</v>
      </c>
      <c r="CW71" s="16">
        <f t="shared" si="103"/>
        <v>2.4821883624290231</v>
      </c>
      <c r="CX71" s="16">
        <f t="shared" si="104"/>
        <v>1.278652469520899E-2</v>
      </c>
      <c r="CY71" s="16">
        <f t="shared" si="105"/>
        <v>1.0969727089126917</v>
      </c>
      <c r="CZ71" s="16">
        <f t="shared" si="106"/>
        <v>1.0969727089126917</v>
      </c>
      <c r="DA71" s="31"/>
      <c r="DB71" s="277"/>
      <c r="DC71" s="57"/>
      <c r="DD71" s="57"/>
      <c r="DE71" s="161"/>
      <c r="DF71" s="132"/>
      <c r="DG71" s="205"/>
      <c r="DH71" s="206"/>
      <c r="DI71" s="78"/>
      <c r="DJ71" s="57"/>
      <c r="DP71" s="78"/>
    </row>
    <row r="72" spans="2:120" x14ac:dyDescent="0.25">
      <c r="B72" s="115">
        <v>37862</v>
      </c>
      <c r="C72" s="112">
        <v>1888.8991699999999</v>
      </c>
      <c r="D72" s="112">
        <v>251.15</v>
      </c>
      <c r="E72" s="112">
        <v>228.98430999999999</v>
      </c>
      <c r="F72" s="112">
        <v>159.39959999999999</v>
      </c>
      <c r="G72" s="112">
        <v>29286.601559999999</v>
      </c>
      <c r="H72" s="112">
        <v>352.56436000000002</v>
      </c>
      <c r="I72" s="112">
        <v>348.11901999999998</v>
      </c>
      <c r="J72" s="112">
        <v>387.21863000000002</v>
      </c>
      <c r="L72" s="115">
        <v>37862</v>
      </c>
      <c r="M72" s="112">
        <f t="shared" si="107"/>
        <v>5.3462865133253379E-2</v>
      </c>
      <c r="N72" s="112">
        <f t="shared" si="108"/>
        <v>2.0644532043727404E-2</v>
      </c>
      <c r="O72" s="112">
        <f t="shared" si="109"/>
        <v>4.5583677037345227E-2</v>
      </c>
      <c r="P72" s="112">
        <f t="shared" si="110"/>
        <v>4.1114457693613327E-2</v>
      </c>
      <c r="Q72" s="112">
        <f t="shared" si="111"/>
        <v>-1.2631815403806979E-2</v>
      </c>
      <c r="R72" s="112">
        <f t="shared" si="112"/>
        <v>4.4986349041694185E-2</v>
      </c>
      <c r="S72" s="112">
        <f t="shared" si="113"/>
        <v>3.273096910626494E-3</v>
      </c>
      <c r="T72" s="112">
        <f t="shared" si="114"/>
        <v>1.9070947821972384E-2</v>
      </c>
      <c r="V72" s="115">
        <v>37862</v>
      </c>
      <c r="W72" s="119">
        <f>M72-'Interest rate'!M71</f>
        <v>5.045480068082342E-2</v>
      </c>
      <c r="X72" s="119">
        <f>N72-'Interest rate'!N71</f>
        <v>1.9732454684052936E-2</v>
      </c>
      <c r="Y72" s="119">
        <f>O72-'Interest rate'!O71</f>
        <v>4.3838746135864914E-2</v>
      </c>
      <c r="Z72" s="119">
        <f>P72-'Interest rate'!P71</f>
        <v>3.8314619312473486E-2</v>
      </c>
      <c r="AA72" s="119">
        <f>Q72-'Interest rate'!Q71</f>
        <v>-1.2665667433649386E-2</v>
      </c>
      <c r="AB72" s="119">
        <f>R72-'Interest rate'!R71</f>
        <v>4.4787957327578898E-2</v>
      </c>
      <c r="AC72" s="119">
        <f>S72-'Interest rate'!S71</f>
        <v>7.6358373750218256E-4</v>
      </c>
      <c r="AD72" s="119">
        <f>T72-'Interest rate'!T71</f>
        <v>1.5258656957054306E-2</v>
      </c>
      <c r="AE72" s="118"/>
      <c r="AF72" s="119">
        <v>3.899721448467966E-3</v>
      </c>
      <c r="AG72" s="119">
        <v>0.51955431754874648</v>
      </c>
      <c r="AH72" s="119">
        <v>0.17214484679665737</v>
      </c>
      <c r="AI72" s="119">
        <v>9.8607242339832854E-2</v>
      </c>
      <c r="AJ72" s="119">
        <v>9.8941504178272979E-2</v>
      </c>
      <c r="AK72" s="119">
        <v>3.5877437325905287E-2</v>
      </c>
      <c r="AL72" s="119">
        <v>4.0111420612813371E-2</v>
      </c>
      <c r="AM72" s="119">
        <v>3.0863509749303616E-2</v>
      </c>
      <c r="AN72" s="31"/>
      <c r="AO72" s="31"/>
      <c r="AP72" s="18">
        <v>7.5086000000000004</v>
      </c>
      <c r="AQ72" s="18">
        <v>8.2484999999999999</v>
      </c>
      <c r="AR72" s="18">
        <v>11.7865</v>
      </c>
      <c r="AS72" s="18">
        <v>6.4229000000000008E-2</v>
      </c>
      <c r="AT72" s="18">
        <v>5.3643999999999998</v>
      </c>
      <c r="AU72" s="18">
        <v>5.42</v>
      </c>
      <c r="AV72" s="18">
        <v>4.8594999999999997</v>
      </c>
      <c r="AW72" s="18"/>
      <c r="AX72" s="18">
        <f t="shared" si="58"/>
        <v>0.13318061955624216</v>
      </c>
      <c r="AY72" s="18">
        <f t="shared" si="59"/>
        <v>1.0985403404096634</v>
      </c>
      <c r="AZ72" s="18">
        <f t="shared" si="60"/>
        <v>1.5697333723996483</v>
      </c>
      <c r="BA72" s="18">
        <f t="shared" si="61"/>
        <v>8.5540580134778783E-3</v>
      </c>
      <c r="BB72" s="18">
        <f t="shared" si="62"/>
        <v>0.71443411554750547</v>
      </c>
      <c r="BC72" s="18">
        <f t="shared" si="63"/>
        <v>0.72183895799483255</v>
      </c>
      <c r="BD72" s="18">
        <f t="shared" si="90"/>
        <v>0.64719122073355873</v>
      </c>
      <c r="BE72" s="18"/>
      <c r="BF72" s="18">
        <f t="shared" si="64"/>
        <v>0.12123416378735528</v>
      </c>
      <c r="BG72" s="18">
        <f t="shared" si="65"/>
        <v>0.91029884221373591</v>
      </c>
      <c r="BH72" s="18">
        <f t="shared" si="66"/>
        <v>1.428926471479663</v>
      </c>
      <c r="BI72" s="18">
        <f t="shared" si="67"/>
        <v>7.7867491058980437E-3</v>
      </c>
      <c r="BJ72" s="18">
        <f t="shared" si="68"/>
        <v>0.65034854822088861</v>
      </c>
      <c r="BK72" s="18">
        <f t="shared" si="69"/>
        <v>0.65708916772746562</v>
      </c>
      <c r="BL72" s="18">
        <f t="shared" si="91"/>
        <v>0.58913741892465299</v>
      </c>
      <c r="BM72" s="18"/>
      <c r="BN72" s="18">
        <f t="shared" si="70"/>
        <v>8.4842828659907527E-2</v>
      </c>
      <c r="BO72" s="18">
        <f t="shared" si="71"/>
        <v>0.63705086327578164</v>
      </c>
      <c r="BP72" s="18">
        <f t="shared" si="72"/>
        <v>0.69982607220124715</v>
      </c>
      <c r="BQ72" s="18">
        <f t="shared" si="73"/>
        <v>5.4493700419972011E-3</v>
      </c>
      <c r="BR72" s="18">
        <f t="shared" si="74"/>
        <v>0.4551308700632079</v>
      </c>
      <c r="BS72" s="18">
        <f t="shared" si="75"/>
        <v>0.45984813133669877</v>
      </c>
      <c r="BT72" s="18">
        <f t="shared" si="92"/>
        <v>0.41229372587282059</v>
      </c>
      <c r="BU72" s="18"/>
      <c r="BV72" s="18">
        <f t="shared" si="76"/>
        <v>15.569291130174841</v>
      </c>
      <c r="BW72" s="18">
        <f t="shared" si="77"/>
        <v>116.90357938003083</v>
      </c>
      <c r="BX72" s="18">
        <f t="shared" si="78"/>
        <v>128.42329788724717</v>
      </c>
      <c r="BY72" s="18">
        <f t="shared" si="93"/>
        <v>183.50744990580577</v>
      </c>
      <c r="BZ72" s="18">
        <f t="shared" si="79"/>
        <v>83.519905338709918</v>
      </c>
      <c r="CA72" s="18">
        <f t="shared" si="80"/>
        <v>84.385557925547644</v>
      </c>
      <c r="CB72" s="18">
        <f t="shared" si="94"/>
        <v>75.658970247084639</v>
      </c>
      <c r="CC72" s="18"/>
      <c r="CD72" s="18">
        <f t="shared" si="81"/>
        <v>0.18450184501845018</v>
      </c>
      <c r="CE72" s="18">
        <f t="shared" si="82"/>
        <v>1.3997091939452688</v>
      </c>
      <c r="CF72" s="18">
        <f t="shared" si="83"/>
        <v>1.5376370143911715</v>
      </c>
      <c r="CG72" s="18">
        <f t="shared" si="95"/>
        <v>2.1971702333905005</v>
      </c>
      <c r="CH72" s="18">
        <f t="shared" si="96"/>
        <v>1.197319364700619E-2</v>
      </c>
      <c r="CI72" s="18">
        <f t="shared" si="84"/>
        <v>1.01036462605324</v>
      </c>
      <c r="CJ72" s="18">
        <f t="shared" si="97"/>
        <v>0.89658671586715866</v>
      </c>
      <c r="CK72" s="18"/>
      <c r="CL72" s="18">
        <f t="shared" si="98"/>
        <v>0.18450184501845018</v>
      </c>
      <c r="CM72" s="18">
        <f t="shared" si="85"/>
        <v>1.385350553505535</v>
      </c>
      <c r="CN72" s="18">
        <f t="shared" si="86"/>
        <v>1.5218634686346864</v>
      </c>
      <c r="CO72" s="18">
        <f t="shared" si="87"/>
        <v>2.174630996309963</v>
      </c>
      <c r="CP72" s="18">
        <f t="shared" si="88"/>
        <v>1.1850369003690039E-2</v>
      </c>
      <c r="CQ72" s="18">
        <f t="shared" si="89"/>
        <v>0.98974169741697415</v>
      </c>
      <c r="CR72" s="18">
        <f t="shared" si="99"/>
        <v>0.89658671586715866</v>
      </c>
      <c r="CS72" s="18"/>
      <c r="CT72" s="18">
        <f t="shared" si="100"/>
        <v>0.20578248791027884</v>
      </c>
      <c r="CU72" s="18">
        <f t="shared" si="101"/>
        <v>1.54513838872312</v>
      </c>
      <c r="CV72" s="18">
        <f t="shared" si="102"/>
        <v>1.697396851527935</v>
      </c>
      <c r="CW72" s="18">
        <f t="shared" si="103"/>
        <v>2.4254552937545015</v>
      </c>
      <c r="CX72" s="18">
        <f t="shared" si="104"/>
        <v>1.3217203415989301E-2</v>
      </c>
      <c r="CY72" s="18">
        <f t="shared" si="105"/>
        <v>1.1153410844737113</v>
      </c>
      <c r="CZ72" s="18">
        <f t="shared" si="106"/>
        <v>1.1153410844737113</v>
      </c>
      <c r="DA72" s="31"/>
      <c r="DB72" s="277"/>
      <c r="DC72" s="57"/>
      <c r="DD72" s="57"/>
      <c r="DE72" s="161"/>
      <c r="DF72" s="132"/>
      <c r="DG72" s="205"/>
      <c r="DH72" s="206"/>
      <c r="DI72" s="78"/>
      <c r="DJ72" s="57"/>
      <c r="DP72" s="78"/>
    </row>
    <row r="73" spans="2:120" x14ac:dyDescent="0.25">
      <c r="B73" s="78">
        <v>37894</v>
      </c>
      <c r="C73" s="111">
        <v>1777.7910199999999</v>
      </c>
      <c r="D73" s="111">
        <v>252.33</v>
      </c>
      <c r="E73" s="111">
        <v>216.27667</v>
      </c>
      <c r="F73" s="111">
        <v>151.81396000000001</v>
      </c>
      <c r="G73" s="111">
        <v>28162.550780000001</v>
      </c>
      <c r="H73" s="111">
        <v>332.74756000000002</v>
      </c>
      <c r="I73" s="111">
        <v>340.49410999999998</v>
      </c>
      <c r="J73" s="111">
        <v>370.41986000000003</v>
      </c>
      <c r="L73" s="78">
        <v>37894</v>
      </c>
      <c r="M73" s="111">
        <f t="shared" si="107"/>
        <v>-5.8821641601970787E-2</v>
      </c>
      <c r="N73" s="111">
        <f t="shared" si="108"/>
        <v>4.6983874178778695E-3</v>
      </c>
      <c r="O73" s="111">
        <f t="shared" si="109"/>
        <v>-5.549568003152705E-2</v>
      </c>
      <c r="P73" s="111">
        <f t="shared" si="110"/>
        <v>-4.7588827073593576E-2</v>
      </c>
      <c r="Q73" s="111">
        <f t="shared" si="111"/>
        <v>-3.8381058918602551E-2</v>
      </c>
      <c r="R73" s="111">
        <f t="shared" si="112"/>
        <v>-5.62076098673161E-2</v>
      </c>
      <c r="S73" s="111">
        <f t="shared" si="113"/>
        <v>-2.190316978371365E-2</v>
      </c>
      <c r="T73" s="111">
        <f t="shared" si="114"/>
        <v>-4.3383165732495899E-2</v>
      </c>
      <c r="V73" s="78">
        <v>37894</v>
      </c>
      <c r="W73" s="118">
        <f>M73-'Interest rate'!M72</f>
        <v>-6.137708398806152E-2</v>
      </c>
      <c r="X73" s="118">
        <f>N73-'Interest rate'!N72</f>
        <v>3.7703226101188925E-3</v>
      </c>
      <c r="Y73" s="118">
        <f>O73-'Interest rate'!O72</f>
        <v>-5.7253894409667772E-2</v>
      </c>
      <c r="Z73" s="118">
        <f>P73-'Interest rate'!P72</f>
        <v>-5.0557078240460074E-2</v>
      </c>
      <c r="AA73" s="118">
        <f>Q73-'Interest rate'!Q72</f>
        <v>-3.8422199608265983E-2</v>
      </c>
      <c r="AB73" s="118">
        <f>R73-'Interest rate'!R72</f>
        <v>-5.6410159070910737E-2</v>
      </c>
      <c r="AC73" s="118">
        <f>S73-'Interest rate'!S72</f>
        <v>-2.4259881050456511E-2</v>
      </c>
      <c r="AD73" s="118">
        <f>T73-'Interest rate'!T72</f>
        <v>-4.7245391286173E-2</v>
      </c>
      <c r="AE73" s="118"/>
      <c r="AF73" s="118">
        <v>3.899721448467966E-3</v>
      </c>
      <c r="AG73" s="118">
        <v>0.51955431754874648</v>
      </c>
      <c r="AH73" s="118">
        <v>0.17214484679665737</v>
      </c>
      <c r="AI73" s="118">
        <v>9.8607242339832854E-2</v>
      </c>
      <c r="AJ73" s="118">
        <v>9.8941504178272979E-2</v>
      </c>
      <c r="AK73" s="118">
        <v>3.5877437325905287E-2</v>
      </c>
      <c r="AL73" s="118">
        <v>4.0111420612813371E-2</v>
      </c>
      <c r="AM73" s="118">
        <v>3.0863509749303616E-2</v>
      </c>
      <c r="AN73" s="31"/>
      <c r="AO73" s="31"/>
      <c r="AP73" s="16">
        <v>7.0444000000000004</v>
      </c>
      <c r="AQ73" s="16">
        <v>8.2112999999999996</v>
      </c>
      <c r="AR73" s="16">
        <v>11.7073</v>
      </c>
      <c r="AS73" s="16">
        <v>6.3171000000000005E-2</v>
      </c>
      <c r="AT73" s="16">
        <v>5.34</v>
      </c>
      <c r="AU73" s="16">
        <v>5.2115999999999998</v>
      </c>
      <c r="AV73" s="16">
        <v>4.7922000000000002</v>
      </c>
      <c r="AW73" s="16"/>
      <c r="AX73" s="16">
        <f t="shared" si="58"/>
        <v>0.1419567315882119</v>
      </c>
      <c r="AY73" s="16">
        <f t="shared" si="59"/>
        <v>1.1656493100902843</v>
      </c>
      <c r="AZ73" s="16">
        <f t="shared" si="60"/>
        <v>1.6619300437226732</v>
      </c>
      <c r="BA73" s="16">
        <f t="shared" si="61"/>
        <v>8.9675486911589344E-3</v>
      </c>
      <c r="BB73" s="16">
        <f t="shared" si="62"/>
        <v>0.75804894668105149</v>
      </c>
      <c r="BC73" s="16">
        <f t="shared" si="63"/>
        <v>0.73982170234512512</v>
      </c>
      <c r="BD73" s="16">
        <f t="shared" si="90"/>
        <v>0.68028504911702914</v>
      </c>
      <c r="BE73" s="16"/>
      <c r="BF73" s="16">
        <f t="shared" si="64"/>
        <v>0.1217833960517823</v>
      </c>
      <c r="BG73" s="16">
        <f t="shared" si="65"/>
        <v>0.85789095514717528</v>
      </c>
      <c r="BH73" s="16">
        <f t="shared" si="66"/>
        <v>1.4257547525970309</v>
      </c>
      <c r="BI73" s="16">
        <f t="shared" si="67"/>
        <v>7.6931789119871405E-3</v>
      </c>
      <c r="BJ73" s="16">
        <f t="shared" si="68"/>
        <v>0.6503233349165175</v>
      </c>
      <c r="BK73" s="16">
        <f t="shared" si="69"/>
        <v>0.63468634686346859</v>
      </c>
      <c r="BL73" s="16">
        <f t="shared" si="91"/>
        <v>0.58361039055935116</v>
      </c>
      <c r="BM73" s="16"/>
      <c r="BN73" s="16">
        <f t="shared" si="70"/>
        <v>8.5416791232820546E-2</v>
      </c>
      <c r="BO73" s="16">
        <f t="shared" si="71"/>
        <v>0.60171004416048113</v>
      </c>
      <c r="BP73" s="16">
        <f t="shared" si="72"/>
        <v>0.70138289785005936</v>
      </c>
      <c r="BQ73" s="16">
        <f t="shared" si="73"/>
        <v>5.3958641189685071E-3</v>
      </c>
      <c r="BR73" s="16">
        <f t="shared" si="74"/>
        <v>0.4561256651832617</v>
      </c>
      <c r="BS73" s="16">
        <f t="shared" si="75"/>
        <v>0.44515814918896757</v>
      </c>
      <c r="BT73" s="16">
        <f t="shared" si="92"/>
        <v>0.40933434694592263</v>
      </c>
      <c r="BU73" s="16"/>
      <c r="BV73" s="16">
        <f t="shared" si="76"/>
        <v>15.830048598249196</v>
      </c>
      <c r="BW73" s="16">
        <f t="shared" si="77"/>
        <v>111.51319434550665</v>
      </c>
      <c r="BX73" s="16">
        <f t="shared" si="78"/>
        <v>129.98527805480362</v>
      </c>
      <c r="BY73" s="16">
        <f t="shared" si="93"/>
        <v>185.32712795428282</v>
      </c>
      <c r="BZ73" s="16">
        <f t="shared" si="79"/>
        <v>84.532459514650697</v>
      </c>
      <c r="CA73" s="16">
        <f t="shared" si="80"/>
        <v>82.499881274635499</v>
      </c>
      <c r="CB73" s="16">
        <f t="shared" si="94"/>
        <v>75.860758892529802</v>
      </c>
      <c r="CC73" s="16"/>
      <c r="CD73" s="16">
        <f t="shared" si="81"/>
        <v>0.19187965308158725</v>
      </c>
      <c r="CE73" s="16">
        <f t="shared" si="82"/>
        <v>1.319176029962547</v>
      </c>
      <c r="CF73" s="16">
        <f t="shared" si="83"/>
        <v>1.537696629213483</v>
      </c>
      <c r="CG73" s="16">
        <f t="shared" si="95"/>
        <v>2.192378277153558</v>
      </c>
      <c r="CH73" s="16">
        <f t="shared" si="96"/>
        <v>1.1829775280898878E-2</v>
      </c>
      <c r="CI73" s="16">
        <f t="shared" si="84"/>
        <v>0.97595505617977529</v>
      </c>
      <c r="CJ73" s="16">
        <f t="shared" si="97"/>
        <v>0.91952567349758241</v>
      </c>
      <c r="CK73" s="16"/>
      <c r="CL73" s="16">
        <f t="shared" si="98"/>
        <v>0.19187965308158725</v>
      </c>
      <c r="CM73" s="16">
        <f t="shared" si="85"/>
        <v>1.3516770281679333</v>
      </c>
      <c r="CN73" s="16">
        <f t="shared" si="86"/>
        <v>1.5755813953488373</v>
      </c>
      <c r="CO73" s="16">
        <f t="shared" si="87"/>
        <v>2.2463926625220663</v>
      </c>
      <c r="CP73" s="16">
        <f t="shared" si="88"/>
        <v>1.2121229564816949E-2</v>
      </c>
      <c r="CQ73" s="16">
        <f t="shared" si="89"/>
        <v>1.0246373474556758</v>
      </c>
      <c r="CR73" s="16">
        <f t="shared" si="99"/>
        <v>0.91952567349758241</v>
      </c>
      <c r="CS73" s="16"/>
      <c r="CT73" s="16">
        <f t="shared" si="100"/>
        <v>0.20867242602562497</v>
      </c>
      <c r="CU73" s="16">
        <f t="shared" si="101"/>
        <v>1.4699720378949126</v>
      </c>
      <c r="CV73" s="16">
        <f t="shared" si="102"/>
        <v>1.7134718918242142</v>
      </c>
      <c r="CW73" s="16">
        <f t="shared" si="103"/>
        <v>2.4429906932097993</v>
      </c>
      <c r="CX73" s="16">
        <f t="shared" si="104"/>
        <v>1.3182045824464755E-2</v>
      </c>
      <c r="CY73" s="16">
        <f t="shared" si="105"/>
        <v>1.0875172154751469</v>
      </c>
      <c r="CZ73" s="16">
        <f t="shared" si="106"/>
        <v>1.0875172154751469</v>
      </c>
      <c r="DA73" s="31"/>
      <c r="DB73" s="277"/>
      <c r="DC73" s="57"/>
      <c r="DD73" s="57"/>
      <c r="DE73" s="161"/>
      <c r="DF73" s="132"/>
      <c r="DG73" s="205"/>
      <c r="DH73" s="206"/>
      <c r="DI73" s="78"/>
      <c r="DJ73" s="57"/>
      <c r="DP73" s="78"/>
    </row>
    <row r="74" spans="2:120" x14ac:dyDescent="0.25">
      <c r="B74" s="115">
        <v>37925</v>
      </c>
      <c r="C74" s="112">
        <v>1902.4101599999999</v>
      </c>
      <c r="D74" s="112">
        <v>267.26</v>
      </c>
      <c r="E74" s="112">
        <v>230.49591000000001</v>
      </c>
      <c r="F74" s="112">
        <v>157.63831999999999</v>
      </c>
      <c r="G74" s="112">
        <v>29406.617190000001</v>
      </c>
      <c r="H74" s="112">
        <v>357.83440999999999</v>
      </c>
      <c r="I74" s="112">
        <v>352.35559000000001</v>
      </c>
      <c r="J74" s="112">
        <v>377.69927999999999</v>
      </c>
      <c r="L74" s="115">
        <v>37925</v>
      </c>
      <c r="M74" s="112">
        <f t="shared" si="107"/>
        <v>7.0097744109428595E-2</v>
      </c>
      <c r="N74" s="112">
        <f t="shared" si="108"/>
        <v>5.9168549122181169E-2</v>
      </c>
      <c r="O74" s="112">
        <f t="shared" si="109"/>
        <v>6.5745602611691822E-2</v>
      </c>
      <c r="P74" s="112">
        <f t="shared" si="110"/>
        <v>3.8365114776006015E-2</v>
      </c>
      <c r="Q74" s="112">
        <f t="shared" si="111"/>
        <v>4.4174493273652304E-2</v>
      </c>
      <c r="R74" s="112">
        <f t="shared" si="112"/>
        <v>7.5393039696519448E-2</v>
      </c>
      <c r="S74" s="112">
        <f t="shared" si="113"/>
        <v>3.4836079837034628E-2</v>
      </c>
      <c r="T74" s="112">
        <f t="shared" si="114"/>
        <v>1.9651808086099898E-2</v>
      </c>
      <c r="V74" s="115">
        <v>37925</v>
      </c>
      <c r="W74" s="119">
        <f>M74-'Interest rate'!M73</f>
        <v>6.7785705580357902E-2</v>
      </c>
      <c r="X74" s="119">
        <f>N74-'Interest rate'!N73</f>
        <v>5.8239972894441605E-2</v>
      </c>
      <c r="Y74" s="119">
        <f>O74-'Interest rate'!O73</f>
        <v>6.4003941786273888E-2</v>
      </c>
      <c r="Z74" s="119">
        <f>P74-'Interest rate'!P73</f>
        <v>3.5337903880833021E-2</v>
      </c>
      <c r="AA74" s="119">
        <f>Q74-'Interest rate'!Q73</f>
        <v>4.4137517460904885E-2</v>
      </c>
      <c r="AB74" s="119">
        <f>R74-'Interest rate'!R73</f>
        <v>7.5226525612698714E-2</v>
      </c>
      <c r="AC74" s="119">
        <f>S74-'Interest rate'!S73</f>
        <v>3.257009339303707E-2</v>
      </c>
      <c r="AD74" s="119">
        <f>T74-'Interest rate'!T73</f>
        <v>1.5777123093970724E-2</v>
      </c>
      <c r="AE74" s="118"/>
      <c r="AF74" s="119">
        <v>3.899721448467966E-3</v>
      </c>
      <c r="AG74" s="119">
        <v>0.51955431754874648</v>
      </c>
      <c r="AH74" s="119">
        <v>0.17214484679665737</v>
      </c>
      <c r="AI74" s="119">
        <v>9.8607242339832854E-2</v>
      </c>
      <c r="AJ74" s="119">
        <v>9.8941504178272979E-2</v>
      </c>
      <c r="AK74" s="119">
        <v>3.5877437325905287E-2</v>
      </c>
      <c r="AL74" s="119">
        <v>4.0111420612813371E-2</v>
      </c>
      <c r="AM74" s="119">
        <v>3.0863509749303616E-2</v>
      </c>
      <c r="AN74" s="31"/>
      <c r="AO74" s="31"/>
      <c r="AP74" s="18">
        <v>7.1059999999999999</v>
      </c>
      <c r="AQ74" s="18">
        <v>8.2391000000000005</v>
      </c>
      <c r="AR74" s="18">
        <v>12.041499999999999</v>
      </c>
      <c r="AS74" s="18">
        <v>6.4621999999999999E-2</v>
      </c>
      <c r="AT74" s="18">
        <v>5.3052999999999999</v>
      </c>
      <c r="AU74" s="18">
        <v>5.3826000000000001</v>
      </c>
      <c r="AV74" s="18">
        <v>5.0343499999999999</v>
      </c>
      <c r="AW74" s="18"/>
      <c r="AX74" s="18">
        <f t="shared" si="58"/>
        <v>0.14072614691809737</v>
      </c>
      <c r="AY74" s="18">
        <f t="shared" si="59"/>
        <v>1.1594567970728962</v>
      </c>
      <c r="AZ74" s="18">
        <f t="shared" si="60"/>
        <v>1.6945538981142694</v>
      </c>
      <c r="BA74" s="18">
        <f t="shared" si="61"/>
        <v>9.0940050661412874E-3</v>
      </c>
      <c r="BB74" s="18">
        <f t="shared" si="62"/>
        <v>0.74659442724458203</v>
      </c>
      <c r="BC74" s="18">
        <f t="shared" si="63"/>
        <v>0.75747255840135097</v>
      </c>
      <c r="BD74" s="18">
        <f t="shared" si="90"/>
        <v>0.70846467773712352</v>
      </c>
      <c r="BE74" s="18"/>
      <c r="BF74" s="18">
        <f t="shared" si="64"/>
        <v>0.12137248000388391</v>
      </c>
      <c r="BG74" s="18">
        <f t="shared" si="65"/>
        <v>0.86247284290759907</v>
      </c>
      <c r="BH74" s="18">
        <f t="shared" si="66"/>
        <v>1.461506717966768</v>
      </c>
      <c r="BI74" s="18">
        <f t="shared" si="67"/>
        <v>7.8433324028109857E-3</v>
      </c>
      <c r="BJ74" s="18">
        <f t="shared" si="68"/>
        <v>0.64391741816460535</v>
      </c>
      <c r="BK74" s="18">
        <f t="shared" si="69"/>
        <v>0.65329951086890559</v>
      </c>
      <c r="BL74" s="18">
        <f t="shared" si="91"/>
        <v>0.61103154470755294</v>
      </c>
      <c r="BM74" s="18"/>
      <c r="BN74" s="18">
        <f t="shared" si="70"/>
        <v>8.3046132126396222E-2</v>
      </c>
      <c r="BO74" s="18">
        <f t="shared" si="71"/>
        <v>0.59012581489017157</v>
      </c>
      <c r="BP74" s="18">
        <f t="shared" si="72"/>
        <v>0.68422538720259118</v>
      </c>
      <c r="BQ74" s="18">
        <f t="shared" si="73"/>
        <v>5.366607150271977E-3</v>
      </c>
      <c r="BR74" s="18">
        <f t="shared" si="74"/>
        <v>0.44058464477016984</v>
      </c>
      <c r="BS74" s="18">
        <f t="shared" si="75"/>
        <v>0.4470041107835403</v>
      </c>
      <c r="BT74" s="18">
        <f t="shared" si="92"/>
        <v>0.41808329527052279</v>
      </c>
      <c r="BU74" s="18"/>
      <c r="BV74" s="18">
        <f t="shared" si="76"/>
        <v>15.474606171272942</v>
      </c>
      <c r="BW74" s="18">
        <f t="shared" si="77"/>
        <v>109.96255145306554</v>
      </c>
      <c r="BX74" s="18">
        <f t="shared" si="78"/>
        <v>127.4968277057349</v>
      </c>
      <c r="BY74" s="18">
        <f t="shared" si="93"/>
        <v>186.33747021138308</v>
      </c>
      <c r="BZ74" s="18">
        <f t="shared" si="79"/>
        <v>82.097428120454339</v>
      </c>
      <c r="CA74" s="18">
        <f t="shared" si="80"/>
        <v>83.293615177493734</v>
      </c>
      <c r="CB74" s="18">
        <f t="shared" si="94"/>
        <v>77.904583578347939</v>
      </c>
      <c r="CC74" s="18"/>
      <c r="CD74" s="18">
        <f t="shared" si="81"/>
        <v>0.18578382194478504</v>
      </c>
      <c r="CE74" s="18">
        <f t="shared" si="82"/>
        <v>1.3394153016794526</v>
      </c>
      <c r="CF74" s="18">
        <f t="shared" si="83"/>
        <v>1.5529941756356851</v>
      </c>
      <c r="CG74" s="18">
        <f t="shared" si="95"/>
        <v>2.2697114206548168</v>
      </c>
      <c r="CH74" s="18">
        <f t="shared" si="96"/>
        <v>1.2180649539140104E-2</v>
      </c>
      <c r="CI74" s="18">
        <f t="shared" si="84"/>
        <v>1.0145703353250524</v>
      </c>
      <c r="CJ74" s="18">
        <f t="shared" si="97"/>
        <v>0.93530078400772854</v>
      </c>
      <c r="CK74" s="18"/>
      <c r="CL74" s="18">
        <f t="shared" si="98"/>
        <v>0.18578382194478504</v>
      </c>
      <c r="CM74" s="18">
        <f t="shared" si="85"/>
        <v>1.3201798387396424</v>
      </c>
      <c r="CN74" s="18">
        <f t="shared" si="86"/>
        <v>1.5306914873852786</v>
      </c>
      <c r="CO74" s="18">
        <f t="shared" si="87"/>
        <v>2.2371158919481289</v>
      </c>
      <c r="CP74" s="18">
        <f t="shared" si="88"/>
        <v>1.2005722141715899E-2</v>
      </c>
      <c r="CQ74" s="18">
        <f t="shared" si="89"/>
        <v>0.98563891056366804</v>
      </c>
      <c r="CR74" s="18">
        <f t="shared" si="99"/>
        <v>0.93530078400772854</v>
      </c>
      <c r="CS74" s="18"/>
      <c r="CT74" s="18">
        <f t="shared" si="100"/>
        <v>0.19863537497392911</v>
      </c>
      <c r="CU74" s="18">
        <f t="shared" si="101"/>
        <v>1.4115029745647403</v>
      </c>
      <c r="CV74" s="18">
        <f t="shared" si="102"/>
        <v>1.6365767179476995</v>
      </c>
      <c r="CW74" s="18">
        <f t="shared" si="103"/>
        <v>2.3918678677485672</v>
      </c>
      <c r="CX74" s="18">
        <f t="shared" si="104"/>
        <v>1.2836215201565245E-2</v>
      </c>
      <c r="CY74" s="18">
        <f t="shared" si="105"/>
        <v>1.0691747693346709</v>
      </c>
      <c r="CZ74" s="18">
        <f t="shared" si="106"/>
        <v>1.0691747693346709</v>
      </c>
      <c r="DA74" s="31"/>
      <c r="DB74" s="277"/>
      <c r="DC74" s="57"/>
      <c r="DD74" s="57"/>
      <c r="DE74" s="161"/>
      <c r="DF74" s="132"/>
      <c r="DG74" s="205"/>
      <c r="DH74" s="206"/>
      <c r="DI74" s="78"/>
      <c r="DJ74" s="57"/>
      <c r="DP74" s="78"/>
    </row>
    <row r="75" spans="2:120" x14ac:dyDescent="0.25">
      <c r="B75" s="78">
        <v>37953</v>
      </c>
      <c r="C75" s="111">
        <v>1848.2703899999999</v>
      </c>
      <c r="D75" s="111">
        <v>270.92</v>
      </c>
      <c r="E75" s="111">
        <v>225.95496</v>
      </c>
      <c r="F75" s="111">
        <v>157.36523</v>
      </c>
      <c r="G75" s="111">
        <v>29673.867190000001</v>
      </c>
      <c r="H75" s="111">
        <v>350.19119000000001</v>
      </c>
      <c r="I75" s="111">
        <v>351.62707999999998</v>
      </c>
      <c r="J75" s="111">
        <v>374.14722</v>
      </c>
      <c r="L75" s="78">
        <v>37953</v>
      </c>
      <c r="M75" s="111">
        <f t="shared" si="107"/>
        <v>-2.8458516012130675E-2</v>
      </c>
      <c r="N75" s="111">
        <f t="shared" si="108"/>
        <v>1.3694529671480993E-2</v>
      </c>
      <c r="O75" s="111">
        <f t="shared" si="109"/>
        <v>-1.9700783410864009E-2</v>
      </c>
      <c r="P75" s="111">
        <f t="shared" si="110"/>
        <v>-1.7323833443543268E-3</v>
      </c>
      <c r="Q75" s="111">
        <f t="shared" si="111"/>
        <v>9.0880905570764892E-3</v>
      </c>
      <c r="R75" s="111">
        <f t="shared" si="112"/>
        <v>-2.1359656272296412E-2</v>
      </c>
      <c r="S75" s="111">
        <f t="shared" si="113"/>
        <v>-2.0675420531856004E-3</v>
      </c>
      <c r="T75" s="111">
        <f t="shared" si="114"/>
        <v>-9.4044659020795507E-3</v>
      </c>
      <c r="V75" s="78">
        <v>37953</v>
      </c>
      <c r="W75" s="118">
        <f>M75-'Interest rate'!M74</f>
        <v>-3.0794924203988217E-2</v>
      </c>
      <c r="X75" s="118">
        <f>N75-'Interest rate'!N74</f>
        <v>1.2765953443741429E-2</v>
      </c>
      <c r="Y75" s="118">
        <f>O75-'Interest rate'!O74</f>
        <v>-2.1430589226121732E-2</v>
      </c>
      <c r="Z75" s="118">
        <f>P75-'Interest rate'!P74</f>
        <v>-4.8019036947204441E-3</v>
      </c>
      <c r="AA75" s="118">
        <f>Q75-'Interest rate'!Q74</f>
        <v>9.0505982892286063E-3</v>
      </c>
      <c r="AB75" s="118">
        <f>R75-'Interest rate'!R74</f>
        <v>-2.1527559465664314E-2</v>
      </c>
      <c r="AC75" s="118">
        <f>S75-'Interest rate'!S74</f>
        <v>-4.371455912760891E-3</v>
      </c>
      <c r="AD75" s="118">
        <f>T75-'Interest rate'!T74</f>
        <v>-1.3341502392550941E-2</v>
      </c>
      <c r="AE75" s="118"/>
      <c r="AF75" s="118">
        <v>3.899721448467966E-3</v>
      </c>
      <c r="AG75" s="118">
        <v>0.51955431754874648</v>
      </c>
      <c r="AH75" s="118">
        <v>0.17214484679665737</v>
      </c>
      <c r="AI75" s="118">
        <v>9.8607242339832854E-2</v>
      </c>
      <c r="AJ75" s="118">
        <v>9.8941504178272979E-2</v>
      </c>
      <c r="AK75" s="118">
        <v>3.5877437325905287E-2</v>
      </c>
      <c r="AL75" s="118">
        <v>4.0111420612813371E-2</v>
      </c>
      <c r="AM75" s="118">
        <v>3.0863509749303616E-2</v>
      </c>
      <c r="AN75" s="31"/>
      <c r="AO75" s="31"/>
      <c r="AP75" s="16">
        <v>6.8167</v>
      </c>
      <c r="AQ75" s="16">
        <v>8.1791999999999998</v>
      </c>
      <c r="AR75" s="16">
        <v>11.7372</v>
      </c>
      <c r="AS75" s="16">
        <v>6.2190000000000002E-2</v>
      </c>
      <c r="AT75" s="16">
        <v>5.2816999999999998</v>
      </c>
      <c r="AU75" s="16">
        <v>5.2427999999999999</v>
      </c>
      <c r="AV75" s="16">
        <v>4.9378500000000001</v>
      </c>
      <c r="AW75" s="16"/>
      <c r="AX75" s="16">
        <f t="shared" si="58"/>
        <v>0.14669854915134889</v>
      </c>
      <c r="AY75" s="16">
        <f t="shared" si="59"/>
        <v>1.1998767732187128</v>
      </c>
      <c r="AZ75" s="16">
        <f t="shared" si="60"/>
        <v>1.7218302110992121</v>
      </c>
      <c r="BA75" s="16">
        <f t="shared" si="61"/>
        <v>9.1231827717223879E-3</v>
      </c>
      <c r="BB75" s="16">
        <f t="shared" si="62"/>
        <v>0.77481772705267937</v>
      </c>
      <c r="BC75" s="16">
        <f t="shared" si="63"/>
        <v>0.76911115349069192</v>
      </c>
      <c r="BD75" s="16">
        <f t="shared" si="90"/>
        <v>0.72437543092698808</v>
      </c>
      <c r="BE75" s="16"/>
      <c r="BF75" s="16">
        <f t="shared" si="64"/>
        <v>0.12226134585289515</v>
      </c>
      <c r="BG75" s="16">
        <f t="shared" si="65"/>
        <v>0.83341891627543041</v>
      </c>
      <c r="BH75" s="16">
        <f t="shared" si="66"/>
        <v>1.435005868544601</v>
      </c>
      <c r="BI75" s="16">
        <f t="shared" si="67"/>
        <v>7.6034330985915496E-3</v>
      </c>
      <c r="BJ75" s="16">
        <f t="shared" si="68"/>
        <v>0.64574775039123633</v>
      </c>
      <c r="BK75" s="16">
        <f t="shared" si="69"/>
        <v>0.64099178403755863</v>
      </c>
      <c r="BL75" s="16">
        <f t="shared" si="91"/>
        <v>0.60370818661971837</v>
      </c>
      <c r="BM75" s="16"/>
      <c r="BN75" s="16">
        <f t="shared" si="70"/>
        <v>8.5199195719592405E-2</v>
      </c>
      <c r="BO75" s="16">
        <f t="shared" si="71"/>
        <v>0.58077735746174564</v>
      </c>
      <c r="BP75" s="16">
        <f t="shared" si="72"/>
        <v>0.6968612616296902</v>
      </c>
      <c r="BQ75" s="16">
        <f t="shared" si="73"/>
        <v>5.2985379818014516E-3</v>
      </c>
      <c r="BR75" s="16">
        <f t="shared" si="74"/>
        <v>0.44999659203217118</v>
      </c>
      <c r="BS75" s="16">
        <f t="shared" si="75"/>
        <v>0.44668234331867906</v>
      </c>
      <c r="BT75" s="16">
        <f t="shared" si="92"/>
        <v>0.42070084858398937</v>
      </c>
      <c r="BU75" s="16"/>
      <c r="BV75" s="16">
        <f t="shared" si="76"/>
        <v>16.079755587715066</v>
      </c>
      <c r="BW75" s="16">
        <f t="shared" si="77"/>
        <v>109.6108699147773</v>
      </c>
      <c r="BX75" s="16">
        <f t="shared" si="78"/>
        <v>131.51953690303907</v>
      </c>
      <c r="BY75" s="16">
        <f t="shared" si="93"/>
        <v>188.73130728412929</v>
      </c>
      <c r="BZ75" s="16">
        <f t="shared" si="79"/>
        <v>84.928445087634657</v>
      </c>
      <c r="CA75" s="16">
        <f t="shared" si="80"/>
        <v>84.302942595272555</v>
      </c>
      <c r="CB75" s="16">
        <f t="shared" si="94"/>
        <v>79.399421128798835</v>
      </c>
      <c r="CC75" s="16"/>
      <c r="CD75" s="16">
        <f t="shared" si="81"/>
        <v>0.19073777370870529</v>
      </c>
      <c r="CE75" s="16">
        <f t="shared" si="82"/>
        <v>1.2906261241645685</v>
      </c>
      <c r="CF75" s="16">
        <f t="shared" si="83"/>
        <v>1.5485923092943559</v>
      </c>
      <c r="CG75" s="16">
        <f t="shared" si="95"/>
        <v>2.2222390518204369</v>
      </c>
      <c r="CH75" s="16">
        <f t="shared" si="96"/>
        <v>1.1774618020713029E-2</v>
      </c>
      <c r="CI75" s="16">
        <f t="shared" si="84"/>
        <v>0.99263494708143218</v>
      </c>
      <c r="CJ75" s="16">
        <f t="shared" si="97"/>
        <v>0.94183451590753042</v>
      </c>
      <c r="CK75" s="16"/>
      <c r="CL75" s="16">
        <f t="shared" si="98"/>
        <v>0.19073777370870529</v>
      </c>
      <c r="CM75" s="16">
        <f t="shared" si="85"/>
        <v>1.3002021820401313</v>
      </c>
      <c r="CN75" s="16">
        <f t="shared" si="86"/>
        <v>1.5600823987182422</v>
      </c>
      <c r="CO75" s="16">
        <f t="shared" si="87"/>
        <v>2.2387273975738156</v>
      </c>
      <c r="CP75" s="16">
        <f t="shared" si="88"/>
        <v>1.1861982146944382E-2</v>
      </c>
      <c r="CQ75" s="16">
        <f t="shared" si="89"/>
        <v>1.0074196993972686</v>
      </c>
      <c r="CR75" s="16">
        <f t="shared" si="99"/>
        <v>0.94183451590753042</v>
      </c>
      <c r="CS75" s="16"/>
      <c r="CT75" s="16">
        <f t="shared" si="100"/>
        <v>0.20251728991362639</v>
      </c>
      <c r="CU75" s="16">
        <f t="shared" si="101"/>
        <v>1.3804996101542171</v>
      </c>
      <c r="CV75" s="16">
        <f t="shared" si="102"/>
        <v>1.6564294176615326</v>
      </c>
      <c r="CW75" s="16">
        <f t="shared" si="103"/>
        <v>2.3769859351742153</v>
      </c>
      <c r="CX75" s="16">
        <f t="shared" si="104"/>
        <v>1.2594550259728426E-2</v>
      </c>
      <c r="CY75" s="16">
        <f t="shared" si="105"/>
        <v>1.0617576475591604</v>
      </c>
      <c r="CZ75" s="16">
        <f t="shared" si="106"/>
        <v>1.0617576475591604</v>
      </c>
      <c r="DA75" s="31"/>
      <c r="DB75" s="277"/>
      <c r="DC75" s="57"/>
      <c r="DD75" s="57"/>
      <c r="DE75" s="161"/>
      <c r="DF75" s="132"/>
      <c r="DG75" s="205"/>
      <c r="DH75" s="206"/>
      <c r="DI75" s="78"/>
      <c r="DJ75" s="57"/>
      <c r="DP75" s="78"/>
    </row>
    <row r="76" spans="2:120" x14ac:dyDescent="0.25">
      <c r="B76" s="116">
        <v>37986</v>
      </c>
      <c r="C76" s="113">
        <v>1919.31104</v>
      </c>
      <c r="D76" s="113">
        <v>287.12</v>
      </c>
      <c r="E76" s="113">
        <v>228.52593999999999</v>
      </c>
      <c r="F76" s="113">
        <v>160.99584999999999</v>
      </c>
      <c r="G76" s="113">
        <v>30859.658200000002</v>
      </c>
      <c r="H76" s="113">
        <v>356.66046</v>
      </c>
      <c r="I76" s="113">
        <v>372.25107000000003</v>
      </c>
      <c r="J76" s="113">
        <v>381.70699999999999</v>
      </c>
      <c r="L76" s="116">
        <v>37986</v>
      </c>
      <c r="M76" s="113">
        <f t="shared" si="107"/>
        <v>3.843628637041574E-2</v>
      </c>
      <c r="N76" s="113">
        <f t="shared" si="108"/>
        <v>5.9796249815443625E-2</v>
      </c>
      <c r="O76" s="113">
        <f t="shared" si="109"/>
        <v>1.1378285300752022E-2</v>
      </c>
      <c r="P76" s="113">
        <f t="shared" si="110"/>
        <v>2.3071297261790358E-2</v>
      </c>
      <c r="Q76" s="113">
        <f t="shared" si="111"/>
        <v>3.9960784430537855E-2</v>
      </c>
      <c r="R76" s="113">
        <f t="shared" si="112"/>
        <v>1.8473537269741103E-2</v>
      </c>
      <c r="S76" s="113">
        <f t="shared" si="113"/>
        <v>5.8653019556969443E-2</v>
      </c>
      <c r="T76" s="113">
        <f t="shared" si="114"/>
        <v>2.0205361942820188E-2</v>
      </c>
      <c r="V76" s="116">
        <v>37986</v>
      </c>
      <c r="W76" s="120">
        <f>M76-'Interest rate'!M75</f>
        <v>3.6051158396488647E-2</v>
      </c>
      <c r="X76" s="120">
        <f>N76-'Interest rate'!N75</f>
        <v>5.8826439500769601E-2</v>
      </c>
      <c r="Y76" s="120">
        <f>O76-'Interest rate'!O75</f>
        <v>9.6000471890831385E-3</v>
      </c>
      <c r="Z76" s="120">
        <f>P76-'Interest rate'!P75</f>
        <v>1.9953696911034324E-2</v>
      </c>
      <c r="AA76" s="120">
        <f>Q76-'Interest rate'!Q75</f>
        <v>3.9920168504860243E-2</v>
      </c>
      <c r="AB76" s="120">
        <f>R76-'Interest rate'!R75</f>
        <v>1.8269599507008127E-2</v>
      </c>
      <c r="AC76" s="120">
        <f>S76-'Interest rate'!S75</f>
        <v>5.6349105697394153E-2</v>
      </c>
      <c r="AD76" s="120">
        <f>T76-'Interest rate'!T75</f>
        <v>1.5981944517317492E-2</v>
      </c>
      <c r="AE76" s="133"/>
      <c r="AF76" s="120">
        <v>3.899721448467966E-3</v>
      </c>
      <c r="AG76" s="120">
        <v>0.51955431754874648</v>
      </c>
      <c r="AH76" s="120">
        <v>0.17214484679665737</v>
      </c>
      <c r="AI76" s="120">
        <v>9.8607242339832854E-2</v>
      </c>
      <c r="AJ76" s="120">
        <v>9.8941504178272979E-2</v>
      </c>
      <c r="AK76" s="120">
        <v>3.5877437325905287E-2</v>
      </c>
      <c r="AL76" s="120">
        <v>4.0111420612813371E-2</v>
      </c>
      <c r="AM76" s="120">
        <v>3.0863509749303616E-2</v>
      </c>
      <c r="AN76" s="31"/>
      <c r="AO76" s="31"/>
      <c r="AP76" s="18">
        <v>6.6651999999999996</v>
      </c>
      <c r="AQ76" s="18">
        <v>8.3994999999999997</v>
      </c>
      <c r="AR76" s="18">
        <v>11.904199999999999</v>
      </c>
      <c r="AS76" s="18">
        <v>6.2183000000000002E-2</v>
      </c>
      <c r="AT76" s="18">
        <v>5.3785999999999996</v>
      </c>
      <c r="AU76" s="18">
        <v>5.1417000000000002</v>
      </c>
      <c r="AV76" s="18">
        <v>5.0137999999999998</v>
      </c>
      <c r="AW76" s="18"/>
      <c r="AX76" s="18">
        <f t="shared" si="58"/>
        <v>0.15003300726159757</v>
      </c>
      <c r="AY76" s="18">
        <f t="shared" si="59"/>
        <v>1.2602022444937888</v>
      </c>
      <c r="AZ76" s="18">
        <f t="shared" si="60"/>
        <v>1.7860229250435098</v>
      </c>
      <c r="BA76" s="18">
        <f t="shared" si="61"/>
        <v>9.3295024905479217E-3</v>
      </c>
      <c r="BB76" s="18">
        <f t="shared" si="62"/>
        <v>0.80696753285722866</v>
      </c>
      <c r="BC76" s="18">
        <f t="shared" si="63"/>
        <v>0.77142471343695629</v>
      </c>
      <c r="BD76" s="18">
        <f t="shared" si="90"/>
        <v>0.75223549180819793</v>
      </c>
      <c r="BE76" s="18"/>
      <c r="BF76" s="18">
        <f t="shared" si="64"/>
        <v>0.11905470563724031</v>
      </c>
      <c r="BG76" s="18">
        <f t="shared" si="65"/>
        <v>0.79352342401333409</v>
      </c>
      <c r="BH76" s="18">
        <f t="shared" si="66"/>
        <v>1.4172510268468361</v>
      </c>
      <c r="BI76" s="18">
        <f t="shared" si="67"/>
        <v>7.4031787606405148E-3</v>
      </c>
      <c r="BJ76" s="18">
        <f t="shared" si="68"/>
        <v>0.64034763974046072</v>
      </c>
      <c r="BK76" s="18">
        <f t="shared" si="69"/>
        <v>0.61214357997499858</v>
      </c>
      <c r="BL76" s="18">
        <f t="shared" si="91"/>
        <v>0.59691648312399548</v>
      </c>
      <c r="BM76" s="18"/>
      <c r="BN76" s="18">
        <f t="shared" si="70"/>
        <v>8.4003964987147392E-2</v>
      </c>
      <c r="BO76" s="18">
        <f t="shared" si="71"/>
        <v>0.55990322743233478</v>
      </c>
      <c r="BP76" s="18">
        <f t="shared" si="72"/>
        <v>0.7055913039095445</v>
      </c>
      <c r="BQ76" s="18">
        <f t="shared" si="73"/>
        <v>5.2236185547957868E-3</v>
      </c>
      <c r="BR76" s="18">
        <f t="shared" si="74"/>
        <v>0.45182372607987092</v>
      </c>
      <c r="BS76" s="18">
        <f t="shared" si="75"/>
        <v>0.43192318677441577</v>
      </c>
      <c r="BT76" s="18">
        <f t="shared" si="92"/>
        <v>0.42117907965255957</v>
      </c>
      <c r="BU76" s="18"/>
      <c r="BV76" s="18">
        <f t="shared" si="76"/>
        <v>16.081565701236674</v>
      </c>
      <c r="BW76" s="18">
        <f t="shared" si="77"/>
        <v>107.18685171188265</v>
      </c>
      <c r="BX76" s="18">
        <f t="shared" si="78"/>
        <v>135.07711110753743</v>
      </c>
      <c r="BY76" s="18">
        <f t="shared" si="93"/>
        <v>191.43817442066157</v>
      </c>
      <c r="BZ76" s="18">
        <f t="shared" si="79"/>
        <v>86.496309280671568</v>
      </c>
      <c r="CA76" s="18">
        <f t="shared" si="80"/>
        <v>82.686586366048601</v>
      </c>
      <c r="CB76" s="18">
        <f t="shared" si="94"/>
        <v>80.629754112860425</v>
      </c>
      <c r="CC76" s="18"/>
      <c r="CD76" s="18">
        <f t="shared" si="81"/>
        <v>0.19448820429040978</v>
      </c>
      <c r="CE76" s="18">
        <f t="shared" si="82"/>
        <v>1.2392072286468596</v>
      </c>
      <c r="CF76" s="18">
        <f t="shared" si="83"/>
        <v>1.5616517309337004</v>
      </c>
      <c r="CG76" s="18">
        <f t="shared" si="95"/>
        <v>2.2132525192429258</v>
      </c>
      <c r="CH76" s="18">
        <f t="shared" si="96"/>
        <v>1.1561186925965864E-2</v>
      </c>
      <c r="CI76" s="18">
        <f t="shared" si="84"/>
        <v>0.9559550812479084</v>
      </c>
      <c r="CJ76" s="18">
        <f t="shared" si="97"/>
        <v>0.97512495867125648</v>
      </c>
      <c r="CK76" s="18"/>
      <c r="CL76" s="18">
        <f t="shared" si="98"/>
        <v>0.19448820429040978</v>
      </c>
      <c r="CM76" s="18">
        <f t="shared" si="85"/>
        <v>1.2963027792364392</v>
      </c>
      <c r="CN76" s="18">
        <f t="shared" si="86"/>
        <v>1.6336036719372968</v>
      </c>
      <c r="CO76" s="18">
        <f t="shared" si="87"/>
        <v>2.3152264815138959</v>
      </c>
      <c r="CP76" s="18">
        <f t="shared" si="88"/>
        <v>1.2093860007390551E-2</v>
      </c>
      <c r="CQ76" s="18">
        <f t="shared" si="89"/>
        <v>1.046074255596398</v>
      </c>
      <c r="CR76" s="18">
        <f t="shared" si="99"/>
        <v>0.97512495867125648</v>
      </c>
      <c r="CS76" s="18"/>
      <c r="CT76" s="18">
        <f t="shared" si="100"/>
        <v>0.19944951932665844</v>
      </c>
      <c r="CU76" s="18">
        <f t="shared" si="101"/>
        <v>1.3293709362160435</v>
      </c>
      <c r="CV76" s="18">
        <f t="shared" si="102"/>
        <v>1.6752762375842674</v>
      </c>
      <c r="CW76" s="18">
        <f t="shared" si="103"/>
        <v>2.3742869679684073</v>
      </c>
      <c r="CX76" s="18">
        <f t="shared" si="104"/>
        <v>1.2402369460289601E-2</v>
      </c>
      <c r="CY76" s="18">
        <f t="shared" si="105"/>
        <v>1.0255095935218796</v>
      </c>
      <c r="CZ76" s="18">
        <f t="shared" si="106"/>
        <v>1.0255095935218796</v>
      </c>
      <c r="DA76" s="31"/>
      <c r="DB76" s="277"/>
      <c r="DC76" s="57"/>
      <c r="DD76" s="57"/>
      <c r="DE76" s="161"/>
      <c r="DF76" s="132"/>
      <c r="DG76" s="205"/>
      <c r="DH76" s="206"/>
      <c r="DI76" s="78"/>
      <c r="DJ76" s="57"/>
      <c r="DP76" s="78"/>
    </row>
    <row r="77" spans="2:120" x14ac:dyDescent="0.25">
      <c r="B77" s="78">
        <v>38016</v>
      </c>
      <c r="C77" s="111">
        <v>2053.2260700000002</v>
      </c>
      <c r="D77" s="111">
        <v>292.27</v>
      </c>
      <c r="E77" s="111">
        <v>234.52896000000001</v>
      </c>
      <c r="F77" s="111">
        <v>160.34123</v>
      </c>
      <c r="G77" s="111">
        <v>30928.011719999999</v>
      </c>
      <c r="H77" s="111">
        <v>367.93869000000001</v>
      </c>
      <c r="I77" s="111">
        <v>387.75461000000001</v>
      </c>
      <c r="J77" s="111">
        <v>383.15417000000002</v>
      </c>
      <c r="L77" s="78">
        <v>38016</v>
      </c>
      <c r="M77" s="111">
        <f t="shared" si="107"/>
        <v>6.977244813847383E-2</v>
      </c>
      <c r="N77" s="111">
        <f t="shared" si="108"/>
        <v>1.7936751184173705E-2</v>
      </c>
      <c r="O77" s="111">
        <f t="shared" si="109"/>
        <v>2.626844024796493E-2</v>
      </c>
      <c r="P77" s="111">
        <f t="shared" si="110"/>
        <v>-4.066067541492524E-3</v>
      </c>
      <c r="Q77" s="111">
        <f t="shared" si="111"/>
        <v>2.2149798146500199E-3</v>
      </c>
      <c r="R77" s="111">
        <f t="shared" si="112"/>
        <v>3.162175588513505E-2</v>
      </c>
      <c r="S77" s="111">
        <f t="shared" si="113"/>
        <v>4.1648073704663835E-2</v>
      </c>
      <c r="T77" s="111">
        <f t="shared" si="114"/>
        <v>3.7913111365523999E-3</v>
      </c>
      <c r="V77" s="78">
        <v>38016</v>
      </c>
      <c r="W77" s="118">
        <f>M77-'Interest rate'!M76</f>
        <v>6.7728906981843195E-2</v>
      </c>
      <c r="X77" s="118">
        <f>N77-'Interest rate'!N76</f>
        <v>1.7008174956434141E-2</v>
      </c>
      <c r="Y77" s="118">
        <f>O77-'Interest rate'!O76</f>
        <v>2.4534955126465752E-2</v>
      </c>
      <c r="Z77" s="118">
        <f>P77-'Interest rate'!P76</f>
        <v>-7.2603871119087948E-3</v>
      </c>
      <c r="AA77" s="118">
        <f>Q77-'Interest rate'!Q76</f>
        <v>2.1754050963238569E-3</v>
      </c>
      <c r="AB77" s="118">
        <f>R77-'Interest rate'!R76</f>
        <v>3.1438607153496445E-2</v>
      </c>
      <c r="AC77" s="118">
        <f>S77-'Interest rate'!S76</f>
        <v>3.9384794062893747E-2</v>
      </c>
      <c r="AD77" s="118">
        <f>T77-'Interest rate'!T76</f>
        <v>-5.3149991835099719E-4</v>
      </c>
      <c r="AE77" s="118"/>
      <c r="AF77" s="118">
        <v>3.899721448467966E-3</v>
      </c>
      <c r="AG77" s="118">
        <v>0.51955431754874648</v>
      </c>
      <c r="AH77" s="118">
        <v>0.17214484679665737</v>
      </c>
      <c r="AI77" s="118">
        <v>9.8607242339832854E-2</v>
      </c>
      <c r="AJ77" s="118">
        <v>9.8941504178272979E-2</v>
      </c>
      <c r="AK77" s="118">
        <v>3.5877437325905287E-2</v>
      </c>
      <c r="AL77" s="118">
        <v>4.0111420612813371E-2</v>
      </c>
      <c r="AM77" s="118">
        <v>3.0863509749303616E-2</v>
      </c>
      <c r="AN77" s="31"/>
      <c r="AO77" s="31"/>
      <c r="AP77" s="16">
        <v>7.0110999999999999</v>
      </c>
      <c r="AQ77" s="16">
        <v>8.7484999999999999</v>
      </c>
      <c r="AR77" s="16">
        <v>12.784700000000001</v>
      </c>
      <c r="AS77" s="16">
        <v>6.6332000000000002E-2</v>
      </c>
      <c r="AT77" s="16">
        <v>5.5826000000000002</v>
      </c>
      <c r="AU77" s="16">
        <v>5.2911000000000001</v>
      </c>
      <c r="AV77" s="16">
        <v>5.3566000000000003</v>
      </c>
      <c r="AW77" s="16"/>
      <c r="AX77" s="16">
        <f t="shared" si="58"/>
        <v>0.14263097088901885</v>
      </c>
      <c r="AY77" s="16">
        <f t="shared" si="59"/>
        <v>1.2478070488225814</v>
      </c>
      <c r="AZ77" s="16">
        <f t="shared" si="60"/>
        <v>1.8234941735248396</v>
      </c>
      <c r="BA77" s="16">
        <f t="shared" si="61"/>
        <v>9.4609975610103984E-3</v>
      </c>
      <c r="BB77" s="16">
        <f t="shared" si="62"/>
        <v>0.79625165808503673</v>
      </c>
      <c r="BC77" s="16">
        <f t="shared" si="63"/>
        <v>0.7546747300708877</v>
      </c>
      <c r="BD77" s="16">
        <f t="shared" si="90"/>
        <v>0.7640170586641184</v>
      </c>
      <c r="BE77" s="16"/>
      <c r="BF77" s="16">
        <f t="shared" si="64"/>
        <v>0.11430530948162543</v>
      </c>
      <c r="BG77" s="16">
        <f t="shared" si="65"/>
        <v>0.80140595530662406</v>
      </c>
      <c r="BH77" s="16">
        <f t="shared" si="66"/>
        <v>1.4613590901297366</v>
      </c>
      <c r="BI77" s="16">
        <f t="shared" si="67"/>
        <v>7.5820997885351783E-3</v>
      </c>
      <c r="BJ77" s="16">
        <f t="shared" si="68"/>
        <v>0.63812082071212217</v>
      </c>
      <c r="BK77" s="16">
        <f t="shared" si="69"/>
        <v>0.60480082299822835</v>
      </c>
      <c r="BL77" s="16">
        <f t="shared" si="91"/>
        <v>0.61228782076927479</v>
      </c>
      <c r="BM77" s="16"/>
      <c r="BN77" s="16">
        <f t="shared" si="70"/>
        <v>7.8218495545456679E-2</v>
      </c>
      <c r="BO77" s="16">
        <f t="shared" si="71"/>
        <v>0.54839769411875117</v>
      </c>
      <c r="BP77" s="16">
        <f t="shared" si="72"/>
        <v>0.68429450827942773</v>
      </c>
      <c r="BQ77" s="16">
        <f t="shared" si="73"/>
        <v>5.188389246521233E-3</v>
      </c>
      <c r="BR77" s="16">
        <f t="shared" si="74"/>
        <v>0.43666257323206648</v>
      </c>
      <c r="BS77" s="16">
        <f t="shared" si="75"/>
        <v>0.41386188178056582</v>
      </c>
      <c r="BT77" s="16">
        <f t="shared" si="92"/>
        <v>0.41898519323879324</v>
      </c>
      <c r="BU77" s="16"/>
      <c r="BV77" s="16">
        <f t="shared" si="76"/>
        <v>15.075679913164084</v>
      </c>
      <c r="BW77" s="16">
        <f t="shared" si="77"/>
        <v>105.6970994391847</v>
      </c>
      <c r="BX77" s="16">
        <f t="shared" si="78"/>
        <v>131.88958572031598</v>
      </c>
      <c r="BY77" s="16">
        <f t="shared" si="93"/>
        <v>192.73804498582885</v>
      </c>
      <c r="BZ77" s="16">
        <f t="shared" si="79"/>
        <v>84.161490683229815</v>
      </c>
      <c r="CA77" s="16">
        <f t="shared" si="80"/>
        <v>79.766929988542486</v>
      </c>
      <c r="CB77" s="16">
        <f t="shared" si="94"/>
        <v>80.754387022854729</v>
      </c>
      <c r="CC77" s="16"/>
      <c r="CD77" s="16">
        <f t="shared" si="81"/>
        <v>0.18899661696055639</v>
      </c>
      <c r="CE77" s="16">
        <f t="shared" si="82"/>
        <v>1.2558843549600542</v>
      </c>
      <c r="CF77" s="16">
        <f t="shared" si="83"/>
        <v>1.5671013506251565</v>
      </c>
      <c r="CG77" s="16">
        <f t="shared" si="95"/>
        <v>2.2900978038906601</v>
      </c>
      <c r="CH77" s="16">
        <f t="shared" si="96"/>
        <v>1.1881918819188191E-2</v>
      </c>
      <c r="CI77" s="16">
        <f t="shared" si="84"/>
        <v>0.94778418657972985</v>
      </c>
      <c r="CJ77" s="16">
        <f t="shared" si="97"/>
        <v>1.0123792784109165</v>
      </c>
      <c r="CK77" s="16"/>
      <c r="CL77" s="16">
        <f t="shared" si="98"/>
        <v>0.18899661696055639</v>
      </c>
      <c r="CM77" s="16">
        <f t="shared" si="85"/>
        <v>1.3250741811721569</v>
      </c>
      <c r="CN77" s="16">
        <f t="shared" si="86"/>
        <v>1.6534369034794276</v>
      </c>
      <c r="CO77" s="16">
        <f t="shared" si="87"/>
        <v>2.4162650488556254</v>
      </c>
      <c r="CP77" s="16">
        <f t="shared" si="88"/>
        <v>1.2536523596227627E-2</v>
      </c>
      <c r="CQ77" s="16">
        <f t="shared" si="89"/>
        <v>1.0550925138440022</v>
      </c>
      <c r="CR77" s="16">
        <f t="shared" si="99"/>
        <v>1.0123792784109165</v>
      </c>
      <c r="CS77" s="16"/>
      <c r="CT77" s="16">
        <f t="shared" si="100"/>
        <v>0.18668558413919276</v>
      </c>
      <c r="CU77" s="16">
        <f t="shared" si="101"/>
        <v>1.3088712989582942</v>
      </c>
      <c r="CV77" s="16">
        <f t="shared" si="102"/>
        <v>1.6332188328417279</v>
      </c>
      <c r="CW77" s="16">
        <f t="shared" si="103"/>
        <v>2.3867191875443377</v>
      </c>
      <c r="CX77" s="16">
        <f t="shared" si="104"/>
        <v>1.2383228167120935E-2</v>
      </c>
      <c r="CY77" s="16">
        <f t="shared" si="105"/>
        <v>0.9877720942388829</v>
      </c>
      <c r="CZ77" s="16">
        <f t="shared" si="106"/>
        <v>0.9877720942388829</v>
      </c>
      <c r="DA77" s="31"/>
      <c r="DB77" s="277"/>
      <c r="DC77" s="57"/>
      <c r="DD77" s="57"/>
      <c r="DE77" s="161"/>
      <c r="DF77" s="132"/>
      <c r="DG77" s="205"/>
      <c r="DH77" s="206"/>
      <c r="DI77" s="78"/>
      <c r="DJ77" s="57"/>
      <c r="DP77" s="78"/>
    </row>
    <row r="78" spans="2:120" x14ac:dyDescent="0.25">
      <c r="B78" s="115">
        <v>38044</v>
      </c>
      <c r="C78" s="112">
        <v>2089.9431199999999</v>
      </c>
      <c r="D78" s="112">
        <v>297.45</v>
      </c>
      <c r="E78" s="112">
        <v>238.32225</v>
      </c>
      <c r="F78" s="112">
        <v>159.42223000000001</v>
      </c>
      <c r="G78" s="112">
        <v>32484.51367</v>
      </c>
      <c r="H78" s="112">
        <v>375.82805999999999</v>
      </c>
      <c r="I78" s="112">
        <v>397.72039999999998</v>
      </c>
      <c r="J78" s="112">
        <v>384.60046</v>
      </c>
      <c r="L78" s="115">
        <v>38044</v>
      </c>
      <c r="M78" s="112">
        <f t="shared" si="107"/>
        <v>1.7882614358193827E-2</v>
      </c>
      <c r="N78" s="112">
        <f t="shared" si="108"/>
        <v>1.7723338009374867E-2</v>
      </c>
      <c r="O78" s="112">
        <f t="shared" si="109"/>
        <v>1.6174079311996215E-2</v>
      </c>
      <c r="P78" s="112">
        <f t="shared" si="110"/>
        <v>-5.7315264451942571E-3</v>
      </c>
      <c r="Q78" s="112">
        <f t="shared" si="111"/>
        <v>5.0326608903651815E-2</v>
      </c>
      <c r="R78" s="112">
        <f t="shared" si="112"/>
        <v>2.1442077754856292E-2</v>
      </c>
      <c r="S78" s="112">
        <f t="shared" si="113"/>
        <v>2.5701280508308999E-2</v>
      </c>
      <c r="T78" s="112">
        <f t="shared" si="114"/>
        <v>3.7746946614203303E-3</v>
      </c>
      <c r="V78" s="115">
        <v>38044</v>
      </c>
      <c r="W78" s="119">
        <f>M78-'Interest rate'!M77</f>
        <v>1.6067511400997381E-2</v>
      </c>
      <c r="X78" s="119">
        <f>N78-'Interest rate'!N77</f>
        <v>1.6811260649700399E-2</v>
      </c>
      <c r="Y78" s="119">
        <f>O78-'Interest rate'!O77</f>
        <v>1.4463800836442831E-2</v>
      </c>
      <c r="Z78" s="119">
        <f>P78-'Interest rate'!P77</f>
        <v>-8.9901917584618296E-3</v>
      </c>
      <c r="AA78" s="119">
        <f>Q78-'Interest rate'!Q77</f>
        <v>5.0292240400962918E-2</v>
      </c>
      <c r="AB78" s="119">
        <f>R78-'Interest rate'!R77</f>
        <v>2.1275563671035558E-2</v>
      </c>
      <c r="AC78" s="119">
        <f>S78-'Interest rate'!S77</f>
        <v>2.3592576380346619E-2</v>
      </c>
      <c r="AD78" s="119">
        <f>T78-'Interest rate'!T77</f>
        <v>-6.8462604031283014E-4</v>
      </c>
      <c r="AE78" s="118"/>
      <c r="AF78" s="119">
        <v>3.899721448467966E-3</v>
      </c>
      <c r="AG78" s="119">
        <v>0.51955431754874648</v>
      </c>
      <c r="AH78" s="119">
        <v>0.17214484679665737</v>
      </c>
      <c r="AI78" s="119">
        <v>9.8607242339832854E-2</v>
      </c>
      <c r="AJ78" s="119">
        <v>9.8941504178272979E-2</v>
      </c>
      <c r="AK78" s="119">
        <v>3.5877437325905287E-2</v>
      </c>
      <c r="AL78" s="119">
        <v>4.0111420612813371E-2</v>
      </c>
      <c r="AM78" s="119">
        <v>3.0863509749303616E-2</v>
      </c>
      <c r="AN78" s="31"/>
      <c r="AO78" s="31"/>
      <c r="AP78" s="18">
        <v>6.9987000000000004</v>
      </c>
      <c r="AQ78" s="18">
        <v>8.7436000000000007</v>
      </c>
      <c r="AR78" s="18">
        <v>13.0823</v>
      </c>
      <c r="AS78" s="18">
        <v>6.4142000000000005E-2</v>
      </c>
      <c r="AT78" s="18">
        <v>5.5453000000000001</v>
      </c>
      <c r="AU78" s="18">
        <v>5.2549000000000001</v>
      </c>
      <c r="AV78" s="18">
        <v>5.4181499999999998</v>
      </c>
      <c r="AW78" s="18"/>
      <c r="AX78" s="18">
        <f t="shared" si="58"/>
        <v>0.14288367839741667</v>
      </c>
      <c r="AY78" s="18">
        <f t="shared" si="59"/>
        <v>1.2493177304356524</v>
      </c>
      <c r="AZ78" s="18">
        <f t="shared" si="60"/>
        <v>1.869247145898524</v>
      </c>
      <c r="BA78" s="18">
        <f t="shared" si="61"/>
        <v>9.1648448997671012E-3</v>
      </c>
      <c r="BB78" s="18">
        <f t="shared" si="62"/>
        <v>0.79233286181719464</v>
      </c>
      <c r="BC78" s="18">
        <f t="shared" si="63"/>
        <v>0.75083944161058491</v>
      </c>
      <c r="BD78" s="18">
        <f t="shared" si="90"/>
        <v>0.77416520210896311</v>
      </c>
      <c r="BE78" s="18"/>
      <c r="BF78" s="18">
        <f t="shared" si="64"/>
        <v>0.11436936730866004</v>
      </c>
      <c r="BG78" s="18">
        <f t="shared" si="65"/>
        <v>0.8004368909831191</v>
      </c>
      <c r="BH78" s="18">
        <f t="shared" si="66"/>
        <v>1.4962143739420832</v>
      </c>
      <c r="BI78" s="18">
        <f t="shared" si="67"/>
        <v>7.3358799579120726E-3</v>
      </c>
      <c r="BJ78" s="18">
        <f t="shared" si="68"/>
        <v>0.63421245253671255</v>
      </c>
      <c r="BK78" s="18">
        <f t="shared" si="69"/>
        <v>0.60099958827027766</v>
      </c>
      <c r="BL78" s="18">
        <f t="shared" si="91"/>
        <v>0.61967038748341641</v>
      </c>
      <c r="BM78" s="18"/>
      <c r="BN78" s="18">
        <f t="shared" si="70"/>
        <v>7.6439158251989325E-2</v>
      </c>
      <c r="BO78" s="18">
        <f t="shared" si="71"/>
        <v>0.53497473685819774</v>
      </c>
      <c r="BP78" s="18">
        <f t="shared" si="72"/>
        <v>0.66835342409209397</v>
      </c>
      <c r="BQ78" s="18">
        <f t="shared" si="73"/>
        <v>4.9029604885991E-3</v>
      </c>
      <c r="BR78" s="18">
        <f t="shared" si="74"/>
        <v>0.42387806425475644</v>
      </c>
      <c r="BS78" s="18">
        <f t="shared" si="75"/>
        <v>0.40168013269837871</v>
      </c>
      <c r="BT78" s="18">
        <f t="shared" si="92"/>
        <v>0.41415882528301595</v>
      </c>
      <c r="BU78" s="18"/>
      <c r="BV78" s="18">
        <f t="shared" si="76"/>
        <v>15.590408780518224</v>
      </c>
      <c r="BW78" s="18">
        <f t="shared" si="77"/>
        <v>109.11259393221289</v>
      </c>
      <c r="BX78" s="18">
        <f t="shared" si="78"/>
        <v>136.31629821333917</v>
      </c>
      <c r="BY78" s="18">
        <f t="shared" si="93"/>
        <v>203.95840478937356</v>
      </c>
      <c r="BZ78" s="18">
        <f t="shared" si="79"/>
        <v>86.453493810607711</v>
      </c>
      <c r="CA78" s="18">
        <f t="shared" si="80"/>
        <v>81.926039100745214</v>
      </c>
      <c r="CB78" s="18">
        <f t="shared" si="94"/>
        <v>84.471173334164817</v>
      </c>
      <c r="CC78" s="18"/>
      <c r="CD78" s="18">
        <f t="shared" si="81"/>
        <v>0.19029857846961884</v>
      </c>
      <c r="CE78" s="18">
        <f t="shared" si="82"/>
        <v>1.2620958289001496</v>
      </c>
      <c r="CF78" s="18">
        <f t="shared" si="83"/>
        <v>1.5767586965538385</v>
      </c>
      <c r="CG78" s="18">
        <f t="shared" si="95"/>
        <v>2.3591690260220366</v>
      </c>
      <c r="CH78" s="18">
        <f t="shared" si="96"/>
        <v>1.1566912520512868E-2</v>
      </c>
      <c r="CI78" s="18">
        <f t="shared" si="84"/>
        <v>0.94763132743043654</v>
      </c>
      <c r="CJ78" s="18">
        <f t="shared" si="97"/>
        <v>1.0310662429351654</v>
      </c>
      <c r="CK78" s="18"/>
      <c r="CL78" s="18">
        <f t="shared" si="98"/>
        <v>0.19029857846961884</v>
      </c>
      <c r="CM78" s="18">
        <f t="shared" si="85"/>
        <v>1.3318426611353213</v>
      </c>
      <c r="CN78" s="18">
        <f t="shared" si="86"/>
        <v>1.6638946507069594</v>
      </c>
      <c r="CO78" s="18">
        <f t="shared" si="87"/>
        <v>2.4895430931130944</v>
      </c>
      <c r="CP78" s="18">
        <f t="shared" si="88"/>
        <v>1.2206131420198293E-2</v>
      </c>
      <c r="CQ78" s="18">
        <f t="shared" si="89"/>
        <v>1.0552627071875773</v>
      </c>
      <c r="CR78" s="18">
        <f t="shared" si="99"/>
        <v>1.0310662429351654</v>
      </c>
      <c r="CS78" s="18"/>
      <c r="CT78" s="18">
        <f t="shared" si="100"/>
        <v>0.1845648422432011</v>
      </c>
      <c r="CU78" s="18">
        <f t="shared" si="101"/>
        <v>1.2917139614074915</v>
      </c>
      <c r="CV78" s="18">
        <f t="shared" si="102"/>
        <v>1.6137611546376531</v>
      </c>
      <c r="CW78" s="18">
        <f t="shared" si="103"/>
        <v>2.41453263567823</v>
      </c>
      <c r="CX78" s="18">
        <f t="shared" si="104"/>
        <v>1.1838358111163405E-2</v>
      </c>
      <c r="CY78" s="18">
        <f t="shared" si="105"/>
        <v>0.96986978950379732</v>
      </c>
      <c r="CZ78" s="18">
        <f t="shared" si="106"/>
        <v>0.96986978950379732</v>
      </c>
      <c r="DA78" s="31"/>
      <c r="DB78" s="277"/>
      <c r="DC78" s="57"/>
      <c r="DD78" s="57"/>
      <c r="DE78" s="161"/>
      <c r="DF78" s="132"/>
      <c r="DG78" s="205"/>
      <c r="DH78" s="206"/>
      <c r="DI78" s="78"/>
      <c r="DJ78" s="57"/>
      <c r="DP78" s="78"/>
    </row>
    <row r="79" spans="2:120" x14ac:dyDescent="0.25">
      <c r="B79" s="78">
        <v>38077</v>
      </c>
      <c r="C79" s="111">
        <v>2026.34485</v>
      </c>
      <c r="D79" s="111">
        <v>295.42</v>
      </c>
      <c r="E79" s="111">
        <v>240.27654000000001</v>
      </c>
      <c r="F79" s="111">
        <v>160.51945000000001</v>
      </c>
      <c r="G79" s="111">
        <v>30776.855469999999</v>
      </c>
      <c r="H79" s="111">
        <v>374.44484999999997</v>
      </c>
      <c r="I79" s="111">
        <v>386.97066999999998</v>
      </c>
      <c r="J79" s="111">
        <v>387.23293999999999</v>
      </c>
      <c r="L79" s="78">
        <v>38077</v>
      </c>
      <c r="M79" s="111">
        <f t="shared" si="107"/>
        <v>-3.043062243722694E-2</v>
      </c>
      <c r="N79" s="111">
        <f t="shared" si="108"/>
        <v>-6.8246764162043227E-3</v>
      </c>
      <c r="O79" s="111">
        <f t="shared" si="109"/>
        <v>8.2001995197680255E-3</v>
      </c>
      <c r="P79" s="111">
        <f t="shared" si="110"/>
        <v>6.882478058423791E-3</v>
      </c>
      <c r="Q79" s="111">
        <f t="shared" si="111"/>
        <v>-5.256837819237703E-2</v>
      </c>
      <c r="R79" s="111">
        <f t="shared" si="112"/>
        <v>-3.680433015033624E-3</v>
      </c>
      <c r="S79" s="111">
        <f t="shared" si="113"/>
        <v>-2.7028359621482867E-2</v>
      </c>
      <c r="T79" s="111">
        <f t="shared" si="114"/>
        <v>6.8447136022666832E-3</v>
      </c>
      <c r="V79" s="78">
        <v>38077</v>
      </c>
      <c r="W79" s="118">
        <f>M79-'Interest rate'!M78</f>
        <v>-3.20494641423551E-2</v>
      </c>
      <c r="X79" s="118">
        <f>N79-'Interest rate'!N78</f>
        <v>-7.7346912070082041E-3</v>
      </c>
      <c r="Y79" s="118">
        <f>O79-'Interest rate'!O78</f>
        <v>6.5053545299509352E-3</v>
      </c>
      <c r="Z79" s="118">
        <f>P79-'Interest rate'!P78</f>
        <v>3.5118147030750446E-3</v>
      </c>
      <c r="AA79" s="118">
        <f>Q79-'Interest rate'!Q78</f>
        <v>-5.26006641253286E-2</v>
      </c>
      <c r="AB79" s="118">
        <f>R79-'Interest rate'!R78</f>
        <v>-3.870509179863757E-3</v>
      </c>
      <c r="AC79" s="118">
        <f>S79-'Interest rate'!S78</f>
        <v>-2.8937354752601951E-2</v>
      </c>
      <c r="AD79" s="118">
        <f>T79-'Interest rate'!T78</f>
        <v>2.4722462797648337E-3</v>
      </c>
      <c r="AE79" s="118"/>
      <c r="AF79" s="118">
        <v>3.899721448467966E-3</v>
      </c>
      <c r="AG79" s="118">
        <v>0.51955431754874648</v>
      </c>
      <c r="AH79" s="118">
        <v>0.17214484679665737</v>
      </c>
      <c r="AI79" s="118">
        <v>9.8607242339832854E-2</v>
      </c>
      <c r="AJ79" s="118">
        <v>9.8941504178272979E-2</v>
      </c>
      <c r="AK79" s="118">
        <v>3.5877437325905287E-2</v>
      </c>
      <c r="AL79" s="118">
        <v>4.0111420612813371E-2</v>
      </c>
      <c r="AM79" s="118">
        <v>3.0863509749303616E-2</v>
      </c>
      <c r="AN79" s="31"/>
      <c r="AO79" s="31"/>
      <c r="AP79" s="16">
        <v>6.8445</v>
      </c>
      <c r="AQ79" s="16">
        <v>8.4285999999999994</v>
      </c>
      <c r="AR79" s="16">
        <v>12.6355</v>
      </c>
      <c r="AS79" s="16">
        <v>6.5653000000000003E-2</v>
      </c>
      <c r="AT79" s="16">
        <v>5.4077999999999999</v>
      </c>
      <c r="AU79" s="16">
        <v>5.2267000000000001</v>
      </c>
      <c r="AV79" s="16">
        <v>5.2485499999999998</v>
      </c>
      <c r="AW79" s="16"/>
      <c r="AX79" s="16">
        <f t="shared" si="58"/>
        <v>0.14610271020527429</v>
      </c>
      <c r="AY79" s="16">
        <f t="shared" si="59"/>
        <v>1.2314413032361748</v>
      </c>
      <c r="AZ79" s="16">
        <f t="shared" si="60"/>
        <v>1.8460807947987434</v>
      </c>
      <c r="BA79" s="16">
        <f t="shared" si="61"/>
        <v>9.5920812331068729E-3</v>
      </c>
      <c r="BB79" s="16">
        <f t="shared" si="62"/>
        <v>0.79009423624808228</v>
      </c>
      <c r="BC79" s="16">
        <f t="shared" si="63"/>
        <v>0.76363503542990718</v>
      </c>
      <c r="BD79" s="16">
        <f t="shared" si="90"/>
        <v>0.76682737964789238</v>
      </c>
      <c r="BE79" s="16"/>
      <c r="BF79" s="16">
        <f t="shared" si="64"/>
        <v>0.11864366561469283</v>
      </c>
      <c r="BG79" s="16">
        <f t="shared" si="65"/>
        <v>0.81205656929976511</v>
      </c>
      <c r="BH79" s="16">
        <f t="shared" si="66"/>
        <v>1.4991220368744513</v>
      </c>
      <c r="BI79" s="16">
        <f t="shared" si="67"/>
        <v>7.7893125786014285E-3</v>
      </c>
      <c r="BJ79" s="16">
        <f t="shared" si="68"/>
        <v>0.64160121491113586</v>
      </c>
      <c r="BK79" s="16">
        <f t="shared" si="69"/>
        <v>0.6201148470683151</v>
      </c>
      <c r="BL79" s="16">
        <f t="shared" si="91"/>
        <v>0.62270721116199601</v>
      </c>
      <c r="BM79" s="16"/>
      <c r="BN79" s="16">
        <f t="shared" si="70"/>
        <v>7.9142099639903443E-2</v>
      </c>
      <c r="BO79" s="16">
        <f t="shared" si="71"/>
        <v>0.54168810098531917</v>
      </c>
      <c r="BP79" s="16">
        <f t="shared" si="72"/>
        <v>0.66705710102489013</v>
      </c>
      <c r="BQ79" s="16">
        <f t="shared" si="73"/>
        <v>5.1959162676585811E-3</v>
      </c>
      <c r="BR79" s="16">
        <f t="shared" si="74"/>
        <v>0.42798464643266981</v>
      </c>
      <c r="BS79" s="16">
        <f t="shared" si="75"/>
        <v>0.41365201218788333</v>
      </c>
      <c r="BT79" s="16">
        <f t="shared" si="92"/>
        <v>0.41538126706501521</v>
      </c>
      <c r="BU79" s="16"/>
      <c r="BV79" s="16">
        <f t="shared" si="76"/>
        <v>15.231596423621159</v>
      </c>
      <c r="BW79" s="16">
        <f t="shared" si="77"/>
        <v>104.25266172147504</v>
      </c>
      <c r="BX79" s="16">
        <f t="shared" si="78"/>
        <v>128.38103361613329</v>
      </c>
      <c r="BY79" s="16">
        <f t="shared" si="93"/>
        <v>192.45883661066514</v>
      </c>
      <c r="BZ79" s="16">
        <f t="shared" si="79"/>
        <v>82.369427139658498</v>
      </c>
      <c r="CA79" s="16">
        <f t="shared" si="80"/>
        <v>79.610985027340718</v>
      </c>
      <c r="CB79" s="16">
        <f t="shared" si="94"/>
        <v>79.943795409196838</v>
      </c>
      <c r="CC79" s="16"/>
      <c r="CD79" s="16">
        <f t="shared" si="81"/>
        <v>0.19132531042531617</v>
      </c>
      <c r="CE79" s="16">
        <f t="shared" si="82"/>
        <v>1.2656718073893267</v>
      </c>
      <c r="CF79" s="16">
        <f t="shared" si="83"/>
        <v>1.5586005399607974</v>
      </c>
      <c r="CG79" s="16">
        <f t="shared" si="95"/>
        <v>2.3365324161396503</v>
      </c>
      <c r="CH79" s="16">
        <f t="shared" si="96"/>
        <v>1.2140426790931618E-2</v>
      </c>
      <c r="CI79" s="16">
        <f t="shared" si="84"/>
        <v>0.96651133547838319</v>
      </c>
      <c r="CJ79" s="16">
        <f t="shared" si="97"/>
        <v>1.0041804580327931</v>
      </c>
      <c r="CK79" s="16"/>
      <c r="CL79" s="16">
        <f t="shared" si="98"/>
        <v>0.19132531042531617</v>
      </c>
      <c r="CM79" s="16">
        <f t="shared" si="85"/>
        <v>1.3095260872060766</v>
      </c>
      <c r="CN79" s="16">
        <f t="shared" si="86"/>
        <v>1.6126045114508198</v>
      </c>
      <c r="CO79" s="16">
        <f t="shared" si="87"/>
        <v>2.4174909598790824</v>
      </c>
      <c r="CP79" s="16">
        <f t="shared" si="88"/>
        <v>1.2561080605353284E-2</v>
      </c>
      <c r="CQ79" s="16">
        <f t="shared" si="89"/>
        <v>1.0346490137180249</v>
      </c>
      <c r="CR79" s="16">
        <f t="shared" si="99"/>
        <v>1.0041804580327931</v>
      </c>
      <c r="CS79" s="16"/>
      <c r="CT79" s="16">
        <f t="shared" si="100"/>
        <v>0.19052881271970354</v>
      </c>
      <c r="CU79" s="16">
        <f t="shared" si="101"/>
        <v>1.304074458660011</v>
      </c>
      <c r="CV79" s="16">
        <f t="shared" si="102"/>
        <v>1.6058911508892935</v>
      </c>
      <c r="CW79" s="16">
        <f t="shared" si="103"/>
        <v>2.4074268131198142</v>
      </c>
      <c r="CX79" s="16">
        <f t="shared" si="104"/>
        <v>1.2508788141486695E-2</v>
      </c>
      <c r="CY79" s="16">
        <f t="shared" si="105"/>
        <v>0.99583694544207457</v>
      </c>
      <c r="CZ79" s="16">
        <f t="shared" si="106"/>
        <v>0.99583694544207457</v>
      </c>
      <c r="DA79" s="31"/>
      <c r="DB79" s="277"/>
      <c r="DC79" s="57"/>
      <c r="DD79" s="57"/>
      <c r="DE79" s="161"/>
      <c r="DF79" s="132"/>
      <c r="DG79" s="205"/>
      <c r="DH79" s="206"/>
      <c r="DI79" s="78"/>
      <c r="DJ79" s="57"/>
      <c r="DP79" s="78"/>
    </row>
    <row r="80" spans="2:120" x14ac:dyDescent="0.25">
      <c r="B80" s="115">
        <v>38107</v>
      </c>
      <c r="C80" s="112">
        <v>1976.66797</v>
      </c>
      <c r="D80" s="112">
        <v>287.8</v>
      </c>
      <c r="E80" s="112">
        <v>240.29390000000001</v>
      </c>
      <c r="F80" s="112">
        <v>162.10431</v>
      </c>
      <c r="G80" s="112">
        <v>31775.998049999998</v>
      </c>
      <c r="H80" s="112">
        <v>373.4205</v>
      </c>
      <c r="I80" s="112">
        <v>394.77526999999998</v>
      </c>
      <c r="J80" s="112">
        <v>398.94650000000001</v>
      </c>
      <c r="L80" s="115">
        <v>38107</v>
      </c>
      <c r="M80" s="112">
        <f t="shared" si="107"/>
        <v>-2.4515511266505308E-2</v>
      </c>
      <c r="N80" s="112">
        <f t="shared" si="108"/>
        <v>-2.5793785119490931E-2</v>
      </c>
      <c r="O80" s="112">
        <f t="shared" si="109"/>
        <v>7.2250083174907331E-5</v>
      </c>
      <c r="P80" s="112">
        <f t="shared" si="110"/>
        <v>9.8733206474355129E-3</v>
      </c>
      <c r="Q80" s="112">
        <f t="shared" si="111"/>
        <v>3.2464089158618537E-2</v>
      </c>
      <c r="R80" s="112">
        <f t="shared" si="112"/>
        <v>-2.7356498560467957E-3</v>
      </c>
      <c r="S80" s="112">
        <f t="shared" si="113"/>
        <v>2.016845359365349E-2</v>
      </c>
      <c r="T80" s="112">
        <f t="shared" si="114"/>
        <v>3.0249389424360507E-2</v>
      </c>
      <c r="V80" s="115">
        <v>38107</v>
      </c>
      <c r="W80" s="119">
        <f>M80-'Interest rate'!M79</f>
        <v>-2.6117978757839277E-2</v>
      </c>
      <c r="X80" s="119">
        <f>N80-'Interest rate'!N79</f>
        <v>-2.6697611923146569E-2</v>
      </c>
      <c r="Y80" s="119">
        <f>O80-'Interest rate'!O79</f>
        <v>-1.5981511580789309E-3</v>
      </c>
      <c r="Z80" s="119">
        <f>P80-'Interest rate'!P79</f>
        <v>6.4479698246107109E-3</v>
      </c>
      <c r="AA80" s="119">
        <f>Q80-'Interest rate'!Q79</f>
        <v>3.2432844528425875E-2</v>
      </c>
      <c r="AB80" s="119">
        <f>R80-'Interest rate'!R79</f>
        <v>-2.9160291299855645E-3</v>
      </c>
      <c r="AC80" s="119">
        <f>S80-'Interest rate'!S79</f>
        <v>1.8361519749583888E-2</v>
      </c>
      <c r="AD80" s="119">
        <f>T80-'Interest rate'!T79</f>
        <v>2.5926578369457109E-2</v>
      </c>
      <c r="AE80" s="118"/>
      <c r="AF80" s="119">
        <v>3.899721448467966E-3</v>
      </c>
      <c r="AG80" s="119">
        <v>0.51955431754874648</v>
      </c>
      <c r="AH80" s="119">
        <v>0.17214484679665737</v>
      </c>
      <c r="AI80" s="119">
        <v>9.8607242339832854E-2</v>
      </c>
      <c r="AJ80" s="119">
        <v>9.8941504178272979E-2</v>
      </c>
      <c r="AK80" s="119">
        <v>3.5877437325905287E-2</v>
      </c>
      <c r="AL80" s="119">
        <v>4.0111420612813371E-2</v>
      </c>
      <c r="AM80" s="119">
        <v>3.0863509749303616E-2</v>
      </c>
      <c r="AN80" s="31"/>
      <c r="AO80" s="31"/>
      <c r="AP80" s="18">
        <v>6.8662999999999998</v>
      </c>
      <c r="AQ80" s="18">
        <v>8.2210000000000001</v>
      </c>
      <c r="AR80" s="18">
        <v>12.208399999999999</v>
      </c>
      <c r="AS80" s="18">
        <v>6.2135999999999997E-2</v>
      </c>
      <c r="AT80" s="18">
        <v>5.2998000000000003</v>
      </c>
      <c r="AU80" s="18">
        <v>5.0042999999999997</v>
      </c>
      <c r="AV80" s="18">
        <v>4.9493</v>
      </c>
      <c r="AW80" s="18"/>
      <c r="AX80" s="18">
        <f t="shared" si="58"/>
        <v>0.1456388447926831</v>
      </c>
      <c r="AY80" s="18">
        <f t="shared" si="59"/>
        <v>1.1972969430406477</v>
      </c>
      <c r="AZ80" s="18">
        <f t="shared" si="60"/>
        <v>1.7780172727669923</v>
      </c>
      <c r="BA80" s="18">
        <f t="shared" si="61"/>
        <v>9.0494152600381576E-3</v>
      </c>
      <c r="BB80" s="18">
        <f t="shared" si="62"/>
        <v>0.77185674963226192</v>
      </c>
      <c r="BC80" s="18">
        <f t="shared" si="63"/>
        <v>0.72882047099602398</v>
      </c>
      <c r="BD80" s="18">
        <f t="shared" si="90"/>
        <v>0.72081033453242649</v>
      </c>
      <c r="BE80" s="18"/>
      <c r="BF80" s="18">
        <f t="shared" si="64"/>
        <v>0.12163970319912419</v>
      </c>
      <c r="BG80" s="18">
        <f t="shared" si="65"/>
        <v>0.83521469407614646</v>
      </c>
      <c r="BH80" s="18">
        <f t="shared" si="66"/>
        <v>1.4850261525361876</v>
      </c>
      <c r="BI80" s="18">
        <f t="shared" si="67"/>
        <v>7.5582045979807801E-3</v>
      </c>
      <c r="BJ80" s="18">
        <f t="shared" si="68"/>
        <v>0.64466609901471839</v>
      </c>
      <c r="BK80" s="18">
        <f t="shared" si="69"/>
        <v>0.60872156671937716</v>
      </c>
      <c r="BL80" s="18">
        <f t="shared" si="91"/>
        <v>0.60203138304342541</v>
      </c>
      <c r="BM80" s="18"/>
      <c r="BN80" s="18">
        <f t="shared" si="70"/>
        <v>8.1910815504079165E-2</v>
      </c>
      <c r="BO80" s="18">
        <f t="shared" si="71"/>
        <v>0.56242423249565876</v>
      </c>
      <c r="BP80" s="18">
        <f t="shared" si="72"/>
        <v>0.67338881425903485</v>
      </c>
      <c r="BQ80" s="18">
        <f t="shared" si="73"/>
        <v>5.0896104321614625E-3</v>
      </c>
      <c r="BR80" s="18">
        <f t="shared" si="74"/>
        <v>0.4341109400085188</v>
      </c>
      <c r="BS80" s="18">
        <f t="shared" si="75"/>
        <v>0.40990629402706336</v>
      </c>
      <c r="BT80" s="18">
        <f t="shared" si="92"/>
        <v>0.40540119917433903</v>
      </c>
      <c r="BU80" s="18"/>
      <c r="BV80" s="18">
        <f t="shared" si="76"/>
        <v>16.093729882837646</v>
      </c>
      <c r="BW80" s="18">
        <f t="shared" si="77"/>
        <v>110.50437749452813</v>
      </c>
      <c r="BX80" s="18">
        <f t="shared" si="78"/>
        <v>132.30655336680832</v>
      </c>
      <c r="BY80" s="18">
        <f t="shared" si="93"/>
        <v>196.47869190163513</v>
      </c>
      <c r="BZ80" s="18">
        <f t="shared" si="79"/>
        <v>85.293549633062966</v>
      </c>
      <c r="CA80" s="18">
        <f t="shared" si="80"/>
        <v>80.537852452684433</v>
      </c>
      <c r="CB80" s="18">
        <f t="shared" si="94"/>
        <v>79.652697309128357</v>
      </c>
      <c r="CC80" s="18"/>
      <c r="CD80" s="18">
        <f t="shared" si="81"/>
        <v>0.19982814779289812</v>
      </c>
      <c r="CE80" s="18">
        <f t="shared" si="82"/>
        <v>1.2955771915921355</v>
      </c>
      <c r="CF80" s="18">
        <f t="shared" si="83"/>
        <v>1.5511906109664515</v>
      </c>
      <c r="CG80" s="18">
        <f t="shared" si="95"/>
        <v>2.3035586248537676</v>
      </c>
      <c r="CH80" s="18">
        <f t="shared" si="96"/>
        <v>1.172421600815125E-2</v>
      </c>
      <c r="CI80" s="18">
        <f t="shared" si="84"/>
        <v>0.94424317898788623</v>
      </c>
      <c r="CJ80" s="18">
        <f t="shared" si="97"/>
        <v>0.98900945187139067</v>
      </c>
      <c r="CK80" s="18"/>
      <c r="CL80" s="18">
        <f t="shared" si="98"/>
        <v>0.19982814779289812</v>
      </c>
      <c r="CM80" s="18">
        <f t="shared" si="85"/>
        <v>1.3720800111903764</v>
      </c>
      <c r="CN80" s="18">
        <f t="shared" si="86"/>
        <v>1.6427872030054154</v>
      </c>
      <c r="CO80" s="18">
        <f t="shared" si="87"/>
        <v>2.4395819595148174</v>
      </c>
      <c r="CP80" s="18">
        <f t="shared" si="88"/>
        <v>1.2416521791259518E-2</v>
      </c>
      <c r="CQ80" s="18">
        <f t="shared" si="89"/>
        <v>1.0590492176728015</v>
      </c>
      <c r="CR80" s="18">
        <f t="shared" si="99"/>
        <v>0.98900945187139067</v>
      </c>
      <c r="CS80" s="18"/>
      <c r="CT80" s="18">
        <f t="shared" si="100"/>
        <v>0.20204877457418222</v>
      </c>
      <c r="CU80" s="18">
        <f t="shared" si="101"/>
        <v>1.3873275008587074</v>
      </c>
      <c r="CV80" s="18">
        <f t="shared" si="102"/>
        <v>1.6610429757743519</v>
      </c>
      <c r="CW80" s="18">
        <f t="shared" si="103"/>
        <v>2.4666922595114458</v>
      </c>
      <c r="CX80" s="18">
        <f t="shared" si="104"/>
        <v>1.2554502656941387E-2</v>
      </c>
      <c r="CY80" s="18">
        <f t="shared" si="105"/>
        <v>1.0111126826015799</v>
      </c>
      <c r="CZ80" s="18">
        <f t="shared" si="106"/>
        <v>1.0111126826015799</v>
      </c>
      <c r="DA80" s="31"/>
      <c r="DB80" s="277"/>
      <c r="DC80" s="57"/>
      <c r="DD80" s="57"/>
      <c r="DE80" s="161"/>
      <c r="DF80" s="132"/>
      <c r="DG80" s="205"/>
      <c r="DH80" s="206"/>
      <c r="DI80" s="78"/>
      <c r="DJ80" s="57"/>
      <c r="DP80" s="78"/>
    </row>
    <row r="81" spans="2:120" x14ac:dyDescent="0.25">
      <c r="B81" s="78">
        <v>38138</v>
      </c>
      <c r="C81" s="111">
        <v>1947.9765600000001</v>
      </c>
      <c r="D81" s="111">
        <v>289.55</v>
      </c>
      <c r="E81" s="111">
        <v>237.55025000000001</v>
      </c>
      <c r="F81" s="111">
        <v>158.07719</v>
      </c>
      <c r="G81" s="111">
        <v>31691.248049999998</v>
      </c>
      <c r="H81" s="111">
        <v>363.21152000000001</v>
      </c>
      <c r="I81" s="111">
        <v>394.68561</v>
      </c>
      <c r="J81" s="111">
        <v>404.96503000000001</v>
      </c>
      <c r="L81" s="78">
        <v>38138</v>
      </c>
      <c r="M81" s="111">
        <f t="shared" si="107"/>
        <v>-1.4515037646914419E-2</v>
      </c>
      <c r="N81" s="111">
        <f t="shared" si="108"/>
        <v>6.0806115357887602E-3</v>
      </c>
      <c r="O81" s="111">
        <f t="shared" si="109"/>
        <v>-1.1417892838727961E-2</v>
      </c>
      <c r="P81" s="111">
        <f t="shared" si="110"/>
        <v>-2.4842769448881419E-2</v>
      </c>
      <c r="Q81" s="111">
        <f t="shared" si="111"/>
        <v>-2.6671074144278828E-3</v>
      </c>
      <c r="R81" s="111">
        <f t="shared" si="112"/>
        <v>-2.7339098951450147E-2</v>
      </c>
      <c r="S81" s="111">
        <f t="shared" si="113"/>
        <v>-2.2711655671836528E-4</v>
      </c>
      <c r="T81" s="111">
        <f t="shared" si="114"/>
        <v>1.5086057905007388E-2</v>
      </c>
      <c r="V81" s="78">
        <v>38138</v>
      </c>
      <c r="W81" s="118">
        <f>M81-'Interest rate'!M80</f>
        <v>-1.6125692613210618E-2</v>
      </c>
      <c r="X81" s="118">
        <f>N81-'Interest rate'!N80</f>
        <v>5.1685341761142922E-3</v>
      </c>
      <c r="Y81" s="118">
        <f>O81-'Interest rate'!O80</f>
        <v>-1.3115085326520393E-2</v>
      </c>
      <c r="Z81" s="118">
        <f>P81-'Interest rate'!P80</f>
        <v>-2.8335310769719402E-2</v>
      </c>
      <c r="AA81" s="118">
        <f>Q81-'Interest rate'!Q80</f>
        <v>-2.6983520446205445E-3</v>
      </c>
      <c r="AB81" s="118">
        <f>R81-'Interest rate'!R80</f>
        <v>-2.7520858806438175E-2</v>
      </c>
      <c r="AC81" s="118">
        <f>S81-'Interest rate'!S80</f>
        <v>-1.9305087656239506E-3</v>
      </c>
      <c r="AD81" s="118">
        <f>T81-'Interest rate'!T80</f>
        <v>1.0663961305344527E-2</v>
      </c>
      <c r="AE81" s="118"/>
      <c r="AF81" s="118">
        <v>3.899721448467966E-3</v>
      </c>
      <c r="AG81" s="118">
        <v>0.51955431754874648</v>
      </c>
      <c r="AH81" s="118">
        <v>0.17214484679665737</v>
      </c>
      <c r="AI81" s="118">
        <v>9.8607242339832854E-2</v>
      </c>
      <c r="AJ81" s="118">
        <v>9.8941504178272979E-2</v>
      </c>
      <c r="AK81" s="118">
        <v>3.5877437325905287E-2</v>
      </c>
      <c r="AL81" s="118">
        <v>4.0111420612813371E-2</v>
      </c>
      <c r="AM81" s="118">
        <v>3.0863509749303616E-2</v>
      </c>
      <c r="AN81" s="31"/>
      <c r="AO81" s="31"/>
      <c r="AP81" s="16">
        <v>6.7405999999999997</v>
      </c>
      <c r="AQ81" s="16">
        <v>8.2149000000000001</v>
      </c>
      <c r="AR81" s="16">
        <v>12.3475</v>
      </c>
      <c r="AS81" s="16">
        <v>6.1502999999999995E-2</v>
      </c>
      <c r="AT81" s="16">
        <v>5.3699000000000003</v>
      </c>
      <c r="AU81" s="16">
        <v>4.9440999999999997</v>
      </c>
      <c r="AV81" s="16">
        <v>4.8185000000000002</v>
      </c>
      <c r="AW81" s="16"/>
      <c r="AX81" s="16">
        <f t="shared" si="58"/>
        <v>0.14835474586832034</v>
      </c>
      <c r="AY81" s="16">
        <f t="shared" si="59"/>
        <v>1.2187194018336649</v>
      </c>
      <c r="AZ81" s="16">
        <f t="shared" si="60"/>
        <v>1.8318102246090855</v>
      </c>
      <c r="BA81" s="16">
        <f t="shared" si="61"/>
        <v>9.1242619351393061E-3</v>
      </c>
      <c r="BB81" s="16">
        <f t="shared" si="62"/>
        <v>0.79665014983829341</v>
      </c>
      <c r="BC81" s="16">
        <f t="shared" si="63"/>
        <v>0.73348069904756252</v>
      </c>
      <c r="BD81" s="16">
        <f t="shared" si="90"/>
        <v>0.71484734296650165</v>
      </c>
      <c r="BE81" s="16"/>
      <c r="BF81" s="16">
        <f t="shared" si="64"/>
        <v>0.12173002714579605</v>
      </c>
      <c r="BG81" s="16">
        <f t="shared" si="65"/>
        <v>0.82053342097895277</v>
      </c>
      <c r="BH81" s="16">
        <f t="shared" si="66"/>
        <v>1.5030615101827167</v>
      </c>
      <c r="BI81" s="16">
        <f t="shared" si="67"/>
        <v>7.4867618595478936E-3</v>
      </c>
      <c r="BJ81" s="16">
        <f t="shared" si="68"/>
        <v>0.65367807277021028</v>
      </c>
      <c r="BK81" s="16">
        <f t="shared" si="69"/>
        <v>0.60184542721153023</v>
      </c>
      <c r="BL81" s="16">
        <f t="shared" si="91"/>
        <v>0.58655613580201826</v>
      </c>
      <c r="BM81" s="16"/>
      <c r="BN81" s="16">
        <f t="shared" si="70"/>
        <v>8.0988054261996359E-2</v>
      </c>
      <c r="BO81" s="16">
        <f t="shared" si="71"/>
        <v>0.54590807855841261</v>
      </c>
      <c r="BP81" s="16">
        <f t="shared" si="72"/>
        <v>0.66530876695687391</v>
      </c>
      <c r="BQ81" s="16">
        <f t="shared" si="73"/>
        <v>4.9810083012755621E-3</v>
      </c>
      <c r="BR81" s="16">
        <f t="shared" si="74"/>
        <v>0.43489775258149427</v>
      </c>
      <c r="BS81" s="16">
        <f t="shared" si="75"/>
        <v>0.4004130390767362</v>
      </c>
      <c r="BT81" s="16">
        <f t="shared" si="92"/>
        <v>0.39024093946142946</v>
      </c>
      <c r="BU81" s="16"/>
      <c r="BV81" s="16">
        <f t="shared" si="76"/>
        <v>16.259369461652277</v>
      </c>
      <c r="BW81" s="16">
        <f t="shared" si="77"/>
        <v>109.59790579321333</v>
      </c>
      <c r="BX81" s="16">
        <f t="shared" si="78"/>
        <v>133.56909419052732</v>
      </c>
      <c r="BY81" s="16">
        <f t="shared" si="93"/>
        <v>200.76256442775147</v>
      </c>
      <c r="BZ81" s="16">
        <f t="shared" si="79"/>
        <v>87.311188072126569</v>
      </c>
      <c r="CA81" s="16">
        <f t="shared" si="80"/>
        <v>80.387948555355024</v>
      </c>
      <c r="CB81" s="16">
        <f t="shared" si="94"/>
        <v>78.345771750971494</v>
      </c>
      <c r="CC81" s="16"/>
      <c r="CD81" s="16">
        <f t="shared" si="81"/>
        <v>0.20226128112295463</v>
      </c>
      <c r="CE81" s="16">
        <f t="shared" si="82"/>
        <v>1.2552561500214154</v>
      </c>
      <c r="CF81" s="16">
        <f t="shared" si="83"/>
        <v>1.5298050243021284</v>
      </c>
      <c r="CG81" s="16">
        <f t="shared" si="95"/>
        <v>2.2993910501126646</v>
      </c>
      <c r="CH81" s="16">
        <f t="shared" si="96"/>
        <v>1.1453285908489916E-2</v>
      </c>
      <c r="CI81" s="16">
        <f t="shared" si="84"/>
        <v>0.92070615840145986</v>
      </c>
      <c r="CJ81" s="16">
        <f t="shared" si="97"/>
        <v>0.97459598309095696</v>
      </c>
      <c r="CK81" s="16"/>
      <c r="CL81" s="16">
        <f t="shared" si="98"/>
        <v>0.20226128112295463</v>
      </c>
      <c r="CM81" s="16">
        <f t="shared" si="85"/>
        <v>1.363362391537388</v>
      </c>
      <c r="CN81" s="16">
        <f t="shared" si="86"/>
        <v>1.66155619829696</v>
      </c>
      <c r="CO81" s="16">
        <f t="shared" si="87"/>
        <v>2.4974211686656824</v>
      </c>
      <c r="CP81" s="16">
        <f t="shared" si="88"/>
        <v>1.2439675572905078E-2</v>
      </c>
      <c r="CQ81" s="16">
        <f t="shared" si="89"/>
        <v>1.0861228535021541</v>
      </c>
      <c r="CR81" s="16">
        <f t="shared" si="99"/>
        <v>0.97459598309095696</v>
      </c>
      <c r="CS81" s="16"/>
      <c r="CT81" s="16">
        <f t="shared" si="100"/>
        <v>0.20753346477119433</v>
      </c>
      <c r="CU81" s="16">
        <f t="shared" si="101"/>
        <v>1.3989000726367125</v>
      </c>
      <c r="CV81" s="16">
        <f t="shared" si="102"/>
        <v>1.7048666597488846</v>
      </c>
      <c r="CW81" s="16">
        <f t="shared" si="103"/>
        <v>2.5625194562623221</v>
      </c>
      <c r="CX81" s="16">
        <f t="shared" si="104"/>
        <v>1.2763930683822767E-2</v>
      </c>
      <c r="CY81" s="16">
        <f t="shared" si="105"/>
        <v>1.0260662031752619</v>
      </c>
      <c r="CZ81" s="16">
        <f t="shared" si="106"/>
        <v>1.0260662031752619</v>
      </c>
      <c r="DA81" s="31"/>
      <c r="DB81" s="277"/>
      <c r="DC81" s="57"/>
      <c r="DD81" s="57"/>
      <c r="DE81" s="161"/>
      <c r="DF81" s="132"/>
      <c r="DG81" s="205"/>
      <c r="DH81" s="206"/>
      <c r="DI81" s="78"/>
      <c r="DJ81" s="57"/>
      <c r="DP81" s="78"/>
    </row>
    <row r="82" spans="2:120" x14ac:dyDescent="0.25">
      <c r="B82" s="115">
        <v>38168</v>
      </c>
      <c r="C82" s="112">
        <v>2046.41992</v>
      </c>
      <c r="D82" s="112">
        <v>294.61</v>
      </c>
      <c r="E82" s="112">
        <v>242.09877</v>
      </c>
      <c r="F82" s="112">
        <v>162.37323000000001</v>
      </c>
      <c r="G82" s="112">
        <v>32221.496090000001</v>
      </c>
      <c r="H82" s="112">
        <v>369.29363999999998</v>
      </c>
      <c r="I82" s="112">
        <v>393.89359000000002</v>
      </c>
      <c r="J82" s="112">
        <v>424.08233999999999</v>
      </c>
      <c r="L82" s="115">
        <v>38168</v>
      </c>
      <c r="M82" s="112">
        <f t="shared" si="107"/>
        <v>5.0536213844380118E-2</v>
      </c>
      <c r="N82" s="112">
        <f t="shared" si="108"/>
        <v>1.7475392850975657E-2</v>
      </c>
      <c r="O82" s="112">
        <f t="shared" si="109"/>
        <v>1.9147611926318753E-2</v>
      </c>
      <c r="P82" s="112">
        <f t="shared" si="110"/>
        <v>2.7176849487266397E-2</v>
      </c>
      <c r="Q82" s="112">
        <f t="shared" si="111"/>
        <v>1.6731686904959409E-2</v>
      </c>
      <c r="R82" s="112">
        <f t="shared" si="112"/>
        <v>1.6745393978693013E-2</v>
      </c>
      <c r="S82" s="112">
        <f t="shared" si="113"/>
        <v>-2.0067111136886639E-3</v>
      </c>
      <c r="T82" s="112">
        <f t="shared" si="114"/>
        <v>4.7207310715199124E-2</v>
      </c>
      <c r="V82" s="115">
        <v>38168</v>
      </c>
      <c r="W82" s="119">
        <f>M82-'Interest rate'!M81</f>
        <v>4.8868267157249567E-2</v>
      </c>
      <c r="X82" s="119">
        <f>N82-'Interest rate'!N81</f>
        <v>1.6551972198152187E-2</v>
      </c>
      <c r="Y82" s="119">
        <f>O82-'Interest rate'!O81</f>
        <v>1.7444080678375107E-2</v>
      </c>
      <c r="Z82" s="119">
        <f>P82-'Interest rate'!P81</f>
        <v>2.3530057640285928E-2</v>
      </c>
      <c r="AA82" s="119">
        <f>Q82-'Interest rate'!Q81</f>
        <v>1.6700442274766747E-2</v>
      </c>
      <c r="AB82" s="119">
        <f>R82-'Interest rate'!R81</f>
        <v>1.6578879894872278E-2</v>
      </c>
      <c r="AC82" s="119">
        <f>S82-'Interest rate'!S81</f>
        <v>-3.7332790164835705E-3</v>
      </c>
      <c r="AD82" s="119">
        <f>T82-'Interest rate'!T81</f>
        <v>4.2847235068240508E-2</v>
      </c>
      <c r="AE82" s="118"/>
      <c r="AF82" s="119">
        <v>3.899721448467966E-3</v>
      </c>
      <c r="AG82" s="119">
        <v>0.51955431754874648</v>
      </c>
      <c r="AH82" s="119">
        <v>0.17214484679665737</v>
      </c>
      <c r="AI82" s="119">
        <v>9.8607242339832854E-2</v>
      </c>
      <c r="AJ82" s="119">
        <v>9.8941504178272979E-2</v>
      </c>
      <c r="AK82" s="119">
        <v>3.5877437325905287E-2</v>
      </c>
      <c r="AL82" s="119">
        <v>4.0111420612813371E-2</v>
      </c>
      <c r="AM82" s="119">
        <v>3.0863509749303616E-2</v>
      </c>
      <c r="AN82" s="31"/>
      <c r="AO82" s="31"/>
      <c r="AP82" s="18">
        <v>6.9260000000000002</v>
      </c>
      <c r="AQ82" s="18">
        <v>8.4491999999999994</v>
      </c>
      <c r="AR82" s="18">
        <v>12.608000000000001</v>
      </c>
      <c r="AS82" s="18">
        <v>6.3661000000000009E-2</v>
      </c>
      <c r="AT82" s="18">
        <v>5.5465</v>
      </c>
      <c r="AU82" s="18">
        <v>5.1958000000000002</v>
      </c>
      <c r="AV82" s="18">
        <v>4.8407</v>
      </c>
      <c r="AW82" s="18"/>
      <c r="AX82" s="18">
        <f t="shared" si="58"/>
        <v>0.14438348252959862</v>
      </c>
      <c r="AY82" s="18">
        <f t="shared" si="59"/>
        <v>1.2199249205890845</v>
      </c>
      <c r="AZ82" s="18">
        <f t="shared" si="60"/>
        <v>1.8203869477331796</v>
      </c>
      <c r="BA82" s="18">
        <f t="shared" si="61"/>
        <v>9.1915968813167798E-3</v>
      </c>
      <c r="BB82" s="18">
        <f t="shared" si="62"/>
        <v>0.80082298585041878</v>
      </c>
      <c r="BC82" s="18">
        <f t="shared" si="63"/>
        <v>0.7501876985272885</v>
      </c>
      <c r="BD82" s="18">
        <f t="shared" si="90"/>
        <v>0.698917123881028</v>
      </c>
      <c r="BE82" s="18"/>
      <c r="BF82" s="18">
        <f t="shared" si="64"/>
        <v>0.1183544004166075</v>
      </c>
      <c r="BG82" s="18">
        <f t="shared" si="65"/>
        <v>0.81972257728542353</v>
      </c>
      <c r="BH82" s="18">
        <f t="shared" si="66"/>
        <v>1.4922122804525875</v>
      </c>
      <c r="BI82" s="18">
        <f t="shared" si="67"/>
        <v>7.5345594849216511E-3</v>
      </c>
      <c r="BJ82" s="18">
        <f t="shared" si="68"/>
        <v>0.65645268191071349</v>
      </c>
      <c r="BK82" s="18">
        <f t="shared" si="69"/>
        <v>0.61494579368460922</v>
      </c>
      <c r="BL82" s="18">
        <f t="shared" si="91"/>
        <v>0.57291814609667191</v>
      </c>
      <c r="BM82" s="18"/>
      <c r="BN82" s="18">
        <f t="shared" si="70"/>
        <v>7.9314720812182743E-2</v>
      </c>
      <c r="BO82" s="18">
        <f t="shared" si="71"/>
        <v>0.54933375634517756</v>
      </c>
      <c r="BP82" s="18">
        <f t="shared" si="72"/>
        <v>0.67014593908629427</v>
      </c>
      <c r="BQ82" s="18">
        <f t="shared" si="73"/>
        <v>5.049254441624366E-3</v>
      </c>
      <c r="BR82" s="18">
        <f t="shared" si="74"/>
        <v>0.43991909898477161</v>
      </c>
      <c r="BS82" s="18">
        <f t="shared" si="75"/>
        <v>0.41210342639593911</v>
      </c>
      <c r="BT82" s="18">
        <f t="shared" si="92"/>
        <v>0.38393876903553298</v>
      </c>
      <c r="BU82" s="18"/>
      <c r="BV82" s="18">
        <f t="shared" si="76"/>
        <v>15.708204395155587</v>
      </c>
      <c r="BW82" s="18">
        <f t="shared" si="77"/>
        <v>108.79502364084759</v>
      </c>
      <c r="BX82" s="18">
        <f t="shared" si="78"/>
        <v>132.72176057554859</v>
      </c>
      <c r="BY82" s="18">
        <f t="shared" si="93"/>
        <v>198.04904101412166</v>
      </c>
      <c r="BZ82" s="18">
        <f t="shared" si="79"/>
        <v>87.125555677730461</v>
      </c>
      <c r="CA82" s="18">
        <f t="shared" si="80"/>
        <v>81.616688396349403</v>
      </c>
      <c r="CB82" s="18">
        <f t="shared" si="94"/>
        <v>76.038705015629645</v>
      </c>
      <c r="CC82" s="18"/>
      <c r="CD82" s="18">
        <f t="shared" si="81"/>
        <v>0.1924631433080565</v>
      </c>
      <c r="CE82" s="18">
        <f t="shared" si="82"/>
        <v>1.2487154061119623</v>
      </c>
      <c r="CF82" s="18">
        <f t="shared" si="83"/>
        <v>1.5233390426395024</v>
      </c>
      <c r="CG82" s="18">
        <f t="shared" si="95"/>
        <v>2.2731452267195529</v>
      </c>
      <c r="CH82" s="18">
        <f t="shared" si="96"/>
        <v>1.147768863247093E-2</v>
      </c>
      <c r="CI82" s="18">
        <f t="shared" si="84"/>
        <v>0.93677093662670152</v>
      </c>
      <c r="CJ82" s="18">
        <f t="shared" si="97"/>
        <v>0.93165633781130908</v>
      </c>
      <c r="CK82" s="18"/>
      <c r="CL82" s="18">
        <f t="shared" si="98"/>
        <v>0.1924631433080565</v>
      </c>
      <c r="CM82" s="18">
        <f t="shared" si="85"/>
        <v>1.3329997305515993</v>
      </c>
      <c r="CN82" s="18">
        <f t="shared" si="86"/>
        <v>1.6261595904384309</v>
      </c>
      <c r="CO82" s="18">
        <f t="shared" si="87"/>
        <v>2.4265753108279764</v>
      </c>
      <c r="CP82" s="18">
        <f t="shared" si="88"/>
        <v>1.2252396166134187E-2</v>
      </c>
      <c r="CQ82" s="18">
        <f t="shared" si="89"/>
        <v>1.0674968243581353</v>
      </c>
      <c r="CR82" s="18">
        <f t="shared" si="99"/>
        <v>0.93165633781130908</v>
      </c>
      <c r="CS82" s="18"/>
      <c r="CT82" s="18">
        <f t="shared" si="100"/>
        <v>0.20658169273039023</v>
      </c>
      <c r="CU82" s="18">
        <f t="shared" si="101"/>
        <v>1.4307848038506827</v>
      </c>
      <c r="CV82" s="18">
        <f t="shared" si="102"/>
        <v>1.745450038217613</v>
      </c>
      <c r="CW82" s="18">
        <f t="shared" si="103"/>
        <v>2.6045819819447602</v>
      </c>
      <c r="CX82" s="18">
        <f t="shared" si="104"/>
        <v>1.3151197140909376E-2</v>
      </c>
      <c r="CY82" s="18">
        <f t="shared" si="105"/>
        <v>1.0733571590885616</v>
      </c>
      <c r="CZ82" s="18">
        <f t="shared" si="106"/>
        <v>1.0733571590885616</v>
      </c>
      <c r="DA82" s="31"/>
      <c r="DB82" s="277"/>
      <c r="DC82" s="57"/>
      <c r="DD82" s="57"/>
      <c r="DE82" s="161"/>
      <c r="DF82" s="132"/>
      <c r="DG82" s="205"/>
      <c r="DH82" s="206"/>
      <c r="DI82" s="78"/>
      <c r="DJ82" s="57"/>
      <c r="DP82" s="78"/>
    </row>
    <row r="83" spans="2:120" x14ac:dyDescent="0.25">
      <c r="B83" s="78">
        <v>38198</v>
      </c>
      <c r="C83" s="111">
        <v>2002.2182600000001</v>
      </c>
      <c r="D83" s="111">
        <v>284.92</v>
      </c>
      <c r="E83" s="111">
        <v>237.35422</v>
      </c>
      <c r="F83" s="111">
        <v>156.90290999999999</v>
      </c>
      <c r="G83" s="111">
        <v>31765.730469999999</v>
      </c>
      <c r="H83" s="111">
        <v>365.43839000000003</v>
      </c>
      <c r="I83" s="111">
        <v>378.51620000000003</v>
      </c>
      <c r="J83" s="111">
        <v>406.38995</v>
      </c>
      <c r="L83" s="78">
        <v>38198</v>
      </c>
      <c r="M83" s="111">
        <f t="shared" si="107"/>
        <v>-2.1599506322241058E-2</v>
      </c>
      <c r="N83" s="111">
        <f t="shared" si="108"/>
        <v>-3.2890940565493354E-2</v>
      </c>
      <c r="O83" s="111">
        <f t="shared" si="109"/>
        <v>-1.9597579946399546E-2</v>
      </c>
      <c r="P83" s="111">
        <f t="shared" si="110"/>
        <v>-3.3689789874845832E-2</v>
      </c>
      <c r="Q83" s="111">
        <f t="shared" si="111"/>
        <v>-1.4144769030183246E-2</v>
      </c>
      <c r="R83" s="111">
        <f t="shared" si="112"/>
        <v>-1.0439524493300101E-2</v>
      </c>
      <c r="S83" s="111">
        <f t="shared" si="113"/>
        <v>-3.9039452254097329E-2</v>
      </c>
      <c r="T83" s="111">
        <f t="shared" si="114"/>
        <v>-4.1719233109306031E-2</v>
      </c>
      <c r="V83" s="78">
        <v>38198</v>
      </c>
      <c r="W83" s="118">
        <f>M83-'Interest rate'!M82</f>
        <v>-2.3218348027369218E-2</v>
      </c>
      <c r="X83" s="118">
        <f>N83-'Interest rate'!N82</f>
        <v>-3.4024471882521112E-2</v>
      </c>
      <c r="Y83" s="118">
        <f>O83-'Interest rate'!O82</f>
        <v>-2.131051628345404E-2</v>
      </c>
      <c r="Z83" s="118">
        <f>P83-'Interest rate'!P82</f>
        <v>-3.7464591796140034E-2</v>
      </c>
      <c r="AA83" s="118">
        <f>Q83-'Interest rate'!Q82</f>
        <v>-1.4177054963134816E-2</v>
      </c>
      <c r="AB83" s="118">
        <f>R83-'Interest rate'!R82</f>
        <v>-1.0772248272709839E-2</v>
      </c>
      <c r="AC83" s="118">
        <f>S83-'Interest rate'!S82</f>
        <v>-4.0744210307882334E-2</v>
      </c>
      <c r="AD83" s="118">
        <f>T83-'Interest rate'!T82</f>
        <v>-4.6066915398735975E-2</v>
      </c>
      <c r="AE83" s="118"/>
      <c r="AF83" s="118">
        <v>3.899721448467966E-3</v>
      </c>
      <c r="AG83" s="118">
        <v>0.51955431754874648</v>
      </c>
      <c r="AH83" s="118">
        <v>0.17214484679665737</v>
      </c>
      <c r="AI83" s="118">
        <v>9.8607242339832854E-2</v>
      </c>
      <c r="AJ83" s="118">
        <v>9.8941504178272979E-2</v>
      </c>
      <c r="AK83" s="118">
        <v>3.5877437325905287E-2</v>
      </c>
      <c r="AL83" s="118">
        <v>4.0111420612813371E-2</v>
      </c>
      <c r="AM83" s="118">
        <v>3.0863509749303616E-2</v>
      </c>
      <c r="AN83" s="31"/>
      <c r="AO83" s="31"/>
      <c r="AP83" s="16">
        <v>7.0172999999999996</v>
      </c>
      <c r="AQ83" s="16">
        <v>8.4327000000000005</v>
      </c>
      <c r="AR83" s="16">
        <v>12.7662</v>
      </c>
      <c r="AS83" s="16">
        <v>6.3023999999999997E-2</v>
      </c>
      <c r="AT83" s="16">
        <v>5.4744999999999999</v>
      </c>
      <c r="AU83" s="16">
        <v>5.2712000000000003</v>
      </c>
      <c r="AV83" s="16">
        <v>4.9305000000000003</v>
      </c>
      <c r="AW83" s="16"/>
      <c r="AX83" s="16">
        <f t="shared" si="58"/>
        <v>0.14250495204708363</v>
      </c>
      <c r="AY83" s="16">
        <f t="shared" si="59"/>
        <v>1.2017015091274423</v>
      </c>
      <c r="AZ83" s="16">
        <f t="shared" si="60"/>
        <v>1.8192467188234791</v>
      </c>
      <c r="BA83" s="16">
        <f t="shared" si="61"/>
        <v>8.9812320978153986E-3</v>
      </c>
      <c r="BB83" s="16">
        <f t="shared" si="62"/>
        <v>0.78014335998175932</v>
      </c>
      <c r="BC83" s="16">
        <f t="shared" si="63"/>
        <v>0.75117210323058725</v>
      </c>
      <c r="BD83" s="16">
        <f t="shared" si="90"/>
        <v>0.70262066606814588</v>
      </c>
      <c r="BE83" s="16"/>
      <c r="BF83" s="16">
        <f t="shared" si="64"/>
        <v>0.11858598076535391</v>
      </c>
      <c r="BG83" s="16">
        <f t="shared" si="65"/>
        <v>0.83215340282471795</v>
      </c>
      <c r="BH83" s="16">
        <f t="shared" si="66"/>
        <v>1.513892347646661</v>
      </c>
      <c r="BI83" s="16">
        <f t="shared" si="67"/>
        <v>7.4737628517556644E-3</v>
      </c>
      <c r="BJ83" s="16">
        <f t="shared" si="68"/>
        <v>0.64919895169993003</v>
      </c>
      <c r="BK83" s="16">
        <f t="shared" si="69"/>
        <v>0.62509042181033359</v>
      </c>
      <c r="BL83" s="16">
        <f t="shared" si="91"/>
        <v>0.58468817816357754</v>
      </c>
      <c r="BM83" s="16"/>
      <c r="BN83" s="16">
        <f t="shared" si="70"/>
        <v>7.8331845028277794E-2</v>
      </c>
      <c r="BO83" s="16">
        <f t="shared" si="71"/>
        <v>0.54967805611693377</v>
      </c>
      <c r="BP83" s="16">
        <f t="shared" si="72"/>
        <v>0.66054894956995824</v>
      </c>
      <c r="BQ83" s="16">
        <f t="shared" si="73"/>
        <v>4.9367862010621794E-3</v>
      </c>
      <c r="BR83" s="16">
        <f t="shared" si="74"/>
        <v>0.42882768560730677</v>
      </c>
      <c r="BS83" s="16">
        <f t="shared" si="75"/>
        <v>0.41290282151305796</v>
      </c>
      <c r="BT83" s="16">
        <f t="shared" si="92"/>
        <v>0.38621516191192368</v>
      </c>
      <c r="BU83" s="16"/>
      <c r="BV83" s="16">
        <f t="shared" si="76"/>
        <v>15.866971312515869</v>
      </c>
      <c r="BW83" s="16">
        <f t="shared" si="77"/>
        <v>111.3432977913176</v>
      </c>
      <c r="BX83" s="16">
        <f t="shared" si="78"/>
        <v>133.80140898705258</v>
      </c>
      <c r="BY83" s="16">
        <f t="shared" si="93"/>
        <v>202.56092916984008</v>
      </c>
      <c r="BZ83" s="16">
        <f t="shared" si="79"/>
        <v>86.863734450368128</v>
      </c>
      <c r="CA83" s="16">
        <f t="shared" si="80"/>
        <v>83.637979182533655</v>
      </c>
      <c r="CB83" s="16">
        <f t="shared" si="94"/>
        <v>78.232102056359494</v>
      </c>
      <c r="CC83" s="16"/>
      <c r="CD83" s="16">
        <f t="shared" si="81"/>
        <v>0.18971012293215964</v>
      </c>
      <c r="CE83" s="16">
        <f t="shared" si="82"/>
        <v>1.2818156909306786</v>
      </c>
      <c r="CF83" s="16">
        <f t="shared" si="83"/>
        <v>1.5403598502146314</v>
      </c>
      <c r="CG83" s="16">
        <f t="shared" si="95"/>
        <v>2.3319389898620879</v>
      </c>
      <c r="CH83" s="16">
        <f t="shared" si="96"/>
        <v>1.1512284226870033E-2</v>
      </c>
      <c r="CI83" s="16">
        <f t="shared" si="84"/>
        <v>0.96286418851036637</v>
      </c>
      <c r="CJ83" s="16">
        <f t="shared" si="97"/>
        <v>0.93536576111701319</v>
      </c>
      <c r="CK83" s="16"/>
      <c r="CL83" s="16">
        <f t="shared" si="98"/>
        <v>0.18971012293215964</v>
      </c>
      <c r="CM83" s="16">
        <f t="shared" si="85"/>
        <v>1.3312528456518438</v>
      </c>
      <c r="CN83" s="16">
        <f t="shared" si="86"/>
        <v>1.5997685536500226</v>
      </c>
      <c r="CO83" s="16">
        <f t="shared" si="87"/>
        <v>2.4218773713765365</v>
      </c>
      <c r="CP83" s="16">
        <f t="shared" si="88"/>
        <v>1.1956290787676429E-2</v>
      </c>
      <c r="CQ83" s="16">
        <f t="shared" si="89"/>
        <v>1.0385680679921079</v>
      </c>
      <c r="CR83" s="16">
        <f t="shared" si="99"/>
        <v>0.93536576111701319</v>
      </c>
      <c r="CS83" s="16"/>
      <c r="CT83" s="16">
        <f t="shared" si="100"/>
        <v>0.20281918669506133</v>
      </c>
      <c r="CU83" s="16">
        <f t="shared" si="101"/>
        <v>1.4232430787952539</v>
      </c>
      <c r="CV83" s="16">
        <f t="shared" si="102"/>
        <v>1.7103133556434438</v>
      </c>
      <c r="CW83" s="16">
        <f t="shared" si="103"/>
        <v>2.5892303011864923</v>
      </c>
      <c r="CX83" s="16">
        <f t="shared" si="104"/>
        <v>1.2782476422269545E-2</v>
      </c>
      <c r="CY83" s="16">
        <f t="shared" si="105"/>
        <v>1.0691004969070075</v>
      </c>
      <c r="CZ83" s="16">
        <f t="shared" si="106"/>
        <v>1.0691004969070075</v>
      </c>
      <c r="DA83" s="31"/>
      <c r="DB83" s="277"/>
      <c r="DC83" s="57"/>
      <c r="DD83" s="57"/>
      <c r="DE83" s="161"/>
      <c r="DF83" s="132"/>
      <c r="DG83" s="205"/>
      <c r="DH83" s="206"/>
      <c r="DI83" s="78"/>
      <c r="DJ83" s="57"/>
      <c r="DP83" s="78"/>
    </row>
    <row r="84" spans="2:120" x14ac:dyDescent="0.25">
      <c r="B84" s="115">
        <v>38230</v>
      </c>
      <c r="C84" s="112">
        <v>1969.5150100000001</v>
      </c>
      <c r="D84" s="112">
        <v>286.3</v>
      </c>
      <c r="E84" s="112">
        <v>234.96100999999999</v>
      </c>
      <c r="F84" s="112">
        <v>158.68529000000001</v>
      </c>
      <c r="G84" s="112">
        <v>31175.207030000001</v>
      </c>
      <c r="H84" s="112">
        <v>362.22674999999998</v>
      </c>
      <c r="I84" s="112">
        <v>376.42725000000002</v>
      </c>
      <c r="J84" s="112">
        <v>405.12241</v>
      </c>
      <c r="L84" s="115">
        <v>38230</v>
      </c>
      <c r="M84" s="112">
        <f t="shared" si="107"/>
        <v>-1.6333509015146075E-2</v>
      </c>
      <c r="N84" s="112">
        <f t="shared" si="108"/>
        <v>4.8434648322335239E-3</v>
      </c>
      <c r="O84" s="112">
        <f t="shared" si="109"/>
        <v>-1.0082862651441427E-2</v>
      </c>
      <c r="P84" s="112">
        <f t="shared" si="110"/>
        <v>1.1359763818274748E-2</v>
      </c>
      <c r="Q84" s="112">
        <f t="shared" si="111"/>
        <v>-1.8589953111819546E-2</v>
      </c>
      <c r="R84" s="112">
        <f t="shared" si="112"/>
        <v>-8.7884581584327659E-3</v>
      </c>
      <c r="S84" s="112">
        <f t="shared" si="113"/>
        <v>-5.5187862500997165E-3</v>
      </c>
      <c r="T84" s="112">
        <f t="shared" si="114"/>
        <v>-3.11902398176922E-3</v>
      </c>
      <c r="V84" s="115">
        <v>38230</v>
      </c>
      <c r="W84" s="119">
        <f>M84-'Interest rate'!M83</f>
        <v>-1.8001455702276625E-2</v>
      </c>
      <c r="X84" s="119">
        <f>N84-'Interest rate'!N83</f>
        <v>3.598894527934382E-3</v>
      </c>
      <c r="Y84" s="119">
        <f>O84-'Interest rate'!O83</f>
        <v>-1.1798456772425747E-2</v>
      </c>
      <c r="Z84" s="119">
        <f>P84-'Interest rate'!P83</f>
        <v>7.477092901219784E-3</v>
      </c>
      <c r="AA84" s="119">
        <f>Q84-'Interest rate'!Q83</f>
        <v>-1.8622239044771116E-2</v>
      </c>
      <c r="AB84" s="119">
        <f>R84-'Interest rate'!R83</f>
        <v>-9.1239467596659907E-3</v>
      </c>
      <c r="AC84" s="119">
        <f>S84-'Interest rate'!S83</f>
        <v>-7.2208207725353857E-3</v>
      </c>
      <c r="AD84" s="119">
        <f>T84-'Interest rate'!T83</f>
        <v>-7.4294366195292172E-3</v>
      </c>
      <c r="AE84" s="118"/>
      <c r="AF84" s="119">
        <v>3.899721448467966E-3</v>
      </c>
      <c r="AG84" s="119">
        <v>0.51955431754874648</v>
      </c>
      <c r="AH84" s="119">
        <v>0.17214484679665737</v>
      </c>
      <c r="AI84" s="119">
        <v>9.8607242339832854E-2</v>
      </c>
      <c r="AJ84" s="119">
        <v>9.8941504178272979E-2</v>
      </c>
      <c r="AK84" s="119">
        <v>3.5877437325905287E-2</v>
      </c>
      <c r="AL84" s="119">
        <v>4.0111420612813371E-2</v>
      </c>
      <c r="AM84" s="119">
        <v>3.0863509749303616E-2</v>
      </c>
      <c r="AN84" s="31"/>
      <c r="AO84" s="31"/>
      <c r="AP84" s="18">
        <v>6.8682999999999996</v>
      </c>
      <c r="AQ84" s="18">
        <v>8.3672000000000004</v>
      </c>
      <c r="AR84" s="18">
        <v>12.3767</v>
      </c>
      <c r="AS84" s="18">
        <v>6.2913999999999998E-2</v>
      </c>
      <c r="AT84" s="18">
        <v>5.4240000000000004</v>
      </c>
      <c r="AU84" s="18">
        <v>5.2320000000000002</v>
      </c>
      <c r="AV84" s="18">
        <v>4.8366899999999999</v>
      </c>
      <c r="AW84" s="18"/>
      <c r="AX84" s="18">
        <f t="shared" si="58"/>
        <v>0.14559643579925163</v>
      </c>
      <c r="AY84" s="18">
        <f t="shared" si="59"/>
        <v>1.2182344976194983</v>
      </c>
      <c r="AZ84" s="18">
        <f t="shared" si="60"/>
        <v>1.8020034069565976</v>
      </c>
      <c r="BA84" s="18">
        <f t="shared" si="61"/>
        <v>9.1600541618741173E-3</v>
      </c>
      <c r="BB84" s="18">
        <f t="shared" si="62"/>
        <v>0.78971506777514089</v>
      </c>
      <c r="BC84" s="18">
        <f t="shared" si="63"/>
        <v>0.76176055210168458</v>
      </c>
      <c r="BD84" s="18">
        <f t="shared" si="90"/>
        <v>0.70420482506588233</v>
      </c>
      <c r="BE84" s="18"/>
      <c r="BF84" s="18">
        <f t="shared" si="64"/>
        <v>0.11951429390955158</v>
      </c>
      <c r="BG84" s="18">
        <f t="shared" si="65"/>
        <v>0.82086002485897303</v>
      </c>
      <c r="BH84" s="18">
        <f t="shared" si="66"/>
        <v>1.4791925614303469</v>
      </c>
      <c r="BI84" s="18">
        <f t="shared" si="67"/>
        <v>7.519122287025528E-3</v>
      </c>
      <c r="BJ84" s="18">
        <f t="shared" si="68"/>
        <v>0.64824553016540787</v>
      </c>
      <c r="BK84" s="18">
        <f t="shared" si="69"/>
        <v>0.62529878573477393</v>
      </c>
      <c r="BL84" s="18">
        <f t="shared" si="91"/>
        <v>0.57805359020938907</v>
      </c>
      <c r="BM84" s="18"/>
      <c r="BN84" s="18">
        <f t="shared" si="70"/>
        <v>8.079698142477397E-2</v>
      </c>
      <c r="BO84" s="18">
        <f t="shared" si="71"/>
        <v>0.55493790751977512</v>
      </c>
      <c r="BP84" s="18">
        <f t="shared" si="72"/>
        <v>0.67604450297736884</v>
      </c>
      <c r="BQ84" s="18">
        <f t="shared" si="73"/>
        <v>5.0832612893582296E-3</v>
      </c>
      <c r="BR84" s="18">
        <f t="shared" si="74"/>
        <v>0.43824282724797403</v>
      </c>
      <c r="BS84" s="18">
        <f t="shared" si="75"/>
        <v>0.42272980681441741</v>
      </c>
      <c r="BT84" s="18">
        <f t="shared" si="92"/>
        <v>0.39078995208738998</v>
      </c>
      <c r="BU84" s="18"/>
      <c r="BV84" s="18">
        <f t="shared" si="76"/>
        <v>15.894713418317068</v>
      </c>
      <c r="BW84" s="18">
        <f t="shared" si="77"/>
        <v>109.16966017102712</v>
      </c>
      <c r="BX84" s="18">
        <f t="shared" si="78"/>
        <v>132.99424611374258</v>
      </c>
      <c r="BY84" s="18">
        <f t="shared" si="93"/>
        <v>196.72409956448485</v>
      </c>
      <c r="BZ84" s="18">
        <f t="shared" si="79"/>
        <v>86.212925580951776</v>
      </c>
      <c r="CA84" s="18">
        <f t="shared" si="80"/>
        <v>83.161140604634895</v>
      </c>
      <c r="CB84" s="18">
        <f t="shared" si="94"/>
        <v>76.877801443239974</v>
      </c>
      <c r="CC84" s="18"/>
      <c r="CD84" s="18">
        <f t="shared" si="81"/>
        <v>0.19113149847094801</v>
      </c>
      <c r="CE84" s="18">
        <f t="shared" si="82"/>
        <v>1.2662794985250736</v>
      </c>
      <c r="CF84" s="18">
        <f t="shared" si="83"/>
        <v>1.5426253687315632</v>
      </c>
      <c r="CG84" s="18">
        <f t="shared" si="95"/>
        <v>2.2818399705014749</v>
      </c>
      <c r="CH84" s="18">
        <f t="shared" si="96"/>
        <v>1.1599188790560471E-2</v>
      </c>
      <c r="CI84" s="18">
        <f t="shared" si="84"/>
        <v>0.96460176991150437</v>
      </c>
      <c r="CJ84" s="18">
        <f t="shared" si="97"/>
        <v>0.92444380733944953</v>
      </c>
      <c r="CK84" s="18"/>
      <c r="CL84" s="18">
        <f t="shared" si="98"/>
        <v>0.19113149847094801</v>
      </c>
      <c r="CM84" s="18">
        <f t="shared" si="85"/>
        <v>1.3127484709480122</v>
      </c>
      <c r="CN84" s="18">
        <f t="shared" si="86"/>
        <v>1.5992354740061163</v>
      </c>
      <c r="CO84" s="18">
        <f t="shared" si="87"/>
        <v>2.3655772171253822</v>
      </c>
      <c r="CP84" s="18">
        <f t="shared" si="88"/>
        <v>1.2024847094801222E-2</v>
      </c>
      <c r="CQ84" s="18">
        <f t="shared" si="89"/>
        <v>1.036697247706422</v>
      </c>
      <c r="CR84" s="18">
        <f t="shared" si="99"/>
        <v>0.92444380733944953</v>
      </c>
      <c r="CS84" s="18"/>
      <c r="CT84" s="18">
        <f t="shared" si="100"/>
        <v>0.2067529653544056</v>
      </c>
      <c r="CU84" s="18">
        <f t="shared" si="101"/>
        <v>1.4200413919436641</v>
      </c>
      <c r="CV84" s="18">
        <f t="shared" si="102"/>
        <v>1.7299434117133825</v>
      </c>
      <c r="CW84" s="18">
        <f t="shared" si="103"/>
        <v>2.558919426301872</v>
      </c>
      <c r="CX84" s="18">
        <f t="shared" si="104"/>
        <v>1.3007656062307074E-2</v>
      </c>
      <c r="CY84" s="18">
        <f t="shared" si="105"/>
        <v>1.0817315147342501</v>
      </c>
      <c r="CZ84" s="18">
        <f t="shared" si="106"/>
        <v>1.0817315147342501</v>
      </c>
      <c r="DA84" s="31"/>
      <c r="DB84" s="277"/>
      <c r="DC84" s="57"/>
      <c r="DD84" s="57"/>
      <c r="DE84" s="161"/>
      <c r="DF84" s="132"/>
      <c r="DG84" s="205"/>
      <c r="DH84" s="206"/>
      <c r="DI84" s="78"/>
      <c r="DJ84" s="57"/>
      <c r="DP84" s="78"/>
    </row>
    <row r="85" spans="2:120" x14ac:dyDescent="0.25">
      <c r="B85" s="78">
        <v>38260</v>
      </c>
      <c r="C85" s="111">
        <v>1960.1718800000001</v>
      </c>
      <c r="D85" s="111">
        <v>291.74</v>
      </c>
      <c r="E85" s="111">
        <v>234.74413000000001</v>
      </c>
      <c r="F85" s="111">
        <v>161.02218999999999</v>
      </c>
      <c r="G85" s="111">
        <v>32070.978520000001</v>
      </c>
      <c r="H85" s="111">
        <v>363.50803000000002</v>
      </c>
      <c r="I85" s="111">
        <v>367.67993000000001</v>
      </c>
      <c r="J85" s="111">
        <v>401.12747000000002</v>
      </c>
      <c r="L85" s="78">
        <v>38260</v>
      </c>
      <c r="M85" s="111">
        <f t="shared" si="107"/>
        <v>-4.7438734676106264E-3</v>
      </c>
      <c r="N85" s="111">
        <f t="shared" si="108"/>
        <v>1.9001047851903596E-2</v>
      </c>
      <c r="O85" s="111">
        <f t="shared" si="109"/>
        <v>-9.2304676422683141E-4</v>
      </c>
      <c r="P85" s="111">
        <f t="shared" si="110"/>
        <v>1.4726632821479457E-2</v>
      </c>
      <c r="Q85" s="111">
        <f t="shared" si="111"/>
        <v>2.8733457620281344E-2</v>
      </c>
      <c r="R85" s="111">
        <f t="shared" si="112"/>
        <v>3.5372318582214124E-3</v>
      </c>
      <c r="S85" s="111">
        <f t="shared" si="113"/>
        <v>-2.3237743813711687E-2</v>
      </c>
      <c r="T85" s="111">
        <f t="shared" si="114"/>
        <v>-9.8610689050748768E-3</v>
      </c>
      <c r="V85" s="78">
        <v>38260</v>
      </c>
      <c r="W85" s="118">
        <f>M85-'Interest rate'!M84</f>
        <v>-6.3790864425652405E-3</v>
      </c>
      <c r="X85" s="118">
        <f>N85-'Interest rate'!N84</f>
        <v>1.7619920948490186E-2</v>
      </c>
      <c r="Y85" s="118">
        <f>O85-'Interest rate'!O84</f>
        <v>-2.6365964429192479E-3</v>
      </c>
      <c r="Z85" s="118">
        <f>P85-'Interest rate'!P84</f>
        <v>1.0769127823105906E-2</v>
      </c>
      <c r="AA85" s="118">
        <f>Q85-'Interest rate'!Q84</f>
        <v>2.8701688172007467E-2</v>
      </c>
      <c r="AB85" s="118">
        <f>R85-'Interest rate'!R84</f>
        <v>3.1879038058442166E-3</v>
      </c>
      <c r="AC85" s="118">
        <f>S85-'Interest rate'!S84</f>
        <v>-2.5022887049248377E-2</v>
      </c>
      <c r="AD85" s="118">
        <f>T85-'Interest rate'!T84</f>
        <v>-1.4146600152312061E-2</v>
      </c>
      <c r="AE85" s="118"/>
      <c r="AF85" s="118">
        <v>3.899721448467966E-3</v>
      </c>
      <c r="AG85" s="118">
        <v>0.51955431754874648</v>
      </c>
      <c r="AH85" s="118">
        <v>0.17214484679665737</v>
      </c>
      <c r="AI85" s="118">
        <v>9.8607242339832854E-2</v>
      </c>
      <c r="AJ85" s="118">
        <v>9.8941504178272979E-2</v>
      </c>
      <c r="AK85" s="118">
        <v>3.5877437325905287E-2</v>
      </c>
      <c r="AL85" s="118">
        <v>4.0111420612813371E-2</v>
      </c>
      <c r="AM85" s="118">
        <v>3.0863509749303616E-2</v>
      </c>
      <c r="AN85" s="31"/>
      <c r="AO85" s="31"/>
      <c r="AP85" s="16">
        <v>6.7073999999999998</v>
      </c>
      <c r="AQ85" s="16">
        <v>8.3405000000000005</v>
      </c>
      <c r="AR85" s="16">
        <v>12.1531</v>
      </c>
      <c r="AS85" s="16">
        <v>6.0951000000000005E-2</v>
      </c>
      <c r="AT85" s="16">
        <v>5.3834999999999997</v>
      </c>
      <c r="AU85" s="16">
        <v>5.3175999999999997</v>
      </c>
      <c r="AV85" s="16">
        <v>4.8806000000000003</v>
      </c>
      <c r="AW85" s="16"/>
      <c r="AX85" s="16">
        <f t="shared" si="58"/>
        <v>0.14908906580791365</v>
      </c>
      <c r="AY85" s="16">
        <f t="shared" si="59"/>
        <v>1.2434773533709038</v>
      </c>
      <c r="AZ85" s="16">
        <f t="shared" si="60"/>
        <v>1.8118943256701554</v>
      </c>
      <c r="BA85" s="16">
        <f t="shared" si="61"/>
        <v>9.0871276500581449E-3</v>
      </c>
      <c r="BB85" s="16">
        <f t="shared" si="62"/>
        <v>0.80262098577690311</v>
      </c>
      <c r="BC85" s="16">
        <f t="shared" si="63"/>
        <v>0.7927960163401615</v>
      </c>
      <c r="BD85" s="16">
        <f t="shared" si="90"/>
        <v>0.72764409458210333</v>
      </c>
      <c r="BE85" s="16"/>
      <c r="BF85" s="16">
        <f t="shared" si="64"/>
        <v>0.11989688867573886</v>
      </c>
      <c r="BG85" s="16">
        <f t="shared" si="65"/>
        <v>0.80419639110365082</v>
      </c>
      <c r="BH85" s="16">
        <f t="shared" si="66"/>
        <v>1.4571188777651221</v>
      </c>
      <c r="BI85" s="16">
        <f t="shared" si="67"/>
        <v>7.3078352616749599E-3</v>
      </c>
      <c r="BJ85" s="16">
        <f t="shared" si="68"/>
        <v>0.64546490018584013</v>
      </c>
      <c r="BK85" s="16">
        <f t="shared" si="69"/>
        <v>0.63756369522210887</v>
      </c>
      <c r="BL85" s="16">
        <f t="shared" si="91"/>
        <v>0.5851687548708111</v>
      </c>
      <c r="BM85" s="16"/>
      <c r="BN85" s="16">
        <f t="shared" si="70"/>
        <v>8.2283532596621439E-2</v>
      </c>
      <c r="BO85" s="16">
        <f t="shared" si="71"/>
        <v>0.55190856653857867</v>
      </c>
      <c r="BP85" s="16">
        <f t="shared" si="72"/>
        <v>0.6862858036221211</v>
      </c>
      <c r="BQ85" s="16">
        <f t="shared" si="73"/>
        <v>5.0152635952966738E-3</v>
      </c>
      <c r="BR85" s="16">
        <f t="shared" si="74"/>
        <v>0.44297339773391148</v>
      </c>
      <c r="BS85" s="16">
        <f t="shared" si="75"/>
        <v>0.43755091293579412</v>
      </c>
      <c r="BT85" s="16">
        <f t="shared" si="92"/>
        <v>0.4015930091910706</v>
      </c>
      <c r="BU85" s="16"/>
      <c r="BV85" s="16">
        <f t="shared" si="76"/>
        <v>16.406621712523172</v>
      </c>
      <c r="BW85" s="16">
        <f t="shared" si="77"/>
        <v>110.04577447457794</v>
      </c>
      <c r="BX85" s="16">
        <f t="shared" si="78"/>
        <v>136.83942839329953</v>
      </c>
      <c r="BY85" s="16">
        <f t="shared" si="93"/>
        <v>199.39131433446536</v>
      </c>
      <c r="BZ85" s="16">
        <f t="shared" si="79"/>
        <v>88.3250479893685</v>
      </c>
      <c r="CA85" s="16">
        <f t="shared" si="80"/>
        <v>87.243851618513219</v>
      </c>
      <c r="CB85" s="16">
        <f t="shared" si="94"/>
        <v>80.074157930140601</v>
      </c>
      <c r="CC85" s="16"/>
      <c r="CD85" s="16">
        <f t="shared" si="81"/>
        <v>0.18805476154656237</v>
      </c>
      <c r="CE85" s="16">
        <f t="shared" si="82"/>
        <v>1.2459180830314851</v>
      </c>
      <c r="CF85" s="16">
        <f t="shared" si="83"/>
        <v>1.5492709204049411</v>
      </c>
      <c r="CG85" s="16">
        <f t="shared" si="95"/>
        <v>2.2574719048945853</v>
      </c>
      <c r="CH85" s="16">
        <f t="shared" si="96"/>
        <v>1.1321816662022848E-2</v>
      </c>
      <c r="CI85" s="16">
        <f t="shared" si="84"/>
        <v>0.98775889291353214</v>
      </c>
      <c r="CJ85" s="16">
        <f t="shared" si="97"/>
        <v>0.91782006920415238</v>
      </c>
      <c r="CK85" s="16"/>
      <c r="CL85" s="16">
        <f t="shared" si="98"/>
        <v>0.18805476154656237</v>
      </c>
      <c r="CM85" s="16">
        <f t="shared" si="85"/>
        <v>1.2613585075974123</v>
      </c>
      <c r="CN85" s="16">
        <f t="shared" si="86"/>
        <v>1.5684707386791035</v>
      </c>
      <c r="CO85" s="16">
        <f t="shared" si="87"/>
        <v>2.285448322551527</v>
      </c>
      <c r="CP85" s="16">
        <f t="shared" si="88"/>
        <v>1.1462125771024524E-2</v>
      </c>
      <c r="CQ85" s="16">
        <f t="shared" si="89"/>
        <v>1.0123928087859184</v>
      </c>
      <c r="CR85" s="16">
        <f t="shared" si="99"/>
        <v>0.91782006920415238</v>
      </c>
      <c r="CS85" s="16"/>
      <c r="CT85" s="16">
        <f t="shared" si="100"/>
        <v>0.20489284104413391</v>
      </c>
      <c r="CU85" s="16">
        <f t="shared" si="101"/>
        <v>1.3742982420194239</v>
      </c>
      <c r="CV85" s="16">
        <f t="shared" si="102"/>
        <v>1.708908740728599</v>
      </c>
      <c r="CW85" s="16">
        <f t="shared" si="103"/>
        <v>2.4900831864934641</v>
      </c>
      <c r="CX85" s="16">
        <f t="shared" si="104"/>
        <v>1.2488423554481006E-2</v>
      </c>
      <c r="CY85" s="16">
        <f t="shared" si="105"/>
        <v>1.0895381715362864</v>
      </c>
      <c r="CZ85" s="16">
        <f t="shared" si="106"/>
        <v>1.0895381715362864</v>
      </c>
      <c r="DA85" s="31"/>
      <c r="DB85" s="277"/>
      <c r="DC85" s="57"/>
      <c r="DD85" s="57"/>
      <c r="DE85" s="161"/>
      <c r="DF85" s="132"/>
      <c r="DG85" s="205"/>
      <c r="DH85" s="206"/>
      <c r="DI85" s="78"/>
      <c r="DJ85" s="57"/>
      <c r="DP85" s="78"/>
    </row>
    <row r="86" spans="2:120" x14ac:dyDescent="0.25">
      <c r="B86" s="115">
        <v>38289</v>
      </c>
      <c r="C86" s="112">
        <v>1909.2055700000001</v>
      </c>
      <c r="D86" s="112">
        <v>298.64</v>
      </c>
      <c r="E86" s="112">
        <v>234.06223</v>
      </c>
      <c r="F86" s="112">
        <v>162.7466</v>
      </c>
      <c r="G86" s="112">
        <v>31646.880860000001</v>
      </c>
      <c r="H86" s="112">
        <v>357.53179999999998</v>
      </c>
      <c r="I86" s="112">
        <v>364.04214000000002</v>
      </c>
      <c r="J86" s="112">
        <v>400.42908</v>
      </c>
      <c r="L86" s="115">
        <v>38289</v>
      </c>
      <c r="M86" s="112">
        <f t="shared" si="107"/>
        <v>-2.6000939264571032E-2</v>
      </c>
      <c r="N86" s="112">
        <f t="shared" si="108"/>
        <v>2.365119627065182E-2</v>
      </c>
      <c r="O86" s="112">
        <f t="shared" si="109"/>
        <v>-2.9048649693604878E-3</v>
      </c>
      <c r="P86" s="112">
        <f t="shared" si="110"/>
        <v>1.0709145118446228E-2</v>
      </c>
      <c r="Q86" s="112">
        <f t="shared" si="111"/>
        <v>-1.3223720621293955E-2</v>
      </c>
      <c r="R86" s="112">
        <f t="shared" si="112"/>
        <v>-1.644043461708411E-2</v>
      </c>
      <c r="S86" s="112">
        <f t="shared" si="113"/>
        <v>-9.8939041899839264E-3</v>
      </c>
      <c r="T86" s="112">
        <f t="shared" si="114"/>
        <v>-1.7410674965741002E-3</v>
      </c>
      <c r="V86" s="115">
        <v>38289</v>
      </c>
      <c r="W86" s="119">
        <f>M86-'Interest rate'!M85</f>
        <v>-2.7660703626746663E-2</v>
      </c>
      <c r="X86" s="119">
        <f>N86-'Interest rate'!N85</f>
        <v>2.2130644046574721E-2</v>
      </c>
      <c r="Y86" s="119">
        <f>O86-'Interest rate'!O85</f>
        <v>-4.6218901726399197E-3</v>
      </c>
      <c r="Z86" s="119">
        <f>P86-'Interest rate'!P85</f>
        <v>6.7586220386803841E-3</v>
      </c>
      <c r="AA86" s="119">
        <f>Q86-'Interest rate'!Q85</f>
        <v>-1.3256531366315549E-2</v>
      </c>
      <c r="AB86" s="119">
        <f>R86-'Interest rate'!R85</f>
        <v>-1.6934920889558169E-2</v>
      </c>
      <c r="AC86" s="119">
        <f>S86-'Interest rate'!S85</f>
        <v>-1.1850486092924273E-2</v>
      </c>
      <c r="AD86" s="119">
        <f>T86-'Interest rate'!T85</f>
        <v>-6.0265987438112845E-3</v>
      </c>
      <c r="AE86" s="118"/>
      <c r="AF86" s="119">
        <v>3.899721448467966E-3</v>
      </c>
      <c r="AG86" s="119">
        <v>0.51955431754874648</v>
      </c>
      <c r="AH86" s="119">
        <v>0.17214484679665737</v>
      </c>
      <c r="AI86" s="119">
        <v>9.8607242339832854E-2</v>
      </c>
      <c r="AJ86" s="119">
        <v>9.8941504178272979E-2</v>
      </c>
      <c r="AK86" s="119">
        <v>3.5877437325905287E-2</v>
      </c>
      <c r="AL86" s="119">
        <v>4.0111420612813371E-2</v>
      </c>
      <c r="AM86" s="119">
        <v>3.0863509749303616E-2</v>
      </c>
      <c r="AN86" s="31"/>
      <c r="AO86" s="31"/>
      <c r="AP86" s="18">
        <v>6.3616999999999999</v>
      </c>
      <c r="AQ86" s="18">
        <v>8.1458999999999993</v>
      </c>
      <c r="AR86" s="18">
        <v>11.6883</v>
      </c>
      <c r="AS86" s="18">
        <v>6.0129999999999996E-2</v>
      </c>
      <c r="AT86" s="18">
        <v>5.3255999999999997</v>
      </c>
      <c r="AU86" s="18">
        <v>5.2252999999999998</v>
      </c>
      <c r="AV86" s="18">
        <v>4.7634400000000001</v>
      </c>
      <c r="AW86" s="18"/>
      <c r="AX86" s="18">
        <f t="shared" si="58"/>
        <v>0.15719068802364147</v>
      </c>
      <c r="AY86" s="18">
        <f t="shared" si="59"/>
        <v>1.2804596255717811</v>
      </c>
      <c r="AZ86" s="18">
        <f t="shared" si="60"/>
        <v>1.8372919188267287</v>
      </c>
      <c r="BA86" s="18">
        <f t="shared" si="61"/>
        <v>9.4518760708615611E-3</v>
      </c>
      <c r="BB86" s="18">
        <f t="shared" si="62"/>
        <v>0.83713472813870493</v>
      </c>
      <c r="BC86" s="18">
        <f t="shared" si="63"/>
        <v>0.82136850212993373</v>
      </c>
      <c r="BD86" s="18">
        <f t="shared" si="90"/>
        <v>0.74876841095933477</v>
      </c>
      <c r="BE86" s="18"/>
      <c r="BF86" s="18">
        <f t="shared" si="64"/>
        <v>0.12276114364281419</v>
      </c>
      <c r="BG86" s="18">
        <f t="shared" si="65"/>
        <v>0.78096956751249103</v>
      </c>
      <c r="BH86" s="18">
        <f t="shared" si="66"/>
        <v>1.434869075240305</v>
      </c>
      <c r="BI86" s="18">
        <f t="shared" si="67"/>
        <v>7.3816275672424171E-3</v>
      </c>
      <c r="BJ86" s="18">
        <f t="shared" si="68"/>
        <v>0.65377674658417118</v>
      </c>
      <c r="BK86" s="18">
        <f t="shared" si="69"/>
        <v>0.64146380387679702</v>
      </c>
      <c r="BL86" s="18">
        <f t="shared" si="91"/>
        <v>0.58476534207392683</v>
      </c>
      <c r="BM86" s="18"/>
      <c r="BN86" s="18">
        <f t="shared" si="70"/>
        <v>8.5555641111196665E-2</v>
      </c>
      <c r="BO86" s="18">
        <f t="shared" si="71"/>
        <v>0.54427932205709983</v>
      </c>
      <c r="BP86" s="18">
        <f t="shared" si="72"/>
        <v>0.69692769692769685</v>
      </c>
      <c r="BQ86" s="18">
        <f t="shared" si="73"/>
        <v>5.144460700016255E-3</v>
      </c>
      <c r="BR86" s="18">
        <f t="shared" si="74"/>
        <v>0.45563512230178893</v>
      </c>
      <c r="BS86" s="18">
        <f t="shared" si="75"/>
        <v>0.44705389149833591</v>
      </c>
      <c r="BT86" s="18">
        <f t="shared" si="92"/>
        <v>0.40753916309471866</v>
      </c>
      <c r="BU86" s="18"/>
      <c r="BV86" s="18">
        <f t="shared" si="76"/>
        <v>16.630633627141194</v>
      </c>
      <c r="BW86" s="18">
        <f t="shared" si="77"/>
        <v>105.79910194578414</v>
      </c>
      <c r="BX86" s="18">
        <f t="shared" si="78"/>
        <v>135.47147846332945</v>
      </c>
      <c r="BY86" s="18">
        <f t="shared" si="93"/>
        <v>194.38383502411443</v>
      </c>
      <c r="BZ86" s="18">
        <f t="shared" si="79"/>
        <v>88.568102444703129</v>
      </c>
      <c r="CA86" s="18">
        <f t="shared" si="80"/>
        <v>86.900049891900878</v>
      </c>
      <c r="CB86" s="18">
        <f t="shared" si="94"/>
        <v>79.219025444869445</v>
      </c>
      <c r="CC86" s="18"/>
      <c r="CD86" s="18">
        <f t="shared" si="81"/>
        <v>0.19137657168009492</v>
      </c>
      <c r="CE86" s="18">
        <f t="shared" si="82"/>
        <v>1.1945508487306598</v>
      </c>
      <c r="CF86" s="18">
        <f t="shared" si="83"/>
        <v>1.5295741324921135</v>
      </c>
      <c r="CG86" s="18">
        <f t="shared" si="95"/>
        <v>2.1947386210004507</v>
      </c>
      <c r="CH86" s="18">
        <f t="shared" si="96"/>
        <v>1.1290746582544692E-2</v>
      </c>
      <c r="CI86" s="18">
        <f t="shared" si="84"/>
        <v>0.98116644133994291</v>
      </c>
      <c r="CJ86" s="18">
        <f t="shared" si="97"/>
        <v>0.91161081660383136</v>
      </c>
      <c r="CK86" s="18"/>
      <c r="CL86" s="18">
        <f t="shared" si="98"/>
        <v>0.19137657168009492</v>
      </c>
      <c r="CM86" s="18">
        <f t="shared" si="85"/>
        <v>1.2174803360572599</v>
      </c>
      <c r="CN86" s="18">
        <f t="shared" si="86"/>
        <v>1.5589344152488851</v>
      </c>
      <c r="CO86" s="18">
        <f t="shared" si="87"/>
        <v>2.2368667827684536</v>
      </c>
      <c r="CP86" s="18">
        <f t="shared" si="88"/>
        <v>1.1507473255124107E-2</v>
      </c>
      <c r="CQ86" s="18">
        <f t="shared" si="89"/>
        <v>1.0191950701395134</v>
      </c>
      <c r="CR86" s="18">
        <f t="shared" si="99"/>
        <v>0.91161081660383136</v>
      </c>
      <c r="CS86" s="18"/>
      <c r="CT86" s="18">
        <f t="shared" si="100"/>
        <v>0.2099323178207346</v>
      </c>
      <c r="CU86" s="18">
        <f t="shared" si="101"/>
        <v>1.3355264262801672</v>
      </c>
      <c r="CV86" s="18">
        <f t="shared" si="102"/>
        <v>1.7100876677359218</v>
      </c>
      <c r="CW86" s="18">
        <f t="shared" si="103"/>
        <v>2.4537519103840921</v>
      </c>
      <c r="CX86" s="18">
        <f t="shared" si="104"/>
        <v>1.2623230270560773E-2</v>
      </c>
      <c r="CY86" s="18">
        <f t="shared" si="105"/>
        <v>1.0969593403086846</v>
      </c>
      <c r="CZ86" s="18">
        <f t="shared" si="106"/>
        <v>1.0969593403086846</v>
      </c>
      <c r="DA86" s="31"/>
      <c r="DB86" s="277"/>
      <c r="DC86" s="57"/>
      <c r="DD86" s="57"/>
      <c r="DE86" s="161"/>
      <c r="DF86" s="132"/>
      <c r="DG86" s="205"/>
      <c r="DH86" s="206"/>
      <c r="DI86" s="78"/>
      <c r="DJ86" s="57"/>
      <c r="DP86" s="78"/>
    </row>
    <row r="87" spans="2:120" x14ac:dyDescent="0.25">
      <c r="B87" s="78">
        <v>38321</v>
      </c>
      <c r="C87" s="111">
        <v>1930.49377</v>
      </c>
      <c r="D87" s="111">
        <v>314.51</v>
      </c>
      <c r="E87" s="111">
        <v>236.86548999999999</v>
      </c>
      <c r="F87" s="111">
        <v>164.6908</v>
      </c>
      <c r="G87" s="111">
        <v>32422.835940000001</v>
      </c>
      <c r="H87" s="111">
        <v>358.41559000000001</v>
      </c>
      <c r="I87" s="111">
        <v>373.66933999999998</v>
      </c>
      <c r="J87" s="111">
        <v>407.76611000000003</v>
      </c>
      <c r="L87" s="78">
        <v>38321</v>
      </c>
      <c r="M87" s="111">
        <f t="shared" si="107"/>
        <v>1.1150292212901869E-2</v>
      </c>
      <c r="N87" s="111">
        <f t="shared" si="108"/>
        <v>5.3140905437985442E-2</v>
      </c>
      <c r="O87" s="111">
        <f t="shared" si="109"/>
        <v>1.1976558541717752E-2</v>
      </c>
      <c r="P87" s="111">
        <f t="shared" si="110"/>
        <v>1.1946178906348859E-2</v>
      </c>
      <c r="Q87" s="111">
        <f t="shared" si="111"/>
        <v>2.4519164572100571E-2</v>
      </c>
      <c r="R87" s="111">
        <f t="shared" si="112"/>
        <v>2.4719199802647474E-3</v>
      </c>
      <c r="S87" s="111">
        <f t="shared" si="113"/>
        <v>2.644529009745944E-2</v>
      </c>
      <c r="T87" s="111">
        <f t="shared" si="114"/>
        <v>1.8322920003712051E-2</v>
      </c>
      <c r="V87" s="78">
        <v>38321</v>
      </c>
      <c r="W87" s="118">
        <f>M87-'Interest rate'!M86</f>
        <v>9.5068947066758724E-3</v>
      </c>
      <c r="X87" s="118">
        <f>N87-'Interest rate'!N86</f>
        <v>5.1489324136065218E-2</v>
      </c>
      <c r="Y87" s="118">
        <f>O87-'Interest rate'!O86</f>
        <v>1.0250129642792594E-2</v>
      </c>
      <c r="Z87" s="118">
        <f>P87-'Interest rate'!P86</f>
        <v>8.0076260726740234E-3</v>
      </c>
      <c r="AA87" s="118">
        <f>Q87-'Interest rate'!Q86</f>
        <v>2.4485837348316997E-2</v>
      </c>
      <c r="AB87" s="118">
        <f>R87-'Interest rate'!R86</f>
        <v>1.9360024473409343E-3</v>
      </c>
      <c r="AC87" s="118">
        <f>S87-'Interest rate'!S86</f>
        <v>2.4321662064757055E-2</v>
      </c>
      <c r="AD87" s="118">
        <f>T87-'Interest rate'!T86</f>
        <v>1.4037388756474867E-2</v>
      </c>
      <c r="AE87" s="118"/>
      <c r="AF87" s="118">
        <v>3.899721448467966E-3</v>
      </c>
      <c r="AG87" s="118">
        <v>0.51955431754874648</v>
      </c>
      <c r="AH87" s="118">
        <v>0.17214484679665737</v>
      </c>
      <c r="AI87" s="118">
        <v>9.8607242339832854E-2</v>
      </c>
      <c r="AJ87" s="118">
        <v>9.8941504178272979E-2</v>
      </c>
      <c r="AK87" s="118">
        <v>3.5877437325905287E-2</v>
      </c>
      <c r="AL87" s="118">
        <v>4.0111420612813371E-2</v>
      </c>
      <c r="AM87" s="118">
        <v>3.0863509749303616E-2</v>
      </c>
      <c r="AN87" s="31"/>
      <c r="AO87" s="31"/>
      <c r="AP87" s="16">
        <v>6.1409000000000002</v>
      </c>
      <c r="AQ87" s="16">
        <v>8.1537000000000006</v>
      </c>
      <c r="AR87" s="16">
        <v>11.726000000000001</v>
      </c>
      <c r="AS87" s="16">
        <v>5.9588000000000002E-2</v>
      </c>
      <c r="AT87" s="16">
        <v>5.3803999999999998</v>
      </c>
      <c r="AU87" s="16">
        <v>5.1723999999999997</v>
      </c>
      <c r="AV87" s="16">
        <v>4.7463800000000003</v>
      </c>
      <c r="AW87" s="16"/>
      <c r="AX87" s="16">
        <f t="shared" si="58"/>
        <v>0.16284258007783875</v>
      </c>
      <c r="AY87" s="16">
        <f t="shared" si="59"/>
        <v>1.3277695451806739</v>
      </c>
      <c r="AZ87" s="16">
        <f t="shared" si="60"/>
        <v>1.9094920939927373</v>
      </c>
      <c r="BA87" s="16">
        <f t="shared" si="61"/>
        <v>9.7034636616782563E-3</v>
      </c>
      <c r="BB87" s="16">
        <f t="shared" si="62"/>
        <v>0.87615821785080361</v>
      </c>
      <c r="BC87" s="16">
        <f t="shared" si="63"/>
        <v>0.8422869611946131</v>
      </c>
      <c r="BD87" s="16">
        <f t="shared" si="90"/>
        <v>0.77291276522985231</v>
      </c>
      <c r="BE87" s="16"/>
      <c r="BF87" s="16">
        <f t="shared" si="64"/>
        <v>0.12264370776457313</v>
      </c>
      <c r="BG87" s="16">
        <f t="shared" si="65"/>
        <v>0.75314274501146716</v>
      </c>
      <c r="BH87" s="16">
        <f t="shared" si="66"/>
        <v>1.4381201172473848</v>
      </c>
      <c r="BI87" s="16">
        <f t="shared" si="67"/>
        <v>7.3080932582753836E-3</v>
      </c>
      <c r="BJ87" s="16">
        <f t="shared" si="68"/>
        <v>0.65987220525650925</v>
      </c>
      <c r="BK87" s="16">
        <f t="shared" si="69"/>
        <v>0.63436231404147803</v>
      </c>
      <c r="BL87" s="16">
        <f t="shared" si="91"/>
        <v>0.58211364165961466</v>
      </c>
      <c r="BM87" s="16"/>
      <c r="BN87" s="16">
        <f t="shared" si="70"/>
        <v>8.5280573085451131E-2</v>
      </c>
      <c r="BO87" s="16">
        <f t="shared" si="71"/>
        <v>0.5236994712604468</v>
      </c>
      <c r="BP87" s="16">
        <f t="shared" si="72"/>
        <v>0.69535220876684289</v>
      </c>
      <c r="BQ87" s="16">
        <f t="shared" si="73"/>
        <v>5.0816987890158621E-3</v>
      </c>
      <c r="BR87" s="16">
        <f t="shared" si="74"/>
        <v>0.45884359542896125</v>
      </c>
      <c r="BS87" s="16">
        <f t="shared" si="75"/>
        <v>0.44110523622718739</v>
      </c>
      <c r="BT87" s="16">
        <f t="shared" si="92"/>
        <v>0.40477400648132356</v>
      </c>
      <c r="BU87" s="16"/>
      <c r="BV87" s="16">
        <f t="shared" si="76"/>
        <v>16.78190239645566</v>
      </c>
      <c r="BW87" s="16">
        <f t="shared" si="77"/>
        <v>103.05598442639457</v>
      </c>
      <c r="BX87" s="16">
        <f t="shared" si="78"/>
        <v>136.83459756998053</v>
      </c>
      <c r="BY87" s="16">
        <f t="shared" si="93"/>
        <v>196.78458750083911</v>
      </c>
      <c r="BZ87" s="16">
        <f t="shared" si="79"/>
        <v>90.293347653890024</v>
      </c>
      <c r="CA87" s="16">
        <f t="shared" si="80"/>
        <v>86.802711955427256</v>
      </c>
      <c r="CB87" s="16">
        <f t="shared" si="94"/>
        <v>79.653285896489223</v>
      </c>
      <c r="CC87" s="16"/>
      <c r="CD87" s="16">
        <f t="shared" si="81"/>
        <v>0.19333384889026373</v>
      </c>
      <c r="CE87" s="16">
        <f t="shared" si="82"/>
        <v>1.1413463682997547</v>
      </c>
      <c r="CF87" s="16">
        <f t="shared" si="83"/>
        <v>1.5154449483309793</v>
      </c>
      <c r="CG87" s="16">
        <f t="shared" si="95"/>
        <v>2.1793918667757044</v>
      </c>
      <c r="CH87" s="16">
        <f t="shared" si="96"/>
        <v>1.1075013010185118E-2</v>
      </c>
      <c r="CI87" s="16">
        <f t="shared" si="84"/>
        <v>0.96134116422570803</v>
      </c>
      <c r="CJ87" s="16">
        <f t="shared" si="97"/>
        <v>0.91763591369577002</v>
      </c>
      <c r="CK87" s="16"/>
      <c r="CL87" s="16">
        <f t="shared" si="98"/>
        <v>0.19333384889026373</v>
      </c>
      <c r="CM87" s="16">
        <f t="shared" si="85"/>
        <v>1.1872438326502206</v>
      </c>
      <c r="CN87" s="16">
        <f t="shared" si="86"/>
        <v>1.5763862036965435</v>
      </c>
      <c r="CO87" s="16">
        <f t="shared" si="87"/>
        <v>2.2670327120872327</v>
      </c>
      <c r="CP87" s="16">
        <f t="shared" si="88"/>
        <v>1.1520377387673036E-2</v>
      </c>
      <c r="CQ87" s="16">
        <f t="shared" si="89"/>
        <v>1.040213440569175</v>
      </c>
      <c r="CR87" s="16">
        <f t="shared" si="99"/>
        <v>0.91763591369577002</v>
      </c>
      <c r="CS87" s="16"/>
      <c r="CT87" s="16">
        <f t="shared" si="100"/>
        <v>0.21068688137064456</v>
      </c>
      <c r="CU87" s="16">
        <f t="shared" si="101"/>
        <v>1.2938070698089912</v>
      </c>
      <c r="CV87" s="16">
        <f t="shared" si="102"/>
        <v>1.7178776246318246</v>
      </c>
      <c r="CW87" s="16">
        <f t="shared" si="103"/>
        <v>2.4705143709521784</v>
      </c>
      <c r="CX87" s="16">
        <f t="shared" si="104"/>
        <v>1.255440988711397E-2</v>
      </c>
      <c r="CY87" s="16">
        <f t="shared" si="105"/>
        <v>1.0897568252015217</v>
      </c>
      <c r="CZ87" s="16">
        <f t="shared" si="106"/>
        <v>1.0897568252015217</v>
      </c>
      <c r="DA87" s="31"/>
      <c r="DB87" s="277"/>
      <c r="DC87" s="57"/>
      <c r="DD87" s="57"/>
      <c r="DE87" s="161"/>
      <c r="DF87" s="132"/>
      <c r="DG87" s="205"/>
      <c r="DH87" s="206"/>
      <c r="DI87" s="78"/>
      <c r="DJ87" s="57"/>
      <c r="DP87" s="78"/>
    </row>
    <row r="88" spans="2:120" x14ac:dyDescent="0.25">
      <c r="B88" s="116">
        <v>38352</v>
      </c>
      <c r="C88" s="113">
        <v>1982.5808099999999</v>
      </c>
      <c r="D88" s="113">
        <v>326.33999999999997</v>
      </c>
      <c r="E88" s="113">
        <v>240.73473000000001</v>
      </c>
      <c r="F88" s="113">
        <v>170.34137000000001</v>
      </c>
      <c r="G88" s="113">
        <v>33453.113279999998</v>
      </c>
      <c r="H88" s="113">
        <v>372.22341999999998</v>
      </c>
      <c r="I88" s="113">
        <v>392.16278</v>
      </c>
      <c r="J88" s="113">
        <v>416.83483999999999</v>
      </c>
      <c r="L88" s="116">
        <v>38352</v>
      </c>
      <c r="M88" s="113">
        <f t="shared" si="107"/>
        <v>2.6981200773313008E-2</v>
      </c>
      <c r="N88" s="113">
        <f t="shared" si="108"/>
        <v>3.761406632539499E-2</v>
      </c>
      <c r="O88" s="113">
        <f t="shared" si="109"/>
        <v>1.6335178248211735E-2</v>
      </c>
      <c r="P88" s="113">
        <f t="shared" si="110"/>
        <v>3.4310173974502645E-2</v>
      </c>
      <c r="Q88" s="113">
        <f t="shared" si="111"/>
        <v>3.177628699434476E-2</v>
      </c>
      <c r="R88" s="113">
        <f t="shared" si="112"/>
        <v>3.852463560527597E-2</v>
      </c>
      <c r="S88" s="113">
        <f t="shared" si="113"/>
        <v>4.9491456805099476E-2</v>
      </c>
      <c r="T88" s="113">
        <f t="shared" si="114"/>
        <v>2.2240028726271399E-2</v>
      </c>
      <c r="V88" s="116">
        <v>38352</v>
      </c>
      <c r="W88" s="120">
        <f>M88-'Interest rate'!M87</f>
        <v>2.5329619471392784E-2</v>
      </c>
      <c r="X88" s="120">
        <f>N88-'Interest rate'!N87</f>
        <v>3.5725474304303395E-2</v>
      </c>
      <c r="Y88" s="120">
        <f>O88-'Interest rate'!O87</f>
        <v>1.4543154924769208E-2</v>
      </c>
      <c r="Z88" s="120">
        <f>P88-'Interest rate'!P87</f>
        <v>3.0378604509469831E-2</v>
      </c>
      <c r="AA88" s="120">
        <f>Q88-'Interest rate'!Q87</f>
        <v>3.1743476249323166E-2</v>
      </c>
      <c r="AB88" s="120">
        <f>R88-'Interest rate'!R87</f>
        <v>3.7959727414791367E-2</v>
      </c>
      <c r="AC88" s="120">
        <f>S88-'Interest rate'!S87</f>
        <v>4.7313568052789634E-2</v>
      </c>
      <c r="AD88" s="120">
        <f>T88-'Interest rate'!T87</f>
        <v>1.796690096011333E-2</v>
      </c>
      <c r="AE88" s="133"/>
      <c r="AF88" s="120">
        <v>3.899721448467966E-3</v>
      </c>
      <c r="AG88" s="120">
        <v>0.51955431754874648</v>
      </c>
      <c r="AH88" s="120">
        <v>0.17214484679665737</v>
      </c>
      <c r="AI88" s="120">
        <v>9.8607242339832854E-2</v>
      </c>
      <c r="AJ88" s="120">
        <v>9.8941504178272979E-2</v>
      </c>
      <c r="AK88" s="120">
        <v>3.5877437325905287E-2</v>
      </c>
      <c r="AL88" s="120">
        <v>4.0111420612813371E-2</v>
      </c>
      <c r="AM88" s="120">
        <v>3.0863509749303616E-2</v>
      </c>
      <c r="AN88" s="31"/>
      <c r="AO88" s="31"/>
      <c r="AP88" s="18">
        <v>6.0804999999999998</v>
      </c>
      <c r="AQ88" s="18">
        <v>8.2395999999999994</v>
      </c>
      <c r="AR88" s="18">
        <v>11.664999999999999</v>
      </c>
      <c r="AS88" s="18">
        <v>5.9249999999999997E-2</v>
      </c>
      <c r="AT88" s="18">
        <v>5.3331</v>
      </c>
      <c r="AU88" s="18">
        <v>5.0628000000000002</v>
      </c>
      <c r="AV88" s="18">
        <v>4.7448600000000001</v>
      </c>
      <c r="AW88" s="18"/>
      <c r="AX88" s="18">
        <f t="shared" si="58"/>
        <v>0.16446015952635476</v>
      </c>
      <c r="AY88" s="18">
        <f t="shared" si="59"/>
        <v>1.3550859304333527</v>
      </c>
      <c r="AZ88" s="18">
        <f t="shared" si="60"/>
        <v>1.9184277608749281</v>
      </c>
      <c r="BA88" s="18">
        <f t="shared" si="61"/>
        <v>9.7442644519365185E-3</v>
      </c>
      <c r="BB88" s="18">
        <f t="shared" si="62"/>
        <v>0.87708247677000262</v>
      </c>
      <c r="BC88" s="18">
        <f t="shared" si="63"/>
        <v>0.83262889565002896</v>
      </c>
      <c r="BD88" s="18">
        <f t="shared" si="90"/>
        <v>0.78034043253021967</v>
      </c>
      <c r="BE88" s="18"/>
      <c r="BF88" s="18">
        <f t="shared" si="64"/>
        <v>0.12136511481139863</v>
      </c>
      <c r="BG88" s="18">
        <f t="shared" si="65"/>
        <v>0.73796058061070935</v>
      </c>
      <c r="BH88" s="18">
        <f t="shared" si="66"/>
        <v>1.4157240642749649</v>
      </c>
      <c r="BI88" s="18">
        <f t="shared" si="67"/>
        <v>7.190883052575368E-3</v>
      </c>
      <c r="BJ88" s="18">
        <f t="shared" si="68"/>
        <v>0.64725229380066995</v>
      </c>
      <c r="BK88" s="18">
        <f t="shared" si="69"/>
        <v>0.61444730326714903</v>
      </c>
      <c r="BL88" s="18">
        <f t="shared" si="91"/>
        <v>0.57586047866401291</v>
      </c>
      <c r="BM88" s="18"/>
      <c r="BN88" s="18">
        <f t="shared" si="70"/>
        <v>8.5726532361765972E-2</v>
      </c>
      <c r="BO88" s="18">
        <f t="shared" si="71"/>
        <v>0.52126018002571795</v>
      </c>
      <c r="BP88" s="18">
        <f t="shared" si="72"/>
        <v>0.70635233604800685</v>
      </c>
      <c r="BQ88" s="18">
        <f t="shared" si="73"/>
        <v>5.0792970424346339E-3</v>
      </c>
      <c r="BR88" s="18">
        <f t="shared" si="74"/>
        <v>0.4571881697385341</v>
      </c>
      <c r="BS88" s="18">
        <f t="shared" si="75"/>
        <v>0.43401628804114878</v>
      </c>
      <c r="BT88" s="18">
        <f t="shared" si="92"/>
        <v>0.40676039434204891</v>
      </c>
      <c r="BU88" s="18"/>
      <c r="BV88" s="18">
        <f t="shared" si="76"/>
        <v>16.877637130801688</v>
      </c>
      <c r="BW88" s="18">
        <f t="shared" si="77"/>
        <v>102.62447257383967</v>
      </c>
      <c r="BX88" s="18">
        <f t="shared" si="78"/>
        <v>139.06497890295358</v>
      </c>
      <c r="BY88" s="18">
        <f t="shared" si="93"/>
        <v>196.87763713080167</v>
      </c>
      <c r="BZ88" s="18">
        <f t="shared" si="79"/>
        <v>90.010126582278474</v>
      </c>
      <c r="CA88" s="18">
        <f t="shared" si="80"/>
        <v>85.448101265822785</v>
      </c>
      <c r="CB88" s="18">
        <f t="shared" si="94"/>
        <v>80.082025316455699</v>
      </c>
      <c r="CC88" s="18"/>
      <c r="CD88" s="18">
        <f t="shared" si="81"/>
        <v>0.19751915935845776</v>
      </c>
      <c r="CE88" s="18">
        <f t="shared" si="82"/>
        <v>1.1401436312838684</v>
      </c>
      <c r="CF88" s="18">
        <f t="shared" si="83"/>
        <v>1.5449925934259623</v>
      </c>
      <c r="CG88" s="18">
        <f t="shared" si="95"/>
        <v>2.1872831936397215</v>
      </c>
      <c r="CH88" s="18">
        <f t="shared" si="96"/>
        <v>1.1109861056421219E-2</v>
      </c>
      <c r="CI88" s="18">
        <f t="shared" si="84"/>
        <v>0.94931653259830129</v>
      </c>
      <c r="CJ88" s="18">
        <f t="shared" si="97"/>
        <v>0.93720075847357187</v>
      </c>
      <c r="CK88" s="18"/>
      <c r="CL88" s="18">
        <f t="shared" si="98"/>
        <v>0.19751915935845776</v>
      </c>
      <c r="CM88" s="18">
        <f t="shared" si="85"/>
        <v>1.2010152484791023</v>
      </c>
      <c r="CN88" s="18">
        <f t="shared" si="86"/>
        <v>1.6274788654499484</v>
      </c>
      <c r="CO88" s="18">
        <f t="shared" si="87"/>
        <v>2.3040609939164098</v>
      </c>
      <c r="CP88" s="18">
        <f t="shared" si="88"/>
        <v>1.1703010191988623E-2</v>
      </c>
      <c r="CQ88" s="18">
        <f t="shared" si="89"/>
        <v>1.0533894287745911</v>
      </c>
      <c r="CR88" s="18">
        <f t="shared" si="99"/>
        <v>0.93720075847357187</v>
      </c>
      <c r="CS88" s="18"/>
      <c r="CT88" s="18">
        <f t="shared" si="100"/>
        <v>0.21075437420703666</v>
      </c>
      <c r="CU88" s="18">
        <f t="shared" si="101"/>
        <v>1.2814919723658862</v>
      </c>
      <c r="CV88" s="18">
        <f t="shared" si="102"/>
        <v>1.7365317417162991</v>
      </c>
      <c r="CW88" s="18">
        <f t="shared" si="103"/>
        <v>2.4584497751250822</v>
      </c>
      <c r="CX88" s="18">
        <f t="shared" si="104"/>
        <v>1.2487196671766922E-2</v>
      </c>
      <c r="CY88" s="18">
        <f t="shared" si="105"/>
        <v>1.0670072457353854</v>
      </c>
      <c r="CZ88" s="18">
        <f t="shared" si="106"/>
        <v>1.0670072457353854</v>
      </c>
      <c r="DA88" s="31"/>
      <c r="DB88" s="277"/>
      <c r="DC88" s="57"/>
      <c r="DD88" s="57"/>
      <c r="DE88" s="161"/>
      <c r="DF88" s="132"/>
      <c r="DG88" s="205"/>
      <c r="DH88" s="206"/>
      <c r="DI88" s="78"/>
      <c r="DJ88" s="57"/>
      <c r="DP88" s="78"/>
    </row>
    <row r="89" spans="2:120" x14ac:dyDescent="0.25">
      <c r="B89" s="78">
        <v>38383</v>
      </c>
      <c r="C89" s="111">
        <v>2028.9328599999999</v>
      </c>
      <c r="D89" s="111">
        <v>319.13</v>
      </c>
      <c r="E89" s="111">
        <v>244.61903000000001</v>
      </c>
      <c r="F89" s="111">
        <v>169.50656000000001</v>
      </c>
      <c r="G89" s="111">
        <v>33052.292970000002</v>
      </c>
      <c r="H89" s="111">
        <v>379.06261999999998</v>
      </c>
      <c r="I89" s="111">
        <v>395.43398999999999</v>
      </c>
      <c r="J89" s="111">
        <v>411.67441000000002</v>
      </c>
      <c r="L89" s="78">
        <v>38383</v>
      </c>
      <c r="M89" s="111">
        <f t="shared" si="107"/>
        <v>2.3379652302798259E-2</v>
      </c>
      <c r="N89" s="111">
        <f t="shared" si="108"/>
        <v>-2.2093522093522E-2</v>
      </c>
      <c r="O89" s="111">
        <f t="shared" si="109"/>
        <v>1.6135187473780732E-2</v>
      </c>
      <c r="P89" s="111">
        <f t="shared" si="110"/>
        <v>-4.9008059521888914E-3</v>
      </c>
      <c r="Q89" s="111">
        <f t="shared" si="111"/>
        <v>-1.1981554800151506E-2</v>
      </c>
      <c r="R89" s="111">
        <f t="shared" si="112"/>
        <v>1.83739110236536E-2</v>
      </c>
      <c r="S89" s="111">
        <f t="shared" si="113"/>
        <v>8.3414596357156423E-3</v>
      </c>
      <c r="T89" s="111">
        <f t="shared" si="114"/>
        <v>-1.2380035219704655E-2</v>
      </c>
      <c r="V89" s="78">
        <v>38383</v>
      </c>
      <c r="W89" s="118">
        <f>M89-'Interest rate'!M88</f>
        <v>2.1760810597670099E-2</v>
      </c>
      <c r="X89" s="118">
        <f>N89-'Interest rate'!N88</f>
        <v>-2.4071853632365303E-2</v>
      </c>
      <c r="Y89" s="118">
        <f>O89-'Interest rate'!O88</f>
        <v>1.4378812230692706E-2</v>
      </c>
      <c r="Z89" s="118">
        <f>P89-'Interest rate'!P88</f>
        <v>-8.8632977082991893E-3</v>
      </c>
      <c r="AA89" s="118">
        <f>Q89-'Interest rate'!Q88</f>
        <v>-1.20143655451731E-2</v>
      </c>
      <c r="AB89" s="118">
        <f>R89-'Interest rate'!R88</f>
        <v>1.782556779176292E-2</v>
      </c>
      <c r="AC89" s="118">
        <f>S89-'Interest rate'!S88</f>
        <v>6.1879829873177083E-3</v>
      </c>
      <c r="AD89" s="118">
        <f>T89-'Interest rate'!T88</f>
        <v>-1.6653162985862724E-2</v>
      </c>
      <c r="AE89" s="118"/>
      <c r="AF89" s="118">
        <v>3.899721448467966E-3</v>
      </c>
      <c r="AG89" s="118">
        <v>0.51955431754874648</v>
      </c>
      <c r="AH89" s="118">
        <v>0.17214484679665737</v>
      </c>
      <c r="AI89" s="118">
        <v>9.8607242339832854E-2</v>
      </c>
      <c r="AJ89" s="118">
        <v>9.8941504178272979E-2</v>
      </c>
      <c r="AK89" s="118">
        <v>3.5877437325905287E-2</v>
      </c>
      <c r="AL89" s="118">
        <v>4.0111420612813371E-2</v>
      </c>
      <c r="AM89" s="118">
        <v>3.0863509749303616E-2</v>
      </c>
      <c r="AN89" s="31"/>
      <c r="AO89" s="31"/>
      <c r="AP89" s="16">
        <v>6.3657000000000004</v>
      </c>
      <c r="AQ89" s="16">
        <v>8.2985000000000007</v>
      </c>
      <c r="AR89" s="16">
        <v>11.9856</v>
      </c>
      <c r="AS89" s="16">
        <v>6.1387999999999998E-2</v>
      </c>
      <c r="AT89" s="16">
        <v>5.3533999999999997</v>
      </c>
      <c r="AU89" s="16">
        <v>5.1329000000000002</v>
      </c>
      <c r="AV89" s="16">
        <v>4.9376499999999997</v>
      </c>
      <c r="AW89" s="16"/>
      <c r="AX89" s="16">
        <f t="shared" si="58"/>
        <v>0.15709191447916174</v>
      </c>
      <c r="AY89" s="16">
        <f t="shared" si="59"/>
        <v>1.3036272523053238</v>
      </c>
      <c r="AZ89" s="16">
        <f t="shared" si="60"/>
        <v>1.8828408501814409</v>
      </c>
      <c r="BA89" s="16">
        <f t="shared" si="61"/>
        <v>9.6435584460467811E-3</v>
      </c>
      <c r="BB89" s="16">
        <f t="shared" si="62"/>
        <v>0.84097585497274441</v>
      </c>
      <c r="BC89" s="16">
        <f t="shared" si="63"/>
        <v>0.80633708783008928</v>
      </c>
      <c r="BD89" s="16">
        <f t="shared" si="90"/>
        <v>0.77566489152803286</v>
      </c>
      <c r="BE89" s="16"/>
      <c r="BF89" s="16">
        <f t="shared" si="64"/>
        <v>0.12050370548894378</v>
      </c>
      <c r="BG89" s="16">
        <f t="shared" si="65"/>
        <v>0.76709043803096943</v>
      </c>
      <c r="BH89" s="16">
        <f t="shared" si="66"/>
        <v>1.4443092125082846</v>
      </c>
      <c r="BI89" s="16">
        <f t="shared" si="67"/>
        <v>7.3974814725552805E-3</v>
      </c>
      <c r="BJ89" s="16">
        <f t="shared" si="68"/>
        <v>0.64510453696451153</v>
      </c>
      <c r="BK89" s="16">
        <f t="shared" si="69"/>
        <v>0.61853346990419955</v>
      </c>
      <c r="BL89" s="16">
        <f t="shared" si="91"/>
        <v>0.59500512140748318</v>
      </c>
      <c r="BM89" s="16"/>
      <c r="BN89" s="16">
        <f t="shared" si="70"/>
        <v>8.3433453477506345E-2</v>
      </c>
      <c r="BO89" s="16">
        <f t="shared" si="71"/>
        <v>0.53111233480176223</v>
      </c>
      <c r="BP89" s="16">
        <f t="shared" si="72"/>
        <v>0.69237251368308639</v>
      </c>
      <c r="BQ89" s="16">
        <f t="shared" si="73"/>
        <v>5.1218128420771596E-3</v>
      </c>
      <c r="BR89" s="16">
        <f t="shared" si="74"/>
        <v>0.44665264984648245</v>
      </c>
      <c r="BS89" s="16">
        <f t="shared" si="75"/>
        <v>0.42825557335469233</v>
      </c>
      <c r="BT89" s="16">
        <f t="shared" si="92"/>
        <v>0.41196519156320915</v>
      </c>
      <c r="BU89" s="16"/>
      <c r="BV89" s="16">
        <f t="shared" si="76"/>
        <v>16.289828631002802</v>
      </c>
      <c r="BW89" s="16">
        <f t="shared" si="77"/>
        <v>103.69616211637455</v>
      </c>
      <c r="BX89" s="16">
        <f t="shared" si="78"/>
        <v>135.18114289437676</v>
      </c>
      <c r="BY89" s="16">
        <f t="shared" si="93"/>
        <v>195.24337003974716</v>
      </c>
      <c r="BZ89" s="16">
        <f t="shared" si="79"/>
        <v>87.2059685932104</v>
      </c>
      <c r="CA89" s="16">
        <f t="shared" si="80"/>
        <v>83.61406138007429</v>
      </c>
      <c r="CB89" s="16">
        <f t="shared" si="94"/>
        <v>80.433472339870974</v>
      </c>
      <c r="CC89" s="16"/>
      <c r="CD89" s="16">
        <f t="shared" si="81"/>
        <v>0.19482164078785871</v>
      </c>
      <c r="CE89" s="16">
        <f t="shared" si="82"/>
        <v>1.1890947808869132</v>
      </c>
      <c r="CF89" s="16">
        <f t="shared" si="83"/>
        <v>1.5501363619382078</v>
      </c>
      <c r="CG89" s="16">
        <f t="shared" si="95"/>
        <v>2.2388762281914296</v>
      </c>
      <c r="CH89" s="16">
        <f t="shared" si="96"/>
        <v>1.1467105017372137E-2</v>
      </c>
      <c r="CI89" s="16">
        <f t="shared" si="84"/>
        <v>0.95881122277431174</v>
      </c>
      <c r="CJ89" s="16">
        <f t="shared" si="97"/>
        <v>0.96196107463617053</v>
      </c>
      <c r="CK89" s="16"/>
      <c r="CL89" s="16">
        <f t="shared" si="98"/>
        <v>0.19482164078785871</v>
      </c>
      <c r="CM89" s="16">
        <f t="shared" si="85"/>
        <v>1.2401761187632723</v>
      </c>
      <c r="CN89" s="16">
        <f t="shared" si="86"/>
        <v>1.6167273860780456</v>
      </c>
      <c r="CO89" s="16">
        <f t="shared" si="87"/>
        <v>2.3350542578269593</v>
      </c>
      <c r="CP89" s="16">
        <f t="shared" si="88"/>
        <v>1.195971088468507E-2</v>
      </c>
      <c r="CQ89" s="16">
        <f t="shared" si="89"/>
        <v>1.0429581717937229</v>
      </c>
      <c r="CR89" s="16">
        <f t="shared" si="99"/>
        <v>0.96196107463617053</v>
      </c>
      <c r="CS89" s="16"/>
      <c r="CT89" s="16">
        <f t="shared" si="100"/>
        <v>0.20252549289641836</v>
      </c>
      <c r="CU89" s="16">
        <f t="shared" si="101"/>
        <v>1.2892165301307306</v>
      </c>
      <c r="CV89" s="16">
        <f t="shared" si="102"/>
        <v>1.6806578028009278</v>
      </c>
      <c r="CW89" s="16">
        <f t="shared" si="103"/>
        <v>2.4273895476593119</v>
      </c>
      <c r="CX89" s="16">
        <f t="shared" si="104"/>
        <v>1.2432634957925331E-2</v>
      </c>
      <c r="CY89" s="16">
        <f t="shared" si="105"/>
        <v>1.0395431024880257</v>
      </c>
      <c r="CZ89" s="16">
        <f t="shared" si="106"/>
        <v>1.0395431024880257</v>
      </c>
      <c r="DA89" s="31"/>
      <c r="DB89" s="277"/>
      <c r="DC89" s="57"/>
      <c r="DD89" s="57"/>
      <c r="DE89" s="161"/>
      <c r="DF89" s="132"/>
      <c r="DG89" s="205"/>
      <c r="DH89" s="206"/>
      <c r="DI89" s="78"/>
      <c r="DJ89" s="57"/>
      <c r="DP89" s="78"/>
    </row>
    <row r="90" spans="2:120" x14ac:dyDescent="0.25">
      <c r="B90" s="115">
        <v>38411</v>
      </c>
      <c r="C90" s="112">
        <v>2043.57446</v>
      </c>
      <c r="D90" s="112">
        <v>329.46</v>
      </c>
      <c r="E90" s="112">
        <v>248.57401999999999</v>
      </c>
      <c r="F90" s="112">
        <v>171.30824000000001</v>
      </c>
      <c r="G90" s="112">
        <v>34421.980470000002</v>
      </c>
      <c r="H90" s="112">
        <v>382.30538999999999</v>
      </c>
      <c r="I90" s="112">
        <v>406.42183999999997</v>
      </c>
      <c r="J90" s="112">
        <v>415.87982</v>
      </c>
      <c r="L90" s="115">
        <v>38411</v>
      </c>
      <c r="M90" s="112">
        <f t="shared" si="107"/>
        <v>7.2164043910256659E-3</v>
      </c>
      <c r="N90" s="112">
        <f t="shared" si="108"/>
        <v>3.2369253909065199E-2</v>
      </c>
      <c r="O90" s="112">
        <f t="shared" si="109"/>
        <v>1.6167957169971547E-2</v>
      </c>
      <c r="P90" s="112">
        <f t="shared" si="110"/>
        <v>1.0628969167918889E-2</v>
      </c>
      <c r="Q90" s="112">
        <f t="shared" si="111"/>
        <v>4.1440014501965106E-2</v>
      </c>
      <c r="R90" s="112">
        <f t="shared" si="112"/>
        <v>8.5547079266217185E-3</v>
      </c>
      <c r="S90" s="112">
        <f t="shared" si="113"/>
        <v>2.7786812155424334E-2</v>
      </c>
      <c r="T90" s="112">
        <f t="shared" si="114"/>
        <v>1.0215378701823985E-2</v>
      </c>
      <c r="V90" s="115">
        <v>38411</v>
      </c>
      <c r="W90" s="119">
        <f>M90-'Interest rate'!M89</f>
        <v>5.646694163611965E-3</v>
      </c>
      <c r="X90" s="119">
        <f>N90-'Interest rate'!N89</f>
        <v>3.0236125678658965E-2</v>
      </c>
      <c r="Y90" s="119">
        <f>O90-'Interest rate'!O89</f>
        <v>1.4428242095530841E-2</v>
      </c>
      <c r="Z90" s="119">
        <f>P90-'Interest rate'!P89</f>
        <v>6.6874236255340946E-3</v>
      </c>
      <c r="AA90" s="119">
        <f>Q90-'Interest rate'!Q89</f>
        <v>4.1406687278181531E-2</v>
      </c>
      <c r="AB90" s="119">
        <f>R90-'Interest rate'!R89</f>
        <v>7.9649579531184678E-3</v>
      </c>
      <c r="AC90" s="119">
        <f>S90-'Interest rate'!S89</f>
        <v>2.5647578922391334E-2</v>
      </c>
      <c r="AD90" s="119">
        <f>T90-'Interest rate'!T89</f>
        <v>5.9173661651070741E-3</v>
      </c>
      <c r="AE90" s="118"/>
      <c r="AF90" s="119">
        <v>3.899721448467966E-3</v>
      </c>
      <c r="AG90" s="119">
        <v>0.51955431754874648</v>
      </c>
      <c r="AH90" s="119">
        <v>0.17214484679665737</v>
      </c>
      <c r="AI90" s="119">
        <v>9.8607242339832854E-2</v>
      </c>
      <c r="AJ90" s="119">
        <v>9.8941504178272979E-2</v>
      </c>
      <c r="AK90" s="119">
        <v>3.5877437325905287E-2</v>
      </c>
      <c r="AL90" s="119">
        <v>4.0111420612813371E-2</v>
      </c>
      <c r="AM90" s="119">
        <v>3.0863509749303616E-2</v>
      </c>
      <c r="AN90" s="31"/>
      <c r="AO90" s="31"/>
      <c r="AP90" s="18">
        <v>6.2192999999999996</v>
      </c>
      <c r="AQ90" s="18">
        <v>8.2256999999999998</v>
      </c>
      <c r="AR90" s="18">
        <v>11.946999999999999</v>
      </c>
      <c r="AS90" s="18">
        <v>5.9450000000000003E-2</v>
      </c>
      <c r="AT90" s="18">
        <v>5.3474000000000004</v>
      </c>
      <c r="AU90" s="18">
        <v>5.0400999999999998</v>
      </c>
      <c r="AV90" s="18">
        <v>4.92441</v>
      </c>
      <c r="AW90" s="18"/>
      <c r="AX90" s="18">
        <f t="shared" si="58"/>
        <v>0.16078979949512004</v>
      </c>
      <c r="AY90" s="18">
        <f t="shared" si="59"/>
        <v>1.322608653707009</v>
      </c>
      <c r="AZ90" s="18">
        <f t="shared" si="60"/>
        <v>1.9209557345681989</v>
      </c>
      <c r="BA90" s="18">
        <f t="shared" si="61"/>
        <v>9.5589535799848867E-3</v>
      </c>
      <c r="BB90" s="18">
        <f t="shared" si="62"/>
        <v>0.859807373820205</v>
      </c>
      <c r="BC90" s="18">
        <f t="shared" si="63"/>
        <v>0.81039666843535452</v>
      </c>
      <c r="BD90" s="18">
        <f t="shared" si="90"/>
        <v>0.79179489653176405</v>
      </c>
      <c r="BE90" s="18"/>
      <c r="BF90" s="18">
        <f t="shared" si="64"/>
        <v>0.12157020071240138</v>
      </c>
      <c r="BG90" s="18">
        <f t="shared" si="65"/>
        <v>0.75608154929063787</v>
      </c>
      <c r="BH90" s="18">
        <f t="shared" si="66"/>
        <v>1.4523991879110592</v>
      </c>
      <c r="BI90" s="18">
        <f t="shared" si="67"/>
        <v>7.2273484323522623E-3</v>
      </c>
      <c r="BJ90" s="18">
        <f t="shared" si="68"/>
        <v>0.65008449128949519</v>
      </c>
      <c r="BK90" s="18">
        <f t="shared" si="69"/>
        <v>0.61272596861057416</v>
      </c>
      <c r="BL90" s="18">
        <f t="shared" si="91"/>
        <v>0.5986615120901565</v>
      </c>
      <c r="BM90" s="18"/>
      <c r="BN90" s="18">
        <f t="shared" si="70"/>
        <v>8.3703021679082626E-2</v>
      </c>
      <c r="BO90" s="18">
        <f t="shared" si="71"/>
        <v>0.52057420272871857</v>
      </c>
      <c r="BP90" s="18">
        <f t="shared" si="72"/>
        <v>0.68851594542562988</v>
      </c>
      <c r="BQ90" s="18">
        <f t="shared" si="73"/>
        <v>4.9761446388214619E-3</v>
      </c>
      <c r="BR90" s="18">
        <f t="shared" si="74"/>
        <v>0.44759353812672648</v>
      </c>
      <c r="BS90" s="18">
        <f t="shared" si="75"/>
        <v>0.42187159956474435</v>
      </c>
      <c r="BT90" s="18">
        <f t="shared" si="92"/>
        <v>0.41218799698669129</v>
      </c>
      <c r="BU90" s="18"/>
      <c r="BV90" s="18">
        <f t="shared" si="76"/>
        <v>16.820857863751051</v>
      </c>
      <c r="BW90" s="18">
        <f t="shared" si="77"/>
        <v>104.6139613120269</v>
      </c>
      <c r="BX90" s="18">
        <f t="shared" si="78"/>
        <v>138.36333052985702</v>
      </c>
      <c r="BY90" s="18">
        <f t="shared" si="93"/>
        <v>200.95878889823379</v>
      </c>
      <c r="BZ90" s="18">
        <f t="shared" si="79"/>
        <v>89.947855340622382</v>
      </c>
      <c r="CA90" s="18">
        <f t="shared" si="80"/>
        <v>84.778805719091665</v>
      </c>
      <c r="CB90" s="18">
        <f t="shared" si="94"/>
        <v>82.83280067283431</v>
      </c>
      <c r="CC90" s="18"/>
      <c r="CD90" s="18">
        <f t="shared" si="81"/>
        <v>0.19840876173091804</v>
      </c>
      <c r="CE90" s="18">
        <f t="shared" si="82"/>
        <v>1.1630512024535287</v>
      </c>
      <c r="CF90" s="18">
        <f t="shared" si="83"/>
        <v>1.5382615850693793</v>
      </c>
      <c r="CG90" s="18">
        <f t="shared" si="95"/>
        <v>2.2341698769495451</v>
      </c>
      <c r="CH90" s="18">
        <f t="shared" si="96"/>
        <v>1.1117552455398885E-2</v>
      </c>
      <c r="CI90" s="18">
        <f t="shared" si="84"/>
        <v>0.94253281968807257</v>
      </c>
      <c r="CJ90" s="18">
        <f t="shared" si="97"/>
        <v>0.97704609035535006</v>
      </c>
      <c r="CK90" s="18"/>
      <c r="CL90" s="18">
        <f t="shared" si="98"/>
        <v>0.19840876173091804</v>
      </c>
      <c r="CM90" s="18">
        <f t="shared" si="85"/>
        <v>1.2339636118330986</v>
      </c>
      <c r="CN90" s="18">
        <f t="shared" si="86"/>
        <v>1.6320509513700125</v>
      </c>
      <c r="CO90" s="18">
        <f t="shared" si="87"/>
        <v>2.3703894763992777</v>
      </c>
      <c r="CP90" s="18">
        <f t="shared" si="88"/>
        <v>1.1795400884903077E-2</v>
      </c>
      <c r="CQ90" s="18">
        <f t="shared" si="89"/>
        <v>1.0609710124799112</v>
      </c>
      <c r="CR90" s="18">
        <f t="shared" si="99"/>
        <v>0.97704609035535006</v>
      </c>
      <c r="CS90" s="18"/>
      <c r="CT90" s="18">
        <f t="shared" si="100"/>
        <v>0.20307001244819176</v>
      </c>
      <c r="CU90" s="18">
        <f t="shared" si="101"/>
        <v>1.2629533284190391</v>
      </c>
      <c r="CV90" s="18">
        <f t="shared" si="102"/>
        <v>1.6703930013950909</v>
      </c>
      <c r="CW90" s="18">
        <f t="shared" si="103"/>
        <v>2.4260774387185466</v>
      </c>
      <c r="CX90" s="18">
        <f t="shared" si="104"/>
        <v>1.2072512240045002E-2</v>
      </c>
      <c r="CY90" s="18">
        <f t="shared" si="105"/>
        <v>1.0234931697401313</v>
      </c>
      <c r="CZ90" s="18">
        <f t="shared" si="106"/>
        <v>1.0234931697401313</v>
      </c>
      <c r="DA90" s="31"/>
      <c r="DB90" s="277"/>
      <c r="DC90" s="57"/>
      <c r="DD90" s="57"/>
      <c r="DE90" s="161"/>
      <c r="DF90" s="132"/>
      <c r="DG90" s="205"/>
      <c r="DH90" s="206"/>
      <c r="DI90" s="78"/>
      <c r="DJ90" s="57"/>
      <c r="DP90" s="78"/>
    </row>
    <row r="91" spans="2:120" x14ac:dyDescent="0.25">
      <c r="B91" s="78">
        <v>38442</v>
      </c>
      <c r="C91" s="111">
        <v>2041.01306</v>
      </c>
      <c r="D91" s="111">
        <v>321.47000000000003</v>
      </c>
      <c r="E91" s="111">
        <v>247.89482000000001</v>
      </c>
      <c r="F91" s="111">
        <v>170.23405</v>
      </c>
      <c r="G91" s="111">
        <v>34461.585939999997</v>
      </c>
      <c r="H91" s="111">
        <v>384.41381999999999</v>
      </c>
      <c r="I91" s="111">
        <v>388.94655999999998</v>
      </c>
      <c r="J91" s="111">
        <v>415.71188000000001</v>
      </c>
      <c r="L91" s="78">
        <v>38442</v>
      </c>
      <c r="M91" s="111">
        <f t="shared" si="107"/>
        <v>-1.2533920589319347E-3</v>
      </c>
      <c r="N91" s="111">
        <f t="shared" si="108"/>
        <v>-2.4251805985551989E-2</v>
      </c>
      <c r="O91" s="111">
        <f t="shared" si="109"/>
        <v>-2.7323853072013238E-3</v>
      </c>
      <c r="P91" s="111">
        <f t="shared" si="110"/>
        <v>-6.2705098131883297E-3</v>
      </c>
      <c r="Q91" s="111">
        <f t="shared" si="111"/>
        <v>1.1505866152736743E-3</v>
      </c>
      <c r="R91" s="111">
        <f t="shared" si="112"/>
        <v>5.5150412606006505E-3</v>
      </c>
      <c r="S91" s="111">
        <f t="shared" si="113"/>
        <v>-4.2997886137221331E-2</v>
      </c>
      <c r="T91" s="111">
        <f t="shared" si="114"/>
        <v>-4.0381858393612191E-4</v>
      </c>
      <c r="V91" s="78">
        <v>38442</v>
      </c>
      <c r="W91" s="118">
        <f>M91-'Interest rate'!M90</f>
        <v>-2.8312927072133842E-3</v>
      </c>
      <c r="X91" s="118">
        <f>N91-'Interest rate'!N90</f>
        <v>-2.6487647282445459E-2</v>
      </c>
      <c r="Y91" s="118">
        <f>O91-'Interest rate'!O90</f>
        <v>-4.4687320085640136E-3</v>
      </c>
      <c r="Z91" s="118">
        <f>P91-'Interest rate'!P90</f>
        <v>-1.0242479647305069E-2</v>
      </c>
      <c r="AA91" s="118">
        <f>Q91-'Interest rate'!Q90</f>
        <v>1.1183006823221042E-3</v>
      </c>
      <c r="AB91" s="118">
        <f>R91-'Interest rate'!R90</f>
        <v>4.9183947552589036E-3</v>
      </c>
      <c r="AC91" s="118">
        <f>S91-'Interest rate'!S90</f>
        <v>-4.5139154280220639E-2</v>
      </c>
      <c r="AD91" s="118">
        <f>T91-'Interest rate'!T90</f>
        <v>-4.8259151835989833E-3</v>
      </c>
      <c r="AE91" s="118"/>
      <c r="AF91" s="118">
        <v>3.899721448467966E-3</v>
      </c>
      <c r="AG91" s="118">
        <v>0.51955431754874648</v>
      </c>
      <c r="AH91" s="118">
        <v>0.17214484679665737</v>
      </c>
      <c r="AI91" s="118">
        <v>9.8607242339832854E-2</v>
      </c>
      <c r="AJ91" s="118">
        <v>9.8941504178272979E-2</v>
      </c>
      <c r="AK91" s="118">
        <v>3.5877437325905287E-2</v>
      </c>
      <c r="AL91" s="118">
        <v>4.0111420612813371E-2</v>
      </c>
      <c r="AM91" s="118">
        <v>3.0863509749303616E-2</v>
      </c>
      <c r="AN91" s="31"/>
      <c r="AO91" s="31"/>
      <c r="AP91" s="16">
        <v>6.3384999999999998</v>
      </c>
      <c r="AQ91" s="16">
        <v>8.2172000000000001</v>
      </c>
      <c r="AR91" s="16">
        <v>11.981</v>
      </c>
      <c r="AS91" s="16">
        <v>5.9153999999999998E-2</v>
      </c>
      <c r="AT91" s="16">
        <v>5.2972999999999999</v>
      </c>
      <c r="AU91" s="16">
        <v>5.2370000000000001</v>
      </c>
      <c r="AV91" s="16">
        <v>4.8984300000000003</v>
      </c>
      <c r="AW91" s="16"/>
      <c r="AX91" s="16">
        <f t="shared" si="58"/>
        <v>0.15776603297310091</v>
      </c>
      <c r="AY91" s="16">
        <f t="shared" si="59"/>
        <v>1.2963950461465648</v>
      </c>
      <c r="AZ91" s="16">
        <f t="shared" si="60"/>
        <v>1.8901948410507219</v>
      </c>
      <c r="BA91" s="16">
        <f t="shared" si="61"/>
        <v>9.3324919144908113E-3</v>
      </c>
      <c r="BB91" s="16">
        <f t="shared" si="62"/>
        <v>0.83573400646840745</v>
      </c>
      <c r="BC91" s="16">
        <f t="shared" si="63"/>
        <v>0.82622071468012948</v>
      </c>
      <c r="BD91" s="16">
        <f t="shared" si="90"/>
        <v>0.77280586889642666</v>
      </c>
      <c r="BE91" s="16"/>
      <c r="BF91" s="16">
        <f t="shared" si="64"/>
        <v>0.12169595482646156</v>
      </c>
      <c r="BG91" s="16">
        <f t="shared" si="65"/>
        <v>0.77136980966752655</v>
      </c>
      <c r="BH91" s="16">
        <f t="shared" si="66"/>
        <v>1.458039234775836</v>
      </c>
      <c r="BI91" s="16">
        <f t="shared" si="67"/>
        <v>7.1988025118045066E-3</v>
      </c>
      <c r="BJ91" s="16">
        <f t="shared" si="68"/>
        <v>0.64465998150221482</v>
      </c>
      <c r="BK91" s="16">
        <f t="shared" si="69"/>
        <v>0.63732171542617921</v>
      </c>
      <c r="BL91" s="16">
        <f t="shared" si="91"/>
        <v>0.59611911600058409</v>
      </c>
      <c r="BM91" s="16"/>
      <c r="BN91" s="16">
        <f t="shared" si="70"/>
        <v>8.3465487021116766E-2</v>
      </c>
      <c r="BO91" s="16">
        <f t="shared" si="71"/>
        <v>0.52904598948334858</v>
      </c>
      <c r="BP91" s="16">
        <f t="shared" si="72"/>
        <v>0.68585259994992076</v>
      </c>
      <c r="BQ91" s="16">
        <f t="shared" si="73"/>
        <v>4.9373174192471414E-3</v>
      </c>
      <c r="BR91" s="16">
        <f t="shared" si="74"/>
        <v>0.44214172439696181</v>
      </c>
      <c r="BS91" s="16">
        <f t="shared" si="75"/>
        <v>0.4371087555295885</v>
      </c>
      <c r="BT91" s="16">
        <f t="shared" si="92"/>
        <v>0.40884984558884901</v>
      </c>
      <c r="BU91" s="16"/>
      <c r="BV91" s="16">
        <f t="shared" si="76"/>
        <v>16.905027555194916</v>
      </c>
      <c r="BW91" s="16">
        <f t="shared" si="77"/>
        <v>107.15251715860296</v>
      </c>
      <c r="BX91" s="16">
        <f t="shared" si="78"/>
        <v>138.91199242654767</v>
      </c>
      <c r="BY91" s="16">
        <f t="shared" si="93"/>
        <v>202.53913513879027</v>
      </c>
      <c r="BZ91" s="16">
        <f t="shared" si="79"/>
        <v>89.55100246813403</v>
      </c>
      <c r="CA91" s="16">
        <f t="shared" si="80"/>
        <v>88.531629306555772</v>
      </c>
      <c r="CB91" s="16">
        <f t="shared" si="94"/>
        <v>82.808094127193442</v>
      </c>
      <c r="CC91" s="16"/>
      <c r="CD91" s="16">
        <f t="shared" si="81"/>
        <v>0.19094901661256444</v>
      </c>
      <c r="CE91" s="16">
        <f t="shared" si="82"/>
        <v>1.1965529609423666</v>
      </c>
      <c r="CF91" s="16">
        <f t="shared" si="83"/>
        <v>1.5512053310176883</v>
      </c>
      <c r="CG91" s="16">
        <f t="shared" si="95"/>
        <v>2.2617182338172279</v>
      </c>
      <c r="CH91" s="16">
        <f t="shared" si="96"/>
        <v>1.1166820833254676E-2</v>
      </c>
      <c r="CI91" s="16">
        <f t="shared" si="84"/>
        <v>0.98861684254242721</v>
      </c>
      <c r="CJ91" s="16">
        <f t="shared" si="97"/>
        <v>0.93535039144548415</v>
      </c>
      <c r="CK91" s="16"/>
      <c r="CL91" s="16">
        <f t="shared" si="98"/>
        <v>0.19094901661256444</v>
      </c>
      <c r="CM91" s="16">
        <f t="shared" si="85"/>
        <v>1.2103303417987397</v>
      </c>
      <c r="CN91" s="16">
        <f t="shared" si="86"/>
        <v>1.5690662593087645</v>
      </c>
      <c r="CO91" s="16">
        <f t="shared" si="87"/>
        <v>2.2877601680351347</v>
      </c>
      <c r="CP91" s="16">
        <f t="shared" si="88"/>
        <v>1.1295398128699636E-2</v>
      </c>
      <c r="CQ91" s="16">
        <f t="shared" si="89"/>
        <v>1.0115142257017375</v>
      </c>
      <c r="CR91" s="16">
        <f t="shared" si="99"/>
        <v>0.93535039144548415</v>
      </c>
      <c r="CS91" s="16"/>
      <c r="CT91" s="16">
        <f t="shared" si="100"/>
        <v>0.2041470430321552</v>
      </c>
      <c r="CU91" s="16">
        <f t="shared" si="101"/>
        <v>1.2939860322593157</v>
      </c>
      <c r="CV91" s="16">
        <f t="shared" si="102"/>
        <v>1.6775170820038259</v>
      </c>
      <c r="CW91" s="16">
        <f t="shared" si="103"/>
        <v>2.4458857225682515</v>
      </c>
      <c r="CX91" s="16">
        <f t="shared" si="104"/>
        <v>1.2076114183524106E-2</v>
      </c>
      <c r="CY91" s="16">
        <f t="shared" si="105"/>
        <v>1.0691180643593967</v>
      </c>
      <c r="CZ91" s="16">
        <f t="shared" si="106"/>
        <v>1.0691180643593967</v>
      </c>
      <c r="DA91" s="31"/>
      <c r="DB91" s="277"/>
      <c r="DC91" s="57"/>
      <c r="DD91" s="57"/>
      <c r="DE91" s="161"/>
      <c r="DF91" s="132"/>
      <c r="DG91" s="205"/>
      <c r="DH91" s="206"/>
      <c r="DI91" s="78"/>
      <c r="DJ91" s="57"/>
      <c r="DP91" s="78"/>
    </row>
    <row r="92" spans="2:120" x14ac:dyDescent="0.25">
      <c r="B92" s="115">
        <v>38471</v>
      </c>
      <c r="C92" s="112">
        <v>1975.2804000000001</v>
      </c>
      <c r="D92" s="112">
        <v>314.06</v>
      </c>
      <c r="E92" s="112">
        <v>243.3819</v>
      </c>
      <c r="F92" s="112">
        <v>164.41211000000001</v>
      </c>
      <c r="G92" s="112">
        <v>32904.066409999999</v>
      </c>
      <c r="H92" s="112">
        <v>374.35953000000001</v>
      </c>
      <c r="I92" s="112">
        <v>394.39654999999999</v>
      </c>
      <c r="J92" s="112">
        <v>401.45724000000001</v>
      </c>
      <c r="L92" s="115">
        <v>38471</v>
      </c>
      <c r="M92" s="112">
        <f t="shared" si="107"/>
        <v>-3.2205898770682029E-2</v>
      </c>
      <c r="N92" s="112">
        <f t="shared" si="108"/>
        <v>-2.3050362397735502E-2</v>
      </c>
      <c r="O92" s="112">
        <f t="shared" si="109"/>
        <v>-1.8204979031026136E-2</v>
      </c>
      <c r="P92" s="112">
        <f t="shared" si="110"/>
        <v>-3.4199621051135054E-2</v>
      </c>
      <c r="Q92" s="112">
        <f t="shared" si="111"/>
        <v>-4.5195816951423717E-2</v>
      </c>
      <c r="R92" s="112">
        <f t="shared" si="112"/>
        <v>-2.6154860925655554E-2</v>
      </c>
      <c r="S92" s="112">
        <f t="shared" si="113"/>
        <v>1.4012182033439347E-2</v>
      </c>
      <c r="T92" s="112">
        <f t="shared" si="114"/>
        <v>-3.4289710460042699E-2</v>
      </c>
      <c r="V92" s="115">
        <v>38471</v>
      </c>
      <c r="W92" s="119">
        <f>M92-'Interest rate'!M91</f>
        <v>-3.3890207902372738E-2</v>
      </c>
      <c r="X92" s="119">
        <f>N92-'Interest rate'!N91</f>
        <v>-2.5411133736664593E-2</v>
      </c>
      <c r="Y92" s="119">
        <f>O92-'Interest rate'!O91</f>
        <v>-1.9942445812020315E-2</v>
      </c>
      <c r="Z92" s="119">
        <f>P92-'Interest rate'!P91</f>
        <v>-3.8167099292531148E-2</v>
      </c>
      <c r="AA92" s="119">
        <f>Q92-'Interest rate'!Q91</f>
        <v>-4.5229668981266125E-2</v>
      </c>
      <c r="AB92" s="119">
        <f>R92-'Interest rate'!R91</f>
        <v>-2.6777722726782138E-2</v>
      </c>
      <c r="AC92" s="119">
        <f>S92-'Interest rate'!S91</f>
        <v>1.1870913890440038E-2</v>
      </c>
      <c r="AD92" s="119">
        <f>T92-'Interest rate'!T91</f>
        <v>-3.8897696794133352E-2</v>
      </c>
      <c r="AE92" s="118"/>
      <c r="AF92" s="119">
        <v>3.899721448467966E-3</v>
      </c>
      <c r="AG92" s="119">
        <v>0.51955431754874648</v>
      </c>
      <c r="AH92" s="119">
        <v>0.17214484679665737</v>
      </c>
      <c r="AI92" s="119">
        <v>9.8607242339832854E-2</v>
      </c>
      <c r="AJ92" s="119">
        <v>9.8941504178272979E-2</v>
      </c>
      <c r="AK92" s="119">
        <v>3.5877437325905287E-2</v>
      </c>
      <c r="AL92" s="119">
        <v>4.0111420612813371E-2</v>
      </c>
      <c r="AM92" s="119">
        <v>3.0863509749303616E-2</v>
      </c>
      <c r="AN92" s="31"/>
      <c r="AO92" s="31"/>
      <c r="AP92" s="18">
        <v>6.3102</v>
      </c>
      <c r="AQ92" s="18">
        <v>8.125</v>
      </c>
      <c r="AR92" s="18">
        <v>12.0465</v>
      </c>
      <c r="AS92" s="18">
        <v>6.0236999999999999E-2</v>
      </c>
      <c r="AT92" s="18">
        <v>5.2805</v>
      </c>
      <c r="AU92" s="18">
        <v>5.0148999999999999</v>
      </c>
      <c r="AV92" s="18">
        <v>4.9302400000000004</v>
      </c>
      <c r="AW92" s="18"/>
      <c r="AX92" s="18">
        <f t="shared" si="58"/>
        <v>0.15847358245380494</v>
      </c>
      <c r="AY92" s="18">
        <f t="shared" si="59"/>
        <v>1.2875978574371651</v>
      </c>
      <c r="AZ92" s="18">
        <f t="shared" si="60"/>
        <v>1.9090520110297613</v>
      </c>
      <c r="BA92" s="18">
        <f t="shared" si="61"/>
        <v>9.5459731862698478E-3</v>
      </c>
      <c r="BB92" s="18">
        <f t="shared" si="62"/>
        <v>0.83681975214731696</v>
      </c>
      <c r="BC92" s="18">
        <f t="shared" si="63"/>
        <v>0.79472916864758636</v>
      </c>
      <c r="BD92" s="18">
        <f t="shared" si="90"/>
        <v>0.78131279515704732</v>
      </c>
      <c r="BE92" s="18"/>
      <c r="BF92" s="18">
        <f t="shared" si="64"/>
        <v>0.12307692307692308</v>
      </c>
      <c r="BG92" s="18">
        <f t="shared" si="65"/>
        <v>0.77664</v>
      </c>
      <c r="BH92" s="18">
        <f t="shared" si="66"/>
        <v>1.4826461538461539</v>
      </c>
      <c r="BI92" s="18">
        <f t="shared" si="67"/>
        <v>7.4137846153846153E-3</v>
      </c>
      <c r="BJ92" s="18">
        <f t="shared" si="68"/>
        <v>0.6499076923076923</v>
      </c>
      <c r="BK92" s="18">
        <f t="shared" si="69"/>
        <v>0.6172184615384616</v>
      </c>
      <c r="BL92" s="18">
        <f t="shared" si="91"/>
        <v>0.60679876923076936</v>
      </c>
      <c r="BM92" s="18"/>
      <c r="BN92" s="18">
        <f t="shared" si="70"/>
        <v>8.3011663138670977E-2</v>
      </c>
      <c r="BO92" s="18">
        <f t="shared" si="71"/>
        <v>0.52382019673764169</v>
      </c>
      <c r="BP92" s="18">
        <f t="shared" si="72"/>
        <v>0.67446976300170169</v>
      </c>
      <c r="BQ92" s="18">
        <f t="shared" si="73"/>
        <v>5.0003735524841234E-3</v>
      </c>
      <c r="BR92" s="18">
        <f t="shared" si="74"/>
        <v>0.43834308720375209</v>
      </c>
      <c r="BS92" s="18">
        <f t="shared" si="75"/>
        <v>0.41629518947412109</v>
      </c>
      <c r="BT92" s="18">
        <f t="shared" si="92"/>
        <v>0.40926742207280126</v>
      </c>
      <c r="BU92" s="18"/>
      <c r="BV92" s="18">
        <f t="shared" si="76"/>
        <v>16.601092351876755</v>
      </c>
      <c r="BW92" s="18">
        <f t="shared" si="77"/>
        <v>104.7562129588127</v>
      </c>
      <c r="BX92" s="18">
        <f t="shared" si="78"/>
        <v>134.88387535899864</v>
      </c>
      <c r="BY92" s="18">
        <f t="shared" si="93"/>
        <v>199.98505901688333</v>
      </c>
      <c r="BZ92" s="18">
        <f t="shared" si="79"/>
        <v>87.662068164085198</v>
      </c>
      <c r="CA92" s="18">
        <f t="shared" si="80"/>
        <v>83.252818035426742</v>
      </c>
      <c r="CB92" s="18">
        <f t="shared" si="94"/>
        <v>81.84736955691686</v>
      </c>
      <c r="CC92" s="18"/>
      <c r="CD92" s="18">
        <f t="shared" si="81"/>
        <v>0.19940577080300703</v>
      </c>
      <c r="CE92" s="18">
        <f t="shared" si="82"/>
        <v>1.1950004734400153</v>
      </c>
      <c r="CF92" s="18">
        <f t="shared" si="83"/>
        <v>1.5386800492377617</v>
      </c>
      <c r="CG92" s="18">
        <f t="shared" si="95"/>
        <v>2.2813180570021778</v>
      </c>
      <c r="CH92" s="18">
        <f t="shared" si="96"/>
        <v>1.1407442477038159E-2</v>
      </c>
      <c r="CI92" s="18">
        <f t="shared" si="84"/>
        <v>0.94970173279045544</v>
      </c>
      <c r="CJ92" s="18">
        <f t="shared" si="97"/>
        <v>0.98311830744381745</v>
      </c>
      <c r="CK92" s="18"/>
      <c r="CL92" s="18">
        <f t="shared" si="98"/>
        <v>0.19940577080300703</v>
      </c>
      <c r="CM92" s="18">
        <f t="shared" si="85"/>
        <v>1.258290294921135</v>
      </c>
      <c r="CN92" s="18">
        <f t="shared" si="86"/>
        <v>1.6201718877744322</v>
      </c>
      <c r="CO92" s="18">
        <f t="shared" si="87"/>
        <v>2.4021416179784243</v>
      </c>
      <c r="CP92" s="18">
        <f t="shared" si="88"/>
        <v>1.2011605415860735E-2</v>
      </c>
      <c r="CQ92" s="18">
        <f t="shared" si="89"/>
        <v>1.0529621727252787</v>
      </c>
      <c r="CR92" s="18">
        <f t="shared" si="99"/>
        <v>0.98311830744381745</v>
      </c>
      <c r="CS92" s="18"/>
      <c r="CT92" s="18">
        <f t="shared" si="100"/>
        <v>0.20282988252093204</v>
      </c>
      <c r="CU92" s="18">
        <f t="shared" si="101"/>
        <v>1.2798971246835853</v>
      </c>
      <c r="CV92" s="18">
        <f t="shared" si="102"/>
        <v>1.6479927954825726</v>
      </c>
      <c r="CW92" s="18">
        <f t="shared" si="103"/>
        <v>2.4433901797884077</v>
      </c>
      <c r="CX92" s="18">
        <f t="shared" si="104"/>
        <v>1.2217863633413381E-2</v>
      </c>
      <c r="CY92" s="18">
        <f t="shared" si="105"/>
        <v>1.0171715778542221</v>
      </c>
      <c r="CZ92" s="18">
        <f t="shared" si="106"/>
        <v>1.0171715778542221</v>
      </c>
      <c r="DA92" s="31"/>
      <c r="DB92" s="277"/>
      <c r="DC92" s="57"/>
      <c r="DD92" s="57"/>
      <c r="DE92" s="161"/>
      <c r="DF92" s="132"/>
      <c r="DG92" s="205"/>
      <c r="DH92" s="206"/>
      <c r="DI92" s="78"/>
      <c r="DJ92" s="57"/>
      <c r="DP92" s="78"/>
    </row>
    <row r="93" spans="2:120" x14ac:dyDescent="0.25">
      <c r="B93" s="78">
        <v>38503</v>
      </c>
      <c r="C93" s="111">
        <v>2057.7463400000001</v>
      </c>
      <c r="D93" s="111">
        <v>319.64</v>
      </c>
      <c r="E93" s="111">
        <v>259.06954999999999</v>
      </c>
      <c r="F93" s="111">
        <v>175.38544999999999</v>
      </c>
      <c r="G93" s="111">
        <v>34530.710939999997</v>
      </c>
      <c r="H93" s="111">
        <v>398.01571999999999</v>
      </c>
      <c r="I93" s="111">
        <v>400.41302000000002</v>
      </c>
      <c r="J93" s="111">
        <v>422.30148000000003</v>
      </c>
      <c r="L93" s="78">
        <v>38503</v>
      </c>
      <c r="M93" s="111">
        <f t="shared" si="107"/>
        <v>4.17489790310277E-2</v>
      </c>
      <c r="N93" s="111">
        <f t="shared" si="108"/>
        <v>1.7767305610392858E-2</v>
      </c>
      <c r="O93" s="111">
        <f t="shared" si="109"/>
        <v>6.4456929623772252E-2</v>
      </c>
      <c r="P93" s="111">
        <f t="shared" si="110"/>
        <v>6.6742893817249627E-2</v>
      </c>
      <c r="Q93" s="111">
        <f t="shared" si="111"/>
        <v>4.9435972737571277E-2</v>
      </c>
      <c r="R93" s="111">
        <f t="shared" si="112"/>
        <v>6.3191098674581614E-2</v>
      </c>
      <c r="S93" s="111">
        <f t="shared" si="113"/>
        <v>1.5254874820786357E-2</v>
      </c>
      <c r="T93" s="111">
        <f t="shared" si="114"/>
        <v>5.1921444983779708E-2</v>
      </c>
      <c r="V93" s="78">
        <v>38503</v>
      </c>
      <c r="W93" s="118">
        <f>M93-'Interest rate'!M92</f>
        <v>4.0105581524801703E-2</v>
      </c>
      <c r="X93" s="118">
        <f>N93-'Interest rate'!N92</f>
        <v>1.5229082953863937E-2</v>
      </c>
      <c r="Y93" s="118">
        <f>O93-'Interest rate'!O92</f>
        <v>6.2720076023351501E-2</v>
      </c>
      <c r="Z93" s="118">
        <f>P93-'Interest rate'!P92</f>
        <v>6.2771921209318293E-2</v>
      </c>
      <c r="AA93" s="118">
        <f>Q93-'Interest rate'!Q92</f>
        <v>4.9402645513787702E-2</v>
      </c>
      <c r="AB93" s="118">
        <f>R93-'Interest rate'!R92</f>
        <v>6.2577896003960909E-2</v>
      </c>
      <c r="AC93" s="118">
        <f>S93-'Interest rate'!S92</f>
        <v>1.3127176316439559E-2</v>
      </c>
      <c r="AD93" s="118">
        <f>T93-'Interest rate'!T92</f>
        <v>4.7511733325720007E-2</v>
      </c>
      <c r="AE93" s="118"/>
      <c r="AF93" s="118">
        <v>3.899721448467966E-3</v>
      </c>
      <c r="AG93" s="118">
        <v>0.51955431754874648</v>
      </c>
      <c r="AH93" s="118">
        <v>0.17214484679665737</v>
      </c>
      <c r="AI93" s="118">
        <v>9.8607242339832854E-2</v>
      </c>
      <c r="AJ93" s="118">
        <v>9.8941504178272979E-2</v>
      </c>
      <c r="AK93" s="118">
        <v>3.5877437325905287E-2</v>
      </c>
      <c r="AL93" s="118">
        <v>4.0111420612813371E-2</v>
      </c>
      <c r="AM93" s="118">
        <v>3.0863509749303616E-2</v>
      </c>
      <c r="AN93" s="31"/>
      <c r="AO93" s="31"/>
      <c r="AP93" s="16">
        <v>6.4550999999999998</v>
      </c>
      <c r="AQ93" s="16">
        <v>7.9420000000000002</v>
      </c>
      <c r="AR93" s="16">
        <v>11.7281</v>
      </c>
      <c r="AS93" s="16">
        <v>5.9457000000000003E-2</v>
      </c>
      <c r="AT93" s="16">
        <v>5.1707999999999998</v>
      </c>
      <c r="AU93" s="16">
        <v>5.1437999999999997</v>
      </c>
      <c r="AV93" s="16">
        <v>4.8792400000000002</v>
      </c>
      <c r="AW93" s="16"/>
      <c r="AX93" s="16">
        <f t="shared" si="58"/>
        <v>0.15491626775727718</v>
      </c>
      <c r="AY93" s="16">
        <f t="shared" si="59"/>
        <v>1.2303449985282955</v>
      </c>
      <c r="AZ93" s="16">
        <f t="shared" si="60"/>
        <v>1.8168734798841224</v>
      </c>
      <c r="BA93" s="16">
        <f t="shared" si="61"/>
        <v>9.2108565320444293E-3</v>
      </c>
      <c r="BB93" s="16">
        <f t="shared" si="62"/>
        <v>0.80104103731932885</v>
      </c>
      <c r="BC93" s="16">
        <f t="shared" si="63"/>
        <v>0.79685829808988229</v>
      </c>
      <c r="BD93" s="16">
        <f t="shared" si="90"/>
        <v>0.75587365029201714</v>
      </c>
      <c r="BE93" s="16"/>
      <c r="BF93" s="16">
        <f t="shared" si="64"/>
        <v>0.12591286829513976</v>
      </c>
      <c r="BG93" s="16">
        <f t="shared" si="65"/>
        <v>0.81278015613195664</v>
      </c>
      <c r="BH93" s="16">
        <f t="shared" si="66"/>
        <v>1.4767187106522286</v>
      </c>
      <c r="BI93" s="16">
        <f t="shared" si="67"/>
        <v>7.4864014102241248E-3</v>
      </c>
      <c r="BJ93" s="16">
        <f t="shared" si="68"/>
        <v>0.65107025938050866</v>
      </c>
      <c r="BK93" s="16">
        <f t="shared" si="69"/>
        <v>0.64767061193653985</v>
      </c>
      <c r="BL93" s="16">
        <f t="shared" si="91"/>
        <v>0.6143591035003777</v>
      </c>
      <c r="BM93" s="16"/>
      <c r="BN93" s="16">
        <f t="shared" si="70"/>
        <v>8.5265302990254185E-2</v>
      </c>
      <c r="BO93" s="16">
        <f t="shared" si="71"/>
        <v>0.55039605733238983</v>
      </c>
      <c r="BP93" s="16">
        <f t="shared" si="72"/>
        <v>0.67717703634859872</v>
      </c>
      <c r="BQ93" s="16">
        <f t="shared" si="73"/>
        <v>5.0696191198915438E-3</v>
      </c>
      <c r="BR93" s="16">
        <f t="shared" si="74"/>
        <v>0.44088982870200633</v>
      </c>
      <c r="BS93" s="16">
        <f t="shared" si="75"/>
        <v>0.43858766552126943</v>
      </c>
      <c r="BT93" s="16">
        <f t="shared" si="92"/>
        <v>0.41602987696216787</v>
      </c>
      <c r="BU93" s="16"/>
      <c r="BV93" s="16">
        <f t="shared" si="76"/>
        <v>16.818877508115108</v>
      </c>
      <c r="BW93" s="16">
        <f t="shared" si="77"/>
        <v>108.56753620263385</v>
      </c>
      <c r="BX93" s="16">
        <f t="shared" si="78"/>
        <v>133.5755251694502</v>
      </c>
      <c r="BY93" s="16">
        <f t="shared" si="93"/>
        <v>197.25347730292475</v>
      </c>
      <c r="BZ93" s="16">
        <f t="shared" si="79"/>
        <v>86.967051818961593</v>
      </c>
      <c r="CA93" s="16">
        <f t="shared" si="80"/>
        <v>86.512942126242493</v>
      </c>
      <c r="CB93" s="16">
        <f t="shared" si="94"/>
        <v>82.063339892695566</v>
      </c>
      <c r="CC93" s="16"/>
      <c r="CD93" s="16">
        <f t="shared" si="81"/>
        <v>0.19440880283059217</v>
      </c>
      <c r="CE93" s="16">
        <f t="shared" si="82"/>
        <v>1.248375493153864</v>
      </c>
      <c r="CF93" s="16">
        <f t="shared" si="83"/>
        <v>1.535932544287151</v>
      </c>
      <c r="CG93" s="16">
        <f t="shared" si="95"/>
        <v>2.2681403264485183</v>
      </c>
      <c r="CH93" s="16">
        <f t="shared" si="96"/>
        <v>1.1498607565560455E-2</v>
      </c>
      <c r="CI93" s="16">
        <f t="shared" si="84"/>
        <v>0.99477837085170573</v>
      </c>
      <c r="CJ93" s="16">
        <f t="shared" si="97"/>
        <v>0.94856720712313858</v>
      </c>
      <c r="CK93" s="16"/>
      <c r="CL93" s="16">
        <f t="shared" si="98"/>
        <v>0.19440880283059217</v>
      </c>
      <c r="CM93" s="16">
        <f t="shared" si="85"/>
        <v>1.2549282631517555</v>
      </c>
      <c r="CN93" s="16">
        <f t="shared" si="86"/>
        <v>1.543994712080563</v>
      </c>
      <c r="CO93" s="16">
        <f t="shared" si="87"/>
        <v>2.2800458804774681</v>
      </c>
      <c r="CP93" s="16">
        <f t="shared" si="88"/>
        <v>1.1558964189898518E-2</v>
      </c>
      <c r="CQ93" s="16">
        <f t="shared" si="89"/>
        <v>1.005249037676426</v>
      </c>
      <c r="CR93" s="16">
        <f t="shared" si="99"/>
        <v>0.94856720712313858</v>
      </c>
      <c r="CS93" s="16"/>
      <c r="CT93" s="16">
        <f t="shared" si="100"/>
        <v>0.20494995122191159</v>
      </c>
      <c r="CU93" s="16">
        <f t="shared" si="101"/>
        <v>1.3229724301325616</v>
      </c>
      <c r="CV93" s="16">
        <f t="shared" si="102"/>
        <v>1.6277125126044221</v>
      </c>
      <c r="CW93" s="16">
        <f t="shared" si="103"/>
        <v>2.4036735229257009</v>
      </c>
      <c r="CX93" s="16">
        <f t="shared" si="104"/>
        <v>1.2185709249801198E-2</v>
      </c>
      <c r="CY93" s="16">
        <f t="shared" si="105"/>
        <v>1.0542215590952688</v>
      </c>
      <c r="CZ93" s="16">
        <f t="shared" si="106"/>
        <v>1.0542215590952688</v>
      </c>
      <c r="DA93" s="31"/>
      <c r="DB93" s="277"/>
      <c r="DC93" s="57"/>
      <c r="DD93" s="57"/>
      <c r="DE93" s="161"/>
      <c r="DF93" s="132"/>
      <c r="DG93" s="205"/>
      <c r="DH93" s="206"/>
      <c r="DI93" s="78"/>
      <c r="DJ93" s="57"/>
      <c r="DP93" s="78"/>
    </row>
    <row r="94" spans="2:120" x14ac:dyDescent="0.25">
      <c r="B94" s="115">
        <v>38533</v>
      </c>
      <c r="C94" s="112">
        <v>2110.6335399999998</v>
      </c>
      <c r="D94" s="112">
        <v>322.5</v>
      </c>
      <c r="E94" s="112">
        <v>266.66116</v>
      </c>
      <c r="F94" s="112">
        <v>179.98660000000001</v>
      </c>
      <c r="G94" s="112">
        <v>35774.925779999998</v>
      </c>
      <c r="H94" s="112">
        <v>413.92874</v>
      </c>
      <c r="I94" s="112">
        <v>395.80426</v>
      </c>
      <c r="J94" s="112">
        <v>423.28390999999999</v>
      </c>
      <c r="L94" s="115">
        <v>38533</v>
      </c>
      <c r="M94" s="112">
        <f t="shared" si="107"/>
        <v>2.5701515766029637E-2</v>
      </c>
      <c r="N94" s="112">
        <f t="shared" si="108"/>
        <v>8.9475660117632749E-3</v>
      </c>
      <c r="O94" s="112">
        <f t="shared" si="109"/>
        <v>2.9303366605608394E-2</v>
      </c>
      <c r="P94" s="112">
        <f t="shared" si="110"/>
        <v>2.623450234896918E-2</v>
      </c>
      <c r="Q94" s="112">
        <f t="shared" si="111"/>
        <v>3.603212346719209E-2</v>
      </c>
      <c r="R94" s="112">
        <f t="shared" si="112"/>
        <v>3.9980883167127113E-2</v>
      </c>
      <c r="S94" s="112">
        <f t="shared" si="113"/>
        <v>-1.1510015333667245E-2</v>
      </c>
      <c r="T94" s="112">
        <f t="shared" si="114"/>
        <v>2.3263711981307278E-3</v>
      </c>
      <c r="V94" s="115">
        <v>38533</v>
      </c>
      <c r="W94" s="119">
        <f>M94-'Interest rate'!M93</f>
        <v>2.4017206634338928E-2</v>
      </c>
      <c r="X94" s="119">
        <f>N94-'Interest rate'!N93</f>
        <v>6.3759197928010547E-3</v>
      </c>
      <c r="Y94" s="119">
        <f>O94-'Interest rate'!O93</f>
        <v>2.7564877866166571E-2</v>
      </c>
      <c r="Z94" s="119">
        <f>P94-'Interest rate'!P93</f>
        <v>2.2275999977250605E-2</v>
      </c>
      <c r="AA94" s="119">
        <f>Q94-'Interest rate'!Q93</f>
        <v>3.5998796243408515E-2</v>
      </c>
      <c r="AB94" s="119">
        <f>R94-'Interest rate'!R93</f>
        <v>3.937457577318515E-2</v>
      </c>
      <c r="AC94" s="119">
        <f>S94-'Interest rate'!S93</f>
        <v>-1.3626861556690906E-2</v>
      </c>
      <c r="AD94" s="119">
        <f>T94-'Interest rate'!T93</f>
        <v>-2.1825316104648884E-3</v>
      </c>
      <c r="AE94" s="118"/>
      <c r="AF94" s="119">
        <v>3.899721448467966E-3</v>
      </c>
      <c r="AG94" s="119">
        <v>0.51955431754874648</v>
      </c>
      <c r="AH94" s="119">
        <v>0.17214484679665737</v>
      </c>
      <c r="AI94" s="119">
        <v>9.8607242339832854E-2</v>
      </c>
      <c r="AJ94" s="119">
        <v>9.8941504178272979E-2</v>
      </c>
      <c r="AK94" s="119">
        <v>3.5877437325905287E-2</v>
      </c>
      <c r="AL94" s="119">
        <v>4.0111420612813371E-2</v>
      </c>
      <c r="AM94" s="119">
        <v>3.0863509749303616E-2</v>
      </c>
      <c r="AN94" s="31"/>
      <c r="AO94" s="31"/>
      <c r="AP94" s="18">
        <v>6.5327999999999999</v>
      </c>
      <c r="AQ94" s="18">
        <v>7.9082999999999997</v>
      </c>
      <c r="AR94" s="18">
        <v>11.704499999999999</v>
      </c>
      <c r="AS94" s="18">
        <v>5.8882999999999998E-2</v>
      </c>
      <c r="AT94" s="18">
        <v>5.0983000000000001</v>
      </c>
      <c r="AU94" s="18">
        <v>5.3315000000000001</v>
      </c>
      <c r="AV94" s="18">
        <v>4.9805700000000002</v>
      </c>
      <c r="AW94" s="18"/>
      <c r="AX94" s="18">
        <f t="shared" si="58"/>
        <v>0.15307372030369826</v>
      </c>
      <c r="AY94" s="18">
        <f t="shared" si="59"/>
        <v>1.2105529022777368</v>
      </c>
      <c r="AZ94" s="18">
        <f t="shared" si="60"/>
        <v>1.7916513592946361</v>
      </c>
      <c r="BA94" s="18">
        <f t="shared" si="61"/>
        <v>9.0134398726426646E-3</v>
      </c>
      <c r="BB94" s="18">
        <f t="shared" si="62"/>
        <v>0.78041574822434479</v>
      </c>
      <c r="BC94" s="18">
        <f t="shared" si="63"/>
        <v>0.81611253979916731</v>
      </c>
      <c r="BD94" s="18">
        <f t="shared" si="90"/>
        <v>0.76239437913299046</v>
      </c>
      <c r="BE94" s="18"/>
      <c r="BF94" s="18">
        <f t="shared" si="64"/>
        <v>0.1264494265518506</v>
      </c>
      <c r="BG94" s="18">
        <f t="shared" si="65"/>
        <v>0.82606881377792962</v>
      </c>
      <c r="BH94" s="18">
        <f t="shared" si="66"/>
        <v>1.4800273130761352</v>
      </c>
      <c r="BI94" s="18">
        <f t="shared" si="67"/>
        <v>7.4457215836526182E-3</v>
      </c>
      <c r="BJ94" s="18">
        <f t="shared" si="68"/>
        <v>0.64467711138929995</v>
      </c>
      <c r="BK94" s="18">
        <f t="shared" si="69"/>
        <v>0.67416511766119147</v>
      </c>
      <c r="BL94" s="18">
        <f t="shared" si="91"/>
        <v>0.62979022040135058</v>
      </c>
      <c r="BM94" s="18"/>
      <c r="BN94" s="18">
        <f t="shared" si="70"/>
        <v>8.543722499893204E-2</v>
      </c>
      <c r="BO94" s="18">
        <f t="shared" si="71"/>
        <v>0.55814430347302324</v>
      </c>
      <c r="BP94" s="18">
        <f t="shared" si="72"/>
        <v>0.6756632064590542</v>
      </c>
      <c r="BQ94" s="18">
        <f t="shared" si="73"/>
        <v>5.0308001196121156E-3</v>
      </c>
      <c r="BR94" s="18">
        <f t="shared" si="74"/>
        <v>0.43558460421205525</v>
      </c>
      <c r="BS94" s="18">
        <f t="shared" si="75"/>
        <v>0.4555085650818062</v>
      </c>
      <c r="BT94" s="18">
        <f t="shared" si="92"/>
        <v>0.42552607971293099</v>
      </c>
      <c r="BU94" s="18"/>
      <c r="BV94" s="18">
        <f t="shared" si="76"/>
        <v>16.982830358507549</v>
      </c>
      <c r="BW94" s="18">
        <f t="shared" si="77"/>
        <v>110.94543416605812</v>
      </c>
      <c r="BX94" s="18">
        <f t="shared" si="78"/>
        <v>134.30531732418524</v>
      </c>
      <c r="BY94" s="18">
        <f t="shared" si="93"/>
        <v>198.77553793115158</v>
      </c>
      <c r="BZ94" s="18">
        <f t="shared" si="79"/>
        <v>86.583564016779036</v>
      </c>
      <c r="CA94" s="18">
        <f t="shared" si="80"/>
        <v>90.543960056383</v>
      </c>
      <c r="CB94" s="18">
        <f t="shared" si="94"/>
        <v>84.584175398671945</v>
      </c>
      <c r="CC94" s="18"/>
      <c r="CD94" s="18">
        <f t="shared" si="81"/>
        <v>0.18756447528838038</v>
      </c>
      <c r="CE94" s="18">
        <f t="shared" si="82"/>
        <v>1.2813682992370006</v>
      </c>
      <c r="CF94" s="18">
        <f t="shared" si="83"/>
        <v>1.5511641135280385</v>
      </c>
      <c r="CG94" s="18">
        <f t="shared" si="95"/>
        <v>2.295765255085028</v>
      </c>
      <c r="CH94" s="18">
        <f t="shared" si="96"/>
        <v>1.1549536119883099E-2</v>
      </c>
      <c r="CI94" s="18">
        <f t="shared" si="84"/>
        <v>1.0457407371084479</v>
      </c>
      <c r="CJ94" s="18">
        <f t="shared" si="97"/>
        <v>0.93417799868704876</v>
      </c>
      <c r="CK94" s="18"/>
      <c r="CL94" s="18">
        <f t="shared" si="98"/>
        <v>0.18756447528838038</v>
      </c>
      <c r="CM94" s="18">
        <f t="shared" si="85"/>
        <v>1.2253212041639314</v>
      </c>
      <c r="CN94" s="18">
        <f t="shared" si="86"/>
        <v>1.4833161399230985</v>
      </c>
      <c r="CO94" s="18">
        <f t="shared" si="87"/>
        <v>2.1953484010128479</v>
      </c>
      <c r="CP94" s="18">
        <f t="shared" si="88"/>
        <v>1.1044358998405703E-2</v>
      </c>
      <c r="CQ94" s="18">
        <f t="shared" si="89"/>
        <v>0.95625996436274974</v>
      </c>
      <c r="CR94" s="18">
        <f t="shared" si="99"/>
        <v>0.93417799868704876</v>
      </c>
      <c r="CS94" s="18"/>
      <c r="CT94" s="18">
        <f t="shared" si="100"/>
        <v>0.20078023198148001</v>
      </c>
      <c r="CU94" s="18">
        <f t="shared" si="101"/>
        <v>1.3116570994886128</v>
      </c>
      <c r="CV94" s="18">
        <f t="shared" si="102"/>
        <v>1.5878303085791383</v>
      </c>
      <c r="CW94" s="18">
        <f t="shared" si="103"/>
        <v>2.3500322252272325</v>
      </c>
      <c r="CX94" s="18">
        <f t="shared" si="104"/>
        <v>1.1822542399765488E-2</v>
      </c>
      <c r="CY94" s="18">
        <f t="shared" si="105"/>
        <v>1.0704598068092608</v>
      </c>
      <c r="CZ94" s="18">
        <f t="shared" si="106"/>
        <v>1.0704598068092608</v>
      </c>
      <c r="DA94" s="31"/>
      <c r="DB94" s="277"/>
      <c r="DC94" s="57"/>
      <c r="DD94" s="57"/>
      <c r="DE94" s="161"/>
      <c r="DF94" s="132"/>
      <c r="DG94" s="205"/>
      <c r="DH94" s="206"/>
      <c r="DI94" s="78"/>
      <c r="DJ94" s="57"/>
      <c r="DP94" s="78"/>
    </row>
    <row r="95" spans="2:120" x14ac:dyDescent="0.25">
      <c r="B95" s="78">
        <v>38562</v>
      </c>
      <c r="C95" s="111">
        <v>2166.3513200000002</v>
      </c>
      <c r="D95" s="111">
        <v>334.2</v>
      </c>
      <c r="E95" s="111">
        <v>275.5607</v>
      </c>
      <c r="F95" s="111">
        <v>190.02672000000001</v>
      </c>
      <c r="G95" s="111">
        <v>37530.660159999999</v>
      </c>
      <c r="H95" s="111">
        <v>430.48302999999999</v>
      </c>
      <c r="I95" s="111">
        <v>408.86029000000002</v>
      </c>
      <c r="J95" s="111">
        <v>440.54836999999998</v>
      </c>
      <c r="L95" s="78">
        <v>38562</v>
      </c>
      <c r="M95" s="111">
        <f t="shared" si="107"/>
        <v>2.6398604468305997E-2</v>
      </c>
      <c r="N95" s="111">
        <f t="shared" si="108"/>
        <v>3.6279069767441774E-2</v>
      </c>
      <c r="O95" s="111">
        <f t="shared" si="109"/>
        <v>3.3373964172360271E-2</v>
      </c>
      <c r="P95" s="111">
        <f t="shared" si="110"/>
        <v>5.5782597148898772E-2</v>
      </c>
      <c r="Q95" s="111">
        <f t="shared" si="111"/>
        <v>4.9077233333675974E-2</v>
      </c>
      <c r="R95" s="111">
        <f t="shared" si="112"/>
        <v>3.999309156450459E-2</v>
      </c>
      <c r="S95" s="111">
        <f t="shared" si="113"/>
        <v>3.2986077512152212E-2</v>
      </c>
      <c r="T95" s="111">
        <f t="shared" si="114"/>
        <v>4.0786950772591313E-2</v>
      </c>
      <c r="V95" s="78">
        <v>38562</v>
      </c>
      <c r="W95" s="118">
        <f>M95-'Interest rate'!M94</f>
        <v>2.4624354406320492E-2</v>
      </c>
      <c r="X95" s="118">
        <f>N95-'Interest rate'!N94</f>
        <v>3.3537456996199033E-2</v>
      </c>
      <c r="Y95" s="118">
        <f>O95-'Interest rate'!O94</f>
        <v>3.1636088606610935E-2</v>
      </c>
      <c r="Z95" s="118">
        <f>P95-'Interest rate'!P94</f>
        <v>5.1852025351578845E-2</v>
      </c>
      <c r="AA95" s="118">
        <f>Q95-'Interest rate'!Q94</f>
        <v>4.9043381303833566E-2</v>
      </c>
      <c r="AB95" s="118">
        <f>R95-'Interest rate'!R94</f>
        <v>3.938954077194845E-2</v>
      </c>
      <c r="AC95" s="118">
        <f>S95-'Interest rate'!S94</f>
        <v>3.0873978042093686E-2</v>
      </c>
      <c r="AD95" s="118">
        <f>T95-'Interest rate'!T94</f>
        <v>3.6240859223354072E-2</v>
      </c>
      <c r="AE95" s="118"/>
      <c r="AF95" s="118">
        <v>3.899721448467966E-3</v>
      </c>
      <c r="AG95" s="118">
        <v>0.51955431754874648</v>
      </c>
      <c r="AH95" s="118">
        <v>0.17214484679665737</v>
      </c>
      <c r="AI95" s="118">
        <v>9.8607242339832854E-2</v>
      </c>
      <c r="AJ95" s="118">
        <v>9.8941504178272979E-2</v>
      </c>
      <c r="AK95" s="118">
        <v>3.5877437325905287E-2</v>
      </c>
      <c r="AL95" s="118">
        <v>4.0111420612813371E-2</v>
      </c>
      <c r="AM95" s="118">
        <v>3.0863509749303616E-2</v>
      </c>
      <c r="AN95" s="31"/>
      <c r="AO95" s="31"/>
      <c r="AP95" s="16">
        <v>6.4905999999999997</v>
      </c>
      <c r="AQ95" s="16">
        <v>7.8672000000000004</v>
      </c>
      <c r="AR95" s="16">
        <v>11.4095</v>
      </c>
      <c r="AS95" s="16">
        <v>5.7691999999999993E-2</v>
      </c>
      <c r="AT95" s="16">
        <v>5.0338000000000003</v>
      </c>
      <c r="AU95" s="16">
        <v>5.306</v>
      </c>
      <c r="AV95" s="16">
        <v>4.9127099999999997</v>
      </c>
      <c r="AW95" s="16"/>
      <c r="AX95" s="16">
        <f t="shared" si="58"/>
        <v>0.15406896126706315</v>
      </c>
      <c r="AY95" s="16">
        <f t="shared" si="59"/>
        <v>1.2120913320802393</v>
      </c>
      <c r="AZ95" s="16">
        <f t="shared" si="60"/>
        <v>1.757849813576557</v>
      </c>
      <c r="BA95" s="16">
        <f t="shared" si="61"/>
        <v>8.8885465134194066E-3</v>
      </c>
      <c r="BB95" s="16">
        <f t="shared" si="62"/>
        <v>0.77555233722614259</v>
      </c>
      <c r="BC95" s="16">
        <f t="shared" si="63"/>
        <v>0.81748990848303715</v>
      </c>
      <c r="BD95" s="16">
        <f t="shared" si="90"/>
        <v>0.75689612670631379</v>
      </c>
      <c r="BE95" s="16"/>
      <c r="BF95" s="16">
        <f t="shared" si="64"/>
        <v>0.1271100264388855</v>
      </c>
      <c r="BG95" s="16">
        <f t="shared" si="65"/>
        <v>0.82502033760423021</v>
      </c>
      <c r="BH95" s="16">
        <f t="shared" si="66"/>
        <v>1.4502618466544641</v>
      </c>
      <c r="BI95" s="16">
        <f t="shared" si="67"/>
        <v>7.3332316453121812E-3</v>
      </c>
      <c r="BJ95" s="16">
        <f t="shared" si="68"/>
        <v>0.63984645108806182</v>
      </c>
      <c r="BK95" s="16">
        <f t="shared" si="69"/>
        <v>0.67444580028472645</v>
      </c>
      <c r="BL95" s="16">
        <f t="shared" si="91"/>
        <v>0.62445469798657716</v>
      </c>
      <c r="BM95" s="16"/>
      <c r="BN95" s="16">
        <f t="shared" si="70"/>
        <v>8.7646259695867479E-2</v>
      </c>
      <c r="BO95" s="16">
        <f t="shared" si="71"/>
        <v>0.56887681318199745</v>
      </c>
      <c r="BP95" s="16">
        <f t="shared" si="72"/>
        <v>0.68953065427932858</v>
      </c>
      <c r="BQ95" s="16">
        <f t="shared" si="73"/>
        <v>5.056488014373986E-3</v>
      </c>
      <c r="BR95" s="16">
        <f t="shared" si="74"/>
        <v>0.44119374205705775</v>
      </c>
      <c r="BS95" s="16">
        <f t="shared" si="75"/>
        <v>0.46505105394627283</v>
      </c>
      <c r="BT95" s="16">
        <f t="shared" si="92"/>
        <v>0.4305806564704851</v>
      </c>
      <c r="BU95" s="16"/>
      <c r="BV95" s="16">
        <f t="shared" si="76"/>
        <v>17.333425778270819</v>
      </c>
      <c r="BW95" s="16">
        <f t="shared" si="77"/>
        <v>112.50433335644456</v>
      </c>
      <c r="BX95" s="16">
        <f t="shared" si="78"/>
        <v>136.3655272828122</v>
      </c>
      <c r="BY95" s="16">
        <f t="shared" si="93"/>
        <v>197.76572141718091</v>
      </c>
      <c r="BZ95" s="16">
        <f t="shared" si="79"/>
        <v>87.252998682659651</v>
      </c>
      <c r="CA95" s="16">
        <f t="shared" si="80"/>
        <v>91.971157179504971</v>
      </c>
      <c r="CB95" s="16">
        <f t="shared" si="94"/>
        <v>85.154094155168821</v>
      </c>
      <c r="CC95" s="16"/>
      <c r="CD95" s="16">
        <f t="shared" si="81"/>
        <v>0.18846588767433095</v>
      </c>
      <c r="CE95" s="16">
        <f t="shared" si="82"/>
        <v>1.2894036314513884</v>
      </c>
      <c r="CF95" s="16">
        <f t="shared" si="83"/>
        <v>1.5628749652350113</v>
      </c>
      <c r="CG95" s="16">
        <f t="shared" si="95"/>
        <v>2.2665779331717588</v>
      </c>
      <c r="CH95" s="16">
        <f t="shared" si="96"/>
        <v>1.1460924152727561E-2</v>
      </c>
      <c r="CI95" s="16">
        <f t="shared" si="84"/>
        <v>1.0540744566728912</v>
      </c>
      <c r="CJ95" s="16">
        <f t="shared" si="97"/>
        <v>0.92587825103656229</v>
      </c>
      <c r="CK95" s="16"/>
      <c r="CL95" s="16">
        <f t="shared" si="98"/>
        <v>0.18846588767433095</v>
      </c>
      <c r="CM95" s="16">
        <f t="shared" si="85"/>
        <v>1.2232566905390123</v>
      </c>
      <c r="CN95" s="16">
        <f t="shared" si="86"/>
        <v>1.4826988315114966</v>
      </c>
      <c r="CO95" s="16">
        <f t="shared" si="87"/>
        <v>2.150301545420279</v>
      </c>
      <c r="CP95" s="16">
        <f t="shared" si="88"/>
        <v>1.08729739917075E-2</v>
      </c>
      <c r="CQ95" s="16">
        <f t="shared" si="89"/>
        <v>0.94869958537504717</v>
      </c>
      <c r="CR95" s="16">
        <f t="shared" si="99"/>
        <v>0.92587825103656229</v>
      </c>
      <c r="CS95" s="16"/>
      <c r="CT95" s="16">
        <f t="shared" si="100"/>
        <v>0.20355363943729632</v>
      </c>
      <c r="CU95" s="16">
        <f t="shared" si="101"/>
        <v>1.3211852521317153</v>
      </c>
      <c r="CV95" s="16">
        <f t="shared" si="102"/>
        <v>1.6013971921810977</v>
      </c>
      <c r="CW95" s="16">
        <f t="shared" si="103"/>
        <v>2.3224452491598324</v>
      </c>
      <c r="CX95" s="16">
        <f t="shared" si="104"/>
        <v>1.17434165664165E-2</v>
      </c>
      <c r="CY95" s="16">
        <f t="shared" si="105"/>
        <v>1.0800556108542945</v>
      </c>
      <c r="CZ95" s="16">
        <f t="shared" si="106"/>
        <v>1.0800556108542945</v>
      </c>
      <c r="DA95" s="31"/>
      <c r="DB95" s="277"/>
      <c r="DC95" s="57"/>
      <c r="DD95" s="57"/>
      <c r="DE95" s="161"/>
      <c r="DF95" s="132"/>
      <c r="DG95" s="205"/>
      <c r="DH95" s="206"/>
      <c r="DI95" s="78"/>
      <c r="DJ95" s="57"/>
      <c r="DP95" s="78"/>
    </row>
    <row r="96" spans="2:120" x14ac:dyDescent="0.25">
      <c r="B96" s="115">
        <v>38595</v>
      </c>
      <c r="C96" s="112">
        <v>2141.7458499999998</v>
      </c>
      <c r="D96" s="112">
        <v>335.76</v>
      </c>
      <c r="E96" s="112">
        <v>272.24520999999999</v>
      </c>
      <c r="F96" s="112">
        <v>186.17133999999999</v>
      </c>
      <c r="G96" s="112">
        <v>37168.632810000003</v>
      </c>
      <c r="H96" s="112">
        <v>421.21091000000001</v>
      </c>
      <c r="I96" s="112">
        <v>397.80844000000002</v>
      </c>
      <c r="J96" s="112">
        <v>445.71884</v>
      </c>
      <c r="L96" s="115">
        <v>38595</v>
      </c>
      <c r="M96" s="112">
        <f t="shared" si="107"/>
        <v>-1.1358023868446421E-2</v>
      </c>
      <c r="N96" s="112">
        <f t="shared" si="108"/>
        <v>4.6678635547576786E-3</v>
      </c>
      <c r="O96" s="112">
        <f t="shared" si="109"/>
        <v>-1.2031795535430212E-2</v>
      </c>
      <c r="P96" s="112">
        <f t="shared" si="110"/>
        <v>-2.0288620463480234E-2</v>
      </c>
      <c r="Q96" s="112">
        <f t="shared" si="111"/>
        <v>-9.646175912083832E-3</v>
      </c>
      <c r="R96" s="112">
        <f t="shared" si="112"/>
        <v>-2.1538874598610702E-2</v>
      </c>
      <c r="S96" s="112">
        <f t="shared" si="113"/>
        <v>-2.7030871596750106E-2</v>
      </c>
      <c r="T96" s="112">
        <f t="shared" si="114"/>
        <v>1.173644110861205E-2</v>
      </c>
      <c r="V96" s="115">
        <v>38595</v>
      </c>
      <c r="W96" s="119">
        <f>M96-'Interest rate'!M95</f>
        <v>-1.3148617287664366E-2</v>
      </c>
      <c r="X96" s="119">
        <f>N96-'Interest rate'!N95</f>
        <v>1.7818261334077157E-3</v>
      </c>
      <c r="Y96" s="119">
        <f>O96-'Interest rate'!O95</f>
        <v>-1.3774576375121028E-2</v>
      </c>
      <c r="Z96" s="119">
        <f>P96-'Interest rate'!P95</f>
        <v>-2.4080410221620552E-2</v>
      </c>
      <c r="AA96" s="119">
        <f>Q96-'Interest rate'!Q95</f>
        <v>-9.6810692148208144E-3</v>
      </c>
      <c r="AB96" s="119">
        <f>R96-'Interest rate'!R95</f>
        <v>-2.2145181992552665E-2</v>
      </c>
      <c r="AC96" s="119">
        <f>S96-'Interest rate'!S95</f>
        <v>-2.9164675467579504E-2</v>
      </c>
      <c r="AD96" s="119">
        <f>T96-'Interest rate'!T95</f>
        <v>7.2895003003561332E-3</v>
      </c>
      <c r="AE96" s="118"/>
      <c r="AF96" s="119">
        <v>3.899721448467966E-3</v>
      </c>
      <c r="AG96" s="119">
        <v>0.51955431754874648</v>
      </c>
      <c r="AH96" s="119">
        <v>0.17214484679665737</v>
      </c>
      <c r="AI96" s="119">
        <v>9.8607242339832854E-2</v>
      </c>
      <c r="AJ96" s="119">
        <v>9.8941504178272979E-2</v>
      </c>
      <c r="AK96" s="119">
        <v>3.5877437325905287E-2</v>
      </c>
      <c r="AL96" s="119">
        <v>4.0111420612813371E-2</v>
      </c>
      <c r="AM96" s="119">
        <v>3.0863509749303616E-2</v>
      </c>
      <c r="AN96" s="31"/>
      <c r="AO96" s="31"/>
      <c r="AP96" s="18">
        <v>6.37</v>
      </c>
      <c r="AQ96" s="18">
        <v>7.8620999999999999</v>
      </c>
      <c r="AR96" s="18">
        <v>11.491400000000001</v>
      </c>
      <c r="AS96" s="18">
        <v>5.7588999999999994E-2</v>
      </c>
      <c r="AT96" s="18">
        <v>5.0845000000000002</v>
      </c>
      <c r="AU96" s="18">
        <v>5.3625999999999996</v>
      </c>
      <c r="AV96" s="18">
        <v>4.8115399999999999</v>
      </c>
      <c r="AW96" s="18"/>
      <c r="AX96" s="18">
        <f t="shared" si="58"/>
        <v>0.15698587127158556</v>
      </c>
      <c r="AY96" s="18">
        <f t="shared" si="59"/>
        <v>1.2342386185243328</v>
      </c>
      <c r="AZ96" s="18">
        <f t="shared" si="60"/>
        <v>1.8039874411302983</v>
      </c>
      <c r="BA96" s="18">
        <f t="shared" si="61"/>
        <v>9.0406593406593405E-3</v>
      </c>
      <c r="BB96" s="18">
        <f t="shared" si="62"/>
        <v>0.79819466248037685</v>
      </c>
      <c r="BC96" s="18">
        <f t="shared" si="63"/>
        <v>0.84185243328100468</v>
      </c>
      <c r="BD96" s="18">
        <f t="shared" si="90"/>
        <v>0.7553437990580848</v>
      </c>
      <c r="BE96" s="18"/>
      <c r="BF96" s="18">
        <f t="shared" si="64"/>
        <v>0.12719248038055991</v>
      </c>
      <c r="BG96" s="18">
        <f t="shared" si="65"/>
        <v>0.81021610002416666</v>
      </c>
      <c r="BH96" s="18">
        <f t="shared" si="66"/>
        <v>1.4616196690451662</v>
      </c>
      <c r="BI96" s="18">
        <f t="shared" si="67"/>
        <v>7.3248877526360641E-3</v>
      </c>
      <c r="BJ96" s="18">
        <f t="shared" si="68"/>
        <v>0.64671016649495694</v>
      </c>
      <c r="BK96" s="18">
        <f t="shared" si="69"/>
        <v>0.68208239528879056</v>
      </c>
      <c r="BL96" s="18">
        <f t="shared" si="91"/>
        <v>0.61199170705027928</v>
      </c>
      <c r="BM96" s="18"/>
      <c r="BN96" s="18">
        <f t="shared" si="70"/>
        <v>8.7021598760812433E-2</v>
      </c>
      <c r="BO96" s="18">
        <f t="shared" si="71"/>
        <v>0.55432758410637517</v>
      </c>
      <c r="BP96" s="18">
        <f t="shared" si="72"/>
        <v>0.68417251161738335</v>
      </c>
      <c r="BQ96" s="18">
        <f t="shared" si="73"/>
        <v>5.011486851036427E-3</v>
      </c>
      <c r="BR96" s="18">
        <f t="shared" si="74"/>
        <v>0.44246131889935081</v>
      </c>
      <c r="BS96" s="18">
        <f t="shared" si="75"/>
        <v>0.46666202551473274</v>
      </c>
      <c r="BT96" s="18">
        <f t="shared" si="92"/>
        <v>0.41870790330159946</v>
      </c>
      <c r="BU96" s="18"/>
      <c r="BV96" s="18">
        <f t="shared" si="76"/>
        <v>17.364427234367675</v>
      </c>
      <c r="BW96" s="18">
        <f t="shared" si="77"/>
        <v>110.61140148292209</v>
      </c>
      <c r="BX96" s="18">
        <f t="shared" si="78"/>
        <v>136.52086335932211</v>
      </c>
      <c r="BY96" s="18">
        <f t="shared" si="93"/>
        <v>199.54157912101272</v>
      </c>
      <c r="BZ96" s="18">
        <f t="shared" si="79"/>
        <v>88.289430273142443</v>
      </c>
      <c r="CA96" s="18">
        <f t="shared" si="80"/>
        <v>93.118477487020087</v>
      </c>
      <c r="CB96" s="18">
        <f t="shared" si="94"/>
        <v>83.549636215249436</v>
      </c>
      <c r="CC96" s="18"/>
      <c r="CD96" s="18">
        <f t="shared" si="81"/>
        <v>0.18647670905903854</v>
      </c>
      <c r="CE96" s="18">
        <f t="shared" si="82"/>
        <v>1.252827219982299</v>
      </c>
      <c r="CF96" s="18">
        <f t="shared" si="83"/>
        <v>1.546287737240633</v>
      </c>
      <c r="CG96" s="18">
        <f t="shared" si="95"/>
        <v>2.2600845707542532</v>
      </c>
      <c r="CH96" s="18">
        <f t="shared" si="96"/>
        <v>1.1326384108565247E-2</v>
      </c>
      <c r="CI96" s="18">
        <f t="shared" si="84"/>
        <v>1.054695643622775</v>
      </c>
      <c r="CJ96" s="18">
        <f t="shared" si="97"/>
        <v>0.89724014470592628</v>
      </c>
      <c r="CK96" s="18"/>
      <c r="CL96" s="18">
        <f t="shared" si="98"/>
        <v>0.18647670905903854</v>
      </c>
      <c r="CM96" s="18">
        <f t="shared" si="85"/>
        <v>1.1878566367060754</v>
      </c>
      <c r="CN96" s="18">
        <f t="shared" si="86"/>
        <v>1.4660985342930668</v>
      </c>
      <c r="CO96" s="18">
        <f t="shared" si="87"/>
        <v>2.1428784544810355</v>
      </c>
      <c r="CP96" s="18">
        <f t="shared" si="88"/>
        <v>1.073900719800097E-2</v>
      </c>
      <c r="CQ96" s="18">
        <f t="shared" si="89"/>
        <v>0.94814082721068149</v>
      </c>
      <c r="CR96" s="18">
        <f t="shared" si="99"/>
        <v>0.89724014470592628</v>
      </c>
      <c r="CS96" s="18"/>
      <c r="CT96" s="18">
        <f t="shared" si="100"/>
        <v>0.20783366655997873</v>
      </c>
      <c r="CU96" s="18">
        <f t="shared" si="101"/>
        <v>1.3239004559870644</v>
      </c>
      <c r="CV96" s="18">
        <f t="shared" si="102"/>
        <v>1.6340090698612084</v>
      </c>
      <c r="CW96" s="18">
        <f t="shared" si="103"/>
        <v>2.3882997959073395</v>
      </c>
      <c r="CX96" s="18">
        <f t="shared" si="104"/>
        <v>1.1968933023522615E-2</v>
      </c>
      <c r="CY96" s="18">
        <f t="shared" si="105"/>
        <v>1.1145288202945418</v>
      </c>
      <c r="CZ96" s="18">
        <f t="shared" si="106"/>
        <v>1.1145288202945418</v>
      </c>
      <c r="DA96" s="31"/>
      <c r="DB96" s="277"/>
      <c r="DC96" s="57"/>
      <c r="DD96" s="57"/>
      <c r="DE96" s="161"/>
      <c r="DF96" s="132"/>
      <c r="DG96" s="205"/>
      <c r="DH96" s="206"/>
      <c r="DI96" s="78"/>
      <c r="DJ96" s="57"/>
      <c r="DP96" s="78"/>
    </row>
    <row r="97" spans="2:120" x14ac:dyDescent="0.25">
      <c r="B97" s="78">
        <v>38625</v>
      </c>
      <c r="C97" s="111">
        <v>2259.3674299999998</v>
      </c>
      <c r="D97" s="111">
        <v>344.81</v>
      </c>
      <c r="E97" s="111">
        <v>286.62509</v>
      </c>
      <c r="F97" s="111">
        <v>195.31550999999999</v>
      </c>
      <c r="G97" s="111">
        <v>39156.625</v>
      </c>
      <c r="H97" s="111">
        <v>445.70141999999998</v>
      </c>
      <c r="I97" s="111">
        <v>400.39337</v>
      </c>
      <c r="J97" s="111">
        <v>451.49927000000002</v>
      </c>
      <c r="L97" s="78">
        <v>38625</v>
      </c>
      <c r="M97" s="111">
        <f t="shared" si="107"/>
        <v>5.4918551610593669E-2</v>
      </c>
      <c r="N97" s="111">
        <f t="shared" si="108"/>
        <v>2.6953776507028904E-2</v>
      </c>
      <c r="O97" s="111">
        <f t="shared" si="109"/>
        <v>5.2819588634819281E-2</v>
      </c>
      <c r="P97" s="111">
        <f t="shared" si="110"/>
        <v>4.9116958603832472E-2</v>
      </c>
      <c r="Q97" s="111">
        <f t="shared" si="111"/>
        <v>5.3485749668606086E-2</v>
      </c>
      <c r="R97" s="111">
        <f t="shared" si="112"/>
        <v>5.8143104602869755E-2</v>
      </c>
      <c r="S97" s="111">
        <f t="shared" si="113"/>
        <v>6.4979264894429178E-3</v>
      </c>
      <c r="T97" s="111">
        <f t="shared" si="114"/>
        <v>1.2968780947199887E-2</v>
      </c>
      <c r="V97" s="78">
        <v>38625</v>
      </c>
      <c r="W97" s="118">
        <f>M97-'Interest rate'!M96</f>
        <v>5.3119787612471159E-2</v>
      </c>
      <c r="X97" s="118">
        <f>N97-'Interest rate'!N96</f>
        <v>2.3921527742414073E-2</v>
      </c>
      <c r="Y97" s="118">
        <f>O97-'Interest rate'!O96</f>
        <v>5.1076292756692343E-2</v>
      </c>
      <c r="Z97" s="118">
        <f>P97-'Interest rate'!P96</f>
        <v>4.5369639705639342E-2</v>
      </c>
      <c r="AA97" s="118">
        <f>Q97-'Interest rate'!Q96</f>
        <v>5.3449298643885257E-2</v>
      </c>
      <c r="AB97" s="118">
        <f>R97-'Interest rate'!R96</f>
        <v>5.7536797208927792E-2</v>
      </c>
      <c r="AC97" s="118">
        <f>S97-'Interest rate'!S96</f>
        <v>4.2509056101380782E-3</v>
      </c>
      <c r="AD97" s="118">
        <f>T97-'Interest rate'!T96</f>
        <v>8.5343010855323254E-3</v>
      </c>
      <c r="AE97" s="118"/>
      <c r="AF97" s="118">
        <v>3.899721448467966E-3</v>
      </c>
      <c r="AG97" s="118">
        <v>0.51955431754874648</v>
      </c>
      <c r="AH97" s="118">
        <v>0.17214484679665737</v>
      </c>
      <c r="AI97" s="118">
        <v>9.8607242339832854E-2</v>
      </c>
      <c r="AJ97" s="118">
        <v>9.8941504178272979E-2</v>
      </c>
      <c r="AK97" s="118">
        <v>3.5877437325905287E-2</v>
      </c>
      <c r="AL97" s="118">
        <v>4.0111420612813371E-2</v>
      </c>
      <c r="AM97" s="118">
        <v>3.0863509749303616E-2</v>
      </c>
      <c r="AN97" s="31"/>
      <c r="AO97" s="31"/>
      <c r="AP97" s="16">
        <v>6.5468000000000002</v>
      </c>
      <c r="AQ97" s="16">
        <v>7.8728999999999996</v>
      </c>
      <c r="AR97" s="16">
        <v>11.5488</v>
      </c>
      <c r="AS97" s="16">
        <v>5.7687000000000002E-2</v>
      </c>
      <c r="AT97" s="16">
        <v>5.0598999999999998</v>
      </c>
      <c r="AU97" s="16">
        <v>5.6285999999999996</v>
      </c>
      <c r="AV97" s="16">
        <v>4.9891300000000003</v>
      </c>
      <c r="AW97" s="16"/>
      <c r="AX97" s="16">
        <f t="shared" si="58"/>
        <v>0.15274637991079612</v>
      </c>
      <c r="AY97" s="16">
        <f t="shared" si="59"/>
        <v>1.2025569743997067</v>
      </c>
      <c r="AZ97" s="16">
        <f t="shared" si="60"/>
        <v>1.7640373923138022</v>
      </c>
      <c r="BA97" s="16">
        <f t="shared" si="61"/>
        <v>8.8114804179140957E-3</v>
      </c>
      <c r="BB97" s="16">
        <f t="shared" si="62"/>
        <v>0.77288140771063729</v>
      </c>
      <c r="BC97" s="16">
        <f t="shared" si="63"/>
        <v>0.85974827396590703</v>
      </c>
      <c r="BD97" s="16">
        <f t="shared" si="90"/>
        <v>0.76207154640435026</v>
      </c>
      <c r="BE97" s="16"/>
      <c r="BF97" s="16">
        <f t="shared" si="64"/>
        <v>0.12701799845038042</v>
      </c>
      <c r="BG97" s="16">
        <f t="shared" si="65"/>
        <v>0.83156143225495061</v>
      </c>
      <c r="BH97" s="16">
        <f t="shared" si="66"/>
        <v>1.4669054605037535</v>
      </c>
      <c r="BI97" s="16">
        <f t="shared" si="67"/>
        <v>7.3272872766070958E-3</v>
      </c>
      <c r="BJ97" s="16">
        <f t="shared" si="68"/>
        <v>0.64269837035907984</v>
      </c>
      <c r="BK97" s="16">
        <f t="shared" si="69"/>
        <v>0.71493350607781114</v>
      </c>
      <c r="BL97" s="16">
        <f t="shared" si="91"/>
        <v>0.63370930660874647</v>
      </c>
      <c r="BM97" s="16"/>
      <c r="BN97" s="16">
        <f t="shared" si="70"/>
        <v>8.6589082848434473E-2</v>
      </c>
      <c r="BO97" s="16">
        <f t="shared" si="71"/>
        <v>0.56688140759213079</v>
      </c>
      <c r="BP97" s="16">
        <f t="shared" si="72"/>
        <v>0.68170719035743965</v>
      </c>
      <c r="BQ97" s="16">
        <f t="shared" si="73"/>
        <v>4.9950644222776395E-3</v>
      </c>
      <c r="BR97" s="16">
        <f t="shared" si="74"/>
        <v>0.4381321003047936</v>
      </c>
      <c r="BS97" s="16">
        <f t="shared" si="75"/>
        <v>0.48737531172069826</v>
      </c>
      <c r="BT97" s="16">
        <f t="shared" si="92"/>
        <v>0.43200419091160991</v>
      </c>
      <c r="BU97" s="16"/>
      <c r="BV97" s="16">
        <f t="shared" si="76"/>
        <v>17.334928146722831</v>
      </c>
      <c r="BW97" s="16">
        <f t="shared" si="77"/>
        <v>113.48830759096504</v>
      </c>
      <c r="BX97" s="16">
        <f t="shared" si="78"/>
        <v>136.47615580633416</v>
      </c>
      <c r="BY97" s="16">
        <f t="shared" si="93"/>
        <v>200.19761818087264</v>
      </c>
      <c r="BZ97" s="16">
        <f t="shared" si="79"/>
        <v>87.713002929602851</v>
      </c>
      <c r="CA97" s="16">
        <f t="shared" si="80"/>
        <v>97.571376566644119</v>
      </c>
      <c r="CB97" s="16">
        <f t="shared" si="94"/>
        <v>86.486210064659289</v>
      </c>
      <c r="CC97" s="16"/>
      <c r="CD97" s="16">
        <f t="shared" si="81"/>
        <v>0.17766407277120422</v>
      </c>
      <c r="CE97" s="16">
        <f t="shared" si="82"/>
        <v>1.2938595624419453</v>
      </c>
      <c r="CF97" s="16">
        <f t="shared" si="83"/>
        <v>1.5559398407083145</v>
      </c>
      <c r="CG97" s="16">
        <f t="shared" si="95"/>
        <v>2.2824166485503663</v>
      </c>
      <c r="CH97" s="16">
        <f t="shared" si="96"/>
        <v>1.1400818197988103E-2</v>
      </c>
      <c r="CI97" s="16">
        <f t="shared" si="84"/>
        <v>1.1123935255637463</v>
      </c>
      <c r="CJ97" s="16">
        <f t="shared" si="97"/>
        <v>0.88638915538499818</v>
      </c>
      <c r="CK97" s="16"/>
      <c r="CL97" s="16">
        <f t="shared" si="98"/>
        <v>0.17766407277120422</v>
      </c>
      <c r="CM97" s="16">
        <f t="shared" si="85"/>
        <v>1.1631311516185199</v>
      </c>
      <c r="CN97" s="16">
        <f t="shared" si="86"/>
        <v>1.3987314785204137</v>
      </c>
      <c r="CO97" s="16">
        <f t="shared" si="87"/>
        <v>2.0518068436200831</v>
      </c>
      <c r="CP97" s="16">
        <f t="shared" si="88"/>
        <v>1.0248907365952457E-2</v>
      </c>
      <c r="CQ97" s="16">
        <f t="shared" si="89"/>
        <v>0.89896244181501617</v>
      </c>
      <c r="CR97" s="16">
        <f t="shared" si="99"/>
        <v>0.88638915538499818</v>
      </c>
      <c r="CS97" s="16"/>
      <c r="CT97" s="16">
        <f t="shared" si="100"/>
        <v>0.20043574731466207</v>
      </c>
      <c r="CU97" s="16">
        <f t="shared" si="101"/>
        <v>1.3122127505196295</v>
      </c>
      <c r="CV97" s="16">
        <f t="shared" si="102"/>
        <v>1.578010595033603</v>
      </c>
      <c r="CW97" s="16">
        <f t="shared" si="103"/>
        <v>2.3147923585875692</v>
      </c>
      <c r="CX97" s="16">
        <f t="shared" si="104"/>
        <v>1.1562536955340911E-2</v>
      </c>
      <c r="CY97" s="16">
        <f t="shared" si="105"/>
        <v>1.1281726473353069</v>
      </c>
      <c r="CZ97" s="16">
        <f t="shared" si="106"/>
        <v>1.1281726473353069</v>
      </c>
      <c r="DA97" s="31"/>
      <c r="DB97" s="277"/>
      <c r="DC97" s="57"/>
      <c r="DD97" s="57"/>
      <c r="DE97" s="161"/>
      <c r="DF97" s="132"/>
      <c r="DG97" s="205"/>
      <c r="DH97" s="206"/>
      <c r="DI97" s="78"/>
      <c r="DJ97" s="57"/>
      <c r="DP97" s="78"/>
    </row>
    <row r="98" spans="2:120" x14ac:dyDescent="0.25">
      <c r="B98" s="115">
        <v>38656</v>
      </c>
      <c r="C98" s="112">
        <v>2183.2226599999999</v>
      </c>
      <c r="D98" s="112">
        <v>336.02</v>
      </c>
      <c r="E98" s="112">
        <v>280.34372000000002</v>
      </c>
      <c r="F98" s="112">
        <v>189.97059999999999</v>
      </c>
      <c r="G98" s="112">
        <v>39126.167970000002</v>
      </c>
      <c r="H98" s="112">
        <v>433.66741999999999</v>
      </c>
      <c r="I98" s="112">
        <v>397.34366</v>
      </c>
      <c r="J98" s="112">
        <v>449.76575000000003</v>
      </c>
      <c r="L98" s="115">
        <v>38656</v>
      </c>
      <c r="M98" s="112">
        <f t="shared" si="107"/>
        <v>-3.3701809182935749E-2</v>
      </c>
      <c r="N98" s="112">
        <f t="shared" si="108"/>
        <v>-2.5492300107305521E-2</v>
      </c>
      <c r="O98" s="112">
        <f t="shared" si="109"/>
        <v>-2.1914934243893236E-2</v>
      </c>
      <c r="P98" s="112">
        <f t="shared" si="110"/>
        <v>-2.7365517464537192E-2</v>
      </c>
      <c r="Q98" s="112">
        <f t="shared" si="111"/>
        <v>-7.7782571914708498E-4</v>
      </c>
      <c r="R98" s="112">
        <f t="shared" si="112"/>
        <v>-2.7000138343736935E-2</v>
      </c>
      <c r="S98" s="112">
        <f t="shared" si="113"/>
        <v>-7.6167844637388127E-3</v>
      </c>
      <c r="T98" s="112">
        <f t="shared" si="114"/>
        <v>-3.8394746463266127E-3</v>
      </c>
      <c r="V98" s="115">
        <v>38656</v>
      </c>
      <c r="W98" s="119">
        <f>M98-'Interest rate'!M97</f>
        <v>-3.5574075424593232E-2</v>
      </c>
      <c r="X98" s="119">
        <f>N98-'Interest rate'!N97</f>
        <v>-2.8656441975704494E-2</v>
      </c>
      <c r="Y98" s="119">
        <f>O98-'Interest rate'!O97</f>
        <v>-2.3664868134494976E-2</v>
      </c>
      <c r="Z98" s="119">
        <f>P98-'Interest rate'!P97</f>
        <v>-3.1121329236699302E-2</v>
      </c>
      <c r="AA98" s="119">
        <f>Q98-'Interest rate'!Q97</f>
        <v>-8.1635921819667168E-4</v>
      </c>
      <c r="AB98" s="119">
        <f>R98-'Interest rate'!R97</f>
        <v>-2.7614723317856193E-2</v>
      </c>
      <c r="AC98" s="119">
        <f>S98-'Interest rate'!S97</f>
        <v>-1.0003268099078366E-2</v>
      </c>
      <c r="AD98" s="119">
        <f>T98-'Interest rate'!T97</f>
        <v>-8.3235501009877311E-3</v>
      </c>
      <c r="AE98" s="118"/>
      <c r="AF98" s="119">
        <v>3.899721448467966E-3</v>
      </c>
      <c r="AG98" s="119">
        <v>0.51955431754874648</v>
      </c>
      <c r="AH98" s="119">
        <v>0.17214484679665737</v>
      </c>
      <c r="AI98" s="119">
        <v>9.8607242339832854E-2</v>
      </c>
      <c r="AJ98" s="119">
        <v>9.8941504178272979E-2</v>
      </c>
      <c r="AK98" s="119">
        <v>3.5877437325905287E-2</v>
      </c>
      <c r="AL98" s="119">
        <v>4.0111420612813371E-2</v>
      </c>
      <c r="AM98" s="119">
        <v>3.0863509749303616E-2</v>
      </c>
      <c r="AN98" s="31"/>
      <c r="AO98" s="31"/>
      <c r="AP98" s="18">
        <v>6.5008999999999997</v>
      </c>
      <c r="AQ98" s="18">
        <v>7.7967000000000004</v>
      </c>
      <c r="AR98" s="18">
        <v>11.507</v>
      </c>
      <c r="AS98" s="18">
        <v>5.586E-2</v>
      </c>
      <c r="AT98" s="18">
        <v>5.0453000000000001</v>
      </c>
      <c r="AU98" s="18">
        <v>5.4983000000000004</v>
      </c>
      <c r="AV98" s="18">
        <v>4.8643099999999997</v>
      </c>
      <c r="AW98" s="18"/>
      <c r="AX98" s="18">
        <f t="shared" si="58"/>
        <v>0.15382485502007415</v>
      </c>
      <c r="AY98" s="18">
        <f t="shared" si="59"/>
        <v>1.1993262471350121</v>
      </c>
      <c r="AZ98" s="18">
        <f t="shared" si="60"/>
        <v>1.7700626067159932</v>
      </c>
      <c r="BA98" s="18">
        <f t="shared" si="61"/>
        <v>8.5926564014213412E-3</v>
      </c>
      <c r="BB98" s="18">
        <f t="shared" si="62"/>
        <v>0.77609254103278014</v>
      </c>
      <c r="BC98" s="18">
        <f t="shared" si="63"/>
        <v>0.8457752003568737</v>
      </c>
      <c r="BD98" s="18">
        <f t="shared" si="90"/>
        <v>0.74825178052269681</v>
      </c>
      <c r="BE98" s="18"/>
      <c r="BF98" s="18">
        <f t="shared" si="64"/>
        <v>0.12825939179396412</v>
      </c>
      <c r="BG98" s="18">
        <f t="shared" si="65"/>
        <v>0.83380148011338129</v>
      </c>
      <c r="BH98" s="18">
        <f t="shared" si="66"/>
        <v>1.4758808213731451</v>
      </c>
      <c r="BI98" s="18">
        <f t="shared" si="67"/>
        <v>7.1645696256108357E-3</v>
      </c>
      <c r="BJ98" s="18">
        <f t="shared" si="68"/>
        <v>0.64710710941808713</v>
      </c>
      <c r="BK98" s="18">
        <f t="shared" si="69"/>
        <v>0.70520861390075296</v>
      </c>
      <c r="BL98" s="18">
        <f t="shared" si="91"/>
        <v>0.62389344209729758</v>
      </c>
      <c r="BM98" s="18"/>
      <c r="BN98" s="18">
        <f t="shared" si="70"/>
        <v>8.6903623881115846E-2</v>
      </c>
      <c r="BO98" s="18">
        <f t="shared" si="71"/>
        <v>0.56495176848874595</v>
      </c>
      <c r="BP98" s="18">
        <f t="shared" si="72"/>
        <v>0.67756148431389585</v>
      </c>
      <c r="BQ98" s="18">
        <f t="shared" si="73"/>
        <v>4.8544364299991311E-3</v>
      </c>
      <c r="BR98" s="18">
        <f t="shared" si="74"/>
        <v>0.43845485356739378</v>
      </c>
      <c r="BS98" s="18">
        <f t="shared" si="75"/>
        <v>0.47782219518553931</v>
      </c>
      <c r="BT98" s="18">
        <f t="shared" si="92"/>
        <v>0.42272616668115059</v>
      </c>
      <c r="BU98" s="18"/>
      <c r="BV98" s="18">
        <f t="shared" si="76"/>
        <v>17.90189760114572</v>
      </c>
      <c r="BW98" s="18">
        <f t="shared" si="77"/>
        <v>116.37844611528823</v>
      </c>
      <c r="BX98" s="18">
        <f t="shared" si="78"/>
        <v>139.57572502685284</v>
      </c>
      <c r="BY98" s="18">
        <f t="shared" si="93"/>
        <v>205.99713569638382</v>
      </c>
      <c r="BZ98" s="18">
        <f t="shared" si="79"/>
        <v>90.320443967060498</v>
      </c>
      <c r="CA98" s="18">
        <f t="shared" si="80"/>
        <v>98.43000358037952</v>
      </c>
      <c r="CB98" s="18">
        <f t="shared" si="94"/>
        <v>87.08037952022913</v>
      </c>
      <c r="CC98" s="18"/>
      <c r="CD98" s="18">
        <f t="shared" si="81"/>
        <v>0.18187439754105814</v>
      </c>
      <c r="CE98" s="18">
        <f t="shared" si="82"/>
        <v>1.2885061344221354</v>
      </c>
      <c r="CF98" s="18">
        <f t="shared" si="83"/>
        <v>1.5453392266069412</v>
      </c>
      <c r="CG98" s="18">
        <f t="shared" si="95"/>
        <v>2.2807365270647928</v>
      </c>
      <c r="CH98" s="18">
        <f t="shared" si="96"/>
        <v>1.1071690484213031E-2</v>
      </c>
      <c r="CI98" s="18">
        <f t="shared" si="84"/>
        <v>1.0897865340019426</v>
      </c>
      <c r="CJ98" s="18">
        <f t="shared" si="97"/>
        <v>0.88469345070294447</v>
      </c>
      <c r="CK98" s="18"/>
      <c r="CL98" s="18">
        <f t="shared" si="98"/>
        <v>0.18187439754105814</v>
      </c>
      <c r="CM98" s="18">
        <f t="shared" si="85"/>
        <v>1.1823472709746647</v>
      </c>
      <c r="CN98" s="18">
        <f t="shared" si="86"/>
        <v>1.418020115308368</v>
      </c>
      <c r="CO98" s="18">
        <f t="shared" si="87"/>
        <v>2.092828692504956</v>
      </c>
      <c r="CP98" s="18">
        <f t="shared" si="88"/>
        <v>1.0159503846643507E-2</v>
      </c>
      <c r="CQ98" s="18">
        <f t="shared" si="89"/>
        <v>0.9176108979139006</v>
      </c>
      <c r="CR98" s="18">
        <f t="shared" si="99"/>
        <v>0.88469345070294447</v>
      </c>
      <c r="CS98" s="18"/>
      <c r="CT98" s="18">
        <f t="shared" si="100"/>
        <v>0.20557900298295134</v>
      </c>
      <c r="CU98" s="18">
        <f t="shared" si="101"/>
        <v>1.3364485404918685</v>
      </c>
      <c r="CV98" s="18">
        <f t="shared" si="102"/>
        <v>1.6028378125571767</v>
      </c>
      <c r="CW98" s="18">
        <f t="shared" si="103"/>
        <v>2.3655975873248209</v>
      </c>
      <c r="CX98" s="18">
        <f t="shared" si="104"/>
        <v>1.1483643106627663E-2</v>
      </c>
      <c r="CY98" s="18">
        <f t="shared" si="105"/>
        <v>1.1303350321011614</v>
      </c>
      <c r="CZ98" s="18">
        <f t="shared" si="106"/>
        <v>1.1303350321011614</v>
      </c>
      <c r="DA98" s="31"/>
      <c r="DB98" s="277"/>
      <c r="DC98" s="57"/>
      <c r="DD98" s="57"/>
      <c r="DE98" s="161"/>
      <c r="DF98" s="132"/>
      <c r="DG98" s="205"/>
      <c r="DH98" s="206"/>
      <c r="DI98" s="78"/>
      <c r="DJ98" s="57"/>
      <c r="DP98" s="78"/>
    </row>
    <row r="99" spans="2:120" x14ac:dyDescent="0.25">
      <c r="B99" s="78">
        <v>38686</v>
      </c>
      <c r="C99" s="111">
        <v>2341.0554200000001</v>
      </c>
      <c r="D99" s="111">
        <v>347.25</v>
      </c>
      <c r="E99" s="111">
        <v>294.60422</v>
      </c>
      <c r="F99" s="111">
        <v>200.42133000000001</v>
      </c>
      <c r="G99" s="111">
        <v>41586.660159999999</v>
      </c>
      <c r="H99" s="111">
        <v>456.63376</v>
      </c>
      <c r="I99" s="111">
        <v>405.37963999999999</v>
      </c>
      <c r="J99" s="111">
        <v>469.70107999999999</v>
      </c>
      <c r="L99" s="78">
        <v>38686</v>
      </c>
      <c r="M99" s="111">
        <f t="shared" si="107"/>
        <v>7.2293478302391856E-2</v>
      </c>
      <c r="N99" s="111">
        <f t="shared" si="108"/>
        <v>3.342062972442128E-2</v>
      </c>
      <c r="O99" s="111">
        <f t="shared" si="109"/>
        <v>5.0867913146047883E-2</v>
      </c>
      <c r="P99" s="111">
        <f t="shared" si="110"/>
        <v>5.5012354543282127E-2</v>
      </c>
      <c r="Q99" s="111">
        <f t="shared" si="111"/>
        <v>6.2886102004330757E-2</v>
      </c>
      <c r="R99" s="111">
        <f t="shared" si="112"/>
        <v>5.2958416843949196E-2</v>
      </c>
      <c r="S99" s="111">
        <f t="shared" si="113"/>
        <v>2.0224256252131978E-2</v>
      </c>
      <c r="T99" s="111">
        <f t="shared" si="114"/>
        <v>4.432380633696531E-2</v>
      </c>
      <c r="V99" s="78">
        <v>38686</v>
      </c>
      <c r="W99" s="118">
        <f>M99-'Interest rate'!M98</f>
        <v>7.0290687686064945E-2</v>
      </c>
      <c r="X99" s="118">
        <f>N99-'Interest rate'!N98</f>
        <v>3.0074567151845422E-2</v>
      </c>
      <c r="Y99" s="118">
        <f>O99-'Interest rate'!O98</f>
        <v>4.911409640594E-2</v>
      </c>
      <c r="Z99" s="118">
        <f>P99-'Interest rate'!P98</f>
        <v>5.1267035024151308E-2</v>
      </c>
      <c r="AA99" s="118">
        <f>Q99-'Interest rate'!Q98</f>
        <v>6.2847568505281171E-2</v>
      </c>
      <c r="AB99" s="118">
        <f>R99-'Interest rate'!R98</f>
        <v>5.2335555042822612E-2</v>
      </c>
      <c r="AC99" s="118">
        <f>S99-'Interest rate'!S98</f>
        <v>1.7707982324463911E-2</v>
      </c>
      <c r="AD99" s="118">
        <f>T99-'Interest rate'!T98</f>
        <v>3.9839730882304192E-2</v>
      </c>
      <c r="AE99" s="118"/>
      <c r="AF99" s="118">
        <v>3.899721448467966E-3</v>
      </c>
      <c r="AG99" s="118">
        <v>0.51955431754874648</v>
      </c>
      <c r="AH99" s="118">
        <v>0.17214484679665737</v>
      </c>
      <c r="AI99" s="118">
        <v>9.8607242339832854E-2</v>
      </c>
      <c r="AJ99" s="118">
        <v>9.8941504178272979E-2</v>
      </c>
      <c r="AK99" s="118">
        <v>3.5877437325905287E-2</v>
      </c>
      <c r="AL99" s="118">
        <v>4.0111420612813371E-2</v>
      </c>
      <c r="AM99" s="118">
        <v>3.0863509749303616E-2</v>
      </c>
      <c r="AN99" s="31"/>
      <c r="AO99" s="31"/>
      <c r="AP99" s="16">
        <v>6.7397999999999998</v>
      </c>
      <c r="AQ99" s="16">
        <v>7.9429999999999996</v>
      </c>
      <c r="AR99" s="16">
        <v>11.6609</v>
      </c>
      <c r="AS99" s="16">
        <v>5.6257000000000001E-2</v>
      </c>
      <c r="AT99" s="16">
        <v>5.1246</v>
      </c>
      <c r="AU99" s="16">
        <v>5.7820999999999998</v>
      </c>
      <c r="AV99" s="16">
        <v>4.9731800000000002</v>
      </c>
      <c r="AW99" s="16"/>
      <c r="AX99" s="16">
        <f t="shared" si="58"/>
        <v>0.14837235526276746</v>
      </c>
      <c r="AY99" s="16">
        <f t="shared" si="59"/>
        <v>1.1785216178521618</v>
      </c>
      <c r="AZ99" s="16">
        <f t="shared" si="60"/>
        <v>1.7301551974836051</v>
      </c>
      <c r="BA99" s="16">
        <f t="shared" si="61"/>
        <v>8.3469835900175093E-3</v>
      </c>
      <c r="BB99" s="16">
        <f t="shared" si="62"/>
        <v>0.76034897177957816</v>
      </c>
      <c r="BC99" s="16">
        <f t="shared" si="63"/>
        <v>0.85790379536484773</v>
      </c>
      <c r="BD99" s="16">
        <f t="shared" si="90"/>
        <v>0.73788242974568985</v>
      </c>
      <c r="BE99" s="16"/>
      <c r="BF99" s="16">
        <f t="shared" si="64"/>
        <v>0.12589701624071511</v>
      </c>
      <c r="BG99" s="16">
        <f t="shared" si="65"/>
        <v>0.84852071005917173</v>
      </c>
      <c r="BH99" s="16">
        <f t="shared" si="66"/>
        <v>1.4680725166813549</v>
      </c>
      <c r="BI99" s="16">
        <f t="shared" si="67"/>
        <v>7.0825884426539108E-3</v>
      </c>
      <c r="BJ99" s="16">
        <f t="shared" si="68"/>
        <v>0.64517184942716865</v>
      </c>
      <c r="BK99" s="16">
        <f t="shared" si="69"/>
        <v>0.72794913760543889</v>
      </c>
      <c r="BL99" s="16">
        <f t="shared" si="91"/>
        <v>0.62610852322799959</v>
      </c>
      <c r="BM99" s="16"/>
      <c r="BN99" s="16">
        <f t="shared" si="70"/>
        <v>8.5756674013155079E-2</v>
      </c>
      <c r="BO99" s="16">
        <f t="shared" si="71"/>
        <v>0.57798283151386243</v>
      </c>
      <c r="BP99" s="16">
        <f t="shared" si="72"/>
        <v>0.68116526168649061</v>
      </c>
      <c r="BQ99" s="16">
        <f t="shared" si="73"/>
        <v>4.8244132099580653E-3</v>
      </c>
      <c r="BR99" s="16">
        <f t="shared" si="74"/>
        <v>0.43946865164781451</v>
      </c>
      <c r="BS99" s="16">
        <f t="shared" si="75"/>
        <v>0.49585366481146398</v>
      </c>
      <c r="BT99" s="16">
        <f t="shared" si="92"/>
        <v>0.42648337606874259</v>
      </c>
      <c r="BU99" s="16"/>
      <c r="BV99" s="16">
        <f t="shared" si="76"/>
        <v>17.775565707378636</v>
      </c>
      <c r="BW99" s="16">
        <f t="shared" si="77"/>
        <v>119.80375775459052</v>
      </c>
      <c r="BX99" s="16">
        <f t="shared" si="78"/>
        <v>141.19131841370847</v>
      </c>
      <c r="BY99" s="16">
        <f t="shared" si="93"/>
        <v>207.27909415717153</v>
      </c>
      <c r="BZ99" s="16">
        <f t="shared" si="79"/>
        <v>91.092664024032558</v>
      </c>
      <c r="CA99" s="16">
        <f t="shared" si="80"/>
        <v>102.78009847663401</v>
      </c>
      <c r="CB99" s="16">
        <f t="shared" si="94"/>
        <v>88.401087864621289</v>
      </c>
      <c r="CC99" s="16"/>
      <c r="CD99" s="16">
        <f t="shared" si="81"/>
        <v>0.17294754500959861</v>
      </c>
      <c r="CE99" s="16">
        <f t="shared" si="82"/>
        <v>1.3151855754595478</v>
      </c>
      <c r="CF99" s="16">
        <f t="shared" si="83"/>
        <v>1.5499746321664127</v>
      </c>
      <c r="CG99" s="16">
        <f t="shared" si="95"/>
        <v>2.275475159036803</v>
      </c>
      <c r="CH99" s="16">
        <f t="shared" si="96"/>
        <v>1.0977832416188582E-2</v>
      </c>
      <c r="CI99" s="16">
        <f t="shared" si="84"/>
        <v>1.1283026967958474</v>
      </c>
      <c r="CJ99" s="16">
        <f t="shared" si="97"/>
        <v>0.86009927189083568</v>
      </c>
      <c r="CK99" s="16"/>
      <c r="CL99" s="16">
        <f t="shared" si="98"/>
        <v>0.17294754500959861</v>
      </c>
      <c r="CM99" s="16">
        <f t="shared" si="85"/>
        <v>1.1656318638556926</v>
      </c>
      <c r="CN99" s="16">
        <f t="shared" si="86"/>
        <v>1.3737223500112417</v>
      </c>
      <c r="CO99" s="16">
        <f t="shared" si="87"/>
        <v>2.0167240276024283</v>
      </c>
      <c r="CP99" s="16">
        <f t="shared" si="88"/>
        <v>9.7295100396049897E-3</v>
      </c>
      <c r="CQ99" s="16">
        <f t="shared" si="89"/>
        <v>0.88628698915618909</v>
      </c>
      <c r="CR99" s="16">
        <f t="shared" si="99"/>
        <v>0.86009927189083568</v>
      </c>
      <c r="CS99" s="16"/>
      <c r="CT99" s="16">
        <f t="shared" si="100"/>
        <v>0.20107858553279792</v>
      </c>
      <c r="CU99" s="16">
        <f t="shared" si="101"/>
        <v>1.3552294507739513</v>
      </c>
      <c r="CV99" s="16">
        <f t="shared" si="102"/>
        <v>1.5971672048870138</v>
      </c>
      <c r="CW99" s="16">
        <f t="shared" si="103"/>
        <v>2.344757278039403</v>
      </c>
      <c r="CX99" s="16">
        <f t="shared" si="104"/>
        <v>1.1312077986318614E-2</v>
      </c>
      <c r="CY99" s="16">
        <f t="shared" si="105"/>
        <v>1.1626564894091906</v>
      </c>
      <c r="CZ99" s="16">
        <f t="shared" si="106"/>
        <v>1.1626564894091906</v>
      </c>
      <c r="DA99" s="31"/>
      <c r="DB99" s="277"/>
      <c r="DC99" s="57"/>
      <c r="DD99" s="57"/>
      <c r="DE99" s="161"/>
      <c r="DF99" s="132"/>
      <c r="DG99" s="205"/>
      <c r="DH99" s="206"/>
      <c r="DI99" s="78"/>
      <c r="DJ99" s="57"/>
      <c r="DP99" s="78"/>
    </row>
    <row r="100" spans="2:120" x14ac:dyDescent="0.25">
      <c r="B100" s="116">
        <v>38716</v>
      </c>
      <c r="C100" s="113">
        <v>2397.7526899999998</v>
      </c>
      <c r="D100" s="113">
        <v>355.27</v>
      </c>
      <c r="E100" s="113">
        <v>300.23662999999999</v>
      </c>
      <c r="F100" s="113">
        <v>206.70856000000001</v>
      </c>
      <c r="G100" s="113">
        <v>41911.203130000002</v>
      </c>
      <c r="H100" s="113">
        <v>467.25110000000001</v>
      </c>
      <c r="I100" s="113">
        <v>412.96584999999999</v>
      </c>
      <c r="J100" s="113">
        <v>484.28298999999998</v>
      </c>
      <c r="L100" s="116">
        <v>38716</v>
      </c>
      <c r="M100" s="113">
        <f t="shared" si="107"/>
        <v>2.4218679111833952E-2</v>
      </c>
      <c r="N100" s="113">
        <f t="shared" si="108"/>
        <v>2.3095752339812758E-2</v>
      </c>
      <c r="O100" s="113">
        <f t="shared" si="109"/>
        <v>1.9118565239832686E-2</v>
      </c>
      <c r="P100" s="113">
        <f t="shared" si="110"/>
        <v>3.1370064254139018E-2</v>
      </c>
      <c r="Q100" s="113">
        <f t="shared" si="111"/>
        <v>7.8040162097980925E-3</v>
      </c>
      <c r="R100" s="113">
        <f t="shared" si="112"/>
        <v>2.3251325088184505E-2</v>
      </c>
      <c r="S100" s="113">
        <f t="shared" si="113"/>
        <v>1.8713840685240068E-2</v>
      </c>
      <c r="T100" s="113">
        <f t="shared" si="114"/>
        <v>3.1045085099655312E-2</v>
      </c>
      <c r="V100" s="116">
        <v>38716</v>
      </c>
      <c r="W100" s="120">
        <f>M100-'Interest rate'!M99</f>
        <v>2.2175137955203317E-2</v>
      </c>
      <c r="X100" s="120">
        <f>N100-'Interest rate'!N99</f>
        <v>1.9586170552111648E-2</v>
      </c>
      <c r="Y100" s="120">
        <f>O100-'Interest rate'!O99</f>
        <v>1.7148486044779032E-2</v>
      </c>
      <c r="Z100" s="120">
        <f>P100-'Interest rate'!P99</f>
        <v>2.7619250546558671E-2</v>
      </c>
      <c r="AA100" s="120">
        <f>Q100-'Interest rate'!Q99</f>
        <v>7.7649579347425224E-3</v>
      </c>
      <c r="AB100" s="120">
        <f>R100-'Interest rate'!R99</f>
        <v>2.249475622157493E-2</v>
      </c>
      <c r="AC100" s="120">
        <f>S100-'Interest rate'!S99</f>
        <v>1.6049078289942953E-2</v>
      </c>
      <c r="AD100" s="120">
        <f>T100-'Interest rate'!T99</f>
        <v>2.6561009644994193E-2</v>
      </c>
      <c r="AE100" s="133"/>
      <c r="AF100" s="120">
        <v>3.899721448467966E-3</v>
      </c>
      <c r="AG100" s="120">
        <v>0.51955431754874648</v>
      </c>
      <c r="AH100" s="120">
        <v>0.17214484679665737</v>
      </c>
      <c r="AI100" s="120">
        <v>9.8607242339832854E-2</v>
      </c>
      <c r="AJ100" s="120">
        <v>9.8941504178272979E-2</v>
      </c>
      <c r="AK100" s="120">
        <v>3.5877437325905287E-2</v>
      </c>
      <c r="AL100" s="120">
        <v>4.0111420612813371E-2</v>
      </c>
      <c r="AM100" s="120">
        <v>3.0863509749303616E-2</v>
      </c>
      <c r="AN100" s="31"/>
      <c r="AO100" s="31"/>
      <c r="AP100" s="18">
        <v>6.7442000000000002</v>
      </c>
      <c r="AQ100" s="18">
        <v>7.9901</v>
      </c>
      <c r="AR100" s="18">
        <v>11.6206</v>
      </c>
      <c r="AS100" s="18">
        <v>5.7272999999999998E-2</v>
      </c>
      <c r="AT100" s="18">
        <v>5.1326999999999998</v>
      </c>
      <c r="AU100" s="18">
        <v>5.8026999999999997</v>
      </c>
      <c r="AV100" s="18">
        <v>4.9514100000000001</v>
      </c>
      <c r="AW100" s="18"/>
      <c r="AX100" s="18">
        <f t="shared" si="58"/>
        <v>0.14827555529195457</v>
      </c>
      <c r="AY100" s="18">
        <f t="shared" si="59"/>
        <v>1.1847365143382462</v>
      </c>
      <c r="AZ100" s="18">
        <f t="shared" si="60"/>
        <v>1.7230509178256872</v>
      </c>
      <c r="BA100" s="18">
        <f t="shared" si="61"/>
        <v>8.4921858782361134E-3</v>
      </c>
      <c r="BB100" s="18">
        <f t="shared" si="62"/>
        <v>0.7610539426470152</v>
      </c>
      <c r="BC100" s="18">
        <f t="shared" si="63"/>
        <v>0.86039856469262477</v>
      </c>
      <c r="BD100" s="18">
        <f t="shared" si="90"/>
        <v>0.7341730672281368</v>
      </c>
      <c r="BE100" s="18"/>
      <c r="BF100" s="18">
        <f t="shared" si="64"/>
        <v>0.12515487916296417</v>
      </c>
      <c r="BG100" s="18">
        <f t="shared" si="65"/>
        <v>0.84406953605086299</v>
      </c>
      <c r="BH100" s="18">
        <f t="shared" si="66"/>
        <v>1.4543747888011413</v>
      </c>
      <c r="BI100" s="18">
        <f t="shared" si="67"/>
        <v>7.1679953943004464E-3</v>
      </c>
      <c r="BJ100" s="18">
        <f t="shared" si="68"/>
        <v>0.64238244827974611</v>
      </c>
      <c r="BK100" s="18">
        <f t="shared" si="69"/>
        <v>0.72623621731893218</v>
      </c>
      <c r="BL100" s="18">
        <f t="shared" si="91"/>
        <v>0.61969312023629242</v>
      </c>
      <c r="BM100" s="18"/>
      <c r="BN100" s="18">
        <f t="shared" si="70"/>
        <v>8.6054076381598205E-2</v>
      </c>
      <c r="BO100" s="18">
        <f t="shared" si="71"/>
        <v>0.5803659019327746</v>
      </c>
      <c r="BP100" s="18">
        <f t="shared" si="72"/>
        <v>0.68758067569660775</v>
      </c>
      <c r="BQ100" s="18">
        <f t="shared" si="73"/>
        <v>4.9285751166032741E-3</v>
      </c>
      <c r="BR100" s="18">
        <f t="shared" si="74"/>
        <v>0.44168975784382908</v>
      </c>
      <c r="BS100" s="18">
        <f t="shared" si="75"/>
        <v>0.49934598901949989</v>
      </c>
      <c r="BT100" s="18">
        <f t="shared" si="92"/>
        <v>0.42608901433660917</v>
      </c>
      <c r="BU100" s="18"/>
      <c r="BV100" s="18">
        <f t="shared" si="76"/>
        <v>17.460234316344525</v>
      </c>
      <c r="BW100" s="18">
        <f t="shared" si="77"/>
        <v>117.75531227629075</v>
      </c>
      <c r="BX100" s="18">
        <f t="shared" si="78"/>
        <v>139.5090182110244</v>
      </c>
      <c r="BY100" s="18">
        <f t="shared" si="93"/>
        <v>202.89839889651316</v>
      </c>
      <c r="BZ100" s="18">
        <f t="shared" si="79"/>
        <v>89.61814467550154</v>
      </c>
      <c r="CA100" s="18">
        <f t="shared" si="80"/>
        <v>101.31650166745237</v>
      </c>
      <c r="CB100" s="18">
        <f t="shared" si="94"/>
        <v>86.452778796291454</v>
      </c>
      <c r="CC100" s="18"/>
      <c r="CD100" s="18">
        <f t="shared" si="81"/>
        <v>0.17233356885587744</v>
      </c>
      <c r="CE100" s="18">
        <f t="shared" si="82"/>
        <v>1.3139673076548406</v>
      </c>
      <c r="CF100" s="18">
        <f t="shared" si="83"/>
        <v>1.5567050480254059</v>
      </c>
      <c r="CG100" s="18">
        <f t="shared" si="95"/>
        <v>2.26403257544762</v>
      </c>
      <c r="CH100" s="18">
        <f t="shared" si="96"/>
        <v>1.1158454614530364E-2</v>
      </c>
      <c r="CI100" s="18">
        <f t="shared" si="84"/>
        <v>1.1305355855592574</v>
      </c>
      <c r="CJ100" s="18">
        <f t="shared" si="97"/>
        <v>0.85329415616868021</v>
      </c>
      <c r="CK100" s="18"/>
      <c r="CL100" s="18">
        <f t="shared" si="98"/>
        <v>0.17233356885587744</v>
      </c>
      <c r="CM100" s="18">
        <f t="shared" si="85"/>
        <v>1.1622520550778086</v>
      </c>
      <c r="CN100" s="18">
        <f t="shared" si="86"/>
        <v>1.3769624485153464</v>
      </c>
      <c r="CO100" s="18">
        <f t="shared" si="87"/>
        <v>2.0026194702466094</v>
      </c>
      <c r="CP100" s="18">
        <f t="shared" si="88"/>
        <v>9.8700604890826684E-3</v>
      </c>
      <c r="CQ100" s="18">
        <f t="shared" si="89"/>
        <v>0.8845365088665621</v>
      </c>
      <c r="CR100" s="18">
        <f t="shared" si="99"/>
        <v>0.85329415616868021</v>
      </c>
      <c r="CS100" s="18"/>
      <c r="CT100" s="18">
        <f t="shared" si="100"/>
        <v>0.20196267325872833</v>
      </c>
      <c r="CU100" s="18">
        <f t="shared" si="101"/>
        <v>1.3620766609915156</v>
      </c>
      <c r="CV100" s="18">
        <f t="shared" si="102"/>
        <v>1.6137019556045651</v>
      </c>
      <c r="CW100" s="18">
        <f t="shared" si="103"/>
        <v>2.346927440870378</v>
      </c>
      <c r="CX100" s="18">
        <f t="shared" si="104"/>
        <v>1.1567008185547146E-2</v>
      </c>
      <c r="CY100" s="18">
        <f t="shared" si="105"/>
        <v>1.1719288041184226</v>
      </c>
      <c r="CZ100" s="18">
        <f t="shared" si="106"/>
        <v>1.1719288041184226</v>
      </c>
      <c r="DA100" s="31"/>
      <c r="DB100" s="277"/>
      <c r="DC100" s="57"/>
      <c r="DD100" s="57"/>
      <c r="DE100" s="161"/>
      <c r="DF100" s="132"/>
      <c r="DG100" s="205"/>
      <c r="DH100" s="206"/>
      <c r="DI100" s="78"/>
      <c r="DJ100" s="57"/>
      <c r="DP100" s="78"/>
    </row>
    <row r="101" spans="2:120" x14ac:dyDescent="0.25">
      <c r="B101" s="78">
        <v>38748</v>
      </c>
      <c r="C101" s="111">
        <v>2473.3859900000002</v>
      </c>
      <c r="D101" s="111">
        <v>372.1</v>
      </c>
      <c r="E101" s="111">
        <v>305.67648000000003</v>
      </c>
      <c r="F101" s="111">
        <v>208.63470000000001</v>
      </c>
      <c r="G101" s="111">
        <v>43479.886720000002</v>
      </c>
      <c r="H101" s="111">
        <v>474.72519</v>
      </c>
      <c r="I101" s="111">
        <v>425.38474000000002</v>
      </c>
      <c r="J101" s="111">
        <v>491.41574000000003</v>
      </c>
      <c r="L101" s="78">
        <v>38748</v>
      </c>
      <c r="M101" s="111">
        <f t="shared" si="107"/>
        <v>3.1543411593461856E-2</v>
      </c>
      <c r="N101" s="111">
        <f t="shared" si="108"/>
        <v>4.737242097559613E-2</v>
      </c>
      <c r="O101" s="111">
        <f t="shared" si="109"/>
        <v>1.8118542031330565E-2</v>
      </c>
      <c r="P101" s="111">
        <f t="shared" si="110"/>
        <v>9.3181433802258518E-3</v>
      </c>
      <c r="Q101" s="111">
        <f t="shared" si="111"/>
        <v>3.7428741549944577E-2</v>
      </c>
      <c r="R101" s="111">
        <f t="shared" si="112"/>
        <v>1.5995874595051696E-2</v>
      </c>
      <c r="S101" s="111">
        <f t="shared" si="113"/>
        <v>3.0072438193133877E-2</v>
      </c>
      <c r="T101" s="111">
        <f t="shared" si="114"/>
        <v>1.47284751834873E-2</v>
      </c>
      <c r="V101" s="78">
        <v>38748</v>
      </c>
      <c r="W101" s="118">
        <f>M101-'Interest rate'!M100</f>
        <v>2.9491722515867957E-2</v>
      </c>
      <c r="X101" s="118">
        <f>N101-'Interest rate'!N100</f>
        <v>4.3785695729929186E-2</v>
      </c>
      <c r="Y101" s="118">
        <f>O101-'Interest rate'!O100</f>
        <v>1.6141123758565579E-2</v>
      </c>
      <c r="Z101" s="118">
        <f>P101-'Interest rate'!P100</f>
        <v>5.5133650568295334E-3</v>
      </c>
      <c r="AA101" s="118">
        <f>Q101-'Interest rate'!Q100</f>
        <v>3.7387600860281145E-2</v>
      </c>
      <c r="AB101" s="118">
        <f>R101-'Interest rate'!R100</f>
        <v>1.5255835820016772E-2</v>
      </c>
      <c r="AC101" s="118">
        <f>S101-'Interest rate'!S100</f>
        <v>2.7344305954343451E-2</v>
      </c>
      <c r="AD101" s="118">
        <f>T101-'Interest rate'!T100</f>
        <v>1.0244399728826181E-2</v>
      </c>
      <c r="AE101" s="118"/>
      <c r="AF101" s="118">
        <v>3.899721448467966E-3</v>
      </c>
      <c r="AG101" s="118">
        <v>0.51955431754874648</v>
      </c>
      <c r="AH101" s="118">
        <v>0.17214484679665737</v>
      </c>
      <c r="AI101" s="118">
        <v>9.8607242339832854E-2</v>
      </c>
      <c r="AJ101" s="118">
        <v>9.8941504178272979E-2</v>
      </c>
      <c r="AK101" s="118">
        <v>3.5877437325905287E-2</v>
      </c>
      <c r="AL101" s="118">
        <v>4.0111420612813371E-2</v>
      </c>
      <c r="AM101" s="118">
        <v>3.0863509749303616E-2</v>
      </c>
      <c r="AN101" s="31"/>
      <c r="AO101" s="31"/>
      <c r="AP101" s="16">
        <v>6.6436000000000002</v>
      </c>
      <c r="AQ101" s="16">
        <v>8.0759000000000007</v>
      </c>
      <c r="AR101" s="16">
        <v>11.8217</v>
      </c>
      <c r="AS101" s="16">
        <v>5.6684999999999999E-2</v>
      </c>
      <c r="AT101" s="16">
        <v>5.1989999999999998</v>
      </c>
      <c r="AU101" s="16">
        <v>5.8327</v>
      </c>
      <c r="AV101" s="16">
        <v>5.0368500000000003</v>
      </c>
      <c r="AW101" s="16"/>
      <c r="AX101" s="16">
        <f t="shared" si="58"/>
        <v>0.15052080197483292</v>
      </c>
      <c r="AY101" s="16">
        <f t="shared" si="59"/>
        <v>1.2155909446685533</v>
      </c>
      <c r="AZ101" s="16">
        <f t="shared" si="60"/>
        <v>1.7794117647058822</v>
      </c>
      <c r="BA101" s="16">
        <f t="shared" si="61"/>
        <v>8.5322716599434047E-3</v>
      </c>
      <c r="BB101" s="16">
        <f t="shared" si="62"/>
        <v>0.78255764946715634</v>
      </c>
      <c r="BC101" s="16">
        <f t="shared" si="63"/>
        <v>0.87794268167860801</v>
      </c>
      <c r="BD101" s="16">
        <f t="shared" si="90"/>
        <v>0.75815070142693719</v>
      </c>
      <c r="BE101" s="16"/>
      <c r="BF101" s="16">
        <f t="shared" si="64"/>
        <v>0.12382520833591301</v>
      </c>
      <c r="BG101" s="16">
        <f t="shared" si="65"/>
        <v>0.82264515410047168</v>
      </c>
      <c r="BH101" s="16">
        <f t="shared" si="66"/>
        <v>1.4638244653846628</v>
      </c>
      <c r="BI101" s="16">
        <f t="shared" si="67"/>
        <v>7.0190319345212289E-3</v>
      </c>
      <c r="BJ101" s="16">
        <f t="shared" si="68"/>
        <v>0.64376725813841174</v>
      </c>
      <c r="BK101" s="16">
        <f t="shared" si="69"/>
        <v>0.72223529266087982</v>
      </c>
      <c r="BL101" s="16">
        <f t="shared" si="91"/>
        <v>0.62368900060674348</v>
      </c>
      <c r="BM101" s="16"/>
      <c r="BN101" s="16">
        <f t="shared" si="70"/>
        <v>8.4590202762716019E-2</v>
      </c>
      <c r="BO101" s="16">
        <f t="shared" si="71"/>
        <v>0.56198347107438018</v>
      </c>
      <c r="BP101" s="16">
        <f t="shared" si="72"/>
        <v>0.68314201849141842</v>
      </c>
      <c r="BQ101" s="16">
        <f t="shared" si="73"/>
        <v>4.7949956436045575E-3</v>
      </c>
      <c r="BR101" s="16">
        <f t="shared" si="74"/>
        <v>0.43978446416336059</v>
      </c>
      <c r="BS101" s="16">
        <f t="shared" si="75"/>
        <v>0.49338927565409374</v>
      </c>
      <c r="BT101" s="16">
        <f t="shared" si="92"/>
        <v>0.42606816278538623</v>
      </c>
      <c r="BU101" s="16"/>
      <c r="BV101" s="16">
        <f t="shared" si="76"/>
        <v>17.641351327511689</v>
      </c>
      <c r="BW101" s="16">
        <f t="shared" si="77"/>
        <v>117.20208167945664</v>
      </c>
      <c r="BX101" s="16">
        <f t="shared" si="78"/>
        <v>142.46978918585165</v>
      </c>
      <c r="BY101" s="16">
        <f t="shared" si="93"/>
        <v>208.55076298844492</v>
      </c>
      <c r="BZ101" s="16">
        <f t="shared" si="79"/>
        <v>91.717385551733273</v>
      </c>
      <c r="CA101" s="16">
        <f t="shared" si="80"/>
        <v>102.89670988797742</v>
      </c>
      <c r="CB101" s="16">
        <f t="shared" si="94"/>
        <v>88.856840433977254</v>
      </c>
      <c r="CC101" s="16"/>
      <c r="CD101" s="16">
        <f t="shared" si="81"/>
        <v>0.17144718569444684</v>
      </c>
      <c r="CE101" s="16">
        <f t="shared" si="82"/>
        <v>1.2778611271398346</v>
      </c>
      <c r="CF101" s="16">
        <f t="shared" si="83"/>
        <v>1.553356414695134</v>
      </c>
      <c r="CG101" s="16">
        <f t="shared" si="95"/>
        <v>2.2738411232929412</v>
      </c>
      <c r="CH101" s="16">
        <f t="shared" si="96"/>
        <v>1.0903058280438544E-2</v>
      </c>
      <c r="CI101" s="16">
        <f t="shared" si="84"/>
        <v>1.1218888247739951</v>
      </c>
      <c r="CJ101" s="16">
        <f t="shared" si="97"/>
        <v>0.86355375726507455</v>
      </c>
      <c r="CK101" s="16"/>
      <c r="CL101" s="16">
        <f t="shared" si="98"/>
        <v>0.17144718569444684</v>
      </c>
      <c r="CM101" s="16">
        <f t="shared" si="85"/>
        <v>1.139026522879627</v>
      </c>
      <c r="CN101" s="16">
        <f t="shared" si="86"/>
        <v>1.3845903269497832</v>
      </c>
      <c r="CO101" s="16">
        <f t="shared" si="87"/>
        <v>2.026797195124042</v>
      </c>
      <c r="CP101" s="16">
        <f t="shared" si="88"/>
        <v>9.7184837210897192E-3</v>
      </c>
      <c r="CQ101" s="16">
        <f t="shared" si="89"/>
        <v>0.8913539184254291</v>
      </c>
      <c r="CR101" s="16">
        <f t="shared" si="99"/>
        <v>0.86355375726507455</v>
      </c>
      <c r="CS101" s="16"/>
      <c r="CT101" s="16">
        <f t="shared" si="100"/>
        <v>0.19853678390263754</v>
      </c>
      <c r="CU101" s="16">
        <f t="shared" si="101"/>
        <v>1.3189989775355628</v>
      </c>
      <c r="CV101" s="16">
        <f t="shared" si="102"/>
        <v>1.6033632131193107</v>
      </c>
      <c r="CW101" s="16">
        <f t="shared" si="103"/>
        <v>2.3470422982618104</v>
      </c>
      <c r="CX101" s="16">
        <f t="shared" si="104"/>
        <v>1.1254057595521009E-2</v>
      </c>
      <c r="CY101" s="16">
        <f t="shared" si="105"/>
        <v>1.158005499468914</v>
      </c>
      <c r="CZ101" s="16">
        <f t="shared" si="106"/>
        <v>1.158005499468914</v>
      </c>
      <c r="DA101" s="31"/>
      <c r="DB101" s="277"/>
      <c r="DC101" s="57"/>
      <c r="DD101" s="57"/>
      <c r="DE101" s="161"/>
      <c r="DF101" s="132"/>
      <c r="DG101" s="205"/>
      <c r="DH101" s="206"/>
      <c r="DI101" s="78"/>
      <c r="DJ101" s="57"/>
      <c r="DP101" s="78"/>
    </row>
    <row r="102" spans="2:120" x14ac:dyDescent="0.25">
      <c r="B102" s="115">
        <v>38776</v>
      </c>
      <c r="C102" s="112">
        <v>2503.4404300000001</v>
      </c>
      <c r="D102" s="112">
        <v>370.99</v>
      </c>
      <c r="E102" s="112">
        <v>311.15490999999997</v>
      </c>
      <c r="F102" s="112">
        <v>211.57114000000001</v>
      </c>
      <c r="G102" s="112">
        <v>42964.351560000003</v>
      </c>
      <c r="H102" s="112">
        <v>486.55338</v>
      </c>
      <c r="I102" s="112">
        <v>422.07531999999998</v>
      </c>
      <c r="J102" s="112">
        <v>499.11205999999999</v>
      </c>
      <c r="L102" s="115">
        <v>38776</v>
      </c>
      <c r="M102" s="112">
        <f t="shared" si="107"/>
        <v>1.2151132140924004E-2</v>
      </c>
      <c r="N102" s="112">
        <f t="shared" si="108"/>
        <v>-2.9830690674550464E-3</v>
      </c>
      <c r="O102" s="112">
        <f t="shared" si="109"/>
        <v>1.7922314467897493E-2</v>
      </c>
      <c r="P102" s="112">
        <f t="shared" si="110"/>
        <v>1.4074552315602284E-2</v>
      </c>
      <c r="Q102" s="112">
        <f t="shared" si="111"/>
        <v>-1.1856865297739216E-2</v>
      </c>
      <c r="R102" s="112">
        <f t="shared" si="112"/>
        <v>2.4915867641234657E-2</v>
      </c>
      <c r="S102" s="112">
        <f t="shared" si="113"/>
        <v>-7.7798277390017656E-3</v>
      </c>
      <c r="T102" s="112">
        <f t="shared" si="114"/>
        <v>1.5661525208777283E-2</v>
      </c>
      <c r="V102" s="115">
        <v>38776</v>
      </c>
      <c r="W102" s="119">
        <f>M102-'Interest rate'!M101</f>
        <v>1.0148341524597093E-2</v>
      </c>
      <c r="X102" s="119">
        <f>N102-'Interest rate'!N101</f>
        <v>-6.7138877786419027E-3</v>
      </c>
      <c r="Y102" s="119">
        <f>O102-'Interest rate'!O101</f>
        <v>1.5953458509953666E-2</v>
      </c>
      <c r="Z102" s="119">
        <f>P102-'Interest rate'!P101</f>
        <v>1.0324738253790322E-2</v>
      </c>
      <c r="AA102" s="119">
        <f>Q102-'Interest rate'!Q101</f>
        <v>-1.1900088354312666E-2</v>
      </c>
      <c r="AB102" s="119">
        <f>R102-'Interest rate'!R101</f>
        <v>2.417720926471989E-2</v>
      </c>
      <c r="AC102" s="119">
        <f>S102-'Interest rate'!S101</f>
        <v>-1.0699161459724937E-2</v>
      </c>
      <c r="AD102" s="119">
        <f>T102-'Interest rate'!T101</f>
        <v>1.1177449754116164E-2</v>
      </c>
      <c r="AE102" s="118"/>
      <c r="AF102" s="119">
        <v>3.899721448467966E-3</v>
      </c>
      <c r="AG102" s="119">
        <v>0.51955431754874648</v>
      </c>
      <c r="AH102" s="119">
        <v>0.17214484679665737</v>
      </c>
      <c r="AI102" s="119">
        <v>9.8607242339832854E-2</v>
      </c>
      <c r="AJ102" s="119">
        <v>9.8941504178272979E-2</v>
      </c>
      <c r="AK102" s="119">
        <v>3.5877437325905287E-2</v>
      </c>
      <c r="AL102" s="119">
        <v>4.0111420612813371E-2</v>
      </c>
      <c r="AM102" s="119">
        <v>3.0863509749303616E-2</v>
      </c>
      <c r="AN102" s="31"/>
      <c r="AO102" s="31"/>
      <c r="AP102" s="18">
        <v>6.7472000000000003</v>
      </c>
      <c r="AQ102" s="18">
        <v>8.0425000000000004</v>
      </c>
      <c r="AR102" s="18">
        <v>11.8316</v>
      </c>
      <c r="AS102" s="18">
        <v>5.8280999999999999E-2</v>
      </c>
      <c r="AT102" s="18">
        <v>5.1445999999999996</v>
      </c>
      <c r="AU102" s="18">
        <v>5.9339000000000004</v>
      </c>
      <c r="AV102" s="18">
        <v>5.0084799999999996</v>
      </c>
      <c r="AW102" s="18"/>
      <c r="AX102" s="18">
        <f t="shared" si="58"/>
        <v>0.14820962769741522</v>
      </c>
      <c r="AY102" s="18">
        <f t="shared" si="59"/>
        <v>1.1919759307564619</v>
      </c>
      <c r="AZ102" s="18">
        <f t="shared" si="60"/>
        <v>1.7535570310647379</v>
      </c>
      <c r="BA102" s="18">
        <f t="shared" si="61"/>
        <v>8.637805311833056E-3</v>
      </c>
      <c r="BB102" s="18">
        <f t="shared" si="62"/>
        <v>0.7624792506521223</v>
      </c>
      <c r="BC102" s="18">
        <f t="shared" si="63"/>
        <v>0.87946110979369219</v>
      </c>
      <c r="BD102" s="18">
        <f t="shared" si="90"/>
        <v>0.74230495612995007</v>
      </c>
      <c r="BE102" s="18"/>
      <c r="BF102" s="18">
        <f t="shared" si="64"/>
        <v>0.12433944668946223</v>
      </c>
      <c r="BG102" s="18">
        <f t="shared" si="65"/>
        <v>0.83894311470313965</v>
      </c>
      <c r="BH102" s="18">
        <f t="shared" si="66"/>
        <v>1.4711345974510412</v>
      </c>
      <c r="BI102" s="18">
        <f t="shared" si="67"/>
        <v>7.246627292508548E-3</v>
      </c>
      <c r="BJ102" s="18">
        <f t="shared" si="68"/>
        <v>0.63967671743860732</v>
      </c>
      <c r="BK102" s="18">
        <f t="shared" si="69"/>
        <v>0.73781784271060002</v>
      </c>
      <c r="BL102" s="18">
        <f t="shared" si="91"/>
        <v>0.62275163195523775</v>
      </c>
      <c r="BM102" s="18"/>
      <c r="BN102" s="18">
        <f t="shared" si="70"/>
        <v>8.4519422563305052E-2</v>
      </c>
      <c r="BO102" s="18">
        <f t="shared" si="71"/>
        <v>0.57026944791913181</v>
      </c>
      <c r="BP102" s="18">
        <f t="shared" si="72"/>
        <v>0.67974745596538089</v>
      </c>
      <c r="BQ102" s="18">
        <f t="shared" si="73"/>
        <v>4.925876466411982E-3</v>
      </c>
      <c r="BR102" s="18">
        <f t="shared" si="74"/>
        <v>0.43481862131917914</v>
      </c>
      <c r="BS102" s="18">
        <f t="shared" si="75"/>
        <v>0.50152980154839588</v>
      </c>
      <c r="BT102" s="18">
        <f t="shared" si="92"/>
        <v>0.42331383751986207</v>
      </c>
      <c r="BU102" s="18"/>
      <c r="BV102" s="18">
        <f t="shared" si="76"/>
        <v>17.158250544774454</v>
      </c>
      <c r="BW102" s="18">
        <f t="shared" si="77"/>
        <v>115.77014807570221</v>
      </c>
      <c r="BX102" s="18">
        <f t="shared" si="78"/>
        <v>137.99523000634855</v>
      </c>
      <c r="BY102" s="18">
        <f t="shared" si="93"/>
        <v>203.00955714555343</v>
      </c>
      <c r="BZ102" s="18">
        <f t="shared" si="79"/>
        <v>88.272335752646654</v>
      </c>
      <c r="CA102" s="18">
        <f t="shared" si="80"/>
        <v>101.81534290763713</v>
      </c>
      <c r="CB102" s="18">
        <f t="shared" si="94"/>
        <v>85.936754688491945</v>
      </c>
      <c r="CC102" s="18"/>
      <c r="CD102" s="18">
        <f t="shared" si="81"/>
        <v>0.16852323092738333</v>
      </c>
      <c r="CE102" s="18">
        <f t="shared" si="82"/>
        <v>1.3115110990164445</v>
      </c>
      <c r="CF102" s="18">
        <f t="shared" si="83"/>
        <v>1.5632896629475568</v>
      </c>
      <c r="CG102" s="18">
        <f t="shared" si="95"/>
        <v>2.2998095089997279</v>
      </c>
      <c r="CH102" s="18">
        <f t="shared" si="96"/>
        <v>1.1328577537612254E-2</v>
      </c>
      <c r="CI102" s="18">
        <f t="shared" si="84"/>
        <v>1.1534230066477473</v>
      </c>
      <c r="CJ102" s="18">
        <f t="shared" si="97"/>
        <v>0.84404523163518086</v>
      </c>
      <c r="CK102" s="18"/>
      <c r="CL102" s="18">
        <f t="shared" si="98"/>
        <v>0.16852323092738333</v>
      </c>
      <c r="CM102" s="18">
        <f t="shared" si="85"/>
        <v>1.1370599437132409</v>
      </c>
      <c r="CN102" s="18">
        <f t="shared" si="86"/>
        <v>1.3553480847334805</v>
      </c>
      <c r="CO102" s="18">
        <f t="shared" si="87"/>
        <v>1.9938994590404286</v>
      </c>
      <c r="CP102" s="18">
        <f t="shared" si="88"/>
        <v>9.8217024216788271E-3</v>
      </c>
      <c r="CQ102" s="18">
        <f t="shared" si="89"/>
        <v>0.86698461382901626</v>
      </c>
      <c r="CR102" s="18">
        <f t="shared" si="99"/>
        <v>0.84404523163518086</v>
      </c>
      <c r="CS102" s="18"/>
      <c r="CT102" s="18">
        <f t="shared" si="100"/>
        <v>0.19966137430917166</v>
      </c>
      <c r="CU102" s="18">
        <f t="shared" si="101"/>
        <v>1.3471552247388432</v>
      </c>
      <c r="CV102" s="18">
        <f t="shared" si="102"/>
        <v>1.605776602881513</v>
      </c>
      <c r="CW102" s="18">
        <f t="shared" si="103"/>
        <v>2.3623135162763953</v>
      </c>
      <c r="CX102" s="18">
        <f t="shared" si="104"/>
        <v>1.1636464556112835E-2</v>
      </c>
      <c r="CY102" s="18">
        <f t="shared" si="105"/>
        <v>1.1847706290131936</v>
      </c>
      <c r="CZ102" s="18">
        <f t="shared" si="106"/>
        <v>1.1847706290131936</v>
      </c>
      <c r="DA102" s="31"/>
      <c r="DB102" s="277"/>
      <c r="DC102" s="57"/>
      <c r="DD102" s="57"/>
      <c r="DE102" s="161"/>
      <c r="DF102" s="132"/>
      <c r="DG102" s="205"/>
      <c r="DH102" s="206"/>
      <c r="DI102" s="78"/>
      <c r="DJ102" s="57"/>
      <c r="DP102" s="78"/>
    </row>
    <row r="103" spans="2:120" x14ac:dyDescent="0.25">
      <c r="B103" s="78">
        <v>38807</v>
      </c>
      <c r="C103" s="111">
        <v>2479.1894499999999</v>
      </c>
      <c r="D103" s="111">
        <v>378.56</v>
      </c>
      <c r="E103" s="111">
        <v>311.85433999999998</v>
      </c>
      <c r="F103" s="111">
        <v>217.67581000000001</v>
      </c>
      <c r="G103" s="111">
        <v>44480.800779999998</v>
      </c>
      <c r="H103" s="111">
        <v>493.15012000000002</v>
      </c>
      <c r="I103" s="111">
        <v>441.81738000000001</v>
      </c>
      <c r="J103" s="111">
        <v>528.41985999999997</v>
      </c>
      <c r="L103" s="78">
        <v>38807</v>
      </c>
      <c r="M103" s="111">
        <f t="shared" si="107"/>
        <v>-9.6870609379750006E-3</v>
      </c>
      <c r="N103" s="111">
        <f t="shared" si="108"/>
        <v>2.0404862664761936E-2</v>
      </c>
      <c r="O103" s="111">
        <f t="shared" si="109"/>
        <v>2.2478513998061E-3</v>
      </c>
      <c r="P103" s="111">
        <f t="shared" si="110"/>
        <v>2.8853982636762199E-2</v>
      </c>
      <c r="Q103" s="111">
        <f t="shared" si="111"/>
        <v>3.5295522100043053E-2</v>
      </c>
      <c r="R103" s="111">
        <f t="shared" si="112"/>
        <v>1.3558101271437195E-2</v>
      </c>
      <c r="S103" s="111">
        <f t="shared" si="113"/>
        <v>4.6773784356782588E-2</v>
      </c>
      <c r="T103" s="111">
        <f t="shared" si="114"/>
        <v>5.8719879459534496E-2</v>
      </c>
      <c r="V103" s="78">
        <v>38807</v>
      </c>
      <c r="W103" s="118">
        <f>M103-'Interest rate'!M102</f>
        <v>-1.17387500155689E-2</v>
      </c>
      <c r="X103" s="118">
        <f>N103-'Interest rate'!N102</f>
        <v>1.6623561023428879E-2</v>
      </c>
      <c r="Y103" s="118">
        <f>O103-'Interest rate'!O102</f>
        <v>1.1065312219260548E-4</v>
      </c>
      <c r="Z103" s="118">
        <f>P103-'Interest rate'!P102</f>
        <v>2.5122164071690101E-2</v>
      </c>
      <c r="AA103" s="118">
        <f>Q103-'Interest rate'!Q102</f>
        <v>3.524345368045978E-2</v>
      </c>
      <c r="AB103" s="118">
        <f>R103-'Interest rate'!R102</f>
        <v>1.2703793520644879E-2</v>
      </c>
      <c r="AC103" s="118">
        <f>S103-'Interest rate'!S102</f>
        <v>4.3686475720990048E-2</v>
      </c>
      <c r="AD103" s="118">
        <f>T103-'Interest rate'!T102</f>
        <v>5.4272938651278579E-2</v>
      </c>
      <c r="AE103" s="118"/>
      <c r="AF103" s="118">
        <v>3.899721448467966E-3</v>
      </c>
      <c r="AG103" s="118">
        <v>0.51955431754874648</v>
      </c>
      <c r="AH103" s="118">
        <v>0.17214484679665737</v>
      </c>
      <c r="AI103" s="118">
        <v>9.8607242339832854E-2</v>
      </c>
      <c r="AJ103" s="118">
        <v>9.8941504178272979E-2</v>
      </c>
      <c r="AK103" s="118">
        <v>3.5877437325905287E-2</v>
      </c>
      <c r="AL103" s="118">
        <v>4.0111420612813371E-2</v>
      </c>
      <c r="AM103" s="118">
        <v>3.0863509749303616E-2</v>
      </c>
      <c r="AN103" s="31"/>
      <c r="AO103" s="31"/>
      <c r="AP103" s="16">
        <v>6.5525000000000002</v>
      </c>
      <c r="AQ103" s="16">
        <v>7.9386999999999999</v>
      </c>
      <c r="AR103" s="16">
        <v>11.3826</v>
      </c>
      <c r="AS103" s="16">
        <v>5.5625000000000001E-2</v>
      </c>
      <c r="AT103" s="16">
        <v>5.0235000000000003</v>
      </c>
      <c r="AU103" s="16">
        <v>5.6074999999999999</v>
      </c>
      <c r="AV103" s="16">
        <v>4.6944400000000002</v>
      </c>
      <c r="AW103" s="16"/>
      <c r="AX103" s="16">
        <f t="shared" si="58"/>
        <v>0.15261350629530712</v>
      </c>
      <c r="AY103" s="16">
        <f t="shared" si="59"/>
        <v>1.2115528424265547</v>
      </c>
      <c r="AZ103" s="16">
        <f t="shared" si="60"/>
        <v>1.7371384967569627</v>
      </c>
      <c r="BA103" s="16">
        <f t="shared" si="61"/>
        <v>8.4891262876764587E-3</v>
      </c>
      <c r="BB103" s="16">
        <f t="shared" si="62"/>
        <v>0.76665394887447535</v>
      </c>
      <c r="BC103" s="16">
        <f t="shared" si="63"/>
        <v>0.85578023655093471</v>
      </c>
      <c r="BD103" s="16">
        <f t="shared" si="90"/>
        <v>0.71643494849294154</v>
      </c>
      <c r="BE103" s="16"/>
      <c r="BF103" s="16">
        <f t="shared" si="64"/>
        <v>0.12596520840943731</v>
      </c>
      <c r="BG103" s="16">
        <f t="shared" si="65"/>
        <v>0.82538702810283804</v>
      </c>
      <c r="BH103" s="16">
        <f t="shared" si="66"/>
        <v>1.4338115812412611</v>
      </c>
      <c r="BI103" s="16">
        <f t="shared" si="67"/>
        <v>7.0068147177749507E-3</v>
      </c>
      <c r="BJ103" s="16">
        <f t="shared" si="68"/>
        <v>0.63278622444480837</v>
      </c>
      <c r="BK103" s="16">
        <f t="shared" si="69"/>
        <v>0.70634990615591975</v>
      </c>
      <c r="BL103" s="16">
        <f t="shared" si="91"/>
        <v>0.59133611296559896</v>
      </c>
      <c r="BM103" s="16"/>
      <c r="BN103" s="16">
        <f t="shared" si="70"/>
        <v>8.7853390262330217E-2</v>
      </c>
      <c r="BO103" s="16">
        <f t="shared" si="71"/>
        <v>0.57565933969391891</v>
      </c>
      <c r="BP103" s="16">
        <f t="shared" si="72"/>
        <v>0.69744170927556104</v>
      </c>
      <c r="BQ103" s="16">
        <f t="shared" si="73"/>
        <v>4.886844833342118E-3</v>
      </c>
      <c r="BR103" s="16">
        <f t="shared" si="74"/>
        <v>0.44133150598281584</v>
      </c>
      <c r="BS103" s="16">
        <f t="shared" si="75"/>
        <v>0.4926378858960167</v>
      </c>
      <c r="BT103" s="16">
        <f t="shared" si="92"/>
        <v>0.41242246938309346</v>
      </c>
      <c r="BU103" s="16"/>
      <c r="BV103" s="16">
        <f t="shared" si="76"/>
        <v>17.977528089887642</v>
      </c>
      <c r="BW103" s="16">
        <f t="shared" si="77"/>
        <v>117.79775280898878</v>
      </c>
      <c r="BX103" s="16">
        <f t="shared" si="78"/>
        <v>142.71820224719102</v>
      </c>
      <c r="BY103" s="16">
        <f t="shared" si="93"/>
        <v>204.6310112359551</v>
      </c>
      <c r="BZ103" s="16">
        <f t="shared" si="79"/>
        <v>90.310112359550573</v>
      </c>
      <c r="CA103" s="16">
        <f t="shared" si="80"/>
        <v>100.80898876404495</v>
      </c>
      <c r="CB103" s="16">
        <f t="shared" si="94"/>
        <v>84.394426966292144</v>
      </c>
      <c r="CC103" s="16"/>
      <c r="CD103" s="16">
        <f t="shared" si="81"/>
        <v>0.17833259028087384</v>
      </c>
      <c r="CE103" s="16">
        <f t="shared" si="82"/>
        <v>1.3043694635214493</v>
      </c>
      <c r="CF103" s="16">
        <f t="shared" si="83"/>
        <v>1.580312531103812</v>
      </c>
      <c r="CG103" s="16">
        <f t="shared" si="95"/>
        <v>2.2658704090773365</v>
      </c>
      <c r="CH103" s="16">
        <f t="shared" si="96"/>
        <v>1.1072957101622373E-2</v>
      </c>
      <c r="CI103" s="16">
        <f t="shared" si="84"/>
        <v>1.1162536080422016</v>
      </c>
      <c r="CJ103" s="16">
        <f t="shared" si="97"/>
        <v>0.83717164511814546</v>
      </c>
      <c r="CK103" s="16"/>
      <c r="CL103" s="16">
        <f t="shared" si="98"/>
        <v>0.17833259028087384</v>
      </c>
      <c r="CM103" s="16">
        <f t="shared" si="85"/>
        <v>1.1685242978154258</v>
      </c>
      <c r="CN103" s="16">
        <f t="shared" si="86"/>
        <v>1.415728934462773</v>
      </c>
      <c r="CO103" s="16">
        <f t="shared" si="87"/>
        <v>2.0298885421310744</v>
      </c>
      <c r="CP103" s="16">
        <f t="shared" si="88"/>
        <v>9.9197503343736067E-3</v>
      </c>
      <c r="CQ103" s="16">
        <f t="shared" si="89"/>
        <v>0.89585376727596977</v>
      </c>
      <c r="CR103" s="16">
        <f t="shared" si="99"/>
        <v>0.83717164511814546</v>
      </c>
      <c r="CS103" s="16"/>
      <c r="CT103" s="16">
        <f t="shared" si="100"/>
        <v>0.21301795315309174</v>
      </c>
      <c r="CU103" s="16">
        <f t="shared" si="101"/>
        <v>1.3958001380356337</v>
      </c>
      <c r="CV103" s="16">
        <f t="shared" si="102"/>
        <v>1.6910856246964492</v>
      </c>
      <c r="CW103" s="16">
        <f t="shared" si="103"/>
        <v>2.4246981535603824</v>
      </c>
      <c r="CX103" s="16">
        <f t="shared" si="104"/>
        <v>1.1849123644140726E-2</v>
      </c>
      <c r="CY103" s="16">
        <f t="shared" si="105"/>
        <v>1.1944981723059618</v>
      </c>
      <c r="CZ103" s="16">
        <f t="shared" si="106"/>
        <v>1.1944981723059618</v>
      </c>
      <c r="DA103" s="31"/>
      <c r="DB103" s="277"/>
      <c r="DC103" s="57"/>
      <c r="DD103" s="57"/>
      <c r="DE103" s="161"/>
      <c r="DF103" s="132"/>
      <c r="DG103" s="205"/>
      <c r="DH103" s="206"/>
      <c r="DI103" s="78"/>
      <c r="DJ103" s="57"/>
      <c r="DP103" s="78"/>
    </row>
    <row r="104" spans="2:120" x14ac:dyDescent="0.25">
      <c r="B104" s="115">
        <v>38835</v>
      </c>
      <c r="C104" s="112">
        <v>2402.6074199999998</v>
      </c>
      <c r="D104" s="112">
        <v>389.73</v>
      </c>
      <c r="E104" s="112">
        <v>308.59924000000001</v>
      </c>
      <c r="F104" s="112">
        <v>214.01978</v>
      </c>
      <c r="G104" s="112">
        <v>44355.171880000002</v>
      </c>
      <c r="H104" s="112">
        <v>483.46005000000002</v>
      </c>
      <c r="I104" s="112">
        <v>435.87401999999997</v>
      </c>
      <c r="J104" s="112">
        <v>512.60028</v>
      </c>
      <c r="L104" s="115">
        <v>38835</v>
      </c>
      <c r="M104" s="112">
        <f t="shared" si="107"/>
        <v>-3.0889946712220784E-2</v>
      </c>
      <c r="N104" s="112">
        <f t="shared" si="108"/>
        <v>2.9506551141166515E-2</v>
      </c>
      <c r="O104" s="112">
        <f t="shared" si="109"/>
        <v>-1.0437885841190986E-2</v>
      </c>
      <c r="P104" s="112">
        <f t="shared" si="110"/>
        <v>-1.6795756956181851E-2</v>
      </c>
      <c r="Q104" s="112">
        <f t="shared" si="111"/>
        <v>-2.8243398904024275E-3</v>
      </c>
      <c r="R104" s="112">
        <f t="shared" si="112"/>
        <v>-1.9649331120511482E-2</v>
      </c>
      <c r="S104" s="112">
        <f t="shared" si="113"/>
        <v>-1.3452073795738984E-2</v>
      </c>
      <c r="T104" s="112">
        <f t="shared" si="114"/>
        <v>-2.9937519759382192E-2</v>
      </c>
      <c r="V104" s="115">
        <v>38835</v>
      </c>
      <c r="W104" s="119">
        <f>M104-'Interest rate'!M103</f>
        <v>-3.3250718051149875E-2</v>
      </c>
      <c r="X104" s="119">
        <f>N104-'Interest rate'!N103</f>
        <v>2.5568493111452151E-2</v>
      </c>
      <c r="Y104" s="119">
        <f>O104-'Interest rate'!O103</f>
        <v>-1.2619541612269747E-2</v>
      </c>
      <c r="Z104" s="119">
        <f>P104-'Interest rate'!P103</f>
        <v>-2.0544075527478167E-2</v>
      </c>
      <c r="AA104" s="119">
        <f>Q104-'Interest rate'!Q103</f>
        <v>-2.8899412157894488E-3</v>
      </c>
      <c r="AB104" s="119">
        <f>R104-'Interest rate'!R103</f>
        <v>-2.0595087739571971E-2</v>
      </c>
      <c r="AC104" s="119">
        <f>S104-'Interest rate'!S103</f>
        <v>-1.6598442361193011E-2</v>
      </c>
      <c r="AD104" s="119">
        <f>T104-'Interest rate'!T103</f>
        <v>-3.4396840461115352E-2</v>
      </c>
      <c r="AE104" s="118"/>
      <c r="AF104" s="119">
        <v>3.899721448467966E-3</v>
      </c>
      <c r="AG104" s="119">
        <v>0.51955431754874648</v>
      </c>
      <c r="AH104" s="119">
        <v>0.17214484679665737</v>
      </c>
      <c r="AI104" s="119">
        <v>9.8607242339832854E-2</v>
      </c>
      <c r="AJ104" s="119">
        <v>9.8941504178272979E-2</v>
      </c>
      <c r="AK104" s="119">
        <v>3.5877437325905287E-2</v>
      </c>
      <c r="AL104" s="119">
        <v>4.0111420612813371E-2</v>
      </c>
      <c r="AM104" s="119">
        <v>3.0863509749303616E-2</v>
      </c>
      <c r="AN104" s="31"/>
      <c r="AO104" s="31"/>
      <c r="AP104" s="18">
        <v>6.1502999999999997</v>
      </c>
      <c r="AQ104" s="18">
        <v>7.7702</v>
      </c>
      <c r="AR104" s="18">
        <v>11.229699999999999</v>
      </c>
      <c r="AS104" s="18">
        <v>5.4023000000000002E-2</v>
      </c>
      <c r="AT104" s="18">
        <v>4.9648000000000003</v>
      </c>
      <c r="AU104" s="18">
        <v>5.5061</v>
      </c>
      <c r="AV104" s="18">
        <v>4.6711900000000002</v>
      </c>
      <c r="AW104" s="18"/>
      <c r="AX104" s="18">
        <f t="shared" si="58"/>
        <v>0.16259369461652279</v>
      </c>
      <c r="AY104" s="18">
        <f t="shared" si="59"/>
        <v>1.2633855259093054</v>
      </c>
      <c r="AZ104" s="18">
        <f t="shared" si="60"/>
        <v>1.8258784124351659</v>
      </c>
      <c r="BA104" s="18">
        <f t="shared" si="61"/>
        <v>8.7837991642684115E-3</v>
      </c>
      <c r="BB104" s="18">
        <f t="shared" si="62"/>
        <v>0.80724517503211235</v>
      </c>
      <c r="BC104" s="18">
        <f t="shared" si="63"/>
        <v>0.89525714192803607</v>
      </c>
      <c r="BD104" s="18">
        <f t="shared" si="90"/>
        <v>0.75950604035575509</v>
      </c>
      <c r="BE104" s="18"/>
      <c r="BF104" s="18">
        <f t="shared" si="64"/>
        <v>0.12869681604077116</v>
      </c>
      <c r="BG104" s="18">
        <f t="shared" si="65"/>
        <v>0.79152402769555474</v>
      </c>
      <c r="BH104" s="18">
        <f t="shared" si="66"/>
        <v>1.4452266350930478</v>
      </c>
      <c r="BI104" s="18">
        <f t="shared" si="67"/>
        <v>6.95258809297058E-3</v>
      </c>
      <c r="BJ104" s="18">
        <f t="shared" si="68"/>
        <v>0.63895395227922069</v>
      </c>
      <c r="BK104" s="18">
        <f t="shared" si="69"/>
        <v>0.70861753880209011</v>
      </c>
      <c r="BL104" s="18">
        <f t="shared" si="91"/>
        <v>0.60116728012148979</v>
      </c>
      <c r="BM104" s="18"/>
      <c r="BN104" s="18">
        <f t="shared" si="70"/>
        <v>8.9049573897788906E-2</v>
      </c>
      <c r="BO104" s="18">
        <f t="shared" si="71"/>
        <v>0.547681594343571</v>
      </c>
      <c r="BP104" s="18">
        <f t="shared" si="72"/>
        <v>0.69193299910059924</v>
      </c>
      <c r="BQ104" s="18">
        <f t="shared" si="73"/>
        <v>4.8107251306802505E-3</v>
      </c>
      <c r="BR104" s="18">
        <f t="shared" si="74"/>
        <v>0.44211332448774238</v>
      </c>
      <c r="BS104" s="18">
        <f t="shared" si="75"/>
        <v>0.4903158588386155</v>
      </c>
      <c r="BT104" s="18">
        <f t="shared" si="92"/>
        <v>0.41596747909561255</v>
      </c>
      <c r="BU104" s="18"/>
      <c r="BV104" s="18">
        <f t="shared" si="76"/>
        <v>18.510634359439496</v>
      </c>
      <c r="BW104" s="18">
        <f t="shared" si="77"/>
        <v>113.84595450086073</v>
      </c>
      <c r="BX104" s="18">
        <f t="shared" si="78"/>
        <v>143.83133109971678</v>
      </c>
      <c r="BY104" s="18">
        <f t="shared" si="93"/>
        <v>207.86887066619769</v>
      </c>
      <c r="BZ104" s="18">
        <f t="shared" si="79"/>
        <v>91.901597467745219</v>
      </c>
      <c r="CA104" s="18">
        <f t="shared" si="80"/>
        <v>101.9214038465098</v>
      </c>
      <c r="CB104" s="18">
        <f t="shared" si="94"/>
        <v>86.466690113470179</v>
      </c>
      <c r="CC104" s="18"/>
      <c r="CD104" s="18">
        <f t="shared" si="81"/>
        <v>0.18161675232923485</v>
      </c>
      <c r="CE104" s="18">
        <f t="shared" si="82"/>
        <v>1.23878101836932</v>
      </c>
      <c r="CF104" s="18">
        <f t="shared" si="83"/>
        <v>1.5650580083789878</v>
      </c>
      <c r="CG104" s="18">
        <f t="shared" si="95"/>
        <v>2.2618635191749918</v>
      </c>
      <c r="CH104" s="18">
        <f t="shared" si="96"/>
        <v>1.0881203673864002E-2</v>
      </c>
      <c r="CI104" s="18">
        <f t="shared" si="84"/>
        <v>1.1090275539800192</v>
      </c>
      <c r="CJ104" s="18">
        <f t="shared" si="97"/>
        <v>0.84836635731279864</v>
      </c>
      <c r="CK104" s="18"/>
      <c r="CL104" s="18">
        <f t="shared" si="98"/>
        <v>0.18161675232923485</v>
      </c>
      <c r="CM104" s="18">
        <f t="shared" si="85"/>
        <v>1.1169975118504931</v>
      </c>
      <c r="CN104" s="18">
        <f t="shared" si="86"/>
        <v>1.4111984889486207</v>
      </c>
      <c r="CO104" s="18">
        <f t="shared" si="87"/>
        <v>2.0395016436316085</v>
      </c>
      <c r="CP104" s="18">
        <f t="shared" si="88"/>
        <v>9.8114818110822555E-3</v>
      </c>
      <c r="CQ104" s="18">
        <f t="shared" si="89"/>
        <v>0.9016908519641853</v>
      </c>
      <c r="CR104" s="18">
        <f t="shared" si="99"/>
        <v>0.84836635731279864</v>
      </c>
      <c r="CS104" s="18"/>
      <c r="CT104" s="18">
        <f t="shared" si="100"/>
        <v>0.21407821133372865</v>
      </c>
      <c r="CU104" s="18">
        <f t="shared" si="101"/>
        <v>1.3166452231658312</v>
      </c>
      <c r="CV104" s="18">
        <f t="shared" si="102"/>
        <v>1.6634305177053386</v>
      </c>
      <c r="CW104" s="18">
        <f t="shared" si="103"/>
        <v>2.4040340898143726</v>
      </c>
      <c r="CX104" s="18">
        <f t="shared" si="104"/>
        <v>1.1565147210882025E-2</v>
      </c>
      <c r="CY104" s="18">
        <f t="shared" si="105"/>
        <v>1.1787360394246433</v>
      </c>
      <c r="CZ104" s="18">
        <f t="shared" si="106"/>
        <v>1.1787360394246433</v>
      </c>
      <c r="DA104" s="31"/>
      <c r="DB104" s="277"/>
      <c r="DC104" s="57"/>
      <c r="DD104" s="57"/>
      <c r="DE104" s="161"/>
      <c r="DF104" s="132"/>
      <c r="DG104" s="205"/>
      <c r="DH104" s="206"/>
      <c r="DI104" s="78"/>
      <c r="DJ104" s="57"/>
      <c r="DP104" s="78"/>
    </row>
    <row r="105" spans="2:120" x14ac:dyDescent="0.25">
      <c r="B105" s="78">
        <v>38868</v>
      </c>
      <c r="C105" s="111">
        <v>2273.99487</v>
      </c>
      <c r="D105" s="111">
        <v>374.16</v>
      </c>
      <c r="E105" s="111">
        <v>291.65172999999999</v>
      </c>
      <c r="F105" s="111">
        <v>199.79709</v>
      </c>
      <c r="G105" s="111">
        <v>42044.359380000002</v>
      </c>
      <c r="H105" s="111">
        <v>455.20305999999999</v>
      </c>
      <c r="I105" s="111">
        <v>412.58623999999998</v>
      </c>
      <c r="J105" s="111">
        <v>497.2226</v>
      </c>
      <c r="L105" s="78">
        <v>38868</v>
      </c>
      <c r="M105" s="111">
        <f t="shared" si="107"/>
        <v>-5.3530405728955843E-2</v>
      </c>
      <c r="N105" s="111">
        <f t="shared" si="108"/>
        <v>-3.9950735124316794E-2</v>
      </c>
      <c r="O105" s="111">
        <f t="shared" si="109"/>
        <v>-5.4917536413894075E-2</v>
      </c>
      <c r="P105" s="111">
        <f t="shared" si="110"/>
        <v>-6.6455025792475864E-2</v>
      </c>
      <c r="Q105" s="111">
        <f t="shared" si="111"/>
        <v>-5.2097926849472009E-2</v>
      </c>
      <c r="R105" s="111">
        <f t="shared" si="112"/>
        <v>-5.8447414631260686E-2</v>
      </c>
      <c r="S105" s="111">
        <f t="shared" si="113"/>
        <v>-5.3427777136155097E-2</v>
      </c>
      <c r="T105" s="111">
        <f t="shared" si="114"/>
        <v>-2.9999359344868082E-2</v>
      </c>
      <c r="V105" s="78">
        <v>38868</v>
      </c>
      <c r="W105" s="118">
        <f>M105-'Interest rate'!M104</f>
        <v>-5.5818068075879967E-2</v>
      </c>
      <c r="X105" s="118">
        <f>N105-'Interest rate'!N104</f>
        <v>-4.4056728712787652E-2</v>
      </c>
      <c r="Y105" s="118">
        <f>O105-'Interest rate'!O104</f>
        <v>-5.711383570271833E-2</v>
      </c>
      <c r="Z105" s="118">
        <f>P105-'Interest rate'!P104</f>
        <v>-7.0230075559063687E-2</v>
      </c>
      <c r="AA105" s="118">
        <f>Q105-'Interest rate'!Q104</f>
        <v>-5.2161446320461935E-2</v>
      </c>
      <c r="AB105" s="118">
        <f>R105-'Interest rate'!R104</f>
        <v>-5.9491399250358179E-2</v>
      </c>
      <c r="AC105" s="118">
        <f>S105-'Interest rate'!S104</f>
        <v>-5.6772498241214109E-2</v>
      </c>
      <c r="AD105" s="118">
        <f>T105-'Interest rate'!T104</f>
        <v>-3.4533003470975987E-2</v>
      </c>
      <c r="AE105" s="118"/>
      <c r="AF105" s="118">
        <v>3.899721448467966E-3</v>
      </c>
      <c r="AG105" s="118">
        <v>0.51955431754874648</v>
      </c>
      <c r="AH105" s="118">
        <v>0.17214484679665737</v>
      </c>
      <c r="AI105" s="118">
        <v>9.8607242339832854E-2</v>
      </c>
      <c r="AJ105" s="118">
        <v>9.8941504178272979E-2</v>
      </c>
      <c r="AK105" s="118">
        <v>3.5877437325905287E-2</v>
      </c>
      <c r="AL105" s="118">
        <v>4.0111420612813371E-2</v>
      </c>
      <c r="AM105" s="118">
        <v>3.0863509749303616E-2</v>
      </c>
      <c r="AN105" s="31"/>
      <c r="AO105" s="31"/>
      <c r="AP105" s="16">
        <v>6.0869999999999997</v>
      </c>
      <c r="AQ105" s="16">
        <v>7.7968999999999999</v>
      </c>
      <c r="AR105" s="16">
        <v>11.3803</v>
      </c>
      <c r="AS105" s="16">
        <v>5.4039999999999998E-2</v>
      </c>
      <c r="AT105" s="16">
        <v>4.992</v>
      </c>
      <c r="AU105" s="16">
        <v>5.5248999999999997</v>
      </c>
      <c r="AV105" s="16">
        <v>4.5788000000000002</v>
      </c>
      <c r="AW105" s="16"/>
      <c r="AX105" s="16">
        <f t="shared" si="58"/>
        <v>0.16428454082470839</v>
      </c>
      <c r="AY105" s="16">
        <f t="shared" si="59"/>
        <v>1.2809101363561688</v>
      </c>
      <c r="AZ105" s="16">
        <f t="shared" si="60"/>
        <v>1.869607359947429</v>
      </c>
      <c r="BA105" s="16">
        <f t="shared" si="61"/>
        <v>8.8779365861672409E-3</v>
      </c>
      <c r="BB105" s="16">
        <f t="shared" si="62"/>
        <v>0.82010842779694426</v>
      </c>
      <c r="BC105" s="16">
        <f t="shared" si="63"/>
        <v>0.90765565960243133</v>
      </c>
      <c r="BD105" s="16">
        <f t="shared" si="90"/>
        <v>0.75222605552817479</v>
      </c>
      <c r="BE105" s="16"/>
      <c r="BF105" s="16">
        <f t="shared" si="64"/>
        <v>0.12825610178404237</v>
      </c>
      <c r="BG105" s="16">
        <f t="shared" si="65"/>
        <v>0.78069489155946592</v>
      </c>
      <c r="BH105" s="16">
        <f t="shared" si="66"/>
        <v>1.4595929151329374</v>
      </c>
      <c r="BI105" s="16">
        <f t="shared" si="67"/>
        <v>6.9309597404096498E-3</v>
      </c>
      <c r="BJ105" s="16">
        <f t="shared" si="68"/>
        <v>0.64025446010593956</v>
      </c>
      <c r="BK105" s="16">
        <f t="shared" si="69"/>
        <v>0.70860213674665562</v>
      </c>
      <c r="BL105" s="16">
        <f t="shared" si="91"/>
        <v>0.58725903884877328</v>
      </c>
      <c r="BM105" s="16"/>
      <c r="BN105" s="16">
        <f t="shared" si="70"/>
        <v>8.7871145751869453E-2</v>
      </c>
      <c r="BO105" s="16">
        <f t="shared" si="71"/>
        <v>0.53487166419162935</v>
      </c>
      <c r="BP105" s="16">
        <f t="shared" si="72"/>
        <v>0.685122536312751</v>
      </c>
      <c r="BQ105" s="16">
        <f t="shared" si="73"/>
        <v>4.7485567164310249E-3</v>
      </c>
      <c r="BR105" s="16">
        <f t="shared" si="74"/>
        <v>0.43865275959333233</v>
      </c>
      <c r="BS105" s="16">
        <f t="shared" si="75"/>
        <v>0.4854792931645035</v>
      </c>
      <c r="BT105" s="16">
        <f t="shared" si="92"/>
        <v>0.40234440216865985</v>
      </c>
      <c r="BU105" s="16"/>
      <c r="BV105" s="16">
        <f t="shared" si="76"/>
        <v>18.50481125092524</v>
      </c>
      <c r="BW105" s="16">
        <f t="shared" si="77"/>
        <v>112.63878608438195</v>
      </c>
      <c r="BX105" s="16">
        <f t="shared" si="78"/>
        <v>144.28016284233902</v>
      </c>
      <c r="BY105" s="16">
        <f t="shared" si="93"/>
        <v>210.59030347890453</v>
      </c>
      <c r="BZ105" s="16">
        <f t="shared" si="79"/>
        <v>92.376017764618794</v>
      </c>
      <c r="CA105" s="16">
        <f t="shared" si="80"/>
        <v>102.23723168023685</v>
      </c>
      <c r="CB105" s="16">
        <f t="shared" si="94"/>
        <v>84.729829755736489</v>
      </c>
      <c r="CC105" s="16"/>
      <c r="CD105" s="16">
        <f t="shared" si="81"/>
        <v>0.18099875110861735</v>
      </c>
      <c r="CE105" s="16">
        <f t="shared" si="82"/>
        <v>1.2193509615384617</v>
      </c>
      <c r="CF105" s="16">
        <f t="shared" si="83"/>
        <v>1.5618790064102563</v>
      </c>
      <c r="CG105" s="16">
        <f t="shared" si="95"/>
        <v>2.2797075320512823</v>
      </c>
      <c r="CH105" s="16">
        <f t="shared" si="96"/>
        <v>1.0825320512820513E-2</v>
      </c>
      <c r="CI105" s="16">
        <f t="shared" si="84"/>
        <v>1.1067508012820513</v>
      </c>
      <c r="CJ105" s="16">
        <f t="shared" si="97"/>
        <v>0.82875708157613714</v>
      </c>
      <c r="CK105" s="16"/>
      <c r="CL105" s="16">
        <f t="shared" si="98"/>
        <v>0.18099875110861735</v>
      </c>
      <c r="CM105" s="16">
        <f t="shared" si="85"/>
        <v>1.1017393979981538</v>
      </c>
      <c r="CN105" s="16">
        <f t="shared" si="86"/>
        <v>1.4112291625187785</v>
      </c>
      <c r="CO105" s="16">
        <f t="shared" si="87"/>
        <v>2.0598200872413979</v>
      </c>
      <c r="CP105" s="16">
        <f t="shared" si="88"/>
        <v>9.7811725099096816E-3</v>
      </c>
      <c r="CQ105" s="16">
        <f t="shared" si="89"/>
        <v>0.90354576553421784</v>
      </c>
      <c r="CR105" s="16">
        <f t="shared" si="99"/>
        <v>0.82875708157613714</v>
      </c>
      <c r="CS105" s="16"/>
      <c r="CT105" s="16">
        <f t="shared" si="100"/>
        <v>0.21839783349349173</v>
      </c>
      <c r="CU105" s="16">
        <f t="shared" si="101"/>
        <v>1.3293876124748842</v>
      </c>
      <c r="CV105" s="16">
        <f t="shared" si="102"/>
        <v>1.7028260679654057</v>
      </c>
      <c r="CW105" s="16">
        <f t="shared" si="103"/>
        <v>2.4854328645059844</v>
      </c>
      <c r="CX105" s="16">
        <f t="shared" si="104"/>
        <v>1.1802218921988294E-2</v>
      </c>
      <c r="CY105" s="16">
        <f t="shared" si="105"/>
        <v>1.2066261902681925</v>
      </c>
      <c r="CZ105" s="16">
        <f t="shared" si="106"/>
        <v>1.2066261902681925</v>
      </c>
      <c r="DA105" s="31"/>
      <c r="DB105" s="277"/>
      <c r="DC105" s="57"/>
      <c r="DD105" s="57"/>
      <c r="DE105" s="161"/>
      <c r="DF105" s="132"/>
      <c r="DG105" s="205"/>
      <c r="DH105" s="206"/>
      <c r="DI105" s="78"/>
      <c r="DJ105" s="57"/>
      <c r="DP105" s="78"/>
    </row>
    <row r="106" spans="2:120" x14ac:dyDescent="0.25">
      <c r="B106" s="115">
        <v>38898</v>
      </c>
      <c r="C106" s="112">
        <v>2326.0331999999999</v>
      </c>
      <c r="D106" s="112">
        <v>373.72</v>
      </c>
      <c r="E106" s="112">
        <v>292.31130999999999</v>
      </c>
      <c r="F106" s="112">
        <v>202.34988000000001</v>
      </c>
      <c r="G106" s="112">
        <v>42779.726560000003</v>
      </c>
      <c r="H106" s="112">
        <v>457.58276000000001</v>
      </c>
      <c r="I106" s="112">
        <v>416.36144999999999</v>
      </c>
      <c r="J106" s="112">
        <v>503.46222</v>
      </c>
      <c r="L106" s="115">
        <v>38898</v>
      </c>
      <c r="M106" s="112">
        <f t="shared" si="107"/>
        <v>2.28841017570105E-2</v>
      </c>
      <c r="N106" s="112">
        <f t="shared" si="108"/>
        <v>-1.1759675005345027E-3</v>
      </c>
      <c r="O106" s="112">
        <f t="shared" si="109"/>
        <v>2.2615329591908484E-3</v>
      </c>
      <c r="P106" s="112">
        <f t="shared" si="110"/>
        <v>1.2776912816898411E-2</v>
      </c>
      <c r="Q106" s="112">
        <f t="shared" si="111"/>
        <v>1.7490269582982609E-2</v>
      </c>
      <c r="R106" s="112">
        <f t="shared" si="112"/>
        <v>5.2277768080031262E-3</v>
      </c>
      <c r="S106" s="112">
        <f t="shared" si="113"/>
        <v>9.1501112591636513E-3</v>
      </c>
      <c r="T106" s="112">
        <f t="shared" si="114"/>
        <v>1.2548946890185597E-2</v>
      </c>
      <c r="V106" s="115">
        <v>38898</v>
      </c>
      <c r="W106" s="119">
        <f>M106-'Interest rate'!M105</f>
        <v>2.0466508393356619E-2</v>
      </c>
      <c r="X106" s="119">
        <f>N106-'Interest rate'!N105</f>
        <v>-5.3382080417587741E-3</v>
      </c>
      <c r="Y106" s="119">
        <f>O106-'Interest rate'!O105</f>
        <v>-3.6490061963823095E-5</v>
      </c>
      <c r="Z106" s="119">
        <f>P106-'Interest rate'!P105</f>
        <v>8.9766263297201832E-3</v>
      </c>
      <c r="AA106" s="119">
        <f>Q106-'Interest rate'!Q105</f>
        <v>1.7367951905421508E-2</v>
      </c>
      <c r="AB106" s="119">
        <f>R106-'Interest rate'!R105</f>
        <v>4.142610350704512E-3</v>
      </c>
      <c r="AC106" s="119">
        <f>S106-'Interest rate'!S105</f>
        <v>5.6515552924387702E-3</v>
      </c>
      <c r="AD106" s="119">
        <f>T106-'Interest rate'!T105</f>
        <v>7.8914590764924686E-3</v>
      </c>
      <c r="AE106" s="118"/>
      <c r="AF106" s="119">
        <v>3.899721448467966E-3</v>
      </c>
      <c r="AG106" s="119">
        <v>0.51955431754874648</v>
      </c>
      <c r="AH106" s="119">
        <v>0.17214484679665737</v>
      </c>
      <c r="AI106" s="119">
        <v>9.8607242339832854E-2</v>
      </c>
      <c r="AJ106" s="119">
        <v>9.8941504178272979E-2</v>
      </c>
      <c r="AK106" s="119">
        <v>3.5877437325905287E-2</v>
      </c>
      <c r="AL106" s="119">
        <v>4.0111420612813371E-2</v>
      </c>
      <c r="AM106" s="119">
        <v>3.0863509749303616E-2</v>
      </c>
      <c r="AN106" s="31"/>
      <c r="AO106" s="31"/>
      <c r="AP106" s="18">
        <v>6.2214</v>
      </c>
      <c r="AQ106" s="18">
        <v>7.9581999999999997</v>
      </c>
      <c r="AR106" s="18">
        <v>11.4992</v>
      </c>
      <c r="AS106" s="18">
        <v>5.4368999999999994E-2</v>
      </c>
      <c r="AT106" s="18">
        <v>5.0835999999999997</v>
      </c>
      <c r="AU106" s="18">
        <v>5.5701000000000001</v>
      </c>
      <c r="AV106" s="18">
        <v>4.6174400000000002</v>
      </c>
      <c r="AW106" s="18"/>
      <c r="AX106" s="18">
        <f t="shared" si="58"/>
        <v>0.16073552576590477</v>
      </c>
      <c r="AY106" s="18">
        <f t="shared" si="59"/>
        <v>1.2791654611502232</v>
      </c>
      <c r="AZ106" s="18">
        <f t="shared" si="60"/>
        <v>1.8483299578872923</v>
      </c>
      <c r="BA106" s="18">
        <f t="shared" si="61"/>
        <v>8.7390298003664751E-3</v>
      </c>
      <c r="BB106" s="18">
        <f t="shared" si="62"/>
        <v>0.81711511878355347</v>
      </c>
      <c r="BC106" s="18">
        <f t="shared" si="63"/>
        <v>0.89531295206866623</v>
      </c>
      <c r="BD106" s="18">
        <f t="shared" si="90"/>
        <v>0.74218664609251939</v>
      </c>
      <c r="BE106" s="18"/>
      <c r="BF106" s="18">
        <f t="shared" si="64"/>
        <v>0.12565655550250057</v>
      </c>
      <c r="BG106" s="18">
        <f t="shared" si="65"/>
        <v>0.7817596944032571</v>
      </c>
      <c r="BH106" s="18">
        <f t="shared" si="66"/>
        <v>1.4449498630343547</v>
      </c>
      <c r="BI106" s="18">
        <f t="shared" si="67"/>
        <v>6.8318212661154527E-3</v>
      </c>
      <c r="BJ106" s="18">
        <f t="shared" si="68"/>
        <v>0.63878766555251187</v>
      </c>
      <c r="BK106" s="18">
        <f t="shared" si="69"/>
        <v>0.6999195798044785</v>
      </c>
      <c r="BL106" s="18">
        <f t="shared" si="91"/>
        <v>0.58021160563946628</v>
      </c>
      <c r="BM106" s="18"/>
      <c r="BN106" s="18">
        <f t="shared" si="70"/>
        <v>8.696257130930847E-2</v>
      </c>
      <c r="BO106" s="18">
        <f t="shared" si="71"/>
        <v>0.54102894114373168</v>
      </c>
      <c r="BP106" s="18">
        <f t="shared" si="72"/>
        <v>0.69206553499373857</v>
      </c>
      <c r="BQ106" s="18">
        <f t="shared" si="73"/>
        <v>4.7280680395157919E-3</v>
      </c>
      <c r="BR106" s="18">
        <f t="shared" si="74"/>
        <v>0.44208292750800049</v>
      </c>
      <c r="BS106" s="18">
        <f t="shared" si="75"/>
        <v>0.48439021844997909</v>
      </c>
      <c r="BT106" s="18">
        <f t="shared" si="92"/>
        <v>0.40154445526645333</v>
      </c>
      <c r="BU106" s="18"/>
      <c r="BV106" s="18">
        <f t="shared" si="76"/>
        <v>18.392834151814455</v>
      </c>
      <c r="BW106" s="18">
        <f t="shared" si="77"/>
        <v>114.42917839209846</v>
      </c>
      <c r="BX106" s="18">
        <f t="shared" si="78"/>
        <v>146.37385274696979</v>
      </c>
      <c r="BY106" s="18">
        <f t="shared" si="93"/>
        <v>211.50287847854477</v>
      </c>
      <c r="BZ106" s="18">
        <f t="shared" si="79"/>
        <v>93.501811694163962</v>
      </c>
      <c r="CA106" s="18">
        <f t="shared" si="80"/>
        <v>102.4499255090217</v>
      </c>
      <c r="CB106" s="18">
        <f t="shared" si="94"/>
        <v>84.927808125954144</v>
      </c>
      <c r="CC106" s="18"/>
      <c r="CD106" s="18">
        <f t="shared" si="81"/>
        <v>0.1795299904849105</v>
      </c>
      <c r="CE106" s="18">
        <f t="shared" si="82"/>
        <v>1.2238177669368164</v>
      </c>
      <c r="CF106" s="18">
        <f t="shared" si="83"/>
        <v>1.5654654182075693</v>
      </c>
      <c r="CG106" s="18">
        <f t="shared" si="95"/>
        <v>2.2620190416240464</v>
      </c>
      <c r="CH106" s="18">
        <f t="shared" si="96"/>
        <v>1.0694979935478794E-2</v>
      </c>
      <c r="CI106" s="18">
        <f t="shared" si="84"/>
        <v>1.0956998977102841</v>
      </c>
      <c r="CJ106" s="18">
        <f t="shared" si="97"/>
        <v>0.8289689592646452</v>
      </c>
      <c r="CK106" s="18"/>
      <c r="CL106" s="18">
        <f t="shared" si="98"/>
        <v>0.1795299904849105</v>
      </c>
      <c r="CM106" s="18">
        <f t="shared" si="85"/>
        <v>1.1169278828028222</v>
      </c>
      <c r="CN106" s="18">
        <f t="shared" si="86"/>
        <v>1.4287355702770146</v>
      </c>
      <c r="CO106" s="18">
        <f t="shared" si="87"/>
        <v>2.0644512665840828</v>
      </c>
      <c r="CP106" s="18">
        <f t="shared" si="88"/>
        <v>9.7608660526740977E-3</v>
      </c>
      <c r="CQ106" s="18">
        <f t="shared" si="89"/>
        <v>0.91265865962909098</v>
      </c>
      <c r="CR106" s="18">
        <f t="shared" si="99"/>
        <v>0.8289689592646452</v>
      </c>
      <c r="CS106" s="18"/>
      <c r="CT106" s="18">
        <f t="shared" si="100"/>
        <v>0.21657022072836896</v>
      </c>
      <c r="CU106" s="18">
        <f t="shared" si="101"/>
        <v>1.3473699712394747</v>
      </c>
      <c r="CV106" s="18">
        <f t="shared" si="102"/>
        <v>1.7235091306005057</v>
      </c>
      <c r="CW106" s="18">
        <f t="shared" si="103"/>
        <v>2.4903842821996602</v>
      </c>
      <c r="CX106" s="18">
        <f t="shared" si="104"/>
        <v>1.177470633078069E-2</v>
      </c>
      <c r="CY106" s="18">
        <f t="shared" si="105"/>
        <v>1.2063177864790879</v>
      </c>
      <c r="CZ106" s="18">
        <f t="shared" si="106"/>
        <v>1.2063177864790879</v>
      </c>
      <c r="DA106" s="31"/>
      <c r="DB106" s="277"/>
      <c r="DC106" s="57"/>
      <c r="DD106" s="57"/>
      <c r="DE106" s="161"/>
      <c r="DF106" s="132"/>
      <c r="DG106" s="205"/>
      <c r="DH106" s="206"/>
      <c r="DI106" s="78"/>
      <c r="DJ106" s="57"/>
      <c r="DP106" s="78"/>
    </row>
    <row r="107" spans="2:120" x14ac:dyDescent="0.25">
      <c r="B107" s="78">
        <v>38929</v>
      </c>
      <c r="C107" s="111">
        <v>2317.0158700000002</v>
      </c>
      <c r="D107" s="111">
        <v>376.2</v>
      </c>
      <c r="E107" s="111">
        <v>294.68903</v>
      </c>
      <c r="F107" s="111">
        <v>201.37029999999999</v>
      </c>
      <c r="G107" s="111">
        <v>43123.804689999997</v>
      </c>
      <c r="H107" s="111">
        <v>463.29030999999998</v>
      </c>
      <c r="I107" s="111">
        <v>425.67029000000002</v>
      </c>
      <c r="J107" s="111">
        <v>491.05858999999998</v>
      </c>
      <c r="L107" s="78">
        <v>38929</v>
      </c>
      <c r="M107" s="111">
        <f t="shared" si="107"/>
        <v>-3.8766987504733619E-3</v>
      </c>
      <c r="N107" s="111">
        <f t="shared" si="108"/>
        <v>6.635984159263586E-3</v>
      </c>
      <c r="O107" s="111">
        <f t="shared" si="109"/>
        <v>8.1342045916732442E-3</v>
      </c>
      <c r="P107" s="111">
        <f t="shared" si="110"/>
        <v>-4.8410209089326806E-3</v>
      </c>
      <c r="Q107" s="111">
        <f t="shared" si="111"/>
        <v>8.0430184498121449E-3</v>
      </c>
      <c r="R107" s="111">
        <f t="shared" si="112"/>
        <v>1.2473262760161585E-2</v>
      </c>
      <c r="S107" s="111">
        <f t="shared" si="113"/>
        <v>2.2357593384305874E-2</v>
      </c>
      <c r="T107" s="111">
        <f t="shared" si="114"/>
        <v>-2.4636664892154214E-2</v>
      </c>
      <c r="V107" s="78">
        <v>38929</v>
      </c>
      <c r="W107" s="118">
        <f>M107-'Interest rate'!M106</f>
        <v>-6.2942921141272423E-3</v>
      </c>
      <c r="X107" s="118">
        <f>N107-'Interest rate'!N106</f>
        <v>2.2957863657928623E-3</v>
      </c>
      <c r="Y107" s="118">
        <f>O107-'Interest rate'!O106</f>
        <v>5.7493769765966096E-3</v>
      </c>
      <c r="Z107" s="118">
        <f>P107-'Interest rate'!P106</f>
        <v>-8.6625817173306974E-3</v>
      </c>
      <c r="AA107" s="118">
        <f>Q107-'Interest rate'!Q106</f>
        <v>7.8754646113388116E-3</v>
      </c>
      <c r="AB107" s="118">
        <f>R107-'Interest rate'!R106</f>
        <v>1.1296188015531117E-2</v>
      </c>
      <c r="AC107" s="118">
        <f>S107-'Interest rate'!S106</f>
        <v>1.8829635516847798E-2</v>
      </c>
      <c r="AD107" s="118">
        <f>T107-'Interest rate'!T106</f>
        <v>-2.9343627370578829E-2</v>
      </c>
      <c r="AE107" s="118"/>
      <c r="AF107" s="118">
        <v>3.899721448467966E-3</v>
      </c>
      <c r="AG107" s="118">
        <v>0.51955431754874648</v>
      </c>
      <c r="AH107" s="118">
        <v>0.17214484679665737</v>
      </c>
      <c r="AI107" s="118">
        <v>9.8607242339832854E-2</v>
      </c>
      <c r="AJ107" s="118">
        <v>9.8941504178272979E-2</v>
      </c>
      <c r="AK107" s="118">
        <v>3.5877437325905287E-2</v>
      </c>
      <c r="AL107" s="118">
        <v>4.0111420612813371E-2</v>
      </c>
      <c r="AM107" s="118">
        <v>3.0863509749303616E-2</v>
      </c>
      <c r="AN107" s="31"/>
      <c r="AO107" s="31"/>
      <c r="AP107" s="16">
        <v>6.1567999999999996</v>
      </c>
      <c r="AQ107" s="16">
        <v>7.8615000000000004</v>
      </c>
      <c r="AR107" s="16">
        <v>11.499599999999999</v>
      </c>
      <c r="AS107" s="16">
        <v>5.3689000000000001E-2</v>
      </c>
      <c r="AT107" s="16">
        <v>5.0006000000000004</v>
      </c>
      <c r="AU107" s="16">
        <v>5.4420000000000002</v>
      </c>
      <c r="AV107" s="16">
        <v>4.7188400000000001</v>
      </c>
      <c r="AW107" s="16"/>
      <c r="AX107" s="16">
        <f t="shared" si="58"/>
        <v>0.16242203742203742</v>
      </c>
      <c r="AY107" s="16">
        <f t="shared" si="59"/>
        <v>1.2768808471933473</v>
      </c>
      <c r="AZ107" s="16">
        <f t="shared" si="60"/>
        <v>1.8677884615384615</v>
      </c>
      <c r="BA107" s="16">
        <f t="shared" si="61"/>
        <v>8.7202767671517682E-3</v>
      </c>
      <c r="BB107" s="16">
        <f t="shared" si="62"/>
        <v>0.81220764033264037</v>
      </c>
      <c r="BC107" s="16">
        <f t="shared" si="63"/>
        <v>0.88390072765072769</v>
      </c>
      <c r="BD107" s="16">
        <f t="shared" si="90"/>
        <v>0.76644360706860715</v>
      </c>
      <c r="BE107" s="16"/>
      <c r="BF107" s="16">
        <f t="shared" si="64"/>
        <v>0.12720218787763149</v>
      </c>
      <c r="BG107" s="16">
        <f t="shared" si="65"/>
        <v>0.78315843032500154</v>
      </c>
      <c r="BH107" s="16">
        <f t="shared" si="66"/>
        <v>1.4627742797176109</v>
      </c>
      <c r="BI107" s="16">
        <f t="shared" si="67"/>
        <v>6.829358264962157E-3</v>
      </c>
      <c r="BJ107" s="16">
        <f t="shared" si="68"/>
        <v>0.63608726070088406</v>
      </c>
      <c r="BK107" s="16">
        <f t="shared" si="69"/>
        <v>0.69223430643007056</v>
      </c>
      <c r="BL107" s="16">
        <f t="shared" si="91"/>
        <v>0.60024677224448264</v>
      </c>
      <c r="BM107" s="16"/>
      <c r="BN107" s="16">
        <f t="shared" si="70"/>
        <v>8.6959546419005884E-2</v>
      </c>
      <c r="BO107" s="16">
        <f t="shared" si="71"/>
        <v>0.5353925353925354</v>
      </c>
      <c r="BP107" s="16">
        <f t="shared" si="72"/>
        <v>0.68363247417301487</v>
      </c>
      <c r="BQ107" s="16">
        <f t="shared" si="73"/>
        <v>4.6687710876900067E-3</v>
      </c>
      <c r="BR107" s="16">
        <f t="shared" si="74"/>
        <v>0.43484990782288085</v>
      </c>
      <c r="BS107" s="16">
        <f t="shared" si="75"/>
        <v>0.47323385161223003</v>
      </c>
      <c r="BT107" s="16">
        <f t="shared" si="92"/>
        <v>0.41034818602386175</v>
      </c>
      <c r="BU107" s="16"/>
      <c r="BV107" s="16">
        <f t="shared" si="76"/>
        <v>18.625789267820224</v>
      </c>
      <c r="BW107" s="16">
        <f t="shared" si="77"/>
        <v>114.67525936411555</v>
      </c>
      <c r="BX107" s="16">
        <f t="shared" si="78"/>
        <v>146.42664232896868</v>
      </c>
      <c r="BY107" s="16">
        <f t="shared" si="93"/>
        <v>214.18912626422545</v>
      </c>
      <c r="BZ107" s="16">
        <f t="shared" si="79"/>
        <v>93.140121812661818</v>
      </c>
      <c r="CA107" s="16">
        <f t="shared" si="80"/>
        <v>101.36154519547766</v>
      </c>
      <c r="CB107" s="16">
        <f t="shared" si="94"/>
        <v>87.89211942856079</v>
      </c>
      <c r="CC107" s="16"/>
      <c r="CD107" s="16">
        <f t="shared" si="81"/>
        <v>0.18375597206909225</v>
      </c>
      <c r="CE107" s="16">
        <f t="shared" si="82"/>
        <v>1.2312122545294564</v>
      </c>
      <c r="CF107" s="16">
        <f t="shared" si="83"/>
        <v>1.5721113466384034</v>
      </c>
      <c r="CG107" s="16">
        <f t="shared" si="95"/>
        <v>2.2996440427148741</v>
      </c>
      <c r="CH107" s="16">
        <f t="shared" si="96"/>
        <v>1.0736511618605766E-2</v>
      </c>
      <c r="CI107" s="16">
        <f t="shared" si="84"/>
        <v>1.0882694076710793</v>
      </c>
      <c r="CJ107" s="16">
        <f t="shared" si="97"/>
        <v>0.8671150312385153</v>
      </c>
      <c r="CK107" s="16"/>
      <c r="CL107" s="16">
        <f t="shared" si="98"/>
        <v>0.18375597206909225</v>
      </c>
      <c r="CM107" s="16">
        <f t="shared" si="85"/>
        <v>1.131348768834987</v>
      </c>
      <c r="CN107" s="16">
        <f t="shared" si="86"/>
        <v>1.4445975744211688</v>
      </c>
      <c r="CO107" s="16">
        <f t="shared" si="87"/>
        <v>2.113120176405733</v>
      </c>
      <c r="CP107" s="16">
        <f t="shared" si="88"/>
        <v>9.865674384417494E-3</v>
      </c>
      <c r="CQ107" s="16">
        <f t="shared" si="89"/>
        <v>0.91889011392870279</v>
      </c>
      <c r="CR107" s="16">
        <f t="shared" si="99"/>
        <v>0.8671150312385153</v>
      </c>
      <c r="CS107" s="16"/>
      <c r="CT107" s="16">
        <f t="shared" si="100"/>
        <v>0.2119164879504285</v>
      </c>
      <c r="CU107" s="16">
        <f t="shared" si="101"/>
        <v>1.3047274330131979</v>
      </c>
      <c r="CV107" s="16">
        <f t="shared" si="102"/>
        <v>1.6659814700222935</v>
      </c>
      <c r="CW107" s="16">
        <f t="shared" si="103"/>
        <v>2.4369548448347471</v>
      </c>
      <c r="CX107" s="16">
        <f t="shared" si="104"/>
        <v>1.1377584321570555E-2</v>
      </c>
      <c r="CY107" s="16">
        <f t="shared" si="105"/>
        <v>1.1532495274262318</v>
      </c>
      <c r="CZ107" s="16">
        <f t="shared" si="106"/>
        <v>1.1532495274262318</v>
      </c>
      <c r="DA107" s="31"/>
      <c r="DB107" s="277"/>
      <c r="DC107" s="57"/>
      <c r="DD107" s="57"/>
      <c r="DE107" s="161"/>
      <c r="DF107" s="132"/>
      <c r="DG107" s="205"/>
      <c r="DH107" s="206"/>
      <c r="DI107" s="78"/>
      <c r="DJ107" s="57"/>
      <c r="DP107" s="78"/>
    </row>
    <row r="108" spans="2:120" x14ac:dyDescent="0.25">
      <c r="B108" s="115">
        <v>38960</v>
      </c>
      <c r="C108" s="112">
        <v>2433.79126</v>
      </c>
      <c r="D108" s="112">
        <v>384.99</v>
      </c>
      <c r="E108" s="112">
        <v>300.89096000000001</v>
      </c>
      <c r="F108" s="112">
        <v>202.39196999999999</v>
      </c>
      <c r="G108" s="112">
        <v>45186.277340000001</v>
      </c>
      <c r="H108" s="112">
        <v>474.76965000000001</v>
      </c>
      <c r="I108" s="112">
        <v>426.14542</v>
      </c>
      <c r="J108" s="112">
        <v>504.97113000000002</v>
      </c>
      <c r="L108" s="115">
        <v>38960</v>
      </c>
      <c r="M108" s="112">
        <f t="shared" si="107"/>
        <v>5.0399046252540325E-2</v>
      </c>
      <c r="N108" s="112">
        <f t="shared" si="108"/>
        <v>2.3365231259968144E-2</v>
      </c>
      <c r="O108" s="112">
        <f t="shared" si="109"/>
        <v>2.1045676522129186E-2</v>
      </c>
      <c r="P108" s="112">
        <f t="shared" si="110"/>
        <v>5.0735883096961754E-3</v>
      </c>
      <c r="Q108" s="112">
        <f t="shared" si="111"/>
        <v>4.7826778384381985E-2</v>
      </c>
      <c r="R108" s="112">
        <f t="shared" si="112"/>
        <v>2.4777854732165761E-2</v>
      </c>
      <c r="S108" s="112">
        <f t="shared" si="113"/>
        <v>1.1161925348370794E-3</v>
      </c>
      <c r="T108" s="112">
        <f t="shared" si="114"/>
        <v>2.8331731250236469E-2</v>
      </c>
      <c r="V108" s="115">
        <v>38960</v>
      </c>
      <c r="W108" s="119">
        <f>M108-'Interest rate'!M107</f>
        <v>4.7924666272595839E-2</v>
      </c>
      <c r="X108" s="119">
        <f>N108-'Interest rate'!N107</f>
        <v>1.8980350118139366E-2</v>
      </c>
      <c r="Y108" s="119">
        <f>O108-'Interest rate'!O107</f>
        <v>1.8555078291808913E-2</v>
      </c>
      <c r="Z108" s="119">
        <f>P108-'Interest rate'!P107</f>
        <v>1.2493266087136856E-3</v>
      </c>
      <c r="AA108" s="119">
        <f>Q108-'Interest rate'!Q107</f>
        <v>4.7526234013804292E-2</v>
      </c>
      <c r="AB108" s="119">
        <f>R108-'Interest rate'!R107</f>
        <v>2.3602153772129597E-2</v>
      </c>
      <c r="AC108" s="119">
        <f>S108-'Interest rate'!S107</f>
        <v>-2.3823634318878018E-3</v>
      </c>
      <c r="AD108" s="119">
        <f>T108-'Interest rate'!T107</f>
        <v>2.3483932575431687E-2</v>
      </c>
      <c r="AE108" s="118"/>
      <c r="AF108" s="119">
        <v>3.899721448467966E-3</v>
      </c>
      <c r="AG108" s="119">
        <v>0.51955431754874648</v>
      </c>
      <c r="AH108" s="119">
        <v>0.17214484679665737</v>
      </c>
      <c r="AI108" s="119">
        <v>9.8607242339832854E-2</v>
      </c>
      <c r="AJ108" s="119">
        <v>9.8941504178272979E-2</v>
      </c>
      <c r="AK108" s="119">
        <v>3.5877437325905287E-2</v>
      </c>
      <c r="AL108" s="119">
        <v>4.0111420612813371E-2</v>
      </c>
      <c r="AM108" s="119">
        <v>3.0863509749303616E-2</v>
      </c>
      <c r="AN108" s="31"/>
      <c r="AO108" s="31"/>
      <c r="AP108" s="18">
        <v>6.3196000000000003</v>
      </c>
      <c r="AQ108" s="18">
        <v>8.0983000000000001</v>
      </c>
      <c r="AR108" s="18">
        <v>12.037100000000001</v>
      </c>
      <c r="AS108" s="18">
        <v>5.3830000000000003E-2</v>
      </c>
      <c r="AT108" s="18">
        <v>5.1357999999999997</v>
      </c>
      <c r="AU108" s="18">
        <v>5.726</v>
      </c>
      <c r="AV108" s="18">
        <v>4.8269299999999999</v>
      </c>
      <c r="AW108" s="18"/>
      <c r="AX108" s="18">
        <f t="shared" si="58"/>
        <v>0.15823786315589594</v>
      </c>
      <c r="AY108" s="18">
        <f t="shared" si="59"/>
        <v>1.2814576871953922</v>
      </c>
      <c r="AZ108" s="18">
        <f t="shared" si="60"/>
        <v>1.904724982593835</v>
      </c>
      <c r="BA108" s="18">
        <f t="shared" si="61"/>
        <v>8.5179441736818792E-3</v>
      </c>
      <c r="BB108" s="18">
        <f t="shared" si="62"/>
        <v>0.81267801759605029</v>
      </c>
      <c r="BC108" s="18">
        <f t="shared" si="63"/>
        <v>0.9060700044306601</v>
      </c>
      <c r="BD108" s="18">
        <f t="shared" si="90"/>
        <v>0.76380308880308878</v>
      </c>
      <c r="BE108" s="18"/>
      <c r="BF108" s="18">
        <f t="shared" si="64"/>
        <v>0.12348270624699011</v>
      </c>
      <c r="BG108" s="18">
        <f t="shared" si="65"/>
        <v>0.78036131039847867</v>
      </c>
      <c r="BH108" s="18">
        <f t="shared" si="66"/>
        <v>1.4863736833656447</v>
      </c>
      <c r="BI108" s="18">
        <f t="shared" si="67"/>
        <v>6.6470740772754779E-3</v>
      </c>
      <c r="BJ108" s="18">
        <f t="shared" si="68"/>
        <v>0.6341824827432917</v>
      </c>
      <c r="BK108" s="18">
        <f t="shared" si="69"/>
        <v>0.70706197597026532</v>
      </c>
      <c r="BL108" s="18">
        <f t="shared" si="91"/>
        <v>0.59604237926478398</v>
      </c>
      <c r="BM108" s="18"/>
      <c r="BN108" s="18">
        <f t="shared" si="70"/>
        <v>8.3076488522983105E-2</v>
      </c>
      <c r="BO108" s="18">
        <f t="shared" si="71"/>
        <v>0.52501017686984408</v>
      </c>
      <c r="BP108" s="18">
        <f t="shared" si="72"/>
        <v>0.67277832700567408</v>
      </c>
      <c r="BQ108" s="18">
        <f t="shared" si="73"/>
        <v>4.4720073771921812E-3</v>
      </c>
      <c r="BR108" s="18">
        <f t="shared" si="74"/>
        <v>0.42666422975633661</v>
      </c>
      <c r="BS108" s="18">
        <f t="shared" si="75"/>
        <v>0.47569597328260127</v>
      </c>
      <c r="BT108" s="18">
        <f t="shared" si="92"/>
        <v>0.40100439474624283</v>
      </c>
      <c r="BU108" s="18"/>
      <c r="BV108" s="18">
        <f t="shared" si="76"/>
        <v>18.577001671930148</v>
      </c>
      <c r="BW108" s="18">
        <f t="shared" si="77"/>
        <v>117.39921976592977</v>
      </c>
      <c r="BX108" s="18">
        <f t="shared" si="78"/>
        <v>150.44213263979194</v>
      </c>
      <c r="BY108" s="18">
        <f t="shared" si="93"/>
        <v>223.6132268251904</v>
      </c>
      <c r="BZ108" s="18">
        <f t="shared" si="79"/>
        <v>95.407765186698853</v>
      </c>
      <c r="CA108" s="18">
        <f t="shared" si="80"/>
        <v>106.37191157347203</v>
      </c>
      <c r="CB108" s="18">
        <f t="shared" si="94"/>
        <v>89.669886680289792</v>
      </c>
      <c r="CC108" s="18"/>
      <c r="CD108" s="18">
        <f t="shared" si="81"/>
        <v>0.17464198393293748</v>
      </c>
      <c r="CE108" s="18">
        <f t="shared" si="82"/>
        <v>1.2304996300478992</v>
      </c>
      <c r="CF108" s="18">
        <f t="shared" si="83"/>
        <v>1.5768332100159665</v>
      </c>
      <c r="CG108" s="18">
        <f t="shared" si="95"/>
        <v>2.3437633864247052</v>
      </c>
      <c r="CH108" s="18">
        <f t="shared" si="96"/>
        <v>1.048132715448421E-2</v>
      </c>
      <c r="CI108" s="18">
        <f t="shared" si="84"/>
        <v>1.1149188052494257</v>
      </c>
      <c r="CJ108" s="18">
        <f t="shared" si="97"/>
        <v>0.84298463150541392</v>
      </c>
      <c r="CK108" s="18"/>
      <c r="CL108" s="18">
        <f t="shared" si="98"/>
        <v>0.17464198393293748</v>
      </c>
      <c r="CM108" s="18">
        <f t="shared" si="85"/>
        <v>1.1036674816625918</v>
      </c>
      <c r="CN108" s="18">
        <f t="shared" si="86"/>
        <v>1.4143031784841076</v>
      </c>
      <c r="CO108" s="18">
        <f t="shared" si="87"/>
        <v>2.102183024799162</v>
      </c>
      <c r="CP108" s="18">
        <f t="shared" si="88"/>
        <v>9.4009779951100252E-3</v>
      </c>
      <c r="CQ108" s="18">
        <f t="shared" si="89"/>
        <v>0.89692630108278026</v>
      </c>
      <c r="CR108" s="18">
        <f t="shared" si="99"/>
        <v>0.84298463150541392</v>
      </c>
      <c r="CS108" s="18"/>
      <c r="CT108" s="18">
        <f t="shared" si="100"/>
        <v>0.20717101760332138</v>
      </c>
      <c r="CU108" s="18">
        <f t="shared" si="101"/>
        <v>1.3092379628459498</v>
      </c>
      <c r="CV108" s="18">
        <f t="shared" si="102"/>
        <v>1.6777330518569773</v>
      </c>
      <c r="CW108" s="18">
        <f t="shared" si="103"/>
        <v>2.4937382559929397</v>
      </c>
      <c r="CX108" s="18">
        <f t="shared" si="104"/>
        <v>1.1152015877586791E-2</v>
      </c>
      <c r="CY108" s="18">
        <f t="shared" si="105"/>
        <v>1.186261246796618</v>
      </c>
      <c r="CZ108" s="18">
        <f t="shared" si="106"/>
        <v>1.186261246796618</v>
      </c>
      <c r="DA108" s="31"/>
      <c r="DB108" s="277"/>
      <c r="DC108" s="57"/>
      <c r="DD108" s="57"/>
      <c r="DE108" s="161"/>
      <c r="DF108" s="132"/>
      <c r="DG108" s="205"/>
      <c r="DH108" s="206"/>
      <c r="DI108" s="78"/>
      <c r="DJ108" s="57"/>
      <c r="DP108" s="78"/>
    </row>
    <row r="109" spans="2:120" x14ac:dyDescent="0.25">
      <c r="B109" s="78">
        <v>38989</v>
      </c>
      <c r="C109" s="111">
        <v>2535.8378899999998</v>
      </c>
      <c r="D109" s="111">
        <v>389.41</v>
      </c>
      <c r="E109" s="111">
        <v>306.96042</v>
      </c>
      <c r="F109" s="111">
        <v>208.04039</v>
      </c>
      <c r="G109" s="111">
        <v>45958.167970000002</v>
      </c>
      <c r="H109" s="111">
        <v>486.87932999999998</v>
      </c>
      <c r="I109" s="111">
        <v>434.85415999999998</v>
      </c>
      <c r="J109" s="111">
        <v>521.64770999999996</v>
      </c>
      <c r="L109" s="78">
        <v>38989</v>
      </c>
      <c r="M109" s="111">
        <f t="shared" si="107"/>
        <v>4.1929080639397043E-2</v>
      </c>
      <c r="N109" s="111">
        <f t="shared" si="108"/>
        <v>1.1480817683576339E-2</v>
      </c>
      <c r="O109" s="111">
        <f t="shared" si="109"/>
        <v>2.0171626292793787E-2</v>
      </c>
      <c r="P109" s="111">
        <f t="shared" si="110"/>
        <v>2.7908320671022668E-2</v>
      </c>
      <c r="Q109" s="111">
        <f t="shared" si="111"/>
        <v>1.7082412525200485E-2</v>
      </c>
      <c r="R109" s="111">
        <f t="shared" si="112"/>
        <v>2.5506432435181914E-2</v>
      </c>
      <c r="S109" s="111">
        <f t="shared" si="113"/>
        <v>2.0436075553739386E-2</v>
      </c>
      <c r="T109" s="111">
        <f t="shared" si="114"/>
        <v>3.3024818666365974E-2</v>
      </c>
      <c r="V109" s="78">
        <v>38989</v>
      </c>
      <c r="W109" s="118">
        <f>M109-'Interest rate'!M108</f>
        <v>3.9325035394478736E-2</v>
      </c>
      <c r="X109" s="118">
        <f>N109-'Interest rate'!N108</f>
        <v>7.1441001513354863E-3</v>
      </c>
      <c r="Y109" s="118">
        <f>O109-'Interest rate'!O108</f>
        <v>1.7626920532685997E-2</v>
      </c>
      <c r="Z109" s="118">
        <f>P109-'Interest rate'!P108</f>
        <v>2.3896973102357943E-2</v>
      </c>
      <c r="AA109" s="118">
        <f>Q109-'Interest rate'!Q108</f>
        <v>1.6786536152604059E-2</v>
      </c>
      <c r="AB109" s="118">
        <f>R109-'Interest rate'!R108</f>
        <v>2.4223852128479439E-2</v>
      </c>
      <c r="AC109" s="118">
        <f>S109-'Interest rate'!S108</f>
        <v>1.6925491484752309E-2</v>
      </c>
      <c r="AD109" s="118">
        <f>T109-'Interest rate'!T108</f>
        <v>2.8165168344754354E-2</v>
      </c>
      <c r="AE109" s="118"/>
      <c r="AF109" s="118">
        <v>3.899721448467966E-3</v>
      </c>
      <c r="AG109" s="118">
        <v>0.51955431754874648</v>
      </c>
      <c r="AH109" s="118">
        <v>0.17214484679665737</v>
      </c>
      <c r="AI109" s="118">
        <v>9.8607242339832854E-2</v>
      </c>
      <c r="AJ109" s="118">
        <v>9.8941504178272979E-2</v>
      </c>
      <c r="AK109" s="118">
        <v>3.5877437325905287E-2</v>
      </c>
      <c r="AL109" s="118">
        <v>4.0111420612813371E-2</v>
      </c>
      <c r="AM109" s="118">
        <v>3.0863509749303616E-2</v>
      </c>
      <c r="AN109" s="31"/>
      <c r="AO109" s="31"/>
      <c r="AP109" s="16">
        <v>6.5328999999999997</v>
      </c>
      <c r="AQ109" s="16">
        <v>8.2797999999999998</v>
      </c>
      <c r="AR109" s="16">
        <v>12.231400000000001</v>
      </c>
      <c r="AS109" s="16">
        <v>5.5284000000000007E-2</v>
      </c>
      <c r="AT109" s="16">
        <v>5.2237999999999998</v>
      </c>
      <c r="AU109" s="16">
        <v>5.8437999999999999</v>
      </c>
      <c r="AV109" s="16">
        <v>4.87453</v>
      </c>
      <c r="AW109" s="16"/>
      <c r="AX109" s="16">
        <f t="shared" si="58"/>
        <v>0.15307137718318053</v>
      </c>
      <c r="AY109" s="16">
        <f t="shared" si="59"/>
        <v>1.2674003888012981</v>
      </c>
      <c r="AZ109" s="16">
        <f t="shared" si="60"/>
        <v>1.8722772428783545</v>
      </c>
      <c r="BA109" s="16">
        <f t="shared" si="61"/>
        <v>8.4623980161949545E-3</v>
      </c>
      <c r="BB109" s="16">
        <f t="shared" si="62"/>
        <v>0.79961426012949843</v>
      </c>
      <c r="BC109" s="16">
        <f t="shared" si="63"/>
        <v>0.89451851398307036</v>
      </c>
      <c r="BD109" s="16">
        <f t="shared" si="90"/>
        <v>0.74615102022072899</v>
      </c>
      <c r="BE109" s="16"/>
      <c r="BF109" s="16">
        <f t="shared" si="64"/>
        <v>0.120775864151308</v>
      </c>
      <c r="BG109" s="16">
        <f t="shared" si="65"/>
        <v>0.78901664291408002</v>
      </c>
      <c r="BH109" s="16">
        <f t="shared" si="66"/>
        <v>1.4772579047803087</v>
      </c>
      <c r="BI109" s="16">
        <f t="shared" si="67"/>
        <v>6.6769728737409127E-3</v>
      </c>
      <c r="BJ109" s="16">
        <f t="shared" si="68"/>
        <v>0.63090895915360268</v>
      </c>
      <c r="BK109" s="16">
        <f t="shared" si="69"/>
        <v>0.70578999492741368</v>
      </c>
      <c r="BL109" s="16">
        <f t="shared" si="91"/>
        <v>0.58872557308147544</v>
      </c>
      <c r="BM109" s="16"/>
      <c r="BN109" s="16">
        <f t="shared" si="70"/>
        <v>8.1756789901401311E-2</v>
      </c>
      <c r="BO109" s="16">
        <f t="shared" si="71"/>
        <v>0.53410893274686455</v>
      </c>
      <c r="BP109" s="16">
        <f t="shared" si="72"/>
        <v>0.67692986902562258</v>
      </c>
      <c r="BQ109" s="16">
        <f t="shared" si="73"/>
        <v>4.5198423729090704E-3</v>
      </c>
      <c r="BR109" s="16">
        <f t="shared" si="74"/>
        <v>0.42708111908694013</v>
      </c>
      <c r="BS109" s="16">
        <f t="shared" si="75"/>
        <v>0.477770328825809</v>
      </c>
      <c r="BT109" s="16">
        <f t="shared" si="92"/>
        <v>0.39852592507807771</v>
      </c>
      <c r="BU109" s="16"/>
      <c r="BV109" s="16">
        <f t="shared" si="76"/>
        <v>18.088416178279427</v>
      </c>
      <c r="BW109" s="16">
        <f t="shared" si="77"/>
        <v>118.16981405108164</v>
      </c>
      <c r="BX109" s="16">
        <f t="shared" si="78"/>
        <v>149.768468272918</v>
      </c>
      <c r="BY109" s="16">
        <f t="shared" si="93"/>
        <v>221.24665364300699</v>
      </c>
      <c r="BZ109" s="16">
        <f t="shared" si="79"/>
        <v>94.490268432096073</v>
      </c>
      <c r="CA109" s="16">
        <f t="shared" si="80"/>
        <v>105.70508646262931</v>
      </c>
      <c r="CB109" s="16">
        <f t="shared" si="94"/>
        <v>88.172527313508411</v>
      </c>
      <c r="CC109" s="16"/>
      <c r="CD109" s="16">
        <f t="shared" si="81"/>
        <v>0.1711215305109689</v>
      </c>
      <c r="CE109" s="16">
        <f t="shared" si="82"/>
        <v>1.250603009303572</v>
      </c>
      <c r="CF109" s="16">
        <f t="shared" si="83"/>
        <v>1.5850147402274208</v>
      </c>
      <c r="CG109" s="16">
        <f t="shared" si="95"/>
        <v>2.3414755541942651</v>
      </c>
      <c r="CH109" s="16">
        <f t="shared" si="96"/>
        <v>1.0583100424977987E-2</v>
      </c>
      <c r="CI109" s="16">
        <f t="shared" si="84"/>
        <v>1.1186875454649872</v>
      </c>
      <c r="CJ109" s="16">
        <f t="shared" si="97"/>
        <v>0.8341370341216332</v>
      </c>
      <c r="CK109" s="16"/>
      <c r="CL109" s="16">
        <f t="shared" si="98"/>
        <v>0.1711215305109689</v>
      </c>
      <c r="CM109" s="16">
        <f t="shared" si="85"/>
        <v>1.1179198466751086</v>
      </c>
      <c r="CN109" s="16">
        <f t="shared" si="86"/>
        <v>1.4168520483247202</v>
      </c>
      <c r="CO109" s="16">
        <f t="shared" si="87"/>
        <v>2.0930558882918651</v>
      </c>
      <c r="CP109" s="16">
        <f t="shared" si="88"/>
        <v>9.4602826927684056E-3</v>
      </c>
      <c r="CQ109" s="16">
        <f t="shared" si="89"/>
        <v>0.89390465108319928</v>
      </c>
      <c r="CR109" s="16">
        <f t="shared" si="99"/>
        <v>0.8341370341216332</v>
      </c>
      <c r="CS109" s="16"/>
      <c r="CT109" s="16">
        <f t="shared" si="100"/>
        <v>0.2051479834978962</v>
      </c>
      <c r="CU109" s="16">
        <f t="shared" si="101"/>
        <v>1.3402112613934061</v>
      </c>
      <c r="CV109" s="16">
        <f t="shared" si="102"/>
        <v>1.6985842737658809</v>
      </c>
      <c r="CW109" s="16">
        <f t="shared" si="103"/>
        <v>2.5092470453561679</v>
      </c>
      <c r="CX109" s="16">
        <f t="shared" si="104"/>
        <v>1.1341401119697697E-2</v>
      </c>
      <c r="CY109" s="16">
        <f t="shared" si="105"/>
        <v>1.1988437859650058</v>
      </c>
      <c r="CZ109" s="16">
        <f t="shared" si="106"/>
        <v>1.1988437859650058</v>
      </c>
      <c r="DA109" s="31"/>
      <c r="DB109" s="277"/>
      <c r="DC109" s="57"/>
      <c r="DD109" s="57"/>
      <c r="DE109" s="161"/>
      <c r="DF109" s="132"/>
      <c r="DG109" s="205"/>
      <c r="DH109" s="206"/>
      <c r="DI109" s="78"/>
      <c r="DJ109" s="57"/>
      <c r="DP109" s="78"/>
    </row>
    <row r="110" spans="2:120" x14ac:dyDescent="0.25">
      <c r="B110" s="115">
        <v>39021</v>
      </c>
      <c r="C110" s="112">
        <v>2636.1979999999999</v>
      </c>
      <c r="D110" s="112">
        <v>403.44</v>
      </c>
      <c r="E110" s="112">
        <v>315.92795000000001</v>
      </c>
      <c r="F110" s="112">
        <v>211.42438000000001</v>
      </c>
      <c r="G110" s="112">
        <v>47089.515630000002</v>
      </c>
      <c r="H110" s="112">
        <v>501.11282</v>
      </c>
      <c r="I110" s="112">
        <v>452.65967000000001</v>
      </c>
      <c r="J110" s="112">
        <v>520.50061000000005</v>
      </c>
      <c r="L110" s="115">
        <v>39021</v>
      </c>
      <c r="M110" s="112">
        <f t="shared" si="107"/>
        <v>3.9576705749120311E-2</v>
      </c>
      <c r="N110" s="112">
        <f t="shared" si="108"/>
        <v>3.6028864179142639E-2</v>
      </c>
      <c r="O110" s="112">
        <f t="shared" si="109"/>
        <v>2.9213961852150305E-2</v>
      </c>
      <c r="P110" s="112">
        <f t="shared" si="110"/>
        <v>1.6266024111952548E-2</v>
      </c>
      <c r="Q110" s="112">
        <f t="shared" si="111"/>
        <v>2.4616900759371063E-2</v>
      </c>
      <c r="R110" s="112">
        <f t="shared" si="112"/>
        <v>2.9234122549421038E-2</v>
      </c>
      <c r="S110" s="112">
        <f t="shared" si="113"/>
        <v>4.0945934609433188E-2</v>
      </c>
      <c r="T110" s="112">
        <f t="shared" si="114"/>
        <v>-2.1989936464973381E-3</v>
      </c>
      <c r="V110" s="115">
        <v>39021</v>
      </c>
      <c r="W110" s="119">
        <f>M110-'Interest rate'!M109</f>
        <v>3.6875532467644412E-2</v>
      </c>
      <c r="X110" s="119">
        <f>N110-'Interest rate'!N109</f>
        <v>3.1698598988994853E-2</v>
      </c>
      <c r="Y110" s="119">
        <f>O110-'Interest rate'!O109</f>
        <v>2.6527043722982091E-2</v>
      </c>
      <c r="Z110" s="119">
        <f>P110-'Interest rate'!P109</f>
        <v>1.2225271970450979E-2</v>
      </c>
      <c r="AA110" s="119">
        <f>Q110-'Interest rate'!Q109</f>
        <v>2.4300784285194332E-2</v>
      </c>
      <c r="AB110" s="119">
        <f>R110-'Interest rate'!R109</f>
        <v>2.7811285093138904E-2</v>
      </c>
      <c r="AC110" s="119">
        <f>S110-'Interest rate'!S109</f>
        <v>3.7447378642708307E-2</v>
      </c>
      <c r="AD110" s="119">
        <f>T110-'Interest rate'!T109</f>
        <v>-7.0783932965369223E-3</v>
      </c>
      <c r="AE110" s="118"/>
      <c r="AF110" s="119">
        <v>3.899721448467966E-3</v>
      </c>
      <c r="AG110" s="119">
        <v>0.51955431754874648</v>
      </c>
      <c r="AH110" s="119">
        <v>0.17214484679665737</v>
      </c>
      <c r="AI110" s="119">
        <v>9.8607242339832854E-2</v>
      </c>
      <c r="AJ110" s="119">
        <v>9.8941504178272979E-2</v>
      </c>
      <c r="AK110" s="119">
        <v>3.5877437325905287E-2</v>
      </c>
      <c r="AL110" s="119">
        <v>4.0111420612813371E-2</v>
      </c>
      <c r="AM110" s="119">
        <v>3.0863509749303616E-2</v>
      </c>
      <c r="AN110" s="31"/>
      <c r="AO110" s="31"/>
      <c r="AP110" s="18">
        <v>6.5401999999999996</v>
      </c>
      <c r="AQ110" s="18">
        <v>8.3462999999999994</v>
      </c>
      <c r="AR110" s="18">
        <v>12.474500000000001</v>
      </c>
      <c r="AS110" s="18">
        <v>5.5911000000000002E-2</v>
      </c>
      <c r="AT110" s="18">
        <v>5.2565999999999997</v>
      </c>
      <c r="AU110" s="18">
        <v>5.8277999999999999</v>
      </c>
      <c r="AV110" s="18">
        <v>5.0604800000000001</v>
      </c>
      <c r="AW110" s="18"/>
      <c r="AX110" s="18">
        <f t="shared" si="58"/>
        <v>0.1529005229197884</v>
      </c>
      <c r="AY110" s="18">
        <f t="shared" si="59"/>
        <v>1.2761536344454298</v>
      </c>
      <c r="AZ110" s="18">
        <f t="shared" si="60"/>
        <v>1.9073575731629004</v>
      </c>
      <c r="BA110" s="18">
        <f t="shared" si="61"/>
        <v>8.548821136968289E-3</v>
      </c>
      <c r="BB110" s="18">
        <f t="shared" si="62"/>
        <v>0.80373688878015959</v>
      </c>
      <c r="BC110" s="18">
        <f t="shared" si="63"/>
        <v>0.89107366747194283</v>
      </c>
      <c r="BD110" s="18">
        <f t="shared" si="90"/>
        <v>0.77375003822513078</v>
      </c>
      <c r="BE110" s="18"/>
      <c r="BF110" s="18">
        <f t="shared" si="64"/>
        <v>0.11981357008494783</v>
      </c>
      <c r="BG110" s="18">
        <f t="shared" si="65"/>
        <v>0.78360471106957574</v>
      </c>
      <c r="BH110" s="18">
        <f t="shared" si="66"/>
        <v>1.4946143800246818</v>
      </c>
      <c r="BI110" s="18">
        <f t="shared" si="67"/>
        <v>6.6988965170195185E-3</v>
      </c>
      <c r="BJ110" s="18">
        <f t="shared" si="68"/>
        <v>0.6298120125085368</v>
      </c>
      <c r="BK110" s="18">
        <f t="shared" si="69"/>
        <v>0.69824952374105898</v>
      </c>
      <c r="BL110" s="18">
        <f t="shared" si="91"/>
        <v>0.60631417514347685</v>
      </c>
      <c r="BM110" s="18"/>
      <c r="BN110" s="18">
        <f t="shared" si="70"/>
        <v>8.016353360856146E-2</v>
      </c>
      <c r="BO110" s="18">
        <f t="shared" si="71"/>
        <v>0.52428554250671366</v>
      </c>
      <c r="BP110" s="18">
        <f t="shared" si="72"/>
        <v>0.66906890055713641</v>
      </c>
      <c r="BQ110" s="18">
        <f t="shared" si="73"/>
        <v>4.4820233275882802E-3</v>
      </c>
      <c r="BR110" s="18">
        <f t="shared" si="74"/>
        <v>0.42138763076676417</v>
      </c>
      <c r="BS110" s="18">
        <f t="shared" si="75"/>
        <v>0.46717704116397446</v>
      </c>
      <c r="BT110" s="18">
        <f t="shared" si="92"/>
        <v>0.40566595855545312</v>
      </c>
      <c r="BU110" s="18"/>
      <c r="BV110" s="18">
        <f t="shared" si="76"/>
        <v>17.885568135071811</v>
      </c>
      <c r="BW110" s="18">
        <f t="shared" si="77"/>
        <v>116.97519271699665</v>
      </c>
      <c r="BX110" s="18">
        <f t="shared" si="78"/>
        <v>149.27831732574984</v>
      </c>
      <c r="BY110" s="18">
        <f t="shared" si="93"/>
        <v>223.1135197009533</v>
      </c>
      <c r="BZ110" s="18">
        <f t="shared" si="79"/>
        <v>94.017277458818469</v>
      </c>
      <c r="CA110" s="18">
        <f t="shared" si="80"/>
        <v>104.23351397757149</v>
      </c>
      <c r="CB110" s="18">
        <f t="shared" si="94"/>
        <v>90.509559836168194</v>
      </c>
      <c r="CC110" s="18"/>
      <c r="CD110" s="18">
        <f t="shared" si="81"/>
        <v>0.17159133806925428</v>
      </c>
      <c r="CE110" s="18">
        <f t="shared" si="82"/>
        <v>1.2441882585701785</v>
      </c>
      <c r="CF110" s="18">
        <f t="shared" si="83"/>
        <v>1.5877753681086633</v>
      </c>
      <c r="CG110" s="18">
        <f t="shared" si="95"/>
        <v>2.3731118974241907</v>
      </c>
      <c r="CH110" s="18">
        <f t="shared" si="96"/>
        <v>1.0636342883232508E-2</v>
      </c>
      <c r="CI110" s="18">
        <f t="shared" si="84"/>
        <v>1.1086633945896587</v>
      </c>
      <c r="CJ110" s="18">
        <f t="shared" si="97"/>
        <v>0.86833453447269993</v>
      </c>
      <c r="CK110" s="18"/>
      <c r="CL110" s="18">
        <f t="shared" si="98"/>
        <v>0.17159133806925428</v>
      </c>
      <c r="CM110" s="18">
        <f t="shared" si="85"/>
        <v>1.1222416692405368</v>
      </c>
      <c r="CN110" s="18">
        <f t="shared" si="86"/>
        <v>1.4321527849274169</v>
      </c>
      <c r="CO110" s="18">
        <f t="shared" si="87"/>
        <v>2.1405161467449125</v>
      </c>
      <c r="CP110" s="18">
        <f t="shared" si="88"/>
        <v>9.5938433027900772E-3</v>
      </c>
      <c r="CQ110" s="18">
        <f t="shared" si="89"/>
        <v>0.90198702769484196</v>
      </c>
      <c r="CR110" s="18">
        <f t="shared" si="99"/>
        <v>0.86833453447269993</v>
      </c>
      <c r="CS110" s="18"/>
      <c r="CT110" s="18">
        <f t="shared" si="100"/>
        <v>0.19760971291260906</v>
      </c>
      <c r="CU110" s="18">
        <f t="shared" si="101"/>
        <v>1.2924070443910458</v>
      </c>
      <c r="CV110" s="18">
        <f t="shared" si="102"/>
        <v>1.649309946882509</v>
      </c>
      <c r="CW110" s="18">
        <f t="shared" si="103"/>
        <v>2.4650823637283419</v>
      </c>
      <c r="CX110" s="18">
        <f t="shared" si="104"/>
        <v>1.1048556658656887E-2</v>
      </c>
      <c r="CY110" s="18">
        <f t="shared" si="105"/>
        <v>1.1516298849121032</v>
      </c>
      <c r="CZ110" s="18">
        <f t="shared" si="106"/>
        <v>1.1516298849121032</v>
      </c>
      <c r="DA110" s="31"/>
      <c r="DB110" s="277"/>
      <c r="DC110" s="57"/>
      <c r="DD110" s="57"/>
      <c r="DE110" s="161"/>
      <c r="DF110" s="132"/>
      <c r="DG110" s="205"/>
      <c r="DH110" s="206"/>
      <c r="DI110" s="78"/>
      <c r="DJ110" s="57"/>
      <c r="DP110" s="78"/>
    </row>
    <row r="111" spans="2:120" x14ac:dyDescent="0.25">
      <c r="B111" s="78">
        <v>39051</v>
      </c>
      <c r="C111" s="111">
        <v>2545.87817</v>
      </c>
      <c r="D111" s="111">
        <v>413.5</v>
      </c>
      <c r="E111" s="111">
        <v>311.95776000000001</v>
      </c>
      <c r="F111" s="111">
        <v>210.14383000000001</v>
      </c>
      <c r="G111" s="111">
        <v>47854.355470000002</v>
      </c>
      <c r="H111" s="111">
        <v>495.16626000000002</v>
      </c>
      <c r="I111" s="111">
        <v>471.96890000000002</v>
      </c>
      <c r="J111" s="111">
        <v>524.21398999999997</v>
      </c>
      <c r="L111" s="78">
        <v>39051</v>
      </c>
      <c r="M111" s="111">
        <f t="shared" si="107"/>
        <v>-3.4261398423031886E-2</v>
      </c>
      <c r="N111" s="111">
        <f t="shared" si="108"/>
        <v>2.4935554233591173E-2</v>
      </c>
      <c r="O111" s="111">
        <f t="shared" si="109"/>
        <v>-1.2566757705356535E-2</v>
      </c>
      <c r="P111" s="111">
        <f t="shared" si="110"/>
        <v>-6.0567754768868776E-3</v>
      </c>
      <c r="Q111" s="111">
        <f t="shared" si="111"/>
        <v>1.6242253286477437E-2</v>
      </c>
      <c r="R111" s="111">
        <f t="shared" si="112"/>
        <v>-1.1866708977830487E-2</v>
      </c>
      <c r="S111" s="111">
        <f t="shared" si="113"/>
        <v>4.2657279363986556E-2</v>
      </c>
      <c r="T111" s="111">
        <f t="shared" si="114"/>
        <v>7.1342471625535087E-3</v>
      </c>
      <c r="V111" s="78">
        <v>39051</v>
      </c>
      <c r="W111" s="118">
        <f>M111-'Interest rate'!M110</f>
        <v>-3.7132297142108528E-2</v>
      </c>
      <c r="X111" s="118">
        <f>N111-'Interest rate'!N110</f>
        <v>2.0606783000465256E-2</v>
      </c>
      <c r="Y111" s="118">
        <f>O111-'Interest rate'!O110</f>
        <v>-1.5340507075634502E-2</v>
      </c>
      <c r="Z111" s="118">
        <f>P111-'Interest rate'!P110</f>
        <v>-1.0178699796152046E-2</v>
      </c>
      <c r="AA111" s="118">
        <f>Q111-'Interest rate'!Q110</f>
        <v>1.5934441602378779E-2</v>
      </c>
      <c r="AB111" s="118">
        <f>R111-'Interest rate'!R110</f>
        <v>-1.3297069203387912E-2</v>
      </c>
      <c r="AC111" s="118">
        <f>S111-'Interest rate'!S110</f>
        <v>3.9145356264383979E-2</v>
      </c>
      <c r="AD111" s="118">
        <f>T111-'Interest rate'!T110</f>
        <v>2.1443301031671691E-3</v>
      </c>
      <c r="AE111" s="118"/>
      <c r="AF111" s="118">
        <v>3.899721448467966E-3</v>
      </c>
      <c r="AG111" s="118">
        <v>0.51955431754874648</v>
      </c>
      <c r="AH111" s="118">
        <v>0.17214484679665737</v>
      </c>
      <c r="AI111" s="118">
        <v>9.8607242339832854E-2</v>
      </c>
      <c r="AJ111" s="118">
        <v>9.8941504178272979E-2</v>
      </c>
      <c r="AK111" s="118">
        <v>3.5877437325905287E-2</v>
      </c>
      <c r="AL111" s="118">
        <v>4.0111420612813371E-2</v>
      </c>
      <c r="AM111" s="118">
        <v>3.0863509749303616E-2</v>
      </c>
      <c r="AN111" s="31"/>
      <c r="AO111" s="31"/>
      <c r="AP111" s="16">
        <v>6.1558999999999999</v>
      </c>
      <c r="AQ111" s="16">
        <v>8.1516000000000002</v>
      </c>
      <c r="AR111" s="16">
        <v>12.102499999999999</v>
      </c>
      <c r="AS111" s="16">
        <v>5.3156999999999996E-2</v>
      </c>
      <c r="AT111" s="16">
        <v>5.1391999999999998</v>
      </c>
      <c r="AU111" s="16">
        <v>5.3985000000000003</v>
      </c>
      <c r="AV111" s="16">
        <v>4.8564999999999996</v>
      </c>
      <c r="AW111" s="16"/>
      <c r="AX111" s="16">
        <f t="shared" si="58"/>
        <v>0.16244578371968355</v>
      </c>
      <c r="AY111" s="16">
        <f t="shared" si="59"/>
        <v>1.3241930505693724</v>
      </c>
      <c r="AZ111" s="16">
        <f t="shared" si="60"/>
        <v>1.9660000974674701</v>
      </c>
      <c r="BA111" s="16">
        <f t="shared" si="61"/>
        <v>8.6351305251872179E-3</v>
      </c>
      <c r="BB111" s="16">
        <f t="shared" si="62"/>
        <v>0.83484137169219763</v>
      </c>
      <c r="BC111" s="16">
        <f t="shared" si="63"/>
        <v>0.87696356341071169</v>
      </c>
      <c r="BD111" s="16">
        <f t="shared" si="90"/>
        <v>0.78891794863464304</v>
      </c>
      <c r="BE111" s="16"/>
      <c r="BF111" s="16">
        <f t="shared" si="64"/>
        <v>0.12267530300799842</v>
      </c>
      <c r="BG111" s="16">
        <f t="shared" si="65"/>
        <v>0.75517689778693742</v>
      </c>
      <c r="BH111" s="16">
        <f t="shared" si="66"/>
        <v>1.4846778546543007</v>
      </c>
      <c r="BI111" s="16">
        <f t="shared" si="67"/>
        <v>6.5210510819961719E-3</v>
      </c>
      <c r="BJ111" s="16">
        <f t="shared" si="68"/>
        <v>0.63045291721870544</v>
      </c>
      <c r="BK111" s="16">
        <f t="shared" si="69"/>
        <v>0.66226262328867946</v>
      </c>
      <c r="BL111" s="16">
        <f t="shared" si="91"/>
        <v>0.59577260905834428</v>
      </c>
      <c r="BM111" s="16"/>
      <c r="BN111" s="16">
        <f t="shared" si="70"/>
        <v>8.2627556290022733E-2</v>
      </c>
      <c r="BO111" s="16">
        <f t="shared" si="71"/>
        <v>0.50864697376575096</v>
      </c>
      <c r="BP111" s="16">
        <f t="shared" si="72"/>
        <v>0.67354678785374933</v>
      </c>
      <c r="BQ111" s="16">
        <f t="shared" si="73"/>
        <v>4.3922330097087379E-3</v>
      </c>
      <c r="BR111" s="16">
        <f t="shared" si="74"/>
        <v>0.42463953728568482</v>
      </c>
      <c r="BS111" s="16">
        <f t="shared" si="75"/>
        <v>0.44606486263168776</v>
      </c>
      <c r="BT111" s="16">
        <f t="shared" si="92"/>
        <v>0.40128072712249535</v>
      </c>
      <c r="BU111" s="16"/>
      <c r="BV111" s="16">
        <f t="shared" si="76"/>
        <v>18.812197829072371</v>
      </c>
      <c r="BW111" s="16">
        <f t="shared" si="77"/>
        <v>115.80600861598661</v>
      </c>
      <c r="BX111" s="16">
        <f t="shared" si="78"/>
        <v>153.34951182346634</v>
      </c>
      <c r="BY111" s="16">
        <f t="shared" si="93"/>
        <v>227.67462422634836</v>
      </c>
      <c r="BZ111" s="16">
        <f t="shared" si="79"/>
        <v>96.679647083168732</v>
      </c>
      <c r="CA111" s="16">
        <f t="shared" si="80"/>
        <v>101.55764998024721</v>
      </c>
      <c r="CB111" s="16">
        <f t="shared" si="94"/>
        <v>91.361438756889967</v>
      </c>
      <c r="CC111" s="16"/>
      <c r="CD111" s="16">
        <f t="shared" si="81"/>
        <v>0.18523663980735389</v>
      </c>
      <c r="CE111" s="16">
        <f t="shared" si="82"/>
        <v>1.1978323474470736</v>
      </c>
      <c r="CF111" s="16">
        <f t="shared" si="83"/>
        <v>1.586161270236613</v>
      </c>
      <c r="CG111" s="16">
        <f t="shared" si="95"/>
        <v>2.354938511830635</v>
      </c>
      <c r="CH111" s="16">
        <f t="shared" si="96"/>
        <v>1.0343438667496886E-2</v>
      </c>
      <c r="CI111" s="16">
        <f t="shared" si="84"/>
        <v>1.0504553237858032</v>
      </c>
      <c r="CJ111" s="16">
        <f t="shared" si="97"/>
        <v>0.89960174122441405</v>
      </c>
      <c r="CK111" s="16"/>
      <c r="CL111" s="16">
        <f t="shared" si="98"/>
        <v>0.18523663980735389</v>
      </c>
      <c r="CM111" s="16">
        <f t="shared" si="85"/>
        <v>1.1402982309900898</v>
      </c>
      <c r="CN111" s="16">
        <f t="shared" si="86"/>
        <v>1.5099749930536259</v>
      </c>
      <c r="CO111" s="16">
        <f t="shared" si="87"/>
        <v>2.2418264332685003</v>
      </c>
      <c r="CP111" s="16">
        <f t="shared" si="88"/>
        <v>9.8466240622395104E-3</v>
      </c>
      <c r="CQ111" s="16">
        <f t="shared" si="89"/>
        <v>0.9519681392979531</v>
      </c>
      <c r="CR111" s="16">
        <f t="shared" si="99"/>
        <v>0.89960174122441405</v>
      </c>
      <c r="CS111" s="16"/>
      <c r="CT111" s="16">
        <f t="shared" si="100"/>
        <v>0.20590960568310512</v>
      </c>
      <c r="CU111" s="16">
        <f t="shared" si="101"/>
        <v>1.2675589416246271</v>
      </c>
      <c r="CV111" s="16">
        <f t="shared" si="102"/>
        <v>1.6784927416863999</v>
      </c>
      <c r="CW111" s="16">
        <f t="shared" si="103"/>
        <v>2.4920210027797798</v>
      </c>
      <c r="CX111" s="16">
        <f t="shared" si="104"/>
        <v>1.0945536909296819E-2</v>
      </c>
      <c r="CY111" s="16">
        <f t="shared" si="105"/>
        <v>1.1116030062802431</v>
      </c>
      <c r="CZ111" s="16">
        <f t="shared" si="106"/>
        <v>1.1116030062802431</v>
      </c>
      <c r="DA111" s="31"/>
      <c r="DB111" s="277"/>
      <c r="DC111" s="57"/>
      <c r="DD111" s="57"/>
      <c r="DE111" s="161"/>
      <c r="DF111" s="132"/>
      <c r="DG111" s="205"/>
      <c r="DH111" s="206"/>
      <c r="DI111" s="78"/>
      <c r="DJ111" s="57"/>
      <c r="DP111" s="78"/>
    </row>
    <row r="112" spans="2:120" x14ac:dyDescent="0.25">
      <c r="B112" s="116">
        <v>39080</v>
      </c>
      <c r="C112" s="113">
        <v>2636.22217</v>
      </c>
      <c r="D112" s="113">
        <v>422.14</v>
      </c>
      <c r="E112" s="113">
        <v>320.06975999999997</v>
      </c>
      <c r="F112" s="113">
        <v>215.71872999999999</v>
      </c>
      <c r="G112" s="113">
        <v>50268.429689999997</v>
      </c>
      <c r="H112" s="113">
        <v>515.01080000000002</v>
      </c>
      <c r="I112" s="113">
        <v>491.91973999999999</v>
      </c>
      <c r="J112" s="113">
        <v>535.50676999999996</v>
      </c>
      <c r="L112" s="116">
        <v>39080</v>
      </c>
      <c r="M112" s="113">
        <f t="shared" si="107"/>
        <v>3.5486379931526812E-2</v>
      </c>
      <c r="N112" s="113">
        <f t="shared" si="108"/>
        <v>2.0894800483675979E-2</v>
      </c>
      <c r="O112" s="113">
        <f t="shared" si="109"/>
        <v>2.6003520476618247E-2</v>
      </c>
      <c r="P112" s="113">
        <f t="shared" si="110"/>
        <v>2.6528973037181158E-2</v>
      </c>
      <c r="Q112" s="113">
        <f t="shared" si="111"/>
        <v>5.0446280099068153E-2</v>
      </c>
      <c r="R112" s="113">
        <f t="shared" si="112"/>
        <v>4.0076518945374007E-2</v>
      </c>
      <c r="S112" s="113">
        <f t="shared" si="113"/>
        <v>4.2271514076457128E-2</v>
      </c>
      <c r="T112" s="113">
        <f t="shared" si="114"/>
        <v>2.1542309467933007E-2</v>
      </c>
      <c r="V112" s="116">
        <v>39080</v>
      </c>
      <c r="W112" s="120">
        <f>M112-'Interest rate'!M111</f>
        <v>3.2502506207379156E-2</v>
      </c>
      <c r="X112" s="120">
        <f>N112-'Interest rate'!N111</f>
        <v>1.6542192427642322E-2</v>
      </c>
      <c r="Y112" s="120">
        <f>O112-'Interest rate'!O111</f>
        <v>2.3071678561468412E-2</v>
      </c>
      <c r="Z112" s="120">
        <f>P112-'Interest rate'!P111</f>
        <v>2.2334893434651226E-2</v>
      </c>
      <c r="AA112" s="120">
        <f>Q112-'Interest rate'!Q111</f>
        <v>5.0101102830721223E-2</v>
      </c>
      <c r="AB112" s="120">
        <f>R112-'Interest rate'!R111</f>
        <v>3.8523191770302612E-2</v>
      </c>
      <c r="AC112" s="120">
        <f>S112-'Interest rate'!S111</f>
        <v>3.878899804673952E-2</v>
      </c>
      <c r="AD112" s="120">
        <f>T112-'Interest rate'!T111</f>
        <v>1.6477474518162172E-2</v>
      </c>
      <c r="AE112" s="133"/>
      <c r="AF112" s="120">
        <v>3.899721448467966E-3</v>
      </c>
      <c r="AG112" s="120">
        <v>0.51955431754874648</v>
      </c>
      <c r="AH112" s="120">
        <v>0.17214484679665737</v>
      </c>
      <c r="AI112" s="120">
        <v>9.8607242339832854E-2</v>
      </c>
      <c r="AJ112" s="120">
        <v>9.8941504178272979E-2</v>
      </c>
      <c r="AK112" s="120">
        <v>3.5877437325905287E-2</v>
      </c>
      <c r="AL112" s="120">
        <v>4.0111420612813371E-2</v>
      </c>
      <c r="AM112" s="120">
        <v>3.0863509749303616E-2</v>
      </c>
      <c r="AN112" s="31"/>
      <c r="AO112" s="31"/>
      <c r="AP112" s="18">
        <v>6.2355999999999998</v>
      </c>
      <c r="AQ112" s="18">
        <v>8.2291000000000007</v>
      </c>
      <c r="AR112" s="18">
        <v>12.2187</v>
      </c>
      <c r="AS112" s="18">
        <v>5.2374999999999998E-2</v>
      </c>
      <c r="AT112" s="18">
        <v>5.1106999999999996</v>
      </c>
      <c r="AU112" s="18">
        <v>5.3489000000000004</v>
      </c>
      <c r="AV112" s="18">
        <v>4.9166600000000003</v>
      </c>
      <c r="AW112" s="18"/>
      <c r="AX112" s="18">
        <f t="shared" si="58"/>
        <v>0.16036949130797357</v>
      </c>
      <c r="AY112" s="18">
        <f t="shared" si="59"/>
        <v>1.3196965809224455</v>
      </c>
      <c r="AZ112" s="18">
        <f t="shared" si="60"/>
        <v>1.9595067034447367</v>
      </c>
      <c r="BA112" s="18">
        <f t="shared" si="61"/>
        <v>8.3993521072551151E-3</v>
      </c>
      <c r="BB112" s="18">
        <f t="shared" si="62"/>
        <v>0.81960035922766039</v>
      </c>
      <c r="BC112" s="18">
        <f t="shared" si="63"/>
        <v>0.85780037205721993</v>
      </c>
      <c r="BD112" s="18">
        <f t="shared" si="90"/>
        <v>0.7884822631342614</v>
      </c>
      <c r="BE112" s="18"/>
      <c r="BF112" s="18">
        <f t="shared" si="64"/>
        <v>0.12151997180736653</v>
      </c>
      <c r="BG112" s="18">
        <f t="shared" si="65"/>
        <v>0.7577499362020147</v>
      </c>
      <c r="BH112" s="18">
        <f t="shared" si="66"/>
        <v>1.4848160795226695</v>
      </c>
      <c r="BI112" s="18">
        <f t="shared" si="67"/>
        <v>6.3646085234108215E-3</v>
      </c>
      <c r="BJ112" s="18">
        <f t="shared" si="68"/>
        <v>0.62105211991590803</v>
      </c>
      <c r="BK112" s="18">
        <f t="shared" si="69"/>
        <v>0.64999817720042286</v>
      </c>
      <c r="BL112" s="18">
        <f t="shared" si="91"/>
        <v>0.59747238458640672</v>
      </c>
      <c r="BM112" s="18"/>
      <c r="BN112" s="18">
        <f t="shared" si="70"/>
        <v>8.1841767127435822E-2</v>
      </c>
      <c r="BO112" s="18">
        <f t="shared" si="71"/>
        <v>0.51033252309983879</v>
      </c>
      <c r="BP112" s="18">
        <f t="shared" si="72"/>
        <v>0.67348408586838215</v>
      </c>
      <c r="BQ112" s="18">
        <f t="shared" si="73"/>
        <v>4.286462553299451E-3</v>
      </c>
      <c r="BR112" s="18">
        <f t="shared" si="74"/>
        <v>0.41826871925818621</v>
      </c>
      <c r="BS112" s="18">
        <f t="shared" si="75"/>
        <v>0.43776342818794151</v>
      </c>
      <c r="BT112" s="18">
        <f t="shared" si="92"/>
        <v>0.40238814276477863</v>
      </c>
      <c r="BU112" s="18"/>
      <c r="BV112" s="18">
        <f t="shared" si="76"/>
        <v>19.093078758949883</v>
      </c>
      <c r="BW112" s="18">
        <f t="shared" si="77"/>
        <v>119.05680190930789</v>
      </c>
      <c r="BX112" s="18">
        <f t="shared" si="78"/>
        <v>157.11885441527448</v>
      </c>
      <c r="BY112" s="18">
        <f t="shared" si="93"/>
        <v>233.2926014319809</v>
      </c>
      <c r="BZ112" s="18">
        <f t="shared" si="79"/>
        <v>97.578997613365161</v>
      </c>
      <c r="CA112" s="18">
        <f t="shared" si="80"/>
        <v>102.12696897374704</v>
      </c>
      <c r="CB112" s="18">
        <f t="shared" si="94"/>
        <v>93.874176610978537</v>
      </c>
      <c r="CC112" s="18"/>
      <c r="CD112" s="18">
        <f t="shared" si="81"/>
        <v>0.18695432705789974</v>
      </c>
      <c r="CE112" s="18">
        <f t="shared" si="82"/>
        <v>1.2201068346801811</v>
      </c>
      <c r="CF112" s="18">
        <f t="shared" si="83"/>
        <v>1.6101708180875423</v>
      </c>
      <c r="CG112" s="18">
        <f t="shared" si="95"/>
        <v>2.3908075214745534</v>
      </c>
      <c r="CH112" s="18">
        <f t="shared" si="96"/>
        <v>1.0248106912947344E-2</v>
      </c>
      <c r="CI112" s="18">
        <f t="shared" si="84"/>
        <v>1.0466080967382161</v>
      </c>
      <c r="CJ112" s="18">
        <f t="shared" si="97"/>
        <v>0.91919086167249342</v>
      </c>
      <c r="CK112" s="18"/>
      <c r="CL112" s="18">
        <f t="shared" si="98"/>
        <v>0.18695432705789974</v>
      </c>
      <c r="CM112" s="18">
        <f t="shared" si="85"/>
        <v>1.1657724018022395</v>
      </c>
      <c r="CN112" s="18">
        <f t="shared" si="86"/>
        <v>1.5384658527921629</v>
      </c>
      <c r="CO112" s="18">
        <f t="shared" si="87"/>
        <v>2.2843388360223598</v>
      </c>
      <c r="CP112" s="18">
        <f t="shared" si="88"/>
        <v>9.7917328796574988E-3</v>
      </c>
      <c r="CQ112" s="18">
        <f t="shared" si="89"/>
        <v>0.95546747929480813</v>
      </c>
      <c r="CR112" s="18">
        <f t="shared" si="99"/>
        <v>0.91919086167249342</v>
      </c>
      <c r="CS112" s="18"/>
      <c r="CT112" s="18">
        <f t="shared" si="100"/>
        <v>0.20339010629166954</v>
      </c>
      <c r="CU112" s="18">
        <f t="shared" si="101"/>
        <v>1.2682593467923344</v>
      </c>
      <c r="CV112" s="18">
        <f t="shared" si="102"/>
        <v>1.6737175236847781</v>
      </c>
      <c r="CW112" s="18">
        <f t="shared" si="103"/>
        <v>2.4851626917460226</v>
      </c>
      <c r="CX112" s="18">
        <f t="shared" si="104"/>
        <v>1.065255681702619E-2</v>
      </c>
      <c r="CY112" s="18">
        <f t="shared" si="105"/>
        <v>1.0879133395435112</v>
      </c>
      <c r="CZ112" s="18">
        <f t="shared" si="106"/>
        <v>1.0879133395435112</v>
      </c>
      <c r="DA112" s="31"/>
      <c r="DB112" s="277"/>
      <c r="DC112" s="57"/>
      <c r="DD112" s="57"/>
      <c r="DE112" s="161"/>
      <c r="DF112" s="132"/>
      <c r="DG112" s="205"/>
      <c r="DH112" s="206"/>
      <c r="DI112" s="78"/>
      <c r="DJ112" s="57"/>
      <c r="DP112" s="78"/>
    </row>
    <row r="113" spans="2:120" x14ac:dyDescent="0.25">
      <c r="B113" s="78">
        <v>39113</v>
      </c>
      <c r="C113" s="111">
        <v>2665.3125</v>
      </c>
      <c r="D113" s="111">
        <v>426.15</v>
      </c>
      <c r="E113" s="111">
        <v>327.58089999999999</v>
      </c>
      <c r="F113" s="111">
        <v>217.16862</v>
      </c>
      <c r="G113" s="111">
        <v>51525.796880000002</v>
      </c>
      <c r="H113" s="111">
        <v>530.98290999999995</v>
      </c>
      <c r="I113" s="111">
        <v>502.60131999999999</v>
      </c>
      <c r="J113" s="111">
        <v>550.65252999999996</v>
      </c>
      <c r="L113" s="78">
        <v>39113</v>
      </c>
      <c r="M113" s="111">
        <f t="shared" si="107"/>
        <v>1.1034855229974827E-2</v>
      </c>
      <c r="N113" s="111">
        <f t="shared" si="108"/>
        <v>9.4992182688207194E-3</v>
      </c>
      <c r="O113" s="111">
        <f t="shared" si="109"/>
        <v>2.3467196651130173E-2</v>
      </c>
      <c r="P113" s="111">
        <f t="shared" si="110"/>
        <v>6.7212058962149435E-3</v>
      </c>
      <c r="Q113" s="111">
        <f t="shared" si="111"/>
        <v>2.5013058847353165E-2</v>
      </c>
      <c r="R113" s="111">
        <f t="shared" si="112"/>
        <v>3.1013155452273899E-2</v>
      </c>
      <c r="S113" s="111">
        <f t="shared" si="113"/>
        <v>2.1714070673398922E-2</v>
      </c>
      <c r="T113" s="111">
        <f t="shared" si="114"/>
        <v>2.8283041127565856E-2</v>
      </c>
      <c r="V113" s="78">
        <v>39113</v>
      </c>
      <c r="W113" s="118">
        <f>M113-'Interest rate'!M112</f>
        <v>7.9059333064961379E-3</v>
      </c>
      <c r="X113" s="118">
        <f>N113-'Interest rate'!N112</f>
        <v>5.1689530786729332E-3</v>
      </c>
      <c r="Y113" s="118">
        <f>O113-'Interest rate'!O112</f>
        <v>2.048856509746777E-2</v>
      </c>
      <c r="Z113" s="118">
        <f>P113-'Interest rate'!P112</f>
        <v>2.4431085843543698E-3</v>
      </c>
      <c r="AA113" s="118">
        <f>Q113-'Interest rate'!Q112</f>
        <v>2.4619121827530011E-2</v>
      </c>
      <c r="AB113" s="118">
        <f>R113-'Interest rate'!R112</f>
        <v>2.9324077221371425E-2</v>
      </c>
      <c r="AC113" s="118">
        <f>S113-'Interest rate'!S112</f>
        <v>1.8224199982461275E-2</v>
      </c>
      <c r="AD113" s="118">
        <f>T113-'Interest rate'!T112</f>
        <v>2.3214264832078335E-2</v>
      </c>
      <c r="AE113" s="118"/>
      <c r="AF113" s="118">
        <v>3.899721448467966E-3</v>
      </c>
      <c r="AG113" s="118">
        <v>0.51955431754874648</v>
      </c>
      <c r="AH113" s="118">
        <v>0.17214484679665737</v>
      </c>
      <c r="AI113" s="118">
        <v>9.8607242339832854E-2</v>
      </c>
      <c r="AJ113" s="118">
        <v>9.8941504178272979E-2</v>
      </c>
      <c r="AK113" s="118">
        <v>3.5877437325905287E-2</v>
      </c>
      <c r="AL113" s="118">
        <v>4.0111420612813371E-2</v>
      </c>
      <c r="AM113" s="118">
        <v>3.0863509749303616E-2</v>
      </c>
      <c r="AN113" s="31"/>
      <c r="AO113" s="31"/>
      <c r="AP113" s="16">
        <v>6.2419000000000002</v>
      </c>
      <c r="AQ113" s="16">
        <v>8.1349999999999998</v>
      </c>
      <c r="AR113" s="16">
        <v>12.266999999999999</v>
      </c>
      <c r="AS113" s="16">
        <v>5.1714000000000003E-2</v>
      </c>
      <c r="AT113" s="16">
        <v>5.0171999999999999</v>
      </c>
      <c r="AU113" s="16">
        <v>5.3037000000000001</v>
      </c>
      <c r="AV113" s="16">
        <v>4.84964</v>
      </c>
      <c r="AW113" s="16"/>
      <c r="AX113" s="16">
        <f t="shared" si="58"/>
        <v>0.16020762908729713</v>
      </c>
      <c r="AY113" s="16">
        <f t="shared" si="59"/>
        <v>1.3032890626251621</v>
      </c>
      <c r="AZ113" s="16">
        <f t="shared" si="60"/>
        <v>1.9652669860138738</v>
      </c>
      <c r="BA113" s="16">
        <f t="shared" si="61"/>
        <v>8.2849773306204848E-3</v>
      </c>
      <c r="BB113" s="16">
        <f t="shared" si="62"/>
        <v>0.80379371665678712</v>
      </c>
      <c r="BC113" s="16">
        <f t="shared" si="63"/>
        <v>0.84969320239029777</v>
      </c>
      <c r="BD113" s="16">
        <f t="shared" si="90"/>
        <v>0.77694932632691971</v>
      </c>
      <c r="BE113" s="16"/>
      <c r="BF113" s="16">
        <f t="shared" si="64"/>
        <v>0.12292562999385372</v>
      </c>
      <c r="BG113" s="16">
        <f t="shared" si="65"/>
        <v>0.76728948985863554</v>
      </c>
      <c r="BH113" s="16">
        <f t="shared" si="66"/>
        <v>1.5079287031346034</v>
      </c>
      <c r="BI113" s="16">
        <f t="shared" si="67"/>
        <v>6.356976029502151E-3</v>
      </c>
      <c r="BJ113" s="16">
        <f t="shared" si="68"/>
        <v>0.61674247080516287</v>
      </c>
      <c r="BK113" s="16">
        <f t="shared" si="69"/>
        <v>0.65196066379840201</v>
      </c>
      <c r="BL113" s="16">
        <f t="shared" si="91"/>
        <v>0.59614505224339276</v>
      </c>
      <c r="BM113" s="16"/>
      <c r="BN113" s="16">
        <f t="shared" si="70"/>
        <v>8.1519523925980275E-2</v>
      </c>
      <c r="BO113" s="16">
        <f t="shared" si="71"/>
        <v>0.5088367163935763</v>
      </c>
      <c r="BP113" s="16">
        <f t="shared" si="72"/>
        <v>0.66316132713784959</v>
      </c>
      <c r="BQ113" s="16">
        <f t="shared" si="73"/>
        <v>4.2157006603081443E-3</v>
      </c>
      <c r="BR113" s="16">
        <f t="shared" si="74"/>
        <v>0.40899975544142825</v>
      </c>
      <c r="BS113" s="16">
        <f t="shared" si="75"/>
        <v>0.4323550990462216</v>
      </c>
      <c r="BT113" s="16">
        <f t="shared" si="92"/>
        <v>0.39534034401239099</v>
      </c>
      <c r="BU113" s="16"/>
      <c r="BV113" s="16">
        <f t="shared" si="76"/>
        <v>19.337123409521599</v>
      </c>
      <c r="BW113" s="16">
        <f t="shared" si="77"/>
        <v>120.70039060989286</v>
      </c>
      <c r="BX113" s="16">
        <f t="shared" si="78"/>
        <v>157.30749893645822</v>
      </c>
      <c r="BY113" s="16">
        <f t="shared" si="93"/>
        <v>237.20849286460142</v>
      </c>
      <c r="BZ113" s="16">
        <f t="shared" si="79"/>
        <v>97.018215570251769</v>
      </c>
      <c r="CA113" s="16">
        <f t="shared" si="80"/>
        <v>102.55830142707971</v>
      </c>
      <c r="CB113" s="16">
        <f t="shared" si="94"/>
        <v>93.778087171752333</v>
      </c>
      <c r="CC113" s="16"/>
      <c r="CD113" s="16">
        <f t="shared" si="81"/>
        <v>0.18854761770085035</v>
      </c>
      <c r="CE113" s="16">
        <f t="shared" si="82"/>
        <v>1.2441002949852509</v>
      </c>
      <c r="CF113" s="16">
        <f t="shared" si="83"/>
        <v>1.6214223072630152</v>
      </c>
      <c r="CG113" s="16">
        <f t="shared" si="95"/>
        <v>2.4449892370246351</v>
      </c>
      <c r="CH113" s="16">
        <f t="shared" si="96"/>
        <v>1.0307342740971059E-2</v>
      </c>
      <c r="CI113" s="16">
        <f t="shared" si="84"/>
        <v>1.057103563740732</v>
      </c>
      <c r="CJ113" s="16">
        <f t="shared" si="97"/>
        <v>0.91438806870675193</v>
      </c>
      <c r="CK113" s="16"/>
      <c r="CL113" s="16">
        <f t="shared" si="98"/>
        <v>0.18854761770085035</v>
      </c>
      <c r="CM113" s="16">
        <f t="shared" si="85"/>
        <v>1.1768953749269377</v>
      </c>
      <c r="CN113" s="16">
        <f t="shared" si="86"/>
        <v>1.5338348699964175</v>
      </c>
      <c r="CO113" s="16">
        <f t="shared" si="87"/>
        <v>2.3129136263363312</v>
      </c>
      <c r="CP113" s="16">
        <f t="shared" si="88"/>
        <v>9.7505515017817755E-3</v>
      </c>
      <c r="CQ113" s="16">
        <f t="shared" si="89"/>
        <v>0.94598110752870634</v>
      </c>
      <c r="CR113" s="16">
        <f t="shared" si="99"/>
        <v>0.91438806870675193</v>
      </c>
      <c r="CS113" s="16"/>
      <c r="CT113" s="16">
        <f t="shared" si="100"/>
        <v>0.20620087264209302</v>
      </c>
      <c r="CU113" s="16">
        <f t="shared" si="101"/>
        <v>1.2870852269446804</v>
      </c>
      <c r="CV113" s="16">
        <f t="shared" si="102"/>
        <v>1.6774440989434267</v>
      </c>
      <c r="CW113" s="16">
        <f t="shared" si="103"/>
        <v>2.5294661047005551</v>
      </c>
      <c r="CX113" s="16">
        <f t="shared" si="104"/>
        <v>1.0663471927813199E-2</v>
      </c>
      <c r="CY113" s="16">
        <f t="shared" si="105"/>
        <v>1.0936275682318688</v>
      </c>
      <c r="CZ113" s="16">
        <f t="shared" si="106"/>
        <v>1.0936275682318688</v>
      </c>
      <c r="DA113" s="31"/>
      <c r="DB113" s="277"/>
      <c r="DC113" s="57"/>
      <c r="DD113" s="57"/>
      <c r="DE113" s="161"/>
      <c r="DF113" s="132"/>
      <c r="DG113" s="205"/>
      <c r="DH113" s="206"/>
      <c r="DI113" s="78"/>
      <c r="DJ113" s="57"/>
      <c r="DP113" s="78"/>
    </row>
    <row r="114" spans="2:120" x14ac:dyDescent="0.25">
      <c r="B114" s="115">
        <v>39141</v>
      </c>
      <c r="C114" s="112">
        <v>2597.7619599999998</v>
      </c>
      <c r="D114" s="112">
        <v>423.44</v>
      </c>
      <c r="E114" s="112">
        <v>320.10885999999999</v>
      </c>
      <c r="F114" s="112">
        <v>215.86458999999999</v>
      </c>
      <c r="G114" s="112">
        <v>50131.0625</v>
      </c>
      <c r="H114" s="112">
        <v>516.13103999999998</v>
      </c>
      <c r="I114" s="112">
        <v>495.63650999999999</v>
      </c>
      <c r="J114" s="112">
        <v>536.67931999999996</v>
      </c>
      <c r="L114" s="115">
        <v>39141</v>
      </c>
      <c r="M114" s="112">
        <f t="shared" si="107"/>
        <v>-2.5344322663852781E-2</v>
      </c>
      <c r="N114" s="112">
        <f t="shared" si="108"/>
        <v>-6.3592631702451552E-3</v>
      </c>
      <c r="O114" s="112">
        <f t="shared" si="109"/>
        <v>-2.2809754781185299E-2</v>
      </c>
      <c r="P114" s="112">
        <f t="shared" si="110"/>
        <v>-6.0046888910562091E-3</v>
      </c>
      <c r="Q114" s="112">
        <f t="shared" si="111"/>
        <v>-2.7068661999507526E-2</v>
      </c>
      <c r="R114" s="112">
        <f t="shared" si="112"/>
        <v>-2.7970523571088091E-2</v>
      </c>
      <c r="S114" s="112">
        <f t="shared" si="113"/>
        <v>-1.3857524289828782E-2</v>
      </c>
      <c r="T114" s="112">
        <f t="shared" si="114"/>
        <v>-2.5375730136026009E-2</v>
      </c>
      <c r="V114" s="115">
        <v>39141</v>
      </c>
      <c r="W114" s="119">
        <f>M114-'Interest rate'!M113</f>
        <v>-2.8642176415279108E-2</v>
      </c>
      <c r="X114" s="119">
        <f>N114-'Interest rate'!N113</f>
        <v>-1.0688034403371072E-2</v>
      </c>
      <c r="Y114" s="119">
        <f>O114-'Interest rate'!O113</f>
        <v>-2.5771754562255222E-2</v>
      </c>
      <c r="Z114" s="119">
        <f>P114-'Interest rate'!P113</f>
        <v>-1.0424800837464221E-2</v>
      </c>
      <c r="AA114" s="119">
        <f>Q114-'Interest rate'!Q113</f>
        <v>-2.7411249082622602E-2</v>
      </c>
      <c r="AB114" s="119">
        <f>R114-'Interest rate'!R113</f>
        <v>-2.9688227508393616E-2</v>
      </c>
      <c r="AC114" s="119">
        <f>S114-'Interest rate'!S113</f>
        <v>-1.7351404906136625E-2</v>
      </c>
      <c r="AD114" s="119">
        <f>T114-'Interest rate'!T113</f>
        <v>-3.0428740028450862E-2</v>
      </c>
      <c r="AE114" s="118"/>
      <c r="AF114" s="119">
        <v>3.899721448467966E-3</v>
      </c>
      <c r="AG114" s="119">
        <v>0.51955431754874648</v>
      </c>
      <c r="AH114" s="119">
        <v>0.17214484679665737</v>
      </c>
      <c r="AI114" s="119">
        <v>9.8607242339832854E-2</v>
      </c>
      <c r="AJ114" s="119">
        <v>9.8941504178272979E-2</v>
      </c>
      <c r="AK114" s="119">
        <v>3.5877437325905287E-2</v>
      </c>
      <c r="AL114" s="119">
        <v>4.0111420612813371E-2</v>
      </c>
      <c r="AM114" s="119">
        <v>3.0863509749303616E-2</v>
      </c>
      <c r="AN114" s="31"/>
      <c r="AO114" s="31"/>
      <c r="AP114" s="18">
        <v>6.1322000000000001</v>
      </c>
      <c r="AQ114" s="18">
        <v>8.1126000000000005</v>
      </c>
      <c r="AR114" s="18">
        <v>12.042899999999999</v>
      </c>
      <c r="AS114" s="18">
        <v>5.1722000000000004E-2</v>
      </c>
      <c r="AT114" s="18">
        <v>5.0279999999999996</v>
      </c>
      <c r="AU114" s="18">
        <v>5.2413999999999996</v>
      </c>
      <c r="AV114" s="18">
        <v>4.8315599999999996</v>
      </c>
      <c r="AW114" s="18"/>
      <c r="AX114" s="18">
        <f t="shared" si="58"/>
        <v>0.16307361142819868</v>
      </c>
      <c r="AY114" s="18">
        <f t="shared" si="59"/>
        <v>1.3229509800724046</v>
      </c>
      <c r="AZ114" s="18">
        <f t="shared" si="60"/>
        <v>1.9638791950686538</v>
      </c>
      <c r="BA114" s="18">
        <f t="shared" si="61"/>
        <v>8.4344933302892919E-3</v>
      </c>
      <c r="BB114" s="18">
        <f t="shared" si="62"/>
        <v>0.81993411826098284</v>
      </c>
      <c r="BC114" s="18">
        <f t="shared" si="63"/>
        <v>0.85473402693976053</v>
      </c>
      <c r="BD114" s="18">
        <f t="shared" si="90"/>
        <v>0.78789993803202751</v>
      </c>
      <c r="BE114" s="18"/>
      <c r="BF114" s="18">
        <f t="shared" si="64"/>
        <v>0.12326504449868106</v>
      </c>
      <c r="BG114" s="18">
        <f t="shared" si="65"/>
        <v>0.75588590587481197</v>
      </c>
      <c r="BH114" s="18">
        <f t="shared" si="66"/>
        <v>1.4844686043931661</v>
      </c>
      <c r="BI114" s="18">
        <f t="shared" si="67"/>
        <v>6.3755146315607825E-3</v>
      </c>
      <c r="BJ114" s="18">
        <f t="shared" si="68"/>
        <v>0.61977664373936836</v>
      </c>
      <c r="BK114" s="18">
        <f t="shared" si="69"/>
        <v>0.64608140423538685</v>
      </c>
      <c r="BL114" s="18">
        <f t="shared" si="91"/>
        <v>0.59556245839804745</v>
      </c>
      <c r="BM114" s="18"/>
      <c r="BN114" s="18">
        <f t="shared" si="70"/>
        <v>8.3036477924752342E-2</v>
      </c>
      <c r="BO114" s="18">
        <f t="shared" si="71"/>
        <v>0.50919628993016641</v>
      </c>
      <c r="BP114" s="18">
        <f t="shared" si="72"/>
        <v>0.67364173081234591</v>
      </c>
      <c r="BQ114" s="18">
        <f t="shared" si="73"/>
        <v>4.2948127112240409E-3</v>
      </c>
      <c r="BR114" s="18">
        <f t="shared" si="74"/>
        <v>0.41750741100565475</v>
      </c>
      <c r="BS114" s="18">
        <f t="shared" si="75"/>
        <v>0.43522739539479688</v>
      </c>
      <c r="BT114" s="18">
        <f t="shared" si="92"/>
        <v>0.40119572528211639</v>
      </c>
      <c r="BU114" s="18"/>
      <c r="BV114" s="18">
        <f t="shared" si="76"/>
        <v>19.334132477475734</v>
      </c>
      <c r="BW114" s="18">
        <f t="shared" si="77"/>
        <v>118.56076717837672</v>
      </c>
      <c r="BX114" s="18">
        <f t="shared" si="78"/>
        <v>156.85008313676965</v>
      </c>
      <c r="BY114" s="18">
        <f t="shared" si="93"/>
        <v>232.83902401299252</v>
      </c>
      <c r="BZ114" s="18">
        <f t="shared" si="79"/>
        <v>97.212018096747983</v>
      </c>
      <c r="CA114" s="18">
        <f t="shared" si="80"/>
        <v>101.3379219674413</v>
      </c>
      <c r="CB114" s="18">
        <f t="shared" si="94"/>
        <v>93.414021112872646</v>
      </c>
      <c r="CC114" s="18"/>
      <c r="CD114" s="18">
        <f t="shared" si="81"/>
        <v>0.19078872057083987</v>
      </c>
      <c r="CE114" s="18">
        <f t="shared" si="82"/>
        <v>1.2196101829753383</v>
      </c>
      <c r="CF114" s="18">
        <f t="shared" si="83"/>
        <v>1.6134844868735085</v>
      </c>
      <c r="CG114" s="18">
        <f t="shared" si="95"/>
        <v>2.395167064439141</v>
      </c>
      <c r="CH114" s="18">
        <f t="shared" si="96"/>
        <v>1.0286793953858394E-2</v>
      </c>
      <c r="CI114" s="18">
        <f t="shared" si="84"/>
        <v>1.0424423229912489</v>
      </c>
      <c r="CJ114" s="18">
        <f t="shared" si="97"/>
        <v>0.92180715076124697</v>
      </c>
      <c r="CK114" s="18"/>
      <c r="CL114" s="18">
        <f t="shared" si="98"/>
        <v>0.19078872057083987</v>
      </c>
      <c r="CM114" s="18">
        <f t="shared" si="85"/>
        <v>1.1699545922845043</v>
      </c>
      <c r="CN114" s="18">
        <f t="shared" si="86"/>
        <v>1.5477925745029957</v>
      </c>
      <c r="CO114" s="18">
        <f t="shared" si="87"/>
        <v>2.2976494829625675</v>
      </c>
      <c r="CP114" s="18">
        <f t="shared" si="88"/>
        <v>9.8679742053649801E-3</v>
      </c>
      <c r="CQ114" s="18">
        <f t="shared" si="89"/>
        <v>0.9592856870301828</v>
      </c>
      <c r="CR114" s="18">
        <f t="shared" si="99"/>
        <v>0.92180715076124697</v>
      </c>
      <c r="CS114" s="18"/>
      <c r="CT114" s="18">
        <f t="shared" si="100"/>
        <v>0.20697248921673334</v>
      </c>
      <c r="CU114" s="18">
        <f t="shared" si="101"/>
        <v>1.2691966983748522</v>
      </c>
      <c r="CV114" s="18">
        <f t="shared" si="102"/>
        <v>1.6790850160196709</v>
      </c>
      <c r="CW114" s="18">
        <f t="shared" si="103"/>
        <v>2.4925489903881979</v>
      </c>
      <c r="CX114" s="18">
        <f t="shared" si="104"/>
        <v>1.0705031087267882E-2</v>
      </c>
      <c r="CY114" s="18">
        <f t="shared" si="105"/>
        <v>1.084825604980586</v>
      </c>
      <c r="CZ114" s="18">
        <f t="shared" si="106"/>
        <v>1.084825604980586</v>
      </c>
      <c r="DA114" s="31"/>
      <c r="DB114" s="277"/>
      <c r="DC114" s="57"/>
      <c r="DD114" s="57"/>
      <c r="DE114" s="161"/>
      <c r="DF114" s="132"/>
      <c r="DG114" s="205"/>
      <c r="DH114" s="206"/>
      <c r="DI114" s="78"/>
      <c r="DJ114" s="57"/>
      <c r="DP114" s="78"/>
    </row>
    <row r="115" spans="2:120" x14ac:dyDescent="0.25">
      <c r="B115" s="78">
        <v>39171</v>
      </c>
      <c r="C115" s="111">
        <v>2617.5539600000002</v>
      </c>
      <c r="D115" s="111">
        <v>430.71</v>
      </c>
      <c r="E115" s="111">
        <v>322.1225</v>
      </c>
      <c r="F115" s="111">
        <v>218.77887999999999</v>
      </c>
      <c r="G115" s="111">
        <v>50647.1875</v>
      </c>
      <c r="H115" s="111">
        <v>522.27892999999995</v>
      </c>
      <c r="I115" s="111">
        <v>496.73784999999998</v>
      </c>
      <c r="J115" s="111">
        <v>531.41272000000004</v>
      </c>
      <c r="L115" s="78">
        <v>39171</v>
      </c>
      <c r="M115" s="111">
        <f t="shared" si="107"/>
        <v>7.61886589485683E-3</v>
      </c>
      <c r="N115" s="111">
        <f t="shared" si="108"/>
        <v>1.7168902323823954E-2</v>
      </c>
      <c r="O115" s="111">
        <f t="shared" si="109"/>
        <v>6.2904850556151359E-3</v>
      </c>
      <c r="P115" s="111">
        <f t="shared" si="110"/>
        <v>1.3500546801122004E-2</v>
      </c>
      <c r="Q115" s="111">
        <f t="shared" si="111"/>
        <v>1.0295512886845382E-2</v>
      </c>
      <c r="R115" s="111">
        <f t="shared" si="112"/>
        <v>1.1911490539301628E-2</v>
      </c>
      <c r="S115" s="111">
        <f t="shared" si="113"/>
        <v>2.2220719777079623E-3</v>
      </c>
      <c r="T115" s="111">
        <f t="shared" si="114"/>
        <v>-9.8133089980063648E-3</v>
      </c>
      <c r="V115" s="78">
        <v>39171</v>
      </c>
      <c r="W115" s="118">
        <f>M115-'Interest rate'!M114</f>
        <v>4.2406782578503499E-3</v>
      </c>
      <c r="X115" s="118">
        <f>N115-'Interest rate'!N114</f>
        <v>1.2840131090698037E-2</v>
      </c>
      <c r="Y115" s="118">
        <f>O115-'Interest rate'!O114</f>
        <v>3.2179433523595868E-3</v>
      </c>
      <c r="Z115" s="118">
        <f>P115-'Interest rate'!P114</f>
        <v>9.0883738991285323E-3</v>
      </c>
      <c r="AA115" s="118">
        <f>Q115-'Interest rate'!Q114</f>
        <v>9.7062762415414117E-3</v>
      </c>
      <c r="AB115" s="118">
        <f>R115-'Interest rate'!R114</f>
        <v>1.0161761013786297E-2</v>
      </c>
      <c r="AC115" s="118">
        <f>S115-'Interest rate'!S114</f>
        <v>-1.263114897221973E-3</v>
      </c>
      <c r="AD115" s="118">
        <f>T115-'Interest rate'!T114</f>
        <v>-1.485843466855008E-2</v>
      </c>
      <c r="AE115" s="118"/>
      <c r="AF115" s="118">
        <v>3.899721448467966E-3</v>
      </c>
      <c r="AG115" s="118">
        <v>0.51955431754874648</v>
      </c>
      <c r="AH115" s="118">
        <v>0.17214484679665737</v>
      </c>
      <c r="AI115" s="118">
        <v>9.8607242339832854E-2</v>
      </c>
      <c r="AJ115" s="118">
        <v>9.8941504178272979E-2</v>
      </c>
      <c r="AK115" s="118">
        <v>3.5877437325905287E-2</v>
      </c>
      <c r="AL115" s="118">
        <v>4.0111420612813371E-2</v>
      </c>
      <c r="AM115" s="118">
        <v>3.0863509749303616E-2</v>
      </c>
      <c r="AN115" s="31"/>
      <c r="AO115" s="31"/>
      <c r="AP115" s="16">
        <v>6.0823</v>
      </c>
      <c r="AQ115" s="16">
        <v>8.1227999999999998</v>
      </c>
      <c r="AR115" s="16">
        <v>11.966799999999999</v>
      </c>
      <c r="AS115" s="16">
        <v>5.1618999999999998E-2</v>
      </c>
      <c r="AT115" s="16">
        <v>5.0038</v>
      </c>
      <c r="AU115" s="16">
        <v>5.2706</v>
      </c>
      <c r="AV115" s="16">
        <v>4.91784</v>
      </c>
      <c r="AW115" s="16"/>
      <c r="AX115" s="16">
        <f t="shared" si="58"/>
        <v>0.16441148907485656</v>
      </c>
      <c r="AY115" s="16">
        <f t="shared" si="59"/>
        <v>1.3354816434572447</v>
      </c>
      <c r="AZ115" s="16">
        <f t="shared" si="60"/>
        <v>1.9674794074609934</v>
      </c>
      <c r="BA115" s="16">
        <f t="shared" si="61"/>
        <v>8.4867566545550211E-3</v>
      </c>
      <c r="BB115" s="16">
        <f t="shared" si="62"/>
        <v>0.82268220903276723</v>
      </c>
      <c r="BC115" s="16">
        <f t="shared" si="63"/>
        <v>0.86654719431793903</v>
      </c>
      <c r="BD115" s="16">
        <f t="shared" si="90"/>
        <v>0.80854939743189258</v>
      </c>
      <c r="BE115" s="16"/>
      <c r="BF115" s="16">
        <f t="shared" si="64"/>
        <v>0.12311025754665879</v>
      </c>
      <c r="BG115" s="16">
        <f t="shared" si="65"/>
        <v>0.74879351947604278</v>
      </c>
      <c r="BH115" s="16">
        <f t="shared" si="66"/>
        <v>1.4732358300093562</v>
      </c>
      <c r="BI115" s="16">
        <f t="shared" si="67"/>
        <v>6.3548283843009798E-3</v>
      </c>
      <c r="BJ115" s="16">
        <f t="shared" si="68"/>
        <v>0.61601910671197124</v>
      </c>
      <c r="BK115" s="16">
        <f t="shared" si="69"/>
        <v>0.64886492342541979</v>
      </c>
      <c r="BL115" s="16">
        <f t="shared" si="91"/>
        <v>0.60543654897326049</v>
      </c>
      <c r="BM115" s="16"/>
      <c r="BN115" s="16">
        <f t="shared" si="70"/>
        <v>8.3564528528930052E-2</v>
      </c>
      <c r="BO115" s="16">
        <f t="shared" si="71"/>
        <v>0.50826453187151122</v>
      </c>
      <c r="BP115" s="16">
        <f t="shared" si="72"/>
        <v>0.67877795233479299</v>
      </c>
      <c r="BQ115" s="16">
        <f t="shared" si="73"/>
        <v>4.3135173981348404E-3</v>
      </c>
      <c r="BR115" s="16">
        <f t="shared" si="74"/>
        <v>0.41814018785306017</v>
      </c>
      <c r="BS115" s="16">
        <f t="shared" si="75"/>
        <v>0.4404352040645787</v>
      </c>
      <c r="BT115" s="16">
        <f t="shared" si="92"/>
        <v>0.41095698098071337</v>
      </c>
      <c r="BU115" s="16"/>
      <c r="BV115" s="16">
        <f t="shared" si="76"/>
        <v>19.372711598442436</v>
      </c>
      <c r="BW115" s="16">
        <f t="shared" si="77"/>
        <v>117.83064375520641</v>
      </c>
      <c r="BX115" s="16">
        <f t="shared" si="78"/>
        <v>157.36066177182821</v>
      </c>
      <c r="BY115" s="16">
        <f t="shared" si="93"/>
        <v>231.82936515624087</v>
      </c>
      <c r="BZ115" s="16">
        <f t="shared" si="79"/>
        <v>96.937174296286258</v>
      </c>
      <c r="CA115" s="16">
        <f t="shared" si="80"/>
        <v>102.1058137507507</v>
      </c>
      <c r="CB115" s="16">
        <f t="shared" si="94"/>
        <v>95.271896007284155</v>
      </c>
      <c r="CC115" s="16"/>
      <c r="CD115" s="16">
        <f t="shared" si="81"/>
        <v>0.18973171934884073</v>
      </c>
      <c r="CE115" s="16">
        <f t="shared" si="82"/>
        <v>1.2155361924937047</v>
      </c>
      <c r="CF115" s="16">
        <f t="shared" si="83"/>
        <v>1.6233262720332546</v>
      </c>
      <c r="CG115" s="16">
        <f t="shared" si="95"/>
        <v>2.391542427754906</v>
      </c>
      <c r="CH115" s="16">
        <f t="shared" si="96"/>
        <v>1.0315959870498421E-2</v>
      </c>
      <c r="CI115" s="16">
        <f t="shared" si="84"/>
        <v>1.05331947719733</v>
      </c>
      <c r="CJ115" s="16">
        <f t="shared" si="97"/>
        <v>0.93307023868250283</v>
      </c>
      <c r="CK115" s="16"/>
      <c r="CL115" s="16">
        <f t="shared" si="98"/>
        <v>0.18973171934884073</v>
      </c>
      <c r="CM115" s="16">
        <f t="shared" si="85"/>
        <v>1.1540052365954541</v>
      </c>
      <c r="CN115" s="16">
        <f t="shared" si="86"/>
        <v>1.5411528099267635</v>
      </c>
      <c r="CO115" s="16">
        <f t="shared" si="87"/>
        <v>2.2704815391037072</v>
      </c>
      <c r="CP115" s="16">
        <f t="shared" si="88"/>
        <v>9.7937616210678098E-3</v>
      </c>
      <c r="CQ115" s="16">
        <f t="shared" si="89"/>
        <v>0.94937957727772926</v>
      </c>
      <c r="CR115" s="16">
        <f t="shared" si="99"/>
        <v>0.93307023868250283</v>
      </c>
      <c r="CS115" s="16"/>
      <c r="CT115" s="16">
        <f t="shared" si="100"/>
        <v>0.20334130431246239</v>
      </c>
      <c r="CU115" s="16">
        <f t="shared" si="101"/>
        <v>1.2367828152196898</v>
      </c>
      <c r="CV115" s="16">
        <f t="shared" si="102"/>
        <v>1.6517007466692692</v>
      </c>
      <c r="CW115" s="16">
        <f t="shared" si="103"/>
        <v>2.4333447204463745</v>
      </c>
      <c r="CX115" s="16">
        <f t="shared" si="104"/>
        <v>1.0496274787304994E-2</v>
      </c>
      <c r="CY115" s="16">
        <f t="shared" si="105"/>
        <v>1.0717306785092644</v>
      </c>
      <c r="CZ115" s="16">
        <f t="shared" si="106"/>
        <v>1.0717306785092644</v>
      </c>
      <c r="DA115" s="31"/>
      <c r="DB115" s="277"/>
      <c r="DC115" s="57"/>
      <c r="DD115" s="57"/>
      <c r="DE115" s="161"/>
      <c r="DF115" s="132"/>
      <c r="DG115" s="205"/>
      <c r="DH115" s="206"/>
      <c r="DI115" s="78"/>
      <c r="DJ115" s="57"/>
      <c r="DP115" s="78"/>
    </row>
    <row r="116" spans="2:120" x14ac:dyDescent="0.25">
      <c r="B116" s="115">
        <v>39202</v>
      </c>
      <c r="C116" s="112">
        <v>2667.0700700000002</v>
      </c>
      <c r="D116" s="112">
        <v>449.1</v>
      </c>
      <c r="E116" s="112">
        <v>328.57769999999999</v>
      </c>
      <c r="F116" s="112">
        <v>224.41533999999999</v>
      </c>
      <c r="G116" s="112">
        <v>53613.558590000001</v>
      </c>
      <c r="H116" s="112">
        <v>541.47986000000003</v>
      </c>
      <c r="I116" s="112">
        <v>497.33334000000002</v>
      </c>
      <c r="J116" s="112">
        <v>539.71880999999996</v>
      </c>
      <c r="L116" s="115">
        <v>39202</v>
      </c>
      <c r="M116" s="112">
        <f t="shared" si="107"/>
        <v>1.8916939538468958E-2</v>
      </c>
      <c r="N116" s="112">
        <f t="shared" si="108"/>
        <v>4.2696942258132031E-2</v>
      </c>
      <c r="O116" s="112">
        <f t="shared" si="109"/>
        <v>2.0039581215220981E-2</v>
      </c>
      <c r="P116" s="112">
        <f t="shared" si="110"/>
        <v>2.5763272944810733E-2</v>
      </c>
      <c r="Q116" s="112">
        <f t="shared" si="111"/>
        <v>5.8569315226042917E-2</v>
      </c>
      <c r="R116" s="112">
        <f t="shared" si="112"/>
        <v>3.6763746146144749E-2</v>
      </c>
      <c r="S116" s="112">
        <f t="shared" si="113"/>
        <v>1.1988013395798358E-3</v>
      </c>
      <c r="T116" s="112">
        <f t="shared" si="114"/>
        <v>1.5630205464407965E-2</v>
      </c>
      <c r="V116" s="115">
        <v>39202</v>
      </c>
      <c r="W116" s="119">
        <f>M116-'Interest rate'!M115</f>
        <v>1.5322203127423828E-2</v>
      </c>
      <c r="X116" s="119">
        <f>N116-'Interest rate'!N115</f>
        <v>3.8368171025006115E-2</v>
      </c>
      <c r="Y116" s="119">
        <f>O116-'Interest rate'!O115</f>
        <v>1.6873523771863574E-2</v>
      </c>
      <c r="Z116" s="119">
        <f>P116-'Interest rate'!P115</f>
        <v>2.1315379777465893E-2</v>
      </c>
      <c r="AA116" s="119">
        <f>Q116-'Interest rate'!Q115</f>
        <v>5.801683047167927E-2</v>
      </c>
      <c r="AB116" s="119">
        <f>R116-'Interest rate'!R115</f>
        <v>3.4933671106857966E-2</v>
      </c>
      <c r="AC116" s="119">
        <f>S116-'Interest rate'!S115</f>
        <v>-2.2837146901377725E-3</v>
      </c>
      <c r="AD116" s="119">
        <f>T116-'Interest rate'!T115</f>
        <v>1.0502329375449371E-2</v>
      </c>
      <c r="AE116" s="118"/>
      <c r="AF116" s="119">
        <v>3.899721448467966E-3</v>
      </c>
      <c r="AG116" s="119">
        <v>0.51955431754874648</v>
      </c>
      <c r="AH116" s="119">
        <v>0.17214484679665737</v>
      </c>
      <c r="AI116" s="119">
        <v>9.8607242339832854E-2</v>
      </c>
      <c r="AJ116" s="119">
        <v>9.8941504178272979E-2</v>
      </c>
      <c r="AK116" s="119">
        <v>3.5877437325905287E-2</v>
      </c>
      <c r="AL116" s="119">
        <v>4.0111420612813371E-2</v>
      </c>
      <c r="AM116" s="119">
        <v>3.0863509749303616E-2</v>
      </c>
      <c r="AN116" s="31"/>
      <c r="AO116" s="31"/>
      <c r="AP116" s="18">
        <v>5.9508000000000001</v>
      </c>
      <c r="AQ116" s="18">
        <v>8.1222999999999992</v>
      </c>
      <c r="AR116" s="18">
        <v>11.8978</v>
      </c>
      <c r="AS116" s="18">
        <v>4.9786999999999998E-2</v>
      </c>
      <c r="AT116" s="18">
        <v>4.9287999999999998</v>
      </c>
      <c r="AU116" s="18">
        <v>5.3624999999999998</v>
      </c>
      <c r="AV116" s="18">
        <v>4.9397200000000003</v>
      </c>
      <c r="AW116" s="18"/>
      <c r="AX116" s="18">
        <f t="shared" si="58"/>
        <v>0.16804463265443301</v>
      </c>
      <c r="AY116" s="18">
        <f t="shared" si="59"/>
        <v>1.3649089198091011</v>
      </c>
      <c r="AZ116" s="18">
        <f t="shared" si="60"/>
        <v>1.9993614303959131</v>
      </c>
      <c r="BA116" s="18">
        <f t="shared" si="61"/>
        <v>8.3664381259662551E-3</v>
      </c>
      <c r="BB116" s="18">
        <f t="shared" si="62"/>
        <v>0.82825838542716934</v>
      </c>
      <c r="BC116" s="18">
        <f t="shared" si="63"/>
        <v>0.90113934260939699</v>
      </c>
      <c r="BD116" s="18">
        <f t="shared" si="90"/>
        <v>0.83009343281575587</v>
      </c>
      <c r="BE116" s="18"/>
      <c r="BF116" s="18">
        <f t="shared" si="64"/>
        <v>0.12311783608091305</v>
      </c>
      <c r="BG116" s="18">
        <f t="shared" si="65"/>
        <v>0.73264961895029734</v>
      </c>
      <c r="BH116" s="18">
        <f t="shared" si="66"/>
        <v>1.4648313901234873</v>
      </c>
      <c r="BI116" s="18">
        <f t="shared" si="67"/>
        <v>6.1296677049604174E-3</v>
      </c>
      <c r="BJ116" s="18">
        <f t="shared" si="68"/>
        <v>0.60682319047560418</v>
      </c>
      <c r="BK116" s="18">
        <f t="shared" si="69"/>
        <v>0.66021939598389623</v>
      </c>
      <c r="BL116" s="18">
        <f t="shared" si="91"/>
        <v>0.60816763724560785</v>
      </c>
      <c r="BM116" s="18"/>
      <c r="BN116" s="18">
        <f t="shared" si="70"/>
        <v>8.4049151944056877E-2</v>
      </c>
      <c r="BO116" s="18">
        <f t="shared" si="71"/>
        <v>0.5001596933886937</v>
      </c>
      <c r="BP116" s="18">
        <f t="shared" si="72"/>
        <v>0.68267242683521323</v>
      </c>
      <c r="BQ116" s="18">
        <f t="shared" si="73"/>
        <v>4.1845551278387599E-3</v>
      </c>
      <c r="BR116" s="18">
        <f t="shared" si="74"/>
        <v>0.41426146010186754</v>
      </c>
      <c r="BS116" s="18">
        <f t="shared" si="75"/>
        <v>0.450713577300005</v>
      </c>
      <c r="BT116" s="18">
        <f t="shared" si="92"/>
        <v>0.41517927684109668</v>
      </c>
      <c r="BU116" s="18"/>
      <c r="BV116" s="18">
        <f t="shared" si="76"/>
        <v>20.085564504790408</v>
      </c>
      <c r="BW116" s="18">
        <f t="shared" si="77"/>
        <v>119.52517725510678</v>
      </c>
      <c r="BX116" s="18">
        <f t="shared" si="78"/>
        <v>163.14098057725914</v>
      </c>
      <c r="BY116" s="18">
        <f t="shared" si="93"/>
        <v>238.9740293650953</v>
      </c>
      <c r="BZ116" s="18">
        <f t="shared" si="79"/>
        <v>98.99773033121096</v>
      </c>
      <c r="CA116" s="18">
        <f t="shared" si="80"/>
        <v>107.70883965693857</v>
      </c>
      <c r="CB116" s="18">
        <f t="shared" si="94"/>
        <v>99.217064695603284</v>
      </c>
      <c r="CC116" s="18"/>
      <c r="CD116" s="18">
        <f t="shared" si="81"/>
        <v>0.18648018648018649</v>
      </c>
      <c r="CE116" s="18">
        <f t="shared" si="82"/>
        <v>1.2073527024833632</v>
      </c>
      <c r="CF116" s="18">
        <f t="shared" si="83"/>
        <v>1.6479264729751664</v>
      </c>
      <c r="CG116" s="18">
        <f t="shared" si="95"/>
        <v>2.4139344262295084</v>
      </c>
      <c r="CH116" s="18">
        <f t="shared" si="96"/>
        <v>1.0101241681545204E-2</v>
      </c>
      <c r="CI116" s="18">
        <f t="shared" si="84"/>
        <v>1.0879930206135369</v>
      </c>
      <c r="CJ116" s="18">
        <f t="shared" si="97"/>
        <v>0.92115990675990689</v>
      </c>
      <c r="CK116" s="18"/>
      <c r="CL116" s="18">
        <f t="shared" si="98"/>
        <v>0.18648018648018649</v>
      </c>
      <c r="CM116" s="18">
        <f t="shared" si="85"/>
        <v>1.1097062937062938</v>
      </c>
      <c r="CN116" s="18">
        <f t="shared" si="86"/>
        <v>1.5146480186480187</v>
      </c>
      <c r="CO116" s="18">
        <f t="shared" si="87"/>
        <v>2.2187039627039629</v>
      </c>
      <c r="CP116" s="18">
        <f t="shared" si="88"/>
        <v>9.284289044289044E-3</v>
      </c>
      <c r="CQ116" s="18">
        <f t="shared" si="89"/>
        <v>0.91912354312354316</v>
      </c>
      <c r="CR116" s="18">
        <f t="shared" si="99"/>
        <v>0.92115990675990689</v>
      </c>
      <c r="CS116" s="18"/>
      <c r="CT116" s="18">
        <f t="shared" si="100"/>
        <v>0.20244062416493241</v>
      </c>
      <c r="CU116" s="18">
        <f t="shared" si="101"/>
        <v>1.2046836662806799</v>
      </c>
      <c r="CV116" s="18">
        <f t="shared" si="102"/>
        <v>1.6442834816548304</v>
      </c>
      <c r="CW116" s="18">
        <f t="shared" si="103"/>
        <v>2.4085980581895328</v>
      </c>
      <c r="CX116" s="18">
        <f t="shared" si="104"/>
        <v>1.0078911355299489E-2</v>
      </c>
      <c r="CY116" s="18">
        <f t="shared" si="105"/>
        <v>1.08558784708445</v>
      </c>
      <c r="CZ116" s="18">
        <f t="shared" si="106"/>
        <v>1.08558784708445</v>
      </c>
      <c r="DA116" s="31"/>
      <c r="DB116" s="277"/>
      <c r="DC116" s="57"/>
      <c r="DD116" s="57"/>
      <c r="DE116" s="161"/>
      <c r="DF116" s="132"/>
      <c r="DG116" s="205"/>
      <c r="DH116" s="206"/>
      <c r="DI116" s="78"/>
      <c r="DJ116" s="57"/>
      <c r="DP116" s="78"/>
    </row>
    <row r="117" spans="2:120" x14ac:dyDescent="0.25">
      <c r="B117" s="78">
        <v>39233</v>
      </c>
      <c r="C117" s="111">
        <v>2787.4733900000001</v>
      </c>
      <c r="D117" s="111">
        <v>461.38</v>
      </c>
      <c r="E117" s="111">
        <v>343.10998999999998</v>
      </c>
      <c r="F117" s="111">
        <v>233.10262</v>
      </c>
      <c r="G117" s="111">
        <v>56200.699220000002</v>
      </c>
      <c r="H117" s="111">
        <v>565.55962999999997</v>
      </c>
      <c r="I117" s="111">
        <v>493.72275000000002</v>
      </c>
      <c r="J117" s="111">
        <v>558.16594999999995</v>
      </c>
      <c r="L117" s="78">
        <v>39233</v>
      </c>
      <c r="M117" s="111">
        <f t="shared" si="107"/>
        <v>4.5144415722081055E-2</v>
      </c>
      <c r="N117" s="111">
        <f t="shared" si="108"/>
        <v>2.7343576040970818E-2</v>
      </c>
      <c r="O117" s="111">
        <f t="shared" si="109"/>
        <v>4.42278645203249E-2</v>
      </c>
      <c r="P117" s="111">
        <f t="shared" si="110"/>
        <v>3.8710722716192247E-2</v>
      </c>
      <c r="Q117" s="111">
        <f t="shared" si="111"/>
        <v>4.8255342455155725E-2</v>
      </c>
      <c r="R117" s="111">
        <f t="shared" si="112"/>
        <v>4.4470296642242557E-2</v>
      </c>
      <c r="S117" s="111">
        <f t="shared" si="113"/>
        <v>-7.2598993664892975E-3</v>
      </c>
      <c r="T117" s="111">
        <f t="shared" si="114"/>
        <v>3.4179168222800982E-2</v>
      </c>
      <c r="V117" s="78">
        <v>39233</v>
      </c>
      <c r="W117" s="118">
        <f>M117-'Interest rate'!M116</f>
        <v>4.1621805136482948E-2</v>
      </c>
      <c r="X117" s="118">
        <f>N117-'Interest rate'!N116</f>
        <v>2.3014804807844902E-2</v>
      </c>
      <c r="Y117" s="118">
        <f>O117-'Interest rate'!O116</f>
        <v>4.1066636334679663E-2</v>
      </c>
      <c r="Z117" s="118">
        <f>P117-'Interest rate'!P116</f>
        <v>3.4184983981078831E-2</v>
      </c>
      <c r="AA117" s="118">
        <f>Q117-'Interest rate'!Q116</f>
        <v>4.7727187703632712E-2</v>
      </c>
      <c r="AB117" s="118">
        <f>R117-'Interest rate'!R116</f>
        <v>4.2649745293930064E-2</v>
      </c>
      <c r="AC117" s="118">
        <f>S117-'Interest rate'!S116</f>
        <v>-1.0741075933881405E-2</v>
      </c>
      <c r="AD117" s="118">
        <f>T117-'Interest rate'!T116</f>
        <v>2.9130100356274946E-2</v>
      </c>
      <c r="AE117" s="118"/>
      <c r="AF117" s="118">
        <v>3.899721448467966E-3</v>
      </c>
      <c r="AG117" s="118">
        <v>0.51955431754874648</v>
      </c>
      <c r="AH117" s="118">
        <v>0.17214484679665737</v>
      </c>
      <c r="AI117" s="118">
        <v>9.8607242339832854E-2</v>
      </c>
      <c r="AJ117" s="118">
        <v>9.8941504178272979E-2</v>
      </c>
      <c r="AK117" s="118">
        <v>3.5877437325905287E-2</v>
      </c>
      <c r="AL117" s="118">
        <v>4.0111420612813371E-2</v>
      </c>
      <c r="AM117" s="118">
        <v>3.0863509749303616E-2</v>
      </c>
      <c r="AN117" s="31"/>
      <c r="AO117" s="31"/>
      <c r="AP117" s="16">
        <v>6.0323000000000002</v>
      </c>
      <c r="AQ117" s="16">
        <v>8.1148000000000007</v>
      </c>
      <c r="AR117" s="16">
        <v>11.9429</v>
      </c>
      <c r="AS117" s="16">
        <v>4.9554999999999995E-2</v>
      </c>
      <c r="AT117" s="16">
        <v>4.9229000000000003</v>
      </c>
      <c r="AU117" s="16">
        <v>5.6435000000000004</v>
      </c>
      <c r="AV117" s="16">
        <v>4.9941399999999998</v>
      </c>
      <c r="AW117" s="16"/>
      <c r="AX117" s="16">
        <f t="shared" si="58"/>
        <v>0.16577424862821807</v>
      </c>
      <c r="AY117" s="16">
        <f t="shared" si="59"/>
        <v>1.3452248727682641</v>
      </c>
      <c r="AZ117" s="16">
        <f t="shared" si="60"/>
        <v>1.9798252739419455</v>
      </c>
      <c r="BA117" s="16">
        <f t="shared" si="61"/>
        <v>8.214942890771345E-3</v>
      </c>
      <c r="BB117" s="16">
        <f t="shared" si="62"/>
        <v>0.81609004857185485</v>
      </c>
      <c r="BC117" s="16">
        <f t="shared" si="63"/>
        <v>0.93554697213334881</v>
      </c>
      <c r="BD117" s="16">
        <f t="shared" si="90"/>
        <v>0.82789980604412894</v>
      </c>
      <c r="BE117" s="16"/>
      <c r="BF117" s="16">
        <f t="shared" si="64"/>
        <v>0.12323162616453885</v>
      </c>
      <c r="BG117" s="16">
        <f t="shared" si="65"/>
        <v>0.74337013851234779</v>
      </c>
      <c r="BH117" s="16">
        <f t="shared" si="66"/>
        <v>1.4717429881204711</v>
      </c>
      <c r="BI117" s="16">
        <f t="shared" si="67"/>
        <v>6.1067432345837218E-3</v>
      </c>
      <c r="BJ117" s="16">
        <f t="shared" si="68"/>
        <v>0.60665697244540839</v>
      </c>
      <c r="BK117" s="16">
        <f t="shared" si="69"/>
        <v>0.69545768225957505</v>
      </c>
      <c r="BL117" s="16">
        <f t="shared" si="91"/>
        <v>0.61543599349337008</v>
      </c>
      <c r="BM117" s="16"/>
      <c r="BN117" s="16">
        <f t="shared" si="70"/>
        <v>8.3731756943455943E-2</v>
      </c>
      <c r="BO117" s="16">
        <f t="shared" si="71"/>
        <v>0.50509507741000936</v>
      </c>
      <c r="BP117" s="16">
        <f t="shared" si="72"/>
        <v>0.6794664612447564</v>
      </c>
      <c r="BQ117" s="16">
        <f t="shared" si="73"/>
        <v>4.1493272153329585E-3</v>
      </c>
      <c r="BR117" s="16">
        <f t="shared" si="74"/>
        <v>0.41220306625693931</v>
      </c>
      <c r="BS117" s="16">
        <f t="shared" si="75"/>
        <v>0.47254017031039364</v>
      </c>
      <c r="BT117" s="16">
        <f t="shared" si="92"/>
        <v>0.41816811662159104</v>
      </c>
      <c r="BU117" s="16"/>
      <c r="BV117" s="16">
        <f t="shared" si="76"/>
        <v>20.179598425991326</v>
      </c>
      <c r="BW117" s="16">
        <f t="shared" si="77"/>
        <v>121.72939158510749</v>
      </c>
      <c r="BX117" s="16">
        <f t="shared" si="78"/>
        <v>163.75340530723443</v>
      </c>
      <c r="BY117" s="16">
        <f t="shared" si="93"/>
        <v>241.00292604177181</v>
      </c>
      <c r="BZ117" s="16">
        <f t="shared" si="79"/>
        <v>99.342145091312702</v>
      </c>
      <c r="CA117" s="16">
        <f t="shared" si="80"/>
        <v>113.88356371708205</v>
      </c>
      <c r="CB117" s="16">
        <f t="shared" si="94"/>
        <v>100.77973968318032</v>
      </c>
      <c r="CC117" s="16"/>
      <c r="CD117" s="16">
        <f t="shared" si="81"/>
        <v>0.17719500310091255</v>
      </c>
      <c r="CE117" s="16">
        <f t="shared" si="82"/>
        <v>1.2253549736943672</v>
      </c>
      <c r="CF117" s="16">
        <f t="shared" si="83"/>
        <v>1.6483779885839647</v>
      </c>
      <c r="CG117" s="16">
        <f t="shared" si="95"/>
        <v>2.4259887464705758</v>
      </c>
      <c r="CH117" s="16">
        <f t="shared" si="96"/>
        <v>1.0066221129821851E-2</v>
      </c>
      <c r="CI117" s="16">
        <f t="shared" si="84"/>
        <v>1.1463771354283046</v>
      </c>
      <c r="CJ117" s="16">
        <f t="shared" si="97"/>
        <v>0.88493665278639133</v>
      </c>
      <c r="CK117" s="16"/>
      <c r="CL117" s="16">
        <f t="shared" si="98"/>
        <v>0.17719500310091255</v>
      </c>
      <c r="CM117" s="16">
        <f t="shared" si="85"/>
        <v>1.0688934172056348</v>
      </c>
      <c r="CN117" s="16">
        <f t="shared" si="86"/>
        <v>1.4379020111632852</v>
      </c>
      <c r="CO117" s="16">
        <f t="shared" si="87"/>
        <v>2.1162222025338884</v>
      </c>
      <c r="CP117" s="16">
        <f t="shared" si="88"/>
        <v>8.7808983786657208E-3</v>
      </c>
      <c r="CQ117" s="16">
        <f t="shared" si="89"/>
        <v>0.87231328076548242</v>
      </c>
      <c r="CR117" s="16">
        <f t="shared" si="99"/>
        <v>0.88493665278639133</v>
      </c>
      <c r="CS117" s="16"/>
      <c r="CT117" s="16">
        <f t="shared" si="100"/>
        <v>0.20023467503914588</v>
      </c>
      <c r="CU117" s="16">
        <f t="shared" si="101"/>
        <v>1.20787563023864</v>
      </c>
      <c r="CV117" s="16">
        <f t="shared" si="102"/>
        <v>1.6248643410076611</v>
      </c>
      <c r="CW117" s="16">
        <f t="shared" si="103"/>
        <v>2.3913827005250154</v>
      </c>
      <c r="CX117" s="16">
        <f t="shared" si="104"/>
        <v>9.9226293215648725E-3</v>
      </c>
      <c r="CY117" s="16">
        <f t="shared" si="105"/>
        <v>1.1300243885834198</v>
      </c>
      <c r="CZ117" s="16">
        <f t="shared" si="106"/>
        <v>1.1300243885834198</v>
      </c>
      <c r="DA117" s="31"/>
      <c r="DB117" s="277"/>
      <c r="DC117" s="57"/>
      <c r="DD117" s="57"/>
      <c r="DE117" s="161"/>
      <c r="DF117" s="132"/>
      <c r="DG117" s="205"/>
      <c r="DH117" s="206"/>
      <c r="DI117" s="78"/>
      <c r="DJ117" s="57"/>
      <c r="DP117" s="78"/>
    </row>
    <row r="118" spans="2:120" x14ac:dyDescent="0.25">
      <c r="B118" s="115">
        <v>39262</v>
      </c>
      <c r="C118" s="112">
        <v>2701.0678699999999</v>
      </c>
      <c r="D118" s="112">
        <v>458.71</v>
      </c>
      <c r="E118" s="112">
        <v>338.83145000000002</v>
      </c>
      <c r="F118" s="112">
        <v>228.54366999999999</v>
      </c>
      <c r="G118" s="112">
        <v>56540.59375</v>
      </c>
      <c r="H118" s="112">
        <v>560.40601000000004</v>
      </c>
      <c r="I118" s="112">
        <v>486.73718000000002</v>
      </c>
      <c r="J118" s="112">
        <v>539.59533999999996</v>
      </c>
      <c r="L118" s="115">
        <v>39262</v>
      </c>
      <c r="M118" s="112">
        <f t="shared" si="107"/>
        <v>-3.099779187488505E-2</v>
      </c>
      <c r="N118" s="112">
        <f t="shared" si="108"/>
        <v>-5.7869868654905066E-3</v>
      </c>
      <c r="O118" s="112">
        <f t="shared" si="109"/>
        <v>-1.2469878828069048E-2</v>
      </c>
      <c r="P118" s="112">
        <f t="shared" si="110"/>
        <v>-1.9557695233112349E-2</v>
      </c>
      <c r="Q118" s="112">
        <f t="shared" si="111"/>
        <v>6.0478701282606906E-3</v>
      </c>
      <c r="R118" s="112">
        <f t="shared" si="112"/>
        <v>-9.1124255102860152E-3</v>
      </c>
      <c r="S118" s="112">
        <f t="shared" si="113"/>
        <v>-1.4148770742284045E-2</v>
      </c>
      <c r="T118" s="112">
        <f t="shared" si="114"/>
        <v>-3.3270768308242382E-2</v>
      </c>
      <c r="V118" s="115">
        <v>39262</v>
      </c>
      <c r="W118" s="119">
        <f>M118-'Interest rate'!M117</f>
        <v>-3.4696609475588391E-2</v>
      </c>
      <c r="X118" s="119">
        <f>N118-'Interest rate'!N117</f>
        <v>-1.0115758098616423E-2</v>
      </c>
      <c r="Y118" s="119">
        <f>O118-'Interest rate'!O117</f>
        <v>-1.5766229661711817E-2</v>
      </c>
      <c r="Z118" s="119">
        <f>P118-'Interest rate'!P117</f>
        <v>-2.4161506375637631E-2</v>
      </c>
      <c r="AA118" s="119">
        <f>Q118-'Interest rate'!Q117</f>
        <v>5.5160948722352554E-3</v>
      </c>
      <c r="AB118" s="119">
        <f>R118-'Interest rate'!R117</f>
        <v>-1.1053379046702561E-2</v>
      </c>
      <c r="AC118" s="119">
        <f>S118-'Interest rate'!S117</f>
        <v>-1.7641312063122028E-2</v>
      </c>
      <c r="AD118" s="119">
        <f>T118-'Interest rate'!T117</f>
        <v>-3.8308009076508109E-2</v>
      </c>
      <c r="AE118" s="118"/>
      <c r="AF118" s="119">
        <v>3.899721448467966E-3</v>
      </c>
      <c r="AG118" s="119">
        <v>0.51955431754874648</v>
      </c>
      <c r="AH118" s="119">
        <v>0.17214484679665737</v>
      </c>
      <c r="AI118" s="119">
        <v>9.8607242339832854E-2</v>
      </c>
      <c r="AJ118" s="119">
        <v>9.8941504178272979E-2</v>
      </c>
      <c r="AK118" s="119">
        <v>3.5877437325905287E-2</v>
      </c>
      <c r="AL118" s="119">
        <v>4.0111420612813371E-2</v>
      </c>
      <c r="AM118" s="119">
        <v>3.0863509749303616E-2</v>
      </c>
      <c r="AN118" s="31"/>
      <c r="AO118" s="31"/>
      <c r="AP118" s="18">
        <v>5.8944000000000001</v>
      </c>
      <c r="AQ118" s="18">
        <v>7.9831000000000003</v>
      </c>
      <c r="AR118" s="18">
        <v>11.840299999999999</v>
      </c>
      <c r="AS118" s="18">
        <v>4.7854000000000001E-2</v>
      </c>
      <c r="AT118" s="18">
        <v>4.8253000000000004</v>
      </c>
      <c r="AU118" s="18">
        <v>5.5327999999999999</v>
      </c>
      <c r="AV118" s="18">
        <v>5.0063700000000004</v>
      </c>
      <c r="AW118" s="18"/>
      <c r="AX118" s="18">
        <f t="shared" si="58"/>
        <v>0.16965255157437567</v>
      </c>
      <c r="AY118" s="18">
        <f t="shared" si="59"/>
        <v>1.3543532844733985</v>
      </c>
      <c r="AZ118" s="18">
        <f t="shared" si="60"/>
        <v>2.0087371064060799</v>
      </c>
      <c r="BA118" s="18">
        <f t="shared" si="61"/>
        <v>8.1185532030401738E-3</v>
      </c>
      <c r="BB118" s="18">
        <f t="shared" si="62"/>
        <v>0.81862445711183496</v>
      </c>
      <c r="BC118" s="18">
        <f t="shared" si="63"/>
        <v>0.93865363735070573</v>
      </c>
      <c r="BD118" s="18">
        <f t="shared" si="90"/>
        <v>0.84934344462540723</v>
      </c>
      <c r="BE118" s="18"/>
      <c r="BF118" s="18">
        <f t="shared" si="64"/>
        <v>0.12526462151294609</v>
      </c>
      <c r="BG118" s="18">
        <f t="shared" si="65"/>
        <v>0.73835978504590949</v>
      </c>
      <c r="BH118" s="18">
        <f t="shared" si="66"/>
        <v>1.4831706980997355</v>
      </c>
      <c r="BI118" s="18">
        <f t="shared" si="67"/>
        <v>5.9944131978805224E-3</v>
      </c>
      <c r="BJ118" s="18">
        <f t="shared" si="68"/>
        <v>0.6044393781864188</v>
      </c>
      <c r="BK118" s="18">
        <f t="shared" si="69"/>
        <v>0.6930640979068281</v>
      </c>
      <c r="BL118" s="18">
        <f t="shared" si="91"/>
        <v>0.62712104320376805</v>
      </c>
      <c r="BM118" s="18"/>
      <c r="BN118" s="18">
        <f t="shared" si="70"/>
        <v>8.4457319493593919E-2</v>
      </c>
      <c r="BO118" s="18">
        <f t="shared" si="71"/>
        <v>0.49782522402304008</v>
      </c>
      <c r="BP118" s="18">
        <f t="shared" si="72"/>
        <v>0.67423122724930962</v>
      </c>
      <c r="BQ118" s="18">
        <f t="shared" si="73"/>
        <v>4.0416205670464438E-3</v>
      </c>
      <c r="BR118" s="18">
        <f t="shared" si="74"/>
        <v>0.40753190375243875</v>
      </c>
      <c r="BS118" s="18">
        <f t="shared" si="75"/>
        <v>0.46728545729415644</v>
      </c>
      <c r="BT118" s="18">
        <f t="shared" si="92"/>
        <v>0.42282459059314381</v>
      </c>
      <c r="BU118" s="18"/>
      <c r="BV118" s="18">
        <f t="shared" si="76"/>
        <v>20.896894721444394</v>
      </c>
      <c r="BW118" s="18">
        <f t="shared" si="77"/>
        <v>123.17465624608184</v>
      </c>
      <c r="BX118" s="18">
        <f t="shared" si="78"/>
        <v>166.82200025076276</v>
      </c>
      <c r="BY118" s="18">
        <f t="shared" si="93"/>
        <v>247.425502570318</v>
      </c>
      <c r="BZ118" s="18">
        <f t="shared" si="79"/>
        <v>100.83378609938563</v>
      </c>
      <c r="CA118" s="18">
        <f t="shared" si="80"/>
        <v>115.61833911480754</v>
      </c>
      <c r="CB118" s="18">
        <f t="shared" si="94"/>
        <v>104.61758682659757</v>
      </c>
      <c r="CC118" s="18"/>
      <c r="CD118" s="18">
        <f t="shared" si="81"/>
        <v>0.18074031231925969</v>
      </c>
      <c r="CE118" s="18">
        <f t="shared" si="82"/>
        <v>1.2215613536982157</v>
      </c>
      <c r="CF118" s="18">
        <f t="shared" si="83"/>
        <v>1.6544256315669492</v>
      </c>
      <c r="CG118" s="18">
        <f t="shared" si="95"/>
        <v>2.4537956189252479</v>
      </c>
      <c r="CH118" s="18">
        <f t="shared" si="96"/>
        <v>9.9173108407767385E-3</v>
      </c>
      <c r="CI118" s="18">
        <f t="shared" si="84"/>
        <v>1.1466230078958821</v>
      </c>
      <c r="CJ118" s="18">
        <f t="shared" si="97"/>
        <v>0.90485287738577225</v>
      </c>
      <c r="CK118" s="18"/>
      <c r="CL118" s="18">
        <f t="shared" si="98"/>
        <v>0.18074031231925969</v>
      </c>
      <c r="CM118" s="18">
        <f t="shared" si="85"/>
        <v>1.0653556969346443</v>
      </c>
      <c r="CN118" s="18">
        <f t="shared" si="86"/>
        <v>1.4428679872758821</v>
      </c>
      <c r="CO118" s="18">
        <f t="shared" si="87"/>
        <v>2.1400195199537304</v>
      </c>
      <c r="CP118" s="18">
        <f t="shared" si="88"/>
        <v>8.6491469057258536E-3</v>
      </c>
      <c r="CQ118" s="18">
        <f t="shared" si="89"/>
        <v>0.87212622903412385</v>
      </c>
      <c r="CR118" s="18">
        <f t="shared" si="99"/>
        <v>0.90485287738577225</v>
      </c>
      <c r="CS118" s="18"/>
      <c r="CT118" s="18">
        <f t="shared" si="100"/>
        <v>0.19974552420216643</v>
      </c>
      <c r="CU118" s="18">
        <f t="shared" si="101"/>
        <v>1.1773800178572498</v>
      </c>
      <c r="CV118" s="18">
        <f t="shared" si="102"/>
        <v>1.5945884942583146</v>
      </c>
      <c r="CW118" s="18">
        <f t="shared" si="103"/>
        <v>2.3650469302109109</v>
      </c>
      <c r="CX118" s="18">
        <f t="shared" si="104"/>
        <v>9.5586223151704723E-3</v>
      </c>
      <c r="CY118" s="18">
        <f t="shared" si="105"/>
        <v>1.1051520363057463</v>
      </c>
      <c r="CZ118" s="18">
        <f t="shared" si="106"/>
        <v>1.1051520363057463</v>
      </c>
      <c r="DA118" s="31"/>
      <c r="DB118" s="277"/>
      <c r="DC118" s="57"/>
      <c r="DD118" s="57"/>
      <c r="DE118" s="161"/>
      <c r="DF118" s="132"/>
      <c r="DG118" s="205"/>
      <c r="DH118" s="206"/>
      <c r="DI118" s="78"/>
      <c r="DJ118" s="57"/>
      <c r="DP118" s="78"/>
    </row>
    <row r="119" spans="2:120" x14ac:dyDescent="0.25">
      <c r="B119" s="78">
        <v>39294</v>
      </c>
      <c r="C119" s="111">
        <v>2620.01343</v>
      </c>
      <c r="D119" s="111">
        <v>450.12</v>
      </c>
      <c r="E119" s="111">
        <v>328.72271999999998</v>
      </c>
      <c r="F119" s="111">
        <v>221.06969000000001</v>
      </c>
      <c r="G119" s="111">
        <v>53663.304689999997</v>
      </c>
      <c r="H119" s="111">
        <v>541.71942000000001</v>
      </c>
      <c r="I119" s="111">
        <v>478.92766999999998</v>
      </c>
      <c r="J119" s="111">
        <v>524.12671</v>
      </c>
      <c r="L119" s="78">
        <v>39294</v>
      </c>
      <c r="M119" s="111">
        <f t="shared" si="107"/>
        <v>-3.0008294460220242E-2</v>
      </c>
      <c r="N119" s="111">
        <f t="shared" si="108"/>
        <v>-1.8726428462427225E-2</v>
      </c>
      <c r="O119" s="111">
        <f t="shared" si="109"/>
        <v>-2.9834095978989117E-2</v>
      </c>
      <c r="P119" s="111">
        <f t="shared" si="110"/>
        <v>-3.2702634030511435E-2</v>
      </c>
      <c r="Q119" s="111">
        <f t="shared" si="111"/>
        <v>-5.0888907759303548E-2</v>
      </c>
      <c r="R119" s="111">
        <f t="shared" si="112"/>
        <v>-3.3344735185834362E-2</v>
      </c>
      <c r="S119" s="111">
        <f t="shared" si="113"/>
        <v>-1.6044613645499695E-2</v>
      </c>
      <c r="T119" s="111">
        <f t="shared" si="114"/>
        <v>-2.8667093381495756E-2</v>
      </c>
      <c r="V119" s="78">
        <v>39294</v>
      </c>
      <c r="W119" s="118">
        <f>M119-'Interest rate'!M118</f>
        <v>-3.3882979452349415E-2</v>
      </c>
      <c r="X119" s="118">
        <f>N119-'Interest rate'!N118</f>
        <v>-2.3055199695553141E-2</v>
      </c>
      <c r="Y119" s="118">
        <f>O119-'Interest rate'!O118</f>
        <v>-3.3199740124741473E-2</v>
      </c>
      <c r="Z119" s="118">
        <f>P119-'Interest rate'!P118</f>
        <v>-3.7507951673009465E-2</v>
      </c>
      <c r="AA119" s="118">
        <f>Q119-'Interest rate'!Q118</f>
        <v>-5.142431166013739E-2</v>
      </c>
      <c r="AB119" s="118">
        <f>R119-'Interest rate'!R118</f>
        <v>-3.5498211834232296E-2</v>
      </c>
      <c r="AC119" s="118">
        <f>S119-'Interest rate'!S118</f>
        <v>-1.9700748301399118E-2</v>
      </c>
      <c r="AD119" s="118">
        <f>T119-'Interest rate'!T118</f>
        <v>-3.3704334149761483E-2</v>
      </c>
      <c r="AE119" s="118"/>
      <c r="AF119" s="118">
        <v>3.899721448467966E-3</v>
      </c>
      <c r="AG119" s="118">
        <v>0.51955431754874648</v>
      </c>
      <c r="AH119" s="118">
        <v>0.17214484679665737</v>
      </c>
      <c r="AI119" s="118">
        <v>9.8607242339832854E-2</v>
      </c>
      <c r="AJ119" s="118">
        <v>9.8941504178272979E-2</v>
      </c>
      <c r="AK119" s="118">
        <v>3.5877437325905287E-2</v>
      </c>
      <c r="AL119" s="118">
        <v>4.0111420612813371E-2</v>
      </c>
      <c r="AM119" s="118">
        <v>3.0863509749303616E-2</v>
      </c>
      <c r="AN119" s="31"/>
      <c r="AO119" s="31"/>
      <c r="AP119" s="16">
        <v>5.8281999999999998</v>
      </c>
      <c r="AQ119" s="16">
        <v>7.9749999999999996</v>
      </c>
      <c r="AR119" s="16">
        <v>11.8385</v>
      </c>
      <c r="AS119" s="16">
        <v>4.9137000000000007E-2</v>
      </c>
      <c r="AT119" s="16">
        <v>4.8520000000000003</v>
      </c>
      <c r="AU119" s="16">
        <v>5.4646999999999997</v>
      </c>
      <c r="AV119" s="16">
        <v>4.9637099999999998</v>
      </c>
      <c r="AW119" s="16"/>
      <c r="AX119" s="16">
        <f t="shared" si="58"/>
        <v>0.17157956144264097</v>
      </c>
      <c r="AY119" s="16">
        <f t="shared" si="59"/>
        <v>1.3683470025050617</v>
      </c>
      <c r="AZ119" s="16">
        <f t="shared" si="60"/>
        <v>2.031244638138705</v>
      </c>
      <c r="BA119" s="16">
        <f t="shared" si="61"/>
        <v>8.4309049106070511E-3</v>
      </c>
      <c r="BB119" s="16">
        <f t="shared" si="62"/>
        <v>0.83250403211969404</v>
      </c>
      <c r="BC119" s="16">
        <f t="shared" si="63"/>
        <v>0.93763082941560005</v>
      </c>
      <c r="BD119" s="16">
        <f t="shared" si="90"/>
        <v>0.8516711849284514</v>
      </c>
      <c r="BE119" s="16"/>
      <c r="BF119" s="16">
        <f t="shared" si="64"/>
        <v>0.12539184952978058</v>
      </c>
      <c r="BG119" s="16">
        <f t="shared" si="65"/>
        <v>0.73080877742946715</v>
      </c>
      <c r="BH119" s="16">
        <f t="shared" si="66"/>
        <v>1.4844514106583073</v>
      </c>
      <c r="BI119" s="16">
        <f t="shared" si="67"/>
        <v>6.1613793103448295E-3</v>
      </c>
      <c r="BJ119" s="16">
        <f t="shared" si="68"/>
        <v>0.60840125391849542</v>
      </c>
      <c r="BK119" s="16">
        <f t="shared" si="69"/>
        <v>0.68522884012539187</v>
      </c>
      <c r="BL119" s="16">
        <f t="shared" si="91"/>
        <v>0.6224087774294671</v>
      </c>
      <c r="BM119" s="16"/>
      <c r="BN119" s="16">
        <f t="shared" si="70"/>
        <v>8.4470160915656539E-2</v>
      </c>
      <c r="BO119" s="16">
        <f t="shared" si="71"/>
        <v>0.49230899184862942</v>
      </c>
      <c r="BP119" s="16">
        <f t="shared" si="72"/>
        <v>0.67364953330236088</v>
      </c>
      <c r="BQ119" s="16">
        <f t="shared" si="73"/>
        <v>4.1506102969126159E-3</v>
      </c>
      <c r="BR119" s="16">
        <f t="shared" si="74"/>
        <v>0.40984922076276553</v>
      </c>
      <c r="BS119" s="16">
        <f t="shared" si="75"/>
        <v>0.46160408835578826</v>
      </c>
      <c r="BT119" s="16">
        <f t="shared" si="92"/>
        <v>0.41928538243865349</v>
      </c>
      <c r="BU119" s="16"/>
      <c r="BV119" s="16">
        <f t="shared" si="76"/>
        <v>20.351262795856481</v>
      </c>
      <c r="BW119" s="16">
        <f t="shared" si="77"/>
        <v>118.61122982681071</v>
      </c>
      <c r="BX119" s="16">
        <f t="shared" si="78"/>
        <v>162.30132079695539</v>
      </c>
      <c r="BY119" s="16">
        <f t="shared" si="93"/>
        <v>240.92842460874695</v>
      </c>
      <c r="BZ119" s="16">
        <f t="shared" si="79"/>
        <v>98.744327085495655</v>
      </c>
      <c r="CA119" s="16">
        <f t="shared" si="80"/>
        <v>111.21354580051691</v>
      </c>
      <c r="CB119" s="16">
        <f t="shared" si="94"/>
        <v>101.01776665242078</v>
      </c>
      <c r="CC119" s="16"/>
      <c r="CD119" s="16">
        <f t="shared" si="81"/>
        <v>0.18299266199425404</v>
      </c>
      <c r="CE119" s="16">
        <f t="shared" si="82"/>
        <v>1.2011953833470732</v>
      </c>
      <c r="CF119" s="16">
        <f t="shared" si="83"/>
        <v>1.6436521022258859</v>
      </c>
      <c r="CG119" s="16">
        <f t="shared" si="95"/>
        <v>2.4399216817807092</v>
      </c>
      <c r="CH119" s="16">
        <f t="shared" si="96"/>
        <v>1.0127164056059358E-2</v>
      </c>
      <c r="CI119" s="16">
        <f t="shared" si="84"/>
        <v>1.1262778235779058</v>
      </c>
      <c r="CJ119" s="16">
        <f t="shared" si="97"/>
        <v>0.90832250626749866</v>
      </c>
      <c r="CK119" s="16"/>
      <c r="CL119" s="16">
        <f t="shared" si="98"/>
        <v>0.18299266199425404</v>
      </c>
      <c r="CM119" s="16">
        <f t="shared" si="85"/>
        <v>1.0665178326349114</v>
      </c>
      <c r="CN119" s="16">
        <f t="shared" si="86"/>
        <v>1.4593664794041759</v>
      </c>
      <c r="CO119" s="16">
        <f t="shared" si="87"/>
        <v>2.1663586290189762</v>
      </c>
      <c r="CP119" s="16">
        <f t="shared" si="88"/>
        <v>8.991710432411662E-3</v>
      </c>
      <c r="CQ119" s="16">
        <f t="shared" si="89"/>
        <v>0.88788039599612067</v>
      </c>
      <c r="CR119" s="16">
        <f t="shared" si="99"/>
        <v>0.90832250626749866</v>
      </c>
      <c r="CS119" s="16"/>
      <c r="CT119" s="16">
        <f t="shared" si="100"/>
        <v>0.20146221274006743</v>
      </c>
      <c r="CU119" s="16">
        <f t="shared" si="101"/>
        <v>1.1741620682916607</v>
      </c>
      <c r="CV119" s="16">
        <f t="shared" si="102"/>
        <v>1.6066611466020375</v>
      </c>
      <c r="CW119" s="16">
        <f t="shared" si="103"/>
        <v>2.3850104055232886</v>
      </c>
      <c r="CX119" s="16">
        <f t="shared" si="104"/>
        <v>9.8992487474086933E-3</v>
      </c>
      <c r="CY119" s="16">
        <f t="shared" si="105"/>
        <v>1.1009305539606464</v>
      </c>
      <c r="CZ119" s="16">
        <f t="shared" si="106"/>
        <v>1.1009305539606464</v>
      </c>
      <c r="DA119" s="31"/>
      <c r="DB119" s="277"/>
      <c r="DC119" s="57"/>
      <c r="DD119" s="57"/>
      <c r="DE119" s="161"/>
      <c r="DF119" s="132"/>
      <c r="DG119" s="205"/>
      <c r="DH119" s="206"/>
      <c r="DI119" s="78"/>
      <c r="DJ119" s="57"/>
      <c r="DP119" s="78"/>
    </row>
    <row r="120" spans="2:120" x14ac:dyDescent="0.25">
      <c r="B120" s="115">
        <v>39325</v>
      </c>
      <c r="C120" s="112">
        <v>2611.6340300000002</v>
      </c>
      <c r="D120" s="112">
        <v>448.38</v>
      </c>
      <c r="E120" s="112">
        <v>328.82076999999998</v>
      </c>
      <c r="F120" s="112">
        <v>222.34453999999999</v>
      </c>
      <c r="G120" s="112">
        <v>51976.210939999997</v>
      </c>
      <c r="H120" s="112">
        <v>541.19464000000005</v>
      </c>
      <c r="I120" s="112">
        <v>472.95123000000001</v>
      </c>
      <c r="J120" s="112">
        <v>549.41796999999997</v>
      </c>
      <c r="L120" s="115">
        <v>39325</v>
      </c>
      <c r="M120" s="112">
        <f t="shared" si="107"/>
        <v>-3.1982278808394549E-3</v>
      </c>
      <c r="N120" s="112">
        <f t="shared" si="108"/>
        <v>-3.865635830445191E-3</v>
      </c>
      <c r="O120" s="112">
        <f t="shared" si="109"/>
        <v>2.9827570178286855E-4</v>
      </c>
      <c r="P120" s="112">
        <f t="shared" si="110"/>
        <v>5.7667335580919854E-3</v>
      </c>
      <c r="Q120" s="112">
        <f t="shared" si="111"/>
        <v>-3.1438498984472485E-2</v>
      </c>
      <c r="R120" s="112">
        <f t="shared" si="112"/>
        <v>-9.6873026999833023E-4</v>
      </c>
      <c r="S120" s="112">
        <f t="shared" si="113"/>
        <v>-1.2478794553674399E-2</v>
      </c>
      <c r="T120" s="112">
        <f t="shared" si="114"/>
        <v>4.8254094892435484E-2</v>
      </c>
      <c r="V120" s="115">
        <v>39325</v>
      </c>
      <c r="W120" s="119">
        <f>M120-'Interest rate'!M119</f>
        <v>-7.128799678159381E-3</v>
      </c>
      <c r="X120" s="119">
        <f>N120-'Interest rate'!N119</f>
        <v>-8.1944070635711075E-3</v>
      </c>
      <c r="Y120" s="119">
        <f>O120-'Interest rate'!O119</f>
        <v>-3.0607426643756153E-3</v>
      </c>
      <c r="Z120" s="119">
        <f>P120-'Interest rate'!P119</f>
        <v>9.6734507244633505E-4</v>
      </c>
      <c r="AA120" s="119">
        <f>Q120-'Interest rate'!Q119</f>
        <v>-3.1966131774948003E-2</v>
      </c>
      <c r="AB120" s="119">
        <f>R120-'Interest rate'!R119</f>
        <v>-3.0787941784520267E-3</v>
      </c>
      <c r="AC120" s="119">
        <f>S120-'Interest rate'!S119</f>
        <v>-1.6177612154377741E-2</v>
      </c>
      <c r="AD120" s="119">
        <f>T120-'Interest rate'!T119</f>
        <v>4.3071093462093479E-2</v>
      </c>
      <c r="AE120" s="118"/>
      <c r="AF120" s="119">
        <v>3.899721448467966E-3</v>
      </c>
      <c r="AG120" s="119">
        <v>0.51955431754874648</v>
      </c>
      <c r="AH120" s="119">
        <v>0.17214484679665737</v>
      </c>
      <c r="AI120" s="119">
        <v>9.8607242339832854E-2</v>
      </c>
      <c r="AJ120" s="119">
        <v>9.8941504178272979E-2</v>
      </c>
      <c r="AK120" s="119">
        <v>3.5877437325905287E-2</v>
      </c>
      <c r="AL120" s="119">
        <v>4.0111420612813371E-2</v>
      </c>
      <c r="AM120" s="119">
        <v>3.0863509749303616E-2</v>
      </c>
      <c r="AN120" s="31"/>
      <c r="AO120" s="31"/>
      <c r="AP120" s="18">
        <v>5.8242000000000003</v>
      </c>
      <c r="AQ120" s="18">
        <v>7.9377000000000004</v>
      </c>
      <c r="AR120" s="18">
        <v>11.7471</v>
      </c>
      <c r="AS120" s="18">
        <v>5.0307999999999999E-2</v>
      </c>
      <c r="AT120" s="18">
        <v>4.8197000000000001</v>
      </c>
      <c r="AU120" s="18">
        <v>5.5171999999999999</v>
      </c>
      <c r="AV120" s="18">
        <v>4.76769</v>
      </c>
      <c r="AW120" s="18"/>
      <c r="AX120" s="18">
        <f t="shared" si="58"/>
        <v>0.1716974005013564</v>
      </c>
      <c r="AY120" s="18">
        <f t="shared" si="59"/>
        <v>1.3628824559596169</v>
      </c>
      <c r="AZ120" s="18">
        <f t="shared" si="60"/>
        <v>2.0169465334294836</v>
      </c>
      <c r="BA120" s="18">
        <f t="shared" si="61"/>
        <v>8.6377528244222374E-3</v>
      </c>
      <c r="BB120" s="18">
        <f t="shared" si="62"/>
        <v>0.82752996119638744</v>
      </c>
      <c r="BC120" s="18">
        <f t="shared" si="63"/>
        <v>0.94728889804608352</v>
      </c>
      <c r="BD120" s="18">
        <f t="shared" si="90"/>
        <v>0.81859997939631191</v>
      </c>
      <c r="BE120" s="18"/>
      <c r="BF120" s="18">
        <f t="shared" si="64"/>
        <v>0.12598107764213815</v>
      </c>
      <c r="BG120" s="18">
        <f t="shared" si="65"/>
        <v>0.73373899240334106</v>
      </c>
      <c r="BH120" s="18">
        <f t="shared" si="66"/>
        <v>1.4799123171699609</v>
      </c>
      <c r="BI120" s="18">
        <f t="shared" si="67"/>
        <v>6.3378560540206857E-3</v>
      </c>
      <c r="BJ120" s="18">
        <f t="shared" si="68"/>
        <v>0.60719099991181325</v>
      </c>
      <c r="BK120" s="18">
        <f t="shared" si="69"/>
        <v>0.69506280156720457</v>
      </c>
      <c r="BL120" s="18">
        <f t="shared" si="91"/>
        <v>0.6006387240636456</v>
      </c>
      <c r="BM120" s="18"/>
      <c r="BN120" s="18">
        <f t="shared" si="70"/>
        <v>8.5127393143839755E-2</v>
      </c>
      <c r="BO120" s="18">
        <f t="shared" si="71"/>
        <v>0.49579896314835159</v>
      </c>
      <c r="BP120" s="18">
        <f t="shared" si="72"/>
        <v>0.6757157085578569</v>
      </c>
      <c r="BQ120" s="18">
        <f t="shared" si="73"/>
        <v>4.2825888942802899E-3</v>
      </c>
      <c r="BR120" s="18">
        <f t="shared" si="74"/>
        <v>0.41028849673536449</v>
      </c>
      <c r="BS120" s="18">
        <f t="shared" si="75"/>
        <v>0.4696648534531927</v>
      </c>
      <c r="BT120" s="18">
        <f t="shared" si="92"/>
        <v>0.40586102101795335</v>
      </c>
      <c r="BU120" s="18"/>
      <c r="BV120" s="18">
        <f t="shared" si="76"/>
        <v>19.877554265723145</v>
      </c>
      <c r="BW120" s="18">
        <f t="shared" si="77"/>
        <v>115.77085155442475</v>
      </c>
      <c r="BX120" s="18">
        <f t="shared" si="78"/>
        <v>157.78206249503063</v>
      </c>
      <c r="BY120" s="18">
        <f t="shared" si="93"/>
        <v>233.50361771487638</v>
      </c>
      <c r="BZ120" s="18">
        <f t="shared" si="79"/>
        <v>95.80384829450584</v>
      </c>
      <c r="CA120" s="18">
        <f t="shared" si="80"/>
        <v>109.66844239484773</v>
      </c>
      <c r="CB120" s="18">
        <f t="shared" si="94"/>
        <v>94.770016697145579</v>
      </c>
      <c r="CC120" s="18"/>
      <c r="CD120" s="18">
        <f t="shared" si="81"/>
        <v>0.1812513593851954</v>
      </c>
      <c r="CE120" s="18">
        <f t="shared" si="82"/>
        <v>1.2084154615432496</v>
      </c>
      <c r="CF120" s="18">
        <f t="shared" si="83"/>
        <v>1.6469282320476377</v>
      </c>
      <c r="CG120" s="18">
        <f t="shared" si="95"/>
        <v>2.4373093761022471</v>
      </c>
      <c r="CH120" s="18">
        <f t="shared" si="96"/>
        <v>1.0437994066020707E-2</v>
      </c>
      <c r="CI120" s="18">
        <f t="shared" si="84"/>
        <v>1.1447185509471542</v>
      </c>
      <c r="CJ120" s="18">
        <f t="shared" si="97"/>
        <v>0.8641502936272023</v>
      </c>
      <c r="CK120" s="18"/>
      <c r="CL120" s="18">
        <f t="shared" si="98"/>
        <v>0.1812513593851954</v>
      </c>
      <c r="CM120" s="18">
        <f t="shared" si="85"/>
        <v>1.0556441673312551</v>
      </c>
      <c r="CN120" s="18">
        <f t="shared" si="86"/>
        <v>1.4387189153918656</v>
      </c>
      <c r="CO120" s="18">
        <f t="shared" si="87"/>
        <v>2.1291778438338289</v>
      </c>
      <c r="CP120" s="18">
        <f t="shared" si="88"/>
        <v>9.1183933879504103E-3</v>
      </c>
      <c r="CQ120" s="18">
        <f t="shared" si="89"/>
        <v>0.8735771768288263</v>
      </c>
      <c r="CR120" s="18">
        <f t="shared" si="99"/>
        <v>0.8641502936272023</v>
      </c>
      <c r="CS120" s="18"/>
      <c r="CT120" s="18">
        <f t="shared" si="100"/>
        <v>0.20974518058011321</v>
      </c>
      <c r="CU120" s="18">
        <f t="shared" si="101"/>
        <v>1.2215978807346954</v>
      </c>
      <c r="CV120" s="18">
        <f t="shared" si="102"/>
        <v>1.6648943198907649</v>
      </c>
      <c r="CW120" s="18">
        <f t="shared" si="103"/>
        <v>2.4638976107926482</v>
      </c>
      <c r="CX120" s="18">
        <f t="shared" si="104"/>
        <v>1.0551860544624337E-2</v>
      </c>
      <c r="CY120" s="18">
        <f t="shared" si="105"/>
        <v>1.1572061102966005</v>
      </c>
      <c r="CZ120" s="18">
        <f t="shared" si="106"/>
        <v>1.1572061102966005</v>
      </c>
      <c r="DA120" s="31"/>
      <c r="DB120" s="277"/>
      <c r="DC120" s="57"/>
      <c r="DD120" s="57"/>
      <c r="DE120" s="161"/>
      <c r="DF120" s="132"/>
      <c r="DG120" s="205"/>
      <c r="DH120" s="206"/>
      <c r="DI120" s="78"/>
      <c r="DJ120" s="57"/>
      <c r="DP120" s="78"/>
    </row>
    <row r="121" spans="2:120" x14ac:dyDescent="0.25">
      <c r="B121" s="78">
        <v>39353</v>
      </c>
      <c r="C121" s="111">
        <v>2545.0895999999998</v>
      </c>
      <c r="D121" s="111">
        <v>470.32</v>
      </c>
      <c r="E121" s="111">
        <v>330.39690999999999</v>
      </c>
      <c r="F121" s="111">
        <v>230.49252000000001</v>
      </c>
      <c r="G121" s="111">
        <v>53992.734380000002</v>
      </c>
      <c r="H121" s="111">
        <v>548.53423999999995</v>
      </c>
      <c r="I121" s="111">
        <v>468.43871999999999</v>
      </c>
      <c r="J121" s="111">
        <v>530.95507999999995</v>
      </c>
      <c r="L121" s="78">
        <v>39353</v>
      </c>
      <c r="M121" s="111">
        <f t="shared" si="107"/>
        <v>-2.5479998053173025E-2</v>
      </c>
      <c r="N121" s="111">
        <f t="shared" si="108"/>
        <v>4.8931709710513305E-2</v>
      </c>
      <c r="O121" s="111">
        <f t="shared" si="109"/>
        <v>4.7933103495865215E-3</v>
      </c>
      <c r="P121" s="111">
        <f t="shared" si="110"/>
        <v>3.6645739085835016E-2</v>
      </c>
      <c r="Q121" s="111">
        <f t="shared" si="111"/>
        <v>3.8797045870231361E-2</v>
      </c>
      <c r="R121" s="111">
        <f t="shared" si="112"/>
        <v>1.3561849023486117E-2</v>
      </c>
      <c r="S121" s="111">
        <f t="shared" si="113"/>
        <v>-9.541174044520484E-3</v>
      </c>
      <c r="T121" s="111">
        <f t="shared" si="114"/>
        <v>-3.3604452362561044E-2</v>
      </c>
      <c r="V121" s="78">
        <v>39353</v>
      </c>
      <c r="W121" s="118">
        <f>M121-'Interest rate'!M120</f>
        <v>-2.9474398608489993E-2</v>
      </c>
      <c r="X121" s="118">
        <f>N121-'Interest rate'!N120</f>
        <v>4.428562465926511E-2</v>
      </c>
      <c r="Y121" s="118">
        <f>O121-'Interest rate'!O120</f>
        <v>1.1510181229372751E-3</v>
      </c>
      <c r="Z121" s="118">
        <f>P121-'Interest rate'!P120</f>
        <v>3.1289702750915804E-2</v>
      </c>
      <c r="AA121" s="118">
        <f>Q121-'Interest rate'!Q120</f>
        <v>3.8110064181196002E-2</v>
      </c>
      <c r="AB121" s="118">
        <f>R121-'Interest rate'!R120</f>
        <v>1.1308730768258002E-2</v>
      </c>
      <c r="AC121" s="118">
        <f>S121-'Interest rate'!S120</f>
        <v>-1.3734752267896E-2</v>
      </c>
      <c r="AD121" s="118">
        <f>T121-'Interest rate'!T120</f>
        <v>-3.9015476625558043E-2</v>
      </c>
      <c r="AE121" s="118"/>
      <c r="AF121" s="118">
        <v>3.899721448467966E-3</v>
      </c>
      <c r="AG121" s="118">
        <v>0.51955431754874648</v>
      </c>
      <c r="AH121" s="118">
        <v>0.17214484679665737</v>
      </c>
      <c r="AI121" s="118">
        <v>9.8607242339832854E-2</v>
      </c>
      <c r="AJ121" s="118">
        <v>9.8941504178272979E-2</v>
      </c>
      <c r="AK121" s="118">
        <v>3.5877437325905287E-2</v>
      </c>
      <c r="AL121" s="118">
        <v>4.0111420612813371E-2</v>
      </c>
      <c r="AM121" s="118">
        <v>3.0863509749303616E-2</v>
      </c>
      <c r="AN121" s="31"/>
      <c r="AO121" s="31"/>
      <c r="AP121" s="16">
        <v>5.3868999999999998</v>
      </c>
      <c r="AQ121" s="16">
        <v>7.6852</v>
      </c>
      <c r="AR121" s="16">
        <v>11.025600000000001</v>
      </c>
      <c r="AS121" s="16">
        <v>4.6920999999999997E-2</v>
      </c>
      <c r="AT121" s="16">
        <v>4.6288</v>
      </c>
      <c r="AU121" s="16">
        <v>5.4291</v>
      </c>
      <c r="AV121" s="16">
        <v>4.7828900000000001</v>
      </c>
      <c r="AW121" s="16"/>
      <c r="AX121" s="16">
        <f t="shared" si="58"/>
        <v>0.18563552321372218</v>
      </c>
      <c r="AY121" s="16">
        <f t="shared" si="59"/>
        <v>1.4266461230020977</v>
      </c>
      <c r="AZ121" s="16">
        <f t="shared" si="60"/>
        <v>2.0467430247452154</v>
      </c>
      <c r="BA121" s="16">
        <f t="shared" si="61"/>
        <v>8.7102043847110573E-3</v>
      </c>
      <c r="BB121" s="16">
        <f t="shared" si="62"/>
        <v>0.85926970985167717</v>
      </c>
      <c r="BC121" s="16">
        <f t="shared" si="63"/>
        <v>1.007833819079619</v>
      </c>
      <c r="BD121" s="16">
        <f t="shared" si="90"/>
        <v>0.8878742876236797</v>
      </c>
      <c r="BE121" s="16"/>
      <c r="BF121" s="16">
        <f t="shared" si="64"/>
        <v>0.13012023109353041</v>
      </c>
      <c r="BG121" s="16">
        <f t="shared" si="65"/>
        <v>0.70094467287773898</v>
      </c>
      <c r="BH121" s="16">
        <f t="shared" si="66"/>
        <v>1.434653619944829</v>
      </c>
      <c r="BI121" s="16">
        <f t="shared" si="67"/>
        <v>6.1053713631395402E-3</v>
      </c>
      <c r="BJ121" s="16">
        <f t="shared" si="68"/>
        <v>0.60230052568573356</v>
      </c>
      <c r="BK121" s="16">
        <f t="shared" si="69"/>
        <v>0.70643574662988595</v>
      </c>
      <c r="BL121" s="16">
        <f t="shared" si="91"/>
        <v>0.62235075209493562</v>
      </c>
      <c r="BM121" s="16"/>
      <c r="BN121" s="16">
        <f t="shared" si="70"/>
        <v>9.0698011899579156E-2</v>
      </c>
      <c r="BO121" s="16">
        <f t="shared" si="71"/>
        <v>0.48858112030184292</v>
      </c>
      <c r="BP121" s="16">
        <f t="shared" si="72"/>
        <v>0.69703236105064581</v>
      </c>
      <c r="BQ121" s="16">
        <f t="shared" si="73"/>
        <v>4.2556414163401534E-3</v>
      </c>
      <c r="BR121" s="16">
        <f t="shared" si="74"/>
        <v>0.41982295748077197</v>
      </c>
      <c r="BS121" s="16">
        <f t="shared" si="75"/>
        <v>0.4924085764040052</v>
      </c>
      <c r="BT121" s="16">
        <f t="shared" si="92"/>
        <v>0.43379861413437815</v>
      </c>
      <c r="BU121" s="16"/>
      <c r="BV121" s="16">
        <f t="shared" si="76"/>
        <v>21.31241874640353</v>
      </c>
      <c r="BW121" s="16">
        <f t="shared" si="77"/>
        <v>114.80786854500118</v>
      </c>
      <c r="BX121" s="16">
        <f t="shared" si="78"/>
        <v>163.79020054986043</v>
      </c>
      <c r="BY121" s="16">
        <f t="shared" si="93"/>
        <v>234.98220413034679</v>
      </c>
      <c r="BZ121" s="16">
        <f t="shared" si="79"/>
        <v>98.650923893352655</v>
      </c>
      <c r="CA121" s="16">
        <f t="shared" si="80"/>
        <v>115.70725261609941</v>
      </c>
      <c r="CB121" s="16">
        <f t="shared" si="94"/>
        <v>101.93495449798598</v>
      </c>
      <c r="CC121" s="16"/>
      <c r="CD121" s="16">
        <f t="shared" si="81"/>
        <v>0.18419259177395886</v>
      </c>
      <c r="CE121" s="16">
        <f t="shared" si="82"/>
        <v>1.1637789491876944</v>
      </c>
      <c r="CF121" s="16">
        <f t="shared" si="83"/>
        <v>1.6603007258900797</v>
      </c>
      <c r="CG121" s="16">
        <f t="shared" si="95"/>
        <v>2.3819564465952303</v>
      </c>
      <c r="CH121" s="16">
        <f t="shared" si="96"/>
        <v>1.0136752506049083E-2</v>
      </c>
      <c r="CI121" s="16">
        <f t="shared" si="84"/>
        <v>1.1728957829243001</v>
      </c>
      <c r="CJ121" s="16">
        <f t="shared" si="97"/>
        <v>0.88097290526975014</v>
      </c>
      <c r="CK121" s="16"/>
      <c r="CL121" s="16">
        <f t="shared" si="98"/>
        <v>0.18419259177395886</v>
      </c>
      <c r="CM121" s="16">
        <f t="shared" si="85"/>
        <v>0.99222707262713894</v>
      </c>
      <c r="CN121" s="16">
        <f t="shared" si="86"/>
        <v>1.4155569063012285</v>
      </c>
      <c r="CO121" s="16">
        <f t="shared" si="87"/>
        <v>2.0308338398629608</v>
      </c>
      <c r="CP121" s="16">
        <f t="shared" si="88"/>
        <v>8.6425005986259223E-3</v>
      </c>
      <c r="CQ121" s="16">
        <f t="shared" si="89"/>
        <v>0.85259066880330081</v>
      </c>
      <c r="CR121" s="16">
        <f t="shared" si="99"/>
        <v>0.88097290526975014</v>
      </c>
      <c r="CS121" s="16"/>
      <c r="CT121" s="16">
        <f t="shared" si="100"/>
        <v>0.20907861146712553</v>
      </c>
      <c r="CU121" s="16">
        <f t="shared" si="101"/>
        <v>1.1262855721122584</v>
      </c>
      <c r="CV121" s="16">
        <f t="shared" si="102"/>
        <v>1.6068109448471533</v>
      </c>
      <c r="CW121" s="16">
        <f t="shared" si="103"/>
        <v>2.3052171385919396</v>
      </c>
      <c r="CX121" s="16">
        <f t="shared" si="104"/>
        <v>9.8101775286489959E-3</v>
      </c>
      <c r="CY121" s="16">
        <f t="shared" si="105"/>
        <v>1.1351086895161711</v>
      </c>
      <c r="CZ121" s="16">
        <f t="shared" si="106"/>
        <v>1.1351086895161711</v>
      </c>
      <c r="DA121" s="31"/>
      <c r="DB121" s="277"/>
      <c r="DC121" s="57"/>
      <c r="DD121" s="57"/>
      <c r="DE121" s="161"/>
      <c r="DF121" s="132"/>
      <c r="DG121" s="205"/>
      <c r="DH121" s="206"/>
      <c r="DI121" s="78"/>
      <c r="DJ121" s="57"/>
      <c r="DP121" s="78"/>
    </row>
    <row r="122" spans="2:120" x14ac:dyDescent="0.25">
      <c r="B122" s="115">
        <v>39386</v>
      </c>
      <c r="C122" s="112">
        <v>2621.7438999999999</v>
      </c>
      <c r="D122" s="112">
        <v>486.96</v>
      </c>
      <c r="E122" s="112">
        <v>336.64706000000001</v>
      </c>
      <c r="F122" s="112">
        <v>234.22800000000001</v>
      </c>
      <c r="G122" s="112">
        <v>56092.921880000002</v>
      </c>
      <c r="H122" s="112">
        <v>564.43535999999995</v>
      </c>
      <c r="I122" s="112">
        <v>462.66070999999999</v>
      </c>
      <c r="J122" s="112">
        <v>525.76116999999999</v>
      </c>
      <c r="L122" s="115">
        <v>39386</v>
      </c>
      <c r="M122" s="112">
        <f t="shared" si="107"/>
        <v>3.0118507419149454E-2</v>
      </c>
      <c r="N122" s="112">
        <f t="shared" si="108"/>
        <v>3.5380166695016202E-2</v>
      </c>
      <c r="O122" s="112">
        <f t="shared" si="109"/>
        <v>1.8917095804558359E-2</v>
      </c>
      <c r="P122" s="112">
        <f t="shared" si="110"/>
        <v>1.6206512905494685E-2</v>
      </c>
      <c r="Q122" s="112">
        <f t="shared" si="111"/>
        <v>3.8897594724855322E-2</v>
      </c>
      <c r="R122" s="112">
        <f t="shared" si="112"/>
        <v>2.898838183738528E-2</v>
      </c>
      <c r="S122" s="112">
        <f t="shared" si="113"/>
        <v>-1.2334612305319292E-2</v>
      </c>
      <c r="T122" s="112">
        <f t="shared" si="114"/>
        <v>-9.7822022910110107E-3</v>
      </c>
      <c r="V122" s="115">
        <v>39386</v>
      </c>
      <c r="W122" s="119">
        <f>M122-'Interest rate'!M121</f>
        <v>2.5607146038677087E-2</v>
      </c>
      <c r="X122" s="119">
        <f>N122-'Interest rate'!N121</f>
        <v>3.1207481717818286E-2</v>
      </c>
      <c r="Y122" s="119">
        <f>O122-'Interest rate'!O121</f>
        <v>1.5316848120171533E-2</v>
      </c>
      <c r="Z122" s="119">
        <f>P122-'Interest rate'!P121</f>
        <v>1.1193916843569962E-2</v>
      </c>
      <c r="AA122" s="119">
        <f>Q122-'Interest rate'!Q121</f>
        <v>3.8229223831706349E-2</v>
      </c>
      <c r="AB122" s="119">
        <f>R122-'Interest rate'!R121</f>
        <v>2.6902748216523165E-2</v>
      </c>
      <c r="AC122" s="119">
        <f>S122-'Interest rate'!S121</f>
        <v>-1.634496307794453E-2</v>
      </c>
      <c r="AD122" s="119">
        <f>T122-'Interest rate'!T121</f>
        <v>-1.5208931316263108E-2</v>
      </c>
      <c r="AE122" s="118"/>
      <c r="AF122" s="119">
        <v>3.899721448467966E-3</v>
      </c>
      <c r="AG122" s="119">
        <v>0.51955431754874648</v>
      </c>
      <c r="AH122" s="119">
        <v>0.17214484679665737</v>
      </c>
      <c r="AI122" s="119">
        <v>9.8607242339832854E-2</v>
      </c>
      <c r="AJ122" s="119">
        <v>9.8941504178272979E-2</v>
      </c>
      <c r="AK122" s="119">
        <v>3.5877437325905287E-2</v>
      </c>
      <c r="AL122" s="119">
        <v>4.0111420612813371E-2</v>
      </c>
      <c r="AM122" s="119">
        <v>3.0863509749303616E-2</v>
      </c>
      <c r="AN122" s="31"/>
      <c r="AO122" s="31"/>
      <c r="AP122" s="18">
        <v>5.3670999999999998</v>
      </c>
      <c r="AQ122" s="18">
        <v>7.7755000000000001</v>
      </c>
      <c r="AR122" s="18">
        <v>11.1614</v>
      </c>
      <c r="AS122" s="18">
        <v>4.6494999999999995E-2</v>
      </c>
      <c r="AT122" s="18">
        <v>4.6341999999999999</v>
      </c>
      <c r="AU122" s="18">
        <v>5.6905999999999999</v>
      </c>
      <c r="AV122" s="18">
        <v>5.0134100000000004</v>
      </c>
      <c r="AW122" s="18"/>
      <c r="AX122" s="18">
        <f t="shared" si="58"/>
        <v>0.1863203592256526</v>
      </c>
      <c r="AY122" s="18">
        <f t="shared" si="59"/>
        <v>1.4487339531590617</v>
      </c>
      <c r="AZ122" s="18">
        <f t="shared" si="60"/>
        <v>2.0795960574611989</v>
      </c>
      <c r="BA122" s="18">
        <f t="shared" si="61"/>
        <v>8.6629651021967163E-3</v>
      </c>
      <c r="BB122" s="18">
        <f t="shared" si="62"/>
        <v>0.86344580872351928</v>
      </c>
      <c r="BC122" s="18">
        <f t="shared" si="63"/>
        <v>1.0602746362094986</v>
      </c>
      <c r="BD122" s="18">
        <f t="shared" si="90"/>
        <v>0.93410035214547904</v>
      </c>
      <c r="BE122" s="18"/>
      <c r="BF122" s="18">
        <f t="shared" si="64"/>
        <v>0.12860909266285125</v>
      </c>
      <c r="BG122" s="18">
        <f t="shared" si="65"/>
        <v>0.69025786123078892</v>
      </c>
      <c r="BH122" s="18">
        <f t="shared" si="66"/>
        <v>1.4354575268471481</v>
      </c>
      <c r="BI122" s="18">
        <f t="shared" si="67"/>
        <v>5.9796797633592681E-3</v>
      </c>
      <c r="BJ122" s="18">
        <f t="shared" si="68"/>
        <v>0.59600025721818528</v>
      </c>
      <c r="BK122" s="18">
        <f t="shared" si="69"/>
        <v>0.73186290270722132</v>
      </c>
      <c r="BL122" s="18">
        <f t="shared" si="91"/>
        <v>0.64477011124686512</v>
      </c>
      <c r="BM122" s="18"/>
      <c r="BN122" s="18">
        <f t="shared" si="70"/>
        <v>8.9594495314207892E-2</v>
      </c>
      <c r="BO122" s="18">
        <f t="shared" si="71"/>
        <v>0.48086261580088518</v>
      </c>
      <c r="BP122" s="18">
        <f t="shared" si="72"/>
        <v>0.69664199831562346</v>
      </c>
      <c r="BQ122" s="18">
        <f t="shared" si="73"/>
        <v>4.1656960596340954E-3</v>
      </c>
      <c r="BR122" s="18">
        <f t="shared" si="74"/>
        <v>0.41519881018510219</v>
      </c>
      <c r="BS122" s="18">
        <f t="shared" si="75"/>
        <v>0.50984643503503146</v>
      </c>
      <c r="BT122" s="18">
        <f t="shared" si="92"/>
        <v>0.44917393875320299</v>
      </c>
      <c r="BU122" s="18"/>
      <c r="BV122" s="18">
        <f t="shared" si="76"/>
        <v>21.507688998817081</v>
      </c>
      <c r="BW122" s="18">
        <f t="shared" si="77"/>
        <v>115.43391762555115</v>
      </c>
      <c r="BX122" s="18">
        <f t="shared" si="78"/>
        <v>167.23303581030223</v>
      </c>
      <c r="BY122" s="18">
        <f t="shared" si="93"/>
        <v>240.05591999139696</v>
      </c>
      <c r="BZ122" s="18">
        <f t="shared" si="79"/>
        <v>99.670932358318112</v>
      </c>
      <c r="CA122" s="18">
        <f t="shared" si="80"/>
        <v>122.39165501666848</v>
      </c>
      <c r="CB122" s="18">
        <f t="shared" si="94"/>
        <v>107.82686310355955</v>
      </c>
      <c r="CC122" s="18"/>
      <c r="CD122" s="18">
        <f t="shared" si="81"/>
        <v>0.17572839419393385</v>
      </c>
      <c r="CE122" s="18">
        <f t="shared" si="82"/>
        <v>1.1581502740494583</v>
      </c>
      <c r="CF122" s="18">
        <f t="shared" si="83"/>
        <v>1.6778516248759225</v>
      </c>
      <c r="CG122" s="18">
        <f t="shared" si="95"/>
        <v>2.408484743860861</v>
      </c>
      <c r="CH122" s="18">
        <f t="shared" si="96"/>
        <v>1.0033015407190021E-2</v>
      </c>
      <c r="CI122" s="18">
        <f t="shared" si="84"/>
        <v>1.2279573604937206</v>
      </c>
      <c r="CJ122" s="18">
        <f t="shared" si="97"/>
        <v>0.88099848873580999</v>
      </c>
      <c r="CK122" s="18"/>
      <c r="CL122" s="18">
        <f t="shared" si="98"/>
        <v>0.17572839419393385</v>
      </c>
      <c r="CM122" s="18">
        <f t="shared" si="85"/>
        <v>0.94315186447826238</v>
      </c>
      <c r="CN122" s="18">
        <f t="shared" si="86"/>
        <v>1.3663761290549328</v>
      </c>
      <c r="CO122" s="18">
        <f t="shared" si="87"/>
        <v>1.9613748989561735</v>
      </c>
      <c r="CP122" s="18">
        <f t="shared" si="88"/>
        <v>8.170491688046953E-3</v>
      </c>
      <c r="CQ122" s="18">
        <f t="shared" si="89"/>
        <v>0.81436052437352824</v>
      </c>
      <c r="CR122" s="18">
        <f t="shared" si="99"/>
        <v>0.88099848873580999</v>
      </c>
      <c r="CS122" s="18"/>
      <c r="CT122" s="18">
        <f t="shared" si="100"/>
        <v>0.19946503477672881</v>
      </c>
      <c r="CU122" s="18">
        <f t="shared" si="101"/>
        <v>1.0705487881501812</v>
      </c>
      <c r="CV122" s="18">
        <f t="shared" si="102"/>
        <v>1.550940377906455</v>
      </c>
      <c r="CW122" s="18">
        <f t="shared" si="103"/>
        <v>2.2263090391569809</v>
      </c>
      <c r="CX122" s="18">
        <f t="shared" si="104"/>
        <v>9.274126791944004E-3</v>
      </c>
      <c r="CY122" s="18">
        <f t="shared" si="105"/>
        <v>1.135075726900453</v>
      </c>
      <c r="CZ122" s="18">
        <f t="shared" si="106"/>
        <v>1.135075726900453</v>
      </c>
      <c r="DA122" s="31"/>
      <c r="DB122" s="277"/>
      <c r="DC122" s="57"/>
      <c r="DD122" s="57"/>
      <c r="DE122" s="161"/>
      <c r="DF122" s="132"/>
      <c r="DG122" s="205"/>
      <c r="DH122" s="206"/>
      <c r="DI122" s="78"/>
      <c r="DJ122" s="57"/>
      <c r="DP122" s="78"/>
    </row>
    <row r="123" spans="2:120" x14ac:dyDescent="0.25">
      <c r="B123" s="78">
        <v>39416</v>
      </c>
      <c r="C123" s="111">
        <v>2575.47021</v>
      </c>
      <c r="D123" s="111">
        <v>466.14</v>
      </c>
      <c r="E123" s="111">
        <v>317.03735</v>
      </c>
      <c r="F123" s="111">
        <v>226.47945000000001</v>
      </c>
      <c r="G123" s="111">
        <v>51680.941409999999</v>
      </c>
      <c r="H123" s="111">
        <v>525.01349000000005</v>
      </c>
      <c r="I123" s="111">
        <v>466.60613999999998</v>
      </c>
      <c r="J123" s="111">
        <v>527.66583000000003</v>
      </c>
      <c r="L123" s="78">
        <v>39416</v>
      </c>
      <c r="M123" s="111">
        <f t="shared" si="107"/>
        <v>-1.7649965734639395E-2</v>
      </c>
      <c r="N123" s="111">
        <f t="shared" si="108"/>
        <v>-4.2755051749630346E-2</v>
      </c>
      <c r="O123" s="111">
        <f t="shared" si="109"/>
        <v>-5.8250055711165261E-2</v>
      </c>
      <c r="P123" s="111">
        <f t="shared" si="110"/>
        <v>-3.3081228546544383E-2</v>
      </c>
      <c r="Q123" s="111">
        <f t="shared" si="111"/>
        <v>-7.865485202283784E-2</v>
      </c>
      <c r="R123" s="111">
        <f t="shared" si="112"/>
        <v>-6.9843019756947733E-2</v>
      </c>
      <c r="S123" s="111">
        <f t="shared" si="113"/>
        <v>8.5276962463485262E-3</v>
      </c>
      <c r="T123" s="111">
        <f t="shared" si="114"/>
        <v>3.6226714878926369E-3</v>
      </c>
      <c r="V123" s="78">
        <v>39416</v>
      </c>
      <c r="W123" s="118">
        <f>M123-'Interest rate'!M122</f>
        <v>-2.2050228775608138E-2</v>
      </c>
      <c r="X123" s="118">
        <f>N123-'Interest rate'!N122</f>
        <v>-4.6594790101236128E-2</v>
      </c>
      <c r="Y123" s="118">
        <f>O123-'Interest rate'!O122</f>
        <v>-6.1648821537513165E-2</v>
      </c>
      <c r="Z123" s="118">
        <f>P123-'Interest rate'!P122</f>
        <v>-3.7971488507588247E-2</v>
      </c>
      <c r="AA123" s="118">
        <f>Q123-'Interest rate'!Q122</f>
        <v>-7.9172649844456711E-2</v>
      </c>
      <c r="AB123" s="118">
        <f>R123-'Interest rate'!R122</f>
        <v>-7.1726167455821388E-2</v>
      </c>
      <c r="AC123" s="118">
        <f>S123-'Interest rate'!S122</f>
        <v>4.6649914520449087E-3</v>
      </c>
      <c r="AD123" s="118">
        <f>T123-'Interest rate'!T122</f>
        <v>-1.7687180268473046E-3</v>
      </c>
      <c r="AE123" s="118"/>
      <c r="AF123" s="118">
        <v>3.899721448467966E-3</v>
      </c>
      <c r="AG123" s="118">
        <v>0.51955431754874648</v>
      </c>
      <c r="AH123" s="118">
        <v>0.17214484679665737</v>
      </c>
      <c r="AI123" s="118">
        <v>9.8607242339832854E-2</v>
      </c>
      <c r="AJ123" s="118">
        <v>9.8941504178272979E-2</v>
      </c>
      <c r="AK123" s="118">
        <v>3.5877437325905287E-2</v>
      </c>
      <c r="AL123" s="118">
        <v>4.0111420612813371E-2</v>
      </c>
      <c r="AM123" s="118">
        <v>3.0863509749303616E-2</v>
      </c>
      <c r="AN123" s="31"/>
      <c r="AO123" s="31"/>
      <c r="AP123" s="16">
        <v>5.5430000000000001</v>
      </c>
      <c r="AQ123" s="16">
        <v>8.1113</v>
      </c>
      <c r="AR123" s="16">
        <v>11.3996</v>
      </c>
      <c r="AS123" s="16">
        <v>4.9831E-2</v>
      </c>
      <c r="AT123" s="16">
        <v>4.8974000000000002</v>
      </c>
      <c r="AU123" s="16">
        <v>5.5505000000000004</v>
      </c>
      <c r="AV123" s="16">
        <v>4.9019500000000003</v>
      </c>
      <c r="AW123" s="16"/>
      <c r="AX123" s="16">
        <f t="shared" si="58"/>
        <v>0.18040772145047806</v>
      </c>
      <c r="AY123" s="16">
        <f t="shared" si="59"/>
        <v>1.4633411510012626</v>
      </c>
      <c r="AZ123" s="16">
        <f t="shared" si="60"/>
        <v>2.0565758614468694</v>
      </c>
      <c r="BA123" s="16">
        <f t="shared" si="61"/>
        <v>8.9898971675987718E-3</v>
      </c>
      <c r="BB123" s="16">
        <f t="shared" si="62"/>
        <v>0.88352877503157135</v>
      </c>
      <c r="BC123" s="16">
        <f t="shared" si="63"/>
        <v>1.0013530579108785</v>
      </c>
      <c r="BD123" s="16">
        <f t="shared" si="90"/>
        <v>0.88434963016417101</v>
      </c>
      <c r="BE123" s="16"/>
      <c r="BF123" s="16">
        <f t="shared" si="64"/>
        <v>0.12328480021698125</v>
      </c>
      <c r="BG123" s="16">
        <f t="shared" si="65"/>
        <v>0.68336764760272706</v>
      </c>
      <c r="BH123" s="16">
        <f t="shared" si="66"/>
        <v>1.4053974085534995</v>
      </c>
      <c r="BI123" s="16">
        <f t="shared" si="67"/>
        <v>6.1434048796123932E-3</v>
      </c>
      <c r="BJ123" s="16">
        <f t="shared" si="68"/>
        <v>0.60377498058264401</v>
      </c>
      <c r="BK123" s="16">
        <f t="shared" si="69"/>
        <v>0.68429228360435446</v>
      </c>
      <c r="BL123" s="16">
        <f t="shared" si="91"/>
        <v>0.60433592642363132</v>
      </c>
      <c r="BM123" s="16"/>
      <c r="BN123" s="16">
        <f t="shared" si="70"/>
        <v>8.7722376223727153E-2</v>
      </c>
      <c r="BO123" s="16">
        <f t="shared" si="71"/>
        <v>0.4862451314081197</v>
      </c>
      <c r="BP123" s="16">
        <f t="shared" si="72"/>
        <v>0.711542510263518</v>
      </c>
      <c r="BQ123" s="16">
        <f t="shared" si="73"/>
        <v>4.3712937296045478E-3</v>
      </c>
      <c r="BR123" s="16">
        <f t="shared" si="74"/>
        <v>0.42961156531808137</v>
      </c>
      <c r="BS123" s="16">
        <f t="shared" si="75"/>
        <v>0.4869030492297976</v>
      </c>
      <c r="BT123" s="16">
        <f t="shared" si="92"/>
        <v>0.43001070212989934</v>
      </c>
      <c r="BU123" s="16"/>
      <c r="BV123" s="16">
        <f t="shared" si="76"/>
        <v>20.067829262908631</v>
      </c>
      <c r="BW123" s="16">
        <f t="shared" si="77"/>
        <v>111.23597760430256</v>
      </c>
      <c r="BX123" s="16">
        <f t="shared" si="78"/>
        <v>162.77618350023076</v>
      </c>
      <c r="BY123" s="16">
        <f t="shared" si="93"/>
        <v>228.76522646545322</v>
      </c>
      <c r="BZ123" s="16">
        <f t="shared" si="79"/>
        <v>98.28018703216874</v>
      </c>
      <c r="CA123" s="16">
        <f t="shared" si="80"/>
        <v>111.38648632377436</v>
      </c>
      <c r="CB123" s="16">
        <f t="shared" si="94"/>
        <v>98.371495655314973</v>
      </c>
      <c r="CC123" s="16"/>
      <c r="CD123" s="16">
        <f t="shared" si="81"/>
        <v>0.18016394919376633</v>
      </c>
      <c r="CE123" s="16">
        <f t="shared" si="82"/>
        <v>1.1318250500265448</v>
      </c>
      <c r="CF123" s="16">
        <f t="shared" si="83"/>
        <v>1.6562461714379058</v>
      </c>
      <c r="CG123" s="16">
        <f t="shared" si="95"/>
        <v>2.3276840772654874</v>
      </c>
      <c r="CH123" s="16">
        <f t="shared" si="96"/>
        <v>1.0174990811450972E-2</v>
      </c>
      <c r="CI123" s="16">
        <f t="shared" si="84"/>
        <v>1.1333564748642138</v>
      </c>
      <c r="CJ123" s="16">
        <f t="shared" si="97"/>
        <v>0.8831546707503829</v>
      </c>
      <c r="CK123" s="16"/>
      <c r="CL123" s="16">
        <f t="shared" si="98"/>
        <v>0.18016394919376633</v>
      </c>
      <c r="CM123" s="16">
        <f t="shared" si="85"/>
        <v>0.99864877038104682</v>
      </c>
      <c r="CN123" s="16">
        <f t="shared" si="86"/>
        <v>1.4613638410953969</v>
      </c>
      <c r="CO123" s="16">
        <f t="shared" si="87"/>
        <v>2.0537969552292585</v>
      </c>
      <c r="CP123" s="16">
        <f t="shared" si="88"/>
        <v>8.9777497522745692E-3</v>
      </c>
      <c r="CQ123" s="16">
        <f t="shared" si="89"/>
        <v>0.88233492478155129</v>
      </c>
      <c r="CR123" s="16">
        <f t="shared" si="99"/>
        <v>0.8831546707503829</v>
      </c>
      <c r="CS123" s="16"/>
      <c r="CT123" s="16">
        <f t="shared" si="100"/>
        <v>0.20400044880098736</v>
      </c>
      <c r="CU123" s="16">
        <f t="shared" si="101"/>
        <v>1.130774487703873</v>
      </c>
      <c r="CV123" s="16">
        <f t="shared" si="102"/>
        <v>1.6547088403594485</v>
      </c>
      <c r="CW123" s="16">
        <f t="shared" si="103"/>
        <v>2.3255235161517351</v>
      </c>
      <c r="CX123" s="16">
        <f t="shared" si="104"/>
        <v>1.0165546364202001E-2</v>
      </c>
      <c r="CY123" s="16">
        <f t="shared" si="105"/>
        <v>1.1323044910698803</v>
      </c>
      <c r="CZ123" s="16">
        <f t="shared" si="106"/>
        <v>1.1323044910698803</v>
      </c>
      <c r="DA123" s="31"/>
      <c r="DB123" s="277"/>
      <c r="DC123" s="57"/>
      <c r="DD123" s="57"/>
      <c r="DE123" s="161"/>
      <c r="DF123" s="132"/>
      <c r="DG123" s="205"/>
      <c r="DH123" s="206"/>
      <c r="DI123" s="78"/>
      <c r="DJ123" s="57"/>
      <c r="DP123" s="78"/>
    </row>
    <row r="124" spans="2:120" x14ac:dyDescent="0.25">
      <c r="B124" s="116">
        <v>39447</v>
      </c>
      <c r="C124" s="113">
        <v>2500.7126499999999</v>
      </c>
      <c r="D124" s="113">
        <v>459.58</v>
      </c>
      <c r="E124" s="113">
        <v>315.14776999999998</v>
      </c>
      <c r="F124" s="113">
        <v>231.79503</v>
      </c>
      <c r="G124" s="113">
        <v>51376.449220000002</v>
      </c>
      <c r="H124" s="113">
        <v>522.08289000000002</v>
      </c>
      <c r="I124" s="113">
        <v>455.48975000000002</v>
      </c>
      <c r="J124" s="113">
        <v>524.21582000000001</v>
      </c>
      <c r="L124" s="116">
        <v>39447</v>
      </c>
      <c r="M124" s="113">
        <f t="shared" si="107"/>
        <v>-2.9026761680151614E-2</v>
      </c>
      <c r="N124" s="113">
        <f t="shared" si="108"/>
        <v>-1.4073025271377659E-2</v>
      </c>
      <c r="O124" s="113">
        <f t="shared" si="109"/>
        <v>-5.9601179482481337E-3</v>
      </c>
      <c r="P124" s="113">
        <f t="shared" si="110"/>
        <v>2.3470473811199932E-2</v>
      </c>
      <c r="Q124" s="113">
        <f t="shared" si="111"/>
        <v>-5.8917694162026191E-3</v>
      </c>
      <c r="R124" s="113">
        <f t="shared" si="112"/>
        <v>-5.581951808514507E-3</v>
      </c>
      <c r="S124" s="113">
        <f t="shared" si="113"/>
        <v>-2.3823925677445956E-2</v>
      </c>
      <c r="T124" s="113">
        <f t="shared" si="114"/>
        <v>-6.5382478907152208E-3</v>
      </c>
      <c r="V124" s="116">
        <v>39447</v>
      </c>
      <c r="W124" s="120">
        <f>M124-'Interest rate'!M123</f>
        <v>-3.3625319891186667E-2</v>
      </c>
      <c r="X124" s="120">
        <f>N124-'Interest rate'!N123</f>
        <v>-1.8335219084719911E-2</v>
      </c>
      <c r="Y124" s="120">
        <f>O124-'Interest rate'!O123</f>
        <v>-9.8916874132809474E-3</v>
      </c>
      <c r="Z124" s="120">
        <f>P124-'Interest rate'!P123</f>
        <v>1.8530865065504276E-2</v>
      </c>
      <c r="AA124" s="120">
        <f>Q124-'Interest rate'!Q123</f>
        <v>-6.7182108518051287E-3</v>
      </c>
      <c r="AB124" s="120">
        <f>R124-'Interest rate'!R123</f>
        <v>-7.7761116635055583E-3</v>
      </c>
      <c r="AC124" s="120">
        <f>S124-'Interest rate'!S123</f>
        <v>-2.7900703046992659E-2</v>
      </c>
      <c r="AD124" s="120">
        <f>T124-'Interest rate'!T123</f>
        <v>-1.2114037735002858E-2</v>
      </c>
      <c r="AE124" s="133"/>
      <c r="AF124" s="120">
        <v>3.899721448467966E-3</v>
      </c>
      <c r="AG124" s="120">
        <v>0.51955431754874648</v>
      </c>
      <c r="AH124" s="120">
        <v>0.17214484679665737</v>
      </c>
      <c r="AI124" s="120">
        <v>9.8607242339832854E-2</v>
      </c>
      <c r="AJ124" s="120">
        <v>9.8941504178272979E-2</v>
      </c>
      <c r="AK124" s="120">
        <v>3.5877437325905287E-2</v>
      </c>
      <c r="AL124" s="120">
        <v>4.0111420612813371E-2</v>
      </c>
      <c r="AM124" s="120">
        <v>3.0863509749303616E-2</v>
      </c>
      <c r="AN124" s="31"/>
      <c r="AO124" s="31"/>
      <c r="AP124" s="18">
        <v>5.4371999999999998</v>
      </c>
      <c r="AQ124" s="18">
        <v>7.9324000000000003</v>
      </c>
      <c r="AR124" s="18">
        <v>10.792999999999999</v>
      </c>
      <c r="AS124" s="18">
        <v>4.8659999999999995E-2</v>
      </c>
      <c r="AT124" s="18">
        <v>4.7968999999999999</v>
      </c>
      <c r="AU124" s="18">
        <v>5.4459</v>
      </c>
      <c r="AV124" s="18">
        <v>4.7580499999999999</v>
      </c>
      <c r="AW124" s="18"/>
      <c r="AX124" s="18">
        <f t="shared" si="58"/>
        <v>0.18391819318767014</v>
      </c>
      <c r="AY124" s="18">
        <f t="shared" si="59"/>
        <v>1.4589126756418747</v>
      </c>
      <c r="AZ124" s="18">
        <f t="shared" si="60"/>
        <v>1.9850290590745236</v>
      </c>
      <c r="BA124" s="18">
        <f t="shared" si="61"/>
        <v>8.9494592805120284E-3</v>
      </c>
      <c r="BB124" s="18">
        <f t="shared" si="62"/>
        <v>0.88223718090193481</v>
      </c>
      <c r="BC124" s="18">
        <f t="shared" si="63"/>
        <v>1.0016000882807328</v>
      </c>
      <c r="BD124" s="18">
        <f t="shared" si="90"/>
        <v>0.87509195909659387</v>
      </c>
      <c r="BE124" s="18"/>
      <c r="BF124" s="18">
        <f t="shared" si="64"/>
        <v>0.12606525137411123</v>
      </c>
      <c r="BG124" s="18">
        <f t="shared" si="65"/>
        <v>0.68544198477131757</v>
      </c>
      <c r="BH124" s="18">
        <f t="shared" si="66"/>
        <v>1.3606222580807825</v>
      </c>
      <c r="BI124" s="18">
        <f t="shared" si="67"/>
        <v>6.1343351318642516E-3</v>
      </c>
      <c r="BJ124" s="18">
        <f t="shared" si="68"/>
        <v>0.60472240431647417</v>
      </c>
      <c r="BK124" s="18">
        <f t="shared" si="69"/>
        <v>0.68653875245827234</v>
      </c>
      <c r="BL124" s="18">
        <f t="shared" si="91"/>
        <v>0.59982476930058992</v>
      </c>
      <c r="BM124" s="18"/>
      <c r="BN124" s="18">
        <f t="shared" si="70"/>
        <v>9.2652645233021413E-2</v>
      </c>
      <c r="BO124" s="18">
        <f t="shared" si="71"/>
        <v>0.50377096266098398</v>
      </c>
      <c r="BP124" s="18">
        <f t="shared" si="72"/>
        <v>0.73495784304641898</v>
      </c>
      <c r="BQ124" s="18">
        <f t="shared" si="73"/>
        <v>4.5084777170388219E-3</v>
      </c>
      <c r="BR124" s="18">
        <f t="shared" si="74"/>
        <v>0.44444547391828043</v>
      </c>
      <c r="BS124" s="18">
        <f t="shared" si="75"/>
        <v>0.50457704067451126</v>
      </c>
      <c r="BT124" s="18">
        <f t="shared" si="92"/>
        <v>0.44084591865097755</v>
      </c>
      <c r="BU124" s="18"/>
      <c r="BV124" s="18">
        <f t="shared" si="76"/>
        <v>20.550760378133994</v>
      </c>
      <c r="BW124" s="18">
        <f t="shared" si="77"/>
        <v>111.73859432799013</v>
      </c>
      <c r="BX124" s="18">
        <f t="shared" si="78"/>
        <v>163.01685162351009</v>
      </c>
      <c r="BY124" s="18">
        <f t="shared" si="93"/>
        <v>221.80435676120015</v>
      </c>
      <c r="BZ124" s="18">
        <f t="shared" si="79"/>
        <v>98.579942457870956</v>
      </c>
      <c r="CA124" s="18">
        <f t="shared" si="80"/>
        <v>111.91738594327991</v>
      </c>
      <c r="CB124" s="18">
        <f t="shared" si="94"/>
        <v>97.781545417180453</v>
      </c>
      <c r="CC124" s="18"/>
      <c r="CD124" s="18">
        <f t="shared" si="81"/>
        <v>0.18362437797241962</v>
      </c>
      <c r="CE124" s="18">
        <f t="shared" si="82"/>
        <v>1.1334820404844796</v>
      </c>
      <c r="CF124" s="18">
        <f t="shared" si="83"/>
        <v>1.6536513164752238</v>
      </c>
      <c r="CG124" s="18">
        <f t="shared" si="95"/>
        <v>2.2499947883007771</v>
      </c>
      <c r="CH124" s="18">
        <f t="shared" si="96"/>
        <v>1.0144051366507534E-2</v>
      </c>
      <c r="CI124" s="18">
        <f t="shared" si="84"/>
        <v>1.1352957118138798</v>
      </c>
      <c r="CJ124" s="18">
        <f t="shared" si="97"/>
        <v>0.87369397161167117</v>
      </c>
      <c r="CK124" s="18"/>
      <c r="CL124" s="18">
        <f t="shared" si="98"/>
        <v>0.18362437797241962</v>
      </c>
      <c r="CM124" s="18">
        <f t="shared" si="85"/>
        <v>0.99840246791163989</v>
      </c>
      <c r="CN124" s="18">
        <f t="shared" si="86"/>
        <v>1.4565820158284215</v>
      </c>
      <c r="CO124" s="18">
        <f t="shared" si="87"/>
        <v>1.9818579114563248</v>
      </c>
      <c r="CP124" s="18">
        <f t="shared" si="88"/>
        <v>8.9351622321379373E-3</v>
      </c>
      <c r="CQ124" s="18">
        <f t="shared" si="89"/>
        <v>0.88082777869589968</v>
      </c>
      <c r="CR124" s="18">
        <f t="shared" si="99"/>
        <v>0.87369397161167117</v>
      </c>
      <c r="CS124" s="18"/>
      <c r="CT124" s="18">
        <f t="shared" si="100"/>
        <v>0.21017013272243881</v>
      </c>
      <c r="CU124" s="18">
        <f t="shared" si="101"/>
        <v>1.1427370456384442</v>
      </c>
      <c r="CV124" s="18">
        <f t="shared" si="102"/>
        <v>1.6671535608074739</v>
      </c>
      <c r="CW124" s="18">
        <f t="shared" si="103"/>
        <v>2.2683662424732818</v>
      </c>
      <c r="CX124" s="18">
        <f t="shared" si="104"/>
        <v>1.0226878658273871E-2</v>
      </c>
      <c r="CY124" s="18">
        <f t="shared" si="105"/>
        <v>1.1445655257931295</v>
      </c>
      <c r="CZ124" s="18">
        <f t="shared" si="106"/>
        <v>1.1445655257931295</v>
      </c>
      <c r="DA124" s="31"/>
      <c r="DB124" s="277"/>
      <c r="DC124" s="57"/>
      <c r="DD124" s="57"/>
      <c r="DE124" s="161"/>
      <c r="DF124" s="132"/>
      <c r="DG124" s="205"/>
      <c r="DH124" s="206"/>
      <c r="DI124" s="78"/>
      <c r="DJ124" s="57"/>
      <c r="DP124" s="78"/>
    </row>
    <row r="125" spans="2:120" x14ac:dyDescent="0.25">
      <c r="B125" s="78">
        <v>39478</v>
      </c>
      <c r="C125" s="111">
        <v>2293.9963400000001</v>
      </c>
      <c r="D125" s="111">
        <v>423.27</v>
      </c>
      <c r="E125" s="111">
        <v>285.04950000000002</v>
      </c>
      <c r="F125" s="111">
        <v>212.82683</v>
      </c>
      <c r="G125" s="111">
        <v>45052.859380000002</v>
      </c>
      <c r="H125" s="111">
        <v>458.27440999999999</v>
      </c>
      <c r="I125" s="111">
        <v>424.62445000000002</v>
      </c>
      <c r="J125" s="111">
        <v>472.34683000000001</v>
      </c>
      <c r="L125" s="78">
        <v>39478</v>
      </c>
      <c r="M125" s="111">
        <f t="shared" si="107"/>
        <v>-8.2662960096594795E-2</v>
      </c>
      <c r="N125" s="111">
        <f t="shared" si="108"/>
        <v>-7.9006919361155892E-2</v>
      </c>
      <c r="O125" s="111">
        <f t="shared" si="109"/>
        <v>-9.550526091299949E-2</v>
      </c>
      <c r="P125" s="111">
        <f t="shared" si="110"/>
        <v>-8.1831780431185219E-2</v>
      </c>
      <c r="Q125" s="111">
        <f t="shared" si="111"/>
        <v>-0.1230834348423272</v>
      </c>
      <c r="R125" s="111">
        <f t="shared" si="112"/>
        <v>-0.12221905988912996</v>
      </c>
      <c r="S125" s="111">
        <f t="shared" si="113"/>
        <v>-6.7762885992494915E-2</v>
      </c>
      <c r="T125" s="111">
        <f t="shared" si="114"/>
        <v>-9.8945869279565057E-2</v>
      </c>
      <c r="V125" s="78">
        <v>39478</v>
      </c>
      <c r="W125" s="118">
        <f>M125-'Interest rate'!M124</f>
        <v>-8.7324881933466991E-2</v>
      </c>
      <c r="X125" s="118">
        <f>N125-'Interest rate'!N124</f>
        <v>-8.2761731542302042E-2</v>
      </c>
      <c r="Y125" s="118">
        <f>O125-'Interest rate'!O124</f>
        <v>-9.9004819282153433E-2</v>
      </c>
      <c r="Z125" s="118">
        <f>P125-'Interest rate'!P124</f>
        <v>-8.6662786640461675E-2</v>
      </c>
      <c r="AA125" s="118">
        <f>Q125-'Interest rate'!Q124</f>
        <v>-0.12366697500607737</v>
      </c>
      <c r="AB125" s="118">
        <f>R125-'Interest rate'!R124</f>
        <v>-0.12422048912275274</v>
      </c>
      <c r="AC125" s="118">
        <f>S125-'Interest rate'!S124</f>
        <v>-7.1473705324875625E-2</v>
      </c>
      <c r="AD125" s="118">
        <f>T125-'Interest rate'!T124</f>
        <v>-0.10428618869954809</v>
      </c>
      <c r="AE125" s="118"/>
      <c r="AF125" s="118">
        <v>3.899721448467966E-3</v>
      </c>
      <c r="AG125" s="118">
        <v>0.51955431754874648</v>
      </c>
      <c r="AH125" s="118">
        <v>0.17214484679665737</v>
      </c>
      <c r="AI125" s="118">
        <v>9.8607242339832854E-2</v>
      </c>
      <c r="AJ125" s="118">
        <v>9.8941504178272979E-2</v>
      </c>
      <c r="AK125" s="118">
        <v>3.5877437325905287E-2</v>
      </c>
      <c r="AL125" s="118">
        <v>4.0111420612813371E-2</v>
      </c>
      <c r="AM125" s="118">
        <v>3.0863509749303616E-2</v>
      </c>
      <c r="AN125" s="31"/>
      <c r="AO125" s="31"/>
      <c r="AP125" s="16">
        <v>5.4095000000000004</v>
      </c>
      <c r="AQ125" s="16">
        <v>8.0389999999999997</v>
      </c>
      <c r="AR125" s="16">
        <v>10.7501</v>
      </c>
      <c r="AS125" s="16">
        <v>5.0819999999999997E-2</v>
      </c>
      <c r="AT125" s="16">
        <v>5.0021000000000004</v>
      </c>
      <c r="AU125" s="16">
        <v>5.3940000000000001</v>
      </c>
      <c r="AV125" s="16">
        <v>4.8449099999999996</v>
      </c>
      <c r="AW125" s="16"/>
      <c r="AX125" s="16">
        <f t="shared" si="58"/>
        <v>0.18485996857380532</v>
      </c>
      <c r="AY125" s="16">
        <f t="shared" si="59"/>
        <v>1.4860892873648208</v>
      </c>
      <c r="AZ125" s="16">
        <f t="shared" si="60"/>
        <v>1.9872631481652645</v>
      </c>
      <c r="BA125" s="16">
        <f t="shared" si="61"/>
        <v>9.394583602920786E-3</v>
      </c>
      <c r="BB125" s="16">
        <f t="shared" si="62"/>
        <v>0.92468804880303168</v>
      </c>
      <c r="BC125" s="16">
        <f t="shared" si="63"/>
        <v>0.99713467048710591</v>
      </c>
      <c r="BD125" s="16">
        <f t="shared" si="90"/>
        <v>0.89562991034291506</v>
      </c>
      <c r="BE125" s="16"/>
      <c r="BF125" s="16">
        <f t="shared" si="64"/>
        <v>0.12439358129120538</v>
      </c>
      <c r="BG125" s="16">
        <f t="shared" si="65"/>
        <v>0.67290707799477556</v>
      </c>
      <c r="BH125" s="16">
        <f t="shared" si="66"/>
        <v>1.3372434382385869</v>
      </c>
      <c r="BI125" s="16">
        <f t="shared" si="67"/>
        <v>6.3216818012190572E-3</v>
      </c>
      <c r="BJ125" s="16">
        <f t="shared" si="68"/>
        <v>0.62222913297673854</v>
      </c>
      <c r="BK125" s="16">
        <f t="shared" si="69"/>
        <v>0.67097897748476187</v>
      </c>
      <c r="BL125" s="16">
        <f t="shared" si="91"/>
        <v>0.60267570593357378</v>
      </c>
      <c r="BM125" s="16"/>
      <c r="BN125" s="16">
        <f t="shared" si="70"/>
        <v>9.3022390489390802E-2</v>
      </c>
      <c r="BO125" s="16">
        <f t="shared" si="71"/>
        <v>0.50320462135235955</v>
      </c>
      <c r="BP125" s="16">
        <f t="shared" si="72"/>
        <v>0.74780699714421262</v>
      </c>
      <c r="BQ125" s="16">
        <f t="shared" si="73"/>
        <v>4.7273978846708404E-3</v>
      </c>
      <c r="BR125" s="16">
        <f t="shared" si="74"/>
        <v>0.46530729946698179</v>
      </c>
      <c r="BS125" s="16">
        <f t="shared" si="75"/>
        <v>0.50176277429977401</v>
      </c>
      <c r="BT125" s="16">
        <f t="shared" si="92"/>
        <v>0.45068510990595434</v>
      </c>
      <c r="BU125" s="16"/>
      <c r="BV125" s="16">
        <f t="shared" si="76"/>
        <v>19.677292404565133</v>
      </c>
      <c r="BW125" s="16">
        <f t="shared" si="77"/>
        <v>106.4443132624951</v>
      </c>
      <c r="BX125" s="16">
        <f t="shared" si="78"/>
        <v>158.18575364029908</v>
      </c>
      <c r="BY125" s="16">
        <f t="shared" si="93"/>
        <v>211.53286107831562</v>
      </c>
      <c r="BZ125" s="16">
        <f t="shared" si="79"/>
        <v>98.427784336875263</v>
      </c>
      <c r="CA125" s="16">
        <f t="shared" si="80"/>
        <v>106.13931523022433</v>
      </c>
      <c r="CB125" s="16">
        <f t="shared" si="94"/>
        <v>95.334710743801651</v>
      </c>
      <c r="CC125" s="16"/>
      <c r="CD125" s="16">
        <f t="shared" si="81"/>
        <v>0.1853911753800519</v>
      </c>
      <c r="CE125" s="16">
        <f t="shared" si="82"/>
        <v>1.0814457927670378</v>
      </c>
      <c r="CF125" s="16">
        <f t="shared" si="83"/>
        <v>1.6071250074968511</v>
      </c>
      <c r="CG125" s="16">
        <f t="shared" si="95"/>
        <v>2.1491173707043036</v>
      </c>
      <c r="CH125" s="16">
        <f t="shared" si="96"/>
        <v>1.0159732912176884E-2</v>
      </c>
      <c r="CI125" s="16">
        <f t="shared" si="84"/>
        <v>1.0783470942204274</v>
      </c>
      <c r="CJ125" s="16">
        <f t="shared" si="97"/>
        <v>0.89820355951056718</v>
      </c>
      <c r="CK125" s="16"/>
      <c r="CL125" s="16">
        <f t="shared" si="98"/>
        <v>0.1853911753800519</v>
      </c>
      <c r="CM125" s="16">
        <f t="shared" si="85"/>
        <v>1.0028735632183907</v>
      </c>
      <c r="CN125" s="16">
        <f t="shared" si="86"/>
        <v>1.4903596588802372</v>
      </c>
      <c r="CO125" s="16">
        <f t="shared" si="87"/>
        <v>1.9929736744530959</v>
      </c>
      <c r="CP125" s="16">
        <f t="shared" si="88"/>
        <v>9.4215795328142365E-3</v>
      </c>
      <c r="CQ125" s="16">
        <f t="shared" si="89"/>
        <v>0.92734519836855767</v>
      </c>
      <c r="CR125" s="16">
        <f t="shared" si="99"/>
        <v>0.89820355951056718</v>
      </c>
      <c r="CS125" s="16"/>
      <c r="CT125" s="16">
        <f t="shared" si="100"/>
        <v>0.20640218290948648</v>
      </c>
      <c r="CU125" s="16">
        <f t="shared" si="101"/>
        <v>1.1165326084488671</v>
      </c>
      <c r="CV125" s="16">
        <f t="shared" si="102"/>
        <v>1.6592671484093617</v>
      </c>
      <c r="CW125" s="16">
        <f t="shared" si="103"/>
        <v>2.2188441064952702</v>
      </c>
      <c r="CX125" s="16">
        <f t="shared" si="104"/>
        <v>1.0489358935460102E-2</v>
      </c>
      <c r="CY125" s="16">
        <f t="shared" si="105"/>
        <v>1.1133333746137701</v>
      </c>
      <c r="CZ125" s="16">
        <f t="shared" si="106"/>
        <v>1.1133333746137701</v>
      </c>
      <c r="DA125" s="31"/>
      <c r="DB125" s="277"/>
      <c r="DC125" s="57"/>
      <c r="DD125" s="57"/>
      <c r="DE125" s="161"/>
      <c r="DF125" s="132"/>
      <c r="DG125" s="205"/>
      <c r="DH125" s="206"/>
      <c r="DI125" s="78"/>
      <c r="DJ125" s="57"/>
      <c r="DP125" s="78"/>
    </row>
    <row r="126" spans="2:120" x14ac:dyDescent="0.25">
      <c r="B126" s="115">
        <v>39507</v>
      </c>
      <c r="C126" s="112">
        <v>2202.52637</v>
      </c>
      <c r="D126" s="112">
        <v>422.62</v>
      </c>
      <c r="E126" s="112">
        <v>278.49752999999998</v>
      </c>
      <c r="F126" s="112">
        <v>212.87463</v>
      </c>
      <c r="G126" s="112">
        <v>44041.230470000002</v>
      </c>
      <c r="H126" s="112">
        <v>441.13076999999998</v>
      </c>
      <c r="I126" s="112">
        <v>414.42117000000002</v>
      </c>
      <c r="J126" s="112">
        <v>451.37243999999998</v>
      </c>
      <c r="L126" s="115">
        <v>39507</v>
      </c>
      <c r="M126" s="112">
        <f t="shared" si="107"/>
        <v>-3.9873633800130648E-2</v>
      </c>
      <c r="N126" s="112">
        <f t="shared" si="108"/>
        <v>-1.5356628156968366E-3</v>
      </c>
      <c r="O126" s="112">
        <f t="shared" si="109"/>
        <v>-2.2985376224129661E-2</v>
      </c>
      <c r="P126" s="112">
        <f t="shared" si="110"/>
        <v>2.245957429334311E-4</v>
      </c>
      <c r="Q126" s="112">
        <f t="shared" si="111"/>
        <v>-2.2454266475461115E-2</v>
      </c>
      <c r="R126" s="112">
        <f t="shared" si="112"/>
        <v>-3.7409114770340368E-2</v>
      </c>
      <c r="S126" s="112">
        <f t="shared" si="113"/>
        <v>-2.4028950758723355E-2</v>
      </c>
      <c r="T126" s="112">
        <f t="shared" si="114"/>
        <v>-4.4404638007203401E-2</v>
      </c>
      <c r="V126" s="115">
        <v>39507</v>
      </c>
      <c r="W126" s="119">
        <f>M126-'Interest rate'!M125</f>
        <v>-4.4400855343771584E-2</v>
      </c>
      <c r="X126" s="119">
        <f>N126-'Interest rate'!N125</f>
        <v>-4.1184474989026665E-3</v>
      </c>
      <c r="Y126" s="119">
        <f>O126-'Interest rate'!O125</f>
        <v>-2.6413736635316321E-2</v>
      </c>
      <c r="Z126" s="119">
        <f>P126-'Interest rate'!P125</f>
        <v>-4.300643430943607E-3</v>
      </c>
      <c r="AA126" s="119">
        <f>Q126-'Interest rate'!Q125</f>
        <v>-2.2992255076095369E-2</v>
      </c>
      <c r="AB126" s="119">
        <f>R126-'Interest rate'!R125</f>
        <v>-3.943499688105101E-2</v>
      </c>
      <c r="AC126" s="119">
        <f>S126-'Interest rate'!S125</f>
        <v>-2.7383045658176175E-2</v>
      </c>
      <c r="AD126" s="119">
        <f>T126-'Interest rate'!T125</f>
        <v>-5.0097935996798793E-2</v>
      </c>
      <c r="AE126" s="118"/>
      <c r="AF126" s="119">
        <v>3.899721448467966E-3</v>
      </c>
      <c r="AG126" s="119">
        <v>0.51955431754874648</v>
      </c>
      <c r="AH126" s="119">
        <v>0.17214484679665737</v>
      </c>
      <c r="AI126" s="119">
        <v>9.8607242339832854E-2</v>
      </c>
      <c r="AJ126" s="119">
        <v>9.8941504178272979E-2</v>
      </c>
      <c r="AK126" s="119">
        <v>3.5877437325905287E-2</v>
      </c>
      <c r="AL126" s="119">
        <v>4.0111420612813371E-2</v>
      </c>
      <c r="AM126" s="119">
        <v>3.0863509749303616E-2</v>
      </c>
      <c r="AN126" s="31"/>
      <c r="AO126" s="31"/>
      <c r="AP126" s="18">
        <v>5.2131999999999996</v>
      </c>
      <c r="AQ126" s="18">
        <v>7.9127999999999998</v>
      </c>
      <c r="AR126" s="18">
        <v>10.3697</v>
      </c>
      <c r="AS126" s="18">
        <v>5.0256999999999996E-2</v>
      </c>
      <c r="AT126" s="18">
        <v>5.0068999999999999</v>
      </c>
      <c r="AU126" s="18">
        <v>5.2777000000000003</v>
      </c>
      <c r="AV126" s="18">
        <v>4.8529200000000001</v>
      </c>
      <c r="AW126" s="18"/>
      <c r="AX126" s="18">
        <f t="shared" si="58"/>
        <v>0.19182076267935244</v>
      </c>
      <c r="AY126" s="18">
        <f t="shared" si="59"/>
        <v>1.51783933092918</v>
      </c>
      <c r="AZ126" s="18">
        <f t="shared" si="60"/>
        <v>1.9891237627560809</v>
      </c>
      <c r="BA126" s="18">
        <f t="shared" si="61"/>
        <v>9.6403360699762151E-3</v>
      </c>
      <c r="BB126" s="18">
        <f t="shared" si="62"/>
        <v>0.96042737665924971</v>
      </c>
      <c r="BC126" s="18">
        <f t="shared" si="63"/>
        <v>1.0123724391928184</v>
      </c>
      <c r="BD126" s="18">
        <f t="shared" si="90"/>
        <v>0.93089081562188303</v>
      </c>
      <c r="BE126" s="18"/>
      <c r="BF126" s="18">
        <f t="shared" si="64"/>
        <v>0.12637751491254676</v>
      </c>
      <c r="BG126" s="18">
        <f t="shared" si="65"/>
        <v>0.65883126074208875</v>
      </c>
      <c r="BH126" s="18">
        <f t="shared" si="66"/>
        <v>1.3104969163886362</v>
      </c>
      <c r="BI126" s="18">
        <f t="shared" si="67"/>
        <v>6.351354766959862E-3</v>
      </c>
      <c r="BJ126" s="18">
        <f t="shared" si="68"/>
        <v>0.63275957941563032</v>
      </c>
      <c r="BK126" s="18">
        <f t="shared" si="69"/>
        <v>0.66698261045394802</v>
      </c>
      <c r="BL126" s="18">
        <f t="shared" si="91"/>
        <v>0.61329996966939637</v>
      </c>
      <c r="BM126" s="18"/>
      <c r="BN126" s="18">
        <f t="shared" si="70"/>
        <v>9.6434805249910799E-2</v>
      </c>
      <c r="BO126" s="18">
        <f t="shared" si="71"/>
        <v>0.50273392672883488</v>
      </c>
      <c r="BP126" s="18">
        <f t="shared" si="72"/>
        <v>0.7630693269814941</v>
      </c>
      <c r="BQ126" s="18">
        <f t="shared" si="73"/>
        <v>4.8465240074447666E-3</v>
      </c>
      <c r="BR126" s="18">
        <f t="shared" si="74"/>
        <v>0.48283942640577837</v>
      </c>
      <c r="BS126" s="18">
        <f t="shared" si="75"/>
        <v>0.50895397166745426</v>
      </c>
      <c r="BT126" s="18">
        <f t="shared" si="92"/>
        <v>0.46799039509339713</v>
      </c>
      <c r="BU126" s="18"/>
      <c r="BV126" s="18">
        <f t="shared" si="76"/>
        <v>19.897725689953639</v>
      </c>
      <c r="BW126" s="18">
        <f t="shared" si="77"/>
        <v>103.73082356686629</v>
      </c>
      <c r="BX126" s="18">
        <f t="shared" si="78"/>
        <v>157.44672383946516</v>
      </c>
      <c r="BY126" s="18">
        <f t="shared" si="93"/>
        <v>206.33344608711226</v>
      </c>
      <c r="BZ126" s="18">
        <f t="shared" si="79"/>
        <v>99.625922757028874</v>
      </c>
      <c r="CA126" s="18">
        <f t="shared" si="80"/>
        <v>105.01422687386832</v>
      </c>
      <c r="CB126" s="18">
        <f t="shared" si="94"/>
        <v>96.562070955289812</v>
      </c>
      <c r="CC126" s="18"/>
      <c r="CD126" s="18">
        <f t="shared" si="81"/>
        <v>0.18947647649544308</v>
      </c>
      <c r="CE126" s="18">
        <f t="shared" si="82"/>
        <v>1.041203139667259</v>
      </c>
      <c r="CF126" s="18">
        <f t="shared" si="83"/>
        <v>1.5803790768739141</v>
      </c>
      <c r="CG126" s="18">
        <f t="shared" si="95"/>
        <v>2.0710819069683835</v>
      </c>
      <c r="CH126" s="18">
        <f t="shared" si="96"/>
        <v>1.003754818350676E-2</v>
      </c>
      <c r="CI126" s="18">
        <f t="shared" si="84"/>
        <v>1.0540853622001638</v>
      </c>
      <c r="CJ126" s="18">
        <f t="shared" si="97"/>
        <v>0.91951418231426563</v>
      </c>
      <c r="CK126" s="18"/>
      <c r="CL126" s="18">
        <f t="shared" si="98"/>
        <v>0.18947647649544308</v>
      </c>
      <c r="CM126" s="18">
        <f t="shared" si="85"/>
        <v>0.98777876726604374</v>
      </c>
      <c r="CN126" s="18">
        <f t="shared" si="86"/>
        <v>1.4992894632131419</v>
      </c>
      <c r="CO126" s="18">
        <f t="shared" si="87"/>
        <v>1.9648142183147961</v>
      </c>
      <c r="CP126" s="18">
        <f t="shared" si="88"/>
        <v>9.5225192792314818E-3</v>
      </c>
      <c r="CQ126" s="18">
        <f t="shared" si="89"/>
        <v>0.94868977016503397</v>
      </c>
      <c r="CR126" s="18">
        <f t="shared" si="99"/>
        <v>0.91951418231426563</v>
      </c>
      <c r="CS126" s="18"/>
      <c r="CT126" s="18">
        <f t="shared" si="100"/>
        <v>0.20606150523808345</v>
      </c>
      <c r="CU126" s="18">
        <f t="shared" si="101"/>
        <v>1.0742398391071766</v>
      </c>
      <c r="CV126" s="18">
        <f t="shared" si="102"/>
        <v>1.630523478647907</v>
      </c>
      <c r="CW126" s="18">
        <f t="shared" si="103"/>
        <v>2.1367959908673542</v>
      </c>
      <c r="CX126" s="18">
        <f t="shared" si="104"/>
        <v>1.035603306875036E-2</v>
      </c>
      <c r="CY126" s="18">
        <f t="shared" si="105"/>
        <v>1.0875308061950331</v>
      </c>
      <c r="CZ126" s="18">
        <f t="shared" si="106"/>
        <v>1.0875308061950331</v>
      </c>
      <c r="DA126" s="31"/>
      <c r="DB126" s="277"/>
      <c r="DC126" s="57"/>
      <c r="DD126" s="57"/>
      <c r="DE126" s="161"/>
      <c r="DF126" s="132"/>
      <c r="DG126" s="205"/>
      <c r="DH126" s="206"/>
      <c r="DI126" s="78"/>
      <c r="DJ126" s="57"/>
      <c r="DP126" s="78"/>
    </row>
    <row r="127" spans="2:120" x14ac:dyDescent="0.25">
      <c r="B127" s="78">
        <v>39538</v>
      </c>
      <c r="C127" s="111">
        <v>2117.5876499999999</v>
      </c>
      <c r="D127" s="111">
        <v>416.52</v>
      </c>
      <c r="E127" s="111">
        <v>263.47018000000003</v>
      </c>
      <c r="F127" s="111">
        <v>209.66475</v>
      </c>
      <c r="G127" s="111">
        <v>41593.6875</v>
      </c>
      <c r="H127" s="111">
        <v>413.27114999999998</v>
      </c>
      <c r="I127" s="111">
        <v>427.89098999999999</v>
      </c>
      <c r="J127" s="111">
        <v>455.91068000000001</v>
      </c>
      <c r="L127" s="78">
        <v>39538</v>
      </c>
      <c r="M127" s="111">
        <f t="shared" si="107"/>
        <v>-3.8564223864434366E-2</v>
      </c>
      <c r="N127" s="111">
        <f t="shared" si="108"/>
        <v>-1.4433770290095183E-2</v>
      </c>
      <c r="O127" s="111">
        <f t="shared" si="109"/>
        <v>-5.395864731726685E-2</v>
      </c>
      <c r="P127" s="111">
        <f t="shared" si="110"/>
        <v>-1.5078734370554181E-2</v>
      </c>
      <c r="Q127" s="111">
        <f t="shared" si="111"/>
        <v>-5.5573900726211933E-2</v>
      </c>
      <c r="R127" s="111">
        <f t="shared" si="112"/>
        <v>-6.3155014101600737E-2</v>
      </c>
      <c r="S127" s="111">
        <f t="shared" si="113"/>
        <v>3.2502731460364309E-2</v>
      </c>
      <c r="T127" s="111">
        <f t="shared" si="114"/>
        <v>1.0054313462293019E-2</v>
      </c>
      <c r="V127" s="78">
        <v>39538</v>
      </c>
      <c r="W127" s="118">
        <f>M127-'Interest rate'!M126</f>
        <v>-4.3313198971955291E-2</v>
      </c>
      <c r="X127" s="118">
        <f>N127-'Interest rate'!N126</f>
        <v>-1.6989723140867552E-2</v>
      </c>
      <c r="Y127" s="118">
        <f>O127-'Interest rate'!O126</f>
        <v>-5.7394029715181372E-2</v>
      </c>
      <c r="Z127" s="118">
        <f>P127-'Interest rate'!P126</f>
        <v>-1.9620822315915443E-2</v>
      </c>
      <c r="AA127" s="118">
        <f>Q127-'Interest rate'!Q126</f>
        <v>-5.6283623774280755E-2</v>
      </c>
      <c r="AB127" s="118">
        <f>R127-'Interest rate'!R126</f>
        <v>-6.5304421429975279E-2</v>
      </c>
      <c r="AC127" s="118">
        <f>S127-'Interest rate'!S126</f>
        <v>2.9349657251890315E-2</v>
      </c>
      <c r="AD127" s="118">
        <f>T127-'Interest rate'!T126</f>
        <v>4.0327938245625639E-3</v>
      </c>
      <c r="AE127" s="118"/>
      <c r="AF127" s="118">
        <v>3.899721448467966E-3</v>
      </c>
      <c r="AG127" s="118">
        <v>0.51955431754874648</v>
      </c>
      <c r="AH127" s="118">
        <v>0.17214484679665737</v>
      </c>
      <c r="AI127" s="118">
        <v>9.8607242339832854E-2</v>
      </c>
      <c r="AJ127" s="118">
        <v>9.8941504178272979E-2</v>
      </c>
      <c r="AK127" s="118">
        <v>3.5877437325905287E-2</v>
      </c>
      <c r="AL127" s="118">
        <v>4.0111420612813371E-2</v>
      </c>
      <c r="AM127" s="118">
        <v>3.0863509749303616E-2</v>
      </c>
      <c r="AN127" s="31"/>
      <c r="AO127" s="31"/>
      <c r="AP127" s="16">
        <v>5.0949999999999998</v>
      </c>
      <c r="AQ127" s="16">
        <v>8.0451999999999995</v>
      </c>
      <c r="AR127" s="16">
        <v>10.107100000000001</v>
      </c>
      <c r="AS127" s="16">
        <v>5.1105999999999999E-2</v>
      </c>
      <c r="AT127" s="16">
        <v>5.1307</v>
      </c>
      <c r="AU127" s="16">
        <v>4.9691999999999998</v>
      </c>
      <c r="AV127" s="16">
        <v>4.6522500000000004</v>
      </c>
      <c r="AW127" s="16"/>
      <c r="AX127" s="16">
        <f t="shared" si="58"/>
        <v>0.19627085377821393</v>
      </c>
      <c r="AY127" s="16">
        <f t="shared" si="59"/>
        <v>1.5790382728164867</v>
      </c>
      <c r="AZ127" s="16">
        <f t="shared" si="60"/>
        <v>1.9837291462217863</v>
      </c>
      <c r="BA127" s="16">
        <f t="shared" si="61"/>
        <v>1.0030618253189402E-2</v>
      </c>
      <c r="BB127" s="16">
        <f t="shared" si="62"/>
        <v>1.0070068694798822</v>
      </c>
      <c r="BC127" s="16">
        <f t="shared" si="63"/>
        <v>0.97530912659470059</v>
      </c>
      <c r="BD127" s="16">
        <f t="shared" si="90"/>
        <v>0.91310107948969588</v>
      </c>
      <c r="BE127" s="16"/>
      <c r="BF127" s="16">
        <f t="shared" si="64"/>
        <v>0.12429771789389947</v>
      </c>
      <c r="BG127" s="16">
        <f t="shared" si="65"/>
        <v>0.63329687266941781</v>
      </c>
      <c r="BH127" s="16">
        <f t="shared" si="66"/>
        <v>1.2562894645254314</v>
      </c>
      <c r="BI127" s="16">
        <f t="shared" si="67"/>
        <v>6.3523591706856264E-3</v>
      </c>
      <c r="BJ127" s="16">
        <f t="shared" si="68"/>
        <v>0.63773430119823005</v>
      </c>
      <c r="BK127" s="16">
        <f t="shared" si="69"/>
        <v>0.61766021975836527</v>
      </c>
      <c r="BL127" s="16">
        <f t="shared" si="91"/>
        <v>0.57826405807189385</v>
      </c>
      <c r="BM127" s="16"/>
      <c r="BN127" s="16">
        <f t="shared" si="70"/>
        <v>9.8940348863670091E-2</v>
      </c>
      <c r="BO127" s="16">
        <f t="shared" si="71"/>
        <v>0.50410107746039912</v>
      </c>
      <c r="BP127" s="16">
        <f t="shared" si="72"/>
        <v>0.79599489467799855</v>
      </c>
      <c r="BQ127" s="16">
        <f t="shared" si="73"/>
        <v>5.0564454690267234E-3</v>
      </c>
      <c r="BR127" s="16">
        <f t="shared" si="74"/>
        <v>0.50763324791483211</v>
      </c>
      <c r="BS127" s="16">
        <f t="shared" si="75"/>
        <v>0.4916543815733494</v>
      </c>
      <c r="BT127" s="16">
        <f t="shared" si="92"/>
        <v>0.46029523800100924</v>
      </c>
      <c r="BU127" s="16"/>
      <c r="BV127" s="16">
        <f t="shared" si="76"/>
        <v>19.567174108715221</v>
      </c>
      <c r="BW127" s="16">
        <f t="shared" si="77"/>
        <v>99.694752083904035</v>
      </c>
      <c r="BX127" s="16">
        <f t="shared" si="78"/>
        <v>157.42182913943569</v>
      </c>
      <c r="BY127" s="16">
        <f t="shared" si="93"/>
        <v>197.7673854341956</v>
      </c>
      <c r="BZ127" s="16">
        <f t="shared" si="79"/>
        <v>100.39330019958518</v>
      </c>
      <c r="CA127" s="16">
        <f t="shared" si="80"/>
        <v>97.233201581027672</v>
      </c>
      <c r="CB127" s="16">
        <f t="shared" si="94"/>
        <v>91.031385747270392</v>
      </c>
      <c r="CC127" s="16"/>
      <c r="CD127" s="16">
        <f t="shared" si="81"/>
        <v>0.20123963615873783</v>
      </c>
      <c r="CE127" s="16">
        <f t="shared" si="82"/>
        <v>0.99304188512288782</v>
      </c>
      <c r="CF127" s="16">
        <f t="shared" si="83"/>
        <v>1.5680511431188726</v>
      </c>
      <c r="CG127" s="16">
        <f t="shared" si="95"/>
        <v>1.9699261309372991</v>
      </c>
      <c r="CH127" s="16">
        <f t="shared" si="96"/>
        <v>9.9608240590952496E-3</v>
      </c>
      <c r="CI127" s="16">
        <f t="shared" si="84"/>
        <v>0.96852281365115878</v>
      </c>
      <c r="CJ127" s="16">
        <f t="shared" si="97"/>
        <v>0.9362170973194881</v>
      </c>
      <c r="CK127" s="16"/>
      <c r="CL127" s="16">
        <f t="shared" si="98"/>
        <v>0.20123963615873783</v>
      </c>
      <c r="CM127" s="16">
        <f t="shared" si="85"/>
        <v>1.0253159462287691</v>
      </c>
      <c r="CN127" s="16">
        <f t="shared" si="86"/>
        <v>1.6190131208242775</v>
      </c>
      <c r="CO127" s="16">
        <f t="shared" si="87"/>
        <v>2.0339491266199792</v>
      </c>
      <c r="CP127" s="16">
        <f t="shared" si="88"/>
        <v>1.0284552845528455E-2</v>
      </c>
      <c r="CQ127" s="16">
        <f t="shared" si="89"/>
        <v>1.0325002012396363</v>
      </c>
      <c r="CR127" s="16">
        <f t="shared" si="99"/>
        <v>0.9362170973194881</v>
      </c>
      <c r="CS127" s="16"/>
      <c r="CT127" s="16">
        <f t="shared" si="100"/>
        <v>0.21494975549465312</v>
      </c>
      <c r="CU127" s="16">
        <f t="shared" si="101"/>
        <v>1.0951690042452575</v>
      </c>
      <c r="CV127" s="16">
        <f t="shared" si="102"/>
        <v>1.7293137729055832</v>
      </c>
      <c r="CW127" s="16">
        <f t="shared" si="103"/>
        <v>2.1725186737600084</v>
      </c>
      <c r="CX127" s="16">
        <f t="shared" si="104"/>
        <v>1.098522220430974E-2</v>
      </c>
      <c r="CY127" s="16">
        <f t="shared" si="105"/>
        <v>1.0681283250040303</v>
      </c>
      <c r="CZ127" s="16">
        <f t="shared" si="106"/>
        <v>1.0681283250040303</v>
      </c>
      <c r="DA127" s="31"/>
      <c r="DB127" s="277"/>
      <c r="DC127" s="57"/>
      <c r="DD127" s="57"/>
      <c r="DE127" s="161"/>
      <c r="DF127" s="132"/>
      <c r="DG127" s="205"/>
      <c r="DH127" s="206"/>
      <c r="DI127" s="78"/>
      <c r="DJ127" s="57"/>
      <c r="DP127" s="78"/>
    </row>
    <row r="128" spans="2:120" x14ac:dyDescent="0.25">
      <c r="B128" s="115">
        <v>39568</v>
      </c>
      <c r="C128" s="112">
        <v>2243.1538099999998</v>
      </c>
      <c r="D128" s="112">
        <v>438.33</v>
      </c>
      <c r="E128" s="112">
        <v>281.50409000000002</v>
      </c>
      <c r="F128" s="112">
        <v>221.01043999999999</v>
      </c>
      <c r="G128" s="112">
        <v>45748.503909999999</v>
      </c>
      <c r="H128" s="112">
        <v>455.99468999999999</v>
      </c>
      <c r="I128" s="112">
        <v>442.05581999999998</v>
      </c>
      <c r="J128" s="112">
        <v>464.72647000000001</v>
      </c>
      <c r="L128" s="115">
        <v>39568</v>
      </c>
      <c r="M128" s="112">
        <f t="shared" si="107"/>
        <v>5.9296794633270533E-2</v>
      </c>
      <c r="N128" s="112">
        <f t="shared" si="108"/>
        <v>5.2362431575914803E-2</v>
      </c>
      <c r="O128" s="112">
        <f t="shared" si="109"/>
        <v>6.8447632289923677E-2</v>
      </c>
      <c r="P128" s="112">
        <f t="shared" si="110"/>
        <v>5.4113483549332875E-2</v>
      </c>
      <c r="Q128" s="112">
        <f t="shared" si="111"/>
        <v>9.9890552142076761E-2</v>
      </c>
      <c r="R128" s="112">
        <f t="shared" si="112"/>
        <v>0.10337895592276403</v>
      </c>
      <c r="S128" s="112">
        <f t="shared" si="113"/>
        <v>3.3103828617657927E-2</v>
      </c>
      <c r="T128" s="112">
        <f t="shared" si="114"/>
        <v>1.9336660417781815E-2</v>
      </c>
      <c r="V128" s="115">
        <v>39568</v>
      </c>
      <c r="W128" s="119">
        <f>M128-'Interest rate'!M127</f>
        <v>5.4508277268182415E-2</v>
      </c>
      <c r="X128" s="119">
        <f>N128-'Interest rate'!N127</f>
        <v>5.0137258912355209E-2</v>
      </c>
      <c r="Y128" s="119">
        <f>O128-'Interest rate'!O127</f>
        <v>6.4885946470964351E-2</v>
      </c>
      <c r="Z128" s="119">
        <f>P128-'Interest rate'!P127</f>
        <v>4.9414451045536101E-2</v>
      </c>
      <c r="AA128" s="119">
        <f>Q128-'Interest rate'!Q127</f>
        <v>9.9272085242315455E-2</v>
      </c>
      <c r="AB128" s="119">
        <f>R128-'Interest rate'!R127</f>
        <v>0.10114142337188858</v>
      </c>
      <c r="AC128" s="119">
        <f>S128-'Interest rate'!S127</f>
        <v>3.0071579853043096E-2</v>
      </c>
      <c r="AD128" s="119">
        <f>T128-'Interest rate'!T127</f>
        <v>1.3272246476794702E-2</v>
      </c>
      <c r="AE128" s="118"/>
      <c r="AF128" s="119">
        <v>3.899721448467966E-3</v>
      </c>
      <c r="AG128" s="119">
        <v>0.51955431754874648</v>
      </c>
      <c r="AH128" s="119">
        <v>0.17214484679665737</v>
      </c>
      <c r="AI128" s="119">
        <v>9.8607242339832854E-2</v>
      </c>
      <c r="AJ128" s="119">
        <v>9.8941504178272979E-2</v>
      </c>
      <c r="AK128" s="119">
        <v>3.5877437325905287E-2</v>
      </c>
      <c r="AL128" s="119">
        <v>4.0111420612813371E-2</v>
      </c>
      <c r="AM128" s="119">
        <v>3.0863509749303616E-2</v>
      </c>
      <c r="AN128" s="31"/>
      <c r="AO128" s="31"/>
      <c r="AP128" s="18">
        <v>5.0842000000000001</v>
      </c>
      <c r="AQ128" s="18">
        <v>7.9429999999999996</v>
      </c>
      <c r="AR128" s="18">
        <v>10.100300000000001</v>
      </c>
      <c r="AS128" s="18">
        <v>4.8954000000000004E-2</v>
      </c>
      <c r="AT128" s="18">
        <v>4.9147999999999996</v>
      </c>
      <c r="AU128" s="18">
        <v>5.0438999999999998</v>
      </c>
      <c r="AV128" s="18">
        <v>4.7959100000000001</v>
      </c>
      <c r="AW128" s="18"/>
      <c r="AX128" s="18">
        <f t="shared" si="58"/>
        <v>0.19668777782148616</v>
      </c>
      <c r="AY128" s="18">
        <f t="shared" si="59"/>
        <v>1.5622910192360646</v>
      </c>
      <c r="AZ128" s="18">
        <f t="shared" si="60"/>
        <v>1.9866055623303569</v>
      </c>
      <c r="BA128" s="18">
        <f t="shared" si="61"/>
        <v>9.6286534754730351E-3</v>
      </c>
      <c r="BB128" s="18">
        <f t="shared" si="62"/>
        <v>0.96668109043704009</v>
      </c>
      <c r="BC128" s="18">
        <f t="shared" si="63"/>
        <v>0.99207348255379402</v>
      </c>
      <c r="BD128" s="18">
        <f t="shared" si="90"/>
        <v>0.94329688053184368</v>
      </c>
      <c r="BE128" s="18"/>
      <c r="BF128" s="18">
        <f t="shared" si="64"/>
        <v>0.12589701624071511</v>
      </c>
      <c r="BG128" s="18">
        <f t="shared" si="65"/>
        <v>0.6400856099710438</v>
      </c>
      <c r="BH128" s="18">
        <f t="shared" si="66"/>
        <v>1.271597633136095</v>
      </c>
      <c r="BI128" s="18">
        <f t="shared" si="67"/>
        <v>6.1631625330479684E-3</v>
      </c>
      <c r="BJ128" s="18">
        <f t="shared" si="68"/>
        <v>0.61875865541986663</v>
      </c>
      <c r="BK128" s="18">
        <f t="shared" si="69"/>
        <v>0.63501196021654294</v>
      </c>
      <c r="BL128" s="18">
        <f t="shared" si="91"/>
        <v>0.60379075915900804</v>
      </c>
      <c r="BM128" s="18"/>
      <c r="BN128" s="18">
        <f t="shared" si="70"/>
        <v>9.9006960189301302E-2</v>
      </c>
      <c r="BO128" s="18">
        <f t="shared" si="71"/>
        <v>0.50337118699444572</v>
      </c>
      <c r="BP128" s="18">
        <f t="shared" si="72"/>
        <v>0.78641228478362013</v>
      </c>
      <c r="BQ128" s="18">
        <f t="shared" si="73"/>
        <v>4.8467867291070565E-3</v>
      </c>
      <c r="BR128" s="18">
        <f t="shared" si="74"/>
        <v>0.48659940793837803</v>
      </c>
      <c r="BS128" s="18">
        <f t="shared" si="75"/>
        <v>0.49938120649881684</v>
      </c>
      <c r="BT128" s="18">
        <f t="shared" si="92"/>
        <v>0.47482847044147203</v>
      </c>
      <c r="BU128" s="18"/>
      <c r="BV128" s="18">
        <f t="shared" si="76"/>
        <v>20.427339951791478</v>
      </c>
      <c r="BW128" s="18">
        <f t="shared" si="77"/>
        <v>103.85668178289822</v>
      </c>
      <c r="BX128" s="18">
        <f t="shared" si="78"/>
        <v>162.25436123707968</v>
      </c>
      <c r="BY128" s="18">
        <f t="shared" si="93"/>
        <v>206.32226171507946</v>
      </c>
      <c r="BZ128" s="18">
        <f t="shared" si="79"/>
        <v>100.39629039506475</v>
      </c>
      <c r="CA128" s="18">
        <f t="shared" si="80"/>
        <v>103.03345998284102</v>
      </c>
      <c r="CB128" s="18">
        <f t="shared" si="94"/>
        <v>97.967683948196267</v>
      </c>
      <c r="CC128" s="18"/>
      <c r="CD128" s="18">
        <f t="shared" si="81"/>
        <v>0.19825928349094948</v>
      </c>
      <c r="CE128" s="18">
        <f t="shared" si="82"/>
        <v>1.0344673231871084</v>
      </c>
      <c r="CF128" s="18">
        <f t="shared" si="83"/>
        <v>1.6161390087083907</v>
      </c>
      <c r="CG128" s="18">
        <f t="shared" si="95"/>
        <v>2.0550785382925043</v>
      </c>
      <c r="CH128" s="18">
        <f t="shared" si="96"/>
        <v>9.9605273866688378E-3</v>
      </c>
      <c r="CI128" s="18">
        <f t="shared" si="84"/>
        <v>1.0262675999023358</v>
      </c>
      <c r="CJ128" s="18">
        <f t="shared" si="97"/>
        <v>0.9508336802870796</v>
      </c>
      <c r="CK128" s="18"/>
      <c r="CL128" s="18">
        <f t="shared" si="98"/>
        <v>0.19825928349094948</v>
      </c>
      <c r="CM128" s="18">
        <f t="shared" si="85"/>
        <v>1.0079898491246855</v>
      </c>
      <c r="CN128" s="18">
        <f t="shared" si="86"/>
        <v>1.5747734887686118</v>
      </c>
      <c r="CO128" s="18">
        <f t="shared" si="87"/>
        <v>2.002478241043637</v>
      </c>
      <c r="CP128" s="18">
        <f t="shared" si="88"/>
        <v>9.7055849640159415E-3</v>
      </c>
      <c r="CQ128" s="18">
        <f t="shared" si="89"/>
        <v>0.97440472650131849</v>
      </c>
      <c r="CR128" s="18">
        <f t="shared" si="99"/>
        <v>0.9508336802870796</v>
      </c>
      <c r="CS128" s="18"/>
      <c r="CT128" s="18">
        <f t="shared" si="100"/>
        <v>0.20851100208302489</v>
      </c>
      <c r="CU128" s="18">
        <f t="shared" si="101"/>
        <v>1.0601116367905152</v>
      </c>
      <c r="CV128" s="18">
        <f t="shared" si="102"/>
        <v>1.6562028895454666</v>
      </c>
      <c r="CW128" s="18">
        <f t="shared" si="103"/>
        <v>2.1060236743391765</v>
      </c>
      <c r="CX128" s="18">
        <f t="shared" si="104"/>
        <v>1.0207447595972401E-2</v>
      </c>
      <c r="CY128" s="18">
        <f t="shared" si="105"/>
        <v>1.0517086434065692</v>
      </c>
      <c r="CZ128" s="18">
        <f t="shared" si="106"/>
        <v>1.0517086434065692</v>
      </c>
      <c r="DA128" s="31"/>
      <c r="DB128" s="277"/>
      <c r="DC128" s="57"/>
      <c r="DD128" s="57"/>
      <c r="DE128" s="161"/>
      <c r="DF128" s="132"/>
      <c r="DG128" s="205"/>
      <c r="DH128" s="206"/>
      <c r="DI128" s="78"/>
      <c r="DJ128" s="57"/>
      <c r="DP128" s="78"/>
    </row>
    <row r="129" spans="2:120" x14ac:dyDescent="0.25">
      <c r="B129" s="78">
        <v>39598</v>
      </c>
      <c r="C129" s="111">
        <v>2260.2602499999998</v>
      </c>
      <c r="D129" s="111">
        <v>443.31</v>
      </c>
      <c r="E129" s="111">
        <v>285.25191999999998</v>
      </c>
      <c r="F129" s="111">
        <v>224.14299</v>
      </c>
      <c r="G129" s="111">
        <v>46778.070310000003</v>
      </c>
      <c r="H129" s="111">
        <v>462.90429999999998</v>
      </c>
      <c r="I129" s="111">
        <v>441.22644000000003</v>
      </c>
      <c r="J129" s="111">
        <v>463.90750000000003</v>
      </c>
      <c r="L129" s="78">
        <v>39598</v>
      </c>
      <c r="M129" s="111">
        <f t="shared" si="107"/>
        <v>7.6260664443692505E-3</v>
      </c>
      <c r="N129" s="111">
        <f t="shared" si="108"/>
        <v>1.1361303127780387E-2</v>
      </c>
      <c r="O129" s="111">
        <f t="shared" si="109"/>
        <v>1.3313589866491782E-2</v>
      </c>
      <c r="P129" s="111">
        <f t="shared" si="110"/>
        <v>1.4173764823055546E-2</v>
      </c>
      <c r="Q129" s="111">
        <f t="shared" si="111"/>
        <v>2.2504919549400926E-2</v>
      </c>
      <c r="R129" s="111">
        <f t="shared" si="112"/>
        <v>1.5152829959489189E-2</v>
      </c>
      <c r="S129" s="111">
        <f t="shared" si="113"/>
        <v>-1.8761883962978843E-3</v>
      </c>
      <c r="T129" s="111">
        <f t="shared" si="114"/>
        <v>-1.7622624336418591E-3</v>
      </c>
      <c r="V129" s="78">
        <v>39598</v>
      </c>
      <c r="W129" s="118">
        <f>M129-'Interest rate'!M128</f>
        <v>2.4588117184640712E-3</v>
      </c>
      <c r="X129" s="118">
        <f>N129-'Interest rate'!N128</f>
        <v>9.0553580329140182E-3</v>
      </c>
      <c r="Y129" s="118">
        <f>O129-'Interest rate'!O128</f>
        <v>9.7293642484046483E-3</v>
      </c>
      <c r="Z129" s="118">
        <f>P129-'Interest rate'!P128</f>
        <v>9.7273557529455879E-3</v>
      </c>
      <c r="AA129" s="118">
        <f>Q129-'Interest rate'!Q128</f>
        <v>2.1944152315758414E-2</v>
      </c>
      <c r="AB129" s="118">
        <f>R129-'Interest rate'!R128</f>
        <v>1.3169744692418162E-2</v>
      </c>
      <c r="AC129" s="118">
        <f>S129-'Interest rate'!S128</f>
        <v>-4.5760106891590269E-3</v>
      </c>
      <c r="AD129" s="118">
        <f>T129-'Interest rate'!T128</f>
        <v>-7.8071814579335763E-3</v>
      </c>
      <c r="AE129" s="118"/>
      <c r="AF129" s="118">
        <v>3.899721448467966E-3</v>
      </c>
      <c r="AG129" s="118">
        <v>0.51955431754874648</v>
      </c>
      <c r="AH129" s="118">
        <v>0.17214484679665737</v>
      </c>
      <c r="AI129" s="118">
        <v>9.8607242339832854E-2</v>
      </c>
      <c r="AJ129" s="118">
        <v>9.8941504178272979E-2</v>
      </c>
      <c r="AK129" s="118">
        <v>3.5877437325905287E-2</v>
      </c>
      <c r="AL129" s="118">
        <v>4.0111420612813371E-2</v>
      </c>
      <c r="AM129" s="118">
        <v>3.0863509749303616E-2</v>
      </c>
      <c r="AN129" s="31"/>
      <c r="AO129" s="31"/>
      <c r="AP129" s="16">
        <v>5.1039000000000003</v>
      </c>
      <c r="AQ129" s="16">
        <v>7.9383999999999997</v>
      </c>
      <c r="AR129" s="16">
        <v>10.117000000000001</v>
      </c>
      <c r="AS129" s="16">
        <v>4.8369000000000002E-2</v>
      </c>
      <c r="AT129" s="16">
        <v>4.8966000000000003</v>
      </c>
      <c r="AU129" s="16">
        <v>5.1372</v>
      </c>
      <c r="AV129" s="16">
        <v>4.8788299999999998</v>
      </c>
      <c r="AW129" s="16"/>
      <c r="AX129" s="16">
        <f t="shared" si="58"/>
        <v>0.195928603616842</v>
      </c>
      <c r="AY129" s="16">
        <f t="shared" si="59"/>
        <v>1.5553596269519385</v>
      </c>
      <c r="AZ129" s="16">
        <f t="shared" si="60"/>
        <v>1.9822096827915907</v>
      </c>
      <c r="BA129" s="16">
        <f t="shared" si="61"/>
        <v>9.4768706283430305E-3</v>
      </c>
      <c r="BB129" s="16">
        <f t="shared" si="62"/>
        <v>0.95938400047022865</v>
      </c>
      <c r="BC129" s="16">
        <f t="shared" si="63"/>
        <v>1.0065244225004408</v>
      </c>
      <c r="BD129" s="16">
        <f t="shared" si="90"/>
        <v>0.95590234918395722</v>
      </c>
      <c r="BE129" s="16"/>
      <c r="BF129" s="16">
        <f t="shared" si="64"/>
        <v>0.12596996875944774</v>
      </c>
      <c r="BG129" s="16">
        <f t="shared" si="65"/>
        <v>0.64293812355134539</v>
      </c>
      <c r="BH129" s="16">
        <f t="shared" si="66"/>
        <v>1.2744381739393329</v>
      </c>
      <c r="BI129" s="16">
        <f t="shared" si="67"/>
        <v>6.0930414189257279E-3</v>
      </c>
      <c r="BJ129" s="16">
        <f t="shared" si="68"/>
        <v>0.61682454902751183</v>
      </c>
      <c r="BK129" s="16">
        <f t="shared" si="69"/>
        <v>0.64713292351103491</v>
      </c>
      <c r="BL129" s="16">
        <f t="shared" si="91"/>
        <v>0.61458606268265636</v>
      </c>
      <c r="BM129" s="16"/>
      <c r="BN129" s="16">
        <f t="shared" si="70"/>
        <v>9.8843530690916268E-2</v>
      </c>
      <c r="BO129" s="16">
        <f t="shared" si="71"/>
        <v>0.50448749629336764</v>
      </c>
      <c r="BP129" s="16">
        <f t="shared" si="72"/>
        <v>0.78465948403676977</v>
      </c>
      <c r="BQ129" s="16">
        <f t="shared" si="73"/>
        <v>4.7809627359889292E-3</v>
      </c>
      <c r="BR129" s="16">
        <f t="shared" si="74"/>
        <v>0.48399723238114062</v>
      </c>
      <c r="BS129" s="16">
        <f t="shared" si="75"/>
        <v>0.50777898586537507</v>
      </c>
      <c r="BT129" s="16">
        <f t="shared" si="92"/>
        <v>0.48224078284076299</v>
      </c>
      <c r="BU129" s="16"/>
      <c r="BV129" s="16">
        <f t="shared" si="76"/>
        <v>20.674398891852217</v>
      </c>
      <c r="BW129" s="16">
        <f t="shared" si="77"/>
        <v>105.52006450412456</v>
      </c>
      <c r="BX129" s="16">
        <f t="shared" si="78"/>
        <v>164.12164816307967</v>
      </c>
      <c r="BY129" s="16">
        <f t="shared" si="93"/>
        <v>209.16289358886891</v>
      </c>
      <c r="BZ129" s="16">
        <f t="shared" si="79"/>
        <v>101.23426161384357</v>
      </c>
      <c r="CA129" s="16">
        <f t="shared" si="80"/>
        <v>106.20852198722321</v>
      </c>
      <c r="CB129" s="16">
        <f t="shared" si="94"/>
        <v>100.86687754553535</v>
      </c>
      <c r="CC129" s="16"/>
      <c r="CD129" s="16">
        <f t="shared" si="81"/>
        <v>0.19465856887020166</v>
      </c>
      <c r="CE129" s="16">
        <f t="shared" si="82"/>
        <v>1.0423354981007229</v>
      </c>
      <c r="CF129" s="16">
        <f t="shared" si="83"/>
        <v>1.6212065514847036</v>
      </c>
      <c r="CG129" s="16">
        <f t="shared" si="95"/>
        <v>2.066127517052649</v>
      </c>
      <c r="CH129" s="16">
        <f t="shared" si="96"/>
        <v>9.8780786668300462E-3</v>
      </c>
      <c r="CI129" s="16">
        <f t="shared" si="84"/>
        <v>1.0491361352775395</v>
      </c>
      <c r="CJ129" s="16">
        <f t="shared" si="97"/>
        <v>0.9497060655610059</v>
      </c>
      <c r="CK129" s="16"/>
      <c r="CL129" s="16">
        <f t="shared" si="98"/>
        <v>0.19465856887020166</v>
      </c>
      <c r="CM129" s="16">
        <f t="shared" si="85"/>
        <v>0.99351786965662237</v>
      </c>
      <c r="CN129" s="16">
        <f t="shared" si="86"/>
        <v>1.5452775831192089</v>
      </c>
      <c r="CO129" s="16">
        <f t="shared" si="87"/>
        <v>1.9693607412598304</v>
      </c>
      <c r="CP129" s="16">
        <f t="shared" si="88"/>
        <v>9.4154403176827852E-3</v>
      </c>
      <c r="CQ129" s="16">
        <f t="shared" si="89"/>
        <v>0.95316514832982957</v>
      </c>
      <c r="CR129" s="16">
        <f t="shared" si="99"/>
        <v>0.9497060655610059</v>
      </c>
      <c r="CS129" s="16"/>
      <c r="CT129" s="16">
        <f t="shared" si="100"/>
        <v>0.20496717450700272</v>
      </c>
      <c r="CU129" s="16">
        <f t="shared" si="101"/>
        <v>1.0461319619662912</v>
      </c>
      <c r="CV129" s="16">
        <f t="shared" si="102"/>
        <v>1.6271114181063906</v>
      </c>
      <c r="CW129" s="16">
        <f t="shared" si="103"/>
        <v>2.0736529044873468</v>
      </c>
      <c r="CX129" s="16">
        <f t="shared" si="104"/>
        <v>9.914057263729216E-3</v>
      </c>
      <c r="CY129" s="16">
        <f t="shared" si="105"/>
        <v>1.0529573688773743</v>
      </c>
      <c r="CZ129" s="16">
        <f t="shared" si="106"/>
        <v>1.0529573688773743</v>
      </c>
      <c r="DA129" s="31"/>
      <c r="DB129" s="277"/>
      <c r="DC129" s="57"/>
      <c r="DD129" s="57"/>
      <c r="DE129" s="161"/>
      <c r="DF129" s="132"/>
      <c r="DG129" s="205"/>
      <c r="DH129" s="206"/>
      <c r="DI129" s="78"/>
      <c r="DJ129" s="57"/>
      <c r="DP129" s="78"/>
    </row>
    <row r="130" spans="2:120" x14ac:dyDescent="0.25">
      <c r="B130" s="115">
        <v>39629</v>
      </c>
      <c r="C130" s="112">
        <v>2068.2644</v>
      </c>
      <c r="D130" s="112">
        <v>405.94</v>
      </c>
      <c r="E130" s="112">
        <v>257.96899000000002</v>
      </c>
      <c r="F130" s="112">
        <v>203.90797000000001</v>
      </c>
      <c r="G130" s="112">
        <v>43106.769529999998</v>
      </c>
      <c r="H130" s="112">
        <v>414.42412999999999</v>
      </c>
      <c r="I130" s="112">
        <v>413.28751</v>
      </c>
      <c r="J130" s="112">
        <v>424.22406000000001</v>
      </c>
      <c r="L130" s="115">
        <v>39629</v>
      </c>
      <c r="M130" s="112">
        <f t="shared" si="107"/>
        <v>-8.4944134198705612E-2</v>
      </c>
      <c r="N130" s="112">
        <f t="shared" si="108"/>
        <v>-8.4297669802170017E-2</v>
      </c>
      <c r="O130" s="112">
        <f t="shared" si="109"/>
        <v>-9.5645035447964655E-2</v>
      </c>
      <c r="P130" s="112">
        <f t="shared" si="110"/>
        <v>-9.0277282372292711E-2</v>
      </c>
      <c r="Q130" s="112">
        <f t="shared" si="111"/>
        <v>-7.8483373847406668E-2</v>
      </c>
      <c r="R130" s="112">
        <f t="shared" si="112"/>
        <v>-0.10473043780323488</v>
      </c>
      <c r="S130" s="112">
        <f t="shared" si="113"/>
        <v>-6.3321069335736113E-2</v>
      </c>
      <c r="T130" s="112">
        <f t="shared" si="114"/>
        <v>-8.5541708206916311E-2</v>
      </c>
      <c r="V130" s="115">
        <v>39629</v>
      </c>
      <c r="W130" s="119">
        <f>M130-'Interest rate'!M129</f>
        <v>-8.9859071884238917E-2</v>
      </c>
      <c r="X130" s="119">
        <f>N130-'Interest rate'!N129</f>
        <v>-8.6322875471565252E-2</v>
      </c>
      <c r="Y130" s="119">
        <f>O130-'Interest rate'!O129</f>
        <v>-9.9287824084899889E-2</v>
      </c>
      <c r="Z130" s="119">
        <f>P130-'Interest rate'!P129</f>
        <v>-9.4717238910379753E-2</v>
      </c>
      <c r="AA130" s="119">
        <f>Q130-'Interest rate'!Q129</f>
        <v>-7.9070018969024769E-2</v>
      </c>
      <c r="AB130" s="119">
        <f>R130-'Interest rate'!R129</f>
        <v>-0.10667614701893469</v>
      </c>
      <c r="AC130" s="119">
        <f>S130-'Interest rate'!S129</f>
        <v>-6.5908916507284032E-2</v>
      </c>
      <c r="AD130" s="119">
        <f>T130-'Interest rate'!T129</f>
        <v>-9.1469570383068133E-2</v>
      </c>
      <c r="AE130" s="118"/>
      <c r="AF130" s="119">
        <v>3.899721448467966E-3</v>
      </c>
      <c r="AG130" s="119">
        <v>0.51955431754874648</v>
      </c>
      <c r="AH130" s="119">
        <v>0.17214484679665737</v>
      </c>
      <c r="AI130" s="119">
        <v>9.8607242339832854E-2</v>
      </c>
      <c r="AJ130" s="119">
        <v>9.8941504178272979E-2</v>
      </c>
      <c r="AK130" s="119">
        <v>3.5877437325905287E-2</v>
      </c>
      <c r="AL130" s="119">
        <v>4.0111420612813371E-2</v>
      </c>
      <c r="AM130" s="119">
        <v>3.0863509749303616E-2</v>
      </c>
      <c r="AN130" s="31"/>
      <c r="AO130" s="31"/>
      <c r="AP130" s="18">
        <v>5.0891000000000002</v>
      </c>
      <c r="AQ130" s="18">
        <v>8.0166000000000004</v>
      </c>
      <c r="AR130" s="18">
        <v>10.139200000000001</v>
      </c>
      <c r="AS130" s="18">
        <v>4.7914999999999999E-2</v>
      </c>
      <c r="AT130" s="18">
        <v>4.9837999999999996</v>
      </c>
      <c r="AU130" s="18">
        <v>4.9819000000000004</v>
      </c>
      <c r="AV130" s="18">
        <v>4.8782300000000003</v>
      </c>
      <c r="AW130" s="18"/>
      <c r="AX130" s="18">
        <f t="shared" si="58"/>
        <v>0.1964983985380519</v>
      </c>
      <c r="AY130" s="18">
        <f t="shared" si="59"/>
        <v>1.5752490617201469</v>
      </c>
      <c r="AZ130" s="18">
        <f t="shared" si="60"/>
        <v>1.992336562457016</v>
      </c>
      <c r="BA130" s="18">
        <f t="shared" si="61"/>
        <v>9.4152207659507561E-3</v>
      </c>
      <c r="BB130" s="18">
        <f t="shared" si="62"/>
        <v>0.97930871863394298</v>
      </c>
      <c r="BC130" s="18">
        <f t="shared" si="63"/>
        <v>0.97893537167672084</v>
      </c>
      <c r="BD130" s="18">
        <f t="shared" si="90"/>
        <v>0.95856438270028099</v>
      </c>
      <c r="BE130" s="18"/>
      <c r="BF130" s="18">
        <f t="shared" si="64"/>
        <v>0.12474116208866601</v>
      </c>
      <c r="BG130" s="18">
        <f t="shared" si="65"/>
        <v>0.63482024798543024</v>
      </c>
      <c r="BH130" s="18">
        <f t="shared" si="66"/>
        <v>1.2647755906494025</v>
      </c>
      <c r="BI130" s="18">
        <f t="shared" si="67"/>
        <v>5.976972781478432E-3</v>
      </c>
      <c r="BJ130" s="18">
        <f t="shared" si="68"/>
        <v>0.62168500361749357</v>
      </c>
      <c r="BK130" s="18">
        <f t="shared" si="69"/>
        <v>0.62144799540952522</v>
      </c>
      <c r="BL130" s="18">
        <f t="shared" si="91"/>
        <v>0.6085160791357932</v>
      </c>
      <c r="BM130" s="18"/>
      <c r="BN130" s="18">
        <f t="shared" si="70"/>
        <v>9.8627110620167269E-2</v>
      </c>
      <c r="BO130" s="18">
        <f t="shared" si="71"/>
        <v>0.50192322865709327</v>
      </c>
      <c r="BP130" s="18">
        <f t="shared" si="72"/>
        <v>0.79065409499763295</v>
      </c>
      <c r="BQ130" s="18">
        <f t="shared" si="73"/>
        <v>4.7257180053653144E-3</v>
      </c>
      <c r="BR130" s="18">
        <f t="shared" si="74"/>
        <v>0.4915377939087896</v>
      </c>
      <c r="BS130" s="18">
        <f t="shared" si="75"/>
        <v>0.49135040239861139</v>
      </c>
      <c r="BT130" s="18">
        <f t="shared" si="92"/>
        <v>0.48112572984061858</v>
      </c>
      <c r="BU130" s="18"/>
      <c r="BV130" s="18">
        <f t="shared" si="76"/>
        <v>20.87029114056141</v>
      </c>
      <c r="BW130" s="18">
        <f t="shared" si="77"/>
        <v>106.2109986434311</v>
      </c>
      <c r="BX130" s="18">
        <f t="shared" si="78"/>
        <v>167.30877595742461</v>
      </c>
      <c r="BY130" s="18">
        <f t="shared" si="93"/>
        <v>211.60805593238027</v>
      </c>
      <c r="BZ130" s="18">
        <f t="shared" si="79"/>
        <v>104.01335698632994</v>
      </c>
      <c r="CA130" s="18">
        <f t="shared" si="80"/>
        <v>103.9737034331629</v>
      </c>
      <c r="CB130" s="18">
        <f t="shared" si="94"/>
        <v>101.81008035062089</v>
      </c>
      <c r="CC130" s="18"/>
      <c r="CD130" s="18">
        <f t="shared" si="81"/>
        <v>0.20072663040205543</v>
      </c>
      <c r="CE130" s="18">
        <f t="shared" si="82"/>
        <v>1.021128456198082</v>
      </c>
      <c r="CF130" s="18">
        <f t="shared" si="83"/>
        <v>1.6085316425217708</v>
      </c>
      <c r="CG130" s="18">
        <f t="shared" si="95"/>
        <v>2.034431558248726</v>
      </c>
      <c r="CH130" s="18">
        <f t="shared" si="96"/>
        <v>9.6141498454994194E-3</v>
      </c>
      <c r="CI130" s="18">
        <f t="shared" si="84"/>
        <v>0.99961876479794554</v>
      </c>
      <c r="CJ130" s="18">
        <f t="shared" si="97"/>
        <v>0.97919067022621897</v>
      </c>
      <c r="CK130" s="18"/>
      <c r="CL130" s="18">
        <f t="shared" si="98"/>
        <v>0.20072663040205543</v>
      </c>
      <c r="CM130" s="18">
        <f t="shared" si="85"/>
        <v>1.0215178947791004</v>
      </c>
      <c r="CN130" s="18">
        <f t="shared" si="86"/>
        <v>1.6091451052811176</v>
      </c>
      <c r="CO130" s="18">
        <f t="shared" si="87"/>
        <v>2.0352074509725204</v>
      </c>
      <c r="CP130" s="18">
        <f t="shared" si="88"/>
        <v>9.6178164957144863E-3</v>
      </c>
      <c r="CQ130" s="18">
        <f t="shared" si="89"/>
        <v>1.0003813805977637</v>
      </c>
      <c r="CR130" s="18">
        <f t="shared" si="99"/>
        <v>0.97919067022621897</v>
      </c>
      <c r="CS130" s="18"/>
      <c r="CT130" s="18">
        <f t="shared" si="100"/>
        <v>0.2049923845329146</v>
      </c>
      <c r="CU130" s="18">
        <f t="shared" si="101"/>
        <v>1.0432267441264558</v>
      </c>
      <c r="CV130" s="18">
        <f t="shared" si="102"/>
        <v>1.6433419498465633</v>
      </c>
      <c r="CW130" s="18">
        <f t="shared" si="103"/>
        <v>2.0784587852561276</v>
      </c>
      <c r="CX130" s="18">
        <f t="shared" si="104"/>
        <v>9.822210104894603E-3</v>
      </c>
      <c r="CY130" s="18">
        <f t="shared" si="105"/>
        <v>1.0212515605045271</v>
      </c>
      <c r="CZ130" s="18">
        <f t="shared" si="106"/>
        <v>1.0212515605045271</v>
      </c>
      <c r="DA130" s="31"/>
      <c r="DB130" s="277"/>
      <c r="DC130" s="57"/>
      <c r="DD130" s="57"/>
      <c r="DE130" s="161"/>
      <c r="DF130" s="132"/>
      <c r="DG130" s="205"/>
      <c r="DH130" s="206"/>
      <c r="DI130" s="78"/>
      <c r="DJ130" s="57"/>
      <c r="DP130" s="78"/>
    </row>
    <row r="131" spans="2:120" x14ac:dyDescent="0.25">
      <c r="B131" s="78">
        <v>39660</v>
      </c>
      <c r="C131" s="111">
        <v>2032.1451400000001</v>
      </c>
      <c r="D131" s="111">
        <v>395.69</v>
      </c>
      <c r="E131" s="111">
        <v>253.79384999999999</v>
      </c>
      <c r="F131" s="111">
        <v>199.68207000000001</v>
      </c>
      <c r="G131" s="111">
        <v>42726.605470000002</v>
      </c>
      <c r="H131" s="111">
        <v>414.76227</v>
      </c>
      <c r="I131" s="111">
        <v>405.58224000000001</v>
      </c>
      <c r="J131" s="111">
        <v>420.27614999999997</v>
      </c>
      <c r="L131" s="78">
        <v>39660</v>
      </c>
      <c r="M131" s="111">
        <f t="shared" si="107"/>
        <v>-1.7463560268213274E-2</v>
      </c>
      <c r="N131" s="111">
        <f t="shared" si="108"/>
        <v>-2.5250036951273591E-2</v>
      </c>
      <c r="O131" s="111">
        <f t="shared" si="109"/>
        <v>-1.6184658473873292E-2</v>
      </c>
      <c r="P131" s="111">
        <f t="shared" si="110"/>
        <v>-2.0724545489810842E-2</v>
      </c>
      <c r="Q131" s="111">
        <f t="shared" si="111"/>
        <v>-8.8191266509873856E-3</v>
      </c>
      <c r="R131" s="111">
        <f t="shared" si="112"/>
        <v>8.1592739303082418E-4</v>
      </c>
      <c r="S131" s="111">
        <f t="shared" si="113"/>
        <v>-1.8643849169310722E-2</v>
      </c>
      <c r="T131" s="111">
        <f t="shared" si="114"/>
        <v>-9.3061906955490548E-3</v>
      </c>
      <c r="V131" s="78">
        <v>39660</v>
      </c>
      <c r="W131" s="118">
        <f>M131-'Interest rate'!M130</f>
        <v>-2.2536277739410138E-2</v>
      </c>
      <c r="X131" s="118">
        <f>N131-'Interest rate'!N130</f>
        <v>-2.7279317492339583E-2</v>
      </c>
      <c r="Y131" s="118">
        <f>O131-'Interest rate'!O130</f>
        <v>-1.9810936016536718E-2</v>
      </c>
      <c r="Z131" s="118">
        <f>P131-'Interest rate'!P130</f>
        <v>-2.5199219689244101E-2</v>
      </c>
      <c r="AA131" s="118">
        <f>Q131-'Interest rate'!Q130</f>
        <v>-9.4150860103436873E-3</v>
      </c>
      <c r="AB131" s="118">
        <f>R131-'Interest rate'!R130</f>
        <v>-1.1270654873802854E-3</v>
      </c>
      <c r="AC131" s="118">
        <f>S131-'Interest rate'!S130</f>
        <v>-2.1272186128095227E-2</v>
      </c>
      <c r="AD131" s="118">
        <f>T131-'Interest rate'!T130</f>
        <v>-1.5331610646809213E-2</v>
      </c>
      <c r="AE131" s="118"/>
      <c r="AF131" s="118">
        <v>3.899721448467966E-3</v>
      </c>
      <c r="AG131" s="118">
        <v>0.51955431754874648</v>
      </c>
      <c r="AH131" s="118">
        <v>0.17214484679665737</v>
      </c>
      <c r="AI131" s="118">
        <v>9.8607242339832854E-2</v>
      </c>
      <c r="AJ131" s="118">
        <v>9.8941504178272979E-2</v>
      </c>
      <c r="AK131" s="118">
        <v>3.5877437325905287E-2</v>
      </c>
      <c r="AL131" s="118">
        <v>4.0111420612813371E-2</v>
      </c>
      <c r="AM131" s="118">
        <v>3.0863509749303616E-2</v>
      </c>
      <c r="AN131" s="31"/>
      <c r="AO131" s="31"/>
      <c r="AP131" s="16">
        <v>5.1322999999999999</v>
      </c>
      <c r="AQ131" s="16">
        <v>8.0077999999999996</v>
      </c>
      <c r="AR131" s="16">
        <v>10.1828</v>
      </c>
      <c r="AS131" s="16">
        <v>4.7554999999999993E-2</v>
      </c>
      <c r="AT131" s="16">
        <v>4.9024000000000001</v>
      </c>
      <c r="AU131" s="16">
        <v>5.0091000000000001</v>
      </c>
      <c r="AV131" s="16">
        <v>4.83561</v>
      </c>
      <c r="AW131" s="16"/>
      <c r="AX131" s="16">
        <f t="shared" si="58"/>
        <v>0.19484441673323852</v>
      </c>
      <c r="AY131" s="16">
        <f t="shared" si="59"/>
        <v>1.5602751203164273</v>
      </c>
      <c r="AZ131" s="16">
        <f t="shared" si="60"/>
        <v>1.9840617267112213</v>
      </c>
      <c r="BA131" s="16">
        <f t="shared" si="61"/>
        <v>9.2658262377491567E-3</v>
      </c>
      <c r="BB131" s="16">
        <f t="shared" si="62"/>
        <v>0.95520526859302857</v>
      </c>
      <c r="BC131" s="16">
        <f t="shared" si="63"/>
        <v>0.97599516785846507</v>
      </c>
      <c r="BD131" s="16">
        <f t="shared" si="90"/>
        <v>0.94219160999941554</v>
      </c>
      <c r="BE131" s="16"/>
      <c r="BF131" s="16">
        <f t="shared" si="64"/>
        <v>0.12487824371238043</v>
      </c>
      <c r="BG131" s="16">
        <f t="shared" si="65"/>
        <v>0.64091261020505008</v>
      </c>
      <c r="BH131" s="16">
        <f t="shared" si="66"/>
        <v>1.2716101800744275</v>
      </c>
      <c r="BI131" s="16">
        <f t="shared" si="67"/>
        <v>5.9385848797422506E-3</v>
      </c>
      <c r="BJ131" s="16">
        <f t="shared" si="68"/>
        <v>0.61220310197557382</v>
      </c>
      <c r="BK131" s="16">
        <f t="shared" si="69"/>
        <v>0.62552761057968487</v>
      </c>
      <c r="BL131" s="16">
        <f t="shared" si="91"/>
        <v>0.6038624840780239</v>
      </c>
      <c r="BM131" s="16"/>
      <c r="BN131" s="16">
        <f t="shared" si="70"/>
        <v>9.820481596417488E-2</v>
      </c>
      <c r="BO131" s="16">
        <f t="shared" si="71"/>
        <v>0.50401657697293467</v>
      </c>
      <c r="BP131" s="16">
        <f t="shared" si="72"/>
        <v>0.7864045252779196</v>
      </c>
      <c r="BQ131" s="16">
        <f t="shared" si="73"/>
        <v>4.6701300231763356E-3</v>
      </c>
      <c r="BR131" s="16">
        <f t="shared" si="74"/>
        <v>0.48143928978277095</v>
      </c>
      <c r="BS131" s="16">
        <f t="shared" si="75"/>
        <v>0.49191774364614838</v>
      </c>
      <c r="BT131" s="16">
        <f t="shared" si="92"/>
        <v>0.4748801901245237</v>
      </c>
      <c r="BU131" s="16"/>
      <c r="BV131" s="16">
        <f t="shared" si="76"/>
        <v>21.028283040689729</v>
      </c>
      <c r="BW131" s="16">
        <f t="shared" si="77"/>
        <v>107.92345704973189</v>
      </c>
      <c r="BX131" s="16">
        <f t="shared" si="78"/>
        <v>168.39028493323522</v>
      </c>
      <c r="BY131" s="16">
        <f t="shared" si="93"/>
        <v>214.12680054673541</v>
      </c>
      <c r="BZ131" s="16">
        <f t="shared" si="79"/>
        <v>103.08905477867732</v>
      </c>
      <c r="CA131" s="16">
        <f t="shared" si="80"/>
        <v>105.33277257911892</v>
      </c>
      <c r="CB131" s="16">
        <f t="shared" si="94"/>
        <v>101.68457575438966</v>
      </c>
      <c r="CC131" s="16"/>
      <c r="CD131" s="16">
        <f t="shared" si="81"/>
        <v>0.19963666127647681</v>
      </c>
      <c r="CE131" s="16">
        <f t="shared" si="82"/>
        <v>1.0468953981723237</v>
      </c>
      <c r="CF131" s="16">
        <f t="shared" si="83"/>
        <v>1.6334448433420365</v>
      </c>
      <c r="CG131" s="16">
        <f t="shared" si="95"/>
        <v>2.0771050913838121</v>
      </c>
      <c r="CH131" s="16">
        <f t="shared" si="96"/>
        <v>9.700350848563969E-3</v>
      </c>
      <c r="CI131" s="16">
        <f t="shared" si="84"/>
        <v>1.0217648498694518</v>
      </c>
      <c r="CJ131" s="16">
        <f t="shared" si="97"/>
        <v>0.96536503563514398</v>
      </c>
      <c r="CK131" s="16"/>
      <c r="CL131" s="16">
        <f t="shared" si="98"/>
        <v>0.19963666127647681</v>
      </c>
      <c r="CM131" s="16">
        <f t="shared" si="85"/>
        <v>1.0245952366692619</v>
      </c>
      <c r="CN131" s="16">
        <f t="shared" si="86"/>
        <v>1.598650456169771</v>
      </c>
      <c r="CO131" s="16">
        <f t="shared" si="87"/>
        <v>2.032860194446108</v>
      </c>
      <c r="CP131" s="16">
        <f t="shared" si="88"/>
        <v>9.4937214270028533E-3</v>
      </c>
      <c r="CQ131" s="16">
        <f t="shared" si="89"/>
        <v>0.97869876824179991</v>
      </c>
      <c r="CR131" s="16">
        <f t="shared" si="99"/>
        <v>0.96536503563514398</v>
      </c>
      <c r="CS131" s="16"/>
      <c r="CT131" s="16">
        <f t="shared" si="100"/>
        <v>0.20679914219715817</v>
      </c>
      <c r="CU131" s="16">
        <f t="shared" si="101"/>
        <v>1.0613552374984747</v>
      </c>
      <c r="CV131" s="16">
        <f t="shared" si="102"/>
        <v>1.6560061708864033</v>
      </c>
      <c r="CW131" s="16">
        <f t="shared" si="103"/>
        <v>2.1057943051652224</v>
      </c>
      <c r="CX131" s="16">
        <f t="shared" si="104"/>
        <v>9.8343332071858559E-3</v>
      </c>
      <c r="CY131" s="16">
        <f t="shared" si="105"/>
        <v>1.0358775831797851</v>
      </c>
      <c r="CZ131" s="16">
        <f t="shared" si="106"/>
        <v>1.0358775831797851</v>
      </c>
      <c r="DA131" s="31"/>
      <c r="DB131" s="277"/>
      <c r="DC131" s="57"/>
      <c r="DD131" s="57"/>
      <c r="DE131" s="161"/>
      <c r="DF131" s="132"/>
      <c r="DG131" s="205"/>
      <c r="DH131" s="206"/>
      <c r="DI131" s="78"/>
      <c r="DJ131" s="57"/>
      <c r="DP131" s="78"/>
    </row>
    <row r="132" spans="2:120" x14ac:dyDescent="0.25">
      <c r="B132" s="115">
        <v>39689</v>
      </c>
      <c r="C132" s="112">
        <v>2104.9067399999999</v>
      </c>
      <c r="D132" s="112">
        <v>387.38</v>
      </c>
      <c r="E132" s="112">
        <v>264.58575000000002</v>
      </c>
      <c r="F132" s="112">
        <v>213.16238000000001</v>
      </c>
      <c r="G132" s="112">
        <v>42139.195310000003</v>
      </c>
      <c r="H132" s="112">
        <v>427.55130000000003</v>
      </c>
      <c r="I132" s="112">
        <v>412.13357999999999</v>
      </c>
      <c r="J132" s="112">
        <v>452.07141000000001</v>
      </c>
      <c r="L132" s="115">
        <v>39689</v>
      </c>
      <c r="M132" s="112">
        <f t="shared" si="107"/>
        <v>3.5805316543482624E-2</v>
      </c>
      <c r="N132" s="112">
        <f t="shared" si="108"/>
        <v>-2.1001288887765646E-2</v>
      </c>
      <c r="O132" s="112">
        <f t="shared" si="109"/>
        <v>4.2522306982616165E-2</v>
      </c>
      <c r="P132" s="112">
        <f t="shared" si="110"/>
        <v>6.7508865467991175E-2</v>
      </c>
      <c r="Q132" s="112">
        <f t="shared" si="111"/>
        <v>-1.3748112061288009E-2</v>
      </c>
      <c r="R132" s="112">
        <f t="shared" si="112"/>
        <v>3.0834603157129159E-2</v>
      </c>
      <c r="S132" s="112">
        <f t="shared" si="113"/>
        <v>1.6152926222805064E-2</v>
      </c>
      <c r="T132" s="112">
        <f t="shared" si="114"/>
        <v>7.5653257982876365E-2</v>
      </c>
      <c r="V132" s="115">
        <v>39689</v>
      </c>
      <c r="W132" s="119">
        <f>M132-'Interest rate'!M131</f>
        <v>3.089827500452702E-2</v>
      </c>
      <c r="X132" s="119">
        <f>N132-'Interest rate'!N131</f>
        <v>-2.3029550728002612E-2</v>
      </c>
      <c r="Y132" s="119">
        <f>O132-'Interest rate'!O131</f>
        <v>3.8865003542199794E-2</v>
      </c>
      <c r="Z132" s="119">
        <f>P132-'Interest rate'!P131</f>
        <v>6.3128455648183479E-2</v>
      </c>
      <c r="AA132" s="119">
        <f>Q132-'Interest rate'!Q131</f>
        <v>-1.4279887317313444E-2</v>
      </c>
      <c r="AB132" s="119">
        <f>R132-'Interest rate'!R131</f>
        <v>2.8960296033000654E-2</v>
      </c>
      <c r="AC132" s="119">
        <f>S132-'Interest rate'!S131</f>
        <v>1.3567776310048352E-2</v>
      </c>
      <c r="AD132" s="119">
        <f>T132-'Interest rate'!T131</f>
        <v>6.9670750631723788E-2</v>
      </c>
      <c r="AE132" s="118"/>
      <c r="AF132" s="119">
        <v>3.899721448467966E-3</v>
      </c>
      <c r="AG132" s="119">
        <v>0.51955431754874648</v>
      </c>
      <c r="AH132" s="119">
        <v>0.17214484679665737</v>
      </c>
      <c r="AI132" s="119">
        <v>9.8607242339832854E-2</v>
      </c>
      <c r="AJ132" s="119">
        <v>9.8941504178272979E-2</v>
      </c>
      <c r="AK132" s="119">
        <v>3.5877437325905287E-2</v>
      </c>
      <c r="AL132" s="119">
        <v>4.0111420612813371E-2</v>
      </c>
      <c r="AM132" s="119">
        <v>3.0863509749303616E-2</v>
      </c>
      <c r="AN132" s="31"/>
      <c r="AO132" s="31"/>
      <c r="AP132" s="18">
        <v>5.4195000000000002</v>
      </c>
      <c r="AQ132" s="18">
        <v>7.9512</v>
      </c>
      <c r="AR132" s="18">
        <v>9.8702000000000005</v>
      </c>
      <c r="AS132" s="18">
        <v>4.9817E-2</v>
      </c>
      <c r="AT132" s="18">
        <v>4.9218999999999999</v>
      </c>
      <c r="AU132" s="18">
        <v>5.0948000000000002</v>
      </c>
      <c r="AV132" s="18">
        <v>4.64839</v>
      </c>
      <c r="AW132" s="18"/>
      <c r="AX132" s="18">
        <f t="shared" ref="AX132:AX195" si="115">1/AP132</f>
        <v>0.18451886705415629</v>
      </c>
      <c r="AY132" s="18">
        <f t="shared" ref="AY132:AY195" si="116">AX132*AQ132</f>
        <v>1.4671464157210075</v>
      </c>
      <c r="AZ132" s="18">
        <f t="shared" ref="AZ132:AZ195" si="117">AX132*AR132</f>
        <v>1.8212381215979336</v>
      </c>
      <c r="BA132" s="18">
        <f t="shared" ref="BA132:BA195" si="118">AX132*AS132</f>
        <v>9.1921764000369045E-3</v>
      </c>
      <c r="BB132" s="18">
        <f t="shared" ref="BB132:BB195" si="119">AX132*AT132</f>
        <v>0.90818341175385187</v>
      </c>
      <c r="BC132" s="18">
        <f t="shared" ref="BC132:BC195" si="120">AX132*AU132</f>
        <v>0.94008672386751557</v>
      </c>
      <c r="BD132" s="18">
        <f t="shared" si="90"/>
        <v>0.85771565642586955</v>
      </c>
      <c r="BE132" s="18"/>
      <c r="BF132" s="18">
        <f t="shared" ref="BF132:BF195" si="121">1/AQ132</f>
        <v>0.12576717979676025</v>
      </c>
      <c r="BG132" s="18">
        <f t="shared" ref="BG132:BG195" si="122">$BF132*AP132</f>
        <v>0.68159523090854224</v>
      </c>
      <c r="BH132" s="18">
        <f t="shared" ref="BH132:BH195" si="123">$BF132*AR132</f>
        <v>1.2413472180299832</v>
      </c>
      <c r="BI132" s="18">
        <f t="shared" ref="BI132:BI195" si="124">$BF132*AS132</f>
        <v>6.2653435959352053E-3</v>
      </c>
      <c r="BJ132" s="18">
        <f t="shared" ref="BJ132:BJ195" si="125">$BF132*AT132</f>
        <v>0.6190134822416743</v>
      </c>
      <c r="BK132" s="18">
        <f t="shared" ref="BK132:BK195" si="126">$BF132*AU132</f>
        <v>0.64075862762853408</v>
      </c>
      <c r="BL132" s="18">
        <f t="shared" si="91"/>
        <v>0.58461490089546242</v>
      </c>
      <c r="BM132" s="18"/>
      <c r="BN132" s="18">
        <f t="shared" ref="BN132:BN195" si="127">1/AR132</f>
        <v>0.10131506960345281</v>
      </c>
      <c r="BO132" s="18">
        <f t="shared" ref="BO132:BO195" si="128">1/AZ132</f>
        <v>0.5490770197159125</v>
      </c>
      <c r="BP132" s="18">
        <f t="shared" ref="BP132:BP195" si="129">1/BH132</f>
        <v>0.80557638143097388</v>
      </c>
      <c r="BQ132" s="18">
        <f t="shared" ref="BQ132:BQ195" si="130">BN132*AS132</f>
        <v>5.0472128224352082E-3</v>
      </c>
      <c r="BR132" s="18">
        <f t="shared" ref="BR132:BR195" si="131">BN132*AT132</f>
        <v>0.49866264108123437</v>
      </c>
      <c r="BS132" s="18">
        <f t="shared" ref="BS132:BS195" si="132">BN132*AU132</f>
        <v>0.51618001661567137</v>
      </c>
      <c r="BT132" s="18">
        <f t="shared" si="92"/>
        <v>0.47095195639399401</v>
      </c>
      <c r="BU132" s="18"/>
      <c r="BV132" s="18">
        <f t="shared" ref="BV132:BV195" si="133">1/AS132</f>
        <v>20.073468896159945</v>
      </c>
      <c r="BW132" s="18">
        <f t="shared" ref="BW132:BW195" si="134">1/BA132</f>
        <v>108.78816468273881</v>
      </c>
      <c r="BX132" s="18">
        <f t="shared" ref="BX132:BX195" si="135">1/BI132</f>
        <v>159.60816588714695</v>
      </c>
      <c r="BY132" s="18">
        <f t="shared" si="93"/>
        <v>198.12915269887793</v>
      </c>
      <c r="BZ132" s="18">
        <f t="shared" ref="BZ132:BZ195" si="136">BV132*AT132</f>
        <v>98.799606560009636</v>
      </c>
      <c r="CA132" s="18">
        <f t="shared" ref="CA132:CA195" si="137">BV132*AU132</f>
        <v>102.27030933215569</v>
      </c>
      <c r="CB132" s="18">
        <f t="shared" si="94"/>
        <v>93.309312082220927</v>
      </c>
      <c r="CC132" s="18"/>
      <c r="CD132" s="18">
        <f t="shared" ref="CD132:CD195" si="138">1/AU132</f>
        <v>0.19627855853026616</v>
      </c>
      <c r="CE132" s="18">
        <f t="shared" ref="CE132:CE195" si="139">1/BB132</f>
        <v>1.1010991690200937</v>
      </c>
      <c r="CF132" s="18">
        <f t="shared" ref="CF132:CF195" si="140">1/BJ132</f>
        <v>1.6154736991812102</v>
      </c>
      <c r="CG132" s="18">
        <f t="shared" si="95"/>
        <v>2.0053637822792014</v>
      </c>
      <c r="CH132" s="18">
        <f t="shared" si="96"/>
        <v>1.0121497795566753E-2</v>
      </c>
      <c r="CI132" s="18">
        <f t="shared" ref="CI132:CI195" si="141">1/AT132*AU132</f>
        <v>1.0351287104573437</v>
      </c>
      <c r="CJ132" s="18">
        <f t="shared" si="97"/>
        <v>0.91237928868650386</v>
      </c>
      <c r="CK132" s="18"/>
      <c r="CL132" s="18">
        <f t="shared" si="98"/>
        <v>0.19627855853026616</v>
      </c>
      <c r="CM132" s="18">
        <f t="shared" ref="CM132:CM195" si="142">$CL132*AP132</f>
        <v>1.0637316479547774</v>
      </c>
      <c r="CN132" s="18">
        <f t="shared" ref="CN132:CN195" si="143">$CL132*AQ132</f>
        <v>1.5606500745858523</v>
      </c>
      <c r="CO132" s="18">
        <f t="shared" ref="CO132:CO195" si="144">$CL132*AR132</f>
        <v>1.9373086284054331</v>
      </c>
      <c r="CP132" s="18">
        <f t="shared" ref="CP132:CP195" si="145">$CL132*AS132</f>
        <v>9.7780089503022687E-3</v>
      </c>
      <c r="CQ132" s="18">
        <f t="shared" ref="CQ132:CQ195" si="146">$CL132*AT132</f>
        <v>0.96606343723011701</v>
      </c>
      <c r="CR132" s="18">
        <f t="shared" si="99"/>
        <v>0.91237928868650386</v>
      </c>
      <c r="CS132" s="18"/>
      <c r="CT132" s="18">
        <f t="shared" si="100"/>
        <v>0.21512824870546576</v>
      </c>
      <c r="CU132" s="18">
        <f t="shared" si="101"/>
        <v>1.1658875438592717</v>
      </c>
      <c r="CV132" s="18">
        <f t="shared" si="102"/>
        <v>1.7105277311068992</v>
      </c>
      <c r="CW132" s="18">
        <f t="shared" si="103"/>
        <v>2.1233588403726884</v>
      </c>
      <c r="CX132" s="18">
        <f t="shared" si="104"/>
        <v>1.0717043965760188E-2</v>
      </c>
      <c r="CY132" s="18">
        <f t="shared" si="105"/>
        <v>1.096035401504607</v>
      </c>
      <c r="CZ132" s="18">
        <f t="shared" si="106"/>
        <v>1.096035401504607</v>
      </c>
      <c r="DA132" s="31"/>
      <c r="DB132" s="277"/>
      <c r="DC132" s="57"/>
      <c r="DD132" s="57"/>
      <c r="DE132" s="161"/>
      <c r="DF132" s="132"/>
      <c r="DG132" s="205"/>
      <c r="DH132" s="206"/>
      <c r="DI132" s="78"/>
      <c r="DJ132" s="57"/>
      <c r="DP132" s="78"/>
    </row>
    <row r="133" spans="2:120" x14ac:dyDescent="0.25">
      <c r="B133" s="78">
        <v>39721</v>
      </c>
      <c r="C133" s="111">
        <v>2001.8726799999999</v>
      </c>
      <c r="D133" s="111">
        <v>339.94</v>
      </c>
      <c r="E133" s="111">
        <v>241.67496</v>
      </c>
      <c r="F133" s="111">
        <v>190.96680000000001</v>
      </c>
      <c r="G133" s="111">
        <v>36098.230470000002</v>
      </c>
      <c r="H133" s="111">
        <v>381.41269</v>
      </c>
      <c r="I133" s="111">
        <v>360.26839999999999</v>
      </c>
      <c r="J133" s="111">
        <v>430.19488999999999</v>
      </c>
      <c r="L133" s="78">
        <v>39721</v>
      </c>
      <c r="M133" s="111">
        <f t="shared" si="107"/>
        <v>-4.8949465571096917E-2</v>
      </c>
      <c r="N133" s="111">
        <f t="shared" si="108"/>
        <v>-0.12246373070370176</v>
      </c>
      <c r="O133" s="111">
        <f t="shared" si="109"/>
        <v>-8.6591171293238678E-2</v>
      </c>
      <c r="P133" s="111">
        <f t="shared" si="110"/>
        <v>-0.10412522134534252</v>
      </c>
      <c r="Q133" s="111">
        <f t="shared" si="111"/>
        <v>-0.14335738486601868</v>
      </c>
      <c r="R133" s="111">
        <f t="shared" si="112"/>
        <v>-0.10791362346459954</v>
      </c>
      <c r="S133" s="111">
        <f t="shared" si="113"/>
        <v>-0.1258455571613456</v>
      </c>
      <c r="T133" s="111">
        <f t="shared" si="114"/>
        <v>-4.8391735279167625E-2</v>
      </c>
      <c r="V133" s="78">
        <v>39721</v>
      </c>
      <c r="W133" s="118">
        <f>M133-'Interest rate'!M132</f>
        <v>-5.3959103821491716E-2</v>
      </c>
      <c r="X133" s="118">
        <f>N133-'Interest rate'!N132</f>
        <v>-0.12451185922948582</v>
      </c>
      <c r="Y133" s="118">
        <f>O133-'Interest rate'!O132</f>
        <v>-9.026948628475695E-2</v>
      </c>
      <c r="Z133" s="118">
        <f>P133-'Interest rate'!P132</f>
        <v>-0.1084857736263054</v>
      </c>
      <c r="AA133" s="118">
        <f>Q133-'Interest rate'!Q132</f>
        <v>-0.14393057440468227</v>
      </c>
      <c r="AB133" s="118">
        <f>R133-'Interest rate'!R132</f>
        <v>-0.10977364345097163</v>
      </c>
      <c r="AC133" s="118">
        <f>S133-'Interest rate'!S132</f>
        <v>-0.12839289655055885</v>
      </c>
      <c r="AD133" s="118">
        <f>T133-'Interest rate'!T132</f>
        <v>-5.4085033268763016E-2</v>
      </c>
      <c r="AE133" s="118"/>
      <c r="AF133" s="118">
        <v>3.899721448467966E-3</v>
      </c>
      <c r="AG133" s="118">
        <v>0.51955431754874648</v>
      </c>
      <c r="AH133" s="118">
        <v>0.17214484679665737</v>
      </c>
      <c r="AI133" s="118">
        <v>9.8607242339832854E-2</v>
      </c>
      <c r="AJ133" s="118">
        <v>9.8941504178272979E-2</v>
      </c>
      <c r="AK133" s="118">
        <v>3.5877437325905287E-2</v>
      </c>
      <c r="AL133" s="118">
        <v>4.0111420612813371E-2</v>
      </c>
      <c r="AM133" s="118">
        <v>3.0863509749303616E-2</v>
      </c>
      <c r="AN133" s="31"/>
      <c r="AO133" s="31"/>
      <c r="AP133" s="16">
        <v>5.8628</v>
      </c>
      <c r="AQ133" s="16">
        <v>8.2639999999999993</v>
      </c>
      <c r="AR133" s="16">
        <v>10.439500000000001</v>
      </c>
      <c r="AS133" s="16">
        <v>5.5247999999999998E-2</v>
      </c>
      <c r="AT133" s="16">
        <v>5.2248999999999999</v>
      </c>
      <c r="AU133" s="16">
        <v>5.5082000000000004</v>
      </c>
      <c r="AV133" s="16">
        <v>4.6458500000000003</v>
      </c>
      <c r="AW133" s="16"/>
      <c r="AX133" s="16">
        <f t="shared" si="115"/>
        <v>0.17056696459029816</v>
      </c>
      <c r="AY133" s="16">
        <f t="shared" si="116"/>
        <v>1.409565395374224</v>
      </c>
      <c r="AZ133" s="16">
        <f t="shared" si="117"/>
        <v>1.7806338268404178</v>
      </c>
      <c r="BA133" s="16">
        <f t="shared" si="118"/>
        <v>9.4234836596847928E-3</v>
      </c>
      <c r="BB133" s="16">
        <f t="shared" si="119"/>
        <v>0.89119533328784883</v>
      </c>
      <c r="BC133" s="16">
        <f t="shared" si="120"/>
        <v>0.93951695435628035</v>
      </c>
      <c r="BD133" s="16">
        <f t="shared" ref="BD133:BD196" si="147">AV133*AX133</f>
        <v>0.79242853244183675</v>
      </c>
      <c r="BE133" s="16"/>
      <c r="BF133" s="16">
        <f t="shared" si="121"/>
        <v>0.12100677637947727</v>
      </c>
      <c r="BG133" s="16">
        <f t="shared" si="122"/>
        <v>0.70943852855759937</v>
      </c>
      <c r="BH133" s="16">
        <f t="shared" si="123"/>
        <v>1.263250242013553</v>
      </c>
      <c r="BI133" s="16">
        <f t="shared" si="124"/>
        <v>6.6853823814133594E-3</v>
      </c>
      <c r="BJ133" s="16">
        <f t="shared" si="125"/>
        <v>0.6322483059051307</v>
      </c>
      <c r="BK133" s="16">
        <f t="shared" si="126"/>
        <v>0.66652952565343671</v>
      </c>
      <c r="BL133" s="16">
        <f t="shared" ref="BL133:BL196" si="148">AV133*BF133</f>
        <v>0.56217933204259452</v>
      </c>
      <c r="BM133" s="16"/>
      <c r="BN133" s="16">
        <f t="shared" si="127"/>
        <v>9.5790028258058324E-2</v>
      </c>
      <c r="BO133" s="16">
        <f t="shared" si="128"/>
        <v>0.56159777767134433</v>
      </c>
      <c r="BP133" s="16">
        <f t="shared" si="129"/>
        <v>0.79160879352459401</v>
      </c>
      <c r="BQ133" s="16">
        <f t="shared" si="130"/>
        <v>5.2922074812012058E-3</v>
      </c>
      <c r="BR133" s="16">
        <f t="shared" si="131"/>
        <v>0.50049331864552893</v>
      </c>
      <c r="BS133" s="16">
        <f t="shared" si="132"/>
        <v>0.52763063365103691</v>
      </c>
      <c r="BT133" s="16">
        <f t="shared" ref="BT133:BT196" si="149">BN133*AV133</f>
        <v>0.44502610278270027</v>
      </c>
      <c r="BU133" s="16"/>
      <c r="BV133" s="16">
        <f t="shared" si="133"/>
        <v>18.100202722270488</v>
      </c>
      <c r="BW133" s="16">
        <f t="shared" si="134"/>
        <v>106.11786852012742</v>
      </c>
      <c r="BX133" s="16">
        <f t="shared" si="135"/>
        <v>149.58007529684332</v>
      </c>
      <c r="BY133" s="16">
        <f t="shared" ref="BY133:BY196" si="150">1/BQ133</f>
        <v>188.95706631914283</v>
      </c>
      <c r="BZ133" s="16">
        <f t="shared" si="136"/>
        <v>94.571749203591068</v>
      </c>
      <c r="CA133" s="16">
        <f t="shared" si="137"/>
        <v>99.699536634810315</v>
      </c>
      <c r="CB133" s="16">
        <f t="shared" ref="CB133:CB196" si="151">BV133*AV133</f>
        <v>84.09082681726035</v>
      </c>
      <c r="CC133" s="16"/>
      <c r="CD133" s="16">
        <f t="shared" si="138"/>
        <v>0.1815475109836244</v>
      </c>
      <c r="CE133" s="16">
        <f t="shared" si="139"/>
        <v>1.1220884610231774</v>
      </c>
      <c r="CF133" s="16">
        <f t="shared" si="140"/>
        <v>1.5816570652069897</v>
      </c>
      <c r="CG133" s="16">
        <f t="shared" ref="CG133:CG196" si="152">1/BR133</f>
        <v>1.9980286704051755</v>
      </c>
      <c r="CH133" s="16">
        <f t="shared" ref="CH133:CH196" si="153">1/BZ133</f>
        <v>1.057398227717277E-2</v>
      </c>
      <c r="CI133" s="16">
        <f t="shared" si="141"/>
        <v>1.0542211334188216</v>
      </c>
      <c r="CJ133" s="16">
        <f t="shared" ref="CJ133:CJ196" si="154">CD133*AV133</f>
        <v>0.84344250390327147</v>
      </c>
      <c r="CK133" s="16"/>
      <c r="CL133" s="16">
        <f t="shared" ref="CL133:CL196" si="155">1/AU133</f>
        <v>0.1815475109836244</v>
      </c>
      <c r="CM133" s="16">
        <f t="shared" si="142"/>
        <v>1.0643767473947932</v>
      </c>
      <c r="CN133" s="16">
        <f t="shared" si="143"/>
        <v>1.5003086307686719</v>
      </c>
      <c r="CO133" s="16">
        <f t="shared" si="144"/>
        <v>1.8952652409135471</v>
      </c>
      <c r="CP133" s="16">
        <f t="shared" si="145"/>
        <v>1.003013688682328E-2</v>
      </c>
      <c r="CQ133" s="16">
        <f t="shared" si="146"/>
        <v>0.94856759013833913</v>
      </c>
      <c r="CR133" s="16">
        <f t="shared" ref="CR133:CR196" si="156">CL133*AV133</f>
        <v>0.84344250390327147</v>
      </c>
      <c r="CS133" s="16"/>
      <c r="CT133" s="16">
        <f t="shared" ref="CT133:CT196" si="157">1/AV133</f>
        <v>0.21524586458882658</v>
      </c>
      <c r="CU133" s="16">
        <f t="shared" ref="CU133:CU196" si="158">1/BD133</f>
        <v>1.2619434549113724</v>
      </c>
      <c r="CV133" s="16">
        <f t="shared" ref="CV133:CV196" si="159">1/BL133</f>
        <v>1.7787918249620625</v>
      </c>
      <c r="CW133" s="16">
        <f t="shared" ref="CW133:CW196" si="160">1/BT133</f>
        <v>2.2470592033750556</v>
      </c>
      <c r="CX133" s="16">
        <f t="shared" ref="CX133:CX196" si="161">1/CB133</f>
        <v>1.1891903526803492E-2</v>
      </c>
      <c r="CY133" s="16">
        <f t="shared" ref="CY133:CY196" si="162">1/CJ133</f>
        <v>1.1856172713281747</v>
      </c>
      <c r="CZ133" s="16">
        <f t="shared" ref="CZ133:CZ196" si="163">1/CR133</f>
        <v>1.1856172713281747</v>
      </c>
      <c r="DA133" s="31"/>
      <c r="DB133" s="277"/>
      <c r="DC133" s="57"/>
      <c r="DD133" s="57"/>
      <c r="DE133" s="161"/>
      <c r="DF133" s="132"/>
      <c r="DG133" s="205"/>
      <c r="DH133" s="206"/>
      <c r="DI133" s="78"/>
      <c r="DJ133" s="57"/>
      <c r="DP133" s="78"/>
    </row>
    <row r="134" spans="2:120" x14ac:dyDescent="0.25">
      <c r="B134" s="115">
        <v>39752</v>
      </c>
      <c r="C134" s="112">
        <v>1832.07104</v>
      </c>
      <c r="D134" s="112">
        <v>273.37</v>
      </c>
      <c r="E134" s="112">
        <v>214.82907</v>
      </c>
      <c r="F134" s="112">
        <v>169.26935</v>
      </c>
      <c r="G134" s="112">
        <v>26861.335940000001</v>
      </c>
      <c r="H134" s="112">
        <v>317.40991000000002</v>
      </c>
      <c r="I134" s="112">
        <v>328.12601000000001</v>
      </c>
      <c r="J134" s="112">
        <v>411.39202999999998</v>
      </c>
      <c r="L134" s="115">
        <v>39752</v>
      </c>
      <c r="M134" s="112">
        <f t="shared" ref="M134:M197" si="164">C134/C133-1</f>
        <v>-8.4821398331885844E-2</v>
      </c>
      <c r="N134" s="112">
        <f t="shared" ref="N134:N197" si="165">D134/D133-1</f>
        <v>-0.19582867564864381</v>
      </c>
      <c r="O134" s="112">
        <f t="shared" ref="O134:O197" si="166">E134/E133-1</f>
        <v>-0.11108262932990653</v>
      </c>
      <c r="P134" s="112">
        <f t="shared" ref="P134:P197" si="167">F134/F133-1</f>
        <v>-0.1136189641340799</v>
      </c>
      <c r="Q134" s="112">
        <f t="shared" ref="Q134:Q197" si="168">G134/G133-1</f>
        <v>-0.25588219726383721</v>
      </c>
      <c r="R134" s="112">
        <f t="shared" ref="R134:R197" si="169">H134/H133-1</f>
        <v>-0.16780453738967094</v>
      </c>
      <c r="S134" s="112">
        <f t="shared" ref="S134:S197" si="170">I134/I133-1</f>
        <v>-8.9217899765841158E-2</v>
      </c>
      <c r="T134" s="112">
        <f t="shared" ref="T134:T197" si="171">J134/J133-1</f>
        <v>-4.3707771610211332E-2</v>
      </c>
      <c r="V134" s="115">
        <v>39752</v>
      </c>
      <c r="W134" s="119">
        <f>M134-'Interest rate'!M133</f>
        <v>-9.103773018503325E-2</v>
      </c>
      <c r="X134" s="119">
        <f>N134-'Interest rate'!N133</f>
        <v>-0.19904310814085102</v>
      </c>
      <c r="Y134" s="119">
        <f>O134-'Interest rate'!O133</f>
        <v>-0.11519061441177758</v>
      </c>
      <c r="Z134" s="119">
        <f>P134-'Interest rate'!P133</f>
        <v>-0.11854574475996738</v>
      </c>
      <c r="AA134" s="119">
        <f>Q134-'Interest rate'!Q133</f>
        <v>-0.25665081467467243</v>
      </c>
      <c r="AB134" s="119">
        <f>R134-'Interest rate'!R133</f>
        <v>-0.17010845124924623</v>
      </c>
      <c r="AC134" s="119">
        <f>S134-'Interest rate'!S133</f>
        <v>-9.2488962504302941E-2</v>
      </c>
      <c r="AD134" s="119">
        <f>T134-'Interest rate'!T133</f>
        <v>-4.9869597854409586E-2</v>
      </c>
      <c r="AE134" s="118"/>
      <c r="AF134" s="119">
        <v>2.9926845488805146E-3</v>
      </c>
      <c r="AG134" s="119">
        <v>0.51219241853247621</v>
      </c>
      <c r="AH134" s="119">
        <v>0.17313234316116161</v>
      </c>
      <c r="AI134" s="119">
        <v>9.3438262026158278E-2</v>
      </c>
      <c r="AJ134" s="119">
        <v>0.11527377521613834</v>
      </c>
      <c r="AK134" s="119">
        <v>3.9237419640877853E-2</v>
      </c>
      <c r="AL134" s="119">
        <v>3.4360452227887389E-2</v>
      </c>
      <c r="AM134" s="119">
        <v>2.9372644646419862E-2</v>
      </c>
      <c r="AN134" s="31"/>
      <c r="AO134" s="31"/>
      <c r="AP134" s="18">
        <v>6.7270000000000003</v>
      </c>
      <c r="AQ134" s="18">
        <v>8.5648</v>
      </c>
      <c r="AR134" s="18">
        <v>10.816700000000001</v>
      </c>
      <c r="AS134" s="18">
        <v>6.8320999999999993E-2</v>
      </c>
      <c r="AT134" s="18">
        <v>5.8075999999999999</v>
      </c>
      <c r="AU134" s="18">
        <v>5.5488</v>
      </c>
      <c r="AV134" s="18">
        <v>4.4921100000000003</v>
      </c>
      <c r="AW134" s="18"/>
      <c r="AX134" s="18">
        <f t="shared" si="115"/>
        <v>0.14865467518953471</v>
      </c>
      <c r="AY134" s="18">
        <f t="shared" si="116"/>
        <v>1.2731975620633269</v>
      </c>
      <c r="AZ134" s="18">
        <f t="shared" si="117"/>
        <v>1.6079530251226402</v>
      </c>
      <c r="BA134" s="18">
        <f t="shared" si="118"/>
        <v>1.01562360636242E-2</v>
      </c>
      <c r="BB134" s="18">
        <f t="shared" si="119"/>
        <v>0.86332689163074172</v>
      </c>
      <c r="BC134" s="18">
        <f t="shared" si="120"/>
        <v>0.82485506169169021</v>
      </c>
      <c r="BD134" s="18">
        <f t="shared" si="147"/>
        <v>0.66777315296566075</v>
      </c>
      <c r="BE134" s="18"/>
      <c r="BF134" s="18">
        <f t="shared" si="121"/>
        <v>0.1167569587147394</v>
      </c>
      <c r="BG134" s="18">
        <f t="shared" si="122"/>
        <v>0.78542406127405195</v>
      </c>
      <c r="BH134" s="18">
        <f t="shared" si="123"/>
        <v>1.2629249953297217</v>
      </c>
      <c r="BI134" s="18">
        <f t="shared" si="124"/>
        <v>7.9769521763497098E-3</v>
      </c>
      <c r="BJ134" s="18">
        <f t="shared" si="125"/>
        <v>0.67807771343172052</v>
      </c>
      <c r="BK134" s="18">
        <f t="shared" si="126"/>
        <v>0.64786101251634598</v>
      </c>
      <c r="BL134" s="18">
        <f t="shared" si="148"/>
        <v>0.52448510181206809</v>
      </c>
      <c r="BM134" s="18"/>
      <c r="BN134" s="18">
        <f t="shared" si="127"/>
        <v>9.2449638059666994E-2</v>
      </c>
      <c r="BO134" s="18">
        <f t="shared" si="128"/>
        <v>0.62190871522737989</v>
      </c>
      <c r="BP134" s="18">
        <f t="shared" si="129"/>
        <v>0.79181266005343587</v>
      </c>
      <c r="BQ134" s="18">
        <f t="shared" si="130"/>
        <v>6.3162517218745082E-3</v>
      </c>
      <c r="BR134" s="18">
        <f t="shared" si="131"/>
        <v>0.53691051799532208</v>
      </c>
      <c r="BS134" s="18">
        <f t="shared" si="132"/>
        <v>0.51298455166548018</v>
      </c>
      <c r="BT134" s="18">
        <f t="shared" si="149"/>
        <v>0.41529394362421074</v>
      </c>
      <c r="BU134" s="18"/>
      <c r="BV134" s="18">
        <f t="shared" si="133"/>
        <v>14.636788103218631</v>
      </c>
      <c r="BW134" s="18">
        <f t="shared" si="134"/>
        <v>98.461673570351721</v>
      </c>
      <c r="BX134" s="18">
        <f t="shared" si="135"/>
        <v>125.36116274644692</v>
      </c>
      <c r="BY134" s="18">
        <f t="shared" si="150"/>
        <v>158.32174587608498</v>
      </c>
      <c r="BZ134" s="18">
        <f t="shared" si="136"/>
        <v>85.004610588252518</v>
      </c>
      <c r="CA134" s="18">
        <f t="shared" si="137"/>
        <v>81.216609827139536</v>
      </c>
      <c r="CB134" s="18">
        <f t="shared" si="151"/>
        <v>65.750062206349455</v>
      </c>
      <c r="CC134" s="18"/>
      <c r="CD134" s="18">
        <f t="shared" si="138"/>
        <v>0.18021914648212226</v>
      </c>
      <c r="CE134" s="18">
        <f t="shared" si="139"/>
        <v>1.1583098009504789</v>
      </c>
      <c r="CF134" s="18">
        <f t="shared" si="140"/>
        <v>1.474757214684207</v>
      </c>
      <c r="CG134" s="18">
        <f t="shared" si="152"/>
        <v>1.8625077484675252</v>
      </c>
      <c r="CH134" s="18">
        <f t="shared" si="153"/>
        <v>1.176406777326262E-2</v>
      </c>
      <c r="CI134" s="18">
        <f t="shared" si="141"/>
        <v>0.95543770232109648</v>
      </c>
      <c r="CJ134" s="18">
        <f t="shared" si="154"/>
        <v>0.80956423010380629</v>
      </c>
      <c r="CK134" s="18"/>
      <c r="CL134" s="18">
        <f t="shared" si="155"/>
        <v>0.18021914648212226</v>
      </c>
      <c r="CM134" s="18">
        <f t="shared" si="142"/>
        <v>1.2123341983852365</v>
      </c>
      <c r="CN134" s="18">
        <f t="shared" si="143"/>
        <v>1.5435409457900806</v>
      </c>
      <c r="CO134" s="18">
        <f t="shared" si="144"/>
        <v>1.949376441753172</v>
      </c>
      <c r="CP134" s="18">
        <f t="shared" si="145"/>
        <v>1.2312752306805074E-2</v>
      </c>
      <c r="CQ134" s="18">
        <f t="shared" si="146"/>
        <v>1.0466407151095731</v>
      </c>
      <c r="CR134" s="18">
        <f t="shared" si="156"/>
        <v>0.80956423010380629</v>
      </c>
      <c r="CS134" s="18"/>
      <c r="CT134" s="18">
        <f t="shared" si="157"/>
        <v>0.22261253620236368</v>
      </c>
      <c r="CU134" s="18">
        <f t="shared" si="158"/>
        <v>1.4975145310333007</v>
      </c>
      <c r="CV134" s="18">
        <f t="shared" si="159"/>
        <v>1.9066318500660042</v>
      </c>
      <c r="CW134" s="18">
        <f t="shared" si="160"/>
        <v>2.4079330203401073</v>
      </c>
      <c r="CX134" s="18">
        <f t="shared" si="161"/>
        <v>1.5209111085881686E-2</v>
      </c>
      <c r="CY134" s="18">
        <f t="shared" si="162"/>
        <v>1.2352324408796755</v>
      </c>
      <c r="CZ134" s="18">
        <f t="shared" si="163"/>
        <v>1.2352324408796755</v>
      </c>
      <c r="DA134" s="31"/>
      <c r="DB134" s="277"/>
      <c r="DC134" s="57"/>
      <c r="DD134" s="57"/>
      <c r="DE134" s="161"/>
      <c r="DF134" s="132"/>
      <c r="DG134" s="205"/>
      <c r="DH134" s="206"/>
      <c r="DI134" s="78"/>
      <c r="DJ134" s="57"/>
      <c r="DP134" s="78"/>
    </row>
    <row r="135" spans="2:120" x14ac:dyDescent="0.25">
      <c r="B135" s="78">
        <v>39780</v>
      </c>
      <c r="C135" s="111">
        <v>1775.9976799999999</v>
      </c>
      <c r="D135" s="111">
        <v>254.7</v>
      </c>
      <c r="E135" s="111">
        <v>200.47226000000001</v>
      </c>
      <c r="F135" s="111">
        <v>165.60468</v>
      </c>
      <c r="G135" s="111">
        <v>24341.679690000001</v>
      </c>
      <c r="H135" s="111">
        <v>309.23126000000002</v>
      </c>
      <c r="I135" s="111">
        <v>315.92986999999999</v>
      </c>
      <c r="J135" s="111">
        <v>388.38062000000002</v>
      </c>
      <c r="L135" s="78">
        <v>39780</v>
      </c>
      <c r="M135" s="111">
        <f t="shared" si="164"/>
        <v>-3.0606542418791793E-2</v>
      </c>
      <c r="N135" s="111">
        <f t="shared" si="165"/>
        <v>-6.8295716428284026E-2</v>
      </c>
      <c r="O135" s="111">
        <f t="shared" si="166"/>
        <v>-6.6828991067177212E-2</v>
      </c>
      <c r="P135" s="111">
        <f t="shared" si="167"/>
        <v>-2.1649932489254509E-2</v>
      </c>
      <c r="Q135" s="111">
        <f t="shared" si="168"/>
        <v>-9.3802343101182295E-2</v>
      </c>
      <c r="R135" s="111">
        <f t="shared" si="169"/>
        <v>-2.5766838848856333E-2</v>
      </c>
      <c r="S135" s="111">
        <f t="shared" si="170"/>
        <v>-3.716907416147841E-2</v>
      </c>
      <c r="T135" s="111">
        <f t="shared" si="171"/>
        <v>-5.5935478380560677E-2</v>
      </c>
      <c r="V135" s="78">
        <v>39780</v>
      </c>
      <c r="W135" s="118">
        <f>M135-'Interest rate'!M134</f>
        <v>-3.5608292703602995E-2</v>
      </c>
      <c r="X135" s="118">
        <f>N135-'Interest rate'!N134</f>
        <v>-7.0421721638518786E-2</v>
      </c>
      <c r="Y135" s="118">
        <f>O135-'Interest rate'!O134</f>
        <v>-7.0441750028801375E-2</v>
      </c>
      <c r="Z135" s="118">
        <f>P135-'Interest rate'!P134</f>
        <v>-2.6244529013638829E-2</v>
      </c>
      <c r="AA135" s="118">
        <f>Q135-'Interest rate'!Q134</f>
        <v>-9.4511553497608869E-2</v>
      </c>
      <c r="AB135" s="118">
        <f>R135-'Interest rate'!R134</f>
        <v>-2.7299683062182334E-2</v>
      </c>
      <c r="AC135" s="118">
        <f>S135-'Interest rate'!S134</f>
        <v>-3.9670480253032214E-2</v>
      </c>
      <c r="AD135" s="118">
        <f>T135-'Interest rate'!T134</f>
        <v>-6.1000313330331513E-2</v>
      </c>
      <c r="AE135" s="118"/>
      <c r="AF135" s="118">
        <v>2.9926845488805146E-3</v>
      </c>
      <c r="AG135" s="118">
        <v>0.51219241853247621</v>
      </c>
      <c r="AH135" s="118">
        <v>0.17313234316116161</v>
      </c>
      <c r="AI135" s="118">
        <v>9.3438262026158278E-2</v>
      </c>
      <c r="AJ135" s="118">
        <v>0.11527377521613834</v>
      </c>
      <c r="AK135" s="118">
        <v>3.9237419640877853E-2</v>
      </c>
      <c r="AL135" s="118">
        <v>3.4360452227887389E-2</v>
      </c>
      <c r="AM135" s="118">
        <v>2.9372644646419862E-2</v>
      </c>
      <c r="AN135" s="31"/>
      <c r="AO135" s="31"/>
      <c r="AP135" s="16">
        <v>7.0130999999999997</v>
      </c>
      <c r="AQ135" s="16">
        <v>8.9004999999999992</v>
      </c>
      <c r="AR135" s="16">
        <v>10.7811</v>
      </c>
      <c r="AS135" s="16">
        <v>7.3415999999999995E-2</v>
      </c>
      <c r="AT135" s="16">
        <v>5.7797999999999998</v>
      </c>
      <c r="AU135" s="16">
        <v>5.6562000000000001</v>
      </c>
      <c r="AV135" s="16">
        <v>4.5956799999999998</v>
      </c>
      <c r="AW135" s="16"/>
      <c r="AX135" s="16">
        <f t="shared" si="115"/>
        <v>0.14259029530450157</v>
      </c>
      <c r="AY135" s="16">
        <f t="shared" si="116"/>
        <v>1.2691249233577162</v>
      </c>
      <c r="AZ135" s="16">
        <f t="shared" si="117"/>
        <v>1.5372802327073618</v>
      </c>
      <c r="BA135" s="16">
        <f t="shared" si="118"/>
        <v>1.0468409120075286E-2</v>
      </c>
      <c r="BB135" s="16">
        <f t="shared" si="119"/>
        <v>0.82414338880095817</v>
      </c>
      <c r="BC135" s="16">
        <f t="shared" si="120"/>
        <v>0.80651922830132183</v>
      </c>
      <c r="BD135" s="16">
        <f t="shared" si="147"/>
        <v>0.65529936832499169</v>
      </c>
      <c r="BE135" s="16"/>
      <c r="BF135" s="16">
        <f t="shared" si="121"/>
        <v>0.11235323858210214</v>
      </c>
      <c r="BG135" s="16">
        <f t="shared" si="122"/>
        <v>0.78794449750014051</v>
      </c>
      <c r="BH135" s="16">
        <f t="shared" si="123"/>
        <v>1.2112915004775013</v>
      </c>
      <c r="BI135" s="16">
        <f t="shared" si="124"/>
        <v>8.2485253637436095E-3</v>
      </c>
      <c r="BJ135" s="16">
        <f t="shared" si="125"/>
        <v>0.64937924835683392</v>
      </c>
      <c r="BK135" s="16">
        <f t="shared" si="126"/>
        <v>0.63549238806808617</v>
      </c>
      <c r="BL135" s="16">
        <f t="shared" si="148"/>
        <v>0.51633953148699518</v>
      </c>
      <c r="BM135" s="16"/>
      <c r="BN135" s="16">
        <f t="shared" si="127"/>
        <v>9.2754913691552809E-2</v>
      </c>
      <c r="BO135" s="16">
        <f t="shared" si="128"/>
        <v>0.65049948521022904</v>
      </c>
      <c r="BP135" s="16">
        <f t="shared" si="129"/>
        <v>0.82556510931166571</v>
      </c>
      <c r="BQ135" s="16">
        <f t="shared" si="130"/>
        <v>6.809694743579041E-3</v>
      </c>
      <c r="BR135" s="16">
        <f t="shared" si="131"/>
        <v>0.53610485015443687</v>
      </c>
      <c r="BS135" s="16">
        <f t="shared" si="132"/>
        <v>0.52464034282216099</v>
      </c>
      <c r="BT135" s="16">
        <f t="shared" si="149"/>
        <v>0.42627190175399537</v>
      </c>
      <c r="BU135" s="16"/>
      <c r="BV135" s="16">
        <f t="shared" si="133"/>
        <v>13.621009044350007</v>
      </c>
      <c r="BW135" s="16">
        <f t="shared" si="134"/>
        <v>95.525498528931038</v>
      </c>
      <c r="BX135" s="16">
        <f t="shared" si="135"/>
        <v>121.23379099923723</v>
      </c>
      <c r="BY135" s="16">
        <f t="shared" si="150"/>
        <v>146.84946060804185</v>
      </c>
      <c r="BZ135" s="16">
        <f t="shared" si="136"/>
        <v>78.726708074534173</v>
      </c>
      <c r="CA135" s="16">
        <f t="shared" si="137"/>
        <v>77.043151356652515</v>
      </c>
      <c r="CB135" s="16">
        <f t="shared" si="151"/>
        <v>62.597798844938438</v>
      </c>
      <c r="CC135" s="16"/>
      <c r="CD135" s="16">
        <f t="shared" si="138"/>
        <v>0.17679714295816978</v>
      </c>
      <c r="CE135" s="16">
        <f t="shared" si="139"/>
        <v>1.2133810858507215</v>
      </c>
      <c r="CF135" s="16">
        <f t="shared" si="140"/>
        <v>1.5399321775839994</v>
      </c>
      <c r="CG135" s="16">
        <f t="shared" si="152"/>
        <v>1.8653067580193088</v>
      </c>
      <c r="CH135" s="16">
        <f t="shared" si="153"/>
        <v>1.2702169625246547E-2</v>
      </c>
      <c r="CI135" s="16">
        <f t="shared" si="141"/>
        <v>0.97861517699574385</v>
      </c>
      <c r="CJ135" s="16">
        <f t="shared" si="154"/>
        <v>0.81250309395000164</v>
      </c>
      <c r="CK135" s="16"/>
      <c r="CL135" s="16">
        <f t="shared" si="155"/>
        <v>0.17679714295816978</v>
      </c>
      <c r="CM135" s="16">
        <f t="shared" si="142"/>
        <v>1.2398960432799404</v>
      </c>
      <c r="CN135" s="16">
        <f t="shared" si="143"/>
        <v>1.57358297089919</v>
      </c>
      <c r="CO135" s="16">
        <f t="shared" si="144"/>
        <v>1.9060676779463244</v>
      </c>
      <c r="CP135" s="16">
        <f t="shared" si="145"/>
        <v>1.2979739047416993E-2</v>
      </c>
      <c r="CQ135" s="16">
        <f t="shared" si="146"/>
        <v>1.0218521268696297</v>
      </c>
      <c r="CR135" s="16">
        <f t="shared" si="156"/>
        <v>0.81250309395000164</v>
      </c>
      <c r="CS135" s="16"/>
      <c r="CT135" s="16">
        <f t="shared" si="157"/>
        <v>0.21759565504995998</v>
      </c>
      <c r="CU135" s="16">
        <f t="shared" si="158"/>
        <v>1.5260200884308746</v>
      </c>
      <c r="CV135" s="16">
        <f t="shared" si="159"/>
        <v>1.9367101277721683</v>
      </c>
      <c r="CW135" s="16">
        <f t="shared" si="160"/>
        <v>2.3459205166591235</v>
      </c>
      <c r="CX135" s="16">
        <f t="shared" si="161"/>
        <v>1.597500261114786E-2</v>
      </c>
      <c r="CY135" s="16">
        <f t="shared" si="162"/>
        <v>1.2307645440935837</v>
      </c>
      <c r="CZ135" s="16">
        <f t="shared" si="163"/>
        <v>1.2307645440935837</v>
      </c>
      <c r="DA135" s="31"/>
      <c r="DB135" s="277"/>
      <c r="DC135" s="57"/>
      <c r="DD135" s="57"/>
      <c r="DE135" s="161"/>
      <c r="DF135" s="132"/>
      <c r="DG135" s="205"/>
      <c r="DH135" s="206"/>
      <c r="DI135" s="78"/>
      <c r="DJ135" s="57"/>
      <c r="DP135" s="78"/>
    </row>
    <row r="136" spans="2:120" x14ac:dyDescent="0.25">
      <c r="B136" s="116">
        <v>39813</v>
      </c>
      <c r="C136" s="113">
        <v>1835.8868399999999</v>
      </c>
      <c r="D136" s="113">
        <v>263.72000000000003</v>
      </c>
      <c r="E136" s="113">
        <v>189.00595000000001</v>
      </c>
      <c r="F136" s="113">
        <v>180.93996999999999</v>
      </c>
      <c r="G136" s="113">
        <v>23943.13867</v>
      </c>
      <c r="H136" s="113">
        <v>281.86392000000001</v>
      </c>
      <c r="I136" s="113">
        <v>321.02636999999999</v>
      </c>
      <c r="J136" s="113">
        <v>374.23016000000001</v>
      </c>
      <c r="L136" s="116">
        <v>39813</v>
      </c>
      <c r="M136" s="113">
        <f t="shared" si="164"/>
        <v>3.3721417924374775E-2</v>
      </c>
      <c r="N136" s="113">
        <f t="shared" si="165"/>
        <v>3.5414212799371958E-2</v>
      </c>
      <c r="O136" s="113">
        <f t="shared" si="166"/>
        <v>-5.7196491923620751E-2</v>
      </c>
      <c r="P136" s="113">
        <f t="shared" si="167"/>
        <v>9.2601791205417561E-2</v>
      </c>
      <c r="Q136" s="113">
        <f t="shared" si="168"/>
        <v>-1.6372782202196512E-2</v>
      </c>
      <c r="R136" s="113">
        <f t="shared" si="169"/>
        <v>-8.8501207801565784E-2</v>
      </c>
      <c r="S136" s="113">
        <f t="shared" si="170"/>
        <v>1.6131744681185056E-2</v>
      </c>
      <c r="T136" s="113">
        <f t="shared" si="171"/>
        <v>-3.6434516222771385E-2</v>
      </c>
      <c r="V136" s="116">
        <v>39813</v>
      </c>
      <c r="W136" s="120">
        <f>M136-'Interest rate'!M135</f>
        <v>2.8861767602763155E-2</v>
      </c>
      <c r="X136" s="120">
        <f>N136-'Interest rate'!N135</f>
        <v>3.3843478729057574E-2</v>
      </c>
      <c r="Y136" s="120">
        <f>O136-'Interest rate'!O135</f>
        <v>-6.0120869477593653E-2</v>
      </c>
      <c r="Z136" s="120">
        <f>P136-'Interest rate'!P135</f>
        <v>8.9922867292744568E-2</v>
      </c>
      <c r="AA136" s="120">
        <f>Q136-'Interest rate'!Q135</f>
        <v>-1.7139333789432221E-2</v>
      </c>
      <c r="AB136" s="120">
        <f>R136-'Interest rate'!R135</f>
        <v>-8.9231599880431056E-2</v>
      </c>
      <c r="AC136" s="120">
        <f>S136-'Interest rate'!S135</f>
        <v>1.4056976499564389E-2</v>
      </c>
      <c r="AD136" s="120">
        <f>T136-'Interest rate'!T135</f>
        <v>-4.0608196224892645E-2</v>
      </c>
      <c r="AE136" s="133"/>
      <c r="AF136" s="120">
        <v>2.9926845488805146E-3</v>
      </c>
      <c r="AG136" s="120">
        <v>0.51219241853247621</v>
      </c>
      <c r="AH136" s="120">
        <v>0.17313234316116161</v>
      </c>
      <c r="AI136" s="120">
        <v>9.3438262026158278E-2</v>
      </c>
      <c r="AJ136" s="120">
        <v>0.11527377521613834</v>
      </c>
      <c r="AK136" s="120">
        <v>3.9237419640877853E-2</v>
      </c>
      <c r="AL136" s="120">
        <v>3.4360452227887389E-2</v>
      </c>
      <c r="AM136" s="120">
        <v>2.9372644646419862E-2</v>
      </c>
      <c r="AN136" s="31"/>
      <c r="AO136" s="31"/>
      <c r="AP136" s="18">
        <v>6.9538000000000002</v>
      </c>
      <c r="AQ136" s="18">
        <v>9.7184000000000008</v>
      </c>
      <c r="AR136" s="18">
        <v>10.1662</v>
      </c>
      <c r="AS136" s="18">
        <v>7.671E-2</v>
      </c>
      <c r="AT136" s="18">
        <v>6.4962999999999997</v>
      </c>
      <c r="AU136" s="18">
        <v>5.7046000000000001</v>
      </c>
      <c r="AV136" s="18">
        <v>4.8879900000000003</v>
      </c>
      <c r="AW136" s="18"/>
      <c r="AX136" s="18">
        <f t="shared" si="115"/>
        <v>0.14380626420086859</v>
      </c>
      <c r="AY136" s="18">
        <f t="shared" si="116"/>
        <v>1.3975667980097215</v>
      </c>
      <c r="AZ136" s="18">
        <f t="shared" si="117"/>
        <v>1.4619632431188703</v>
      </c>
      <c r="BA136" s="18">
        <f t="shared" si="118"/>
        <v>1.103137852684863E-2</v>
      </c>
      <c r="BB136" s="18">
        <f t="shared" si="119"/>
        <v>0.93420863412810262</v>
      </c>
      <c r="BC136" s="18">
        <f t="shared" si="120"/>
        <v>0.82035721476027501</v>
      </c>
      <c r="BD136" s="18">
        <f t="shared" si="147"/>
        <v>0.7029235813512037</v>
      </c>
      <c r="BE136" s="18"/>
      <c r="BF136" s="18">
        <f t="shared" si="121"/>
        <v>0.10289759631215013</v>
      </c>
      <c r="BG136" s="18">
        <f t="shared" si="122"/>
        <v>0.71552930523542957</v>
      </c>
      <c r="BH136" s="18">
        <f t="shared" si="123"/>
        <v>1.0460775436285807</v>
      </c>
      <c r="BI136" s="18">
        <f t="shared" si="124"/>
        <v>7.893274613105036E-3</v>
      </c>
      <c r="BJ136" s="18">
        <f t="shared" si="125"/>
        <v>0.66845365492262088</v>
      </c>
      <c r="BK136" s="18">
        <f t="shared" si="126"/>
        <v>0.5869896279222917</v>
      </c>
      <c r="BL136" s="18">
        <f t="shared" si="148"/>
        <v>0.5029624217978268</v>
      </c>
      <c r="BM136" s="18"/>
      <c r="BN136" s="18">
        <f t="shared" si="127"/>
        <v>9.836517086030179E-2</v>
      </c>
      <c r="BO136" s="18">
        <f t="shared" si="128"/>
        <v>0.6840117251283665</v>
      </c>
      <c r="BP136" s="18">
        <f t="shared" si="129"/>
        <v>0.95595207648875691</v>
      </c>
      <c r="BQ136" s="18">
        <f t="shared" si="130"/>
        <v>7.5455922566937507E-3</v>
      </c>
      <c r="BR136" s="18">
        <f t="shared" si="131"/>
        <v>0.6390096594597785</v>
      </c>
      <c r="BS136" s="18">
        <f t="shared" si="132"/>
        <v>0.56113395368967756</v>
      </c>
      <c r="BT136" s="18">
        <f t="shared" si="149"/>
        <v>0.48080797151344656</v>
      </c>
      <c r="BU136" s="18"/>
      <c r="BV136" s="18">
        <f t="shared" si="133"/>
        <v>13.036110024768609</v>
      </c>
      <c r="BW136" s="18">
        <f t="shared" si="134"/>
        <v>90.650501890235944</v>
      </c>
      <c r="BX136" s="18">
        <f t="shared" si="135"/>
        <v>126.69013166471129</v>
      </c>
      <c r="BY136" s="18">
        <f t="shared" si="150"/>
        <v>132.52770173380262</v>
      </c>
      <c r="BZ136" s="18">
        <f t="shared" si="136"/>
        <v>84.686481553904315</v>
      </c>
      <c r="CA136" s="18">
        <f t="shared" si="137"/>
        <v>74.365793247295016</v>
      </c>
      <c r="CB136" s="18">
        <f t="shared" si="151"/>
        <v>63.72037543996872</v>
      </c>
      <c r="CC136" s="18"/>
      <c r="CD136" s="18">
        <f t="shared" si="138"/>
        <v>0.17529712863303298</v>
      </c>
      <c r="CE136" s="18">
        <f t="shared" si="139"/>
        <v>1.0704247032926435</v>
      </c>
      <c r="CF136" s="18">
        <f t="shared" si="140"/>
        <v>1.4959900250912062</v>
      </c>
      <c r="CG136" s="18">
        <f t="shared" si="152"/>
        <v>1.5649215707402675</v>
      </c>
      <c r="CH136" s="18">
        <f t="shared" si="153"/>
        <v>1.1808260086510784E-2</v>
      </c>
      <c r="CI136" s="18">
        <f t="shared" si="141"/>
        <v>0.87813062820374677</v>
      </c>
      <c r="CJ136" s="18">
        <f t="shared" si="154"/>
        <v>0.85685061178697897</v>
      </c>
      <c r="CK136" s="18"/>
      <c r="CL136" s="18">
        <f t="shared" si="155"/>
        <v>0.17529712863303298</v>
      </c>
      <c r="CM136" s="18">
        <f t="shared" si="142"/>
        <v>1.2189811730883848</v>
      </c>
      <c r="CN136" s="18">
        <f t="shared" si="143"/>
        <v>1.7036076149072679</v>
      </c>
      <c r="CO136" s="18">
        <f t="shared" si="144"/>
        <v>1.7821056691091399</v>
      </c>
      <c r="CP136" s="18">
        <f t="shared" si="145"/>
        <v>1.3447042737439961E-2</v>
      </c>
      <c r="CQ136" s="18">
        <f t="shared" si="146"/>
        <v>1.1387827367387722</v>
      </c>
      <c r="CR136" s="18">
        <f t="shared" si="156"/>
        <v>0.85685061178697897</v>
      </c>
      <c r="CS136" s="18"/>
      <c r="CT136" s="18">
        <f t="shared" si="157"/>
        <v>0.20458306993263078</v>
      </c>
      <c r="CU136" s="18">
        <f t="shared" si="158"/>
        <v>1.4226297516975279</v>
      </c>
      <c r="CV136" s="18">
        <f t="shared" si="159"/>
        <v>1.9882201068332792</v>
      </c>
      <c r="CW136" s="18">
        <f t="shared" si="160"/>
        <v>2.0798324055491109</v>
      </c>
      <c r="CX136" s="18">
        <f t="shared" si="161"/>
        <v>1.5693567294532106E-2</v>
      </c>
      <c r="CY136" s="18">
        <f t="shared" si="162"/>
        <v>1.1670645807376856</v>
      </c>
      <c r="CZ136" s="18">
        <f t="shared" si="163"/>
        <v>1.1670645807376856</v>
      </c>
      <c r="DA136" s="31"/>
      <c r="DB136" s="277"/>
      <c r="DC136" s="57"/>
      <c r="DD136" s="57"/>
      <c r="DE136" s="161"/>
      <c r="DF136" s="132"/>
      <c r="DG136" s="205"/>
      <c r="DH136" s="206"/>
      <c r="DI136" s="78"/>
      <c r="DJ136" s="57"/>
      <c r="DP136" s="78"/>
    </row>
    <row r="137" spans="2:120" x14ac:dyDescent="0.25">
      <c r="B137" s="78">
        <v>39843</v>
      </c>
      <c r="C137" s="111">
        <v>1661.54492</v>
      </c>
      <c r="D137" s="111">
        <v>240.25</v>
      </c>
      <c r="E137" s="111">
        <v>187.31483</v>
      </c>
      <c r="F137" s="111">
        <v>166.12502000000001</v>
      </c>
      <c r="G137" s="111">
        <v>21605.681639999999</v>
      </c>
      <c r="H137" s="111">
        <v>278.93024000000003</v>
      </c>
      <c r="I137" s="111">
        <v>296.63668999999999</v>
      </c>
      <c r="J137" s="111">
        <v>376.50839000000002</v>
      </c>
      <c r="L137" s="78">
        <v>39843</v>
      </c>
      <c r="M137" s="111">
        <f t="shared" si="164"/>
        <v>-9.496332573526145E-2</v>
      </c>
      <c r="N137" s="111">
        <f t="shared" si="165"/>
        <v>-8.8995904747459553E-2</v>
      </c>
      <c r="O137" s="111">
        <f t="shared" si="166"/>
        <v>-8.9474431889579042E-3</v>
      </c>
      <c r="P137" s="111">
        <f t="shared" si="167"/>
        <v>-8.1877707838682534E-2</v>
      </c>
      <c r="Q137" s="111">
        <f t="shared" si="168"/>
        <v>-9.7625339025779523E-2</v>
      </c>
      <c r="R137" s="111">
        <f t="shared" si="169"/>
        <v>-1.0408143050022134E-2</v>
      </c>
      <c r="S137" s="111">
        <f t="shared" si="170"/>
        <v>-7.5974070292107121E-2</v>
      </c>
      <c r="T137" s="111">
        <f t="shared" si="171"/>
        <v>6.0877776393009064E-3</v>
      </c>
      <c r="V137" s="78">
        <v>39843</v>
      </c>
      <c r="W137" s="118">
        <f>M137-'Interest rate'!M136</f>
        <v>-9.8277251925061315E-2</v>
      </c>
      <c r="X137" s="118">
        <f>N137-'Interest rate'!N136</f>
        <v>-8.9358721539679387E-2</v>
      </c>
      <c r="Y137" s="118">
        <f>O137-'Interest rate'!O136</f>
        <v>-1.1079553879150716E-2</v>
      </c>
      <c r="Z137" s="118">
        <f>P137-'Interest rate'!P136</f>
        <v>-8.3665237101817391E-2</v>
      </c>
      <c r="AA137" s="118">
        <f>Q137-'Interest rate'!Q136</f>
        <v>-9.819956367995486E-2</v>
      </c>
      <c r="AB137" s="118">
        <f>R137-'Interest rate'!R136</f>
        <v>-1.0691035812302796E-2</v>
      </c>
      <c r="AC137" s="118">
        <f>S137-'Interest rate'!S136</f>
        <v>-7.7663835645363721E-2</v>
      </c>
      <c r="AD137" s="118">
        <f>T137-'Interest rate'!T136</f>
        <v>2.3929609666522023E-3</v>
      </c>
      <c r="AE137" s="118"/>
      <c r="AF137" s="118">
        <v>3.7120359955005624E-3</v>
      </c>
      <c r="AG137" s="118">
        <v>0.51878515185601803</v>
      </c>
      <c r="AH137" s="118">
        <v>0.16265466816647919</v>
      </c>
      <c r="AI137" s="118">
        <v>9.6062992125984237E-2</v>
      </c>
      <c r="AJ137" s="118">
        <v>0.10967379077615298</v>
      </c>
      <c r="AK137" s="118">
        <v>3.7570303712035992E-2</v>
      </c>
      <c r="AL137" s="118">
        <v>3.813273340832396E-2</v>
      </c>
      <c r="AM137" s="118">
        <v>3.3408323959505062E-2</v>
      </c>
      <c r="AN137" s="31"/>
      <c r="AO137" s="31"/>
      <c r="AP137" s="16">
        <v>6.9090999999999996</v>
      </c>
      <c r="AQ137" s="16">
        <v>8.8526000000000007</v>
      </c>
      <c r="AR137" s="16">
        <v>10.0457</v>
      </c>
      <c r="AS137" s="16">
        <v>7.6832999999999999E-2</v>
      </c>
      <c r="AT137" s="16">
        <v>5.9465000000000003</v>
      </c>
      <c r="AU137" s="16">
        <v>5.6189999999999998</v>
      </c>
      <c r="AV137" s="16">
        <v>4.4046200000000004</v>
      </c>
      <c r="AW137" s="16"/>
      <c r="AX137" s="16">
        <f t="shared" si="115"/>
        <v>0.14473665166230046</v>
      </c>
      <c r="AY137" s="16">
        <f t="shared" si="116"/>
        <v>1.2812956825056812</v>
      </c>
      <c r="AZ137" s="16">
        <f t="shared" si="117"/>
        <v>1.4539809816039717</v>
      </c>
      <c r="BA137" s="16">
        <f t="shared" si="118"/>
        <v>1.112055115716953E-2</v>
      </c>
      <c r="BB137" s="16">
        <f t="shared" si="119"/>
        <v>0.86067649910986976</v>
      </c>
      <c r="BC137" s="16">
        <f t="shared" si="120"/>
        <v>0.81327524569046628</v>
      </c>
      <c r="BD137" s="16">
        <f t="shared" si="147"/>
        <v>0.63750995064480187</v>
      </c>
      <c r="BE137" s="16"/>
      <c r="BF137" s="16">
        <f t="shared" si="121"/>
        <v>0.11296116395183335</v>
      </c>
      <c r="BG137" s="16">
        <f t="shared" si="122"/>
        <v>0.78045997785961174</v>
      </c>
      <c r="BH137" s="16">
        <f t="shared" si="123"/>
        <v>1.1347739647109323</v>
      </c>
      <c r="BI137" s="16">
        <f t="shared" si="124"/>
        <v>8.6791451099112113E-3</v>
      </c>
      <c r="BJ137" s="16">
        <f t="shared" si="125"/>
        <v>0.67172356143957701</v>
      </c>
      <c r="BK137" s="16">
        <f t="shared" si="126"/>
        <v>0.63472878024535162</v>
      </c>
      <c r="BL137" s="16">
        <f t="shared" si="148"/>
        <v>0.49755100196552426</v>
      </c>
      <c r="BM137" s="16"/>
      <c r="BN137" s="16">
        <f t="shared" si="127"/>
        <v>9.954507898902018E-2</v>
      </c>
      <c r="BO137" s="16">
        <f t="shared" si="128"/>
        <v>0.68776690524303929</v>
      </c>
      <c r="BP137" s="16">
        <f t="shared" si="129"/>
        <v>0.88123276625820013</v>
      </c>
      <c r="BQ137" s="16">
        <f t="shared" si="130"/>
        <v>7.6483470539633874E-3</v>
      </c>
      <c r="BR137" s="16">
        <f t="shared" si="131"/>
        <v>0.59194481220820849</v>
      </c>
      <c r="BS137" s="16">
        <f t="shared" si="132"/>
        <v>0.55934379883930441</v>
      </c>
      <c r="BT137" s="16">
        <f t="shared" si="149"/>
        <v>0.43845824581661813</v>
      </c>
      <c r="BU137" s="16"/>
      <c r="BV137" s="16">
        <f t="shared" si="133"/>
        <v>13.015240847031874</v>
      </c>
      <c r="BW137" s="16">
        <f t="shared" si="134"/>
        <v>89.923600536227923</v>
      </c>
      <c r="BX137" s="16">
        <f t="shared" si="135"/>
        <v>115.21872112243439</v>
      </c>
      <c r="BY137" s="16">
        <f t="shared" si="150"/>
        <v>130.7472049770281</v>
      </c>
      <c r="BZ137" s="16">
        <f t="shared" si="136"/>
        <v>77.395129696875046</v>
      </c>
      <c r="CA137" s="16">
        <f t="shared" si="137"/>
        <v>73.132638319472093</v>
      </c>
      <c r="CB137" s="16">
        <f t="shared" si="151"/>
        <v>57.327190139653538</v>
      </c>
      <c r="CC137" s="16"/>
      <c r="CD137" s="16">
        <f t="shared" si="138"/>
        <v>0.17796760989499913</v>
      </c>
      <c r="CE137" s="16">
        <f t="shared" si="139"/>
        <v>1.1618767342134027</v>
      </c>
      <c r="CF137" s="16">
        <f t="shared" si="140"/>
        <v>1.4887076431514337</v>
      </c>
      <c r="CG137" s="16">
        <f t="shared" si="152"/>
        <v>1.6893466745144203</v>
      </c>
      <c r="CH137" s="16">
        <f t="shared" si="153"/>
        <v>1.292070966114521E-2</v>
      </c>
      <c r="CI137" s="16">
        <f t="shared" si="141"/>
        <v>0.94492558647944169</v>
      </c>
      <c r="CJ137" s="16">
        <f t="shared" si="154"/>
        <v>0.7838796938957111</v>
      </c>
      <c r="CK137" s="16"/>
      <c r="CL137" s="16">
        <f t="shared" si="155"/>
        <v>0.17796760989499913</v>
      </c>
      <c r="CM137" s="16">
        <f t="shared" si="142"/>
        <v>1.2295960135255384</v>
      </c>
      <c r="CN137" s="16">
        <f t="shared" si="143"/>
        <v>1.5754760633564695</v>
      </c>
      <c r="CO137" s="16">
        <f t="shared" si="144"/>
        <v>1.7878092187221928</v>
      </c>
      <c r="CP137" s="16">
        <f t="shared" si="145"/>
        <v>1.3673785371062468E-2</v>
      </c>
      <c r="CQ137" s="16">
        <f t="shared" si="146"/>
        <v>1.0582843922406124</v>
      </c>
      <c r="CR137" s="16">
        <f t="shared" si="156"/>
        <v>0.7838796938957111</v>
      </c>
      <c r="CS137" s="16"/>
      <c r="CT137" s="16">
        <f t="shared" si="157"/>
        <v>0.22703434121445207</v>
      </c>
      <c r="CU137" s="16">
        <f t="shared" si="158"/>
        <v>1.5686029668847707</v>
      </c>
      <c r="CV137" s="16">
        <f t="shared" si="159"/>
        <v>2.0098442090350588</v>
      </c>
      <c r="CW137" s="16">
        <f t="shared" si="160"/>
        <v>2.280718881538021</v>
      </c>
      <c r="CX137" s="16">
        <f t="shared" si="161"/>
        <v>1.7443729538529996E-2</v>
      </c>
      <c r="CY137" s="16">
        <f t="shared" si="162"/>
        <v>1.2757059632840062</v>
      </c>
      <c r="CZ137" s="16">
        <f t="shared" si="163"/>
        <v>1.2757059632840062</v>
      </c>
      <c r="DA137" s="31"/>
      <c r="DB137" s="277"/>
      <c r="DC137" s="57"/>
      <c r="DD137" s="57"/>
      <c r="DE137" s="161"/>
      <c r="DF137" s="132"/>
      <c r="DG137" s="205"/>
      <c r="DH137" s="206"/>
      <c r="DI137" s="78"/>
      <c r="DJ137" s="57"/>
      <c r="DP137" s="78"/>
    </row>
    <row r="138" spans="2:120" x14ac:dyDescent="0.25">
      <c r="B138" s="115">
        <v>39871</v>
      </c>
      <c r="C138" s="112">
        <v>1514.9105199999999</v>
      </c>
      <c r="D138" s="112">
        <v>215.79</v>
      </c>
      <c r="E138" s="112">
        <v>169.69958</v>
      </c>
      <c r="F138" s="112">
        <v>150.40774999999999</v>
      </c>
      <c r="G138" s="112">
        <v>21138.789059999999</v>
      </c>
      <c r="H138" s="112">
        <v>251.43851000000001</v>
      </c>
      <c r="I138" s="112">
        <v>273.31961000000001</v>
      </c>
      <c r="J138" s="112">
        <v>334.6619</v>
      </c>
      <c r="L138" s="115">
        <v>39871</v>
      </c>
      <c r="M138" s="112">
        <f t="shared" si="164"/>
        <v>-8.825184214700621E-2</v>
      </c>
      <c r="N138" s="112">
        <f t="shared" si="165"/>
        <v>-0.10181061394380853</v>
      </c>
      <c r="O138" s="112">
        <f t="shared" si="166"/>
        <v>-9.4040872257685093E-2</v>
      </c>
      <c r="P138" s="112">
        <f t="shared" si="167"/>
        <v>-9.4611094704458165E-2</v>
      </c>
      <c r="Q138" s="112">
        <f t="shared" si="168"/>
        <v>-2.1609713027318289E-2</v>
      </c>
      <c r="R138" s="112">
        <f t="shared" si="169"/>
        <v>-9.8561310526961932E-2</v>
      </c>
      <c r="S138" s="112">
        <f t="shared" si="170"/>
        <v>-7.8604841498197575E-2</v>
      </c>
      <c r="T138" s="112">
        <f t="shared" si="171"/>
        <v>-0.11114357903153238</v>
      </c>
      <c r="V138" s="115">
        <v>39871</v>
      </c>
      <c r="W138" s="119">
        <f>M138-'Interest rate'!M137</f>
        <v>-9.1082358699415611E-2</v>
      </c>
      <c r="X138" s="119">
        <f>N138-'Interest rate'!N137</f>
        <v>-0.10215942730925553</v>
      </c>
      <c r="Y138" s="119">
        <f>O138-'Interest rate'!O137</f>
        <v>-9.5481486074926236E-2</v>
      </c>
      <c r="Z138" s="119">
        <f>P138-'Interest rate'!P137</f>
        <v>-9.5927053193436307E-2</v>
      </c>
      <c r="AA138" s="119">
        <f>Q138-'Interest rate'!Q137</f>
        <v>-2.1938808369466267E-2</v>
      </c>
      <c r="AB138" s="119">
        <f>R138-'Interest rate'!R137</f>
        <v>-9.8826199272749826E-2</v>
      </c>
      <c r="AC138" s="119">
        <f>S138-'Interest rate'!S137</f>
        <v>-7.9764088336728434E-2</v>
      </c>
      <c r="AD138" s="119">
        <f>T138-'Interest rate'!T137</f>
        <v>-0.1140750174833226</v>
      </c>
      <c r="AE138" s="118"/>
      <c r="AF138" s="119">
        <v>3.7120359955005624E-3</v>
      </c>
      <c r="AG138" s="119">
        <v>0.51878515185601803</v>
      </c>
      <c r="AH138" s="119">
        <v>0.16265466816647919</v>
      </c>
      <c r="AI138" s="119">
        <v>9.6062992125984237E-2</v>
      </c>
      <c r="AJ138" s="119">
        <v>0.10967379077615298</v>
      </c>
      <c r="AK138" s="119">
        <v>3.7570303712035992E-2</v>
      </c>
      <c r="AL138" s="119">
        <v>3.813273340832396E-2</v>
      </c>
      <c r="AM138" s="119">
        <v>3.3408323959505062E-2</v>
      </c>
      <c r="AN138" s="31"/>
      <c r="AO138" s="31"/>
      <c r="AP138" s="18">
        <v>7.0420999999999996</v>
      </c>
      <c r="AQ138" s="18">
        <v>8.9224999999999994</v>
      </c>
      <c r="AR138" s="18">
        <v>10.0776</v>
      </c>
      <c r="AS138" s="18">
        <v>7.2147000000000003E-2</v>
      </c>
      <c r="AT138" s="18">
        <v>6.0266000000000002</v>
      </c>
      <c r="AU138" s="18">
        <v>5.5195999999999996</v>
      </c>
      <c r="AV138" s="18">
        <v>4.4965200000000003</v>
      </c>
      <c r="AW138" s="18"/>
      <c r="AX138" s="18">
        <f t="shared" si="115"/>
        <v>0.14200309566748556</v>
      </c>
      <c r="AY138" s="18">
        <f t="shared" si="116"/>
        <v>1.2670226210931399</v>
      </c>
      <c r="AZ138" s="18">
        <f t="shared" si="117"/>
        <v>1.4310503968986525</v>
      </c>
      <c r="BA138" s="18">
        <f t="shared" si="118"/>
        <v>1.0245097343122081E-2</v>
      </c>
      <c r="BB138" s="18">
        <f t="shared" si="119"/>
        <v>0.85579585634966848</v>
      </c>
      <c r="BC138" s="18">
        <f t="shared" si="120"/>
        <v>0.78380028684625325</v>
      </c>
      <c r="BD138" s="18">
        <f t="shared" si="147"/>
        <v>0.63851975973076225</v>
      </c>
      <c r="BE138" s="18"/>
      <c r="BF138" s="18">
        <f t="shared" si="121"/>
        <v>0.11207621182404036</v>
      </c>
      <c r="BG138" s="18">
        <f t="shared" si="122"/>
        <v>0.78925189128607454</v>
      </c>
      <c r="BH138" s="18">
        <f t="shared" si="123"/>
        <v>1.1294592322779491</v>
      </c>
      <c r="BI138" s="18">
        <f t="shared" si="124"/>
        <v>8.0859624544690409E-3</v>
      </c>
      <c r="BJ138" s="18">
        <f t="shared" si="125"/>
        <v>0.67543849817876167</v>
      </c>
      <c r="BK138" s="18">
        <f t="shared" si="126"/>
        <v>0.61861585878397307</v>
      </c>
      <c r="BL138" s="18">
        <f t="shared" si="148"/>
        <v>0.50395292799103397</v>
      </c>
      <c r="BM138" s="18"/>
      <c r="BN138" s="18">
        <f t="shared" si="127"/>
        <v>9.9229975390966105E-2</v>
      </c>
      <c r="BO138" s="18">
        <f t="shared" si="128"/>
        <v>0.69878740970072228</v>
      </c>
      <c r="BP138" s="18">
        <f t="shared" si="129"/>
        <v>0.88537945542589502</v>
      </c>
      <c r="BQ138" s="18">
        <f t="shared" si="130"/>
        <v>7.1591450345320322E-3</v>
      </c>
      <c r="BR138" s="18">
        <f t="shared" si="131"/>
        <v>0.59801936969119629</v>
      </c>
      <c r="BS138" s="18">
        <f t="shared" si="132"/>
        <v>0.54770977216797645</v>
      </c>
      <c r="BT138" s="18">
        <f t="shared" si="149"/>
        <v>0.44618956894498696</v>
      </c>
      <c r="BU138" s="18"/>
      <c r="BV138" s="18">
        <f t="shared" si="133"/>
        <v>13.860590183930031</v>
      </c>
      <c r="BW138" s="18">
        <f t="shared" si="134"/>
        <v>97.607662134253673</v>
      </c>
      <c r="BX138" s="18">
        <f t="shared" si="135"/>
        <v>123.67111591611568</v>
      </c>
      <c r="BY138" s="18">
        <f t="shared" si="150"/>
        <v>139.68148363757328</v>
      </c>
      <c r="BZ138" s="18">
        <f t="shared" si="136"/>
        <v>83.53223280247272</v>
      </c>
      <c r="CA138" s="18">
        <f t="shared" si="137"/>
        <v>76.504913579220187</v>
      </c>
      <c r="CB138" s="18">
        <f t="shared" si="151"/>
        <v>62.324420973845065</v>
      </c>
      <c r="CC138" s="18"/>
      <c r="CD138" s="18">
        <f t="shared" si="138"/>
        <v>0.18117254873541563</v>
      </c>
      <c r="CE138" s="18">
        <f t="shared" si="139"/>
        <v>1.1685029701655991</v>
      </c>
      <c r="CF138" s="18">
        <f t="shared" si="140"/>
        <v>1.4805196960143361</v>
      </c>
      <c r="CG138" s="18">
        <f t="shared" si="152"/>
        <v>1.6721866392327349</v>
      </c>
      <c r="CH138" s="18">
        <f t="shared" si="153"/>
        <v>1.1971426675073841E-2</v>
      </c>
      <c r="CI138" s="18">
        <f t="shared" si="141"/>
        <v>0.91587296319649547</v>
      </c>
      <c r="CJ138" s="18">
        <f t="shared" si="154"/>
        <v>0.81464598883977113</v>
      </c>
      <c r="CK138" s="18"/>
      <c r="CL138" s="18">
        <f t="shared" si="155"/>
        <v>0.18117254873541563</v>
      </c>
      <c r="CM138" s="18">
        <f t="shared" si="142"/>
        <v>1.2758352054496704</v>
      </c>
      <c r="CN138" s="18">
        <f t="shared" si="143"/>
        <v>1.6165120660917458</v>
      </c>
      <c r="CO138" s="18">
        <f t="shared" si="144"/>
        <v>1.8257844771360245</v>
      </c>
      <c r="CP138" s="18">
        <f t="shared" si="145"/>
        <v>1.3071055873614032E-2</v>
      </c>
      <c r="CQ138" s="18">
        <f t="shared" si="146"/>
        <v>1.0918544822088558</v>
      </c>
      <c r="CR138" s="18">
        <f t="shared" si="156"/>
        <v>0.81464598883977113</v>
      </c>
      <c r="CS138" s="18"/>
      <c r="CT138" s="18">
        <f t="shared" si="157"/>
        <v>0.22239420707569407</v>
      </c>
      <c r="CU138" s="18">
        <f t="shared" si="158"/>
        <v>1.566122245647745</v>
      </c>
      <c r="CV138" s="18">
        <f t="shared" si="159"/>
        <v>1.9843123126328803</v>
      </c>
      <c r="CW138" s="18">
        <f t="shared" si="160"/>
        <v>2.2411998612260144</v>
      </c>
      <c r="CX138" s="18">
        <f t="shared" si="161"/>
        <v>1.6045074857890102E-2</v>
      </c>
      <c r="CY138" s="18">
        <f t="shared" si="162"/>
        <v>1.227527065375001</v>
      </c>
      <c r="CZ138" s="18">
        <f t="shared" si="163"/>
        <v>1.227527065375001</v>
      </c>
      <c r="DA138" s="31"/>
      <c r="DB138" s="277"/>
      <c r="DC138" s="57"/>
      <c r="DD138" s="57"/>
      <c r="DE138" s="161"/>
      <c r="DF138" s="132"/>
      <c r="DG138" s="205"/>
      <c r="DH138" s="206"/>
      <c r="DI138" s="78"/>
      <c r="DJ138" s="57"/>
      <c r="DP138" s="78"/>
    </row>
    <row r="139" spans="2:120" x14ac:dyDescent="0.25">
      <c r="B139" s="78">
        <v>39903</v>
      </c>
      <c r="C139" s="111">
        <v>1575.0521200000001</v>
      </c>
      <c r="D139" s="111">
        <v>233.02</v>
      </c>
      <c r="E139" s="111">
        <v>176.14332999999999</v>
      </c>
      <c r="F139" s="111">
        <v>162.96244999999999</v>
      </c>
      <c r="G139" s="111">
        <v>23150.537110000001</v>
      </c>
      <c r="H139" s="111">
        <v>266.41176999999999</v>
      </c>
      <c r="I139" s="111">
        <v>294.11786000000001</v>
      </c>
      <c r="J139" s="111">
        <v>336.39382999999998</v>
      </c>
      <c r="L139" s="78">
        <v>39903</v>
      </c>
      <c r="M139" s="111">
        <f t="shared" si="164"/>
        <v>3.969977051845941E-2</v>
      </c>
      <c r="N139" s="111">
        <f t="shared" si="165"/>
        <v>7.9846146716715305E-2</v>
      </c>
      <c r="O139" s="111">
        <f t="shared" si="166"/>
        <v>3.7971514131030837E-2</v>
      </c>
      <c r="P139" s="111">
        <f t="shared" si="167"/>
        <v>8.3471097732663369E-2</v>
      </c>
      <c r="Q139" s="111">
        <f t="shared" si="168"/>
        <v>9.516855692584314E-2</v>
      </c>
      <c r="R139" s="111">
        <f t="shared" si="169"/>
        <v>5.9550384704395443E-2</v>
      </c>
      <c r="S139" s="111">
        <f t="shared" si="170"/>
        <v>7.6094979061326784E-2</v>
      </c>
      <c r="T139" s="111">
        <f t="shared" si="171"/>
        <v>5.1751633514300899E-3</v>
      </c>
      <c r="V139" s="78">
        <v>39903</v>
      </c>
      <c r="W139" s="118">
        <f>M139-'Interest rate'!M138</f>
        <v>3.7233500746155723E-2</v>
      </c>
      <c r="X139" s="118">
        <f>N139-'Interest rate'!N138</f>
        <v>7.9433542670569457E-2</v>
      </c>
      <c r="Y139" s="118">
        <f>O139-'Interest rate'!O138</f>
        <v>3.6710505121090531E-2</v>
      </c>
      <c r="Z139" s="118">
        <f>P139-'Interest rate'!P138</f>
        <v>8.2304651849950172E-2</v>
      </c>
      <c r="AA139" s="118">
        <f>Q139-'Interest rate'!Q138</f>
        <v>9.4776694256588412E-2</v>
      </c>
      <c r="AB139" s="118">
        <f>R139-'Interest rate'!R138</f>
        <v>5.9299339957015862E-2</v>
      </c>
      <c r="AC139" s="118">
        <f>S139-'Interest rate'!S138</f>
        <v>7.5100437260184005E-2</v>
      </c>
      <c r="AD139" s="118">
        <f>T139-'Interest rate'!T138</f>
        <v>2.4052536077234787E-3</v>
      </c>
      <c r="AE139" s="118"/>
      <c r="AF139" s="118">
        <v>3.7120359955005624E-3</v>
      </c>
      <c r="AG139" s="118">
        <v>0.51878515185601803</v>
      </c>
      <c r="AH139" s="118">
        <v>0.16265466816647919</v>
      </c>
      <c r="AI139" s="118">
        <v>9.6062992125984237E-2</v>
      </c>
      <c r="AJ139" s="118">
        <v>0.10967379077615298</v>
      </c>
      <c r="AK139" s="118">
        <v>3.7570303712035992E-2</v>
      </c>
      <c r="AL139" s="118">
        <v>3.813273340832396E-2</v>
      </c>
      <c r="AM139" s="118">
        <v>3.3408323959505062E-2</v>
      </c>
      <c r="AN139" s="31"/>
      <c r="AO139" s="31"/>
      <c r="AP139" s="16">
        <v>6.7370000000000001</v>
      </c>
      <c r="AQ139" s="16">
        <v>8.9245000000000001</v>
      </c>
      <c r="AR139" s="16">
        <v>9.6477000000000004</v>
      </c>
      <c r="AS139" s="16">
        <v>6.8072999999999995E-2</v>
      </c>
      <c r="AT139" s="16">
        <v>5.9123000000000001</v>
      </c>
      <c r="AU139" s="16">
        <v>5.3456999999999999</v>
      </c>
      <c r="AV139" s="16">
        <v>4.6568500000000004</v>
      </c>
      <c r="AW139" s="16"/>
      <c r="AX139" s="16">
        <f t="shared" si="115"/>
        <v>0.14843402107763098</v>
      </c>
      <c r="AY139" s="16">
        <f t="shared" si="116"/>
        <v>1.3246994211073178</v>
      </c>
      <c r="AZ139" s="16">
        <f t="shared" si="117"/>
        <v>1.4320469051506606</v>
      </c>
      <c r="BA139" s="16">
        <f t="shared" si="118"/>
        <v>1.0104349116817573E-2</v>
      </c>
      <c r="BB139" s="16">
        <f t="shared" si="119"/>
        <v>0.8775864628172777</v>
      </c>
      <c r="BC139" s="16">
        <f t="shared" si="120"/>
        <v>0.79348374647469189</v>
      </c>
      <c r="BD139" s="16">
        <f t="shared" si="147"/>
        <v>0.69123497105536591</v>
      </c>
      <c r="BE139" s="16"/>
      <c r="BF139" s="16">
        <f t="shared" si="121"/>
        <v>0.11205109529945655</v>
      </c>
      <c r="BG139" s="16">
        <f t="shared" si="122"/>
        <v>0.7548882290324388</v>
      </c>
      <c r="BH139" s="16">
        <f t="shared" si="123"/>
        <v>1.0810353521205669</v>
      </c>
      <c r="BI139" s="16">
        <f t="shared" si="124"/>
        <v>7.6276542103199049E-3</v>
      </c>
      <c r="BJ139" s="16">
        <f t="shared" si="125"/>
        <v>0.66247969073897695</v>
      </c>
      <c r="BK139" s="16">
        <f t="shared" si="126"/>
        <v>0.59899154014230482</v>
      </c>
      <c r="BL139" s="16">
        <f t="shared" si="148"/>
        <v>0.52180514314527426</v>
      </c>
      <c r="BM139" s="16"/>
      <c r="BN139" s="16">
        <f t="shared" si="127"/>
        <v>0.10365164754293769</v>
      </c>
      <c r="BO139" s="16">
        <f t="shared" si="128"/>
        <v>0.69830114949677125</v>
      </c>
      <c r="BP139" s="16">
        <f t="shared" si="129"/>
        <v>0.92503912849694758</v>
      </c>
      <c r="BQ139" s="16">
        <f t="shared" si="130"/>
        <v>7.0558786031903967E-3</v>
      </c>
      <c r="BR139" s="16">
        <f t="shared" si="131"/>
        <v>0.61281963576811049</v>
      </c>
      <c r="BS139" s="16">
        <f t="shared" si="132"/>
        <v>0.554090612270282</v>
      </c>
      <c r="BT139" s="16">
        <f t="shared" si="149"/>
        <v>0.48269017486032945</v>
      </c>
      <c r="BU139" s="16"/>
      <c r="BV139" s="16">
        <f t="shared" si="133"/>
        <v>14.690112085555214</v>
      </c>
      <c r="BW139" s="16">
        <f t="shared" si="134"/>
        <v>98.967285120385483</v>
      </c>
      <c r="BX139" s="16">
        <f t="shared" si="135"/>
        <v>131.10190530753752</v>
      </c>
      <c r="BY139" s="16">
        <f t="shared" si="150"/>
        <v>141.72579436781103</v>
      </c>
      <c r="BZ139" s="16">
        <f t="shared" si="136"/>
        <v>86.852349683428088</v>
      </c>
      <c r="CA139" s="16">
        <f t="shared" si="137"/>
        <v>78.528932175752502</v>
      </c>
      <c r="CB139" s="16">
        <f t="shared" si="151"/>
        <v>68.409648465617806</v>
      </c>
      <c r="CC139" s="16"/>
      <c r="CD139" s="16">
        <f t="shared" si="138"/>
        <v>0.18706624015563911</v>
      </c>
      <c r="CE139" s="16">
        <f t="shared" si="139"/>
        <v>1.139488862202527</v>
      </c>
      <c r="CF139" s="16">
        <f t="shared" si="140"/>
        <v>1.5094802361179238</v>
      </c>
      <c r="CG139" s="16">
        <f t="shared" si="152"/>
        <v>1.6318014985707763</v>
      </c>
      <c r="CH139" s="16">
        <f t="shared" si="153"/>
        <v>1.1513793278419565E-2</v>
      </c>
      <c r="CI139" s="16">
        <f t="shared" si="141"/>
        <v>0.90416589144664516</v>
      </c>
      <c r="CJ139" s="16">
        <f t="shared" si="154"/>
        <v>0.87113942046878801</v>
      </c>
      <c r="CK139" s="16"/>
      <c r="CL139" s="16">
        <f t="shared" si="155"/>
        <v>0.18706624015563911</v>
      </c>
      <c r="CM139" s="16">
        <f t="shared" si="142"/>
        <v>1.2602652599285407</v>
      </c>
      <c r="CN139" s="16">
        <f t="shared" si="143"/>
        <v>1.6694726602690013</v>
      </c>
      <c r="CO139" s="16">
        <f t="shared" si="144"/>
        <v>1.8047589651495595</v>
      </c>
      <c r="CP139" s="16">
        <f t="shared" si="145"/>
        <v>1.2734160166114819E-2</v>
      </c>
      <c r="CQ139" s="16">
        <f t="shared" si="146"/>
        <v>1.105991731672185</v>
      </c>
      <c r="CR139" s="16">
        <f t="shared" si="156"/>
        <v>0.87113942046878801</v>
      </c>
      <c r="CS139" s="16"/>
      <c r="CT139" s="16">
        <f t="shared" si="157"/>
        <v>0.21473742980770261</v>
      </c>
      <c r="CU139" s="16">
        <f t="shared" si="158"/>
        <v>1.4466860646144926</v>
      </c>
      <c r="CV139" s="16">
        <f t="shared" si="159"/>
        <v>1.9164241923188421</v>
      </c>
      <c r="CW139" s="16">
        <f t="shared" si="160"/>
        <v>2.0717223015557726</v>
      </c>
      <c r="CX139" s="16">
        <f t="shared" si="161"/>
        <v>1.4617821059299738E-2</v>
      </c>
      <c r="CY139" s="16">
        <f t="shared" si="162"/>
        <v>1.1479218785230358</v>
      </c>
      <c r="CZ139" s="16">
        <f t="shared" si="163"/>
        <v>1.1479218785230358</v>
      </c>
      <c r="DA139" s="31"/>
      <c r="DB139" s="277"/>
      <c r="DC139" s="57"/>
      <c r="DD139" s="57"/>
      <c r="DE139" s="161"/>
      <c r="DF139" s="132"/>
      <c r="DG139" s="205"/>
      <c r="DH139" s="206"/>
      <c r="DI139" s="78"/>
      <c r="DJ139" s="57"/>
      <c r="DP139" s="78"/>
    </row>
    <row r="140" spans="2:120" x14ac:dyDescent="0.25">
      <c r="B140" s="115">
        <v>39933</v>
      </c>
      <c r="C140" s="112">
        <v>1707.2497599999999</v>
      </c>
      <c r="D140" s="112">
        <v>259.8</v>
      </c>
      <c r="E140" s="112">
        <v>196.68407999999999</v>
      </c>
      <c r="F140" s="112">
        <v>175.84947</v>
      </c>
      <c r="G140" s="112">
        <v>25691.621090000001</v>
      </c>
      <c r="H140" s="112">
        <v>296.92541999999997</v>
      </c>
      <c r="I140" s="112">
        <v>310.95461999999998</v>
      </c>
      <c r="J140" s="112">
        <v>356.47640999999999</v>
      </c>
      <c r="L140" s="115">
        <v>39933</v>
      </c>
      <c r="M140" s="112">
        <f t="shared" si="164"/>
        <v>8.3932232033057996E-2</v>
      </c>
      <c r="N140" s="112">
        <f t="shared" si="165"/>
        <v>0.11492575744571276</v>
      </c>
      <c r="O140" s="112">
        <f t="shared" si="166"/>
        <v>0.11661383942270187</v>
      </c>
      <c r="P140" s="112">
        <f t="shared" si="167"/>
        <v>7.9079689830387379E-2</v>
      </c>
      <c r="Q140" s="112">
        <f t="shared" si="168"/>
        <v>0.10976349999682578</v>
      </c>
      <c r="R140" s="112">
        <f t="shared" si="169"/>
        <v>0.11453566784980995</v>
      </c>
      <c r="S140" s="112">
        <f t="shared" si="170"/>
        <v>5.7244942554661504E-2</v>
      </c>
      <c r="T140" s="112">
        <f t="shared" si="171"/>
        <v>5.9699608640265467E-2</v>
      </c>
      <c r="V140" s="115">
        <v>39933</v>
      </c>
      <c r="W140" s="119">
        <f>M140-'Interest rate'!M139</f>
        <v>8.1563341092412145E-2</v>
      </c>
      <c r="X140" s="119">
        <f>N140-'Interest rate'!N139</f>
        <v>0.114509519997261</v>
      </c>
      <c r="Y140" s="119">
        <f>O140-'Interest rate'!O139</f>
        <v>0.11568732538987581</v>
      </c>
      <c r="Z140" s="119">
        <f>P140-'Interest rate'!P139</f>
        <v>7.8223830073548273E-2</v>
      </c>
      <c r="AA140" s="119">
        <f>Q140-'Interest rate'!Q139</f>
        <v>0.10940379581315196</v>
      </c>
      <c r="AB140" s="119">
        <f>R140-'Interest rate'!R139</f>
        <v>0.11434281420693515</v>
      </c>
      <c r="AC140" s="119">
        <f>S140-'Interest rate'!S139</f>
        <v>5.6638635160719542E-2</v>
      </c>
      <c r="AD140" s="119">
        <f>T140-'Interest rate'!T139</f>
        <v>5.6929698896558856E-2</v>
      </c>
      <c r="AE140" s="118"/>
      <c r="AF140" s="119">
        <v>3.8684719535783366E-3</v>
      </c>
      <c r="AG140" s="119">
        <v>0.50017066788030495</v>
      </c>
      <c r="AH140" s="119">
        <v>0.16725452269882807</v>
      </c>
      <c r="AI140" s="119">
        <v>0.10149049948799636</v>
      </c>
      <c r="AJ140" s="119">
        <v>0.11241324382751168</v>
      </c>
      <c r="AK140" s="119">
        <v>3.6181590624644447E-2</v>
      </c>
      <c r="AL140" s="119">
        <v>4.1529184207532141E-2</v>
      </c>
      <c r="AM140" s="119">
        <v>3.709181931960405E-2</v>
      </c>
      <c r="AN140" s="31"/>
      <c r="AO140" s="31"/>
      <c r="AP140" s="18">
        <v>6.5583</v>
      </c>
      <c r="AQ140" s="18">
        <v>8.6761999999999997</v>
      </c>
      <c r="AR140" s="18">
        <v>9.6998999999999995</v>
      </c>
      <c r="AS140" s="18">
        <v>6.6501000000000005E-2</v>
      </c>
      <c r="AT140" s="18">
        <v>5.7500999999999998</v>
      </c>
      <c r="AU140" s="18">
        <v>5.4996</v>
      </c>
      <c r="AV140" s="18">
        <v>4.7584999999999997</v>
      </c>
      <c r="AW140" s="18"/>
      <c r="AX140" s="18">
        <f t="shared" si="115"/>
        <v>0.15247853864568561</v>
      </c>
      <c r="AY140" s="18">
        <f t="shared" si="116"/>
        <v>1.3229342969976974</v>
      </c>
      <c r="AZ140" s="18">
        <f t="shared" si="117"/>
        <v>1.4790265770092859</v>
      </c>
      <c r="BA140" s="18">
        <f t="shared" si="118"/>
        <v>1.0139975298476739E-2</v>
      </c>
      <c r="BB140" s="18">
        <f t="shared" si="119"/>
        <v>0.87676684506655678</v>
      </c>
      <c r="BC140" s="18">
        <f t="shared" si="120"/>
        <v>0.83857097113581258</v>
      </c>
      <c r="BD140" s="18">
        <f t="shared" si="147"/>
        <v>0.72556912614549496</v>
      </c>
      <c r="BE140" s="18"/>
      <c r="BF140" s="18">
        <f t="shared" si="121"/>
        <v>0.11525783176966875</v>
      </c>
      <c r="BG140" s="18">
        <f t="shared" si="122"/>
        <v>0.75589543809501858</v>
      </c>
      <c r="BH140" s="18">
        <f t="shared" si="123"/>
        <v>1.1179894423826098</v>
      </c>
      <c r="BI140" s="18">
        <f t="shared" si="124"/>
        <v>7.6647610705147425E-3</v>
      </c>
      <c r="BJ140" s="18">
        <f t="shared" si="125"/>
        <v>0.66274405845877227</v>
      </c>
      <c r="BK140" s="18">
        <f t="shared" si="126"/>
        <v>0.63387197160047026</v>
      </c>
      <c r="BL140" s="18">
        <f t="shared" si="148"/>
        <v>0.54845439247596872</v>
      </c>
      <c r="BM140" s="18"/>
      <c r="BN140" s="18">
        <f t="shared" si="127"/>
        <v>0.10309384632831267</v>
      </c>
      <c r="BO140" s="18">
        <f t="shared" si="128"/>
        <v>0.67612037237497302</v>
      </c>
      <c r="BP140" s="18">
        <f t="shared" si="129"/>
        <v>0.89446282951370637</v>
      </c>
      <c r="BQ140" s="18">
        <f t="shared" si="130"/>
        <v>6.8558438746791212E-3</v>
      </c>
      <c r="BR140" s="18">
        <f t="shared" si="131"/>
        <v>0.59279992577243068</v>
      </c>
      <c r="BS140" s="18">
        <f t="shared" si="132"/>
        <v>0.56697491726718841</v>
      </c>
      <c r="BT140" s="18">
        <f t="shared" si="149"/>
        <v>0.49057206775327583</v>
      </c>
      <c r="BU140" s="18"/>
      <c r="BV140" s="18">
        <f t="shared" si="133"/>
        <v>15.037367859129937</v>
      </c>
      <c r="BW140" s="18">
        <f t="shared" si="134"/>
        <v>98.619569630531871</v>
      </c>
      <c r="BX140" s="18">
        <f t="shared" si="135"/>
        <v>130.46721101938314</v>
      </c>
      <c r="BY140" s="18">
        <f t="shared" si="150"/>
        <v>145.86096449677447</v>
      </c>
      <c r="BZ140" s="18">
        <f t="shared" si="136"/>
        <v>86.466368926783048</v>
      </c>
      <c r="CA140" s="18">
        <f t="shared" si="137"/>
        <v>82.699508278070994</v>
      </c>
      <c r="CB140" s="18">
        <f t="shared" si="151"/>
        <v>71.555314957669793</v>
      </c>
      <c r="CC140" s="18"/>
      <c r="CD140" s="18">
        <f t="shared" si="138"/>
        <v>0.18183140592043057</v>
      </c>
      <c r="CE140" s="18">
        <f t="shared" si="139"/>
        <v>1.1405540773203946</v>
      </c>
      <c r="CF140" s="18">
        <f t="shared" si="140"/>
        <v>1.5088781064677137</v>
      </c>
      <c r="CG140" s="18">
        <f t="shared" si="152"/>
        <v>1.6869097928731673</v>
      </c>
      <c r="CH140" s="18">
        <f t="shared" si="153"/>
        <v>1.156519017060573E-2</v>
      </c>
      <c r="CI140" s="18">
        <f t="shared" si="141"/>
        <v>0.95643554025147393</v>
      </c>
      <c r="CJ140" s="18">
        <f t="shared" si="154"/>
        <v>0.86524474507236881</v>
      </c>
      <c r="CK140" s="18"/>
      <c r="CL140" s="18">
        <f t="shared" si="155"/>
        <v>0.18183140592043057</v>
      </c>
      <c r="CM140" s="18">
        <f t="shared" si="142"/>
        <v>1.1925049094479598</v>
      </c>
      <c r="CN140" s="18">
        <f t="shared" si="143"/>
        <v>1.5776056440468396</v>
      </c>
      <c r="CO140" s="18">
        <f t="shared" si="144"/>
        <v>1.7637464542875845</v>
      </c>
      <c r="CP140" s="18">
        <f t="shared" si="145"/>
        <v>1.2091970325114554E-2</v>
      </c>
      <c r="CQ140" s="18">
        <f t="shared" si="146"/>
        <v>1.0455487671830677</v>
      </c>
      <c r="CR140" s="18">
        <f t="shared" si="156"/>
        <v>0.86524474507236881</v>
      </c>
      <c r="CS140" s="18"/>
      <c r="CT140" s="18">
        <f t="shared" si="157"/>
        <v>0.21015025743406537</v>
      </c>
      <c r="CU140" s="18">
        <f t="shared" si="158"/>
        <v>1.3782284333298309</v>
      </c>
      <c r="CV140" s="18">
        <f t="shared" si="159"/>
        <v>1.823305663549438</v>
      </c>
      <c r="CW140" s="18">
        <f t="shared" si="160"/>
        <v>2.0384364820846903</v>
      </c>
      <c r="CX140" s="18">
        <f t="shared" si="161"/>
        <v>1.3975202269622783E-2</v>
      </c>
      <c r="CY140" s="18">
        <f t="shared" si="162"/>
        <v>1.155742355784386</v>
      </c>
      <c r="CZ140" s="18">
        <f t="shared" si="163"/>
        <v>1.155742355784386</v>
      </c>
      <c r="DA140" s="31"/>
      <c r="DB140" s="277"/>
      <c r="DC140" s="57"/>
      <c r="DD140" s="57"/>
      <c r="DE140" s="161"/>
      <c r="DF140" s="132"/>
      <c r="DG140" s="205"/>
      <c r="DH140" s="206"/>
      <c r="DI140" s="78"/>
      <c r="DJ140" s="57"/>
      <c r="DP140" s="78"/>
    </row>
    <row r="141" spans="2:120" x14ac:dyDescent="0.25">
      <c r="B141" s="78">
        <v>39962</v>
      </c>
      <c r="C141" s="111">
        <v>1790.7998</v>
      </c>
      <c r="D141" s="111">
        <v>283.48</v>
      </c>
      <c r="E141" s="111">
        <v>200.7791</v>
      </c>
      <c r="F141" s="111">
        <v>175.48595</v>
      </c>
      <c r="G141" s="111">
        <v>27097.853520000001</v>
      </c>
      <c r="H141" s="111">
        <v>303.01177999999999</v>
      </c>
      <c r="I141" s="111">
        <v>309.67354999999998</v>
      </c>
      <c r="J141" s="111">
        <v>354.48293999999999</v>
      </c>
      <c r="L141" s="78">
        <v>39962</v>
      </c>
      <c r="M141" s="111">
        <f t="shared" si="164"/>
        <v>4.8938381458609737E-2</v>
      </c>
      <c r="N141" s="111">
        <f t="shared" si="165"/>
        <v>9.1147036181678187E-2</v>
      </c>
      <c r="O141" s="111">
        <f t="shared" si="166"/>
        <v>2.082029211515235E-2</v>
      </c>
      <c r="P141" s="111">
        <f t="shared" si="167"/>
        <v>-2.0672226080635792E-3</v>
      </c>
      <c r="Q141" s="111">
        <f t="shared" si="168"/>
        <v>5.4735060316896567E-2</v>
      </c>
      <c r="R141" s="111">
        <f t="shared" si="169"/>
        <v>2.0497941873754089E-2</v>
      </c>
      <c r="S141" s="111">
        <f t="shared" si="170"/>
        <v>-4.1197972874627009E-3</v>
      </c>
      <c r="T141" s="111">
        <f t="shared" si="171"/>
        <v>-5.592151245015109E-3</v>
      </c>
      <c r="V141" s="78">
        <v>39962</v>
      </c>
      <c r="W141" s="118">
        <f>M141-'Interest rate'!M140</f>
        <v>4.6902988951793123E-2</v>
      </c>
      <c r="X141" s="118">
        <f>N141-'Interest rate'!N140</f>
        <v>9.0804972125687611E-2</v>
      </c>
      <c r="Y141" s="118">
        <f>O141-'Interest rate'!O140</f>
        <v>2.0048576056867384E-2</v>
      </c>
      <c r="Z141" s="118">
        <f>P141-'Interest rate'!P140</f>
        <v>-2.7697103857942107E-3</v>
      </c>
      <c r="AA141" s="118">
        <f>Q141-'Interest rate'!Q140</f>
        <v>5.4495792105849761E-2</v>
      </c>
      <c r="AB141" s="118">
        <f>R141-'Interest rate'!R140</f>
        <v>2.0323110085612495E-2</v>
      </c>
      <c r="AC141" s="118">
        <f>S141-'Interest rate'!S140</f>
        <v>-4.4940260663248743E-3</v>
      </c>
      <c r="AD141" s="118">
        <f>T141-'Interest rate'!T140</f>
        <v>-8.240726354477812E-3</v>
      </c>
      <c r="AE141" s="118"/>
      <c r="AF141" s="118">
        <v>3.8684719535783366E-3</v>
      </c>
      <c r="AG141" s="118">
        <v>0.50017066788030495</v>
      </c>
      <c r="AH141" s="118">
        <v>0.16725452269882807</v>
      </c>
      <c r="AI141" s="118">
        <v>0.10149049948799636</v>
      </c>
      <c r="AJ141" s="118">
        <v>0.11241324382751168</v>
      </c>
      <c r="AK141" s="118">
        <v>3.6181590624644447E-2</v>
      </c>
      <c r="AL141" s="118">
        <v>4.1529184207532141E-2</v>
      </c>
      <c r="AM141" s="118">
        <v>3.709181931960405E-2</v>
      </c>
      <c r="AN141" s="31"/>
      <c r="AO141" s="31"/>
      <c r="AP141" s="16">
        <v>6.2903000000000002</v>
      </c>
      <c r="AQ141" s="16">
        <v>8.9076000000000004</v>
      </c>
      <c r="AR141" s="16">
        <v>10.1831</v>
      </c>
      <c r="AS141" s="16">
        <v>6.5976999999999994E-2</v>
      </c>
      <c r="AT141" s="16">
        <v>5.8952</v>
      </c>
      <c r="AU141" s="16">
        <v>5.7640000000000002</v>
      </c>
      <c r="AV141" s="16">
        <v>5.0380099999999999</v>
      </c>
      <c r="AW141" s="16"/>
      <c r="AX141" s="16">
        <f t="shared" si="115"/>
        <v>0.15897492965359361</v>
      </c>
      <c r="AY141" s="16">
        <f t="shared" si="116"/>
        <v>1.4160850833823506</v>
      </c>
      <c r="AZ141" s="16">
        <f t="shared" si="117"/>
        <v>1.6188576061555091</v>
      </c>
      <c r="BA141" s="16">
        <f t="shared" si="118"/>
        <v>1.0488688933755144E-2</v>
      </c>
      <c r="BB141" s="16">
        <f t="shared" si="119"/>
        <v>0.93718900529386506</v>
      </c>
      <c r="BC141" s="16">
        <f t="shared" si="120"/>
        <v>0.91633149452331364</v>
      </c>
      <c r="BD141" s="16">
        <f t="shared" si="147"/>
        <v>0.80091728534410112</v>
      </c>
      <c r="BE141" s="16"/>
      <c r="BF141" s="16">
        <f t="shared" si="121"/>
        <v>0.11226368494319457</v>
      </c>
      <c r="BG141" s="16">
        <f t="shared" si="122"/>
        <v>0.70617225739817679</v>
      </c>
      <c r="BH141" s="16">
        <f t="shared" si="123"/>
        <v>1.1431923301450446</v>
      </c>
      <c r="BI141" s="16">
        <f t="shared" si="124"/>
        <v>7.4068211414971474E-3</v>
      </c>
      <c r="BJ141" s="16">
        <f t="shared" si="125"/>
        <v>0.66181687547712065</v>
      </c>
      <c r="BK141" s="16">
        <f t="shared" si="126"/>
        <v>0.64708788001257356</v>
      </c>
      <c r="BL141" s="16">
        <f t="shared" si="148"/>
        <v>0.56558556738066368</v>
      </c>
      <c r="BM141" s="16"/>
      <c r="BN141" s="16">
        <f t="shared" si="127"/>
        <v>9.8201922793648297E-2</v>
      </c>
      <c r="BO141" s="16">
        <f t="shared" si="128"/>
        <v>0.61771955494888597</v>
      </c>
      <c r="BP141" s="16">
        <f t="shared" si="129"/>
        <v>0.87474344747670163</v>
      </c>
      <c r="BQ141" s="16">
        <f t="shared" si="130"/>
        <v>6.4790682601565328E-3</v>
      </c>
      <c r="BR141" s="16">
        <f t="shared" si="131"/>
        <v>0.57891997525311545</v>
      </c>
      <c r="BS141" s="16">
        <f t="shared" si="132"/>
        <v>0.56603588298258878</v>
      </c>
      <c r="BT141" s="16">
        <f t="shared" si="149"/>
        <v>0.49474226905362806</v>
      </c>
      <c r="BU141" s="16"/>
      <c r="BV141" s="16">
        <f t="shared" si="133"/>
        <v>15.15679706564409</v>
      </c>
      <c r="BW141" s="16">
        <f t="shared" si="134"/>
        <v>95.340800582021032</v>
      </c>
      <c r="BX141" s="16">
        <f t="shared" si="135"/>
        <v>135.01068554193131</v>
      </c>
      <c r="BY141" s="16">
        <f t="shared" si="150"/>
        <v>154.34318019916034</v>
      </c>
      <c r="BZ141" s="16">
        <f t="shared" si="136"/>
        <v>89.352350061385039</v>
      </c>
      <c r="CA141" s="16">
        <f t="shared" si="137"/>
        <v>87.363778286372536</v>
      </c>
      <c r="CB141" s="16">
        <f t="shared" si="151"/>
        <v>76.360095184685576</v>
      </c>
      <c r="CC141" s="16"/>
      <c r="CD141" s="16">
        <f t="shared" si="138"/>
        <v>0.17349063150589866</v>
      </c>
      <c r="CE141" s="16">
        <f t="shared" si="139"/>
        <v>1.0670206269507396</v>
      </c>
      <c r="CF141" s="16">
        <f t="shared" si="140"/>
        <v>1.5109919934862261</v>
      </c>
      <c r="CG141" s="16">
        <f t="shared" si="152"/>
        <v>1.727354457864025</v>
      </c>
      <c r="CH141" s="16">
        <f t="shared" si="153"/>
        <v>1.11916474419867E-2</v>
      </c>
      <c r="CI141" s="16">
        <f t="shared" si="141"/>
        <v>0.97774460578097433</v>
      </c>
      <c r="CJ141" s="16">
        <f t="shared" si="154"/>
        <v>0.87404753643303246</v>
      </c>
      <c r="CK141" s="16"/>
      <c r="CL141" s="16">
        <f t="shared" si="155"/>
        <v>0.17349063150589866</v>
      </c>
      <c r="CM141" s="16">
        <f t="shared" si="142"/>
        <v>1.0913081193615544</v>
      </c>
      <c r="CN141" s="16">
        <f t="shared" si="143"/>
        <v>1.545385149201943</v>
      </c>
      <c r="CO141" s="16">
        <f t="shared" si="144"/>
        <v>1.7666724496877166</v>
      </c>
      <c r="CP141" s="16">
        <f t="shared" si="145"/>
        <v>1.1446391394864674E-2</v>
      </c>
      <c r="CQ141" s="16">
        <f t="shared" si="146"/>
        <v>1.0227619708535738</v>
      </c>
      <c r="CR141" s="16">
        <f t="shared" si="156"/>
        <v>0.87404753643303246</v>
      </c>
      <c r="CS141" s="16"/>
      <c r="CT141" s="16">
        <f t="shared" si="157"/>
        <v>0.1984910708791765</v>
      </c>
      <c r="CU141" s="16">
        <f t="shared" si="158"/>
        <v>1.2485683831512842</v>
      </c>
      <c r="CV141" s="16">
        <f t="shared" si="159"/>
        <v>1.7680790629633527</v>
      </c>
      <c r="CW141" s="16">
        <f t="shared" si="160"/>
        <v>2.0212544238697423</v>
      </c>
      <c r="CX141" s="16">
        <f t="shared" si="161"/>
        <v>1.3095845383395427E-2</v>
      </c>
      <c r="CY141" s="16">
        <f t="shared" si="162"/>
        <v>1.1441025325475735</v>
      </c>
      <c r="CZ141" s="16">
        <f t="shared" si="163"/>
        <v>1.1441025325475735</v>
      </c>
      <c r="DA141" s="31"/>
      <c r="DB141" s="277"/>
      <c r="DC141" s="57"/>
      <c r="DD141" s="57"/>
      <c r="DE141" s="161"/>
      <c r="DF141" s="132"/>
      <c r="DG141" s="205"/>
      <c r="DH141" s="206"/>
      <c r="DI141" s="78"/>
      <c r="DJ141" s="57"/>
      <c r="DP141" s="78"/>
    </row>
    <row r="142" spans="2:120" x14ac:dyDescent="0.25">
      <c r="B142" s="115">
        <v>39994</v>
      </c>
      <c r="C142" s="112">
        <v>1808.5970500000001</v>
      </c>
      <c r="D142" s="112">
        <v>281.52</v>
      </c>
      <c r="E142" s="112">
        <v>200.37010000000001</v>
      </c>
      <c r="F142" s="112">
        <v>170.99126000000001</v>
      </c>
      <c r="G142" s="112">
        <v>27116.005860000001</v>
      </c>
      <c r="H142" s="112">
        <v>305.44918999999999</v>
      </c>
      <c r="I142" s="112">
        <v>326.90102999999999</v>
      </c>
      <c r="J142" s="112">
        <v>348.63159000000002</v>
      </c>
      <c r="L142" s="115">
        <v>39994</v>
      </c>
      <c r="M142" s="112">
        <f t="shared" si="164"/>
        <v>9.9381572412504671E-3</v>
      </c>
      <c r="N142" s="112">
        <f t="shared" si="165"/>
        <v>-6.914068011852792E-3</v>
      </c>
      <c r="O142" s="112">
        <f t="shared" si="166"/>
        <v>-2.0370646147930271E-3</v>
      </c>
      <c r="P142" s="112">
        <f t="shared" si="167"/>
        <v>-2.5612819715766344E-2</v>
      </c>
      <c r="Q142" s="112">
        <f t="shared" si="168"/>
        <v>6.6988110281873681E-4</v>
      </c>
      <c r="R142" s="112">
        <f t="shared" si="169"/>
        <v>8.043944694163363E-3</v>
      </c>
      <c r="S142" s="112">
        <f t="shared" si="170"/>
        <v>5.5631099265662121E-2</v>
      </c>
      <c r="T142" s="112">
        <f t="shared" si="171"/>
        <v>-1.6506718207651927E-2</v>
      </c>
      <c r="V142" s="115">
        <v>39994</v>
      </c>
      <c r="W142" s="119">
        <f>M142-'Interest rate'!M141</f>
        <v>8.2456679896780738E-3</v>
      </c>
      <c r="X142" s="119">
        <f>N142-'Interest rate'!N141</f>
        <v>-7.1772284504106887E-3</v>
      </c>
      <c r="Y142" s="119">
        <f>O142-'Interest rate'!O141</f>
        <v>-2.8015503315200752E-3</v>
      </c>
      <c r="Z142" s="119">
        <f>P142-'Interest rate'!P141</f>
        <v>-2.6169445804041125E-2</v>
      </c>
      <c r="AA142" s="119">
        <f>Q142-'Interest rate'!Q141</f>
        <v>4.6880362876433601E-4</v>
      </c>
      <c r="AB142" s="119">
        <f>R142-'Interest rate'!R141</f>
        <v>7.8760415007954609E-3</v>
      </c>
      <c r="AC142" s="119">
        <f>S142-'Interest rate'!S141</f>
        <v>5.5298375486252382E-2</v>
      </c>
      <c r="AD142" s="119">
        <f>T142-'Interest rate'!T141</f>
        <v>-1.9013531802701822E-2</v>
      </c>
      <c r="AE142" s="118"/>
      <c r="AF142" s="119">
        <v>3.8684719535783366E-3</v>
      </c>
      <c r="AG142" s="119">
        <v>0.50017066788030495</v>
      </c>
      <c r="AH142" s="119">
        <v>0.16725452269882807</v>
      </c>
      <c r="AI142" s="119">
        <v>0.10149049948799636</v>
      </c>
      <c r="AJ142" s="119">
        <v>0.11241324382751168</v>
      </c>
      <c r="AK142" s="119">
        <v>3.6181590624644447E-2</v>
      </c>
      <c r="AL142" s="119">
        <v>4.1529184207532141E-2</v>
      </c>
      <c r="AM142" s="119">
        <v>3.709181931960405E-2</v>
      </c>
      <c r="AN142" s="31"/>
      <c r="AO142" s="31"/>
      <c r="AP142" s="18">
        <v>6.4310999999999998</v>
      </c>
      <c r="AQ142" s="18">
        <v>9.0243000000000002</v>
      </c>
      <c r="AR142" s="18">
        <v>10.586399999999999</v>
      </c>
      <c r="AS142" s="18">
        <v>6.6738999999999993E-2</v>
      </c>
      <c r="AT142" s="18">
        <v>5.9223999999999997</v>
      </c>
      <c r="AU142" s="18">
        <v>5.5331000000000001</v>
      </c>
      <c r="AV142" s="18">
        <v>5.1860400000000002</v>
      </c>
      <c r="AW142" s="18"/>
      <c r="AX142" s="18">
        <f t="shared" si="115"/>
        <v>0.15549439442708091</v>
      </c>
      <c r="AY142" s="18">
        <f t="shared" si="116"/>
        <v>1.4032280636283063</v>
      </c>
      <c r="AZ142" s="18">
        <f t="shared" si="117"/>
        <v>1.6461258571628492</v>
      </c>
      <c r="BA142" s="18">
        <f t="shared" si="118"/>
        <v>1.0377540389668951E-2</v>
      </c>
      <c r="BB142" s="18">
        <f t="shared" si="119"/>
        <v>0.92090000155494389</v>
      </c>
      <c r="BC142" s="18">
        <f t="shared" si="120"/>
        <v>0.8603660338044814</v>
      </c>
      <c r="BD142" s="18">
        <f t="shared" si="147"/>
        <v>0.80640014927461867</v>
      </c>
      <c r="BE142" s="18"/>
      <c r="BF142" s="18">
        <f t="shared" si="121"/>
        <v>0.11081191893000011</v>
      </c>
      <c r="BG142" s="18">
        <f t="shared" si="122"/>
        <v>0.71264253183072368</v>
      </c>
      <c r="BH142" s="18">
        <f t="shared" si="123"/>
        <v>1.1730992985605531</v>
      </c>
      <c r="BI142" s="18">
        <f t="shared" si="124"/>
        <v>7.3954766574692767E-3</v>
      </c>
      <c r="BJ142" s="18">
        <f t="shared" si="125"/>
        <v>0.6562725086710326</v>
      </c>
      <c r="BK142" s="18">
        <f t="shared" si="126"/>
        <v>0.6131334286315836</v>
      </c>
      <c r="BL142" s="18">
        <f t="shared" si="148"/>
        <v>0.57467504404773784</v>
      </c>
      <c r="BM142" s="18"/>
      <c r="BN142" s="18">
        <f t="shared" si="127"/>
        <v>9.4460817652837606E-2</v>
      </c>
      <c r="BO142" s="18">
        <f t="shared" si="128"/>
        <v>0.60748696440716399</v>
      </c>
      <c r="BP142" s="18">
        <f t="shared" si="129"/>
        <v>0.85244275674450243</v>
      </c>
      <c r="BQ142" s="18">
        <f t="shared" si="130"/>
        <v>6.304220509332728E-3</v>
      </c>
      <c r="BR142" s="18">
        <f t="shared" si="131"/>
        <v>0.5594347464671654</v>
      </c>
      <c r="BS142" s="18">
        <f t="shared" si="132"/>
        <v>0.52266115015491577</v>
      </c>
      <c r="BT142" s="18">
        <f t="shared" si="149"/>
        <v>0.48987757878032195</v>
      </c>
      <c r="BU142" s="18"/>
      <c r="BV142" s="18">
        <f t="shared" si="133"/>
        <v>14.98374263923643</v>
      </c>
      <c r="BW142" s="18">
        <f t="shared" si="134"/>
        <v>96.361947287193402</v>
      </c>
      <c r="BX142" s="18">
        <f t="shared" si="135"/>
        <v>135.21778869926132</v>
      </c>
      <c r="BY142" s="18">
        <f t="shared" si="150"/>
        <v>158.62389307601254</v>
      </c>
      <c r="BZ142" s="18">
        <f t="shared" si="136"/>
        <v>88.739717406613835</v>
      </c>
      <c r="CA142" s="18">
        <f t="shared" si="137"/>
        <v>82.90654639715909</v>
      </c>
      <c r="CB142" s="18">
        <f t="shared" si="151"/>
        <v>77.706288676785704</v>
      </c>
      <c r="CC142" s="18"/>
      <c r="CD142" s="18">
        <f t="shared" si="138"/>
        <v>0.18073051273246463</v>
      </c>
      <c r="CE142" s="18">
        <f t="shared" si="139"/>
        <v>1.0858942320680807</v>
      </c>
      <c r="CF142" s="18">
        <f t="shared" si="140"/>
        <v>1.5237572605700394</v>
      </c>
      <c r="CG142" s="18">
        <f t="shared" si="152"/>
        <v>1.7875185735512631</v>
      </c>
      <c r="CH142" s="18">
        <f t="shared" si="153"/>
        <v>1.1268911252195054E-2</v>
      </c>
      <c r="CI142" s="18">
        <f t="shared" si="141"/>
        <v>0.93426651357557744</v>
      </c>
      <c r="CJ142" s="18">
        <f t="shared" si="154"/>
        <v>0.93727566825107089</v>
      </c>
      <c r="CK142" s="18"/>
      <c r="CL142" s="18">
        <f t="shared" si="155"/>
        <v>0.18073051273246463</v>
      </c>
      <c r="CM142" s="18">
        <f t="shared" si="142"/>
        <v>1.1622960004337533</v>
      </c>
      <c r="CN142" s="18">
        <f t="shared" si="143"/>
        <v>1.6309663660515805</v>
      </c>
      <c r="CO142" s="18">
        <f t="shared" si="144"/>
        <v>1.9132854999909634</v>
      </c>
      <c r="CP142" s="18">
        <f t="shared" si="145"/>
        <v>1.2061773689251955E-2</v>
      </c>
      <c r="CQ142" s="18">
        <f t="shared" si="146"/>
        <v>1.0703583886067485</v>
      </c>
      <c r="CR142" s="18">
        <f t="shared" si="156"/>
        <v>0.93727566825107089</v>
      </c>
      <c r="CS142" s="18"/>
      <c r="CT142" s="18">
        <f t="shared" si="157"/>
        <v>0.19282535422017569</v>
      </c>
      <c r="CU142" s="18">
        <f t="shared" si="158"/>
        <v>1.240079135525372</v>
      </c>
      <c r="CV142" s="18">
        <f t="shared" si="159"/>
        <v>1.7401138440891315</v>
      </c>
      <c r="CW142" s="18">
        <f t="shared" si="160"/>
        <v>2.0413263299164681</v>
      </c>
      <c r="CX142" s="18">
        <f t="shared" si="161"/>
        <v>1.2868971315300303E-2</v>
      </c>
      <c r="CY142" s="18">
        <f t="shared" si="162"/>
        <v>1.066921967435654</v>
      </c>
      <c r="CZ142" s="18">
        <f t="shared" si="163"/>
        <v>1.066921967435654</v>
      </c>
      <c r="DA142" s="31"/>
      <c r="DB142" s="277"/>
      <c r="DC142" s="57"/>
      <c r="DD142" s="57"/>
      <c r="DE142" s="161"/>
      <c r="DF142" s="132"/>
      <c r="DG142" s="205"/>
      <c r="DH142" s="206"/>
      <c r="DI142" s="78"/>
      <c r="DJ142" s="57"/>
      <c r="DP142" s="78"/>
    </row>
    <row r="143" spans="2:120" x14ac:dyDescent="0.25">
      <c r="B143" s="78">
        <v>40025</v>
      </c>
      <c r="C143" s="111">
        <v>1880.7052000000001</v>
      </c>
      <c r="D143" s="111">
        <v>305.95</v>
      </c>
      <c r="E143" s="111">
        <v>214.80726999999999</v>
      </c>
      <c r="F143" s="111">
        <v>183.24748</v>
      </c>
      <c r="G143" s="111">
        <v>28952.04883</v>
      </c>
      <c r="H143" s="111">
        <v>327.02996999999999</v>
      </c>
      <c r="I143" s="111">
        <v>330.36480999999998</v>
      </c>
      <c r="J143" s="111">
        <v>367.81677000000002</v>
      </c>
      <c r="L143" s="78">
        <v>40025</v>
      </c>
      <c r="M143" s="111">
        <f t="shared" si="164"/>
        <v>3.9869660298295972E-2</v>
      </c>
      <c r="N143" s="111">
        <f t="shared" si="165"/>
        <v>8.6778914464336498E-2</v>
      </c>
      <c r="O143" s="111">
        <f t="shared" si="166"/>
        <v>7.205251681762892E-2</v>
      </c>
      <c r="P143" s="111">
        <f t="shared" si="167"/>
        <v>7.1677464684452241E-2</v>
      </c>
      <c r="Q143" s="111">
        <f t="shared" si="168"/>
        <v>6.7710671677808865E-2</v>
      </c>
      <c r="R143" s="111">
        <f t="shared" si="169"/>
        <v>7.065260182880162E-2</v>
      </c>
      <c r="S143" s="111">
        <f t="shared" si="170"/>
        <v>1.0595806320952805E-2</v>
      </c>
      <c r="T143" s="111">
        <f t="shared" si="171"/>
        <v>5.5029952965535811E-2</v>
      </c>
      <c r="V143" s="78">
        <v>40025</v>
      </c>
      <c r="W143" s="118">
        <f>M143-'Interest rate'!M142</f>
        <v>3.8390093361241329E-2</v>
      </c>
      <c r="X143" s="118">
        <f>N143-'Interest rate'!N142</f>
        <v>8.6521986175590593E-2</v>
      </c>
      <c r="Y143" s="118">
        <f>O143-'Interest rate'!O142</f>
        <v>7.1443105242849247E-2</v>
      </c>
      <c r="Z143" s="118">
        <f>P143-'Interest rate'!P142</f>
        <v>7.1135334089862834E-2</v>
      </c>
      <c r="AA143" s="118">
        <f>Q143-'Interest rate'!Q142</f>
        <v>6.7518167293976639E-2</v>
      </c>
      <c r="AB143" s="118">
        <f>R143-'Interest rate'!R142</f>
        <v>7.0490246882495722E-2</v>
      </c>
      <c r="AC143" s="118">
        <f>S143-'Interest rate'!S142</f>
        <v>1.0330917575164911E-2</v>
      </c>
      <c r="AD143" s="118">
        <f>T143-'Interest rate'!T142</f>
        <v>5.2324734927680749E-2</v>
      </c>
      <c r="AE143" s="118"/>
      <c r="AF143" s="118">
        <v>4.201203588054956E-3</v>
      </c>
      <c r="AG143" s="118">
        <v>0.49029181333030536</v>
      </c>
      <c r="AH143" s="118">
        <v>0.18042466220052231</v>
      </c>
      <c r="AI143" s="118">
        <v>0.10241853071420459</v>
      </c>
      <c r="AJ143" s="118">
        <v>0.10162370841376175</v>
      </c>
      <c r="AK143" s="118">
        <v>3.7356648120812984E-2</v>
      </c>
      <c r="AL143" s="118">
        <v>4.1671397751788339E-2</v>
      </c>
      <c r="AM143" s="118">
        <v>4.201203588054956E-2</v>
      </c>
      <c r="AN143" s="31"/>
      <c r="AO143" s="31"/>
      <c r="AP143" s="16">
        <v>6.1161000000000003</v>
      </c>
      <c r="AQ143" s="16">
        <v>8.7204999999999995</v>
      </c>
      <c r="AR143" s="16">
        <v>10.2249</v>
      </c>
      <c r="AS143" s="16">
        <v>6.4599000000000004E-2</v>
      </c>
      <c r="AT143" s="16">
        <v>5.7244000000000002</v>
      </c>
      <c r="AU143" s="16">
        <v>5.6759000000000004</v>
      </c>
      <c r="AV143" s="16">
        <v>5.11252</v>
      </c>
      <c r="AW143" s="16"/>
      <c r="AX143" s="16">
        <f t="shared" si="115"/>
        <v>0.16350288582593481</v>
      </c>
      <c r="AY143" s="16">
        <f t="shared" si="116"/>
        <v>1.4258269158450645</v>
      </c>
      <c r="AZ143" s="16">
        <f t="shared" si="117"/>
        <v>1.6718006572816009</v>
      </c>
      <c r="BA143" s="16">
        <f t="shared" si="118"/>
        <v>1.0562122921469564E-2</v>
      </c>
      <c r="BB143" s="16">
        <f t="shared" si="119"/>
        <v>0.93595591962198121</v>
      </c>
      <c r="BC143" s="16">
        <f t="shared" si="120"/>
        <v>0.92802602965942349</v>
      </c>
      <c r="BD143" s="16">
        <f t="shared" si="147"/>
        <v>0.83591177384280824</v>
      </c>
      <c r="BE143" s="16"/>
      <c r="BF143" s="16">
        <f t="shared" si="121"/>
        <v>0.11467232383464251</v>
      </c>
      <c r="BG143" s="16">
        <f t="shared" si="122"/>
        <v>0.70134739980505711</v>
      </c>
      <c r="BH143" s="16">
        <f t="shared" si="123"/>
        <v>1.1725130439768363</v>
      </c>
      <c r="BI143" s="16">
        <f t="shared" si="124"/>
        <v>7.4077174473940726E-3</v>
      </c>
      <c r="BJ143" s="16">
        <f t="shared" si="125"/>
        <v>0.65643025055902759</v>
      </c>
      <c r="BK143" s="16">
        <f t="shared" si="126"/>
        <v>0.65086864285304746</v>
      </c>
      <c r="BL143" s="16">
        <f t="shared" si="148"/>
        <v>0.58626454905108649</v>
      </c>
      <c r="BM143" s="16"/>
      <c r="BN143" s="16">
        <f t="shared" si="127"/>
        <v>9.7800467486234582E-2</v>
      </c>
      <c r="BO143" s="16">
        <f t="shared" si="128"/>
        <v>0.59815743919255937</v>
      </c>
      <c r="BP143" s="16">
        <f t="shared" si="129"/>
        <v>0.85286897671370865</v>
      </c>
      <c r="BQ143" s="16">
        <f t="shared" si="130"/>
        <v>6.3178123991432678E-3</v>
      </c>
      <c r="BR143" s="16">
        <f t="shared" si="131"/>
        <v>0.55984899607820127</v>
      </c>
      <c r="BS143" s="16">
        <f t="shared" si="132"/>
        <v>0.55510567340511885</v>
      </c>
      <c r="BT143" s="16">
        <f t="shared" si="149"/>
        <v>0.50000684603272405</v>
      </c>
      <c r="BU143" s="16"/>
      <c r="BV143" s="16">
        <f t="shared" si="133"/>
        <v>15.480115791266117</v>
      </c>
      <c r="BW143" s="16">
        <f t="shared" si="134"/>
        <v>94.677936190962711</v>
      </c>
      <c r="BX143" s="16">
        <f t="shared" si="135"/>
        <v>134.99434975773616</v>
      </c>
      <c r="BY143" s="16">
        <f t="shared" si="150"/>
        <v>158.28263595411693</v>
      </c>
      <c r="BZ143" s="16">
        <f t="shared" si="136"/>
        <v>88.614374835523762</v>
      </c>
      <c r="CA143" s="16">
        <f t="shared" si="137"/>
        <v>87.863589219647366</v>
      </c>
      <c r="CB143" s="16">
        <f t="shared" si="151"/>
        <v>79.142401585163853</v>
      </c>
      <c r="CC143" s="16"/>
      <c r="CD143" s="16">
        <f t="shared" si="138"/>
        <v>0.17618351274687713</v>
      </c>
      <c r="CE143" s="16">
        <f t="shared" si="139"/>
        <v>1.0684263852980227</v>
      </c>
      <c r="CF143" s="16">
        <f t="shared" si="140"/>
        <v>1.5233910977569702</v>
      </c>
      <c r="CG143" s="16">
        <f t="shared" si="152"/>
        <v>1.7861959331982391</v>
      </c>
      <c r="CH143" s="16">
        <f t="shared" si="153"/>
        <v>1.1284850814059116E-2</v>
      </c>
      <c r="CI143" s="16">
        <f t="shared" si="141"/>
        <v>0.99152749633149329</v>
      </c>
      <c r="CJ143" s="16">
        <f t="shared" si="154"/>
        <v>0.9007417325886643</v>
      </c>
      <c r="CK143" s="16"/>
      <c r="CL143" s="16">
        <f t="shared" si="155"/>
        <v>0.17618351274687713</v>
      </c>
      <c r="CM143" s="16">
        <f t="shared" si="142"/>
        <v>1.0775559823111753</v>
      </c>
      <c r="CN143" s="16">
        <f t="shared" si="143"/>
        <v>1.5364083229091419</v>
      </c>
      <c r="CO143" s="16">
        <f t="shared" si="144"/>
        <v>1.801458799485544</v>
      </c>
      <c r="CP143" s="16">
        <f t="shared" si="145"/>
        <v>1.1381278739935516E-2</v>
      </c>
      <c r="CQ143" s="16">
        <f t="shared" si="146"/>
        <v>1.0085449003682234</v>
      </c>
      <c r="CR143" s="16">
        <f t="shared" si="156"/>
        <v>0.9007417325886643</v>
      </c>
      <c r="CS143" s="16"/>
      <c r="CT143" s="16">
        <f t="shared" si="157"/>
        <v>0.19559825682833515</v>
      </c>
      <c r="CU143" s="16">
        <f t="shared" si="158"/>
        <v>1.1962984985877807</v>
      </c>
      <c r="CV143" s="16">
        <f t="shared" si="159"/>
        <v>1.7057145986714968</v>
      </c>
      <c r="CW143" s="16">
        <f t="shared" si="160"/>
        <v>1.9999726162440439</v>
      </c>
      <c r="CX143" s="16">
        <f t="shared" si="161"/>
        <v>1.2635451792853622E-2</v>
      </c>
      <c r="CY143" s="16">
        <f t="shared" si="162"/>
        <v>1.1101961459319476</v>
      </c>
      <c r="CZ143" s="16">
        <f t="shared" si="163"/>
        <v>1.1101961459319476</v>
      </c>
      <c r="DA143" s="31"/>
      <c r="DB143" s="277"/>
      <c r="DC143" s="57"/>
      <c r="DD143" s="57"/>
      <c r="DE143" s="161"/>
      <c r="DF143" s="132"/>
      <c r="DG143" s="205"/>
      <c r="DH143" s="206"/>
      <c r="DI143" s="78"/>
      <c r="DJ143" s="57"/>
      <c r="DP143" s="78"/>
    </row>
    <row r="144" spans="2:120" x14ac:dyDescent="0.25">
      <c r="B144" s="115">
        <v>40056</v>
      </c>
      <c r="C144" s="112">
        <v>1910.0733600000001</v>
      </c>
      <c r="D144" s="112">
        <v>317.52</v>
      </c>
      <c r="E144" s="112">
        <v>221.39171999999999</v>
      </c>
      <c r="F144" s="112">
        <v>194.98894999999999</v>
      </c>
      <c r="G144" s="112">
        <v>29475.380860000001</v>
      </c>
      <c r="H144" s="112">
        <v>335.90442000000002</v>
      </c>
      <c r="I144" s="112">
        <v>348.60518999999999</v>
      </c>
      <c r="J144" s="112">
        <v>376.78888000000001</v>
      </c>
      <c r="L144" s="115">
        <v>40056</v>
      </c>
      <c r="M144" s="112">
        <f t="shared" si="164"/>
        <v>1.5615504226818677E-2</v>
      </c>
      <c r="N144" s="112">
        <f t="shared" si="165"/>
        <v>3.7816636705344076E-2</v>
      </c>
      <c r="O144" s="112">
        <f t="shared" si="166"/>
        <v>3.0652826601259786E-2</v>
      </c>
      <c r="P144" s="112">
        <f t="shared" si="167"/>
        <v>6.4074387271246369E-2</v>
      </c>
      <c r="Q144" s="112">
        <f t="shared" si="168"/>
        <v>1.8075820232028805E-2</v>
      </c>
      <c r="R144" s="112">
        <f t="shared" si="169"/>
        <v>2.7136503727777761E-2</v>
      </c>
      <c r="S144" s="112">
        <f t="shared" si="170"/>
        <v>5.5212841827796399E-2</v>
      </c>
      <c r="T144" s="112">
        <f t="shared" si="171"/>
        <v>2.439287909575194E-2</v>
      </c>
      <c r="V144" s="115">
        <v>40056</v>
      </c>
      <c r="W144" s="119">
        <f>M144-'Interest rate'!M143</f>
        <v>1.4300063199315538E-2</v>
      </c>
      <c r="X144" s="119">
        <f>N144-'Interest rate'!N143</f>
        <v>3.7584117627438296E-2</v>
      </c>
      <c r="Y144" s="119">
        <f>O144-'Interest rate'!O143</f>
        <v>3.0242296479950914E-2</v>
      </c>
      <c r="Z144" s="119">
        <f>P144-'Interest rate'!P143</f>
        <v>6.3590261763387002E-2</v>
      </c>
      <c r="AA144" s="119">
        <f>Q144-'Interest rate'!Q143</f>
        <v>1.7902028115316826E-2</v>
      </c>
      <c r="AB144" s="119">
        <f>R144-'Interest rate'!R143</f>
        <v>2.7003268072387954E-2</v>
      </c>
      <c r="AC144" s="119">
        <f>S144-'Interest rate'!S143</f>
        <v>5.4961797080416819E-2</v>
      </c>
      <c r="AD144" s="119">
        <f>T144-'Interest rate'!T143</f>
        <v>2.2007751121824848E-2</v>
      </c>
      <c r="AE144" s="118"/>
      <c r="AF144" s="119">
        <v>4.201203588054956E-3</v>
      </c>
      <c r="AG144" s="119">
        <v>0.49029181333030536</v>
      </c>
      <c r="AH144" s="119">
        <v>0.18042466220052231</v>
      </c>
      <c r="AI144" s="119">
        <v>0.10241853071420459</v>
      </c>
      <c r="AJ144" s="119">
        <v>0.10162370841376175</v>
      </c>
      <c r="AK144" s="119">
        <v>3.7356648120812984E-2</v>
      </c>
      <c r="AL144" s="119">
        <v>4.1671397751788339E-2</v>
      </c>
      <c r="AM144" s="119">
        <v>4.201203588054956E-2</v>
      </c>
      <c r="AN144" s="31"/>
      <c r="AO144" s="31"/>
      <c r="AP144" s="18">
        <v>6.0155000000000003</v>
      </c>
      <c r="AQ144" s="18">
        <v>8.6225000000000005</v>
      </c>
      <c r="AR144" s="18">
        <v>9.7971000000000004</v>
      </c>
      <c r="AS144" s="18">
        <v>6.4600999999999992E-2</v>
      </c>
      <c r="AT144" s="18">
        <v>5.6803999999999997</v>
      </c>
      <c r="AU144" s="18">
        <v>5.4996999999999998</v>
      </c>
      <c r="AV144" s="18">
        <v>5.0758299999999998</v>
      </c>
      <c r="AW144" s="18"/>
      <c r="AX144" s="18">
        <f t="shared" si="115"/>
        <v>0.16623722051367301</v>
      </c>
      <c r="AY144" s="18">
        <f t="shared" si="116"/>
        <v>1.4333804338791456</v>
      </c>
      <c r="AZ144" s="18">
        <f t="shared" si="117"/>
        <v>1.6286426730945058</v>
      </c>
      <c r="BA144" s="18">
        <f t="shared" si="118"/>
        <v>1.0739090682403789E-2</v>
      </c>
      <c r="BB144" s="18">
        <f t="shared" si="119"/>
        <v>0.94429390740586816</v>
      </c>
      <c r="BC144" s="18">
        <f t="shared" si="120"/>
        <v>0.91425484165904747</v>
      </c>
      <c r="BD144" s="18">
        <f t="shared" si="147"/>
        <v>0.84379187099991682</v>
      </c>
      <c r="BE144" s="18"/>
      <c r="BF144" s="18">
        <f t="shared" si="121"/>
        <v>0.11597564511452595</v>
      </c>
      <c r="BG144" s="18">
        <f t="shared" si="122"/>
        <v>0.69765149318643083</v>
      </c>
      <c r="BH144" s="18">
        <f t="shared" si="123"/>
        <v>1.1362249927515222</v>
      </c>
      <c r="BI144" s="18">
        <f t="shared" si="124"/>
        <v>7.4921426500434898E-3</v>
      </c>
      <c r="BJ144" s="18">
        <f t="shared" si="125"/>
        <v>0.65878805450855316</v>
      </c>
      <c r="BK144" s="18">
        <f t="shared" si="126"/>
        <v>0.63783125543635832</v>
      </c>
      <c r="BL144" s="18">
        <f t="shared" si="148"/>
        <v>0.58867265874166419</v>
      </c>
      <c r="BM144" s="18"/>
      <c r="BN144" s="18">
        <f t="shared" si="127"/>
        <v>0.10207102101642322</v>
      </c>
      <c r="BO144" s="18">
        <f t="shared" si="128"/>
        <v>0.61400822692429391</v>
      </c>
      <c r="BP144" s="18">
        <f t="shared" si="129"/>
        <v>0.88010737871410927</v>
      </c>
      <c r="BQ144" s="18">
        <f t="shared" si="130"/>
        <v>6.5938900286819559E-3</v>
      </c>
      <c r="BR144" s="18">
        <f t="shared" si="131"/>
        <v>0.57980422778169038</v>
      </c>
      <c r="BS144" s="18">
        <f t="shared" si="132"/>
        <v>0.56135999428402272</v>
      </c>
      <c r="BT144" s="18">
        <f t="shared" si="149"/>
        <v>0.51809515060579148</v>
      </c>
      <c r="BU144" s="18"/>
      <c r="BV144" s="18">
        <f t="shared" si="133"/>
        <v>15.479636538134086</v>
      </c>
      <c r="BW144" s="18">
        <f t="shared" si="134"/>
        <v>93.117753595145587</v>
      </c>
      <c r="BX144" s="18">
        <f t="shared" si="135"/>
        <v>133.47316605006117</v>
      </c>
      <c r="BY144" s="18">
        <f t="shared" si="150"/>
        <v>151.65554712775347</v>
      </c>
      <c r="BZ144" s="18">
        <f t="shared" si="136"/>
        <v>87.930527391216856</v>
      </c>
      <c r="CA144" s="18">
        <f t="shared" si="137"/>
        <v>85.133357068776036</v>
      </c>
      <c r="CB144" s="18">
        <f t="shared" si="151"/>
        <v>78.572003529357133</v>
      </c>
      <c r="CC144" s="18"/>
      <c r="CD144" s="18">
        <f t="shared" si="138"/>
        <v>0.1818280997145299</v>
      </c>
      <c r="CE144" s="18">
        <f t="shared" si="139"/>
        <v>1.0589923244841912</v>
      </c>
      <c r="CF144" s="18">
        <f t="shared" si="140"/>
        <v>1.5179388775438349</v>
      </c>
      <c r="CG144" s="18">
        <f t="shared" si="152"/>
        <v>1.7247200901344979</v>
      </c>
      <c r="CH144" s="18">
        <f t="shared" si="153"/>
        <v>1.137261460460531E-2</v>
      </c>
      <c r="CI144" s="18">
        <f t="shared" si="141"/>
        <v>0.96818885993944093</v>
      </c>
      <c r="CJ144" s="18">
        <f t="shared" si="154"/>
        <v>0.92292852337400233</v>
      </c>
      <c r="CK144" s="18"/>
      <c r="CL144" s="18">
        <f t="shared" si="155"/>
        <v>0.1818280997145299</v>
      </c>
      <c r="CM144" s="18">
        <f t="shared" si="142"/>
        <v>1.0937869338327546</v>
      </c>
      <c r="CN144" s="18">
        <f t="shared" si="143"/>
        <v>1.5678127897885341</v>
      </c>
      <c r="CO144" s="18">
        <f t="shared" si="144"/>
        <v>1.781388075713221</v>
      </c>
      <c r="CP144" s="18">
        <f t="shared" si="145"/>
        <v>1.1746277069658344E-2</v>
      </c>
      <c r="CQ144" s="18">
        <f t="shared" si="146"/>
        <v>1.0328563376184157</v>
      </c>
      <c r="CR144" s="18">
        <f t="shared" si="156"/>
        <v>0.92292852337400233</v>
      </c>
      <c r="CS144" s="18"/>
      <c r="CT144" s="18">
        <f t="shared" si="157"/>
        <v>0.19701211427490678</v>
      </c>
      <c r="CU144" s="18">
        <f t="shared" si="158"/>
        <v>1.1851263734207018</v>
      </c>
      <c r="CV144" s="18">
        <f t="shared" si="159"/>
        <v>1.6987369553353837</v>
      </c>
      <c r="CW144" s="18">
        <f t="shared" si="160"/>
        <v>1.9301473847626891</v>
      </c>
      <c r="CX144" s="18">
        <f t="shared" si="161"/>
        <v>1.2727179594273252E-2</v>
      </c>
      <c r="CY144" s="18">
        <f t="shared" si="162"/>
        <v>1.0835075248777046</v>
      </c>
      <c r="CZ144" s="18">
        <f t="shared" si="163"/>
        <v>1.0835075248777046</v>
      </c>
      <c r="DA144" s="31"/>
      <c r="DB144" s="277"/>
      <c r="DC144" s="57"/>
      <c r="DD144" s="57"/>
      <c r="DE144" s="161"/>
      <c r="DF144" s="132"/>
      <c r="DG144" s="205"/>
      <c r="DH144" s="206"/>
      <c r="DI144" s="78"/>
      <c r="DJ144" s="57"/>
      <c r="DP144" s="78"/>
    </row>
    <row r="145" spans="2:120" x14ac:dyDescent="0.25">
      <c r="B145" s="78">
        <v>40086</v>
      </c>
      <c r="C145" s="111">
        <v>1912.01367</v>
      </c>
      <c r="D145" s="111">
        <v>330.97</v>
      </c>
      <c r="E145" s="111">
        <v>226.02609000000001</v>
      </c>
      <c r="F145" s="111">
        <v>206.63669999999999</v>
      </c>
      <c r="G145" s="111">
        <v>29681.38867</v>
      </c>
      <c r="H145" s="111">
        <v>343.05041999999997</v>
      </c>
      <c r="I145" s="111">
        <v>353.74072000000001</v>
      </c>
      <c r="J145" s="111">
        <v>374.48516999999998</v>
      </c>
      <c r="L145" s="78">
        <v>40086</v>
      </c>
      <c r="M145" s="111">
        <f t="shared" si="164"/>
        <v>1.0158300935625419E-3</v>
      </c>
      <c r="N145" s="111">
        <f t="shared" si="165"/>
        <v>4.2359536407155618E-2</v>
      </c>
      <c r="O145" s="111">
        <f t="shared" si="166"/>
        <v>2.0932896677436696E-2</v>
      </c>
      <c r="P145" s="111">
        <f t="shared" si="167"/>
        <v>5.9735436290107691E-2</v>
      </c>
      <c r="Q145" s="111">
        <f t="shared" si="168"/>
        <v>6.9891483668516052E-3</v>
      </c>
      <c r="R145" s="111">
        <f t="shared" si="169"/>
        <v>2.1273908810131026E-2</v>
      </c>
      <c r="S145" s="111">
        <f t="shared" si="170"/>
        <v>1.4731651011850921E-2</v>
      </c>
      <c r="T145" s="111">
        <f t="shared" si="171"/>
        <v>-6.1140604786426023E-3</v>
      </c>
      <c r="V145" s="78">
        <v>40086</v>
      </c>
      <c r="W145" s="118">
        <f>M145-'Interest rate'!M144</f>
        <v>-3.5708866690065122E-4</v>
      </c>
      <c r="X145" s="118">
        <f>N145-'Interest rate'!N144</f>
        <v>4.2144166702991592E-2</v>
      </c>
      <c r="Y145" s="118">
        <f>O145-'Interest rate'!O144</f>
        <v>2.0573192493762882E-2</v>
      </c>
      <c r="Z145" s="118">
        <f>P145-'Interest rate'!P144</f>
        <v>5.9291729045211516E-2</v>
      </c>
      <c r="AA145" s="118">
        <f>Q145-'Interest rate'!Q144</f>
        <v>6.8226342830308706E-3</v>
      </c>
      <c r="AB145" s="118">
        <f>R145-'Interest rate'!R144</f>
        <v>2.1173963768001292E-2</v>
      </c>
      <c r="AC145" s="118">
        <f>S145-'Interest rate'!S144</f>
        <v>1.4480606264471341E-2</v>
      </c>
      <c r="AD145" s="118">
        <f>T145-'Interest rate'!T144</f>
        <v>-8.5803302509462887E-3</v>
      </c>
      <c r="AE145" s="118"/>
      <c r="AF145" s="118">
        <v>4.201203588054956E-3</v>
      </c>
      <c r="AG145" s="118">
        <v>0.49029181333030536</v>
      </c>
      <c r="AH145" s="118">
        <v>0.18042466220052231</v>
      </c>
      <c r="AI145" s="118">
        <v>0.10241853071420459</v>
      </c>
      <c r="AJ145" s="118">
        <v>0.10162370841376175</v>
      </c>
      <c r="AK145" s="118">
        <v>3.7356648120812984E-2</v>
      </c>
      <c r="AL145" s="118">
        <v>4.1671397751788339E-2</v>
      </c>
      <c r="AM145" s="118">
        <v>4.201203588054956E-2</v>
      </c>
      <c r="AN145" s="31"/>
      <c r="AO145" s="31"/>
      <c r="AP145" s="16">
        <v>5.7725999999999997</v>
      </c>
      <c r="AQ145" s="16">
        <v>8.4509000000000007</v>
      </c>
      <c r="AR145" s="16">
        <v>9.2265999999999995</v>
      </c>
      <c r="AS145" s="16">
        <v>6.4364000000000005E-2</v>
      </c>
      <c r="AT145" s="16">
        <v>5.5713999999999997</v>
      </c>
      <c r="AU145" s="16">
        <v>5.3986999999999998</v>
      </c>
      <c r="AV145" s="16">
        <v>5.0967799999999999</v>
      </c>
      <c r="AW145" s="16"/>
      <c r="AX145" s="16">
        <f t="shared" si="115"/>
        <v>0.1732321657485362</v>
      </c>
      <c r="AY145" s="16">
        <f t="shared" si="116"/>
        <v>1.4639677095243047</v>
      </c>
      <c r="AZ145" s="16">
        <f t="shared" si="117"/>
        <v>1.5983439004954441</v>
      </c>
      <c r="BA145" s="16">
        <f t="shared" si="118"/>
        <v>1.1149915116238784E-2</v>
      </c>
      <c r="BB145" s="16">
        <f t="shared" si="119"/>
        <v>0.96514568825139457</v>
      </c>
      <c r="BC145" s="16">
        <f t="shared" si="120"/>
        <v>0.93522849322662238</v>
      </c>
      <c r="BD145" s="16">
        <f t="shared" si="147"/>
        <v>0.88292623774382428</v>
      </c>
      <c r="BE145" s="16"/>
      <c r="BF145" s="16">
        <f t="shared" si="121"/>
        <v>0.1183305920079518</v>
      </c>
      <c r="BG145" s="16">
        <f t="shared" si="122"/>
        <v>0.68307517542510254</v>
      </c>
      <c r="BH145" s="16">
        <f t="shared" si="123"/>
        <v>1.0917890402205681</v>
      </c>
      <c r="BI145" s="16">
        <f t="shared" si="124"/>
        <v>7.6162302239998108E-3</v>
      </c>
      <c r="BJ145" s="16">
        <f t="shared" si="125"/>
        <v>0.65926706031310267</v>
      </c>
      <c r="BK145" s="16">
        <f t="shared" si="126"/>
        <v>0.63883136707332944</v>
      </c>
      <c r="BL145" s="16">
        <f t="shared" si="148"/>
        <v>0.60310499473428858</v>
      </c>
      <c r="BM145" s="16"/>
      <c r="BN145" s="16">
        <f t="shared" si="127"/>
        <v>0.10838228599917631</v>
      </c>
      <c r="BO145" s="16">
        <f t="shared" si="128"/>
        <v>0.62564758415884503</v>
      </c>
      <c r="BP145" s="16">
        <f t="shared" si="129"/>
        <v>0.91592786075043908</v>
      </c>
      <c r="BQ145" s="16">
        <f t="shared" si="130"/>
        <v>6.9759174560509842E-3</v>
      </c>
      <c r="BR145" s="16">
        <f t="shared" si="131"/>
        <v>0.60384106821581085</v>
      </c>
      <c r="BS145" s="16">
        <f t="shared" si="132"/>
        <v>0.58512344742375311</v>
      </c>
      <c r="BT145" s="16">
        <f t="shared" si="149"/>
        <v>0.55240066763488183</v>
      </c>
      <c r="BU145" s="16"/>
      <c r="BV145" s="16">
        <f t="shared" si="133"/>
        <v>15.536635386240755</v>
      </c>
      <c r="BW145" s="16">
        <f t="shared" si="134"/>
        <v>89.686781430613379</v>
      </c>
      <c r="BX145" s="16">
        <f t="shared" si="135"/>
        <v>131.29855198558201</v>
      </c>
      <c r="BY145" s="16">
        <f t="shared" si="150"/>
        <v>143.35032005468892</v>
      </c>
      <c r="BZ145" s="16">
        <f t="shared" si="136"/>
        <v>86.560810390901736</v>
      </c>
      <c r="CA145" s="16">
        <f t="shared" si="137"/>
        <v>83.877633459697961</v>
      </c>
      <c r="CB145" s="16">
        <f t="shared" si="151"/>
        <v>79.186812503884155</v>
      </c>
      <c r="CC145" s="16"/>
      <c r="CD145" s="16">
        <f t="shared" si="138"/>
        <v>0.18522977753903719</v>
      </c>
      <c r="CE145" s="16">
        <f t="shared" si="139"/>
        <v>1.0361130057077215</v>
      </c>
      <c r="CF145" s="16">
        <f t="shared" si="140"/>
        <v>1.516835983774276</v>
      </c>
      <c r="CG145" s="16">
        <f t="shared" si="152"/>
        <v>1.6560649028969379</v>
      </c>
      <c r="CH145" s="16">
        <f t="shared" si="153"/>
        <v>1.1552572064472126E-2</v>
      </c>
      <c r="CI145" s="16">
        <f t="shared" si="141"/>
        <v>0.96900240514053915</v>
      </c>
      <c r="CJ145" s="16">
        <f t="shared" si="154"/>
        <v>0.94407542556541391</v>
      </c>
      <c r="CK145" s="16"/>
      <c r="CL145" s="16">
        <f t="shared" si="155"/>
        <v>0.18522977753903719</v>
      </c>
      <c r="CM145" s="16">
        <f t="shared" si="142"/>
        <v>1.069257413821846</v>
      </c>
      <c r="CN145" s="16">
        <f t="shared" si="143"/>
        <v>1.5653583270046496</v>
      </c>
      <c r="CO145" s="16">
        <f t="shared" si="144"/>
        <v>1.7090410654416803</v>
      </c>
      <c r="CP145" s="16">
        <f t="shared" si="145"/>
        <v>1.1922129401522591E-2</v>
      </c>
      <c r="CQ145" s="16">
        <f t="shared" si="146"/>
        <v>1.0319891825809917</v>
      </c>
      <c r="CR145" s="16">
        <f t="shared" si="156"/>
        <v>0.94407542556541391</v>
      </c>
      <c r="CS145" s="16"/>
      <c r="CT145" s="16">
        <f t="shared" si="157"/>
        <v>0.19620230812395278</v>
      </c>
      <c r="CU145" s="16">
        <f t="shared" si="158"/>
        <v>1.1325974438763298</v>
      </c>
      <c r="CV145" s="16">
        <f t="shared" si="159"/>
        <v>1.6580860857247126</v>
      </c>
      <c r="CW145" s="16">
        <f t="shared" si="160"/>
        <v>1.8102802161364624</v>
      </c>
      <c r="CX145" s="16">
        <f t="shared" si="161"/>
        <v>1.2628365360090097E-2</v>
      </c>
      <c r="CY145" s="16">
        <f t="shared" si="162"/>
        <v>1.0592374008687837</v>
      </c>
      <c r="CZ145" s="16">
        <f t="shared" si="163"/>
        <v>1.0592374008687837</v>
      </c>
      <c r="DA145" s="31"/>
      <c r="DB145" s="277"/>
      <c r="DC145" s="57"/>
      <c r="DD145" s="57"/>
      <c r="DE145" s="161"/>
      <c r="DF145" s="132"/>
      <c r="DG145" s="205"/>
      <c r="DH145" s="206"/>
      <c r="DI145" s="78"/>
      <c r="DJ145" s="57"/>
      <c r="DP145" s="78"/>
    </row>
    <row r="146" spans="2:120" x14ac:dyDescent="0.25">
      <c r="B146" s="115">
        <v>40116</v>
      </c>
      <c r="C146" s="112">
        <v>1857.3726799999999</v>
      </c>
      <c r="D146" s="112">
        <v>324.92</v>
      </c>
      <c r="E146" s="112">
        <v>220.49403000000001</v>
      </c>
      <c r="F146" s="112">
        <v>197.63990999999999</v>
      </c>
      <c r="G146" s="112">
        <v>29242.800780000001</v>
      </c>
      <c r="H146" s="112">
        <v>332.88055000000003</v>
      </c>
      <c r="I146" s="112">
        <v>351.30349999999999</v>
      </c>
      <c r="J146" s="112">
        <v>361.42380000000003</v>
      </c>
      <c r="L146" s="115">
        <v>40116</v>
      </c>
      <c r="M146" s="112">
        <f t="shared" si="164"/>
        <v>-2.8577719321431494E-2</v>
      </c>
      <c r="N146" s="112">
        <f t="shared" si="165"/>
        <v>-1.8279602380880444E-2</v>
      </c>
      <c r="O146" s="112">
        <f t="shared" si="166"/>
        <v>-2.4475316101782774E-2</v>
      </c>
      <c r="P146" s="112">
        <f t="shared" si="167"/>
        <v>-4.3539168018072338E-2</v>
      </c>
      <c r="Q146" s="112">
        <f t="shared" si="168"/>
        <v>-1.4776528648179243E-2</v>
      </c>
      <c r="R146" s="112">
        <f t="shared" si="169"/>
        <v>-2.964540897515866E-2</v>
      </c>
      <c r="S146" s="112">
        <f t="shared" si="170"/>
        <v>-6.8898485874061555E-3</v>
      </c>
      <c r="T146" s="112">
        <f t="shared" si="171"/>
        <v>-3.4878203588141976E-2</v>
      </c>
      <c r="V146" s="115">
        <v>40116</v>
      </c>
      <c r="W146" s="119">
        <f>M146-'Interest rate'!M145</f>
        <v>-2.9884946280791413E-2</v>
      </c>
      <c r="X146" s="119">
        <f>N146-'Interest rate'!N145</f>
        <v>-1.8484063965803932E-2</v>
      </c>
      <c r="Y146" s="119">
        <f>O146-'Interest rate'!O145</f>
        <v>-2.4803888339204327E-2</v>
      </c>
      <c r="Z146" s="119">
        <f>P146-'Interest rate'!P145</f>
        <v>-4.3957479261218291E-2</v>
      </c>
      <c r="AA146" s="119">
        <f>Q146-'Interest rate'!Q145</f>
        <v>-1.492276929935088E-2</v>
      </c>
      <c r="AB146" s="119">
        <f>R146-'Interest rate'!R145</f>
        <v>-2.9729395169051487E-2</v>
      </c>
      <c r="AC146" s="119">
        <f>S146-'Interest rate'!S145</f>
        <v>-7.1395054948223402E-3</v>
      </c>
      <c r="AD146" s="119">
        <f>T146-'Interest rate'!T145</f>
        <v>-3.7627902104997557E-2</v>
      </c>
      <c r="AE146" s="118"/>
      <c r="AF146" s="119">
        <v>4.6766282650849778E-3</v>
      </c>
      <c r="AG146" s="119">
        <v>0.49777574997148405</v>
      </c>
      <c r="AH146" s="119">
        <v>0.17440401505646172</v>
      </c>
      <c r="AI146" s="119">
        <v>0.10516710391239878</v>
      </c>
      <c r="AJ146" s="119">
        <v>9.5585719174175909E-2</v>
      </c>
      <c r="AK146" s="119">
        <v>3.7184897912626899E-2</v>
      </c>
      <c r="AL146" s="119">
        <v>4.3116231322002971E-2</v>
      </c>
      <c r="AM146" s="119">
        <v>4.2089654385764806E-2</v>
      </c>
      <c r="AN146" s="31"/>
      <c r="AO146" s="31"/>
      <c r="AP146" s="18">
        <v>5.7259000000000002</v>
      </c>
      <c r="AQ146" s="18">
        <v>8.4269999999999996</v>
      </c>
      <c r="AR146" s="18">
        <v>9.42</v>
      </c>
      <c r="AS146" s="18">
        <v>6.3563999999999996E-2</v>
      </c>
      <c r="AT146" s="18">
        <v>5.5791000000000004</v>
      </c>
      <c r="AU146" s="18">
        <v>5.2789999999999999</v>
      </c>
      <c r="AV146" s="18">
        <v>5.1514100000000003</v>
      </c>
      <c r="AW146" s="18"/>
      <c r="AX146" s="18">
        <f t="shared" si="115"/>
        <v>0.1746450339684591</v>
      </c>
      <c r="AY146" s="18">
        <f t="shared" si="116"/>
        <v>1.4717337012522047</v>
      </c>
      <c r="AZ146" s="18">
        <f t="shared" si="117"/>
        <v>1.6451562199828846</v>
      </c>
      <c r="BA146" s="18">
        <f t="shared" si="118"/>
        <v>1.1101136939171133E-2</v>
      </c>
      <c r="BB146" s="18">
        <f t="shared" si="119"/>
        <v>0.97436210901343023</v>
      </c>
      <c r="BC146" s="18">
        <f t="shared" si="120"/>
        <v>0.9219511343194956</v>
      </c>
      <c r="BD146" s="18">
        <f t="shared" si="147"/>
        <v>0.89966817443545988</v>
      </c>
      <c r="BE146" s="18"/>
      <c r="BF146" s="18">
        <f t="shared" si="121"/>
        <v>0.11866619200189867</v>
      </c>
      <c r="BG146" s="18">
        <f t="shared" si="122"/>
        <v>0.67947074878367164</v>
      </c>
      <c r="BH146" s="18">
        <f t="shared" si="123"/>
        <v>1.1178355286578854</v>
      </c>
      <c r="BI146" s="18">
        <f t="shared" si="124"/>
        <v>7.5428978284086861E-3</v>
      </c>
      <c r="BJ146" s="18">
        <f t="shared" si="125"/>
        <v>0.66205055179779293</v>
      </c>
      <c r="BK146" s="18">
        <f t="shared" si="126"/>
        <v>0.62643882757802305</v>
      </c>
      <c r="BL146" s="18">
        <f t="shared" si="148"/>
        <v>0.61129820814050084</v>
      </c>
      <c r="BM146" s="18"/>
      <c r="BN146" s="18">
        <f t="shared" si="127"/>
        <v>0.10615711252653928</v>
      </c>
      <c r="BO146" s="18">
        <f t="shared" si="128"/>
        <v>0.60784501061571128</v>
      </c>
      <c r="BP146" s="18">
        <f t="shared" si="129"/>
        <v>0.89458598726114646</v>
      </c>
      <c r="BQ146" s="18">
        <f t="shared" si="130"/>
        <v>6.7477707006369427E-3</v>
      </c>
      <c r="BR146" s="18">
        <f t="shared" si="131"/>
        <v>0.59226114649681538</v>
      </c>
      <c r="BS146" s="18">
        <f t="shared" si="132"/>
        <v>0.56040339702760089</v>
      </c>
      <c r="BT146" s="18">
        <f t="shared" si="149"/>
        <v>0.54685881104033973</v>
      </c>
      <c r="BU146" s="18"/>
      <c r="BV146" s="18">
        <f t="shared" si="133"/>
        <v>15.732175445220566</v>
      </c>
      <c r="BW146" s="18">
        <f t="shared" si="134"/>
        <v>90.080863381788447</v>
      </c>
      <c r="BX146" s="18">
        <f t="shared" si="135"/>
        <v>132.5750424768737</v>
      </c>
      <c r="BY146" s="18">
        <f t="shared" si="150"/>
        <v>148.19709269397771</v>
      </c>
      <c r="BZ146" s="18">
        <f t="shared" si="136"/>
        <v>87.771380026430066</v>
      </c>
      <c r="CA146" s="18">
        <f t="shared" si="137"/>
        <v>83.050154175319364</v>
      </c>
      <c r="CB146" s="18">
        <f t="shared" si="151"/>
        <v>81.042885910263678</v>
      </c>
      <c r="CC146" s="18"/>
      <c r="CD146" s="18">
        <f t="shared" si="138"/>
        <v>0.18942981625307823</v>
      </c>
      <c r="CE146" s="18">
        <f t="shared" si="139"/>
        <v>1.0263124876772238</v>
      </c>
      <c r="CF146" s="18">
        <f t="shared" si="140"/>
        <v>1.5104586761305585</v>
      </c>
      <c r="CG146" s="18">
        <f t="shared" si="152"/>
        <v>1.6884443727482925</v>
      </c>
      <c r="CH146" s="18">
        <f t="shared" si="153"/>
        <v>1.1393235468086248E-2</v>
      </c>
      <c r="CI146" s="18">
        <f t="shared" si="141"/>
        <v>0.94620996218027986</v>
      </c>
      <c r="CJ146" s="18">
        <f t="shared" si="154"/>
        <v>0.97583064974426981</v>
      </c>
      <c r="CK146" s="18"/>
      <c r="CL146" s="18">
        <f t="shared" si="155"/>
        <v>0.18942981625307823</v>
      </c>
      <c r="CM146" s="18">
        <f t="shared" si="142"/>
        <v>1.0846561848835006</v>
      </c>
      <c r="CN146" s="18">
        <f t="shared" si="143"/>
        <v>1.5963250615646902</v>
      </c>
      <c r="CO146" s="18">
        <f t="shared" si="144"/>
        <v>1.7844288691039969</v>
      </c>
      <c r="CP146" s="18">
        <f t="shared" si="145"/>
        <v>1.2040916840310664E-2</v>
      </c>
      <c r="CQ146" s="18">
        <f t="shared" si="146"/>
        <v>1.0568478878575489</v>
      </c>
      <c r="CR146" s="18">
        <f t="shared" si="156"/>
        <v>0.97583064974426981</v>
      </c>
      <c r="CS146" s="18"/>
      <c r="CT146" s="18">
        <f t="shared" si="157"/>
        <v>0.1941216094234394</v>
      </c>
      <c r="CU146" s="18">
        <f t="shared" si="158"/>
        <v>1.1115209233976717</v>
      </c>
      <c r="CV146" s="18">
        <f t="shared" si="159"/>
        <v>1.6358628026113238</v>
      </c>
      <c r="CW146" s="18">
        <f t="shared" si="160"/>
        <v>1.8286255607687991</v>
      </c>
      <c r="CX146" s="18">
        <f t="shared" si="161"/>
        <v>1.2339145981391502E-2</v>
      </c>
      <c r="CY146" s="18">
        <f t="shared" si="162"/>
        <v>1.0247679761463366</v>
      </c>
      <c r="CZ146" s="18">
        <f t="shared" si="163"/>
        <v>1.0247679761463366</v>
      </c>
      <c r="DA146" s="31"/>
      <c r="DB146" s="277"/>
      <c r="DC146" s="57"/>
      <c r="DD146" s="57"/>
      <c r="DE146" s="161"/>
      <c r="DF146" s="132"/>
      <c r="DG146" s="205"/>
      <c r="DH146" s="206"/>
      <c r="DI146" s="78"/>
      <c r="DJ146" s="57"/>
      <c r="DP146" s="78"/>
    </row>
    <row r="147" spans="2:120" x14ac:dyDescent="0.25">
      <c r="B147" s="78">
        <v>40147</v>
      </c>
      <c r="C147" s="111">
        <v>1927.6976299999999</v>
      </c>
      <c r="D147" s="111">
        <v>337.76</v>
      </c>
      <c r="E147" s="111">
        <v>225.53419</v>
      </c>
      <c r="F147" s="111">
        <v>205.98891</v>
      </c>
      <c r="G147" s="111">
        <v>29152.066409999999</v>
      </c>
      <c r="H147" s="111">
        <v>339.88788</v>
      </c>
      <c r="I147" s="111">
        <v>357.04608000000002</v>
      </c>
      <c r="J147" s="111">
        <v>370.22910000000002</v>
      </c>
      <c r="L147" s="78">
        <v>40147</v>
      </c>
      <c r="M147" s="111">
        <f t="shared" si="164"/>
        <v>3.7862595243944197E-2</v>
      </c>
      <c r="N147" s="111">
        <f t="shared" si="165"/>
        <v>3.9517419672534748E-2</v>
      </c>
      <c r="O147" s="111">
        <f t="shared" si="166"/>
        <v>2.2858487370383651E-2</v>
      </c>
      <c r="P147" s="111">
        <f t="shared" si="167"/>
        <v>4.2243492217741041E-2</v>
      </c>
      <c r="Q147" s="111">
        <f t="shared" si="168"/>
        <v>-3.1027934253841094E-3</v>
      </c>
      <c r="R147" s="111">
        <f t="shared" si="169"/>
        <v>2.1050584060859023E-2</v>
      </c>
      <c r="S147" s="111">
        <f t="shared" si="170"/>
        <v>1.6346492420371561E-2</v>
      </c>
      <c r="T147" s="111">
        <f t="shared" si="171"/>
        <v>2.4362811746210467E-2</v>
      </c>
      <c r="V147" s="78">
        <v>40147</v>
      </c>
      <c r="W147" s="118">
        <f>M147-'Interest rate'!M146</f>
        <v>3.6366631978004493E-2</v>
      </c>
      <c r="X147" s="118">
        <f>N147-'Interest rate'!N146</f>
        <v>3.9314729117639446E-2</v>
      </c>
      <c r="Y147" s="118">
        <f>O147-'Interest rate'!O146</f>
        <v>2.2535104826982399E-2</v>
      </c>
      <c r="Z147" s="118">
        <f>P147-'Interest rate'!P146</f>
        <v>4.1817923065528007E-2</v>
      </c>
      <c r="AA147" s="118">
        <f>Q147-'Interest rate'!Q146</f>
        <v>-3.2375934397225192E-3</v>
      </c>
      <c r="AB147" s="118">
        <f>R147-'Interest rate'!R146</f>
        <v>2.0972842310263307E-2</v>
      </c>
      <c r="AC147" s="118">
        <f>S147-'Interest rate'!S146</f>
        <v>1.6096835512955376E-2</v>
      </c>
      <c r="AD147" s="118">
        <f>T147-'Interest rate'!T146</f>
        <v>2.1504025799123028E-2</v>
      </c>
      <c r="AE147" s="118"/>
      <c r="AF147" s="118">
        <v>4.6766282650849778E-3</v>
      </c>
      <c r="AG147" s="118">
        <v>0.49777574997148405</v>
      </c>
      <c r="AH147" s="118">
        <v>0.17440401505646172</v>
      </c>
      <c r="AI147" s="118">
        <v>0.10516710391239878</v>
      </c>
      <c r="AJ147" s="118">
        <v>9.5585719174175909E-2</v>
      </c>
      <c r="AK147" s="118">
        <v>3.7184897912626899E-2</v>
      </c>
      <c r="AL147" s="118">
        <v>4.3116231322002971E-2</v>
      </c>
      <c r="AM147" s="118">
        <v>4.2089654385764806E-2</v>
      </c>
      <c r="AN147" s="31"/>
      <c r="AO147" s="31"/>
      <c r="AP147" s="16">
        <v>5.6792999999999996</v>
      </c>
      <c r="AQ147" s="16">
        <v>8.5221</v>
      </c>
      <c r="AR147" s="16">
        <v>9.3399000000000001</v>
      </c>
      <c r="AS147" s="16">
        <v>6.5709000000000004E-2</v>
      </c>
      <c r="AT147" s="16">
        <v>5.6486999999999998</v>
      </c>
      <c r="AU147" s="16">
        <v>5.3761000000000001</v>
      </c>
      <c r="AV147" s="16">
        <v>5.2013299999999996</v>
      </c>
      <c r="AW147" s="16"/>
      <c r="AX147" s="16">
        <f t="shared" si="115"/>
        <v>0.17607803778634692</v>
      </c>
      <c r="AY147" s="16">
        <f t="shared" si="116"/>
        <v>1.5005546458190271</v>
      </c>
      <c r="AZ147" s="16">
        <f t="shared" si="117"/>
        <v>1.6445512651207017</v>
      </c>
      <c r="BA147" s="16">
        <f t="shared" si="118"/>
        <v>1.156991178490307E-2</v>
      </c>
      <c r="BB147" s="16">
        <f t="shared" si="119"/>
        <v>0.99461201204373784</v>
      </c>
      <c r="BC147" s="16">
        <f t="shared" si="120"/>
        <v>0.94661313894317967</v>
      </c>
      <c r="BD147" s="16">
        <f t="shared" si="147"/>
        <v>0.91583998027925972</v>
      </c>
      <c r="BE147" s="16"/>
      <c r="BF147" s="16">
        <f t="shared" si="121"/>
        <v>0.11734196970230343</v>
      </c>
      <c r="BG147" s="16">
        <f t="shared" si="122"/>
        <v>0.6664202485302918</v>
      </c>
      <c r="BH147" s="16">
        <f t="shared" si="123"/>
        <v>1.0959622628225438</v>
      </c>
      <c r="BI147" s="16">
        <f t="shared" si="124"/>
        <v>7.7104234871686562E-3</v>
      </c>
      <c r="BJ147" s="16">
        <f t="shared" si="125"/>
        <v>0.66282958425740135</v>
      </c>
      <c r="BK147" s="16">
        <f t="shared" si="126"/>
        <v>0.63084216331655352</v>
      </c>
      <c r="BL147" s="16">
        <f t="shared" si="148"/>
        <v>0.61033430727168181</v>
      </c>
      <c r="BM147" s="16"/>
      <c r="BN147" s="16">
        <f t="shared" si="127"/>
        <v>0.10706752748958769</v>
      </c>
      <c r="BO147" s="16">
        <f t="shared" si="128"/>
        <v>0.60806860887161529</v>
      </c>
      <c r="BP147" s="16">
        <f t="shared" si="129"/>
        <v>0.91244017601901517</v>
      </c>
      <c r="BQ147" s="16">
        <f t="shared" si="130"/>
        <v>7.0353001638133175E-3</v>
      </c>
      <c r="BR147" s="16">
        <f t="shared" si="131"/>
        <v>0.6047923425304339</v>
      </c>
      <c r="BS147" s="16">
        <f t="shared" si="132"/>
        <v>0.57560573453677233</v>
      </c>
      <c r="BT147" s="16">
        <f t="shared" si="149"/>
        <v>0.55689354275741709</v>
      </c>
      <c r="BU147" s="16"/>
      <c r="BV147" s="16">
        <f t="shared" si="133"/>
        <v>15.218615410369964</v>
      </c>
      <c r="BW147" s="16">
        <f t="shared" si="134"/>
        <v>86.43108250011413</v>
      </c>
      <c r="BX147" s="16">
        <f t="shared" si="135"/>
        <v>129.69456238871388</v>
      </c>
      <c r="BY147" s="16">
        <f t="shared" si="150"/>
        <v>142.14034607131441</v>
      </c>
      <c r="BZ147" s="16">
        <f t="shared" si="136"/>
        <v>85.965392868556805</v>
      </c>
      <c r="CA147" s="16">
        <f t="shared" si="137"/>
        <v>81.816798307689965</v>
      </c>
      <c r="CB147" s="16">
        <f t="shared" si="151"/>
        <v>79.157040892419602</v>
      </c>
      <c r="CC147" s="16"/>
      <c r="CD147" s="16">
        <f t="shared" si="138"/>
        <v>0.18600844478339315</v>
      </c>
      <c r="CE147" s="16">
        <f t="shared" si="139"/>
        <v>1.0054171756333314</v>
      </c>
      <c r="CF147" s="16">
        <f t="shared" si="140"/>
        <v>1.5086834138828402</v>
      </c>
      <c r="CG147" s="16">
        <f t="shared" si="152"/>
        <v>1.6534600881618782</v>
      </c>
      <c r="CH147" s="16">
        <f t="shared" si="153"/>
        <v>1.1632588029104043E-2</v>
      </c>
      <c r="CI147" s="16">
        <f t="shared" si="141"/>
        <v>0.95174110857365413</v>
      </c>
      <c r="CJ147" s="16">
        <f t="shared" si="154"/>
        <v>0.96749130410520623</v>
      </c>
      <c r="CK147" s="16"/>
      <c r="CL147" s="16">
        <f t="shared" si="155"/>
        <v>0.18600844478339315</v>
      </c>
      <c r="CM147" s="16">
        <f t="shared" si="142"/>
        <v>1.0563977604583246</v>
      </c>
      <c r="CN147" s="16">
        <f t="shared" si="143"/>
        <v>1.5851825672885547</v>
      </c>
      <c r="CO147" s="16">
        <f t="shared" si="144"/>
        <v>1.7373002734324137</v>
      </c>
      <c r="CP147" s="16">
        <f t="shared" si="145"/>
        <v>1.2222428898271982E-2</v>
      </c>
      <c r="CQ147" s="16">
        <f t="shared" si="146"/>
        <v>1.0507059020479528</v>
      </c>
      <c r="CR147" s="16">
        <f t="shared" si="156"/>
        <v>0.96749130410520623</v>
      </c>
      <c r="CS147" s="16"/>
      <c r="CT147" s="16">
        <f t="shared" si="157"/>
        <v>0.19225851849430819</v>
      </c>
      <c r="CU147" s="16">
        <f t="shared" si="158"/>
        <v>1.0918938040847246</v>
      </c>
      <c r="CV147" s="16">
        <f t="shared" si="159"/>
        <v>1.6384463204603439</v>
      </c>
      <c r="CW147" s="16">
        <f t="shared" si="160"/>
        <v>1.7956753368849891</v>
      </c>
      <c r="CX147" s="16">
        <f t="shared" si="161"/>
        <v>1.2633114991742498E-2</v>
      </c>
      <c r="CY147" s="16">
        <f t="shared" si="162"/>
        <v>1.0336010212772504</v>
      </c>
      <c r="CZ147" s="16">
        <f t="shared" si="163"/>
        <v>1.0336010212772504</v>
      </c>
      <c r="DA147" s="31"/>
      <c r="DB147" s="277"/>
      <c r="DC147" s="57"/>
      <c r="DD147" s="57"/>
      <c r="DE147" s="161"/>
      <c r="DF147" s="132"/>
      <c r="DG147" s="205"/>
      <c r="DH147" s="206"/>
      <c r="DI147" s="78"/>
      <c r="DJ147" s="57"/>
      <c r="DP147" s="78"/>
    </row>
    <row r="148" spans="2:120" x14ac:dyDescent="0.25">
      <c r="B148" s="116">
        <v>40178</v>
      </c>
      <c r="C148" s="113">
        <v>1992.88354</v>
      </c>
      <c r="D148" s="113">
        <v>344.2</v>
      </c>
      <c r="E148" s="113">
        <v>240.17863</v>
      </c>
      <c r="F148" s="113">
        <v>213.15333999999999</v>
      </c>
      <c r="G148" s="113">
        <v>32058.787110000001</v>
      </c>
      <c r="H148" s="113">
        <v>356.14373999999998</v>
      </c>
      <c r="I148" s="113">
        <v>363.50961000000001</v>
      </c>
      <c r="J148" s="113">
        <v>383.38159000000002</v>
      </c>
      <c r="L148" s="116">
        <v>40178</v>
      </c>
      <c r="M148" s="113">
        <f t="shared" si="164"/>
        <v>3.3815422598200806E-2</v>
      </c>
      <c r="N148" s="113">
        <f t="shared" si="165"/>
        <v>1.9066792989104631E-2</v>
      </c>
      <c r="O148" s="113">
        <f t="shared" si="166"/>
        <v>6.4932239320344198E-2</v>
      </c>
      <c r="P148" s="113">
        <f t="shared" si="167"/>
        <v>3.4780658822846311E-2</v>
      </c>
      <c r="Q148" s="113">
        <f t="shared" si="168"/>
        <v>9.9708907736396846E-2</v>
      </c>
      <c r="R148" s="113">
        <f t="shared" si="169"/>
        <v>4.7827124638866181E-2</v>
      </c>
      <c r="S148" s="113">
        <f t="shared" si="170"/>
        <v>1.8102789421466259E-2</v>
      </c>
      <c r="T148" s="113">
        <f t="shared" si="171"/>
        <v>3.5525273405034863E-2</v>
      </c>
      <c r="V148" s="116">
        <v>40178</v>
      </c>
      <c r="W148" s="120">
        <f>M148-'Interest rate'!M147</f>
        <v>3.232765712759833E-2</v>
      </c>
      <c r="X148" s="120">
        <f>N148-'Interest rate'!N147</f>
        <v>1.8870912490720926E-2</v>
      </c>
      <c r="Y148" s="120">
        <f>O148-'Interest rate'!O147</f>
        <v>6.4564235083942378E-2</v>
      </c>
      <c r="Z148" s="120">
        <f>P148-'Interest rate'!P147</f>
        <v>3.435457541790754E-2</v>
      </c>
      <c r="AA148" s="120">
        <f>Q148-'Interest rate'!Q147</f>
        <v>9.9561111269813374E-2</v>
      </c>
      <c r="AB148" s="120">
        <f>R148-'Interest rate'!R147</f>
        <v>4.7735504155024255E-2</v>
      </c>
      <c r="AC148" s="120">
        <f>S148-'Interest rate'!S147</f>
        <v>1.7857287850172598E-2</v>
      </c>
      <c r="AD148" s="120">
        <f>T148-'Interest rate'!T147</f>
        <v>3.2525271815623702E-2</v>
      </c>
      <c r="AE148" s="133"/>
      <c r="AF148" s="120">
        <v>4.6766282650849778E-3</v>
      </c>
      <c r="AG148" s="120">
        <v>0.49777574997148405</v>
      </c>
      <c r="AH148" s="120">
        <v>0.17440401505646172</v>
      </c>
      <c r="AI148" s="120">
        <v>0.10516710391239878</v>
      </c>
      <c r="AJ148" s="120">
        <v>9.5585719174175909E-2</v>
      </c>
      <c r="AK148" s="120">
        <v>3.7184897912626899E-2</v>
      </c>
      <c r="AL148" s="120">
        <v>4.3116231322002971E-2</v>
      </c>
      <c r="AM148" s="120">
        <v>4.2089654385764806E-2</v>
      </c>
      <c r="AN148" s="31"/>
      <c r="AO148" s="31"/>
      <c r="AP148" s="18">
        <v>5.7934999999999999</v>
      </c>
      <c r="AQ148" s="18">
        <v>8.2897999999999996</v>
      </c>
      <c r="AR148" s="18">
        <v>9.3689</v>
      </c>
      <c r="AS148" s="18">
        <v>6.2279000000000001E-2</v>
      </c>
      <c r="AT148" s="18">
        <v>5.5967000000000002</v>
      </c>
      <c r="AU148" s="18">
        <v>5.5023999999999997</v>
      </c>
      <c r="AV148" s="18">
        <v>5.2011000000000003</v>
      </c>
      <c r="AW148" s="18"/>
      <c r="AX148" s="18">
        <f t="shared" si="115"/>
        <v>0.17260723224303098</v>
      </c>
      <c r="AY148" s="18">
        <f t="shared" si="116"/>
        <v>1.4308794338482782</v>
      </c>
      <c r="AZ148" s="18">
        <f t="shared" si="117"/>
        <v>1.6171398981617331</v>
      </c>
      <c r="BA148" s="18">
        <f t="shared" si="118"/>
        <v>1.0749805816863727E-2</v>
      </c>
      <c r="BB148" s="18">
        <f t="shared" si="119"/>
        <v>0.96603089669457154</v>
      </c>
      <c r="BC148" s="18">
        <f t="shared" si="120"/>
        <v>0.94975403469405362</v>
      </c>
      <c r="BD148" s="18">
        <f t="shared" si="147"/>
        <v>0.89774747561922852</v>
      </c>
      <c r="BE148" s="18"/>
      <c r="BF148" s="18">
        <f t="shared" si="121"/>
        <v>0.1206301720186253</v>
      </c>
      <c r="BG148" s="18">
        <f t="shared" si="122"/>
        <v>0.69887090158990572</v>
      </c>
      <c r="BH148" s="18">
        <f t="shared" si="123"/>
        <v>1.1301720186252986</v>
      </c>
      <c r="BI148" s="18">
        <f t="shared" si="124"/>
        <v>7.5127264831479652E-3</v>
      </c>
      <c r="BJ148" s="18">
        <f t="shared" si="125"/>
        <v>0.67513088373664021</v>
      </c>
      <c r="BK148" s="18">
        <f t="shared" si="126"/>
        <v>0.66375545851528384</v>
      </c>
      <c r="BL148" s="18">
        <f t="shared" si="148"/>
        <v>0.62740958768607213</v>
      </c>
      <c r="BM148" s="18"/>
      <c r="BN148" s="18">
        <f t="shared" si="127"/>
        <v>0.10673611629967232</v>
      </c>
      <c r="BO148" s="18">
        <f t="shared" si="128"/>
        <v>0.61837568978215152</v>
      </c>
      <c r="BP148" s="18">
        <f t="shared" si="129"/>
        <v>0.88482105690102353</v>
      </c>
      <c r="BQ148" s="18">
        <f t="shared" si="130"/>
        <v>6.6474185870272927E-3</v>
      </c>
      <c r="BR148" s="18">
        <f t="shared" si="131"/>
        <v>0.59737002209437606</v>
      </c>
      <c r="BS148" s="18">
        <f t="shared" si="132"/>
        <v>0.58730480632731696</v>
      </c>
      <c r="BT148" s="18">
        <f t="shared" si="149"/>
        <v>0.55514521448622578</v>
      </c>
      <c r="BU148" s="18"/>
      <c r="BV148" s="18">
        <f t="shared" si="133"/>
        <v>16.056776762632669</v>
      </c>
      <c r="BW148" s="18">
        <f t="shared" si="134"/>
        <v>93.024936174312359</v>
      </c>
      <c r="BX148" s="18">
        <f t="shared" si="135"/>
        <v>133.1074680068723</v>
      </c>
      <c r="BY148" s="18">
        <f t="shared" si="150"/>
        <v>150.43433581142921</v>
      </c>
      <c r="BZ148" s="18">
        <f t="shared" si="136"/>
        <v>89.86496250742627</v>
      </c>
      <c r="CA148" s="18">
        <f t="shared" si="137"/>
        <v>88.350808458709992</v>
      </c>
      <c r="CB148" s="18">
        <f t="shared" si="151"/>
        <v>83.512901620128787</v>
      </c>
      <c r="CC148" s="18"/>
      <c r="CD148" s="18">
        <f t="shared" si="138"/>
        <v>0.18173887758069207</v>
      </c>
      <c r="CE148" s="18">
        <f t="shared" si="139"/>
        <v>1.0351635785373523</v>
      </c>
      <c r="CF148" s="18">
        <f t="shared" si="140"/>
        <v>1.4811942751978844</v>
      </c>
      <c r="CG148" s="18">
        <f t="shared" si="152"/>
        <v>1.6740043239766291</v>
      </c>
      <c r="CH148" s="18">
        <f t="shared" si="153"/>
        <v>1.11278074579663E-2</v>
      </c>
      <c r="CI148" s="18">
        <f t="shared" si="141"/>
        <v>0.9831507852841852</v>
      </c>
      <c r="CJ148" s="18">
        <f t="shared" si="154"/>
        <v>0.94524207618493761</v>
      </c>
      <c r="CK148" s="18"/>
      <c r="CL148" s="18">
        <f t="shared" si="155"/>
        <v>0.18173887758069207</v>
      </c>
      <c r="CM148" s="18">
        <f t="shared" si="142"/>
        <v>1.0529041872637395</v>
      </c>
      <c r="CN148" s="18">
        <f t="shared" si="143"/>
        <v>1.506578947368421</v>
      </c>
      <c r="CO148" s="18">
        <f t="shared" si="144"/>
        <v>1.7026933701657458</v>
      </c>
      <c r="CP148" s="18">
        <f t="shared" si="145"/>
        <v>1.1318515556847921E-2</v>
      </c>
      <c r="CQ148" s="18">
        <f t="shared" si="146"/>
        <v>1.0171379761558594</v>
      </c>
      <c r="CR148" s="18">
        <f t="shared" si="156"/>
        <v>0.94524207618493761</v>
      </c>
      <c r="CS148" s="18"/>
      <c r="CT148" s="18">
        <f t="shared" si="157"/>
        <v>0.19226702043798427</v>
      </c>
      <c r="CU148" s="18">
        <f t="shared" si="158"/>
        <v>1.1138989829074617</v>
      </c>
      <c r="CV148" s="18">
        <f t="shared" si="159"/>
        <v>1.5938551460268018</v>
      </c>
      <c r="CW148" s="18">
        <f t="shared" si="160"/>
        <v>1.8013304877814307</v>
      </c>
      <c r="CX148" s="18">
        <f t="shared" si="161"/>
        <v>1.197419776585722E-2</v>
      </c>
      <c r="CY148" s="18">
        <f t="shared" si="162"/>
        <v>1.0579300532579645</v>
      </c>
      <c r="CZ148" s="18">
        <f t="shared" si="163"/>
        <v>1.0579300532579645</v>
      </c>
      <c r="DA148" s="31"/>
      <c r="DB148" s="277"/>
      <c r="DC148" s="57"/>
      <c r="DD148" s="57"/>
      <c r="DE148" s="161"/>
      <c r="DF148" s="132"/>
      <c r="DG148" s="205"/>
      <c r="DH148" s="206"/>
      <c r="DI148" s="78"/>
      <c r="DJ148" s="57"/>
      <c r="DP148" s="78"/>
    </row>
    <row r="149" spans="2:120" x14ac:dyDescent="0.25">
      <c r="B149" s="78">
        <v>40207</v>
      </c>
      <c r="C149" s="111">
        <v>1945.6001000000001</v>
      </c>
      <c r="D149" s="111">
        <v>329.06</v>
      </c>
      <c r="E149" s="111">
        <v>236.92131000000001</v>
      </c>
      <c r="F149" s="111">
        <v>205.50836000000001</v>
      </c>
      <c r="G149" s="111">
        <v>29773.349610000001</v>
      </c>
      <c r="H149" s="111">
        <v>348.96814000000001</v>
      </c>
      <c r="I149" s="111">
        <v>350.84377999999998</v>
      </c>
      <c r="J149" s="111">
        <v>370.31286999999998</v>
      </c>
      <c r="L149" s="78">
        <v>40207</v>
      </c>
      <c r="M149" s="111">
        <f t="shared" si="164"/>
        <v>-2.3726143074070394E-2</v>
      </c>
      <c r="N149" s="111">
        <f t="shared" si="165"/>
        <v>-4.39860546194073E-2</v>
      </c>
      <c r="O149" s="111">
        <f t="shared" si="166"/>
        <v>-1.3562072529100466E-2</v>
      </c>
      <c r="P149" s="111">
        <f t="shared" si="167"/>
        <v>-3.5866104654986741E-2</v>
      </c>
      <c r="Q149" s="111">
        <f t="shared" si="168"/>
        <v>-7.1288957132352393E-2</v>
      </c>
      <c r="R149" s="111">
        <f t="shared" si="169"/>
        <v>-2.0148044719247249E-2</v>
      </c>
      <c r="S149" s="111">
        <f t="shared" si="170"/>
        <v>-3.4843177873619458E-2</v>
      </c>
      <c r="T149" s="111">
        <f t="shared" si="171"/>
        <v>-3.408802180615933E-2</v>
      </c>
      <c r="V149" s="78">
        <v>40207</v>
      </c>
      <c r="W149" s="118">
        <f>M149-'Interest rate'!M148</f>
        <v>-2.5344984779198554E-2</v>
      </c>
      <c r="X149" s="118">
        <f>N149-'Interest rate'!N148</f>
        <v>-4.4178301215942684E-2</v>
      </c>
      <c r="Y149" s="118">
        <f>O149-'Interest rate'!O148</f>
        <v>-1.3906212071837065E-2</v>
      </c>
      <c r="Z149" s="118">
        <f>P149-'Interest rate'!P148</f>
        <v>-3.6294261630125724E-2</v>
      </c>
      <c r="AA149" s="118">
        <f>Q149-'Interest rate'!Q148</f>
        <v>-7.1426353257462494E-2</v>
      </c>
      <c r="AB149" s="118">
        <f>R149-'Interest rate'!R148</f>
        <v>-2.0236892956002395E-2</v>
      </c>
      <c r="AC149" s="118">
        <f>S149-'Interest rate'!S148</f>
        <v>-3.5091446919890301E-2</v>
      </c>
      <c r="AD149" s="118">
        <f>T149-'Interest rate'!T148</f>
        <v>-3.7249145355057078E-2</v>
      </c>
      <c r="AE149" s="118"/>
      <c r="AF149" s="118">
        <v>4.3359196713829299E-3</v>
      </c>
      <c r="AG149" s="118">
        <v>0.5092423550890004</v>
      </c>
      <c r="AH149" s="118">
        <v>0.16122774988589686</v>
      </c>
      <c r="AI149" s="118">
        <v>0.10041077133728891</v>
      </c>
      <c r="AJ149" s="118">
        <v>0.10018256503879505</v>
      </c>
      <c r="AK149" s="118">
        <v>3.7425832952989492E-2</v>
      </c>
      <c r="AL149" s="118">
        <v>4.4386125057051577E-2</v>
      </c>
      <c r="AM149" s="118">
        <v>4.2788680967594701E-2</v>
      </c>
      <c r="AN149" s="31"/>
      <c r="AO149" s="31"/>
      <c r="AP149" s="16">
        <v>5.9273999999999996</v>
      </c>
      <c r="AQ149" s="16">
        <v>8.2184000000000008</v>
      </c>
      <c r="AR149" s="16">
        <v>9.4743999999999993</v>
      </c>
      <c r="AS149" s="16">
        <v>6.5665000000000001E-2</v>
      </c>
      <c r="AT149" s="16">
        <v>5.5884</v>
      </c>
      <c r="AU149" s="16">
        <v>5.5370999999999997</v>
      </c>
      <c r="AV149" s="16">
        <v>5.2364800000000002</v>
      </c>
      <c r="AW149" s="16"/>
      <c r="AX149" s="16">
        <f t="shared" si="115"/>
        <v>0.16870803387657321</v>
      </c>
      <c r="AY149" s="16">
        <f t="shared" si="116"/>
        <v>1.3865101056112294</v>
      </c>
      <c r="AZ149" s="16">
        <f t="shared" si="117"/>
        <v>1.598407396160205</v>
      </c>
      <c r="BA149" s="16">
        <f t="shared" si="118"/>
        <v>1.1078213044505181E-2</v>
      </c>
      <c r="BB149" s="16">
        <f t="shared" si="119"/>
        <v>0.94280797651584169</v>
      </c>
      <c r="BC149" s="16">
        <f t="shared" si="120"/>
        <v>0.93415325437797347</v>
      </c>
      <c r="BD149" s="16">
        <f t="shared" si="147"/>
        <v>0.88343624523399811</v>
      </c>
      <c r="BE149" s="16"/>
      <c r="BF149" s="16">
        <f t="shared" si="121"/>
        <v>0.12167818553489729</v>
      </c>
      <c r="BG149" s="16">
        <f t="shared" si="122"/>
        <v>0.72123527693955014</v>
      </c>
      <c r="BH149" s="16">
        <f t="shared" si="123"/>
        <v>1.1528278010318307</v>
      </c>
      <c r="BI149" s="16">
        <f t="shared" si="124"/>
        <v>7.9899980531490302E-3</v>
      </c>
      <c r="BJ149" s="16">
        <f t="shared" si="125"/>
        <v>0.67998637204321999</v>
      </c>
      <c r="BK149" s="16">
        <f t="shared" si="126"/>
        <v>0.67374428112527973</v>
      </c>
      <c r="BL149" s="16">
        <f t="shared" si="148"/>
        <v>0.63716538498977893</v>
      </c>
      <c r="BM149" s="16"/>
      <c r="BN149" s="16">
        <f t="shared" si="127"/>
        <v>0.10554758084944695</v>
      </c>
      <c r="BO149" s="16">
        <f t="shared" si="128"/>
        <v>0.6256227307270118</v>
      </c>
      <c r="BP149" s="16">
        <f t="shared" si="129"/>
        <v>0.86743223845309492</v>
      </c>
      <c r="BQ149" s="16">
        <f t="shared" si="130"/>
        <v>6.9307818964789341E-3</v>
      </c>
      <c r="BR149" s="16">
        <f t="shared" si="131"/>
        <v>0.58984210081904931</v>
      </c>
      <c r="BS149" s="16">
        <f t="shared" si="132"/>
        <v>0.58442750992147263</v>
      </c>
      <c r="BT149" s="16">
        <f t="shared" si="149"/>
        <v>0.55269779616651193</v>
      </c>
      <c r="BU149" s="16"/>
      <c r="BV149" s="16">
        <f t="shared" si="133"/>
        <v>15.228812914033352</v>
      </c>
      <c r="BW149" s="16">
        <f t="shared" si="134"/>
        <v>90.267265666641279</v>
      </c>
      <c r="BX149" s="16">
        <f t="shared" si="135"/>
        <v>125.15647605269172</v>
      </c>
      <c r="BY149" s="16">
        <f t="shared" si="150"/>
        <v>144.28386507271756</v>
      </c>
      <c r="BZ149" s="16">
        <f t="shared" si="136"/>
        <v>85.104698088783977</v>
      </c>
      <c r="CA149" s="16">
        <f t="shared" si="137"/>
        <v>84.323459986294068</v>
      </c>
      <c r="CB149" s="16">
        <f t="shared" si="151"/>
        <v>79.745374248077368</v>
      </c>
      <c r="CC149" s="16"/>
      <c r="CD149" s="16">
        <f t="shared" si="138"/>
        <v>0.18059995304401222</v>
      </c>
      <c r="CE149" s="16">
        <f t="shared" si="139"/>
        <v>1.0606613699806742</v>
      </c>
      <c r="CF149" s="16">
        <f t="shared" si="140"/>
        <v>1.4706177081096559</v>
      </c>
      <c r="CG149" s="16">
        <f t="shared" si="152"/>
        <v>1.6953689785985253</v>
      </c>
      <c r="CH149" s="16">
        <f t="shared" si="153"/>
        <v>1.1750232624722639E-2</v>
      </c>
      <c r="CI149" s="16">
        <f t="shared" si="141"/>
        <v>0.99082027056044653</v>
      </c>
      <c r="CJ149" s="16">
        <f t="shared" si="154"/>
        <v>0.9457080421159092</v>
      </c>
      <c r="CK149" s="16"/>
      <c r="CL149" s="16">
        <f t="shared" si="155"/>
        <v>0.18059995304401222</v>
      </c>
      <c r="CM149" s="16">
        <f t="shared" si="142"/>
        <v>1.0704881616730779</v>
      </c>
      <c r="CN149" s="16">
        <f t="shared" si="143"/>
        <v>1.4842426540969103</v>
      </c>
      <c r="CO149" s="16">
        <f t="shared" si="144"/>
        <v>1.7110761951201892</v>
      </c>
      <c r="CP149" s="16">
        <f t="shared" si="145"/>
        <v>1.1859095916635063E-2</v>
      </c>
      <c r="CQ149" s="16">
        <f t="shared" si="146"/>
        <v>1.0092647775911578</v>
      </c>
      <c r="CR149" s="16">
        <f t="shared" si="156"/>
        <v>0.9457080421159092</v>
      </c>
      <c r="CS149" s="16"/>
      <c r="CT149" s="16">
        <f t="shared" si="157"/>
        <v>0.19096797848936689</v>
      </c>
      <c r="CU149" s="16">
        <f t="shared" si="158"/>
        <v>1.1319435956978734</v>
      </c>
      <c r="CV149" s="16">
        <f t="shared" si="159"/>
        <v>1.5694512344170133</v>
      </c>
      <c r="CW149" s="16">
        <f t="shared" si="160"/>
        <v>1.8093070153996575</v>
      </c>
      <c r="CX149" s="16">
        <f t="shared" si="161"/>
        <v>1.2539912307504278E-2</v>
      </c>
      <c r="CY149" s="16">
        <f t="shared" si="162"/>
        <v>1.0574087936934733</v>
      </c>
      <c r="CZ149" s="16">
        <f t="shared" si="163"/>
        <v>1.0574087936934733</v>
      </c>
      <c r="DA149" s="31"/>
      <c r="DB149" s="277"/>
      <c r="DC149" s="57"/>
      <c r="DD149" s="57"/>
      <c r="DE149" s="161"/>
      <c r="DF149" s="132"/>
      <c r="DG149" s="205"/>
      <c r="DH149" s="206"/>
      <c r="DI149" s="78"/>
      <c r="DJ149" s="57"/>
      <c r="DP149" s="78"/>
    </row>
    <row r="150" spans="2:120" x14ac:dyDescent="0.25">
      <c r="B150" s="115">
        <v>40235</v>
      </c>
      <c r="C150" s="112">
        <v>1970.8992900000001</v>
      </c>
      <c r="D150" s="112">
        <v>332.63</v>
      </c>
      <c r="E150" s="112">
        <v>244.54491999999999</v>
      </c>
      <c r="F150" s="112">
        <v>218.31845000000001</v>
      </c>
      <c r="G150" s="112">
        <v>29554.175780000001</v>
      </c>
      <c r="H150" s="112">
        <v>357.74356</v>
      </c>
      <c r="I150" s="112">
        <v>350.79160000000002</v>
      </c>
      <c r="J150" s="112">
        <v>372.11095999999998</v>
      </c>
      <c r="L150" s="115">
        <v>40235</v>
      </c>
      <c r="M150" s="112">
        <f t="shared" si="164"/>
        <v>1.300328366553849E-2</v>
      </c>
      <c r="N150" s="112">
        <f t="shared" si="165"/>
        <v>1.0849085273202386E-2</v>
      </c>
      <c r="O150" s="112">
        <f t="shared" si="166"/>
        <v>3.2177814650780068E-2</v>
      </c>
      <c r="P150" s="112">
        <f t="shared" si="167"/>
        <v>6.2333668567059686E-2</v>
      </c>
      <c r="Q150" s="112">
        <f t="shared" si="168"/>
        <v>-7.3614098806802364E-3</v>
      </c>
      <c r="R150" s="112">
        <f t="shared" si="169"/>
        <v>2.5146765547135574E-2</v>
      </c>
      <c r="S150" s="112">
        <f t="shared" si="170"/>
        <v>-1.4872716284142218E-4</v>
      </c>
      <c r="T150" s="112">
        <f t="shared" si="171"/>
        <v>4.8555968362644641E-3</v>
      </c>
      <c r="V150" s="115">
        <v>40235</v>
      </c>
      <c r="W150" s="119">
        <f>M150-'Interest rate'!M149</f>
        <v>1.1310794413966097E-2</v>
      </c>
      <c r="X150" s="119">
        <f>N150-'Interest rate'!N149</f>
        <v>1.0658402047542426E-2</v>
      </c>
      <c r="Y150" s="119">
        <f>O150-'Interest rate'!O149</f>
        <v>3.1853394144881308E-2</v>
      </c>
      <c r="Z150" s="119">
        <f>P150-'Interest rate'!P149</f>
        <v>6.1903952298272724E-2</v>
      </c>
      <c r="AA150" s="119">
        <f>Q150-'Interest rate'!Q149</f>
        <v>-7.4910091296189751E-3</v>
      </c>
      <c r="AB150" s="119">
        <f>R150-'Interest rate'!R149</f>
        <v>2.5063470383862363E-2</v>
      </c>
      <c r="AC150" s="119">
        <f>S150-'Interest rate'!S149</f>
        <v>-3.9838407025760691E-4</v>
      </c>
      <c r="AD150" s="119">
        <f>T150-'Interest rate'!T149</f>
        <v>1.6301041274471295E-3</v>
      </c>
      <c r="AE150" s="118"/>
      <c r="AF150" s="119">
        <v>4.3359196713829299E-3</v>
      </c>
      <c r="AG150" s="119">
        <v>0.5092423550890004</v>
      </c>
      <c r="AH150" s="119">
        <v>0.16122774988589686</v>
      </c>
      <c r="AI150" s="119">
        <v>0.10041077133728891</v>
      </c>
      <c r="AJ150" s="119">
        <v>0.10018256503879505</v>
      </c>
      <c r="AK150" s="119">
        <v>3.7425832952989492E-2</v>
      </c>
      <c r="AL150" s="119">
        <v>4.4386125057051577E-2</v>
      </c>
      <c r="AM150" s="119">
        <v>4.2788680967594701E-2</v>
      </c>
      <c r="AN150" s="31"/>
      <c r="AO150" s="31"/>
      <c r="AP150" s="18">
        <v>5.91</v>
      </c>
      <c r="AQ150" s="18">
        <v>8.0545000000000009</v>
      </c>
      <c r="AR150" s="18">
        <v>9.0058000000000007</v>
      </c>
      <c r="AS150" s="18">
        <v>6.6463999999999995E-2</v>
      </c>
      <c r="AT150" s="18">
        <v>5.5048000000000004</v>
      </c>
      <c r="AU150" s="18">
        <v>5.6201999999999996</v>
      </c>
      <c r="AV150" s="18">
        <v>5.2913699999999997</v>
      </c>
      <c r="AW150" s="18"/>
      <c r="AX150" s="18">
        <f t="shared" si="115"/>
        <v>0.16920473773265651</v>
      </c>
      <c r="AY150" s="18">
        <f t="shared" si="116"/>
        <v>1.3628595600676821</v>
      </c>
      <c r="AZ150" s="18">
        <f t="shared" si="117"/>
        <v>1.5238240270727581</v>
      </c>
      <c r="BA150" s="18">
        <f t="shared" si="118"/>
        <v>1.1246023688663282E-2</v>
      </c>
      <c r="BB150" s="18">
        <f t="shared" si="119"/>
        <v>0.93143824027072764</v>
      </c>
      <c r="BC150" s="18">
        <f t="shared" si="120"/>
        <v>0.95096446700507609</v>
      </c>
      <c r="BD150" s="18">
        <f t="shared" si="147"/>
        <v>0.89532487309644659</v>
      </c>
      <c r="BE150" s="18"/>
      <c r="BF150" s="18">
        <f t="shared" si="121"/>
        <v>0.12415419951579861</v>
      </c>
      <c r="BG150" s="18">
        <f t="shared" si="122"/>
        <v>0.73375131913836977</v>
      </c>
      <c r="BH150" s="18">
        <f t="shared" si="123"/>
        <v>1.1181078899993793</v>
      </c>
      <c r="BI150" s="18">
        <f t="shared" si="124"/>
        <v>8.2517847166180373E-3</v>
      </c>
      <c r="BJ150" s="18">
        <f t="shared" si="125"/>
        <v>0.68344403749456817</v>
      </c>
      <c r="BK150" s="18">
        <f t="shared" si="126"/>
        <v>0.6977714321186913</v>
      </c>
      <c r="BL150" s="18">
        <f t="shared" si="148"/>
        <v>0.65694580669191127</v>
      </c>
      <c r="BM150" s="18"/>
      <c r="BN150" s="18">
        <f t="shared" si="127"/>
        <v>0.11103955228852516</v>
      </c>
      <c r="BO150" s="18">
        <f t="shared" si="128"/>
        <v>0.65624375402518376</v>
      </c>
      <c r="BP150" s="18">
        <f t="shared" si="129"/>
        <v>0.89436807390792594</v>
      </c>
      <c r="BQ150" s="18">
        <f t="shared" si="130"/>
        <v>7.3801328033045359E-3</v>
      </c>
      <c r="BR150" s="18">
        <f t="shared" si="131"/>
        <v>0.61125052743787334</v>
      </c>
      <c r="BS150" s="18">
        <f t="shared" si="132"/>
        <v>0.6240644917719691</v>
      </c>
      <c r="BT150" s="18">
        <f t="shared" si="149"/>
        <v>0.58755135579293338</v>
      </c>
      <c r="BU150" s="18"/>
      <c r="BV150" s="18">
        <f t="shared" si="133"/>
        <v>15.045739046701975</v>
      </c>
      <c r="BW150" s="18">
        <f t="shared" si="134"/>
        <v>88.920317766008679</v>
      </c>
      <c r="BX150" s="18">
        <f t="shared" si="135"/>
        <v>121.18590515166109</v>
      </c>
      <c r="BY150" s="18">
        <f t="shared" si="150"/>
        <v>135.49891670678866</v>
      </c>
      <c r="BZ150" s="18">
        <f t="shared" si="136"/>
        <v>82.823784304285041</v>
      </c>
      <c r="CA150" s="18">
        <f t="shared" si="137"/>
        <v>84.560062590274441</v>
      </c>
      <c r="CB150" s="18">
        <f t="shared" si="151"/>
        <v>79.612572219547431</v>
      </c>
      <c r="CC150" s="18"/>
      <c r="CD150" s="18">
        <f t="shared" si="138"/>
        <v>0.17792961104587027</v>
      </c>
      <c r="CE150" s="18">
        <f t="shared" si="139"/>
        <v>1.0736084871384972</v>
      </c>
      <c r="CF150" s="18">
        <f t="shared" si="140"/>
        <v>1.4631775904665021</v>
      </c>
      <c r="CG150" s="18">
        <f t="shared" si="152"/>
        <v>1.6359904083708765</v>
      </c>
      <c r="CH150" s="18">
        <f t="shared" si="153"/>
        <v>1.2073826478709488E-2</v>
      </c>
      <c r="CI150" s="18">
        <f t="shared" si="141"/>
        <v>1.020963522743787</v>
      </c>
      <c r="CJ150" s="18">
        <f t="shared" si="154"/>
        <v>0.94149140599978653</v>
      </c>
      <c r="CK150" s="18"/>
      <c r="CL150" s="18">
        <f t="shared" si="155"/>
        <v>0.17792961104587027</v>
      </c>
      <c r="CM150" s="18">
        <f t="shared" si="142"/>
        <v>1.0515640012810934</v>
      </c>
      <c r="CN150" s="18">
        <f t="shared" si="143"/>
        <v>1.4331340521689622</v>
      </c>
      <c r="CO150" s="18">
        <f t="shared" si="144"/>
        <v>1.6023984911568985</v>
      </c>
      <c r="CP150" s="18">
        <f t="shared" si="145"/>
        <v>1.1825913668552721E-2</v>
      </c>
      <c r="CQ150" s="18">
        <f t="shared" si="146"/>
        <v>0.97946692288530668</v>
      </c>
      <c r="CR150" s="18">
        <f t="shared" si="156"/>
        <v>0.94149140599978653</v>
      </c>
      <c r="CS150" s="18"/>
      <c r="CT150" s="18">
        <f t="shared" si="157"/>
        <v>0.1889869731279423</v>
      </c>
      <c r="CU150" s="18">
        <f t="shared" si="158"/>
        <v>1.1169130111861392</v>
      </c>
      <c r="CV150" s="18">
        <f t="shared" si="159"/>
        <v>1.5221955750590113</v>
      </c>
      <c r="CW150" s="18">
        <f t="shared" si="160"/>
        <v>1.7019788825956228</v>
      </c>
      <c r="CX150" s="18">
        <f t="shared" si="161"/>
        <v>1.2560830181975555E-2</v>
      </c>
      <c r="CY150" s="18">
        <f t="shared" si="162"/>
        <v>1.0621445863736612</v>
      </c>
      <c r="CZ150" s="18">
        <f t="shared" si="163"/>
        <v>1.0621445863736612</v>
      </c>
      <c r="DA150" s="31"/>
      <c r="DB150" s="277"/>
      <c r="DC150" s="57"/>
      <c r="DD150" s="57"/>
      <c r="DE150" s="161"/>
      <c r="DF150" s="132"/>
      <c r="DG150" s="205"/>
      <c r="DH150" s="206"/>
      <c r="DI150" s="78"/>
      <c r="DJ150" s="57"/>
      <c r="DP150" s="78"/>
    </row>
    <row r="151" spans="2:120" x14ac:dyDescent="0.25">
      <c r="B151" s="78">
        <v>40268</v>
      </c>
      <c r="C151" s="111">
        <v>2095.9494599999998</v>
      </c>
      <c r="D151" s="111">
        <v>353.24</v>
      </c>
      <c r="E151" s="111">
        <v>261.02121</v>
      </c>
      <c r="F151" s="111">
        <v>232.53242</v>
      </c>
      <c r="G151" s="111">
        <v>33006.746090000001</v>
      </c>
      <c r="H151" s="111">
        <v>371.32589999999999</v>
      </c>
      <c r="I151" s="111">
        <v>358.71521000000001</v>
      </c>
      <c r="J151" s="111">
        <v>384.83496000000002</v>
      </c>
      <c r="L151" s="78">
        <v>40268</v>
      </c>
      <c r="M151" s="111">
        <f t="shared" si="164"/>
        <v>6.3448279998111756E-2</v>
      </c>
      <c r="N151" s="111">
        <f t="shared" si="165"/>
        <v>6.1960737155397849E-2</v>
      </c>
      <c r="O151" s="111">
        <f t="shared" si="166"/>
        <v>6.7375310842686886E-2</v>
      </c>
      <c r="P151" s="111">
        <f t="shared" si="167"/>
        <v>6.5106590853865054E-2</v>
      </c>
      <c r="Q151" s="111">
        <f t="shared" si="168"/>
        <v>0.11682174240624343</v>
      </c>
      <c r="R151" s="111">
        <f t="shared" si="169"/>
        <v>3.7966693236909599E-2</v>
      </c>
      <c r="S151" s="111">
        <f t="shared" si="170"/>
        <v>2.258779856758264E-2</v>
      </c>
      <c r="T151" s="111">
        <f t="shared" si="171"/>
        <v>3.4194101673328925E-2</v>
      </c>
      <c r="V151" s="78">
        <v>40268</v>
      </c>
      <c r="W151" s="118">
        <f>M151-'Interest rate'!M150</f>
        <v>6.1780333310981206E-2</v>
      </c>
      <c r="X151" s="118">
        <f>N151-'Interest rate'!N150</f>
        <v>6.1770311722197935E-2</v>
      </c>
      <c r="Y151" s="118">
        <f>O151-'Interest rate'!O150</f>
        <v>6.7057118289489459E-2</v>
      </c>
      <c r="Z151" s="118">
        <f>P151-'Interest rate'!P150</f>
        <v>6.4658737319361004E-2</v>
      </c>
      <c r="AA151" s="118">
        <f>Q151-'Interest rate'!Q150</f>
        <v>0.1166911029804254</v>
      </c>
      <c r="AB151" s="118">
        <f>R151-'Interest rate'!R150</f>
        <v>3.7890333647734753E-2</v>
      </c>
      <c r="AC151" s="118">
        <f>S151-'Interest rate'!S150</f>
        <v>2.2332598737374809E-2</v>
      </c>
      <c r="AD151" s="118">
        <f>T151-'Interest rate'!T150</f>
        <v>3.1000787865446799E-2</v>
      </c>
      <c r="AE151" s="118"/>
      <c r="AF151" s="118">
        <v>4.3359196713829299E-3</v>
      </c>
      <c r="AG151" s="118">
        <v>0.5092423550890004</v>
      </c>
      <c r="AH151" s="118">
        <v>0.16122774988589686</v>
      </c>
      <c r="AI151" s="118">
        <v>0.10041077133728891</v>
      </c>
      <c r="AJ151" s="118">
        <v>0.10018256503879505</v>
      </c>
      <c r="AK151" s="118">
        <v>3.7425832952989492E-2</v>
      </c>
      <c r="AL151" s="118">
        <v>4.4386125057051577E-2</v>
      </c>
      <c r="AM151" s="118">
        <v>4.2788680967594701E-2</v>
      </c>
      <c r="AN151" s="31"/>
      <c r="AO151" s="31"/>
      <c r="AP151" s="16">
        <v>5.9420999999999999</v>
      </c>
      <c r="AQ151" s="16">
        <v>8.0266999999999999</v>
      </c>
      <c r="AR151" s="16">
        <v>9.0226000000000006</v>
      </c>
      <c r="AS151" s="16">
        <v>6.3573000000000005E-2</v>
      </c>
      <c r="AT151" s="16">
        <v>5.6379000000000001</v>
      </c>
      <c r="AU151" s="16">
        <v>5.8529999999999998</v>
      </c>
      <c r="AV151" s="16">
        <v>5.4501400000000002</v>
      </c>
      <c r="AW151" s="16"/>
      <c r="AX151" s="16">
        <f t="shared" si="115"/>
        <v>0.16829067164807054</v>
      </c>
      <c r="AY151" s="16">
        <f t="shared" si="116"/>
        <v>1.3508187341175679</v>
      </c>
      <c r="AZ151" s="16">
        <f t="shared" si="117"/>
        <v>1.5184194140118814</v>
      </c>
      <c r="BA151" s="16">
        <f t="shared" si="118"/>
        <v>1.069874286868279E-2</v>
      </c>
      <c r="BB151" s="16">
        <f t="shared" si="119"/>
        <v>0.94880597768465691</v>
      </c>
      <c r="BC151" s="16">
        <f t="shared" si="120"/>
        <v>0.98500530115615681</v>
      </c>
      <c r="BD151" s="16">
        <f t="shared" si="147"/>
        <v>0.91720772117601523</v>
      </c>
      <c r="BE151" s="16"/>
      <c r="BF151" s="16">
        <f t="shared" si="121"/>
        <v>0.12458420023172662</v>
      </c>
      <c r="BG151" s="16">
        <f t="shared" si="122"/>
        <v>0.74029177619694275</v>
      </c>
      <c r="BH151" s="16">
        <f t="shared" si="123"/>
        <v>1.1240734050107766</v>
      </c>
      <c r="BI151" s="16">
        <f t="shared" si="124"/>
        <v>7.9201913613315567E-3</v>
      </c>
      <c r="BJ151" s="16">
        <f t="shared" si="125"/>
        <v>0.70239326248645151</v>
      </c>
      <c r="BK151" s="16">
        <f t="shared" si="126"/>
        <v>0.72919132395629582</v>
      </c>
      <c r="BL151" s="16">
        <f t="shared" si="148"/>
        <v>0.67900133305094257</v>
      </c>
      <c r="BM151" s="16"/>
      <c r="BN151" s="16">
        <f t="shared" si="127"/>
        <v>0.11083279764147806</v>
      </c>
      <c r="BO151" s="16">
        <f t="shared" si="128"/>
        <v>0.65857956686542674</v>
      </c>
      <c r="BP151" s="16">
        <f t="shared" si="129"/>
        <v>0.88962161682885199</v>
      </c>
      <c r="BQ151" s="16">
        <f t="shared" si="130"/>
        <v>7.045973444461685E-3</v>
      </c>
      <c r="BR151" s="16">
        <f t="shared" si="131"/>
        <v>0.62486422982288914</v>
      </c>
      <c r="BS151" s="16">
        <f t="shared" si="132"/>
        <v>0.64870436459557101</v>
      </c>
      <c r="BT151" s="16">
        <f t="shared" si="149"/>
        <v>0.60405426373772531</v>
      </c>
      <c r="BU151" s="16"/>
      <c r="BV151" s="16">
        <f t="shared" si="133"/>
        <v>15.729948248470262</v>
      </c>
      <c r="BW151" s="16">
        <f t="shared" si="134"/>
        <v>93.46892548723514</v>
      </c>
      <c r="BX151" s="16">
        <f t="shared" si="135"/>
        <v>126.25957560599625</v>
      </c>
      <c r="BY151" s="16">
        <f t="shared" si="150"/>
        <v>141.92503106664779</v>
      </c>
      <c r="BZ151" s="16">
        <f t="shared" si="136"/>
        <v>88.683875230050489</v>
      </c>
      <c r="CA151" s="16">
        <f t="shared" si="137"/>
        <v>92.067387098296436</v>
      </c>
      <c r="CB151" s="16">
        <f t="shared" si="151"/>
        <v>85.730420146917709</v>
      </c>
      <c r="CC151" s="16"/>
      <c r="CD151" s="16">
        <f t="shared" si="138"/>
        <v>0.17085255424568599</v>
      </c>
      <c r="CE151" s="16">
        <f t="shared" si="139"/>
        <v>1.0539562603096899</v>
      </c>
      <c r="CF151" s="16">
        <f t="shared" si="140"/>
        <v>1.4237038613668209</v>
      </c>
      <c r="CG151" s="16">
        <f t="shared" si="152"/>
        <v>1.6003476471735931</v>
      </c>
      <c r="CH151" s="16">
        <f t="shared" si="153"/>
        <v>1.1276007023891876E-2</v>
      </c>
      <c r="CI151" s="16">
        <f t="shared" si="141"/>
        <v>1.0381525035917627</v>
      </c>
      <c r="CJ151" s="16">
        <f t="shared" si="154"/>
        <v>0.93117033999658305</v>
      </c>
      <c r="CK151" s="16"/>
      <c r="CL151" s="16">
        <f t="shared" si="155"/>
        <v>0.17085255424568599</v>
      </c>
      <c r="CM151" s="16">
        <f t="shared" si="142"/>
        <v>1.0152229625832907</v>
      </c>
      <c r="CN151" s="16">
        <f t="shared" si="143"/>
        <v>1.3713821971638478</v>
      </c>
      <c r="CO151" s="16">
        <f t="shared" si="144"/>
        <v>1.5415342559371266</v>
      </c>
      <c r="CP151" s="16">
        <f t="shared" si="145"/>
        <v>1.0861609431060995E-2</v>
      </c>
      <c r="CQ151" s="16">
        <f t="shared" si="146"/>
        <v>0.96324961558175304</v>
      </c>
      <c r="CR151" s="16">
        <f t="shared" si="156"/>
        <v>0.93117033999658305</v>
      </c>
      <c r="CS151" s="16"/>
      <c r="CT151" s="16">
        <f t="shared" si="157"/>
        <v>0.18348152524522304</v>
      </c>
      <c r="CU151" s="16">
        <f t="shared" si="158"/>
        <v>1.0902655711596398</v>
      </c>
      <c r="CV151" s="16">
        <f t="shared" si="159"/>
        <v>1.4727511586858317</v>
      </c>
      <c r="CW151" s="16">
        <f t="shared" si="160"/>
        <v>1.6554804096775495</v>
      </c>
      <c r="CX151" s="16">
        <f t="shared" si="161"/>
        <v>1.1664471004414567E-2</v>
      </c>
      <c r="CY151" s="16">
        <f t="shared" si="162"/>
        <v>1.0739173672602904</v>
      </c>
      <c r="CZ151" s="16">
        <f t="shared" si="163"/>
        <v>1.0739173672602904</v>
      </c>
      <c r="DA151" s="31"/>
      <c r="DB151" s="277"/>
      <c r="DC151" s="57"/>
      <c r="DD151" s="57"/>
      <c r="DE151" s="161"/>
      <c r="DF151" s="132"/>
      <c r="DG151" s="205"/>
      <c r="DH151" s="206"/>
      <c r="DI151" s="78"/>
      <c r="DJ151" s="57"/>
      <c r="DP151" s="78"/>
    </row>
    <row r="152" spans="2:120" x14ac:dyDescent="0.25">
      <c r="B152" s="115">
        <v>40298</v>
      </c>
      <c r="C152" s="112">
        <v>2087.7793000000001</v>
      </c>
      <c r="D152" s="112">
        <v>352.88</v>
      </c>
      <c r="E152" s="112">
        <v>265.88306</v>
      </c>
      <c r="F152" s="112">
        <v>230.91219000000001</v>
      </c>
      <c r="G152" s="112">
        <v>33184.835939999997</v>
      </c>
      <c r="H152" s="112">
        <v>380.96924000000001</v>
      </c>
      <c r="I152" s="112">
        <v>358.7731</v>
      </c>
      <c r="J152" s="112">
        <v>380.83316000000002</v>
      </c>
      <c r="L152" s="115">
        <v>40298</v>
      </c>
      <c r="M152" s="112">
        <f t="shared" si="164"/>
        <v>-3.898071091847588E-3</v>
      </c>
      <c r="N152" s="112">
        <f t="shared" si="165"/>
        <v>-1.0191371305627861E-3</v>
      </c>
      <c r="O152" s="112">
        <f t="shared" si="166"/>
        <v>1.8626264126198722E-2</v>
      </c>
      <c r="P152" s="112">
        <f t="shared" si="167"/>
        <v>-6.9677595924043656E-3</v>
      </c>
      <c r="Q152" s="112">
        <f t="shared" si="168"/>
        <v>5.3955591234104983E-3</v>
      </c>
      <c r="R152" s="112">
        <f t="shared" si="169"/>
        <v>2.5970017173593485E-2</v>
      </c>
      <c r="S152" s="112">
        <f t="shared" si="170"/>
        <v>1.6138150372824178E-4</v>
      </c>
      <c r="T152" s="112">
        <f t="shared" si="171"/>
        <v>-1.0398743398988497E-2</v>
      </c>
      <c r="V152" s="115">
        <v>40298</v>
      </c>
      <c r="W152" s="119">
        <f>M152-'Interest rate'!M151</f>
        <v>-5.5741993687704605E-3</v>
      </c>
      <c r="X152" s="119">
        <f>N152-'Interest rate'!N151</f>
        <v>-1.2260930654710567E-3</v>
      </c>
      <c r="Y152" s="119">
        <f>O152-'Interest rate'!O151</f>
        <v>1.832208187351303E-2</v>
      </c>
      <c r="Z152" s="119">
        <f>P152-'Interest rate'!P151</f>
        <v>-7.422868678914063E-3</v>
      </c>
      <c r="AA152" s="119">
        <f>Q152-'Interest rate'!Q151</f>
        <v>5.2664841281291341E-3</v>
      </c>
      <c r="AB152" s="119">
        <f>R152-'Interest rate'!R151</f>
        <v>2.5898520295214889E-2</v>
      </c>
      <c r="AC152" s="119">
        <f>S152-'Interest rate'!S151</f>
        <v>-1.1181595287101942E-4</v>
      </c>
      <c r="AD152" s="119">
        <f>T152-'Interest rate'!T151</f>
        <v>-1.3712669588788362E-2</v>
      </c>
      <c r="AE152" s="118"/>
      <c r="AF152" s="119">
        <v>4.0202159430277971E-3</v>
      </c>
      <c r="AG152" s="119">
        <v>0.51791867677463821</v>
      </c>
      <c r="AH152" s="119">
        <v>0.15047093958189756</v>
      </c>
      <c r="AI152" s="119">
        <v>9.9012175511141748E-2</v>
      </c>
      <c r="AJ152" s="119">
        <v>0.10544452101998622</v>
      </c>
      <c r="AK152" s="119">
        <v>3.7904893177119231E-2</v>
      </c>
      <c r="AL152" s="119">
        <v>4.5371008499885138E-2</v>
      </c>
      <c r="AM152" s="119">
        <v>3.9857569492304165E-2</v>
      </c>
      <c r="AN152" s="31"/>
      <c r="AO152" s="31"/>
      <c r="AP152" s="18">
        <v>5.9048999999999996</v>
      </c>
      <c r="AQ152" s="18">
        <v>7.8498000000000001</v>
      </c>
      <c r="AR152" s="18">
        <v>9.0173000000000005</v>
      </c>
      <c r="AS152" s="18">
        <v>6.293E-2</v>
      </c>
      <c r="AT152" s="18">
        <v>5.4797000000000002</v>
      </c>
      <c r="AU152" s="18">
        <v>5.8022999999999998</v>
      </c>
      <c r="AV152" s="18">
        <v>5.4581499999999998</v>
      </c>
      <c r="AW152" s="18"/>
      <c r="AX152" s="18">
        <f t="shared" si="115"/>
        <v>0.16935087808430288</v>
      </c>
      <c r="AY152" s="18">
        <f t="shared" si="116"/>
        <v>1.3293705227861607</v>
      </c>
      <c r="AZ152" s="18">
        <f t="shared" si="117"/>
        <v>1.5270876729495844</v>
      </c>
      <c r="BA152" s="18">
        <f t="shared" si="118"/>
        <v>1.0657250757845181E-2</v>
      </c>
      <c r="BB152" s="18">
        <f t="shared" si="119"/>
        <v>0.92799200663855452</v>
      </c>
      <c r="BC152" s="18">
        <f t="shared" si="120"/>
        <v>0.98262459990855056</v>
      </c>
      <c r="BD152" s="18">
        <f t="shared" si="147"/>
        <v>0.92434249521583778</v>
      </c>
      <c r="BE152" s="18"/>
      <c r="BF152" s="18">
        <f t="shared" si="121"/>
        <v>0.12739178068231038</v>
      </c>
      <c r="BG152" s="18">
        <f t="shared" si="122"/>
        <v>0.75223572575097453</v>
      </c>
      <c r="BH152" s="18">
        <f t="shared" si="123"/>
        <v>1.1487299039465975</v>
      </c>
      <c r="BI152" s="18">
        <f t="shared" si="124"/>
        <v>8.0167647583377927E-3</v>
      </c>
      <c r="BJ152" s="18">
        <f t="shared" si="125"/>
        <v>0.69806874060485624</v>
      </c>
      <c r="BK152" s="18">
        <f t="shared" si="126"/>
        <v>0.7391653290529695</v>
      </c>
      <c r="BL152" s="18">
        <f t="shared" si="148"/>
        <v>0.6953234477311524</v>
      </c>
      <c r="BM152" s="18"/>
      <c r="BN152" s="18">
        <f t="shared" si="127"/>
        <v>0.11089794062524258</v>
      </c>
      <c r="BO152" s="18">
        <f t="shared" si="128"/>
        <v>0.65484124959799495</v>
      </c>
      <c r="BP152" s="18">
        <f t="shared" si="129"/>
        <v>0.87052665432002918</v>
      </c>
      <c r="BQ152" s="18">
        <f t="shared" si="130"/>
        <v>6.9788074035465157E-3</v>
      </c>
      <c r="BR152" s="18">
        <f t="shared" si="131"/>
        <v>0.60768744524414176</v>
      </c>
      <c r="BS152" s="18">
        <f t="shared" si="132"/>
        <v>0.64346312088984503</v>
      </c>
      <c r="BT152" s="18">
        <f t="shared" si="149"/>
        <v>0.60529759462366772</v>
      </c>
      <c r="BU152" s="18"/>
      <c r="BV152" s="18">
        <f t="shared" si="133"/>
        <v>15.890672175433021</v>
      </c>
      <c r="BW152" s="18">
        <f t="shared" si="134"/>
        <v>93.832830128714434</v>
      </c>
      <c r="BX152" s="18">
        <f t="shared" si="135"/>
        <v>124.73859844271412</v>
      </c>
      <c r="BY152" s="18">
        <f t="shared" si="150"/>
        <v>143.29095820753219</v>
      </c>
      <c r="BZ152" s="18">
        <f t="shared" si="136"/>
        <v>87.076116319720327</v>
      </c>
      <c r="CA152" s="18">
        <f t="shared" si="137"/>
        <v>92.202447163515018</v>
      </c>
      <c r="CB152" s="18">
        <f t="shared" si="151"/>
        <v>86.733672334339744</v>
      </c>
      <c r="CC152" s="18"/>
      <c r="CD152" s="18">
        <f t="shared" si="138"/>
        <v>0.17234544921841338</v>
      </c>
      <c r="CE152" s="18">
        <f t="shared" si="139"/>
        <v>1.0775954888041315</v>
      </c>
      <c r="CF152" s="18">
        <f t="shared" si="140"/>
        <v>1.4325236783035566</v>
      </c>
      <c r="CG152" s="18">
        <f t="shared" si="152"/>
        <v>1.6455827873788713</v>
      </c>
      <c r="CH152" s="18">
        <f t="shared" si="153"/>
        <v>1.1484205339708379E-2</v>
      </c>
      <c r="CI152" s="18">
        <f t="shared" si="141"/>
        <v>1.0588718360494187</v>
      </c>
      <c r="CJ152" s="18">
        <f t="shared" si="154"/>
        <v>0.94068731365148295</v>
      </c>
      <c r="CK152" s="18"/>
      <c r="CL152" s="18">
        <f t="shared" si="155"/>
        <v>0.17234544921841338</v>
      </c>
      <c r="CM152" s="18">
        <f t="shared" si="142"/>
        <v>1.0176826430898092</v>
      </c>
      <c r="CN152" s="18">
        <f t="shared" si="143"/>
        <v>1.3528773072747013</v>
      </c>
      <c r="CO152" s="18">
        <f t="shared" si="144"/>
        <v>1.554090619237199</v>
      </c>
      <c r="CP152" s="18">
        <f t="shared" si="145"/>
        <v>1.0845699119314755E-2</v>
      </c>
      <c r="CQ152" s="18">
        <f t="shared" si="146"/>
        <v>0.94440135808213987</v>
      </c>
      <c r="CR152" s="18">
        <f t="shared" si="156"/>
        <v>0.94068731365148295</v>
      </c>
      <c r="CS152" s="18"/>
      <c r="CT152" s="18">
        <f t="shared" si="157"/>
        <v>0.18321226056447698</v>
      </c>
      <c r="CU152" s="18">
        <f t="shared" si="158"/>
        <v>1.08185007740718</v>
      </c>
      <c r="CV152" s="18">
        <f t="shared" si="159"/>
        <v>1.4381796029790312</v>
      </c>
      <c r="CW152" s="18">
        <f t="shared" si="160"/>
        <v>1.6520799171880585</v>
      </c>
      <c r="CX152" s="18">
        <f t="shared" si="161"/>
        <v>1.1529547557322536E-2</v>
      </c>
      <c r="CY152" s="18">
        <f t="shared" si="162"/>
        <v>1.0630524994732649</v>
      </c>
      <c r="CZ152" s="18">
        <f t="shared" si="163"/>
        <v>1.0630524994732649</v>
      </c>
      <c r="DA152" s="31"/>
      <c r="DB152" s="277"/>
      <c r="DC152" s="57"/>
      <c r="DD152" s="57"/>
      <c r="DE152" s="161"/>
      <c r="DF152" s="132"/>
      <c r="DG152" s="205"/>
      <c r="DH152" s="206"/>
      <c r="DI152" s="78"/>
      <c r="DJ152" s="57"/>
      <c r="DP152" s="78"/>
    </row>
    <row r="153" spans="2:120" x14ac:dyDescent="0.25">
      <c r="B153" s="78">
        <v>40329</v>
      </c>
      <c r="C153" s="111">
        <v>2051.30908</v>
      </c>
      <c r="D153" s="111">
        <v>317.27</v>
      </c>
      <c r="E153" s="111">
        <v>258.04797000000002</v>
      </c>
      <c r="F153" s="111">
        <v>218.35513</v>
      </c>
      <c r="G153" s="111">
        <v>28912.814450000002</v>
      </c>
      <c r="H153" s="111">
        <v>366.76413000000002</v>
      </c>
      <c r="I153" s="111">
        <v>332.46722</v>
      </c>
      <c r="J153" s="111">
        <v>376.31360000000001</v>
      </c>
      <c r="L153" s="78">
        <v>40329</v>
      </c>
      <c r="M153" s="111">
        <f t="shared" si="164"/>
        <v>-1.7468426859103436E-2</v>
      </c>
      <c r="N153" s="111">
        <f t="shared" si="165"/>
        <v>-0.10091249149852644</v>
      </c>
      <c r="O153" s="111">
        <f t="shared" si="166"/>
        <v>-2.9468180485059836E-2</v>
      </c>
      <c r="P153" s="111">
        <f t="shared" si="167"/>
        <v>-5.4380238652623758E-2</v>
      </c>
      <c r="Q153" s="111">
        <f t="shared" si="168"/>
        <v>-0.12873414525007887</v>
      </c>
      <c r="R153" s="111">
        <f t="shared" si="169"/>
        <v>-3.7286763624275743E-2</v>
      </c>
      <c r="S153" s="111">
        <f t="shared" si="170"/>
        <v>-7.3321773566635828E-2</v>
      </c>
      <c r="T153" s="111">
        <f t="shared" si="171"/>
        <v>-1.1867559011930595E-2</v>
      </c>
      <c r="V153" s="78">
        <v>40329</v>
      </c>
      <c r="W153" s="118">
        <f>M153-'Interest rate'!M152</f>
        <v>-1.9234504142485953E-2</v>
      </c>
      <c r="X153" s="118">
        <f>N153-'Interest rate'!N152</f>
        <v>-0.10114552592199688</v>
      </c>
      <c r="Y153" s="118">
        <f>O153-'Interest rate'!O152</f>
        <v>-2.9780667859270471E-2</v>
      </c>
      <c r="Z153" s="118">
        <f>P153-'Interest rate'!P152</f>
        <v>-5.4840529921929448E-2</v>
      </c>
      <c r="AA153" s="118">
        <f>Q153-'Interest rate'!Q152</f>
        <v>-0.12886499270984475</v>
      </c>
      <c r="AB153" s="118">
        <f>R153-'Interest rate'!R152</f>
        <v>-3.735687824629097E-2</v>
      </c>
      <c r="AC153" s="118">
        <f>S153-'Interest rate'!S152</f>
        <v>-7.3606053661725124E-2</v>
      </c>
      <c r="AD153" s="118">
        <f>T153-'Interest rate'!T152</f>
        <v>-1.5422232559740623E-2</v>
      </c>
      <c r="AE153" s="118"/>
      <c r="AF153" s="118">
        <v>4.0202159430277971E-3</v>
      </c>
      <c r="AG153" s="118">
        <v>0.51791867677463821</v>
      </c>
      <c r="AH153" s="118">
        <v>0.15047093958189756</v>
      </c>
      <c r="AI153" s="118">
        <v>9.9012175511141748E-2</v>
      </c>
      <c r="AJ153" s="118">
        <v>0.10544452101998622</v>
      </c>
      <c r="AK153" s="118">
        <v>3.7904893177119231E-2</v>
      </c>
      <c r="AL153" s="118">
        <v>4.5371008499885138E-2</v>
      </c>
      <c r="AM153" s="118">
        <v>3.9857569492304165E-2</v>
      </c>
      <c r="AN153" s="31"/>
      <c r="AO153" s="31"/>
      <c r="AP153" s="16">
        <v>6.4603000000000002</v>
      </c>
      <c r="AQ153" s="16">
        <v>7.9531000000000001</v>
      </c>
      <c r="AR153" s="16">
        <v>9.3952000000000009</v>
      </c>
      <c r="AS153" s="16">
        <v>7.0778999999999995E-2</v>
      </c>
      <c r="AT153" s="16">
        <v>5.5959000000000003</v>
      </c>
      <c r="AU153" s="16">
        <v>6.1859000000000002</v>
      </c>
      <c r="AV153" s="16">
        <v>5.4666499999999996</v>
      </c>
      <c r="AW153" s="16"/>
      <c r="AX153" s="16">
        <f t="shared" si="115"/>
        <v>0.1547915731467579</v>
      </c>
      <c r="AY153" s="16">
        <f t="shared" si="116"/>
        <v>1.2310728603934802</v>
      </c>
      <c r="AZ153" s="16">
        <f t="shared" si="117"/>
        <v>1.45429778802842</v>
      </c>
      <c r="BA153" s="16">
        <f t="shared" si="118"/>
        <v>1.0955992755754377E-2</v>
      </c>
      <c r="BB153" s="16">
        <f t="shared" si="119"/>
        <v>0.86619816417194262</v>
      </c>
      <c r="BC153" s="16">
        <f t="shared" si="120"/>
        <v>0.95752519232852973</v>
      </c>
      <c r="BD153" s="16">
        <f t="shared" si="147"/>
        <v>0.846191353342724</v>
      </c>
      <c r="BE153" s="16"/>
      <c r="BF153" s="16">
        <f t="shared" si="121"/>
        <v>0.12573713394776878</v>
      </c>
      <c r="BG153" s="16">
        <f t="shared" si="122"/>
        <v>0.81229960644277066</v>
      </c>
      <c r="BH153" s="16">
        <f t="shared" si="123"/>
        <v>1.1813255208660773</v>
      </c>
      <c r="BI153" s="16">
        <f t="shared" si="124"/>
        <v>8.8995486036891266E-3</v>
      </c>
      <c r="BJ153" s="16">
        <f t="shared" si="125"/>
        <v>0.70361242785831934</v>
      </c>
      <c r="BK153" s="16">
        <f t="shared" si="126"/>
        <v>0.77779733688750297</v>
      </c>
      <c r="BL153" s="16">
        <f t="shared" si="148"/>
        <v>0.6873609032955702</v>
      </c>
      <c r="BM153" s="16"/>
      <c r="BN153" s="16">
        <f t="shared" si="127"/>
        <v>0.10643732970027248</v>
      </c>
      <c r="BO153" s="16">
        <f t="shared" si="128"/>
        <v>0.68761708106267017</v>
      </c>
      <c r="BP153" s="16">
        <f t="shared" si="129"/>
        <v>0.84650672683923711</v>
      </c>
      <c r="BQ153" s="16">
        <f t="shared" si="130"/>
        <v>7.5335277588555851E-3</v>
      </c>
      <c r="BR153" s="16">
        <f t="shared" si="131"/>
        <v>0.59561265326975477</v>
      </c>
      <c r="BS153" s="16">
        <f t="shared" si="132"/>
        <v>0.65841067779291551</v>
      </c>
      <c r="BT153" s="16">
        <f t="shared" si="149"/>
        <v>0.58185562840599447</v>
      </c>
      <c r="BU153" s="16"/>
      <c r="BV153" s="16">
        <f t="shared" si="133"/>
        <v>14.128484437474393</v>
      </c>
      <c r="BW153" s="16">
        <f t="shared" si="134"/>
        <v>91.274248011415807</v>
      </c>
      <c r="BX153" s="16">
        <f t="shared" si="135"/>
        <v>112.3652495796776</v>
      </c>
      <c r="BY153" s="16">
        <f t="shared" si="150"/>
        <v>132.73993698695944</v>
      </c>
      <c r="BZ153" s="16">
        <f t="shared" si="136"/>
        <v>79.061586063662958</v>
      </c>
      <c r="CA153" s="16">
        <f t="shared" si="137"/>
        <v>87.397391881772847</v>
      </c>
      <c r="CB153" s="16">
        <f t="shared" si="151"/>
        <v>77.235479450119385</v>
      </c>
      <c r="CC153" s="16"/>
      <c r="CD153" s="16">
        <f t="shared" si="138"/>
        <v>0.16165796407960037</v>
      </c>
      <c r="CE153" s="16">
        <f t="shared" si="139"/>
        <v>1.1544702371379043</v>
      </c>
      <c r="CF153" s="16">
        <f t="shared" si="140"/>
        <v>1.4212369770724995</v>
      </c>
      <c r="CG153" s="16">
        <f t="shared" si="152"/>
        <v>1.6789435122142997</v>
      </c>
      <c r="CH153" s="16">
        <f t="shared" si="153"/>
        <v>1.2648367554816919E-2</v>
      </c>
      <c r="CI153" s="16">
        <f t="shared" si="141"/>
        <v>1.1054343358530352</v>
      </c>
      <c r="CJ153" s="16">
        <f t="shared" si="154"/>
        <v>0.88372750933574729</v>
      </c>
      <c r="CK153" s="16"/>
      <c r="CL153" s="16">
        <f t="shared" si="155"/>
        <v>0.16165796407960037</v>
      </c>
      <c r="CM153" s="16">
        <f t="shared" si="142"/>
        <v>1.0443589453434423</v>
      </c>
      <c r="CN153" s="16">
        <f t="shared" si="143"/>
        <v>1.2856819541214697</v>
      </c>
      <c r="CO153" s="16">
        <f t="shared" si="144"/>
        <v>1.5188089041206616</v>
      </c>
      <c r="CP153" s="16">
        <f t="shared" si="145"/>
        <v>1.1441989039590034E-2</v>
      </c>
      <c r="CQ153" s="16">
        <f t="shared" si="146"/>
        <v>0.90462180119303581</v>
      </c>
      <c r="CR153" s="16">
        <f t="shared" si="156"/>
        <v>0.88372750933574729</v>
      </c>
      <c r="CS153" s="16"/>
      <c r="CT153" s="16">
        <f t="shared" si="157"/>
        <v>0.18292738697374078</v>
      </c>
      <c r="CU153" s="16">
        <f t="shared" si="158"/>
        <v>1.1817657980664575</v>
      </c>
      <c r="CV153" s="16">
        <f t="shared" si="159"/>
        <v>1.4548398013408579</v>
      </c>
      <c r="CW153" s="16">
        <f t="shared" si="160"/>
        <v>1.7186393860956894</v>
      </c>
      <c r="CX153" s="16">
        <f t="shared" si="161"/>
        <v>1.2947417522614399E-2</v>
      </c>
      <c r="CY153" s="16">
        <f t="shared" si="162"/>
        <v>1.1315705230808633</v>
      </c>
      <c r="CZ153" s="16">
        <f t="shared" si="163"/>
        <v>1.1315705230808633</v>
      </c>
      <c r="DA153" s="31"/>
      <c r="DB153" s="277"/>
      <c r="DC153" s="57"/>
      <c r="DD153" s="57"/>
      <c r="DE153" s="161"/>
      <c r="DF153" s="132"/>
      <c r="DG153" s="205"/>
      <c r="DH153" s="206"/>
      <c r="DI153" s="78"/>
      <c r="DJ153" s="57"/>
      <c r="DP153" s="78"/>
    </row>
    <row r="154" spans="2:120" x14ac:dyDescent="0.25">
      <c r="B154" s="115">
        <v>40359</v>
      </c>
      <c r="C154" s="112">
        <v>1990.19641</v>
      </c>
      <c r="D154" s="112">
        <v>306.5</v>
      </c>
      <c r="E154" s="112">
        <v>250.06119000000001</v>
      </c>
      <c r="F154" s="112">
        <v>204.83860999999999</v>
      </c>
      <c r="G154" s="112">
        <v>27149.769530000001</v>
      </c>
      <c r="H154" s="112">
        <v>330.31506000000002</v>
      </c>
      <c r="I154" s="112">
        <v>325.50299000000001</v>
      </c>
      <c r="J154" s="112">
        <v>361.99362000000002</v>
      </c>
      <c r="L154" s="115">
        <v>40359</v>
      </c>
      <c r="M154" s="112">
        <f t="shared" si="164"/>
        <v>-2.9792034070263096E-2</v>
      </c>
      <c r="N154" s="112">
        <f t="shared" si="165"/>
        <v>-3.3945850537397071E-2</v>
      </c>
      <c r="O154" s="112">
        <f t="shared" si="166"/>
        <v>-3.0950756946470093E-2</v>
      </c>
      <c r="P154" s="112">
        <f t="shared" si="167"/>
        <v>-6.1901545431975902E-2</v>
      </c>
      <c r="Q154" s="112">
        <f t="shared" si="168"/>
        <v>-6.0977976497199826E-2</v>
      </c>
      <c r="R154" s="112">
        <f t="shared" si="169"/>
        <v>-9.9380138401211737E-2</v>
      </c>
      <c r="S154" s="112">
        <f t="shared" si="170"/>
        <v>-2.0947117733892684E-2</v>
      </c>
      <c r="T154" s="112">
        <f t="shared" si="171"/>
        <v>-3.8053315107399732E-2</v>
      </c>
      <c r="V154" s="115">
        <v>40359</v>
      </c>
      <c r="W154" s="119">
        <f>M154-'Interest rate'!M153</f>
        <v>-3.1754055907966094E-2</v>
      </c>
      <c r="X154" s="119">
        <f>N154-'Interest rate'!N153</f>
        <v>-3.4238088695588864E-2</v>
      </c>
      <c r="Y154" s="119">
        <f>O154-'Interest rate'!O153</f>
        <v>-3.1276215403019392E-2</v>
      </c>
      <c r="Z154" s="119">
        <f>P154-'Interest rate'!P153</f>
        <v>-6.237194318112993E-2</v>
      </c>
      <c r="AA154" s="119">
        <f>Q154-'Interest rate'!Q153</f>
        <v>-6.1112776511538236E-2</v>
      </c>
      <c r="AB154" s="119">
        <f>R154-'Interest rate'!R153</f>
        <v>-9.9410691599783552E-2</v>
      </c>
      <c r="AC154" s="119">
        <f>S154-'Interest rate'!S153</f>
        <v>-2.1324110073039915E-2</v>
      </c>
      <c r="AD154" s="119">
        <f>T154-'Interest rate'!T153</f>
        <v>-4.1888059989165671E-2</v>
      </c>
      <c r="AE154" s="118"/>
      <c r="AF154" s="119">
        <v>4.0202159430277971E-3</v>
      </c>
      <c r="AG154" s="119">
        <v>0.51791867677463821</v>
      </c>
      <c r="AH154" s="119">
        <v>0.15047093958189756</v>
      </c>
      <c r="AI154" s="119">
        <v>9.9012175511141748E-2</v>
      </c>
      <c r="AJ154" s="119">
        <v>0.10544452101998622</v>
      </c>
      <c r="AK154" s="119">
        <v>3.7904893177119231E-2</v>
      </c>
      <c r="AL154" s="119">
        <v>4.5371008499885138E-2</v>
      </c>
      <c r="AM154" s="119">
        <v>3.9857569492304165E-2</v>
      </c>
      <c r="AN154" s="31"/>
      <c r="AO154" s="31"/>
      <c r="AP154" s="18">
        <v>6.4996</v>
      </c>
      <c r="AQ154" s="18">
        <v>7.9558999999999997</v>
      </c>
      <c r="AR154" s="18">
        <v>9.7169000000000008</v>
      </c>
      <c r="AS154" s="18">
        <v>7.3495999999999992E-2</v>
      </c>
      <c r="AT154" s="18">
        <v>6.0339999999999998</v>
      </c>
      <c r="AU154" s="18">
        <v>6.1157000000000004</v>
      </c>
      <c r="AV154" s="18">
        <v>5.4664000000000001</v>
      </c>
      <c r="AW154" s="18"/>
      <c r="AX154" s="18">
        <f t="shared" si="115"/>
        <v>0.15385562188442364</v>
      </c>
      <c r="AY154" s="18">
        <f t="shared" si="116"/>
        <v>1.224059942150286</v>
      </c>
      <c r="AZ154" s="18">
        <f t="shared" si="117"/>
        <v>1.4949996922887563</v>
      </c>
      <c r="BA154" s="18">
        <f t="shared" si="118"/>
        <v>1.1307772786017599E-2</v>
      </c>
      <c r="BB154" s="18">
        <f t="shared" si="119"/>
        <v>0.92836482245061225</v>
      </c>
      <c r="BC154" s="18">
        <f t="shared" si="120"/>
        <v>0.94093482675856976</v>
      </c>
      <c r="BD154" s="18">
        <f t="shared" si="147"/>
        <v>0.84103637146901344</v>
      </c>
      <c r="BE154" s="18"/>
      <c r="BF154" s="18">
        <f t="shared" si="121"/>
        <v>0.12569288201209167</v>
      </c>
      <c r="BG154" s="18">
        <f t="shared" si="122"/>
        <v>0.81695345592579105</v>
      </c>
      <c r="BH154" s="18">
        <f t="shared" si="123"/>
        <v>1.2213451652232936</v>
      </c>
      <c r="BI154" s="18">
        <f t="shared" si="124"/>
        <v>9.2379240563606885E-3</v>
      </c>
      <c r="BJ154" s="18">
        <f t="shared" si="125"/>
        <v>0.75843085006096111</v>
      </c>
      <c r="BK154" s="18">
        <f t="shared" si="126"/>
        <v>0.76869995852134909</v>
      </c>
      <c r="BL154" s="18">
        <f t="shared" si="148"/>
        <v>0.68708757023089795</v>
      </c>
      <c r="BM154" s="18"/>
      <c r="BN154" s="18">
        <f t="shared" si="127"/>
        <v>0.10291348063682861</v>
      </c>
      <c r="BO154" s="18">
        <f t="shared" si="128"/>
        <v>0.66889645874713122</v>
      </c>
      <c r="BP154" s="18">
        <f t="shared" si="129"/>
        <v>0.81876936059854466</v>
      </c>
      <c r="BQ154" s="18">
        <f t="shared" si="130"/>
        <v>7.5637291728843543E-3</v>
      </c>
      <c r="BR154" s="18">
        <f t="shared" si="131"/>
        <v>0.62097994216262375</v>
      </c>
      <c r="BS154" s="18">
        <f t="shared" si="132"/>
        <v>0.62938797353065279</v>
      </c>
      <c r="BT154" s="18">
        <f t="shared" si="149"/>
        <v>0.5625662505531599</v>
      </c>
      <c r="BU154" s="18"/>
      <c r="BV154" s="18">
        <f t="shared" si="133"/>
        <v>13.606182649395887</v>
      </c>
      <c r="BW154" s="18">
        <f t="shared" si="134"/>
        <v>88.434744748013514</v>
      </c>
      <c r="BX154" s="18">
        <f t="shared" si="135"/>
        <v>108.24942854032872</v>
      </c>
      <c r="BY154" s="18">
        <f t="shared" si="150"/>
        <v>132.20991618591492</v>
      </c>
      <c r="BZ154" s="18">
        <f t="shared" si="136"/>
        <v>82.099706106454775</v>
      </c>
      <c r="CA154" s="18">
        <f t="shared" si="137"/>
        <v>83.211331228910424</v>
      </c>
      <c r="CB154" s="18">
        <f t="shared" si="151"/>
        <v>74.376836834657681</v>
      </c>
      <c r="CC154" s="18"/>
      <c r="CD154" s="18">
        <f t="shared" si="138"/>
        <v>0.16351357980280262</v>
      </c>
      <c r="CE154" s="18">
        <f t="shared" si="139"/>
        <v>1.0771627444481273</v>
      </c>
      <c r="CF154" s="18">
        <f t="shared" si="140"/>
        <v>1.3185117666556181</v>
      </c>
      <c r="CG154" s="18">
        <f t="shared" si="152"/>
        <v>1.6103579714948628</v>
      </c>
      <c r="CH154" s="18">
        <f t="shared" si="153"/>
        <v>1.2180311567782565E-2</v>
      </c>
      <c r="CI154" s="18">
        <f t="shared" si="141"/>
        <v>1.0135399403380843</v>
      </c>
      <c r="CJ154" s="18">
        <f t="shared" si="154"/>
        <v>0.89383063263404028</v>
      </c>
      <c r="CK154" s="18"/>
      <c r="CL154" s="18">
        <f t="shared" si="155"/>
        <v>0.16351357980280262</v>
      </c>
      <c r="CM154" s="18">
        <f t="shared" si="142"/>
        <v>1.0627728632862958</v>
      </c>
      <c r="CN154" s="18">
        <f t="shared" si="143"/>
        <v>1.3008976895531172</v>
      </c>
      <c r="CO154" s="18">
        <f t="shared" si="144"/>
        <v>1.5888451035858528</v>
      </c>
      <c r="CP154" s="18">
        <f t="shared" si="145"/>
        <v>1.2017594061186781E-2</v>
      </c>
      <c r="CQ154" s="18">
        <f t="shared" si="146"/>
        <v>0.98664094053011098</v>
      </c>
      <c r="CR154" s="18">
        <f t="shared" si="156"/>
        <v>0.89383063263404028</v>
      </c>
      <c r="CS154" s="18"/>
      <c r="CT154" s="18">
        <f t="shared" si="157"/>
        <v>0.18293575296355918</v>
      </c>
      <c r="CU154" s="18">
        <f t="shared" si="158"/>
        <v>1.1890092199619493</v>
      </c>
      <c r="CV154" s="18">
        <f t="shared" si="159"/>
        <v>1.4554185570027804</v>
      </c>
      <c r="CW154" s="18">
        <f t="shared" si="160"/>
        <v>1.7775684179716085</v>
      </c>
      <c r="CX154" s="18">
        <f t="shared" si="161"/>
        <v>1.3445046099809744E-2</v>
      </c>
      <c r="CY154" s="18">
        <f t="shared" si="162"/>
        <v>1.1187801843992389</v>
      </c>
      <c r="CZ154" s="18">
        <f t="shared" si="163"/>
        <v>1.1187801843992389</v>
      </c>
      <c r="DA154" s="31"/>
      <c r="DB154" s="277"/>
      <c r="DC154" s="57"/>
      <c r="DD154" s="57"/>
      <c r="DE154" s="161"/>
      <c r="DF154" s="132"/>
      <c r="DG154" s="205"/>
      <c r="DH154" s="206"/>
      <c r="DI154" s="78"/>
      <c r="DJ154" s="57"/>
      <c r="DP154" s="78"/>
    </row>
    <row r="155" spans="2:120" x14ac:dyDescent="0.25">
      <c r="B155" s="78">
        <v>40389</v>
      </c>
      <c r="C155" s="111">
        <v>2009.9923100000001</v>
      </c>
      <c r="D155" s="111">
        <v>331.66</v>
      </c>
      <c r="E155" s="111">
        <v>254.18456</v>
      </c>
      <c r="F155" s="111">
        <v>211.31569999999999</v>
      </c>
      <c r="G155" s="111">
        <v>28675.324219999999</v>
      </c>
      <c r="H155" s="111">
        <v>345.12540000000001</v>
      </c>
      <c r="I155" s="111">
        <v>341.04599000000002</v>
      </c>
      <c r="J155" s="111">
        <v>366.92111</v>
      </c>
      <c r="L155" s="78">
        <v>40389</v>
      </c>
      <c r="M155" s="111">
        <f t="shared" si="164"/>
        <v>9.9467067172531731E-3</v>
      </c>
      <c r="N155" s="111">
        <f t="shared" si="165"/>
        <v>8.208809135399675E-2</v>
      </c>
      <c r="O155" s="111">
        <f t="shared" si="166"/>
        <v>1.6489444043675805E-2</v>
      </c>
      <c r="P155" s="111">
        <f t="shared" si="167"/>
        <v>3.1620454757040228E-2</v>
      </c>
      <c r="Q155" s="111">
        <f t="shared" si="168"/>
        <v>5.6190336655133954E-2</v>
      </c>
      <c r="R155" s="111">
        <f t="shared" si="169"/>
        <v>4.483701106452731E-2</v>
      </c>
      <c r="S155" s="111">
        <f t="shared" si="170"/>
        <v>4.7750713441987225E-2</v>
      </c>
      <c r="T155" s="111">
        <f t="shared" si="171"/>
        <v>1.3612090732427751E-2</v>
      </c>
      <c r="V155" s="78">
        <v>40389</v>
      </c>
      <c r="W155" s="118">
        <f>M155-'Interest rate'!M154</f>
        <v>7.8298604942295125E-3</v>
      </c>
      <c r="X155" s="118">
        <f>N155-'Interest rate'!N154</f>
        <v>8.1798187378043341E-2</v>
      </c>
      <c r="Y155" s="118">
        <f>O155-'Interest rate'!O154</f>
        <v>1.6114177882489145E-2</v>
      </c>
      <c r="Z155" s="118">
        <f>P155-'Interest rate'!P154</f>
        <v>3.114772745358696E-2</v>
      </c>
      <c r="AA155" s="118">
        <f>Q155-'Interest rate'!Q154</f>
        <v>5.6058657064336659E-2</v>
      </c>
      <c r="AB155" s="118">
        <f>R155-'Interest rate'!R154</f>
        <v>4.4783551785748221E-2</v>
      </c>
      <c r="AC155" s="118">
        <f>S155-'Interest rate'!S154</f>
        <v>4.7173383511950995E-2</v>
      </c>
      <c r="AD155" s="118">
        <f>T155-'Interest rate'!T154</f>
        <v>9.8372888111335488E-3</v>
      </c>
      <c r="AE155" s="118"/>
      <c r="AF155" s="118">
        <v>4.5269878119558911E-3</v>
      </c>
      <c r="AG155" s="118">
        <v>0.50354033662217068</v>
      </c>
      <c r="AH155" s="118">
        <v>0.16111433546140452</v>
      </c>
      <c r="AI155" s="118">
        <v>0.10458502611723737</v>
      </c>
      <c r="AJ155" s="118">
        <v>9.9709808473592565E-2</v>
      </c>
      <c r="AK155" s="118">
        <v>3.8537434706906556E-2</v>
      </c>
      <c r="AL155" s="118">
        <v>4.5153801508995943E-2</v>
      </c>
      <c r="AM155" s="118">
        <v>4.2832269297736508E-2</v>
      </c>
      <c r="AN155" s="31"/>
      <c r="AO155" s="31"/>
      <c r="AP155" s="16">
        <v>6.0758000000000001</v>
      </c>
      <c r="AQ155" s="16">
        <v>7.9318</v>
      </c>
      <c r="AR155" s="16">
        <v>9.5373000000000001</v>
      </c>
      <c r="AS155" s="16">
        <v>7.0265999999999995E-2</v>
      </c>
      <c r="AT155" s="16">
        <v>5.8360000000000003</v>
      </c>
      <c r="AU155" s="16">
        <v>5.9027000000000003</v>
      </c>
      <c r="AV155" s="16">
        <v>5.4955499999999997</v>
      </c>
      <c r="AW155" s="16"/>
      <c r="AX155" s="16">
        <f t="shared" si="115"/>
        <v>0.16458737943974455</v>
      </c>
      <c r="AY155" s="16">
        <f t="shared" si="116"/>
        <v>1.3054741762401658</v>
      </c>
      <c r="AZ155" s="16">
        <f t="shared" si="117"/>
        <v>1.5697192139306757</v>
      </c>
      <c r="BA155" s="16">
        <f t="shared" si="118"/>
        <v>1.1564896803713091E-2</v>
      </c>
      <c r="BB155" s="16">
        <f t="shared" si="119"/>
        <v>0.96053194641034922</v>
      </c>
      <c r="BC155" s="16">
        <f t="shared" si="120"/>
        <v>0.97150992461898023</v>
      </c>
      <c r="BD155" s="16">
        <f t="shared" si="147"/>
        <v>0.90449817308008817</v>
      </c>
      <c r="BE155" s="16"/>
      <c r="BF155" s="16">
        <f t="shared" si="121"/>
        <v>0.12607478756398297</v>
      </c>
      <c r="BG155" s="16">
        <f t="shared" si="122"/>
        <v>0.76600519428124769</v>
      </c>
      <c r="BH155" s="16">
        <f t="shared" si="123"/>
        <v>1.2024130714339747</v>
      </c>
      <c r="BI155" s="16">
        <f t="shared" si="124"/>
        <v>8.8587710229708263E-3</v>
      </c>
      <c r="BJ155" s="16">
        <f t="shared" si="125"/>
        <v>0.73577246022340459</v>
      </c>
      <c r="BK155" s="16">
        <f t="shared" si="126"/>
        <v>0.74418164855392233</v>
      </c>
      <c r="BL155" s="16">
        <f t="shared" si="148"/>
        <v>0.69285029879724658</v>
      </c>
      <c r="BM155" s="16"/>
      <c r="BN155" s="16">
        <f t="shared" si="127"/>
        <v>0.10485147788158074</v>
      </c>
      <c r="BO155" s="16">
        <f t="shared" si="128"/>
        <v>0.63705660931290831</v>
      </c>
      <c r="BP155" s="16">
        <f t="shared" si="129"/>
        <v>0.83166095226112213</v>
      </c>
      <c r="BQ155" s="16">
        <f t="shared" si="130"/>
        <v>7.3674939448271515E-3</v>
      </c>
      <c r="BR155" s="16">
        <f t="shared" si="131"/>
        <v>0.61191322491690525</v>
      </c>
      <c r="BS155" s="16">
        <f t="shared" si="132"/>
        <v>0.61890681849160667</v>
      </c>
      <c r="BT155" s="16">
        <f t="shared" si="149"/>
        <v>0.57621653927212102</v>
      </c>
      <c r="BU155" s="16"/>
      <c r="BV155" s="16">
        <f t="shared" si="133"/>
        <v>14.231634076224633</v>
      </c>
      <c r="BW155" s="16">
        <f t="shared" si="134"/>
        <v>86.468562320325617</v>
      </c>
      <c r="BX155" s="16">
        <f t="shared" si="135"/>
        <v>112.88247516579854</v>
      </c>
      <c r="BY155" s="16">
        <f t="shared" si="150"/>
        <v>135.73136367517719</v>
      </c>
      <c r="BZ155" s="16">
        <f t="shared" si="136"/>
        <v>83.05581646884697</v>
      </c>
      <c r="CA155" s="16">
        <f t="shared" si="137"/>
        <v>84.005066461731147</v>
      </c>
      <c r="CB155" s="16">
        <f t="shared" si="151"/>
        <v>78.210656647596281</v>
      </c>
      <c r="CC155" s="16"/>
      <c r="CD155" s="16">
        <f t="shared" si="138"/>
        <v>0.16941399698443085</v>
      </c>
      <c r="CE155" s="16">
        <f t="shared" si="139"/>
        <v>1.0410897875257026</v>
      </c>
      <c r="CF155" s="16">
        <f t="shared" si="140"/>
        <v>1.3591158327621657</v>
      </c>
      <c r="CG155" s="16">
        <f t="shared" si="152"/>
        <v>1.6342186429060999</v>
      </c>
      <c r="CH155" s="16">
        <f t="shared" si="153"/>
        <v>1.2040095956134336E-2</v>
      </c>
      <c r="CI155" s="16">
        <f t="shared" si="141"/>
        <v>1.0114290610006855</v>
      </c>
      <c r="CJ155" s="16">
        <f t="shared" si="154"/>
        <v>0.93102309112778892</v>
      </c>
      <c r="CK155" s="16"/>
      <c r="CL155" s="16">
        <f t="shared" si="155"/>
        <v>0.16941399698443085</v>
      </c>
      <c r="CM155" s="16">
        <f t="shared" si="142"/>
        <v>1.0293255628780049</v>
      </c>
      <c r="CN155" s="16">
        <f t="shared" si="143"/>
        <v>1.3437579412811087</v>
      </c>
      <c r="CO155" s="16">
        <f t="shared" si="144"/>
        <v>1.6157521134396124</v>
      </c>
      <c r="CP155" s="16">
        <f t="shared" si="145"/>
        <v>1.1904043912108017E-2</v>
      </c>
      <c r="CQ155" s="16">
        <f t="shared" si="146"/>
        <v>0.98870008640113849</v>
      </c>
      <c r="CR155" s="16">
        <f t="shared" si="156"/>
        <v>0.93102309112778892</v>
      </c>
      <c r="CS155" s="16"/>
      <c r="CT155" s="16">
        <f t="shared" si="157"/>
        <v>0.18196540837586775</v>
      </c>
      <c r="CU155" s="16">
        <f t="shared" si="158"/>
        <v>1.1055854282100974</v>
      </c>
      <c r="CV155" s="16">
        <f t="shared" si="159"/>
        <v>1.4433132261557078</v>
      </c>
      <c r="CW155" s="16">
        <f t="shared" si="160"/>
        <v>1.7354586893031636</v>
      </c>
      <c r="CX155" s="16">
        <f t="shared" si="161"/>
        <v>1.2785981384938723E-2</v>
      </c>
      <c r="CY155" s="16">
        <f t="shared" si="162"/>
        <v>1.0740872160202346</v>
      </c>
      <c r="CZ155" s="16">
        <f t="shared" si="163"/>
        <v>1.0740872160202346</v>
      </c>
      <c r="DA155" s="31"/>
      <c r="DB155" s="277"/>
      <c r="DC155" s="57"/>
      <c r="DD155" s="57"/>
      <c r="DE155" s="161"/>
      <c r="DF155" s="132"/>
      <c r="DG155" s="205"/>
      <c r="DH155" s="206"/>
      <c r="DI155" s="78"/>
      <c r="DJ155" s="57"/>
      <c r="DP155" s="78"/>
    </row>
    <row r="156" spans="2:120" x14ac:dyDescent="0.25">
      <c r="B156" s="115">
        <v>40421</v>
      </c>
      <c r="C156" s="112">
        <v>2007.9396999999999</v>
      </c>
      <c r="D156" s="112">
        <v>318.67</v>
      </c>
      <c r="E156" s="112">
        <v>251.13878</v>
      </c>
      <c r="F156" s="112">
        <v>207.75147999999999</v>
      </c>
      <c r="G156" s="112">
        <v>26803.333979999999</v>
      </c>
      <c r="H156" s="112">
        <v>323.95992999999999</v>
      </c>
      <c r="I156" s="112">
        <v>339.92529000000002</v>
      </c>
      <c r="J156" s="112">
        <v>358.17691000000002</v>
      </c>
      <c r="L156" s="115">
        <v>40421</v>
      </c>
      <c r="M156" s="112">
        <f t="shared" si="164"/>
        <v>-1.0212029119655019E-3</v>
      </c>
      <c r="N156" s="112">
        <f t="shared" si="165"/>
        <v>-3.9166616414400335E-2</v>
      </c>
      <c r="O156" s="112">
        <f t="shared" si="166"/>
        <v>-1.1982553149569752E-2</v>
      </c>
      <c r="P156" s="112">
        <f t="shared" si="167"/>
        <v>-1.6866801662157593E-2</v>
      </c>
      <c r="Q156" s="112">
        <f t="shared" si="168"/>
        <v>-6.5282269369925872E-2</v>
      </c>
      <c r="R156" s="112">
        <f t="shared" si="169"/>
        <v>-6.1326897411781434E-2</v>
      </c>
      <c r="S156" s="112">
        <f t="shared" si="170"/>
        <v>-3.2860670785191948E-3</v>
      </c>
      <c r="T156" s="112">
        <f t="shared" si="171"/>
        <v>-2.3831280789486264E-2</v>
      </c>
      <c r="V156" s="115">
        <v>40421</v>
      </c>
      <c r="W156" s="119">
        <f>M156-'Interest rate'!M155</f>
        <v>-3.0891856454792199E-3</v>
      </c>
      <c r="X156" s="119">
        <f>N156-'Interest rate'!N155</f>
        <v>-3.9420428468060487E-2</v>
      </c>
      <c r="Y156" s="119">
        <f>O156-'Interest rate'!O155</f>
        <v>-1.2469787010738975E-2</v>
      </c>
      <c r="Z156" s="119">
        <f>P156-'Interest rate'!P155</f>
        <v>-1.7342637708477326E-2</v>
      </c>
      <c r="AA156" s="119">
        <f>Q156-'Interest rate'!Q155</f>
        <v>-6.5411344365207236E-2</v>
      </c>
      <c r="AB156" s="119">
        <f>R156-'Interest rate'!R155</f>
        <v>-6.1436556249765961E-2</v>
      </c>
      <c r="AC156" s="119">
        <f>S156-'Interest rate'!S155</f>
        <v>-3.9909694332967982E-3</v>
      </c>
      <c r="AD156" s="119">
        <f>T156-'Interest rate'!T155</f>
        <v>-2.7705965781615438E-2</v>
      </c>
      <c r="AE156" s="118"/>
      <c r="AF156" s="119">
        <v>4.5269878119558911E-3</v>
      </c>
      <c r="AG156" s="119">
        <v>0.50354033662217068</v>
      </c>
      <c r="AH156" s="119">
        <v>0.16111433546140452</v>
      </c>
      <c r="AI156" s="119">
        <v>0.10458502611723737</v>
      </c>
      <c r="AJ156" s="119">
        <v>9.9709808473592565E-2</v>
      </c>
      <c r="AK156" s="119">
        <v>3.8537434706906556E-2</v>
      </c>
      <c r="AL156" s="119">
        <v>4.5153801508995943E-2</v>
      </c>
      <c r="AM156" s="119">
        <v>4.2832269297736508E-2</v>
      </c>
      <c r="AN156" s="31"/>
      <c r="AO156" s="31"/>
      <c r="AP156" s="18">
        <v>6.3025000000000002</v>
      </c>
      <c r="AQ156" s="18">
        <v>7.9905999999999997</v>
      </c>
      <c r="AR156" s="18">
        <v>9.673</v>
      </c>
      <c r="AS156" s="18">
        <v>7.4864E-2</v>
      </c>
      <c r="AT156" s="18">
        <v>6.2087000000000003</v>
      </c>
      <c r="AU156" s="18">
        <v>5.9137000000000004</v>
      </c>
      <c r="AV156" s="18">
        <v>5.6120999999999999</v>
      </c>
      <c r="AW156" s="18"/>
      <c r="AX156" s="18">
        <f t="shared" si="115"/>
        <v>0.15866719555731851</v>
      </c>
      <c r="AY156" s="18">
        <f t="shared" si="116"/>
        <v>1.2678460928203092</v>
      </c>
      <c r="AZ156" s="18">
        <f t="shared" si="117"/>
        <v>1.534787782625942</v>
      </c>
      <c r="BA156" s="18">
        <f t="shared" si="118"/>
        <v>1.1878460928203093E-2</v>
      </c>
      <c r="BB156" s="18">
        <f t="shared" si="119"/>
        <v>0.9851170170567235</v>
      </c>
      <c r="BC156" s="18">
        <f t="shared" si="120"/>
        <v>0.93831019436731455</v>
      </c>
      <c r="BD156" s="18">
        <f t="shared" si="147"/>
        <v>0.89045616818722717</v>
      </c>
      <c r="BE156" s="18"/>
      <c r="BF156" s="18">
        <f t="shared" si="121"/>
        <v>0.12514704778114286</v>
      </c>
      <c r="BG156" s="18">
        <f t="shared" si="122"/>
        <v>0.78873926864065291</v>
      </c>
      <c r="BH156" s="18">
        <f t="shared" si="123"/>
        <v>1.2105473931869948</v>
      </c>
      <c r="BI156" s="18">
        <f t="shared" si="124"/>
        <v>9.3690085850874783E-3</v>
      </c>
      <c r="BJ156" s="18">
        <f t="shared" si="125"/>
        <v>0.77700047555878171</v>
      </c>
      <c r="BK156" s="18">
        <f t="shared" si="126"/>
        <v>0.74008209646334455</v>
      </c>
      <c r="BL156" s="18">
        <f t="shared" si="148"/>
        <v>0.70233774685255179</v>
      </c>
      <c r="BM156" s="18"/>
      <c r="BN156" s="18">
        <f t="shared" si="127"/>
        <v>0.1033805437816603</v>
      </c>
      <c r="BO156" s="18">
        <f t="shared" si="128"/>
        <v>0.65155587718391406</v>
      </c>
      <c r="BP156" s="18">
        <f t="shared" si="129"/>
        <v>0.82607257314173466</v>
      </c>
      <c r="BQ156" s="18">
        <f t="shared" si="130"/>
        <v>7.7394810296702162E-3</v>
      </c>
      <c r="BR156" s="18">
        <f t="shared" si="131"/>
        <v>0.64185878217719428</v>
      </c>
      <c r="BS156" s="18">
        <f t="shared" si="132"/>
        <v>0.61136152176160452</v>
      </c>
      <c r="BT156" s="18">
        <f t="shared" si="149"/>
        <v>0.58018194975705573</v>
      </c>
      <c r="BU156" s="18"/>
      <c r="BV156" s="18">
        <f t="shared" si="133"/>
        <v>13.357555033126737</v>
      </c>
      <c r="BW156" s="18">
        <f t="shared" si="134"/>
        <v>84.185990596281258</v>
      </c>
      <c r="BX156" s="18">
        <f t="shared" si="135"/>
        <v>106.73487924770249</v>
      </c>
      <c r="BY156" s="18">
        <f t="shared" si="150"/>
        <v>129.20762983543491</v>
      </c>
      <c r="BZ156" s="18">
        <f t="shared" si="136"/>
        <v>82.933051934173974</v>
      </c>
      <c r="CA156" s="18">
        <f t="shared" si="137"/>
        <v>78.992573199401591</v>
      </c>
      <c r="CB156" s="18">
        <f t="shared" si="151"/>
        <v>74.963934601410557</v>
      </c>
      <c r="CC156" s="18"/>
      <c r="CD156" s="18">
        <f t="shared" si="138"/>
        <v>0.16909887211052302</v>
      </c>
      <c r="CE156" s="18">
        <f t="shared" si="139"/>
        <v>1.0151078325575402</v>
      </c>
      <c r="CF156" s="18">
        <f t="shared" si="140"/>
        <v>1.28700049929937</v>
      </c>
      <c r="CG156" s="18">
        <f t="shared" si="152"/>
        <v>1.5579750994572132</v>
      </c>
      <c r="CH156" s="18">
        <f t="shared" si="153"/>
        <v>1.205791872694767E-2</v>
      </c>
      <c r="CI156" s="18">
        <f t="shared" si="141"/>
        <v>0.952486027670849</v>
      </c>
      <c r="CJ156" s="18">
        <f t="shared" si="154"/>
        <v>0.94899978017146625</v>
      </c>
      <c r="CK156" s="18"/>
      <c r="CL156" s="18">
        <f t="shared" si="155"/>
        <v>0.16909887211052302</v>
      </c>
      <c r="CM156" s="18">
        <f t="shared" si="142"/>
        <v>1.0657456414765714</v>
      </c>
      <c r="CN156" s="18">
        <f t="shared" si="143"/>
        <v>1.3512014474863452</v>
      </c>
      <c r="CO156" s="18">
        <f t="shared" si="144"/>
        <v>1.6356933899250892</v>
      </c>
      <c r="CP156" s="18">
        <f t="shared" si="145"/>
        <v>1.2659417961682195E-2</v>
      </c>
      <c r="CQ156" s="18">
        <f t="shared" si="146"/>
        <v>1.0498841672726043</v>
      </c>
      <c r="CR156" s="18">
        <f t="shared" si="156"/>
        <v>0.94899978017146625</v>
      </c>
      <c r="CS156" s="18"/>
      <c r="CT156" s="18">
        <f t="shared" si="157"/>
        <v>0.17818641863117193</v>
      </c>
      <c r="CU156" s="18">
        <f t="shared" si="158"/>
        <v>1.1230199034229613</v>
      </c>
      <c r="CV156" s="18">
        <f t="shared" si="159"/>
        <v>1.4238163967142423</v>
      </c>
      <c r="CW156" s="18">
        <f t="shared" si="160"/>
        <v>1.7235972274193261</v>
      </c>
      <c r="CX156" s="18">
        <f t="shared" si="161"/>
        <v>1.3339748044404055E-2</v>
      </c>
      <c r="CY156" s="18">
        <f t="shared" si="162"/>
        <v>1.0537410238591616</v>
      </c>
      <c r="CZ156" s="18">
        <f t="shared" si="163"/>
        <v>1.0537410238591616</v>
      </c>
      <c r="DA156" s="31"/>
      <c r="DB156" s="277"/>
      <c r="DC156" s="57"/>
      <c r="DD156" s="57"/>
      <c r="DE156" s="161"/>
      <c r="DF156" s="132"/>
      <c r="DG156" s="205"/>
      <c r="DH156" s="206"/>
      <c r="DI156" s="78"/>
      <c r="DJ156" s="57"/>
      <c r="DP156" s="78"/>
    </row>
    <row r="157" spans="2:120" x14ac:dyDescent="0.25">
      <c r="B157" s="78">
        <v>40451</v>
      </c>
      <c r="C157" s="111">
        <v>2051.7353499999999</v>
      </c>
      <c r="D157" s="111">
        <v>348.81</v>
      </c>
      <c r="E157" s="111">
        <v>256.10131999999999</v>
      </c>
      <c r="F157" s="111">
        <v>221.77644000000001</v>
      </c>
      <c r="G157" s="111">
        <v>29111.681639999999</v>
      </c>
      <c r="H157" s="111">
        <v>342.11284999999998</v>
      </c>
      <c r="I157" s="111">
        <v>358.99524000000002</v>
      </c>
      <c r="J157" s="111">
        <v>361.23653999999999</v>
      </c>
      <c r="L157" s="78">
        <v>40451</v>
      </c>
      <c r="M157" s="111">
        <f t="shared" si="164"/>
        <v>2.1811237658182714E-2</v>
      </c>
      <c r="N157" s="111">
        <f t="shared" si="165"/>
        <v>9.4580600621332334E-2</v>
      </c>
      <c r="O157" s="111">
        <f t="shared" si="166"/>
        <v>1.9760150144872091E-2</v>
      </c>
      <c r="P157" s="111">
        <f t="shared" si="167"/>
        <v>6.7508351805724898E-2</v>
      </c>
      <c r="Q157" s="111">
        <f t="shared" si="168"/>
        <v>8.6121661645615966E-2</v>
      </c>
      <c r="R157" s="111">
        <f t="shared" si="169"/>
        <v>5.603446080507557E-2</v>
      </c>
      <c r="S157" s="111">
        <f t="shared" si="170"/>
        <v>5.610041547658895E-2</v>
      </c>
      <c r="T157" s="111">
        <f t="shared" si="171"/>
        <v>8.5422312677831957E-3</v>
      </c>
      <c r="V157" s="78">
        <v>40451</v>
      </c>
      <c r="W157" s="118">
        <f>M157-'Interest rate'!M156</f>
        <v>1.9759548580588815E-2</v>
      </c>
      <c r="X157" s="118">
        <f>N157-'Interest rate'!N156</f>
        <v>9.4366012400486809E-2</v>
      </c>
      <c r="Y157" s="118">
        <f>O157-'Interest rate'!O156</f>
        <v>1.9282241662337718E-2</v>
      </c>
      <c r="Z157" s="118">
        <f>P157-'Interest rate'!P156</f>
        <v>6.7035624502271629E-2</v>
      </c>
      <c r="AA157" s="118">
        <f>Q157-'Interest rate'!Q156</f>
        <v>8.5998303707867985E-2</v>
      </c>
      <c r="AB157" s="118">
        <f>R157-'Interest rate'!R156</f>
        <v>5.592896370628142E-2</v>
      </c>
      <c r="AC157" s="118">
        <f>S157-'Interest rate'!S156</f>
        <v>5.5367270637192156E-2</v>
      </c>
      <c r="AD157" s="118">
        <f>T157-'Interest rate'!T156</f>
        <v>4.6595603507282313E-3</v>
      </c>
      <c r="AE157" s="118"/>
      <c r="AF157" s="118">
        <v>4.5269878119558911E-3</v>
      </c>
      <c r="AG157" s="118">
        <v>0.50354033662217068</v>
      </c>
      <c r="AH157" s="118">
        <v>0.16111433546140452</v>
      </c>
      <c r="AI157" s="118">
        <v>0.10458502611723737</v>
      </c>
      <c r="AJ157" s="118">
        <v>9.9709808473592565E-2</v>
      </c>
      <c r="AK157" s="118">
        <v>3.8537434706906556E-2</v>
      </c>
      <c r="AL157" s="118">
        <v>4.5153801508995943E-2</v>
      </c>
      <c r="AM157" s="118">
        <v>4.2832269297736508E-2</v>
      </c>
      <c r="AN157" s="31"/>
      <c r="AO157" s="31"/>
      <c r="AP157" s="16">
        <v>5.8768000000000002</v>
      </c>
      <c r="AQ157" s="16">
        <v>8.0130999999999997</v>
      </c>
      <c r="AR157" s="16">
        <v>9.2349999999999994</v>
      </c>
      <c r="AS157" s="16">
        <v>7.036400000000001E-2</v>
      </c>
      <c r="AT157" s="16">
        <v>5.9812000000000003</v>
      </c>
      <c r="AU157" s="16">
        <v>5.7096999999999998</v>
      </c>
      <c r="AV157" s="16">
        <v>5.6840999999999999</v>
      </c>
      <c r="AW157" s="16"/>
      <c r="AX157" s="16">
        <f t="shared" si="115"/>
        <v>0.17016063163626463</v>
      </c>
      <c r="AY157" s="16">
        <f t="shared" si="116"/>
        <v>1.3635141573645519</v>
      </c>
      <c r="AZ157" s="16">
        <f t="shared" si="117"/>
        <v>1.5714334331609037</v>
      </c>
      <c r="BA157" s="16">
        <f t="shared" si="118"/>
        <v>1.1973182684454126E-2</v>
      </c>
      <c r="BB157" s="16">
        <f t="shared" si="119"/>
        <v>1.0177647699428261</v>
      </c>
      <c r="BC157" s="16">
        <f t="shared" si="120"/>
        <v>0.97156615845358008</v>
      </c>
      <c r="BD157" s="16">
        <f t="shared" si="147"/>
        <v>0.96721004628369178</v>
      </c>
      <c r="BE157" s="16"/>
      <c r="BF157" s="16">
        <f t="shared" si="121"/>
        <v>0.12479564712782819</v>
      </c>
      <c r="BG157" s="16">
        <f t="shared" si="122"/>
        <v>0.7333990590408207</v>
      </c>
      <c r="BH157" s="16">
        <f t="shared" si="123"/>
        <v>1.1524878012254933</v>
      </c>
      <c r="BI157" s="16">
        <f t="shared" si="124"/>
        <v>8.7811209145025031E-3</v>
      </c>
      <c r="BJ157" s="16">
        <f t="shared" si="125"/>
        <v>0.74642772460096596</v>
      </c>
      <c r="BK157" s="16">
        <f t="shared" si="126"/>
        <v>0.71254570640576054</v>
      </c>
      <c r="BL157" s="16">
        <f t="shared" si="148"/>
        <v>0.70935093783928815</v>
      </c>
      <c r="BM157" s="16"/>
      <c r="BN157" s="16">
        <f t="shared" si="127"/>
        <v>0.10828370330265295</v>
      </c>
      <c r="BO157" s="16">
        <f t="shared" si="128"/>
        <v>0.6363616675690309</v>
      </c>
      <c r="BP157" s="16">
        <f t="shared" si="129"/>
        <v>0.86768814293448826</v>
      </c>
      <c r="BQ157" s="16">
        <f t="shared" si="130"/>
        <v>7.6192744991878739E-3</v>
      </c>
      <c r="BR157" s="16">
        <f t="shared" si="131"/>
        <v>0.64766648619382783</v>
      </c>
      <c r="BS157" s="16">
        <f t="shared" si="132"/>
        <v>0.61826746074715755</v>
      </c>
      <c r="BT157" s="16">
        <f t="shared" si="149"/>
        <v>0.61549539794260966</v>
      </c>
      <c r="BU157" s="16"/>
      <c r="BV157" s="16">
        <f t="shared" si="133"/>
        <v>14.211812858848273</v>
      </c>
      <c r="BW157" s="16">
        <f t="shared" si="134"/>
        <v>83.519981808879535</v>
      </c>
      <c r="BX157" s="16">
        <f t="shared" si="135"/>
        <v>113.88067761923709</v>
      </c>
      <c r="BY157" s="16">
        <f t="shared" si="150"/>
        <v>131.24609175146378</v>
      </c>
      <c r="BZ157" s="16">
        <f t="shared" si="136"/>
        <v>85.003695071343287</v>
      </c>
      <c r="CA157" s="16">
        <f t="shared" si="137"/>
        <v>81.145187880165977</v>
      </c>
      <c r="CB157" s="16">
        <f t="shared" si="151"/>
        <v>80.781365470979466</v>
      </c>
      <c r="CC157" s="16"/>
      <c r="CD157" s="16">
        <f t="shared" si="138"/>
        <v>0.17514055029160902</v>
      </c>
      <c r="CE157" s="16">
        <f t="shared" si="139"/>
        <v>0.98254530863371892</v>
      </c>
      <c r="CF157" s="16">
        <f t="shared" si="140"/>
        <v>1.339714438574199</v>
      </c>
      <c r="CG157" s="16">
        <f t="shared" si="152"/>
        <v>1.5440045475824249</v>
      </c>
      <c r="CH157" s="16">
        <f t="shared" si="153"/>
        <v>1.176419447602488E-2</v>
      </c>
      <c r="CI157" s="16">
        <f t="shared" si="141"/>
        <v>0.95460777101584959</v>
      </c>
      <c r="CJ157" s="16">
        <f t="shared" si="154"/>
        <v>0.99551640191253488</v>
      </c>
      <c r="CK157" s="16"/>
      <c r="CL157" s="16">
        <f t="shared" si="155"/>
        <v>0.17514055029160902</v>
      </c>
      <c r="CM157" s="16">
        <f t="shared" si="142"/>
        <v>1.0292659859537279</v>
      </c>
      <c r="CN157" s="16">
        <f t="shared" si="143"/>
        <v>1.4034187435416923</v>
      </c>
      <c r="CO157" s="16">
        <f t="shared" si="144"/>
        <v>1.6174229819430093</v>
      </c>
      <c r="CP157" s="16">
        <f t="shared" si="145"/>
        <v>1.2323589680718779E-2</v>
      </c>
      <c r="CQ157" s="16">
        <f t="shared" si="146"/>
        <v>1.0475506594041719</v>
      </c>
      <c r="CR157" s="16">
        <f t="shared" si="156"/>
        <v>0.99551640191253488</v>
      </c>
      <c r="CS157" s="16"/>
      <c r="CT157" s="16">
        <f t="shared" si="157"/>
        <v>0.17592934677433542</v>
      </c>
      <c r="CU157" s="16">
        <f t="shared" si="158"/>
        <v>1.0339015851234146</v>
      </c>
      <c r="CV157" s="16">
        <f t="shared" si="159"/>
        <v>1.4097394486374273</v>
      </c>
      <c r="CW157" s="16">
        <f t="shared" si="160"/>
        <v>1.6247075174609875</v>
      </c>
      <c r="CX157" s="16">
        <f t="shared" si="161"/>
        <v>1.237909255642934E-2</v>
      </c>
      <c r="CY157" s="16">
        <f t="shared" si="162"/>
        <v>1.0045037912774228</v>
      </c>
      <c r="CZ157" s="16">
        <f t="shared" si="163"/>
        <v>1.0045037912774228</v>
      </c>
      <c r="DA157" s="31"/>
      <c r="DB157" s="277"/>
      <c r="DC157" s="57"/>
      <c r="DD157" s="57"/>
      <c r="DE157" s="161"/>
      <c r="DF157" s="132"/>
      <c r="DG157" s="205"/>
      <c r="DH157" s="206"/>
      <c r="DI157" s="78"/>
      <c r="DJ157" s="57"/>
      <c r="DP157" s="78"/>
    </row>
    <row r="158" spans="2:120" x14ac:dyDescent="0.25">
      <c r="B158" s="115">
        <v>40480</v>
      </c>
      <c r="C158" s="112">
        <v>2120.4997600000002</v>
      </c>
      <c r="D158" s="112">
        <v>360.93</v>
      </c>
      <c r="E158" s="112">
        <v>259.36331000000001</v>
      </c>
      <c r="F158" s="112">
        <v>225.34182999999999</v>
      </c>
      <c r="G158" s="112">
        <v>29051.255860000001</v>
      </c>
      <c r="H158" s="112">
        <v>354.97464000000002</v>
      </c>
      <c r="I158" s="112">
        <v>367.24628000000001</v>
      </c>
      <c r="J158" s="112">
        <v>367.69558999999998</v>
      </c>
      <c r="L158" s="115">
        <v>40480</v>
      </c>
      <c r="M158" s="112">
        <f t="shared" si="164"/>
        <v>3.3515243571740516E-2</v>
      </c>
      <c r="N158" s="112">
        <f t="shared" si="165"/>
        <v>3.4746710243398926E-2</v>
      </c>
      <c r="O158" s="112">
        <f t="shared" si="166"/>
        <v>1.2737107329239938E-2</v>
      </c>
      <c r="P158" s="112">
        <f t="shared" si="167"/>
        <v>1.6076504790139001E-2</v>
      </c>
      <c r="Q158" s="112">
        <f t="shared" si="168"/>
        <v>-2.0756540534907497E-3</v>
      </c>
      <c r="R158" s="112">
        <f t="shared" si="169"/>
        <v>3.7595167793317508E-2</v>
      </c>
      <c r="S158" s="112">
        <f t="shared" si="170"/>
        <v>2.29837030708262E-2</v>
      </c>
      <c r="T158" s="112">
        <f t="shared" si="171"/>
        <v>1.7880389398038155E-2</v>
      </c>
      <c r="V158" s="115">
        <v>40480</v>
      </c>
      <c r="W158" s="119">
        <f>M158-'Interest rate'!M157</f>
        <v>3.1528758277308944E-2</v>
      </c>
      <c r="X158" s="119">
        <f>N158-'Interest rate'!N157</f>
        <v>3.4533418967138241E-2</v>
      </c>
      <c r="Y158" s="119">
        <f>O158-'Interest rate'!O157</f>
        <v>1.2233297377590713E-2</v>
      </c>
      <c r="Z158" s="119">
        <f>P158-'Interest rate'!P157</f>
        <v>1.5604034480851237E-2</v>
      </c>
      <c r="AA158" s="119">
        <f>Q158-'Interest rate'!Q157</f>
        <v>-2.1922459259371418E-3</v>
      </c>
      <c r="AB158" s="119">
        <f>R158-'Interest rate'!R157</f>
        <v>3.7476495281373978E-2</v>
      </c>
      <c r="AC158" s="119">
        <f>S158-'Interest rate'!S157</f>
        <v>2.2049625135729167E-2</v>
      </c>
      <c r="AD158" s="119">
        <f>T158-'Interest rate'!T157</f>
        <v>1.4085602114593865E-2</v>
      </c>
      <c r="AE158" s="118"/>
      <c r="AF158" s="119">
        <v>4.6419867703377049E-3</v>
      </c>
      <c r="AG158" s="119">
        <v>0.51560868051526054</v>
      </c>
      <c r="AH158" s="119">
        <v>0.14819542764303123</v>
      </c>
      <c r="AI158" s="119">
        <v>0.10015086457003597</v>
      </c>
      <c r="AJ158" s="119">
        <v>0.10154346060113728</v>
      </c>
      <c r="AK158" s="119">
        <v>3.7484043170476967E-2</v>
      </c>
      <c r="AL158" s="119">
        <v>5.0597655796680976E-2</v>
      </c>
      <c r="AM158" s="119">
        <v>4.1777880933039344E-2</v>
      </c>
      <c r="AN158" s="31"/>
      <c r="AO158" s="31"/>
      <c r="AP158" s="18">
        <v>5.8482000000000003</v>
      </c>
      <c r="AQ158" s="18">
        <v>8.1547000000000001</v>
      </c>
      <c r="AR158" s="18">
        <v>9.3819999999999997</v>
      </c>
      <c r="AS158" s="18">
        <v>7.2742000000000001E-2</v>
      </c>
      <c r="AT158" s="18">
        <v>5.9523999999999999</v>
      </c>
      <c r="AU158" s="18">
        <v>5.7370999999999999</v>
      </c>
      <c r="AV158" s="18">
        <v>5.75284</v>
      </c>
      <c r="AW158" s="18"/>
      <c r="AX158" s="18">
        <f t="shared" si="115"/>
        <v>0.17099278410451077</v>
      </c>
      <c r="AY158" s="18">
        <f t="shared" si="116"/>
        <v>1.3943948565370541</v>
      </c>
      <c r="AZ158" s="18">
        <f t="shared" si="117"/>
        <v>1.6042543004685199</v>
      </c>
      <c r="BA158" s="18">
        <f t="shared" si="118"/>
        <v>1.2438357101330323E-2</v>
      </c>
      <c r="BB158" s="18">
        <f t="shared" si="119"/>
        <v>1.0178174481036899</v>
      </c>
      <c r="BC158" s="18">
        <f t="shared" si="120"/>
        <v>0.98100270168598869</v>
      </c>
      <c r="BD158" s="18">
        <f t="shared" si="147"/>
        <v>0.98369412810779377</v>
      </c>
      <c r="BE158" s="18"/>
      <c r="BF158" s="18">
        <f t="shared" si="121"/>
        <v>0.12262866813003544</v>
      </c>
      <c r="BG158" s="18">
        <f t="shared" si="122"/>
        <v>0.71715697695807323</v>
      </c>
      <c r="BH158" s="18">
        <f t="shared" si="123"/>
        <v>1.1505021643959925</v>
      </c>
      <c r="BI158" s="18">
        <f t="shared" si="124"/>
        <v>8.920254577115037E-3</v>
      </c>
      <c r="BJ158" s="18">
        <f t="shared" si="125"/>
        <v>0.72993488417722296</v>
      </c>
      <c r="BK158" s="18">
        <f t="shared" si="126"/>
        <v>0.70353293192882627</v>
      </c>
      <c r="BL158" s="18">
        <f t="shared" si="148"/>
        <v>0.705463107165193</v>
      </c>
      <c r="BM158" s="18"/>
      <c r="BN158" s="18">
        <f t="shared" si="127"/>
        <v>0.10658708164570455</v>
      </c>
      <c r="BO158" s="18">
        <f t="shared" si="128"/>
        <v>0.62334257088040945</v>
      </c>
      <c r="BP158" s="18">
        <f t="shared" si="129"/>
        <v>0.86918567469622676</v>
      </c>
      <c r="BQ158" s="18">
        <f t="shared" si="130"/>
        <v>7.7533574930718401E-3</v>
      </c>
      <c r="BR158" s="18">
        <f t="shared" si="131"/>
        <v>0.63444894478789171</v>
      </c>
      <c r="BS158" s="18">
        <f t="shared" si="132"/>
        <v>0.6115007461095715</v>
      </c>
      <c r="BT158" s="18">
        <f t="shared" si="149"/>
        <v>0.61317842677467493</v>
      </c>
      <c r="BU158" s="18"/>
      <c r="BV158" s="18">
        <f t="shared" si="133"/>
        <v>13.747216188721783</v>
      </c>
      <c r="BW158" s="18">
        <f t="shared" si="134"/>
        <v>80.396469714882741</v>
      </c>
      <c r="BX158" s="18">
        <f t="shared" si="135"/>
        <v>112.10442385416954</v>
      </c>
      <c r="BY158" s="18">
        <f t="shared" si="150"/>
        <v>128.97638228258776</v>
      </c>
      <c r="BZ158" s="18">
        <f t="shared" si="136"/>
        <v>81.828929641747536</v>
      </c>
      <c r="CA158" s="18">
        <f t="shared" si="137"/>
        <v>78.869153996315745</v>
      </c>
      <c r="CB158" s="18">
        <f t="shared" si="151"/>
        <v>79.085535179126225</v>
      </c>
      <c r="CC158" s="18"/>
      <c r="CD158" s="18">
        <f t="shared" si="138"/>
        <v>0.17430409091701382</v>
      </c>
      <c r="CE158" s="18">
        <f t="shared" si="139"/>
        <v>0.98249445601774088</v>
      </c>
      <c r="CF158" s="18">
        <f t="shared" si="140"/>
        <v>1.3699852160473087</v>
      </c>
      <c r="CG158" s="18">
        <f t="shared" si="152"/>
        <v>1.57617095625294</v>
      </c>
      <c r="CH158" s="18">
        <f t="shared" si="153"/>
        <v>1.222061689402594E-2</v>
      </c>
      <c r="CI158" s="18">
        <f t="shared" si="141"/>
        <v>0.96382971574490961</v>
      </c>
      <c r="CJ158" s="18">
        <f t="shared" si="154"/>
        <v>1.0027435463910337</v>
      </c>
      <c r="CK158" s="18"/>
      <c r="CL158" s="18">
        <f t="shared" si="155"/>
        <v>0.17430409091701382</v>
      </c>
      <c r="CM158" s="18">
        <f t="shared" si="142"/>
        <v>1.0193651845008802</v>
      </c>
      <c r="CN158" s="18">
        <f t="shared" si="143"/>
        <v>1.4213975702009727</v>
      </c>
      <c r="CO158" s="18">
        <f t="shared" si="144"/>
        <v>1.6353209809834237</v>
      </c>
      <c r="CP158" s="18">
        <f t="shared" si="145"/>
        <v>1.2679228181485419E-2</v>
      </c>
      <c r="CQ158" s="18">
        <f t="shared" si="146"/>
        <v>1.037527670774433</v>
      </c>
      <c r="CR158" s="18">
        <f t="shared" si="156"/>
        <v>1.0027435463910337</v>
      </c>
      <c r="CS158" s="18"/>
      <c r="CT158" s="18">
        <f t="shared" si="157"/>
        <v>0.17382718796281488</v>
      </c>
      <c r="CU158" s="18">
        <f t="shared" si="158"/>
        <v>1.0165761606441341</v>
      </c>
      <c r="CV158" s="18">
        <f t="shared" si="159"/>
        <v>1.4175085696803666</v>
      </c>
      <c r="CW158" s="18">
        <f t="shared" si="160"/>
        <v>1.6308466774671293</v>
      </c>
      <c r="CX158" s="18">
        <f t="shared" si="161"/>
        <v>1.2644537306791081E-2</v>
      </c>
      <c r="CY158" s="18">
        <f t="shared" si="162"/>
        <v>0.99726396006146545</v>
      </c>
      <c r="CZ158" s="18">
        <f t="shared" si="163"/>
        <v>0.99726396006146545</v>
      </c>
      <c r="DA158" s="31"/>
      <c r="DB158" s="277"/>
      <c r="DC158" s="57"/>
      <c r="DD158" s="57"/>
      <c r="DE158" s="161"/>
      <c r="DF158" s="132"/>
      <c r="DG158" s="205"/>
      <c r="DH158" s="206"/>
      <c r="DI158" s="78"/>
      <c r="DJ158" s="57"/>
      <c r="DP158" s="78"/>
    </row>
    <row r="159" spans="2:120" x14ac:dyDescent="0.25">
      <c r="B159" s="78">
        <v>40512</v>
      </c>
      <c r="C159" s="111">
        <v>2177.0752000000002</v>
      </c>
      <c r="D159" s="111">
        <v>351.97</v>
      </c>
      <c r="E159" s="111">
        <v>269.93633999999997</v>
      </c>
      <c r="F159" s="111">
        <v>225.88243</v>
      </c>
      <c r="G159" s="111">
        <v>29428.210940000001</v>
      </c>
      <c r="H159" s="111">
        <v>352.49795999999998</v>
      </c>
      <c r="I159" s="111">
        <v>361.15640000000002</v>
      </c>
      <c r="J159" s="111">
        <v>366.48273</v>
      </c>
      <c r="L159" s="78">
        <v>40512</v>
      </c>
      <c r="M159" s="111">
        <f t="shared" si="164"/>
        <v>2.668023881313708E-2</v>
      </c>
      <c r="N159" s="111">
        <f t="shared" si="165"/>
        <v>-2.4824758263375157E-2</v>
      </c>
      <c r="O159" s="111">
        <f t="shared" si="166"/>
        <v>4.0765326444977656E-2</v>
      </c>
      <c r="P159" s="111">
        <f t="shared" si="167"/>
        <v>2.3990219658729384E-3</v>
      </c>
      <c r="Q159" s="111">
        <f t="shared" si="168"/>
        <v>1.297551754101689E-2</v>
      </c>
      <c r="R159" s="111">
        <f t="shared" si="169"/>
        <v>-6.977061797992179E-3</v>
      </c>
      <c r="S159" s="111">
        <f t="shared" si="170"/>
        <v>-1.6582550543466357E-2</v>
      </c>
      <c r="T159" s="111">
        <f t="shared" si="171"/>
        <v>-3.2985437763884962E-3</v>
      </c>
      <c r="V159" s="78">
        <v>40512</v>
      </c>
      <c r="W159" s="118">
        <f>M159-'Interest rate'!M158</f>
        <v>2.4750845141397804E-2</v>
      </c>
      <c r="X159" s="118">
        <f>N159-'Interest rate'!N158</f>
        <v>-2.503597106422295E-2</v>
      </c>
      <c r="Y159" s="118">
        <f>O159-'Interest rate'!O158</f>
        <v>4.0095400370656398E-2</v>
      </c>
      <c r="Z159" s="118">
        <f>P159-'Interest rate'!P158</f>
        <v>1.9262946624196697E-3</v>
      </c>
      <c r="AA159" s="118">
        <f>Q159-'Interest rate'!Q158</f>
        <v>1.2870370036988099E-2</v>
      </c>
      <c r="AB159" s="118">
        <f>R159-'Interest rate'!R158</f>
        <v>-7.0867206359767065E-3</v>
      </c>
      <c r="AC159" s="118">
        <f>S159-'Interest rate'!S158</f>
        <v>-1.7502193005522693E-2</v>
      </c>
      <c r="AD159" s="118">
        <f>T159-'Interest rate'!T158</f>
        <v>-7.0133633352197355E-3</v>
      </c>
      <c r="AE159" s="118"/>
      <c r="AF159" s="118">
        <v>4.6419867703377049E-3</v>
      </c>
      <c r="AG159" s="118">
        <v>0.51560868051526054</v>
      </c>
      <c r="AH159" s="118">
        <v>0.14819542764303123</v>
      </c>
      <c r="AI159" s="118">
        <v>0.10015086457003597</v>
      </c>
      <c r="AJ159" s="118">
        <v>0.10154346060113728</v>
      </c>
      <c r="AK159" s="118">
        <v>3.7484043170476967E-2</v>
      </c>
      <c r="AL159" s="118">
        <v>5.0597655796680976E-2</v>
      </c>
      <c r="AM159" s="118">
        <v>4.1777880933039344E-2</v>
      </c>
      <c r="AN159" s="31"/>
      <c r="AO159" s="31"/>
      <c r="AP159" s="16">
        <v>6.2092999999999998</v>
      </c>
      <c r="AQ159" s="16">
        <v>8.0610999999999997</v>
      </c>
      <c r="AR159" s="16">
        <v>9.6611999999999991</v>
      </c>
      <c r="AS159" s="16">
        <v>7.4196999999999999E-2</v>
      </c>
      <c r="AT159" s="16">
        <v>6.1867000000000001</v>
      </c>
      <c r="AU159" s="16">
        <v>6.0499000000000001</v>
      </c>
      <c r="AV159" s="16">
        <v>5.9529399999999999</v>
      </c>
      <c r="AW159" s="16"/>
      <c r="AX159" s="16">
        <f t="shared" si="115"/>
        <v>0.16104874945646047</v>
      </c>
      <c r="AY159" s="16">
        <f t="shared" si="116"/>
        <v>1.2982300742434734</v>
      </c>
      <c r="AZ159" s="16">
        <f t="shared" si="117"/>
        <v>1.5559241782487558</v>
      </c>
      <c r="BA159" s="16">
        <f t="shared" si="118"/>
        <v>1.1949334063420998E-2</v>
      </c>
      <c r="BB159" s="16">
        <f t="shared" si="119"/>
        <v>0.99636029826228401</v>
      </c>
      <c r="BC159" s="16">
        <f t="shared" si="120"/>
        <v>0.97432882933664022</v>
      </c>
      <c r="BD159" s="16">
        <f t="shared" si="147"/>
        <v>0.95871354258934183</v>
      </c>
      <c r="BE159" s="16"/>
      <c r="BF159" s="16">
        <f t="shared" si="121"/>
        <v>0.12405254865961221</v>
      </c>
      <c r="BG159" s="16">
        <f t="shared" si="122"/>
        <v>0.77027949039213006</v>
      </c>
      <c r="BH159" s="16">
        <f t="shared" si="123"/>
        <v>1.1984964831102454</v>
      </c>
      <c r="BI159" s="16">
        <f t="shared" si="124"/>
        <v>9.2043269528972477E-3</v>
      </c>
      <c r="BJ159" s="16">
        <f t="shared" si="125"/>
        <v>0.76747590279242284</v>
      </c>
      <c r="BK159" s="16">
        <f t="shared" si="126"/>
        <v>0.75050551413578792</v>
      </c>
      <c r="BL159" s="16">
        <f t="shared" si="148"/>
        <v>0.7384773790177519</v>
      </c>
      <c r="BM159" s="16"/>
      <c r="BN159" s="16">
        <f t="shared" si="127"/>
        <v>0.10350681074814724</v>
      </c>
      <c r="BO159" s="16">
        <f t="shared" si="128"/>
        <v>0.64270483997847061</v>
      </c>
      <c r="BP159" s="16">
        <f t="shared" si="129"/>
        <v>0.83437875212188972</v>
      </c>
      <c r="BQ159" s="16">
        <f t="shared" si="130"/>
        <v>7.6798948370802806E-3</v>
      </c>
      <c r="BR159" s="16">
        <f t="shared" si="131"/>
        <v>0.6403655860555626</v>
      </c>
      <c r="BS159" s="16">
        <f t="shared" si="132"/>
        <v>0.62620585434521603</v>
      </c>
      <c r="BT159" s="16">
        <f t="shared" si="149"/>
        <v>0.61616983397507563</v>
      </c>
      <c r="BU159" s="16"/>
      <c r="BV159" s="16">
        <f t="shared" si="133"/>
        <v>13.47763386659838</v>
      </c>
      <c r="BW159" s="16">
        <f t="shared" si="134"/>
        <v>83.686671967869316</v>
      </c>
      <c r="BX159" s="16">
        <f t="shared" si="135"/>
        <v>108.64455436203619</v>
      </c>
      <c r="BY159" s="16">
        <f t="shared" si="150"/>
        <v>130.21011631198024</v>
      </c>
      <c r="BZ159" s="16">
        <f t="shared" si="136"/>
        <v>83.382077442484203</v>
      </c>
      <c r="CA159" s="16">
        <f t="shared" si="137"/>
        <v>81.538337129533545</v>
      </c>
      <c r="CB159" s="16">
        <f t="shared" si="151"/>
        <v>80.231545749828157</v>
      </c>
      <c r="CC159" s="16"/>
      <c r="CD159" s="16">
        <f t="shared" si="138"/>
        <v>0.16529198829732722</v>
      </c>
      <c r="CE159" s="16">
        <f t="shared" si="139"/>
        <v>1.0036529975592803</v>
      </c>
      <c r="CF159" s="16">
        <f t="shared" si="140"/>
        <v>1.3029725055360695</v>
      </c>
      <c r="CG159" s="16">
        <f t="shared" si="152"/>
        <v>1.5616079654743236</v>
      </c>
      <c r="CH159" s="16">
        <f t="shared" si="153"/>
        <v>1.1992984951589699E-2</v>
      </c>
      <c r="CI159" s="16">
        <f t="shared" si="141"/>
        <v>0.97788805017214353</v>
      </c>
      <c r="CJ159" s="16">
        <f t="shared" si="154"/>
        <v>0.98397328881469104</v>
      </c>
      <c r="CK159" s="16"/>
      <c r="CL159" s="16">
        <f t="shared" si="155"/>
        <v>0.16529198829732722</v>
      </c>
      <c r="CM159" s="16">
        <f t="shared" si="142"/>
        <v>1.0263475429345938</v>
      </c>
      <c r="CN159" s="16">
        <f t="shared" si="143"/>
        <v>1.3324352468635845</v>
      </c>
      <c r="CO159" s="16">
        <f t="shared" si="144"/>
        <v>1.5969189573381375</v>
      </c>
      <c r="CP159" s="16">
        <f t="shared" si="145"/>
        <v>1.2264169655696787E-2</v>
      </c>
      <c r="CQ159" s="16">
        <f t="shared" si="146"/>
        <v>1.0226119439990744</v>
      </c>
      <c r="CR159" s="16">
        <f t="shared" si="156"/>
        <v>0.98397328881469104</v>
      </c>
      <c r="CS159" s="16"/>
      <c r="CT159" s="16">
        <f t="shared" si="157"/>
        <v>0.16798422292178319</v>
      </c>
      <c r="CU159" s="16">
        <f t="shared" si="158"/>
        <v>1.0430644353882284</v>
      </c>
      <c r="CV159" s="16">
        <f t="shared" si="159"/>
        <v>1.3541376193947865</v>
      </c>
      <c r="CW159" s="16">
        <f t="shared" si="160"/>
        <v>1.6229291744919316</v>
      </c>
      <c r="CX159" s="16">
        <f t="shared" si="161"/>
        <v>1.2463925388127548E-2</v>
      </c>
      <c r="CY159" s="16">
        <f t="shared" si="162"/>
        <v>1.0162877502544962</v>
      </c>
      <c r="CZ159" s="16">
        <f t="shared" si="163"/>
        <v>1.0162877502544962</v>
      </c>
      <c r="DA159" s="31"/>
      <c r="DB159" s="277"/>
      <c r="DC159" s="57"/>
      <c r="DD159" s="57"/>
      <c r="DE159" s="161"/>
      <c r="DF159" s="132"/>
      <c r="DG159" s="205"/>
      <c r="DH159" s="206"/>
      <c r="DI159" s="78"/>
      <c r="DJ159" s="57"/>
      <c r="DP159" s="78"/>
    </row>
    <row r="160" spans="2:120" x14ac:dyDescent="0.25">
      <c r="B160" s="116">
        <v>40543</v>
      </c>
      <c r="C160" s="113">
        <v>2207.4025900000001</v>
      </c>
      <c r="D160" s="113">
        <v>378.44</v>
      </c>
      <c r="E160" s="113">
        <v>283.13632000000001</v>
      </c>
      <c r="F160" s="113">
        <v>242.72978000000001</v>
      </c>
      <c r="G160" s="113">
        <v>30725.542969999999</v>
      </c>
      <c r="H160" s="113">
        <v>353.42511000000002</v>
      </c>
      <c r="I160" s="113">
        <v>376.28289999999998</v>
      </c>
      <c r="J160" s="113">
        <v>369.89542</v>
      </c>
      <c r="L160" s="116">
        <v>40543</v>
      </c>
      <c r="M160" s="113">
        <f t="shared" si="164"/>
        <v>1.3930336444051061E-2</v>
      </c>
      <c r="N160" s="113">
        <f t="shared" si="165"/>
        <v>7.5205273176691012E-2</v>
      </c>
      <c r="O160" s="113">
        <f t="shared" si="166"/>
        <v>4.8900344429356979E-2</v>
      </c>
      <c r="P160" s="113">
        <f t="shared" si="167"/>
        <v>7.4584596951608795E-2</v>
      </c>
      <c r="Q160" s="113">
        <f t="shared" si="168"/>
        <v>4.408463812649277E-2</v>
      </c>
      <c r="R160" s="113">
        <f t="shared" si="169"/>
        <v>2.6302279877024048E-3</v>
      </c>
      <c r="S160" s="113">
        <f t="shared" si="170"/>
        <v>4.188351639345167E-2</v>
      </c>
      <c r="T160" s="113">
        <f t="shared" si="171"/>
        <v>9.3120076899666504E-3</v>
      </c>
      <c r="V160" s="116">
        <v>40543</v>
      </c>
      <c r="W160" s="120">
        <f>M160-'Interest rate'!M159</f>
        <v>1.1984627228351252E-2</v>
      </c>
      <c r="X160" s="120">
        <f>N160-'Interest rate'!N159</f>
        <v>7.4988340526039199E-2</v>
      </c>
      <c r="Y160" s="120">
        <f>O160-'Interest rate'!O159</f>
        <v>4.8274379012250179E-2</v>
      </c>
      <c r="Z160" s="120">
        <f>P160-'Interest rate'!P159</f>
        <v>7.4103579903291861E-2</v>
      </c>
      <c r="AA160" s="120">
        <f>Q160-'Interest rate'!Q159</f>
        <v>4.3984693084363036E-2</v>
      </c>
      <c r="AB160" s="120">
        <f>R160-'Interest rate'!R159</f>
        <v>2.5108647139735485E-3</v>
      </c>
      <c r="AC160" s="120">
        <f>S160-'Interest rate'!S159</f>
        <v>4.0980374419570254E-2</v>
      </c>
      <c r="AD160" s="120">
        <f>T160-'Interest rate'!T159</f>
        <v>5.1423078526138255E-3</v>
      </c>
      <c r="AE160" s="133"/>
      <c r="AF160" s="120">
        <v>4.6419867703377049E-3</v>
      </c>
      <c r="AG160" s="120">
        <v>0.51560868051526054</v>
      </c>
      <c r="AH160" s="120">
        <v>0.14819542764303123</v>
      </c>
      <c r="AI160" s="120">
        <v>0.10015086457003597</v>
      </c>
      <c r="AJ160" s="120">
        <v>0.10154346060113728</v>
      </c>
      <c r="AK160" s="120">
        <v>3.7484043170476967E-2</v>
      </c>
      <c r="AL160" s="120">
        <v>5.0597655796680976E-2</v>
      </c>
      <c r="AM160" s="120">
        <v>4.1777880933039344E-2</v>
      </c>
      <c r="AN160" s="31"/>
      <c r="AO160" s="31"/>
      <c r="AP160" s="18">
        <v>5.8217999999999996</v>
      </c>
      <c r="AQ160" s="18">
        <v>7.79</v>
      </c>
      <c r="AR160" s="18">
        <v>9.0877999999999997</v>
      </c>
      <c r="AS160" s="18">
        <v>7.1765999999999996E-2</v>
      </c>
      <c r="AT160" s="18">
        <v>6.2328999999999999</v>
      </c>
      <c r="AU160" s="18">
        <v>5.8334999999999999</v>
      </c>
      <c r="AV160" s="18">
        <v>5.9566499999999998</v>
      </c>
      <c r="AW160" s="18"/>
      <c r="AX160" s="18">
        <f t="shared" si="115"/>
        <v>0.17176818166202892</v>
      </c>
      <c r="AY160" s="18">
        <f t="shared" si="116"/>
        <v>1.3380741351472054</v>
      </c>
      <c r="AZ160" s="18">
        <f t="shared" si="117"/>
        <v>1.5609948813081864</v>
      </c>
      <c r="BA160" s="18">
        <f t="shared" si="118"/>
        <v>1.2327115325157166E-2</v>
      </c>
      <c r="BB160" s="18">
        <f t="shared" si="119"/>
        <v>1.07061389948126</v>
      </c>
      <c r="BC160" s="18">
        <f t="shared" si="120"/>
        <v>1.0020096877254456</v>
      </c>
      <c r="BD160" s="18">
        <f t="shared" si="147"/>
        <v>1.0231629392971247</v>
      </c>
      <c r="BE160" s="18"/>
      <c r="BF160" s="18">
        <f t="shared" si="121"/>
        <v>0.12836970474967907</v>
      </c>
      <c r="BG160" s="18">
        <f t="shared" si="122"/>
        <v>0.74734274711168158</v>
      </c>
      <c r="BH160" s="18">
        <f t="shared" si="123"/>
        <v>1.1665982028241335</v>
      </c>
      <c r="BI160" s="18">
        <f t="shared" si="124"/>
        <v>9.2125802310654668E-3</v>
      </c>
      <c r="BJ160" s="18">
        <f t="shared" si="125"/>
        <v>0.80011553273427471</v>
      </c>
      <c r="BK160" s="18">
        <f t="shared" si="126"/>
        <v>0.74884467265725285</v>
      </c>
      <c r="BL160" s="18">
        <f t="shared" si="148"/>
        <v>0.76465340179717578</v>
      </c>
      <c r="BM160" s="18"/>
      <c r="BN160" s="18">
        <f t="shared" si="127"/>
        <v>0.1100376328704417</v>
      </c>
      <c r="BO160" s="18">
        <f t="shared" si="128"/>
        <v>0.64061709104513742</v>
      </c>
      <c r="BP160" s="18">
        <f t="shared" si="129"/>
        <v>0.85719316006074076</v>
      </c>
      <c r="BQ160" s="18">
        <f t="shared" si="130"/>
        <v>7.8969607605801195E-3</v>
      </c>
      <c r="BR160" s="18">
        <f t="shared" si="131"/>
        <v>0.68585356191817604</v>
      </c>
      <c r="BS160" s="18">
        <f t="shared" si="132"/>
        <v>0.6419045313497217</v>
      </c>
      <c r="BT160" s="18">
        <f t="shared" si="149"/>
        <v>0.65545566583771653</v>
      </c>
      <c r="BU160" s="18"/>
      <c r="BV160" s="18">
        <f t="shared" si="133"/>
        <v>13.934174957500767</v>
      </c>
      <c r="BW160" s="18">
        <f t="shared" si="134"/>
        <v>81.121979767577969</v>
      </c>
      <c r="BX160" s="18">
        <f t="shared" si="135"/>
        <v>108.54722291893098</v>
      </c>
      <c r="BY160" s="18">
        <f t="shared" si="150"/>
        <v>126.63099517877545</v>
      </c>
      <c r="BZ160" s="18">
        <f t="shared" si="136"/>
        <v>86.850319092606526</v>
      </c>
      <c r="CA160" s="18">
        <f t="shared" si="137"/>
        <v>81.28500961458073</v>
      </c>
      <c r="CB160" s="18">
        <f t="shared" si="151"/>
        <v>83.001003260596946</v>
      </c>
      <c r="CC160" s="18"/>
      <c r="CD160" s="18">
        <f t="shared" si="138"/>
        <v>0.17142367360932545</v>
      </c>
      <c r="CE160" s="18">
        <f t="shared" si="139"/>
        <v>0.93404354313401483</v>
      </c>
      <c r="CF160" s="18">
        <f t="shared" si="140"/>
        <v>1.2498195061688779</v>
      </c>
      <c r="CG160" s="18">
        <f t="shared" si="152"/>
        <v>1.458037189751159</v>
      </c>
      <c r="CH160" s="18">
        <f t="shared" si="153"/>
        <v>1.1514062474931412E-2</v>
      </c>
      <c r="CI160" s="18">
        <f t="shared" si="141"/>
        <v>0.93592067897768294</v>
      </c>
      <c r="CJ160" s="18">
        <f t="shared" si="154"/>
        <v>1.0211108254049883</v>
      </c>
      <c r="CK160" s="18"/>
      <c r="CL160" s="18">
        <f t="shared" si="155"/>
        <v>0.17142367360932545</v>
      </c>
      <c r="CM160" s="18">
        <f t="shared" si="142"/>
        <v>0.99799434301877088</v>
      </c>
      <c r="CN160" s="18">
        <f t="shared" si="143"/>
        <v>1.3353904174166453</v>
      </c>
      <c r="CO160" s="18">
        <f t="shared" si="144"/>
        <v>1.5578640610268277</v>
      </c>
      <c r="CP160" s="18">
        <f t="shared" si="145"/>
        <v>1.2302391360246849E-2</v>
      </c>
      <c r="CQ160" s="18">
        <f t="shared" si="146"/>
        <v>1.0684666152395645</v>
      </c>
      <c r="CR160" s="18">
        <f t="shared" si="156"/>
        <v>1.0211108254049883</v>
      </c>
      <c r="CS160" s="18"/>
      <c r="CT160" s="18">
        <f t="shared" si="157"/>
        <v>0.1678795967532086</v>
      </c>
      <c r="CU160" s="18">
        <f t="shared" si="158"/>
        <v>0.9773614363778298</v>
      </c>
      <c r="CV160" s="18">
        <f t="shared" si="159"/>
        <v>1.3077820587074951</v>
      </c>
      <c r="CW160" s="18">
        <f t="shared" si="160"/>
        <v>1.5256561993738091</v>
      </c>
      <c r="CX160" s="18">
        <f t="shared" si="161"/>
        <v>1.2048047140590767E-2</v>
      </c>
      <c r="CY160" s="18">
        <f t="shared" si="162"/>
        <v>0.97932562765984243</v>
      </c>
      <c r="CZ160" s="18">
        <f t="shared" si="163"/>
        <v>0.97932562765984243</v>
      </c>
      <c r="DA160" s="31"/>
      <c r="DB160" s="277"/>
      <c r="DC160" s="57"/>
      <c r="DD160" s="57"/>
      <c r="DE160" s="161"/>
      <c r="DF160" s="132"/>
      <c r="DG160" s="205"/>
      <c r="DH160" s="206"/>
      <c r="DI160" s="78"/>
      <c r="DJ160" s="57"/>
      <c r="DP160" s="78"/>
    </row>
    <row r="161" spans="2:120" x14ac:dyDescent="0.25">
      <c r="B161" s="78">
        <v>40574</v>
      </c>
      <c r="C161" s="111">
        <v>2228.0551799999998</v>
      </c>
      <c r="D161" s="111">
        <v>385.43</v>
      </c>
      <c r="E161" s="111">
        <v>281.3974</v>
      </c>
      <c r="F161" s="111">
        <v>240.39793</v>
      </c>
      <c r="G161" s="111">
        <v>31593.697270000001</v>
      </c>
      <c r="H161" s="111">
        <v>362.65109000000001</v>
      </c>
      <c r="I161" s="111">
        <v>386.20087000000001</v>
      </c>
      <c r="J161" s="111">
        <v>386.12502999999998</v>
      </c>
      <c r="L161" s="78">
        <v>40574</v>
      </c>
      <c r="M161" s="111">
        <f t="shared" si="164"/>
        <v>9.3560595124606571E-3</v>
      </c>
      <c r="N161" s="111">
        <f t="shared" si="165"/>
        <v>1.8470563365394765E-2</v>
      </c>
      <c r="O161" s="111">
        <f t="shared" si="166"/>
        <v>-6.1416352377540173E-3</v>
      </c>
      <c r="P161" s="111">
        <f t="shared" si="167"/>
        <v>-9.6067734251643611E-3</v>
      </c>
      <c r="Q161" s="111">
        <f t="shared" si="168"/>
        <v>2.8255132898632684E-2</v>
      </c>
      <c r="R161" s="111">
        <f t="shared" si="169"/>
        <v>2.6104483634453723E-2</v>
      </c>
      <c r="S161" s="111">
        <f t="shared" si="170"/>
        <v>2.6357748385589685E-2</v>
      </c>
      <c r="T161" s="111">
        <f t="shared" si="171"/>
        <v>4.3876212362943035E-2</v>
      </c>
      <c r="V161" s="78">
        <v>40574</v>
      </c>
      <c r="W161" s="118">
        <f>M161-'Interest rate'!M160</f>
        <v>7.3206670056440437E-3</v>
      </c>
      <c r="X161" s="118">
        <f>N161-'Interest rate'!N160</f>
        <v>1.8253630714742952E-2</v>
      </c>
      <c r="Y161" s="118">
        <f>O161-'Interest rate'!O160</f>
        <v>-6.7313852112572681E-3</v>
      </c>
      <c r="Z161" s="118">
        <f>P161-'Interest rate'!P160</f>
        <v>-1.009918763913098E-2</v>
      </c>
      <c r="AA161" s="118">
        <f>Q161-'Interest rate'!Q160</f>
        <v>2.8149985394603894E-2</v>
      </c>
      <c r="AB161" s="118">
        <f>R161-'Interest rate'!R160</f>
        <v>2.5985811122510194E-2</v>
      </c>
      <c r="AC161" s="118">
        <f>S161-'Interest rate'!S160</f>
        <v>2.5445671025915217E-2</v>
      </c>
      <c r="AD161" s="118">
        <f>T161-'Interest rate'!T160</f>
        <v>3.9961604732412725E-2</v>
      </c>
      <c r="AE161" s="118"/>
      <c r="AF161" s="118">
        <v>4.7442721592224017E-3</v>
      </c>
      <c r="AG161" s="118">
        <v>0.51909280259199264</v>
      </c>
      <c r="AH161" s="118">
        <v>0.15632955334413332</v>
      </c>
      <c r="AI161" s="118">
        <v>9.8356861837537612E-2</v>
      </c>
      <c r="AJ161" s="118">
        <v>9.1182596621152509E-2</v>
      </c>
      <c r="AK161" s="118">
        <v>3.6102753992131455E-2</v>
      </c>
      <c r="AL161" s="118">
        <v>5.2302707706549406E-2</v>
      </c>
      <c r="AM161" s="118">
        <v>4.1888451747280731E-2</v>
      </c>
      <c r="AN161" s="31"/>
      <c r="AO161" s="31"/>
      <c r="AP161" s="16">
        <v>5.7755000000000001</v>
      </c>
      <c r="AQ161" s="16">
        <v>7.9089</v>
      </c>
      <c r="AR161" s="16">
        <v>9.2492000000000001</v>
      </c>
      <c r="AS161" s="16">
        <v>7.0393999999999998E-2</v>
      </c>
      <c r="AT161" s="16">
        <v>6.1178999999999997</v>
      </c>
      <c r="AU161" s="16">
        <v>5.77</v>
      </c>
      <c r="AV161" s="16">
        <v>5.7605399999999998</v>
      </c>
      <c r="AW161" s="16"/>
      <c r="AX161" s="16">
        <f t="shared" si="115"/>
        <v>0.17314518223530431</v>
      </c>
      <c r="AY161" s="16">
        <f t="shared" si="116"/>
        <v>1.3693879317807982</v>
      </c>
      <c r="AZ161" s="16">
        <f t="shared" si="117"/>
        <v>1.6014544195307767</v>
      </c>
      <c r="BA161" s="16">
        <f t="shared" si="118"/>
        <v>1.2188381958272012E-2</v>
      </c>
      <c r="BB161" s="16">
        <f t="shared" si="119"/>
        <v>1.0592849103973683</v>
      </c>
      <c r="BC161" s="16">
        <f t="shared" si="120"/>
        <v>0.99904770149770583</v>
      </c>
      <c r="BD161" s="16">
        <f t="shared" si="147"/>
        <v>0.99740974807375982</v>
      </c>
      <c r="BE161" s="16"/>
      <c r="BF161" s="16">
        <f t="shared" si="121"/>
        <v>0.12643983360517896</v>
      </c>
      <c r="BG161" s="16">
        <f t="shared" si="122"/>
        <v>0.73025325898671112</v>
      </c>
      <c r="BH161" s="16">
        <f t="shared" si="123"/>
        <v>1.1694673089810212</v>
      </c>
      <c r="BI161" s="16">
        <f t="shared" si="124"/>
        <v>8.9006056468029678E-3</v>
      </c>
      <c r="BJ161" s="16">
        <f t="shared" si="125"/>
        <v>0.77354625801312438</v>
      </c>
      <c r="BK161" s="16">
        <f t="shared" si="126"/>
        <v>0.72955783990188261</v>
      </c>
      <c r="BL161" s="16">
        <f t="shared" si="148"/>
        <v>0.72836171907597758</v>
      </c>
      <c r="BM161" s="16"/>
      <c r="BN161" s="16">
        <f t="shared" si="127"/>
        <v>0.1081174588072482</v>
      </c>
      <c r="BO161" s="16">
        <f t="shared" si="128"/>
        <v>0.62443238334126183</v>
      </c>
      <c r="BP161" s="16">
        <f t="shared" si="129"/>
        <v>0.85509016996064535</v>
      </c>
      <c r="BQ161" s="16">
        <f t="shared" si="130"/>
        <v>7.6108203952774296E-3</v>
      </c>
      <c r="BR161" s="16">
        <f t="shared" si="131"/>
        <v>0.66145180123686376</v>
      </c>
      <c r="BS161" s="16">
        <f t="shared" si="132"/>
        <v>0.62383773731782211</v>
      </c>
      <c r="BT161" s="16">
        <f t="shared" si="149"/>
        <v>0.62281494615750554</v>
      </c>
      <c r="BU161" s="16"/>
      <c r="BV161" s="16">
        <f t="shared" si="133"/>
        <v>14.205756172401058</v>
      </c>
      <c r="BW161" s="16">
        <f t="shared" si="134"/>
        <v>82.045344773702297</v>
      </c>
      <c r="BX161" s="16">
        <f t="shared" si="135"/>
        <v>112.35190499190273</v>
      </c>
      <c r="BY161" s="16">
        <f t="shared" si="150"/>
        <v>131.39187998977187</v>
      </c>
      <c r="BZ161" s="16">
        <f t="shared" si="136"/>
        <v>86.909395687132431</v>
      </c>
      <c r="CA161" s="16">
        <f t="shared" si="137"/>
        <v>81.967213114754102</v>
      </c>
      <c r="CB161" s="16">
        <f t="shared" si="151"/>
        <v>81.832826661363185</v>
      </c>
      <c r="CC161" s="16"/>
      <c r="CD161" s="16">
        <f t="shared" si="138"/>
        <v>0.1733102253032929</v>
      </c>
      <c r="CE161" s="16">
        <f t="shared" si="139"/>
        <v>0.94403308324751956</v>
      </c>
      <c r="CF161" s="16">
        <f t="shared" si="140"/>
        <v>1.292747511400971</v>
      </c>
      <c r="CG161" s="16">
        <f t="shared" si="152"/>
        <v>1.5118259533500056</v>
      </c>
      <c r="CH161" s="16">
        <f t="shared" si="153"/>
        <v>1.1506235799865967E-2</v>
      </c>
      <c r="CI161" s="16">
        <f t="shared" si="141"/>
        <v>0.94313408195622672</v>
      </c>
      <c r="CJ161" s="16">
        <f t="shared" si="154"/>
        <v>0.99836048526863086</v>
      </c>
      <c r="CK161" s="16"/>
      <c r="CL161" s="16">
        <f t="shared" si="155"/>
        <v>0.1733102253032929</v>
      </c>
      <c r="CM161" s="16">
        <f t="shared" si="142"/>
        <v>1.0009532062391682</v>
      </c>
      <c r="CN161" s="16">
        <f t="shared" si="143"/>
        <v>1.3706932409012131</v>
      </c>
      <c r="CO161" s="16">
        <f t="shared" si="144"/>
        <v>1.6029809358752167</v>
      </c>
      <c r="CP161" s="16">
        <f t="shared" si="145"/>
        <v>1.2200000000000001E-2</v>
      </c>
      <c r="CQ161" s="16">
        <f t="shared" si="146"/>
        <v>1.0602946273830156</v>
      </c>
      <c r="CR161" s="16">
        <f t="shared" si="156"/>
        <v>0.99836048526863086</v>
      </c>
      <c r="CS161" s="16"/>
      <c r="CT161" s="16">
        <f t="shared" si="157"/>
        <v>0.17359483659518032</v>
      </c>
      <c r="CU161" s="16">
        <f t="shared" si="158"/>
        <v>1.0025969787554638</v>
      </c>
      <c r="CV161" s="16">
        <f t="shared" si="159"/>
        <v>1.3729442031476218</v>
      </c>
      <c r="CW161" s="16">
        <f t="shared" si="160"/>
        <v>1.6056133626361417</v>
      </c>
      <c r="CX161" s="16">
        <f t="shared" si="161"/>
        <v>1.2220034927281123E-2</v>
      </c>
      <c r="CY161" s="16">
        <f t="shared" si="162"/>
        <v>1.0016422071541904</v>
      </c>
      <c r="CZ161" s="16">
        <f t="shared" si="163"/>
        <v>1.0016422071541904</v>
      </c>
      <c r="DA161" s="31"/>
      <c r="DB161" s="277"/>
      <c r="DC161" s="57"/>
      <c r="DD161" s="57"/>
      <c r="DE161" s="161"/>
      <c r="DF161" s="132"/>
      <c r="DG161" s="205"/>
      <c r="DH161" s="206"/>
      <c r="DI161" s="78"/>
      <c r="DJ161" s="57"/>
      <c r="DP161" s="78"/>
    </row>
    <row r="162" spans="2:120" x14ac:dyDescent="0.25">
      <c r="B162" s="115">
        <v>40602</v>
      </c>
      <c r="C162" s="112">
        <v>2222.7248500000001</v>
      </c>
      <c r="D162" s="112">
        <v>396.25</v>
      </c>
      <c r="E162" s="112">
        <v>287.30423000000002</v>
      </c>
      <c r="F162" s="112">
        <v>243.84616</v>
      </c>
      <c r="G162" s="112">
        <v>32433.0625</v>
      </c>
      <c r="H162" s="112">
        <v>368.31436000000002</v>
      </c>
      <c r="I162" s="112">
        <v>385.63049000000001</v>
      </c>
      <c r="J162" s="112">
        <v>389.32010000000002</v>
      </c>
      <c r="L162" s="115">
        <v>40602</v>
      </c>
      <c r="M162" s="112">
        <f t="shared" si="164"/>
        <v>-2.3923689358535949E-3</v>
      </c>
      <c r="N162" s="112">
        <f t="shared" si="165"/>
        <v>2.8072542355291441E-2</v>
      </c>
      <c r="O162" s="112">
        <f t="shared" si="166"/>
        <v>2.0991061040364967E-2</v>
      </c>
      <c r="P162" s="112">
        <f t="shared" si="167"/>
        <v>1.4343842311786981E-2</v>
      </c>
      <c r="Q162" s="112">
        <f t="shared" si="168"/>
        <v>2.6567489801107458E-2</v>
      </c>
      <c r="R162" s="112">
        <f t="shared" si="169"/>
        <v>1.5616304917213997E-2</v>
      </c>
      <c r="S162" s="112">
        <f t="shared" si="170"/>
        <v>-1.4768998319449889E-3</v>
      </c>
      <c r="T162" s="112">
        <f t="shared" si="171"/>
        <v>8.2747031447301111E-3</v>
      </c>
      <c r="V162" s="115">
        <v>40602</v>
      </c>
      <c r="W162" s="119">
        <f>M162-'Interest rate'!M161</f>
        <v>-4.2809609569451901E-3</v>
      </c>
      <c r="X162" s="119">
        <f>N162-'Interest rate'!N161</f>
        <v>2.7856133454990939E-2</v>
      </c>
      <c r="Y162" s="119">
        <f>O162-'Interest rate'!O161</f>
        <v>2.0273069816458822E-2</v>
      </c>
      <c r="Z162" s="119">
        <f>P162-'Interest rate'!P161</f>
        <v>1.3846248040057185E-2</v>
      </c>
      <c r="AA162" s="119">
        <f>Q162-'Interest rate'!Q161</f>
        <v>2.6461301840420948E-2</v>
      </c>
      <c r="AB162" s="119">
        <f>R162-'Interest rate'!R161</f>
        <v>1.5501102938478617E-2</v>
      </c>
      <c r="AC162" s="119">
        <f>S162-'Interest rate'!S161</f>
        <v>-2.3752230987978962E-3</v>
      </c>
      <c r="AD162" s="119">
        <f>T162-'Interest rate'!T161</f>
        <v>4.280302589413143E-3</v>
      </c>
      <c r="AE162" s="118"/>
      <c r="AF162" s="119">
        <v>4.7442721592224017E-3</v>
      </c>
      <c r="AG162" s="119">
        <v>0.51909280259199264</v>
      </c>
      <c r="AH162" s="119">
        <v>0.15632955334413332</v>
      </c>
      <c r="AI162" s="119">
        <v>9.8356861837537612E-2</v>
      </c>
      <c r="AJ162" s="119">
        <v>9.1182596621152509E-2</v>
      </c>
      <c r="AK162" s="119">
        <v>3.6102753992131455E-2</v>
      </c>
      <c r="AL162" s="119">
        <v>5.2302707706549406E-2</v>
      </c>
      <c r="AM162" s="119">
        <v>4.1888451747280731E-2</v>
      </c>
      <c r="AN162" s="31"/>
      <c r="AO162" s="31"/>
      <c r="AP162" s="18">
        <v>5.5953999999999997</v>
      </c>
      <c r="AQ162" s="18">
        <v>7.7255000000000003</v>
      </c>
      <c r="AR162" s="18">
        <v>9.0973000000000006</v>
      </c>
      <c r="AS162" s="18">
        <v>6.8428000000000003E-2</v>
      </c>
      <c r="AT162" s="18">
        <v>6.0244</v>
      </c>
      <c r="AU162" s="18">
        <v>5.7591000000000001</v>
      </c>
      <c r="AV162" s="18">
        <v>5.6996700000000002</v>
      </c>
      <c r="AW162" s="18"/>
      <c r="AX162" s="18">
        <f t="shared" si="115"/>
        <v>0.17871823283411375</v>
      </c>
      <c r="AY162" s="18">
        <f t="shared" si="116"/>
        <v>1.3806877077599458</v>
      </c>
      <c r="AZ162" s="18">
        <f t="shared" si="117"/>
        <v>1.6258533795617831</v>
      </c>
      <c r="BA162" s="18">
        <f t="shared" si="118"/>
        <v>1.2229331236372737E-2</v>
      </c>
      <c r="BB162" s="18">
        <f t="shared" si="119"/>
        <v>1.076670121885835</v>
      </c>
      <c r="BC162" s="18">
        <f t="shared" si="120"/>
        <v>1.0292561747149445</v>
      </c>
      <c r="BD162" s="18">
        <f t="shared" si="147"/>
        <v>1.0186349501376133</v>
      </c>
      <c r="BE162" s="18"/>
      <c r="BF162" s="18">
        <f t="shared" si="121"/>
        <v>0.12944146009966992</v>
      </c>
      <c r="BG162" s="18">
        <f t="shared" si="122"/>
        <v>0.72427674584169299</v>
      </c>
      <c r="BH162" s="18">
        <f t="shared" si="123"/>
        <v>1.1775677949647272</v>
      </c>
      <c r="BI162" s="18">
        <f t="shared" si="124"/>
        <v>8.8574202317002141E-3</v>
      </c>
      <c r="BJ162" s="18">
        <f t="shared" si="125"/>
        <v>0.77980713222445142</v>
      </c>
      <c r="BK162" s="18">
        <f t="shared" si="126"/>
        <v>0.74546631286000908</v>
      </c>
      <c r="BL162" s="18">
        <f t="shared" si="148"/>
        <v>0.73777360688628568</v>
      </c>
      <c r="BM162" s="18"/>
      <c r="BN162" s="18">
        <f t="shared" si="127"/>
        <v>0.10992272432479966</v>
      </c>
      <c r="BO162" s="18">
        <f t="shared" si="128"/>
        <v>0.61506161168698392</v>
      </c>
      <c r="BP162" s="18">
        <f t="shared" si="129"/>
        <v>0.84920800677123986</v>
      </c>
      <c r="BQ162" s="18">
        <f t="shared" si="130"/>
        <v>7.5217921800973912E-3</v>
      </c>
      <c r="BR162" s="18">
        <f t="shared" si="131"/>
        <v>0.66221846042232302</v>
      </c>
      <c r="BS162" s="18">
        <f t="shared" si="132"/>
        <v>0.63305596165895373</v>
      </c>
      <c r="BT162" s="18">
        <f t="shared" si="149"/>
        <v>0.6265232541523309</v>
      </c>
      <c r="BU162" s="18"/>
      <c r="BV162" s="18">
        <f t="shared" si="133"/>
        <v>14.613900742386157</v>
      </c>
      <c r="BW162" s="18">
        <f t="shared" si="134"/>
        <v>81.770620213947495</v>
      </c>
      <c r="BX162" s="18">
        <f t="shared" si="135"/>
        <v>112.89969018530425</v>
      </c>
      <c r="BY162" s="18">
        <f t="shared" si="150"/>
        <v>132.9470392237096</v>
      </c>
      <c r="BZ162" s="18">
        <f t="shared" si="136"/>
        <v>88.039983632431159</v>
      </c>
      <c r="CA162" s="18">
        <f t="shared" si="137"/>
        <v>84.162915765476114</v>
      </c>
      <c r="CB162" s="18">
        <f t="shared" si="151"/>
        <v>83.294411644356117</v>
      </c>
      <c r="CC162" s="18"/>
      <c r="CD162" s="18">
        <f t="shared" si="138"/>
        <v>0.17363824208643711</v>
      </c>
      <c r="CE162" s="18">
        <f t="shared" si="139"/>
        <v>0.92878958900471398</v>
      </c>
      <c r="CF162" s="18">
        <f t="shared" si="140"/>
        <v>1.2823683686342209</v>
      </c>
      <c r="CG162" s="18">
        <f t="shared" si="152"/>
        <v>1.5100756921851142</v>
      </c>
      <c r="CH162" s="18">
        <f t="shared" si="153"/>
        <v>1.1358475532833147E-2</v>
      </c>
      <c r="CI162" s="18">
        <f t="shared" si="141"/>
        <v>0.95596241949405758</v>
      </c>
      <c r="CJ162" s="18">
        <f t="shared" si="154"/>
        <v>0.98968067927280301</v>
      </c>
      <c r="CK162" s="18"/>
      <c r="CL162" s="18">
        <f t="shared" si="155"/>
        <v>0.17363824208643711</v>
      </c>
      <c r="CM162" s="18">
        <f t="shared" si="142"/>
        <v>0.97157541977045014</v>
      </c>
      <c r="CN162" s="18">
        <f t="shared" si="143"/>
        <v>1.3414422392387699</v>
      </c>
      <c r="CO162" s="18">
        <f t="shared" si="144"/>
        <v>1.5796391797329443</v>
      </c>
      <c r="CP162" s="18">
        <f t="shared" si="145"/>
        <v>1.1881717629490718E-2</v>
      </c>
      <c r="CQ162" s="18">
        <f t="shared" si="146"/>
        <v>1.0460662256255318</v>
      </c>
      <c r="CR162" s="18">
        <f t="shared" si="156"/>
        <v>0.98968067927280301</v>
      </c>
      <c r="CS162" s="18"/>
      <c r="CT162" s="18">
        <f t="shared" si="157"/>
        <v>0.17544875405067309</v>
      </c>
      <c r="CU162" s="18">
        <f t="shared" si="158"/>
        <v>0.98170595841513608</v>
      </c>
      <c r="CV162" s="18">
        <f t="shared" si="159"/>
        <v>1.355429349418475</v>
      </c>
      <c r="CW162" s="18">
        <f t="shared" si="160"/>
        <v>1.5961099502251885</v>
      </c>
      <c r="CX162" s="18">
        <f t="shared" si="161"/>
        <v>1.2005607342179458E-2</v>
      </c>
      <c r="CY162" s="18">
        <f t="shared" si="162"/>
        <v>1.0104269194532316</v>
      </c>
      <c r="CZ162" s="18">
        <f t="shared" si="163"/>
        <v>1.0104269194532316</v>
      </c>
      <c r="DA162" s="31"/>
      <c r="DB162" s="277"/>
      <c r="DC162" s="57"/>
      <c r="DD162" s="57"/>
      <c r="DE162" s="161"/>
      <c r="DF162" s="132"/>
      <c r="DG162" s="205"/>
      <c r="DH162" s="206"/>
      <c r="DI162" s="78"/>
      <c r="DJ162" s="57"/>
      <c r="DP162" s="78"/>
    </row>
    <row r="163" spans="2:120" x14ac:dyDescent="0.25">
      <c r="B163" s="78">
        <v>40633</v>
      </c>
      <c r="C163" s="111">
        <v>2175.89282</v>
      </c>
      <c r="D163" s="111">
        <v>393.67</v>
      </c>
      <c r="E163" s="111">
        <v>277.42775999999998</v>
      </c>
      <c r="F163" s="111">
        <v>245.06349</v>
      </c>
      <c r="G163" s="111">
        <v>32607.685549999998</v>
      </c>
      <c r="H163" s="111">
        <v>360.52298000000002</v>
      </c>
      <c r="I163" s="111">
        <v>381.78116</v>
      </c>
      <c r="J163" s="111">
        <v>380.02704</v>
      </c>
      <c r="L163" s="78">
        <v>40633</v>
      </c>
      <c r="M163" s="111">
        <f t="shared" si="164"/>
        <v>-2.1069647914360612E-2</v>
      </c>
      <c r="N163" s="111">
        <f t="shared" si="165"/>
        <v>-6.5110410094636473E-3</v>
      </c>
      <c r="O163" s="111">
        <f t="shared" si="166"/>
        <v>-3.4376347330493662E-2</v>
      </c>
      <c r="P163" s="111">
        <f t="shared" si="167"/>
        <v>4.9922049213324549E-3</v>
      </c>
      <c r="Q163" s="111">
        <f t="shared" si="168"/>
        <v>5.384106110855269E-3</v>
      </c>
      <c r="R163" s="111">
        <f t="shared" si="169"/>
        <v>-2.1154157551717567E-2</v>
      </c>
      <c r="S163" s="111">
        <f t="shared" si="170"/>
        <v>-9.981912996557929E-3</v>
      </c>
      <c r="T163" s="111">
        <f t="shared" si="171"/>
        <v>-2.3869972292722696E-2</v>
      </c>
      <c r="V163" s="78">
        <v>40633</v>
      </c>
      <c r="W163" s="118">
        <f>M163-'Interest rate'!M162</f>
        <v>-2.3047979453203915E-2</v>
      </c>
      <c r="X163" s="118">
        <f>N163-'Interest rate'!N162</f>
        <v>-6.7282812581220819E-3</v>
      </c>
      <c r="Y163" s="118">
        <f>O163-'Interest rate'!O162</f>
        <v>-3.5059714687310617E-2</v>
      </c>
      <c r="Z163" s="118">
        <f>P163-'Interest rate'!P162</f>
        <v>4.4832155608724999E-3</v>
      </c>
      <c r="AA163" s="118">
        <f>Q163-'Interest rate'!Q162</f>
        <v>5.2737564426008632E-3</v>
      </c>
      <c r="AB163" s="118">
        <f>R163-'Interest rate'!R162</f>
        <v>-2.1267977938401517E-2</v>
      </c>
      <c r="AC163" s="118">
        <f>S163-'Interest rate'!S162</f>
        <v>-1.0878173382738776E-2</v>
      </c>
      <c r="AD163" s="118">
        <f>T163-'Interest rate'!T162</f>
        <v>-2.7824485105665042E-2</v>
      </c>
      <c r="AE163" s="118"/>
      <c r="AF163" s="118">
        <v>4.7442721592224017E-3</v>
      </c>
      <c r="AG163" s="118">
        <v>0.51909280259199264</v>
      </c>
      <c r="AH163" s="118">
        <v>0.15632955334413332</v>
      </c>
      <c r="AI163" s="118">
        <v>9.8356861837537612E-2</v>
      </c>
      <c r="AJ163" s="118">
        <v>9.1182596621152509E-2</v>
      </c>
      <c r="AK163" s="118">
        <v>3.6102753992131455E-2</v>
      </c>
      <c r="AL163" s="118">
        <v>5.2302707706549406E-2</v>
      </c>
      <c r="AM163" s="118">
        <v>4.1888451747280731E-2</v>
      </c>
      <c r="AN163" s="31"/>
      <c r="AO163" s="31"/>
      <c r="AP163" s="16">
        <v>5.5393999999999997</v>
      </c>
      <c r="AQ163" s="16">
        <v>7.8422000000000001</v>
      </c>
      <c r="AR163" s="16">
        <v>8.8789999999999996</v>
      </c>
      <c r="AS163" s="16">
        <v>6.6637000000000002E-2</v>
      </c>
      <c r="AT163" s="16">
        <v>6.0274000000000001</v>
      </c>
      <c r="AU163" s="16">
        <v>5.7069999999999999</v>
      </c>
      <c r="AV163" s="16">
        <v>5.7216300000000002</v>
      </c>
      <c r="AW163" s="16"/>
      <c r="AX163" s="16">
        <f t="shared" si="115"/>
        <v>0.1805249666028812</v>
      </c>
      <c r="AY163" s="16">
        <f t="shared" si="116"/>
        <v>1.4157128930931149</v>
      </c>
      <c r="AZ163" s="16">
        <f t="shared" si="117"/>
        <v>1.6028811784669821</v>
      </c>
      <c r="BA163" s="16">
        <f t="shared" si="118"/>
        <v>1.2029642199516195E-2</v>
      </c>
      <c r="BB163" s="16">
        <f t="shared" si="119"/>
        <v>1.0880961837022061</v>
      </c>
      <c r="BC163" s="16">
        <f t="shared" si="120"/>
        <v>1.0302559844026429</v>
      </c>
      <c r="BD163" s="16">
        <f t="shared" si="147"/>
        <v>1.0328970646640432</v>
      </c>
      <c r="BE163" s="16"/>
      <c r="BF163" s="16">
        <f t="shared" si="121"/>
        <v>0.12751523807094947</v>
      </c>
      <c r="BG163" s="16">
        <f t="shared" si="122"/>
        <v>0.70635790977021751</v>
      </c>
      <c r="BH163" s="16">
        <f t="shared" si="123"/>
        <v>1.1322077988319603</v>
      </c>
      <c r="BI163" s="16">
        <f t="shared" si="124"/>
        <v>8.4972329193338594E-3</v>
      </c>
      <c r="BJ163" s="16">
        <f t="shared" si="125"/>
        <v>0.76858534594884087</v>
      </c>
      <c r="BK163" s="16">
        <f t="shared" si="126"/>
        <v>0.72772946367090863</v>
      </c>
      <c r="BL163" s="16">
        <f t="shared" si="148"/>
        <v>0.72959501160388662</v>
      </c>
      <c r="BM163" s="16"/>
      <c r="BN163" s="16">
        <f t="shared" si="127"/>
        <v>0.11262529564140106</v>
      </c>
      <c r="BO163" s="16">
        <f t="shared" si="128"/>
        <v>0.62387656267597702</v>
      </c>
      <c r="BP163" s="16">
        <f t="shared" si="129"/>
        <v>0.8832300934789955</v>
      </c>
      <c r="BQ163" s="16">
        <f t="shared" si="130"/>
        <v>7.5050118256560425E-3</v>
      </c>
      <c r="BR163" s="16">
        <f t="shared" si="131"/>
        <v>0.67883770694898071</v>
      </c>
      <c r="BS163" s="16">
        <f t="shared" si="132"/>
        <v>0.64275256222547583</v>
      </c>
      <c r="BT163" s="16">
        <f t="shared" si="149"/>
        <v>0.64440027030070957</v>
      </c>
      <c r="BU163" s="16"/>
      <c r="BV163" s="16">
        <f t="shared" si="133"/>
        <v>15.006677971697405</v>
      </c>
      <c r="BW163" s="16">
        <f t="shared" si="134"/>
        <v>83.127991956420587</v>
      </c>
      <c r="BX163" s="16">
        <f t="shared" si="135"/>
        <v>117.68536998964541</v>
      </c>
      <c r="BY163" s="16">
        <f t="shared" si="150"/>
        <v>133.24429371070127</v>
      </c>
      <c r="BZ163" s="16">
        <f t="shared" si="136"/>
        <v>90.45125080660894</v>
      </c>
      <c r="CA163" s="16">
        <f t="shared" si="137"/>
        <v>85.643111184477092</v>
      </c>
      <c r="CB163" s="16">
        <f t="shared" si="151"/>
        <v>85.862658883203025</v>
      </c>
      <c r="CC163" s="16"/>
      <c r="CD163" s="16">
        <f t="shared" si="138"/>
        <v>0.17522340984755563</v>
      </c>
      <c r="CE163" s="16">
        <f t="shared" si="139"/>
        <v>0.91903640043799972</v>
      </c>
      <c r="CF163" s="16">
        <f t="shared" si="140"/>
        <v>1.3010916813219631</v>
      </c>
      <c r="CG163" s="16">
        <f t="shared" si="152"/>
        <v>1.4731061485881143</v>
      </c>
      <c r="CH163" s="16">
        <f t="shared" si="153"/>
        <v>1.1055679065600425E-2</v>
      </c>
      <c r="CI163" s="16">
        <f t="shared" si="141"/>
        <v>0.94684275143511287</v>
      </c>
      <c r="CJ163" s="16">
        <f t="shared" si="154"/>
        <v>1.0025635184860697</v>
      </c>
      <c r="CK163" s="16"/>
      <c r="CL163" s="16">
        <f t="shared" si="155"/>
        <v>0.17522340984755563</v>
      </c>
      <c r="CM163" s="16">
        <f t="shared" si="142"/>
        <v>0.9706325565095496</v>
      </c>
      <c r="CN163" s="16">
        <f t="shared" si="143"/>
        <v>1.3741370247065008</v>
      </c>
      <c r="CO163" s="16">
        <f t="shared" si="144"/>
        <v>1.5558086560364464</v>
      </c>
      <c r="CP163" s="16">
        <f t="shared" si="145"/>
        <v>1.1676362362011566E-2</v>
      </c>
      <c r="CQ163" s="16">
        <f t="shared" si="146"/>
        <v>1.0561415805151568</v>
      </c>
      <c r="CR163" s="16">
        <f t="shared" si="156"/>
        <v>1.0025635184860697</v>
      </c>
      <c r="CS163" s="16"/>
      <c r="CT163" s="16">
        <f t="shared" si="157"/>
        <v>0.17477536995576434</v>
      </c>
      <c r="CU163" s="16">
        <f t="shared" si="158"/>
        <v>0.96815068433296092</v>
      </c>
      <c r="CV163" s="16">
        <f t="shared" si="159"/>
        <v>1.3706234062670952</v>
      </c>
      <c r="CW163" s="16">
        <f t="shared" si="160"/>
        <v>1.5518305098372316</v>
      </c>
      <c r="CX163" s="16">
        <f t="shared" si="161"/>
        <v>1.164650632774227E-2</v>
      </c>
      <c r="CY163" s="16">
        <f t="shared" si="162"/>
        <v>0.99744303633754716</v>
      </c>
      <c r="CZ163" s="16">
        <f t="shared" si="163"/>
        <v>0.99744303633754716</v>
      </c>
      <c r="DA163" s="31"/>
      <c r="DB163" s="277"/>
      <c r="DC163" s="57"/>
      <c r="DD163" s="57"/>
      <c r="DE163" s="161"/>
      <c r="DF163" s="132"/>
      <c r="DG163" s="205"/>
      <c r="DH163" s="206"/>
      <c r="DI163" s="78"/>
      <c r="DJ163" s="57"/>
      <c r="DP163" s="78"/>
    </row>
    <row r="164" spans="2:120" x14ac:dyDescent="0.25">
      <c r="B164" s="115">
        <v>40662</v>
      </c>
      <c r="C164" s="112">
        <v>2145.2324199999998</v>
      </c>
      <c r="D164" s="112">
        <v>409.63</v>
      </c>
      <c r="E164" s="112">
        <v>276.29165999999998</v>
      </c>
      <c r="F164" s="112">
        <v>245.37558000000001</v>
      </c>
      <c r="G164" s="112">
        <v>33274.246090000001</v>
      </c>
      <c r="H164" s="112">
        <v>354.78055000000001</v>
      </c>
      <c r="I164" s="112">
        <v>388.45211999999998</v>
      </c>
      <c r="J164" s="112">
        <v>374.22802999999999</v>
      </c>
      <c r="L164" s="115">
        <v>40662</v>
      </c>
      <c r="M164" s="112">
        <f t="shared" si="164"/>
        <v>-1.4090951410005714E-2</v>
      </c>
      <c r="N164" s="112">
        <f t="shared" si="165"/>
        <v>4.0541570350801415E-2</v>
      </c>
      <c r="O164" s="112">
        <f t="shared" si="166"/>
        <v>-4.0951201134306059E-3</v>
      </c>
      <c r="P164" s="112">
        <f t="shared" si="167"/>
        <v>1.2735067145253076E-3</v>
      </c>
      <c r="Q164" s="112">
        <f t="shared" si="168"/>
        <v>2.0441823108785506E-2</v>
      </c>
      <c r="R164" s="112">
        <f t="shared" si="169"/>
        <v>-1.5928055404401675E-2</v>
      </c>
      <c r="S164" s="112">
        <f t="shared" si="170"/>
        <v>1.7473256144959981E-2</v>
      </c>
      <c r="T164" s="112">
        <f t="shared" si="171"/>
        <v>-1.5259466800046639E-2</v>
      </c>
      <c r="V164" s="115">
        <v>40662</v>
      </c>
      <c r="W164" s="119">
        <f>M164-'Interest rate'!M163</f>
        <v>-1.6012186213688939E-2</v>
      </c>
      <c r="X164" s="119">
        <f>N164-'Interest rate'!N163</f>
        <v>4.0338921369795333E-2</v>
      </c>
      <c r="Y164" s="119">
        <f>O164-'Interest rate'!O163</f>
        <v>-4.8554739484046872E-3</v>
      </c>
      <c r="Z164" s="119">
        <f>P164-'Interest rate'!P163</f>
        <v>7.5778042041219074E-4</v>
      </c>
      <c r="AA164" s="119">
        <f>Q164-'Interest rate'!Q163</f>
        <v>2.0316908964018721E-2</v>
      </c>
      <c r="AB164" s="119">
        <f>R164-'Interest rate'!R163</f>
        <v>-1.6043257383137055E-2</v>
      </c>
      <c r="AC164" s="119">
        <f>S164-'Interest rate'!S163</f>
        <v>1.6579190715169556E-2</v>
      </c>
      <c r="AD164" s="119">
        <f>T164-'Interest rate'!T163</f>
        <v>-1.9110189823616675E-2</v>
      </c>
      <c r="AE164" s="118"/>
      <c r="AF164" s="119">
        <v>4.5481049562682216E-3</v>
      </c>
      <c r="AG164" s="119">
        <v>0.51568513119533521</v>
      </c>
      <c r="AH164" s="119">
        <v>0.15801749271137028</v>
      </c>
      <c r="AI164" s="119">
        <v>9.9591836734693864E-2</v>
      </c>
      <c r="AJ164" s="119">
        <v>9.2128279883381917E-2</v>
      </c>
      <c r="AK164" s="119">
        <v>3.8717201166180756E-2</v>
      </c>
      <c r="AL164" s="119">
        <v>5.0029154518950437E-2</v>
      </c>
      <c r="AM164" s="119">
        <v>4.1282798833819238E-2</v>
      </c>
      <c r="AN164" s="31"/>
      <c r="AO164" s="31"/>
      <c r="AP164" s="18">
        <v>5.2499000000000002</v>
      </c>
      <c r="AQ164" s="18">
        <v>7.7739000000000003</v>
      </c>
      <c r="AR164" s="18">
        <v>8.7728999999999999</v>
      </c>
      <c r="AS164" s="18">
        <v>6.4659999999999995E-2</v>
      </c>
      <c r="AT164" s="18">
        <v>6.0667</v>
      </c>
      <c r="AU164" s="18">
        <v>5.5564</v>
      </c>
      <c r="AV164" s="18">
        <v>5.7591999999999999</v>
      </c>
      <c r="AW164" s="18"/>
      <c r="AX164" s="18">
        <f t="shared" si="115"/>
        <v>0.19047981866321262</v>
      </c>
      <c r="AY164" s="18">
        <f t="shared" si="116"/>
        <v>1.4807710623059487</v>
      </c>
      <c r="AZ164" s="18">
        <f t="shared" si="117"/>
        <v>1.6710604011504979</v>
      </c>
      <c r="BA164" s="18">
        <f t="shared" si="118"/>
        <v>1.2316425074763326E-2</v>
      </c>
      <c r="BB164" s="18">
        <f t="shared" si="119"/>
        <v>1.1555839158841119</v>
      </c>
      <c r="BC164" s="18">
        <f t="shared" si="120"/>
        <v>1.0583820644202746</v>
      </c>
      <c r="BD164" s="18">
        <f t="shared" si="147"/>
        <v>1.0970113716451741</v>
      </c>
      <c r="BE164" s="18"/>
      <c r="BF164" s="18">
        <f t="shared" si="121"/>
        <v>0.12863556258763298</v>
      </c>
      <c r="BG164" s="18">
        <f t="shared" si="122"/>
        <v>0.6753238400288144</v>
      </c>
      <c r="BH164" s="18">
        <f t="shared" si="123"/>
        <v>1.1285069270250454</v>
      </c>
      <c r="BI164" s="18">
        <f t="shared" si="124"/>
        <v>8.3175754769163474E-3</v>
      </c>
      <c r="BJ164" s="18">
        <f t="shared" si="125"/>
        <v>0.78039336755039301</v>
      </c>
      <c r="BK164" s="18">
        <f t="shared" si="126"/>
        <v>0.71475063996192389</v>
      </c>
      <c r="BL164" s="18">
        <f t="shared" si="148"/>
        <v>0.74083793205469584</v>
      </c>
      <c r="BM164" s="18"/>
      <c r="BN164" s="18">
        <f t="shared" si="127"/>
        <v>0.11398739299433483</v>
      </c>
      <c r="BO164" s="18">
        <f t="shared" si="128"/>
        <v>0.59842241448095845</v>
      </c>
      <c r="BP164" s="18">
        <f t="shared" si="129"/>
        <v>0.88612659439865948</v>
      </c>
      <c r="BQ164" s="18">
        <f t="shared" si="130"/>
        <v>7.3704248310136897E-3</v>
      </c>
      <c r="BR164" s="18">
        <f t="shared" si="131"/>
        <v>0.69152731707873116</v>
      </c>
      <c r="BS164" s="18">
        <f t="shared" si="132"/>
        <v>0.63335955043372205</v>
      </c>
      <c r="BT164" s="18">
        <f t="shared" si="149"/>
        <v>0.65647619373297317</v>
      </c>
      <c r="BU164" s="18"/>
      <c r="BV164" s="18">
        <f t="shared" si="133"/>
        <v>15.465511908444171</v>
      </c>
      <c r="BW164" s="18">
        <f t="shared" si="134"/>
        <v>81.192390968141055</v>
      </c>
      <c r="BX164" s="18">
        <f t="shared" si="135"/>
        <v>120.22734302505414</v>
      </c>
      <c r="BY164" s="18">
        <f t="shared" si="150"/>
        <v>135.67738942158985</v>
      </c>
      <c r="BZ164" s="18">
        <f t="shared" si="136"/>
        <v>93.824621094958246</v>
      </c>
      <c r="CA164" s="18">
        <f t="shared" si="137"/>
        <v>85.932570368079197</v>
      </c>
      <c r="CB164" s="18">
        <f t="shared" si="151"/>
        <v>89.068976183111673</v>
      </c>
      <c r="CC164" s="18"/>
      <c r="CD164" s="18">
        <f t="shared" si="138"/>
        <v>0.17997264415808797</v>
      </c>
      <c r="CE164" s="18">
        <f t="shared" si="139"/>
        <v>0.86536337712430167</v>
      </c>
      <c r="CF164" s="18">
        <f t="shared" si="140"/>
        <v>1.2814050472250151</v>
      </c>
      <c r="CG164" s="18">
        <f t="shared" si="152"/>
        <v>1.446074472118285</v>
      </c>
      <c r="CH164" s="18">
        <f t="shared" si="153"/>
        <v>1.0658183196795621E-2</v>
      </c>
      <c r="CI164" s="18">
        <f t="shared" si="141"/>
        <v>0.91588507755451898</v>
      </c>
      <c r="CJ164" s="18">
        <f t="shared" si="154"/>
        <v>1.0364984522352603</v>
      </c>
      <c r="CK164" s="18"/>
      <c r="CL164" s="18">
        <f t="shared" si="155"/>
        <v>0.17997264415808797</v>
      </c>
      <c r="CM164" s="18">
        <f t="shared" si="142"/>
        <v>0.94483838456554614</v>
      </c>
      <c r="CN164" s="18">
        <f t="shared" si="143"/>
        <v>1.39908933842056</v>
      </c>
      <c r="CO164" s="18">
        <f t="shared" si="144"/>
        <v>1.57888200993449</v>
      </c>
      <c r="CP164" s="18">
        <f t="shared" si="145"/>
        <v>1.1637031171261967E-2</v>
      </c>
      <c r="CQ164" s="18">
        <f t="shared" si="146"/>
        <v>1.0918400403138724</v>
      </c>
      <c r="CR164" s="18">
        <f t="shared" si="156"/>
        <v>1.0364984522352603</v>
      </c>
      <c r="CS164" s="18"/>
      <c r="CT164" s="18">
        <f t="shared" si="157"/>
        <v>0.17363522711487708</v>
      </c>
      <c r="CU164" s="18">
        <f t="shared" si="158"/>
        <v>0.91156757883039319</v>
      </c>
      <c r="CV164" s="18">
        <f t="shared" si="159"/>
        <v>1.3498228920683428</v>
      </c>
      <c r="CW164" s="18">
        <f t="shared" si="160"/>
        <v>1.5232844839561048</v>
      </c>
      <c r="CX164" s="18">
        <f t="shared" si="161"/>
        <v>1.122725378524795E-2</v>
      </c>
      <c r="CY164" s="18">
        <f t="shared" si="162"/>
        <v>0.96478677594110296</v>
      </c>
      <c r="CZ164" s="18">
        <f t="shared" si="163"/>
        <v>0.96478677594110296</v>
      </c>
      <c r="DA164" s="31"/>
      <c r="DB164" s="277"/>
      <c r="DC164" s="57"/>
      <c r="DD164" s="57"/>
      <c r="DE164" s="161"/>
      <c r="DF164" s="132"/>
      <c r="DG164" s="205"/>
      <c r="DH164" s="206"/>
      <c r="DI164" s="78"/>
      <c r="DJ164" s="57"/>
      <c r="DP164" s="78"/>
    </row>
    <row r="165" spans="2:120" x14ac:dyDescent="0.25">
      <c r="B165" s="78">
        <v>40694</v>
      </c>
      <c r="C165" s="111">
        <v>2153.5856899999999</v>
      </c>
      <c r="D165" s="111">
        <v>399.13</v>
      </c>
      <c r="E165" s="111">
        <v>277.81027</v>
      </c>
      <c r="F165" s="111">
        <v>242.86843999999999</v>
      </c>
      <c r="G165" s="111">
        <v>32465.234380000002</v>
      </c>
      <c r="H165" s="111">
        <v>340.57763999999997</v>
      </c>
      <c r="I165" s="111">
        <v>386.59732000000002</v>
      </c>
      <c r="J165" s="111">
        <v>374.59408999999999</v>
      </c>
      <c r="L165" s="78">
        <v>40694</v>
      </c>
      <c r="M165" s="111">
        <f t="shared" si="164"/>
        <v>3.8938764499931722E-3</v>
      </c>
      <c r="N165" s="111">
        <f t="shared" si="165"/>
        <v>-2.5632888216195138E-2</v>
      </c>
      <c r="O165" s="111">
        <f t="shared" si="166"/>
        <v>5.4964018819823046E-3</v>
      </c>
      <c r="P165" s="111">
        <f t="shared" si="167"/>
        <v>-1.0217561177033319E-2</v>
      </c>
      <c r="Q165" s="111">
        <f t="shared" si="168"/>
        <v>-2.431344974163463E-2</v>
      </c>
      <c r="R165" s="111">
        <f t="shared" si="169"/>
        <v>-4.003294430881299E-2</v>
      </c>
      <c r="S165" s="111">
        <f t="shared" si="170"/>
        <v>-4.7748484420678805E-3</v>
      </c>
      <c r="T165" s="111">
        <f t="shared" si="171"/>
        <v>9.7817365524432986E-4</v>
      </c>
      <c r="V165" s="78">
        <v>40694</v>
      </c>
      <c r="W165" s="118">
        <f>M165-'Interest rate'!M164</f>
        <v>1.8584839431765587E-3</v>
      </c>
      <c r="X165" s="118">
        <f>N165-'Interest rate'!N164</f>
        <v>-2.5807927937195885E-2</v>
      </c>
      <c r="Y165" s="118">
        <f>O165-'Interest rate'!O164</f>
        <v>4.5111336006071756E-3</v>
      </c>
      <c r="Z165" s="118">
        <f>P165-'Interest rate'!P164</f>
        <v>-1.0735872730172624E-2</v>
      </c>
      <c r="AA165" s="118">
        <f>Q165-'Interest rate'!Q164</f>
        <v>-2.4433686863114978E-2</v>
      </c>
      <c r="AB165" s="118">
        <f>R165-'Interest rate'!R164</f>
        <v>-4.0149536181259382E-2</v>
      </c>
      <c r="AC165" s="118">
        <f>S165-'Interest rate'!S164</f>
        <v>-5.6724868377237003E-3</v>
      </c>
      <c r="AD165" s="118">
        <f>T165-'Interest rate'!T164</f>
        <v>-2.8965113368848439E-3</v>
      </c>
      <c r="AE165" s="118"/>
      <c r="AF165" s="118">
        <v>4.5481049562682216E-3</v>
      </c>
      <c r="AG165" s="118">
        <v>0.51568513119533521</v>
      </c>
      <c r="AH165" s="118">
        <v>0.15801749271137028</v>
      </c>
      <c r="AI165" s="118">
        <v>9.9591836734693864E-2</v>
      </c>
      <c r="AJ165" s="118">
        <v>9.2128279883381917E-2</v>
      </c>
      <c r="AK165" s="118">
        <v>3.8717201166180756E-2</v>
      </c>
      <c r="AL165" s="118">
        <v>5.0029154518950437E-2</v>
      </c>
      <c r="AM165" s="118">
        <v>4.1282798833819238E-2</v>
      </c>
      <c r="AN165" s="31"/>
      <c r="AO165" s="31"/>
      <c r="AP165" s="16">
        <v>5.38</v>
      </c>
      <c r="AQ165" s="16">
        <v>7.7458999999999998</v>
      </c>
      <c r="AR165" s="16">
        <v>8.8490000000000002</v>
      </c>
      <c r="AS165" s="16">
        <v>6.5985000000000002E-2</v>
      </c>
      <c r="AT165" s="16">
        <v>6.2995000000000001</v>
      </c>
      <c r="AU165" s="16">
        <v>5.5559000000000003</v>
      </c>
      <c r="AV165" s="16">
        <v>5.7409499999999998</v>
      </c>
      <c r="AW165" s="16"/>
      <c r="AX165" s="16">
        <f t="shared" si="115"/>
        <v>0.18587360594795541</v>
      </c>
      <c r="AY165" s="16">
        <f t="shared" si="116"/>
        <v>1.4397583643122678</v>
      </c>
      <c r="AZ165" s="16">
        <f t="shared" si="117"/>
        <v>1.6447955390334574</v>
      </c>
      <c r="BA165" s="16">
        <f t="shared" si="118"/>
        <v>1.2264869888475837E-2</v>
      </c>
      <c r="BB165" s="16">
        <f t="shared" si="119"/>
        <v>1.170910780669145</v>
      </c>
      <c r="BC165" s="16">
        <f t="shared" si="120"/>
        <v>1.0326951672862454</v>
      </c>
      <c r="BD165" s="16">
        <f t="shared" si="147"/>
        <v>1.0670910780669145</v>
      </c>
      <c r="BE165" s="16"/>
      <c r="BF165" s="16">
        <f t="shared" si="121"/>
        <v>0.12910055642339818</v>
      </c>
      <c r="BG165" s="16">
        <f t="shared" si="122"/>
        <v>0.69456099355788226</v>
      </c>
      <c r="BH165" s="16">
        <f t="shared" si="123"/>
        <v>1.1424108237906505</v>
      </c>
      <c r="BI165" s="16">
        <f t="shared" si="124"/>
        <v>8.518700215597929E-3</v>
      </c>
      <c r="BJ165" s="16">
        <f t="shared" si="125"/>
        <v>0.81326895518919684</v>
      </c>
      <c r="BK165" s="16">
        <f t="shared" si="126"/>
        <v>0.71726978143275799</v>
      </c>
      <c r="BL165" s="16">
        <f t="shared" si="148"/>
        <v>0.74115983939890773</v>
      </c>
      <c r="BM165" s="16"/>
      <c r="BN165" s="16">
        <f t="shared" si="127"/>
        <v>0.11300711944852525</v>
      </c>
      <c r="BO165" s="16">
        <f t="shared" si="128"/>
        <v>0.60797830263306585</v>
      </c>
      <c r="BP165" s="16">
        <f t="shared" si="129"/>
        <v>0.87534184653633185</v>
      </c>
      <c r="BQ165" s="16">
        <f t="shared" si="130"/>
        <v>7.4567747768109387E-3</v>
      </c>
      <c r="BR165" s="16">
        <f t="shared" si="131"/>
        <v>0.71188834896598485</v>
      </c>
      <c r="BS165" s="16">
        <f t="shared" si="132"/>
        <v>0.6278562549440615</v>
      </c>
      <c r="BT165" s="16">
        <f t="shared" si="149"/>
        <v>0.64876822239801102</v>
      </c>
      <c r="BU165" s="16"/>
      <c r="BV165" s="16">
        <f t="shared" si="133"/>
        <v>15.154959460483443</v>
      </c>
      <c r="BW165" s="16">
        <f t="shared" si="134"/>
        <v>81.533681897400911</v>
      </c>
      <c r="BX165" s="16">
        <f t="shared" si="135"/>
        <v>117.38880048495871</v>
      </c>
      <c r="BY165" s="16">
        <f t="shared" si="150"/>
        <v>134.10623626581798</v>
      </c>
      <c r="BZ165" s="16">
        <f t="shared" si="136"/>
        <v>95.468667121315448</v>
      </c>
      <c r="CA165" s="16">
        <f t="shared" si="137"/>
        <v>84.199439266499965</v>
      </c>
      <c r="CB165" s="16">
        <f t="shared" si="151"/>
        <v>87.003864514662425</v>
      </c>
      <c r="CC165" s="16"/>
      <c r="CD165" s="16">
        <f t="shared" si="138"/>
        <v>0.17998884069187709</v>
      </c>
      <c r="CE165" s="16">
        <f t="shared" si="139"/>
        <v>0.85403603460592104</v>
      </c>
      <c r="CF165" s="16">
        <f t="shared" si="140"/>
        <v>1.2296055242479562</v>
      </c>
      <c r="CG165" s="16">
        <f t="shared" si="152"/>
        <v>1.4047146598936424</v>
      </c>
      <c r="CH165" s="16">
        <f t="shared" si="153"/>
        <v>1.047464084451147E-2</v>
      </c>
      <c r="CI165" s="16">
        <f t="shared" si="141"/>
        <v>0.88195888562584346</v>
      </c>
      <c r="CJ165" s="16">
        <f t="shared" si="154"/>
        <v>1.0333069349700317</v>
      </c>
      <c r="CK165" s="16"/>
      <c r="CL165" s="16">
        <f t="shared" si="155"/>
        <v>0.17998884069187709</v>
      </c>
      <c r="CM165" s="16">
        <f t="shared" si="142"/>
        <v>0.96833996292229874</v>
      </c>
      <c r="CN165" s="16">
        <f t="shared" si="143"/>
        <v>1.3941755611152107</v>
      </c>
      <c r="CO165" s="16">
        <f t="shared" si="144"/>
        <v>1.5927212512824205</v>
      </c>
      <c r="CP165" s="16">
        <f t="shared" si="145"/>
        <v>1.187656365305351E-2</v>
      </c>
      <c r="CQ165" s="16">
        <f t="shared" si="146"/>
        <v>1.1338397019384798</v>
      </c>
      <c r="CR165" s="16">
        <f t="shared" si="156"/>
        <v>1.0333069349700317</v>
      </c>
      <c r="CS165" s="16"/>
      <c r="CT165" s="16">
        <f t="shared" si="157"/>
        <v>0.17418719898274676</v>
      </c>
      <c r="CU165" s="16">
        <f t="shared" si="158"/>
        <v>0.93712713052717755</v>
      </c>
      <c r="CV165" s="16">
        <f t="shared" si="159"/>
        <v>1.3492366246004583</v>
      </c>
      <c r="CW165" s="16">
        <f t="shared" si="160"/>
        <v>1.5413825237983263</v>
      </c>
      <c r="CX165" s="16">
        <f t="shared" si="161"/>
        <v>1.1493742324876545E-2</v>
      </c>
      <c r="CY165" s="16">
        <f t="shared" si="162"/>
        <v>0.96776665882824287</v>
      </c>
      <c r="CZ165" s="16">
        <f t="shared" si="163"/>
        <v>0.96776665882824287</v>
      </c>
      <c r="DA165" s="31"/>
      <c r="DB165" s="277"/>
      <c r="DC165" s="57"/>
      <c r="DD165" s="57"/>
      <c r="DE165" s="161"/>
      <c r="DF165" s="132"/>
      <c r="DG165" s="205"/>
      <c r="DH165" s="206"/>
      <c r="DI165" s="78"/>
      <c r="DJ165" s="57"/>
      <c r="DP165" s="78"/>
    </row>
    <row r="166" spans="2:120" x14ac:dyDescent="0.25">
      <c r="B166" s="115">
        <v>40724</v>
      </c>
      <c r="C166" s="112">
        <v>2115.31104</v>
      </c>
      <c r="D166" s="112">
        <v>392.16</v>
      </c>
      <c r="E166" s="112">
        <v>270.26877000000002</v>
      </c>
      <c r="F166" s="112">
        <v>244.07793000000001</v>
      </c>
      <c r="G166" s="112">
        <v>31592.410159999999</v>
      </c>
      <c r="H166" s="112">
        <v>330.19873000000001</v>
      </c>
      <c r="I166" s="112">
        <v>378.12067000000002</v>
      </c>
      <c r="J166" s="112">
        <v>366.16248000000002</v>
      </c>
      <c r="L166" s="115">
        <v>40724</v>
      </c>
      <c r="M166" s="112">
        <f t="shared" si="164"/>
        <v>-1.7772522439076899E-2</v>
      </c>
      <c r="N166" s="112">
        <f t="shared" si="165"/>
        <v>-1.7462981985819082E-2</v>
      </c>
      <c r="O166" s="112">
        <f t="shared" si="166"/>
        <v>-2.7146224651809936E-2</v>
      </c>
      <c r="P166" s="112">
        <f t="shared" si="167"/>
        <v>4.9800212823041257E-3</v>
      </c>
      <c r="Q166" s="112">
        <f t="shared" si="168"/>
        <v>-2.6884888917903527E-2</v>
      </c>
      <c r="R166" s="112">
        <f t="shared" si="169"/>
        <v>-3.0474431615651443E-2</v>
      </c>
      <c r="S166" s="112">
        <f t="shared" si="170"/>
        <v>-2.1926303058696806E-2</v>
      </c>
      <c r="T166" s="112">
        <f t="shared" si="171"/>
        <v>-2.250865730423024E-2</v>
      </c>
      <c r="V166" s="115">
        <v>40724</v>
      </c>
      <c r="W166" s="119">
        <f>M166-'Interest rate'!M165</f>
        <v>-2.0043930374235575E-2</v>
      </c>
      <c r="X166" s="119">
        <f>N166-'Interest rate'!N165</f>
        <v>-1.7621535314016445E-2</v>
      </c>
      <c r="Y166" s="119">
        <f>O166-'Interest rate'!O165</f>
        <v>-2.8125310061605235E-2</v>
      </c>
      <c r="Z166" s="119">
        <f>P166-'Interest rate'!P165</f>
        <v>4.4606739889536673E-3</v>
      </c>
      <c r="AA166" s="119">
        <f>Q166-'Interest rate'!Q165</f>
        <v>-2.7000964784386183E-2</v>
      </c>
      <c r="AB166" s="119">
        <f>R166-'Interest rate'!R165</f>
        <v>-3.0579928714445592E-2</v>
      </c>
      <c r="AC166" s="119">
        <f>S166-'Interest rate'!S165</f>
        <v>-2.2830814686972345E-2</v>
      </c>
      <c r="AD166" s="119">
        <f>T166-'Interest rate'!T165</f>
        <v>-2.6383342296359413E-2</v>
      </c>
      <c r="AE166" s="118"/>
      <c r="AF166" s="119">
        <v>4.5481049562682216E-3</v>
      </c>
      <c r="AG166" s="119">
        <v>0.51568513119533521</v>
      </c>
      <c r="AH166" s="119">
        <v>0.15801749271137028</v>
      </c>
      <c r="AI166" s="119">
        <v>9.9591836734693864E-2</v>
      </c>
      <c r="AJ166" s="119">
        <v>9.2128279883381917E-2</v>
      </c>
      <c r="AK166" s="119">
        <v>3.8717201166180756E-2</v>
      </c>
      <c r="AL166" s="119">
        <v>5.0029154518950437E-2</v>
      </c>
      <c r="AM166" s="119">
        <v>4.1282798833819238E-2</v>
      </c>
      <c r="AN166" s="31"/>
      <c r="AO166" s="31"/>
      <c r="AP166" s="18">
        <v>5.3872999999999998</v>
      </c>
      <c r="AQ166" s="18">
        <v>7.8128000000000002</v>
      </c>
      <c r="AR166" s="18">
        <v>8.6475000000000009</v>
      </c>
      <c r="AS166" s="18">
        <v>6.6864999999999994E-2</v>
      </c>
      <c r="AT166" s="18">
        <v>6.41</v>
      </c>
      <c r="AU166" s="18">
        <v>5.5914999999999999</v>
      </c>
      <c r="AV166" s="18">
        <v>5.7759499999999999</v>
      </c>
      <c r="AW166" s="18"/>
      <c r="AX166" s="18">
        <f t="shared" si="115"/>
        <v>0.18562174001819093</v>
      </c>
      <c r="AY166" s="18">
        <f t="shared" si="116"/>
        <v>1.4502255304141221</v>
      </c>
      <c r="AZ166" s="18">
        <f t="shared" si="117"/>
        <v>1.6051639968073061</v>
      </c>
      <c r="BA166" s="18">
        <f t="shared" si="118"/>
        <v>1.2411597646316335E-2</v>
      </c>
      <c r="BB166" s="18">
        <f t="shared" si="119"/>
        <v>1.189835353516604</v>
      </c>
      <c r="BC166" s="18">
        <f t="shared" si="120"/>
        <v>1.0379039593117145</v>
      </c>
      <c r="BD166" s="18">
        <f t="shared" si="147"/>
        <v>1.0721418892580699</v>
      </c>
      <c r="BE166" s="18"/>
      <c r="BF166" s="18">
        <f t="shared" si="121"/>
        <v>0.12799508498873644</v>
      </c>
      <c r="BG166" s="18">
        <f t="shared" si="122"/>
        <v>0.68954792135981979</v>
      </c>
      <c r="BH166" s="18">
        <f t="shared" si="123"/>
        <v>1.1068374974400985</v>
      </c>
      <c r="BI166" s="18">
        <f t="shared" si="124"/>
        <v>8.558391357771861E-3</v>
      </c>
      <c r="BJ166" s="18">
        <f t="shared" si="125"/>
        <v>0.82044849477780057</v>
      </c>
      <c r="BK166" s="18">
        <f t="shared" si="126"/>
        <v>0.7156845177145198</v>
      </c>
      <c r="BL166" s="18">
        <f t="shared" si="148"/>
        <v>0.73929321114069224</v>
      </c>
      <c r="BM166" s="18"/>
      <c r="BN166" s="18">
        <f t="shared" si="127"/>
        <v>0.1156403584851113</v>
      </c>
      <c r="BO166" s="18">
        <f t="shared" si="128"/>
        <v>0.6229893032668401</v>
      </c>
      <c r="BP166" s="18">
        <f t="shared" si="129"/>
        <v>0.90347499277247745</v>
      </c>
      <c r="BQ166" s="18">
        <f t="shared" si="130"/>
        <v>7.732292570106966E-3</v>
      </c>
      <c r="BR166" s="18">
        <f t="shared" si="131"/>
        <v>0.74125469788956344</v>
      </c>
      <c r="BS166" s="18">
        <f t="shared" si="132"/>
        <v>0.64660306446949978</v>
      </c>
      <c r="BT166" s="18">
        <f t="shared" si="149"/>
        <v>0.66793292859207853</v>
      </c>
      <c r="BU166" s="18"/>
      <c r="BV166" s="18">
        <f t="shared" si="133"/>
        <v>14.955507365587378</v>
      </c>
      <c r="BW166" s="18">
        <f t="shared" si="134"/>
        <v>80.569804830628883</v>
      </c>
      <c r="BX166" s="18">
        <f t="shared" si="135"/>
        <v>116.84438794586107</v>
      </c>
      <c r="BY166" s="18">
        <f t="shared" si="150"/>
        <v>129.32774994391687</v>
      </c>
      <c r="BZ166" s="18">
        <f t="shared" si="136"/>
        <v>95.864802213415089</v>
      </c>
      <c r="CA166" s="18">
        <f t="shared" si="137"/>
        <v>83.623719434681817</v>
      </c>
      <c r="CB166" s="18">
        <f t="shared" si="151"/>
        <v>86.382262768264411</v>
      </c>
      <c r="CC166" s="18"/>
      <c r="CD166" s="18">
        <f t="shared" si="138"/>
        <v>0.1788428865241885</v>
      </c>
      <c r="CE166" s="18">
        <f t="shared" si="139"/>
        <v>0.84045241809672377</v>
      </c>
      <c r="CF166" s="18">
        <f t="shared" si="140"/>
        <v>1.2188455538221528</v>
      </c>
      <c r="CG166" s="18">
        <f t="shared" si="152"/>
        <v>1.3490639625585024</v>
      </c>
      <c r="CH166" s="18">
        <f t="shared" si="153"/>
        <v>1.0431357254290171E-2</v>
      </c>
      <c r="CI166" s="18">
        <f t="shared" si="141"/>
        <v>0.8723088923556942</v>
      </c>
      <c r="CJ166" s="18">
        <f t="shared" si="154"/>
        <v>1.0329875704193865</v>
      </c>
      <c r="CK166" s="18"/>
      <c r="CL166" s="18">
        <f t="shared" si="155"/>
        <v>0.1788428865241885</v>
      </c>
      <c r="CM166" s="18">
        <f t="shared" si="142"/>
        <v>0.96348028257176066</v>
      </c>
      <c r="CN166" s="18">
        <f t="shared" si="143"/>
        <v>1.3972637038361799</v>
      </c>
      <c r="CO166" s="18">
        <f t="shared" si="144"/>
        <v>1.5465438612179203</v>
      </c>
      <c r="CP166" s="18">
        <f t="shared" si="145"/>
        <v>1.1958329607439862E-2</v>
      </c>
      <c r="CQ166" s="18">
        <f t="shared" si="146"/>
        <v>1.1463829026200483</v>
      </c>
      <c r="CR166" s="18">
        <f t="shared" si="156"/>
        <v>1.0329875704193865</v>
      </c>
      <c r="CS166" s="18"/>
      <c r="CT166" s="18">
        <f t="shared" si="157"/>
        <v>0.17313169262199293</v>
      </c>
      <c r="CU166" s="18">
        <f t="shared" si="158"/>
        <v>0.93271236766246246</v>
      </c>
      <c r="CV166" s="18">
        <f t="shared" si="159"/>
        <v>1.3526432881171062</v>
      </c>
      <c r="CW166" s="18">
        <f t="shared" si="160"/>
        <v>1.4971563119486839</v>
      </c>
      <c r="CX166" s="18">
        <f t="shared" si="161"/>
        <v>1.1576450627169556E-2</v>
      </c>
      <c r="CY166" s="18">
        <f t="shared" si="162"/>
        <v>0.96806585929587352</v>
      </c>
      <c r="CZ166" s="18">
        <f t="shared" si="163"/>
        <v>0.96806585929587352</v>
      </c>
      <c r="DA166" s="31"/>
      <c r="DB166" s="277"/>
      <c r="DC166" s="57"/>
      <c r="DD166" s="57"/>
      <c r="DE166" s="161"/>
      <c r="DF166" s="132"/>
      <c r="DG166" s="205"/>
      <c r="DH166" s="206"/>
      <c r="DI166" s="78"/>
      <c r="DJ166" s="57"/>
      <c r="DP166" s="78"/>
    </row>
    <row r="167" spans="2:120" x14ac:dyDescent="0.25">
      <c r="B167" s="78">
        <v>40753</v>
      </c>
      <c r="C167" s="111">
        <v>2075.1018100000001</v>
      </c>
      <c r="D167" s="111">
        <v>384.62</v>
      </c>
      <c r="E167" s="111">
        <v>267.43151999999998</v>
      </c>
      <c r="F167" s="111">
        <v>234.05343999999999</v>
      </c>
      <c r="G167" s="111">
        <v>29684.970700000002</v>
      </c>
      <c r="H167" s="111">
        <v>303.00362999999999</v>
      </c>
      <c r="I167" s="111">
        <v>367.81209999999999</v>
      </c>
      <c r="J167" s="111">
        <v>349.97271999999998</v>
      </c>
      <c r="L167" s="78">
        <v>40753</v>
      </c>
      <c r="M167" s="111">
        <f t="shared" si="164"/>
        <v>-1.9008660778322195E-2</v>
      </c>
      <c r="N167" s="111">
        <f t="shared" si="165"/>
        <v>-1.9226846185230517E-2</v>
      </c>
      <c r="O167" s="111">
        <f t="shared" si="166"/>
        <v>-1.049788327375023E-2</v>
      </c>
      <c r="P167" s="111">
        <f t="shared" si="167"/>
        <v>-4.1070857983759534E-2</v>
      </c>
      <c r="Q167" s="111">
        <f t="shared" si="168"/>
        <v>-6.0376509748378049E-2</v>
      </c>
      <c r="R167" s="111">
        <f t="shared" si="169"/>
        <v>-8.2359795872019359E-2</v>
      </c>
      <c r="S167" s="111">
        <f t="shared" si="170"/>
        <v>-2.7262646075391861E-2</v>
      </c>
      <c r="T167" s="111">
        <f t="shared" si="171"/>
        <v>-4.4214688517512868E-2</v>
      </c>
      <c r="V167" s="78">
        <v>40753</v>
      </c>
      <c r="W167" s="118">
        <f>M167-'Interest rate'!M166</f>
        <v>-2.1198753130061254E-2</v>
      </c>
      <c r="X167" s="118">
        <f>N167-'Interest rate'!N166</f>
        <v>-1.9381339842007961E-2</v>
      </c>
      <c r="Y167" s="118">
        <f>O167-'Interest rate'!O166</f>
        <v>-1.1559372451167449E-2</v>
      </c>
      <c r="Z167" s="118">
        <f>P167-'Interest rate'!P166</f>
        <v>-4.1595126953410944E-2</v>
      </c>
      <c r="AA167" s="118">
        <f>Q167-'Interest rate'!Q166</f>
        <v>-6.0493101620824441E-2</v>
      </c>
      <c r="AB167" s="118">
        <f>R167-'Interest rate'!R166</f>
        <v>-8.2466674689349095E-2</v>
      </c>
      <c r="AC167" s="118">
        <f>S167-'Interest rate'!S166</f>
        <v>-2.8154095642136778E-2</v>
      </c>
      <c r="AD167" s="118">
        <f>T167-'Interest rate'!T166</f>
        <v>-4.8089373509642042E-2</v>
      </c>
      <c r="AE167" s="118"/>
      <c r="AF167" s="118">
        <v>4.6173381045827074E-3</v>
      </c>
      <c r="AG167" s="118">
        <v>0.52695371118550149</v>
      </c>
      <c r="AH167" s="118">
        <v>0.13667320789564816</v>
      </c>
      <c r="AI167" s="118">
        <v>0.1011197044903613</v>
      </c>
      <c r="AJ167" s="118">
        <v>0.10308207318480894</v>
      </c>
      <c r="AK167" s="118">
        <v>3.9478240794182155E-2</v>
      </c>
      <c r="AL167" s="118">
        <v>4.8597483550732998E-2</v>
      </c>
      <c r="AM167" s="118">
        <v>3.9478240794182155E-2</v>
      </c>
      <c r="AN167" s="31"/>
      <c r="AO167" s="31"/>
      <c r="AP167" s="16">
        <v>5.3773999999999997</v>
      </c>
      <c r="AQ167" s="16">
        <v>7.7469000000000001</v>
      </c>
      <c r="AR167" s="16">
        <v>8.8348999999999993</v>
      </c>
      <c r="AS167" s="16">
        <v>7.0059999999999997E-2</v>
      </c>
      <c r="AT167" s="16">
        <v>6.8440000000000003</v>
      </c>
      <c r="AU167" s="16">
        <v>5.6224999999999996</v>
      </c>
      <c r="AV167" s="16">
        <v>5.9126000000000003</v>
      </c>
      <c r="AW167" s="16"/>
      <c r="AX167" s="16">
        <f t="shared" si="115"/>
        <v>0.18596347677316177</v>
      </c>
      <c r="AY167" s="16">
        <f t="shared" si="116"/>
        <v>1.4406404582140069</v>
      </c>
      <c r="AZ167" s="16">
        <f t="shared" si="117"/>
        <v>1.6429687209432069</v>
      </c>
      <c r="BA167" s="16">
        <f t="shared" si="118"/>
        <v>1.3028601182727714E-2</v>
      </c>
      <c r="BB167" s="16">
        <f t="shared" si="119"/>
        <v>1.2727340350355192</v>
      </c>
      <c r="BC167" s="16">
        <f t="shared" si="120"/>
        <v>1.045579648157102</v>
      </c>
      <c r="BD167" s="16">
        <f t="shared" si="147"/>
        <v>1.0995276527689963</v>
      </c>
      <c r="BE167" s="16"/>
      <c r="BF167" s="16">
        <f t="shared" si="121"/>
        <v>0.1290838916211646</v>
      </c>
      <c r="BG167" s="16">
        <f t="shared" si="122"/>
        <v>0.69413571880365044</v>
      </c>
      <c r="BH167" s="16">
        <f t="shared" si="123"/>
        <v>1.1404432740838271</v>
      </c>
      <c r="BI167" s="16">
        <f t="shared" si="124"/>
        <v>9.0436174469787911E-3</v>
      </c>
      <c r="BJ167" s="16">
        <f t="shared" si="125"/>
        <v>0.88345015425525053</v>
      </c>
      <c r="BK167" s="16">
        <f t="shared" si="126"/>
        <v>0.72577418063999788</v>
      </c>
      <c r="BL167" s="16">
        <f t="shared" si="148"/>
        <v>0.76322141759929785</v>
      </c>
      <c r="BM167" s="16"/>
      <c r="BN167" s="16">
        <f t="shared" si="127"/>
        <v>0.1131874724105536</v>
      </c>
      <c r="BO167" s="16">
        <f t="shared" si="128"/>
        <v>0.60865431414051085</v>
      </c>
      <c r="BP167" s="16">
        <f t="shared" si="129"/>
        <v>0.87685203001731771</v>
      </c>
      <c r="BQ167" s="16">
        <f t="shared" si="130"/>
        <v>7.9299143170833853E-3</v>
      </c>
      <c r="BR167" s="16">
        <f t="shared" si="131"/>
        <v>0.7746550611778289</v>
      </c>
      <c r="BS167" s="16">
        <f t="shared" si="132"/>
        <v>0.63639656362833763</v>
      </c>
      <c r="BT167" s="16">
        <f t="shared" si="149"/>
        <v>0.66923224937463921</v>
      </c>
      <c r="BU167" s="16"/>
      <c r="BV167" s="16">
        <f t="shared" si="133"/>
        <v>14.273479874393377</v>
      </c>
      <c r="BW167" s="16">
        <f t="shared" si="134"/>
        <v>76.754210676562934</v>
      </c>
      <c r="BX167" s="16">
        <f t="shared" si="135"/>
        <v>110.57522123893806</v>
      </c>
      <c r="BY167" s="16">
        <f t="shared" si="150"/>
        <v>126.10476734227805</v>
      </c>
      <c r="BZ167" s="16">
        <f t="shared" si="136"/>
        <v>97.687696260348275</v>
      </c>
      <c r="CA167" s="16">
        <f t="shared" si="137"/>
        <v>80.252640593776761</v>
      </c>
      <c r="CB167" s="16">
        <f t="shared" si="151"/>
        <v>84.393377105338288</v>
      </c>
      <c r="CC167" s="16"/>
      <c r="CD167" s="16">
        <f t="shared" si="138"/>
        <v>0.1778568252556692</v>
      </c>
      <c r="CE167" s="16">
        <f t="shared" si="139"/>
        <v>0.78571011104617172</v>
      </c>
      <c r="CF167" s="16">
        <f t="shared" si="140"/>
        <v>1.131925774400935</v>
      </c>
      <c r="CG167" s="16">
        <f t="shared" si="152"/>
        <v>1.2908971361776738</v>
      </c>
      <c r="CH167" s="16">
        <f t="shared" si="153"/>
        <v>1.0236703682057277E-2</v>
      </c>
      <c r="CI167" s="16">
        <f t="shared" si="141"/>
        <v>0.82152250146113381</v>
      </c>
      <c r="CJ167" s="16">
        <f t="shared" si="154"/>
        <v>1.0515962650066697</v>
      </c>
      <c r="CK167" s="16"/>
      <c r="CL167" s="16">
        <f t="shared" si="155"/>
        <v>0.1778568252556692</v>
      </c>
      <c r="CM167" s="16">
        <f t="shared" si="142"/>
        <v>0.95640729212983555</v>
      </c>
      <c r="CN167" s="16">
        <f t="shared" si="143"/>
        <v>1.3778390395731437</v>
      </c>
      <c r="CO167" s="16">
        <f t="shared" si="144"/>
        <v>1.5713472654513116</v>
      </c>
      <c r="CP167" s="16">
        <f t="shared" si="145"/>
        <v>1.2460649177412185E-2</v>
      </c>
      <c r="CQ167" s="16">
        <f t="shared" si="146"/>
        <v>1.2172521120498001</v>
      </c>
      <c r="CR167" s="16">
        <f t="shared" si="156"/>
        <v>1.0515962650066697</v>
      </c>
      <c r="CS167" s="16"/>
      <c r="CT167" s="16">
        <f t="shared" si="157"/>
        <v>0.16913033183371104</v>
      </c>
      <c r="CU167" s="16">
        <f t="shared" si="158"/>
        <v>0.90948144640259776</v>
      </c>
      <c r="CV167" s="16">
        <f t="shared" si="159"/>
        <v>1.310235767682576</v>
      </c>
      <c r="CW167" s="16">
        <f t="shared" si="160"/>
        <v>1.4942495687176538</v>
      </c>
      <c r="CX167" s="16">
        <f t="shared" si="161"/>
        <v>1.1849271048269796E-2</v>
      </c>
      <c r="CY167" s="16">
        <f t="shared" si="162"/>
        <v>0.95093529073504035</v>
      </c>
      <c r="CZ167" s="16">
        <f t="shared" si="163"/>
        <v>0.95093529073504035</v>
      </c>
      <c r="DA167" s="31"/>
      <c r="DB167" s="277"/>
      <c r="DC167" s="57"/>
      <c r="DD167" s="57"/>
      <c r="DE167" s="161"/>
      <c r="DF167" s="132"/>
      <c r="DG167" s="205"/>
      <c r="DH167" s="206"/>
      <c r="DI167" s="78"/>
      <c r="DJ167" s="57"/>
      <c r="DP167" s="78"/>
    </row>
    <row r="168" spans="2:120" x14ac:dyDescent="0.25">
      <c r="B168" s="115">
        <v>40786</v>
      </c>
      <c r="C168" s="112">
        <v>1904.70703</v>
      </c>
      <c r="D168" s="112">
        <v>356.02</v>
      </c>
      <c r="E168" s="112">
        <v>247.06453999999999</v>
      </c>
      <c r="F168" s="112">
        <v>218.75269</v>
      </c>
      <c r="G168" s="112">
        <v>27242.650389999999</v>
      </c>
      <c r="H168" s="112">
        <v>286.34688999999997</v>
      </c>
      <c r="I168" s="112">
        <v>347.83154000000002</v>
      </c>
      <c r="J168" s="112">
        <v>332.35622999999998</v>
      </c>
      <c r="L168" s="115">
        <v>40786</v>
      </c>
      <c r="M168" s="112">
        <f t="shared" si="164"/>
        <v>-8.211393733977812E-2</v>
      </c>
      <c r="N168" s="112">
        <f t="shared" si="165"/>
        <v>-7.4359107690707749E-2</v>
      </c>
      <c r="O168" s="112">
        <f t="shared" si="166"/>
        <v>-7.6157739371933375E-2</v>
      </c>
      <c r="P168" s="112">
        <f t="shared" si="167"/>
        <v>-6.5372890909016323E-2</v>
      </c>
      <c r="Q168" s="112">
        <f t="shared" si="168"/>
        <v>-8.2274641086305778E-2</v>
      </c>
      <c r="R168" s="112">
        <f t="shared" si="169"/>
        <v>-5.4972080697515135E-2</v>
      </c>
      <c r="S168" s="112">
        <f t="shared" si="170"/>
        <v>-5.432273707145574E-2</v>
      </c>
      <c r="T168" s="112">
        <f t="shared" si="171"/>
        <v>-5.0336751961695736E-2</v>
      </c>
      <c r="V168" s="115">
        <v>40786</v>
      </c>
      <c r="W168" s="119">
        <f>M168-'Interest rate'!M167</f>
        <v>-8.4336564634135192E-2</v>
      </c>
      <c r="X168" s="119">
        <f>N168-'Interest rate'!N167</f>
        <v>-7.451821837767425E-2</v>
      </c>
      <c r="Y168" s="119">
        <f>O168-'Interest rate'!O167</f>
        <v>-7.7299500446393332E-2</v>
      </c>
      <c r="Z168" s="119">
        <f>P168-'Interest rate'!P167</f>
        <v>-6.5897938705393511E-2</v>
      </c>
      <c r="AA168" s="119">
        <f>Q168-'Interest rate'!Q167</f>
        <v>-8.2391490960635805E-2</v>
      </c>
      <c r="AB168" s="119">
        <f>R168-'Interest rate'!R167</f>
        <v>-5.507687860543431E-2</v>
      </c>
      <c r="AC168" s="119">
        <f>S168-'Interest rate'!S167</f>
        <v>-5.5218312570912143E-2</v>
      </c>
      <c r="AD168" s="119">
        <f>T168-'Interest rate'!T167</f>
        <v>-5.421143695382491E-2</v>
      </c>
      <c r="AE168" s="118"/>
      <c r="AF168" s="119">
        <v>4.6173381045827074E-3</v>
      </c>
      <c r="AG168" s="119">
        <v>0.52695371118550149</v>
      </c>
      <c r="AH168" s="119">
        <v>0.13667320789564816</v>
      </c>
      <c r="AI168" s="119">
        <v>0.1011197044903613</v>
      </c>
      <c r="AJ168" s="119">
        <v>0.10308207318480894</v>
      </c>
      <c r="AK168" s="119">
        <v>3.9478240794182155E-2</v>
      </c>
      <c r="AL168" s="119">
        <v>4.8597483550732998E-2</v>
      </c>
      <c r="AM168" s="119">
        <v>3.9478240794182155E-2</v>
      </c>
      <c r="AN168" s="31"/>
      <c r="AO168" s="31"/>
      <c r="AP168" s="18">
        <v>5.3659999999999997</v>
      </c>
      <c r="AQ168" s="18">
        <v>7.7099000000000002</v>
      </c>
      <c r="AR168" s="18">
        <v>8.7194000000000003</v>
      </c>
      <c r="AS168" s="18">
        <v>6.9987999999999995E-2</v>
      </c>
      <c r="AT168" s="18">
        <v>6.6571999999999996</v>
      </c>
      <c r="AU168" s="18">
        <v>5.4882999999999997</v>
      </c>
      <c r="AV168" s="18">
        <v>5.7457099999999999</v>
      </c>
      <c r="AW168" s="18"/>
      <c r="AX168" s="18">
        <f t="shared" si="115"/>
        <v>0.18635855385762207</v>
      </c>
      <c r="AY168" s="18">
        <f t="shared" si="116"/>
        <v>1.4368058143868805</v>
      </c>
      <c r="AZ168" s="18">
        <f t="shared" si="117"/>
        <v>1.62493477450615</v>
      </c>
      <c r="BA168" s="18">
        <f t="shared" si="118"/>
        <v>1.3042862467387253E-2</v>
      </c>
      <c r="BB168" s="18">
        <f t="shared" si="119"/>
        <v>1.2406261647409615</v>
      </c>
      <c r="BC168" s="18">
        <f t="shared" si="120"/>
        <v>1.0227916511367872</v>
      </c>
      <c r="BD168" s="18">
        <f t="shared" si="147"/>
        <v>1.0707622064852778</v>
      </c>
      <c r="BE168" s="18"/>
      <c r="BF168" s="18">
        <f t="shared" si="121"/>
        <v>0.12970336839647725</v>
      </c>
      <c r="BG168" s="18">
        <f t="shared" si="122"/>
        <v>0.69598827481549685</v>
      </c>
      <c r="BH168" s="18">
        <f t="shared" si="123"/>
        <v>1.1309355503962437</v>
      </c>
      <c r="BI168" s="18">
        <f t="shared" si="124"/>
        <v>9.0776793473326487E-3</v>
      </c>
      <c r="BJ168" s="18">
        <f t="shared" si="125"/>
        <v>0.86346126408902835</v>
      </c>
      <c r="BK168" s="18">
        <f t="shared" si="126"/>
        <v>0.7118509967703861</v>
      </c>
      <c r="BL168" s="18">
        <f t="shared" si="148"/>
        <v>0.74523794082932326</v>
      </c>
      <c r="BM168" s="18"/>
      <c r="BN168" s="18">
        <f t="shared" si="127"/>
        <v>0.11468679037548454</v>
      </c>
      <c r="BO168" s="18">
        <f t="shared" si="128"/>
        <v>0.61540931715485003</v>
      </c>
      <c r="BP168" s="18">
        <f t="shared" si="129"/>
        <v>0.8842236851159484</v>
      </c>
      <c r="BQ168" s="18">
        <f t="shared" si="130"/>
        <v>8.0266990847994123E-3</v>
      </c>
      <c r="BR168" s="18">
        <f t="shared" si="131"/>
        <v>0.76349290088767563</v>
      </c>
      <c r="BS168" s="18">
        <f t="shared" si="132"/>
        <v>0.62943551161777178</v>
      </c>
      <c r="BT168" s="18">
        <f t="shared" si="149"/>
        <v>0.65895703832832531</v>
      </c>
      <c r="BU168" s="18"/>
      <c r="BV168" s="18">
        <f t="shared" si="133"/>
        <v>14.288163685203179</v>
      </c>
      <c r="BW168" s="18">
        <f t="shared" si="134"/>
        <v>76.670286334800252</v>
      </c>
      <c r="BX168" s="18">
        <f t="shared" si="135"/>
        <v>110.160313196548</v>
      </c>
      <c r="BY168" s="18">
        <f t="shared" si="150"/>
        <v>124.58421443676059</v>
      </c>
      <c r="BZ168" s="18">
        <f t="shared" si="136"/>
        <v>95.11916328513459</v>
      </c>
      <c r="CA168" s="18">
        <f t="shared" si="137"/>
        <v>78.417728753500597</v>
      </c>
      <c r="CB168" s="18">
        <f t="shared" si="151"/>
        <v>82.095644967708751</v>
      </c>
      <c r="CC168" s="18"/>
      <c r="CD168" s="18">
        <f t="shared" si="138"/>
        <v>0.18220578321155914</v>
      </c>
      <c r="CE168" s="18">
        <f t="shared" si="139"/>
        <v>0.80604458330829787</v>
      </c>
      <c r="CF168" s="18">
        <f t="shared" si="140"/>
        <v>1.1581295439524124</v>
      </c>
      <c r="CG168" s="18">
        <f t="shared" si="152"/>
        <v>1.3097698732199725</v>
      </c>
      <c r="CH168" s="18">
        <f t="shared" si="153"/>
        <v>1.0513128642672596E-2</v>
      </c>
      <c r="CI168" s="18">
        <f t="shared" si="141"/>
        <v>0.82441567025175755</v>
      </c>
      <c r="CJ168" s="18">
        <f t="shared" si="154"/>
        <v>1.0469015906564874</v>
      </c>
      <c r="CK168" s="18"/>
      <c r="CL168" s="18">
        <f t="shared" si="155"/>
        <v>0.18220578321155914</v>
      </c>
      <c r="CM168" s="18">
        <f t="shared" si="142"/>
        <v>0.97771623271322627</v>
      </c>
      <c r="CN168" s="18">
        <f t="shared" si="143"/>
        <v>1.4047883679827999</v>
      </c>
      <c r="CO168" s="18">
        <f t="shared" si="144"/>
        <v>1.5887251061348688</v>
      </c>
      <c r="CP168" s="18">
        <f t="shared" si="145"/>
        <v>1.2752218355410599E-2</v>
      </c>
      <c r="CQ168" s="18">
        <f t="shared" si="146"/>
        <v>1.2129803399959915</v>
      </c>
      <c r="CR168" s="18">
        <f t="shared" si="156"/>
        <v>1.0469015906564874</v>
      </c>
      <c r="CS168" s="18"/>
      <c r="CT168" s="18">
        <f t="shared" si="157"/>
        <v>0.17404289461180603</v>
      </c>
      <c r="CU168" s="18">
        <f t="shared" si="158"/>
        <v>0.93391417248695108</v>
      </c>
      <c r="CV168" s="18">
        <f t="shared" si="159"/>
        <v>1.3418533131675634</v>
      </c>
      <c r="CW168" s="18">
        <f t="shared" si="160"/>
        <v>1.5175496152781816</v>
      </c>
      <c r="CX168" s="18">
        <f t="shared" si="161"/>
        <v>1.2180914108091081E-2</v>
      </c>
      <c r="CY168" s="18">
        <f t="shared" si="162"/>
        <v>0.95519961849797508</v>
      </c>
      <c r="CZ168" s="18">
        <f t="shared" si="163"/>
        <v>0.95519961849797508</v>
      </c>
      <c r="DA168" s="31"/>
      <c r="DB168" s="277"/>
      <c r="DC168" s="57"/>
      <c r="DD168" s="57"/>
      <c r="DE168" s="161"/>
      <c r="DF168" s="132"/>
      <c r="DG168" s="205"/>
      <c r="DH168" s="206"/>
      <c r="DI168" s="78"/>
      <c r="DJ168" s="57"/>
      <c r="DP168" s="78"/>
    </row>
    <row r="169" spans="2:120" x14ac:dyDescent="0.25">
      <c r="B169" s="78">
        <v>40816</v>
      </c>
      <c r="C169" s="111">
        <v>1881.4585</v>
      </c>
      <c r="D169" s="111">
        <v>322.3</v>
      </c>
      <c r="E169" s="111">
        <v>239.64607000000001</v>
      </c>
      <c r="F169" s="111">
        <v>205.96880999999999</v>
      </c>
      <c r="G169" s="111">
        <v>24862.222659999999</v>
      </c>
      <c r="H169" s="111">
        <v>291.42365000000001</v>
      </c>
      <c r="I169" s="111">
        <v>335.15976000000001</v>
      </c>
      <c r="J169" s="111">
        <v>331.44797</v>
      </c>
      <c r="L169" s="78">
        <v>40816</v>
      </c>
      <c r="M169" s="111">
        <f t="shared" si="164"/>
        <v>-1.2205829890804765E-2</v>
      </c>
      <c r="N169" s="111">
        <f t="shared" si="165"/>
        <v>-9.4713780124711988E-2</v>
      </c>
      <c r="O169" s="111">
        <f t="shared" si="166"/>
        <v>-3.0026445721429651E-2</v>
      </c>
      <c r="P169" s="111">
        <f t="shared" si="167"/>
        <v>-5.8439875642214978E-2</v>
      </c>
      <c r="Q169" s="111">
        <f t="shared" si="168"/>
        <v>-8.7378713007813191E-2</v>
      </c>
      <c r="R169" s="111">
        <f t="shared" si="169"/>
        <v>1.7729405058319436E-2</v>
      </c>
      <c r="S169" s="111">
        <f t="shared" si="170"/>
        <v>-3.6430796356190176E-2</v>
      </c>
      <c r="T169" s="111">
        <f t="shared" si="171"/>
        <v>-2.7327906565794979E-3</v>
      </c>
      <c r="V169" s="78">
        <v>40816</v>
      </c>
      <c r="W169" s="118">
        <f>M169-'Interest rate'!M168</f>
        <v>-1.4582839709738282E-2</v>
      </c>
      <c r="X169" s="118">
        <f>N169-'Interest rate'!N168</f>
        <v>-9.4898176332263162E-2</v>
      </c>
      <c r="Y169" s="118">
        <f>O169-'Interest rate'!O168</f>
        <v>-3.1100807867668667E-2</v>
      </c>
      <c r="Z169" s="118">
        <f>P169-'Interest rate'!P168</f>
        <v>-5.898879041542282E-2</v>
      </c>
      <c r="AA169" s="118">
        <f>Q169-'Interest rate'!Q168</f>
        <v>-8.7498167827890772E-2</v>
      </c>
      <c r="AB169" s="118">
        <f>R169-'Interest rate'!R168</f>
        <v>1.7729405058319436E-2</v>
      </c>
      <c r="AC169" s="118">
        <f>S169-'Interest rate'!S168</f>
        <v>-3.7309867002140451E-2</v>
      </c>
      <c r="AD169" s="118">
        <f>T169-'Interest rate'!T168</f>
        <v>-6.6234467998096402E-3</v>
      </c>
      <c r="AE169" s="118"/>
      <c r="AF169" s="118">
        <v>4.6173381045827074E-3</v>
      </c>
      <c r="AG169" s="118">
        <v>0.52695371118550149</v>
      </c>
      <c r="AH169" s="118">
        <v>0.13667320789564816</v>
      </c>
      <c r="AI169" s="118">
        <v>0.1011197044903613</v>
      </c>
      <c r="AJ169" s="118">
        <v>0.10308207318480894</v>
      </c>
      <c r="AK169" s="118">
        <v>3.9478240794182155E-2</v>
      </c>
      <c r="AL169" s="118">
        <v>4.8597483550732998E-2</v>
      </c>
      <c r="AM169" s="118">
        <v>3.9478240794182155E-2</v>
      </c>
      <c r="AN169" s="31"/>
      <c r="AO169" s="31"/>
      <c r="AP169" s="16">
        <v>5.8657000000000004</v>
      </c>
      <c r="AQ169" s="16">
        <v>7.8522999999999996</v>
      </c>
      <c r="AR169" s="16">
        <v>9.1422000000000008</v>
      </c>
      <c r="AS169" s="16">
        <v>7.6125999999999999E-2</v>
      </c>
      <c r="AT169" s="16">
        <v>6.4602000000000004</v>
      </c>
      <c r="AU169" s="16">
        <v>5.5857000000000001</v>
      </c>
      <c r="AV169" s="16">
        <v>5.6678600000000001</v>
      </c>
      <c r="AW169" s="16"/>
      <c r="AX169" s="16">
        <f t="shared" si="115"/>
        <v>0.1704826363434884</v>
      </c>
      <c r="AY169" s="16">
        <f t="shared" si="116"/>
        <v>1.3386808053599739</v>
      </c>
      <c r="AZ169" s="16">
        <f t="shared" si="117"/>
        <v>1.5585863579794397</v>
      </c>
      <c r="BA169" s="16">
        <f t="shared" si="118"/>
        <v>1.2978161174284398E-2</v>
      </c>
      <c r="BB169" s="16">
        <f t="shared" si="119"/>
        <v>1.1013519273062038</v>
      </c>
      <c r="BC169" s="16">
        <f t="shared" si="120"/>
        <v>0.95226486182382319</v>
      </c>
      <c r="BD169" s="16">
        <f t="shared" si="147"/>
        <v>0.96627171522580413</v>
      </c>
      <c r="BE169" s="16"/>
      <c r="BF169" s="16">
        <f t="shared" si="121"/>
        <v>0.12735122193497447</v>
      </c>
      <c r="BG169" s="16">
        <f t="shared" si="122"/>
        <v>0.74700406250397977</v>
      </c>
      <c r="BH169" s="16">
        <f t="shared" si="123"/>
        <v>1.1642703411739237</v>
      </c>
      <c r="BI169" s="16">
        <f t="shared" si="124"/>
        <v>9.694739121021867E-3</v>
      </c>
      <c r="BJ169" s="16">
        <f t="shared" si="125"/>
        <v>0.82271436394432218</v>
      </c>
      <c r="BK169" s="16">
        <f t="shared" si="126"/>
        <v>0.71134572036218691</v>
      </c>
      <c r="BL169" s="16">
        <f t="shared" si="148"/>
        <v>0.72180889675636439</v>
      </c>
      <c r="BM169" s="16"/>
      <c r="BN169" s="16">
        <f t="shared" si="127"/>
        <v>0.10938286189319857</v>
      </c>
      <c r="BO169" s="16">
        <f t="shared" si="128"/>
        <v>0.64160705300693488</v>
      </c>
      <c r="BP169" s="16">
        <f t="shared" si="129"/>
        <v>0.8589070464439631</v>
      </c>
      <c r="BQ169" s="16">
        <f t="shared" si="130"/>
        <v>8.3268797444816349E-3</v>
      </c>
      <c r="BR169" s="16">
        <f t="shared" si="131"/>
        <v>0.70663516440244145</v>
      </c>
      <c r="BS169" s="16">
        <f t="shared" si="132"/>
        <v>0.61097985167683921</v>
      </c>
      <c r="BT169" s="16">
        <f t="shared" si="149"/>
        <v>0.61996674760998449</v>
      </c>
      <c r="BU169" s="16"/>
      <c r="BV169" s="16">
        <f t="shared" si="133"/>
        <v>13.136116438536112</v>
      </c>
      <c r="BW169" s="16">
        <f t="shared" si="134"/>
        <v>77.05251819352128</v>
      </c>
      <c r="BX169" s="16">
        <f t="shared" si="135"/>
        <v>103.1487271103171</v>
      </c>
      <c r="BY169" s="16">
        <f t="shared" si="150"/>
        <v>120.09300370438483</v>
      </c>
      <c r="BZ169" s="16">
        <f t="shared" si="136"/>
        <v>84.861939416230996</v>
      </c>
      <c r="CA169" s="16">
        <f t="shared" si="137"/>
        <v>73.374405590731158</v>
      </c>
      <c r="CB169" s="16">
        <f t="shared" si="151"/>
        <v>74.453668917321295</v>
      </c>
      <c r="CC169" s="16"/>
      <c r="CD169" s="16">
        <f t="shared" si="138"/>
        <v>0.17902859086596129</v>
      </c>
      <c r="CE169" s="16">
        <f t="shared" si="139"/>
        <v>0.90797498529457299</v>
      </c>
      <c r="CF169" s="16">
        <f t="shared" si="140"/>
        <v>1.2154886845608492</v>
      </c>
      <c r="CG169" s="16">
        <f t="shared" si="152"/>
        <v>1.4151574254667039</v>
      </c>
      <c r="CH169" s="16">
        <f t="shared" si="153"/>
        <v>1.1783845701371472E-2</v>
      </c>
      <c r="CI169" s="16">
        <f t="shared" si="141"/>
        <v>0.86463267391102439</v>
      </c>
      <c r="CJ169" s="16">
        <f t="shared" si="154"/>
        <v>1.0147089890255474</v>
      </c>
      <c r="CK169" s="16"/>
      <c r="CL169" s="16">
        <f t="shared" si="155"/>
        <v>0.17902859086596129</v>
      </c>
      <c r="CM169" s="16">
        <f t="shared" si="142"/>
        <v>1.0501280054424693</v>
      </c>
      <c r="CN169" s="16">
        <f t="shared" si="143"/>
        <v>1.4057862040567877</v>
      </c>
      <c r="CO169" s="16">
        <f t="shared" si="144"/>
        <v>1.6367151834147915</v>
      </c>
      <c r="CP169" s="16">
        <f t="shared" si="145"/>
        <v>1.3628730508262169E-2</v>
      </c>
      <c r="CQ169" s="16">
        <f t="shared" si="146"/>
        <v>1.1565605027122832</v>
      </c>
      <c r="CR169" s="16">
        <f t="shared" si="156"/>
        <v>1.0147089890255474</v>
      </c>
      <c r="CS169" s="16"/>
      <c r="CT169" s="16">
        <f t="shared" si="157"/>
        <v>0.17643343342990123</v>
      </c>
      <c r="CU169" s="16">
        <f t="shared" si="158"/>
        <v>1.0349055904697717</v>
      </c>
      <c r="CV169" s="16">
        <f t="shared" si="159"/>
        <v>1.3854082493216133</v>
      </c>
      <c r="CW169" s="16">
        <f t="shared" si="160"/>
        <v>1.612989735102843</v>
      </c>
      <c r="CX169" s="16">
        <f t="shared" si="161"/>
        <v>1.343117155328466E-2</v>
      </c>
      <c r="CY169" s="16">
        <f t="shared" si="162"/>
        <v>0.98550422910939928</v>
      </c>
      <c r="CZ169" s="16">
        <f t="shared" si="163"/>
        <v>0.98550422910939928</v>
      </c>
      <c r="DA169" s="31"/>
      <c r="DB169" s="277"/>
      <c r="DC169" s="57"/>
      <c r="DD169" s="57"/>
      <c r="DE169" s="161"/>
      <c r="DF169" s="132"/>
      <c r="DG169" s="205"/>
      <c r="DH169" s="206"/>
      <c r="DI169" s="78"/>
      <c r="DJ169" s="57"/>
      <c r="DP169" s="78"/>
    </row>
    <row r="170" spans="2:120" x14ac:dyDescent="0.25">
      <c r="B170" s="115">
        <v>40847</v>
      </c>
      <c r="C170" s="112">
        <v>1965.9956099999999</v>
      </c>
      <c r="D170" s="112">
        <v>356.32</v>
      </c>
      <c r="E170" s="112">
        <v>255.49978999999999</v>
      </c>
      <c r="F170" s="112">
        <v>220.91883999999999</v>
      </c>
      <c r="G170" s="112">
        <v>27775.144530000001</v>
      </c>
      <c r="H170" s="112">
        <v>310.71102999999999</v>
      </c>
      <c r="I170" s="112">
        <v>354.57404000000002</v>
      </c>
      <c r="J170" s="112">
        <v>336.15093999999999</v>
      </c>
      <c r="L170" s="115">
        <v>40847</v>
      </c>
      <c r="M170" s="112">
        <f t="shared" si="164"/>
        <v>4.4931689962866672E-2</v>
      </c>
      <c r="N170" s="112">
        <f t="shared" si="165"/>
        <v>0.10555383183369527</v>
      </c>
      <c r="O170" s="112">
        <f t="shared" si="166"/>
        <v>6.6154725591786256E-2</v>
      </c>
      <c r="P170" s="112">
        <f t="shared" si="167"/>
        <v>7.2583950938979624E-2</v>
      </c>
      <c r="Q170" s="112">
        <f t="shared" si="168"/>
        <v>0.11716256868242536</v>
      </c>
      <c r="R170" s="112">
        <f t="shared" si="169"/>
        <v>6.6183303928833537E-2</v>
      </c>
      <c r="S170" s="112">
        <f t="shared" si="170"/>
        <v>5.792545023901452E-2</v>
      </c>
      <c r="T170" s="112">
        <f t="shared" si="171"/>
        <v>1.4189165195369835E-2</v>
      </c>
      <c r="V170" s="115">
        <v>40847</v>
      </c>
      <c r="W170" s="119">
        <f>M170-'Interest rate'!M169</f>
        <v>4.2676539339669528E-2</v>
      </c>
      <c r="X170" s="119">
        <f>N170-'Interest rate'!N169</f>
        <v>0.10535451714049926</v>
      </c>
      <c r="Y170" s="119">
        <f>O170-'Interest rate'!O169</f>
        <v>6.5078823423437404E-2</v>
      </c>
      <c r="Z170" s="119">
        <f>P170-'Interest rate'!P169</f>
        <v>7.2009519263115607E-2</v>
      </c>
      <c r="AA170" s="119">
        <f>Q170-'Interest rate'!Q169</f>
        <v>0.11704337185683955</v>
      </c>
      <c r="AB170" s="119">
        <f>R170-'Interest rate'!R169</f>
        <v>6.6177745765415796E-2</v>
      </c>
      <c r="AC170" s="119">
        <f>S170-'Interest rate'!S169</f>
        <v>5.6994127240233894E-2</v>
      </c>
      <c r="AD170" s="119">
        <f>T170-'Interest rate'!T169</f>
        <v>1.029052452458723E-2</v>
      </c>
      <c r="AE170" s="118"/>
      <c r="AF170" s="119">
        <v>4.7202394658070451E-3</v>
      </c>
      <c r="AG170" s="119">
        <v>0.54570573336403405</v>
      </c>
      <c r="AH170" s="119">
        <v>0.12963389362192032</v>
      </c>
      <c r="AI170" s="119">
        <v>0.10200322357817176</v>
      </c>
      <c r="AJ170" s="119">
        <v>9.2562744646557657E-2</v>
      </c>
      <c r="AK170" s="119">
        <v>3.8337554685701131E-2</v>
      </c>
      <c r="AL170" s="119">
        <v>4.8353672576559981E-2</v>
      </c>
      <c r="AM170" s="119">
        <v>3.8682938061247979E-2</v>
      </c>
      <c r="AN170" s="31"/>
      <c r="AO170" s="31"/>
      <c r="AP170" s="18">
        <v>5.5533999999999999</v>
      </c>
      <c r="AQ170" s="18">
        <v>7.6957000000000004</v>
      </c>
      <c r="AR170" s="18">
        <v>8.9337</v>
      </c>
      <c r="AS170" s="18">
        <v>7.1043000000000009E-2</v>
      </c>
      <c r="AT170" s="18">
        <v>6.3326000000000002</v>
      </c>
      <c r="AU170" s="18">
        <v>5.5488999999999997</v>
      </c>
      <c r="AV170" s="18">
        <v>5.8476499999999998</v>
      </c>
      <c r="AW170" s="18"/>
      <c r="AX170" s="18">
        <f t="shared" si="115"/>
        <v>0.18006986710843809</v>
      </c>
      <c r="AY170" s="18">
        <f t="shared" si="116"/>
        <v>1.385763676306407</v>
      </c>
      <c r="AZ170" s="18">
        <f t="shared" si="117"/>
        <v>1.6086901717866533</v>
      </c>
      <c r="BA170" s="18">
        <f t="shared" si="118"/>
        <v>1.2792703568984768E-2</v>
      </c>
      <c r="BB170" s="18">
        <f t="shared" si="119"/>
        <v>1.140310440450895</v>
      </c>
      <c r="BC170" s="18">
        <f t="shared" si="120"/>
        <v>0.99918968559801202</v>
      </c>
      <c r="BD170" s="18">
        <f t="shared" si="147"/>
        <v>1.0529855583966579</v>
      </c>
      <c r="BE170" s="18"/>
      <c r="BF170" s="18">
        <f t="shared" si="121"/>
        <v>0.1299426952713853</v>
      </c>
      <c r="BG170" s="18">
        <f t="shared" si="122"/>
        <v>0.72162376392011107</v>
      </c>
      <c r="BH170" s="18">
        <f t="shared" si="123"/>
        <v>1.160869056745975</v>
      </c>
      <c r="BI170" s="18">
        <f t="shared" si="124"/>
        <v>9.2315189001650269E-3</v>
      </c>
      <c r="BJ170" s="18">
        <f t="shared" si="125"/>
        <v>0.82287511207557462</v>
      </c>
      <c r="BK170" s="18">
        <f t="shared" si="126"/>
        <v>0.7210390217913899</v>
      </c>
      <c r="BL170" s="18">
        <f t="shared" si="148"/>
        <v>0.75985940200371627</v>
      </c>
      <c r="BM170" s="18"/>
      <c r="BN170" s="18">
        <f t="shared" si="127"/>
        <v>0.11193570413154684</v>
      </c>
      <c r="BO170" s="18">
        <f t="shared" si="128"/>
        <v>0.62162373932413217</v>
      </c>
      <c r="BP170" s="18">
        <f t="shared" si="129"/>
        <v>0.86142359828514503</v>
      </c>
      <c r="BQ170" s="18">
        <f t="shared" si="130"/>
        <v>7.9522482286174829E-3</v>
      </c>
      <c r="BR170" s="18">
        <f t="shared" si="131"/>
        <v>0.70884403998343359</v>
      </c>
      <c r="BS170" s="18">
        <f t="shared" si="132"/>
        <v>0.62112002865554028</v>
      </c>
      <c r="BT170" s="18">
        <f t="shared" si="149"/>
        <v>0.65456082026483986</v>
      </c>
      <c r="BU170" s="18"/>
      <c r="BV170" s="18">
        <f t="shared" si="133"/>
        <v>14.07598215165463</v>
      </c>
      <c r="BW170" s="18">
        <f t="shared" si="134"/>
        <v>78.169559280998826</v>
      </c>
      <c r="BX170" s="18">
        <f t="shared" si="135"/>
        <v>108.32453584448855</v>
      </c>
      <c r="BY170" s="18">
        <f t="shared" si="150"/>
        <v>125.75060174823697</v>
      </c>
      <c r="BZ170" s="18">
        <f t="shared" si="136"/>
        <v>89.137564573568113</v>
      </c>
      <c r="CA170" s="18">
        <f t="shared" si="137"/>
        <v>78.106217361316368</v>
      </c>
      <c r="CB170" s="18">
        <f t="shared" si="151"/>
        <v>82.311417029123191</v>
      </c>
      <c r="CC170" s="18"/>
      <c r="CD170" s="18">
        <f t="shared" si="138"/>
        <v>0.18021589864657861</v>
      </c>
      <c r="CE170" s="18">
        <f t="shared" si="139"/>
        <v>0.87695417364115835</v>
      </c>
      <c r="CF170" s="18">
        <f t="shared" si="140"/>
        <v>1.2152512396172188</v>
      </c>
      <c r="CG170" s="18">
        <f t="shared" si="152"/>
        <v>1.4107475602438175</v>
      </c>
      <c r="CH170" s="18">
        <f t="shared" si="153"/>
        <v>1.1218614786975336E-2</v>
      </c>
      <c r="CI170" s="18">
        <f t="shared" si="141"/>
        <v>0.87624356504437351</v>
      </c>
      <c r="CJ170" s="18">
        <f t="shared" si="154"/>
        <v>1.0538394997206653</v>
      </c>
      <c r="CK170" s="18"/>
      <c r="CL170" s="18">
        <f t="shared" si="155"/>
        <v>0.18021589864657861</v>
      </c>
      <c r="CM170" s="18">
        <f t="shared" si="142"/>
        <v>1.0008109715439095</v>
      </c>
      <c r="CN170" s="18">
        <f t="shared" si="143"/>
        <v>1.3868874912144751</v>
      </c>
      <c r="CO170" s="18">
        <f t="shared" si="144"/>
        <v>1.6099947737389393</v>
      </c>
      <c r="CP170" s="18">
        <f t="shared" si="145"/>
        <v>1.2803078087548886E-2</v>
      </c>
      <c r="CQ170" s="18">
        <f t="shared" si="146"/>
        <v>1.1412351997693237</v>
      </c>
      <c r="CR170" s="18">
        <f t="shared" si="156"/>
        <v>1.0538394997206653</v>
      </c>
      <c r="CS170" s="18"/>
      <c r="CT170" s="18">
        <f t="shared" si="157"/>
        <v>0.17100886680974409</v>
      </c>
      <c r="CU170" s="18">
        <f t="shared" si="158"/>
        <v>0.94968064094123283</v>
      </c>
      <c r="CV170" s="18">
        <f t="shared" si="159"/>
        <v>1.3160329363077476</v>
      </c>
      <c r="CW170" s="18">
        <f t="shared" si="160"/>
        <v>1.5277419134182109</v>
      </c>
      <c r="CX170" s="18">
        <f t="shared" si="161"/>
        <v>1.2148982924764651E-2</v>
      </c>
      <c r="CY170" s="18">
        <f t="shared" si="162"/>
        <v>0.94891110104058907</v>
      </c>
      <c r="CZ170" s="18">
        <f t="shared" si="163"/>
        <v>0.94891110104058907</v>
      </c>
      <c r="DA170" s="31"/>
      <c r="DB170" s="277"/>
      <c r="DC170" s="57"/>
      <c r="DD170" s="57"/>
      <c r="DE170" s="161"/>
      <c r="DF170" s="132"/>
      <c r="DG170" s="205"/>
      <c r="DH170" s="206"/>
      <c r="DI170" s="78"/>
      <c r="DJ170" s="57"/>
      <c r="DP170" s="78"/>
    </row>
    <row r="171" spans="2:120" x14ac:dyDescent="0.25">
      <c r="B171" s="78">
        <v>40877</v>
      </c>
      <c r="C171" s="111">
        <v>1992.5555400000001</v>
      </c>
      <c r="D171" s="111">
        <v>345.45</v>
      </c>
      <c r="E171" s="111">
        <v>256.87835999999999</v>
      </c>
      <c r="F171" s="111">
        <v>219.8638</v>
      </c>
      <c r="G171" s="111">
        <v>26796.556639999999</v>
      </c>
      <c r="H171" s="111">
        <v>314.84314000000001</v>
      </c>
      <c r="I171" s="111">
        <v>351.90991000000002</v>
      </c>
      <c r="J171" s="111">
        <v>336.92577999999997</v>
      </c>
      <c r="L171" s="78">
        <v>40877</v>
      </c>
      <c r="M171" s="111">
        <f t="shared" si="164"/>
        <v>1.350965885422295E-2</v>
      </c>
      <c r="N171" s="111">
        <f t="shared" si="165"/>
        <v>-3.0506286484059286E-2</v>
      </c>
      <c r="O171" s="111">
        <f t="shared" si="166"/>
        <v>5.3955817341375667E-3</v>
      </c>
      <c r="P171" s="111">
        <f t="shared" si="167"/>
        <v>-4.7756904752894735E-3</v>
      </c>
      <c r="Q171" s="111">
        <f t="shared" si="168"/>
        <v>-3.5232503972860596E-2</v>
      </c>
      <c r="R171" s="111">
        <f t="shared" si="169"/>
        <v>1.3298884175434678E-2</v>
      </c>
      <c r="S171" s="111">
        <f t="shared" si="170"/>
        <v>-7.5136070311294656E-3</v>
      </c>
      <c r="T171" s="111">
        <f t="shared" si="171"/>
        <v>2.3050359460543568E-3</v>
      </c>
      <c r="V171" s="78">
        <v>40877</v>
      </c>
      <c r="W171" s="118">
        <f>M171-'Interest rate'!M170</f>
        <v>1.1230123350724597E-2</v>
      </c>
      <c r="X171" s="118">
        <f>N171-'Interest rate'!N170</f>
        <v>-3.071045705702713E-2</v>
      </c>
      <c r="Y171" s="118">
        <f>O171-'Interest rate'!O170</f>
        <v>4.312473926217697E-3</v>
      </c>
      <c r="Z171" s="118">
        <f>P171-'Interest rate'!P170</f>
        <v>-5.3610936264786302E-3</v>
      </c>
      <c r="AA171" s="118">
        <f>Q171-'Interest rate'!Q170</f>
        <v>-3.5351700798446406E-2</v>
      </c>
      <c r="AB171" s="118">
        <f>R171-'Interest rate'!R170</f>
        <v>1.3279444587339428E-2</v>
      </c>
      <c r="AC171" s="118">
        <f>S171-'Interest rate'!S170</f>
        <v>-8.4683030988135233E-3</v>
      </c>
      <c r="AD171" s="118">
        <f>T171-'Interest rate'!T170</f>
        <v>-1.5936047247282481E-3</v>
      </c>
      <c r="AE171" s="118"/>
      <c r="AF171" s="118">
        <v>4.7202394658070451E-3</v>
      </c>
      <c r="AG171" s="118">
        <v>0.54570573336403405</v>
      </c>
      <c r="AH171" s="118">
        <v>0.12963389362192032</v>
      </c>
      <c r="AI171" s="118">
        <v>0.10200322357817176</v>
      </c>
      <c r="AJ171" s="118">
        <v>9.2562744646557657E-2</v>
      </c>
      <c r="AK171" s="118">
        <v>3.8337554685701131E-2</v>
      </c>
      <c r="AL171" s="118">
        <v>4.8353672576559981E-2</v>
      </c>
      <c r="AM171" s="118">
        <v>3.8682938061247979E-2</v>
      </c>
      <c r="AN171" s="31"/>
      <c r="AO171" s="31"/>
      <c r="AP171" s="16">
        <v>5.7709999999999999</v>
      </c>
      <c r="AQ171" s="16">
        <v>7.7598000000000003</v>
      </c>
      <c r="AR171" s="16">
        <v>9.0640999999999998</v>
      </c>
      <c r="AS171" s="16">
        <v>7.4349999999999999E-2</v>
      </c>
      <c r="AT171" s="16">
        <v>6.3194999999999997</v>
      </c>
      <c r="AU171" s="16">
        <v>5.6722000000000001</v>
      </c>
      <c r="AV171" s="16">
        <v>5.93424</v>
      </c>
      <c r="AW171" s="16"/>
      <c r="AX171" s="16">
        <f t="shared" si="115"/>
        <v>0.17328019407381737</v>
      </c>
      <c r="AY171" s="16">
        <f t="shared" si="116"/>
        <v>1.344619649974008</v>
      </c>
      <c r="AZ171" s="16">
        <f t="shared" si="117"/>
        <v>1.5706290071044879</v>
      </c>
      <c r="BA171" s="16">
        <f t="shared" si="118"/>
        <v>1.2883382429388321E-2</v>
      </c>
      <c r="BB171" s="16">
        <f t="shared" si="119"/>
        <v>1.0950441864494889</v>
      </c>
      <c r="BC171" s="16">
        <f t="shared" si="120"/>
        <v>0.98287991682550691</v>
      </c>
      <c r="BD171" s="16">
        <f t="shared" si="147"/>
        <v>1.0282862588806099</v>
      </c>
      <c r="BE171" s="16"/>
      <c r="BF171" s="16">
        <f t="shared" si="121"/>
        <v>0.12886930075517411</v>
      </c>
      <c r="BG171" s="16">
        <f t="shared" si="122"/>
        <v>0.74370473465810982</v>
      </c>
      <c r="BH171" s="16">
        <f t="shared" si="123"/>
        <v>1.1680842289749735</v>
      </c>
      <c r="BI171" s="16">
        <f t="shared" si="124"/>
        <v>9.5814325111471949E-3</v>
      </c>
      <c r="BJ171" s="16">
        <f t="shared" si="125"/>
        <v>0.81438954612232273</v>
      </c>
      <c r="BK171" s="16">
        <f t="shared" si="126"/>
        <v>0.73097244774349857</v>
      </c>
      <c r="BL171" s="16">
        <f t="shared" si="148"/>
        <v>0.76474135931338438</v>
      </c>
      <c r="BM171" s="16"/>
      <c r="BN171" s="16">
        <f t="shared" si="127"/>
        <v>0.1103253494555444</v>
      </c>
      <c r="BO171" s="16">
        <f t="shared" si="128"/>
        <v>0.63668759170794675</v>
      </c>
      <c r="BP171" s="16">
        <f t="shared" si="129"/>
        <v>0.85610264670513347</v>
      </c>
      <c r="BQ171" s="16">
        <f t="shared" si="130"/>
        <v>8.2026897320197252E-3</v>
      </c>
      <c r="BR171" s="16">
        <f t="shared" si="131"/>
        <v>0.69720104588431275</v>
      </c>
      <c r="BS171" s="16">
        <f t="shared" si="132"/>
        <v>0.62578744718173895</v>
      </c>
      <c r="BT171" s="16">
        <f t="shared" si="149"/>
        <v>0.65469710175306983</v>
      </c>
      <c r="BU171" s="16"/>
      <c r="BV171" s="16">
        <f t="shared" si="133"/>
        <v>13.449899125756557</v>
      </c>
      <c r="BW171" s="16">
        <f t="shared" si="134"/>
        <v>77.619367854741085</v>
      </c>
      <c r="BX171" s="16">
        <f t="shared" si="135"/>
        <v>104.36852723604572</v>
      </c>
      <c r="BY171" s="16">
        <f t="shared" si="150"/>
        <v>121.91123066577002</v>
      </c>
      <c r="BZ171" s="16">
        <f t="shared" si="136"/>
        <v>84.99663752521856</v>
      </c>
      <c r="CA171" s="16">
        <f t="shared" si="137"/>
        <v>76.290517821116353</v>
      </c>
      <c r="CB171" s="16">
        <f t="shared" si="151"/>
        <v>79.814929388029597</v>
      </c>
      <c r="CC171" s="16"/>
      <c r="CD171" s="16">
        <f t="shared" si="138"/>
        <v>0.17629843799583936</v>
      </c>
      <c r="CE171" s="16">
        <f t="shared" si="139"/>
        <v>0.91320515863596796</v>
      </c>
      <c r="CF171" s="16">
        <f t="shared" si="140"/>
        <v>1.2279136007595537</v>
      </c>
      <c r="CG171" s="16">
        <f t="shared" si="152"/>
        <v>1.4343065115911071</v>
      </c>
      <c r="CH171" s="16">
        <f t="shared" si="153"/>
        <v>1.1765171295197404E-2</v>
      </c>
      <c r="CI171" s="16">
        <f t="shared" si="141"/>
        <v>0.89757101036474407</v>
      </c>
      <c r="CJ171" s="16">
        <f t="shared" si="154"/>
        <v>1.0461972426924298</v>
      </c>
      <c r="CK171" s="16"/>
      <c r="CL171" s="16">
        <f t="shared" si="155"/>
        <v>0.17629843799583936</v>
      </c>
      <c r="CM171" s="16">
        <f t="shared" si="142"/>
        <v>1.0174182856739888</v>
      </c>
      <c r="CN171" s="16">
        <f t="shared" si="143"/>
        <v>1.3680406191601142</v>
      </c>
      <c r="CO171" s="16">
        <f t="shared" si="144"/>
        <v>1.5979866718380875</v>
      </c>
      <c r="CP171" s="16">
        <f t="shared" si="145"/>
        <v>1.3107788864990656E-2</v>
      </c>
      <c r="CQ171" s="16">
        <f t="shared" si="146"/>
        <v>1.1141179789147067</v>
      </c>
      <c r="CR171" s="16">
        <f t="shared" si="156"/>
        <v>1.0461972426924298</v>
      </c>
      <c r="CS171" s="16"/>
      <c r="CT171" s="16">
        <f t="shared" si="157"/>
        <v>0.16851357545363854</v>
      </c>
      <c r="CU171" s="16">
        <f t="shared" si="158"/>
        <v>0.97249184394294808</v>
      </c>
      <c r="CV171" s="16">
        <f t="shared" si="159"/>
        <v>1.3076316428051444</v>
      </c>
      <c r="CW171" s="16">
        <f t="shared" si="160"/>
        <v>1.527423899269325</v>
      </c>
      <c r="CX171" s="16">
        <f t="shared" si="161"/>
        <v>1.2528984334978024E-2</v>
      </c>
      <c r="CY171" s="16">
        <f t="shared" si="162"/>
        <v>0.95584270268812854</v>
      </c>
      <c r="CZ171" s="16">
        <f t="shared" si="163"/>
        <v>0.95584270268812854</v>
      </c>
      <c r="DA171" s="31"/>
      <c r="DB171" s="277"/>
      <c r="DC171" s="57"/>
      <c r="DD171" s="57"/>
      <c r="DE171" s="161"/>
      <c r="DF171" s="132"/>
      <c r="DG171" s="205"/>
      <c r="DH171" s="206"/>
      <c r="DI171" s="78"/>
      <c r="DJ171" s="57"/>
      <c r="DP171" s="78"/>
    </row>
    <row r="172" spans="2:120" x14ac:dyDescent="0.25">
      <c r="B172" s="116">
        <v>40907</v>
      </c>
      <c r="C172" s="113">
        <v>2057.70703</v>
      </c>
      <c r="D172" s="113">
        <v>344.34</v>
      </c>
      <c r="E172" s="113">
        <v>265.69445999999999</v>
      </c>
      <c r="F172" s="113">
        <v>222.02592000000001</v>
      </c>
      <c r="G172" s="113">
        <v>26510.73633</v>
      </c>
      <c r="H172" s="113">
        <v>323.23196000000002</v>
      </c>
      <c r="I172" s="113">
        <v>350.05603000000002</v>
      </c>
      <c r="J172" s="113">
        <v>335.77767999999998</v>
      </c>
      <c r="L172" s="116">
        <v>40907</v>
      </c>
      <c r="M172" s="113">
        <f t="shared" si="164"/>
        <v>3.269745243838984E-2</v>
      </c>
      <c r="N172" s="113">
        <f t="shared" si="165"/>
        <v>-3.2132001736865368E-3</v>
      </c>
      <c r="O172" s="113">
        <f t="shared" si="166"/>
        <v>3.4320135024219267E-2</v>
      </c>
      <c r="P172" s="113">
        <f t="shared" si="167"/>
        <v>9.8339062637871066E-3</v>
      </c>
      <c r="Q172" s="113">
        <f t="shared" si="168"/>
        <v>-1.0666307385679086E-2</v>
      </c>
      <c r="R172" s="113">
        <f t="shared" si="169"/>
        <v>2.6644442689778725E-2</v>
      </c>
      <c r="S172" s="113">
        <f t="shared" si="170"/>
        <v>-5.2680528377276881E-3</v>
      </c>
      <c r="T172" s="113">
        <f t="shared" si="171"/>
        <v>-3.4075754013243031E-3</v>
      </c>
      <c r="V172" s="116">
        <v>40907</v>
      </c>
      <c r="W172" s="120">
        <f>M172-'Interest rate'!M171</f>
        <v>3.0223072458445355E-2</v>
      </c>
      <c r="X172" s="120">
        <f>N172-'Interest rate'!N171</f>
        <v>-3.4391192453332442E-3</v>
      </c>
      <c r="Y172" s="120">
        <f>O172-'Interest rate'!O171</f>
        <v>3.3378155668600362E-2</v>
      </c>
      <c r="Z172" s="120">
        <f>P172-'Interest rate'!P171</f>
        <v>9.2179721154914684E-3</v>
      </c>
      <c r="AA172" s="120">
        <f>Q172-'Interest rate'!Q171</f>
        <v>-1.0786020199516355E-2</v>
      </c>
      <c r="AB172" s="120">
        <f>R172-'Interest rate'!R171</f>
        <v>2.661805485319757E-2</v>
      </c>
      <c r="AC172" s="120">
        <f>S172-'Interest rate'!S171</f>
        <v>-6.2268719713786114E-3</v>
      </c>
      <c r="AD172" s="120">
        <f>T172-'Interest rate'!T171</f>
        <v>-7.2223436709246691E-3</v>
      </c>
      <c r="AE172" s="133"/>
      <c r="AF172" s="120">
        <v>4.7202394658070451E-3</v>
      </c>
      <c r="AG172" s="120">
        <v>0.54570573336403405</v>
      </c>
      <c r="AH172" s="120">
        <v>0.12963389362192032</v>
      </c>
      <c r="AI172" s="120">
        <v>0.10200322357817176</v>
      </c>
      <c r="AJ172" s="120">
        <v>9.2562744646557657E-2</v>
      </c>
      <c r="AK172" s="120">
        <v>3.8337554685701131E-2</v>
      </c>
      <c r="AL172" s="120">
        <v>4.8353672576559981E-2</v>
      </c>
      <c r="AM172" s="120">
        <v>3.8682938061247979E-2</v>
      </c>
      <c r="AN172" s="31"/>
      <c r="AO172" s="31"/>
      <c r="AP172" s="18">
        <v>5.9751000000000003</v>
      </c>
      <c r="AQ172" s="18">
        <v>7.7423000000000002</v>
      </c>
      <c r="AR172" s="18">
        <v>9.2865000000000002</v>
      </c>
      <c r="AS172" s="18">
        <v>7.7676999999999996E-2</v>
      </c>
      <c r="AT172" s="18">
        <v>6.3659999999999997</v>
      </c>
      <c r="AU172" s="18">
        <v>5.8518999999999997</v>
      </c>
      <c r="AV172" s="18">
        <v>6.09335</v>
      </c>
      <c r="AW172" s="18"/>
      <c r="AX172" s="18">
        <f t="shared" si="115"/>
        <v>0.16736121571187093</v>
      </c>
      <c r="AY172" s="18">
        <f t="shared" si="116"/>
        <v>1.2957607404060183</v>
      </c>
      <c r="AZ172" s="18">
        <f t="shared" si="117"/>
        <v>1.5541999297082894</v>
      </c>
      <c r="BA172" s="18">
        <f t="shared" si="118"/>
        <v>1.3000117152850998E-2</v>
      </c>
      <c r="BB172" s="18">
        <f t="shared" si="119"/>
        <v>1.0654214992217703</v>
      </c>
      <c r="BC172" s="18">
        <f t="shared" si="120"/>
        <v>0.97938109822429742</v>
      </c>
      <c r="BD172" s="18">
        <f t="shared" si="147"/>
        <v>1.0197904637579287</v>
      </c>
      <c r="BE172" s="18"/>
      <c r="BF172" s="18">
        <f t="shared" si="121"/>
        <v>0.12916058535577282</v>
      </c>
      <c r="BG172" s="18">
        <f t="shared" si="122"/>
        <v>0.77174741355927823</v>
      </c>
      <c r="BH172" s="18">
        <f t="shared" si="123"/>
        <v>1.1994497759063842</v>
      </c>
      <c r="BI172" s="18">
        <f t="shared" si="124"/>
        <v>1.0032806788680366E-2</v>
      </c>
      <c r="BJ172" s="18">
        <f t="shared" si="125"/>
        <v>0.82223628637484969</v>
      </c>
      <c r="BK172" s="18">
        <f t="shared" si="126"/>
        <v>0.75583482944344693</v>
      </c>
      <c r="BL172" s="18">
        <f t="shared" si="148"/>
        <v>0.78702065277759836</v>
      </c>
      <c r="BM172" s="18"/>
      <c r="BN172" s="18">
        <f t="shared" si="127"/>
        <v>0.10768319603725839</v>
      </c>
      <c r="BO172" s="18">
        <f t="shared" si="128"/>
        <v>0.64341786464222261</v>
      </c>
      <c r="BP172" s="18">
        <f t="shared" si="129"/>
        <v>0.83371560867926575</v>
      </c>
      <c r="BQ172" s="18">
        <f t="shared" si="130"/>
        <v>8.36450761858612E-3</v>
      </c>
      <c r="BR172" s="18">
        <f t="shared" si="131"/>
        <v>0.68551122597318681</v>
      </c>
      <c r="BS172" s="18">
        <f t="shared" si="132"/>
        <v>0.63015129489043231</v>
      </c>
      <c r="BT172" s="18">
        <f t="shared" si="149"/>
        <v>0.65615140257362836</v>
      </c>
      <c r="BU172" s="18"/>
      <c r="BV172" s="18">
        <f t="shared" si="133"/>
        <v>12.873823654363584</v>
      </c>
      <c r="BW172" s="18">
        <f t="shared" si="134"/>
        <v>76.922383717187842</v>
      </c>
      <c r="BX172" s="18">
        <f t="shared" si="135"/>
        <v>99.673004879179175</v>
      </c>
      <c r="BY172" s="18">
        <f t="shared" si="150"/>
        <v>119.5527633662474</v>
      </c>
      <c r="BZ172" s="18">
        <f t="shared" si="136"/>
        <v>81.954761383678573</v>
      </c>
      <c r="CA172" s="18">
        <f t="shared" si="137"/>
        <v>75.336328642970244</v>
      </c>
      <c r="CB172" s="18">
        <f t="shared" si="151"/>
        <v>78.444713364316343</v>
      </c>
      <c r="CC172" s="18"/>
      <c r="CD172" s="18">
        <f t="shared" si="138"/>
        <v>0.17088466993626003</v>
      </c>
      <c r="CE172" s="18">
        <f t="shared" si="139"/>
        <v>0.93859566446748355</v>
      </c>
      <c r="CF172" s="18">
        <f t="shared" si="140"/>
        <v>1.2161954131322654</v>
      </c>
      <c r="CG172" s="18">
        <f t="shared" si="152"/>
        <v>1.4587653157398681</v>
      </c>
      <c r="CH172" s="18">
        <f t="shared" si="153"/>
        <v>1.2201853597235312E-2</v>
      </c>
      <c r="CI172" s="18">
        <f t="shared" si="141"/>
        <v>0.91924285265472816</v>
      </c>
      <c r="CJ172" s="18">
        <f t="shared" si="154"/>
        <v>1.04126010355611</v>
      </c>
      <c r="CK172" s="18"/>
      <c r="CL172" s="18">
        <f t="shared" si="155"/>
        <v>0.17088466993626003</v>
      </c>
      <c r="CM172" s="18">
        <f t="shared" si="142"/>
        <v>1.0210529913361475</v>
      </c>
      <c r="CN172" s="18">
        <f t="shared" si="143"/>
        <v>1.3230403800475061</v>
      </c>
      <c r="CO172" s="18">
        <f t="shared" si="144"/>
        <v>1.5869204873630789</v>
      </c>
      <c r="CP172" s="18">
        <f t="shared" si="145"/>
        <v>1.327380850663887E-2</v>
      </c>
      <c r="CQ172" s="18">
        <f t="shared" si="146"/>
        <v>1.0878518088142313</v>
      </c>
      <c r="CR172" s="18">
        <f t="shared" si="156"/>
        <v>1.04126010355611</v>
      </c>
      <c r="CS172" s="18"/>
      <c r="CT172" s="18">
        <f t="shared" si="157"/>
        <v>0.1641133366703045</v>
      </c>
      <c r="CU172" s="18">
        <f t="shared" si="158"/>
        <v>0.98059359793873657</v>
      </c>
      <c r="CV172" s="18">
        <f t="shared" si="159"/>
        <v>1.2706146865024988</v>
      </c>
      <c r="CW172" s="18">
        <f t="shared" si="160"/>
        <v>1.5240385009887829</v>
      </c>
      <c r="CX172" s="18">
        <f t="shared" si="161"/>
        <v>1.2747831652539243E-2</v>
      </c>
      <c r="CY172" s="18">
        <f t="shared" si="162"/>
        <v>0.96037483486095498</v>
      </c>
      <c r="CZ172" s="18">
        <f t="shared" si="163"/>
        <v>0.96037483486095498</v>
      </c>
      <c r="DA172" s="31"/>
      <c r="DB172" s="277"/>
      <c r="DC172" s="57"/>
      <c r="DD172" s="57"/>
      <c r="DE172" s="161"/>
      <c r="DF172" s="132"/>
      <c r="DG172" s="205"/>
      <c r="DH172" s="206"/>
      <c r="DI172" s="78"/>
      <c r="DJ172" s="57"/>
      <c r="DP172" s="78"/>
    </row>
    <row r="173" spans="2:120" x14ac:dyDescent="0.25">
      <c r="B173" s="78">
        <v>40939</v>
      </c>
      <c r="C173" s="111">
        <v>2132.0900900000001</v>
      </c>
      <c r="D173" s="111">
        <v>363.41</v>
      </c>
      <c r="E173" s="111">
        <v>278.02771000000001</v>
      </c>
      <c r="F173" s="111">
        <v>230.75116</v>
      </c>
      <c r="G173" s="111">
        <v>27724.54883</v>
      </c>
      <c r="H173" s="111">
        <v>334.77328</v>
      </c>
      <c r="I173" s="111">
        <v>364.93630999999999</v>
      </c>
      <c r="J173" s="111">
        <v>342.80727999999999</v>
      </c>
      <c r="L173" s="78">
        <v>40939</v>
      </c>
      <c r="M173" s="111">
        <f t="shared" si="164"/>
        <v>3.6148518188228174E-2</v>
      </c>
      <c r="N173" s="111">
        <f t="shared" si="165"/>
        <v>5.5381309171168125E-2</v>
      </c>
      <c r="O173" s="111">
        <f t="shared" si="166"/>
        <v>4.6418920439666111E-2</v>
      </c>
      <c r="P173" s="111">
        <f t="shared" si="167"/>
        <v>3.9298294541466161E-2</v>
      </c>
      <c r="Q173" s="111">
        <f t="shared" si="168"/>
        <v>4.5785695459029219E-2</v>
      </c>
      <c r="R173" s="111">
        <f t="shared" si="169"/>
        <v>3.5705998874616229E-2</v>
      </c>
      <c r="S173" s="111">
        <f t="shared" si="170"/>
        <v>4.2508280745799487E-2</v>
      </c>
      <c r="T173" s="111">
        <f t="shared" si="171"/>
        <v>2.0935280748857421E-2</v>
      </c>
      <c r="V173" s="78">
        <v>40939</v>
      </c>
      <c r="W173" s="118">
        <f>M173-'Interest rate'!M172</f>
        <v>3.4080535454714456E-2</v>
      </c>
      <c r="X173" s="118">
        <f>N173-'Interest rate'!N172</f>
        <v>5.5135558274352237E-2</v>
      </c>
      <c r="Y173" s="118">
        <f>O173-'Interest rate'!O172</f>
        <v>4.5618875242590784E-2</v>
      </c>
      <c r="Z173" s="118">
        <f>P173-'Interest rate'!P172</f>
        <v>3.8658724121449328E-2</v>
      </c>
      <c r="AA173" s="118">
        <f>Q173-'Interest rate'!Q172</f>
        <v>4.566553323845568E-2</v>
      </c>
      <c r="AB173" s="118">
        <f>R173-'Interest rate'!R172</f>
        <v>3.5679611038035075E-2</v>
      </c>
      <c r="AC173" s="118">
        <f>S173-'Interest rate'!S172</f>
        <v>4.1530225855444636E-2</v>
      </c>
      <c r="AD173" s="118">
        <f>T173-'Interest rate'!T172</f>
        <v>1.7200462687863238E-2</v>
      </c>
      <c r="AE173" s="118"/>
      <c r="AF173" s="118">
        <v>4.8769159312587089E-3</v>
      </c>
      <c r="AG173" s="118">
        <v>0.55074314909428701</v>
      </c>
      <c r="AH173" s="118">
        <v>0.13167673014398515</v>
      </c>
      <c r="AI173" s="118">
        <v>9.7886669763121228E-2</v>
      </c>
      <c r="AJ173" s="118">
        <v>9.1616349280074311E-2</v>
      </c>
      <c r="AK173" s="118">
        <v>3.7854156990246163E-2</v>
      </c>
      <c r="AL173" s="118">
        <v>4.6679052484904775E-2</v>
      </c>
      <c r="AM173" s="118">
        <v>3.8666976312122625E-2</v>
      </c>
      <c r="AN173" s="31"/>
      <c r="AO173" s="31"/>
      <c r="AP173" s="16">
        <v>5.8635999999999999</v>
      </c>
      <c r="AQ173" s="16">
        <v>7.6725000000000003</v>
      </c>
      <c r="AR173" s="16">
        <v>9.2401999999999997</v>
      </c>
      <c r="AS173" s="16">
        <v>7.6887999999999998E-2</v>
      </c>
      <c r="AT173" s="16">
        <v>6.3722000000000003</v>
      </c>
      <c r="AU173" s="16">
        <v>5.8486000000000002</v>
      </c>
      <c r="AV173" s="16">
        <v>6.22865</v>
      </c>
      <c r="AW173" s="16"/>
      <c r="AX173" s="16">
        <f t="shared" si="115"/>
        <v>0.17054369329422198</v>
      </c>
      <c r="AY173" s="16">
        <f t="shared" si="116"/>
        <v>1.3084964867999183</v>
      </c>
      <c r="AZ173" s="16">
        <f t="shared" si="117"/>
        <v>1.5758578347772698</v>
      </c>
      <c r="BA173" s="16">
        <f t="shared" si="118"/>
        <v>1.3112763490006139E-2</v>
      </c>
      <c r="BB173" s="16">
        <f t="shared" si="119"/>
        <v>1.0867385224094412</v>
      </c>
      <c r="BC173" s="16">
        <f t="shared" si="120"/>
        <v>0.99744184460058671</v>
      </c>
      <c r="BD173" s="16">
        <f t="shared" si="147"/>
        <v>1.0622569752370556</v>
      </c>
      <c r="BE173" s="16"/>
      <c r="BF173" s="16">
        <f t="shared" si="121"/>
        <v>0.13033561420658193</v>
      </c>
      <c r="BG173" s="16">
        <f t="shared" si="122"/>
        <v>0.76423590746171377</v>
      </c>
      <c r="BH173" s="16">
        <f t="shared" si="123"/>
        <v>1.2043271423916584</v>
      </c>
      <c r="BI173" s="16">
        <f t="shared" si="124"/>
        <v>1.0021244705115671E-2</v>
      </c>
      <c r="BJ173" s="16">
        <f t="shared" si="125"/>
        <v>0.83052460084718149</v>
      </c>
      <c r="BK173" s="16">
        <f t="shared" si="126"/>
        <v>0.76228087324861515</v>
      </c>
      <c r="BL173" s="16">
        <f t="shared" si="148"/>
        <v>0.81181492342782657</v>
      </c>
      <c r="BM173" s="16"/>
      <c r="BN173" s="16">
        <f t="shared" si="127"/>
        <v>0.10822276574100129</v>
      </c>
      <c r="BO173" s="16">
        <f t="shared" si="128"/>
        <v>0.63457500919893517</v>
      </c>
      <c r="BP173" s="16">
        <f t="shared" si="129"/>
        <v>0.83033917014783243</v>
      </c>
      <c r="BQ173" s="16">
        <f t="shared" si="130"/>
        <v>8.3210320122941075E-3</v>
      </c>
      <c r="BR173" s="16">
        <f t="shared" si="131"/>
        <v>0.68961710785480845</v>
      </c>
      <c r="BS173" s="16">
        <f t="shared" si="132"/>
        <v>0.63295166771282019</v>
      </c>
      <c r="BT173" s="16">
        <f t="shared" si="149"/>
        <v>0.67408172983268766</v>
      </c>
      <c r="BU173" s="16"/>
      <c r="BV173" s="16">
        <f t="shared" si="133"/>
        <v>13.005930704401207</v>
      </c>
      <c r="BW173" s="16">
        <f t="shared" si="134"/>
        <v>76.261575278326916</v>
      </c>
      <c r="BX173" s="16">
        <f t="shared" si="135"/>
        <v>99.788003329518276</v>
      </c>
      <c r="BY173" s="16">
        <f t="shared" si="150"/>
        <v>120.17740089480802</v>
      </c>
      <c r="BZ173" s="16">
        <f t="shared" si="136"/>
        <v>82.876391634585374</v>
      </c>
      <c r="CA173" s="16">
        <f t="shared" si="137"/>
        <v>76.066486317760905</v>
      </c>
      <c r="CB173" s="16">
        <f t="shared" si="151"/>
        <v>81.009390281968578</v>
      </c>
      <c r="CC173" s="16"/>
      <c r="CD173" s="16">
        <f t="shared" si="138"/>
        <v>0.17098108949150223</v>
      </c>
      <c r="CE173" s="16">
        <f t="shared" si="139"/>
        <v>0.92018455164621327</v>
      </c>
      <c r="CF173" s="16">
        <f t="shared" si="140"/>
        <v>1.2040582530366279</v>
      </c>
      <c r="CG173" s="16">
        <f t="shared" si="152"/>
        <v>1.4500800351526943</v>
      </c>
      <c r="CH173" s="16">
        <f t="shared" si="153"/>
        <v>1.2066162392894134E-2</v>
      </c>
      <c r="CI173" s="16">
        <f t="shared" si="141"/>
        <v>0.91783057656696265</v>
      </c>
      <c r="CJ173" s="16">
        <f t="shared" si="154"/>
        <v>1.0649813630612455</v>
      </c>
      <c r="CK173" s="16"/>
      <c r="CL173" s="16">
        <f t="shared" si="155"/>
        <v>0.17098108949150223</v>
      </c>
      <c r="CM173" s="16">
        <f t="shared" si="142"/>
        <v>1.0025647163423725</v>
      </c>
      <c r="CN173" s="16">
        <f t="shared" si="143"/>
        <v>1.3118524091235508</v>
      </c>
      <c r="CO173" s="16">
        <f t="shared" si="144"/>
        <v>1.5798994631193788</v>
      </c>
      <c r="CP173" s="16">
        <f t="shared" si="145"/>
        <v>1.3146394008822624E-2</v>
      </c>
      <c r="CQ173" s="16">
        <f t="shared" si="146"/>
        <v>1.0895256984577506</v>
      </c>
      <c r="CR173" s="16">
        <f t="shared" si="156"/>
        <v>1.0649813630612455</v>
      </c>
      <c r="CS173" s="16"/>
      <c r="CT173" s="16">
        <f t="shared" si="157"/>
        <v>0.16054843344866063</v>
      </c>
      <c r="CU173" s="16">
        <f t="shared" si="158"/>
        <v>0.94139179436956655</v>
      </c>
      <c r="CV173" s="16">
        <f t="shared" si="159"/>
        <v>1.2318078556348488</v>
      </c>
      <c r="CW173" s="16">
        <f t="shared" si="160"/>
        <v>1.4834996347523137</v>
      </c>
      <c r="CX173" s="16">
        <f t="shared" si="161"/>
        <v>1.2344247951000618E-2</v>
      </c>
      <c r="CY173" s="16">
        <f t="shared" si="162"/>
        <v>0.93898356786783654</v>
      </c>
      <c r="CZ173" s="16">
        <f t="shared" si="163"/>
        <v>0.93898356786783654</v>
      </c>
      <c r="DA173" s="31"/>
      <c r="DB173" s="57"/>
      <c r="DC173" s="57"/>
      <c r="DD173" s="57"/>
      <c r="DE173" s="161"/>
      <c r="DF173" s="132"/>
      <c r="DG173" s="205"/>
      <c r="DH173" s="206"/>
      <c r="DI173" s="78"/>
      <c r="DJ173" s="57"/>
      <c r="DP173" s="78"/>
    </row>
    <row r="174" spans="2:120" x14ac:dyDescent="0.25">
      <c r="B174" s="115">
        <v>40968</v>
      </c>
      <c r="C174" s="112">
        <v>2120.7831999999999</v>
      </c>
      <c r="D174" s="112">
        <v>380.71</v>
      </c>
      <c r="E174" s="112">
        <v>285.02658000000002</v>
      </c>
      <c r="F174" s="112">
        <v>238.88435000000001</v>
      </c>
      <c r="G174" s="112">
        <v>30841.316409999999</v>
      </c>
      <c r="H174" s="112">
        <v>343.55270000000002</v>
      </c>
      <c r="I174" s="112">
        <v>375.64654999999999</v>
      </c>
      <c r="J174" s="112">
        <v>353.32715000000002</v>
      </c>
      <c r="L174" s="115">
        <v>40968</v>
      </c>
      <c r="M174" s="112">
        <f t="shared" si="164"/>
        <v>-5.3031952322428744E-3</v>
      </c>
      <c r="N174" s="112">
        <f t="shared" si="165"/>
        <v>4.7604633884593017E-2</v>
      </c>
      <c r="O174" s="112">
        <f t="shared" si="166"/>
        <v>2.5173282188311497E-2</v>
      </c>
      <c r="P174" s="112">
        <f t="shared" si="167"/>
        <v>3.5246583375788898E-2</v>
      </c>
      <c r="Q174" s="112">
        <f t="shared" si="168"/>
        <v>0.11241905500829752</v>
      </c>
      <c r="R174" s="112">
        <f t="shared" si="169"/>
        <v>2.6224972315592288E-2</v>
      </c>
      <c r="S174" s="112">
        <f t="shared" si="170"/>
        <v>2.9348244355295927E-2</v>
      </c>
      <c r="T174" s="112">
        <f t="shared" si="171"/>
        <v>3.0687417140032869E-2</v>
      </c>
      <c r="V174" s="115">
        <v>40968</v>
      </c>
      <c r="W174" s="119">
        <f>M174-'Interest rate'!M173</f>
        <v>-7.1591327675790684E-3</v>
      </c>
      <c r="X174" s="119">
        <f>N174-'Interest rate'!N173</f>
        <v>4.7384276147285576E-2</v>
      </c>
      <c r="Y174" s="119">
        <f>O174-'Interest rate'!O173</f>
        <v>2.4632037964565701E-2</v>
      </c>
      <c r="Z174" s="119">
        <f>P174-'Interest rate'!P173</f>
        <v>3.4608411429759345E-2</v>
      </c>
      <c r="AA174" s="119">
        <f>Q174-'Interest rate'!Q173</f>
        <v>0.11229889278772398</v>
      </c>
      <c r="AB174" s="119">
        <f>R174-'Interest rate'!R173</f>
        <v>2.6186788668896233E-2</v>
      </c>
      <c r="AC174" s="119">
        <f>S174-'Interest rate'!S173</f>
        <v>2.8360296960026288E-2</v>
      </c>
      <c r="AD174" s="119">
        <f>T174-'Interest rate'!T173</f>
        <v>2.6956598428846013E-2</v>
      </c>
      <c r="AE174" s="118"/>
      <c r="AF174" s="119">
        <v>4.8769159312587089E-3</v>
      </c>
      <c r="AG174" s="119">
        <v>0.55074314909428701</v>
      </c>
      <c r="AH174" s="119">
        <v>0.13167673014398515</v>
      </c>
      <c r="AI174" s="119">
        <v>9.7886669763121228E-2</v>
      </c>
      <c r="AJ174" s="119">
        <v>9.1616349280074311E-2</v>
      </c>
      <c r="AK174" s="119">
        <v>3.7854156990246163E-2</v>
      </c>
      <c r="AL174" s="119">
        <v>4.6679052484904775E-2</v>
      </c>
      <c r="AM174" s="119">
        <v>3.8666976312122625E-2</v>
      </c>
      <c r="AN174" s="31"/>
      <c r="AO174" s="31"/>
      <c r="AP174" s="18">
        <v>5.5918999999999999</v>
      </c>
      <c r="AQ174" s="18">
        <v>7.4528999999999996</v>
      </c>
      <c r="AR174" s="18">
        <v>8.8988999999999994</v>
      </c>
      <c r="AS174" s="18">
        <v>6.8869E-2</v>
      </c>
      <c r="AT174" s="18">
        <v>6.1825000000000001</v>
      </c>
      <c r="AU174" s="18">
        <v>5.6482999999999999</v>
      </c>
      <c r="AV174" s="18">
        <v>6.0009499999999996</v>
      </c>
      <c r="AW174" s="18"/>
      <c r="AX174" s="18">
        <f t="shared" si="115"/>
        <v>0.17883009352813892</v>
      </c>
      <c r="AY174" s="18">
        <f t="shared" si="116"/>
        <v>1.3328028040558664</v>
      </c>
      <c r="AZ174" s="18">
        <f t="shared" si="117"/>
        <v>1.5913911192975554</v>
      </c>
      <c r="BA174" s="18">
        <f t="shared" si="118"/>
        <v>1.2315849711189399E-2</v>
      </c>
      <c r="BB174" s="18">
        <f t="shared" si="119"/>
        <v>1.105617053237719</v>
      </c>
      <c r="BC174" s="18">
        <f t="shared" si="120"/>
        <v>1.010086017274987</v>
      </c>
      <c r="BD174" s="18">
        <f t="shared" si="147"/>
        <v>1.0731504497576851</v>
      </c>
      <c r="BE174" s="18"/>
      <c r="BF174" s="18">
        <f t="shared" si="121"/>
        <v>0.13417595835178253</v>
      </c>
      <c r="BG174" s="18">
        <f t="shared" si="122"/>
        <v>0.75029854150733277</v>
      </c>
      <c r="BH174" s="18">
        <f t="shared" si="123"/>
        <v>1.1940184357766774</v>
      </c>
      <c r="BI174" s="18">
        <f t="shared" si="124"/>
        <v>9.2405640757289107E-3</v>
      </c>
      <c r="BJ174" s="18">
        <f t="shared" si="125"/>
        <v>0.82954286250989551</v>
      </c>
      <c r="BK174" s="18">
        <f t="shared" si="126"/>
        <v>0.75786606555837321</v>
      </c>
      <c r="BL174" s="18">
        <f t="shared" si="148"/>
        <v>0.80518321727112929</v>
      </c>
      <c r="BM174" s="18"/>
      <c r="BN174" s="18">
        <f t="shared" si="127"/>
        <v>0.11237343941386015</v>
      </c>
      <c r="BO174" s="18">
        <f t="shared" si="128"/>
        <v>0.62838103585836447</v>
      </c>
      <c r="BP174" s="18">
        <f t="shared" si="129"/>
        <v>0.83750800660755831</v>
      </c>
      <c r="BQ174" s="18">
        <f t="shared" si="130"/>
        <v>7.739046398993134E-3</v>
      </c>
      <c r="BR174" s="18">
        <f t="shared" si="131"/>
        <v>0.69474878917619032</v>
      </c>
      <c r="BS174" s="18">
        <f t="shared" si="132"/>
        <v>0.6347188978413062</v>
      </c>
      <c r="BT174" s="18">
        <f t="shared" si="149"/>
        <v>0.67434739125060394</v>
      </c>
      <c r="BU174" s="18"/>
      <c r="BV174" s="18">
        <f t="shared" si="133"/>
        <v>14.520321189504712</v>
      </c>
      <c r="BW174" s="18">
        <f t="shared" si="134"/>
        <v>81.196184059591403</v>
      </c>
      <c r="BX174" s="18">
        <f t="shared" si="135"/>
        <v>108.21850179325966</v>
      </c>
      <c r="BY174" s="18">
        <f t="shared" si="150"/>
        <v>129.21488623328349</v>
      </c>
      <c r="BZ174" s="18">
        <f t="shared" si="136"/>
        <v>89.771885754112887</v>
      </c>
      <c r="CA174" s="18">
        <f t="shared" si="137"/>
        <v>82.015130174679456</v>
      </c>
      <c r="CB174" s="18">
        <f t="shared" si="151"/>
        <v>87.135721442158285</v>
      </c>
      <c r="CC174" s="18"/>
      <c r="CD174" s="18">
        <f t="shared" si="138"/>
        <v>0.17704442044508967</v>
      </c>
      <c r="CE174" s="18">
        <f t="shared" si="139"/>
        <v>0.90447230084917096</v>
      </c>
      <c r="CF174" s="18">
        <f t="shared" si="140"/>
        <v>1.2054832187626365</v>
      </c>
      <c r="CG174" s="18">
        <f t="shared" si="152"/>
        <v>1.4393691872219976</v>
      </c>
      <c r="CH174" s="18">
        <f t="shared" si="153"/>
        <v>1.1139344925192073E-2</v>
      </c>
      <c r="CI174" s="18">
        <f t="shared" si="141"/>
        <v>0.91359482410028303</v>
      </c>
      <c r="CJ174" s="18">
        <f t="shared" si="154"/>
        <v>1.0624347148699607</v>
      </c>
      <c r="CK174" s="18"/>
      <c r="CL174" s="18">
        <f t="shared" si="155"/>
        <v>0.17704442044508967</v>
      </c>
      <c r="CM174" s="18">
        <f t="shared" si="142"/>
        <v>0.99001469468689685</v>
      </c>
      <c r="CN174" s="18">
        <f t="shared" si="143"/>
        <v>1.3194943611352088</v>
      </c>
      <c r="CO174" s="18">
        <f t="shared" si="144"/>
        <v>1.5755005930988084</v>
      </c>
      <c r="CP174" s="18">
        <f t="shared" si="145"/>
        <v>1.219287219163288E-2</v>
      </c>
      <c r="CQ174" s="18">
        <f t="shared" si="146"/>
        <v>1.094577129401767</v>
      </c>
      <c r="CR174" s="18">
        <f t="shared" si="156"/>
        <v>1.0624347148699607</v>
      </c>
      <c r="CS174" s="18"/>
      <c r="CT174" s="18">
        <f t="shared" si="157"/>
        <v>0.16664028195535707</v>
      </c>
      <c r="CU174" s="18">
        <f t="shared" si="158"/>
        <v>0.93183579266616123</v>
      </c>
      <c r="CV174" s="18">
        <f t="shared" si="159"/>
        <v>1.2419533573850807</v>
      </c>
      <c r="CW174" s="18">
        <f t="shared" si="160"/>
        <v>1.4829152050925272</v>
      </c>
      <c r="CX174" s="18">
        <f t="shared" si="161"/>
        <v>1.1476349577983488E-2</v>
      </c>
      <c r="CY174" s="18">
        <f t="shared" si="162"/>
        <v>0.94123430456844348</v>
      </c>
      <c r="CZ174" s="18">
        <f t="shared" si="163"/>
        <v>0.94123430456844348</v>
      </c>
      <c r="DA174" s="31"/>
      <c r="DB174" s="57"/>
      <c r="DC174" s="57"/>
      <c r="DD174" s="57"/>
      <c r="DE174" s="161"/>
      <c r="DF174" s="132"/>
      <c r="DG174" s="205"/>
      <c r="DH174" s="206"/>
      <c r="DI174" s="78"/>
      <c r="DJ174" s="57"/>
      <c r="DP174" s="78"/>
    </row>
    <row r="175" spans="2:120" x14ac:dyDescent="0.25">
      <c r="B175" s="78">
        <v>40998</v>
      </c>
      <c r="C175" s="111">
        <v>2181.3693800000001</v>
      </c>
      <c r="D175" s="111">
        <v>383.14</v>
      </c>
      <c r="E175" s="111">
        <v>287.38373000000001</v>
      </c>
      <c r="F175" s="111">
        <v>239.59727000000001</v>
      </c>
      <c r="G175" s="111">
        <v>31658.85742</v>
      </c>
      <c r="H175" s="111">
        <v>345.93709999999999</v>
      </c>
      <c r="I175" s="111">
        <v>382.68024000000003</v>
      </c>
      <c r="J175" s="111">
        <v>369.22039999999998</v>
      </c>
      <c r="L175" s="78">
        <v>40998</v>
      </c>
      <c r="M175" s="111">
        <f t="shared" si="164"/>
        <v>2.8567832864764497E-2</v>
      </c>
      <c r="N175" s="111">
        <f t="shared" si="165"/>
        <v>6.3828110635391067E-3</v>
      </c>
      <c r="O175" s="111">
        <f t="shared" si="166"/>
        <v>8.2699304745543767E-3</v>
      </c>
      <c r="P175" s="111">
        <f t="shared" si="167"/>
        <v>2.9843729821563691E-3</v>
      </c>
      <c r="Q175" s="111">
        <f t="shared" si="168"/>
        <v>2.6507980370608308E-2</v>
      </c>
      <c r="R175" s="111">
        <f t="shared" si="169"/>
        <v>6.9404199122871102E-3</v>
      </c>
      <c r="S175" s="111">
        <f t="shared" si="170"/>
        <v>1.8724223608602486E-2</v>
      </c>
      <c r="T175" s="111">
        <f t="shared" si="171"/>
        <v>4.4981683405874495E-2</v>
      </c>
      <c r="V175" s="78">
        <v>40998</v>
      </c>
      <c r="W175" s="118">
        <f>M175-'Interest rate'!M174</f>
        <v>2.6744561527124011E-2</v>
      </c>
      <c r="X175" s="118">
        <f>N175-'Interest rate'!N174</f>
        <v>6.1801205086438049E-3</v>
      </c>
      <c r="Y175" s="118">
        <f>O175-'Interest rate'!O174</f>
        <v>7.8648840383550578E-3</v>
      </c>
      <c r="Z175" s="118">
        <f>P175-'Interest rate'!P174</f>
        <v>2.3712861942204455E-3</v>
      </c>
      <c r="AA175" s="118">
        <f>Q175-'Interest rate'!Q174</f>
        <v>2.638781815003477E-2</v>
      </c>
      <c r="AB175" s="118">
        <f>R175-'Interest rate'!R174</f>
        <v>6.8897423731781871E-3</v>
      </c>
      <c r="AC175" s="118">
        <f>S175-'Interest rate'!S174</f>
        <v>1.7739573595481506E-2</v>
      </c>
      <c r="AD175" s="118">
        <f>T175-'Interest rate'!T174</f>
        <v>4.1250864694687639E-2</v>
      </c>
      <c r="AE175" s="118"/>
      <c r="AF175" s="118">
        <v>4.8769159312587089E-3</v>
      </c>
      <c r="AG175" s="118">
        <v>0.55074314909428701</v>
      </c>
      <c r="AH175" s="118">
        <v>0.13167673014398515</v>
      </c>
      <c r="AI175" s="118">
        <v>9.7886669763121228E-2</v>
      </c>
      <c r="AJ175" s="118">
        <v>9.1616349280074311E-2</v>
      </c>
      <c r="AK175" s="118">
        <v>3.7854156990246163E-2</v>
      </c>
      <c r="AL175" s="118">
        <v>4.6679052484904775E-2</v>
      </c>
      <c r="AM175" s="118">
        <v>3.8666976312122625E-2</v>
      </c>
      <c r="AN175" s="31"/>
      <c r="AO175" s="31"/>
      <c r="AP175" s="16">
        <v>5.6925999999999997</v>
      </c>
      <c r="AQ175" s="16">
        <v>7.5944000000000003</v>
      </c>
      <c r="AR175" s="16">
        <v>9.1194000000000006</v>
      </c>
      <c r="AS175" s="16">
        <v>6.8697999999999995E-2</v>
      </c>
      <c r="AT175" s="16">
        <v>6.3083</v>
      </c>
      <c r="AU175" s="16">
        <v>5.702</v>
      </c>
      <c r="AV175" s="16">
        <v>5.8905900000000004</v>
      </c>
      <c r="AW175" s="16"/>
      <c r="AX175" s="16">
        <f t="shared" si="115"/>
        <v>0.17566665495555633</v>
      </c>
      <c r="AY175" s="16">
        <f t="shared" si="116"/>
        <v>1.334082844394477</v>
      </c>
      <c r="AZ175" s="16">
        <f t="shared" si="117"/>
        <v>1.6019744932017006</v>
      </c>
      <c r="BA175" s="16">
        <f t="shared" si="118"/>
        <v>1.2067947862136809E-2</v>
      </c>
      <c r="BB175" s="16">
        <f t="shared" si="119"/>
        <v>1.1081579594561359</v>
      </c>
      <c r="BC175" s="16">
        <f t="shared" si="120"/>
        <v>1.0016512665565822</v>
      </c>
      <c r="BD175" s="16">
        <f t="shared" si="147"/>
        <v>1.0347802410146507</v>
      </c>
      <c r="BE175" s="16"/>
      <c r="BF175" s="16">
        <f t="shared" si="121"/>
        <v>0.13167597176867166</v>
      </c>
      <c r="BG175" s="16">
        <f t="shared" si="122"/>
        <v>0.74957863689034021</v>
      </c>
      <c r="BH175" s="16">
        <f t="shared" si="123"/>
        <v>1.2008058569472244</v>
      </c>
      <c r="BI175" s="16">
        <f t="shared" si="124"/>
        <v>9.0458759085642049E-3</v>
      </c>
      <c r="BJ175" s="16">
        <f t="shared" si="125"/>
        <v>0.83065153270831138</v>
      </c>
      <c r="BK175" s="16">
        <f t="shared" si="126"/>
        <v>0.75081639102496578</v>
      </c>
      <c r="BL175" s="16">
        <f t="shared" si="148"/>
        <v>0.77564916254081961</v>
      </c>
      <c r="BM175" s="16"/>
      <c r="BN175" s="16">
        <f t="shared" si="127"/>
        <v>0.10965633703971751</v>
      </c>
      <c r="BO175" s="16">
        <f t="shared" si="128"/>
        <v>0.62422966423229598</v>
      </c>
      <c r="BP175" s="16">
        <f t="shared" si="129"/>
        <v>0.8327740860144307</v>
      </c>
      <c r="BQ175" s="16">
        <f t="shared" si="130"/>
        <v>7.5331710419545136E-3</v>
      </c>
      <c r="BR175" s="16">
        <f t="shared" si="131"/>
        <v>0.69174507094765003</v>
      </c>
      <c r="BS175" s="16">
        <f t="shared" si="132"/>
        <v>0.62526043380046925</v>
      </c>
      <c r="BT175" s="16">
        <f t="shared" si="149"/>
        <v>0.64594052240278965</v>
      </c>
      <c r="BU175" s="16"/>
      <c r="BV175" s="16">
        <f t="shared" si="133"/>
        <v>14.556464525895951</v>
      </c>
      <c r="BW175" s="16">
        <f t="shared" si="134"/>
        <v>82.864129960115292</v>
      </c>
      <c r="BX175" s="16">
        <f t="shared" si="135"/>
        <v>110.54761419546421</v>
      </c>
      <c r="BY175" s="16">
        <f t="shared" si="150"/>
        <v>132.74622259745556</v>
      </c>
      <c r="BZ175" s="16">
        <f t="shared" si="136"/>
        <v>91.82654516870943</v>
      </c>
      <c r="CA175" s="16">
        <f t="shared" si="137"/>
        <v>83.000960726658718</v>
      </c>
      <c r="CB175" s="16">
        <f t="shared" si="151"/>
        <v>85.74616437159743</v>
      </c>
      <c r="CC175" s="16"/>
      <c r="CD175" s="16">
        <f t="shared" si="138"/>
        <v>0.17537706068046299</v>
      </c>
      <c r="CE175" s="16">
        <f t="shared" si="139"/>
        <v>0.90239842746857324</v>
      </c>
      <c r="CF175" s="16">
        <f t="shared" si="140"/>
        <v>1.2038742608943773</v>
      </c>
      <c r="CG175" s="16">
        <f t="shared" si="152"/>
        <v>1.4456192635099789</v>
      </c>
      <c r="CH175" s="16">
        <f t="shared" si="153"/>
        <v>1.0890097173564985E-2</v>
      </c>
      <c r="CI175" s="16">
        <f t="shared" si="141"/>
        <v>0.90388852781256446</v>
      </c>
      <c r="CJ175" s="16">
        <f t="shared" si="154"/>
        <v>1.0330743598737286</v>
      </c>
      <c r="CK175" s="16"/>
      <c r="CL175" s="16">
        <f t="shared" si="155"/>
        <v>0.17537706068046299</v>
      </c>
      <c r="CM175" s="16">
        <f t="shared" si="142"/>
        <v>0.99835145562960359</v>
      </c>
      <c r="CN175" s="16">
        <f t="shared" si="143"/>
        <v>1.3318835496317083</v>
      </c>
      <c r="CO175" s="16">
        <f t="shared" si="144"/>
        <v>1.5993335671694142</v>
      </c>
      <c r="CP175" s="16">
        <f t="shared" si="145"/>
        <v>1.2048053314626446E-2</v>
      </c>
      <c r="CQ175" s="16">
        <f t="shared" si="146"/>
        <v>1.1063311118905648</v>
      </c>
      <c r="CR175" s="16">
        <f t="shared" si="156"/>
        <v>1.0330743598737286</v>
      </c>
      <c r="CS175" s="16"/>
      <c r="CT175" s="16">
        <f t="shared" si="157"/>
        <v>0.16976228187668807</v>
      </c>
      <c r="CU175" s="16">
        <f t="shared" si="158"/>
        <v>0.96638876581123445</v>
      </c>
      <c r="CV175" s="16">
        <f t="shared" si="159"/>
        <v>1.2892426734843199</v>
      </c>
      <c r="CW175" s="16">
        <f t="shared" si="160"/>
        <v>1.5481301533462692</v>
      </c>
      <c r="CX175" s="16">
        <f t="shared" si="161"/>
        <v>1.1662329240364717E-2</v>
      </c>
      <c r="CY175" s="16">
        <f t="shared" si="162"/>
        <v>0.96798453126087525</v>
      </c>
      <c r="CZ175" s="16">
        <f t="shared" si="163"/>
        <v>0.96798453126087525</v>
      </c>
      <c r="DA175" s="31"/>
      <c r="DB175" s="57"/>
      <c r="DC175" s="57"/>
      <c r="DD175" s="57"/>
      <c r="DE175" s="161"/>
      <c r="DF175" s="132"/>
      <c r="DG175" s="205"/>
      <c r="DH175" s="206"/>
      <c r="DI175" s="78"/>
      <c r="DJ175" s="57"/>
      <c r="DP175" s="78"/>
    </row>
    <row r="176" spans="2:120" x14ac:dyDescent="0.25">
      <c r="B176" s="115">
        <v>41029</v>
      </c>
      <c r="C176" s="112">
        <v>2163.02295</v>
      </c>
      <c r="D176" s="112">
        <v>377.57</v>
      </c>
      <c r="E176" s="112">
        <v>285.41082999999998</v>
      </c>
      <c r="F176" s="112">
        <v>232.57977</v>
      </c>
      <c r="G176" s="112">
        <v>30141.414059999999</v>
      </c>
      <c r="H176" s="112">
        <v>342.90908999999999</v>
      </c>
      <c r="I176" s="112">
        <v>372.88812000000001</v>
      </c>
      <c r="J176" s="112">
        <v>362.31646999999998</v>
      </c>
      <c r="L176" s="115">
        <v>41029</v>
      </c>
      <c r="M176" s="112">
        <f t="shared" si="164"/>
        <v>-8.4105104656782004E-3</v>
      </c>
      <c r="N176" s="112">
        <f t="shared" si="165"/>
        <v>-1.4537766873727653E-2</v>
      </c>
      <c r="O176" s="112">
        <f t="shared" si="166"/>
        <v>-6.8650372100049761E-3</v>
      </c>
      <c r="P176" s="112">
        <f t="shared" si="167"/>
        <v>-2.9288731044389671E-2</v>
      </c>
      <c r="Q176" s="112">
        <f t="shared" si="168"/>
        <v>-4.7931084178716388E-2</v>
      </c>
      <c r="R176" s="112">
        <f t="shared" si="169"/>
        <v>-8.7530652248630769E-3</v>
      </c>
      <c r="S176" s="112">
        <f t="shared" si="170"/>
        <v>-2.5588256137813681E-2</v>
      </c>
      <c r="T176" s="112">
        <f t="shared" si="171"/>
        <v>-1.8698668870950841E-2</v>
      </c>
      <c r="V176" s="115">
        <v>41029</v>
      </c>
      <c r="W176" s="119">
        <f>M176-'Interest rate'!M175</f>
        <v>-9.9884111139596499E-3</v>
      </c>
      <c r="X176" s="119">
        <f>N176-'Interest rate'!N175</f>
        <v>-1.473858658478977E-2</v>
      </c>
      <c r="Y176" s="119">
        <f>O176-'Interest rate'!O175</f>
        <v>-7.1663207967194165E-3</v>
      </c>
      <c r="Z176" s="119">
        <f>P176-'Interest rate'!P175</f>
        <v>-2.9866889030085497E-2</v>
      </c>
      <c r="AA176" s="119">
        <f>Q176-'Interest rate'!Q175</f>
        <v>-4.8051246399289926E-2</v>
      </c>
      <c r="AB176" s="119">
        <f>R176-'Interest rate'!R175</f>
        <v>-8.8169344507234015E-3</v>
      </c>
      <c r="AC176" s="119">
        <f>S176-'Interest rate'!S175</f>
        <v>-2.6551470254076226E-2</v>
      </c>
      <c r="AD176" s="119">
        <f>T176-'Interest rate'!T175</f>
        <v>-2.253341375271678E-2</v>
      </c>
      <c r="AE176" s="118"/>
      <c r="AF176" s="119">
        <v>4.5019046519681411E-3</v>
      </c>
      <c r="AG176" s="119">
        <v>0.56354611566431956</v>
      </c>
      <c r="AH176" s="119">
        <v>0.12201315941359807</v>
      </c>
      <c r="AI176" s="119">
        <v>9.8811035438069975E-2</v>
      </c>
      <c r="AJ176" s="119">
        <v>9.0038093039362818E-2</v>
      </c>
      <c r="AK176" s="119">
        <v>3.7054138289276228E-2</v>
      </c>
      <c r="AL176" s="119">
        <v>4.5480780330139671E-2</v>
      </c>
      <c r="AM176" s="119">
        <v>3.8554773173265611E-2</v>
      </c>
      <c r="AN176" s="31"/>
      <c r="AO176" s="31"/>
      <c r="AP176" s="18">
        <v>5.7215999999999996</v>
      </c>
      <c r="AQ176" s="18">
        <v>7.5744999999999996</v>
      </c>
      <c r="AR176" s="18">
        <v>9.2895000000000003</v>
      </c>
      <c r="AS176" s="18">
        <v>7.1692000000000006E-2</v>
      </c>
      <c r="AT176" s="18">
        <v>6.3048999999999999</v>
      </c>
      <c r="AU176" s="18">
        <v>5.7953999999999999</v>
      </c>
      <c r="AV176" s="18">
        <v>5.9667599999999998</v>
      </c>
      <c r="AW176" s="18"/>
      <c r="AX176" s="18">
        <f t="shared" si="115"/>
        <v>0.17477628635346756</v>
      </c>
      <c r="AY176" s="18">
        <f t="shared" si="116"/>
        <v>1.3238429809843399</v>
      </c>
      <c r="AZ176" s="18">
        <f t="shared" si="117"/>
        <v>1.6235843120805369</v>
      </c>
      <c r="BA176" s="18">
        <f t="shared" si="118"/>
        <v>1.2530061521252798E-2</v>
      </c>
      <c r="BB176" s="18">
        <f t="shared" si="119"/>
        <v>1.1019470078299776</v>
      </c>
      <c r="BC176" s="18">
        <f t="shared" si="120"/>
        <v>1.0128984899328859</v>
      </c>
      <c r="BD176" s="18">
        <f t="shared" si="147"/>
        <v>1.0428481543624162</v>
      </c>
      <c r="BE176" s="18"/>
      <c r="BF176" s="18">
        <f t="shared" si="121"/>
        <v>0.13202191563799592</v>
      </c>
      <c r="BG176" s="18">
        <f t="shared" si="122"/>
        <v>0.7553765925143574</v>
      </c>
      <c r="BH176" s="18">
        <f t="shared" si="123"/>
        <v>1.2264175853191632</v>
      </c>
      <c r="BI176" s="18">
        <f t="shared" si="124"/>
        <v>9.4649151759192036E-3</v>
      </c>
      <c r="BJ176" s="18">
        <f t="shared" si="125"/>
        <v>0.83238497590600047</v>
      </c>
      <c r="BK176" s="18">
        <f t="shared" si="126"/>
        <v>0.76511980988844153</v>
      </c>
      <c r="BL176" s="18">
        <f t="shared" si="148"/>
        <v>0.78774308535216853</v>
      </c>
      <c r="BM176" s="18"/>
      <c r="BN176" s="18">
        <f t="shared" si="127"/>
        <v>0.10764842025943269</v>
      </c>
      <c r="BO176" s="18">
        <f t="shared" si="128"/>
        <v>0.61592120135637007</v>
      </c>
      <c r="BP176" s="18">
        <f t="shared" si="129"/>
        <v>0.81538295925507276</v>
      </c>
      <c r="BQ176" s="18">
        <f t="shared" si="130"/>
        <v>7.7175305452392489E-3</v>
      </c>
      <c r="BR176" s="18">
        <f t="shared" si="131"/>
        <v>0.67871252489369716</v>
      </c>
      <c r="BS176" s="18">
        <f t="shared" si="132"/>
        <v>0.62386565477151623</v>
      </c>
      <c r="BT176" s="18">
        <f t="shared" si="149"/>
        <v>0.64231228806717255</v>
      </c>
      <c r="BU176" s="18"/>
      <c r="BV176" s="18">
        <f t="shared" si="133"/>
        <v>13.948557719131841</v>
      </c>
      <c r="BW176" s="18">
        <f t="shared" si="134"/>
        <v>79.808067845784734</v>
      </c>
      <c r="BX176" s="18">
        <f t="shared" si="135"/>
        <v>105.65335044356412</v>
      </c>
      <c r="BY176" s="18">
        <f t="shared" si="150"/>
        <v>129.57512693187525</v>
      </c>
      <c r="BZ176" s="18">
        <f t="shared" si="136"/>
        <v>87.944261563354345</v>
      </c>
      <c r="CA176" s="18">
        <f t="shared" si="137"/>
        <v>80.837471405456668</v>
      </c>
      <c r="CB176" s="18">
        <f t="shared" si="151"/>
        <v>83.227696256207096</v>
      </c>
      <c r="CC176" s="18"/>
      <c r="CD176" s="18">
        <f t="shared" si="138"/>
        <v>0.17255064361390068</v>
      </c>
      <c r="CE176" s="18">
        <f t="shared" si="139"/>
        <v>0.90748465479230445</v>
      </c>
      <c r="CF176" s="18">
        <f t="shared" si="140"/>
        <v>1.201367190597789</v>
      </c>
      <c r="CG176" s="18">
        <f t="shared" si="152"/>
        <v>1.4733778489746072</v>
      </c>
      <c r="CH176" s="18">
        <f t="shared" si="153"/>
        <v>1.1370838554140431E-2</v>
      </c>
      <c r="CI176" s="18">
        <f t="shared" si="141"/>
        <v>0.91918983647639141</v>
      </c>
      <c r="CJ176" s="18">
        <f t="shared" si="154"/>
        <v>1.029568278289678</v>
      </c>
      <c r="CK176" s="18"/>
      <c r="CL176" s="18">
        <f t="shared" si="155"/>
        <v>0.17255064361390068</v>
      </c>
      <c r="CM176" s="18">
        <f t="shared" si="142"/>
        <v>0.98726576250129405</v>
      </c>
      <c r="CN176" s="18">
        <f t="shared" si="143"/>
        <v>1.3069848500534906</v>
      </c>
      <c r="CO176" s="18">
        <f t="shared" si="144"/>
        <v>1.6029092038513304</v>
      </c>
      <c r="CP176" s="18">
        <f t="shared" si="145"/>
        <v>1.2370500741967768E-2</v>
      </c>
      <c r="CQ176" s="18">
        <f t="shared" si="146"/>
        <v>1.0879145529212824</v>
      </c>
      <c r="CR176" s="18">
        <f t="shared" si="156"/>
        <v>1.029568278289678</v>
      </c>
      <c r="CS176" s="18"/>
      <c r="CT176" s="18">
        <f t="shared" si="157"/>
        <v>0.16759514376311432</v>
      </c>
      <c r="CU176" s="18">
        <f t="shared" si="158"/>
        <v>0.95891237455503486</v>
      </c>
      <c r="CV176" s="18">
        <f t="shared" si="159"/>
        <v>1.2694494164337093</v>
      </c>
      <c r="CW176" s="18">
        <f t="shared" si="160"/>
        <v>1.5568750879874507</v>
      </c>
      <c r="CX176" s="18">
        <f t="shared" si="161"/>
        <v>1.2015231046665194E-2</v>
      </c>
      <c r="CY176" s="18">
        <f t="shared" si="162"/>
        <v>0.97128089616475277</v>
      </c>
      <c r="CZ176" s="18">
        <f t="shared" si="163"/>
        <v>0.97128089616475277</v>
      </c>
      <c r="DA176" s="31"/>
      <c r="DB176" s="57"/>
      <c r="DC176" s="57"/>
      <c r="DD176" s="57"/>
      <c r="DE176" s="161"/>
      <c r="DF176" s="132"/>
      <c r="DG176" s="205"/>
      <c r="DH176" s="206"/>
      <c r="DI176" s="78"/>
      <c r="DJ176" s="57"/>
      <c r="DP176" s="78"/>
    </row>
    <row r="177" spans="2:120" x14ac:dyDescent="0.25">
      <c r="B177" s="78">
        <v>41060</v>
      </c>
      <c r="C177" s="111">
        <v>2095.3740200000002</v>
      </c>
      <c r="D177" s="111">
        <v>342.88</v>
      </c>
      <c r="E177" s="111">
        <v>277.32126</v>
      </c>
      <c r="F177" s="111">
        <v>222.41827000000001</v>
      </c>
      <c r="G177" s="111">
        <v>26881.792969999999</v>
      </c>
      <c r="H177" s="111">
        <v>333.07364000000001</v>
      </c>
      <c r="I177" s="111">
        <v>354.19504000000001</v>
      </c>
      <c r="J177" s="111">
        <v>352.21364999999997</v>
      </c>
      <c r="L177" s="78">
        <v>41060</v>
      </c>
      <c r="M177" s="111">
        <f t="shared" si="164"/>
        <v>-3.127517902664867E-2</v>
      </c>
      <c r="N177" s="111">
        <f t="shared" si="165"/>
        <v>-9.1877002939852237E-2</v>
      </c>
      <c r="O177" s="111">
        <f t="shared" si="166"/>
        <v>-2.8343598594348984E-2</v>
      </c>
      <c r="P177" s="111">
        <f t="shared" si="167"/>
        <v>-4.3690386313478546E-2</v>
      </c>
      <c r="Q177" s="111">
        <f t="shared" si="168"/>
        <v>-0.10814426567749424</v>
      </c>
      <c r="R177" s="111">
        <f t="shared" si="169"/>
        <v>-2.8682383427047653E-2</v>
      </c>
      <c r="S177" s="111">
        <f t="shared" si="170"/>
        <v>-5.0130532450323173E-2</v>
      </c>
      <c r="T177" s="111">
        <f t="shared" si="171"/>
        <v>-2.7883965639210362E-2</v>
      </c>
      <c r="V177" s="78">
        <v>41060</v>
      </c>
      <c r="W177" s="118">
        <f>M177-'Interest rate'!M176</f>
        <v>-3.2885833992944868E-2</v>
      </c>
      <c r="X177" s="118">
        <f>N177-'Interest rate'!N176</f>
        <v>-9.2075743890397299E-2</v>
      </c>
      <c r="Y177" s="118">
        <f>O177-'Interest rate'!O176</f>
        <v>-2.8632007333115217E-2</v>
      </c>
      <c r="Z177" s="118">
        <f>P177-'Interest rate'!P176</f>
        <v>-4.4259956995736038E-2</v>
      </c>
      <c r="AA177" s="118">
        <f>Q177-'Interest rate'!Q176</f>
        <v>-0.10826442789806778</v>
      </c>
      <c r="AB177" s="118">
        <f>R177-'Interest rate'!R176</f>
        <v>-2.8744861952961664E-2</v>
      </c>
      <c r="AC177" s="118">
        <f>S177-'Interest rate'!S176</f>
        <v>-5.1076429270467294E-2</v>
      </c>
      <c r="AD177" s="118">
        <f>T177-'Interest rate'!T176</f>
        <v>-3.1454666443476165E-2</v>
      </c>
      <c r="AE177" s="118"/>
      <c r="AF177" s="118">
        <v>4.5019046519681411E-3</v>
      </c>
      <c r="AG177" s="118">
        <v>0.56354611566431956</v>
      </c>
      <c r="AH177" s="118">
        <v>0.12201315941359807</v>
      </c>
      <c r="AI177" s="118">
        <v>9.8811035438069975E-2</v>
      </c>
      <c r="AJ177" s="118">
        <v>9.0038093039362818E-2</v>
      </c>
      <c r="AK177" s="118">
        <v>3.7054138289276228E-2</v>
      </c>
      <c r="AL177" s="118">
        <v>4.5480780330139671E-2</v>
      </c>
      <c r="AM177" s="118">
        <v>3.8554773173265611E-2</v>
      </c>
      <c r="AN177" s="31"/>
      <c r="AO177" s="31"/>
      <c r="AP177" s="16">
        <v>6.1173999999999999</v>
      </c>
      <c r="AQ177" s="16">
        <v>7.5640999999999998</v>
      </c>
      <c r="AR177" s="16">
        <v>9.4239999999999995</v>
      </c>
      <c r="AS177" s="16">
        <v>7.8120000000000009E-2</v>
      </c>
      <c r="AT177" s="16">
        <v>6.2976999999999999</v>
      </c>
      <c r="AU177" s="16">
        <v>5.9227999999999996</v>
      </c>
      <c r="AV177" s="16">
        <v>5.9542799999999998</v>
      </c>
      <c r="AW177" s="16"/>
      <c r="AX177" s="16">
        <f t="shared" si="115"/>
        <v>0.16346814005950241</v>
      </c>
      <c r="AY177" s="16">
        <f t="shared" si="116"/>
        <v>1.2364893582240821</v>
      </c>
      <c r="AZ177" s="16">
        <f t="shared" si="117"/>
        <v>1.5405237519207506</v>
      </c>
      <c r="BA177" s="16">
        <f t="shared" si="118"/>
        <v>1.2770131101448329E-2</v>
      </c>
      <c r="BB177" s="16">
        <f t="shared" si="119"/>
        <v>1.0294733056527283</v>
      </c>
      <c r="BC177" s="16">
        <f t="shared" si="120"/>
        <v>0.96818909994442082</v>
      </c>
      <c r="BD177" s="16">
        <f t="shared" si="147"/>
        <v>0.97333507699349398</v>
      </c>
      <c r="BE177" s="16"/>
      <c r="BF177" s="16">
        <f t="shared" si="121"/>
        <v>0.1322034346452321</v>
      </c>
      <c r="BG177" s="16">
        <f t="shared" si="122"/>
        <v>0.80874129109874282</v>
      </c>
      <c r="BH177" s="16">
        <f t="shared" si="123"/>
        <v>1.2458851680966672</v>
      </c>
      <c r="BI177" s="16">
        <f t="shared" si="124"/>
        <v>1.0327732314485532E-2</v>
      </c>
      <c r="BJ177" s="16">
        <f t="shared" si="125"/>
        <v>0.83257757036527813</v>
      </c>
      <c r="BK177" s="16">
        <f t="shared" si="126"/>
        <v>0.78301450271678064</v>
      </c>
      <c r="BL177" s="16">
        <f t="shared" si="148"/>
        <v>0.78717626683941255</v>
      </c>
      <c r="BM177" s="16"/>
      <c r="BN177" s="16">
        <f t="shared" si="127"/>
        <v>0.10611205432937182</v>
      </c>
      <c r="BO177" s="16">
        <f t="shared" si="128"/>
        <v>0.6491298811544991</v>
      </c>
      <c r="BP177" s="16">
        <f t="shared" si="129"/>
        <v>0.80264219015280136</v>
      </c>
      <c r="BQ177" s="16">
        <f t="shared" si="130"/>
        <v>8.2894736842105271E-3</v>
      </c>
      <c r="BR177" s="16">
        <f t="shared" si="131"/>
        <v>0.66826188455008484</v>
      </c>
      <c r="BS177" s="16">
        <f t="shared" si="132"/>
        <v>0.62848047538200336</v>
      </c>
      <c r="BT177" s="16">
        <f t="shared" si="149"/>
        <v>0.63182088285229199</v>
      </c>
      <c r="BU177" s="16"/>
      <c r="BV177" s="16">
        <f t="shared" si="133"/>
        <v>12.800819252432154</v>
      </c>
      <c r="BW177" s="16">
        <f t="shared" si="134"/>
        <v>78.307731694828462</v>
      </c>
      <c r="BX177" s="16">
        <f t="shared" si="135"/>
        <v>96.826676907322053</v>
      </c>
      <c r="BY177" s="16">
        <f t="shared" si="150"/>
        <v>120.63492063492062</v>
      </c>
      <c r="BZ177" s="16">
        <f t="shared" si="136"/>
        <v>80.615719406041976</v>
      </c>
      <c r="CA177" s="16">
        <f t="shared" si="137"/>
        <v>75.816692268305161</v>
      </c>
      <c r="CB177" s="16">
        <f t="shared" si="151"/>
        <v>76.219662058371725</v>
      </c>
      <c r="CC177" s="16"/>
      <c r="CD177" s="16">
        <f t="shared" si="138"/>
        <v>0.16883906260552442</v>
      </c>
      <c r="CE177" s="16">
        <f t="shared" si="139"/>
        <v>0.97137050034139449</v>
      </c>
      <c r="CF177" s="16">
        <f t="shared" si="140"/>
        <v>1.2010892865649363</v>
      </c>
      <c r="CG177" s="16">
        <f t="shared" si="152"/>
        <v>1.496419327691062</v>
      </c>
      <c r="CH177" s="16">
        <f t="shared" si="153"/>
        <v>1.2404528637439067E-2</v>
      </c>
      <c r="CI177" s="16">
        <f t="shared" si="141"/>
        <v>0.94047033043809636</v>
      </c>
      <c r="CJ177" s="16">
        <f t="shared" si="154"/>
        <v>1.005315053690822</v>
      </c>
      <c r="CK177" s="16"/>
      <c r="CL177" s="16">
        <f t="shared" si="155"/>
        <v>0.16883906260552442</v>
      </c>
      <c r="CM177" s="16">
        <f t="shared" si="142"/>
        <v>1.032856081583035</v>
      </c>
      <c r="CN177" s="16">
        <f t="shared" si="143"/>
        <v>1.2771155534544472</v>
      </c>
      <c r="CO177" s="16">
        <f t="shared" si="144"/>
        <v>1.591139325994462</v>
      </c>
      <c r="CP177" s="16">
        <f t="shared" si="145"/>
        <v>1.3189707570743569E-2</v>
      </c>
      <c r="CQ177" s="16">
        <f t="shared" si="146"/>
        <v>1.063297764570811</v>
      </c>
      <c r="CR177" s="16">
        <f t="shared" si="156"/>
        <v>1.005315053690822</v>
      </c>
      <c r="CS177" s="16"/>
      <c r="CT177" s="16">
        <f t="shared" si="157"/>
        <v>0.16794641837468174</v>
      </c>
      <c r="CU177" s="16">
        <f t="shared" si="158"/>
        <v>1.0273954197652782</v>
      </c>
      <c r="CV177" s="16">
        <f t="shared" si="159"/>
        <v>1.2703635032279301</v>
      </c>
      <c r="CW177" s="16">
        <f t="shared" si="160"/>
        <v>1.5827270467630008</v>
      </c>
      <c r="CX177" s="16">
        <f t="shared" si="161"/>
        <v>1.311997420343014E-2</v>
      </c>
      <c r="CY177" s="16">
        <f t="shared" si="162"/>
        <v>0.99471304674956496</v>
      </c>
      <c r="CZ177" s="16">
        <f t="shared" si="163"/>
        <v>0.99471304674956496</v>
      </c>
      <c r="DA177" s="31"/>
      <c r="DB177" s="57"/>
      <c r="DC177" s="57"/>
      <c r="DD177" s="57"/>
      <c r="DE177" s="161"/>
      <c r="DF177" s="132"/>
      <c r="DG177" s="205"/>
      <c r="DH177" s="206"/>
      <c r="DI177" s="78"/>
      <c r="DJ177" s="57"/>
      <c r="DP177" s="78"/>
    </row>
    <row r="178" spans="2:120" x14ac:dyDescent="0.25">
      <c r="B178" s="115">
        <v>41089</v>
      </c>
      <c r="C178" s="112">
        <v>2143.5219699999998</v>
      </c>
      <c r="D178" s="112">
        <v>359.38</v>
      </c>
      <c r="E178" s="112">
        <v>284.07242000000002</v>
      </c>
      <c r="F178" s="112">
        <v>229.16719000000001</v>
      </c>
      <c r="G178" s="112">
        <v>28678.523440000001</v>
      </c>
      <c r="H178" s="112">
        <v>341.19537000000003</v>
      </c>
      <c r="I178" s="112">
        <v>366.06445000000002</v>
      </c>
      <c r="J178" s="112">
        <v>351.12848000000002</v>
      </c>
      <c r="L178" s="115">
        <v>41089</v>
      </c>
      <c r="M178" s="112">
        <f t="shared" si="164"/>
        <v>2.2978212739317883E-2</v>
      </c>
      <c r="N178" s="112">
        <f t="shared" si="165"/>
        <v>4.812179188054122E-2</v>
      </c>
      <c r="O178" s="112">
        <f t="shared" si="166"/>
        <v>2.434418479131395E-2</v>
      </c>
      <c r="P178" s="112">
        <f t="shared" si="167"/>
        <v>3.0343370623285626E-2</v>
      </c>
      <c r="Q178" s="112">
        <f t="shared" si="168"/>
        <v>6.6838193122205292E-2</v>
      </c>
      <c r="R178" s="112">
        <f t="shared" si="169"/>
        <v>2.4384187232589172E-2</v>
      </c>
      <c r="S178" s="112">
        <f t="shared" si="170"/>
        <v>3.3510943575042695E-2</v>
      </c>
      <c r="T178" s="112">
        <f t="shared" si="171"/>
        <v>-3.0809992741619441E-3</v>
      </c>
      <c r="V178" s="115">
        <v>41089</v>
      </c>
      <c r="W178" s="119">
        <f>M178-'Interest rate'!M177</f>
        <v>2.1383933459214743E-2</v>
      </c>
      <c r="X178" s="119">
        <f>N178-'Interest rate'!N177</f>
        <v>4.7923050929996158E-2</v>
      </c>
      <c r="Y178" s="119">
        <f>O178-'Interest rate'!O177</f>
        <v>2.4066932959457388E-2</v>
      </c>
      <c r="Z178" s="119">
        <f>P178-'Interest rate'!P177</f>
        <v>2.9786744535010845E-2</v>
      </c>
      <c r="AA178" s="119">
        <f>Q178-'Interest rate'!Q177</f>
        <v>6.6718030901631753E-2</v>
      </c>
      <c r="AB178" s="119">
        <f>R178-'Interest rate'!R177</f>
        <v>2.4347386348847477E-2</v>
      </c>
      <c r="AC178" s="119">
        <f>S178-'Interest rate'!S177</f>
        <v>3.2588141610839338E-2</v>
      </c>
      <c r="AD178" s="119">
        <f>T178-'Interest rate'!T177</f>
        <v>-6.3306187100004019E-3</v>
      </c>
      <c r="AE178" s="118"/>
      <c r="AF178" s="119">
        <v>4.5019046519681411E-3</v>
      </c>
      <c r="AG178" s="119">
        <v>0.56354611566431956</v>
      </c>
      <c r="AH178" s="119">
        <v>0.12201315941359807</v>
      </c>
      <c r="AI178" s="119">
        <v>9.8811035438069975E-2</v>
      </c>
      <c r="AJ178" s="119">
        <v>9.0038093039362818E-2</v>
      </c>
      <c r="AK178" s="119">
        <v>3.7054138289276228E-2</v>
      </c>
      <c r="AL178" s="119">
        <v>4.5480780330139671E-2</v>
      </c>
      <c r="AM178" s="119">
        <v>3.8554773173265611E-2</v>
      </c>
      <c r="AN178" s="31"/>
      <c r="AO178" s="31"/>
      <c r="AP178" s="18">
        <v>5.9587000000000003</v>
      </c>
      <c r="AQ178" s="18">
        <v>7.5472999999999999</v>
      </c>
      <c r="AR178" s="18">
        <v>9.3641000000000005</v>
      </c>
      <c r="AS178" s="18">
        <v>7.4698000000000001E-2</v>
      </c>
      <c r="AT178" s="18">
        <v>6.2824999999999998</v>
      </c>
      <c r="AU178" s="18">
        <v>5.8640999999999996</v>
      </c>
      <c r="AV178" s="18">
        <v>6.1017200000000003</v>
      </c>
      <c r="AW178" s="18"/>
      <c r="AX178" s="18">
        <f t="shared" si="115"/>
        <v>0.16782184033430109</v>
      </c>
      <c r="AY178" s="18">
        <f t="shared" si="116"/>
        <v>1.2666017755550705</v>
      </c>
      <c r="AZ178" s="18">
        <f t="shared" si="117"/>
        <v>1.5715004950744289</v>
      </c>
      <c r="BA178" s="18">
        <f t="shared" si="118"/>
        <v>1.2535955829291623E-2</v>
      </c>
      <c r="BB178" s="18">
        <f t="shared" si="119"/>
        <v>1.0543407119002466</v>
      </c>
      <c r="BC178" s="18">
        <f t="shared" si="120"/>
        <v>0.98412405390437496</v>
      </c>
      <c r="BD178" s="18">
        <f t="shared" si="147"/>
        <v>1.0240018796046118</v>
      </c>
      <c r="BE178" s="18"/>
      <c r="BF178" s="18">
        <f t="shared" si="121"/>
        <v>0.13249771441442634</v>
      </c>
      <c r="BG178" s="18">
        <f t="shared" si="122"/>
        <v>0.78951413088124234</v>
      </c>
      <c r="BH178" s="18">
        <f t="shared" si="123"/>
        <v>1.2407218475481299</v>
      </c>
      <c r="BI178" s="18">
        <f t="shared" si="124"/>
        <v>9.8973142713288196E-3</v>
      </c>
      <c r="BJ178" s="18">
        <f t="shared" si="125"/>
        <v>0.83241689080863346</v>
      </c>
      <c r="BK178" s="18">
        <f t="shared" si="126"/>
        <v>0.77697984709763745</v>
      </c>
      <c r="BL178" s="18">
        <f t="shared" si="148"/>
        <v>0.80846395399679349</v>
      </c>
      <c r="BM178" s="18"/>
      <c r="BN178" s="18">
        <f t="shared" si="127"/>
        <v>0.10679082880362234</v>
      </c>
      <c r="BO178" s="18">
        <f t="shared" si="128"/>
        <v>0.63633451159214449</v>
      </c>
      <c r="BP178" s="18">
        <f t="shared" si="129"/>
        <v>0.80598242222957883</v>
      </c>
      <c r="BQ178" s="18">
        <f t="shared" si="130"/>
        <v>7.9770613299729818E-3</v>
      </c>
      <c r="BR178" s="18">
        <f t="shared" si="131"/>
        <v>0.67091338195875727</v>
      </c>
      <c r="BS178" s="18">
        <f t="shared" si="132"/>
        <v>0.6262320991873217</v>
      </c>
      <c r="BT178" s="18">
        <f t="shared" si="149"/>
        <v>0.65160773592763854</v>
      </c>
      <c r="BU178" s="18"/>
      <c r="BV178" s="18">
        <f t="shared" si="133"/>
        <v>13.387239283514953</v>
      </c>
      <c r="BW178" s="18">
        <f t="shared" si="134"/>
        <v>79.770542718680559</v>
      </c>
      <c r="BX178" s="18">
        <f t="shared" si="135"/>
        <v>101.03751104447241</v>
      </c>
      <c r="BY178" s="18">
        <f t="shared" si="150"/>
        <v>125.35944737476238</v>
      </c>
      <c r="BZ178" s="18">
        <f t="shared" si="136"/>
        <v>84.105330798682687</v>
      </c>
      <c r="CA178" s="18">
        <f t="shared" si="137"/>
        <v>78.504109882460028</v>
      </c>
      <c r="CB178" s="18">
        <f t="shared" si="151"/>
        <v>81.685185681008861</v>
      </c>
      <c r="CC178" s="18"/>
      <c r="CD178" s="18">
        <f t="shared" si="138"/>
        <v>0.17052915195852733</v>
      </c>
      <c r="CE178" s="18">
        <f t="shared" si="139"/>
        <v>0.94846000795861529</v>
      </c>
      <c r="CF178" s="18">
        <f t="shared" si="140"/>
        <v>1.2013211301233586</v>
      </c>
      <c r="CG178" s="18">
        <f t="shared" si="152"/>
        <v>1.4905053720652608</v>
      </c>
      <c r="CH178" s="18">
        <f t="shared" si="153"/>
        <v>1.1889852765618783E-2</v>
      </c>
      <c r="CI178" s="18">
        <f t="shared" si="141"/>
        <v>0.93340230799840829</v>
      </c>
      <c r="CJ178" s="18">
        <f t="shared" si="154"/>
        <v>1.0405211370883853</v>
      </c>
      <c r="CK178" s="18"/>
      <c r="CL178" s="18">
        <f t="shared" si="155"/>
        <v>0.17052915195852733</v>
      </c>
      <c r="CM178" s="18">
        <f t="shared" si="142"/>
        <v>1.0161320577752768</v>
      </c>
      <c r="CN178" s="18">
        <f t="shared" si="143"/>
        <v>1.2870346685765932</v>
      </c>
      <c r="CO178" s="18">
        <f t="shared" si="144"/>
        <v>1.5968520318548458</v>
      </c>
      <c r="CP178" s="18">
        <f t="shared" si="145"/>
        <v>1.2738186592998075E-2</v>
      </c>
      <c r="CQ178" s="18">
        <f t="shared" si="146"/>
        <v>1.0713493971794479</v>
      </c>
      <c r="CR178" s="18">
        <f t="shared" si="156"/>
        <v>1.0405211370883853</v>
      </c>
      <c r="CS178" s="18"/>
      <c r="CT178" s="18">
        <f t="shared" si="157"/>
        <v>0.1638882151262267</v>
      </c>
      <c r="CU178" s="18">
        <f t="shared" si="158"/>
        <v>0.976560707472647</v>
      </c>
      <c r="CV178" s="18">
        <f t="shared" si="159"/>
        <v>1.2369135260221709</v>
      </c>
      <c r="CW178" s="18">
        <f t="shared" si="160"/>
        <v>1.5346656352634995</v>
      </c>
      <c r="CX178" s="18">
        <f t="shared" si="161"/>
        <v>1.2242121893498882E-2</v>
      </c>
      <c r="CY178" s="18">
        <f t="shared" si="162"/>
        <v>0.96105688232170594</v>
      </c>
      <c r="CZ178" s="18">
        <f t="shared" si="163"/>
        <v>0.96105688232170594</v>
      </c>
      <c r="DA178" s="31"/>
      <c r="DB178" s="57"/>
      <c r="DC178" s="57"/>
      <c r="DD178" s="57"/>
      <c r="DE178" s="161"/>
      <c r="DF178" s="132"/>
      <c r="DG178" s="205"/>
      <c r="DH178" s="206"/>
      <c r="DI178" s="78"/>
      <c r="DJ178" s="57"/>
      <c r="DP178" s="78"/>
    </row>
    <row r="179" spans="2:120" x14ac:dyDescent="0.25">
      <c r="B179" s="78">
        <v>41121</v>
      </c>
      <c r="C179" s="111">
        <v>2193.3083499999998</v>
      </c>
      <c r="D179" s="111">
        <v>363.95</v>
      </c>
      <c r="E179" s="111">
        <v>295.75002999999998</v>
      </c>
      <c r="F179" s="111">
        <v>232.27391</v>
      </c>
      <c r="G179" s="111">
        <v>28439.052729999999</v>
      </c>
      <c r="H179" s="111">
        <v>355.25159000000002</v>
      </c>
      <c r="I179" s="111">
        <v>364.85986000000003</v>
      </c>
      <c r="J179" s="111">
        <v>346.19042999999999</v>
      </c>
      <c r="L179" s="78">
        <v>41121</v>
      </c>
      <c r="M179" s="111">
        <f t="shared" si="164"/>
        <v>2.3226437935693234E-2</v>
      </c>
      <c r="N179" s="111">
        <f t="shared" si="165"/>
        <v>1.2716344816072089E-2</v>
      </c>
      <c r="O179" s="111">
        <f t="shared" si="166"/>
        <v>4.1107862565468167E-2</v>
      </c>
      <c r="P179" s="111">
        <f t="shared" si="167"/>
        <v>1.3556565405370646E-2</v>
      </c>
      <c r="Q179" s="111">
        <f t="shared" si="168"/>
        <v>-8.3501757160201473E-3</v>
      </c>
      <c r="R179" s="111">
        <f t="shared" si="169"/>
        <v>4.119698341744793E-2</v>
      </c>
      <c r="S179" s="111">
        <f t="shared" si="170"/>
        <v>-3.2906500480994749E-3</v>
      </c>
      <c r="T179" s="111">
        <f t="shared" si="171"/>
        <v>-1.4063370763886862E-2</v>
      </c>
      <c r="V179" s="78">
        <v>41121</v>
      </c>
      <c r="W179" s="118">
        <f>M179-'Interest rate'!M178</f>
        <v>2.1615782969397035E-2</v>
      </c>
      <c r="X179" s="118">
        <f>N179-'Interest rate'!N178</f>
        <v>1.2511783455835479E-2</v>
      </c>
      <c r="Y179" s="118">
        <f>O179-'Interest rate'!O178</f>
        <v>4.0842176150499343E-2</v>
      </c>
      <c r="Z179" s="118">
        <f>P179-'Interest rate'!P178</f>
        <v>1.3044675704800834E-2</v>
      </c>
      <c r="AA179" s="118">
        <f>Q179-'Interest rate'!Q178</f>
        <v>-8.4691478361295092E-3</v>
      </c>
      <c r="AB179" s="118">
        <f>R179-'Interest rate'!R178</f>
        <v>4.1165322264720361E-2</v>
      </c>
      <c r="AC179" s="118">
        <f>S179-'Interest rate'!S178</f>
        <v>-4.2093273139948151E-3</v>
      </c>
      <c r="AD179" s="118">
        <f>T179-'Interest rate'!T178</f>
        <v>-1.731299019972532E-2</v>
      </c>
      <c r="AE179" s="118"/>
      <c r="AF179" s="118">
        <v>4.7514196314752573E-3</v>
      </c>
      <c r="AG179" s="118">
        <v>0.56147873449994212</v>
      </c>
      <c r="AH179" s="118">
        <v>0.12620234094333063</v>
      </c>
      <c r="AI179" s="118">
        <v>9.9200370842507837E-2</v>
      </c>
      <c r="AJ179" s="118">
        <v>8.3555452543747827E-2</v>
      </c>
      <c r="AK179" s="118">
        <v>3.7779580484413024E-2</v>
      </c>
      <c r="AL179" s="118">
        <v>4.7282419747363545E-2</v>
      </c>
      <c r="AM179" s="118">
        <v>3.9749681307219842E-2</v>
      </c>
      <c r="AN179" s="31"/>
      <c r="AO179" s="31"/>
      <c r="AP179" s="16">
        <v>6.0335000000000001</v>
      </c>
      <c r="AQ179" s="16">
        <v>7.4154999999999998</v>
      </c>
      <c r="AR179" s="16">
        <v>9.4552999999999994</v>
      </c>
      <c r="AS179" s="16">
        <v>7.7168E-2</v>
      </c>
      <c r="AT179" s="16">
        <v>6.1749999999999998</v>
      </c>
      <c r="AU179" s="16">
        <v>6.0110999999999999</v>
      </c>
      <c r="AV179" s="16">
        <v>6.33725</v>
      </c>
      <c r="AW179" s="16"/>
      <c r="AX179" s="16">
        <f t="shared" si="115"/>
        <v>0.16574127786525233</v>
      </c>
      <c r="AY179" s="16">
        <f t="shared" si="116"/>
        <v>1.2290544460097788</v>
      </c>
      <c r="AZ179" s="16">
        <f t="shared" si="117"/>
        <v>1.5671335045993202</v>
      </c>
      <c r="BA179" s="16">
        <f t="shared" si="118"/>
        <v>1.2789922930305793E-2</v>
      </c>
      <c r="BB179" s="16">
        <f t="shared" si="119"/>
        <v>1.0234523908179332</v>
      </c>
      <c r="BC179" s="16">
        <f t="shared" si="120"/>
        <v>0.99628739537581834</v>
      </c>
      <c r="BD179" s="16">
        <f t="shared" si="147"/>
        <v>1.0503439131515704</v>
      </c>
      <c r="BE179" s="16"/>
      <c r="BF179" s="16">
        <f t="shared" si="121"/>
        <v>0.13485267345425123</v>
      </c>
      <c r="BG179" s="16">
        <f t="shared" si="122"/>
        <v>0.81363360528622475</v>
      </c>
      <c r="BH179" s="16">
        <f t="shared" si="123"/>
        <v>1.2750724833119815</v>
      </c>
      <c r="BI179" s="16">
        <f t="shared" si="124"/>
        <v>1.0406311105117659E-2</v>
      </c>
      <c r="BJ179" s="16">
        <f t="shared" si="125"/>
        <v>0.83271525858000128</v>
      </c>
      <c r="BK179" s="16">
        <f t="shared" si="126"/>
        <v>0.81061290540084951</v>
      </c>
      <c r="BL179" s="16">
        <f t="shared" si="148"/>
        <v>0.85459510484795354</v>
      </c>
      <c r="BM179" s="16"/>
      <c r="BN179" s="16">
        <f t="shared" si="127"/>
        <v>0.10576079024462472</v>
      </c>
      <c r="BO179" s="16">
        <f t="shared" si="128"/>
        <v>0.63810772794094328</v>
      </c>
      <c r="BP179" s="16">
        <f t="shared" si="129"/>
        <v>0.7842691400590146</v>
      </c>
      <c r="BQ179" s="16">
        <f t="shared" si="130"/>
        <v>8.1613486615971995E-3</v>
      </c>
      <c r="BR179" s="16">
        <f t="shared" si="131"/>
        <v>0.65307287976055761</v>
      </c>
      <c r="BS179" s="16">
        <f t="shared" si="132"/>
        <v>0.63573868623946361</v>
      </c>
      <c r="BT179" s="16">
        <f t="shared" si="149"/>
        <v>0.67023256797774799</v>
      </c>
      <c r="BU179" s="16"/>
      <c r="BV179" s="16">
        <f t="shared" si="133"/>
        <v>12.958739373833714</v>
      </c>
      <c r="BW179" s="16">
        <f t="shared" si="134"/>
        <v>78.186554012025709</v>
      </c>
      <c r="BX179" s="16">
        <f t="shared" si="135"/>
        <v>96.095531826663901</v>
      </c>
      <c r="BY179" s="16">
        <f t="shared" si="150"/>
        <v>122.52876840140991</v>
      </c>
      <c r="BZ179" s="16">
        <f t="shared" si="136"/>
        <v>80.020215633423177</v>
      </c>
      <c r="CA179" s="16">
        <f t="shared" si="137"/>
        <v>77.896278250051836</v>
      </c>
      <c r="CB179" s="16">
        <f t="shared" si="151"/>
        <v>82.122771096827705</v>
      </c>
      <c r="CC179" s="16"/>
      <c r="CD179" s="16">
        <f t="shared" si="138"/>
        <v>0.16635890269667783</v>
      </c>
      <c r="CE179" s="16">
        <f t="shared" si="139"/>
        <v>0.97708502024291499</v>
      </c>
      <c r="CF179" s="16">
        <f t="shared" si="140"/>
        <v>1.2008906882591095</v>
      </c>
      <c r="CG179" s="16">
        <f t="shared" si="152"/>
        <v>1.5312226720647772</v>
      </c>
      <c r="CH179" s="16">
        <f t="shared" si="153"/>
        <v>1.2496842105263159E-2</v>
      </c>
      <c r="CI179" s="16">
        <f t="shared" si="141"/>
        <v>0.97345748987854253</v>
      </c>
      <c r="CJ179" s="16">
        <f t="shared" si="154"/>
        <v>1.0542579561145216</v>
      </c>
      <c r="CK179" s="16"/>
      <c r="CL179" s="16">
        <f t="shared" si="155"/>
        <v>0.16635890269667783</v>
      </c>
      <c r="CM179" s="16">
        <f t="shared" si="142"/>
        <v>1.0037264394204057</v>
      </c>
      <c r="CN179" s="16">
        <f t="shared" si="143"/>
        <v>1.2336344429472144</v>
      </c>
      <c r="CO179" s="16">
        <f t="shared" si="144"/>
        <v>1.5729733326678979</v>
      </c>
      <c r="CP179" s="16">
        <f t="shared" si="145"/>
        <v>1.2837583803297236E-2</v>
      </c>
      <c r="CQ179" s="16">
        <f t="shared" si="146"/>
        <v>1.0272662241519857</v>
      </c>
      <c r="CR179" s="16">
        <f t="shared" si="156"/>
        <v>1.0542579561145216</v>
      </c>
      <c r="CS179" s="16"/>
      <c r="CT179" s="16">
        <f t="shared" si="157"/>
        <v>0.15779715176141071</v>
      </c>
      <c r="CU179" s="16">
        <f t="shared" si="158"/>
        <v>0.9520691151524715</v>
      </c>
      <c r="CV179" s="16">
        <f t="shared" si="159"/>
        <v>1.1701447788867412</v>
      </c>
      <c r="CW179" s="16">
        <f t="shared" si="160"/>
        <v>1.4920194090496666</v>
      </c>
      <c r="CX179" s="16">
        <f t="shared" si="161"/>
        <v>1.2176890607124541E-2</v>
      </c>
      <c r="CY179" s="16">
        <f t="shared" si="162"/>
        <v>0.9485344589530158</v>
      </c>
      <c r="CZ179" s="16">
        <f t="shared" si="163"/>
        <v>0.9485344589530158</v>
      </c>
      <c r="DA179" s="31"/>
      <c r="DB179" s="57"/>
      <c r="DC179" s="57"/>
      <c r="DD179" s="57"/>
      <c r="DE179" s="161"/>
      <c r="DF179" s="132"/>
      <c r="DG179" s="205"/>
      <c r="DH179" s="206"/>
      <c r="DI179" s="78"/>
      <c r="DJ179" s="57"/>
      <c r="DP179" s="78"/>
    </row>
    <row r="180" spans="2:120" x14ac:dyDescent="0.25">
      <c r="B180" s="115">
        <v>41152</v>
      </c>
      <c r="C180" s="112">
        <v>2156.0485800000001</v>
      </c>
      <c r="D180" s="112">
        <v>371.63</v>
      </c>
      <c r="E180" s="112">
        <v>295.62484999999998</v>
      </c>
      <c r="F180" s="112">
        <v>234.25996000000001</v>
      </c>
      <c r="G180" s="112">
        <v>29106.0625</v>
      </c>
      <c r="H180" s="112">
        <v>355.01812999999999</v>
      </c>
      <c r="I180" s="112">
        <v>366.53867000000002</v>
      </c>
      <c r="J180" s="112">
        <v>359.89733999999999</v>
      </c>
      <c r="L180" s="115">
        <v>41152</v>
      </c>
      <c r="M180" s="112">
        <f t="shared" si="164"/>
        <v>-1.698793058440673E-2</v>
      </c>
      <c r="N180" s="112">
        <f t="shared" si="165"/>
        <v>2.1101799697760715E-2</v>
      </c>
      <c r="O180" s="112">
        <f t="shared" si="166"/>
        <v>-4.2326284802063352E-4</v>
      </c>
      <c r="P180" s="112">
        <f t="shared" si="167"/>
        <v>8.550465267493923E-3</v>
      </c>
      <c r="Q180" s="112">
        <f t="shared" si="168"/>
        <v>2.3454007991496217E-2</v>
      </c>
      <c r="R180" s="112">
        <f t="shared" si="169"/>
        <v>-6.5716806503257619E-4</v>
      </c>
      <c r="S180" s="112">
        <f t="shared" si="170"/>
        <v>4.6012460784259357E-3</v>
      </c>
      <c r="T180" s="112">
        <f t="shared" si="171"/>
        <v>3.9593555489098931E-2</v>
      </c>
      <c r="V180" s="115">
        <v>41152</v>
      </c>
      <c r="W180" s="119">
        <f>M180-'Interest rate'!M179</f>
        <v>-1.8541257759478125E-2</v>
      </c>
      <c r="X180" s="119">
        <f>N180-'Interest rate'!N179</f>
        <v>2.0897279910558009E-2</v>
      </c>
      <c r="Y180" s="119">
        <f>O180-'Interest rate'!O179</f>
        <v>-5.0714913419691587E-4</v>
      </c>
      <c r="Z180" s="119">
        <f>P180-'Interest rate'!P179</f>
        <v>8.0857134117029439E-3</v>
      </c>
      <c r="AA180" s="119">
        <f>Q180-'Interest rate'!Q179</f>
        <v>2.3335035871386856E-2</v>
      </c>
      <c r="AB180" s="119">
        <f>R180-'Interest rate'!R179</f>
        <v>-6.7383320411662506E-4</v>
      </c>
      <c r="AC180" s="119">
        <f>S180-'Interest rate'!S179</f>
        <v>3.694118962589199E-3</v>
      </c>
      <c r="AD180" s="119">
        <f>T180-'Interest rate'!T179</f>
        <v>3.6496846565869046E-2</v>
      </c>
      <c r="AE180" s="118"/>
      <c r="AF180" s="119">
        <v>4.7514196314752573E-3</v>
      </c>
      <c r="AG180" s="119">
        <v>0.56147873449994212</v>
      </c>
      <c r="AH180" s="119">
        <v>0.12620234094333063</v>
      </c>
      <c r="AI180" s="119">
        <v>9.9200370842507837E-2</v>
      </c>
      <c r="AJ180" s="119">
        <v>8.3555452543747827E-2</v>
      </c>
      <c r="AK180" s="119">
        <v>3.7779580484413024E-2</v>
      </c>
      <c r="AL180" s="119">
        <v>4.7282419747363545E-2</v>
      </c>
      <c r="AM180" s="119">
        <v>3.9749681307219842E-2</v>
      </c>
      <c r="AN180" s="31"/>
      <c r="AO180" s="31"/>
      <c r="AP180" s="18">
        <v>5.7975000000000003</v>
      </c>
      <c r="AQ180" s="18">
        <v>7.2923</v>
      </c>
      <c r="AR180" s="18">
        <v>9.1927000000000003</v>
      </c>
      <c r="AS180" s="18">
        <v>7.397999999999999E-2</v>
      </c>
      <c r="AT180" s="18">
        <v>6.0716000000000001</v>
      </c>
      <c r="AU180" s="18">
        <v>5.8780999999999999</v>
      </c>
      <c r="AV180" s="18">
        <v>5.9831500000000002</v>
      </c>
      <c r="AW180" s="18"/>
      <c r="AX180" s="18">
        <f t="shared" si="115"/>
        <v>0.17248814144027597</v>
      </c>
      <c r="AY180" s="18">
        <f t="shared" si="116"/>
        <v>1.2578352738249243</v>
      </c>
      <c r="AZ180" s="18">
        <f t="shared" si="117"/>
        <v>1.5856317378180249</v>
      </c>
      <c r="BA180" s="18">
        <f t="shared" si="118"/>
        <v>1.2760672703751615E-2</v>
      </c>
      <c r="BB180" s="18">
        <f t="shared" si="119"/>
        <v>1.0472789995687797</v>
      </c>
      <c r="BC180" s="18">
        <f t="shared" si="120"/>
        <v>1.0139025442000862</v>
      </c>
      <c r="BD180" s="18">
        <f t="shared" si="147"/>
        <v>1.0320224234583872</v>
      </c>
      <c r="BE180" s="18"/>
      <c r="BF180" s="18">
        <f t="shared" si="121"/>
        <v>0.1371309463406607</v>
      </c>
      <c r="BG180" s="18">
        <f t="shared" si="122"/>
        <v>0.7950166614099804</v>
      </c>
      <c r="BH180" s="18">
        <f t="shared" si="123"/>
        <v>1.2606036504257916</v>
      </c>
      <c r="BI180" s="18">
        <f t="shared" si="124"/>
        <v>1.0144947410282077E-2</v>
      </c>
      <c r="BJ180" s="18">
        <f t="shared" si="125"/>
        <v>0.83260425380195546</v>
      </c>
      <c r="BK180" s="18">
        <f t="shared" si="126"/>
        <v>0.80606941568503765</v>
      </c>
      <c r="BL180" s="18">
        <f t="shared" si="148"/>
        <v>0.82047502159812413</v>
      </c>
      <c r="BM180" s="18"/>
      <c r="BN180" s="18">
        <f t="shared" si="127"/>
        <v>0.10878196830093444</v>
      </c>
      <c r="BO180" s="18">
        <f t="shared" si="128"/>
        <v>0.63066346122466743</v>
      </c>
      <c r="BP180" s="18">
        <f t="shared" si="129"/>
        <v>0.7932707474409042</v>
      </c>
      <c r="BQ180" s="18">
        <f t="shared" si="130"/>
        <v>8.0476900149031288E-3</v>
      </c>
      <c r="BR180" s="18">
        <f t="shared" si="131"/>
        <v>0.66048059873595355</v>
      </c>
      <c r="BS180" s="18">
        <f t="shared" si="132"/>
        <v>0.6394312878697227</v>
      </c>
      <c r="BT180" s="18">
        <f t="shared" si="149"/>
        <v>0.65085883363973585</v>
      </c>
      <c r="BU180" s="18"/>
      <c r="BV180" s="18">
        <f t="shared" si="133"/>
        <v>13.517166801838336</v>
      </c>
      <c r="BW180" s="18">
        <f t="shared" si="134"/>
        <v>78.365774533657756</v>
      </c>
      <c r="BX180" s="18">
        <f t="shared" si="135"/>
        <v>98.571235469045703</v>
      </c>
      <c r="BY180" s="18">
        <f t="shared" si="150"/>
        <v>124.25925925925927</v>
      </c>
      <c r="BZ180" s="18">
        <f t="shared" si="136"/>
        <v>82.070829954041642</v>
      </c>
      <c r="CA180" s="18">
        <f t="shared" si="137"/>
        <v>79.455258177885923</v>
      </c>
      <c r="CB180" s="18">
        <f t="shared" si="151"/>
        <v>80.875236550419046</v>
      </c>
      <c r="CC180" s="18"/>
      <c r="CD180" s="18">
        <f t="shared" si="138"/>
        <v>0.17012299892822511</v>
      </c>
      <c r="CE180" s="18">
        <f t="shared" si="139"/>
        <v>0.95485539231833449</v>
      </c>
      <c r="CF180" s="18">
        <f t="shared" si="140"/>
        <v>1.2010507938599382</v>
      </c>
      <c r="CG180" s="18">
        <f t="shared" si="152"/>
        <v>1.5140490150866328</v>
      </c>
      <c r="CH180" s="18">
        <f t="shared" si="153"/>
        <v>1.2184597140786612E-2</v>
      </c>
      <c r="CI180" s="18">
        <f t="shared" si="141"/>
        <v>0.96813031161473084</v>
      </c>
      <c r="CJ180" s="18">
        <f t="shared" si="154"/>
        <v>1.01787142103741</v>
      </c>
      <c r="CK180" s="18"/>
      <c r="CL180" s="18">
        <f t="shared" si="155"/>
        <v>0.17012299892822511</v>
      </c>
      <c r="CM180" s="18">
        <f t="shared" si="142"/>
        <v>0.98628808628638509</v>
      </c>
      <c r="CN180" s="18">
        <f t="shared" si="143"/>
        <v>1.240587945084296</v>
      </c>
      <c r="CO180" s="18">
        <f t="shared" si="144"/>
        <v>1.563889692247495</v>
      </c>
      <c r="CP180" s="18">
        <f t="shared" si="145"/>
        <v>1.2585699460710092E-2</v>
      </c>
      <c r="CQ180" s="18">
        <f t="shared" si="146"/>
        <v>1.0329188002926115</v>
      </c>
      <c r="CR180" s="18">
        <f t="shared" si="156"/>
        <v>1.01787142103741</v>
      </c>
      <c r="CS180" s="18"/>
      <c r="CT180" s="18">
        <f t="shared" si="157"/>
        <v>0.16713604038006735</v>
      </c>
      <c r="CU180" s="18">
        <f t="shared" si="158"/>
        <v>0.96897119410344046</v>
      </c>
      <c r="CV180" s="18">
        <f t="shared" si="159"/>
        <v>1.218806147263565</v>
      </c>
      <c r="CW180" s="18">
        <f t="shared" si="160"/>
        <v>1.5364314784018454</v>
      </c>
      <c r="CX180" s="18">
        <f t="shared" si="161"/>
        <v>1.2364724267317381E-2</v>
      </c>
      <c r="CY180" s="18">
        <f t="shared" si="162"/>
        <v>0.98244235895807397</v>
      </c>
      <c r="CZ180" s="18">
        <f t="shared" si="163"/>
        <v>0.98244235895807397</v>
      </c>
      <c r="DA180" s="31"/>
      <c r="DB180" s="57"/>
      <c r="DC180" s="57"/>
      <c r="DD180" s="57"/>
      <c r="DE180" s="161"/>
      <c r="DF180" s="132"/>
      <c r="DG180" s="205"/>
      <c r="DH180" s="206"/>
      <c r="DI180" s="78"/>
      <c r="DJ180" s="57"/>
      <c r="DP180" s="78"/>
    </row>
    <row r="181" spans="2:120" x14ac:dyDescent="0.25">
      <c r="B181" s="78">
        <v>41180</v>
      </c>
      <c r="C181" s="111">
        <v>2188.6118200000001</v>
      </c>
      <c r="D181" s="111">
        <v>381.99</v>
      </c>
      <c r="E181" s="111">
        <v>296.66820999999999</v>
      </c>
      <c r="F181" s="111">
        <v>236.48239000000001</v>
      </c>
      <c r="G181" s="111">
        <v>29764.660159999999</v>
      </c>
      <c r="H181" s="111">
        <v>358.61221</v>
      </c>
      <c r="I181" s="111">
        <v>375.76355000000001</v>
      </c>
      <c r="J181" s="111">
        <v>367.79318000000001</v>
      </c>
      <c r="L181" s="78">
        <v>41180</v>
      </c>
      <c r="M181" s="111">
        <f t="shared" si="164"/>
        <v>1.5103203286820133E-2</v>
      </c>
      <c r="N181" s="111">
        <f t="shared" si="165"/>
        <v>2.7877189677905534E-2</v>
      </c>
      <c r="O181" s="111">
        <f t="shared" si="166"/>
        <v>3.5293379430045846E-3</v>
      </c>
      <c r="P181" s="111">
        <f t="shared" si="167"/>
        <v>9.4870245858489355E-3</v>
      </c>
      <c r="Q181" s="111">
        <f t="shared" si="168"/>
        <v>2.2627507928975277E-2</v>
      </c>
      <c r="R181" s="111">
        <f t="shared" si="169"/>
        <v>1.0123651994899507E-2</v>
      </c>
      <c r="S181" s="111">
        <f t="shared" si="170"/>
        <v>2.5167549170187042E-2</v>
      </c>
      <c r="T181" s="111">
        <f t="shared" si="171"/>
        <v>2.1939145201795629E-2</v>
      </c>
      <c r="V181" s="78">
        <v>41180</v>
      </c>
      <c r="W181" s="118">
        <f>M181-'Interest rate'!M180</f>
        <v>1.3566262112491012E-2</v>
      </c>
      <c r="X181" s="118">
        <f>N181-'Interest rate'!N180</f>
        <v>2.7685308974272127E-2</v>
      </c>
      <c r="Y181" s="118">
        <f>O181-'Interest rate'!O180</f>
        <v>3.4680502728741125E-3</v>
      </c>
      <c r="Z181" s="118">
        <f>P181-'Interest rate'!P180</f>
        <v>9.045390556642996E-3</v>
      </c>
      <c r="AA181" s="118">
        <f>Q181-'Interest rate'!Q180</f>
        <v>2.2510200311169459E-2</v>
      </c>
      <c r="AB181" s="118">
        <f>R181-'Interest rate'!R180</f>
        <v>1.0115319043486171E-2</v>
      </c>
      <c r="AC181" s="118">
        <f>S181-'Interest rate'!S180</f>
        <v>2.4264547463280994E-2</v>
      </c>
      <c r="AD181" s="118">
        <f>T181-'Interest rate'!T180</f>
        <v>1.8878689510787083E-2</v>
      </c>
      <c r="AE181" s="118"/>
      <c r="AF181" s="118">
        <v>4.7514196314752573E-3</v>
      </c>
      <c r="AG181" s="118">
        <v>0.56147873449994212</v>
      </c>
      <c r="AH181" s="118">
        <v>0.12620234094333063</v>
      </c>
      <c r="AI181" s="118">
        <v>9.9200370842507837E-2</v>
      </c>
      <c r="AJ181" s="118">
        <v>8.3555452543747827E-2</v>
      </c>
      <c r="AK181" s="118">
        <v>3.7779580484413024E-2</v>
      </c>
      <c r="AL181" s="118">
        <v>4.7282419747363545E-2</v>
      </c>
      <c r="AM181" s="118">
        <v>3.9749681307219842E-2</v>
      </c>
      <c r="AN181" s="31"/>
      <c r="AO181" s="31"/>
      <c r="AP181" s="16">
        <v>5.7251000000000003</v>
      </c>
      <c r="AQ181" s="16">
        <v>7.3636999999999997</v>
      </c>
      <c r="AR181" s="16">
        <v>9.2555999999999994</v>
      </c>
      <c r="AS181" s="16">
        <v>7.3438000000000003E-2</v>
      </c>
      <c r="AT181" s="16">
        <v>6.0925000000000002</v>
      </c>
      <c r="AU181" s="16">
        <v>5.8324999999999996</v>
      </c>
      <c r="AV181" s="16">
        <v>5.9426699999999997</v>
      </c>
      <c r="AW181" s="16"/>
      <c r="AX181" s="16">
        <f t="shared" si="115"/>
        <v>0.17466943808841767</v>
      </c>
      <c r="AY181" s="16">
        <f t="shared" si="116"/>
        <v>1.2862133412516812</v>
      </c>
      <c r="AZ181" s="16">
        <f t="shared" si="117"/>
        <v>1.6166704511711585</v>
      </c>
      <c r="BA181" s="16">
        <f t="shared" si="118"/>
        <v>1.2827374194337217E-2</v>
      </c>
      <c r="BB181" s="16">
        <f t="shared" si="119"/>
        <v>1.0641735515536848</v>
      </c>
      <c r="BC181" s="16">
        <f t="shared" si="120"/>
        <v>1.018759497650696</v>
      </c>
      <c r="BD181" s="16">
        <f t="shared" si="147"/>
        <v>1.0380028296448971</v>
      </c>
      <c r="BE181" s="16"/>
      <c r="BF181" s="16">
        <f t="shared" si="121"/>
        <v>0.13580129554435949</v>
      </c>
      <c r="BG181" s="16">
        <f t="shared" si="122"/>
        <v>0.77747599712101256</v>
      </c>
      <c r="BH181" s="16">
        <f t="shared" si="123"/>
        <v>1.2569224710403737</v>
      </c>
      <c r="BI181" s="16">
        <f t="shared" si="124"/>
        <v>9.9729755421866725E-3</v>
      </c>
      <c r="BJ181" s="16">
        <f t="shared" si="125"/>
        <v>0.82736939310401025</v>
      </c>
      <c r="BK181" s="16">
        <f t="shared" si="126"/>
        <v>0.79206105626247669</v>
      </c>
      <c r="BL181" s="16">
        <f t="shared" si="148"/>
        <v>0.80702228499259876</v>
      </c>
      <c r="BM181" s="16"/>
      <c r="BN181" s="16">
        <f t="shared" si="127"/>
        <v>0.10804269847443711</v>
      </c>
      <c r="BO181" s="16">
        <f t="shared" si="128"/>
        <v>0.6185552530359999</v>
      </c>
      <c r="BP181" s="16">
        <f t="shared" si="129"/>
        <v>0.7955940187562125</v>
      </c>
      <c r="BQ181" s="16">
        <f t="shared" si="130"/>
        <v>7.934439690565712E-3</v>
      </c>
      <c r="BR181" s="16">
        <f t="shared" si="131"/>
        <v>0.65825014045550811</v>
      </c>
      <c r="BS181" s="16">
        <f t="shared" si="132"/>
        <v>0.63015903885215441</v>
      </c>
      <c r="BT181" s="16">
        <f t="shared" si="149"/>
        <v>0.64206210294308308</v>
      </c>
      <c r="BU181" s="16"/>
      <c r="BV181" s="16">
        <f t="shared" si="133"/>
        <v>13.616928565592744</v>
      </c>
      <c r="BW181" s="16">
        <f t="shared" si="134"/>
        <v>77.958277730875025</v>
      </c>
      <c r="BX181" s="16">
        <f t="shared" si="135"/>
        <v>100.2709768784553</v>
      </c>
      <c r="BY181" s="16">
        <f t="shared" si="150"/>
        <v>126.03284403170021</v>
      </c>
      <c r="BZ181" s="16">
        <f t="shared" si="136"/>
        <v>82.961137285873789</v>
      </c>
      <c r="CA181" s="16">
        <f t="shared" si="137"/>
        <v>79.420735858819668</v>
      </c>
      <c r="CB181" s="16">
        <f t="shared" si="151"/>
        <v>80.920912878891031</v>
      </c>
      <c r="CC181" s="16"/>
      <c r="CD181" s="16">
        <f t="shared" si="138"/>
        <v>0.17145306472353194</v>
      </c>
      <c r="CE181" s="16">
        <f t="shared" si="139"/>
        <v>0.93969634796881407</v>
      </c>
      <c r="CF181" s="16">
        <f t="shared" si="140"/>
        <v>1.2086499794829708</v>
      </c>
      <c r="CG181" s="16">
        <f t="shared" si="152"/>
        <v>1.5191793188346325</v>
      </c>
      <c r="CH181" s="16">
        <f t="shared" si="153"/>
        <v>1.2053836684448094E-2</v>
      </c>
      <c r="CI181" s="16">
        <f t="shared" si="141"/>
        <v>0.95732457940090265</v>
      </c>
      <c r="CJ181" s="16">
        <f t="shared" si="154"/>
        <v>1.0188889841405915</v>
      </c>
      <c r="CK181" s="16"/>
      <c r="CL181" s="16">
        <f t="shared" si="155"/>
        <v>0.17145306472353194</v>
      </c>
      <c r="CM181" s="16">
        <f t="shared" si="142"/>
        <v>0.98158594084869277</v>
      </c>
      <c r="CN181" s="16">
        <f t="shared" si="143"/>
        <v>1.262528932704672</v>
      </c>
      <c r="CO181" s="16">
        <f t="shared" si="144"/>
        <v>1.5869009858551222</v>
      </c>
      <c r="CP181" s="16">
        <f t="shared" si="145"/>
        <v>1.2591170167166739E-2</v>
      </c>
      <c r="CQ181" s="16">
        <f t="shared" si="146"/>
        <v>1.0445777968281185</v>
      </c>
      <c r="CR181" s="16">
        <f t="shared" si="156"/>
        <v>1.0188889841405915</v>
      </c>
      <c r="CS181" s="16"/>
      <c r="CT181" s="16">
        <f t="shared" si="157"/>
        <v>0.16827452979889512</v>
      </c>
      <c r="CU181" s="16">
        <f t="shared" si="158"/>
        <v>0.96338851055165431</v>
      </c>
      <c r="CV181" s="16">
        <f t="shared" si="159"/>
        <v>1.2391231550801241</v>
      </c>
      <c r="CW181" s="16">
        <f t="shared" si="160"/>
        <v>1.5574817380066537</v>
      </c>
      <c r="CX181" s="16">
        <f t="shared" si="161"/>
        <v>1.235774491937126E-2</v>
      </c>
      <c r="CY181" s="16">
        <f t="shared" si="162"/>
        <v>0.98146119505205576</v>
      </c>
      <c r="CZ181" s="16">
        <f t="shared" si="163"/>
        <v>0.98146119505205576</v>
      </c>
      <c r="DA181" s="31"/>
      <c r="DB181" s="57"/>
      <c r="DC181" s="57"/>
      <c r="DD181" s="57"/>
      <c r="DE181" s="161"/>
      <c r="DF181" s="132"/>
      <c r="DG181" s="205"/>
      <c r="DH181" s="206"/>
      <c r="DI181" s="78"/>
      <c r="DJ181" s="57"/>
      <c r="DP181" s="78"/>
    </row>
    <row r="182" spans="2:120" x14ac:dyDescent="0.25">
      <c r="B182" s="115">
        <v>41213</v>
      </c>
      <c r="C182" s="112">
        <v>2161.1721200000002</v>
      </c>
      <c r="D182" s="112">
        <v>379.02</v>
      </c>
      <c r="E182" s="112">
        <v>292.22820999999999</v>
      </c>
      <c r="F182" s="112">
        <v>234.92004</v>
      </c>
      <c r="G182" s="112">
        <v>30264.746090000001</v>
      </c>
      <c r="H182" s="112">
        <v>352.75391000000002</v>
      </c>
      <c r="I182" s="112">
        <v>378.90627999999998</v>
      </c>
      <c r="J182" s="112">
        <v>365.14449999999999</v>
      </c>
      <c r="L182" s="115">
        <v>41213</v>
      </c>
      <c r="M182" s="112">
        <f t="shared" si="164"/>
        <v>-1.2537490545034058E-2</v>
      </c>
      <c r="N182" s="112">
        <f t="shared" si="165"/>
        <v>-7.7750726458808428E-3</v>
      </c>
      <c r="O182" s="112">
        <f t="shared" si="166"/>
        <v>-1.496621427688527E-2</v>
      </c>
      <c r="P182" s="112">
        <f t="shared" si="167"/>
        <v>-6.6066230132399983E-3</v>
      </c>
      <c r="Q182" s="112">
        <f t="shared" si="168"/>
        <v>1.6801331757587246E-2</v>
      </c>
      <c r="R182" s="112">
        <f t="shared" si="169"/>
        <v>-1.6336030499351839E-2</v>
      </c>
      <c r="S182" s="112">
        <f t="shared" si="170"/>
        <v>8.3635839612437035E-3</v>
      </c>
      <c r="T182" s="112">
        <f t="shared" si="171"/>
        <v>-7.2015473478872494E-3</v>
      </c>
      <c r="V182" s="115">
        <v>41213</v>
      </c>
      <c r="W182" s="119">
        <f>M182-'Interest rate'!M181</f>
        <v>-1.4049847187572184E-2</v>
      </c>
      <c r="X182" s="119">
        <f>N182-'Interest rate'!N181</f>
        <v>-7.9534392279633215E-3</v>
      </c>
      <c r="Y182" s="119">
        <f>O182-'Interest rate'!O181</f>
        <v>-1.5022147067053182E-2</v>
      </c>
      <c r="Z182" s="119">
        <f>P182-'Interest rate'!P181</f>
        <v>-7.0337432091884811E-3</v>
      </c>
      <c r="AA182" s="119">
        <f>Q182-'Interest rate'!Q181</f>
        <v>1.6685214277611937E-2</v>
      </c>
      <c r="AB182" s="119">
        <f>R182-'Interest rate'!R181</f>
        <v>-1.6343530189994571E-2</v>
      </c>
      <c r="AC182" s="119">
        <f>S182-'Interest rate'!S181</f>
        <v>7.4684210466395839E-3</v>
      </c>
      <c r="AD182" s="119">
        <f>T182-'Interest rate'!T181</f>
        <v>-1.017332330074483E-2</v>
      </c>
      <c r="AE182" s="118"/>
      <c r="AF182" s="119">
        <v>4.6544100535257154E-3</v>
      </c>
      <c r="AG182" s="119">
        <v>0.54503141726786131</v>
      </c>
      <c r="AH182" s="119">
        <v>0.13590877356295089</v>
      </c>
      <c r="AI182" s="119">
        <v>0.10030253665347916</v>
      </c>
      <c r="AJ182" s="119">
        <v>8.6688387246916437E-2</v>
      </c>
      <c r="AK182" s="119">
        <v>3.932976495229229E-2</v>
      </c>
      <c r="AL182" s="119">
        <v>4.666046078659529E-2</v>
      </c>
      <c r="AM182" s="119">
        <v>4.1424249476378863E-2</v>
      </c>
      <c r="AN182" s="31"/>
      <c r="AO182" s="31"/>
      <c r="AP182" s="18">
        <v>5.7020999999999997</v>
      </c>
      <c r="AQ182" s="18">
        <v>7.3902999999999999</v>
      </c>
      <c r="AR182" s="18">
        <v>9.1979000000000006</v>
      </c>
      <c r="AS182" s="18">
        <v>7.1483999999999992E-2</v>
      </c>
      <c r="AT182" s="18">
        <v>6.1211000000000002</v>
      </c>
      <c r="AU182" s="18">
        <v>5.7054999999999998</v>
      </c>
      <c r="AV182" s="18">
        <v>5.9173</v>
      </c>
      <c r="AW182" s="18"/>
      <c r="AX182" s="18">
        <f t="shared" si="115"/>
        <v>0.17537398502306167</v>
      </c>
      <c r="AY182" s="18">
        <f t="shared" si="116"/>
        <v>1.2960663615159327</v>
      </c>
      <c r="AZ182" s="18">
        <f t="shared" si="117"/>
        <v>1.613072376843619</v>
      </c>
      <c r="BA182" s="18">
        <f t="shared" si="118"/>
        <v>1.253643394538854E-2</v>
      </c>
      <c r="BB182" s="18">
        <f t="shared" si="119"/>
        <v>1.0734816997246628</v>
      </c>
      <c r="BC182" s="18">
        <f t="shared" si="120"/>
        <v>1.0005962715490784</v>
      </c>
      <c r="BD182" s="18">
        <f t="shared" si="147"/>
        <v>1.0377404815769629</v>
      </c>
      <c r="BE182" s="18"/>
      <c r="BF182" s="18">
        <f t="shared" si="121"/>
        <v>0.13531250422851576</v>
      </c>
      <c r="BG182" s="18">
        <f t="shared" si="122"/>
        <v>0.77156543036141967</v>
      </c>
      <c r="BH182" s="18">
        <f t="shared" si="123"/>
        <v>1.2445908826434653</v>
      </c>
      <c r="BI182" s="18">
        <f t="shared" si="124"/>
        <v>9.6726790522712203E-3</v>
      </c>
      <c r="BJ182" s="18">
        <f t="shared" si="125"/>
        <v>0.82826136963316788</v>
      </c>
      <c r="BK182" s="18">
        <f t="shared" si="126"/>
        <v>0.77202549287579669</v>
      </c>
      <c r="BL182" s="18">
        <f t="shared" si="148"/>
        <v>0.80068468127139636</v>
      </c>
      <c r="BM182" s="18"/>
      <c r="BN182" s="18">
        <f t="shared" si="127"/>
        <v>0.10872046880266147</v>
      </c>
      <c r="BO182" s="18">
        <f t="shared" si="128"/>
        <v>0.61993498515965595</v>
      </c>
      <c r="BP182" s="18">
        <f t="shared" si="129"/>
        <v>0.80347688059230893</v>
      </c>
      <c r="BQ182" s="18">
        <f t="shared" si="130"/>
        <v>7.7717739918894517E-3</v>
      </c>
      <c r="BR182" s="18">
        <f t="shared" si="131"/>
        <v>0.66548886158797116</v>
      </c>
      <c r="BS182" s="18">
        <f t="shared" si="132"/>
        <v>0.62030463475358499</v>
      </c>
      <c r="BT182" s="18">
        <f t="shared" si="149"/>
        <v>0.6433316300459887</v>
      </c>
      <c r="BU182" s="18"/>
      <c r="BV182" s="18">
        <f t="shared" si="133"/>
        <v>13.989144423927034</v>
      </c>
      <c r="BW182" s="18">
        <f t="shared" si="134"/>
        <v>79.767500419674349</v>
      </c>
      <c r="BX182" s="18">
        <f t="shared" si="135"/>
        <v>103.38397403614795</v>
      </c>
      <c r="BY182" s="18">
        <f t="shared" si="150"/>
        <v>128.67075149683848</v>
      </c>
      <c r="BZ182" s="18">
        <f t="shared" si="136"/>
        <v>85.628951933299774</v>
      </c>
      <c r="CA182" s="18">
        <f t="shared" si="137"/>
        <v>79.815063510715689</v>
      </c>
      <c r="CB182" s="18">
        <f t="shared" si="151"/>
        <v>82.777964299703441</v>
      </c>
      <c r="CC182" s="18"/>
      <c r="CD182" s="18">
        <f t="shared" si="138"/>
        <v>0.1752694768206117</v>
      </c>
      <c r="CE182" s="18">
        <f t="shared" si="139"/>
        <v>0.93154825113133266</v>
      </c>
      <c r="CF182" s="18">
        <f t="shared" si="140"/>
        <v>1.2073483524203166</v>
      </c>
      <c r="CG182" s="18">
        <f t="shared" si="152"/>
        <v>1.5026547515969353</v>
      </c>
      <c r="CH182" s="18">
        <f t="shared" si="153"/>
        <v>1.1678293117250165E-2</v>
      </c>
      <c r="CI182" s="18">
        <f t="shared" si="141"/>
        <v>0.93210370685007582</v>
      </c>
      <c r="CJ182" s="18">
        <f t="shared" si="154"/>
        <v>1.0371220751906056</v>
      </c>
      <c r="CK182" s="18"/>
      <c r="CL182" s="18">
        <f t="shared" si="155"/>
        <v>0.1752694768206117</v>
      </c>
      <c r="CM182" s="18">
        <f t="shared" si="142"/>
        <v>0.99940408377880996</v>
      </c>
      <c r="CN182" s="18">
        <f t="shared" si="143"/>
        <v>1.2952940145473666</v>
      </c>
      <c r="CO182" s="18">
        <f t="shared" si="144"/>
        <v>1.6121111208483045</v>
      </c>
      <c r="CP182" s="18">
        <f t="shared" si="145"/>
        <v>1.2528963281044605E-2</v>
      </c>
      <c r="CQ182" s="18">
        <f t="shared" si="146"/>
        <v>1.0728419945666463</v>
      </c>
      <c r="CR182" s="18">
        <f t="shared" si="156"/>
        <v>1.0371220751906056</v>
      </c>
      <c r="CS182" s="18"/>
      <c r="CT182" s="18">
        <f t="shared" si="157"/>
        <v>0.16899599479492336</v>
      </c>
      <c r="CU182" s="18">
        <f t="shared" si="158"/>
        <v>0.96363206192013251</v>
      </c>
      <c r="CV182" s="18">
        <f t="shared" si="159"/>
        <v>1.248931100332922</v>
      </c>
      <c r="CW182" s="18">
        <f t="shared" si="160"/>
        <v>1.5544082605242258</v>
      </c>
      <c r="CX182" s="18">
        <f t="shared" si="161"/>
        <v>1.20805096919203E-2</v>
      </c>
      <c r="CY182" s="18">
        <f t="shared" si="162"/>
        <v>0.96420664830243519</v>
      </c>
      <c r="CZ182" s="18">
        <f t="shared" si="163"/>
        <v>0.96420664830243519</v>
      </c>
      <c r="DA182" s="31"/>
      <c r="DB182" s="57"/>
      <c r="DC182" s="57"/>
      <c r="DD182" s="57"/>
      <c r="DE182" s="161"/>
      <c r="DF182" s="132"/>
      <c r="DG182" s="205"/>
      <c r="DH182" s="206"/>
      <c r="DI182" s="78"/>
      <c r="DJ182" s="57"/>
      <c r="DP182" s="78"/>
    </row>
    <row r="183" spans="2:120" x14ac:dyDescent="0.25">
      <c r="B183" s="78">
        <v>41243</v>
      </c>
      <c r="C183" s="111">
        <v>2172.8068800000001</v>
      </c>
      <c r="D183" s="111">
        <v>383.13</v>
      </c>
      <c r="E183" s="111">
        <v>294.67003999999997</v>
      </c>
      <c r="F183" s="111">
        <v>238.97828999999999</v>
      </c>
      <c r="G183" s="111">
        <v>31615.886719999999</v>
      </c>
      <c r="H183" s="111">
        <v>355.1232</v>
      </c>
      <c r="I183" s="111">
        <v>380.44808999999998</v>
      </c>
      <c r="J183" s="111">
        <v>367.47555999999997</v>
      </c>
      <c r="L183" s="78">
        <v>41243</v>
      </c>
      <c r="M183" s="111">
        <f t="shared" si="164"/>
        <v>5.3835415940863829E-3</v>
      </c>
      <c r="N183" s="111">
        <f t="shared" si="165"/>
        <v>1.0843754946968431E-2</v>
      </c>
      <c r="O183" s="111">
        <f t="shared" si="166"/>
        <v>8.3559010268035028E-3</v>
      </c>
      <c r="P183" s="111">
        <f t="shared" si="167"/>
        <v>1.7275026855946285E-2</v>
      </c>
      <c r="Q183" s="111">
        <f t="shared" si="168"/>
        <v>4.4644043137914702E-2</v>
      </c>
      <c r="R183" s="111">
        <f t="shared" si="169"/>
        <v>6.7165520574952176E-3</v>
      </c>
      <c r="S183" s="111">
        <f t="shared" si="170"/>
        <v>4.0691064819511347E-3</v>
      </c>
      <c r="T183" s="111">
        <f t="shared" si="171"/>
        <v>6.3839384134225519E-3</v>
      </c>
      <c r="V183" s="78">
        <v>41243</v>
      </c>
      <c r="W183" s="118">
        <f>M183-'Interest rate'!M182</f>
        <v>3.9285746883293005E-3</v>
      </c>
      <c r="X183" s="118">
        <f>N183-'Interest rate'!N182</f>
        <v>1.0667259709266297E-2</v>
      </c>
      <c r="Y183" s="118">
        <f>O183-'Interest rate'!O182</f>
        <v>8.3071057909631651E-3</v>
      </c>
      <c r="Z183" s="118">
        <f>P183-'Interest rate'!P182</f>
        <v>1.6859312011217265E-2</v>
      </c>
      <c r="AA183" s="118">
        <f>Q183-'Interest rate'!Q182</f>
        <v>4.4531496164907036E-2</v>
      </c>
      <c r="AB183" s="118">
        <f>R183-'Interest rate'!R182</f>
        <v>6.7115521949898671E-3</v>
      </c>
      <c r="AC183" s="118">
        <f>S183-'Interest rate'!S182</f>
        <v>3.1826082814310208E-3</v>
      </c>
      <c r="AD183" s="118">
        <f>T183-'Interest rate'!T182</f>
        <v>3.6423256421798111E-3</v>
      </c>
      <c r="AE183" s="118"/>
      <c r="AF183" s="118">
        <v>4.6544100535257154E-3</v>
      </c>
      <c r="AG183" s="118">
        <v>0.54503141726786131</v>
      </c>
      <c r="AH183" s="118">
        <v>0.13590877356295089</v>
      </c>
      <c r="AI183" s="118">
        <v>0.10030253665347916</v>
      </c>
      <c r="AJ183" s="118">
        <v>8.6688387246916437E-2</v>
      </c>
      <c r="AK183" s="118">
        <v>3.932976495229229E-2</v>
      </c>
      <c r="AL183" s="118">
        <v>4.666046078659529E-2</v>
      </c>
      <c r="AM183" s="118">
        <v>4.1424249476378863E-2</v>
      </c>
      <c r="AN183" s="31"/>
      <c r="AO183" s="31"/>
      <c r="AP183" s="16">
        <v>5.6733000000000002</v>
      </c>
      <c r="AQ183" s="16">
        <v>7.3674999999999997</v>
      </c>
      <c r="AR183" s="16">
        <v>9.0875000000000004</v>
      </c>
      <c r="AS183" s="16">
        <v>6.8784999999999999E-2</v>
      </c>
      <c r="AT183" s="16">
        <v>6.1121999999999996</v>
      </c>
      <c r="AU183" s="16">
        <v>5.7055999999999996</v>
      </c>
      <c r="AV183" s="16">
        <v>5.9160199999999996</v>
      </c>
      <c r="AW183" s="16"/>
      <c r="AX183" s="16">
        <f t="shared" si="115"/>
        <v>0.17626425537165319</v>
      </c>
      <c r="AY183" s="16">
        <f t="shared" si="116"/>
        <v>1.2986269014506548</v>
      </c>
      <c r="AZ183" s="16">
        <f t="shared" si="117"/>
        <v>1.6018014206898985</v>
      </c>
      <c r="BA183" s="16">
        <f t="shared" si="118"/>
        <v>1.2124336805739164E-2</v>
      </c>
      <c r="BB183" s="16">
        <f t="shared" si="119"/>
        <v>1.0773623816826186</v>
      </c>
      <c r="BC183" s="16">
        <f t="shared" si="120"/>
        <v>1.0056933354485043</v>
      </c>
      <c r="BD183" s="16">
        <f t="shared" si="147"/>
        <v>1.0427828600638076</v>
      </c>
      <c r="BE183" s="16"/>
      <c r="BF183" s="16">
        <f t="shared" si="121"/>
        <v>0.13573125212080081</v>
      </c>
      <c r="BG183" s="16">
        <f t="shared" si="122"/>
        <v>0.77004411265693928</v>
      </c>
      <c r="BH183" s="16">
        <f t="shared" si="123"/>
        <v>1.2334577536477773</v>
      </c>
      <c r="BI183" s="16">
        <f t="shared" si="124"/>
        <v>9.3362741771292838E-3</v>
      </c>
      <c r="BJ183" s="16">
        <f t="shared" si="125"/>
        <v>0.82961655921275868</v>
      </c>
      <c r="BK183" s="16">
        <f t="shared" si="126"/>
        <v>0.77442823210044109</v>
      </c>
      <c r="BL183" s="16">
        <f t="shared" si="148"/>
        <v>0.80298880217169999</v>
      </c>
      <c r="BM183" s="16"/>
      <c r="BN183" s="16">
        <f t="shared" si="127"/>
        <v>0.11004126547455295</v>
      </c>
      <c r="BO183" s="16">
        <f t="shared" si="128"/>
        <v>0.62429711141678124</v>
      </c>
      <c r="BP183" s="16">
        <f t="shared" si="129"/>
        <v>0.81072902338376895</v>
      </c>
      <c r="BQ183" s="16">
        <f t="shared" si="130"/>
        <v>7.5691884456671249E-3</v>
      </c>
      <c r="BR183" s="16">
        <f t="shared" si="131"/>
        <v>0.67259422283356252</v>
      </c>
      <c r="BS183" s="16">
        <f t="shared" si="132"/>
        <v>0.62785144429160922</v>
      </c>
      <c r="BT183" s="16">
        <f t="shared" si="149"/>
        <v>0.65100632737276476</v>
      </c>
      <c r="BU183" s="16"/>
      <c r="BV183" s="16">
        <f t="shared" si="133"/>
        <v>14.538053354655812</v>
      </c>
      <c r="BW183" s="16">
        <f t="shared" si="134"/>
        <v>82.478738096968812</v>
      </c>
      <c r="BX183" s="16">
        <f t="shared" si="135"/>
        <v>107.1091080904267</v>
      </c>
      <c r="BY183" s="16">
        <f t="shared" si="150"/>
        <v>132.1145598604347</v>
      </c>
      <c r="BZ183" s="16">
        <f t="shared" si="136"/>
        <v>88.859489714327253</v>
      </c>
      <c r="CA183" s="16">
        <f t="shared" si="137"/>
        <v>82.948317220324199</v>
      </c>
      <c r="CB183" s="16">
        <f t="shared" si="151"/>
        <v>86.007414407210874</v>
      </c>
      <c r="CC183" s="16"/>
      <c r="CD183" s="16">
        <f t="shared" si="138"/>
        <v>0.17526640493550197</v>
      </c>
      <c r="CE183" s="16">
        <f t="shared" si="139"/>
        <v>0.92819279473839211</v>
      </c>
      <c r="CF183" s="16">
        <f t="shared" si="140"/>
        <v>1.2053761329799419</v>
      </c>
      <c r="CG183" s="16">
        <f t="shared" si="152"/>
        <v>1.4867805372860836</v>
      </c>
      <c r="CH183" s="16">
        <f t="shared" si="153"/>
        <v>1.1253722064068584E-2</v>
      </c>
      <c r="CI183" s="16">
        <f t="shared" si="141"/>
        <v>0.93347730767972248</v>
      </c>
      <c r="CJ183" s="16">
        <f t="shared" si="154"/>
        <v>1.0368795569265283</v>
      </c>
      <c r="CK183" s="16"/>
      <c r="CL183" s="16">
        <f t="shared" si="155"/>
        <v>0.17526640493550197</v>
      </c>
      <c r="CM183" s="16">
        <f t="shared" si="142"/>
        <v>0.99433889512058338</v>
      </c>
      <c r="CN183" s="16">
        <f t="shared" si="143"/>
        <v>1.2912752383623107</v>
      </c>
      <c r="CO183" s="16">
        <f t="shared" si="144"/>
        <v>1.5927334548513743</v>
      </c>
      <c r="CP183" s="16">
        <f t="shared" si="145"/>
        <v>1.2055699663488503E-2</v>
      </c>
      <c r="CQ183" s="16">
        <f t="shared" si="146"/>
        <v>1.0712633202467752</v>
      </c>
      <c r="CR183" s="16">
        <f t="shared" si="156"/>
        <v>1.0368795569265283</v>
      </c>
      <c r="CS183" s="16"/>
      <c r="CT183" s="16">
        <f t="shared" si="157"/>
        <v>0.16903255905152451</v>
      </c>
      <c r="CU183" s="16">
        <f t="shared" si="158"/>
        <v>0.95897241726701399</v>
      </c>
      <c r="CV183" s="16">
        <f t="shared" si="159"/>
        <v>1.2453473788121068</v>
      </c>
      <c r="CW183" s="16">
        <f t="shared" si="160"/>
        <v>1.536083380380729</v>
      </c>
      <c r="CX183" s="16">
        <f t="shared" si="161"/>
        <v>1.1626904574359113E-2</v>
      </c>
      <c r="CY183" s="16">
        <f t="shared" si="162"/>
        <v>0.96443216892437822</v>
      </c>
      <c r="CZ183" s="16">
        <f t="shared" si="163"/>
        <v>0.96443216892437822</v>
      </c>
      <c r="DA183" s="31"/>
      <c r="DB183" s="57"/>
      <c r="DC183" s="57"/>
      <c r="DD183" s="57"/>
      <c r="DE183" s="161"/>
      <c r="DF183" s="132"/>
      <c r="DG183" s="205"/>
      <c r="DH183" s="206"/>
      <c r="DI183" s="78"/>
      <c r="DJ183" s="57"/>
      <c r="DP183" s="78"/>
    </row>
    <row r="184" spans="2:120" x14ac:dyDescent="0.25">
      <c r="B184" s="116">
        <v>41274</v>
      </c>
      <c r="C184" s="113">
        <v>2175.5476100000001</v>
      </c>
      <c r="D184" s="113">
        <v>391.37</v>
      </c>
      <c r="E184" s="113">
        <v>296.55981000000003</v>
      </c>
      <c r="F184" s="113">
        <v>240.96170000000001</v>
      </c>
      <c r="G184" s="113">
        <v>33900.46875</v>
      </c>
      <c r="H184" s="113">
        <v>357.94699000000003</v>
      </c>
      <c r="I184" s="113">
        <v>389.37401999999997</v>
      </c>
      <c r="J184" s="113">
        <v>376.93344000000002</v>
      </c>
      <c r="L184" s="116">
        <v>41274</v>
      </c>
      <c r="M184" s="113">
        <f t="shared" si="164"/>
        <v>1.2613776333403326E-3</v>
      </c>
      <c r="N184" s="113">
        <f t="shared" si="165"/>
        <v>2.15070602667502E-2</v>
      </c>
      <c r="O184" s="113">
        <f t="shared" si="166"/>
        <v>6.4131731885606058E-3</v>
      </c>
      <c r="P184" s="113">
        <f t="shared" si="167"/>
        <v>8.299540514747239E-3</v>
      </c>
      <c r="Q184" s="113">
        <f t="shared" si="168"/>
        <v>7.2260571093038184E-2</v>
      </c>
      <c r="R184" s="113">
        <f t="shared" si="169"/>
        <v>7.951578494449274E-3</v>
      </c>
      <c r="S184" s="113">
        <f t="shared" si="170"/>
        <v>2.3461623897231165E-2</v>
      </c>
      <c r="T184" s="113">
        <f t="shared" si="171"/>
        <v>2.5737439518426886E-2</v>
      </c>
      <c r="V184" s="116">
        <v>41274</v>
      </c>
      <c r="W184" s="120">
        <f>M184-'Interest rate'!M183</f>
        <v>-2.9194954173106247E-4</v>
      </c>
      <c r="X184" s="120">
        <f>N184-'Interest rate'!N183</f>
        <v>2.1328485759891658E-2</v>
      </c>
      <c r="Y184" s="120">
        <f>O184-'Interest rate'!O183</f>
        <v>6.3673514049884528E-3</v>
      </c>
      <c r="Z184" s="120">
        <f>P184-'Interest rate'!P183</f>
        <v>7.886936468601391E-3</v>
      </c>
      <c r="AA184" s="120">
        <f>Q184-'Interest rate'!Q183</f>
        <v>7.2149214320180066E-2</v>
      </c>
      <c r="AB184" s="120">
        <f>R184-'Interest rate'!R183</f>
        <v>7.9474119232656459E-3</v>
      </c>
      <c r="AC184" s="120">
        <f>S184-'Interest rate'!S183</f>
        <v>2.2580902631199828E-2</v>
      </c>
      <c r="AD184" s="120">
        <f>T184-'Interest rate'!T183</f>
        <v>2.3088864408964183E-2</v>
      </c>
      <c r="AE184" s="133"/>
      <c r="AF184" s="120">
        <v>4.6544100535257154E-3</v>
      </c>
      <c r="AG184" s="120">
        <v>0.54503141726786131</v>
      </c>
      <c r="AH184" s="120">
        <v>0.13590877356295089</v>
      </c>
      <c r="AI184" s="120">
        <v>0.10030253665347916</v>
      </c>
      <c r="AJ184" s="120">
        <v>8.6688387246916437E-2</v>
      </c>
      <c r="AK184" s="120">
        <v>3.932976495229229E-2</v>
      </c>
      <c r="AL184" s="120">
        <v>4.666046078659529E-2</v>
      </c>
      <c r="AM184" s="120">
        <v>4.1424249476378863E-2</v>
      </c>
      <c r="AN184" s="31"/>
      <c r="AO184" s="31"/>
      <c r="AP184" s="18">
        <v>5.5648</v>
      </c>
      <c r="AQ184" s="18">
        <v>7.3422999999999998</v>
      </c>
      <c r="AR184" s="18">
        <v>9.0449000000000002</v>
      </c>
      <c r="AS184" s="18">
        <v>6.4170999999999992E-2</v>
      </c>
      <c r="AT184" s="18">
        <v>6.0808</v>
      </c>
      <c r="AU184" s="18">
        <v>5.61</v>
      </c>
      <c r="AV184" s="18">
        <v>5.7839999999999998</v>
      </c>
      <c r="AW184" s="18"/>
      <c r="AX184" s="18">
        <f t="shared" si="115"/>
        <v>0.17970097757331799</v>
      </c>
      <c r="AY184" s="18">
        <f t="shared" si="116"/>
        <v>1.3194184876365727</v>
      </c>
      <c r="AZ184" s="18">
        <f t="shared" si="117"/>
        <v>1.6253773720529039</v>
      </c>
      <c r="BA184" s="18">
        <f t="shared" si="118"/>
        <v>1.1531591431857387E-2</v>
      </c>
      <c r="BB184" s="18">
        <f t="shared" si="119"/>
        <v>1.092725704427832</v>
      </c>
      <c r="BC184" s="18">
        <f t="shared" si="120"/>
        <v>1.0081224841863139</v>
      </c>
      <c r="BD184" s="18">
        <f t="shared" si="147"/>
        <v>1.0393904542840713</v>
      </c>
      <c r="BE184" s="18"/>
      <c r="BF184" s="18">
        <f t="shared" si="121"/>
        <v>0.1361971044495594</v>
      </c>
      <c r="BG184" s="18">
        <f t="shared" si="122"/>
        <v>0.75790964684090811</v>
      </c>
      <c r="BH184" s="18">
        <f t="shared" si="123"/>
        <v>1.2318891900358198</v>
      </c>
      <c r="BI184" s="18">
        <f t="shared" si="124"/>
        <v>8.7399043896326748E-3</v>
      </c>
      <c r="BJ184" s="18">
        <f t="shared" si="125"/>
        <v>0.82818735273688082</v>
      </c>
      <c r="BK184" s="18">
        <f t="shared" si="126"/>
        <v>0.7640657559620283</v>
      </c>
      <c r="BL184" s="18">
        <f t="shared" si="148"/>
        <v>0.78776405213625156</v>
      </c>
      <c r="BM184" s="18"/>
      <c r="BN184" s="18">
        <f t="shared" si="127"/>
        <v>0.1105595418412586</v>
      </c>
      <c r="BO184" s="18">
        <f t="shared" si="128"/>
        <v>0.61524173843823593</v>
      </c>
      <c r="BP184" s="18">
        <f t="shared" si="129"/>
        <v>0.81176132406107315</v>
      </c>
      <c r="BQ184" s="18">
        <f t="shared" si="130"/>
        <v>7.0947163594954048E-3</v>
      </c>
      <c r="BR184" s="18">
        <f t="shared" si="131"/>
        <v>0.67229046202832532</v>
      </c>
      <c r="BS184" s="18">
        <f t="shared" si="132"/>
        <v>0.62023902972946077</v>
      </c>
      <c r="BT184" s="18">
        <f t="shared" si="149"/>
        <v>0.63947639000983969</v>
      </c>
      <c r="BU184" s="18"/>
      <c r="BV184" s="18">
        <f t="shared" si="133"/>
        <v>15.583363201446138</v>
      </c>
      <c r="BW184" s="18">
        <f t="shared" si="134"/>
        <v>86.718299543407468</v>
      </c>
      <c r="BX184" s="18">
        <f t="shared" si="135"/>
        <v>114.41772763397799</v>
      </c>
      <c r="BY184" s="18">
        <f t="shared" si="150"/>
        <v>140.94996182076019</v>
      </c>
      <c r="BZ184" s="18">
        <f t="shared" si="136"/>
        <v>94.759314955353673</v>
      </c>
      <c r="CA184" s="18">
        <f t="shared" si="137"/>
        <v>87.422667560112842</v>
      </c>
      <c r="CB184" s="18">
        <f t="shared" si="151"/>
        <v>90.134172757164464</v>
      </c>
      <c r="CC184" s="18"/>
      <c r="CD184" s="18">
        <f t="shared" si="138"/>
        <v>0.17825311942959002</v>
      </c>
      <c r="CE184" s="18">
        <f t="shared" si="139"/>
        <v>0.91514274437574006</v>
      </c>
      <c r="CF184" s="18">
        <f t="shared" si="140"/>
        <v>1.2074562557558215</v>
      </c>
      <c r="CG184" s="18">
        <f t="shared" si="152"/>
        <v>1.4874523089067229</v>
      </c>
      <c r="CH184" s="18">
        <f t="shared" si="153"/>
        <v>1.055305222996974E-2</v>
      </c>
      <c r="CI184" s="18">
        <f t="shared" si="141"/>
        <v>0.92257597684515202</v>
      </c>
      <c r="CJ184" s="18">
        <f t="shared" si="154"/>
        <v>1.0310160427807487</v>
      </c>
      <c r="CK184" s="18"/>
      <c r="CL184" s="18">
        <f t="shared" si="155"/>
        <v>0.17825311942959002</v>
      </c>
      <c r="CM184" s="18">
        <f t="shared" si="142"/>
        <v>0.99194295900178253</v>
      </c>
      <c r="CN184" s="18">
        <f t="shared" si="143"/>
        <v>1.3087878787878788</v>
      </c>
      <c r="CO184" s="18">
        <f t="shared" si="144"/>
        <v>1.6122816399286988</v>
      </c>
      <c r="CP184" s="18">
        <f t="shared" si="145"/>
        <v>1.1438680926916219E-2</v>
      </c>
      <c r="CQ184" s="18">
        <f t="shared" si="146"/>
        <v>1.083921568627451</v>
      </c>
      <c r="CR184" s="18">
        <f t="shared" si="156"/>
        <v>1.0310160427807487</v>
      </c>
      <c r="CS184" s="18"/>
      <c r="CT184" s="18">
        <f t="shared" si="157"/>
        <v>0.17289073305670816</v>
      </c>
      <c r="CU184" s="18">
        <f t="shared" si="158"/>
        <v>0.96210235131396959</v>
      </c>
      <c r="CV184" s="18">
        <f t="shared" si="159"/>
        <v>1.2694156293222683</v>
      </c>
      <c r="CW184" s="18">
        <f t="shared" si="160"/>
        <v>1.5637793914246199</v>
      </c>
      <c r="CX184" s="18">
        <f t="shared" si="161"/>
        <v>1.1094571230982017E-2</v>
      </c>
      <c r="CY184" s="18">
        <f t="shared" si="162"/>
        <v>0.96991701244813278</v>
      </c>
      <c r="CZ184" s="18">
        <f t="shared" si="163"/>
        <v>0.96991701244813278</v>
      </c>
      <c r="DA184" s="31"/>
      <c r="DD184" s="77"/>
      <c r="DI184" s="78"/>
      <c r="DJ184" s="78"/>
      <c r="DP184" s="78"/>
    </row>
    <row r="185" spans="2:120" x14ac:dyDescent="0.25">
      <c r="B185" s="78">
        <v>41305</v>
      </c>
      <c r="C185" s="111">
        <v>2237.6240200000002</v>
      </c>
      <c r="D185" s="111">
        <v>408.93</v>
      </c>
      <c r="E185" s="111">
        <v>301.03798999999998</v>
      </c>
      <c r="F185" s="111">
        <v>257.60991999999999</v>
      </c>
      <c r="G185" s="111">
        <v>37347.578130000002</v>
      </c>
      <c r="H185" s="111">
        <v>371.55380000000002</v>
      </c>
      <c r="I185" s="111">
        <v>407.78500000000003</v>
      </c>
      <c r="J185" s="111">
        <v>391.80797999999999</v>
      </c>
      <c r="L185" s="78">
        <v>41305</v>
      </c>
      <c r="M185" s="111">
        <f t="shared" si="164"/>
        <v>2.8533694098287432E-2</v>
      </c>
      <c r="N185" s="111">
        <f t="shared" si="165"/>
        <v>4.4868027697575252E-2</v>
      </c>
      <c r="O185" s="111">
        <f t="shared" si="166"/>
        <v>1.5100427802404948E-2</v>
      </c>
      <c r="P185" s="111">
        <f t="shared" si="167"/>
        <v>6.9090731016588913E-2</v>
      </c>
      <c r="Q185" s="111">
        <f t="shared" si="168"/>
        <v>0.10168323645967292</v>
      </c>
      <c r="R185" s="111">
        <f t="shared" si="169"/>
        <v>3.8013477917498317E-2</v>
      </c>
      <c r="S185" s="111">
        <f t="shared" si="170"/>
        <v>4.7283534736087596E-2</v>
      </c>
      <c r="T185" s="111">
        <f t="shared" si="171"/>
        <v>3.9461980343266978E-2</v>
      </c>
      <c r="V185" s="78">
        <v>41305</v>
      </c>
      <c r="W185" s="118">
        <f>M185-'Interest rate'!M184</f>
        <v>2.7070526443516485E-2</v>
      </c>
      <c r="X185" s="118">
        <f>N185-'Interest rate'!N184</f>
        <v>4.46942771679677E-2</v>
      </c>
      <c r="Y185" s="118">
        <f>O185-'Interest rate'!O184</f>
        <v>1.5056988182411191E-2</v>
      </c>
      <c r="Z185" s="118">
        <f>P185-'Interest rate'!P184</f>
        <v>6.8680715235958312E-2</v>
      </c>
      <c r="AA185" s="118">
        <f>Q185-'Interest rate'!Q184</f>
        <v>0.1015742518105065</v>
      </c>
      <c r="AB185" s="118">
        <f>R185-'Interest rate'!R184</f>
        <v>3.8020144828621927E-2</v>
      </c>
      <c r="AC185" s="118">
        <f>S185-'Interest rate'!S184</f>
        <v>4.6409416130049896E-2</v>
      </c>
      <c r="AD185" s="118">
        <f>T185-'Interest rate'!T184</f>
        <v>3.6760807061791079E-2</v>
      </c>
      <c r="AE185" s="118"/>
      <c r="AF185" s="118">
        <v>3.6380172805820831E-3</v>
      </c>
      <c r="AG185" s="118">
        <v>0.55854934060936801</v>
      </c>
      <c r="AH185" s="118">
        <v>0.11789449749886312</v>
      </c>
      <c r="AI185" s="118">
        <v>9.5043201455206908E-2</v>
      </c>
      <c r="AJ185" s="118">
        <v>9.9931787175989079E-2</v>
      </c>
      <c r="AK185" s="118">
        <v>3.979081400636654E-2</v>
      </c>
      <c r="AL185" s="118">
        <v>4.3428831286948612E-2</v>
      </c>
      <c r="AM185" s="118">
        <v>4.1723510686675763E-2</v>
      </c>
      <c r="AN185" s="31"/>
      <c r="AO185" s="31"/>
      <c r="AP185" s="16">
        <v>5.4653</v>
      </c>
      <c r="AQ185" s="16">
        <v>7.4206000000000003</v>
      </c>
      <c r="AR185" s="16">
        <v>8.6671999999999993</v>
      </c>
      <c r="AS185" s="16">
        <v>5.9589999999999997E-2</v>
      </c>
      <c r="AT185" s="16">
        <v>6.0056000000000003</v>
      </c>
      <c r="AU185" s="16">
        <v>5.4814999999999996</v>
      </c>
      <c r="AV185" s="16">
        <v>5.69733</v>
      </c>
      <c r="AW185" s="16"/>
      <c r="AX185" s="16">
        <f t="shared" si="115"/>
        <v>0.18297257241139553</v>
      </c>
      <c r="AY185" s="16">
        <f t="shared" si="116"/>
        <v>1.3577662708360017</v>
      </c>
      <c r="AZ185" s="16">
        <f t="shared" si="117"/>
        <v>1.5858598796040473</v>
      </c>
      <c r="BA185" s="16">
        <f t="shared" si="118"/>
        <v>1.090333558999506E-2</v>
      </c>
      <c r="BB185" s="16">
        <f t="shared" si="119"/>
        <v>1.0988600808738771</v>
      </c>
      <c r="BC185" s="16">
        <f t="shared" si="120"/>
        <v>1.0029641556730644</v>
      </c>
      <c r="BD185" s="16">
        <f t="shared" si="147"/>
        <v>1.0424551259766162</v>
      </c>
      <c r="BE185" s="16"/>
      <c r="BF185" s="16">
        <f t="shared" si="121"/>
        <v>0.13475999245344042</v>
      </c>
      <c r="BG185" s="16">
        <f t="shared" si="122"/>
        <v>0.73650378675578798</v>
      </c>
      <c r="BH185" s="16">
        <f t="shared" si="123"/>
        <v>1.1679918065924586</v>
      </c>
      <c r="BI185" s="16">
        <f t="shared" si="124"/>
        <v>8.0303479503005138E-3</v>
      </c>
      <c r="BJ185" s="16">
        <f t="shared" si="125"/>
        <v>0.80931461067838184</v>
      </c>
      <c r="BK185" s="16">
        <f t="shared" si="126"/>
        <v>0.73868689863353365</v>
      </c>
      <c r="BL185" s="16">
        <f t="shared" si="148"/>
        <v>0.76777214780475966</v>
      </c>
      <c r="BM185" s="16"/>
      <c r="BN185" s="16">
        <f t="shared" si="127"/>
        <v>0.11537751522983201</v>
      </c>
      <c r="BO185" s="16">
        <f t="shared" si="128"/>
        <v>0.63057273398560088</v>
      </c>
      <c r="BP185" s="16">
        <f t="shared" si="129"/>
        <v>0.85617038951449154</v>
      </c>
      <c r="BQ185" s="16">
        <f t="shared" si="130"/>
        <v>6.8753461325456898E-3</v>
      </c>
      <c r="BR185" s="16">
        <f t="shared" si="131"/>
        <v>0.6929112054642792</v>
      </c>
      <c r="BS185" s="16">
        <f t="shared" si="132"/>
        <v>0.63244184973232409</v>
      </c>
      <c r="BT185" s="16">
        <f t="shared" si="149"/>
        <v>0.65734377884437878</v>
      </c>
      <c r="BU185" s="16"/>
      <c r="BV185" s="16">
        <f t="shared" si="133"/>
        <v>16.781339150864241</v>
      </c>
      <c r="BW185" s="16">
        <f t="shared" si="134"/>
        <v>91.715052861218325</v>
      </c>
      <c r="BX185" s="16">
        <f t="shared" si="135"/>
        <v>124.52760530290318</v>
      </c>
      <c r="BY185" s="16">
        <f t="shared" si="150"/>
        <v>145.44722268837052</v>
      </c>
      <c r="BZ185" s="16">
        <f t="shared" si="136"/>
        <v>100.7820104044303</v>
      </c>
      <c r="CA185" s="16">
        <f t="shared" si="137"/>
        <v>91.98691055546233</v>
      </c>
      <c r="CB185" s="16">
        <f t="shared" si="151"/>
        <v>95.60882698439336</v>
      </c>
      <c r="CC185" s="16"/>
      <c r="CD185" s="16">
        <f t="shared" si="138"/>
        <v>0.18243181610872938</v>
      </c>
      <c r="CE185" s="16">
        <f t="shared" si="139"/>
        <v>0.91003396829625671</v>
      </c>
      <c r="CF185" s="16">
        <f t="shared" si="140"/>
        <v>1.2356134274676969</v>
      </c>
      <c r="CG185" s="16">
        <f t="shared" si="152"/>
        <v>1.4431863593978951</v>
      </c>
      <c r="CH185" s="16">
        <f t="shared" si="153"/>
        <v>9.9224057546290108E-3</v>
      </c>
      <c r="CI185" s="16">
        <f t="shared" si="141"/>
        <v>0.91273145064606354</v>
      </c>
      <c r="CJ185" s="16">
        <f t="shared" si="154"/>
        <v>1.0393742588707471</v>
      </c>
      <c r="CK185" s="16"/>
      <c r="CL185" s="16">
        <f t="shared" si="155"/>
        <v>0.18243181610872938</v>
      </c>
      <c r="CM185" s="16">
        <f t="shared" si="142"/>
        <v>0.99704460457903865</v>
      </c>
      <c r="CN185" s="16">
        <f t="shared" si="143"/>
        <v>1.3537535346164373</v>
      </c>
      <c r="CO185" s="16">
        <f t="shared" si="144"/>
        <v>1.5811730365775791</v>
      </c>
      <c r="CP185" s="16">
        <f t="shared" si="145"/>
        <v>1.0871111921919183E-2</v>
      </c>
      <c r="CQ185" s="16">
        <f t="shared" si="146"/>
        <v>1.0956125148225853</v>
      </c>
      <c r="CR185" s="16">
        <f t="shared" si="156"/>
        <v>1.0393742588707471</v>
      </c>
      <c r="CS185" s="16"/>
      <c r="CT185" s="16">
        <f t="shared" si="157"/>
        <v>0.17552081413574427</v>
      </c>
      <c r="CU185" s="16">
        <f t="shared" si="158"/>
        <v>0.95927390549608316</v>
      </c>
      <c r="CV185" s="16">
        <f t="shared" si="159"/>
        <v>1.3024697533757041</v>
      </c>
      <c r="CW185" s="16">
        <f t="shared" si="160"/>
        <v>1.5212740002773228</v>
      </c>
      <c r="CX185" s="16">
        <f t="shared" si="161"/>
        <v>1.0459285314349002E-2</v>
      </c>
      <c r="CY185" s="16">
        <f t="shared" si="162"/>
        <v>0.96211734268508231</v>
      </c>
      <c r="CZ185" s="16">
        <f t="shared" si="163"/>
        <v>0.96211734268508231</v>
      </c>
      <c r="DA185" s="31"/>
      <c r="DC185" s="77"/>
      <c r="DD185" s="77"/>
      <c r="DE185" s="164"/>
      <c r="DF185" s="124"/>
      <c r="DI185" s="78"/>
      <c r="DJ185" s="78"/>
      <c r="DP185" s="78"/>
    </row>
    <row r="186" spans="2:120" x14ac:dyDescent="0.25">
      <c r="B186" s="115">
        <v>41333</v>
      </c>
      <c r="C186" s="112">
        <v>2339.6765099999998</v>
      </c>
      <c r="D186" s="112">
        <v>408.67</v>
      </c>
      <c r="E186" s="112">
        <v>312.36718999999999</v>
      </c>
      <c r="F186" s="112">
        <v>269.14514000000003</v>
      </c>
      <c r="G186" s="112">
        <v>37748.847659999999</v>
      </c>
      <c r="H186" s="112">
        <v>381.61606</v>
      </c>
      <c r="I186" s="112">
        <v>420.68491</v>
      </c>
      <c r="J186" s="112">
        <v>399.13076999999998</v>
      </c>
      <c r="L186" s="115">
        <v>41333</v>
      </c>
      <c r="M186" s="112">
        <f t="shared" si="164"/>
        <v>4.5607523465894584E-2</v>
      </c>
      <c r="N186" s="112">
        <f t="shared" si="165"/>
        <v>-6.3580563910692334E-4</v>
      </c>
      <c r="O186" s="112">
        <f t="shared" si="166"/>
        <v>3.7633788346779884E-2</v>
      </c>
      <c r="P186" s="112">
        <f t="shared" si="167"/>
        <v>4.477785638068621E-2</v>
      </c>
      <c r="Q186" s="112">
        <f t="shared" si="168"/>
        <v>1.07441914601063E-2</v>
      </c>
      <c r="R186" s="112">
        <f t="shared" si="169"/>
        <v>2.708156934473549E-2</v>
      </c>
      <c r="S186" s="112">
        <f t="shared" si="170"/>
        <v>3.1634096398837519E-2</v>
      </c>
      <c r="T186" s="112">
        <f t="shared" si="171"/>
        <v>1.8689741847524477E-2</v>
      </c>
      <c r="V186" s="115">
        <v>41333</v>
      </c>
      <c r="W186" s="119">
        <f>M186-'Interest rate'!M185</f>
        <v>4.4095166823356458E-2</v>
      </c>
      <c r="X186" s="119">
        <f>N186-'Interest rate'!N185</f>
        <v>-8.0207018004174735E-4</v>
      </c>
      <c r="Y186" s="119">
        <f>O186-'Interest rate'!O185</f>
        <v>3.7587375196605821E-2</v>
      </c>
      <c r="Z186" s="119">
        <f>P186-'Interest rate'!P185</f>
        <v>4.4368363239531083E-2</v>
      </c>
      <c r="AA186" s="119">
        <f>Q186-'Interest rate'!Q185</f>
        <v>1.0636397057724123E-2</v>
      </c>
      <c r="AB186" s="119">
        <f>R186-'Interest rate'!R185</f>
        <v>2.7079069379109866E-2</v>
      </c>
      <c r="AC186" s="119">
        <f>S186-'Interest rate'!S185</f>
        <v>3.0764930102241461E-2</v>
      </c>
      <c r="AD186" s="119">
        <f>T186-'Interest rate'!T185</f>
        <v>1.6203197909226752E-2</v>
      </c>
      <c r="AE186" s="118"/>
      <c r="AF186" s="119">
        <v>3.6380172805820831E-3</v>
      </c>
      <c r="AG186" s="119">
        <v>0.55854934060936801</v>
      </c>
      <c r="AH186" s="119">
        <v>0.11789449749886312</v>
      </c>
      <c r="AI186" s="119">
        <v>9.5043201455206908E-2</v>
      </c>
      <c r="AJ186" s="119">
        <v>9.9931787175989079E-2</v>
      </c>
      <c r="AK186" s="119">
        <v>3.979081400636654E-2</v>
      </c>
      <c r="AL186" s="119">
        <v>4.3428831286948612E-2</v>
      </c>
      <c r="AM186" s="119">
        <v>4.1723510686675763E-2</v>
      </c>
      <c r="AN186" s="31"/>
      <c r="AO186" s="31"/>
      <c r="AP186" s="18">
        <v>5.7378</v>
      </c>
      <c r="AQ186" s="18">
        <v>7.492</v>
      </c>
      <c r="AR186" s="18">
        <v>8.7009000000000007</v>
      </c>
      <c r="AS186" s="18">
        <v>6.1989999999999996E-2</v>
      </c>
      <c r="AT186" s="18">
        <v>6.1257000000000001</v>
      </c>
      <c r="AU186" s="18">
        <v>5.5673000000000004</v>
      </c>
      <c r="AV186" s="18">
        <v>5.8611500000000003</v>
      </c>
      <c r="AW186" s="18"/>
      <c r="AX186" s="18">
        <f t="shared" si="115"/>
        <v>0.17428282617030919</v>
      </c>
      <c r="AY186" s="18">
        <f t="shared" si="116"/>
        <v>1.3057269336679564</v>
      </c>
      <c r="AZ186" s="18">
        <f t="shared" si="117"/>
        <v>1.5164174422252432</v>
      </c>
      <c r="BA186" s="18">
        <f t="shared" si="118"/>
        <v>1.0803792394297466E-2</v>
      </c>
      <c r="BB186" s="18">
        <f t="shared" si="119"/>
        <v>1.067604308271463</v>
      </c>
      <c r="BC186" s="18">
        <f t="shared" si="120"/>
        <v>0.97028477813796243</v>
      </c>
      <c r="BD186" s="18">
        <f t="shared" si="147"/>
        <v>1.0214977866081076</v>
      </c>
      <c r="BE186" s="18"/>
      <c r="BF186" s="18">
        <f t="shared" si="121"/>
        <v>0.13347570742124934</v>
      </c>
      <c r="BG186" s="18">
        <f t="shared" si="122"/>
        <v>0.76585691404164447</v>
      </c>
      <c r="BH186" s="18">
        <f t="shared" si="123"/>
        <v>1.1613587827015486</v>
      </c>
      <c r="BI186" s="18">
        <f t="shared" si="124"/>
        <v>8.2741591030432455E-3</v>
      </c>
      <c r="BJ186" s="18">
        <f t="shared" si="125"/>
        <v>0.81763214095034709</v>
      </c>
      <c r="BK186" s="18">
        <f t="shared" si="126"/>
        <v>0.74309930592632145</v>
      </c>
      <c r="BL186" s="18">
        <f t="shared" si="148"/>
        <v>0.78232114255205565</v>
      </c>
      <c r="BM186" s="18"/>
      <c r="BN186" s="18">
        <f t="shared" si="127"/>
        <v>0.11493063935914674</v>
      </c>
      <c r="BO186" s="18">
        <f t="shared" si="128"/>
        <v>0.65944902251491222</v>
      </c>
      <c r="BP186" s="18">
        <f t="shared" si="129"/>
        <v>0.86106035007872728</v>
      </c>
      <c r="BQ186" s="18">
        <f t="shared" si="130"/>
        <v>7.1245503338735064E-3</v>
      </c>
      <c r="BR186" s="18">
        <f t="shared" si="131"/>
        <v>0.70403061752232521</v>
      </c>
      <c r="BS186" s="18">
        <f t="shared" si="132"/>
        <v>0.63985334850417774</v>
      </c>
      <c r="BT186" s="18">
        <f t="shared" si="149"/>
        <v>0.67362571687986295</v>
      </c>
      <c r="BU186" s="18"/>
      <c r="BV186" s="18">
        <f t="shared" si="133"/>
        <v>16.13163413453783</v>
      </c>
      <c r="BW186" s="18">
        <f t="shared" si="134"/>
        <v>92.560090337151152</v>
      </c>
      <c r="BX186" s="18">
        <f t="shared" si="135"/>
        <v>120.85820293595742</v>
      </c>
      <c r="BY186" s="18">
        <f t="shared" si="150"/>
        <v>140.3597354412002</v>
      </c>
      <c r="BZ186" s="18">
        <f t="shared" si="136"/>
        <v>98.817551217938387</v>
      </c>
      <c r="CA186" s="18">
        <f t="shared" si="137"/>
        <v>89.809646717212459</v>
      </c>
      <c r="CB186" s="18">
        <f t="shared" si="151"/>
        <v>94.549927407646408</v>
      </c>
      <c r="CC186" s="18"/>
      <c r="CD186" s="18">
        <f t="shared" si="138"/>
        <v>0.179620282722325</v>
      </c>
      <c r="CE186" s="18">
        <f t="shared" si="139"/>
        <v>0.93667662471227775</v>
      </c>
      <c r="CF186" s="18">
        <f t="shared" si="140"/>
        <v>1.2230438970240136</v>
      </c>
      <c r="CG186" s="18">
        <f t="shared" si="152"/>
        <v>1.4203927714383664</v>
      </c>
      <c r="CH186" s="18">
        <f t="shared" si="153"/>
        <v>1.0119659793982728E-2</v>
      </c>
      <c r="CI186" s="18">
        <f t="shared" si="141"/>
        <v>0.90884307099596795</v>
      </c>
      <c r="CJ186" s="18">
        <f t="shared" si="154"/>
        <v>1.0527814200779553</v>
      </c>
      <c r="CK186" s="18"/>
      <c r="CL186" s="18">
        <f t="shared" si="155"/>
        <v>0.179620282722325</v>
      </c>
      <c r="CM186" s="18">
        <f t="shared" si="142"/>
        <v>1.0306252582041564</v>
      </c>
      <c r="CN186" s="18">
        <f t="shared" si="143"/>
        <v>1.3457151581556588</v>
      </c>
      <c r="CO186" s="18">
        <f t="shared" si="144"/>
        <v>1.5628581179386778</v>
      </c>
      <c r="CP186" s="18">
        <f t="shared" si="145"/>
        <v>1.1134661325956925E-2</v>
      </c>
      <c r="CQ186" s="18">
        <f t="shared" si="146"/>
        <v>1.1002999658721462</v>
      </c>
      <c r="CR186" s="18">
        <f t="shared" si="156"/>
        <v>1.0527814200779553</v>
      </c>
      <c r="CS186" s="18"/>
      <c r="CT186" s="18">
        <f t="shared" si="157"/>
        <v>0.17061498170154321</v>
      </c>
      <c r="CU186" s="18">
        <f t="shared" si="158"/>
        <v>0.97895464200711468</v>
      </c>
      <c r="CV186" s="18">
        <f t="shared" si="159"/>
        <v>1.2782474429079616</v>
      </c>
      <c r="CW186" s="18">
        <f t="shared" si="160"/>
        <v>1.4845038942869575</v>
      </c>
      <c r="CX186" s="18">
        <f t="shared" si="161"/>
        <v>1.0576422715678662E-2</v>
      </c>
      <c r="CY186" s="18">
        <f t="shared" si="162"/>
        <v>0.94986478762700144</v>
      </c>
      <c r="CZ186" s="18">
        <f t="shared" si="163"/>
        <v>0.94986478762700144</v>
      </c>
      <c r="DA186" s="31"/>
      <c r="DC186" s="77"/>
      <c r="DD186" s="77"/>
      <c r="DE186" s="164"/>
      <c r="DF186" s="124"/>
      <c r="DI186" s="78"/>
      <c r="DJ186" s="78"/>
      <c r="DP186" s="78"/>
    </row>
    <row r="187" spans="2:120" x14ac:dyDescent="0.25">
      <c r="B187" s="78">
        <v>41362</v>
      </c>
      <c r="C187" s="111">
        <v>2431.7062999999998</v>
      </c>
      <c r="D187" s="111">
        <v>415.79</v>
      </c>
      <c r="E187" s="111">
        <v>324.35446000000002</v>
      </c>
      <c r="F187" s="111">
        <v>273.63607999999999</v>
      </c>
      <c r="G187" s="111">
        <v>39175.734380000002</v>
      </c>
      <c r="H187" s="111">
        <v>394.58472</v>
      </c>
      <c r="I187" s="111">
        <v>423.06630999999999</v>
      </c>
      <c r="J187" s="111">
        <v>399.37567000000001</v>
      </c>
      <c r="L187" s="78">
        <v>41362</v>
      </c>
      <c r="M187" s="111">
        <f t="shared" si="164"/>
        <v>3.9334407815206918E-2</v>
      </c>
      <c r="N187" s="111">
        <f t="shared" si="165"/>
        <v>1.7422370127486708E-2</v>
      </c>
      <c r="O187" s="111">
        <f t="shared" si="166"/>
        <v>3.8375573311652866E-2</v>
      </c>
      <c r="P187" s="111">
        <f t="shared" si="167"/>
        <v>1.6685941273173244E-2</v>
      </c>
      <c r="Q187" s="111">
        <f t="shared" si="168"/>
        <v>3.7799477558939643E-2</v>
      </c>
      <c r="R187" s="111">
        <f t="shared" si="169"/>
        <v>3.3983527842093464E-2</v>
      </c>
      <c r="S187" s="111">
        <f t="shared" si="170"/>
        <v>5.6607687687204589E-3</v>
      </c>
      <c r="T187" s="111">
        <f t="shared" si="171"/>
        <v>6.1358336266592595E-4</v>
      </c>
      <c r="V187" s="78">
        <v>41362</v>
      </c>
      <c r="W187" s="118">
        <f>M187-'Interest rate'!M186</f>
        <v>3.7912251294566213E-2</v>
      </c>
      <c r="X187" s="118">
        <f>N187-'Interest rate'!N186</f>
        <v>1.7252778404384106E-2</v>
      </c>
      <c r="Y187" s="118">
        <f>O187-'Interest rate'!O186</f>
        <v>3.8329160161478804E-2</v>
      </c>
      <c r="Z187" s="118">
        <f>P187-'Interest rate'!P186</f>
        <v>1.6276448132018118E-2</v>
      </c>
      <c r="AA187" s="118">
        <f>Q187-'Interest rate'!Q186</f>
        <v>3.7694779535869971E-2</v>
      </c>
      <c r="AB187" s="118">
        <f>R187-'Interest rate'!R186</f>
        <v>3.3984361179246303E-2</v>
      </c>
      <c r="AC187" s="118">
        <f>S187-'Interest rate'!S186</f>
        <v>4.7899516723610702E-3</v>
      </c>
      <c r="AD187" s="118">
        <f>T187-'Interest rate'!T186</f>
        <v>-1.8972836228099421E-3</v>
      </c>
      <c r="AE187" s="118"/>
      <c r="AF187" s="118">
        <v>3.6380172805820831E-3</v>
      </c>
      <c r="AG187" s="118">
        <v>0.55854934060936801</v>
      </c>
      <c r="AH187" s="118">
        <v>0.11789449749886312</v>
      </c>
      <c r="AI187" s="118">
        <v>9.5043201455206908E-2</v>
      </c>
      <c r="AJ187" s="118">
        <v>9.9931787175989079E-2</v>
      </c>
      <c r="AK187" s="118">
        <v>3.979081400636654E-2</v>
      </c>
      <c r="AL187" s="118">
        <v>4.3428831286948612E-2</v>
      </c>
      <c r="AM187" s="118">
        <v>4.1723510686675763E-2</v>
      </c>
      <c r="AN187" s="31"/>
      <c r="AO187" s="31"/>
      <c r="AP187" s="16">
        <v>5.8472</v>
      </c>
      <c r="AQ187" s="16">
        <v>7.4962999999999997</v>
      </c>
      <c r="AR187" s="16">
        <v>8.8871000000000002</v>
      </c>
      <c r="AS187" s="16">
        <v>6.2065000000000002E-2</v>
      </c>
      <c r="AT187" s="16">
        <v>6.1590999999999996</v>
      </c>
      <c r="AU187" s="16">
        <v>5.7466999999999997</v>
      </c>
      <c r="AV187" s="16">
        <v>6.0936500000000002</v>
      </c>
      <c r="AW187" s="16"/>
      <c r="AX187" s="16">
        <f t="shared" si="115"/>
        <v>0.17102202763715968</v>
      </c>
      <c r="AY187" s="16">
        <f t="shared" si="116"/>
        <v>1.2820324257764402</v>
      </c>
      <c r="AZ187" s="16">
        <f t="shared" si="117"/>
        <v>1.5198898618142018</v>
      </c>
      <c r="BA187" s="16">
        <f t="shared" si="118"/>
        <v>1.0614482145300317E-2</v>
      </c>
      <c r="BB187" s="16">
        <f t="shared" si="119"/>
        <v>1.0533417704200301</v>
      </c>
      <c r="BC187" s="16">
        <f t="shared" si="120"/>
        <v>0.98281228622246553</v>
      </c>
      <c r="BD187" s="16">
        <f t="shared" si="147"/>
        <v>1.042148378711178</v>
      </c>
      <c r="BE187" s="16"/>
      <c r="BF187" s="16">
        <f t="shared" si="121"/>
        <v>0.13339914357749824</v>
      </c>
      <c r="BG187" s="16">
        <f t="shared" si="122"/>
        <v>0.78001147232634771</v>
      </c>
      <c r="BH187" s="16">
        <f t="shared" si="123"/>
        <v>1.1855315288875847</v>
      </c>
      <c r="BI187" s="16">
        <f t="shared" si="124"/>
        <v>8.2794178461374282E-3</v>
      </c>
      <c r="BJ187" s="16">
        <f t="shared" si="125"/>
        <v>0.8216186652081694</v>
      </c>
      <c r="BK187" s="16">
        <f t="shared" si="126"/>
        <v>0.76660485839680914</v>
      </c>
      <c r="BL187" s="16">
        <f t="shared" si="148"/>
        <v>0.81288769126102223</v>
      </c>
      <c r="BM187" s="16"/>
      <c r="BN187" s="16">
        <f t="shared" si="127"/>
        <v>0.11252264518234294</v>
      </c>
      <c r="BO187" s="16">
        <f t="shared" si="128"/>
        <v>0.65794241091019556</v>
      </c>
      <c r="BP187" s="16">
        <f t="shared" si="129"/>
        <v>0.84350350508039729</v>
      </c>
      <c r="BQ187" s="16">
        <f t="shared" si="130"/>
        <v>6.9837179732421149E-3</v>
      </c>
      <c r="BR187" s="16">
        <f t="shared" si="131"/>
        <v>0.69303822394256831</v>
      </c>
      <c r="BS187" s="16">
        <f t="shared" si="132"/>
        <v>0.64663388506937014</v>
      </c>
      <c r="BT187" s="16">
        <f t="shared" si="149"/>
        <v>0.68567361681538408</v>
      </c>
      <c r="BU187" s="16"/>
      <c r="BV187" s="16">
        <f t="shared" si="133"/>
        <v>16.112140497865141</v>
      </c>
      <c r="BW187" s="16">
        <f t="shared" si="134"/>
        <v>94.210907919117034</v>
      </c>
      <c r="BX187" s="16">
        <f t="shared" si="135"/>
        <v>120.78143881414645</v>
      </c>
      <c r="BY187" s="16">
        <f t="shared" si="150"/>
        <v>143.19020381857729</v>
      </c>
      <c r="BZ187" s="16">
        <f t="shared" si="136"/>
        <v>99.236284540401186</v>
      </c>
      <c r="CA187" s="16">
        <f t="shared" si="137"/>
        <v>92.591637799081596</v>
      </c>
      <c r="CB187" s="16">
        <f t="shared" si="151"/>
        <v>98.181744944815918</v>
      </c>
      <c r="CC187" s="16"/>
      <c r="CD187" s="16">
        <f t="shared" si="138"/>
        <v>0.17401291175805245</v>
      </c>
      <c r="CE187" s="16">
        <f t="shared" si="139"/>
        <v>0.94935948434024453</v>
      </c>
      <c r="CF187" s="16">
        <f t="shared" si="140"/>
        <v>1.2171096426425938</v>
      </c>
      <c r="CG187" s="16">
        <f t="shared" si="152"/>
        <v>1.4429218554658962</v>
      </c>
      <c r="CH187" s="16">
        <f t="shared" si="153"/>
        <v>1.007695929600104E-2</v>
      </c>
      <c r="CI187" s="16">
        <f t="shared" si="141"/>
        <v>0.9330421652514167</v>
      </c>
      <c r="CJ187" s="16">
        <f t="shared" si="154"/>
        <v>1.0603737797344563</v>
      </c>
      <c r="CK187" s="16"/>
      <c r="CL187" s="16">
        <f t="shared" si="155"/>
        <v>0.17401291175805245</v>
      </c>
      <c r="CM187" s="16">
        <f t="shared" si="142"/>
        <v>1.0174882976316844</v>
      </c>
      <c r="CN187" s="16">
        <f t="shared" si="143"/>
        <v>1.3044529904118884</v>
      </c>
      <c r="CO187" s="16">
        <f t="shared" si="144"/>
        <v>1.5464701480849878</v>
      </c>
      <c r="CP187" s="16">
        <f t="shared" si="145"/>
        <v>1.0800111368263525E-2</v>
      </c>
      <c r="CQ187" s="16">
        <f t="shared" si="146"/>
        <v>1.0717629248090208</v>
      </c>
      <c r="CR187" s="16">
        <f t="shared" si="156"/>
        <v>1.0603737797344563</v>
      </c>
      <c r="CS187" s="16"/>
      <c r="CT187" s="16">
        <f t="shared" si="157"/>
        <v>0.16410525711191157</v>
      </c>
      <c r="CU187" s="16">
        <f t="shared" si="158"/>
        <v>0.95955625938476929</v>
      </c>
      <c r="CV187" s="16">
        <f t="shared" si="159"/>
        <v>1.2301822388880226</v>
      </c>
      <c r="CW187" s="16">
        <f t="shared" si="160"/>
        <v>1.4584198304792695</v>
      </c>
      <c r="CX187" s="16">
        <f t="shared" si="161"/>
        <v>1.0185192782650792E-2</v>
      </c>
      <c r="CY187" s="16">
        <f t="shared" si="162"/>
        <v>0.94306368104502225</v>
      </c>
      <c r="CZ187" s="16">
        <f t="shared" si="163"/>
        <v>0.94306368104502225</v>
      </c>
      <c r="DA187" s="31"/>
      <c r="DI187" s="78"/>
      <c r="DJ187" s="78"/>
      <c r="DP187" s="78"/>
    </row>
    <row r="188" spans="2:120" x14ac:dyDescent="0.25">
      <c r="B188" s="115">
        <v>41394</v>
      </c>
      <c r="C188" s="112">
        <v>2466.8132300000002</v>
      </c>
      <c r="D188" s="112">
        <v>427.25</v>
      </c>
      <c r="E188" s="112">
        <v>324.70740000000001</v>
      </c>
      <c r="F188" s="112">
        <v>274.93563999999998</v>
      </c>
      <c r="G188" s="112">
        <v>41669.691409999999</v>
      </c>
      <c r="H188" s="112">
        <v>397.72701999999998</v>
      </c>
      <c r="I188" s="112">
        <v>430.41165000000001</v>
      </c>
      <c r="J188" s="112">
        <v>412.08526999999998</v>
      </c>
      <c r="L188" s="115">
        <v>41394</v>
      </c>
      <c r="M188" s="112">
        <f t="shared" si="164"/>
        <v>1.443715879668539E-2</v>
      </c>
      <c r="N188" s="112">
        <f t="shared" si="165"/>
        <v>2.7561990427860117E-2</v>
      </c>
      <c r="O188" s="112">
        <f t="shared" si="166"/>
        <v>1.0881305593886115E-3</v>
      </c>
      <c r="P188" s="112">
        <f t="shared" si="167"/>
        <v>4.7492275141494122E-3</v>
      </c>
      <c r="Q188" s="112">
        <f t="shared" si="168"/>
        <v>6.366076014833344E-2</v>
      </c>
      <c r="R188" s="112">
        <f t="shared" si="169"/>
        <v>7.9635622991178767E-3</v>
      </c>
      <c r="S188" s="112">
        <f t="shared" si="170"/>
        <v>1.7362148264653987E-2</v>
      </c>
      <c r="T188" s="112">
        <f t="shared" si="171"/>
        <v>3.1823671181571811E-2</v>
      </c>
      <c r="V188" s="115">
        <v>41394</v>
      </c>
      <c r="W188" s="119">
        <f>M188-'Interest rate'!M187</f>
        <v>1.2916606572608291E-2</v>
      </c>
      <c r="X188" s="119">
        <f>N188-'Interest rate'!N187</f>
        <v>2.7392398704757515E-2</v>
      </c>
      <c r="Y188" s="119">
        <f>O188-'Interest rate'!O187</f>
        <v>1.0369533002947406E-3</v>
      </c>
      <c r="Z188" s="119">
        <f>P188-'Interest rate'!P187</f>
        <v>4.3366234680035642E-3</v>
      </c>
      <c r="AA188" s="119">
        <f>Q188-'Interest rate'!Q187</f>
        <v>6.3557244104316624E-2</v>
      </c>
      <c r="AB188" s="119">
        <f>R188-'Interest rate'!R187</f>
        <v>7.9643956362707158E-3</v>
      </c>
      <c r="AC188" s="119">
        <f>S188-'Interest rate'!S187</f>
        <v>1.6492981968057929E-2</v>
      </c>
      <c r="AD188" s="119">
        <f>T188-'Interest rate'!T187</f>
        <v>2.9329018839581611E-2</v>
      </c>
      <c r="AE188" s="118"/>
      <c r="AF188" s="119">
        <v>3.3753375337533748E-3</v>
      </c>
      <c r="AG188" s="119">
        <v>0.56728172817281719</v>
      </c>
      <c r="AH188" s="119">
        <v>0.11881188118811879</v>
      </c>
      <c r="AI188" s="119">
        <v>9.1696669666966685E-2</v>
      </c>
      <c r="AJ188" s="119">
        <v>0.10384788478847884</v>
      </c>
      <c r="AK188" s="119">
        <v>3.9153915391539146E-2</v>
      </c>
      <c r="AL188" s="119">
        <v>4.0391539153915385E-2</v>
      </c>
      <c r="AM188" s="119">
        <v>3.5441044104410437E-2</v>
      </c>
      <c r="AN188" s="31"/>
      <c r="AO188" s="31"/>
      <c r="AP188" s="18">
        <v>5.7701000000000002</v>
      </c>
      <c r="AQ188" s="18">
        <v>7.5960000000000001</v>
      </c>
      <c r="AR188" s="18">
        <v>8.9611000000000001</v>
      </c>
      <c r="AS188" s="18">
        <v>5.9207999999999997E-2</v>
      </c>
      <c r="AT188" s="18">
        <v>6.2046999999999999</v>
      </c>
      <c r="AU188" s="18">
        <v>5.7279</v>
      </c>
      <c r="AV188" s="18">
        <v>5.9822100000000002</v>
      </c>
      <c r="AW188" s="18"/>
      <c r="AX188" s="18">
        <f t="shared" si="115"/>
        <v>0.17330722171192872</v>
      </c>
      <c r="AY188" s="18">
        <f t="shared" si="116"/>
        <v>1.3164416561238106</v>
      </c>
      <c r="AZ188" s="18">
        <f t="shared" si="117"/>
        <v>1.5530233444827646</v>
      </c>
      <c r="BA188" s="18">
        <f t="shared" si="118"/>
        <v>1.0261173983119876E-2</v>
      </c>
      <c r="BB188" s="18">
        <f t="shared" si="119"/>
        <v>1.0753193185560042</v>
      </c>
      <c r="BC188" s="18">
        <f t="shared" si="120"/>
        <v>0.99268643524375655</v>
      </c>
      <c r="BD188" s="18">
        <f t="shared" si="147"/>
        <v>1.0367601947973171</v>
      </c>
      <c r="BE188" s="18"/>
      <c r="BF188" s="18">
        <f t="shared" si="121"/>
        <v>0.13164823591363875</v>
      </c>
      <c r="BG188" s="18">
        <f t="shared" si="122"/>
        <v>0.75962348604528696</v>
      </c>
      <c r="BH188" s="18">
        <f t="shared" si="123"/>
        <v>1.1797130068457082</v>
      </c>
      <c r="BI188" s="18">
        <f t="shared" si="124"/>
        <v>7.7946287519747226E-3</v>
      </c>
      <c r="BJ188" s="18">
        <f t="shared" si="125"/>
        <v>0.81683780937335437</v>
      </c>
      <c r="BK188" s="18">
        <f t="shared" si="126"/>
        <v>0.75406793048973142</v>
      </c>
      <c r="BL188" s="18">
        <f t="shared" si="148"/>
        <v>0.78754739336492885</v>
      </c>
      <c r="BM188" s="18"/>
      <c r="BN188" s="18">
        <f t="shared" si="127"/>
        <v>0.11159344276930287</v>
      </c>
      <c r="BO188" s="18">
        <f t="shared" si="128"/>
        <v>0.64390532412315449</v>
      </c>
      <c r="BP188" s="18">
        <f t="shared" si="129"/>
        <v>0.84766379127562463</v>
      </c>
      <c r="BQ188" s="18">
        <f t="shared" si="130"/>
        <v>6.6072245594848839E-3</v>
      </c>
      <c r="BR188" s="18">
        <f t="shared" si="131"/>
        <v>0.69240383435069353</v>
      </c>
      <c r="BS188" s="18">
        <f t="shared" si="132"/>
        <v>0.63919608083828994</v>
      </c>
      <c r="BT188" s="18">
        <f t="shared" si="149"/>
        <v>0.66757540926895131</v>
      </c>
      <c r="BU188" s="18"/>
      <c r="BV188" s="18">
        <f t="shared" si="133"/>
        <v>16.889609512228077</v>
      </c>
      <c r="BW188" s="18">
        <f t="shared" si="134"/>
        <v>97.454735846507234</v>
      </c>
      <c r="BX188" s="18">
        <f t="shared" si="135"/>
        <v>128.2934738548845</v>
      </c>
      <c r="BY188" s="18">
        <f t="shared" si="150"/>
        <v>151.34947980002704</v>
      </c>
      <c r="BZ188" s="18">
        <f t="shared" si="136"/>
        <v>104.79496014052155</v>
      </c>
      <c r="CA188" s="18">
        <f t="shared" si="137"/>
        <v>96.741994325091198</v>
      </c>
      <c r="CB188" s="18">
        <f t="shared" si="151"/>
        <v>101.03719092014593</v>
      </c>
      <c r="CC188" s="18"/>
      <c r="CD188" s="18">
        <f t="shared" si="138"/>
        <v>0.17458405349255399</v>
      </c>
      <c r="CE188" s="18">
        <f t="shared" si="139"/>
        <v>0.92995632343223689</v>
      </c>
      <c r="CF188" s="18">
        <f t="shared" si="140"/>
        <v>1.224233242541944</v>
      </c>
      <c r="CG188" s="18">
        <f t="shared" si="152"/>
        <v>1.4442438796396282</v>
      </c>
      <c r="CH188" s="18">
        <f t="shared" si="153"/>
        <v>9.5424436314406821E-3</v>
      </c>
      <c r="CI188" s="18">
        <f t="shared" si="141"/>
        <v>0.92315502764033719</v>
      </c>
      <c r="CJ188" s="18">
        <f t="shared" si="154"/>
        <v>1.0443984706436915</v>
      </c>
      <c r="CK188" s="18"/>
      <c r="CL188" s="18">
        <f t="shared" si="155"/>
        <v>0.17458405349255399</v>
      </c>
      <c r="CM188" s="18">
        <f t="shared" si="142"/>
        <v>1.0073674470573859</v>
      </c>
      <c r="CN188" s="18">
        <f t="shared" si="143"/>
        <v>1.3261404703294402</v>
      </c>
      <c r="CO188" s="18">
        <f t="shared" si="144"/>
        <v>1.5644651617521255</v>
      </c>
      <c r="CP188" s="18">
        <f t="shared" si="145"/>
        <v>1.0336772639187137E-2</v>
      </c>
      <c r="CQ188" s="18">
        <f t="shared" si="146"/>
        <v>1.0832416767052497</v>
      </c>
      <c r="CR188" s="18">
        <f t="shared" si="156"/>
        <v>1.0443984706436915</v>
      </c>
      <c r="CS188" s="18"/>
      <c r="CT188" s="18">
        <f t="shared" si="157"/>
        <v>0.16716230289474959</v>
      </c>
      <c r="CU188" s="18">
        <f t="shared" si="158"/>
        <v>0.96454320393299475</v>
      </c>
      <c r="CV188" s="18">
        <f t="shared" si="159"/>
        <v>1.2697648527885181</v>
      </c>
      <c r="CW188" s="18">
        <f t="shared" si="160"/>
        <v>1.4979581124701407</v>
      </c>
      <c r="CX188" s="18">
        <f t="shared" si="161"/>
        <v>9.897345629792333E-3</v>
      </c>
      <c r="CY188" s="18">
        <f t="shared" si="162"/>
        <v>0.95748895475083617</v>
      </c>
      <c r="CZ188" s="18">
        <f t="shared" si="163"/>
        <v>0.95748895475083617</v>
      </c>
      <c r="DA188" s="31"/>
      <c r="DI188" s="78"/>
      <c r="DJ188" s="78"/>
      <c r="DP188" s="78"/>
    </row>
    <row r="189" spans="2:120" x14ac:dyDescent="0.25">
      <c r="B189" s="78">
        <v>41425</v>
      </c>
      <c r="C189" s="111">
        <v>2500.7839399999998</v>
      </c>
      <c r="D189" s="111">
        <v>425.26</v>
      </c>
      <c r="E189" s="111">
        <v>327.85442999999998</v>
      </c>
      <c r="F189" s="111">
        <v>280.25571000000002</v>
      </c>
      <c r="G189" s="111">
        <v>42895.976560000003</v>
      </c>
      <c r="H189" s="111">
        <v>407.95190000000002</v>
      </c>
      <c r="I189" s="111">
        <v>440.39926000000003</v>
      </c>
      <c r="J189" s="111">
        <v>443.16381999999999</v>
      </c>
      <c r="L189" s="78">
        <v>41425</v>
      </c>
      <c r="M189" s="111">
        <f t="shared" si="164"/>
        <v>1.3771091214716646E-2</v>
      </c>
      <c r="N189" s="111">
        <f t="shared" si="165"/>
        <v>-4.6576945582211815E-3</v>
      </c>
      <c r="O189" s="111">
        <f t="shared" si="166"/>
        <v>9.6918949183171232E-3</v>
      </c>
      <c r="P189" s="111">
        <f t="shared" si="167"/>
        <v>1.9350237750187738E-2</v>
      </c>
      <c r="Q189" s="111">
        <f t="shared" si="168"/>
        <v>2.9428707257133979E-2</v>
      </c>
      <c r="R189" s="111">
        <f t="shared" si="169"/>
        <v>2.5708286050065254E-2</v>
      </c>
      <c r="S189" s="111">
        <f t="shared" si="170"/>
        <v>2.3204785465263278E-2</v>
      </c>
      <c r="T189" s="111">
        <f t="shared" si="171"/>
        <v>7.5417764871818838E-2</v>
      </c>
      <c r="V189" s="78">
        <v>41425</v>
      </c>
      <c r="W189" s="118">
        <f>M189-'Interest rate'!M188</f>
        <v>1.2332528023427214E-2</v>
      </c>
      <c r="X189" s="118">
        <f>N189-'Interest rate'!N188</f>
        <v>-4.8227113744533368E-3</v>
      </c>
      <c r="Y189" s="118">
        <f>O189-'Interest rate'!O188</f>
        <v>9.6425000064088717E-3</v>
      </c>
      <c r="Z189" s="118">
        <f>P189-'Interest rate'!P188</f>
        <v>1.8941781601010232E-2</v>
      </c>
      <c r="AA189" s="118">
        <f>Q189-'Interest rate'!Q188</f>
        <v>2.9327571865457536E-2</v>
      </c>
      <c r="AB189" s="118">
        <f>R189-'Interest rate'!R188</f>
        <v>2.5709119387218093E-2</v>
      </c>
      <c r="AC189" s="118">
        <f>S189-'Interest rate'!S188</f>
        <v>2.233561916866722E-2</v>
      </c>
      <c r="AD189" s="118">
        <f>T189-'Interest rate'!T188</f>
        <v>7.2931220933521113E-2</v>
      </c>
      <c r="AE189" s="118"/>
      <c r="AF189" s="118">
        <v>3.3753375337533748E-3</v>
      </c>
      <c r="AG189" s="118">
        <v>0.56728172817281719</v>
      </c>
      <c r="AH189" s="118">
        <v>0.11881188118811879</v>
      </c>
      <c r="AI189" s="118">
        <v>9.1696669666966685E-2</v>
      </c>
      <c r="AJ189" s="118">
        <v>0.10384788478847884</v>
      </c>
      <c r="AK189" s="118">
        <v>3.9153915391539146E-2</v>
      </c>
      <c r="AL189" s="118">
        <v>4.0391539153915385E-2</v>
      </c>
      <c r="AM189" s="118">
        <v>3.5441044104410437E-2</v>
      </c>
      <c r="AN189" s="31"/>
      <c r="AO189" s="31"/>
      <c r="AP189" s="16">
        <v>5.8691000000000004</v>
      </c>
      <c r="AQ189" s="16">
        <v>7.6295000000000002</v>
      </c>
      <c r="AR189" s="16">
        <v>8.9232999999999993</v>
      </c>
      <c r="AS189" s="16">
        <v>5.8425999999999999E-2</v>
      </c>
      <c r="AT189" s="16">
        <v>6.1468999999999996</v>
      </c>
      <c r="AU189" s="16">
        <v>5.6577000000000002</v>
      </c>
      <c r="AV189" s="16">
        <v>5.6193499999999998</v>
      </c>
      <c r="AW189" s="16"/>
      <c r="AX189" s="16">
        <f t="shared" si="115"/>
        <v>0.17038387487008227</v>
      </c>
      <c r="AY189" s="16">
        <f t="shared" si="116"/>
        <v>1.2999437733212929</v>
      </c>
      <c r="AZ189" s="16">
        <f t="shared" si="117"/>
        <v>1.5203864306282051</v>
      </c>
      <c r="BA189" s="16">
        <f t="shared" si="118"/>
        <v>9.9548482731594262E-3</v>
      </c>
      <c r="BB189" s="16">
        <f t="shared" si="119"/>
        <v>1.0473326404389087</v>
      </c>
      <c r="BC189" s="16">
        <f t="shared" si="120"/>
        <v>0.96398084885246449</v>
      </c>
      <c r="BD189" s="16">
        <f t="shared" si="147"/>
        <v>0.95744662725119678</v>
      </c>
      <c r="BE189" s="16"/>
      <c r="BF189" s="16">
        <f t="shared" si="121"/>
        <v>0.13107018808571991</v>
      </c>
      <c r="BG189" s="16">
        <f t="shared" si="122"/>
        <v>0.76926404089389877</v>
      </c>
      <c r="BH189" s="16">
        <f t="shared" si="123"/>
        <v>1.1695786093453044</v>
      </c>
      <c r="BI189" s="16">
        <f t="shared" si="124"/>
        <v>7.6579068090962708E-3</v>
      </c>
      <c r="BJ189" s="16">
        <f t="shared" si="125"/>
        <v>0.8056753391441116</v>
      </c>
      <c r="BK189" s="16">
        <f t="shared" si="126"/>
        <v>0.74155580313257752</v>
      </c>
      <c r="BL189" s="16">
        <f t="shared" si="148"/>
        <v>0.73652926141949016</v>
      </c>
      <c r="BM189" s="16"/>
      <c r="BN189" s="16">
        <f t="shared" si="127"/>
        <v>0.1120661638631448</v>
      </c>
      <c r="BO189" s="16">
        <f t="shared" si="128"/>
        <v>0.6577275223291833</v>
      </c>
      <c r="BP189" s="16">
        <f t="shared" si="129"/>
        <v>0.85500879719386325</v>
      </c>
      <c r="BQ189" s="16">
        <f t="shared" si="130"/>
        <v>6.5475776898680981E-3</v>
      </c>
      <c r="BR189" s="16">
        <f t="shared" si="131"/>
        <v>0.68885950265036477</v>
      </c>
      <c r="BS189" s="16">
        <f t="shared" si="132"/>
        <v>0.63403673528851434</v>
      </c>
      <c r="BT189" s="16">
        <f t="shared" si="149"/>
        <v>0.62973899790436272</v>
      </c>
      <c r="BU189" s="16"/>
      <c r="BV189" s="16">
        <f t="shared" si="133"/>
        <v>17.115667682196282</v>
      </c>
      <c r="BW189" s="16">
        <f t="shared" si="134"/>
        <v>100.45356519357823</v>
      </c>
      <c r="BX189" s="16">
        <f t="shared" si="135"/>
        <v>130.58398658131654</v>
      </c>
      <c r="BY189" s="16">
        <f t="shared" si="150"/>
        <v>152.72823742854209</v>
      </c>
      <c r="BZ189" s="16">
        <f t="shared" si="136"/>
        <v>105.20829767569232</v>
      </c>
      <c r="CA189" s="16">
        <f t="shared" si="137"/>
        <v>96.835313045561904</v>
      </c>
      <c r="CB189" s="16">
        <f t="shared" si="151"/>
        <v>96.178927189949675</v>
      </c>
      <c r="CC189" s="16"/>
      <c r="CD189" s="16">
        <f t="shared" si="138"/>
        <v>0.17675026954416104</v>
      </c>
      <c r="CE189" s="16">
        <f t="shared" si="139"/>
        <v>0.95480648782313049</v>
      </c>
      <c r="CF189" s="16">
        <f t="shared" si="140"/>
        <v>1.2411947485724513</v>
      </c>
      <c r="CG189" s="16">
        <f t="shared" si="152"/>
        <v>1.4516748279620622</v>
      </c>
      <c r="CH189" s="16">
        <f t="shared" si="153"/>
        <v>9.5049537165075079E-3</v>
      </c>
      <c r="CI189" s="16">
        <f t="shared" si="141"/>
        <v>0.92041516862158168</v>
      </c>
      <c r="CJ189" s="16">
        <f t="shared" si="154"/>
        <v>0.99322162716298135</v>
      </c>
      <c r="CK189" s="16"/>
      <c r="CL189" s="16">
        <f t="shared" si="155"/>
        <v>0.17675026954416104</v>
      </c>
      <c r="CM189" s="16">
        <f t="shared" si="142"/>
        <v>1.0373650069816356</v>
      </c>
      <c r="CN189" s="16">
        <f t="shared" si="143"/>
        <v>1.3485161814871767</v>
      </c>
      <c r="CO189" s="16">
        <f t="shared" si="144"/>
        <v>1.5771956802234122</v>
      </c>
      <c r="CP189" s="16">
        <f t="shared" si="145"/>
        <v>1.0326811248387153E-2</v>
      </c>
      <c r="CQ189" s="16">
        <f t="shared" si="146"/>
        <v>1.0864662318610034</v>
      </c>
      <c r="CR189" s="16">
        <f t="shared" si="156"/>
        <v>0.99322162716298135</v>
      </c>
      <c r="CS189" s="16"/>
      <c r="CT189" s="16">
        <f t="shared" si="157"/>
        <v>0.17795652522088853</v>
      </c>
      <c r="CU189" s="16">
        <f t="shared" si="158"/>
        <v>1.0444446421739171</v>
      </c>
      <c r="CV189" s="16">
        <f t="shared" si="159"/>
        <v>1.3577193091727691</v>
      </c>
      <c r="CW189" s="16">
        <f t="shared" si="160"/>
        <v>1.5879594615035548</v>
      </c>
      <c r="CX189" s="16">
        <f t="shared" si="161"/>
        <v>1.0397287942555634E-2</v>
      </c>
      <c r="CY189" s="16">
        <f t="shared" si="162"/>
        <v>1.0068246327422212</v>
      </c>
      <c r="CZ189" s="16">
        <f t="shared" si="163"/>
        <v>1.0068246327422212</v>
      </c>
      <c r="DA189" s="31"/>
      <c r="DI189" s="78"/>
      <c r="DJ189" s="78"/>
      <c r="DP189" s="78"/>
    </row>
    <row r="190" spans="2:120" x14ac:dyDescent="0.25">
      <c r="B190" s="115">
        <v>41453</v>
      </c>
      <c r="C190" s="112">
        <v>2516.1550299999999</v>
      </c>
      <c r="D190" s="112">
        <v>413.06</v>
      </c>
      <c r="E190" s="112">
        <v>317.61630000000002</v>
      </c>
      <c r="F190" s="112">
        <v>272.01843000000002</v>
      </c>
      <c r="G190" s="112">
        <v>41029.25</v>
      </c>
      <c r="H190" s="112">
        <v>390.79604999999998</v>
      </c>
      <c r="I190" s="112">
        <v>434.82825000000003</v>
      </c>
      <c r="J190" s="112">
        <v>452.86700000000002</v>
      </c>
      <c r="L190" s="115">
        <v>41453</v>
      </c>
      <c r="M190" s="112">
        <f t="shared" si="164"/>
        <v>6.14650860241861E-3</v>
      </c>
      <c r="N190" s="112">
        <f t="shared" si="165"/>
        <v>-2.8688331844048287E-2</v>
      </c>
      <c r="O190" s="112">
        <f t="shared" si="166"/>
        <v>-3.1227670158368581E-2</v>
      </c>
      <c r="P190" s="112">
        <f t="shared" si="167"/>
        <v>-2.9392014885263218E-2</v>
      </c>
      <c r="Q190" s="112">
        <f t="shared" si="168"/>
        <v>-4.3517520982158997E-2</v>
      </c>
      <c r="R190" s="112">
        <f t="shared" si="169"/>
        <v>-4.2053609751541932E-2</v>
      </c>
      <c r="S190" s="112">
        <f t="shared" si="170"/>
        <v>-1.2649907722369957E-2</v>
      </c>
      <c r="T190" s="112">
        <f t="shared" si="171"/>
        <v>2.1895244065727182E-2</v>
      </c>
      <c r="V190" s="115">
        <v>41453</v>
      </c>
      <c r="W190" s="119">
        <f>M190-'Interest rate'!M189</f>
        <v>4.7735898419554168E-3</v>
      </c>
      <c r="X190" s="119">
        <f>N190-'Interest rate'!N189</f>
        <v>-2.8850087858881102E-2</v>
      </c>
      <c r="Y190" s="119">
        <f>O190-'Interest rate'!O189</f>
        <v>-3.1275874043101726E-2</v>
      </c>
      <c r="Z190" s="119">
        <f>P190-'Interest rate'!P189</f>
        <v>-2.9801508026418344E-2</v>
      </c>
      <c r="AA190" s="119">
        <f>Q190-'Interest rate'!Q189</f>
        <v>-4.3617582562694768E-2</v>
      </c>
      <c r="AB190" s="119">
        <f>R190-'Interest rate'!R189</f>
        <v>-4.2052776414389093E-2</v>
      </c>
      <c r="AC190" s="119">
        <f>S190-'Interest rate'!S189</f>
        <v>-1.3522375588542856E-2</v>
      </c>
      <c r="AD190" s="119">
        <f>T190-'Interest rate'!T189</f>
        <v>1.9587267780849071E-2</v>
      </c>
      <c r="AE190" s="118"/>
      <c r="AF190" s="119">
        <v>3.3753375337533748E-3</v>
      </c>
      <c r="AG190" s="119">
        <v>0.56728172817281719</v>
      </c>
      <c r="AH190" s="119">
        <v>0.11881188118811879</v>
      </c>
      <c r="AI190" s="119">
        <v>9.1696669666966685E-2</v>
      </c>
      <c r="AJ190" s="119">
        <v>0.10384788478847884</v>
      </c>
      <c r="AK190" s="119">
        <v>3.9153915391539146E-2</v>
      </c>
      <c r="AL190" s="119">
        <v>4.0391539153915385E-2</v>
      </c>
      <c r="AM190" s="119">
        <v>3.5441044104410437E-2</v>
      </c>
      <c r="AN190" s="31"/>
      <c r="AO190" s="31"/>
      <c r="AP190" s="18">
        <v>6.0698999999999996</v>
      </c>
      <c r="AQ190" s="18">
        <v>7.8979999999999997</v>
      </c>
      <c r="AR190" s="18">
        <v>9.2394999999999996</v>
      </c>
      <c r="AS190" s="18">
        <v>6.1216999999999994E-2</v>
      </c>
      <c r="AT190" s="18">
        <v>6.4253</v>
      </c>
      <c r="AU190" s="18">
        <v>5.7705000000000002</v>
      </c>
      <c r="AV190" s="18">
        <v>5.5530900000000001</v>
      </c>
      <c r="AW190" s="18"/>
      <c r="AX190" s="18">
        <f t="shared" si="115"/>
        <v>0.16474735992355724</v>
      </c>
      <c r="AY190" s="18">
        <f t="shared" si="116"/>
        <v>1.301174648676255</v>
      </c>
      <c r="AZ190" s="18">
        <f t="shared" si="117"/>
        <v>1.522183232013707</v>
      </c>
      <c r="BA190" s="18">
        <f t="shared" si="118"/>
        <v>1.0085339132440403E-2</v>
      </c>
      <c r="BB190" s="18">
        <f t="shared" si="119"/>
        <v>1.0585512117168323</v>
      </c>
      <c r="BC190" s="18">
        <f t="shared" si="120"/>
        <v>0.95067464043888705</v>
      </c>
      <c r="BD190" s="18">
        <f t="shared" si="147"/>
        <v>0.91485691691790649</v>
      </c>
      <c r="BE190" s="18"/>
      <c r="BF190" s="18">
        <f t="shared" si="121"/>
        <v>0.12661433274246645</v>
      </c>
      <c r="BG190" s="18">
        <f t="shared" si="122"/>
        <v>0.76853633831349699</v>
      </c>
      <c r="BH190" s="18">
        <f t="shared" si="123"/>
        <v>1.1698531273740187</v>
      </c>
      <c r="BI190" s="18">
        <f t="shared" si="124"/>
        <v>7.7509496074955678E-3</v>
      </c>
      <c r="BJ190" s="18">
        <f t="shared" si="125"/>
        <v>0.81353507217016963</v>
      </c>
      <c r="BK190" s="18">
        <f t="shared" si="126"/>
        <v>0.73062800709040265</v>
      </c>
      <c r="BL190" s="18">
        <f t="shared" si="148"/>
        <v>0.70310078500886297</v>
      </c>
      <c r="BM190" s="18"/>
      <c r="BN190" s="18">
        <f t="shared" si="127"/>
        <v>0.1082309648790519</v>
      </c>
      <c r="BO190" s="18">
        <f t="shared" si="128"/>
        <v>0.65695113371935709</v>
      </c>
      <c r="BP190" s="18">
        <f t="shared" si="129"/>
        <v>0.85480816061475196</v>
      </c>
      <c r="BQ190" s="18">
        <f t="shared" si="130"/>
        <v>6.6255749770009198E-3</v>
      </c>
      <c r="BR190" s="18">
        <f t="shared" si="131"/>
        <v>0.69541641863737214</v>
      </c>
      <c r="BS190" s="18">
        <f t="shared" si="132"/>
        <v>0.62454678283456899</v>
      </c>
      <c r="BT190" s="18">
        <f t="shared" si="149"/>
        <v>0.60101628876021429</v>
      </c>
      <c r="BU190" s="18"/>
      <c r="BV190" s="18">
        <f t="shared" si="133"/>
        <v>16.335331688909946</v>
      </c>
      <c r="BW190" s="18">
        <f t="shared" si="134"/>
        <v>99.153829818514467</v>
      </c>
      <c r="BX190" s="18">
        <f t="shared" si="135"/>
        <v>129.01644967901075</v>
      </c>
      <c r="BY190" s="18">
        <f t="shared" si="150"/>
        <v>150.93029713968343</v>
      </c>
      <c r="BZ190" s="18">
        <f t="shared" si="136"/>
        <v>104.95940670075308</v>
      </c>
      <c r="CA190" s="18">
        <f t="shared" si="137"/>
        <v>94.263031510854844</v>
      </c>
      <c r="CB190" s="18">
        <f t="shared" si="151"/>
        <v>90.711567048368934</v>
      </c>
      <c r="CC190" s="18"/>
      <c r="CD190" s="18">
        <f t="shared" si="138"/>
        <v>0.17329520838748808</v>
      </c>
      <c r="CE190" s="18">
        <f t="shared" si="139"/>
        <v>0.94468740759186332</v>
      </c>
      <c r="CF190" s="18">
        <f t="shared" si="140"/>
        <v>1.2292033056822249</v>
      </c>
      <c r="CG190" s="18">
        <f t="shared" si="152"/>
        <v>1.4379873313308329</v>
      </c>
      <c r="CH190" s="18">
        <f t="shared" si="153"/>
        <v>9.5274928797098955E-3</v>
      </c>
      <c r="CI190" s="18">
        <f t="shared" si="141"/>
        <v>0.89809036153953903</v>
      </c>
      <c r="CJ190" s="18">
        <f t="shared" si="154"/>
        <v>0.96232388874447616</v>
      </c>
      <c r="CK190" s="18"/>
      <c r="CL190" s="18">
        <f t="shared" si="155"/>
        <v>0.17329520838748808</v>
      </c>
      <c r="CM190" s="18">
        <f t="shared" si="142"/>
        <v>1.0518845853912138</v>
      </c>
      <c r="CN190" s="18">
        <f t="shared" si="143"/>
        <v>1.3686855558443807</v>
      </c>
      <c r="CO190" s="18">
        <f t="shared" si="144"/>
        <v>1.601161077896196</v>
      </c>
      <c r="CP190" s="18">
        <f t="shared" si="145"/>
        <v>1.0608612771856856E-2</v>
      </c>
      <c r="CQ190" s="18">
        <f t="shared" si="146"/>
        <v>1.1134737024521271</v>
      </c>
      <c r="CR190" s="18">
        <f t="shared" si="156"/>
        <v>0.96232388874447616</v>
      </c>
      <c r="CS190" s="18"/>
      <c r="CT190" s="18">
        <f t="shared" si="157"/>
        <v>0.18007991946826002</v>
      </c>
      <c r="CU190" s="18">
        <f t="shared" si="158"/>
        <v>1.0930671031803914</v>
      </c>
      <c r="CV190" s="18">
        <f t="shared" si="159"/>
        <v>1.4222712039603176</v>
      </c>
      <c r="CW190" s="18">
        <f t="shared" si="160"/>
        <v>1.6638484159269884</v>
      </c>
      <c r="CX190" s="18">
        <f t="shared" si="161"/>
        <v>1.1023952430088472E-2</v>
      </c>
      <c r="CY190" s="18">
        <f t="shared" si="162"/>
        <v>1.0391511752915945</v>
      </c>
      <c r="CZ190" s="18">
        <f t="shared" si="163"/>
        <v>1.0391511752915945</v>
      </c>
      <c r="DA190" s="31"/>
      <c r="DI190" s="78"/>
      <c r="DJ190" s="78"/>
      <c r="DP190" s="78"/>
    </row>
    <row r="191" spans="2:120" x14ac:dyDescent="0.25">
      <c r="B191" s="78">
        <v>41486</v>
      </c>
      <c r="C191" s="111">
        <v>2563.9731400000001</v>
      </c>
      <c r="D191" s="111">
        <v>432.95</v>
      </c>
      <c r="E191" s="111">
        <v>326.11480999999998</v>
      </c>
      <c r="F191" s="111">
        <v>285.26718</v>
      </c>
      <c r="G191" s="111">
        <v>42567.644529999998</v>
      </c>
      <c r="H191" s="111">
        <v>401.95078000000001</v>
      </c>
      <c r="I191" s="111">
        <v>445.41895</v>
      </c>
      <c r="J191" s="111">
        <v>483.04138</v>
      </c>
      <c r="L191" s="78">
        <v>41486</v>
      </c>
      <c r="M191" s="111">
        <f t="shared" si="164"/>
        <v>1.9004437099410465E-2</v>
      </c>
      <c r="N191" s="111">
        <f t="shared" si="165"/>
        <v>4.8152810729676032E-2</v>
      </c>
      <c r="O191" s="111">
        <f t="shared" si="166"/>
        <v>2.675715950346369E-2</v>
      </c>
      <c r="P191" s="111">
        <f t="shared" si="167"/>
        <v>4.8705339560999539E-2</v>
      </c>
      <c r="Q191" s="111">
        <f t="shared" si="168"/>
        <v>3.7495068274462584E-2</v>
      </c>
      <c r="R191" s="111">
        <f t="shared" si="169"/>
        <v>2.8543609895750111E-2</v>
      </c>
      <c r="S191" s="111">
        <f t="shared" si="170"/>
        <v>2.4356053223312912E-2</v>
      </c>
      <c r="T191" s="111">
        <f t="shared" si="171"/>
        <v>6.6629672729521028E-2</v>
      </c>
      <c r="V191" s="78">
        <v>41486</v>
      </c>
      <c r="W191" s="118">
        <f>M191-'Interest rate'!M190</f>
        <v>1.7721856792707991E-2</v>
      </c>
      <c r="X191" s="118">
        <f>N191-'Interest rate'!N190</f>
        <v>4.7990746930121064E-2</v>
      </c>
      <c r="Y191" s="118">
        <f>O191-'Interest rate'!O190</f>
        <v>2.6698844877042438E-2</v>
      </c>
      <c r="Z191" s="118">
        <f>P191-'Interest rate'!P190</f>
        <v>4.8295323780368937E-2</v>
      </c>
      <c r="AA191" s="118">
        <f>Q191-'Interest rate'!Q190</f>
        <v>3.7397503978181312E-2</v>
      </c>
      <c r="AB191" s="118">
        <f>R191-'Interest rate'!R190</f>
        <v>2.854610993012574E-2</v>
      </c>
      <c r="AC191" s="118">
        <f>S191-'Interest rate'!S190</f>
        <v>2.3464603656567995E-2</v>
      </c>
      <c r="AD191" s="118">
        <f>T191-'Interest rate'!T190</f>
        <v>6.4264841499296566E-2</v>
      </c>
      <c r="AE191" s="118"/>
      <c r="AF191" s="118">
        <v>3.375717339934736E-3</v>
      </c>
      <c r="AG191" s="118">
        <v>0.55192978507932933</v>
      </c>
      <c r="AH191" s="118">
        <v>0.12872735456284459</v>
      </c>
      <c r="AI191" s="118">
        <v>9.5870372454146494E-2</v>
      </c>
      <c r="AJ191" s="118">
        <v>0.10284685495667829</v>
      </c>
      <c r="AK191" s="118">
        <v>3.9945988522561038E-2</v>
      </c>
      <c r="AL191" s="118">
        <v>4.0733655901879148E-2</v>
      </c>
      <c r="AM191" s="118">
        <v>3.6570271182626304E-2</v>
      </c>
      <c r="AN191" s="31"/>
      <c r="AO191" s="31"/>
      <c r="AP191" s="16">
        <v>5.8924000000000003</v>
      </c>
      <c r="AQ191" s="16">
        <v>7.8380999999999998</v>
      </c>
      <c r="AR191" s="16">
        <v>8.9617000000000004</v>
      </c>
      <c r="AS191" s="16">
        <v>6.0199999999999997E-2</v>
      </c>
      <c r="AT191" s="16">
        <v>6.3617999999999997</v>
      </c>
      <c r="AU191" s="16">
        <v>5.7337999999999996</v>
      </c>
      <c r="AV191" s="16">
        <v>5.2923099999999996</v>
      </c>
      <c r="AW191" s="16"/>
      <c r="AX191" s="16">
        <f t="shared" si="115"/>
        <v>0.16971013508926752</v>
      </c>
      <c r="AY191" s="16">
        <f t="shared" si="116"/>
        <v>1.3302050098431877</v>
      </c>
      <c r="AZ191" s="16">
        <f t="shared" si="117"/>
        <v>1.5208913176294889</v>
      </c>
      <c r="BA191" s="16">
        <f t="shared" si="118"/>
        <v>1.0216550132373905E-2</v>
      </c>
      <c r="BB191" s="16">
        <f t="shared" si="119"/>
        <v>1.079661937410902</v>
      </c>
      <c r="BC191" s="16">
        <f t="shared" si="120"/>
        <v>0.97308397257484203</v>
      </c>
      <c r="BD191" s="16">
        <f t="shared" si="147"/>
        <v>0.89815864503428133</v>
      </c>
      <c r="BE191" s="16"/>
      <c r="BF191" s="16">
        <f t="shared" si="121"/>
        <v>0.12758193950064428</v>
      </c>
      <c r="BG191" s="16">
        <f t="shared" si="122"/>
        <v>0.75176382031359645</v>
      </c>
      <c r="BH191" s="16">
        <f t="shared" si="123"/>
        <v>1.1433510672229239</v>
      </c>
      <c r="BI191" s="16">
        <f t="shared" si="124"/>
        <v>7.6804327579387856E-3</v>
      </c>
      <c r="BJ191" s="16">
        <f t="shared" si="125"/>
        <v>0.81165078271519875</v>
      </c>
      <c r="BK191" s="16">
        <f t="shared" si="126"/>
        <v>0.73152932470879417</v>
      </c>
      <c r="BL191" s="16">
        <f t="shared" si="148"/>
        <v>0.67520317423865472</v>
      </c>
      <c r="BM191" s="16"/>
      <c r="BN191" s="16">
        <f t="shared" si="127"/>
        <v>0.11158597141167412</v>
      </c>
      <c r="BO191" s="16">
        <f t="shared" si="128"/>
        <v>0.6575091779461486</v>
      </c>
      <c r="BP191" s="16">
        <f t="shared" si="129"/>
        <v>0.87462200252184297</v>
      </c>
      <c r="BQ191" s="16">
        <f t="shared" si="130"/>
        <v>6.7174754789827819E-3</v>
      </c>
      <c r="BR191" s="16">
        <f t="shared" si="131"/>
        <v>0.70988763292678836</v>
      </c>
      <c r="BS191" s="16">
        <f t="shared" si="132"/>
        <v>0.63981164288025705</v>
      </c>
      <c r="BT191" s="16">
        <f t="shared" si="149"/>
        <v>0.59054755236171697</v>
      </c>
      <c r="BU191" s="16"/>
      <c r="BV191" s="16">
        <f t="shared" si="133"/>
        <v>16.611295681063122</v>
      </c>
      <c r="BW191" s="16">
        <f t="shared" si="134"/>
        <v>97.880398671096344</v>
      </c>
      <c r="BX191" s="16">
        <f t="shared" si="135"/>
        <v>130.20099667774087</v>
      </c>
      <c r="BY191" s="16">
        <f t="shared" si="150"/>
        <v>148.86544850498339</v>
      </c>
      <c r="BZ191" s="16">
        <f t="shared" si="136"/>
        <v>105.67774086378736</v>
      </c>
      <c r="CA191" s="16">
        <f t="shared" si="137"/>
        <v>95.245847176079721</v>
      </c>
      <c r="CB191" s="16">
        <f t="shared" si="151"/>
        <v>87.912126245847162</v>
      </c>
      <c r="CC191" s="16"/>
      <c r="CD191" s="16">
        <f t="shared" si="138"/>
        <v>0.1744044089434581</v>
      </c>
      <c r="CE191" s="16">
        <f t="shared" si="139"/>
        <v>0.92621585085981972</v>
      </c>
      <c r="CF191" s="16">
        <f t="shared" si="140"/>
        <v>1.2320569650099029</v>
      </c>
      <c r="CG191" s="16">
        <f t="shared" si="152"/>
        <v>1.4086736458235092</v>
      </c>
      <c r="CH191" s="16">
        <f t="shared" si="153"/>
        <v>9.4627306737087007E-3</v>
      </c>
      <c r="CI191" s="16">
        <f t="shared" si="141"/>
        <v>0.90128579961646071</v>
      </c>
      <c r="CJ191" s="16">
        <f t="shared" si="154"/>
        <v>0.92300219749555268</v>
      </c>
      <c r="CK191" s="16"/>
      <c r="CL191" s="16">
        <f t="shared" si="155"/>
        <v>0.1744044089434581</v>
      </c>
      <c r="CM191" s="16">
        <f t="shared" si="142"/>
        <v>1.0276605392584326</v>
      </c>
      <c r="CN191" s="16">
        <f t="shared" si="143"/>
        <v>1.3669991977397189</v>
      </c>
      <c r="CO191" s="16">
        <f t="shared" si="144"/>
        <v>1.5629599916285886</v>
      </c>
      <c r="CP191" s="16">
        <f t="shared" si="145"/>
        <v>1.0499145418396177E-2</v>
      </c>
      <c r="CQ191" s="16">
        <f t="shared" si="146"/>
        <v>1.1095259688164918</v>
      </c>
      <c r="CR191" s="16">
        <f t="shared" si="156"/>
        <v>0.92300219749555268</v>
      </c>
      <c r="CS191" s="16"/>
      <c r="CT191" s="16">
        <f t="shared" si="157"/>
        <v>0.18895340597961949</v>
      </c>
      <c r="CU191" s="16">
        <f t="shared" si="158"/>
        <v>1.1133890493943099</v>
      </c>
      <c r="CV191" s="16">
        <f t="shared" si="159"/>
        <v>1.4810356914088556</v>
      </c>
      <c r="CW191" s="16">
        <f t="shared" si="160"/>
        <v>1.6933437383675563</v>
      </c>
      <c r="CX191" s="16">
        <f t="shared" si="161"/>
        <v>1.1374995039973095E-2</v>
      </c>
      <c r="CY191" s="16">
        <f t="shared" si="162"/>
        <v>1.0834210392059422</v>
      </c>
      <c r="CZ191" s="16">
        <f t="shared" si="163"/>
        <v>1.0834210392059422</v>
      </c>
      <c r="DA191" s="31"/>
      <c r="DI191" s="78"/>
      <c r="DJ191" s="78"/>
      <c r="DP191" s="78"/>
    </row>
    <row r="192" spans="2:120" x14ac:dyDescent="0.25">
      <c r="B192" s="115">
        <v>41516</v>
      </c>
      <c r="C192" s="112">
        <v>2592.5700700000002</v>
      </c>
      <c r="D192" s="112">
        <v>423.18</v>
      </c>
      <c r="E192" s="112">
        <v>320.49380000000002</v>
      </c>
      <c r="F192" s="112">
        <v>273.42507999999998</v>
      </c>
      <c r="G192" s="112">
        <v>41560.507810000003</v>
      </c>
      <c r="H192" s="112">
        <v>394.02289000000002</v>
      </c>
      <c r="I192" s="112">
        <v>445.52390000000003</v>
      </c>
      <c r="J192" s="112">
        <v>475.26952999999997</v>
      </c>
      <c r="L192" s="115">
        <v>41516</v>
      </c>
      <c r="M192" s="112">
        <f t="shared" si="164"/>
        <v>1.1153365670593551E-2</v>
      </c>
      <c r="N192" s="112">
        <f t="shared" si="165"/>
        <v>-2.2566116179697393E-2</v>
      </c>
      <c r="O192" s="112">
        <f t="shared" si="166"/>
        <v>-1.7236291721924424E-2</v>
      </c>
      <c r="P192" s="112">
        <f t="shared" si="167"/>
        <v>-4.1512311370694666E-2</v>
      </c>
      <c r="Q192" s="112">
        <f t="shared" si="168"/>
        <v>-2.3659676994582268E-2</v>
      </c>
      <c r="R192" s="112">
        <f t="shared" si="169"/>
        <v>-1.9723534309350033E-2</v>
      </c>
      <c r="S192" s="112">
        <f t="shared" si="170"/>
        <v>2.3562086884720834E-4</v>
      </c>
      <c r="T192" s="112">
        <f t="shared" si="171"/>
        <v>-1.6089408323568533E-2</v>
      </c>
      <c r="V192" s="115">
        <v>41516</v>
      </c>
      <c r="W192" s="119">
        <f>M192-'Interest rate'!M191</f>
        <v>9.796865416651368E-3</v>
      </c>
      <c r="X192" s="119">
        <f>N192-'Interest rate'!N191</f>
        <v>-2.2721591494950455E-2</v>
      </c>
      <c r="Y192" s="119">
        <f>O192-'Interest rate'!O191</f>
        <v>-1.7302933956633293E-2</v>
      </c>
      <c r="Z192" s="119">
        <f>P192-'Interest rate'!P191</f>
        <v>-4.1920253167464394E-2</v>
      </c>
      <c r="AA192" s="119">
        <f>Q192-'Interest rate'!Q191</f>
        <v>-2.3756050894560898E-2</v>
      </c>
      <c r="AB192" s="119">
        <f>R192-'Interest rate'!R191</f>
        <v>-1.9721034274974403E-2</v>
      </c>
      <c r="AC192" s="119">
        <f>S192-'Interest rate'!S191</f>
        <v>-6.3106917194533096E-4</v>
      </c>
      <c r="AD192" s="119">
        <f>T192-'Interest rate'!T191</f>
        <v>-1.8344558946765677E-2</v>
      </c>
      <c r="AE192" s="118"/>
      <c r="AF192" s="119">
        <v>3.375717339934736E-3</v>
      </c>
      <c r="AG192" s="119">
        <v>0.55192978507932933</v>
      </c>
      <c r="AH192" s="119">
        <v>0.12872735456284459</v>
      </c>
      <c r="AI192" s="119">
        <v>9.5870372454146494E-2</v>
      </c>
      <c r="AJ192" s="119">
        <v>0.10284685495667829</v>
      </c>
      <c r="AK192" s="119">
        <v>3.9945988522561038E-2</v>
      </c>
      <c r="AL192" s="119">
        <v>4.0733655901879148E-2</v>
      </c>
      <c r="AM192" s="119">
        <v>3.6570271182626304E-2</v>
      </c>
      <c r="AN192" s="31"/>
      <c r="AO192" s="31"/>
      <c r="AP192" s="18">
        <v>6.1158000000000001</v>
      </c>
      <c r="AQ192" s="18">
        <v>8.0855999999999995</v>
      </c>
      <c r="AR192" s="18">
        <v>9.4818999999999996</v>
      </c>
      <c r="AS192" s="18">
        <v>6.2299E-2</v>
      </c>
      <c r="AT192" s="18">
        <v>6.5770999999999997</v>
      </c>
      <c r="AU192" s="18">
        <v>5.8044000000000002</v>
      </c>
      <c r="AV192" s="18">
        <v>5.4429299999999996</v>
      </c>
      <c r="AW192" s="18"/>
      <c r="AX192" s="18">
        <f t="shared" si="115"/>
        <v>0.16351090617744204</v>
      </c>
      <c r="AY192" s="18">
        <f t="shared" si="116"/>
        <v>1.3220837829883254</v>
      </c>
      <c r="AZ192" s="18">
        <f t="shared" si="117"/>
        <v>1.5503940612838876</v>
      </c>
      <c r="BA192" s="18">
        <f t="shared" si="118"/>
        <v>1.0186565943948463E-2</v>
      </c>
      <c r="BB192" s="18">
        <f t="shared" si="119"/>
        <v>1.0754275810196541</v>
      </c>
      <c r="BC192" s="18">
        <f t="shared" si="120"/>
        <v>0.94908270381634463</v>
      </c>
      <c r="BD192" s="18">
        <f t="shared" si="147"/>
        <v>0.88997841656038457</v>
      </c>
      <c r="BE192" s="18"/>
      <c r="BF192" s="18">
        <f t="shared" si="121"/>
        <v>0.12367665974077373</v>
      </c>
      <c r="BG192" s="18">
        <f t="shared" si="122"/>
        <v>0.75638171564262402</v>
      </c>
      <c r="BH192" s="18">
        <f t="shared" si="123"/>
        <v>1.1726897199960424</v>
      </c>
      <c r="BI192" s="18">
        <f t="shared" si="124"/>
        <v>7.7049322251904629E-3</v>
      </c>
      <c r="BJ192" s="18">
        <f t="shared" si="125"/>
        <v>0.81343375878104285</v>
      </c>
      <c r="BK192" s="18">
        <f t="shared" si="126"/>
        <v>0.71786880379934703</v>
      </c>
      <c r="BL192" s="18">
        <f t="shared" si="148"/>
        <v>0.67316340160284949</v>
      </c>
      <c r="BM192" s="18"/>
      <c r="BN192" s="18">
        <f t="shared" si="127"/>
        <v>0.10546409474894272</v>
      </c>
      <c r="BO192" s="18">
        <f t="shared" si="128"/>
        <v>0.64499731066558397</v>
      </c>
      <c r="BP192" s="18">
        <f t="shared" si="129"/>
        <v>0.8527404845020512</v>
      </c>
      <c r="BQ192" s="18">
        <f t="shared" si="130"/>
        <v>6.5703076387643826E-3</v>
      </c>
      <c r="BR192" s="18">
        <f t="shared" si="131"/>
        <v>0.69364789757327117</v>
      </c>
      <c r="BS192" s="18">
        <f t="shared" si="132"/>
        <v>0.61215579156076316</v>
      </c>
      <c r="BT192" s="18">
        <f t="shared" si="149"/>
        <v>0.57403368523186271</v>
      </c>
      <c r="BU192" s="18"/>
      <c r="BV192" s="18">
        <f t="shared" si="133"/>
        <v>16.051622016404757</v>
      </c>
      <c r="BW192" s="18">
        <f t="shared" si="134"/>
        <v>98.168509927928199</v>
      </c>
      <c r="BX192" s="18">
        <f t="shared" si="135"/>
        <v>129.7869949758423</v>
      </c>
      <c r="BY192" s="18">
        <f t="shared" si="150"/>
        <v>152.19987479734829</v>
      </c>
      <c r="BZ192" s="18">
        <f t="shared" si="136"/>
        <v>105.57312316409572</v>
      </c>
      <c r="CA192" s="18">
        <f t="shared" si="137"/>
        <v>93.17003483201978</v>
      </c>
      <c r="CB192" s="18">
        <f t="shared" si="151"/>
        <v>87.367855021749932</v>
      </c>
      <c r="CC192" s="18"/>
      <c r="CD192" s="18">
        <f t="shared" si="138"/>
        <v>0.17228309558266142</v>
      </c>
      <c r="CE192" s="18">
        <f t="shared" si="139"/>
        <v>0.92986270544768967</v>
      </c>
      <c r="CF192" s="18">
        <f t="shared" si="140"/>
        <v>1.2293564032780404</v>
      </c>
      <c r="CG192" s="18">
        <f t="shared" si="152"/>
        <v>1.441653616335467</v>
      </c>
      <c r="CH192" s="18">
        <f t="shared" si="153"/>
        <v>9.472107767861216E-3</v>
      </c>
      <c r="CI192" s="18">
        <f t="shared" si="141"/>
        <v>0.88251661066427456</v>
      </c>
      <c r="CJ192" s="18">
        <f t="shared" si="154"/>
        <v>0.93772482943973523</v>
      </c>
      <c r="CK192" s="18"/>
      <c r="CL192" s="18">
        <f t="shared" si="155"/>
        <v>0.17228309558266142</v>
      </c>
      <c r="CM192" s="18">
        <f t="shared" si="142"/>
        <v>1.0536489559644406</v>
      </c>
      <c r="CN192" s="18">
        <f t="shared" si="143"/>
        <v>1.3930121976431671</v>
      </c>
      <c r="CO192" s="18">
        <f t="shared" si="144"/>
        <v>1.6335710840052371</v>
      </c>
      <c r="CP192" s="18">
        <f t="shared" si="145"/>
        <v>1.0733064571704224E-2</v>
      </c>
      <c r="CQ192" s="18">
        <f t="shared" si="146"/>
        <v>1.1331231479567223</v>
      </c>
      <c r="CR192" s="18">
        <f t="shared" si="156"/>
        <v>0.93772482943973523</v>
      </c>
      <c r="CS192" s="18"/>
      <c r="CT192" s="18">
        <f t="shared" si="157"/>
        <v>0.18372457481540275</v>
      </c>
      <c r="CU192" s="18">
        <f t="shared" si="158"/>
        <v>1.12362275465604</v>
      </c>
      <c r="CV192" s="18">
        <f t="shared" si="159"/>
        <v>1.4855234221274205</v>
      </c>
      <c r="CW192" s="18">
        <f t="shared" si="160"/>
        <v>1.7420580459421675</v>
      </c>
      <c r="CX192" s="18">
        <f t="shared" si="161"/>
        <v>1.1445857286424777E-2</v>
      </c>
      <c r="CY192" s="18">
        <f t="shared" si="162"/>
        <v>1.0664109220585238</v>
      </c>
      <c r="CZ192" s="18">
        <f t="shared" si="163"/>
        <v>1.0664109220585238</v>
      </c>
      <c r="DA192" s="31"/>
      <c r="DI192" s="78"/>
      <c r="DJ192" s="78"/>
      <c r="DP192" s="78"/>
    </row>
    <row r="193" spans="2:120" x14ac:dyDescent="0.25">
      <c r="B193" s="78">
        <v>41547</v>
      </c>
      <c r="C193" s="111">
        <v>2671.9204100000002</v>
      </c>
      <c r="D193" s="111">
        <v>444.18</v>
      </c>
      <c r="E193" s="111">
        <v>328.26843000000002</v>
      </c>
      <c r="F193" s="111">
        <v>274.47320999999999</v>
      </c>
      <c r="G193" s="111">
        <v>43622.917970000002</v>
      </c>
      <c r="H193" s="111">
        <v>401.71640000000002</v>
      </c>
      <c r="I193" s="111">
        <v>457.32772999999997</v>
      </c>
      <c r="J193" s="111">
        <v>475.72025000000002</v>
      </c>
      <c r="L193" s="78">
        <v>41547</v>
      </c>
      <c r="M193" s="111">
        <f t="shared" si="164"/>
        <v>3.0606825604524435E-2</v>
      </c>
      <c r="N193" s="111">
        <f t="shared" si="165"/>
        <v>4.9624273358854332E-2</v>
      </c>
      <c r="O193" s="111">
        <f t="shared" si="166"/>
        <v>2.4258285183675898E-2</v>
      </c>
      <c r="P193" s="111">
        <f t="shared" si="167"/>
        <v>3.8333352595161241E-3</v>
      </c>
      <c r="Q193" s="111">
        <f t="shared" si="168"/>
        <v>4.9624277196722799E-2</v>
      </c>
      <c r="R193" s="111">
        <f t="shared" si="169"/>
        <v>1.9525540762365345E-2</v>
      </c>
      <c r="S193" s="111">
        <f t="shared" si="170"/>
        <v>2.6494268882095717E-2</v>
      </c>
      <c r="T193" s="111">
        <f t="shared" si="171"/>
        <v>9.4834608900784545E-4</v>
      </c>
      <c r="V193" s="78">
        <v>41547</v>
      </c>
      <c r="W193" s="118">
        <f>M193-'Interest rate'!M192</f>
        <v>2.9258535714432155E-2</v>
      </c>
      <c r="X193" s="118">
        <f>N193-'Interest rate'!N192</f>
        <v>4.9472683143836349E-2</v>
      </c>
      <c r="Y193" s="118">
        <f>O193-'Interest rate'!O192</f>
        <v>2.4188670177565319E-2</v>
      </c>
      <c r="Z193" s="118">
        <f>P193-'Interest rate'!P192</f>
        <v>3.4243564649039104E-3</v>
      </c>
      <c r="AA193" s="118">
        <f>Q193-'Interest rate'!Q192</f>
        <v>4.9527303934419731E-2</v>
      </c>
      <c r="AB193" s="118">
        <f>R193-'Interest rate'!R192</f>
        <v>1.9528040796740975E-2</v>
      </c>
      <c r="AC193" s="118">
        <f>S193-'Interest rate'!S192</f>
        <v>2.5627578841303178E-2</v>
      </c>
      <c r="AD193" s="118">
        <f>T193-'Interest rate'!T192</f>
        <v>-1.1725709086785052E-3</v>
      </c>
      <c r="AE193" s="118"/>
      <c r="AF193" s="118">
        <v>3.375717339934736E-3</v>
      </c>
      <c r="AG193" s="118">
        <v>0.55192978507932933</v>
      </c>
      <c r="AH193" s="118">
        <v>0.12872735456284459</v>
      </c>
      <c r="AI193" s="118">
        <v>9.5870372454146494E-2</v>
      </c>
      <c r="AJ193" s="118">
        <v>0.10284685495667829</v>
      </c>
      <c r="AK193" s="118">
        <v>3.9945988522561038E-2</v>
      </c>
      <c r="AL193" s="118">
        <v>4.0733655901879148E-2</v>
      </c>
      <c r="AM193" s="118">
        <v>3.6570271182626304E-2</v>
      </c>
      <c r="AN193" s="31"/>
      <c r="AO193" s="31"/>
      <c r="AP193" s="16">
        <v>6.0140000000000002</v>
      </c>
      <c r="AQ193" s="16">
        <v>8.1348000000000003</v>
      </c>
      <c r="AR193" s="16">
        <v>9.7355</v>
      </c>
      <c r="AS193" s="16">
        <v>6.1233000000000003E-2</v>
      </c>
      <c r="AT193" s="16">
        <v>6.6463999999999999</v>
      </c>
      <c r="AU193" s="16">
        <v>5.8341000000000003</v>
      </c>
      <c r="AV193" s="16">
        <v>5.6033999999999997</v>
      </c>
      <c r="AW193" s="16"/>
      <c r="AX193" s="16">
        <f t="shared" si="115"/>
        <v>0.16627868307283006</v>
      </c>
      <c r="AY193" s="16">
        <f t="shared" si="116"/>
        <v>1.3526438310608579</v>
      </c>
      <c r="AZ193" s="16">
        <f t="shared" si="117"/>
        <v>1.618806119055537</v>
      </c>
      <c r="BA193" s="16">
        <f t="shared" si="118"/>
        <v>1.0181742600598603E-2</v>
      </c>
      <c r="BB193" s="16">
        <f t="shared" si="119"/>
        <v>1.1051546391752576</v>
      </c>
      <c r="BC193" s="16">
        <f t="shared" si="120"/>
        <v>0.9700864649151979</v>
      </c>
      <c r="BD193" s="16">
        <f t="shared" si="147"/>
        <v>0.93172597273029589</v>
      </c>
      <c r="BE193" s="16"/>
      <c r="BF193" s="16">
        <f t="shared" si="121"/>
        <v>0.12292865221025716</v>
      </c>
      <c r="BG193" s="16">
        <f t="shared" si="122"/>
        <v>0.73929291439248657</v>
      </c>
      <c r="BH193" s="16">
        <f t="shared" si="123"/>
        <v>1.1967718935929585</v>
      </c>
      <c r="BI193" s="16">
        <f t="shared" si="124"/>
        <v>7.5272901607906766E-3</v>
      </c>
      <c r="BJ193" s="16">
        <f t="shared" si="125"/>
        <v>0.8170329940502532</v>
      </c>
      <c r="BK193" s="16">
        <f t="shared" si="126"/>
        <v>0.71717804985986133</v>
      </c>
      <c r="BL193" s="16">
        <f t="shared" si="148"/>
        <v>0.6888184097949549</v>
      </c>
      <c r="BM193" s="16"/>
      <c r="BN193" s="16">
        <f t="shared" si="127"/>
        <v>0.10271686097272867</v>
      </c>
      <c r="BO193" s="16">
        <f t="shared" si="128"/>
        <v>0.61773920188999032</v>
      </c>
      <c r="BP193" s="16">
        <f t="shared" si="129"/>
        <v>0.83558112064095325</v>
      </c>
      <c r="BQ193" s="16">
        <f t="shared" si="130"/>
        <v>6.2896615479430948E-3</v>
      </c>
      <c r="BR193" s="16">
        <f t="shared" si="131"/>
        <v>0.68269734476914379</v>
      </c>
      <c r="BS193" s="16">
        <f t="shared" si="132"/>
        <v>0.59926043860099631</v>
      </c>
      <c r="BT193" s="16">
        <f t="shared" si="149"/>
        <v>0.57556365877458782</v>
      </c>
      <c r="BU193" s="16"/>
      <c r="BV193" s="16">
        <f t="shared" si="133"/>
        <v>16.331063315532475</v>
      </c>
      <c r="BW193" s="16">
        <f t="shared" si="134"/>
        <v>98.215014779612304</v>
      </c>
      <c r="BX193" s="16">
        <f t="shared" si="135"/>
        <v>132.84993385919358</v>
      </c>
      <c r="BY193" s="16">
        <f t="shared" si="150"/>
        <v>158.99106690836641</v>
      </c>
      <c r="BZ193" s="16">
        <f t="shared" si="136"/>
        <v>108.54277922035504</v>
      </c>
      <c r="CA193" s="16">
        <f t="shared" si="137"/>
        <v>95.277056489148023</v>
      </c>
      <c r="CB193" s="16">
        <f t="shared" si="151"/>
        <v>91.509480182254663</v>
      </c>
      <c r="CC193" s="16"/>
      <c r="CD193" s="16">
        <f t="shared" si="138"/>
        <v>0.17140604377710358</v>
      </c>
      <c r="CE193" s="16">
        <f t="shared" si="139"/>
        <v>0.9048507462686568</v>
      </c>
      <c r="CF193" s="16">
        <f t="shared" si="140"/>
        <v>1.2239407799711122</v>
      </c>
      <c r="CG193" s="16">
        <f t="shared" si="152"/>
        <v>1.4647779248916708</v>
      </c>
      <c r="CH193" s="16">
        <f t="shared" si="153"/>
        <v>9.2129573904670189E-3</v>
      </c>
      <c r="CI193" s="16">
        <f t="shared" si="141"/>
        <v>0.87778346172363997</v>
      </c>
      <c r="CJ193" s="16">
        <f t="shared" si="154"/>
        <v>0.96045662570062218</v>
      </c>
      <c r="CK193" s="16"/>
      <c r="CL193" s="16">
        <f t="shared" si="155"/>
        <v>0.17140604377710358</v>
      </c>
      <c r="CM193" s="16">
        <f t="shared" si="142"/>
        <v>1.0308359472755011</v>
      </c>
      <c r="CN193" s="16">
        <f t="shared" si="143"/>
        <v>1.3943538849179822</v>
      </c>
      <c r="CO193" s="16">
        <f t="shared" si="144"/>
        <v>1.6687235391919919</v>
      </c>
      <c r="CP193" s="16">
        <f t="shared" si="145"/>
        <v>1.0495706278603384E-2</v>
      </c>
      <c r="CQ193" s="16">
        <f t="shared" si="146"/>
        <v>1.1392331293601412</v>
      </c>
      <c r="CR193" s="16">
        <f t="shared" si="156"/>
        <v>0.96045662570062218</v>
      </c>
      <c r="CS193" s="16"/>
      <c r="CT193" s="16">
        <f t="shared" si="157"/>
        <v>0.17846307598957775</v>
      </c>
      <c r="CU193" s="16">
        <f t="shared" si="158"/>
        <v>1.0732769390013208</v>
      </c>
      <c r="CV193" s="16">
        <f t="shared" si="159"/>
        <v>1.4517614305600173</v>
      </c>
      <c r="CW193" s="16">
        <f t="shared" si="160"/>
        <v>1.7374272762965344</v>
      </c>
      <c r="CX193" s="16">
        <f t="shared" si="161"/>
        <v>1.0927829532069815E-2</v>
      </c>
      <c r="CY193" s="16">
        <f t="shared" si="162"/>
        <v>1.0411714316307956</v>
      </c>
      <c r="CZ193" s="16">
        <f t="shared" si="163"/>
        <v>1.0411714316307956</v>
      </c>
      <c r="DA193" s="31"/>
      <c r="DI193" s="78"/>
      <c r="DJ193" s="78"/>
      <c r="DP193" s="78"/>
    </row>
    <row r="194" spans="2:120" x14ac:dyDescent="0.25">
      <c r="B194" s="115">
        <v>41578</v>
      </c>
      <c r="C194" s="112">
        <v>2742.7922400000002</v>
      </c>
      <c r="D194" s="112">
        <v>461.4</v>
      </c>
      <c r="E194" s="112">
        <v>339.28964000000002</v>
      </c>
      <c r="F194" s="112">
        <v>287.45873999999998</v>
      </c>
      <c r="G194" s="112">
        <v>45360.234380000002</v>
      </c>
      <c r="H194" s="112">
        <v>417.42858999999999</v>
      </c>
      <c r="I194" s="112">
        <v>481.19405999999998</v>
      </c>
      <c r="J194" s="112">
        <v>487.58321999999998</v>
      </c>
      <c r="L194" s="115">
        <v>41578</v>
      </c>
      <c r="M194" s="112">
        <f t="shared" si="164"/>
        <v>2.652467855507723E-2</v>
      </c>
      <c r="N194" s="112">
        <f t="shared" si="165"/>
        <v>3.8768066999864903E-2</v>
      </c>
      <c r="O194" s="112">
        <f t="shared" si="166"/>
        <v>3.3573773755825265E-2</v>
      </c>
      <c r="P194" s="112">
        <f t="shared" si="167"/>
        <v>4.7310737539740133E-2</v>
      </c>
      <c r="Q194" s="112">
        <f t="shared" si="168"/>
        <v>3.98257725719946E-2</v>
      </c>
      <c r="R194" s="112">
        <f t="shared" si="169"/>
        <v>3.9112642650387164E-2</v>
      </c>
      <c r="S194" s="112">
        <f t="shared" si="170"/>
        <v>5.2186492168318832E-2</v>
      </c>
      <c r="T194" s="112">
        <f t="shared" si="171"/>
        <v>2.4936861527336651E-2</v>
      </c>
      <c r="V194" s="115">
        <v>41578</v>
      </c>
      <c r="W194" s="119">
        <f>M194-'Interest rate'!M193</f>
        <v>2.5192811614562327E-2</v>
      </c>
      <c r="X194" s="119">
        <f>N194-'Interest rate'!N193</f>
        <v>3.8619147367578988E-2</v>
      </c>
      <c r="Y194" s="119">
        <f>O194-'Interest rate'!O193</f>
        <v>3.3502376798888678E-2</v>
      </c>
      <c r="Z194" s="119">
        <f>P194-'Interest rate'!P193</f>
        <v>4.6902281390562628E-2</v>
      </c>
      <c r="AA194" s="119">
        <f>Q194-'Interest rate'!Q193</f>
        <v>3.972998971373265E-2</v>
      </c>
      <c r="AB194" s="119">
        <f>R194-'Interest rate'!R193</f>
        <v>3.9115142684762794E-2</v>
      </c>
      <c r="AC194" s="119">
        <f>S194-'Interest rate'!S193</f>
        <v>5.1336312222018954E-2</v>
      </c>
      <c r="AD194" s="119">
        <f>T194-'Interest rate'!T193</f>
        <v>2.2815944529650301E-2</v>
      </c>
      <c r="AE194" s="118"/>
      <c r="AF194" s="119">
        <v>3.4675615212527966E-3</v>
      </c>
      <c r="AG194" s="119">
        <v>0.56107382550335572</v>
      </c>
      <c r="AH194" s="119">
        <v>0.13087248322147652</v>
      </c>
      <c r="AI194" s="119">
        <v>9.4966442953020147E-2</v>
      </c>
      <c r="AJ194" s="119">
        <v>9.809843400447428E-2</v>
      </c>
      <c r="AK194" s="119">
        <v>3.8814317673378083E-2</v>
      </c>
      <c r="AL194" s="119">
        <v>3.9261744966442955E-2</v>
      </c>
      <c r="AM194" s="119">
        <v>3.3445190156599559E-2</v>
      </c>
      <c r="AN194" s="31"/>
      <c r="AO194" s="31"/>
      <c r="AP194" s="18">
        <v>5.9423000000000004</v>
      </c>
      <c r="AQ194" s="18">
        <v>8.0716000000000001</v>
      </c>
      <c r="AR194" s="18">
        <v>9.5312000000000001</v>
      </c>
      <c r="AS194" s="18">
        <v>6.0415999999999997E-2</v>
      </c>
      <c r="AT194" s="18">
        <v>6.5526</v>
      </c>
      <c r="AU194" s="18">
        <v>5.6967999999999996</v>
      </c>
      <c r="AV194" s="18">
        <v>5.6187699999999996</v>
      </c>
      <c r="AW194" s="18"/>
      <c r="AX194" s="18">
        <f t="shared" si="115"/>
        <v>0.16828500748868283</v>
      </c>
      <c r="AY194" s="18">
        <f t="shared" si="116"/>
        <v>1.3583292664456523</v>
      </c>
      <c r="AZ194" s="18">
        <f t="shared" si="117"/>
        <v>1.6039580633761339</v>
      </c>
      <c r="BA194" s="18">
        <f t="shared" si="118"/>
        <v>1.0167107012436262E-2</v>
      </c>
      <c r="BB194" s="18">
        <f t="shared" si="119"/>
        <v>1.1027043400703431</v>
      </c>
      <c r="BC194" s="18">
        <f t="shared" si="120"/>
        <v>0.95868603066152824</v>
      </c>
      <c r="BD194" s="18">
        <f t="shared" si="147"/>
        <v>0.94555475152718638</v>
      </c>
      <c r="BE194" s="18"/>
      <c r="BF194" s="18">
        <f t="shared" si="121"/>
        <v>0.12389117399276475</v>
      </c>
      <c r="BG194" s="18">
        <f t="shared" si="122"/>
        <v>0.73619852321720602</v>
      </c>
      <c r="BH194" s="18">
        <f t="shared" si="123"/>
        <v>1.1808315575598394</v>
      </c>
      <c r="BI194" s="18">
        <f t="shared" si="124"/>
        <v>7.4850091679468751E-3</v>
      </c>
      <c r="BJ194" s="18">
        <f t="shared" si="125"/>
        <v>0.8118093067049903</v>
      </c>
      <c r="BK194" s="18">
        <f t="shared" si="126"/>
        <v>0.70578324000198223</v>
      </c>
      <c r="BL194" s="18">
        <f t="shared" si="148"/>
        <v>0.69611601169532678</v>
      </c>
      <c r="BM194" s="18"/>
      <c r="BN194" s="18">
        <f t="shared" si="127"/>
        <v>0.10491858317945274</v>
      </c>
      <c r="BO194" s="18">
        <f t="shared" si="128"/>
        <v>0.62345769682726204</v>
      </c>
      <c r="BP194" s="18">
        <f t="shared" si="129"/>
        <v>0.84686083599127082</v>
      </c>
      <c r="BQ194" s="18">
        <f t="shared" si="130"/>
        <v>6.3387611213698162E-3</v>
      </c>
      <c r="BR194" s="18">
        <f t="shared" si="131"/>
        <v>0.68748950814168197</v>
      </c>
      <c r="BS194" s="18">
        <f t="shared" si="132"/>
        <v>0.59770018465670638</v>
      </c>
      <c r="BT194" s="18">
        <f t="shared" si="149"/>
        <v>0.58951338761121364</v>
      </c>
      <c r="BU194" s="18"/>
      <c r="BV194" s="18">
        <f t="shared" si="133"/>
        <v>16.551906779661017</v>
      </c>
      <c r="BW194" s="18">
        <f t="shared" si="134"/>
        <v>98.356395656779668</v>
      </c>
      <c r="BX194" s="18">
        <f t="shared" si="135"/>
        <v>133.60037076271186</v>
      </c>
      <c r="BY194" s="18">
        <f t="shared" si="150"/>
        <v>157.75953389830511</v>
      </c>
      <c r="BZ194" s="18">
        <f t="shared" si="136"/>
        <v>108.45802436440678</v>
      </c>
      <c r="CA194" s="18">
        <f t="shared" si="137"/>
        <v>94.292902542372872</v>
      </c>
      <c r="CB194" s="18">
        <f t="shared" si="151"/>
        <v>93.001357256355931</v>
      </c>
      <c r="CC194" s="18"/>
      <c r="CD194" s="18">
        <f t="shared" si="138"/>
        <v>0.17553714365959838</v>
      </c>
      <c r="CE194" s="18">
        <f t="shared" si="139"/>
        <v>0.9068613985288283</v>
      </c>
      <c r="CF194" s="18">
        <f t="shared" si="140"/>
        <v>1.2318163782315417</v>
      </c>
      <c r="CG194" s="18">
        <f t="shared" si="152"/>
        <v>1.4545676525348719</v>
      </c>
      <c r="CH194" s="18">
        <f t="shared" si="153"/>
        <v>9.2201568842902055E-3</v>
      </c>
      <c r="CI194" s="18">
        <f t="shared" si="141"/>
        <v>0.86939535451576466</v>
      </c>
      <c r="CJ194" s="18">
        <f t="shared" si="154"/>
        <v>0.98630283668024155</v>
      </c>
      <c r="CK194" s="18"/>
      <c r="CL194" s="18">
        <f t="shared" si="155"/>
        <v>0.17553714365959838</v>
      </c>
      <c r="CM194" s="18">
        <f t="shared" si="142"/>
        <v>1.0430943687684315</v>
      </c>
      <c r="CN194" s="18">
        <f t="shared" si="143"/>
        <v>1.4168656087628144</v>
      </c>
      <c r="CO194" s="18">
        <f t="shared" si="144"/>
        <v>1.673079623648364</v>
      </c>
      <c r="CP194" s="18">
        <f t="shared" si="145"/>
        <v>1.0605252071338295E-2</v>
      </c>
      <c r="CQ194" s="18">
        <f t="shared" si="146"/>
        <v>1.1502246875438844</v>
      </c>
      <c r="CR194" s="18">
        <f t="shared" si="156"/>
        <v>0.98630283668024155</v>
      </c>
      <c r="CS194" s="18"/>
      <c r="CT194" s="18">
        <f t="shared" si="157"/>
        <v>0.17797489486133086</v>
      </c>
      <c r="CU194" s="18">
        <f t="shared" si="158"/>
        <v>1.0575802177344864</v>
      </c>
      <c r="CV194" s="18">
        <f t="shared" si="159"/>
        <v>1.4365421613627183</v>
      </c>
      <c r="CW194" s="18">
        <f t="shared" si="160"/>
        <v>1.6963143179023168</v>
      </c>
      <c r="CX194" s="18">
        <f t="shared" si="161"/>
        <v>1.0752531247942166E-2</v>
      </c>
      <c r="CY194" s="18">
        <f t="shared" si="162"/>
        <v>1.0138873810460296</v>
      </c>
      <c r="CZ194" s="18">
        <f t="shared" si="163"/>
        <v>1.0138873810460296</v>
      </c>
      <c r="DA194" s="31"/>
      <c r="DI194" s="78"/>
      <c r="DJ194" s="78"/>
      <c r="DP194" s="78"/>
    </row>
    <row r="195" spans="2:120" x14ac:dyDescent="0.25">
      <c r="B195" s="78">
        <v>41607</v>
      </c>
      <c r="C195" s="111">
        <v>2864.7175299999999</v>
      </c>
      <c r="D195" s="111">
        <v>467.48</v>
      </c>
      <c r="E195" s="111">
        <v>344.08951000000002</v>
      </c>
      <c r="F195" s="111">
        <v>285.71078</v>
      </c>
      <c r="G195" s="111">
        <v>47898</v>
      </c>
      <c r="H195" s="111">
        <v>423.81738000000001</v>
      </c>
      <c r="I195" s="111">
        <v>496.74426</v>
      </c>
      <c r="J195" s="111">
        <v>513.77075000000002</v>
      </c>
      <c r="L195" s="78">
        <v>41607</v>
      </c>
      <c r="M195" s="111">
        <f t="shared" si="164"/>
        <v>4.4452980514484652E-2</v>
      </c>
      <c r="N195" s="111">
        <f t="shared" si="165"/>
        <v>1.3177286519289177E-2</v>
      </c>
      <c r="O195" s="111">
        <f t="shared" si="166"/>
        <v>1.4146821576986657E-2</v>
      </c>
      <c r="P195" s="111">
        <f t="shared" si="167"/>
        <v>-6.0807335341411806E-3</v>
      </c>
      <c r="Q195" s="111">
        <f t="shared" si="168"/>
        <v>5.5946924761017813E-2</v>
      </c>
      <c r="R195" s="111">
        <f t="shared" si="169"/>
        <v>1.5305108833106207E-2</v>
      </c>
      <c r="S195" s="111">
        <f t="shared" si="170"/>
        <v>3.2315860258125495E-2</v>
      </c>
      <c r="T195" s="111">
        <f t="shared" si="171"/>
        <v>5.3708841743979718E-2</v>
      </c>
      <c r="V195" s="78">
        <v>41607</v>
      </c>
      <c r="W195" s="118">
        <f>M195-'Interest rate'!M194</f>
        <v>4.3145753555124733E-2</v>
      </c>
      <c r="X195" s="118">
        <f>N195-'Interest rate'!N194</f>
        <v>1.3037394203725405E-2</v>
      </c>
      <c r="Y195" s="118">
        <f>O195-'Interest rate'!O194</f>
        <v>1.4066498737827615E-2</v>
      </c>
      <c r="Z195" s="118">
        <f>P195-'Interest rate'!P194</f>
        <v>-6.4863358203500754E-3</v>
      </c>
      <c r="AA195" s="118">
        <f>Q195-'Interest rate'!Q194</f>
        <v>5.585589534979496E-2</v>
      </c>
      <c r="AB195" s="118">
        <f>R195-'Interest rate'!R194</f>
        <v>1.5309275595262073E-2</v>
      </c>
      <c r="AC195" s="118">
        <f>S195-'Interest rate'!S194</f>
        <v>3.1449170217332956E-2</v>
      </c>
      <c r="AD195" s="118">
        <f>T195-'Interest rate'!T194</f>
        <v>5.1547227000778184E-2</v>
      </c>
      <c r="AE195" s="118"/>
      <c r="AF195" s="118">
        <v>3.4675615212527966E-3</v>
      </c>
      <c r="AG195" s="118">
        <v>0.56107382550335572</v>
      </c>
      <c r="AH195" s="118">
        <v>0.13087248322147652</v>
      </c>
      <c r="AI195" s="118">
        <v>9.4966442953020147E-2</v>
      </c>
      <c r="AJ195" s="118">
        <v>9.809843400447428E-2</v>
      </c>
      <c r="AK195" s="118">
        <v>3.8814317673378083E-2</v>
      </c>
      <c r="AL195" s="118">
        <v>3.9261744966442955E-2</v>
      </c>
      <c r="AM195" s="118">
        <v>3.3445190156599559E-2</v>
      </c>
      <c r="AN195" s="31"/>
      <c r="AO195" s="31"/>
      <c r="AP195" s="16">
        <v>6.1269</v>
      </c>
      <c r="AQ195" s="16">
        <v>8.3278999999999996</v>
      </c>
      <c r="AR195" s="16">
        <v>10.029999999999999</v>
      </c>
      <c r="AS195" s="16">
        <v>5.9813999999999999E-2</v>
      </c>
      <c r="AT195" s="16">
        <v>6.7622</v>
      </c>
      <c r="AU195" s="16">
        <v>5.7728000000000002</v>
      </c>
      <c r="AV195" s="16">
        <v>5.5812099999999996</v>
      </c>
      <c r="AW195" s="16"/>
      <c r="AX195" s="16">
        <f t="shared" si="115"/>
        <v>0.16321467626368963</v>
      </c>
      <c r="AY195" s="16">
        <f t="shared" si="116"/>
        <v>1.3592355024563807</v>
      </c>
      <c r="AZ195" s="16">
        <f t="shared" si="117"/>
        <v>1.6370432029248068</v>
      </c>
      <c r="BA195" s="16">
        <f t="shared" si="118"/>
        <v>9.7625226460363312E-3</v>
      </c>
      <c r="BB195" s="16">
        <f t="shared" si="119"/>
        <v>1.103690283830322</v>
      </c>
      <c r="BC195" s="16">
        <f t="shared" si="120"/>
        <v>0.94220568313502751</v>
      </c>
      <c r="BD195" s="16">
        <f t="shared" si="147"/>
        <v>0.91093538330966717</v>
      </c>
      <c r="BE195" s="16"/>
      <c r="BF195" s="16">
        <f t="shared" si="121"/>
        <v>0.12007829104576184</v>
      </c>
      <c r="BG195" s="16">
        <f t="shared" si="122"/>
        <v>0.73570768140827825</v>
      </c>
      <c r="BH195" s="16">
        <f t="shared" si="123"/>
        <v>1.2043852591889912</v>
      </c>
      <c r="BI195" s="16">
        <f t="shared" si="124"/>
        <v>7.1823629006111988E-3</v>
      </c>
      <c r="BJ195" s="16">
        <f t="shared" si="125"/>
        <v>0.81199341970965078</v>
      </c>
      <c r="BK195" s="16">
        <f t="shared" si="126"/>
        <v>0.69318795854897397</v>
      </c>
      <c r="BL195" s="16">
        <f t="shared" si="148"/>
        <v>0.67018215876751641</v>
      </c>
      <c r="BM195" s="16"/>
      <c r="BN195" s="16">
        <f t="shared" si="127"/>
        <v>9.9700897308075784E-2</v>
      </c>
      <c r="BO195" s="16">
        <f t="shared" si="128"/>
        <v>0.61085742771684959</v>
      </c>
      <c r="BP195" s="16">
        <f t="shared" si="129"/>
        <v>0.8302991026919242</v>
      </c>
      <c r="BQ195" s="16">
        <f t="shared" si="130"/>
        <v>5.9635094715852445E-3</v>
      </c>
      <c r="BR195" s="16">
        <f t="shared" si="131"/>
        <v>0.67419740777667003</v>
      </c>
      <c r="BS195" s="16">
        <f t="shared" si="132"/>
        <v>0.57555333998005986</v>
      </c>
      <c r="BT195" s="16">
        <f t="shared" si="149"/>
        <v>0.5564516450648056</v>
      </c>
      <c r="BU195" s="16"/>
      <c r="BV195" s="16">
        <f t="shared" si="133"/>
        <v>16.718493998060655</v>
      </c>
      <c r="BW195" s="16">
        <f t="shared" si="134"/>
        <v>102.43254087671782</v>
      </c>
      <c r="BX195" s="16">
        <f t="shared" si="135"/>
        <v>139.22994616644931</v>
      </c>
      <c r="BY195" s="16">
        <f t="shared" si="150"/>
        <v>167.68649480054836</v>
      </c>
      <c r="BZ195" s="16">
        <f t="shared" si="136"/>
        <v>113.05380011368577</v>
      </c>
      <c r="CA195" s="16">
        <f t="shared" si="137"/>
        <v>96.51252215200455</v>
      </c>
      <c r="CB195" s="16">
        <f t="shared" si="151"/>
        <v>93.309425886916102</v>
      </c>
      <c r="CC195" s="16"/>
      <c r="CD195" s="16">
        <f t="shared" si="138"/>
        <v>0.17322616407982261</v>
      </c>
      <c r="CE195" s="16">
        <f t="shared" si="139"/>
        <v>0.90605128508473576</v>
      </c>
      <c r="CF195" s="16">
        <f t="shared" si="140"/>
        <v>1.2315370737334002</v>
      </c>
      <c r="CG195" s="16">
        <f t="shared" si="152"/>
        <v>1.4832450977492531</v>
      </c>
      <c r="CH195" s="16">
        <f t="shared" si="153"/>
        <v>8.8453461891100527E-3</v>
      </c>
      <c r="CI195" s="16">
        <f t="shared" si="141"/>
        <v>0.85368667001863296</v>
      </c>
      <c r="CJ195" s="16">
        <f t="shared" si="154"/>
        <v>0.96681159922394666</v>
      </c>
      <c r="CK195" s="16"/>
      <c r="CL195" s="16">
        <f t="shared" si="155"/>
        <v>0.17322616407982261</v>
      </c>
      <c r="CM195" s="16">
        <f t="shared" si="142"/>
        <v>1.0613393847006651</v>
      </c>
      <c r="CN195" s="16">
        <f t="shared" si="143"/>
        <v>1.4426101718403546</v>
      </c>
      <c r="CO195" s="16">
        <f t="shared" si="144"/>
        <v>1.7374584257206207</v>
      </c>
      <c r="CP195" s="16">
        <f t="shared" si="145"/>
        <v>1.0361349778270509E-2</v>
      </c>
      <c r="CQ195" s="16">
        <f t="shared" si="146"/>
        <v>1.1713899667405765</v>
      </c>
      <c r="CR195" s="16">
        <f t="shared" si="156"/>
        <v>0.96681159922394666</v>
      </c>
      <c r="CS195" s="16"/>
      <c r="CT195" s="16">
        <f t="shared" si="157"/>
        <v>0.17917261669064594</v>
      </c>
      <c r="CU195" s="16">
        <f t="shared" si="158"/>
        <v>1.0977727052019186</v>
      </c>
      <c r="CV195" s="16">
        <f t="shared" si="159"/>
        <v>1.4921316345380302</v>
      </c>
      <c r="CW195" s="16">
        <f t="shared" si="160"/>
        <v>1.7971013454071787</v>
      </c>
      <c r="CX195" s="16">
        <f t="shared" si="161"/>
        <v>1.0717030894734296E-2</v>
      </c>
      <c r="CY195" s="16">
        <f t="shared" si="162"/>
        <v>1.034327681631761</v>
      </c>
      <c r="CZ195" s="16">
        <f t="shared" si="163"/>
        <v>1.034327681631761</v>
      </c>
      <c r="DA195" s="31"/>
      <c r="DI195" s="78"/>
      <c r="DJ195" s="78"/>
      <c r="DP195" s="78"/>
    </row>
    <row r="196" spans="2:120" x14ac:dyDescent="0.25">
      <c r="B196" s="116">
        <v>41639</v>
      </c>
      <c r="C196" s="113">
        <v>2882.8186000000001</v>
      </c>
      <c r="D196" s="113">
        <v>475.54</v>
      </c>
      <c r="E196" s="113">
        <v>344.86910999999998</v>
      </c>
      <c r="F196" s="113">
        <v>287.05783000000002</v>
      </c>
      <c r="G196" s="113">
        <v>50055.339840000001</v>
      </c>
      <c r="H196" s="113">
        <v>422.56484999999998</v>
      </c>
      <c r="I196" s="113">
        <v>505.40390000000002</v>
      </c>
      <c r="J196" s="113">
        <v>532.69854999999995</v>
      </c>
      <c r="L196" s="116">
        <v>41639</v>
      </c>
      <c r="M196" s="113">
        <f t="shared" si="164"/>
        <v>6.3186229743217304E-3</v>
      </c>
      <c r="N196" s="113">
        <f t="shared" si="165"/>
        <v>1.7241379310344751E-2</v>
      </c>
      <c r="O196" s="113">
        <f t="shared" si="166"/>
        <v>2.2656895294481671E-3</v>
      </c>
      <c r="P196" s="113">
        <f t="shared" si="167"/>
        <v>4.7147328497720853E-3</v>
      </c>
      <c r="Q196" s="113">
        <f t="shared" si="168"/>
        <v>4.5040290617562428E-2</v>
      </c>
      <c r="R196" s="113">
        <f t="shared" si="169"/>
        <v>-2.9553530815561446E-3</v>
      </c>
      <c r="S196" s="113">
        <f t="shared" si="170"/>
        <v>1.7432793284818171E-2</v>
      </c>
      <c r="T196" s="113">
        <f t="shared" si="171"/>
        <v>3.6840945110246048E-2</v>
      </c>
      <c r="V196" s="116">
        <v>41639</v>
      </c>
      <c r="W196" s="120">
        <f>M196-'Interest rate'!M195</f>
        <v>4.962122720379547E-3</v>
      </c>
      <c r="X196" s="120">
        <f>N196-'Interest rate'!N195</f>
        <v>1.710127898200331E-2</v>
      </c>
      <c r="Y196" s="120">
        <f>O196-'Interest rate'!O195</f>
        <v>2.1562304505922114E-3</v>
      </c>
      <c r="Z196" s="120">
        <f>P196-'Interest rate'!P195</f>
        <v>4.3088650841602849E-3</v>
      </c>
      <c r="AA196" s="120">
        <f>Q196-'Interest rate'!Q195</f>
        <v>4.4947479675179647E-2</v>
      </c>
      <c r="AB196" s="120">
        <f>R196-'Interest rate'!R195</f>
        <v>-2.9495195610617087E-3</v>
      </c>
      <c r="AC196" s="120">
        <f>S196-'Interest rate'!S195</f>
        <v>1.6574357916791405E-2</v>
      </c>
      <c r="AD196" s="120">
        <f>T196-'Interest rate'!T195</f>
        <v>3.4809627201698001E-2</v>
      </c>
      <c r="AE196" s="133"/>
      <c r="AF196" s="120">
        <v>3.4675615212527966E-3</v>
      </c>
      <c r="AG196" s="120">
        <v>0.56107382550335572</v>
      </c>
      <c r="AH196" s="120">
        <v>0.13087248322147652</v>
      </c>
      <c r="AI196" s="120">
        <v>9.4966442953020147E-2</v>
      </c>
      <c r="AJ196" s="120">
        <v>9.809843400447428E-2</v>
      </c>
      <c r="AK196" s="120">
        <v>3.8814317673378083E-2</v>
      </c>
      <c r="AL196" s="120">
        <v>3.9261744966442955E-2</v>
      </c>
      <c r="AM196" s="120">
        <v>3.3445190156599559E-2</v>
      </c>
      <c r="AN196" s="31"/>
      <c r="AO196" s="31"/>
      <c r="AP196" s="18">
        <v>6.0712999999999999</v>
      </c>
      <c r="AQ196" s="18">
        <v>8.3436000000000003</v>
      </c>
      <c r="AR196" s="18">
        <v>10.0502</v>
      </c>
      <c r="AS196" s="18">
        <v>5.7666000000000002E-2</v>
      </c>
      <c r="AT196" s="18">
        <v>6.7991999999999999</v>
      </c>
      <c r="AU196" s="18">
        <v>5.7163000000000004</v>
      </c>
      <c r="AV196" s="18">
        <v>5.4147999999999996</v>
      </c>
      <c r="AW196" s="18"/>
      <c r="AX196" s="18">
        <f t="shared" ref="AX196:AX244" si="172">1/AP196</f>
        <v>0.1647093703160773</v>
      </c>
      <c r="AY196" s="18">
        <f t="shared" ref="AY196:AY244" si="173">AX196*AQ196</f>
        <v>1.3742691021692226</v>
      </c>
      <c r="AZ196" s="18">
        <f t="shared" ref="AZ196:AZ244" si="174">AX196*AR196</f>
        <v>1.65536211355064</v>
      </c>
      <c r="BA196" s="18">
        <f t="shared" ref="BA196:BA244" si="175">AX196*AS196</f>
        <v>9.4981305486469131E-3</v>
      </c>
      <c r="BB196" s="18">
        <f t="shared" ref="BB196:BB244" si="176">AX196*AT196</f>
        <v>1.1198919506530727</v>
      </c>
      <c r="BC196" s="18">
        <f t="shared" ref="BC196:BC244" si="177">AX196*AU196</f>
        <v>0.94152817353779272</v>
      </c>
      <c r="BD196" s="18">
        <f t="shared" si="147"/>
        <v>0.89186829838749526</v>
      </c>
      <c r="BE196" s="18"/>
      <c r="BF196" s="18">
        <f t="shared" ref="BF196:BF244" si="178">1/AQ196</f>
        <v>0.119852341914761</v>
      </c>
      <c r="BG196" s="18">
        <f t="shared" ref="BG196:BG244" si="179">$BF196*AP196</f>
        <v>0.72765952346708851</v>
      </c>
      <c r="BH196" s="18">
        <f t="shared" ref="BH196:BH244" si="180">$BF196*AR196</f>
        <v>1.2045400067117311</v>
      </c>
      <c r="BI196" s="18">
        <f t="shared" ref="BI196:BI244" si="181">$BF196*AS196</f>
        <v>6.9114051488566083E-3</v>
      </c>
      <c r="BJ196" s="18">
        <f t="shared" ref="BJ196:BJ244" si="182">$BF196*AT196</f>
        <v>0.81490004314684306</v>
      </c>
      <c r="BK196" s="18">
        <f t="shared" ref="BK196:BK244" si="183">$BF196*AU196</f>
        <v>0.68511194208734838</v>
      </c>
      <c r="BL196" s="18">
        <f t="shared" si="148"/>
        <v>0.6489764610000478</v>
      </c>
      <c r="BM196" s="18"/>
      <c r="BN196" s="18">
        <f t="shared" ref="BN196:BN244" si="184">1/AR196</f>
        <v>9.9500507452588011E-2</v>
      </c>
      <c r="BO196" s="18">
        <f t="shared" ref="BO196:BO244" si="185">1/AZ196</f>
        <v>0.60409743089689749</v>
      </c>
      <c r="BP196" s="18">
        <f t="shared" ref="BP196:BP244" si="186">1/BH196</f>
        <v>0.83019243398141329</v>
      </c>
      <c r="BQ196" s="18">
        <f t="shared" ref="BQ196:BQ244" si="187">BN196*AS196</f>
        <v>5.7377962627609405E-3</v>
      </c>
      <c r="BR196" s="18">
        <f t="shared" ref="BR196:BR244" si="188">BN196*AT196</f>
        <v>0.67652385027163642</v>
      </c>
      <c r="BS196" s="18">
        <f t="shared" ref="BS196:BS244" si="189">BN196*AU196</f>
        <v>0.56877475075122885</v>
      </c>
      <c r="BT196" s="18">
        <f t="shared" si="149"/>
        <v>0.53877534775427349</v>
      </c>
      <c r="BU196" s="18"/>
      <c r="BV196" s="18">
        <f t="shared" ref="BV196:BV244" si="190">1/AS196</f>
        <v>17.341240939201608</v>
      </c>
      <c r="BW196" s="18">
        <f t="shared" ref="BW196:BW244" si="191">1/BA196</f>
        <v>105.28387611417472</v>
      </c>
      <c r="BX196" s="18">
        <f t="shared" ref="BX196:BX244" si="192">1/BI196</f>
        <v>144.68837790032256</v>
      </c>
      <c r="BY196" s="18">
        <f t="shared" si="150"/>
        <v>174.282939687164</v>
      </c>
      <c r="BZ196" s="18">
        <f t="shared" ref="BZ196:BZ244" si="193">BV196*AT196</f>
        <v>117.90656539381958</v>
      </c>
      <c r="CA196" s="18">
        <f t="shared" ref="CA196:CA244" si="194">BV196*AU196</f>
        <v>99.127735580758156</v>
      </c>
      <c r="CB196" s="18">
        <f t="shared" si="151"/>
        <v>93.899351437588862</v>
      </c>
      <c r="CC196" s="18"/>
      <c r="CD196" s="18">
        <f t="shared" ref="CD196:CD244" si="195">1/AU196</f>
        <v>0.17493833423718139</v>
      </c>
      <c r="CE196" s="18">
        <f t="shared" ref="CE196:CE244" si="196">1/BB196</f>
        <v>0.89294328744558182</v>
      </c>
      <c r="CF196" s="18">
        <f t="shared" ref="CF196:CF244" si="197">1/BJ196</f>
        <v>1.2271443699258737</v>
      </c>
      <c r="CG196" s="18">
        <f t="shared" si="152"/>
        <v>1.4781444875867749</v>
      </c>
      <c r="CH196" s="18">
        <f t="shared" si="153"/>
        <v>8.4812919166960821E-3</v>
      </c>
      <c r="CI196" s="18">
        <f t="shared" ref="CI196:CI244" si="198">1/AT196*AU196</f>
        <v>0.84073126250147079</v>
      </c>
      <c r="CJ196" s="18">
        <f t="shared" si="154"/>
        <v>0.94725609222748974</v>
      </c>
      <c r="CK196" s="18"/>
      <c r="CL196" s="18">
        <f t="shared" si="155"/>
        <v>0.17493833423718139</v>
      </c>
      <c r="CM196" s="18">
        <f t="shared" ref="CM196:CM244" si="199">$CL196*AP196</f>
        <v>1.0621031086541994</v>
      </c>
      <c r="CN196" s="18">
        <f t="shared" ref="CN196:CN244" si="200">$CL196*AQ196</f>
        <v>1.4596154855413466</v>
      </c>
      <c r="CO196" s="18">
        <f t="shared" ref="CO196:CO244" si="201">$CL196*AR196</f>
        <v>1.7581652467505204</v>
      </c>
      <c r="CP196" s="18">
        <f t="shared" ref="CP196:CP244" si="202">$CL196*AS196</f>
        <v>1.0087993982121303E-2</v>
      </c>
      <c r="CQ196" s="18">
        <f t="shared" ref="CQ196:CQ244" si="203">$CL196*AT196</f>
        <v>1.1894407221454437</v>
      </c>
      <c r="CR196" s="18">
        <f t="shared" si="156"/>
        <v>0.94725609222748974</v>
      </c>
      <c r="CS196" s="18"/>
      <c r="CT196" s="18">
        <f t="shared" si="157"/>
        <v>0.18467902784959742</v>
      </c>
      <c r="CU196" s="18">
        <f t="shared" si="158"/>
        <v>1.1212417817832607</v>
      </c>
      <c r="CV196" s="18">
        <f t="shared" si="159"/>
        <v>1.5408879367659012</v>
      </c>
      <c r="CW196" s="18">
        <f t="shared" si="160"/>
        <v>1.856061165694024</v>
      </c>
      <c r="CX196" s="18">
        <f t="shared" si="161"/>
        <v>1.0649700819974885E-2</v>
      </c>
      <c r="CY196" s="18">
        <f t="shared" si="162"/>
        <v>1.0556807268966537</v>
      </c>
      <c r="CZ196" s="18">
        <f t="shared" si="163"/>
        <v>1.0556807268966537</v>
      </c>
      <c r="DA196" s="31"/>
      <c r="DI196" s="78"/>
      <c r="DJ196" s="78"/>
      <c r="DP196" s="78"/>
    </row>
    <row r="197" spans="2:120" x14ac:dyDescent="0.25">
      <c r="B197" s="78">
        <v>41670</v>
      </c>
      <c r="C197" s="111">
        <v>2865.2734399999999</v>
      </c>
      <c r="D197" s="111">
        <v>456.61</v>
      </c>
      <c r="E197" s="111">
        <v>338.1044</v>
      </c>
      <c r="F197" s="111">
        <v>277.42270000000002</v>
      </c>
      <c r="G197" s="111">
        <v>46679.242189999997</v>
      </c>
      <c r="H197" s="111">
        <v>413.18639999999999</v>
      </c>
      <c r="I197" s="111">
        <v>507.2937</v>
      </c>
      <c r="J197" s="111">
        <v>521.95929000000001</v>
      </c>
      <c r="L197" s="78">
        <v>41670</v>
      </c>
      <c r="M197" s="111">
        <f t="shared" si="164"/>
        <v>-6.0861130839103827E-3</v>
      </c>
      <c r="N197" s="111">
        <f t="shared" si="165"/>
        <v>-3.9807376876813794E-2</v>
      </c>
      <c r="O197" s="111">
        <f t="shared" si="166"/>
        <v>-1.9615296945557081E-2</v>
      </c>
      <c r="P197" s="111">
        <f t="shared" si="167"/>
        <v>-3.3565118220255541E-2</v>
      </c>
      <c r="Q197" s="111">
        <f t="shared" si="168"/>
        <v>-6.7447302541378651E-2</v>
      </c>
      <c r="R197" s="111">
        <f t="shared" si="169"/>
        <v>-2.2194108194280693E-2</v>
      </c>
      <c r="S197" s="111">
        <f t="shared" si="170"/>
        <v>3.7391876081684927E-3</v>
      </c>
      <c r="T197" s="111">
        <f t="shared" si="171"/>
        <v>-2.0160107437874442E-2</v>
      </c>
      <c r="V197" s="78">
        <v>41670</v>
      </c>
      <c r="W197" s="118">
        <f>M197-'Interest rate'!M196</f>
        <v>-7.4261918695733842E-3</v>
      </c>
      <c r="X197" s="118">
        <f>N197-'Interest rate'!N196</f>
        <v>-3.994701957641611E-2</v>
      </c>
      <c r="Y197" s="118">
        <f>O197-'Interest rate'!O196</f>
        <v>-1.9783000507720971E-2</v>
      </c>
      <c r="Z197" s="118">
        <f>P197-'Interest rate'!P196</f>
        <v>-3.3972023007358465E-2</v>
      </c>
      <c r="AA197" s="118">
        <f>Q197-'Interest rate'!Q196</f>
        <v>-6.7537732551091745E-2</v>
      </c>
      <c r="AB197" s="118">
        <f>R197-'Interest rate'!R196</f>
        <v>-2.2189941432124827E-2</v>
      </c>
      <c r="AC197" s="118">
        <f>S197-'Interest rate'!S196</f>
        <v>2.8724975673759534E-3</v>
      </c>
      <c r="AD197" s="118">
        <f>T197-'Interest rate'!T196</f>
        <v>-2.2321722181075976E-2</v>
      </c>
      <c r="AE197" s="118"/>
      <c r="AF197" s="118">
        <v>3.4714445688689816E-3</v>
      </c>
      <c r="AG197" s="118">
        <v>0.56584546472564401</v>
      </c>
      <c r="AH197" s="118">
        <v>0.13449048152295637</v>
      </c>
      <c r="AI197" s="118">
        <v>9.0817469204927226E-2</v>
      </c>
      <c r="AJ197" s="118">
        <v>9.171332586786117E-2</v>
      </c>
      <c r="AK197" s="118">
        <v>3.9977603583426655E-2</v>
      </c>
      <c r="AL197" s="118">
        <v>3.8857782754759249E-2</v>
      </c>
      <c r="AM197" s="118">
        <v>3.4826427771556555E-2</v>
      </c>
      <c r="AN197" s="31"/>
      <c r="AO197" s="31"/>
      <c r="AP197" s="16">
        <v>6.2804000000000002</v>
      </c>
      <c r="AQ197" s="16">
        <v>8.4696999999999996</v>
      </c>
      <c r="AR197" s="16">
        <v>10.320600000000001</v>
      </c>
      <c r="AS197" s="16">
        <v>6.1566999999999997E-2</v>
      </c>
      <c r="AT197" s="16">
        <v>6.9280999999999997</v>
      </c>
      <c r="AU197" s="16">
        <v>5.6440999999999999</v>
      </c>
      <c r="AV197" s="16">
        <v>5.4985499999999998</v>
      </c>
      <c r="AW197" s="16"/>
      <c r="AX197" s="16">
        <f t="shared" si="172"/>
        <v>0.15922552703649448</v>
      </c>
      <c r="AY197" s="16">
        <f t="shared" si="173"/>
        <v>1.3485924463409973</v>
      </c>
      <c r="AZ197" s="16">
        <f t="shared" si="174"/>
        <v>1.6433029743328451</v>
      </c>
      <c r="BA197" s="16">
        <f t="shared" si="175"/>
        <v>9.8030380230558559E-3</v>
      </c>
      <c r="BB197" s="16">
        <f t="shared" si="176"/>
        <v>1.1031303738615374</v>
      </c>
      <c r="BC197" s="16">
        <f t="shared" si="177"/>
        <v>0.89868479714667848</v>
      </c>
      <c r="BD197" s="16">
        <f t="shared" ref="BD197:BD244" si="204">AV197*AX197</f>
        <v>0.87550952168651675</v>
      </c>
      <c r="BE197" s="16"/>
      <c r="BF197" s="16">
        <f t="shared" si="178"/>
        <v>0.11806793629054159</v>
      </c>
      <c r="BG197" s="16">
        <f t="shared" si="179"/>
        <v>0.74151386707911737</v>
      </c>
      <c r="BH197" s="16">
        <f t="shared" si="180"/>
        <v>1.2185319432801636</v>
      </c>
      <c r="BI197" s="16">
        <f t="shared" si="181"/>
        <v>7.2690886335997733E-3</v>
      </c>
      <c r="BJ197" s="16">
        <f t="shared" si="182"/>
        <v>0.81798646941450115</v>
      </c>
      <c r="BK197" s="16">
        <f t="shared" si="183"/>
        <v>0.6663872392174458</v>
      </c>
      <c r="BL197" s="16">
        <f t="shared" ref="BL197:BL244" si="205">AV197*BF197</f>
        <v>0.64920245109035746</v>
      </c>
      <c r="BM197" s="16"/>
      <c r="BN197" s="16">
        <f t="shared" si="184"/>
        <v>9.6893591457860972E-2</v>
      </c>
      <c r="BO197" s="16">
        <f t="shared" si="185"/>
        <v>0.60853051179195006</v>
      </c>
      <c r="BP197" s="16">
        <f t="shared" si="186"/>
        <v>0.82065965157064502</v>
      </c>
      <c r="BQ197" s="16">
        <f t="shared" si="187"/>
        <v>5.9654477452861258E-3</v>
      </c>
      <c r="BR197" s="16">
        <f t="shared" si="188"/>
        <v>0.67128849097920662</v>
      </c>
      <c r="BS197" s="16">
        <f t="shared" si="189"/>
        <v>0.54687711954731311</v>
      </c>
      <c r="BT197" s="16">
        <f t="shared" ref="BT197:BT244" si="206">BN197*AV197</f>
        <v>0.53277425731062145</v>
      </c>
      <c r="BU197" s="16"/>
      <c r="BV197" s="16">
        <f t="shared" si="190"/>
        <v>16.242467555671059</v>
      </c>
      <c r="BW197" s="16">
        <f t="shared" si="191"/>
        <v>102.00919323663652</v>
      </c>
      <c r="BX197" s="16">
        <f t="shared" si="192"/>
        <v>137.56882745626714</v>
      </c>
      <c r="BY197" s="16">
        <f t="shared" ref="BY197:BY244" si="207">1/BQ197</f>
        <v>167.63201065505874</v>
      </c>
      <c r="BZ197" s="16">
        <f t="shared" si="193"/>
        <v>112.52943947244466</v>
      </c>
      <c r="CA197" s="16">
        <f t="shared" si="194"/>
        <v>91.674111130963027</v>
      </c>
      <c r="CB197" s="16">
        <f t="shared" ref="CB197:CB244" si="208">BV197*AV197</f>
        <v>89.310019978235104</v>
      </c>
      <c r="CC197" s="16"/>
      <c r="CD197" s="16">
        <f t="shared" si="195"/>
        <v>0.17717616626211444</v>
      </c>
      <c r="CE197" s="16">
        <f t="shared" si="196"/>
        <v>0.90651116467718429</v>
      </c>
      <c r="CF197" s="16">
        <f t="shared" si="197"/>
        <v>1.2225141092074305</v>
      </c>
      <c r="CG197" s="16">
        <f t="shared" ref="CG197:CG244" si="209">1/BR197</f>
        <v>1.4896724931799483</v>
      </c>
      <c r="CH197" s="16">
        <f t="shared" ref="CH197:CH244" si="210">1/BZ197</f>
        <v>8.8865634156550851E-3</v>
      </c>
      <c r="CI197" s="16">
        <f t="shared" si="198"/>
        <v>0.81466780213911461</v>
      </c>
      <c r="CJ197" s="16">
        <f t="shared" ref="CJ197:CJ244" si="211">CD197*AV197</f>
        <v>0.97421200900054927</v>
      </c>
      <c r="CK197" s="16"/>
      <c r="CL197" s="16">
        <f t="shared" ref="CL197:CL244" si="212">1/AU197</f>
        <v>0.17717616626211444</v>
      </c>
      <c r="CM197" s="16">
        <f t="shared" si="199"/>
        <v>1.1127371945925835</v>
      </c>
      <c r="CN197" s="16">
        <f t="shared" si="200"/>
        <v>1.5006289753902307</v>
      </c>
      <c r="CO197" s="16">
        <f t="shared" si="201"/>
        <v>1.8285643415247783</v>
      </c>
      <c r="CP197" s="16">
        <f t="shared" si="202"/>
        <v>1.0908205028259598E-2</v>
      </c>
      <c r="CQ197" s="16">
        <f t="shared" si="203"/>
        <v>1.2274941974805549</v>
      </c>
      <c r="CR197" s="16">
        <f t="shared" ref="CR197:CR244" si="213">CL197*AV197</f>
        <v>0.97421200900054927</v>
      </c>
      <c r="CS197" s="16"/>
      <c r="CT197" s="16">
        <f t="shared" ref="CT197:CT244" si="214">1/AV197</f>
        <v>0.18186612834292679</v>
      </c>
      <c r="CU197" s="16">
        <f t="shared" ref="CU197:CU244" si="215">1/BD197</f>
        <v>1.1421920324449173</v>
      </c>
      <c r="CV197" s="16">
        <f t="shared" ref="CV197:CV244" si="216">1/BL197</f>
        <v>1.5403515472260867</v>
      </c>
      <c r="CW197" s="16">
        <f t="shared" ref="CW197:CW244" si="217">1/BT197</f>
        <v>1.8769675641760102</v>
      </c>
      <c r="CX197" s="16">
        <f t="shared" ref="CX197:CX244" si="218">1/CB197</f>
        <v>1.1196951923688971E-2</v>
      </c>
      <c r="CY197" s="16">
        <f t="shared" ref="CY197:CY244" si="219">1/CJ197</f>
        <v>1.0264706149803129</v>
      </c>
      <c r="CZ197" s="16">
        <f t="shared" ref="CZ197:CZ244" si="220">1/CR197</f>
        <v>1.0264706149803129</v>
      </c>
      <c r="DA197" s="31"/>
      <c r="DI197" s="78"/>
      <c r="DJ197" s="78"/>
      <c r="DP197" s="78"/>
    </row>
    <row r="198" spans="2:120" x14ac:dyDescent="0.25">
      <c r="B198" s="115">
        <v>41698</v>
      </c>
      <c r="C198" s="112">
        <v>2864.1225599999998</v>
      </c>
      <c r="D198" s="112">
        <v>477.72</v>
      </c>
      <c r="E198" s="112">
        <v>345.97336000000001</v>
      </c>
      <c r="F198" s="112">
        <v>285.58105</v>
      </c>
      <c r="G198" s="112">
        <v>48760.878909999999</v>
      </c>
      <c r="H198" s="112">
        <v>420.48914000000002</v>
      </c>
      <c r="I198" s="112">
        <v>527.83281999999997</v>
      </c>
      <c r="J198" s="112">
        <v>535.14056000000005</v>
      </c>
      <c r="L198" s="115">
        <v>41698</v>
      </c>
      <c r="M198" s="112">
        <f t="shared" ref="M198:M244" si="221">C198/C197-1</f>
        <v>-4.0166498035876241E-4</v>
      </c>
      <c r="N198" s="112">
        <f t="shared" ref="N198:N244" si="222">D198/D197-1</f>
        <v>4.6232014191541992E-2</v>
      </c>
      <c r="O198" s="112">
        <f t="shared" ref="O198:O244" si="223">E198/E197-1</f>
        <v>2.3273758046331361E-2</v>
      </c>
      <c r="P198" s="112">
        <f t="shared" ref="P198:P244" si="224">F198/F197-1</f>
        <v>2.940765121239175E-2</v>
      </c>
      <c r="Q198" s="112">
        <f t="shared" ref="Q198:Q244" si="225">G198/G197-1</f>
        <v>4.4594484021978076E-2</v>
      </c>
      <c r="R198" s="112">
        <f t="shared" ref="R198:R244" si="226">H198/H197-1</f>
        <v>1.7674202248670445E-2</v>
      </c>
      <c r="S198" s="112">
        <f t="shared" ref="S198:S244" si="227">I198/I197-1</f>
        <v>4.0487630735410285E-2</v>
      </c>
      <c r="T198" s="112">
        <f t="shared" ref="T198:T244" si="228">J198/J197-1</f>
        <v>2.5253444574192763E-2</v>
      </c>
      <c r="V198" s="115">
        <v>41698</v>
      </c>
      <c r="W198" s="119">
        <f>M198-'Interest rate'!M197</f>
        <v>-1.7417437660217638E-3</v>
      </c>
      <c r="X198" s="119">
        <f>N198-'Interest rate'!N197</f>
        <v>4.6101690978236354E-2</v>
      </c>
      <c r="Y198" s="119">
        <f>O198-'Interest rate'!O197</f>
        <v>2.3106653380409181E-2</v>
      </c>
      <c r="Z198" s="119">
        <f>P198-'Interest rate'!P197</f>
        <v>2.9005417263397781E-2</v>
      </c>
      <c r="AA198" s="119">
        <f>Q198-'Interest rate'!Q197</f>
        <v>4.4505244501982011E-2</v>
      </c>
      <c r="AB198" s="119">
        <f>R198-'Interest rate'!R197</f>
        <v>1.7679202386175707E-2</v>
      </c>
      <c r="AC198" s="119">
        <f>S198-'Interest rate'!S197</f>
        <v>3.9596181168665368E-2</v>
      </c>
      <c r="AD198" s="119">
        <f>T198-'Interest rate'!T197</f>
        <v>2.3108106747612212E-2</v>
      </c>
      <c r="AE198" s="118"/>
      <c r="AF198" s="119">
        <v>3.4714445688689816E-3</v>
      </c>
      <c r="AG198" s="119">
        <v>0.56584546472564401</v>
      </c>
      <c r="AH198" s="119">
        <v>0.13449048152295637</v>
      </c>
      <c r="AI198" s="119">
        <v>9.0817469204927226E-2</v>
      </c>
      <c r="AJ198" s="119">
        <v>9.171332586786117E-2</v>
      </c>
      <c r="AK198" s="119">
        <v>3.9977603583426655E-2</v>
      </c>
      <c r="AL198" s="119">
        <v>3.8857782754759249E-2</v>
      </c>
      <c r="AM198" s="119">
        <v>3.4826427771556555E-2</v>
      </c>
      <c r="AN198" s="31"/>
      <c r="AO198" s="31"/>
      <c r="AP198" s="18">
        <v>6.0034000000000001</v>
      </c>
      <c r="AQ198" s="18">
        <v>8.2863000000000007</v>
      </c>
      <c r="AR198" s="18">
        <v>10.0481</v>
      </c>
      <c r="AS198" s="18">
        <v>5.8982E-2</v>
      </c>
      <c r="AT198" s="18">
        <v>6.8198999999999996</v>
      </c>
      <c r="AU198" s="18">
        <v>5.4255000000000004</v>
      </c>
      <c r="AV198" s="18">
        <v>5.3591300000000004</v>
      </c>
      <c r="AW198" s="18"/>
      <c r="AX198" s="18">
        <f t="shared" si="172"/>
        <v>0.16657227571043076</v>
      </c>
      <c r="AY198" s="18">
        <f t="shared" si="173"/>
        <v>1.3802678482193425</v>
      </c>
      <c r="AZ198" s="18">
        <f t="shared" si="174"/>
        <v>1.6737348835659793</v>
      </c>
      <c r="BA198" s="18">
        <f t="shared" si="175"/>
        <v>9.8247659659526278E-3</v>
      </c>
      <c r="BB198" s="18">
        <f t="shared" si="176"/>
        <v>1.1360062631175667</v>
      </c>
      <c r="BC198" s="18">
        <f t="shared" si="177"/>
        <v>0.90373788186694215</v>
      </c>
      <c r="BD198" s="18">
        <f t="shared" si="204"/>
        <v>0.89268247992804084</v>
      </c>
      <c r="BE198" s="18"/>
      <c r="BF198" s="18">
        <f t="shared" si="178"/>
        <v>0.12068112426535364</v>
      </c>
      <c r="BG198" s="18">
        <f t="shared" si="179"/>
        <v>0.72449706141462411</v>
      </c>
      <c r="BH198" s="18">
        <f t="shared" si="180"/>
        <v>1.2126160047307</v>
      </c>
      <c r="BI198" s="18">
        <f t="shared" si="181"/>
        <v>7.1180140714190883E-3</v>
      </c>
      <c r="BJ198" s="18">
        <f t="shared" si="182"/>
        <v>0.82303319937728525</v>
      </c>
      <c r="BK198" s="18">
        <f t="shared" si="183"/>
        <v>0.65475543970167627</v>
      </c>
      <c r="BL198" s="18">
        <f t="shared" si="205"/>
        <v>0.64674583348418468</v>
      </c>
      <c r="BM198" s="18"/>
      <c r="BN198" s="18">
        <f t="shared" si="184"/>
        <v>9.9521302534807579E-2</v>
      </c>
      <c r="BO198" s="18">
        <f t="shared" si="185"/>
        <v>0.59746618763746373</v>
      </c>
      <c r="BP198" s="18">
        <f t="shared" si="186"/>
        <v>0.82466336919417604</v>
      </c>
      <c r="BQ198" s="18">
        <f t="shared" si="187"/>
        <v>5.8699654661080207E-3</v>
      </c>
      <c r="BR198" s="18">
        <f t="shared" si="188"/>
        <v>0.67872533115713418</v>
      </c>
      <c r="BS198" s="18">
        <f t="shared" si="189"/>
        <v>0.5399528269025986</v>
      </c>
      <c r="BT198" s="18">
        <f t="shared" si="206"/>
        <v>0.5333475980533634</v>
      </c>
      <c r="BU198" s="18"/>
      <c r="BV198" s="18">
        <f t="shared" si="190"/>
        <v>16.954325048319827</v>
      </c>
      <c r="BW198" s="18">
        <f t="shared" si="191"/>
        <v>101.78359499508323</v>
      </c>
      <c r="BX198" s="18">
        <f t="shared" si="192"/>
        <v>140.48862364789261</v>
      </c>
      <c r="BY198" s="18">
        <f t="shared" si="207"/>
        <v>170.35875351802244</v>
      </c>
      <c r="BZ198" s="18">
        <f t="shared" si="193"/>
        <v>115.62680139703639</v>
      </c>
      <c r="CA198" s="18">
        <f t="shared" si="194"/>
        <v>91.985690549659225</v>
      </c>
      <c r="CB198" s="18">
        <f t="shared" si="208"/>
        <v>90.860431996202237</v>
      </c>
      <c r="CC198" s="18"/>
      <c r="CD198" s="18">
        <f t="shared" si="195"/>
        <v>0.18431480969495898</v>
      </c>
      <c r="CE198" s="18">
        <f t="shared" si="196"/>
        <v>0.8802768369037669</v>
      </c>
      <c r="CF198" s="18">
        <f t="shared" si="197"/>
        <v>1.2150178155104916</v>
      </c>
      <c r="CG198" s="18">
        <f t="shared" si="209"/>
        <v>1.4733500491209548</v>
      </c>
      <c r="CH198" s="18">
        <f t="shared" si="210"/>
        <v>8.6485139078285606E-3</v>
      </c>
      <c r="CI198" s="18">
        <f t="shared" si="198"/>
        <v>0.79553952403994199</v>
      </c>
      <c r="CJ198" s="18">
        <f t="shared" si="211"/>
        <v>0.98776702608054556</v>
      </c>
      <c r="CK198" s="18"/>
      <c r="CL198" s="18">
        <f t="shared" si="212"/>
        <v>0.18431480969495898</v>
      </c>
      <c r="CM198" s="18">
        <f t="shared" si="199"/>
        <v>1.1065155285227166</v>
      </c>
      <c r="CN198" s="18">
        <f t="shared" si="200"/>
        <v>1.5272878075753387</v>
      </c>
      <c r="CO198" s="18">
        <f t="shared" si="201"/>
        <v>1.8520136392959172</v>
      </c>
      <c r="CP198" s="18">
        <f t="shared" si="202"/>
        <v>1.087125610542807E-2</v>
      </c>
      <c r="CQ198" s="18">
        <f t="shared" si="203"/>
        <v>1.2570085706386507</v>
      </c>
      <c r="CR198" s="18">
        <f t="shared" si="213"/>
        <v>0.98776702608054556</v>
      </c>
      <c r="CS198" s="18"/>
      <c r="CT198" s="18">
        <f t="shared" si="214"/>
        <v>0.18659745145200807</v>
      </c>
      <c r="CU198" s="18">
        <f t="shared" si="215"/>
        <v>1.1202191400469852</v>
      </c>
      <c r="CV198" s="18">
        <f t="shared" si="216"/>
        <v>1.5462024619667747</v>
      </c>
      <c r="CW198" s="18">
        <f t="shared" si="217"/>
        <v>1.8749498519349219</v>
      </c>
      <c r="CX198" s="18">
        <f t="shared" si="218"/>
        <v>1.100589088154234E-2</v>
      </c>
      <c r="CY198" s="18">
        <f t="shared" si="219"/>
        <v>1.0123844728528697</v>
      </c>
      <c r="CZ198" s="18">
        <f t="shared" si="220"/>
        <v>1.0123844728528697</v>
      </c>
      <c r="DA198" s="31"/>
      <c r="DI198" s="78"/>
      <c r="DJ198" s="78"/>
      <c r="DP198" s="78"/>
    </row>
    <row r="199" spans="2:120" x14ac:dyDescent="0.25">
      <c r="B199" s="78">
        <v>41729</v>
      </c>
      <c r="C199" s="111">
        <v>2867.4377399999998</v>
      </c>
      <c r="D199" s="111">
        <v>478.92</v>
      </c>
      <c r="E199" s="111">
        <v>347.74905000000001</v>
      </c>
      <c r="F199" s="111">
        <v>287.10509999999999</v>
      </c>
      <c r="G199" s="111">
        <v>49362.285159999999</v>
      </c>
      <c r="H199" s="111">
        <v>423.46105999999997</v>
      </c>
      <c r="I199" s="111">
        <v>528.67980999999997</v>
      </c>
      <c r="J199" s="111">
        <v>516.57854999999995</v>
      </c>
      <c r="L199" s="78">
        <v>41729</v>
      </c>
      <c r="M199" s="111">
        <f t="shared" si="221"/>
        <v>1.1574853835862875E-3</v>
      </c>
      <c r="N199" s="111">
        <f t="shared" si="222"/>
        <v>2.5119316754584897E-3</v>
      </c>
      <c r="O199" s="111">
        <f t="shared" si="223"/>
        <v>5.1324471918878789E-3</v>
      </c>
      <c r="P199" s="111">
        <f t="shared" si="224"/>
        <v>5.3366636196623407E-3</v>
      </c>
      <c r="Q199" s="111">
        <f t="shared" si="225"/>
        <v>1.233378608925495E-2</v>
      </c>
      <c r="R199" s="111">
        <f t="shared" si="226"/>
        <v>7.067768741898961E-3</v>
      </c>
      <c r="S199" s="111">
        <f t="shared" si="227"/>
        <v>1.6046558074960249E-3</v>
      </c>
      <c r="T199" s="111">
        <f t="shared" si="228"/>
        <v>-3.4686232716129917E-2</v>
      </c>
      <c r="V199" s="78">
        <v>41729</v>
      </c>
      <c r="W199" s="118">
        <f>M199-'Interest rate'!M198</f>
        <v>-1.8259340207671393E-4</v>
      </c>
      <c r="X199" s="118">
        <f>N199-'Interest rate'!N198</f>
        <v>2.3824406055983349E-3</v>
      </c>
      <c r="Y199" s="118">
        <f>O199-'Interest rate'!O198</f>
        <v>4.9683121114372231E-3</v>
      </c>
      <c r="Z199" s="118">
        <f>P199-'Interest rate'!P198</f>
        <v>4.9354667454211132E-3</v>
      </c>
      <c r="AA199" s="118">
        <f>Q199-'Interest rate'!Q198</f>
        <v>1.2247518699038507E-2</v>
      </c>
      <c r="AB199" s="118">
        <f>R199-'Interest rate'!R198</f>
        <v>7.073602262393397E-3</v>
      </c>
      <c r="AC199" s="118">
        <f>S199-'Interest rate'!S198</f>
        <v>7.7098895210103713E-4</v>
      </c>
      <c r="AD199" s="118">
        <f>T199-'Interest rate'!T198</f>
        <v>-3.6831570542710468E-2</v>
      </c>
      <c r="AE199" s="118"/>
      <c r="AF199" s="118">
        <v>3.4714445688689816E-3</v>
      </c>
      <c r="AG199" s="118">
        <v>0.56584546472564401</v>
      </c>
      <c r="AH199" s="118">
        <v>0.13449048152295637</v>
      </c>
      <c r="AI199" s="118">
        <v>9.0817469204927226E-2</v>
      </c>
      <c r="AJ199" s="118">
        <v>9.171332586786117E-2</v>
      </c>
      <c r="AK199" s="118">
        <v>3.9977603583426655E-2</v>
      </c>
      <c r="AL199" s="118">
        <v>3.8857782754759249E-2</v>
      </c>
      <c r="AM199" s="118">
        <v>3.4826427771556555E-2</v>
      </c>
      <c r="AN199" s="31"/>
      <c r="AO199" s="31"/>
      <c r="AP199" s="16">
        <v>5.9882999999999997</v>
      </c>
      <c r="AQ199" s="16">
        <v>8.2455999999999996</v>
      </c>
      <c r="AR199" s="16">
        <v>9.9771999999999998</v>
      </c>
      <c r="AS199" s="16">
        <v>5.8011999999999994E-2</v>
      </c>
      <c r="AT199" s="16">
        <v>6.7694999999999999</v>
      </c>
      <c r="AU199" s="16">
        <v>5.4196999999999997</v>
      </c>
      <c r="AV199" s="16">
        <v>5.54779</v>
      </c>
      <c r="AW199" s="16"/>
      <c r="AX199" s="16">
        <f t="shared" si="172"/>
        <v>0.1669923016548937</v>
      </c>
      <c r="AY199" s="16">
        <f t="shared" si="173"/>
        <v>1.3769517225255914</v>
      </c>
      <c r="AZ199" s="16">
        <f t="shared" si="174"/>
        <v>1.6661155920712054</v>
      </c>
      <c r="BA199" s="16">
        <f t="shared" si="175"/>
        <v>9.6875574036036933E-3</v>
      </c>
      <c r="BB199" s="16">
        <f t="shared" si="176"/>
        <v>1.1304543860528029</v>
      </c>
      <c r="BC199" s="16">
        <f t="shared" si="177"/>
        <v>0.90504817727902742</v>
      </c>
      <c r="BD199" s="16">
        <f t="shared" si="204"/>
        <v>0.92643822119800279</v>
      </c>
      <c r="BE199" s="16"/>
      <c r="BF199" s="16">
        <f t="shared" si="178"/>
        <v>0.1212768021732803</v>
      </c>
      <c r="BG199" s="16">
        <f t="shared" si="179"/>
        <v>0.72624187445425437</v>
      </c>
      <c r="BH199" s="16">
        <f t="shared" si="180"/>
        <v>1.2100029106432522</v>
      </c>
      <c r="BI199" s="16">
        <f t="shared" si="181"/>
        <v>7.0355098476763359E-3</v>
      </c>
      <c r="BJ199" s="16">
        <f t="shared" si="182"/>
        <v>0.82098331231202093</v>
      </c>
      <c r="BK199" s="16">
        <f t="shared" si="183"/>
        <v>0.65728388473852717</v>
      </c>
      <c r="BL199" s="16">
        <f t="shared" si="205"/>
        <v>0.67281823032890264</v>
      </c>
      <c r="BM199" s="16"/>
      <c r="BN199" s="16">
        <f t="shared" si="184"/>
        <v>0.10022852102794372</v>
      </c>
      <c r="BO199" s="16">
        <f t="shared" si="185"/>
        <v>0.60019845247163539</v>
      </c>
      <c r="BP199" s="16">
        <f t="shared" si="186"/>
        <v>0.8264442929880127</v>
      </c>
      <c r="BQ199" s="16">
        <f t="shared" si="187"/>
        <v>5.8144569618730707E-3</v>
      </c>
      <c r="BR199" s="16">
        <f t="shared" si="188"/>
        <v>0.67849697309866497</v>
      </c>
      <c r="BS199" s="16">
        <f t="shared" si="189"/>
        <v>0.54320851541514659</v>
      </c>
      <c r="BT199" s="16">
        <f t="shared" si="206"/>
        <v>0.55604678667361584</v>
      </c>
      <c r="BU199" s="16"/>
      <c r="BV199" s="16">
        <f t="shared" si="190"/>
        <v>17.237812866303525</v>
      </c>
      <c r="BW199" s="16">
        <f t="shared" si="191"/>
        <v>103.22519478728539</v>
      </c>
      <c r="BX199" s="16">
        <f t="shared" si="192"/>
        <v>142.13610977039235</v>
      </c>
      <c r="BY199" s="16">
        <f t="shared" si="207"/>
        <v>171.98510652968352</v>
      </c>
      <c r="BZ199" s="16">
        <f t="shared" si="193"/>
        <v>116.69137419844171</v>
      </c>
      <c r="CA199" s="16">
        <f t="shared" si="194"/>
        <v>93.423774391505205</v>
      </c>
      <c r="CB199" s="16">
        <f t="shared" si="208"/>
        <v>95.631765841550035</v>
      </c>
      <c r="CC199" s="16"/>
      <c r="CD199" s="16">
        <f t="shared" si="195"/>
        <v>0.18451205786298136</v>
      </c>
      <c r="CE199" s="16">
        <f t="shared" si="196"/>
        <v>0.88460004431641925</v>
      </c>
      <c r="CF199" s="16">
        <f t="shared" si="197"/>
        <v>1.2180515547677082</v>
      </c>
      <c r="CG199" s="16">
        <f t="shared" si="209"/>
        <v>1.4738459265824655</v>
      </c>
      <c r="CH199" s="16">
        <f t="shared" si="210"/>
        <v>8.5696137085456824E-3</v>
      </c>
      <c r="CI199" s="16">
        <f t="shared" si="198"/>
        <v>0.80060565772952219</v>
      </c>
      <c r="CJ199" s="16">
        <f t="shared" si="211"/>
        <v>1.0236341494916694</v>
      </c>
      <c r="CK199" s="16"/>
      <c r="CL199" s="16">
        <f t="shared" si="212"/>
        <v>0.18451205786298136</v>
      </c>
      <c r="CM199" s="16">
        <f t="shared" si="199"/>
        <v>1.1049135561008911</v>
      </c>
      <c r="CN199" s="16">
        <f t="shared" si="200"/>
        <v>1.521412624314999</v>
      </c>
      <c r="CO199" s="16">
        <f t="shared" si="201"/>
        <v>1.8409137037105376</v>
      </c>
      <c r="CP199" s="16">
        <f t="shared" si="202"/>
        <v>1.0703913500747274E-2</v>
      </c>
      <c r="CQ199" s="16">
        <f t="shared" si="203"/>
        <v>1.2490543757034522</v>
      </c>
      <c r="CR199" s="16">
        <f t="shared" si="213"/>
        <v>1.0236341494916694</v>
      </c>
      <c r="CS199" s="16"/>
      <c r="CT199" s="16">
        <f t="shared" si="214"/>
        <v>0.18025195618435449</v>
      </c>
      <c r="CU199" s="16">
        <f t="shared" si="215"/>
        <v>1.0794027892187701</v>
      </c>
      <c r="CV199" s="16">
        <f t="shared" si="216"/>
        <v>1.4862855299137134</v>
      </c>
      <c r="CW199" s="16">
        <f t="shared" si="217"/>
        <v>1.7984098172425416</v>
      </c>
      <c r="CX199" s="16">
        <f t="shared" si="218"/>
        <v>1.0456776482166771E-2</v>
      </c>
      <c r="CY199" s="16">
        <f t="shared" si="219"/>
        <v>0.97691152693234595</v>
      </c>
      <c r="CZ199" s="16">
        <f t="shared" si="220"/>
        <v>0.97691152693234595</v>
      </c>
      <c r="DA199" s="31"/>
      <c r="DI199" s="78"/>
      <c r="DJ199" s="78"/>
      <c r="DP199" s="78"/>
    </row>
    <row r="200" spans="2:120" x14ac:dyDescent="0.25">
      <c r="B200" s="115">
        <v>41759</v>
      </c>
      <c r="C200" s="112">
        <v>2871.3606</v>
      </c>
      <c r="D200" s="112">
        <v>482.89</v>
      </c>
      <c r="E200" s="112">
        <v>348.25473</v>
      </c>
      <c r="F200" s="112">
        <v>286.19094999999999</v>
      </c>
      <c r="G200" s="112">
        <v>49322.382810000003</v>
      </c>
      <c r="H200" s="112">
        <v>425.13634999999999</v>
      </c>
      <c r="I200" s="112">
        <v>528.76453000000004</v>
      </c>
      <c r="J200" s="112">
        <v>520.52386000000001</v>
      </c>
      <c r="L200" s="115">
        <v>41759</v>
      </c>
      <c r="M200" s="112">
        <f t="shared" si="221"/>
        <v>1.3680715522703668E-3</v>
      </c>
      <c r="N200" s="112">
        <f t="shared" si="222"/>
        <v>8.2894846738494898E-3</v>
      </c>
      <c r="O200" s="112">
        <f t="shared" si="223"/>
        <v>1.4541520674176134E-3</v>
      </c>
      <c r="P200" s="112">
        <f t="shared" si="224"/>
        <v>-3.1840256407845713E-3</v>
      </c>
      <c r="Q200" s="112">
        <f t="shared" si="225"/>
        <v>-8.0835702542259025E-4</v>
      </c>
      <c r="R200" s="112">
        <f t="shared" si="226"/>
        <v>3.956184306533439E-3</v>
      </c>
      <c r="S200" s="112">
        <f t="shared" si="227"/>
        <v>1.6024822283267071E-4</v>
      </c>
      <c r="T200" s="112">
        <f t="shared" si="228"/>
        <v>7.637386414902636E-3</v>
      </c>
      <c r="V200" s="115">
        <v>41759</v>
      </c>
      <c r="W200" s="119">
        <f>M200-'Interest rate'!M199</f>
        <v>3.3616749177678429E-6</v>
      </c>
      <c r="X200" s="119">
        <f>N200-'Interest rate'!N199</f>
        <v>8.1629061660268842E-3</v>
      </c>
      <c r="Y200" s="119">
        <f>O200-'Interest rate'!O199</f>
        <v>1.2781309097396054E-3</v>
      </c>
      <c r="Z200" s="119">
        <f>P200-'Interest rate'!P199</f>
        <v>-3.5896279269934661E-3</v>
      </c>
      <c r="AA200" s="119">
        <f>Q200-'Interest rate'!Q199</f>
        <v>-8.9284275625167719E-4</v>
      </c>
      <c r="AB200" s="119">
        <f>R200-'Interest rate'!R199</f>
        <v>3.962017827027875E-3</v>
      </c>
      <c r="AC200" s="119">
        <f>S200-'Interest rate'!S199</f>
        <v>-6.3212278853219672E-4</v>
      </c>
      <c r="AD200" s="119">
        <f>T200-'Interest rate'!T199</f>
        <v>5.5083284135419852E-3</v>
      </c>
      <c r="AE200" s="118"/>
      <c r="AF200" s="119">
        <v>3.5874439461883408E-3</v>
      </c>
      <c r="AG200" s="119">
        <v>0.56614349775784756</v>
      </c>
      <c r="AH200" s="119">
        <v>0.13094170403587443</v>
      </c>
      <c r="AI200" s="119">
        <v>9.2264573991031384E-2</v>
      </c>
      <c r="AJ200" s="119">
        <v>9.3834080717488777E-2</v>
      </c>
      <c r="AK200" s="119">
        <v>3.8340807174887893E-2</v>
      </c>
      <c r="AL200" s="119">
        <v>4.0695067264573989E-2</v>
      </c>
      <c r="AM200" s="119">
        <v>3.4192825112107625E-2</v>
      </c>
      <c r="AN200" s="31"/>
      <c r="AO200" s="31"/>
      <c r="AP200" s="135">
        <v>5.9492000000000003</v>
      </c>
      <c r="AQ200" s="135">
        <v>8.2499000000000002</v>
      </c>
      <c r="AR200" s="135">
        <v>10.0379</v>
      </c>
      <c r="AS200" s="135">
        <v>5.8192000000000001E-2</v>
      </c>
      <c r="AT200" s="135">
        <v>6.7575000000000003</v>
      </c>
      <c r="AU200" s="135">
        <v>5.4269999999999996</v>
      </c>
      <c r="AV200" s="135">
        <v>5.5247700000000002</v>
      </c>
      <c r="AW200" s="135"/>
      <c r="AX200" s="135">
        <f t="shared" si="172"/>
        <v>0.16808982720365762</v>
      </c>
      <c r="AY200" s="135">
        <f t="shared" si="173"/>
        <v>1.386724265447455</v>
      </c>
      <c r="AZ200" s="135">
        <f t="shared" si="174"/>
        <v>1.6872688764875949</v>
      </c>
      <c r="BA200" s="135">
        <f t="shared" si="175"/>
        <v>9.7814832246352432E-3</v>
      </c>
      <c r="BB200" s="135">
        <f t="shared" si="176"/>
        <v>1.1358670073287165</v>
      </c>
      <c r="BC200" s="135">
        <f t="shared" si="177"/>
        <v>0.91222349223424981</v>
      </c>
      <c r="BD200" s="135">
        <f t="shared" si="204"/>
        <v>0.92865763463995155</v>
      </c>
      <c r="BE200" s="135"/>
      <c r="BF200" s="135">
        <f t="shared" si="178"/>
        <v>0.12121359046776324</v>
      </c>
      <c r="BG200" s="135">
        <f t="shared" si="179"/>
        <v>0.72112389241081709</v>
      </c>
      <c r="BH200" s="135">
        <f t="shared" si="180"/>
        <v>1.2167298997563607</v>
      </c>
      <c r="BI200" s="135">
        <f t="shared" si="181"/>
        <v>7.0536612565000783E-3</v>
      </c>
      <c r="BJ200" s="135">
        <f t="shared" si="182"/>
        <v>0.81910083758591012</v>
      </c>
      <c r="BK200" s="135">
        <f t="shared" si="183"/>
        <v>0.65782615546855105</v>
      </c>
      <c r="BL200" s="135">
        <f t="shared" si="205"/>
        <v>0.66967720820858434</v>
      </c>
      <c r="BM200" s="135"/>
      <c r="BN200" s="135">
        <f t="shared" si="184"/>
        <v>9.9622430986560928E-2</v>
      </c>
      <c r="BO200" s="135">
        <f t="shared" si="185"/>
        <v>0.59267376642524827</v>
      </c>
      <c r="BP200" s="135">
        <f t="shared" si="186"/>
        <v>0.82187509339602904</v>
      </c>
      <c r="BQ200" s="135">
        <f t="shared" si="187"/>
        <v>5.7972285039699532E-3</v>
      </c>
      <c r="BR200" s="135">
        <f t="shared" si="188"/>
        <v>0.67319857739168554</v>
      </c>
      <c r="BS200" s="135">
        <f t="shared" si="189"/>
        <v>0.54065093296406608</v>
      </c>
      <c r="BT200" s="135">
        <f t="shared" si="206"/>
        <v>0.55039101804162227</v>
      </c>
      <c r="BU200" s="135"/>
      <c r="BV200" s="135">
        <f t="shared" si="190"/>
        <v>17.184492713775089</v>
      </c>
      <c r="BW200" s="135">
        <f t="shared" si="191"/>
        <v>102.23398405279077</v>
      </c>
      <c r="BX200" s="135">
        <f t="shared" si="192"/>
        <v>141.77034643937313</v>
      </c>
      <c r="BY200" s="135">
        <f t="shared" si="207"/>
        <v>172.49621941160299</v>
      </c>
      <c r="BZ200" s="135">
        <f t="shared" si="193"/>
        <v>116.12420951333517</v>
      </c>
      <c r="CA200" s="135">
        <f t="shared" si="194"/>
        <v>93.260241957657399</v>
      </c>
      <c r="CB200" s="135">
        <f t="shared" si="208"/>
        <v>94.940369810283201</v>
      </c>
      <c r="CC200" s="135"/>
      <c r="CD200" s="135">
        <f t="shared" si="195"/>
        <v>0.18426386585590568</v>
      </c>
      <c r="CE200" s="135">
        <f t="shared" si="196"/>
        <v>0.88038475767665558</v>
      </c>
      <c r="CF200" s="135">
        <f t="shared" si="197"/>
        <v>1.2208509064002959</v>
      </c>
      <c r="CG200" s="135">
        <f t="shared" si="209"/>
        <v>1.485445800961894</v>
      </c>
      <c r="CH200" s="135">
        <f t="shared" si="210"/>
        <v>8.6114687384387708E-3</v>
      </c>
      <c r="CI200" s="135">
        <f t="shared" si="198"/>
        <v>0.80310765815760266</v>
      </c>
      <c r="CJ200" s="135">
        <f t="shared" si="211"/>
        <v>1.0180154781647321</v>
      </c>
      <c r="CK200" s="135"/>
      <c r="CL200" s="135">
        <f t="shared" si="212"/>
        <v>0.18426386585590568</v>
      </c>
      <c r="CM200" s="135">
        <f t="shared" si="199"/>
        <v>1.0962225907499541</v>
      </c>
      <c r="CN200" s="135">
        <f t="shared" si="200"/>
        <v>1.5201584669246364</v>
      </c>
      <c r="CO200" s="135">
        <f t="shared" si="201"/>
        <v>1.8496222590749958</v>
      </c>
      <c r="CP200" s="135">
        <f t="shared" si="202"/>
        <v>1.0722682881886863E-2</v>
      </c>
      <c r="CQ200" s="135">
        <f t="shared" si="203"/>
        <v>1.2451630735212826</v>
      </c>
      <c r="CR200" s="135">
        <f t="shared" si="213"/>
        <v>1.0180154781647321</v>
      </c>
      <c r="CS200" s="135"/>
      <c r="CT200" s="135">
        <f t="shared" si="214"/>
        <v>0.18100301008005762</v>
      </c>
      <c r="CU200" s="135">
        <f t="shared" si="215"/>
        <v>1.0768231075682788</v>
      </c>
      <c r="CV200" s="135">
        <f t="shared" si="216"/>
        <v>1.4932567328594675</v>
      </c>
      <c r="CW200" s="135">
        <f t="shared" si="217"/>
        <v>1.8168901148826104</v>
      </c>
      <c r="CX200" s="135">
        <f t="shared" si="218"/>
        <v>1.0532927162578714E-2</v>
      </c>
      <c r="CY200" s="135">
        <f t="shared" si="219"/>
        <v>0.98230333570447248</v>
      </c>
      <c r="CZ200" s="135">
        <f t="shared" si="220"/>
        <v>0.98230333570447248</v>
      </c>
      <c r="DA200" s="31"/>
      <c r="DI200" s="78"/>
      <c r="DJ200" s="78"/>
      <c r="DP200" s="78"/>
    </row>
    <row r="201" spans="2:120" x14ac:dyDescent="0.25">
      <c r="B201" s="78">
        <v>41789</v>
      </c>
      <c r="C201" s="111">
        <v>2935.9853499999999</v>
      </c>
      <c r="D201" s="111">
        <v>490.91</v>
      </c>
      <c r="E201" s="111">
        <v>359.87830000000002</v>
      </c>
      <c r="F201" s="111">
        <v>292.74853999999999</v>
      </c>
      <c r="G201" s="111">
        <v>49964.820310000003</v>
      </c>
      <c r="H201" s="111">
        <v>439.02080999999998</v>
      </c>
      <c r="I201" s="111">
        <v>532.68646000000001</v>
      </c>
      <c r="J201" s="111">
        <v>527.74670000000003</v>
      </c>
      <c r="L201" s="78">
        <v>41789</v>
      </c>
      <c r="M201" s="111">
        <f t="shared" si="221"/>
        <v>2.250666461049855E-2</v>
      </c>
      <c r="N201" s="111">
        <f t="shared" si="222"/>
        <v>1.6608337302491227E-2</v>
      </c>
      <c r="O201" s="111">
        <f t="shared" si="223"/>
        <v>3.3376632099153536E-2</v>
      </c>
      <c r="P201" s="111">
        <f t="shared" si="224"/>
        <v>2.2913338105205572E-2</v>
      </c>
      <c r="Q201" s="111">
        <f t="shared" si="225"/>
        <v>1.3025272977479574E-2</v>
      </c>
      <c r="R201" s="111">
        <f t="shared" si="226"/>
        <v>3.2658839922768301E-2</v>
      </c>
      <c r="S201" s="111">
        <f t="shared" si="227"/>
        <v>7.4171578793305049E-3</v>
      </c>
      <c r="T201" s="111">
        <f t="shared" si="228"/>
        <v>1.3876097821913458E-2</v>
      </c>
      <c r="V201" s="78">
        <v>41789</v>
      </c>
      <c r="W201" s="118">
        <f>M201-'Interest rate'!M200</f>
        <v>2.1109123641107841E-2</v>
      </c>
      <c r="X201" s="118">
        <f>N201-'Interest rate'!N200</f>
        <v>1.6483007064104216E-2</v>
      </c>
      <c r="Y201" s="118">
        <f>O201-'Interest rate'!O200</f>
        <v>3.3176261396339113E-2</v>
      </c>
      <c r="Z201" s="118">
        <f>P201-'Interest rate'!P200</f>
        <v>2.2507993002907289E-2</v>
      </c>
      <c r="AA201" s="118">
        <f>Q201-'Interest rate'!Q200</f>
        <v>1.2943168397353322E-2</v>
      </c>
      <c r="AB201" s="118">
        <f>R201-'Interest rate'!R200</f>
        <v>3.2664673443262737E-2</v>
      </c>
      <c r="AC201" s="118">
        <f>S201-'Interest rate'!S200</f>
        <v>6.5669779330306266E-3</v>
      </c>
      <c r="AD201" s="118">
        <f>T201-'Interest rate'!T200</f>
        <v>1.1690073155027347E-2</v>
      </c>
      <c r="AE201" s="118"/>
      <c r="AF201" s="118">
        <v>3.5874439461883408E-3</v>
      </c>
      <c r="AG201" s="118">
        <v>0.56614349775784756</v>
      </c>
      <c r="AH201" s="118">
        <v>0.13094170403587443</v>
      </c>
      <c r="AI201" s="118">
        <v>9.2264573991031384E-2</v>
      </c>
      <c r="AJ201" s="118">
        <v>9.3834080717488777E-2</v>
      </c>
      <c r="AK201" s="118">
        <v>3.8340807174887893E-2</v>
      </c>
      <c r="AL201" s="118">
        <v>4.0695067264573989E-2</v>
      </c>
      <c r="AM201" s="118">
        <v>3.4192825112107625E-2</v>
      </c>
      <c r="AN201" s="31"/>
      <c r="AO201" s="31"/>
      <c r="AP201" s="136">
        <v>5.9733999999999998</v>
      </c>
      <c r="AQ201" s="136">
        <v>8.1439000000000004</v>
      </c>
      <c r="AR201" s="136">
        <v>10.0106</v>
      </c>
      <c r="AS201" s="136">
        <v>5.8698E-2</v>
      </c>
      <c r="AT201" s="136">
        <v>6.6718000000000002</v>
      </c>
      <c r="AU201" s="136">
        <v>5.5057</v>
      </c>
      <c r="AV201" s="136">
        <v>5.5598999999999998</v>
      </c>
      <c r="AW201" s="136"/>
      <c r="AX201" s="136">
        <f t="shared" si="172"/>
        <v>0.16740884588341648</v>
      </c>
      <c r="AY201" s="136">
        <f t="shared" si="173"/>
        <v>1.3633608999899556</v>
      </c>
      <c r="AZ201" s="136">
        <f t="shared" si="174"/>
        <v>1.6758629926005291</v>
      </c>
      <c r="BA201" s="136">
        <f t="shared" si="175"/>
        <v>9.8265644356647797E-3</v>
      </c>
      <c r="BB201" s="136">
        <f t="shared" si="176"/>
        <v>1.1169183379649781</v>
      </c>
      <c r="BC201" s="136">
        <f t="shared" si="177"/>
        <v>0.92170288278032608</v>
      </c>
      <c r="BD201" s="136">
        <f t="shared" si="204"/>
        <v>0.93077644222720723</v>
      </c>
      <c r="BE201" s="136"/>
      <c r="BF201" s="136">
        <f t="shared" si="178"/>
        <v>0.12279129164159677</v>
      </c>
      <c r="BG201" s="136">
        <f t="shared" si="179"/>
        <v>0.73348150149191416</v>
      </c>
      <c r="BH201" s="136">
        <f t="shared" si="180"/>
        <v>1.2292145041073688</v>
      </c>
      <c r="BI201" s="136">
        <f t="shared" si="181"/>
        <v>7.2076032367784475E-3</v>
      </c>
      <c r="BJ201" s="136">
        <f t="shared" si="182"/>
        <v>0.81923893957440541</v>
      </c>
      <c r="BK201" s="136">
        <f t="shared" si="183"/>
        <v>0.67605201439113938</v>
      </c>
      <c r="BL201" s="136">
        <f t="shared" si="205"/>
        <v>0.68270730239811384</v>
      </c>
      <c r="BM201" s="136"/>
      <c r="BN201" s="136">
        <f t="shared" si="184"/>
        <v>9.9894112241024513E-2</v>
      </c>
      <c r="BO201" s="136">
        <f t="shared" si="185"/>
        <v>0.59670749006053581</v>
      </c>
      <c r="BP201" s="136">
        <f t="shared" si="186"/>
        <v>0.81352766067967952</v>
      </c>
      <c r="BQ201" s="136">
        <f t="shared" si="187"/>
        <v>5.8635846003236569E-3</v>
      </c>
      <c r="BR201" s="136">
        <f t="shared" si="188"/>
        <v>0.66647353804966736</v>
      </c>
      <c r="BS201" s="136">
        <f t="shared" si="189"/>
        <v>0.54998701376540871</v>
      </c>
      <c r="BT201" s="136">
        <f t="shared" si="206"/>
        <v>0.55540127464887212</v>
      </c>
      <c r="BU201" s="136"/>
      <c r="BV201" s="136">
        <f t="shared" si="190"/>
        <v>17.036355582813723</v>
      </c>
      <c r="BW201" s="136">
        <f t="shared" si="191"/>
        <v>101.76496643837952</v>
      </c>
      <c r="BX201" s="136">
        <f t="shared" si="192"/>
        <v>138.74237623087669</v>
      </c>
      <c r="BY201" s="136">
        <f t="shared" si="207"/>
        <v>170.54414119731507</v>
      </c>
      <c r="BZ201" s="136">
        <f t="shared" si="193"/>
        <v>113.66315717741659</v>
      </c>
      <c r="CA201" s="136">
        <f t="shared" si="194"/>
        <v>93.797062932297521</v>
      </c>
      <c r="CB201" s="136">
        <f t="shared" si="208"/>
        <v>94.720433404886009</v>
      </c>
      <c r="CC201" s="136"/>
      <c r="CD201" s="136">
        <f t="shared" si="195"/>
        <v>0.18162994714568537</v>
      </c>
      <c r="CE201" s="136">
        <f t="shared" si="196"/>
        <v>0.89532060313558559</v>
      </c>
      <c r="CF201" s="136">
        <f t="shared" si="197"/>
        <v>1.2206451032704817</v>
      </c>
      <c r="CG201" s="136">
        <f t="shared" si="209"/>
        <v>1.500434665307713</v>
      </c>
      <c r="CH201" s="136">
        <f t="shared" si="210"/>
        <v>8.797925597290087E-3</v>
      </c>
      <c r="CI201" s="136">
        <f t="shared" si="198"/>
        <v>0.82521958092268954</v>
      </c>
      <c r="CJ201" s="136">
        <f t="shared" si="211"/>
        <v>1.0098443431352961</v>
      </c>
      <c r="CK201" s="136"/>
      <c r="CL201" s="136">
        <f t="shared" si="212"/>
        <v>0.18162994714568537</v>
      </c>
      <c r="CM201" s="136">
        <f t="shared" si="199"/>
        <v>1.084948326280037</v>
      </c>
      <c r="CN201" s="136">
        <f t="shared" si="200"/>
        <v>1.4791761265597472</v>
      </c>
      <c r="CO201" s="136">
        <f t="shared" si="201"/>
        <v>1.8182247488965979</v>
      </c>
      <c r="CP201" s="136">
        <f t="shared" si="202"/>
        <v>1.0661314637557439E-2</v>
      </c>
      <c r="CQ201" s="136">
        <f t="shared" si="203"/>
        <v>1.2117986813665838</v>
      </c>
      <c r="CR201" s="136">
        <f t="shared" si="213"/>
        <v>1.0098443431352961</v>
      </c>
      <c r="CS201" s="136"/>
      <c r="CT201" s="136">
        <f t="shared" si="214"/>
        <v>0.17985934998830916</v>
      </c>
      <c r="CU201" s="136">
        <f t="shared" si="215"/>
        <v>1.0743718412201659</v>
      </c>
      <c r="CV201" s="136">
        <f t="shared" si="216"/>
        <v>1.464756560369791</v>
      </c>
      <c r="CW201" s="136">
        <f t="shared" si="217"/>
        <v>1.8005000089929677</v>
      </c>
      <c r="CX201" s="136">
        <f t="shared" si="218"/>
        <v>1.0557384125613772E-2</v>
      </c>
      <c r="CY201" s="136">
        <f t="shared" si="219"/>
        <v>0.99025162323063365</v>
      </c>
      <c r="CZ201" s="136">
        <f t="shared" si="220"/>
        <v>0.99025162323063365</v>
      </c>
      <c r="DA201" s="31"/>
      <c r="DI201" s="78"/>
      <c r="DJ201" s="78"/>
      <c r="DP201" s="78"/>
    </row>
    <row r="202" spans="2:120" x14ac:dyDescent="0.25">
      <c r="B202" s="115">
        <v>41820</v>
      </c>
      <c r="C202" s="112">
        <v>3063.17236</v>
      </c>
      <c r="D202" s="112">
        <v>499.49</v>
      </c>
      <c r="E202" s="112">
        <v>364.85757000000001</v>
      </c>
      <c r="F202" s="112">
        <v>292.06524999999999</v>
      </c>
      <c r="G202" s="112">
        <v>50593.34375</v>
      </c>
      <c r="H202" s="112">
        <v>443.09755999999999</v>
      </c>
      <c r="I202" s="112">
        <v>532.75603999999998</v>
      </c>
      <c r="J202" s="112">
        <v>530.01909999999998</v>
      </c>
      <c r="L202" s="115">
        <v>41820</v>
      </c>
      <c r="M202" s="112">
        <f t="shared" si="221"/>
        <v>4.332004245184673E-2</v>
      </c>
      <c r="N202" s="112">
        <f t="shared" si="222"/>
        <v>1.7477745411582646E-2</v>
      </c>
      <c r="O202" s="112">
        <f t="shared" si="223"/>
        <v>1.3835982886436948E-2</v>
      </c>
      <c r="P202" s="112">
        <f t="shared" si="224"/>
        <v>-2.3340509230208584E-3</v>
      </c>
      <c r="Q202" s="112">
        <f t="shared" si="225"/>
        <v>1.257931953123026E-2</v>
      </c>
      <c r="R202" s="112">
        <f t="shared" si="226"/>
        <v>9.2860062829367429E-3</v>
      </c>
      <c r="S202" s="112">
        <f t="shared" si="227"/>
        <v>1.3062092849125406E-4</v>
      </c>
      <c r="T202" s="112">
        <f t="shared" si="228"/>
        <v>4.3058535467865866E-3</v>
      </c>
      <c r="V202" s="115">
        <v>41820</v>
      </c>
      <c r="W202" s="119">
        <f>M202-'Interest rate'!M201</f>
        <v>4.1906090375446459E-2</v>
      </c>
      <c r="X202" s="119">
        <f>N202-'Interest rate'!N201</f>
        <v>1.7351999081479663E-2</v>
      </c>
      <c r="Y202" s="119">
        <f>O202-'Interest rate'!O201</f>
        <v>1.3639769772713306E-2</v>
      </c>
      <c r="Z202" s="119">
        <f>P202-'Interest rate'!P201</f>
        <v>-2.7399186886326587E-3</v>
      </c>
      <c r="AA202" s="119">
        <f>Q202-'Interest rate'!Q201</f>
        <v>1.249780608559159E-2</v>
      </c>
      <c r="AB202" s="119">
        <f>R202-'Interest rate'!R201</f>
        <v>9.2926731940603524E-3</v>
      </c>
      <c r="AC202" s="119">
        <f>S202-'Interest rate'!S201</f>
        <v>-7.1955901780862419E-4</v>
      </c>
      <c r="AD202" s="119">
        <f>T202-'Interest rate'!T201</f>
        <v>2.1035592300258088E-3</v>
      </c>
      <c r="AE202" s="118"/>
      <c r="AF202" s="119">
        <v>3.5874439461883408E-3</v>
      </c>
      <c r="AG202" s="119">
        <v>0.56614349775784756</v>
      </c>
      <c r="AH202" s="119">
        <v>0.13094170403587443</v>
      </c>
      <c r="AI202" s="119">
        <v>9.2264573991031384E-2</v>
      </c>
      <c r="AJ202" s="119">
        <v>9.3834080717488777E-2</v>
      </c>
      <c r="AK202" s="119">
        <v>3.8340807174887893E-2</v>
      </c>
      <c r="AL202" s="119">
        <v>4.0695067264573989E-2</v>
      </c>
      <c r="AM202" s="119">
        <v>3.4192825112107625E-2</v>
      </c>
      <c r="AN202" s="31"/>
      <c r="AO202" s="31"/>
      <c r="AP202" s="135">
        <v>6.1330999999999998</v>
      </c>
      <c r="AQ202" s="135">
        <v>8.3973999999999993</v>
      </c>
      <c r="AR202" s="135">
        <v>10.492000000000001</v>
      </c>
      <c r="AS202" s="135">
        <v>6.0534999999999999E-2</v>
      </c>
      <c r="AT202" s="135">
        <v>6.9157999999999999</v>
      </c>
      <c r="AU202" s="135">
        <v>5.7476000000000003</v>
      </c>
      <c r="AV202" s="135">
        <v>5.7849700000000004</v>
      </c>
      <c r="AW202" s="135"/>
      <c r="AX202" s="135">
        <f t="shared" si="172"/>
        <v>0.1630496812378732</v>
      </c>
      <c r="AY202" s="135">
        <f t="shared" si="173"/>
        <v>1.3691933932269162</v>
      </c>
      <c r="AZ202" s="135">
        <f t="shared" si="174"/>
        <v>1.7107172555477657</v>
      </c>
      <c r="BA202" s="135">
        <f t="shared" si="175"/>
        <v>9.8702124537346538E-3</v>
      </c>
      <c r="BB202" s="135">
        <f t="shared" si="176"/>
        <v>1.1276189855048835</v>
      </c>
      <c r="BC202" s="135">
        <f t="shared" si="177"/>
        <v>0.93714434788279999</v>
      </c>
      <c r="BD202" s="135">
        <f t="shared" si="204"/>
        <v>0.9432375144706594</v>
      </c>
      <c r="BE202" s="135"/>
      <c r="BF202" s="135">
        <f t="shared" si="178"/>
        <v>0.11908447852906853</v>
      </c>
      <c r="BG202" s="135">
        <f t="shared" si="179"/>
        <v>0.73035701526663022</v>
      </c>
      <c r="BH202" s="135">
        <f t="shared" si="180"/>
        <v>1.2494343487269872</v>
      </c>
      <c r="BI202" s="135">
        <f t="shared" si="181"/>
        <v>7.2087789077571636E-3</v>
      </c>
      <c r="BJ202" s="135">
        <f t="shared" si="182"/>
        <v>0.82356443661133216</v>
      </c>
      <c r="BK202" s="135">
        <f t="shared" si="183"/>
        <v>0.68444994879367438</v>
      </c>
      <c r="BL202" s="135">
        <f t="shared" si="205"/>
        <v>0.6889001357563056</v>
      </c>
      <c r="BM202" s="135"/>
      <c r="BN202" s="135">
        <f t="shared" si="184"/>
        <v>9.5310712924132665E-2</v>
      </c>
      <c r="BO202" s="135">
        <f t="shared" si="185"/>
        <v>0.58455013343499795</v>
      </c>
      <c r="BP202" s="135">
        <f t="shared" si="186"/>
        <v>0.80036218070911147</v>
      </c>
      <c r="BQ202" s="135">
        <f t="shared" si="187"/>
        <v>5.769634006862371E-3</v>
      </c>
      <c r="BR202" s="135">
        <f t="shared" si="188"/>
        <v>0.65914982844071668</v>
      </c>
      <c r="BS202" s="135">
        <f t="shared" si="189"/>
        <v>0.54780785360274498</v>
      </c>
      <c r="BT202" s="135">
        <f t="shared" si="206"/>
        <v>0.55136961494471981</v>
      </c>
      <c r="BU202" s="135"/>
      <c r="BV202" s="135">
        <f t="shared" si="190"/>
        <v>16.519368960105723</v>
      </c>
      <c r="BW202" s="135">
        <f t="shared" si="191"/>
        <v>101.3149417692244</v>
      </c>
      <c r="BX202" s="135">
        <f t="shared" si="192"/>
        <v>138.71974890559179</v>
      </c>
      <c r="BY202" s="135">
        <f t="shared" si="207"/>
        <v>173.32121912942927</v>
      </c>
      <c r="BZ202" s="135">
        <f t="shared" si="193"/>
        <v>114.24465185429916</v>
      </c>
      <c r="CA202" s="135">
        <f t="shared" si="194"/>
        <v>94.946725035103654</v>
      </c>
      <c r="CB202" s="135">
        <f t="shared" si="208"/>
        <v>95.564053853142809</v>
      </c>
      <c r="CC202" s="135"/>
      <c r="CD202" s="135">
        <f t="shared" si="195"/>
        <v>0.17398566358132089</v>
      </c>
      <c r="CE202" s="135">
        <f t="shared" si="196"/>
        <v>0.88682437317446994</v>
      </c>
      <c r="CF202" s="135">
        <f t="shared" si="197"/>
        <v>1.2142340727030856</v>
      </c>
      <c r="CG202" s="135">
        <f t="shared" si="209"/>
        <v>1.517105757829897</v>
      </c>
      <c r="CH202" s="135">
        <f t="shared" si="210"/>
        <v>8.753144972382082E-3</v>
      </c>
      <c r="CI202" s="135">
        <f t="shared" si="198"/>
        <v>0.83108244888516147</v>
      </c>
      <c r="CJ202" s="135">
        <f t="shared" si="211"/>
        <v>1.006501844248034</v>
      </c>
      <c r="CK202" s="135"/>
      <c r="CL202" s="135">
        <f t="shared" si="212"/>
        <v>0.17398566358132089</v>
      </c>
      <c r="CM202" s="135">
        <f t="shared" si="199"/>
        <v>1.067071473310599</v>
      </c>
      <c r="CN202" s="135">
        <f t="shared" si="200"/>
        <v>1.461027211357784</v>
      </c>
      <c r="CO202" s="135">
        <f t="shared" si="201"/>
        <v>1.825457582295219</v>
      </c>
      <c r="CP202" s="135">
        <f t="shared" si="202"/>
        <v>1.053222214489526E-2</v>
      </c>
      <c r="CQ202" s="135">
        <f t="shared" si="203"/>
        <v>1.203250052195699</v>
      </c>
      <c r="CR202" s="135">
        <f t="shared" si="213"/>
        <v>1.006501844248034</v>
      </c>
      <c r="CS202" s="135"/>
      <c r="CT202" s="135">
        <f t="shared" si="214"/>
        <v>0.17286174344897207</v>
      </c>
      <c r="CU202" s="135">
        <f t="shared" si="215"/>
        <v>1.0601783587468905</v>
      </c>
      <c r="CV202" s="135">
        <f t="shared" si="216"/>
        <v>1.451589204438398</v>
      </c>
      <c r="CW202" s="135">
        <f t="shared" si="217"/>
        <v>1.8136654122666149</v>
      </c>
      <c r="CX202" s="135">
        <f t="shared" si="218"/>
        <v>1.0464185639683524E-2</v>
      </c>
      <c r="CY202" s="135">
        <f t="shared" si="219"/>
        <v>0.99354015664731188</v>
      </c>
      <c r="CZ202" s="135">
        <f t="shared" si="220"/>
        <v>0.99354015664731188</v>
      </c>
      <c r="DA202" s="31"/>
      <c r="DI202" s="78"/>
      <c r="DJ202" s="78"/>
      <c r="DP202" s="78"/>
    </row>
    <row r="203" spans="2:120" x14ac:dyDescent="0.25">
      <c r="B203" s="78">
        <v>41851</v>
      </c>
      <c r="C203" s="111">
        <v>3095.7487799999999</v>
      </c>
      <c r="D203" s="111">
        <v>491.99</v>
      </c>
      <c r="E203" s="111">
        <v>367.56817999999998</v>
      </c>
      <c r="F203" s="111">
        <v>291.37695000000002</v>
      </c>
      <c r="G203" s="111">
        <v>50601.171880000002</v>
      </c>
      <c r="H203" s="111">
        <v>447.16971000000001</v>
      </c>
      <c r="I203" s="111">
        <v>535.97388000000001</v>
      </c>
      <c r="J203" s="111">
        <v>529.24914999999999</v>
      </c>
      <c r="L203" s="78">
        <v>41851</v>
      </c>
      <c r="M203" s="111">
        <f t="shared" si="221"/>
        <v>1.0634863524297433E-2</v>
      </c>
      <c r="N203" s="111">
        <f t="shared" si="222"/>
        <v>-1.5015315621934366E-2</v>
      </c>
      <c r="O203" s="111">
        <f t="shared" si="223"/>
        <v>7.4292277942868967E-3</v>
      </c>
      <c r="P203" s="111">
        <f t="shared" si="224"/>
        <v>-2.3566651630071433E-3</v>
      </c>
      <c r="Q203" s="111">
        <f t="shared" si="225"/>
        <v>1.5472648020020685E-4</v>
      </c>
      <c r="R203" s="111">
        <f t="shared" si="226"/>
        <v>9.1901882736615814E-3</v>
      </c>
      <c r="S203" s="111">
        <f t="shared" si="227"/>
        <v>6.0399878338310842E-3</v>
      </c>
      <c r="T203" s="111">
        <f t="shared" si="228"/>
        <v>-1.4526834976323899E-3</v>
      </c>
      <c r="V203" s="78">
        <v>41851</v>
      </c>
      <c r="W203" s="118">
        <f>M203-'Interest rate'!M202</f>
        <v>9.286573634205153E-3</v>
      </c>
      <c r="X203" s="118">
        <f>N203-'Interest rate'!N202</f>
        <v>-1.5144557047275686E-2</v>
      </c>
      <c r="Y203" s="118">
        <f>O203-'Interest rate'!O202</f>
        <v>7.3584220414630863E-3</v>
      </c>
      <c r="Z203" s="118">
        <f>P203-'Interest rate'!P202</f>
        <v>-2.7674524535643563E-3</v>
      </c>
      <c r="AA203" s="118">
        <f>Q203-'Interest rate'!Q202</f>
        <v>7.3213034561536716E-5</v>
      </c>
      <c r="AB203" s="118">
        <f>R203-'Interest rate'!R202</f>
        <v>9.1918549556062601E-3</v>
      </c>
      <c r="AC203" s="118">
        <f>S203-'Interest rate'!S202</f>
        <v>5.1732977930385449E-3</v>
      </c>
      <c r="AD203" s="118">
        <f>T203-'Interest rate'!T202</f>
        <v>-3.7362825134493738E-3</v>
      </c>
      <c r="AE203" s="118"/>
      <c r="AF203" s="118">
        <v>3.4679494350598507E-3</v>
      </c>
      <c r="AG203" s="118">
        <v>0.58149681172390655</v>
      </c>
      <c r="AH203" s="118">
        <v>0.12316813961293213</v>
      </c>
      <c r="AI203" s="118">
        <v>8.8376775925718784E-2</v>
      </c>
      <c r="AJ203" s="118">
        <v>9.3858373419845639E-2</v>
      </c>
      <c r="AK203" s="118">
        <v>3.7588097102584185E-2</v>
      </c>
      <c r="AL203" s="118">
        <v>4.027296118134021E-2</v>
      </c>
      <c r="AM203" s="118">
        <v>3.1770891598612828E-2</v>
      </c>
      <c r="AN203" s="31"/>
      <c r="AO203" s="31"/>
      <c r="AP203" s="136">
        <v>6.2854999999999999</v>
      </c>
      <c r="AQ203" s="136">
        <v>8.4163999999999994</v>
      </c>
      <c r="AR203" s="136">
        <v>10.614599999999999</v>
      </c>
      <c r="AS203" s="136">
        <v>6.1150999999999997E-2</v>
      </c>
      <c r="AT203" s="136">
        <v>6.9165999999999999</v>
      </c>
      <c r="AU203" s="136">
        <v>5.7632000000000003</v>
      </c>
      <c r="AV203" s="136">
        <v>5.8431800000000003</v>
      </c>
      <c r="AW203" s="136"/>
      <c r="AX203" s="136">
        <f t="shared" si="172"/>
        <v>0.15909633282952829</v>
      </c>
      <c r="AY203" s="136">
        <f t="shared" si="173"/>
        <v>1.3390183756264418</v>
      </c>
      <c r="AZ203" s="136">
        <f t="shared" si="174"/>
        <v>1.6887439344523107</v>
      </c>
      <c r="BA203" s="136">
        <f t="shared" si="175"/>
        <v>9.7288998488584844E-3</v>
      </c>
      <c r="BB203" s="136">
        <f t="shared" si="176"/>
        <v>1.1004056956487154</v>
      </c>
      <c r="BC203" s="136">
        <f t="shared" si="177"/>
        <v>0.91690398536313744</v>
      </c>
      <c r="BD203" s="136">
        <f t="shared" si="204"/>
        <v>0.92962851006284308</v>
      </c>
      <c r="BE203" s="136"/>
      <c r="BF203" s="136">
        <f t="shared" si="178"/>
        <v>0.11881564564421844</v>
      </c>
      <c r="BG203" s="136">
        <f t="shared" si="179"/>
        <v>0.74681574069673495</v>
      </c>
      <c r="BH203" s="136">
        <f t="shared" si="180"/>
        <v>1.2611805522551209</v>
      </c>
      <c r="BI203" s="136">
        <f t="shared" si="181"/>
        <v>7.2656955467896014E-3</v>
      </c>
      <c r="BJ203" s="136">
        <f t="shared" si="182"/>
        <v>0.82180029466280125</v>
      </c>
      <c r="BK203" s="136">
        <f t="shared" si="183"/>
        <v>0.6847583289767597</v>
      </c>
      <c r="BL203" s="136">
        <f t="shared" si="205"/>
        <v>0.69426120431538429</v>
      </c>
      <c r="BM203" s="136"/>
      <c r="BN203" s="136">
        <f t="shared" si="184"/>
        <v>9.4209861888342475E-2</v>
      </c>
      <c r="BO203" s="136">
        <f t="shared" si="185"/>
        <v>0.59215608689917665</v>
      </c>
      <c r="BP203" s="136">
        <f t="shared" si="186"/>
        <v>0.79290788159704562</v>
      </c>
      <c r="BQ203" s="136">
        <f t="shared" si="187"/>
        <v>5.7610272643340305E-3</v>
      </c>
      <c r="BR203" s="136">
        <f t="shared" si="188"/>
        <v>0.65161193073690959</v>
      </c>
      <c r="BS203" s="136">
        <f t="shared" si="189"/>
        <v>0.54295027603489543</v>
      </c>
      <c r="BT203" s="136">
        <f t="shared" si="206"/>
        <v>0.55048518078872499</v>
      </c>
      <c r="BU203" s="136"/>
      <c r="BV203" s="136">
        <f t="shared" si="190"/>
        <v>16.352962339127735</v>
      </c>
      <c r="BW203" s="136">
        <f t="shared" si="191"/>
        <v>102.78654478258736</v>
      </c>
      <c r="BX203" s="136">
        <f t="shared" si="192"/>
        <v>137.63307223103465</v>
      </c>
      <c r="BY203" s="136">
        <f t="shared" si="207"/>
        <v>173.58015404490524</v>
      </c>
      <c r="BZ203" s="136">
        <f t="shared" si="193"/>
        <v>113.10689931481089</v>
      </c>
      <c r="CA203" s="136">
        <f t="shared" si="194"/>
        <v>94.245392552860977</v>
      </c>
      <c r="CB203" s="136">
        <f t="shared" si="208"/>
        <v>95.553302480744406</v>
      </c>
      <c r="CC203" s="136"/>
      <c r="CD203" s="136">
        <f t="shared" si="195"/>
        <v>0.17351471404775123</v>
      </c>
      <c r="CE203" s="136">
        <f t="shared" si="196"/>
        <v>0.90875574704334494</v>
      </c>
      <c r="CF203" s="136">
        <f t="shared" si="197"/>
        <v>1.2168406442471733</v>
      </c>
      <c r="CG203" s="136">
        <f t="shared" si="209"/>
        <v>1.5346557557181273</v>
      </c>
      <c r="CH203" s="136">
        <f t="shared" si="210"/>
        <v>8.8411936500592762E-3</v>
      </c>
      <c r="CI203" s="136">
        <f t="shared" si="198"/>
        <v>0.83324176618569823</v>
      </c>
      <c r="CJ203" s="136">
        <f t="shared" si="211"/>
        <v>1.013877706829539</v>
      </c>
      <c r="CK203" s="136"/>
      <c r="CL203" s="136">
        <f t="shared" si="212"/>
        <v>0.17351471404775123</v>
      </c>
      <c r="CM203" s="136">
        <f t="shared" si="199"/>
        <v>1.0906267351471404</v>
      </c>
      <c r="CN203" s="136">
        <f t="shared" si="200"/>
        <v>1.4603692393114933</v>
      </c>
      <c r="CO203" s="136">
        <f t="shared" si="201"/>
        <v>1.8417892837312602</v>
      </c>
      <c r="CP203" s="136">
        <f t="shared" si="202"/>
        <v>1.0610598278734035E-2</v>
      </c>
      <c r="CQ203" s="136">
        <f t="shared" si="203"/>
        <v>1.2001318711826761</v>
      </c>
      <c r="CR203" s="136">
        <f t="shared" si="213"/>
        <v>1.013877706829539</v>
      </c>
      <c r="CS203" s="136"/>
      <c r="CT203" s="136">
        <f t="shared" si="214"/>
        <v>0.17113968763584211</v>
      </c>
      <c r="CU203" s="136">
        <f t="shared" si="215"/>
        <v>1.0756985066350857</v>
      </c>
      <c r="CV203" s="136">
        <f t="shared" si="216"/>
        <v>1.4403800670183016</v>
      </c>
      <c r="CW203" s="136">
        <f t="shared" si="217"/>
        <v>1.8165793283794098</v>
      </c>
      <c r="CX203" s="136">
        <f t="shared" si="218"/>
        <v>1.046536303861938E-2</v>
      </c>
      <c r="CY203" s="136">
        <f t="shared" si="219"/>
        <v>0.9863122477828854</v>
      </c>
      <c r="CZ203" s="136">
        <f t="shared" si="220"/>
        <v>0.9863122477828854</v>
      </c>
      <c r="DA203" s="31"/>
      <c r="DI203" s="78"/>
      <c r="DJ203" s="78"/>
      <c r="DP203" s="78"/>
    </row>
    <row r="204" spans="2:120" x14ac:dyDescent="0.25">
      <c r="B204" s="115">
        <v>41880</v>
      </c>
      <c r="C204" s="112">
        <v>3110.0275900000001</v>
      </c>
      <c r="D204" s="112">
        <v>502.16</v>
      </c>
      <c r="E204" s="112">
        <v>382.01596000000001</v>
      </c>
      <c r="F204" s="112">
        <v>302.79788000000002</v>
      </c>
      <c r="G204" s="112">
        <v>52239.703130000002</v>
      </c>
      <c r="H204" s="112">
        <v>460.78201000000001</v>
      </c>
      <c r="I204" s="112">
        <v>545.54663000000005</v>
      </c>
      <c r="J204" s="112">
        <v>537.70209</v>
      </c>
      <c r="L204" s="115">
        <v>41880</v>
      </c>
      <c r="M204" s="112">
        <f t="shared" si="221"/>
        <v>4.6123929991503942E-3</v>
      </c>
      <c r="N204" s="112">
        <f t="shared" si="222"/>
        <v>2.067115185267987E-2</v>
      </c>
      <c r="O204" s="112">
        <f t="shared" si="223"/>
        <v>3.9306394802727462E-2</v>
      </c>
      <c r="P204" s="112">
        <f t="shared" si="224"/>
        <v>3.9196408638363378E-2</v>
      </c>
      <c r="Q204" s="112">
        <f t="shared" si="225"/>
        <v>3.2381290573383348E-2</v>
      </c>
      <c r="R204" s="112">
        <f t="shared" si="226"/>
        <v>3.0441015336213129E-2</v>
      </c>
      <c r="S204" s="112">
        <f t="shared" si="227"/>
        <v>1.7860478574067917E-2</v>
      </c>
      <c r="T204" s="112">
        <f t="shared" si="228"/>
        <v>1.5971570289720738E-2</v>
      </c>
      <c r="V204" s="115">
        <v>41880</v>
      </c>
      <c r="W204" s="119">
        <f>M204-'Interest rate'!M203</f>
        <v>3.321596400050808E-3</v>
      </c>
      <c r="X204" s="119">
        <f>N204-'Interest rate'!N203</f>
        <v>2.0541244710144957E-2</v>
      </c>
      <c r="Y204" s="119">
        <f>O204-'Interest rate'!O203</f>
        <v>3.9232616414635935E-2</v>
      </c>
      <c r="Z204" s="119">
        <f>P204-'Interest rate'!P203</f>
        <v>3.8779864265315656E-2</v>
      </c>
      <c r="AA204" s="119">
        <f>Q204-'Interest rate'!Q203</f>
        <v>3.2303348993959258E-2</v>
      </c>
      <c r="AB204" s="119">
        <f>R204-'Interest rate'!R203</f>
        <v>3.044018200669929E-2</v>
      </c>
      <c r="AC204" s="119">
        <f>S204-'Interest rate'!S203</f>
        <v>1.7018554798597929E-2</v>
      </c>
      <c r="AD204" s="119">
        <f>T204-'Interest rate'!T203</f>
        <v>1.376927597295996E-2</v>
      </c>
      <c r="AE204" s="118"/>
      <c r="AF204" s="119">
        <v>3.4679494350598507E-3</v>
      </c>
      <c r="AG204" s="119">
        <v>0.58149681172390655</v>
      </c>
      <c r="AH204" s="119">
        <v>0.12316813961293213</v>
      </c>
      <c r="AI204" s="119">
        <v>8.8376775925718784E-2</v>
      </c>
      <c r="AJ204" s="119">
        <v>9.3858373419845639E-2</v>
      </c>
      <c r="AK204" s="119">
        <v>3.7588097102584185E-2</v>
      </c>
      <c r="AL204" s="119">
        <v>4.027296118134021E-2</v>
      </c>
      <c r="AM204" s="119">
        <v>3.1770891598612828E-2</v>
      </c>
      <c r="AN204" s="31"/>
      <c r="AO204" s="31"/>
      <c r="AP204" s="135">
        <v>6.1974999999999998</v>
      </c>
      <c r="AQ204" s="135">
        <v>8.14</v>
      </c>
      <c r="AR204" s="135">
        <v>10.2865</v>
      </c>
      <c r="AS204" s="135">
        <v>5.9513999999999997E-2</v>
      </c>
      <c r="AT204" s="135">
        <v>6.7484000000000002</v>
      </c>
      <c r="AU204" s="135">
        <v>5.6967999999999996</v>
      </c>
      <c r="AV204" s="135">
        <v>5.7862499999999999</v>
      </c>
      <c r="AW204" s="135"/>
      <c r="AX204" s="135">
        <f t="shared" si="172"/>
        <v>0.16135538523598225</v>
      </c>
      <c r="AY204" s="135">
        <f t="shared" si="173"/>
        <v>1.3134328358208955</v>
      </c>
      <c r="AZ204" s="135">
        <f t="shared" si="174"/>
        <v>1.6597821702299314</v>
      </c>
      <c r="BA204" s="135">
        <f t="shared" si="175"/>
        <v>9.6029043969342465E-3</v>
      </c>
      <c r="BB204" s="135">
        <f t="shared" si="176"/>
        <v>1.0888906817265027</v>
      </c>
      <c r="BC204" s="135">
        <f t="shared" si="177"/>
        <v>0.91920935861234365</v>
      </c>
      <c r="BD204" s="135">
        <f t="shared" si="204"/>
        <v>0.93364259782170234</v>
      </c>
      <c r="BE204" s="135"/>
      <c r="BF204" s="135">
        <f t="shared" si="178"/>
        <v>0.12285012285012284</v>
      </c>
      <c r="BG204" s="135">
        <f t="shared" si="179"/>
        <v>0.76136363636363624</v>
      </c>
      <c r="BH204" s="135">
        <f t="shared" si="180"/>
        <v>1.2636977886977887</v>
      </c>
      <c r="BI204" s="135">
        <f t="shared" si="181"/>
        <v>7.3113022113022105E-3</v>
      </c>
      <c r="BJ204" s="135">
        <f t="shared" si="182"/>
        <v>0.82904176904176896</v>
      </c>
      <c r="BK204" s="135">
        <f t="shared" si="183"/>
        <v>0.69985257985257976</v>
      </c>
      <c r="BL204" s="135">
        <f t="shared" si="205"/>
        <v>0.71084152334152328</v>
      </c>
      <c r="BM204" s="135"/>
      <c r="BN204" s="135">
        <f t="shared" si="184"/>
        <v>9.7214796091965192E-2</v>
      </c>
      <c r="BO204" s="135">
        <f t="shared" si="185"/>
        <v>0.60248869877995437</v>
      </c>
      <c r="BP204" s="135">
        <f t="shared" si="186"/>
        <v>0.79132844018859672</v>
      </c>
      <c r="BQ204" s="135">
        <f t="shared" si="187"/>
        <v>5.7856413746172159E-3</v>
      </c>
      <c r="BR204" s="135">
        <f t="shared" si="188"/>
        <v>0.65604432994701789</v>
      </c>
      <c r="BS204" s="135">
        <f t="shared" si="189"/>
        <v>0.55381325037670726</v>
      </c>
      <c r="BT204" s="135">
        <f t="shared" si="206"/>
        <v>0.56250911388713354</v>
      </c>
      <c r="BU204" s="135"/>
      <c r="BV204" s="135">
        <f t="shared" si="190"/>
        <v>16.802769096347077</v>
      </c>
      <c r="BW204" s="135">
        <f t="shared" si="191"/>
        <v>104.13516147461102</v>
      </c>
      <c r="BX204" s="135">
        <f t="shared" si="192"/>
        <v>136.77454044426523</v>
      </c>
      <c r="BY204" s="135">
        <f t="shared" si="207"/>
        <v>172.84168430957425</v>
      </c>
      <c r="BZ204" s="135">
        <f t="shared" si="193"/>
        <v>113.39180696978862</v>
      </c>
      <c r="CA204" s="135">
        <f t="shared" si="194"/>
        <v>95.722014988070029</v>
      </c>
      <c r="CB204" s="135">
        <f t="shared" si="208"/>
        <v>97.225022683738274</v>
      </c>
      <c r="CC204" s="135"/>
      <c r="CD204" s="135">
        <f t="shared" si="195"/>
        <v>0.17553714365959838</v>
      </c>
      <c r="CE204" s="135">
        <f t="shared" si="196"/>
        <v>0.91836583486456036</v>
      </c>
      <c r="CF204" s="135">
        <f t="shared" si="197"/>
        <v>1.206211842807184</v>
      </c>
      <c r="CG204" s="135">
        <f t="shared" si="209"/>
        <v>1.5242872384565231</v>
      </c>
      <c r="CH204" s="135">
        <f t="shared" si="210"/>
        <v>8.8189793136150794E-3</v>
      </c>
      <c r="CI204" s="135">
        <f t="shared" si="198"/>
        <v>0.84417047003734202</v>
      </c>
      <c r="CJ204" s="135">
        <f t="shared" si="211"/>
        <v>1.0157017975003511</v>
      </c>
      <c r="CK204" s="135"/>
      <c r="CL204" s="135">
        <f t="shared" si="212"/>
        <v>0.17553714365959838</v>
      </c>
      <c r="CM204" s="135">
        <f t="shared" si="199"/>
        <v>1.087891447830361</v>
      </c>
      <c r="CN204" s="135">
        <f t="shared" si="200"/>
        <v>1.4288723493891309</v>
      </c>
      <c r="CO204" s="135">
        <f t="shared" si="201"/>
        <v>1.8056628282544589</v>
      </c>
      <c r="CP204" s="135">
        <f t="shared" si="202"/>
        <v>1.0446917567757338E-2</v>
      </c>
      <c r="CQ204" s="135">
        <f t="shared" si="203"/>
        <v>1.1845948602724337</v>
      </c>
      <c r="CR204" s="135">
        <f t="shared" si="213"/>
        <v>1.0157017975003511</v>
      </c>
      <c r="CS204" s="135"/>
      <c r="CT204" s="135">
        <f t="shared" si="214"/>
        <v>0.17282350399654353</v>
      </c>
      <c r="CU204" s="135">
        <f t="shared" si="215"/>
        <v>1.0710736660185785</v>
      </c>
      <c r="CV204" s="135">
        <f t="shared" si="216"/>
        <v>1.4067833225318644</v>
      </c>
      <c r="CW204" s="135">
        <f t="shared" si="217"/>
        <v>1.7777489738604453</v>
      </c>
      <c r="CX204" s="135">
        <f t="shared" si="218"/>
        <v>1.0285418016850293E-2</v>
      </c>
      <c r="CY204" s="135">
        <f t="shared" si="219"/>
        <v>0.98454093756750916</v>
      </c>
      <c r="CZ204" s="135">
        <f t="shared" si="220"/>
        <v>0.98454093756750916</v>
      </c>
      <c r="DA204" s="31"/>
      <c r="DI204" s="78"/>
      <c r="DJ204" s="78"/>
      <c r="DP204" s="78"/>
    </row>
    <row r="205" spans="2:120" x14ac:dyDescent="0.25">
      <c r="B205" s="78">
        <v>41912</v>
      </c>
      <c r="C205" s="111">
        <v>3120.21558</v>
      </c>
      <c r="D205" s="111">
        <v>485.41</v>
      </c>
      <c r="E205" s="111">
        <v>384.36138999999997</v>
      </c>
      <c r="F205" s="111">
        <v>299.28478999999999</v>
      </c>
      <c r="G205" s="111">
        <v>53230.0625</v>
      </c>
      <c r="H205" s="111">
        <v>463.42093</v>
      </c>
      <c r="I205" s="111">
        <v>544.04755</v>
      </c>
      <c r="J205" s="111">
        <v>555.51611000000003</v>
      </c>
      <c r="L205" s="78">
        <v>41912</v>
      </c>
      <c r="M205" s="111">
        <f t="shared" si="221"/>
        <v>3.2758519676026054E-3</v>
      </c>
      <c r="N205" s="111">
        <f t="shared" si="222"/>
        <v>-3.3355902501194801E-2</v>
      </c>
      <c r="O205" s="111">
        <f t="shared" si="223"/>
        <v>6.139612596290478E-3</v>
      </c>
      <c r="P205" s="111">
        <f t="shared" si="224"/>
        <v>-1.1602095761040432E-2</v>
      </c>
      <c r="Q205" s="111">
        <f t="shared" si="225"/>
        <v>1.8957982351765379E-2</v>
      </c>
      <c r="R205" s="111">
        <f t="shared" si="226"/>
        <v>5.72704650513578E-3</v>
      </c>
      <c r="S205" s="111">
        <f t="shared" si="227"/>
        <v>-2.7478494368117223E-3</v>
      </c>
      <c r="T205" s="111">
        <f t="shared" si="228"/>
        <v>3.3129906562200606E-2</v>
      </c>
      <c r="V205" s="78">
        <v>41912</v>
      </c>
      <c r="W205" s="118">
        <f>M205-'Interest rate'!M204</f>
        <v>1.9521976130942864E-3</v>
      </c>
      <c r="X205" s="118">
        <f>N205-'Interest rate'!N204</f>
        <v>-3.3486641783367133E-2</v>
      </c>
      <c r="Y205" s="118">
        <f>O205-'Interest rate'!O204</f>
        <v>6.0896263410219476E-3</v>
      </c>
      <c r="Z205" s="118">
        <f>P205-'Interest rate'!P204</f>
        <v>-1.2018590362602555E-2</v>
      </c>
      <c r="AA205" s="118">
        <f>Q205-'Interest rate'!Q204</f>
        <v>1.888063193389744E-2</v>
      </c>
      <c r="AB205" s="118">
        <f>R205-'Interest rate'!R204</f>
        <v>5.7253798537466594E-3</v>
      </c>
      <c r="AC205" s="118">
        <f>S205-'Interest rate'!S204</f>
        <v>-3.6145394776042616E-3</v>
      </c>
      <c r="AD205" s="118">
        <f>T205-'Interest rate'!T204</f>
        <v>3.0878820720276146E-2</v>
      </c>
      <c r="AE205" s="118"/>
      <c r="AF205" s="118">
        <v>3.4679494350598507E-3</v>
      </c>
      <c r="AG205" s="118">
        <v>0.58149681172390655</v>
      </c>
      <c r="AH205" s="118">
        <v>0.12316813961293213</v>
      </c>
      <c r="AI205" s="118">
        <v>8.8376775925718784E-2</v>
      </c>
      <c r="AJ205" s="118">
        <v>9.3858373419845639E-2</v>
      </c>
      <c r="AK205" s="118">
        <v>3.7588097102584185E-2</v>
      </c>
      <c r="AL205" s="118">
        <v>4.027296118134021E-2</v>
      </c>
      <c r="AM205" s="118">
        <v>3.1770891598612828E-2</v>
      </c>
      <c r="AN205" s="31"/>
      <c r="AO205" s="31"/>
      <c r="AP205" s="136">
        <v>6.4260999999999999</v>
      </c>
      <c r="AQ205" s="136">
        <v>8.1161999999999992</v>
      </c>
      <c r="AR205" s="136">
        <v>10.418100000000001</v>
      </c>
      <c r="AS205" s="136">
        <v>5.8577000000000004E-2</v>
      </c>
      <c r="AT205" s="136">
        <v>6.7276999999999996</v>
      </c>
      <c r="AU205" s="136">
        <v>5.7377000000000002</v>
      </c>
      <c r="AV205" s="136">
        <v>5.6198499999999996</v>
      </c>
      <c r="AW205" s="136"/>
      <c r="AX205" s="136">
        <f t="shared" si="172"/>
        <v>0.15561538102426045</v>
      </c>
      <c r="AY205" s="136">
        <f t="shared" si="173"/>
        <v>1.2630055554691026</v>
      </c>
      <c r="AZ205" s="136">
        <f t="shared" si="174"/>
        <v>1.621216601048848</v>
      </c>
      <c r="BA205" s="136">
        <f t="shared" si="175"/>
        <v>9.1154821742581056E-3</v>
      </c>
      <c r="BB205" s="136">
        <f t="shared" si="176"/>
        <v>1.0469335989169171</v>
      </c>
      <c r="BC205" s="136">
        <f t="shared" si="177"/>
        <v>0.89287437170289918</v>
      </c>
      <c r="BD205" s="136">
        <f t="shared" si="204"/>
        <v>0.87453509904919002</v>
      </c>
      <c r="BE205" s="136"/>
      <c r="BF205" s="136">
        <f t="shared" si="178"/>
        <v>0.12321036938468742</v>
      </c>
      <c r="BG205" s="136">
        <f t="shared" si="179"/>
        <v>0.79176215470293987</v>
      </c>
      <c r="BH205" s="136">
        <f t="shared" si="180"/>
        <v>1.2836179492866122</v>
      </c>
      <c r="BI205" s="136">
        <f t="shared" si="181"/>
        <v>7.2172938074468356E-3</v>
      </c>
      <c r="BJ205" s="136">
        <f t="shared" si="182"/>
        <v>0.82892240210936152</v>
      </c>
      <c r="BK205" s="136">
        <f t="shared" si="183"/>
        <v>0.70694413641852105</v>
      </c>
      <c r="BL205" s="136">
        <f t="shared" si="205"/>
        <v>0.69242379438653556</v>
      </c>
      <c r="BM205" s="136"/>
      <c r="BN205" s="136">
        <f t="shared" si="184"/>
        <v>9.5986792217390884E-2</v>
      </c>
      <c r="BO205" s="136">
        <f t="shared" si="185"/>
        <v>0.61682072546817546</v>
      </c>
      <c r="BP205" s="136">
        <f t="shared" si="186"/>
        <v>0.77904800299478771</v>
      </c>
      <c r="BQ205" s="136">
        <f t="shared" si="187"/>
        <v>5.6226183277181064E-3</v>
      </c>
      <c r="BR205" s="136">
        <f t="shared" si="188"/>
        <v>0.64577034200094063</v>
      </c>
      <c r="BS205" s="136">
        <f t="shared" si="189"/>
        <v>0.55074341770572366</v>
      </c>
      <c r="BT205" s="136">
        <f t="shared" si="206"/>
        <v>0.5394313742429041</v>
      </c>
      <c r="BU205" s="136"/>
      <c r="BV205" s="136">
        <f t="shared" si="190"/>
        <v>17.071546852860337</v>
      </c>
      <c r="BW205" s="136">
        <f t="shared" si="191"/>
        <v>109.70346723116579</v>
      </c>
      <c r="BX205" s="136">
        <f t="shared" si="192"/>
        <v>138.55608856718504</v>
      </c>
      <c r="BY205" s="136">
        <f t="shared" si="207"/>
        <v>177.85308226778426</v>
      </c>
      <c r="BZ205" s="136">
        <f t="shared" si="193"/>
        <v>114.85224576198848</v>
      </c>
      <c r="CA205" s="136">
        <f t="shared" si="194"/>
        <v>97.951414377656761</v>
      </c>
      <c r="CB205" s="136">
        <f t="shared" si="208"/>
        <v>95.93953258104716</v>
      </c>
      <c r="CC205" s="136"/>
      <c r="CD205" s="136">
        <f t="shared" si="195"/>
        <v>0.17428586367359744</v>
      </c>
      <c r="CE205" s="136">
        <f t="shared" si="196"/>
        <v>0.95517041485202958</v>
      </c>
      <c r="CF205" s="136">
        <f t="shared" si="197"/>
        <v>1.206385540377841</v>
      </c>
      <c r="CG205" s="136">
        <f t="shared" si="209"/>
        <v>1.5485381333888253</v>
      </c>
      <c r="CH205" s="136">
        <f t="shared" si="210"/>
        <v>8.7068388899623952E-3</v>
      </c>
      <c r="CI205" s="136">
        <f t="shared" si="198"/>
        <v>0.85284718403020354</v>
      </c>
      <c r="CJ205" s="136">
        <f t="shared" si="211"/>
        <v>0.97946041096606651</v>
      </c>
      <c r="CK205" s="136"/>
      <c r="CL205" s="136">
        <f t="shared" si="212"/>
        <v>0.17428586367359744</v>
      </c>
      <c r="CM205" s="136">
        <f t="shared" si="199"/>
        <v>1.1199783885529044</v>
      </c>
      <c r="CN205" s="136">
        <f t="shared" si="200"/>
        <v>1.4145389267476514</v>
      </c>
      <c r="CO205" s="136">
        <f t="shared" si="201"/>
        <v>1.8157275563379056</v>
      </c>
      <c r="CP205" s="136">
        <f t="shared" si="202"/>
        <v>1.0209143036408318E-2</v>
      </c>
      <c r="CQ205" s="136">
        <f t="shared" si="203"/>
        <v>1.1725430050368615</v>
      </c>
      <c r="CR205" s="136">
        <f t="shared" si="213"/>
        <v>0.97946041096606651</v>
      </c>
      <c r="CS205" s="136"/>
      <c r="CT205" s="136">
        <f t="shared" si="214"/>
        <v>0.177940692367234</v>
      </c>
      <c r="CU205" s="136">
        <f t="shared" si="215"/>
        <v>1.1434646832210824</v>
      </c>
      <c r="CV205" s="136">
        <f t="shared" si="216"/>
        <v>1.4442022473909446</v>
      </c>
      <c r="CW205" s="136">
        <f t="shared" si="217"/>
        <v>1.8538039271510809</v>
      </c>
      <c r="CX205" s="136">
        <f t="shared" si="218"/>
        <v>1.0423231936795467E-2</v>
      </c>
      <c r="CY205" s="136">
        <f t="shared" si="219"/>
        <v>1.0209703105954786</v>
      </c>
      <c r="CZ205" s="136">
        <f t="shared" si="220"/>
        <v>1.0209703105954786</v>
      </c>
      <c r="DA205" s="31"/>
      <c r="DI205" s="78"/>
      <c r="DJ205" s="78"/>
      <c r="DP205" s="78"/>
    </row>
    <row r="206" spans="2:120" x14ac:dyDescent="0.25">
      <c r="B206" s="115">
        <v>41943</v>
      </c>
      <c r="C206" s="112">
        <v>3293.0468799999999</v>
      </c>
      <c r="D206" s="112">
        <v>487.96</v>
      </c>
      <c r="E206" s="112">
        <v>389.40228000000002</v>
      </c>
      <c r="F206" s="112">
        <v>305.08942000000002</v>
      </c>
      <c r="G206" s="112">
        <v>54719.835939999997</v>
      </c>
      <c r="H206" s="112">
        <v>469.56389999999999</v>
      </c>
      <c r="I206" s="112">
        <v>550.32128999999998</v>
      </c>
      <c r="J206" s="112">
        <v>554.94141000000002</v>
      </c>
      <c r="L206" s="115">
        <v>41943</v>
      </c>
      <c r="M206" s="112">
        <f t="shared" si="221"/>
        <v>5.5390820143267128E-2</v>
      </c>
      <c r="N206" s="112">
        <f t="shared" si="222"/>
        <v>5.2532910323230819E-3</v>
      </c>
      <c r="O206" s="112">
        <f t="shared" si="223"/>
        <v>1.3114974945844793E-2</v>
      </c>
      <c r="P206" s="112">
        <f t="shared" si="224"/>
        <v>1.9395005005099053E-2</v>
      </c>
      <c r="Q206" s="112">
        <f t="shared" si="225"/>
        <v>2.7987444876661494E-2</v>
      </c>
      <c r="R206" s="112">
        <f t="shared" si="226"/>
        <v>1.3255702542394943E-2</v>
      </c>
      <c r="S206" s="112">
        <f t="shared" si="227"/>
        <v>1.1531602338802793E-2</v>
      </c>
      <c r="T206" s="112">
        <f t="shared" si="228"/>
        <v>-1.0345334539443307E-3</v>
      </c>
      <c r="V206" s="115">
        <v>41943</v>
      </c>
      <c r="W206" s="119">
        <f>M206-'Interest rate'!M205</f>
        <v>5.4083593183907208E-2</v>
      </c>
      <c r="X206" s="119">
        <f>N206-'Interest rate'!N205</f>
        <v>5.1229678190174432E-3</v>
      </c>
      <c r="Y206" s="119">
        <f>O206-'Interest rate'!O205</f>
        <v>1.3111999994522172E-2</v>
      </c>
      <c r="Z206" s="119">
        <f>P206-'Interest rate'!P205</f>
        <v>1.8973019113887712E-2</v>
      </c>
      <c r="AA206" s="119">
        <f>Q206-'Interest rate'!Q205</f>
        <v>2.791652254807464E-2</v>
      </c>
      <c r="AB206" s="119">
        <f>R206-'Interest rate'!R205</f>
        <v>1.3255702542394943E-2</v>
      </c>
      <c r="AC206" s="119">
        <f>S206-'Interest rate'!S205</f>
        <v>1.0640152772057876E-2</v>
      </c>
      <c r="AD206" s="119">
        <f>T206-'Interest rate'!T205</f>
        <v>-3.3262589507809803E-3</v>
      </c>
      <c r="AE206" s="118"/>
      <c r="AF206" s="119">
        <v>2.6702269692923898E-3</v>
      </c>
      <c r="AG206" s="119">
        <v>0.60113484646194937</v>
      </c>
      <c r="AH206" s="119">
        <v>0.11659991099243437</v>
      </c>
      <c r="AI206" s="119">
        <v>8.3667111704494881E-2</v>
      </c>
      <c r="AJ206" s="119">
        <v>9.1121495327102814E-2</v>
      </c>
      <c r="AK206" s="119">
        <v>3.6493101913662659E-2</v>
      </c>
      <c r="AL206" s="119">
        <v>3.7939474855362705E-2</v>
      </c>
      <c r="AM206" s="119">
        <v>3.0373831775700938E-2</v>
      </c>
      <c r="AN206" s="31"/>
      <c r="AO206" s="31"/>
      <c r="AP206" s="135">
        <v>6.7510000000000003</v>
      </c>
      <c r="AQ206" s="135">
        <v>8.4560999999999993</v>
      </c>
      <c r="AR206" s="135">
        <v>10.8</v>
      </c>
      <c r="AS206" s="135">
        <v>6.0075000000000003E-2</v>
      </c>
      <c r="AT206" s="135">
        <v>7.0133000000000001</v>
      </c>
      <c r="AU206" s="135">
        <v>5.9923000000000002</v>
      </c>
      <c r="AV206" s="135">
        <v>5.9356200000000001</v>
      </c>
      <c r="AW206" s="135"/>
      <c r="AX206" s="135">
        <f t="shared" si="172"/>
        <v>0.14812620352540365</v>
      </c>
      <c r="AY206" s="135">
        <f t="shared" si="173"/>
        <v>1.2525699896311657</v>
      </c>
      <c r="AZ206" s="135">
        <f t="shared" si="174"/>
        <v>1.5997629980743595</v>
      </c>
      <c r="BA206" s="135">
        <f t="shared" si="175"/>
        <v>8.8986816767886254E-3</v>
      </c>
      <c r="BB206" s="135">
        <f t="shared" si="176"/>
        <v>1.0388535031847135</v>
      </c>
      <c r="BC206" s="135">
        <f t="shared" si="177"/>
        <v>0.88761664938527629</v>
      </c>
      <c r="BD206" s="135">
        <f t="shared" si="204"/>
        <v>0.87922085616945644</v>
      </c>
      <c r="BE206" s="135"/>
      <c r="BF206" s="135">
        <f t="shared" si="178"/>
        <v>0.11825782571161647</v>
      </c>
      <c r="BG206" s="135">
        <f t="shared" si="179"/>
        <v>0.79835858137912286</v>
      </c>
      <c r="BH206" s="135">
        <f t="shared" si="180"/>
        <v>1.2771845176854579</v>
      </c>
      <c r="BI206" s="135">
        <f t="shared" si="181"/>
        <v>7.1043388796253595E-3</v>
      </c>
      <c r="BJ206" s="135">
        <f t="shared" si="182"/>
        <v>0.82937760906327984</v>
      </c>
      <c r="BK206" s="135">
        <f t="shared" si="183"/>
        <v>0.70863636901171945</v>
      </c>
      <c r="BL206" s="135">
        <f t="shared" si="205"/>
        <v>0.70193351545038496</v>
      </c>
      <c r="BM206" s="135"/>
      <c r="BN206" s="135">
        <f t="shared" si="184"/>
        <v>9.2592592592592587E-2</v>
      </c>
      <c r="BO206" s="135">
        <f t="shared" si="185"/>
        <v>0.62509259259259253</v>
      </c>
      <c r="BP206" s="135">
        <f t="shared" si="186"/>
        <v>0.78297222222222218</v>
      </c>
      <c r="BQ206" s="135">
        <f t="shared" si="187"/>
        <v>5.5624999999999997E-3</v>
      </c>
      <c r="BR206" s="135">
        <f t="shared" si="188"/>
        <v>0.64937962962962958</v>
      </c>
      <c r="BS206" s="135">
        <f t="shared" si="189"/>
        <v>0.55484259259259261</v>
      </c>
      <c r="BT206" s="135">
        <f t="shared" si="206"/>
        <v>0.54959444444444439</v>
      </c>
      <c r="BU206" s="135"/>
      <c r="BV206" s="135">
        <f t="shared" si="190"/>
        <v>16.645859342488556</v>
      </c>
      <c r="BW206" s="135">
        <f t="shared" si="191"/>
        <v>112.37619642114022</v>
      </c>
      <c r="BX206" s="135">
        <f t="shared" si="192"/>
        <v>140.75905118601747</v>
      </c>
      <c r="BY206" s="135">
        <f t="shared" si="207"/>
        <v>179.77528089887642</v>
      </c>
      <c r="BZ206" s="135">
        <f t="shared" si="193"/>
        <v>116.742405326675</v>
      </c>
      <c r="CA206" s="135">
        <f t="shared" si="194"/>
        <v>99.746982937994176</v>
      </c>
      <c r="CB206" s="135">
        <f t="shared" si="208"/>
        <v>98.803495630461924</v>
      </c>
      <c r="CC206" s="135"/>
      <c r="CD206" s="135">
        <f t="shared" si="195"/>
        <v>0.16688083039901205</v>
      </c>
      <c r="CE206" s="135">
        <f t="shared" si="196"/>
        <v>0.96259963212752908</v>
      </c>
      <c r="CF206" s="135">
        <f t="shared" si="197"/>
        <v>1.2057234112329429</v>
      </c>
      <c r="CG206" s="135">
        <f t="shared" si="209"/>
        <v>1.5399312734376116</v>
      </c>
      <c r="CH206" s="135">
        <f t="shared" si="210"/>
        <v>8.5658677084967123E-3</v>
      </c>
      <c r="CI206" s="135">
        <f t="shared" si="198"/>
        <v>0.85441946016853687</v>
      </c>
      <c r="CJ206" s="135">
        <f t="shared" si="211"/>
        <v>0.99054119453298395</v>
      </c>
      <c r="CK206" s="135"/>
      <c r="CL206" s="135">
        <f t="shared" si="212"/>
        <v>0.16688083039901205</v>
      </c>
      <c r="CM206" s="135">
        <f t="shared" si="199"/>
        <v>1.1266124860237303</v>
      </c>
      <c r="CN206" s="135">
        <f t="shared" si="200"/>
        <v>1.4111609899370856</v>
      </c>
      <c r="CO206" s="135">
        <f t="shared" si="201"/>
        <v>1.8023129683093302</v>
      </c>
      <c r="CP206" s="135">
        <f t="shared" si="202"/>
        <v>1.002536588622065E-2</v>
      </c>
      <c r="CQ206" s="135">
        <f t="shared" si="203"/>
        <v>1.1703853278373912</v>
      </c>
      <c r="CR206" s="135">
        <f t="shared" si="213"/>
        <v>0.99054119453298395</v>
      </c>
      <c r="CS206" s="135"/>
      <c r="CT206" s="135">
        <f t="shared" si="214"/>
        <v>0.16847439694589614</v>
      </c>
      <c r="CU206" s="135">
        <f t="shared" si="215"/>
        <v>1.1373706537817447</v>
      </c>
      <c r="CV206" s="135">
        <f t="shared" si="216"/>
        <v>1.4246363480141921</v>
      </c>
      <c r="CW206" s="135">
        <f t="shared" si="217"/>
        <v>1.8195234870156785</v>
      </c>
      <c r="CX206" s="135">
        <f t="shared" si="218"/>
        <v>1.012109939652471E-2</v>
      </c>
      <c r="CY206" s="135">
        <f t="shared" si="219"/>
        <v>1.0095491288188934</v>
      </c>
      <c r="CZ206" s="135">
        <f t="shared" si="220"/>
        <v>1.0095491288188934</v>
      </c>
      <c r="DA206" s="31"/>
      <c r="DI206" s="78"/>
      <c r="DJ206" s="78"/>
      <c r="DP206" s="78"/>
    </row>
    <row r="207" spans="2:120" x14ac:dyDescent="0.25">
      <c r="B207" s="78">
        <v>41971</v>
      </c>
      <c r="C207" s="111">
        <v>3477.4841299999998</v>
      </c>
      <c r="D207" s="111">
        <v>495.7</v>
      </c>
      <c r="E207" s="111">
        <v>398.63290000000001</v>
      </c>
      <c r="F207" s="111">
        <v>317.28859999999997</v>
      </c>
      <c r="G207" s="111">
        <v>58844.546880000002</v>
      </c>
      <c r="H207" s="111">
        <v>478.94533999999999</v>
      </c>
      <c r="I207" s="111">
        <v>566.98168999999996</v>
      </c>
      <c r="J207" s="111">
        <v>582.62810999999999</v>
      </c>
      <c r="L207" s="78">
        <v>41971</v>
      </c>
      <c r="M207" s="111">
        <f t="shared" si="221"/>
        <v>5.6008085132392527E-2</v>
      </c>
      <c r="N207" s="111">
        <f t="shared" si="222"/>
        <v>1.5861955898024416E-2</v>
      </c>
      <c r="O207" s="111">
        <f t="shared" si="223"/>
        <v>2.3704586424095897E-2</v>
      </c>
      <c r="P207" s="111">
        <f t="shared" si="224"/>
        <v>3.9985588487466917E-2</v>
      </c>
      <c r="Q207" s="111">
        <f t="shared" si="225"/>
        <v>7.5378715398977558E-2</v>
      </c>
      <c r="R207" s="111">
        <f t="shared" si="226"/>
        <v>1.9979048644923614E-2</v>
      </c>
      <c r="S207" s="111">
        <f t="shared" si="227"/>
        <v>3.0273951422086443E-2</v>
      </c>
      <c r="T207" s="111">
        <f t="shared" si="228"/>
        <v>4.9891212839928478E-2</v>
      </c>
      <c r="V207" s="78">
        <v>41971</v>
      </c>
      <c r="W207" s="118">
        <f>M207-'Interest rate'!M206</f>
        <v>5.4725504825690052E-2</v>
      </c>
      <c r="X207" s="118">
        <f>N207-'Interest rate'!N206</f>
        <v>1.5732131969872221E-2</v>
      </c>
      <c r="Y207" s="118">
        <f>O207-'Interest rate'!O206</f>
        <v>2.3700419852912269E-2</v>
      </c>
      <c r="Z207" s="118">
        <f>P207-'Interest rate'!P206</f>
        <v>3.9564116872151001E-2</v>
      </c>
      <c r="AA207" s="118">
        <f>Q207-'Interest rate'!Q206</f>
        <v>7.5309575030519271E-2</v>
      </c>
      <c r="AB207" s="118">
        <f>R207-'Interest rate'!R206</f>
        <v>1.9977381993534493E-2</v>
      </c>
      <c r="AC207" s="118">
        <f>S207-'Interest rate'!S206</f>
        <v>2.9349499630910714E-2</v>
      </c>
      <c r="AD207" s="118">
        <f>T207-'Interest rate'!T206</f>
        <v>4.764825710460685E-2</v>
      </c>
      <c r="AE207" s="118"/>
      <c r="AF207" s="118">
        <v>2.6702269692923898E-3</v>
      </c>
      <c r="AG207" s="118">
        <v>0.60113484646194937</v>
      </c>
      <c r="AH207" s="118">
        <v>0.11659991099243437</v>
      </c>
      <c r="AI207" s="118">
        <v>8.3667111704494881E-2</v>
      </c>
      <c r="AJ207" s="118">
        <v>9.1121495327102814E-2</v>
      </c>
      <c r="AK207" s="118">
        <v>3.6493101913662659E-2</v>
      </c>
      <c r="AL207" s="118">
        <v>3.7939474855362705E-2</v>
      </c>
      <c r="AM207" s="118">
        <v>3.0373831775700938E-2</v>
      </c>
      <c r="AN207" s="31"/>
      <c r="AO207" s="31"/>
      <c r="AP207" s="136">
        <v>7.0304000000000002</v>
      </c>
      <c r="AQ207" s="136">
        <v>8.7548999999999992</v>
      </c>
      <c r="AR207" s="136">
        <v>11.0025</v>
      </c>
      <c r="AS207" s="136">
        <v>5.9242999999999997E-2</v>
      </c>
      <c r="AT207" s="136">
        <v>7.282</v>
      </c>
      <c r="AU207" s="136">
        <v>6.1593</v>
      </c>
      <c r="AV207" s="136">
        <v>5.97933</v>
      </c>
      <c r="AW207" s="136"/>
      <c r="AX207" s="136">
        <f t="shared" si="172"/>
        <v>0.14223941738734638</v>
      </c>
      <c r="AY207" s="136">
        <f t="shared" si="173"/>
        <v>1.2452918752844788</v>
      </c>
      <c r="AZ207" s="136">
        <f t="shared" si="174"/>
        <v>1.5649891898042785</v>
      </c>
      <c r="BA207" s="136">
        <f t="shared" si="175"/>
        <v>8.4266898042785615E-3</v>
      </c>
      <c r="BB207" s="136">
        <f t="shared" si="176"/>
        <v>1.0357874374146563</v>
      </c>
      <c r="BC207" s="136">
        <f t="shared" si="177"/>
        <v>0.87609524351388257</v>
      </c>
      <c r="BD207" s="136">
        <f t="shared" si="204"/>
        <v>0.85049641556668187</v>
      </c>
      <c r="BE207" s="136"/>
      <c r="BF207" s="136">
        <f t="shared" si="178"/>
        <v>0.11422175010565513</v>
      </c>
      <c r="BG207" s="136">
        <f t="shared" si="179"/>
        <v>0.80302459194279785</v>
      </c>
      <c r="BH207" s="136">
        <f t="shared" si="180"/>
        <v>1.2567248055374705</v>
      </c>
      <c r="BI207" s="136">
        <f t="shared" si="181"/>
        <v>6.766839141509327E-3</v>
      </c>
      <c r="BJ207" s="136">
        <f t="shared" si="182"/>
        <v>0.83176278426938066</v>
      </c>
      <c r="BK207" s="136">
        <f t="shared" si="183"/>
        <v>0.7035260254257617</v>
      </c>
      <c r="BL207" s="136">
        <f t="shared" si="205"/>
        <v>0.6829695370592469</v>
      </c>
      <c r="BM207" s="136"/>
      <c r="BN207" s="136">
        <f t="shared" si="184"/>
        <v>9.0888434446716654E-2</v>
      </c>
      <c r="BO207" s="136">
        <f t="shared" si="185"/>
        <v>0.63898204953419679</v>
      </c>
      <c r="BP207" s="136">
        <f t="shared" si="186"/>
        <v>0.79571915473755961</v>
      </c>
      <c r="BQ207" s="136">
        <f t="shared" si="187"/>
        <v>5.3845035219268348E-3</v>
      </c>
      <c r="BR207" s="136">
        <f t="shared" si="188"/>
        <v>0.66184957964099067</v>
      </c>
      <c r="BS207" s="136">
        <f t="shared" si="189"/>
        <v>0.55980913428766188</v>
      </c>
      <c r="BT207" s="136">
        <f t="shared" si="206"/>
        <v>0.5434519427402863</v>
      </c>
      <c r="BU207" s="136"/>
      <c r="BV207" s="136">
        <f t="shared" si="190"/>
        <v>16.879631348851341</v>
      </c>
      <c r="BW207" s="136">
        <f t="shared" si="191"/>
        <v>118.67056023496447</v>
      </c>
      <c r="BX207" s="136">
        <f t="shared" si="192"/>
        <v>147.77948449605859</v>
      </c>
      <c r="BY207" s="136">
        <f t="shared" si="207"/>
        <v>185.71814391573687</v>
      </c>
      <c r="BZ207" s="136">
        <f t="shared" si="193"/>
        <v>122.91747548233546</v>
      </c>
      <c r="CA207" s="136">
        <f t="shared" si="194"/>
        <v>103.96671336698006</v>
      </c>
      <c r="CB207" s="136">
        <f t="shared" si="208"/>
        <v>100.92888611312729</v>
      </c>
      <c r="CC207" s="136"/>
      <c r="CD207" s="136">
        <f t="shared" si="195"/>
        <v>0.16235611189583232</v>
      </c>
      <c r="CE207" s="136">
        <f t="shared" si="196"/>
        <v>0.96544905245811596</v>
      </c>
      <c r="CF207" s="136">
        <f t="shared" si="197"/>
        <v>1.2022658610271901</v>
      </c>
      <c r="CG207" s="136">
        <f t="shared" si="209"/>
        <v>1.5109173304037353</v>
      </c>
      <c r="CH207" s="136">
        <f t="shared" si="210"/>
        <v>8.1355396868992031E-3</v>
      </c>
      <c r="CI207" s="136">
        <f t="shared" si="198"/>
        <v>0.84582532271354016</v>
      </c>
      <c r="CJ207" s="136">
        <f t="shared" si="211"/>
        <v>0.9707807705421071</v>
      </c>
      <c r="CK207" s="136"/>
      <c r="CL207" s="136">
        <f t="shared" si="212"/>
        <v>0.16235611189583232</v>
      </c>
      <c r="CM207" s="136">
        <f t="shared" si="199"/>
        <v>1.1414284090724596</v>
      </c>
      <c r="CN207" s="136">
        <f t="shared" si="200"/>
        <v>1.4214115240368224</v>
      </c>
      <c r="CO207" s="136">
        <f t="shared" si="201"/>
        <v>1.786323121133895</v>
      </c>
      <c r="CP207" s="136">
        <f t="shared" si="202"/>
        <v>9.6184631370447946E-3</v>
      </c>
      <c r="CQ207" s="136">
        <f t="shared" si="203"/>
        <v>1.182277206825451</v>
      </c>
      <c r="CR207" s="136">
        <f t="shared" si="213"/>
        <v>0.9707807705421071</v>
      </c>
      <c r="CS207" s="136"/>
      <c r="CT207" s="136">
        <f t="shared" si="214"/>
        <v>0.1672428181752805</v>
      </c>
      <c r="CU207" s="136">
        <f t="shared" si="215"/>
        <v>1.1757839088994921</v>
      </c>
      <c r="CV207" s="136">
        <f t="shared" si="216"/>
        <v>1.4641941488427632</v>
      </c>
      <c r="CW207" s="136">
        <f t="shared" si="217"/>
        <v>1.8400891069735239</v>
      </c>
      <c r="CX207" s="136">
        <f t="shared" si="218"/>
        <v>9.9079662771581426E-3</v>
      </c>
      <c r="CY207" s="136">
        <f t="shared" si="219"/>
        <v>1.0300986899870053</v>
      </c>
      <c r="CZ207" s="136">
        <f t="shared" si="220"/>
        <v>1.0300986899870053</v>
      </c>
      <c r="DA207" s="31"/>
      <c r="DI207" s="78"/>
      <c r="DJ207" s="78"/>
      <c r="DP207" s="78"/>
    </row>
    <row r="208" spans="2:120" x14ac:dyDescent="0.25">
      <c r="B208" s="116">
        <v>42004</v>
      </c>
      <c r="C208" s="113">
        <v>3638.6174299999998</v>
      </c>
      <c r="D208" s="113">
        <v>485.92</v>
      </c>
      <c r="E208" s="113">
        <v>401.58679000000001</v>
      </c>
      <c r="F208" s="113">
        <v>311.86700000000002</v>
      </c>
      <c r="G208" s="113">
        <v>58232.652340000001</v>
      </c>
      <c r="H208" s="113">
        <v>482.95589999999999</v>
      </c>
      <c r="I208" s="113">
        <v>564.39606000000003</v>
      </c>
      <c r="J208" s="113">
        <v>595.12554999999998</v>
      </c>
      <c r="L208" s="116">
        <v>42004</v>
      </c>
      <c r="M208" s="113">
        <f t="shared" si="221"/>
        <v>4.6336171202023602E-2</v>
      </c>
      <c r="N208" s="113">
        <f t="shared" si="222"/>
        <v>-1.9729675206778263E-2</v>
      </c>
      <c r="O208" s="113">
        <f t="shared" si="223"/>
        <v>7.4100507007826E-3</v>
      </c>
      <c r="P208" s="113">
        <f t="shared" si="224"/>
        <v>-1.7087282682075378E-2</v>
      </c>
      <c r="Q208" s="113">
        <f t="shared" si="225"/>
        <v>-1.0398491830480361E-2</v>
      </c>
      <c r="R208" s="113">
        <f t="shared" si="226"/>
        <v>8.3737321674326459E-3</v>
      </c>
      <c r="S208" s="113">
        <f t="shared" si="227"/>
        <v>-4.5603412695741641E-3</v>
      </c>
      <c r="T208" s="113">
        <f t="shared" si="228"/>
        <v>2.1450115065680508E-2</v>
      </c>
      <c r="V208" s="116">
        <v>42004</v>
      </c>
      <c r="W208" s="120">
        <f>M208-'Interest rate'!M207</f>
        <v>4.5053590895321127E-2</v>
      </c>
      <c r="X208" s="120">
        <f>N208-'Interest rate'!N207</f>
        <v>-1.9857918047189727E-2</v>
      </c>
      <c r="Y208" s="120">
        <f>O208-'Interest rate'!O207</f>
        <v>7.3987430707194157E-3</v>
      </c>
      <c r="Z208" s="120">
        <f>P208-'Interest rate'!P207</f>
        <v>-1.7505121104192556E-2</v>
      </c>
      <c r="AA208" s="120">
        <f>Q208-'Interest rate'!Q207</f>
        <v>-1.0463352021166661E-2</v>
      </c>
      <c r="AB208" s="120">
        <f>R208-'Interest rate'!R207</f>
        <v>8.3762322018082758E-3</v>
      </c>
      <c r="AC208" s="120">
        <f>S208-'Interest rate'!S207</f>
        <v>-5.4394119155244391E-3</v>
      </c>
      <c r="AD208" s="120">
        <f>T208-'Interest rate'!T207</f>
        <v>1.9166516049863525E-2</v>
      </c>
      <c r="AE208" s="133"/>
      <c r="AF208" s="120">
        <v>2.6702269692923898E-3</v>
      </c>
      <c r="AG208" s="120">
        <v>0.60113484646194937</v>
      </c>
      <c r="AH208" s="120">
        <v>0.11659991099243437</v>
      </c>
      <c r="AI208" s="120">
        <v>8.3667111704494881E-2</v>
      </c>
      <c r="AJ208" s="120">
        <v>9.1121495327102814E-2</v>
      </c>
      <c r="AK208" s="120">
        <v>3.6493101913662659E-2</v>
      </c>
      <c r="AL208" s="120">
        <v>3.7939474855362705E-2</v>
      </c>
      <c r="AM208" s="120">
        <v>3.0373831775700938E-2</v>
      </c>
      <c r="AN208" s="31"/>
      <c r="AO208" s="31"/>
      <c r="AP208" s="18">
        <v>7.452</v>
      </c>
      <c r="AQ208" s="18">
        <v>9.0161999999999995</v>
      </c>
      <c r="AR208" s="18">
        <v>11.609500000000001</v>
      </c>
      <c r="AS208" s="18">
        <v>6.2386999999999998E-2</v>
      </c>
      <c r="AT208" s="18">
        <v>7.4943</v>
      </c>
      <c r="AU208" s="18">
        <v>6.4123999999999999</v>
      </c>
      <c r="AV208" s="18">
        <v>6.08819</v>
      </c>
      <c r="AW208" s="18"/>
      <c r="AX208" s="18">
        <f t="shared" si="172"/>
        <v>0.13419216317767044</v>
      </c>
      <c r="AY208" s="18">
        <f t="shared" si="173"/>
        <v>1.2099033816425122</v>
      </c>
      <c r="AZ208" s="18">
        <f t="shared" si="174"/>
        <v>1.5579039184111649</v>
      </c>
      <c r="BA208" s="18">
        <f t="shared" si="175"/>
        <v>8.3718464841653246E-3</v>
      </c>
      <c r="BB208" s="18">
        <f t="shared" si="176"/>
        <v>1.0056763285024155</v>
      </c>
      <c r="BC208" s="18">
        <f t="shared" si="177"/>
        <v>0.86049382716049394</v>
      </c>
      <c r="BD208" s="18">
        <f t="shared" si="204"/>
        <v>0.81698738593666143</v>
      </c>
      <c r="BE208" s="18"/>
      <c r="BF208" s="18">
        <f t="shared" si="178"/>
        <v>0.11091147046427542</v>
      </c>
      <c r="BG208" s="18">
        <f t="shared" si="179"/>
        <v>0.82651227789978043</v>
      </c>
      <c r="BH208" s="18">
        <f t="shared" si="180"/>
        <v>1.2876267163550055</v>
      </c>
      <c r="BI208" s="18">
        <f t="shared" si="181"/>
        <v>6.9194339078547506E-3</v>
      </c>
      <c r="BJ208" s="18">
        <f t="shared" si="182"/>
        <v>0.83120383310041934</v>
      </c>
      <c r="BK208" s="18">
        <f t="shared" si="183"/>
        <v>0.71120871320511969</v>
      </c>
      <c r="BL208" s="18">
        <f t="shared" si="205"/>
        <v>0.67525010536589702</v>
      </c>
      <c r="BM208" s="18"/>
      <c r="BN208" s="18">
        <f t="shared" si="184"/>
        <v>8.6136353848141597E-2</v>
      </c>
      <c r="BO208" s="18">
        <f t="shared" si="185"/>
        <v>0.64188810887635117</v>
      </c>
      <c r="BP208" s="18">
        <f t="shared" si="186"/>
        <v>0.77662259356561436</v>
      </c>
      <c r="BQ208" s="18">
        <f t="shared" si="187"/>
        <v>5.3737887075240099E-3</v>
      </c>
      <c r="BR208" s="18">
        <f t="shared" si="188"/>
        <v>0.64553167664412758</v>
      </c>
      <c r="BS208" s="18">
        <f t="shared" si="189"/>
        <v>0.55234075541582317</v>
      </c>
      <c r="BT208" s="18">
        <f t="shared" si="206"/>
        <v>0.52441448813471714</v>
      </c>
      <c r="BU208" s="18"/>
      <c r="BV208" s="18">
        <f t="shared" si="190"/>
        <v>16.028980396556975</v>
      </c>
      <c r="BW208" s="18">
        <f t="shared" si="191"/>
        <v>119.44796191514259</v>
      </c>
      <c r="BX208" s="18">
        <f t="shared" si="192"/>
        <v>144.520493051437</v>
      </c>
      <c r="BY208" s="18">
        <f t="shared" si="207"/>
        <v>186.08844791382822</v>
      </c>
      <c r="BZ208" s="18">
        <f t="shared" si="193"/>
        <v>120.12598778591693</v>
      </c>
      <c r="CA208" s="18">
        <f t="shared" si="194"/>
        <v>102.78423389488194</v>
      </c>
      <c r="CB208" s="18">
        <f t="shared" si="208"/>
        <v>97.587478160514209</v>
      </c>
      <c r="CC208" s="18"/>
      <c r="CD208" s="18">
        <f t="shared" si="195"/>
        <v>0.15594785103861269</v>
      </c>
      <c r="CE208" s="18">
        <f t="shared" si="196"/>
        <v>0.99435571033985826</v>
      </c>
      <c r="CF208" s="18">
        <f t="shared" si="197"/>
        <v>1.2030743364957366</v>
      </c>
      <c r="CG208" s="18">
        <f t="shared" si="209"/>
        <v>1.5491106574329825</v>
      </c>
      <c r="CH208" s="18">
        <f t="shared" si="210"/>
        <v>8.3245933576184573E-3</v>
      </c>
      <c r="CI208" s="18">
        <f t="shared" si="198"/>
        <v>0.85563695074923596</v>
      </c>
      <c r="CJ208" s="18">
        <f t="shared" si="211"/>
        <v>0.94944014721477143</v>
      </c>
      <c r="CK208" s="18"/>
      <c r="CL208" s="18">
        <f t="shared" si="212"/>
        <v>0.15594785103861269</v>
      </c>
      <c r="CM208" s="18">
        <f t="shared" si="199"/>
        <v>1.1621233859397417</v>
      </c>
      <c r="CN208" s="18">
        <f t="shared" si="200"/>
        <v>1.4060570145343396</v>
      </c>
      <c r="CO208" s="18">
        <f t="shared" si="201"/>
        <v>1.8104765766327742</v>
      </c>
      <c r="CP208" s="18">
        <f t="shared" si="202"/>
        <v>9.7291185827459298E-3</v>
      </c>
      <c r="CQ208" s="18">
        <f t="shared" si="203"/>
        <v>1.1687199800386752</v>
      </c>
      <c r="CR208" s="18">
        <f t="shared" si="213"/>
        <v>0.94944014721477143</v>
      </c>
      <c r="CS208" s="18"/>
      <c r="CT208" s="18">
        <f t="shared" si="214"/>
        <v>0.16425242970406639</v>
      </c>
      <c r="CU208" s="18">
        <f t="shared" si="215"/>
        <v>1.2240091061547027</v>
      </c>
      <c r="CV208" s="18">
        <f t="shared" si="216"/>
        <v>1.4809327566978032</v>
      </c>
      <c r="CW208" s="18">
        <f t="shared" si="217"/>
        <v>1.9068885826493593</v>
      </c>
      <c r="CX208" s="18">
        <f t="shared" si="218"/>
        <v>1.0247216331947591E-2</v>
      </c>
      <c r="CY208" s="18">
        <f t="shared" si="219"/>
        <v>1.0532522802343554</v>
      </c>
      <c r="CZ208" s="18">
        <f t="shared" si="220"/>
        <v>1.0532522802343554</v>
      </c>
      <c r="DA208" s="31"/>
      <c r="DI208" s="78"/>
      <c r="DJ208" s="78"/>
      <c r="DP208" s="78"/>
    </row>
    <row r="209" spans="2:120" x14ac:dyDescent="0.25">
      <c r="B209" s="78">
        <v>42034</v>
      </c>
      <c r="C209" s="111">
        <v>3699.6049800000001</v>
      </c>
      <c r="D209" s="111">
        <v>477.43</v>
      </c>
      <c r="E209" s="111">
        <v>422.95357999999999</v>
      </c>
      <c r="F209" s="111">
        <v>317.86284999999998</v>
      </c>
      <c r="G209" s="111">
        <v>56059.832029999998</v>
      </c>
      <c r="H209" s="111">
        <v>439.04462000000001</v>
      </c>
      <c r="I209" s="111">
        <v>607.48193000000003</v>
      </c>
      <c r="J209" s="111">
        <v>615.00707999999997</v>
      </c>
      <c r="L209" s="78">
        <v>42034</v>
      </c>
      <c r="M209" s="111">
        <f t="shared" si="221"/>
        <v>1.6761187778952635E-2</v>
      </c>
      <c r="N209" s="111">
        <f t="shared" si="222"/>
        <v>-1.7472011853803093E-2</v>
      </c>
      <c r="O209" s="111">
        <f t="shared" si="223"/>
        <v>5.3205908491163134E-2</v>
      </c>
      <c r="P209" s="111">
        <f t="shared" si="224"/>
        <v>1.9225663503993573E-2</v>
      </c>
      <c r="Q209" s="111">
        <f t="shared" si="225"/>
        <v>-3.7312748478528279E-2</v>
      </c>
      <c r="R209" s="111">
        <f t="shared" si="226"/>
        <v>-9.0921924755448691E-2</v>
      </c>
      <c r="S209" s="111">
        <f t="shared" si="227"/>
        <v>7.6339778133816205E-2</v>
      </c>
      <c r="T209" s="111">
        <f t="shared" si="228"/>
        <v>3.3407286916181E-2</v>
      </c>
      <c r="V209" s="78">
        <v>42034</v>
      </c>
      <c r="W209" s="118">
        <f>M209-'Interest rate'!M208</f>
        <v>1.5601940940421777E-2</v>
      </c>
      <c r="X209" s="118">
        <f>N209-'Interest rate'!N208</f>
        <v>-1.7614608298358481E-2</v>
      </c>
      <c r="Y209" s="118">
        <f>O209-'Interest rate'!O208</f>
        <v>5.3199958685868021E-2</v>
      </c>
      <c r="Z209" s="118">
        <f>P209-'Interest rate'!P208</f>
        <v>1.8806788196871205E-2</v>
      </c>
      <c r="AA209" s="118">
        <f>Q209-'Interest rate'!Q208</f>
        <v>-3.7379507294339032E-2</v>
      </c>
      <c r="AB209" s="118">
        <f>R209-'Interest rate'!R208</f>
        <v>-9.0890252572164876E-2</v>
      </c>
      <c r="AC209" s="118">
        <f>S209-'Interest rate'!S208</f>
        <v>7.5448328567071288E-2</v>
      </c>
      <c r="AD209" s="118">
        <f>T209-'Interest rate'!T208</f>
        <v>3.0961295821211321E-2</v>
      </c>
      <c r="AE209" s="118"/>
      <c r="AF209" s="118">
        <v>2.671118530884808E-3</v>
      </c>
      <c r="AG209" s="118">
        <v>0.5934335002782416</v>
      </c>
      <c r="AH209" s="118">
        <v>0.12142459654980524</v>
      </c>
      <c r="AI209" s="118">
        <v>8.1803005008347238E-2</v>
      </c>
      <c r="AJ209" s="118">
        <v>9.8163606010016696E-2</v>
      </c>
      <c r="AK209" s="118">
        <v>3.7395659432387311E-2</v>
      </c>
      <c r="AL209" s="118">
        <v>3.472454090150251E-2</v>
      </c>
      <c r="AM209" s="118">
        <v>3.0383973288814693E-2</v>
      </c>
      <c r="AN209" s="31"/>
      <c r="AO209" s="31"/>
      <c r="AP209" s="16">
        <v>7.7290999999999999</v>
      </c>
      <c r="AQ209" s="16">
        <v>8.7269000000000005</v>
      </c>
      <c r="AR209" s="16">
        <v>11.651</v>
      </c>
      <c r="AS209" s="16">
        <v>6.5784000000000009E-2</v>
      </c>
      <c r="AT209" s="16">
        <v>8.4025999999999996</v>
      </c>
      <c r="AU209" s="16">
        <v>6.0664999999999996</v>
      </c>
      <c r="AV209" s="16">
        <v>6.00406</v>
      </c>
      <c r="AW209" s="16"/>
      <c r="AX209" s="16">
        <f t="shared" si="172"/>
        <v>0.1293811698645379</v>
      </c>
      <c r="AY209" s="16">
        <f t="shared" si="173"/>
        <v>1.1290965312908359</v>
      </c>
      <c r="AZ209" s="16">
        <f t="shared" si="174"/>
        <v>1.507420010091731</v>
      </c>
      <c r="BA209" s="16">
        <f t="shared" si="175"/>
        <v>8.5112108783687631E-3</v>
      </c>
      <c r="BB209" s="16">
        <f t="shared" si="176"/>
        <v>1.0871382179037661</v>
      </c>
      <c r="BC209" s="16">
        <f t="shared" si="177"/>
        <v>0.78489086698321908</v>
      </c>
      <c r="BD209" s="16">
        <f t="shared" si="204"/>
        <v>0.7768123067368774</v>
      </c>
      <c r="BE209" s="16"/>
      <c r="BF209" s="16">
        <f t="shared" si="178"/>
        <v>0.11458822720553689</v>
      </c>
      <c r="BG209" s="16">
        <f t="shared" si="179"/>
        <v>0.8856638668943152</v>
      </c>
      <c r="BH209" s="16">
        <f t="shared" si="180"/>
        <v>1.3350674351717102</v>
      </c>
      <c r="BI209" s="16">
        <f t="shared" si="181"/>
        <v>7.5380719384890403E-3</v>
      </c>
      <c r="BJ209" s="16">
        <f t="shared" si="182"/>
        <v>0.96283903791724423</v>
      </c>
      <c r="BK209" s="16">
        <f t="shared" si="183"/>
        <v>0.69514948034238955</v>
      </c>
      <c r="BL209" s="16">
        <f t="shared" si="205"/>
        <v>0.68799459143567587</v>
      </c>
      <c r="BM209" s="16"/>
      <c r="BN209" s="16">
        <f t="shared" si="184"/>
        <v>8.5829542528538319E-2</v>
      </c>
      <c r="BO209" s="16">
        <f t="shared" si="185"/>
        <v>0.66338511715732562</v>
      </c>
      <c r="BP209" s="16">
        <f t="shared" si="186"/>
        <v>0.74902583469230122</v>
      </c>
      <c r="BQ209" s="16">
        <f t="shared" si="187"/>
        <v>5.6462106256973659E-3</v>
      </c>
      <c r="BR209" s="16">
        <f t="shared" si="188"/>
        <v>0.72119131405029602</v>
      </c>
      <c r="BS209" s="16">
        <f t="shared" si="189"/>
        <v>0.52068491974937769</v>
      </c>
      <c r="BT209" s="16">
        <f t="shared" si="206"/>
        <v>0.5153257231138958</v>
      </c>
      <c r="BU209" s="16"/>
      <c r="BV209" s="16">
        <f t="shared" si="190"/>
        <v>15.201264745226801</v>
      </c>
      <c r="BW209" s="16">
        <f t="shared" si="191"/>
        <v>117.49209534233248</v>
      </c>
      <c r="BX209" s="16">
        <f t="shared" si="192"/>
        <v>132.65991730511976</v>
      </c>
      <c r="BY209" s="16">
        <f t="shared" si="207"/>
        <v>177.10993554663744</v>
      </c>
      <c r="BZ209" s="16">
        <f t="shared" si="193"/>
        <v>127.73014714824271</v>
      </c>
      <c r="CA209" s="16">
        <f t="shared" si="194"/>
        <v>92.218472576918387</v>
      </c>
      <c r="CB209" s="16">
        <f t="shared" si="208"/>
        <v>91.269305606226425</v>
      </c>
      <c r="CC209" s="16"/>
      <c r="CD209" s="16">
        <f t="shared" si="195"/>
        <v>0.16483969339817028</v>
      </c>
      <c r="CE209" s="16">
        <f t="shared" si="196"/>
        <v>0.91984623806916921</v>
      </c>
      <c r="CF209" s="16">
        <f t="shared" si="197"/>
        <v>1.0385951967248235</v>
      </c>
      <c r="CG209" s="16">
        <f t="shared" si="209"/>
        <v>1.3865946254730681</v>
      </c>
      <c r="CH209" s="16">
        <f t="shared" si="210"/>
        <v>7.8290053078808961E-3</v>
      </c>
      <c r="CI209" s="16">
        <f t="shared" si="198"/>
        <v>0.72197891128936276</v>
      </c>
      <c r="CJ209" s="16">
        <f t="shared" si="211"/>
        <v>0.98970740954421832</v>
      </c>
      <c r="CK209" s="16"/>
      <c r="CL209" s="16">
        <f t="shared" si="212"/>
        <v>0.16483969339817028</v>
      </c>
      <c r="CM209" s="16">
        <f t="shared" si="199"/>
        <v>1.2740624742437978</v>
      </c>
      <c r="CN209" s="16">
        <f t="shared" si="200"/>
        <v>1.4385395203164923</v>
      </c>
      <c r="CO209" s="16">
        <f t="shared" si="201"/>
        <v>1.9205472677820818</v>
      </c>
      <c r="CP209" s="16">
        <f t="shared" si="202"/>
        <v>1.0843814390505236E-2</v>
      </c>
      <c r="CQ209" s="16">
        <f t="shared" si="203"/>
        <v>1.3850820077474655</v>
      </c>
      <c r="CR209" s="16">
        <f t="shared" si="213"/>
        <v>0.98970740954421832</v>
      </c>
      <c r="CS209" s="16"/>
      <c r="CT209" s="16">
        <f t="shared" si="214"/>
        <v>0.16655396515024834</v>
      </c>
      <c r="CU209" s="16">
        <f t="shared" si="215"/>
        <v>1.2873122520427847</v>
      </c>
      <c r="CV209" s="16">
        <f t="shared" si="216"/>
        <v>1.4534997984697022</v>
      </c>
      <c r="CW209" s="16">
        <f t="shared" si="217"/>
        <v>1.9405202479655435</v>
      </c>
      <c r="CX209" s="16">
        <f t="shared" si="218"/>
        <v>1.0956586043443938E-2</v>
      </c>
      <c r="CY209" s="16">
        <f t="shared" si="219"/>
        <v>1.0103996295839814</v>
      </c>
      <c r="CZ209" s="16">
        <f t="shared" si="220"/>
        <v>1.0103996295839814</v>
      </c>
      <c r="DA209" s="31"/>
      <c r="DI209" s="78"/>
      <c r="DJ209" s="78"/>
      <c r="DP209" s="78"/>
    </row>
    <row r="210" spans="2:120" x14ac:dyDescent="0.25">
      <c r="B210" s="115">
        <v>42062</v>
      </c>
      <c r="C210" s="112">
        <v>3861.6030300000002</v>
      </c>
      <c r="D210" s="112">
        <v>503.37</v>
      </c>
      <c r="E210" s="112">
        <v>449.63824</v>
      </c>
      <c r="F210" s="112">
        <v>326.01684999999998</v>
      </c>
      <c r="G210" s="112">
        <v>60273.523439999997</v>
      </c>
      <c r="H210" s="112">
        <v>479.66129000000001</v>
      </c>
      <c r="I210" s="112">
        <v>629.66552999999999</v>
      </c>
      <c r="J210" s="112">
        <v>644.68493999999998</v>
      </c>
      <c r="L210" s="115">
        <v>42062</v>
      </c>
      <c r="M210" s="112">
        <f t="shared" si="221"/>
        <v>4.3787931651016576E-2</v>
      </c>
      <c r="N210" s="112">
        <f t="shared" si="222"/>
        <v>5.4332572314266026E-2</v>
      </c>
      <c r="O210" s="112">
        <f t="shared" si="223"/>
        <v>6.3091226228656039E-2</v>
      </c>
      <c r="P210" s="112">
        <f t="shared" si="224"/>
        <v>2.5652573114473665E-2</v>
      </c>
      <c r="Q210" s="112">
        <f t="shared" si="225"/>
        <v>7.516418186456697E-2</v>
      </c>
      <c r="R210" s="112">
        <f t="shared" si="226"/>
        <v>9.2511485506871605E-2</v>
      </c>
      <c r="S210" s="112">
        <f t="shared" si="227"/>
        <v>3.6517300193604108E-2</v>
      </c>
      <c r="T210" s="112">
        <f t="shared" si="228"/>
        <v>4.8256127392874992E-2</v>
      </c>
      <c r="V210" s="115">
        <v>42062</v>
      </c>
      <c r="W210" s="119">
        <f>M210-'Interest rate'!M209</f>
        <v>4.2595779543559198E-2</v>
      </c>
      <c r="X210" s="119">
        <f>N210-'Interest rate'!N209</f>
        <v>5.4189975869710638E-2</v>
      </c>
      <c r="Y210" s="119">
        <f>O210-'Interest rate'!O209</f>
        <v>6.309420127733556E-2</v>
      </c>
      <c r="Z210" s="119">
        <f>P210-'Interest rate'!P209</f>
        <v>2.5234734692356486E-2</v>
      </c>
      <c r="AA210" s="119">
        <f>Q210-'Interest rate'!Q209</f>
        <v>7.5103485464291797E-2</v>
      </c>
      <c r="AB210" s="119">
        <f>R210-'Interest rate'!R209</f>
        <v>9.326795829829948E-2</v>
      </c>
      <c r="AC210" s="119">
        <f>S210-'Interest rate'!S209</f>
        <v>3.583238618276896E-2</v>
      </c>
      <c r="AD210" s="119">
        <f>T210-'Interest rate'!T209</f>
        <v>4.6061967537883941E-2</v>
      </c>
      <c r="AE210" s="118"/>
      <c r="AF210" s="119">
        <v>2.671118530884808E-3</v>
      </c>
      <c r="AG210" s="119">
        <v>0.5934335002782416</v>
      </c>
      <c r="AH210" s="119">
        <v>0.12142459654980524</v>
      </c>
      <c r="AI210" s="119">
        <v>8.1803005008347238E-2</v>
      </c>
      <c r="AJ210" s="119">
        <v>9.8163606010016696E-2</v>
      </c>
      <c r="AK210" s="119">
        <v>3.7395659432387311E-2</v>
      </c>
      <c r="AL210" s="119">
        <v>3.472454090150251E-2</v>
      </c>
      <c r="AM210" s="119">
        <v>3.0383973288814693E-2</v>
      </c>
      <c r="AN210" s="31"/>
      <c r="AO210" s="31"/>
      <c r="AP210" s="18">
        <v>7.6654999999999998</v>
      </c>
      <c r="AQ210" s="18">
        <v>8.5832999999999995</v>
      </c>
      <c r="AR210" s="18">
        <v>11.8573</v>
      </c>
      <c r="AS210" s="18">
        <v>6.4028000000000002E-2</v>
      </c>
      <c r="AT210" s="18">
        <v>8.0405999999999995</v>
      </c>
      <c r="AU210" s="18">
        <v>6.1262999999999996</v>
      </c>
      <c r="AV210" s="18">
        <v>5.9851999999999999</v>
      </c>
      <c r="AW210" s="18"/>
      <c r="AX210" s="18">
        <f t="shared" si="172"/>
        <v>0.13045463440088709</v>
      </c>
      <c r="AY210" s="18">
        <f t="shared" si="173"/>
        <v>1.119731263453134</v>
      </c>
      <c r="AZ210" s="18">
        <f t="shared" si="174"/>
        <v>1.5468397364816384</v>
      </c>
      <c r="BA210" s="18">
        <f t="shared" si="175"/>
        <v>8.3527493314199987E-3</v>
      </c>
      <c r="BB210" s="18">
        <f t="shared" si="176"/>
        <v>1.0489335333637726</v>
      </c>
      <c r="BC210" s="18">
        <f t="shared" si="177"/>
        <v>0.79920422673015457</v>
      </c>
      <c r="BD210" s="18">
        <f t="shared" si="204"/>
        <v>0.78079707781618934</v>
      </c>
      <c r="BE210" s="18"/>
      <c r="BF210" s="18">
        <f t="shared" si="178"/>
        <v>0.11650530681672551</v>
      </c>
      <c r="BG210" s="18">
        <f t="shared" si="179"/>
        <v>0.8930714294036094</v>
      </c>
      <c r="BH210" s="18">
        <f t="shared" si="180"/>
        <v>1.3814383745179595</v>
      </c>
      <c r="BI210" s="18">
        <f t="shared" si="181"/>
        <v>7.4596017848613007E-3</v>
      </c>
      <c r="BJ210" s="18">
        <f t="shared" si="182"/>
        <v>0.93677256999056313</v>
      </c>
      <c r="BK210" s="18">
        <f t="shared" si="183"/>
        <v>0.71374646115130547</v>
      </c>
      <c r="BL210" s="18">
        <f t="shared" si="205"/>
        <v>0.69730756235946545</v>
      </c>
      <c r="BM210" s="18"/>
      <c r="BN210" s="18">
        <f t="shared" si="184"/>
        <v>8.4336231688495689E-2</v>
      </c>
      <c r="BO210" s="18">
        <f t="shared" si="185"/>
        <v>0.64647938400816374</v>
      </c>
      <c r="BP210" s="18">
        <f t="shared" si="186"/>
        <v>0.72388317745186503</v>
      </c>
      <c r="BQ210" s="18">
        <f t="shared" si="187"/>
        <v>5.399880242551002E-3</v>
      </c>
      <c r="BR210" s="18">
        <f t="shared" si="188"/>
        <v>0.67811390451451836</v>
      </c>
      <c r="BS210" s="18">
        <f t="shared" si="189"/>
        <v>0.51666905619323111</v>
      </c>
      <c r="BT210" s="18">
        <f t="shared" si="206"/>
        <v>0.50476921390198437</v>
      </c>
      <c r="BU210" s="18"/>
      <c r="BV210" s="18">
        <f t="shared" si="190"/>
        <v>15.618167051914787</v>
      </c>
      <c r="BW210" s="18">
        <f t="shared" si="191"/>
        <v>119.7210595364528</v>
      </c>
      <c r="BX210" s="18">
        <f t="shared" si="192"/>
        <v>134.05541325670018</v>
      </c>
      <c r="BY210" s="18">
        <f t="shared" si="207"/>
        <v>185.18929218466923</v>
      </c>
      <c r="BZ210" s="18">
        <f t="shared" si="193"/>
        <v>125.57943399762603</v>
      </c>
      <c r="CA210" s="18">
        <f t="shared" si="194"/>
        <v>95.681576810145557</v>
      </c>
      <c r="CB210" s="18">
        <f t="shared" si="208"/>
        <v>93.477853439120381</v>
      </c>
      <c r="CC210" s="18"/>
      <c r="CD210" s="18">
        <f t="shared" si="195"/>
        <v>0.16323066124740873</v>
      </c>
      <c r="CE210" s="18">
        <f t="shared" si="196"/>
        <v>0.95334925254334268</v>
      </c>
      <c r="CF210" s="18">
        <f t="shared" si="197"/>
        <v>1.0674949630624579</v>
      </c>
      <c r="CG210" s="18">
        <f t="shared" si="209"/>
        <v>1.4746785065791113</v>
      </c>
      <c r="CH210" s="18">
        <f t="shared" si="210"/>
        <v>7.9630873317911612E-3</v>
      </c>
      <c r="CI210" s="18">
        <f t="shared" si="198"/>
        <v>0.76192075218267297</v>
      </c>
      <c r="CJ210" s="18">
        <f t="shared" si="211"/>
        <v>0.97696815369799073</v>
      </c>
      <c r="CK210" s="18"/>
      <c r="CL210" s="18">
        <f t="shared" si="212"/>
        <v>0.16323066124740873</v>
      </c>
      <c r="CM210" s="18">
        <f t="shared" si="199"/>
        <v>1.2512446337920116</v>
      </c>
      <c r="CN210" s="18">
        <f t="shared" si="200"/>
        <v>1.4010577346848834</v>
      </c>
      <c r="CO210" s="18">
        <f t="shared" si="201"/>
        <v>1.9354749196088996</v>
      </c>
      <c r="CP210" s="18">
        <f t="shared" si="202"/>
        <v>1.0451332778349087E-2</v>
      </c>
      <c r="CQ210" s="18">
        <f t="shared" si="203"/>
        <v>1.3124724548259146</v>
      </c>
      <c r="CR210" s="18">
        <f t="shared" si="213"/>
        <v>0.97696815369799073</v>
      </c>
      <c r="CS210" s="18"/>
      <c r="CT210" s="18">
        <f t="shared" si="214"/>
        <v>0.16707879435941991</v>
      </c>
      <c r="CU210" s="18">
        <f t="shared" si="215"/>
        <v>1.2807424981621334</v>
      </c>
      <c r="CV210" s="18">
        <f t="shared" si="216"/>
        <v>1.4340874156252088</v>
      </c>
      <c r="CW210" s="18">
        <f t="shared" si="217"/>
        <v>1.9811033883579499</v>
      </c>
      <c r="CX210" s="18">
        <f t="shared" si="218"/>
        <v>1.0697721045244938E-2</v>
      </c>
      <c r="CY210" s="18">
        <f t="shared" si="219"/>
        <v>1.023574817884114</v>
      </c>
      <c r="CZ210" s="18">
        <f t="shared" si="220"/>
        <v>1.023574817884114</v>
      </c>
      <c r="DA210" s="31"/>
      <c r="DI210" s="78"/>
      <c r="DJ210" s="78"/>
      <c r="DP210" s="78"/>
    </row>
    <row r="211" spans="2:120" x14ac:dyDescent="0.25">
      <c r="B211" s="78">
        <v>42094</v>
      </c>
      <c r="C211" s="111">
        <v>3981.6813999999999</v>
      </c>
      <c r="D211" s="111">
        <v>494.14</v>
      </c>
      <c r="E211" s="111">
        <v>460.60775999999998</v>
      </c>
      <c r="F211" s="111">
        <v>332.91113000000001</v>
      </c>
      <c r="G211" s="111">
        <v>59272.09375</v>
      </c>
      <c r="H211" s="111">
        <v>480.69940000000003</v>
      </c>
      <c r="I211" s="111">
        <v>626.47069999999997</v>
      </c>
      <c r="J211" s="111">
        <v>648.64795000000004</v>
      </c>
      <c r="L211" s="78">
        <v>42094</v>
      </c>
      <c r="M211" s="111">
        <f t="shared" si="221"/>
        <v>3.1095472286285064E-2</v>
      </c>
      <c r="N211" s="111">
        <f t="shared" si="222"/>
        <v>-1.8336412579216144E-2</v>
      </c>
      <c r="O211" s="111">
        <f t="shared" si="223"/>
        <v>2.439632358671262E-2</v>
      </c>
      <c r="P211" s="111">
        <f t="shared" si="224"/>
        <v>2.1147005131790131E-2</v>
      </c>
      <c r="Q211" s="111">
        <f t="shared" si="225"/>
        <v>-1.6614752761166862E-2</v>
      </c>
      <c r="R211" s="111">
        <f t="shared" si="226"/>
        <v>2.164256365152939E-3</v>
      </c>
      <c r="S211" s="111">
        <f t="shared" si="227"/>
        <v>-5.0738524625923986E-3</v>
      </c>
      <c r="T211" s="111">
        <f t="shared" si="228"/>
        <v>6.1472042452241915E-3</v>
      </c>
      <c r="V211" s="78">
        <v>42094</v>
      </c>
      <c r="W211" s="118">
        <f>M211-'Interest rate'!M210</f>
        <v>2.9977373770517568E-2</v>
      </c>
      <c r="X211" s="118">
        <f>N211-'Interest rate'!N210</f>
        <v>-1.8480465059917628E-2</v>
      </c>
      <c r="Y211" s="118">
        <f>O211-'Interest rate'!O210</f>
        <v>2.4401682077967002E-2</v>
      </c>
      <c r="Z211" s="118">
        <f>P211-'Interest rate'!P210</f>
        <v>2.0726827513849022E-2</v>
      </c>
      <c r="AA211" s="118">
        <f>Q211-'Interest rate'!Q210</f>
        <v>-1.6673658672933689E-2</v>
      </c>
      <c r="AB211" s="118">
        <f>R211-'Interest rate'!R210</f>
        <v>2.894683614186544E-3</v>
      </c>
      <c r="AC211" s="118">
        <f>S211-'Interest rate'!S210</f>
        <v>-5.8414369674912869E-3</v>
      </c>
      <c r="AD211" s="118">
        <f>T211-'Interest rate'!T210</f>
        <v>4.1647957373525113E-3</v>
      </c>
      <c r="AE211" s="118"/>
      <c r="AF211" s="118">
        <v>2.671118530884808E-3</v>
      </c>
      <c r="AG211" s="118">
        <v>0.5934335002782416</v>
      </c>
      <c r="AH211" s="118">
        <v>0.12142459654980524</v>
      </c>
      <c r="AI211" s="118">
        <v>8.1803005008347238E-2</v>
      </c>
      <c r="AJ211" s="118">
        <v>9.8163606010016696E-2</v>
      </c>
      <c r="AK211" s="118">
        <v>3.7395659432387311E-2</v>
      </c>
      <c r="AL211" s="118">
        <v>3.472454090150251E-2</v>
      </c>
      <c r="AM211" s="118">
        <v>3.0383973288814693E-2</v>
      </c>
      <c r="AN211" s="31"/>
      <c r="AO211" s="31"/>
      <c r="AP211" s="16">
        <v>8.0608000000000004</v>
      </c>
      <c r="AQ211" s="16">
        <v>8.6507000000000005</v>
      </c>
      <c r="AR211" s="16">
        <v>11.9429</v>
      </c>
      <c r="AS211" s="16">
        <v>6.7108000000000001E-2</v>
      </c>
      <c r="AT211" s="16">
        <v>8.2896000000000001</v>
      </c>
      <c r="AU211" s="16">
        <v>6.3532999999999999</v>
      </c>
      <c r="AV211" s="16">
        <v>6.1311</v>
      </c>
      <c r="AW211" s="16"/>
      <c r="AX211" s="16">
        <f t="shared" si="172"/>
        <v>0.12405716554188169</v>
      </c>
      <c r="AY211" s="16">
        <f t="shared" si="173"/>
        <v>1.0731813219531561</v>
      </c>
      <c r="AZ211" s="16">
        <f t="shared" si="174"/>
        <v>1.4816023223501389</v>
      </c>
      <c r="BA211" s="16">
        <f t="shared" si="175"/>
        <v>8.325228265184597E-3</v>
      </c>
      <c r="BB211" s="16">
        <f t="shared" si="176"/>
        <v>1.0283842794759825</v>
      </c>
      <c r="BC211" s="16">
        <f t="shared" si="177"/>
        <v>0.78817238983723692</v>
      </c>
      <c r="BD211" s="16">
        <f t="shared" si="204"/>
        <v>0.76060688765383078</v>
      </c>
      <c r="BE211" s="16"/>
      <c r="BF211" s="16">
        <f t="shared" si="178"/>
        <v>0.11559758169859086</v>
      </c>
      <c r="BG211" s="16">
        <f t="shared" si="179"/>
        <v>0.9318089865560012</v>
      </c>
      <c r="BH211" s="16">
        <f t="shared" si="180"/>
        <v>1.3805703584681008</v>
      </c>
      <c r="BI211" s="16">
        <f t="shared" si="181"/>
        <v>7.7575225126290349E-3</v>
      </c>
      <c r="BJ211" s="16">
        <f t="shared" si="182"/>
        <v>0.95825771324863873</v>
      </c>
      <c r="BK211" s="16">
        <f t="shared" si="183"/>
        <v>0.73442611580565731</v>
      </c>
      <c r="BL211" s="16">
        <f t="shared" si="205"/>
        <v>0.7087403331522304</v>
      </c>
      <c r="BM211" s="16"/>
      <c r="BN211" s="16">
        <f t="shared" si="184"/>
        <v>8.3731756943455943E-2</v>
      </c>
      <c r="BO211" s="16">
        <f t="shared" si="185"/>
        <v>0.67494494636980973</v>
      </c>
      <c r="BP211" s="16">
        <f t="shared" si="186"/>
        <v>0.72433830979075431</v>
      </c>
      <c r="BQ211" s="16">
        <f t="shared" si="187"/>
        <v>5.6190707449614418E-3</v>
      </c>
      <c r="BR211" s="16">
        <f t="shared" si="188"/>
        <v>0.6941027723584724</v>
      </c>
      <c r="BS211" s="16">
        <f t="shared" si="189"/>
        <v>0.53197297138885868</v>
      </c>
      <c r="BT211" s="16">
        <f t="shared" si="206"/>
        <v>0.51336777499602271</v>
      </c>
      <c r="BU211" s="16"/>
      <c r="BV211" s="16">
        <f t="shared" si="190"/>
        <v>14.901353042856291</v>
      </c>
      <c r="BW211" s="16">
        <f t="shared" si="191"/>
        <v>120.116826607856</v>
      </c>
      <c r="BX211" s="16">
        <f t="shared" si="192"/>
        <v>128.90713476783694</v>
      </c>
      <c r="BY211" s="16">
        <f t="shared" si="207"/>
        <v>177.9653692555284</v>
      </c>
      <c r="BZ211" s="16">
        <f t="shared" si="193"/>
        <v>123.52625618406151</v>
      </c>
      <c r="CA211" s="16">
        <f t="shared" si="194"/>
        <v>94.672766287178874</v>
      </c>
      <c r="CB211" s="16">
        <f t="shared" si="208"/>
        <v>91.361685641056212</v>
      </c>
      <c r="CC211" s="16"/>
      <c r="CD211" s="16">
        <f t="shared" si="195"/>
        <v>0.15739851730596699</v>
      </c>
      <c r="CE211" s="16">
        <f t="shared" si="196"/>
        <v>0.97239915074309979</v>
      </c>
      <c r="CF211" s="16">
        <f t="shared" si="197"/>
        <v>1.0435606060606062</v>
      </c>
      <c r="CG211" s="16">
        <f t="shared" si="209"/>
        <v>1.4407088399922794</v>
      </c>
      <c r="CH211" s="16">
        <f t="shared" si="210"/>
        <v>8.0954448948079519E-3</v>
      </c>
      <c r="CI211" s="16">
        <f t="shared" si="198"/>
        <v>0.76641816251688855</v>
      </c>
      <c r="CJ211" s="16">
        <f t="shared" si="211"/>
        <v>0.96502604945461423</v>
      </c>
      <c r="CK211" s="16"/>
      <c r="CL211" s="16">
        <f t="shared" si="212"/>
        <v>0.15739851730596699</v>
      </c>
      <c r="CM211" s="16">
        <f t="shared" si="199"/>
        <v>1.2687579682999388</v>
      </c>
      <c r="CN211" s="16">
        <f t="shared" si="200"/>
        <v>1.3616073536587288</v>
      </c>
      <c r="CO211" s="16">
        <f t="shared" si="201"/>
        <v>1.8797947523334331</v>
      </c>
      <c r="CP211" s="16">
        <f t="shared" si="202"/>
        <v>1.0562699699368834E-2</v>
      </c>
      <c r="CQ211" s="16">
        <f t="shared" si="203"/>
        <v>1.3047707490595439</v>
      </c>
      <c r="CR211" s="16">
        <f t="shared" si="213"/>
        <v>0.96502604945461423</v>
      </c>
      <c r="CS211" s="16"/>
      <c r="CT211" s="16">
        <f t="shared" si="214"/>
        <v>0.16310286897946535</v>
      </c>
      <c r="CU211" s="16">
        <f t="shared" si="215"/>
        <v>1.3147396062696746</v>
      </c>
      <c r="CV211" s="16">
        <f t="shared" si="216"/>
        <v>1.410953988680661</v>
      </c>
      <c r="CW211" s="16">
        <f t="shared" si="217"/>
        <v>1.9479212539348569</v>
      </c>
      <c r="CX211" s="16">
        <f t="shared" si="218"/>
        <v>1.094550733147396E-2</v>
      </c>
      <c r="CY211" s="16">
        <f t="shared" si="219"/>
        <v>1.0362414574872372</v>
      </c>
      <c r="CZ211" s="16">
        <f t="shared" si="220"/>
        <v>1.0362414574872372</v>
      </c>
      <c r="DA211" s="31"/>
      <c r="DI211" s="78"/>
      <c r="DJ211" s="78"/>
      <c r="DP211" s="78"/>
    </row>
    <row r="212" spans="2:120" x14ac:dyDescent="0.25">
      <c r="B212" s="115">
        <v>42124</v>
      </c>
      <c r="C212" s="112">
        <v>3816.0942399999999</v>
      </c>
      <c r="D212" s="112">
        <v>506.12</v>
      </c>
      <c r="E212" s="112">
        <v>451.32870000000003</v>
      </c>
      <c r="F212" s="112">
        <v>330.06389999999999</v>
      </c>
      <c r="G212" s="112">
        <v>60557.257810000003</v>
      </c>
      <c r="H212" s="112">
        <v>474.84179999999998</v>
      </c>
      <c r="I212" s="112">
        <v>611.94970999999998</v>
      </c>
      <c r="J212" s="112">
        <v>640.90161000000001</v>
      </c>
      <c r="L212" s="115">
        <v>42124</v>
      </c>
      <c r="M212" s="112">
        <f t="shared" si="221"/>
        <v>-4.1587245026686426E-2</v>
      </c>
      <c r="N212" s="112">
        <f t="shared" si="222"/>
        <v>2.4244141336463354E-2</v>
      </c>
      <c r="O212" s="112">
        <f t="shared" si="223"/>
        <v>-2.0145253306196875E-2</v>
      </c>
      <c r="P212" s="112">
        <f t="shared" si="224"/>
        <v>-8.5525227107907664E-3</v>
      </c>
      <c r="Q212" s="112">
        <f t="shared" si="225"/>
        <v>2.1682447483981404E-2</v>
      </c>
      <c r="R212" s="112">
        <f t="shared" si="226"/>
        <v>-1.2185577930823421E-2</v>
      </c>
      <c r="S212" s="112">
        <f t="shared" si="227"/>
        <v>-2.3179040935194517E-2</v>
      </c>
      <c r="T212" s="112">
        <f t="shared" si="228"/>
        <v>-1.1942287029505061E-2</v>
      </c>
      <c r="V212" s="115">
        <v>42124</v>
      </c>
      <c r="W212" s="119">
        <f>M212-'Interest rate'!M211</f>
        <v>-4.2853390523361345E-2</v>
      </c>
      <c r="X212" s="119">
        <f>N212-'Interest rate'!N211</f>
        <v>2.409738485049373E-2</v>
      </c>
      <c r="Y212" s="119">
        <f>O212-'Interest rate'!O211</f>
        <v>-2.0129776988924708E-2</v>
      </c>
      <c r="Z212" s="119">
        <f>P212-'Interest rate'!P211</f>
        <v>-8.9708837244282247E-3</v>
      </c>
      <c r="AA212" s="119">
        <f>Q212-'Interest rate'!Q211</f>
        <v>2.1622350685233105E-2</v>
      </c>
      <c r="AB212" s="119">
        <f>R212-'Interest rate'!R211</f>
        <v>-1.1473630085889419E-2</v>
      </c>
      <c r="AC212" s="119">
        <f>S212-'Interest rate'!S211</f>
        <v>-2.3855683763234992E-2</v>
      </c>
      <c r="AD212" s="119">
        <f>T212-'Interest rate'!T211</f>
        <v>-1.4018415498247561E-2</v>
      </c>
      <c r="AE212" s="118"/>
      <c r="AF212" s="119">
        <v>2.670821277542844E-3</v>
      </c>
      <c r="AG212" s="119">
        <v>0.59180948141553524</v>
      </c>
      <c r="AH212" s="119">
        <v>0.11885154685065656</v>
      </c>
      <c r="AI212" s="119">
        <v>8.4353438682394838E-2</v>
      </c>
      <c r="AJ212" s="119">
        <v>0.10227019808591141</v>
      </c>
      <c r="AK212" s="119">
        <v>3.6946361006009343E-2</v>
      </c>
      <c r="AL212" s="119">
        <v>3.4386823948364113E-2</v>
      </c>
      <c r="AM212" s="119">
        <v>2.8711328733585575E-2</v>
      </c>
      <c r="AN212" s="31"/>
      <c r="AO212" s="31"/>
      <c r="AP212" s="18">
        <v>7.5327999999999999</v>
      </c>
      <c r="AQ212" s="18">
        <v>8.4542999999999999</v>
      </c>
      <c r="AR212" s="18">
        <v>11.5647</v>
      </c>
      <c r="AS212" s="18">
        <v>6.3099000000000002E-2</v>
      </c>
      <c r="AT212" s="18">
        <v>8.0780999999999992</v>
      </c>
      <c r="AU212" s="18">
        <v>6.2369000000000003</v>
      </c>
      <c r="AV212" s="18">
        <v>5.9558799999999996</v>
      </c>
      <c r="AW212" s="18"/>
      <c r="AX212" s="18">
        <f t="shared" si="172"/>
        <v>0.13275276125743415</v>
      </c>
      <c r="AY212" s="18">
        <f t="shared" si="173"/>
        <v>1.1223316694987255</v>
      </c>
      <c r="AZ212" s="18">
        <f t="shared" si="174"/>
        <v>1.5352458581138488</v>
      </c>
      <c r="BA212" s="18">
        <f t="shared" si="175"/>
        <v>8.3765664825828385E-3</v>
      </c>
      <c r="BB212" s="18">
        <f t="shared" si="176"/>
        <v>1.0723900807136788</v>
      </c>
      <c r="BC212" s="18">
        <f t="shared" si="177"/>
        <v>0.82796569668649111</v>
      </c>
      <c r="BD212" s="18">
        <f t="shared" si="204"/>
        <v>0.79065951571792692</v>
      </c>
      <c r="BE212" s="18"/>
      <c r="BF212" s="18">
        <f t="shared" si="178"/>
        <v>0.11828300391516743</v>
      </c>
      <c r="BG212" s="18">
        <f t="shared" si="179"/>
        <v>0.89100221189217321</v>
      </c>
      <c r="BH212" s="18">
        <f t="shared" si="180"/>
        <v>1.3679074553777368</v>
      </c>
      <c r="BI212" s="18">
        <f t="shared" si="181"/>
        <v>7.4635392640431493E-3</v>
      </c>
      <c r="BJ212" s="18">
        <f t="shared" si="182"/>
        <v>0.95550193392711391</v>
      </c>
      <c r="BK212" s="18">
        <f t="shared" si="183"/>
        <v>0.73771926711850777</v>
      </c>
      <c r="BL212" s="18">
        <f t="shared" si="205"/>
        <v>0.70447937735826727</v>
      </c>
      <c r="BM212" s="18"/>
      <c r="BN212" s="18">
        <f t="shared" si="184"/>
        <v>8.6470033809783214E-2</v>
      </c>
      <c r="BO212" s="18">
        <f t="shared" si="185"/>
        <v>0.65136147068233496</v>
      </c>
      <c r="BP212" s="18">
        <f t="shared" si="186"/>
        <v>0.73104360683805025</v>
      </c>
      <c r="BQ212" s="18">
        <f t="shared" si="187"/>
        <v>5.4561726633635113E-3</v>
      </c>
      <c r="BR212" s="18">
        <f t="shared" si="188"/>
        <v>0.69851358011880971</v>
      </c>
      <c r="BS212" s="18">
        <f t="shared" si="189"/>
        <v>0.53930495386823696</v>
      </c>
      <c r="BT212" s="18">
        <f t="shared" si="206"/>
        <v>0.51500514496701166</v>
      </c>
      <c r="BU212" s="18"/>
      <c r="BV212" s="18">
        <f t="shared" si="190"/>
        <v>15.848111697491243</v>
      </c>
      <c r="BW212" s="18">
        <f t="shared" si="191"/>
        <v>119.38065579486204</v>
      </c>
      <c r="BX212" s="18">
        <f t="shared" si="192"/>
        <v>133.98469072410023</v>
      </c>
      <c r="BY212" s="18">
        <f t="shared" si="207"/>
        <v>183.278657347977</v>
      </c>
      <c r="BZ212" s="18">
        <f t="shared" si="193"/>
        <v>128.02263110350398</v>
      </c>
      <c r="CA212" s="18">
        <f t="shared" si="194"/>
        <v>98.843087846083137</v>
      </c>
      <c r="CB212" s="18">
        <f t="shared" si="208"/>
        <v>94.389451496854136</v>
      </c>
      <c r="CC212" s="18"/>
      <c r="CD212" s="18">
        <f t="shared" si="195"/>
        <v>0.16033606439096346</v>
      </c>
      <c r="CE212" s="18">
        <f t="shared" si="196"/>
        <v>0.93249650289053121</v>
      </c>
      <c r="CF212" s="18">
        <f t="shared" si="197"/>
        <v>1.0465703568908531</v>
      </c>
      <c r="CG212" s="18">
        <f t="shared" si="209"/>
        <v>1.4316113937683368</v>
      </c>
      <c r="CH212" s="18">
        <f t="shared" si="210"/>
        <v>7.8111189512385356E-3</v>
      </c>
      <c r="CI212" s="18">
        <f t="shared" si="198"/>
        <v>0.77207511667347528</v>
      </c>
      <c r="CJ212" s="18">
        <f t="shared" si="211"/>
        <v>0.95494235918485137</v>
      </c>
      <c r="CK212" s="18"/>
      <c r="CL212" s="18">
        <f t="shared" si="212"/>
        <v>0.16033606439096346</v>
      </c>
      <c r="CM212" s="18">
        <f t="shared" si="199"/>
        <v>1.2077795058442495</v>
      </c>
      <c r="CN212" s="18">
        <f t="shared" si="200"/>
        <v>1.3555291891805223</v>
      </c>
      <c r="CO212" s="18">
        <f t="shared" si="201"/>
        <v>1.854238483862175</v>
      </c>
      <c r="CP212" s="18">
        <f t="shared" si="202"/>
        <v>1.0117045327005404E-2</v>
      </c>
      <c r="CQ212" s="18">
        <f t="shared" si="203"/>
        <v>1.2952107617566417</v>
      </c>
      <c r="CR212" s="18">
        <f t="shared" si="213"/>
        <v>0.95494235918485137</v>
      </c>
      <c r="CS212" s="18"/>
      <c r="CT212" s="18">
        <f t="shared" si="214"/>
        <v>0.16790130089927938</v>
      </c>
      <c r="CU212" s="18">
        <f t="shared" si="215"/>
        <v>1.2647669194140916</v>
      </c>
      <c r="CV212" s="18">
        <f t="shared" si="216"/>
        <v>1.4194879681927779</v>
      </c>
      <c r="CW212" s="18">
        <f t="shared" si="217"/>
        <v>1.9417281745098962</v>
      </c>
      <c r="CX212" s="18">
        <f t="shared" si="218"/>
        <v>1.0594404185443631E-2</v>
      </c>
      <c r="CY212" s="18">
        <f t="shared" si="219"/>
        <v>1.0471836235787155</v>
      </c>
      <c r="CZ212" s="18">
        <f t="shared" si="220"/>
        <v>1.0471836235787155</v>
      </c>
      <c r="DA212" s="31"/>
      <c r="DI212" s="78"/>
      <c r="DJ212" s="78"/>
      <c r="DP212" s="78"/>
    </row>
    <row r="213" spans="2:120" x14ac:dyDescent="0.25">
      <c r="B213" s="78">
        <v>42153</v>
      </c>
      <c r="C213" s="111">
        <v>3937.4121100000002</v>
      </c>
      <c r="D213" s="111">
        <v>504.9</v>
      </c>
      <c r="E213" s="111">
        <v>460.12939</v>
      </c>
      <c r="F213" s="111">
        <v>330.62668000000002</v>
      </c>
      <c r="G213" s="111">
        <v>62663.140630000002</v>
      </c>
      <c r="H213" s="111">
        <v>475.66629</v>
      </c>
      <c r="I213" s="111">
        <v>629.30736999999999</v>
      </c>
      <c r="J213" s="111">
        <v>659.74126999999999</v>
      </c>
      <c r="L213" s="78">
        <v>42153</v>
      </c>
      <c r="M213" s="111">
        <f t="shared" si="221"/>
        <v>3.1791109540313833E-2</v>
      </c>
      <c r="N213" s="111">
        <f t="shared" si="222"/>
        <v>-2.4104955346558876E-3</v>
      </c>
      <c r="O213" s="111">
        <f t="shared" si="223"/>
        <v>1.9499513325875295E-2</v>
      </c>
      <c r="P213" s="111">
        <f t="shared" si="224"/>
        <v>1.7050637770443799E-3</v>
      </c>
      <c r="Q213" s="111">
        <f t="shared" si="225"/>
        <v>3.4775069019922666E-2</v>
      </c>
      <c r="R213" s="111">
        <f t="shared" si="226"/>
        <v>1.7363467158957313E-3</v>
      </c>
      <c r="S213" s="111">
        <f t="shared" si="227"/>
        <v>2.8364520345961042E-2</v>
      </c>
      <c r="T213" s="111">
        <f t="shared" si="228"/>
        <v>2.9395557299348951E-2</v>
      </c>
      <c r="V213" s="78">
        <v>42153</v>
      </c>
      <c r="W213" s="118">
        <f>M213-'Interest rate'!M212</f>
        <v>3.0566064055772779E-2</v>
      </c>
      <c r="X213" s="118">
        <f>N213-'Interest rate'!N212</f>
        <v>-2.5612038836767548E-3</v>
      </c>
      <c r="Y213" s="118">
        <f>O213-'Interest rate'!O212</f>
        <v>1.9546550492690384E-2</v>
      </c>
      <c r="Z213" s="118">
        <f>P213-'Interest rate'!P212</f>
        <v>1.2830778858330394E-3</v>
      </c>
      <c r="AA213" s="118">
        <f>Q213-'Interest rate'!Q212</f>
        <v>3.4714972221174367E-2</v>
      </c>
      <c r="AB213" s="118">
        <f>R213-'Interest rate'!R212</f>
        <v>2.4180636419197654E-3</v>
      </c>
      <c r="AC213" s="118">
        <f>S213-'Interest rate'!S212</f>
        <v>2.7683741832520203E-2</v>
      </c>
      <c r="AD213" s="118">
        <f>T213-'Interest rate'!T212</f>
        <v>2.7376464279257551E-2</v>
      </c>
      <c r="AE213" s="118"/>
      <c r="AF213" s="118">
        <v>2.670821277542844E-3</v>
      </c>
      <c r="AG213" s="118">
        <v>0.59180948141553524</v>
      </c>
      <c r="AH213" s="118">
        <v>0.11885154685065656</v>
      </c>
      <c r="AI213" s="118">
        <v>8.4353438682394838E-2</v>
      </c>
      <c r="AJ213" s="118">
        <v>0.10227019808591141</v>
      </c>
      <c r="AK213" s="118">
        <v>3.6946361006009343E-2</v>
      </c>
      <c r="AL213" s="118">
        <v>3.4386823948364113E-2</v>
      </c>
      <c r="AM213" s="118">
        <v>2.8711328733585575E-2</v>
      </c>
      <c r="AN213" s="31"/>
      <c r="AO213" s="31"/>
      <c r="AP213" s="16">
        <v>7.7716000000000003</v>
      </c>
      <c r="AQ213" s="16">
        <v>8.5374999999999996</v>
      </c>
      <c r="AR213" s="16">
        <v>11.8706</v>
      </c>
      <c r="AS213" s="16">
        <v>6.2563000000000007E-2</v>
      </c>
      <c r="AT213" s="16">
        <v>8.2555999999999994</v>
      </c>
      <c r="AU213" s="16">
        <v>6.2404000000000002</v>
      </c>
      <c r="AV213" s="16">
        <v>5.9379400000000002</v>
      </c>
      <c r="AW213" s="16"/>
      <c r="AX213" s="16">
        <f t="shared" si="172"/>
        <v>0.12867363219928971</v>
      </c>
      <c r="AY213" s="16">
        <f t="shared" si="173"/>
        <v>1.0985511349014359</v>
      </c>
      <c r="AZ213" s="16">
        <f t="shared" si="174"/>
        <v>1.5274332183848884</v>
      </c>
      <c r="BA213" s="16">
        <f t="shared" si="175"/>
        <v>8.0502084512841625E-3</v>
      </c>
      <c r="BB213" s="16">
        <f t="shared" si="176"/>
        <v>1.0622780379844561</v>
      </c>
      <c r="BC213" s="16">
        <f t="shared" si="177"/>
        <v>0.80297493437644751</v>
      </c>
      <c r="BD213" s="16">
        <f t="shared" si="204"/>
        <v>0.76405630758145038</v>
      </c>
      <c r="BE213" s="16"/>
      <c r="BF213" s="16">
        <f t="shared" si="178"/>
        <v>0.1171303074670571</v>
      </c>
      <c r="BG213" s="16">
        <f t="shared" si="179"/>
        <v>0.91028989751098099</v>
      </c>
      <c r="BH213" s="16">
        <f t="shared" si="180"/>
        <v>1.3904070278184479</v>
      </c>
      <c r="BI213" s="16">
        <f t="shared" si="181"/>
        <v>7.3280234260614946E-3</v>
      </c>
      <c r="BJ213" s="16">
        <f t="shared" si="182"/>
        <v>0.96698096632503661</v>
      </c>
      <c r="BK213" s="16">
        <f t="shared" si="183"/>
        <v>0.73093997071742323</v>
      </c>
      <c r="BL213" s="16">
        <f t="shared" si="205"/>
        <v>0.69551273792093704</v>
      </c>
      <c r="BM213" s="16"/>
      <c r="BN213" s="16">
        <f t="shared" si="184"/>
        <v>8.4241740097383458E-2</v>
      </c>
      <c r="BO213" s="16">
        <f t="shared" si="185"/>
        <v>0.65469310734082531</v>
      </c>
      <c r="BP213" s="16">
        <f t="shared" si="186"/>
        <v>0.71921385608141131</v>
      </c>
      <c r="BQ213" s="16">
        <f t="shared" si="187"/>
        <v>5.2704159857126023E-3</v>
      </c>
      <c r="BR213" s="16">
        <f t="shared" si="188"/>
        <v>0.69546610954795884</v>
      </c>
      <c r="BS213" s="16">
        <f t="shared" si="189"/>
        <v>0.52570215490371175</v>
      </c>
      <c r="BT213" s="16">
        <f t="shared" si="206"/>
        <v>0.50022239819385717</v>
      </c>
      <c r="BU213" s="16"/>
      <c r="BV213" s="16">
        <f t="shared" si="190"/>
        <v>15.983888240653419</v>
      </c>
      <c r="BW213" s="16">
        <f t="shared" si="191"/>
        <v>124.22038585106213</v>
      </c>
      <c r="BX213" s="16">
        <f t="shared" si="192"/>
        <v>136.46244585457856</v>
      </c>
      <c r="BY213" s="16">
        <f t="shared" si="207"/>
        <v>189.73834374950044</v>
      </c>
      <c r="BZ213" s="16">
        <f t="shared" si="193"/>
        <v>131.95658775953837</v>
      </c>
      <c r="CA213" s="16">
        <f t="shared" si="194"/>
        <v>99.745856176973604</v>
      </c>
      <c r="CB213" s="16">
        <f t="shared" si="208"/>
        <v>94.911369339705573</v>
      </c>
      <c r="CC213" s="16"/>
      <c r="CD213" s="16">
        <f t="shared" si="195"/>
        <v>0.16024613806807256</v>
      </c>
      <c r="CE213" s="16">
        <f t="shared" si="196"/>
        <v>0.94137312854304966</v>
      </c>
      <c r="CF213" s="16">
        <f t="shared" si="197"/>
        <v>1.0341465187266825</v>
      </c>
      <c r="CG213" s="16">
        <f t="shared" si="209"/>
        <v>1.4378845874315616</v>
      </c>
      <c r="CH213" s="16">
        <f t="shared" si="210"/>
        <v>7.5782499152090713E-3</v>
      </c>
      <c r="CI213" s="16">
        <f t="shared" si="198"/>
        <v>0.75589902611560644</v>
      </c>
      <c r="CJ213" s="16">
        <f t="shared" si="211"/>
        <v>0.95153195307993077</v>
      </c>
      <c r="CK213" s="16"/>
      <c r="CL213" s="16">
        <f t="shared" si="212"/>
        <v>0.16024613806807256</v>
      </c>
      <c r="CM213" s="16">
        <f t="shared" si="199"/>
        <v>1.2453688866098327</v>
      </c>
      <c r="CN213" s="16">
        <f t="shared" si="200"/>
        <v>1.3681014037561694</v>
      </c>
      <c r="CO213" s="16">
        <f t="shared" si="201"/>
        <v>1.9022178065508621</v>
      </c>
      <c r="CP213" s="16">
        <f t="shared" si="202"/>
        <v>1.0025479135952824E-2</v>
      </c>
      <c r="CQ213" s="16">
        <f t="shared" si="203"/>
        <v>1.3229280174347797</v>
      </c>
      <c r="CR213" s="16">
        <f t="shared" si="213"/>
        <v>0.95153195307993077</v>
      </c>
      <c r="CS213" s="16"/>
      <c r="CT213" s="16">
        <f t="shared" si="214"/>
        <v>0.16840857266998319</v>
      </c>
      <c r="CU213" s="16">
        <f t="shared" si="215"/>
        <v>1.3088040633620415</v>
      </c>
      <c r="CV213" s="16">
        <f t="shared" si="216"/>
        <v>1.4377881891699815</v>
      </c>
      <c r="CW213" s="16">
        <f t="shared" si="217"/>
        <v>1.9991108027363023</v>
      </c>
      <c r="CX213" s="16">
        <f t="shared" si="218"/>
        <v>1.053614553195216E-2</v>
      </c>
      <c r="CY213" s="16">
        <f t="shared" si="219"/>
        <v>1.050936856889763</v>
      </c>
      <c r="CZ213" s="16">
        <f t="shared" si="220"/>
        <v>1.050936856889763</v>
      </c>
      <c r="DA213" s="31"/>
      <c r="DI213" s="78"/>
      <c r="DJ213" s="78"/>
      <c r="DP213" s="78"/>
    </row>
    <row r="214" spans="2:120" x14ac:dyDescent="0.25">
      <c r="B214" s="115">
        <v>42185</v>
      </c>
      <c r="C214" s="112">
        <v>3861.2316900000001</v>
      </c>
      <c r="D214" s="112">
        <v>492.68</v>
      </c>
      <c r="E214" s="112">
        <v>441.74660999999998</v>
      </c>
      <c r="F214" s="112">
        <v>313.31002999999998</v>
      </c>
      <c r="G214" s="112">
        <v>60166.082029999998</v>
      </c>
      <c r="H214" s="112">
        <v>460.75432999999998</v>
      </c>
      <c r="I214" s="112">
        <v>615.01244999999994</v>
      </c>
      <c r="J214" s="112">
        <v>639.18005000000005</v>
      </c>
      <c r="L214" s="115">
        <v>42185</v>
      </c>
      <c r="M214" s="112">
        <f t="shared" si="221"/>
        <v>-1.9347840122328486E-2</v>
      </c>
      <c r="N214" s="112">
        <f t="shared" si="222"/>
        <v>-2.4202812438106514E-2</v>
      </c>
      <c r="O214" s="112">
        <f t="shared" si="223"/>
        <v>-3.9951327603742093E-2</v>
      </c>
      <c r="P214" s="112">
        <f t="shared" si="224"/>
        <v>-5.2375234811661397E-2</v>
      </c>
      <c r="Q214" s="112">
        <f t="shared" si="225"/>
        <v>-3.984892194829659E-2</v>
      </c>
      <c r="R214" s="112">
        <f t="shared" si="226"/>
        <v>-3.1349625385477697E-2</v>
      </c>
      <c r="S214" s="112">
        <f t="shared" si="227"/>
        <v>-2.2715322720596842E-2</v>
      </c>
      <c r="T214" s="112">
        <f t="shared" si="228"/>
        <v>-3.1165581016327715E-2</v>
      </c>
      <c r="V214" s="115">
        <v>42185</v>
      </c>
      <c r="W214" s="119">
        <f>M214-'Interest rate'!M213</f>
        <v>-2.0515314393442785E-2</v>
      </c>
      <c r="X214" s="119">
        <f>N214-'Interest rate'!N213</f>
        <v>-2.4356016612137377E-2</v>
      </c>
      <c r="Y214" s="119">
        <f>O214-'Interest rate'!O213</f>
        <v>-3.9894167970768724E-2</v>
      </c>
      <c r="Z214" s="119">
        <f>P214-'Interest rate'!P213</f>
        <v>-5.2796449287939029E-2</v>
      </c>
      <c r="AA214" s="119">
        <f>Q214-'Interest rate'!Q213</f>
        <v>-3.990188151963403E-2</v>
      </c>
      <c r="AB214" s="119">
        <f>R214-'Interest rate'!R213</f>
        <v>-3.0662870671525955E-2</v>
      </c>
      <c r="AC214" s="119">
        <f>S214-'Interest rate'!S213</f>
        <v>-2.3482907225495731E-2</v>
      </c>
      <c r="AD214" s="119">
        <f>T214-'Interest rate'!T213</f>
        <v>-3.3119446908205341E-2</v>
      </c>
      <c r="AE214" s="118"/>
      <c r="AF214" s="119">
        <v>2.670821277542844E-3</v>
      </c>
      <c r="AG214" s="119">
        <v>0.59180948141553524</v>
      </c>
      <c r="AH214" s="119">
        <v>0.11885154685065656</v>
      </c>
      <c r="AI214" s="119">
        <v>8.4353438682394838E-2</v>
      </c>
      <c r="AJ214" s="119">
        <v>0.10227019808591141</v>
      </c>
      <c r="AK214" s="119">
        <v>3.6946361006009343E-2</v>
      </c>
      <c r="AL214" s="119">
        <v>3.4386823948364113E-2</v>
      </c>
      <c r="AM214" s="119">
        <v>2.8711328733585575E-2</v>
      </c>
      <c r="AN214" s="31"/>
      <c r="AO214" s="31"/>
      <c r="AP214" s="18">
        <v>7.8532000000000002</v>
      </c>
      <c r="AQ214" s="18">
        <v>8.7523</v>
      </c>
      <c r="AR214" s="18">
        <v>12.335000000000001</v>
      </c>
      <c r="AS214" s="18">
        <v>6.4138000000000001E-2</v>
      </c>
      <c r="AT214" s="18">
        <v>8.391</v>
      </c>
      <c r="AU214" s="18">
        <v>6.2877999999999998</v>
      </c>
      <c r="AV214" s="18">
        <v>6.0518000000000001</v>
      </c>
      <c r="AW214" s="18"/>
      <c r="AX214" s="18">
        <f t="shared" si="172"/>
        <v>0.12733662710742116</v>
      </c>
      <c r="AY214" s="18">
        <f t="shared" si="173"/>
        <v>1.1144883614322822</v>
      </c>
      <c r="AZ214" s="18">
        <f t="shared" si="174"/>
        <v>1.5706972953700402</v>
      </c>
      <c r="BA214" s="18">
        <f t="shared" si="175"/>
        <v>8.1671165894157786E-3</v>
      </c>
      <c r="BB214" s="18">
        <f t="shared" si="176"/>
        <v>1.068481638058371</v>
      </c>
      <c r="BC214" s="18">
        <f t="shared" si="177"/>
        <v>0.80066724392604272</v>
      </c>
      <c r="BD214" s="18">
        <f t="shared" si="204"/>
        <v>0.77061579992869145</v>
      </c>
      <c r="BE214" s="18"/>
      <c r="BF214" s="18">
        <f t="shared" si="178"/>
        <v>0.11425568136375581</v>
      </c>
      <c r="BG214" s="18">
        <f t="shared" si="179"/>
        <v>0.8972727168858472</v>
      </c>
      <c r="BH214" s="18">
        <f t="shared" si="180"/>
        <v>1.4093438296219281</v>
      </c>
      <c r="BI214" s="18">
        <f t="shared" si="181"/>
        <v>7.3281308913085708E-3</v>
      </c>
      <c r="BJ214" s="18">
        <f t="shared" si="182"/>
        <v>0.95871942232327501</v>
      </c>
      <c r="BK214" s="18">
        <f t="shared" si="183"/>
        <v>0.71841687327902382</v>
      </c>
      <c r="BL214" s="18">
        <f t="shared" si="205"/>
        <v>0.69145253247717742</v>
      </c>
      <c r="BM214" s="18"/>
      <c r="BN214" s="18">
        <f t="shared" si="184"/>
        <v>8.1070125658694772E-2</v>
      </c>
      <c r="BO214" s="18">
        <f t="shared" si="185"/>
        <v>0.63665991082286177</v>
      </c>
      <c r="BP214" s="18">
        <f t="shared" si="186"/>
        <v>0.7095500608025942</v>
      </c>
      <c r="BQ214" s="18">
        <f t="shared" si="187"/>
        <v>5.1996757194973653E-3</v>
      </c>
      <c r="BR214" s="18">
        <f t="shared" si="188"/>
        <v>0.68025942440210785</v>
      </c>
      <c r="BS214" s="18">
        <f t="shared" si="189"/>
        <v>0.50975273611674099</v>
      </c>
      <c r="BT214" s="18">
        <f t="shared" si="206"/>
        <v>0.49062018646128902</v>
      </c>
      <c r="BU214" s="18"/>
      <c r="BV214" s="18">
        <f t="shared" si="190"/>
        <v>15.591381084536469</v>
      </c>
      <c r="BW214" s="18">
        <f t="shared" si="191"/>
        <v>122.44223393308181</v>
      </c>
      <c r="BX214" s="18">
        <f t="shared" si="192"/>
        <v>136.46044466618852</v>
      </c>
      <c r="BY214" s="18">
        <f t="shared" si="207"/>
        <v>192.31968567775732</v>
      </c>
      <c r="BZ214" s="18">
        <f t="shared" si="193"/>
        <v>130.8272786803455</v>
      </c>
      <c r="CA214" s="18">
        <f t="shared" si="194"/>
        <v>98.035485983348408</v>
      </c>
      <c r="CB214" s="18">
        <f t="shared" si="208"/>
        <v>94.355920047397802</v>
      </c>
      <c r="CC214" s="18"/>
      <c r="CD214" s="18">
        <f t="shared" si="195"/>
        <v>0.15903813734533542</v>
      </c>
      <c r="CE214" s="18">
        <f t="shared" si="196"/>
        <v>0.93590751996186394</v>
      </c>
      <c r="CF214" s="18">
        <f t="shared" si="197"/>
        <v>1.0430580383744488</v>
      </c>
      <c r="CG214" s="18">
        <f t="shared" si="209"/>
        <v>1.4700274103205815</v>
      </c>
      <c r="CH214" s="18">
        <f t="shared" si="210"/>
        <v>7.6436658324395184E-3</v>
      </c>
      <c r="CI214" s="18">
        <f t="shared" si="198"/>
        <v>0.74935049457752356</v>
      </c>
      <c r="CJ214" s="18">
        <f t="shared" si="211"/>
        <v>0.96246699958650095</v>
      </c>
      <c r="CK214" s="18"/>
      <c r="CL214" s="18">
        <f t="shared" si="212"/>
        <v>0.15903813734533542</v>
      </c>
      <c r="CM214" s="18">
        <f t="shared" si="199"/>
        <v>1.2489583002003881</v>
      </c>
      <c r="CN214" s="18">
        <f t="shared" si="200"/>
        <v>1.3919494894875792</v>
      </c>
      <c r="CO214" s="18">
        <f t="shared" si="201"/>
        <v>1.9617354241547125</v>
      </c>
      <c r="CP214" s="18">
        <f t="shared" si="202"/>
        <v>1.0200388053055124E-2</v>
      </c>
      <c r="CQ214" s="18">
        <f t="shared" si="203"/>
        <v>1.3344890104647096</v>
      </c>
      <c r="CR214" s="18">
        <f t="shared" si="213"/>
        <v>0.96246699958650095</v>
      </c>
      <c r="CS214" s="18"/>
      <c r="CT214" s="18">
        <f t="shared" si="214"/>
        <v>0.16524009385637331</v>
      </c>
      <c r="CU214" s="18">
        <f t="shared" si="215"/>
        <v>1.2976635050728709</v>
      </c>
      <c r="CV214" s="18">
        <f t="shared" si="216"/>
        <v>1.4462308734591363</v>
      </c>
      <c r="CW214" s="18">
        <f t="shared" si="217"/>
        <v>2.0382365577183648</v>
      </c>
      <c r="CX214" s="18">
        <f t="shared" si="218"/>
        <v>1.0598169139760071E-2</v>
      </c>
      <c r="CY214" s="18">
        <f t="shared" si="219"/>
        <v>1.0389966621501039</v>
      </c>
      <c r="CZ214" s="18">
        <f t="shared" si="220"/>
        <v>1.0389966621501039</v>
      </c>
      <c r="DA214" s="31"/>
      <c r="DI214" s="78"/>
      <c r="DJ214" s="78"/>
      <c r="DP214" s="78"/>
    </row>
    <row r="215" spans="2:120" x14ac:dyDescent="0.25">
      <c r="B215" s="78">
        <v>42216</v>
      </c>
      <c r="C215" s="111">
        <v>4060.3833</v>
      </c>
      <c r="D215" s="111">
        <v>498.39</v>
      </c>
      <c r="E215" s="111">
        <v>452.95828</v>
      </c>
      <c r="F215" s="111">
        <v>318.96960000000001</v>
      </c>
      <c r="G215" s="111">
        <v>61790.390630000002</v>
      </c>
      <c r="H215" s="111">
        <v>481.34505999999999</v>
      </c>
      <c r="I215" s="111">
        <v>649.90057000000002</v>
      </c>
      <c r="J215" s="111">
        <v>681.51238999999998</v>
      </c>
      <c r="L215" s="78">
        <v>42216</v>
      </c>
      <c r="M215" s="111">
        <f t="shared" si="221"/>
        <v>5.1577223536150907E-2</v>
      </c>
      <c r="N215" s="111">
        <f t="shared" si="222"/>
        <v>1.158967280993739E-2</v>
      </c>
      <c r="O215" s="111">
        <f t="shared" si="223"/>
        <v>2.5380319273983876E-2</v>
      </c>
      <c r="P215" s="111">
        <f t="shared" si="224"/>
        <v>1.8063800893957982E-2</v>
      </c>
      <c r="Q215" s="111">
        <f t="shared" si="225"/>
        <v>2.6997081165931469E-2</v>
      </c>
      <c r="R215" s="111">
        <f t="shared" si="226"/>
        <v>4.4689173078416911E-2</v>
      </c>
      <c r="S215" s="111">
        <f t="shared" si="227"/>
        <v>5.6727502020487597E-2</v>
      </c>
      <c r="T215" s="111">
        <f t="shared" si="228"/>
        <v>6.6229132151417902E-2</v>
      </c>
      <c r="V215" s="78">
        <v>42216</v>
      </c>
      <c r="W215" s="118">
        <f>M215-'Interest rate'!M214</f>
        <v>5.0566197810708813E-2</v>
      </c>
      <c r="X215" s="118">
        <f>N215-'Interest rate'!N214</f>
        <v>1.1434388834064002E-2</v>
      </c>
      <c r="Y215" s="118">
        <f>O215-'Interest rate'!O214</f>
        <v>2.5447602500412891E-2</v>
      </c>
      <c r="Z215" s="118">
        <f>P215-'Interest rate'!P214</f>
        <v>1.7641549571164372E-2</v>
      </c>
      <c r="AA215" s="118">
        <f>Q215-'Interest rate'!Q214</f>
        <v>2.6948285930091131E-2</v>
      </c>
      <c r="AB215" s="118">
        <f>R215-'Interest rate'!R214</f>
        <v>4.5385164462537264E-2</v>
      </c>
      <c r="AC215" s="118">
        <f>S215-'Interest rate'!S214</f>
        <v>5.6030182645328885E-2</v>
      </c>
      <c r="AD215" s="118">
        <f>T215-'Interest rate'!T214</f>
        <v>6.432421727668336E-2</v>
      </c>
      <c r="AE215" s="118"/>
      <c r="AF215" s="118">
        <v>2.4325519681556835E-3</v>
      </c>
      <c r="AG215" s="118">
        <v>0.60106147722246794</v>
      </c>
      <c r="AH215" s="118">
        <v>0.12007961079168508</v>
      </c>
      <c r="AI215" s="118">
        <v>8.3259619637328627E-2</v>
      </c>
      <c r="AJ215" s="118">
        <v>9.6859796550199023E-2</v>
      </c>
      <c r="AK215" s="118">
        <v>3.8036267138434325E-2</v>
      </c>
      <c r="AL215" s="118">
        <v>3.1733746130030958E-2</v>
      </c>
      <c r="AM215" s="118">
        <v>2.6536930561698365E-2</v>
      </c>
      <c r="AN215" s="31"/>
      <c r="AO215" s="31"/>
      <c r="AP215" s="16">
        <v>8.1826000000000008</v>
      </c>
      <c r="AQ215" s="16">
        <v>8.99</v>
      </c>
      <c r="AR215" s="16">
        <v>12.7745</v>
      </c>
      <c r="AS215" s="16">
        <v>6.6032999999999994E-2</v>
      </c>
      <c r="AT215" s="16">
        <v>8.4504000000000001</v>
      </c>
      <c r="AU215" s="16">
        <v>6.2483000000000004</v>
      </c>
      <c r="AV215" s="16">
        <v>5.9708399999999999</v>
      </c>
      <c r="AW215" s="16"/>
      <c r="AX215" s="16">
        <f t="shared" si="172"/>
        <v>0.12221054432576442</v>
      </c>
      <c r="AY215" s="16">
        <f t="shared" si="173"/>
        <v>1.0986727934886222</v>
      </c>
      <c r="AZ215" s="16">
        <f t="shared" si="174"/>
        <v>1.5611785984894775</v>
      </c>
      <c r="BA215" s="16">
        <f t="shared" si="175"/>
        <v>8.0699288734632016E-3</v>
      </c>
      <c r="BB215" s="16">
        <f t="shared" si="176"/>
        <v>1.0327279837704397</v>
      </c>
      <c r="BC215" s="16">
        <f t="shared" si="177"/>
        <v>0.7636081441106739</v>
      </c>
      <c r="BD215" s="16">
        <f t="shared" si="204"/>
        <v>0.72969960648204724</v>
      </c>
      <c r="BE215" s="16"/>
      <c r="BF215" s="16">
        <f t="shared" si="178"/>
        <v>0.11123470522803114</v>
      </c>
      <c r="BG215" s="16">
        <f t="shared" si="179"/>
        <v>0.91018909899888767</v>
      </c>
      <c r="BH215" s="16">
        <f t="shared" si="180"/>
        <v>1.4209677419354838</v>
      </c>
      <c r="BI215" s="16">
        <f t="shared" si="181"/>
        <v>7.3451612903225796E-3</v>
      </c>
      <c r="BJ215" s="16">
        <f t="shared" si="182"/>
        <v>0.93997775305895437</v>
      </c>
      <c r="BK215" s="16">
        <f t="shared" si="183"/>
        <v>0.69502780867630698</v>
      </c>
      <c r="BL215" s="16">
        <f t="shared" si="205"/>
        <v>0.66416462736373749</v>
      </c>
      <c r="BM215" s="16"/>
      <c r="BN215" s="16">
        <f t="shared" si="184"/>
        <v>7.8280950330737023E-2</v>
      </c>
      <c r="BO215" s="16">
        <f t="shared" si="185"/>
        <v>0.64054170417628875</v>
      </c>
      <c r="BP215" s="16">
        <f t="shared" si="186"/>
        <v>0.70374574347332575</v>
      </c>
      <c r="BQ215" s="16">
        <f t="shared" si="187"/>
        <v>5.1691259931895576E-3</v>
      </c>
      <c r="BR215" s="16">
        <f t="shared" si="188"/>
        <v>0.66150534267486016</v>
      </c>
      <c r="BS215" s="16">
        <f t="shared" si="189"/>
        <v>0.4891228619515442</v>
      </c>
      <c r="BT215" s="16">
        <f t="shared" si="206"/>
        <v>0.46740302947277784</v>
      </c>
      <c r="BU215" s="16"/>
      <c r="BV215" s="16">
        <f t="shared" si="190"/>
        <v>15.14394317992519</v>
      </c>
      <c r="BW215" s="16">
        <f t="shared" si="191"/>
        <v>123.91682946405587</v>
      </c>
      <c r="BX215" s="16">
        <f t="shared" si="192"/>
        <v>136.14404918752746</v>
      </c>
      <c r="BY215" s="16">
        <f t="shared" si="207"/>
        <v>193.4563021519543</v>
      </c>
      <c r="BZ215" s="16">
        <f t="shared" si="193"/>
        <v>127.97237744763983</v>
      </c>
      <c r="CA215" s="16">
        <f t="shared" si="194"/>
        <v>94.623900171126564</v>
      </c>
      <c r="CB215" s="16">
        <f t="shared" si="208"/>
        <v>90.422061696424521</v>
      </c>
      <c r="CC215" s="16"/>
      <c r="CD215" s="16">
        <f t="shared" si="195"/>
        <v>0.16004353184066064</v>
      </c>
      <c r="CE215" s="16">
        <f t="shared" si="196"/>
        <v>0.96830919246426206</v>
      </c>
      <c r="CF215" s="16">
        <f t="shared" si="197"/>
        <v>1.0638549654454228</v>
      </c>
      <c r="CG215" s="16">
        <f t="shared" si="209"/>
        <v>1.5117035879958343</v>
      </c>
      <c r="CH215" s="16">
        <f t="shared" si="210"/>
        <v>7.8141863107071847E-3</v>
      </c>
      <c r="CI215" s="16">
        <f t="shared" si="198"/>
        <v>0.73940878538294053</v>
      </c>
      <c r="CJ215" s="16">
        <f t="shared" si="211"/>
        <v>0.95559432165549019</v>
      </c>
      <c r="CK215" s="16"/>
      <c r="CL215" s="16">
        <f t="shared" si="212"/>
        <v>0.16004353184066064</v>
      </c>
      <c r="CM215" s="16">
        <f t="shared" si="199"/>
        <v>1.30957220363939</v>
      </c>
      <c r="CN215" s="16">
        <f t="shared" si="200"/>
        <v>1.4387913512475392</v>
      </c>
      <c r="CO215" s="16">
        <f t="shared" si="201"/>
        <v>2.0444760974985194</v>
      </c>
      <c r="CP215" s="16">
        <f t="shared" si="202"/>
        <v>1.0568154538034343E-2</v>
      </c>
      <c r="CQ215" s="16">
        <f t="shared" si="203"/>
        <v>1.3524318614663187</v>
      </c>
      <c r="CR215" s="16">
        <f t="shared" si="213"/>
        <v>0.95559432165549019</v>
      </c>
      <c r="CS215" s="16"/>
      <c r="CT215" s="16">
        <f t="shared" si="214"/>
        <v>0.16748062249197768</v>
      </c>
      <c r="CU215" s="16">
        <f t="shared" si="215"/>
        <v>1.3704269416028567</v>
      </c>
      <c r="CV215" s="16">
        <f t="shared" si="216"/>
        <v>1.5056507962028793</v>
      </c>
      <c r="CW215" s="16">
        <f t="shared" si="217"/>
        <v>2.1394812120237687</v>
      </c>
      <c r="CX215" s="16">
        <f t="shared" si="218"/>
        <v>1.1059247945012762E-2</v>
      </c>
      <c r="CY215" s="16">
        <f t="shared" si="219"/>
        <v>1.0464691735166243</v>
      </c>
      <c r="CZ215" s="16">
        <f t="shared" si="220"/>
        <v>1.0464691735166243</v>
      </c>
      <c r="DA215" s="31"/>
      <c r="DI215" s="78"/>
      <c r="DJ215" s="78"/>
      <c r="DP215" s="78"/>
    </row>
    <row r="216" spans="2:120" x14ac:dyDescent="0.25">
      <c r="B216" s="115">
        <v>42247</v>
      </c>
      <c r="C216" s="112">
        <v>3857.4436000000001</v>
      </c>
      <c r="D216" s="112">
        <v>464.26</v>
      </c>
      <c r="E216" s="112">
        <v>414.36986999999999</v>
      </c>
      <c r="F216" s="112">
        <v>302.52834999999999</v>
      </c>
      <c r="G216" s="112">
        <v>56291.523439999997</v>
      </c>
      <c r="H216" s="112">
        <v>448.93941999999998</v>
      </c>
      <c r="I216" s="112">
        <v>613.38031000000001</v>
      </c>
      <c r="J216" s="112">
        <v>652.14215000000002</v>
      </c>
      <c r="L216" s="115">
        <v>42247</v>
      </c>
      <c r="M216" s="112">
        <f t="shared" si="221"/>
        <v>-4.9980429187559738E-2</v>
      </c>
      <c r="N216" s="112">
        <f t="shared" si="222"/>
        <v>-6.8480507233291243E-2</v>
      </c>
      <c r="O216" s="112">
        <f t="shared" si="223"/>
        <v>-8.5191973971642576E-2</v>
      </c>
      <c r="P216" s="112">
        <f t="shared" si="224"/>
        <v>-5.1544880766066781E-2</v>
      </c>
      <c r="Q216" s="112">
        <f t="shared" si="225"/>
        <v>-8.8992271030088554E-2</v>
      </c>
      <c r="R216" s="112">
        <f t="shared" si="226"/>
        <v>-6.7323096657520454E-2</v>
      </c>
      <c r="S216" s="112">
        <f t="shared" si="227"/>
        <v>-5.6193611278106737E-2</v>
      </c>
      <c r="T216" s="112">
        <f t="shared" si="228"/>
        <v>-4.3095680182718255E-2</v>
      </c>
      <c r="V216" s="115">
        <v>42247</v>
      </c>
      <c r="W216" s="119">
        <f>M216-'Interest rate'!M215</f>
        <v>-5.0941994179506289E-2</v>
      </c>
      <c r="X216" s="119">
        <f>N216-'Interest rate'!N215</f>
        <v>-6.8640158638186621E-2</v>
      </c>
      <c r="Y216" s="119">
        <f>O216-'Interest rate'!O215</f>
        <v>-8.5117535169626168E-2</v>
      </c>
      <c r="Z216" s="119">
        <f>P216-'Interest rate'!P215</f>
        <v>-5.1966509982369402E-2</v>
      </c>
      <c r="AA216" s="119">
        <f>Q216-'Interest rate'!Q215</f>
        <v>-8.9039283872043073E-2</v>
      </c>
      <c r="AB216" s="119">
        <f>R216-'Interest rate'!R215</f>
        <v>-6.666488571542295E-2</v>
      </c>
      <c r="AC216" s="119">
        <f>S216-'Interest rate'!S215</f>
        <v>-5.6526335057516475E-2</v>
      </c>
      <c r="AD216" s="119">
        <f>T216-'Interest rate'!T215</f>
        <v>-4.500875538744542E-2</v>
      </c>
      <c r="AE216" s="118"/>
      <c r="AF216" s="119">
        <v>2.4325519681556835E-3</v>
      </c>
      <c r="AG216" s="119">
        <v>0.60106147722246794</v>
      </c>
      <c r="AH216" s="119">
        <v>0.12007961079168508</v>
      </c>
      <c r="AI216" s="119">
        <v>8.3259619637328627E-2</v>
      </c>
      <c r="AJ216" s="119">
        <v>9.6859796550199023E-2</v>
      </c>
      <c r="AK216" s="119">
        <v>3.8036267138434325E-2</v>
      </c>
      <c r="AL216" s="119">
        <v>3.1733746130030958E-2</v>
      </c>
      <c r="AM216" s="119">
        <v>2.6536930561698365E-2</v>
      </c>
      <c r="AN216" s="31"/>
      <c r="AO216" s="31"/>
      <c r="AP216" s="18">
        <v>8.2798999999999996</v>
      </c>
      <c r="AQ216" s="18">
        <v>9.2832000000000008</v>
      </c>
      <c r="AR216" s="18">
        <v>12.706</v>
      </c>
      <c r="AS216" s="18">
        <v>6.8303000000000003E-2</v>
      </c>
      <c r="AT216" s="18">
        <v>8.5604999999999993</v>
      </c>
      <c r="AU216" s="18">
        <v>6.3022999999999998</v>
      </c>
      <c r="AV216" s="18">
        <v>5.8898799999999998</v>
      </c>
      <c r="AW216" s="18"/>
      <c r="AX216" s="18">
        <f t="shared" si="172"/>
        <v>0.120774405487989</v>
      </c>
      <c r="AY216" s="18">
        <f t="shared" si="173"/>
        <v>1.1211729610260996</v>
      </c>
      <c r="AZ216" s="18">
        <f t="shared" si="174"/>
        <v>1.5345595961303882</v>
      </c>
      <c r="BA216" s="18">
        <f t="shared" si="175"/>
        <v>8.2492542180461134E-3</v>
      </c>
      <c r="BB216" s="18">
        <f t="shared" si="176"/>
        <v>1.0338892981799297</v>
      </c>
      <c r="BC216" s="18">
        <f t="shared" si="177"/>
        <v>0.76115653570695307</v>
      </c>
      <c r="BD216" s="18">
        <f t="shared" si="204"/>
        <v>0.71134675539559666</v>
      </c>
      <c r="BE216" s="18"/>
      <c r="BF216" s="18">
        <f t="shared" si="178"/>
        <v>0.10772147535332643</v>
      </c>
      <c r="BG216" s="18">
        <f t="shared" si="179"/>
        <v>0.89192304377800746</v>
      </c>
      <c r="BH216" s="18">
        <f t="shared" si="180"/>
        <v>1.3687090658393657</v>
      </c>
      <c r="BI216" s="18">
        <f t="shared" si="181"/>
        <v>7.3576999310582553E-3</v>
      </c>
      <c r="BJ216" s="18">
        <f t="shared" si="182"/>
        <v>0.92214968976215084</v>
      </c>
      <c r="BK216" s="18">
        <f t="shared" si="183"/>
        <v>0.67889305411926915</v>
      </c>
      <c r="BL216" s="18">
        <f t="shared" si="205"/>
        <v>0.63446656325405026</v>
      </c>
      <c r="BM216" s="18"/>
      <c r="BN216" s="18">
        <f t="shared" si="184"/>
        <v>7.870297497245396E-2</v>
      </c>
      <c r="BO216" s="18">
        <f t="shared" si="185"/>
        <v>0.6516527624744215</v>
      </c>
      <c r="BP216" s="18">
        <f t="shared" si="186"/>
        <v>0.73061545726428456</v>
      </c>
      <c r="BQ216" s="18">
        <f t="shared" si="187"/>
        <v>5.3756492995435234E-3</v>
      </c>
      <c r="BR216" s="18">
        <f t="shared" si="188"/>
        <v>0.6737368172516921</v>
      </c>
      <c r="BS216" s="18">
        <f t="shared" si="189"/>
        <v>0.49600975916889656</v>
      </c>
      <c r="BT216" s="18">
        <f t="shared" si="206"/>
        <v>0.46355107823075709</v>
      </c>
      <c r="BU216" s="18"/>
      <c r="BV216" s="18">
        <f t="shared" si="190"/>
        <v>14.640645359647452</v>
      </c>
      <c r="BW216" s="18">
        <f t="shared" si="191"/>
        <v>121.22307951334493</v>
      </c>
      <c r="BX216" s="18">
        <f t="shared" si="192"/>
        <v>135.91203900267925</v>
      </c>
      <c r="BY216" s="18">
        <f t="shared" si="207"/>
        <v>186.02403993968051</v>
      </c>
      <c r="BZ216" s="18">
        <f t="shared" si="193"/>
        <v>125.331244601262</v>
      </c>
      <c r="CA216" s="18">
        <f t="shared" si="194"/>
        <v>92.269739250106142</v>
      </c>
      <c r="CB216" s="18">
        <f t="shared" si="208"/>
        <v>86.23164429088034</v>
      </c>
      <c r="CC216" s="18"/>
      <c r="CD216" s="18">
        <f t="shared" si="195"/>
        <v>0.15867223077289244</v>
      </c>
      <c r="CE216" s="18">
        <f t="shared" si="196"/>
        <v>0.96722154079785061</v>
      </c>
      <c r="CF216" s="18">
        <f t="shared" si="197"/>
        <v>1.0844226388645524</v>
      </c>
      <c r="CG216" s="18">
        <f t="shared" si="209"/>
        <v>1.4842590970153613</v>
      </c>
      <c r="CH216" s="18">
        <f t="shared" si="210"/>
        <v>7.9788563752117292E-3</v>
      </c>
      <c r="CI216" s="18">
        <f t="shared" si="198"/>
        <v>0.7362069972548333</v>
      </c>
      <c r="CJ216" s="18">
        <f t="shared" si="211"/>
        <v>0.93456039858464368</v>
      </c>
      <c r="CK216" s="18"/>
      <c r="CL216" s="18">
        <f t="shared" si="212"/>
        <v>0.15867223077289244</v>
      </c>
      <c r="CM216" s="18">
        <f t="shared" si="199"/>
        <v>1.3137902035764721</v>
      </c>
      <c r="CN216" s="18">
        <f t="shared" si="200"/>
        <v>1.4729860527109153</v>
      </c>
      <c r="CO216" s="18">
        <f t="shared" si="201"/>
        <v>2.0160893642003712</v>
      </c>
      <c r="CP216" s="18">
        <f t="shared" si="202"/>
        <v>1.0837789378480872E-2</v>
      </c>
      <c r="CQ216" s="18">
        <f t="shared" si="203"/>
        <v>1.3583136315313455</v>
      </c>
      <c r="CR216" s="18">
        <f t="shared" si="213"/>
        <v>0.93456039858464368</v>
      </c>
      <c r="CS216" s="18"/>
      <c r="CT216" s="18">
        <f t="shared" si="214"/>
        <v>0.16978274599822069</v>
      </c>
      <c r="CU216" s="18">
        <f t="shared" si="215"/>
        <v>1.4057841585906672</v>
      </c>
      <c r="CV216" s="18">
        <f t="shared" si="216"/>
        <v>1.5761271876506824</v>
      </c>
      <c r="CW216" s="18">
        <f t="shared" si="217"/>
        <v>2.1572595706533919</v>
      </c>
      <c r="CX216" s="18">
        <f t="shared" si="218"/>
        <v>1.1596670899916468E-2</v>
      </c>
      <c r="CY216" s="18">
        <f t="shared" si="219"/>
        <v>1.0700218001045863</v>
      </c>
      <c r="CZ216" s="18">
        <f t="shared" si="220"/>
        <v>1.0700218001045863</v>
      </c>
      <c r="DA216" s="31"/>
      <c r="DI216" s="78"/>
      <c r="DJ216" s="78"/>
      <c r="DP216" s="78"/>
    </row>
    <row r="217" spans="2:120" x14ac:dyDescent="0.25">
      <c r="B217" s="78">
        <v>42277</v>
      </c>
      <c r="C217" s="111">
        <v>3809.2558600000002</v>
      </c>
      <c r="D217" s="111">
        <v>446.31</v>
      </c>
      <c r="E217" s="111">
        <v>399.13254000000001</v>
      </c>
      <c r="F217" s="111">
        <v>294.94448999999997</v>
      </c>
      <c r="G217" s="111">
        <v>53409.917970000002</v>
      </c>
      <c r="H217" s="111">
        <v>435.10759999999999</v>
      </c>
      <c r="I217" s="111">
        <v>597.96613000000002</v>
      </c>
      <c r="J217" s="111">
        <v>636.31311000000005</v>
      </c>
      <c r="L217" s="78">
        <v>42277</v>
      </c>
      <c r="M217" s="111">
        <f t="shared" si="221"/>
        <v>-1.2492143760701957E-2</v>
      </c>
      <c r="N217" s="111">
        <f t="shared" si="222"/>
        <v>-3.8663679834575415E-2</v>
      </c>
      <c r="O217" s="111">
        <f t="shared" si="223"/>
        <v>-3.6772292348379421E-2</v>
      </c>
      <c r="P217" s="111">
        <f t="shared" si="224"/>
        <v>-2.5068262197575963E-2</v>
      </c>
      <c r="Q217" s="111">
        <f t="shared" si="225"/>
        <v>-5.1190752957173791E-2</v>
      </c>
      <c r="R217" s="111">
        <f t="shared" si="226"/>
        <v>-3.0809992136578201E-2</v>
      </c>
      <c r="S217" s="111">
        <f t="shared" si="227"/>
        <v>-2.5129890458987836E-2</v>
      </c>
      <c r="T217" s="111">
        <f t="shared" si="228"/>
        <v>-2.4272376812325303E-2</v>
      </c>
      <c r="V217" s="78">
        <v>42277</v>
      </c>
      <c r="W217" s="118">
        <f>M217-'Interest rate'!M216</f>
        <v>-1.3437215865487628E-2</v>
      </c>
      <c r="X217" s="118">
        <f>N217-'Interest rate'!N216</f>
        <v>-3.8828987788103175E-2</v>
      </c>
      <c r="Y217" s="118">
        <f>O217-'Interest rate'!O216</f>
        <v>-3.6684750210734363E-2</v>
      </c>
      <c r="Z217" s="118">
        <f>P217-'Interest rate'!P216</f>
        <v>-2.5488954098729533E-2</v>
      </c>
      <c r="AA217" s="118">
        <f>Q217-'Interest rate'!Q216</f>
        <v>-5.1234908898652565E-2</v>
      </c>
      <c r="AB217" s="118">
        <f>R217-'Interest rate'!R216</f>
        <v>-3.0156817399868197E-2</v>
      </c>
      <c r="AC217" s="118">
        <f>S217-'Interest rate'!S216</f>
        <v>-2.5508268696150083E-2</v>
      </c>
      <c r="AD217" s="118">
        <f>T217-'Interest rate'!T216</f>
        <v>-2.6193611616008527E-2</v>
      </c>
      <c r="AE217" s="118"/>
      <c r="AF217" s="118">
        <v>2.4325519681556835E-3</v>
      </c>
      <c r="AG217" s="118">
        <v>0.60106147722246794</v>
      </c>
      <c r="AH217" s="118">
        <v>0.12007961079168508</v>
      </c>
      <c r="AI217" s="118">
        <v>8.3259619637328627E-2</v>
      </c>
      <c r="AJ217" s="118">
        <v>9.6859796550199023E-2</v>
      </c>
      <c r="AK217" s="118">
        <v>3.8036267138434325E-2</v>
      </c>
      <c r="AL217" s="118">
        <v>3.1733746130030958E-2</v>
      </c>
      <c r="AM217" s="118">
        <v>2.6536930561698365E-2</v>
      </c>
      <c r="AN217" s="31"/>
      <c r="AO217" s="31"/>
      <c r="AP217" s="16">
        <v>8.5154999999999994</v>
      </c>
      <c r="AQ217" s="16">
        <v>9.5168999999999997</v>
      </c>
      <c r="AR217" s="16">
        <v>12.878399999999999</v>
      </c>
      <c r="AS217" s="16">
        <v>7.1025999999999992E-2</v>
      </c>
      <c r="AT217" s="16">
        <v>8.7487999999999992</v>
      </c>
      <c r="AU217" s="16">
        <v>6.3960999999999997</v>
      </c>
      <c r="AV217" s="16">
        <v>5.9754899999999997</v>
      </c>
      <c r="AW217" s="16"/>
      <c r="AX217" s="16">
        <f t="shared" si="172"/>
        <v>0.11743291644647996</v>
      </c>
      <c r="AY217" s="16">
        <f t="shared" si="173"/>
        <v>1.1175973225295051</v>
      </c>
      <c r="AZ217" s="16">
        <f t="shared" si="174"/>
        <v>1.5123480711643476</v>
      </c>
      <c r="BA217" s="16">
        <f t="shared" si="175"/>
        <v>8.3407903235276845E-3</v>
      </c>
      <c r="BB217" s="16">
        <f t="shared" si="176"/>
        <v>1.0273970994069639</v>
      </c>
      <c r="BC217" s="16">
        <f t="shared" si="177"/>
        <v>0.7511126768833305</v>
      </c>
      <c r="BD217" s="16">
        <f t="shared" si="204"/>
        <v>0.70171921789677649</v>
      </c>
      <c r="BE217" s="16"/>
      <c r="BF217" s="16">
        <f t="shared" si="178"/>
        <v>0.10507623280690141</v>
      </c>
      <c r="BG217" s="16">
        <f t="shared" si="179"/>
        <v>0.89477666046716886</v>
      </c>
      <c r="BH217" s="16">
        <f t="shared" si="180"/>
        <v>1.353213756580399</v>
      </c>
      <c r="BI217" s="16">
        <f t="shared" si="181"/>
        <v>7.4631445113429789E-3</v>
      </c>
      <c r="BJ217" s="16">
        <f t="shared" si="182"/>
        <v>0.91929094558101898</v>
      </c>
      <c r="BK217" s="16">
        <f t="shared" si="183"/>
        <v>0.67207809265622209</v>
      </c>
      <c r="BL217" s="16">
        <f t="shared" si="205"/>
        <v>0.62788197837531134</v>
      </c>
      <c r="BM217" s="16"/>
      <c r="BN217" s="16">
        <f t="shared" si="184"/>
        <v>7.7649397440675866E-2</v>
      </c>
      <c r="BO217" s="16">
        <f t="shared" si="185"/>
        <v>0.66122344390607524</v>
      </c>
      <c r="BP217" s="16">
        <f t="shared" si="186"/>
        <v>0.73898155050316816</v>
      </c>
      <c r="BQ217" s="16">
        <f t="shared" si="187"/>
        <v>5.515126102621443E-3</v>
      </c>
      <c r="BR217" s="16">
        <f t="shared" si="188"/>
        <v>0.67933904832898495</v>
      </c>
      <c r="BS217" s="16">
        <f t="shared" si="189"/>
        <v>0.4966533109703069</v>
      </c>
      <c r="BT217" s="16">
        <f t="shared" si="206"/>
        <v>0.46399319791278421</v>
      </c>
      <c r="BU217" s="16"/>
      <c r="BV217" s="16">
        <f t="shared" si="190"/>
        <v>14.079351223495623</v>
      </c>
      <c r="BW217" s="16">
        <f t="shared" si="191"/>
        <v>119.89271534367697</v>
      </c>
      <c r="BX217" s="16">
        <f t="shared" si="192"/>
        <v>133.9917776588855</v>
      </c>
      <c r="BY217" s="16">
        <f t="shared" si="207"/>
        <v>181.31951679666602</v>
      </c>
      <c r="BZ217" s="16">
        <f t="shared" si="193"/>
        <v>123.17742798411849</v>
      </c>
      <c r="CA217" s="16">
        <f t="shared" si="194"/>
        <v>90.052938360600351</v>
      </c>
      <c r="CB217" s="16">
        <f t="shared" si="208"/>
        <v>84.131022442485857</v>
      </c>
      <c r="CC217" s="16"/>
      <c r="CD217" s="16">
        <f t="shared" si="195"/>
        <v>0.15634527290067385</v>
      </c>
      <c r="CE217" s="16">
        <f t="shared" si="196"/>
        <v>0.97333348573518641</v>
      </c>
      <c r="CF217" s="16">
        <f t="shared" si="197"/>
        <v>1.0877948975859546</v>
      </c>
      <c r="CG217" s="16">
        <f t="shared" si="209"/>
        <v>1.4720190197512801</v>
      </c>
      <c r="CH217" s="16">
        <f t="shared" si="210"/>
        <v>8.1183705193855153E-3</v>
      </c>
      <c r="CI217" s="16">
        <f t="shared" si="198"/>
        <v>0.73108311997073883</v>
      </c>
      <c r="CJ217" s="16">
        <f t="shared" si="211"/>
        <v>0.93423961476524753</v>
      </c>
      <c r="CK217" s="16"/>
      <c r="CL217" s="16">
        <f t="shared" si="212"/>
        <v>0.15634527290067385</v>
      </c>
      <c r="CM217" s="16">
        <f t="shared" si="199"/>
        <v>1.3313581713856881</v>
      </c>
      <c r="CN217" s="16">
        <f t="shared" si="200"/>
        <v>1.4879223276684228</v>
      </c>
      <c r="CO217" s="16">
        <f t="shared" si="201"/>
        <v>2.0134769625240381</v>
      </c>
      <c r="CP217" s="16">
        <f t="shared" si="202"/>
        <v>1.1104579353043259E-2</v>
      </c>
      <c r="CQ217" s="16">
        <f t="shared" si="203"/>
        <v>1.3678335235534151</v>
      </c>
      <c r="CR217" s="16">
        <f t="shared" si="213"/>
        <v>0.93423961476524753</v>
      </c>
      <c r="CS217" s="16"/>
      <c r="CT217" s="16">
        <f t="shared" si="214"/>
        <v>0.16735029261198664</v>
      </c>
      <c r="CU217" s="16">
        <f t="shared" si="215"/>
        <v>1.4250714167373721</v>
      </c>
      <c r="CV217" s="16">
        <f t="shared" si="216"/>
        <v>1.5926559997590155</v>
      </c>
      <c r="CW217" s="16">
        <f t="shared" si="217"/>
        <v>2.1552040083742088</v>
      </c>
      <c r="CX217" s="16">
        <f t="shared" si="218"/>
        <v>1.1886221883058962E-2</v>
      </c>
      <c r="CY217" s="16">
        <f t="shared" si="219"/>
        <v>1.0703892065755278</v>
      </c>
      <c r="CZ217" s="16">
        <f t="shared" si="220"/>
        <v>1.0703892065755278</v>
      </c>
      <c r="DA217" s="31"/>
      <c r="DI217" s="78"/>
      <c r="DJ217" s="78"/>
      <c r="DP217" s="78"/>
    </row>
    <row r="218" spans="2:120" x14ac:dyDescent="0.25">
      <c r="B218" s="115">
        <v>42307</v>
      </c>
      <c r="C218" s="112">
        <v>4077.5307600000001</v>
      </c>
      <c r="D218" s="112">
        <v>480.96</v>
      </c>
      <c r="E218" s="112">
        <v>436.52206000000001</v>
      </c>
      <c r="F218" s="112">
        <v>311.38159000000002</v>
      </c>
      <c r="G218" s="112">
        <v>58051.871090000001</v>
      </c>
      <c r="H218" s="112">
        <v>474.65942000000001</v>
      </c>
      <c r="I218" s="112">
        <v>628.90332000000001</v>
      </c>
      <c r="J218" s="112">
        <v>673.4248</v>
      </c>
      <c r="L218" s="115">
        <v>42307</v>
      </c>
      <c r="M218" s="112">
        <f t="shared" si="221"/>
        <v>7.0427114864371365E-2</v>
      </c>
      <c r="N218" s="112">
        <f t="shared" si="222"/>
        <v>7.7636620286348101E-2</v>
      </c>
      <c r="O218" s="112">
        <f t="shared" si="223"/>
        <v>9.3676952523089163E-2</v>
      </c>
      <c r="P218" s="112">
        <f t="shared" si="224"/>
        <v>5.5729469636812246E-2</v>
      </c>
      <c r="Q218" s="112">
        <f t="shared" si="225"/>
        <v>8.6911818936088903E-2</v>
      </c>
      <c r="R218" s="112">
        <f t="shared" si="226"/>
        <v>9.0901239141766288E-2</v>
      </c>
      <c r="S218" s="112">
        <f t="shared" si="227"/>
        <v>5.1737361780005875E-2</v>
      </c>
      <c r="T218" s="112">
        <f t="shared" si="228"/>
        <v>5.8323000762941835E-2</v>
      </c>
      <c r="V218" s="115">
        <v>42307</v>
      </c>
      <c r="W218" s="119">
        <f>M218-'Interest rate'!M217</f>
        <v>6.9597576750025203E-2</v>
      </c>
      <c r="X218" s="119">
        <f>N218-'Interest rate'!N217</f>
        <v>7.7475929048320014E-2</v>
      </c>
      <c r="Y218" s="119">
        <f>O218-'Interest rate'!O217</f>
        <v>9.3776415248973288E-2</v>
      </c>
      <c r="Z218" s="119">
        <f>P218-'Interest rate'!P217</f>
        <v>5.5306961177911784E-2</v>
      </c>
      <c r="AA218" s="119">
        <f>Q218-'Interest rate'!Q217</f>
        <v>8.6879682949999593E-2</v>
      </c>
      <c r="AB218" s="119">
        <f>R218-'Interest rate'!R217</f>
        <v>9.1563647134960346E-2</v>
      </c>
      <c r="AC218" s="119">
        <f>S218-'Interest rate'!S217</f>
        <v>5.1288471702634286E-2</v>
      </c>
      <c r="AD218" s="119">
        <f>T218-'Interest rate'!T217</f>
        <v>5.6491561777402666E-2</v>
      </c>
      <c r="AE218" s="118"/>
      <c r="AF218" s="119">
        <v>2.3143046065682168E-3</v>
      </c>
      <c r="AG218" s="119">
        <v>0.60381309235177427</v>
      </c>
      <c r="AH218" s="119">
        <v>0.11891117478510028</v>
      </c>
      <c r="AI218" s="119">
        <v>7.9788406435970918E-2</v>
      </c>
      <c r="AJ218" s="119">
        <v>0.10171919770773639</v>
      </c>
      <c r="AK218" s="119">
        <v>3.7028873705091468E-2</v>
      </c>
      <c r="AL218" s="119">
        <v>2.8543090147674675E-2</v>
      </c>
      <c r="AM218" s="119">
        <v>2.7881860260083755E-2</v>
      </c>
      <c r="AN218" s="31"/>
      <c r="AO218" s="31"/>
      <c r="AP218" s="18">
        <v>8.4855</v>
      </c>
      <c r="AQ218" s="18">
        <v>9.3388000000000009</v>
      </c>
      <c r="AR218" s="18">
        <v>13.0939</v>
      </c>
      <c r="AS218" s="18">
        <v>7.0351999999999998E-2</v>
      </c>
      <c r="AT218" s="18">
        <v>8.5894999999999992</v>
      </c>
      <c r="AU218" s="18">
        <v>6.4866000000000001</v>
      </c>
      <c r="AV218" s="18">
        <v>6.0568499999999998</v>
      </c>
      <c r="AW218" s="18"/>
      <c r="AX218" s="18">
        <f t="shared" si="172"/>
        <v>0.11784809380708267</v>
      </c>
      <c r="AY218" s="18">
        <f t="shared" si="173"/>
        <v>1.1005597784455836</v>
      </c>
      <c r="AZ218" s="18">
        <f t="shared" si="174"/>
        <v>1.5430911555005598</v>
      </c>
      <c r="BA218" s="18">
        <f t="shared" si="175"/>
        <v>8.2908490955158794E-3</v>
      </c>
      <c r="BB218" s="18">
        <f t="shared" si="176"/>
        <v>1.0122562017559364</v>
      </c>
      <c r="BC218" s="18">
        <f t="shared" si="177"/>
        <v>0.76443344528902246</v>
      </c>
      <c r="BD218" s="18">
        <f t="shared" si="204"/>
        <v>0.71378822697542865</v>
      </c>
      <c r="BE218" s="18"/>
      <c r="BF218" s="18">
        <f t="shared" si="178"/>
        <v>0.10708013877585984</v>
      </c>
      <c r="BG218" s="18">
        <f t="shared" si="179"/>
        <v>0.90862851758255869</v>
      </c>
      <c r="BH218" s="18">
        <f t="shared" si="180"/>
        <v>1.4020966291172312</v>
      </c>
      <c r="BI218" s="18">
        <f t="shared" si="181"/>
        <v>7.5333019231592913E-3</v>
      </c>
      <c r="BJ218" s="18">
        <f t="shared" si="182"/>
        <v>0.91976485201524805</v>
      </c>
      <c r="BK218" s="18">
        <f t="shared" si="183"/>
        <v>0.69458602818349247</v>
      </c>
      <c r="BL218" s="18">
        <f t="shared" si="205"/>
        <v>0.64856833854456664</v>
      </c>
      <c r="BM218" s="18"/>
      <c r="BN218" s="18">
        <f t="shared" si="184"/>
        <v>7.6371440136246652E-2</v>
      </c>
      <c r="BO218" s="18">
        <f t="shared" si="185"/>
        <v>0.64804985527612091</v>
      </c>
      <c r="BP218" s="18">
        <f t="shared" si="186"/>
        <v>0.71321760514438026</v>
      </c>
      <c r="BQ218" s="18">
        <f t="shared" si="187"/>
        <v>5.3728835564652239E-3</v>
      </c>
      <c r="BR218" s="18">
        <f t="shared" si="188"/>
        <v>0.65599248505029051</v>
      </c>
      <c r="BS218" s="18">
        <f t="shared" si="189"/>
        <v>0.49539098358777756</v>
      </c>
      <c r="BT218" s="18">
        <f t="shared" si="206"/>
        <v>0.46257035718922551</v>
      </c>
      <c r="BU218" s="18"/>
      <c r="BV218" s="18">
        <f t="shared" si="190"/>
        <v>14.214236979758926</v>
      </c>
      <c r="BW218" s="18">
        <f t="shared" si="191"/>
        <v>120.61490789174438</v>
      </c>
      <c r="BX218" s="18">
        <f t="shared" si="192"/>
        <v>132.74391630657269</v>
      </c>
      <c r="BY218" s="18">
        <f t="shared" si="207"/>
        <v>186.11979758926543</v>
      </c>
      <c r="BZ218" s="18">
        <f t="shared" si="193"/>
        <v>122.09318853763928</v>
      </c>
      <c r="CA218" s="18">
        <f t="shared" si="194"/>
        <v>92.202069592904252</v>
      </c>
      <c r="CB218" s="18">
        <f t="shared" si="208"/>
        <v>86.093501250852853</v>
      </c>
      <c r="CC218" s="18"/>
      <c r="CD218" s="18">
        <f t="shared" si="195"/>
        <v>0.15416396879721272</v>
      </c>
      <c r="CE218" s="18">
        <f t="shared" si="196"/>
        <v>0.9878921939577392</v>
      </c>
      <c r="CF218" s="18">
        <f t="shared" si="197"/>
        <v>1.087234414110251</v>
      </c>
      <c r="CG218" s="18">
        <f t="shared" si="209"/>
        <v>1.524407707084231</v>
      </c>
      <c r="CH218" s="18">
        <f t="shared" si="210"/>
        <v>8.1904651027417206E-3</v>
      </c>
      <c r="CI218" s="18">
        <f t="shared" si="198"/>
        <v>0.75517783340124578</v>
      </c>
      <c r="CJ218" s="18">
        <f t="shared" si="211"/>
        <v>0.93374803440939791</v>
      </c>
      <c r="CK218" s="18"/>
      <c r="CL218" s="18">
        <f t="shared" si="212"/>
        <v>0.15416396879721272</v>
      </c>
      <c r="CM218" s="18">
        <f t="shared" si="199"/>
        <v>1.3081583572287485</v>
      </c>
      <c r="CN218" s="18">
        <f t="shared" si="200"/>
        <v>1.4397064718034103</v>
      </c>
      <c r="CO218" s="18">
        <f t="shared" si="201"/>
        <v>2.0186075910338235</v>
      </c>
      <c r="CP218" s="18">
        <f t="shared" si="202"/>
        <v>1.0845743532821509E-2</v>
      </c>
      <c r="CQ218" s="18">
        <f t="shared" si="203"/>
        <v>1.3241914099836585</v>
      </c>
      <c r="CR218" s="18">
        <f t="shared" si="213"/>
        <v>0.93374803440939791</v>
      </c>
      <c r="CS218" s="18"/>
      <c r="CT218" s="18">
        <f t="shared" si="214"/>
        <v>0.16510232216416124</v>
      </c>
      <c r="CU218" s="18">
        <f t="shared" si="215"/>
        <v>1.4009757547239903</v>
      </c>
      <c r="CV218" s="18">
        <f t="shared" si="216"/>
        <v>1.5418575662266694</v>
      </c>
      <c r="CW218" s="18">
        <f t="shared" si="217"/>
        <v>2.1618332961853111</v>
      </c>
      <c r="CX218" s="18">
        <f t="shared" si="218"/>
        <v>1.1615278568893071E-2</v>
      </c>
      <c r="CY218" s="18">
        <f t="shared" si="219"/>
        <v>1.0709527229500482</v>
      </c>
      <c r="CZ218" s="18">
        <f t="shared" si="220"/>
        <v>1.0709527229500482</v>
      </c>
      <c r="DA218" s="31"/>
      <c r="DI218" s="78"/>
      <c r="DJ218" s="78"/>
      <c r="DP218" s="78"/>
    </row>
    <row r="219" spans="2:120" x14ac:dyDescent="0.25">
      <c r="B219" s="78">
        <v>42338</v>
      </c>
      <c r="C219" s="111">
        <v>4146.9990200000002</v>
      </c>
      <c r="D219" s="111">
        <v>476.82</v>
      </c>
      <c r="E219" s="111">
        <v>451.53408999999999</v>
      </c>
      <c r="F219" s="111">
        <v>317.14001000000002</v>
      </c>
      <c r="G219" s="111">
        <v>58720.382810000003</v>
      </c>
      <c r="H219" s="111">
        <v>489.93256000000002</v>
      </c>
      <c r="I219" s="111">
        <v>636.69775000000004</v>
      </c>
      <c r="J219" s="111">
        <v>659.22852</v>
      </c>
      <c r="L219" s="78">
        <v>42338</v>
      </c>
      <c r="M219" s="111">
        <f t="shared" si="221"/>
        <v>1.7036845112604393E-2</v>
      </c>
      <c r="N219" s="111">
        <f t="shared" si="222"/>
        <v>-8.6077844311377438E-3</v>
      </c>
      <c r="O219" s="111">
        <f t="shared" si="223"/>
        <v>3.4390083286970574E-2</v>
      </c>
      <c r="P219" s="111">
        <f t="shared" si="224"/>
        <v>1.8493129282306064E-2</v>
      </c>
      <c r="Q219" s="111">
        <f t="shared" si="225"/>
        <v>1.1515765253519383E-2</v>
      </c>
      <c r="R219" s="111">
        <f t="shared" si="226"/>
        <v>3.2177050231089854E-2</v>
      </c>
      <c r="S219" s="111">
        <f t="shared" si="227"/>
        <v>1.2393685566805424E-2</v>
      </c>
      <c r="T219" s="111">
        <f t="shared" si="228"/>
        <v>-2.1080720519945251E-2</v>
      </c>
      <c r="V219" s="78">
        <v>42338</v>
      </c>
      <c r="W219" s="118">
        <f>M219-'Interest rate'!M218</f>
        <v>1.6240343673268764E-2</v>
      </c>
      <c r="X219" s="118">
        <f>N219-'Interest rate'!N218</f>
        <v>-8.7676438036109472E-3</v>
      </c>
      <c r="Y219" s="118">
        <f>O219-'Interest rate'!O218</f>
        <v>3.4501459821008829E-2</v>
      </c>
      <c r="Z219" s="118">
        <f>P219-'Interest rate'!P218</f>
        <v>1.806854717169748E-2</v>
      </c>
      <c r="AA219" s="118">
        <f>Q219-'Interest rate'!Q218</f>
        <v>1.1474582916050302E-2</v>
      </c>
      <c r="AB219" s="118">
        <f>R219-'Interest rate'!R218</f>
        <v>3.2824349747677561E-2</v>
      </c>
      <c r="AC219" s="118">
        <f>S219-'Interest rate'!S218</f>
        <v>1.1986266421429859E-2</v>
      </c>
      <c r="AD219" s="118">
        <f>T219-'Interest rate'!T218</f>
        <v>-2.283862429121708E-2</v>
      </c>
      <c r="AE219" s="118"/>
      <c r="AF219" s="118">
        <v>2.3143046065682168E-3</v>
      </c>
      <c r="AG219" s="118">
        <v>0.60381309235177427</v>
      </c>
      <c r="AH219" s="118">
        <v>0.11891117478510028</v>
      </c>
      <c r="AI219" s="118">
        <v>7.9788406435970918E-2</v>
      </c>
      <c r="AJ219" s="118">
        <v>0.10171919770773639</v>
      </c>
      <c r="AK219" s="118">
        <v>3.7028873705091468E-2</v>
      </c>
      <c r="AL219" s="118">
        <v>2.8543090147674675E-2</v>
      </c>
      <c r="AM219" s="118">
        <v>2.7881860260083755E-2</v>
      </c>
      <c r="AN219" s="31"/>
      <c r="AO219" s="31"/>
      <c r="AP219" s="16">
        <v>8.6979000000000006</v>
      </c>
      <c r="AQ219" s="16">
        <v>9.1890000000000001</v>
      </c>
      <c r="AR219" s="16">
        <v>13.0945</v>
      </c>
      <c r="AS219" s="16">
        <v>7.0613999999999996E-2</v>
      </c>
      <c r="AT219" s="16">
        <v>8.4507999999999992</v>
      </c>
      <c r="AU219" s="16">
        <v>6.5096999999999996</v>
      </c>
      <c r="AV219" s="16">
        <v>6.2879399999999999</v>
      </c>
      <c r="AW219" s="16"/>
      <c r="AX219" s="16">
        <f t="shared" si="172"/>
        <v>0.1149702801825728</v>
      </c>
      <c r="AY219" s="16">
        <f t="shared" si="173"/>
        <v>1.0564619045976615</v>
      </c>
      <c r="AZ219" s="16">
        <f t="shared" si="174"/>
        <v>1.5054783338506994</v>
      </c>
      <c r="BA219" s="16">
        <f t="shared" si="175"/>
        <v>8.1185113648121945E-3</v>
      </c>
      <c r="BB219" s="16">
        <f t="shared" si="176"/>
        <v>0.97159084376688609</v>
      </c>
      <c r="BC219" s="16">
        <f t="shared" si="177"/>
        <v>0.74842203290449405</v>
      </c>
      <c r="BD219" s="16">
        <f t="shared" si="204"/>
        <v>0.72292622357120684</v>
      </c>
      <c r="BE219" s="16"/>
      <c r="BF219" s="16">
        <f t="shared" si="178"/>
        <v>0.10882576994232235</v>
      </c>
      <c r="BG219" s="16">
        <f t="shared" si="179"/>
        <v>0.94655566438132566</v>
      </c>
      <c r="BH219" s="16">
        <f t="shared" si="180"/>
        <v>1.4250190445097399</v>
      </c>
      <c r="BI219" s="16">
        <f t="shared" si="181"/>
        <v>7.6846229187071497E-3</v>
      </c>
      <c r="BJ219" s="16">
        <f t="shared" si="182"/>
        <v>0.91966481662857757</v>
      </c>
      <c r="BK219" s="16">
        <f t="shared" si="183"/>
        <v>0.7084231145935358</v>
      </c>
      <c r="BL219" s="16">
        <f t="shared" si="205"/>
        <v>0.68428991185112642</v>
      </c>
      <c r="BM219" s="16"/>
      <c r="BN219" s="16">
        <f t="shared" si="184"/>
        <v>7.6367940738477982E-2</v>
      </c>
      <c r="BO219" s="16">
        <f t="shared" si="185"/>
        <v>0.66424071174920774</v>
      </c>
      <c r="BP219" s="16">
        <f t="shared" si="186"/>
        <v>0.7017450074458742</v>
      </c>
      <c r="BQ219" s="16">
        <f t="shared" si="187"/>
        <v>5.3926457673068836E-3</v>
      </c>
      <c r="BR219" s="16">
        <f t="shared" si="188"/>
        <v>0.64537019359272962</v>
      </c>
      <c r="BS219" s="16">
        <f t="shared" si="189"/>
        <v>0.49713238382527009</v>
      </c>
      <c r="BT219" s="16">
        <f t="shared" si="206"/>
        <v>0.48019702928710523</v>
      </c>
      <c r="BU219" s="16"/>
      <c r="BV219" s="16">
        <f t="shared" si="190"/>
        <v>14.161497719998868</v>
      </c>
      <c r="BW219" s="16">
        <f t="shared" si="191"/>
        <v>123.17529101877817</v>
      </c>
      <c r="BX219" s="16">
        <f t="shared" si="192"/>
        <v>130.13000254906959</v>
      </c>
      <c r="BY219" s="16">
        <f t="shared" si="207"/>
        <v>185.4377318945252</v>
      </c>
      <c r="BZ219" s="16">
        <f t="shared" si="193"/>
        <v>119.67598493216643</v>
      </c>
      <c r="CA219" s="16">
        <f t="shared" si="194"/>
        <v>92.187101707876622</v>
      </c>
      <c r="CB219" s="16">
        <f t="shared" si="208"/>
        <v>89.046647973489684</v>
      </c>
      <c r="CC219" s="16"/>
      <c r="CD219" s="16">
        <f t="shared" si="195"/>
        <v>0.15361691014946927</v>
      </c>
      <c r="CE219" s="16">
        <f t="shared" si="196"/>
        <v>1.029239835281867</v>
      </c>
      <c r="CF219" s="16">
        <f t="shared" si="197"/>
        <v>1.0873526766696644</v>
      </c>
      <c r="CG219" s="16">
        <f t="shared" si="209"/>
        <v>1.5494982723529136</v>
      </c>
      <c r="CH219" s="16">
        <f t="shared" si="210"/>
        <v>8.3558952998532676E-3</v>
      </c>
      <c r="CI219" s="16">
        <f t="shared" si="198"/>
        <v>0.77030576986794153</v>
      </c>
      <c r="CJ219" s="16">
        <f t="shared" si="211"/>
        <v>0.96593391400525375</v>
      </c>
      <c r="CK219" s="16"/>
      <c r="CL219" s="16">
        <f t="shared" si="212"/>
        <v>0.15361691014946927</v>
      </c>
      <c r="CM219" s="16">
        <f t="shared" si="199"/>
        <v>1.3361445227890689</v>
      </c>
      <c r="CN219" s="16">
        <f t="shared" si="200"/>
        <v>1.4115857873634732</v>
      </c>
      <c r="CO219" s="16">
        <f t="shared" si="201"/>
        <v>2.0115366299522255</v>
      </c>
      <c r="CP219" s="16">
        <f t="shared" si="202"/>
        <v>1.0847504493294621E-2</v>
      </c>
      <c r="CQ219" s="16">
        <f t="shared" si="203"/>
        <v>1.2981857842911348</v>
      </c>
      <c r="CR219" s="16">
        <f t="shared" si="213"/>
        <v>0.96593391400525375</v>
      </c>
      <c r="CS219" s="16"/>
      <c r="CT219" s="16">
        <f t="shared" si="214"/>
        <v>0.15903459638609785</v>
      </c>
      <c r="CU219" s="16">
        <f t="shared" si="215"/>
        <v>1.3832670159066403</v>
      </c>
      <c r="CV219" s="16">
        <f t="shared" si="216"/>
        <v>1.4613689061918529</v>
      </c>
      <c r="CW219" s="16">
        <f t="shared" si="217"/>
        <v>2.0824785223777584</v>
      </c>
      <c r="CX219" s="16">
        <f t="shared" si="218"/>
        <v>1.1230068989207911E-2</v>
      </c>
      <c r="CY219" s="16">
        <f t="shared" si="219"/>
        <v>1.0352675120945809</v>
      </c>
      <c r="CZ219" s="16">
        <f t="shared" si="220"/>
        <v>1.0352675120945809</v>
      </c>
      <c r="DA219" s="31"/>
      <c r="DI219" s="78"/>
      <c r="DJ219" s="78"/>
      <c r="DP219" s="78"/>
    </row>
    <row r="220" spans="2:120" x14ac:dyDescent="0.25">
      <c r="B220" s="116">
        <v>42369</v>
      </c>
      <c r="C220" s="113">
        <v>4139.6210899999996</v>
      </c>
      <c r="D220" s="113">
        <v>467.59</v>
      </c>
      <c r="E220" s="113">
        <v>430.32393999999999</v>
      </c>
      <c r="F220" s="113">
        <v>317.35442999999998</v>
      </c>
      <c r="G220" s="113">
        <v>56204.316409999999</v>
      </c>
      <c r="H220" s="113">
        <v>467.44974000000002</v>
      </c>
      <c r="I220" s="113">
        <v>646.58344</v>
      </c>
      <c r="J220" s="113">
        <v>641.41290000000004</v>
      </c>
      <c r="L220" s="116">
        <v>42369</v>
      </c>
      <c r="M220" s="113">
        <f t="shared" si="221"/>
        <v>-1.7791009750468545E-3</v>
      </c>
      <c r="N220" s="113">
        <f t="shared" si="222"/>
        <v>-1.9357409504634937E-2</v>
      </c>
      <c r="O220" s="113">
        <f t="shared" si="223"/>
        <v>-4.6973529728397745E-2</v>
      </c>
      <c r="P220" s="113">
        <f t="shared" si="224"/>
        <v>6.7610516881799754E-4</v>
      </c>
      <c r="Q220" s="113">
        <f t="shared" si="225"/>
        <v>-4.2848262896057254E-2</v>
      </c>
      <c r="R220" s="113">
        <f t="shared" si="226"/>
        <v>-4.5889622032877386E-2</v>
      </c>
      <c r="S220" s="113">
        <f t="shared" si="227"/>
        <v>1.5526503745301401E-2</v>
      </c>
      <c r="T220" s="113">
        <f t="shared" si="228"/>
        <v>-2.7024953350015868E-2</v>
      </c>
      <c r="V220" s="116">
        <v>42369</v>
      </c>
      <c r="W220" s="120">
        <f>M220-'Interest rate'!M219</f>
        <v>-2.8560325554075616E-3</v>
      </c>
      <c r="X220" s="120">
        <f>N220-'Interest rate'!N219</f>
        <v>-1.9559684319782722E-2</v>
      </c>
      <c r="Y220" s="120">
        <f>O220-'Interest rate'!O219</f>
        <v>-4.6835333069362495E-2</v>
      </c>
      <c r="Z220" s="120">
        <f>P220-'Interest rate'!P219</f>
        <v>2.5748700807448621E-4</v>
      </c>
      <c r="AA220" s="120">
        <f>Q220-'Interest rate'!Q219</f>
        <v>-4.2879807422667393E-2</v>
      </c>
      <c r="AB220" s="120">
        <f>R220-'Interest rate'!R219</f>
        <v>-4.5180193815459235E-2</v>
      </c>
      <c r="AC220" s="120">
        <f>S220-'Interest rate'!S219</f>
        <v>1.4713482468974526E-2</v>
      </c>
      <c r="AD220" s="120">
        <f>T220-'Interest rate'!T219</f>
        <v>-2.9353239045092683E-2</v>
      </c>
      <c r="AE220" s="133"/>
      <c r="AF220" s="120">
        <v>2.3143046065682168E-3</v>
      </c>
      <c r="AG220" s="120">
        <v>0.60381309235177427</v>
      </c>
      <c r="AH220" s="120">
        <v>0.11891117478510028</v>
      </c>
      <c r="AI220" s="120">
        <v>7.9788406435970918E-2</v>
      </c>
      <c r="AJ220" s="120">
        <v>0.10171919770773639</v>
      </c>
      <c r="AK220" s="120">
        <v>3.7028873705091468E-2</v>
      </c>
      <c r="AL220" s="120">
        <v>2.8543090147674675E-2</v>
      </c>
      <c r="AM220" s="120">
        <v>2.7881860260083755E-2</v>
      </c>
      <c r="AN220" s="31"/>
      <c r="AO220" s="31"/>
      <c r="AP220" s="18">
        <v>8.8430999999999997</v>
      </c>
      <c r="AQ220" s="18">
        <v>9.6074999999999999</v>
      </c>
      <c r="AR220" s="18">
        <v>13.0382</v>
      </c>
      <c r="AS220" s="18">
        <v>7.3581000000000008E-2</v>
      </c>
      <c r="AT220" s="18">
        <v>8.8446999999999996</v>
      </c>
      <c r="AU220" s="18">
        <v>6.3871000000000002</v>
      </c>
      <c r="AV220" s="18">
        <v>6.4451000000000001</v>
      </c>
      <c r="AW220" s="18"/>
      <c r="AX220" s="18">
        <f t="shared" si="172"/>
        <v>0.11308251631215298</v>
      </c>
      <c r="AY220" s="18">
        <f t="shared" si="173"/>
        <v>1.0864402754690097</v>
      </c>
      <c r="AZ220" s="18">
        <f t="shared" si="174"/>
        <v>1.474392464181113</v>
      </c>
      <c r="BA220" s="18">
        <f t="shared" si="175"/>
        <v>8.3207246327645298E-3</v>
      </c>
      <c r="BB220" s="18">
        <f t="shared" si="176"/>
        <v>1.0001809320260995</v>
      </c>
      <c r="BC220" s="18">
        <f t="shared" si="177"/>
        <v>0.72226933993735232</v>
      </c>
      <c r="BD220" s="18">
        <f t="shared" si="204"/>
        <v>0.72882812588345713</v>
      </c>
      <c r="BE220" s="18"/>
      <c r="BF220" s="18">
        <f t="shared" si="178"/>
        <v>0.10408534998698933</v>
      </c>
      <c r="BG220" s="18">
        <f t="shared" si="179"/>
        <v>0.92043715846994534</v>
      </c>
      <c r="BH220" s="18">
        <f t="shared" si="180"/>
        <v>1.3570856102003643</v>
      </c>
      <c r="BI220" s="18">
        <f t="shared" si="181"/>
        <v>7.6587041373926629E-3</v>
      </c>
      <c r="BJ220" s="18">
        <f t="shared" si="182"/>
        <v>0.92060369502992445</v>
      </c>
      <c r="BK220" s="18">
        <f t="shared" si="183"/>
        <v>0.66480353890189958</v>
      </c>
      <c r="BL220" s="18">
        <f t="shared" si="205"/>
        <v>0.67084048920114492</v>
      </c>
      <c r="BM220" s="18"/>
      <c r="BN220" s="18">
        <f t="shared" si="184"/>
        <v>7.6697703670752099E-2</v>
      </c>
      <c r="BO220" s="18">
        <f t="shared" si="185"/>
        <v>0.6782454633308278</v>
      </c>
      <c r="BP220" s="18">
        <f t="shared" si="186"/>
        <v>0.73687318801675072</v>
      </c>
      <c r="BQ220" s="18">
        <f t="shared" si="187"/>
        <v>5.6434937337976106E-3</v>
      </c>
      <c r="BR220" s="18">
        <f t="shared" si="188"/>
        <v>0.67836817965670104</v>
      </c>
      <c r="BS220" s="18">
        <f t="shared" si="189"/>
        <v>0.48987590311546075</v>
      </c>
      <c r="BT220" s="18">
        <f t="shared" si="206"/>
        <v>0.49432436992836437</v>
      </c>
      <c r="BU220" s="18"/>
      <c r="BV220" s="18">
        <f t="shared" si="190"/>
        <v>13.590464929805247</v>
      </c>
      <c r="BW220" s="18">
        <f t="shared" si="191"/>
        <v>120.18184042076078</v>
      </c>
      <c r="BX220" s="18">
        <f t="shared" si="192"/>
        <v>130.57039181310392</v>
      </c>
      <c r="BY220" s="18">
        <f t="shared" si="207"/>
        <v>177.19519984778677</v>
      </c>
      <c r="BZ220" s="18">
        <f t="shared" si="193"/>
        <v>120.20358516464846</v>
      </c>
      <c r="CA220" s="18">
        <f t="shared" si="194"/>
        <v>86.803658553159096</v>
      </c>
      <c r="CB220" s="18">
        <f t="shared" si="208"/>
        <v>87.591905519087803</v>
      </c>
      <c r="CC220" s="18"/>
      <c r="CD220" s="18">
        <f t="shared" si="195"/>
        <v>0.15656557749213257</v>
      </c>
      <c r="CE220" s="18">
        <f t="shared" si="196"/>
        <v>0.99981910070437663</v>
      </c>
      <c r="CF220" s="18">
        <f t="shared" si="197"/>
        <v>1.0862437391884405</v>
      </c>
      <c r="CG220" s="18">
        <f t="shared" si="209"/>
        <v>1.4741257476228702</v>
      </c>
      <c r="CH220" s="18">
        <f t="shared" si="210"/>
        <v>8.3192194195393868E-3</v>
      </c>
      <c r="CI220" s="18">
        <f t="shared" si="198"/>
        <v>0.72213868192250741</v>
      </c>
      <c r="CJ220" s="18">
        <f t="shared" si="211"/>
        <v>1.0090808034945435</v>
      </c>
      <c r="CK220" s="18"/>
      <c r="CL220" s="18">
        <f t="shared" si="212"/>
        <v>0.15656557749213257</v>
      </c>
      <c r="CM220" s="18">
        <f t="shared" si="199"/>
        <v>1.3845250583206774</v>
      </c>
      <c r="CN220" s="18">
        <f t="shared" si="200"/>
        <v>1.5042037857556636</v>
      </c>
      <c r="CO220" s="18">
        <f t="shared" si="201"/>
        <v>2.0413333124579229</v>
      </c>
      <c r="CP220" s="18">
        <f t="shared" si="202"/>
        <v>1.1520251757448608E-2</v>
      </c>
      <c r="CQ220" s="18">
        <f t="shared" si="203"/>
        <v>1.3847755632446648</v>
      </c>
      <c r="CR220" s="18">
        <f t="shared" si="213"/>
        <v>1.0090808034945435</v>
      </c>
      <c r="CS220" s="18"/>
      <c r="CT220" s="18">
        <f t="shared" si="214"/>
        <v>0.15515663061860949</v>
      </c>
      <c r="CU220" s="18">
        <f t="shared" si="215"/>
        <v>1.3720656002234255</v>
      </c>
      <c r="CV220" s="18">
        <f t="shared" si="216"/>
        <v>1.4906673286682908</v>
      </c>
      <c r="CW220" s="18">
        <f t="shared" si="217"/>
        <v>2.0229631813315541</v>
      </c>
      <c r="CX220" s="18">
        <f t="shared" si="218"/>
        <v>1.1416580037547905E-2</v>
      </c>
      <c r="CY220" s="18">
        <f t="shared" si="219"/>
        <v>0.99100091542412083</v>
      </c>
      <c r="CZ220" s="18">
        <f t="shared" si="220"/>
        <v>0.99100091542412083</v>
      </c>
      <c r="DA220" s="31"/>
      <c r="DI220" s="78"/>
      <c r="DJ220" s="78"/>
      <c r="DP220" s="78"/>
    </row>
    <row r="221" spans="2:120" x14ac:dyDescent="0.25">
      <c r="B221" s="78">
        <v>42398</v>
      </c>
      <c r="C221" s="111">
        <v>3827.9462899999999</v>
      </c>
      <c r="D221" s="111">
        <v>439.63</v>
      </c>
      <c r="E221" s="111">
        <v>405.45053000000001</v>
      </c>
      <c r="F221" s="111">
        <v>309.09793000000002</v>
      </c>
      <c r="G221" s="111">
        <v>53173.25</v>
      </c>
      <c r="H221" s="111">
        <v>449.38979999999998</v>
      </c>
      <c r="I221" s="111">
        <v>616.93280000000004</v>
      </c>
      <c r="J221" s="111">
        <v>620.94635000000005</v>
      </c>
      <c r="L221" s="78">
        <v>42398</v>
      </c>
      <c r="M221" s="111">
        <f t="shared" si="221"/>
        <v>-7.5290659029858209E-2</v>
      </c>
      <c r="N221" s="111">
        <f t="shared" si="222"/>
        <v>-5.9795975106396559E-2</v>
      </c>
      <c r="O221" s="111">
        <f t="shared" si="223"/>
        <v>-5.7801594770674369E-2</v>
      </c>
      <c r="P221" s="111">
        <f t="shared" si="224"/>
        <v>-2.6016652737445467E-2</v>
      </c>
      <c r="Q221" s="111">
        <f t="shared" si="225"/>
        <v>-5.3929423994572456E-2</v>
      </c>
      <c r="R221" s="111">
        <f t="shared" si="226"/>
        <v>-3.8635041277378934E-2</v>
      </c>
      <c r="S221" s="111">
        <f t="shared" si="227"/>
        <v>-4.5857407050202137E-2</v>
      </c>
      <c r="T221" s="111">
        <f t="shared" si="228"/>
        <v>-3.1908541284405123E-2</v>
      </c>
      <c r="V221" s="78">
        <v>42398</v>
      </c>
      <c r="W221" s="118">
        <f>M221-'Interest rate'!M220</f>
        <v>-7.6153221827878981E-2</v>
      </c>
      <c r="X221" s="118">
        <f>N221-'Interest rate'!N220</f>
        <v>-6.0153189126527451E-2</v>
      </c>
      <c r="Y221" s="118">
        <f>O221-'Interest rate'!O220</f>
        <v>-5.7631193493409838E-2</v>
      </c>
      <c r="Z221" s="118">
        <f>P221-'Interest rate'!P220</f>
        <v>-2.6435013751082925E-2</v>
      </c>
      <c r="AA221" s="118">
        <f>Q221-'Interest rate'!Q220</f>
        <v>-5.3970489718137671E-2</v>
      </c>
      <c r="AB221" s="118">
        <f>R221-'Interest rate'!R220</f>
        <v>-3.7967596566912842E-2</v>
      </c>
      <c r="AC221" s="118">
        <f>S221-'Interest rate'!S220</f>
        <v>-4.6318734720635635E-2</v>
      </c>
      <c r="AD221" s="118">
        <f>T221-'Interest rate'!T220</f>
        <v>-3.3886872823248426E-2</v>
      </c>
      <c r="AE221" s="118"/>
      <c r="AF221" s="118">
        <v>2.330484962823216E-3</v>
      </c>
      <c r="AG221" s="118">
        <v>0.60992120741316169</v>
      </c>
      <c r="AH221" s="118">
        <v>0.11907668405282433</v>
      </c>
      <c r="AI221" s="118">
        <v>7.8237709466207964E-2</v>
      </c>
      <c r="AJ221" s="118">
        <v>9.4662079680390615E-2</v>
      </c>
      <c r="AK221" s="118">
        <v>3.5290200865608704E-2</v>
      </c>
      <c r="AL221" s="118">
        <v>3.1849961158583955E-2</v>
      </c>
      <c r="AM221" s="118">
        <v>2.8631672400399513E-2</v>
      </c>
      <c r="AN221" s="31"/>
      <c r="AO221" s="31"/>
      <c r="AP221" s="16">
        <v>8.6789000000000005</v>
      </c>
      <c r="AQ221" s="16">
        <v>9.4</v>
      </c>
      <c r="AR221" s="16">
        <v>12.3561</v>
      </c>
      <c r="AS221" s="16">
        <v>7.1675000000000003E-2</v>
      </c>
      <c r="AT221" s="16">
        <v>8.4893999999999998</v>
      </c>
      <c r="AU221" s="16">
        <v>6.2112999999999996</v>
      </c>
      <c r="AV221" s="16">
        <v>6.14886</v>
      </c>
      <c r="AW221" s="16"/>
      <c r="AX221" s="16">
        <f t="shared" si="172"/>
        <v>0.11522197513509776</v>
      </c>
      <c r="AY221" s="16">
        <f t="shared" si="173"/>
        <v>1.0830865662699189</v>
      </c>
      <c r="AZ221" s="16">
        <f t="shared" si="174"/>
        <v>1.4236942469667813</v>
      </c>
      <c r="BA221" s="16">
        <f t="shared" si="175"/>
        <v>8.2585350678081315E-3</v>
      </c>
      <c r="BB221" s="16">
        <f t="shared" si="176"/>
        <v>0.97816543571189885</v>
      </c>
      <c r="BC221" s="16">
        <f t="shared" si="177"/>
        <v>0.71567825415663266</v>
      </c>
      <c r="BD221" s="16">
        <f t="shared" si="204"/>
        <v>0.70848379402919714</v>
      </c>
      <c r="BE221" s="16"/>
      <c r="BF221" s="16">
        <f t="shared" si="178"/>
        <v>0.10638297872340426</v>
      </c>
      <c r="BG221" s="16">
        <f t="shared" si="179"/>
        <v>0.92328723404255331</v>
      </c>
      <c r="BH221" s="16">
        <f t="shared" si="180"/>
        <v>1.3144787234042552</v>
      </c>
      <c r="BI221" s="16">
        <f t="shared" si="181"/>
        <v>7.6250000000000007E-3</v>
      </c>
      <c r="BJ221" s="16">
        <f t="shared" si="182"/>
        <v>0.90312765957446806</v>
      </c>
      <c r="BK221" s="16">
        <f t="shared" si="183"/>
        <v>0.66077659574468084</v>
      </c>
      <c r="BL221" s="16">
        <f t="shared" si="205"/>
        <v>0.65413404255319152</v>
      </c>
      <c r="BM221" s="16"/>
      <c r="BN221" s="16">
        <f t="shared" si="184"/>
        <v>8.0931685564215247E-2</v>
      </c>
      <c r="BO221" s="16">
        <f t="shared" si="185"/>
        <v>0.70239800584326784</v>
      </c>
      <c r="BP221" s="16">
        <f t="shared" si="186"/>
        <v>0.76075784430362337</v>
      </c>
      <c r="BQ221" s="16">
        <f t="shared" si="187"/>
        <v>5.8007785628151282E-3</v>
      </c>
      <c r="BR221" s="16">
        <f t="shared" si="188"/>
        <v>0.68706145142884889</v>
      </c>
      <c r="BS221" s="16">
        <f t="shared" si="189"/>
        <v>0.5026909785450101</v>
      </c>
      <c r="BT221" s="16">
        <f t="shared" si="206"/>
        <v>0.49763760409838054</v>
      </c>
      <c r="BU221" s="16"/>
      <c r="BV221" s="16">
        <f t="shared" si="190"/>
        <v>13.951866062085804</v>
      </c>
      <c r="BW221" s="16">
        <f t="shared" si="191"/>
        <v>121.08685036623649</v>
      </c>
      <c r="BX221" s="16">
        <f t="shared" si="192"/>
        <v>131.14754098360655</v>
      </c>
      <c r="BY221" s="16">
        <f t="shared" si="207"/>
        <v>172.39065224973839</v>
      </c>
      <c r="BZ221" s="16">
        <f t="shared" si="193"/>
        <v>118.44297174747122</v>
      </c>
      <c r="CA221" s="16">
        <f t="shared" si="194"/>
        <v>86.659225671433546</v>
      </c>
      <c r="CB221" s="16">
        <f t="shared" si="208"/>
        <v>85.788071154516913</v>
      </c>
      <c r="CC221" s="16"/>
      <c r="CD221" s="16">
        <f t="shared" si="195"/>
        <v>0.16099689275996976</v>
      </c>
      <c r="CE221" s="16">
        <f t="shared" si="196"/>
        <v>1.0223219544372983</v>
      </c>
      <c r="CF221" s="16">
        <f t="shared" si="197"/>
        <v>1.107263175253846</v>
      </c>
      <c r="CG221" s="16">
        <f t="shared" si="209"/>
        <v>1.4554738850802178</v>
      </c>
      <c r="CH221" s="16">
        <f t="shared" si="210"/>
        <v>8.4428817113105757E-3</v>
      </c>
      <c r="CI221" s="16">
        <f t="shared" si="198"/>
        <v>0.73165359153768228</v>
      </c>
      <c r="CJ221" s="16">
        <f t="shared" si="211"/>
        <v>0.98994735401606759</v>
      </c>
      <c r="CK221" s="16"/>
      <c r="CL221" s="16">
        <f t="shared" si="212"/>
        <v>0.16099689275996976</v>
      </c>
      <c r="CM221" s="16">
        <f t="shared" si="199"/>
        <v>1.3972759325745017</v>
      </c>
      <c r="CN221" s="16">
        <f t="shared" si="200"/>
        <v>1.5133707919437158</v>
      </c>
      <c r="CO221" s="16">
        <f t="shared" si="201"/>
        <v>1.9892937066314622</v>
      </c>
      <c r="CP221" s="16">
        <f t="shared" si="202"/>
        <v>1.1539452288570833E-2</v>
      </c>
      <c r="CQ221" s="16">
        <f t="shared" si="203"/>
        <v>1.3667670213964873</v>
      </c>
      <c r="CR221" s="16">
        <f t="shared" si="213"/>
        <v>0.98994735401606759</v>
      </c>
      <c r="CS221" s="16"/>
      <c r="CT221" s="16">
        <f t="shared" si="214"/>
        <v>0.1626317723935819</v>
      </c>
      <c r="CU221" s="16">
        <f t="shared" si="215"/>
        <v>1.4114648894266582</v>
      </c>
      <c r="CV221" s="16">
        <f t="shared" si="216"/>
        <v>1.5287386604996698</v>
      </c>
      <c r="CW221" s="16">
        <f t="shared" si="217"/>
        <v>2.0094944428723376</v>
      </c>
      <c r="CX221" s="16">
        <f t="shared" si="218"/>
        <v>1.1656632286309983E-2</v>
      </c>
      <c r="CY221" s="16">
        <f t="shared" si="219"/>
        <v>1.0101547278682552</v>
      </c>
      <c r="CZ221" s="16">
        <f t="shared" si="220"/>
        <v>1.0101547278682552</v>
      </c>
      <c r="DA221" s="31"/>
      <c r="DI221" s="78"/>
      <c r="DJ221" s="78"/>
      <c r="DP221" s="78"/>
    </row>
    <row r="222" spans="2:120" x14ac:dyDescent="0.25">
      <c r="B222" s="115">
        <v>42429</v>
      </c>
      <c r="C222" s="112">
        <v>3787.8395999999998</v>
      </c>
      <c r="D222" s="112">
        <v>435.92</v>
      </c>
      <c r="E222" s="112">
        <v>400.84598</v>
      </c>
      <c r="F222" s="112">
        <v>313.31848000000002</v>
      </c>
      <c r="G222" s="112">
        <v>49228.445310000003</v>
      </c>
      <c r="H222" s="112">
        <v>434.43786999999998</v>
      </c>
      <c r="I222" s="112">
        <v>589.93053999999995</v>
      </c>
      <c r="J222" s="112">
        <v>609.67834000000005</v>
      </c>
      <c r="L222" s="115">
        <v>42429</v>
      </c>
      <c r="M222" s="112">
        <f t="shared" si="221"/>
        <v>-1.04773387507483E-2</v>
      </c>
      <c r="N222" s="112">
        <f t="shared" si="222"/>
        <v>-8.438914541773701E-3</v>
      </c>
      <c r="O222" s="112">
        <f t="shared" si="223"/>
        <v>-1.1356625924252794E-2</v>
      </c>
      <c r="P222" s="112">
        <f t="shared" si="224"/>
        <v>1.3654410432318409E-2</v>
      </c>
      <c r="Q222" s="112">
        <f t="shared" si="225"/>
        <v>-7.4187767157358198E-2</v>
      </c>
      <c r="R222" s="112">
        <f t="shared" si="226"/>
        <v>-3.3271627437916895E-2</v>
      </c>
      <c r="S222" s="112">
        <f t="shared" si="227"/>
        <v>-4.3768559557864517E-2</v>
      </c>
      <c r="T222" s="112">
        <f t="shared" si="228"/>
        <v>-1.8146511369299456E-2</v>
      </c>
      <c r="V222" s="115">
        <v>42429</v>
      </c>
      <c r="W222" s="119">
        <f>M222-'Interest rate'!M221</f>
        <v>-1.132339070527999E-2</v>
      </c>
      <c r="X222" s="119">
        <f>N222-'Interest rate'!N221</f>
        <v>-8.7923931887369244E-3</v>
      </c>
      <c r="Y222" s="119">
        <f>O222-'Interest rate'!O221</f>
        <v>-1.1162368510901799E-2</v>
      </c>
      <c r="Z222" s="119">
        <f>P222-'Interest rate'!P221</f>
        <v>1.3230865141653947E-2</v>
      </c>
      <c r="AA222" s="119">
        <f>Q222-'Interest rate'!Q221</f>
        <v>-7.4205623736871229E-2</v>
      </c>
      <c r="AB222" s="119">
        <f>R222-'Interest rate'!R221</f>
        <v>-3.2611737698648113E-2</v>
      </c>
      <c r="AC222" s="119">
        <f>S222-'Interest rate'!S221</f>
        <v>-4.4217449635236106E-2</v>
      </c>
      <c r="AD222" s="119">
        <f>T222-'Interest rate'!T221</f>
        <v>-2.0010613623725804E-2</v>
      </c>
      <c r="AE222" s="118"/>
      <c r="AF222" s="119">
        <v>2.330484962823216E-3</v>
      </c>
      <c r="AG222" s="119">
        <v>0.60992120741316169</v>
      </c>
      <c r="AH222" s="119">
        <v>0.11907668405282433</v>
      </c>
      <c r="AI222" s="119">
        <v>7.8237709466207964E-2</v>
      </c>
      <c r="AJ222" s="119">
        <v>9.4662079680390615E-2</v>
      </c>
      <c r="AK222" s="119">
        <v>3.5290200865608704E-2</v>
      </c>
      <c r="AL222" s="119">
        <v>3.1849961158583955E-2</v>
      </c>
      <c r="AM222" s="119">
        <v>2.8631672400399513E-2</v>
      </c>
      <c r="AN222" s="31"/>
      <c r="AO222" s="31"/>
      <c r="AP222" s="18">
        <v>8.6931999999999992</v>
      </c>
      <c r="AQ222" s="18">
        <v>9.452</v>
      </c>
      <c r="AR222" s="18">
        <v>12.0992</v>
      </c>
      <c r="AS222" s="18">
        <v>7.7150999999999997E-2</v>
      </c>
      <c r="AT222" s="18">
        <v>8.7105999999999995</v>
      </c>
      <c r="AU222" s="18">
        <v>6.4211999999999998</v>
      </c>
      <c r="AV222" s="18">
        <v>6.2081999999999997</v>
      </c>
      <c r="AW222" s="18"/>
      <c r="AX222" s="18">
        <f t="shared" si="172"/>
        <v>0.1150324391478397</v>
      </c>
      <c r="AY222" s="18">
        <f t="shared" si="173"/>
        <v>1.0872866148253808</v>
      </c>
      <c r="AZ222" s="18">
        <f t="shared" si="174"/>
        <v>1.3918004877375421</v>
      </c>
      <c r="BA222" s="18">
        <f t="shared" si="175"/>
        <v>8.874867712694981E-3</v>
      </c>
      <c r="BB222" s="18">
        <f t="shared" si="176"/>
        <v>1.0020015644411724</v>
      </c>
      <c r="BC222" s="18">
        <f t="shared" si="177"/>
        <v>0.73864629825610828</v>
      </c>
      <c r="BD222" s="18">
        <f t="shared" si="204"/>
        <v>0.71414438871761843</v>
      </c>
      <c r="BE222" s="18"/>
      <c r="BF222" s="18">
        <f t="shared" si="178"/>
        <v>0.10579771476936098</v>
      </c>
      <c r="BG222" s="18">
        <f t="shared" si="179"/>
        <v>0.91972069403300882</v>
      </c>
      <c r="BH222" s="18">
        <f t="shared" si="180"/>
        <v>1.2800677105374523</v>
      </c>
      <c r="BI222" s="18">
        <f t="shared" si="181"/>
        <v>8.1623994921709679E-3</v>
      </c>
      <c r="BJ222" s="18">
        <f t="shared" si="182"/>
        <v>0.92156157426999563</v>
      </c>
      <c r="BK222" s="18">
        <f t="shared" si="183"/>
        <v>0.67934828607702069</v>
      </c>
      <c r="BL222" s="18">
        <f t="shared" si="205"/>
        <v>0.65681337283114682</v>
      </c>
      <c r="BM222" s="18"/>
      <c r="BN222" s="18">
        <f t="shared" si="184"/>
        <v>8.2650092568103684E-2</v>
      </c>
      <c r="BO222" s="18">
        <f t="shared" si="185"/>
        <v>0.71849378471303882</v>
      </c>
      <c r="BP222" s="18">
        <f t="shared" si="186"/>
        <v>0.78120867495371604</v>
      </c>
      <c r="BQ222" s="18">
        <f t="shared" si="187"/>
        <v>6.3765372917217672E-3</v>
      </c>
      <c r="BR222" s="18">
        <f t="shared" si="188"/>
        <v>0.7199318963237239</v>
      </c>
      <c r="BS222" s="18">
        <f t="shared" si="189"/>
        <v>0.53071277439830733</v>
      </c>
      <c r="BT222" s="18">
        <f t="shared" si="206"/>
        <v>0.51310830468130131</v>
      </c>
      <c r="BU222" s="18"/>
      <c r="BV222" s="18">
        <f t="shared" si="190"/>
        <v>12.961594794623531</v>
      </c>
      <c r="BW222" s="18">
        <f t="shared" si="191"/>
        <v>112.67773586862127</v>
      </c>
      <c r="BX222" s="18">
        <f t="shared" si="192"/>
        <v>122.51299399878162</v>
      </c>
      <c r="BY222" s="18">
        <f t="shared" si="207"/>
        <v>156.824927739109</v>
      </c>
      <c r="BZ222" s="18">
        <f t="shared" si="193"/>
        <v>112.90326761804772</v>
      </c>
      <c r="CA222" s="18">
        <f t="shared" si="194"/>
        <v>83.228992495236611</v>
      </c>
      <c r="CB222" s="18">
        <f t="shared" si="208"/>
        <v>80.468172803981801</v>
      </c>
      <c r="CC222" s="18"/>
      <c r="CD222" s="18">
        <f t="shared" si="195"/>
        <v>0.15573413069208247</v>
      </c>
      <c r="CE222" s="18">
        <f t="shared" si="196"/>
        <v>0.99800243381626985</v>
      </c>
      <c r="CF222" s="18">
        <f t="shared" si="197"/>
        <v>1.0851146878515834</v>
      </c>
      <c r="CG222" s="18">
        <f t="shared" si="209"/>
        <v>1.3890202741487383</v>
      </c>
      <c r="CH222" s="18">
        <f t="shared" si="210"/>
        <v>8.8571395770670226E-3</v>
      </c>
      <c r="CI222" s="18">
        <f t="shared" si="198"/>
        <v>0.73717080338897445</v>
      </c>
      <c r="CJ222" s="18">
        <f t="shared" si="211"/>
        <v>0.96682863016258636</v>
      </c>
      <c r="CK222" s="18"/>
      <c r="CL222" s="18">
        <f t="shared" si="212"/>
        <v>0.15573413069208247</v>
      </c>
      <c r="CM222" s="18">
        <f t="shared" si="199"/>
        <v>1.3538279449324113</v>
      </c>
      <c r="CN222" s="18">
        <f t="shared" si="200"/>
        <v>1.4719990033015635</v>
      </c>
      <c r="CO222" s="18">
        <f t="shared" si="201"/>
        <v>1.8842583940696442</v>
      </c>
      <c r="CP222" s="18">
        <f t="shared" si="202"/>
        <v>1.2015043917024855E-2</v>
      </c>
      <c r="CQ222" s="18">
        <f t="shared" si="203"/>
        <v>1.3565377188064536</v>
      </c>
      <c r="CR222" s="18">
        <f t="shared" si="213"/>
        <v>0.96682863016258636</v>
      </c>
      <c r="CS222" s="18"/>
      <c r="CT222" s="18">
        <f t="shared" si="214"/>
        <v>0.16107728488128606</v>
      </c>
      <c r="CU222" s="18">
        <f t="shared" si="215"/>
        <v>1.4002770529299957</v>
      </c>
      <c r="CV222" s="18">
        <f t="shared" si="216"/>
        <v>1.5225024966979157</v>
      </c>
      <c r="CW222" s="18">
        <f t="shared" si="217"/>
        <v>1.9489062852356558</v>
      </c>
      <c r="CX222" s="18">
        <f t="shared" si="218"/>
        <v>1.24272736058761E-2</v>
      </c>
      <c r="CY222" s="18">
        <f t="shared" si="219"/>
        <v>1.0343094616797139</v>
      </c>
      <c r="CZ222" s="18">
        <f t="shared" si="220"/>
        <v>1.0343094616797139</v>
      </c>
      <c r="DA222" s="31"/>
      <c r="DI222" s="78"/>
      <c r="DJ222" s="78"/>
      <c r="DP222" s="78"/>
    </row>
    <row r="223" spans="2:120" x14ac:dyDescent="0.25">
      <c r="B223" s="78">
        <v>42460</v>
      </c>
      <c r="C223" s="111">
        <v>3857.4353000000001</v>
      </c>
      <c r="D223" s="111">
        <v>466.55</v>
      </c>
      <c r="E223" s="111">
        <v>409.93761999999998</v>
      </c>
      <c r="F223" s="111">
        <v>324.12810999999999</v>
      </c>
      <c r="G223" s="111">
        <v>52486.875</v>
      </c>
      <c r="H223" s="111">
        <v>447.37479000000002</v>
      </c>
      <c r="I223" s="111">
        <v>605.39526000000001</v>
      </c>
      <c r="J223" s="111">
        <v>608.19970999999998</v>
      </c>
      <c r="L223" s="78">
        <v>42460</v>
      </c>
      <c r="M223" s="111">
        <f t="shared" si="221"/>
        <v>1.8373454884414997E-2</v>
      </c>
      <c r="N223" s="111">
        <f t="shared" si="222"/>
        <v>7.0265186272710611E-2</v>
      </c>
      <c r="O223" s="111">
        <f t="shared" si="223"/>
        <v>2.2681130542958172E-2</v>
      </c>
      <c r="P223" s="111">
        <f t="shared" si="224"/>
        <v>3.450045461729534E-2</v>
      </c>
      <c r="Q223" s="111">
        <f t="shared" si="225"/>
        <v>6.618997755222833E-2</v>
      </c>
      <c r="R223" s="111">
        <f t="shared" si="226"/>
        <v>2.9778527364568985E-2</v>
      </c>
      <c r="S223" s="111">
        <f t="shared" si="227"/>
        <v>2.6214476029669642E-2</v>
      </c>
      <c r="T223" s="111">
        <f t="shared" si="228"/>
        <v>-2.425262475291623E-3</v>
      </c>
      <c r="V223" s="78">
        <v>42460</v>
      </c>
      <c r="W223" s="118">
        <f>M223-'Interest rate'!M222</f>
        <v>1.7576953445079369E-2</v>
      </c>
      <c r="X223" s="118">
        <f>N223-'Interest rate'!N222</f>
        <v>6.9898841986253624E-2</v>
      </c>
      <c r="Y223" s="118">
        <f>O223-'Interest rate'!O222</f>
        <v>2.2908322550555971E-2</v>
      </c>
      <c r="Z223" s="118">
        <f>P223-'Interest rate'!P222</f>
        <v>3.407820329450173E-2</v>
      </c>
      <c r="AA223" s="118">
        <f>Q223-'Interest rate'!Q222</f>
        <v>6.6234154951348767E-2</v>
      </c>
      <c r="AB223" s="118">
        <f>R223-'Interest rate'!R222</f>
        <v>3.0475526442250711E-2</v>
      </c>
      <c r="AC223" s="118">
        <f>S223-'Interest rate'!S222</f>
        <v>2.5649567839185039E-2</v>
      </c>
      <c r="AD223" s="118">
        <f>T223-'Interest rate'!T222</f>
        <v>-4.3546561470308998E-3</v>
      </c>
      <c r="AE223" s="118"/>
      <c r="AF223" s="118">
        <v>2.330484962823216E-3</v>
      </c>
      <c r="AG223" s="118">
        <v>0.60992120741316169</v>
      </c>
      <c r="AH223" s="118">
        <v>0.11907668405282433</v>
      </c>
      <c r="AI223" s="118">
        <v>7.8237709466207964E-2</v>
      </c>
      <c r="AJ223" s="118">
        <v>9.4662079680390615E-2</v>
      </c>
      <c r="AK223" s="118">
        <v>3.5290200865608704E-2</v>
      </c>
      <c r="AL223" s="118">
        <v>3.1849961158583955E-2</v>
      </c>
      <c r="AM223" s="118">
        <v>2.8631672400399513E-2</v>
      </c>
      <c r="AN223" s="31"/>
      <c r="AO223" s="31"/>
      <c r="AP223" s="16">
        <v>8.2684999999999995</v>
      </c>
      <c r="AQ223" s="16">
        <v>9.4085000000000001</v>
      </c>
      <c r="AR223" s="16">
        <v>11.873200000000001</v>
      </c>
      <c r="AS223" s="16">
        <v>7.3441999999999993E-2</v>
      </c>
      <c r="AT223" s="16">
        <v>8.5961999999999996</v>
      </c>
      <c r="AU223" s="16">
        <v>6.3583999999999996</v>
      </c>
      <c r="AV223" s="16">
        <v>6.3324999999999996</v>
      </c>
      <c r="AW223" s="16"/>
      <c r="AX223" s="16">
        <f t="shared" si="172"/>
        <v>0.12094092036040395</v>
      </c>
      <c r="AY223" s="16">
        <f t="shared" si="173"/>
        <v>1.1378726492108606</v>
      </c>
      <c r="AZ223" s="16">
        <f t="shared" si="174"/>
        <v>1.4359557356231483</v>
      </c>
      <c r="BA223" s="16">
        <f t="shared" si="175"/>
        <v>8.8821430731087867E-3</v>
      </c>
      <c r="BB223" s="16">
        <f t="shared" si="176"/>
        <v>1.0396323396021043</v>
      </c>
      <c r="BC223" s="16">
        <f t="shared" si="177"/>
        <v>0.76899074801959244</v>
      </c>
      <c r="BD223" s="16">
        <f t="shared" si="204"/>
        <v>0.76585837818225799</v>
      </c>
      <c r="BE223" s="16"/>
      <c r="BF223" s="16">
        <f t="shared" si="178"/>
        <v>0.10628686825742679</v>
      </c>
      <c r="BG223" s="16">
        <f t="shared" si="179"/>
        <v>0.87883297018653339</v>
      </c>
      <c r="BH223" s="16">
        <f t="shared" si="180"/>
        <v>1.2619652441940798</v>
      </c>
      <c r="BI223" s="16">
        <f t="shared" si="181"/>
        <v>7.8059201785619379E-3</v>
      </c>
      <c r="BJ223" s="16">
        <f t="shared" si="182"/>
        <v>0.91366317691449217</v>
      </c>
      <c r="BK223" s="16">
        <f t="shared" si="183"/>
        <v>0.67581442312802253</v>
      </c>
      <c r="BL223" s="16">
        <f t="shared" si="205"/>
        <v>0.67306159324015513</v>
      </c>
      <c r="BM223" s="16"/>
      <c r="BN223" s="16">
        <f t="shared" si="184"/>
        <v>8.422329279385507E-2</v>
      </c>
      <c r="BO223" s="16">
        <f t="shared" si="185"/>
        <v>0.69640029646599055</v>
      </c>
      <c r="BP223" s="16">
        <f t="shared" si="186"/>
        <v>0.79241485025098535</v>
      </c>
      <c r="BQ223" s="16">
        <f t="shared" si="187"/>
        <v>6.1855270693663032E-3</v>
      </c>
      <c r="BR223" s="16">
        <f t="shared" si="188"/>
        <v>0.72400026951453689</v>
      </c>
      <c r="BS223" s="16">
        <f t="shared" si="189"/>
        <v>0.5355253849004481</v>
      </c>
      <c r="BT223" s="16">
        <f t="shared" si="206"/>
        <v>0.53334400161708717</v>
      </c>
      <c r="BU223" s="16"/>
      <c r="BV223" s="16">
        <f t="shared" si="190"/>
        <v>13.61618692301408</v>
      </c>
      <c r="BW223" s="16">
        <f t="shared" si="191"/>
        <v>112.5854415729419</v>
      </c>
      <c r="BX223" s="16">
        <f t="shared" si="192"/>
        <v>128.10789466517798</v>
      </c>
      <c r="BY223" s="16">
        <f t="shared" si="207"/>
        <v>161.66771057433078</v>
      </c>
      <c r="BZ223" s="16">
        <f t="shared" si="193"/>
        <v>117.04746602761364</v>
      </c>
      <c r="CA223" s="16">
        <f t="shared" si="194"/>
        <v>86.577162931292719</v>
      </c>
      <c r="CB223" s="16">
        <f t="shared" si="208"/>
        <v>86.224503689986662</v>
      </c>
      <c r="CC223" s="16"/>
      <c r="CD223" s="16">
        <f t="shared" si="195"/>
        <v>0.15727226975339709</v>
      </c>
      <c r="CE223" s="16">
        <f t="shared" si="196"/>
        <v>0.96187850445545708</v>
      </c>
      <c r="CF223" s="16">
        <f t="shared" si="197"/>
        <v>1.0944952420837115</v>
      </c>
      <c r="CG223" s="16">
        <f t="shared" si="209"/>
        <v>1.3812149554454294</v>
      </c>
      <c r="CH223" s="16">
        <f t="shared" si="210"/>
        <v>8.5435424955212762E-3</v>
      </c>
      <c r="CI223" s="16">
        <f t="shared" si="198"/>
        <v>0.73967567064516881</v>
      </c>
      <c r="CJ223" s="16">
        <f t="shared" si="211"/>
        <v>0.99592664821338694</v>
      </c>
      <c r="CK223" s="16"/>
      <c r="CL223" s="16">
        <f t="shared" si="212"/>
        <v>0.15727226975339709</v>
      </c>
      <c r="CM223" s="16">
        <f t="shared" si="199"/>
        <v>1.3004057624559637</v>
      </c>
      <c r="CN223" s="16">
        <f t="shared" si="200"/>
        <v>1.4796961499748364</v>
      </c>
      <c r="CO223" s="16">
        <f t="shared" si="201"/>
        <v>1.8673251132360345</v>
      </c>
      <c r="CP223" s="16">
        <f t="shared" si="202"/>
        <v>1.1550390035228987E-2</v>
      </c>
      <c r="CQ223" s="16">
        <f t="shared" si="203"/>
        <v>1.3519438852541519</v>
      </c>
      <c r="CR223" s="16">
        <f t="shared" si="213"/>
        <v>0.99592664821338694</v>
      </c>
      <c r="CS223" s="16"/>
      <c r="CT223" s="16">
        <f t="shared" si="214"/>
        <v>0.15791551519936836</v>
      </c>
      <c r="CU223" s="16">
        <f t="shared" si="215"/>
        <v>1.3057244374259771</v>
      </c>
      <c r="CV223" s="16">
        <f t="shared" si="216"/>
        <v>1.4857481247532571</v>
      </c>
      <c r="CW223" s="16">
        <f t="shared" si="217"/>
        <v>1.8749624950651402</v>
      </c>
      <c r="CX223" s="16">
        <f t="shared" si="218"/>
        <v>1.1597631267272009E-2</v>
      </c>
      <c r="CY223" s="16">
        <f t="shared" si="219"/>
        <v>1.0040900118436638</v>
      </c>
      <c r="CZ223" s="16">
        <f t="shared" si="220"/>
        <v>1.0040900118436638</v>
      </c>
      <c r="DA223" s="31"/>
      <c r="DI223" s="78"/>
      <c r="DJ223" s="78"/>
      <c r="DP223" s="78"/>
    </row>
    <row r="224" spans="2:120" x14ac:dyDescent="0.25">
      <c r="B224" s="115">
        <v>42489</v>
      </c>
      <c r="C224" s="112">
        <v>3813.51782</v>
      </c>
      <c r="D224" s="112">
        <v>472.59</v>
      </c>
      <c r="E224" s="112">
        <v>413.10315000000003</v>
      </c>
      <c r="F224" s="112">
        <v>323.11635999999999</v>
      </c>
      <c r="G224" s="112">
        <v>50486.789060000003</v>
      </c>
      <c r="H224" s="112">
        <v>453.45010000000002</v>
      </c>
      <c r="I224" s="112">
        <v>593.43127000000004</v>
      </c>
      <c r="J224" s="112">
        <v>621.58356000000003</v>
      </c>
      <c r="L224" s="115">
        <v>42489</v>
      </c>
      <c r="M224" s="112">
        <f t="shared" si="221"/>
        <v>-1.1385150128117472E-2</v>
      </c>
      <c r="N224" s="112">
        <f t="shared" si="222"/>
        <v>1.2946093666273528E-2</v>
      </c>
      <c r="O224" s="112">
        <f t="shared" si="223"/>
        <v>7.7219797490166719E-3</v>
      </c>
      <c r="P224" s="112">
        <f t="shared" si="224"/>
        <v>-3.1214509596221296E-3</v>
      </c>
      <c r="Q224" s="112">
        <f t="shared" si="225"/>
        <v>-3.810640164803103E-2</v>
      </c>
      <c r="R224" s="112">
        <f t="shared" si="226"/>
        <v>1.3579911375873444E-2</v>
      </c>
      <c r="S224" s="112">
        <f t="shared" si="227"/>
        <v>-1.97622789448334E-2</v>
      </c>
      <c r="T224" s="112">
        <f t="shared" si="228"/>
        <v>2.2005682968839313E-2</v>
      </c>
      <c r="V224" s="115">
        <v>42489</v>
      </c>
      <c r="W224" s="119">
        <f>M224-'Interest rate'!M223</f>
        <v>-1.2082469503276183E-2</v>
      </c>
      <c r="X224" s="119">
        <f>N224-'Interest rate'!N223</f>
        <v>1.258244686309995E-2</v>
      </c>
      <c r="Y224" s="119">
        <f>O224-'Interest rate'!O223</f>
        <v>7.9956078381376861E-3</v>
      </c>
      <c r="Z224" s="119">
        <f>P224-'Interest rate'!P223</f>
        <v>-3.5462404328011621E-3</v>
      </c>
      <c r="AA224" s="119">
        <f>Q224-'Interest rate'!Q223</f>
        <v>-3.8053769748394251E-2</v>
      </c>
      <c r="AB224" s="119">
        <f>R224-'Interest rate'!R223</f>
        <v>1.4234429073389454E-2</v>
      </c>
      <c r="AC224" s="119">
        <f>S224-'Interest rate'!S223</f>
        <v>-2.0260909192714727E-2</v>
      </c>
      <c r="AD224" s="119">
        <f>T224-'Interest rate'!T223</f>
        <v>2.0100768094104771E-2</v>
      </c>
      <c r="AE224" s="118"/>
      <c r="AF224" s="119">
        <v>2.3266120097496117E-3</v>
      </c>
      <c r="AG224" s="119">
        <v>0.61655218258364719</v>
      </c>
      <c r="AH224" s="119">
        <v>0.1112342122756481</v>
      </c>
      <c r="AI224" s="119">
        <v>7.6888987369820513E-2</v>
      </c>
      <c r="AJ224" s="119">
        <v>9.583425659206736E-2</v>
      </c>
      <c r="AK224" s="119">
        <v>3.5896299578994019E-2</v>
      </c>
      <c r="AL224" s="119">
        <v>3.2683359184577883E-2</v>
      </c>
      <c r="AM224" s="119">
        <v>2.8584090405495234E-2</v>
      </c>
      <c r="AN224" s="31"/>
      <c r="AO224" s="31"/>
      <c r="AP224" s="18">
        <v>8.0510000000000002</v>
      </c>
      <c r="AQ224" s="18">
        <v>9.2215000000000007</v>
      </c>
      <c r="AR224" s="18">
        <v>11.766299999999999</v>
      </c>
      <c r="AS224" s="18">
        <v>7.5726000000000002E-2</v>
      </c>
      <c r="AT224" s="18">
        <v>8.4038000000000004</v>
      </c>
      <c r="AU224" s="18">
        <v>6.4131999999999998</v>
      </c>
      <c r="AV224" s="18">
        <v>6.1245500000000002</v>
      </c>
      <c r="AW224" s="18"/>
      <c r="AX224" s="18">
        <f t="shared" si="172"/>
        <v>0.12420817289777668</v>
      </c>
      <c r="AY224" s="18">
        <f t="shared" si="173"/>
        <v>1.1453856663768478</v>
      </c>
      <c r="AZ224" s="18">
        <f t="shared" si="174"/>
        <v>1.4614706247671096</v>
      </c>
      <c r="BA224" s="18">
        <f t="shared" si="175"/>
        <v>9.4057881008570363E-3</v>
      </c>
      <c r="BB224" s="18">
        <f t="shared" si="176"/>
        <v>1.0438206433983357</v>
      </c>
      <c r="BC224" s="18">
        <f t="shared" si="177"/>
        <v>0.79657185442802136</v>
      </c>
      <c r="BD224" s="18">
        <f t="shared" si="204"/>
        <v>0.76071916532107819</v>
      </c>
      <c r="BE224" s="18"/>
      <c r="BF224" s="18">
        <f t="shared" si="178"/>
        <v>0.10844222740335085</v>
      </c>
      <c r="BG224" s="18">
        <f t="shared" si="179"/>
        <v>0.87306837282437777</v>
      </c>
      <c r="BH224" s="18">
        <f t="shared" si="180"/>
        <v>1.2759637802960471</v>
      </c>
      <c r="BI224" s="18">
        <f t="shared" si="181"/>
        <v>8.2118961123461478E-3</v>
      </c>
      <c r="BJ224" s="18">
        <f t="shared" si="182"/>
        <v>0.91132679065227995</v>
      </c>
      <c r="BK224" s="18">
        <f t="shared" si="183"/>
        <v>0.69546169278316972</v>
      </c>
      <c r="BL224" s="18">
        <f t="shared" si="205"/>
        <v>0.66415984384319249</v>
      </c>
      <c r="BM224" s="18"/>
      <c r="BN224" s="18">
        <f t="shared" si="184"/>
        <v>8.4988484060409819E-2</v>
      </c>
      <c r="BO224" s="18">
        <f t="shared" si="185"/>
        <v>0.68424228517035945</v>
      </c>
      <c r="BP224" s="18">
        <f t="shared" si="186"/>
        <v>0.7837213057630692</v>
      </c>
      <c r="BQ224" s="18">
        <f t="shared" si="187"/>
        <v>6.4358379439585943E-3</v>
      </c>
      <c r="BR224" s="18">
        <f t="shared" si="188"/>
        <v>0.71422622234687205</v>
      </c>
      <c r="BS224" s="18">
        <f t="shared" si="189"/>
        <v>0.5450481459762202</v>
      </c>
      <c r="BT224" s="18">
        <f t="shared" si="206"/>
        <v>0.52051622005218301</v>
      </c>
      <c r="BU224" s="18"/>
      <c r="BV224" s="18">
        <f t="shared" si="190"/>
        <v>13.205504054089744</v>
      </c>
      <c r="BW224" s="18">
        <f t="shared" si="191"/>
        <v>106.31751313947653</v>
      </c>
      <c r="BX224" s="18">
        <f t="shared" si="192"/>
        <v>121.77455563478858</v>
      </c>
      <c r="BY224" s="18">
        <f t="shared" si="207"/>
        <v>155.37992235163614</v>
      </c>
      <c r="BZ224" s="18">
        <f t="shared" si="193"/>
        <v>110.97641496975939</v>
      </c>
      <c r="CA224" s="18">
        <f t="shared" si="194"/>
        <v>84.689538599688348</v>
      </c>
      <c r="CB224" s="18">
        <f t="shared" si="208"/>
        <v>80.877769854475346</v>
      </c>
      <c r="CC224" s="18"/>
      <c r="CD224" s="18">
        <f t="shared" si="195"/>
        <v>0.15592839767978545</v>
      </c>
      <c r="CE224" s="18">
        <f t="shared" si="196"/>
        <v>0.95801899140864843</v>
      </c>
      <c r="CF224" s="18">
        <f t="shared" si="197"/>
        <v>1.0973012208762702</v>
      </c>
      <c r="CG224" s="18">
        <f t="shared" si="209"/>
        <v>1.4001166139127537</v>
      </c>
      <c r="CH224" s="18">
        <f t="shared" si="210"/>
        <v>9.0109236297865256E-3</v>
      </c>
      <c r="CI224" s="18">
        <f t="shared" si="198"/>
        <v>0.76313096456364971</v>
      </c>
      <c r="CJ224" s="18">
        <f t="shared" si="211"/>
        <v>0.95499126800973</v>
      </c>
      <c r="CK224" s="18"/>
      <c r="CL224" s="18">
        <f t="shared" si="212"/>
        <v>0.15592839767978545</v>
      </c>
      <c r="CM224" s="18">
        <f t="shared" si="199"/>
        <v>1.2553795297199526</v>
      </c>
      <c r="CN224" s="18">
        <f t="shared" si="200"/>
        <v>1.4378937192041417</v>
      </c>
      <c r="CO224" s="18">
        <f t="shared" si="201"/>
        <v>1.8347003056196594</v>
      </c>
      <c r="CP224" s="18">
        <f t="shared" si="202"/>
        <v>1.1807833842699433E-2</v>
      </c>
      <c r="CQ224" s="18">
        <f t="shared" si="203"/>
        <v>1.3103910684213811</v>
      </c>
      <c r="CR224" s="18">
        <f t="shared" si="213"/>
        <v>0.95499126800973</v>
      </c>
      <c r="CS224" s="18"/>
      <c r="CT224" s="18">
        <f t="shared" si="214"/>
        <v>0.16327730200586166</v>
      </c>
      <c r="CU224" s="18">
        <f t="shared" si="215"/>
        <v>1.3145455584491921</v>
      </c>
      <c r="CV224" s="18">
        <f t="shared" si="216"/>
        <v>1.5056616404470533</v>
      </c>
      <c r="CW224" s="18">
        <f t="shared" si="217"/>
        <v>1.9211697185915697</v>
      </c>
      <c r="CX224" s="18">
        <f t="shared" si="218"/>
        <v>1.236433697169588E-2</v>
      </c>
      <c r="CY224" s="18">
        <f t="shared" si="219"/>
        <v>1.0471299932239919</v>
      </c>
      <c r="CZ224" s="18">
        <f t="shared" si="220"/>
        <v>1.0471299932239919</v>
      </c>
      <c r="DA224" s="31"/>
      <c r="DI224" s="78"/>
      <c r="DJ224" s="78"/>
      <c r="DP224" s="78"/>
    </row>
    <row r="225" spans="2:120" x14ac:dyDescent="0.25">
      <c r="B225" s="78">
        <v>42521</v>
      </c>
      <c r="C225" s="111">
        <v>3945.6555199999998</v>
      </c>
      <c r="D225" s="111">
        <v>472.07</v>
      </c>
      <c r="E225" s="111">
        <v>423.79926</v>
      </c>
      <c r="F225" s="111">
        <v>325.22906</v>
      </c>
      <c r="G225" s="111">
        <v>52248.707029999998</v>
      </c>
      <c r="H225" s="111">
        <v>468.81270999999998</v>
      </c>
      <c r="I225" s="111">
        <v>618.31726000000003</v>
      </c>
      <c r="J225" s="111">
        <v>652.57117000000005</v>
      </c>
      <c r="L225" s="78">
        <v>42521</v>
      </c>
      <c r="M225" s="111">
        <f t="shared" si="221"/>
        <v>3.4649818418837075E-2</v>
      </c>
      <c r="N225" s="111">
        <f t="shared" si="222"/>
        <v>-1.100319515859427E-3</v>
      </c>
      <c r="O225" s="111">
        <f t="shared" si="223"/>
        <v>2.589210467167824E-2</v>
      </c>
      <c r="P225" s="111">
        <f t="shared" si="224"/>
        <v>6.5385113895193303E-3</v>
      </c>
      <c r="Q225" s="111">
        <f t="shared" si="225"/>
        <v>3.4898594321498333E-2</v>
      </c>
      <c r="R225" s="111">
        <f t="shared" si="226"/>
        <v>3.3879383861642021E-2</v>
      </c>
      <c r="S225" s="111">
        <f t="shared" si="227"/>
        <v>4.1935757783710947E-2</v>
      </c>
      <c r="T225" s="111">
        <f t="shared" si="228"/>
        <v>4.9852685936545793E-2</v>
      </c>
      <c r="V225" s="78">
        <v>42521</v>
      </c>
      <c r="W225" s="118">
        <f>M225-'Interest rate'!M224</f>
        <v>3.3960769098596133E-2</v>
      </c>
      <c r="X225" s="118">
        <f>N225-'Interest rate'!N224</f>
        <v>-1.4627212997617711E-3</v>
      </c>
      <c r="Y225" s="118">
        <f>O225-'Interest rate'!O224</f>
        <v>2.6183646699821761E-2</v>
      </c>
      <c r="Z225" s="118">
        <f>P225-'Interest rate'!P224</f>
        <v>6.116782635892104E-3</v>
      </c>
      <c r="AA225" s="118">
        <f>Q225-'Interest rate'!Q224</f>
        <v>3.4940028762665332E-2</v>
      </c>
      <c r="AB225" s="118">
        <f>R225-'Interest rate'!R224</f>
        <v>3.4530879925260827E-2</v>
      </c>
      <c r="AC225" s="118">
        <f>S225-'Interest rate'!S224</f>
        <v>4.1428840151382484E-2</v>
      </c>
      <c r="AD225" s="118">
        <f>T225-'Interest rate'!T224</f>
        <v>4.8192921574370162E-2</v>
      </c>
      <c r="AE225" s="118"/>
      <c r="AF225" s="118">
        <v>2.3266120097496117E-3</v>
      </c>
      <c r="AG225" s="118">
        <v>0.61655218258364719</v>
      </c>
      <c r="AH225" s="118">
        <v>0.1112342122756481</v>
      </c>
      <c r="AI225" s="118">
        <v>7.6888987369820513E-2</v>
      </c>
      <c r="AJ225" s="118">
        <v>9.583425659206736E-2</v>
      </c>
      <c r="AK225" s="118">
        <v>3.5896299578994019E-2</v>
      </c>
      <c r="AL225" s="118">
        <v>3.2683359184577883E-2</v>
      </c>
      <c r="AM225" s="118">
        <v>2.8584090405495234E-2</v>
      </c>
      <c r="AN225" s="31"/>
      <c r="AO225" s="31"/>
      <c r="AP225" s="16">
        <v>8.3788999999999998</v>
      </c>
      <c r="AQ225" s="16">
        <v>9.3278999999999996</v>
      </c>
      <c r="AR225" s="16">
        <v>12.1371</v>
      </c>
      <c r="AS225" s="16">
        <v>7.5650999999999996E-2</v>
      </c>
      <c r="AT225" s="16">
        <v>8.4265000000000008</v>
      </c>
      <c r="AU225" s="16">
        <v>6.3974000000000002</v>
      </c>
      <c r="AV225" s="16">
        <v>6.0577100000000002</v>
      </c>
      <c r="AW225" s="16"/>
      <c r="AX225" s="16">
        <f t="shared" si="172"/>
        <v>0.11934740837102722</v>
      </c>
      <c r="AY225" s="16">
        <f t="shared" si="173"/>
        <v>1.1132606905441047</v>
      </c>
      <c r="AZ225" s="16">
        <f t="shared" si="174"/>
        <v>1.4485314301399945</v>
      </c>
      <c r="BA225" s="16">
        <f t="shared" si="175"/>
        <v>9.0287507906765801E-3</v>
      </c>
      <c r="BB225" s="16">
        <f t="shared" si="176"/>
        <v>1.0056809366384609</v>
      </c>
      <c r="BC225" s="16">
        <f t="shared" si="177"/>
        <v>0.76351311031280955</v>
      </c>
      <c r="BD225" s="16">
        <f t="shared" si="204"/>
        <v>0.72297198916325534</v>
      </c>
      <c r="BE225" s="16"/>
      <c r="BF225" s="16">
        <f t="shared" si="178"/>
        <v>0.10720526592266212</v>
      </c>
      <c r="BG225" s="16">
        <f t="shared" si="179"/>
        <v>0.8982622026393936</v>
      </c>
      <c r="BH225" s="16">
        <f t="shared" si="180"/>
        <v>1.3011610330299423</v>
      </c>
      <c r="BI225" s="16">
        <f t="shared" si="181"/>
        <v>8.1101855723153121E-3</v>
      </c>
      <c r="BJ225" s="16">
        <f t="shared" si="182"/>
        <v>0.90336517329731247</v>
      </c>
      <c r="BK225" s="16">
        <f t="shared" si="183"/>
        <v>0.68583496821363865</v>
      </c>
      <c r="BL225" s="16">
        <f t="shared" si="205"/>
        <v>0.64941841143236956</v>
      </c>
      <c r="BM225" s="16"/>
      <c r="BN225" s="16">
        <f t="shared" si="184"/>
        <v>8.2392004679865863E-2</v>
      </c>
      <c r="BO225" s="16">
        <f t="shared" si="185"/>
        <v>0.69035436801212813</v>
      </c>
      <c r="BP225" s="16">
        <f t="shared" si="186"/>
        <v>0.76854438045332085</v>
      </c>
      <c r="BQ225" s="16">
        <f t="shared" si="187"/>
        <v>6.2330375460365323E-3</v>
      </c>
      <c r="BR225" s="16">
        <f t="shared" si="188"/>
        <v>0.6942762274348897</v>
      </c>
      <c r="BS225" s="16">
        <f t="shared" si="189"/>
        <v>0.5270946107389739</v>
      </c>
      <c r="BT225" s="16">
        <f t="shared" si="206"/>
        <v>0.49910687066927023</v>
      </c>
      <c r="BU225" s="16"/>
      <c r="BV225" s="16">
        <f t="shared" si="190"/>
        <v>13.218595920741299</v>
      </c>
      <c r="BW225" s="16">
        <f t="shared" si="191"/>
        <v>110.75729336029927</v>
      </c>
      <c r="BX225" s="16">
        <f t="shared" si="192"/>
        <v>123.30174088908277</v>
      </c>
      <c r="BY225" s="16">
        <f t="shared" si="207"/>
        <v>160.43542054962921</v>
      </c>
      <c r="BZ225" s="16">
        <f t="shared" si="193"/>
        <v>111.38649852612656</v>
      </c>
      <c r="CA225" s="16">
        <f t="shared" si="194"/>
        <v>84.564645543350395</v>
      </c>
      <c r="CB225" s="16">
        <f t="shared" si="208"/>
        <v>80.07442069503378</v>
      </c>
      <c r="CC225" s="16"/>
      <c r="CD225" s="16">
        <f t="shared" si="195"/>
        <v>0.15631350236033389</v>
      </c>
      <c r="CE225" s="16">
        <f t="shared" si="196"/>
        <v>0.99435115409719332</v>
      </c>
      <c r="CF225" s="16">
        <f t="shared" si="197"/>
        <v>1.1069720524535689</v>
      </c>
      <c r="CG225" s="16">
        <f t="shared" si="209"/>
        <v>1.4403488993057616</v>
      </c>
      <c r="CH225" s="16">
        <f t="shared" si="210"/>
        <v>8.9777487687652049E-3</v>
      </c>
      <c r="CI225" s="16">
        <f t="shared" si="198"/>
        <v>0.75920014240787981</v>
      </c>
      <c r="CJ225" s="16">
        <f t="shared" si="211"/>
        <v>0.94690186638321827</v>
      </c>
      <c r="CK225" s="16"/>
      <c r="CL225" s="16">
        <f t="shared" si="212"/>
        <v>0.15631350236033389</v>
      </c>
      <c r="CM225" s="16">
        <f t="shared" si="199"/>
        <v>1.3097352049270017</v>
      </c>
      <c r="CN225" s="16">
        <f t="shared" si="200"/>
        <v>1.4580767186669585</v>
      </c>
      <c r="CO225" s="16">
        <f t="shared" si="201"/>
        <v>1.8971926094976086</v>
      </c>
      <c r="CP225" s="16">
        <f t="shared" si="202"/>
        <v>1.1825272767061619E-2</v>
      </c>
      <c r="CQ225" s="16">
        <f t="shared" si="203"/>
        <v>1.3171757276393536</v>
      </c>
      <c r="CR225" s="16">
        <f t="shared" si="213"/>
        <v>0.94690186638321827</v>
      </c>
      <c r="CS225" s="16"/>
      <c r="CT225" s="16">
        <f t="shared" si="214"/>
        <v>0.16507888294421488</v>
      </c>
      <c r="CU225" s="16">
        <f t="shared" si="215"/>
        <v>1.3831794523012821</v>
      </c>
      <c r="CV225" s="16">
        <f t="shared" si="216"/>
        <v>1.5398393122153422</v>
      </c>
      <c r="CW225" s="16">
        <f t="shared" si="217"/>
        <v>2.0035789101822306</v>
      </c>
      <c r="CX225" s="16">
        <f t="shared" si="218"/>
        <v>1.2488382573612801E-2</v>
      </c>
      <c r="CY225" s="16">
        <f t="shared" si="219"/>
        <v>1.0560756457473202</v>
      </c>
      <c r="CZ225" s="16">
        <f t="shared" si="220"/>
        <v>1.0560756457473202</v>
      </c>
      <c r="DA225" s="31"/>
      <c r="DI225" s="78"/>
      <c r="DJ225" s="78"/>
      <c r="DP225" s="78"/>
    </row>
    <row r="226" spans="2:120" x14ac:dyDescent="0.25">
      <c r="B226" s="115">
        <v>42551</v>
      </c>
      <c r="C226" s="112">
        <v>3918.7800299999999</v>
      </c>
      <c r="D226" s="112">
        <v>467.54</v>
      </c>
      <c r="E226" s="112">
        <v>422.23424999999997</v>
      </c>
      <c r="F226" s="112">
        <v>352.38168000000002</v>
      </c>
      <c r="G226" s="112">
        <v>48245.453130000002</v>
      </c>
      <c r="H226" s="112">
        <v>456.92685</v>
      </c>
      <c r="I226" s="112">
        <v>606.82019000000003</v>
      </c>
      <c r="J226" s="112">
        <v>627.82330000000002</v>
      </c>
      <c r="L226" s="115">
        <v>42551</v>
      </c>
      <c r="M226" s="112">
        <f t="shared" si="221"/>
        <v>-6.8114131767894603E-3</v>
      </c>
      <c r="N226" s="112">
        <f t="shared" si="222"/>
        <v>-9.5960344864108871E-3</v>
      </c>
      <c r="O226" s="112">
        <f t="shared" si="223"/>
        <v>-3.6928096571005042E-3</v>
      </c>
      <c r="P226" s="112">
        <f t="shared" si="224"/>
        <v>8.3487680959382971E-2</v>
      </c>
      <c r="Q226" s="112">
        <f t="shared" si="225"/>
        <v>-7.6619195527679151E-2</v>
      </c>
      <c r="R226" s="112">
        <f t="shared" si="226"/>
        <v>-2.5353109560532161E-2</v>
      </c>
      <c r="S226" s="112">
        <f t="shared" si="227"/>
        <v>-1.859412755193024E-2</v>
      </c>
      <c r="T226" s="112">
        <f t="shared" si="228"/>
        <v>-3.7923633678147328E-2</v>
      </c>
      <c r="V226" s="115">
        <v>42551</v>
      </c>
      <c r="W226" s="119">
        <f>M226-'Interest rate'!M225</f>
        <v>-7.4839201314053083E-3</v>
      </c>
      <c r="X226" s="119">
        <f>N226-'Interest rate'!N225</f>
        <v>-9.9859057346064484E-3</v>
      </c>
      <c r="Y226" s="119">
        <f>O226-'Interest rate'!O225</f>
        <v>-3.3982830225267602E-3</v>
      </c>
      <c r="Z226" s="119">
        <f>P226-'Interest rate'!P225</f>
        <v>8.305947421913995E-2</v>
      </c>
      <c r="AA226" s="119">
        <f>Q226-'Interest rate'!Q225</f>
        <v>-7.6574659620339713E-2</v>
      </c>
      <c r="AB226" s="119">
        <f>R226-'Interest rate'!R225</f>
        <v>-2.4705306468535748E-2</v>
      </c>
      <c r="AC226" s="119">
        <f>S226-'Interest rate'!S225</f>
        <v>-1.9283176872171182E-2</v>
      </c>
      <c r="AD226" s="119">
        <f>T226-'Interest rate'!T225</f>
        <v>-3.9689710961529845E-2</v>
      </c>
      <c r="AE226" s="118"/>
      <c r="AF226" s="119">
        <v>2.3266120097496117E-3</v>
      </c>
      <c r="AG226" s="119">
        <v>0.61655218258364719</v>
      </c>
      <c r="AH226" s="119">
        <v>0.1112342122756481</v>
      </c>
      <c r="AI226" s="119">
        <v>7.6888987369820513E-2</v>
      </c>
      <c r="AJ226" s="119">
        <v>9.583425659206736E-2</v>
      </c>
      <c r="AK226" s="119">
        <v>3.5896299578994019E-2</v>
      </c>
      <c r="AL226" s="119">
        <v>3.2683359184577883E-2</v>
      </c>
      <c r="AM226" s="119">
        <v>2.8584090405495234E-2</v>
      </c>
      <c r="AN226" s="31"/>
      <c r="AO226" s="31"/>
      <c r="AP226" s="18">
        <v>8.3634000000000004</v>
      </c>
      <c r="AQ226" s="18">
        <v>9.2897999999999996</v>
      </c>
      <c r="AR226" s="18">
        <v>11.1366</v>
      </c>
      <c r="AS226" s="18">
        <v>8.1069999999999989E-2</v>
      </c>
      <c r="AT226" s="18">
        <v>8.5687999999999995</v>
      </c>
      <c r="AU226" s="18">
        <v>6.4711999999999996</v>
      </c>
      <c r="AV226" s="18">
        <v>6.2309200000000002</v>
      </c>
      <c r="AW226" s="18"/>
      <c r="AX226" s="18">
        <f t="shared" si="172"/>
        <v>0.11956859650381424</v>
      </c>
      <c r="AY226" s="18">
        <f t="shared" si="173"/>
        <v>1.1107683478011334</v>
      </c>
      <c r="AZ226" s="18">
        <f t="shared" si="174"/>
        <v>1.3315876318243776</v>
      </c>
      <c r="BA226" s="18">
        <f t="shared" si="175"/>
        <v>9.693426118564219E-3</v>
      </c>
      <c r="BB226" s="18">
        <f t="shared" si="176"/>
        <v>1.0245593897218834</v>
      </c>
      <c r="BC226" s="18">
        <f t="shared" si="177"/>
        <v>0.7737523016954827</v>
      </c>
      <c r="BD226" s="18">
        <f t="shared" si="204"/>
        <v>0.74502235932754624</v>
      </c>
      <c r="BE226" s="18"/>
      <c r="BF226" s="18">
        <f t="shared" si="178"/>
        <v>0.10764494391698422</v>
      </c>
      <c r="BG226" s="18">
        <f t="shared" si="179"/>
        <v>0.90027772395530581</v>
      </c>
      <c r="BH226" s="18">
        <f t="shared" si="180"/>
        <v>1.1987986824258865</v>
      </c>
      <c r="BI226" s="18">
        <f t="shared" si="181"/>
        <v>8.7267756033499091E-3</v>
      </c>
      <c r="BJ226" s="18">
        <f t="shared" si="182"/>
        <v>0.92238799543585426</v>
      </c>
      <c r="BK226" s="18">
        <f t="shared" si="183"/>
        <v>0.69659196107558818</v>
      </c>
      <c r="BL226" s="18">
        <f t="shared" si="205"/>
        <v>0.67072703395121536</v>
      </c>
      <c r="BM226" s="18"/>
      <c r="BN226" s="18">
        <f t="shared" si="184"/>
        <v>8.9794012535244147E-2</v>
      </c>
      <c r="BO226" s="18">
        <f t="shared" si="185"/>
        <v>0.75098324443726094</v>
      </c>
      <c r="BP226" s="18">
        <f t="shared" si="186"/>
        <v>0.83416841764991112</v>
      </c>
      <c r="BQ226" s="18">
        <f t="shared" si="187"/>
        <v>7.2796005962322422E-3</v>
      </c>
      <c r="BR226" s="18">
        <f t="shared" si="188"/>
        <v>0.76942693461199996</v>
      </c>
      <c r="BS226" s="18">
        <f t="shared" si="189"/>
        <v>0.58107501391807193</v>
      </c>
      <c r="BT226" s="18">
        <f t="shared" si="206"/>
        <v>0.55949930858610353</v>
      </c>
      <c r="BU226" s="18"/>
      <c r="BV226" s="18">
        <f t="shared" si="190"/>
        <v>12.335019119279636</v>
      </c>
      <c r="BW226" s="18">
        <f t="shared" si="191"/>
        <v>103.16269890218331</v>
      </c>
      <c r="BX226" s="18">
        <f t="shared" si="192"/>
        <v>114.58986061428398</v>
      </c>
      <c r="BY226" s="18">
        <f t="shared" si="207"/>
        <v>137.37017392376961</v>
      </c>
      <c r="BZ226" s="18">
        <f t="shared" si="193"/>
        <v>105.69631182928333</v>
      </c>
      <c r="CA226" s="18">
        <f t="shared" si="194"/>
        <v>79.822375724682374</v>
      </c>
      <c r="CB226" s="18">
        <f t="shared" si="208"/>
        <v>76.858517330701872</v>
      </c>
      <c r="CC226" s="18"/>
      <c r="CD226" s="18">
        <f t="shared" si="195"/>
        <v>0.15453084435653358</v>
      </c>
      <c r="CE226" s="18">
        <f t="shared" si="196"/>
        <v>0.9760293156568014</v>
      </c>
      <c r="CF226" s="18">
        <f t="shared" si="197"/>
        <v>1.0841424703575764</v>
      </c>
      <c r="CG226" s="18">
        <f t="shared" si="209"/>
        <v>1.2996685650266084</v>
      </c>
      <c r="CH226" s="18">
        <f t="shared" si="210"/>
        <v>9.4610680608720014E-3</v>
      </c>
      <c r="CI226" s="18">
        <f t="shared" si="198"/>
        <v>0.75520492951171692</v>
      </c>
      <c r="CJ226" s="18">
        <f t="shared" si="211"/>
        <v>0.96286932871801223</v>
      </c>
      <c r="CK226" s="18"/>
      <c r="CL226" s="18">
        <f t="shared" si="212"/>
        <v>0.15453084435653358</v>
      </c>
      <c r="CM226" s="18">
        <f t="shared" si="199"/>
        <v>1.2924032636914331</v>
      </c>
      <c r="CN226" s="18">
        <f t="shared" si="200"/>
        <v>1.4355606379033257</v>
      </c>
      <c r="CO226" s="18">
        <f t="shared" si="201"/>
        <v>1.7209482012609718</v>
      </c>
      <c r="CP226" s="18">
        <f t="shared" si="202"/>
        <v>1.2527815551984177E-2</v>
      </c>
      <c r="CQ226" s="18">
        <f t="shared" si="203"/>
        <v>1.3241438991222649</v>
      </c>
      <c r="CR226" s="18">
        <f t="shared" si="213"/>
        <v>0.96286932871801223</v>
      </c>
      <c r="CS226" s="18"/>
      <c r="CT226" s="18">
        <f t="shared" si="214"/>
        <v>0.16048994370012776</v>
      </c>
      <c r="CU226" s="18">
        <f t="shared" si="215"/>
        <v>1.3422415951416484</v>
      </c>
      <c r="CV226" s="18">
        <f t="shared" si="216"/>
        <v>1.4909194789854467</v>
      </c>
      <c r="CW226" s="18">
        <f t="shared" si="217"/>
        <v>1.7873123070108425</v>
      </c>
      <c r="CX226" s="18">
        <f t="shared" si="218"/>
        <v>1.3010919735769354E-2</v>
      </c>
      <c r="CY226" s="18">
        <f t="shared" si="219"/>
        <v>1.0385625236722666</v>
      </c>
      <c r="CZ226" s="18">
        <f t="shared" si="220"/>
        <v>1.0385625236722666</v>
      </c>
      <c r="DA226" s="31"/>
      <c r="DI226" s="78"/>
      <c r="DJ226" s="78"/>
      <c r="DP226" s="78"/>
    </row>
    <row r="227" spans="2:120" x14ac:dyDescent="0.25">
      <c r="B227" s="78">
        <v>42580</v>
      </c>
      <c r="C227" s="111">
        <v>4116.6586900000002</v>
      </c>
      <c r="D227" s="111">
        <v>487.34</v>
      </c>
      <c r="E227" s="111">
        <v>436.80200000000002</v>
      </c>
      <c r="F227" s="111">
        <v>368.41550000000001</v>
      </c>
      <c r="G227" s="111">
        <v>49879.25</v>
      </c>
      <c r="H227" s="111">
        <v>472.71978999999999</v>
      </c>
      <c r="I227" s="111">
        <v>636.95336999999995</v>
      </c>
      <c r="J227" s="111">
        <v>642.33556999999996</v>
      </c>
      <c r="L227" s="78">
        <v>42580</v>
      </c>
      <c r="M227" s="111">
        <f t="shared" si="221"/>
        <v>5.0494964883242011E-2</v>
      </c>
      <c r="N227" s="111">
        <f t="shared" si="222"/>
        <v>4.2349317705436818E-2</v>
      </c>
      <c r="O227" s="111">
        <f t="shared" si="223"/>
        <v>3.4501582948327947E-2</v>
      </c>
      <c r="P227" s="111">
        <f t="shared" si="224"/>
        <v>4.550128712707191E-2</v>
      </c>
      <c r="Q227" s="111">
        <f t="shared" si="225"/>
        <v>3.3864266246969255E-2</v>
      </c>
      <c r="R227" s="111">
        <f t="shared" si="226"/>
        <v>3.4563387990878658E-2</v>
      </c>
      <c r="S227" s="111">
        <f t="shared" si="227"/>
        <v>4.9657510571624153E-2</v>
      </c>
      <c r="T227" s="111">
        <f t="shared" si="228"/>
        <v>2.3115214105624782E-2</v>
      </c>
      <c r="V227" s="78">
        <v>42580</v>
      </c>
      <c r="W227" s="118">
        <f>M227-'Interest rate'!M226</f>
        <v>4.9764572804376739E-2</v>
      </c>
      <c r="X227" s="118">
        <f>N227-'Interest rate'!N226</f>
        <v>4.1962599629769004E-2</v>
      </c>
      <c r="Y227" s="118">
        <f>O227-'Interest rate'!O226</f>
        <v>3.4801125948969336E-2</v>
      </c>
      <c r="Z227" s="118">
        <f>P227-'Interest rate'!P226</f>
        <v>4.5075717974858875E-2</v>
      </c>
      <c r="AA227" s="118">
        <f>Q227-'Interest rate'!Q226</f>
        <v>3.3907726633893187E-2</v>
      </c>
      <c r="AB227" s="118">
        <f>R227-'Interest rate'!R226</f>
        <v>3.5256524303941328E-2</v>
      </c>
      <c r="AC227" s="118">
        <f>S227-'Interest rate'!S226</f>
        <v>4.9105025817260506E-2</v>
      </c>
      <c r="AD227" s="118">
        <f>T227-'Interest rate'!T226</f>
        <v>2.1365484580109451E-2</v>
      </c>
      <c r="AE227" s="118"/>
      <c r="AF227" s="118">
        <v>2.334630350194552E-3</v>
      </c>
      <c r="AG227" s="118">
        <v>0.60956086714841573</v>
      </c>
      <c r="AH227" s="118">
        <v>0.11506392440244578</v>
      </c>
      <c r="AI227" s="118">
        <v>7.6042245692051133E-2</v>
      </c>
      <c r="AJ227" s="118">
        <v>9.9277376320177857E-2</v>
      </c>
      <c r="AK227" s="118">
        <v>3.5130628126737076E-2</v>
      </c>
      <c r="AL227" s="118">
        <v>3.3240689271817676E-2</v>
      </c>
      <c r="AM227" s="118">
        <v>2.9349638688160085E-2</v>
      </c>
      <c r="AN227" s="31"/>
      <c r="AO227" s="31"/>
      <c r="AP227" s="16">
        <v>8.4459</v>
      </c>
      <c r="AQ227" s="16">
        <v>9.4374000000000002</v>
      </c>
      <c r="AR227" s="16">
        <v>11.1782</v>
      </c>
      <c r="AS227" s="16">
        <v>8.2763000000000003E-2</v>
      </c>
      <c r="AT227" s="16">
        <v>8.7133000000000003</v>
      </c>
      <c r="AU227" s="16">
        <v>6.4827000000000004</v>
      </c>
      <c r="AV227" s="16">
        <v>6.4184099999999997</v>
      </c>
      <c r="AW227" s="16"/>
      <c r="AX227" s="16">
        <f t="shared" si="172"/>
        <v>0.1184006440995039</v>
      </c>
      <c r="AY227" s="16">
        <f t="shared" si="173"/>
        <v>1.1173942386246583</v>
      </c>
      <c r="AZ227" s="16">
        <f t="shared" si="174"/>
        <v>1.3235060798730747</v>
      </c>
      <c r="BA227" s="16">
        <f t="shared" si="175"/>
        <v>9.7991925076072427E-3</v>
      </c>
      <c r="BB227" s="16">
        <f t="shared" si="176"/>
        <v>1.0316603322322073</v>
      </c>
      <c r="BC227" s="16">
        <f t="shared" si="177"/>
        <v>0.76755585550385397</v>
      </c>
      <c r="BD227" s="16">
        <f t="shared" si="204"/>
        <v>0.75994387809469677</v>
      </c>
      <c r="BE227" s="16"/>
      <c r="BF227" s="16">
        <f t="shared" si="178"/>
        <v>0.10596138767033293</v>
      </c>
      <c r="BG227" s="16">
        <f t="shared" si="179"/>
        <v>0.8949392841248649</v>
      </c>
      <c r="BH227" s="16">
        <f t="shared" si="180"/>
        <v>1.1844575836565157</v>
      </c>
      <c r="BI227" s="16">
        <f t="shared" si="181"/>
        <v>8.7696823277597646E-3</v>
      </c>
      <c r="BJ227" s="16">
        <f t="shared" si="182"/>
        <v>0.92327335918791198</v>
      </c>
      <c r="BK227" s="16">
        <f t="shared" si="183"/>
        <v>0.68691588785046731</v>
      </c>
      <c r="BL227" s="16">
        <f t="shared" si="205"/>
        <v>0.6801036302371416</v>
      </c>
      <c r="BM227" s="16"/>
      <c r="BN227" s="16">
        <f t="shared" si="184"/>
        <v>8.9459841477160906E-2</v>
      </c>
      <c r="BO227" s="16">
        <f t="shared" si="185"/>
        <v>0.75556887513195314</v>
      </c>
      <c r="BP227" s="16">
        <f t="shared" si="186"/>
        <v>0.84426830795655827</v>
      </c>
      <c r="BQ227" s="16">
        <f t="shared" si="187"/>
        <v>7.4039648601742685E-3</v>
      </c>
      <c r="BR227" s="16">
        <f t="shared" si="188"/>
        <v>0.77949043674294616</v>
      </c>
      <c r="BS227" s="16">
        <f t="shared" si="189"/>
        <v>0.57994131434399099</v>
      </c>
      <c r="BT227" s="16">
        <f t="shared" si="206"/>
        <v>0.57418994113542432</v>
      </c>
      <c r="BU227" s="16"/>
      <c r="BV227" s="16">
        <f t="shared" si="190"/>
        <v>12.082693957444752</v>
      </c>
      <c r="BW227" s="16">
        <f t="shared" si="191"/>
        <v>102.04922489518262</v>
      </c>
      <c r="BX227" s="16">
        <f t="shared" si="192"/>
        <v>114.02921595398909</v>
      </c>
      <c r="BY227" s="16">
        <f t="shared" si="207"/>
        <v>135.0627695951089</v>
      </c>
      <c r="BZ227" s="16">
        <f t="shared" si="193"/>
        <v>105.28013725940336</v>
      </c>
      <c r="CA227" s="16">
        <f t="shared" si="194"/>
        <v>78.3284801179271</v>
      </c>
      <c r="CB227" s="16">
        <f t="shared" si="208"/>
        <v>77.551683723402959</v>
      </c>
      <c r="CC227" s="16"/>
      <c r="CD227" s="16">
        <f t="shared" si="195"/>
        <v>0.15425671402347788</v>
      </c>
      <c r="CE227" s="16">
        <f t="shared" si="196"/>
        <v>0.96931128275165557</v>
      </c>
      <c r="CF227" s="16">
        <f t="shared" si="197"/>
        <v>1.0831028427805767</v>
      </c>
      <c r="CG227" s="16">
        <f t="shared" si="209"/>
        <v>1.2828893760113849</v>
      </c>
      <c r="CH227" s="16">
        <f t="shared" si="210"/>
        <v>9.4984678594791858E-3</v>
      </c>
      <c r="CI227" s="16">
        <f t="shared" si="198"/>
        <v>0.74400055088198502</v>
      </c>
      <c r="CJ227" s="16">
        <f t="shared" si="211"/>
        <v>0.99008283585543055</v>
      </c>
      <c r="CK227" s="16"/>
      <c r="CL227" s="16">
        <f t="shared" si="212"/>
        <v>0.15425671402347788</v>
      </c>
      <c r="CM227" s="16">
        <f t="shared" si="199"/>
        <v>1.3028367809708918</v>
      </c>
      <c r="CN227" s="16">
        <f t="shared" si="200"/>
        <v>1.4557823129251701</v>
      </c>
      <c r="CO227" s="16">
        <f t="shared" si="201"/>
        <v>1.7243124006972403</v>
      </c>
      <c r="CP227" s="16">
        <f t="shared" si="202"/>
        <v>1.2766748422725099E-2</v>
      </c>
      <c r="CQ227" s="16">
        <f t="shared" si="203"/>
        <v>1.3440850263007698</v>
      </c>
      <c r="CR227" s="16">
        <f t="shared" si="213"/>
        <v>0.99008283585543055</v>
      </c>
      <c r="CS227" s="16"/>
      <c r="CT227" s="16">
        <f t="shared" si="214"/>
        <v>0.15580182630900799</v>
      </c>
      <c r="CU227" s="16">
        <f t="shared" si="215"/>
        <v>1.3158866448232507</v>
      </c>
      <c r="CV227" s="16">
        <f t="shared" si="216"/>
        <v>1.470364155608632</v>
      </c>
      <c r="CW227" s="16">
        <f t="shared" si="217"/>
        <v>1.7415839748473532</v>
      </c>
      <c r="CX227" s="16">
        <f t="shared" si="218"/>
        <v>1.289462655081243E-2</v>
      </c>
      <c r="CY227" s="16">
        <f t="shared" si="219"/>
        <v>1.0100164994134062</v>
      </c>
      <c r="CZ227" s="16">
        <f t="shared" si="220"/>
        <v>1.0100164994134062</v>
      </c>
      <c r="DA227" s="31"/>
      <c r="DI227" s="78"/>
      <c r="DJ227" s="78"/>
      <c r="DP227" s="78"/>
    </row>
    <row r="228" spans="2:120" x14ac:dyDescent="0.25">
      <c r="B228" s="115">
        <v>42613</v>
      </c>
      <c r="C228" s="112">
        <v>4059.2910200000001</v>
      </c>
      <c r="D228" s="112">
        <v>487</v>
      </c>
      <c r="E228" s="112">
        <v>436.45816000000002</v>
      </c>
      <c r="F228" s="112">
        <v>370.59586000000002</v>
      </c>
      <c r="G228" s="112">
        <v>50297.359380000002</v>
      </c>
      <c r="H228" s="112">
        <v>478.52620999999999</v>
      </c>
      <c r="I228" s="112">
        <v>639.23621000000003</v>
      </c>
      <c r="J228" s="112">
        <v>647.52026000000001</v>
      </c>
      <c r="L228" s="115">
        <v>42613</v>
      </c>
      <c r="M228" s="112">
        <f t="shared" si="221"/>
        <v>-1.3935493398895327E-2</v>
      </c>
      <c r="N228" s="112">
        <f t="shared" si="222"/>
        <v>-6.9766487462541438E-4</v>
      </c>
      <c r="O228" s="112">
        <f t="shared" si="223"/>
        <v>-7.8717588289434204E-4</v>
      </c>
      <c r="P228" s="112">
        <f t="shared" si="224"/>
        <v>5.9182091958671634E-3</v>
      </c>
      <c r="Q228" s="112">
        <f t="shared" si="225"/>
        <v>8.3824311712785704E-3</v>
      </c>
      <c r="R228" s="112">
        <f t="shared" si="226"/>
        <v>1.2283005964273341E-2</v>
      </c>
      <c r="S228" s="112">
        <f t="shared" si="227"/>
        <v>3.5839986214376562E-3</v>
      </c>
      <c r="T228" s="112">
        <f t="shared" si="228"/>
        <v>8.0716221273562372E-3</v>
      </c>
      <c r="V228" s="115">
        <v>42613</v>
      </c>
      <c r="W228" s="119">
        <f>M228-'Interest rate'!M227</f>
        <v>-1.4616271912336165E-2</v>
      </c>
      <c r="X228" s="119">
        <f>N228-'Interest rate'!N227</f>
        <v>-1.1099785741411905E-3</v>
      </c>
      <c r="Y228" s="119">
        <f>O228-'Interest rate'!O227</f>
        <v>-4.7951414315716701E-4</v>
      </c>
      <c r="Z228" s="119">
        <f>P228-'Interest rate'!P227</f>
        <v>5.5605303400321215E-3</v>
      </c>
      <c r="AA228" s="119">
        <f>Q228-'Interest rate'!Q227</f>
        <v>8.4138616040059233E-3</v>
      </c>
      <c r="AB228" s="119">
        <f>R228-'Interest rate'!R227</f>
        <v>1.2950114884900388E-2</v>
      </c>
      <c r="AC228" s="119">
        <f>S228-'Interest rate'!S227</f>
        <v>2.9735523432516953E-3</v>
      </c>
      <c r="AD228" s="119">
        <f>T228-'Interest rate'!T227</f>
        <v>6.3545969240768052E-3</v>
      </c>
      <c r="AE228" s="118"/>
      <c r="AF228" s="119">
        <v>2.334630350194552E-3</v>
      </c>
      <c r="AG228" s="119">
        <v>0.60956086714841573</v>
      </c>
      <c r="AH228" s="119">
        <v>0.11506392440244578</v>
      </c>
      <c r="AI228" s="119">
        <v>7.6042245692051133E-2</v>
      </c>
      <c r="AJ228" s="119">
        <v>9.9277376320177857E-2</v>
      </c>
      <c r="AK228" s="119">
        <v>3.5130628126737076E-2</v>
      </c>
      <c r="AL228" s="119">
        <v>3.3240689271817676E-2</v>
      </c>
      <c r="AM228" s="119">
        <v>2.9349638688160085E-2</v>
      </c>
      <c r="AN228" s="31"/>
      <c r="AO228" s="31"/>
      <c r="AP228" s="18">
        <v>8.3279999999999994</v>
      </c>
      <c r="AQ228" s="18">
        <v>9.2909000000000006</v>
      </c>
      <c r="AR228" s="18">
        <v>10.942500000000001</v>
      </c>
      <c r="AS228" s="18">
        <v>8.0559999999999993E-2</v>
      </c>
      <c r="AT228" s="18">
        <v>8.4695</v>
      </c>
      <c r="AU228" s="18">
        <v>6.3541999999999996</v>
      </c>
      <c r="AV228" s="18">
        <v>6.2630600000000003</v>
      </c>
      <c r="AW228" s="18"/>
      <c r="AX228" s="18">
        <f t="shared" si="172"/>
        <v>0.12007684918347744</v>
      </c>
      <c r="AY228" s="18">
        <f t="shared" si="173"/>
        <v>1.1156219980787707</v>
      </c>
      <c r="AZ228" s="18">
        <f t="shared" si="174"/>
        <v>1.3139409221902021</v>
      </c>
      <c r="BA228" s="18">
        <f t="shared" si="175"/>
        <v>9.6733909702209422E-3</v>
      </c>
      <c r="BB228" s="18">
        <f t="shared" si="176"/>
        <v>1.0169908741594622</v>
      </c>
      <c r="BC228" s="18">
        <f t="shared" si="177"/>
        <v>0.76299231508165233</v>
      </c>
      <c r="BD228" s="18">
        <f t="shared" si="204"/>
        <v>0.75204851104707027</v>
      </c>
      <c r="BE228" s="18"/>
      <c r="BF228" s="18">
        <f t="shared" si="178"/>
        <v>0.10763219924872724</v>
      </c>
      <c r="BG228" s="18">
        <f t="shared" si="179"/>
        <v>0.89636095534340043</v>
      </c>
      <c r="BH228" s="18">
        <f t="shared" si="180"/>
        <v>1.1777653402791979</v>
      </c>
      <c r="BI228" s="18">
        <f t="shared" si="181"/>
        <v>8.6708499714774658E-3</v>
      </c>
      <c r="BJ228" s="18">
        <f t="shared" si="182"/>
        <v>0.91159091153709537</v>
      </c>
      <c r="BK228" s="18">
        <f t="shared" si="183"/>
        <v>0.68391652046626261</v>
      </c>
      <c r="BL228" s="18">
        <f t="shared" si="205"/>
        <v>0.67410692182673371</v>
      </c>
      <c r="BM228" s="18"/>
      <c r="BN228" s="18">
        <f t="shared" si="184"/>
        <v>9.1386794608179112E-2</v>
      </c>
      <c r="BO228" s="18">
        <f t="shared" si="185"/>
        <v>0.76106922549691547</v>
      </c>
      <c r="BP228" s="18">
        <f t="shared" si="186"/>
        <v>0.84906557002513139</v>
      </c>
      <c r="BQ228" s="18">
        <f t="shared" si="187"/>
        <v>7.3621201736349083E-3</v>
      </c>
      <c r="BR228" s="18">
        <f t="shared" si="188"/>
        <v>0.77400045693397301</v>
      </c>
      <c r="BS228" s="18">
        <f t="shared" si="189"/>
        <v>0.5806899702992917</v>
      </c>
      <c r="BT228" s="18">
        <f t="shared" si="206"/>
        <v>0.57236097783870232</v>
      </c>
      <c r="BU228" s="18"/>
      <c r="BV228" s="18">
        <f t="shared" si="190"/>
        <v>12.413108242303874</v>
      </c>
      <c r="BW228" s="18">
        <f t="shared" si="191"/>
        <v>103.37636544190664</v>
      </c>
      <c r="BX228" s="18">
        <f t="shared" si="192"/>
        <v>115.32894736842107</v>
      </c>
      <c r="BY228" s="18">
        <f t="shared" si="207"/>
        <v>135.83043694141014</v>
      </c>
      <c r="BZ228" s="18">
        <f t="shared" si="193"/>
        <v>105.13282025819267</v>
      </c>
      <c r="CA228" s="18">
        <f t="shared" si="194"/>
        <v>78.875372393247275</v>
      </c>
      <c r="CB228" s="18">
        <f t="shared" si="208"/>
        <v>77.74404170804371</v>
      </c>
      <c r="CC228" s="18"/>
      <c r="CD228" s="18">
        <f t="shared" si="195"/>
        <v>0.1573762236001385</v>
      </c>
      <c r="CE228" s="18">
        <f t="shared" si="196"/>
        <v>0.9832929925025089</v>
      </c>
      <c r="CF228" s="18">
        <f t="shared" si="197"/>
        <v>1.0969832929925025</v>
      </c>
      <c r="CG228" s="18">
        <f t="shared" si="209"/>
        <v>1.2919889013519099</v>
      </c>
      <c r="CH228" s="18">
        <f t="shared" si="210"/>
        <v>9.5117775547552963E-3</v>
      </c>
      <c r="CI228" s="18">
        <f t="shared" si="198"/>
        <v>0.750244996753055</v>
      </c>
      <c r="CJ228" s="18">
        <f t="shared" si="211"/>
        <v>0.98565673098108353</v>
      </c>
      <c r="CK228" s="18"/>
      <c r="CL228" s="18">
        <f t="shared" si="212"/>
        <v>0.1573762236001385</v>
      </c>
      <c r="CM228" s="18">
        <f t="shared" si="199"/>
        <v>1.3106291901419533</v>
      </c>
      <c r="CN228" s="18">
        <f t="shared" si="200"/>
        <v>1.462166755846527</v>
      </c>
      <c r="CO228" s="18">
        <f t="shared" si="201"/>
        <v>1.7220893267445156</v>
      </c>
      <c r="CP228" s="18">
        <f t="shared" si="202"/>
        <v>1.2678228573227156E-2</v>
      </c>
      <c r="CQ228" s="18">
        <f t="shared" si="203"/>
        <v>1.3328979257813731</v>
      </c>
      <c r="CR228" s="18">
        <f t="shared" si="213"/>
        <v>0.98565673098108353</v>
      </c>
      <c r="CS228" s="18"/>
      <c r="CT228" s="18">
        <f t="shared" si="214"/>
        <v>0.15966636117169561</v>
      </c>
      <c r="CU228" s="18">
        <f t="shared" si="215"/>
        <v>1.329701455837881</v>
      </c>
      <c r="CV228" s="18">
        <f t="shared" si="216"/>
        <v>1.4834441950101069</v>
      </c>
      <c r="CW228" s="18">
        <f t="shared" si="217"/>
        <v>1.7471491571212794</v>
      </c>
      <c r="CX228" s="18">
        <f t="shared" si="218"/>
        <v>1.2862722055991796E-2</v>
      </c>
      <c r="CY228" s="18">
        <f t="shared" si="219"/>
        <v>1.0145519921571882</v>
      </c>
      <c r="CZ228" s="18">
        <f t="shared" si="220"/>
        <v>1.0145519921571882</v>
      </c>
      <c r="DA228" s="31"/>
      <c r="DI228" s="78"/>
      <c r="DJ228" s="78"/>
      <c r="DP228" s="78"/>
    </row>
    <row r="229" spans="2:120" x14ac:dyDescent="0.25">
      <c r="B229" s="78">
        <v>42643</v>
      </c>
      <c r="C229" s="111">
        <v>3911.6755400000002</v>
      </c>
      <c r="D229" s="111">
        <v>488.99</v>
      </c>
      <c r="E229" s="111">
        <v>435.50943000000001</v>
      </c>
      <c r="F229" s="111">
        <v>377.01620000000003</v>
      </c>
      <c r="G229" s="111">
        <v>49598.253909999999</v>
      </c>
      <c r="H229" s="111">
        <v>475.29827999999998</v>
      </c>
      <c r="I229" s="111">
        <v>641.40819999999997</v>
      </c>
      <c r="J229" s="111">
        <v>638.11823000000004</v>
      </c>
      <c r="L229" s="78">
        <v>42643</v>
      </c>
      <c r="M229" s="111">
        <f t="shared" si="221"/>
        <v>-3.6364842843911171E-2</v>
      </c>
      <c r="N229" s="111">
        <f t="shared" si="222"/>
        <v>4.0862422997947068E-3</v>
      </c>
      <c r="O229" s="111">
        <f t="shared" si="223"/>
        <v>-2.1737020565728571E-3</v>
      </c>
      <c r="P229" s="111">
        <f t="shared" si="224"/>
        <v>1.7324370542077805E-2</v>
      </c>
      <c r="Q229" s="111">
        <f t="shared" si="225"/>
        <v>-1.3899446782448588E-2</v>
      </c>
      <c r="R229" s="111">
        <f t="shared" si="226"/>
        <v>-6.7455657235577782E-3</v>
      </c>
      <c r="S229" s="111">
        <f t="shared" si="227"/>
        <v>3.3977893711620855E-3</v>
      </c>
      <c r="T229" s="111">
        <f t="shared" si="228"/>
        <v>-1.4520055326145309E-2</v>
      </c>
      <c r="V229" s="78">
        <v>42643</v>
      </c>
      <c r="W229" s="118">
        <f>M229-'Interest rate'!M228</f>
        <v>-3.7095234922776443E-2</v>
      </c>
      <c r="X229" s="118">
        <f>N229-'Interest rate'!N228</f>
        <v>3.6498827443598447E-3</v>
      </c>
      <c r="Y229" s="118">
        <f>O229-'Interest rate'!O228</f>
        <v>-1.8618594267735267E-3</v>
      </c>
      <c r="Z229" s="118">
        <f>P229-'Interest rate'!P228</f>
        <v>1.7095749898621948E-2</v>
      </c>
      <c r="AA229" s="118">
        <f>Q229-'Interest rate'!Q228</f>
        <v>-1.3839310229540991E-2</v>
      </c>
      <c r="AB229" s="118">
        <f>R229-'Interest rate'!R228</f>
        <v>-6.067375082869475E-3</v>
      </c>
      <c r="AC229" s="118">
        <f>S229-'Interest rate'!S228</f>
        <v>2.613679778330269E-3</v>
      </c>
      <c r="AD229" s="118">
        <f>T229-'Interest rate'!T228</f>
        <v>-1.617981968832094E-2</v>
      </c>
      <c r="AE229" s="118"/>
      <c r="AF229" s="118">
        <v>2.334630350194552E-3</v>
      </c>
      <c r="AG229" s="118">
        <v>0.60956086714841573</v>
      </c>
      <c r="AH229" s="118">
        <v>0.11506392440244578</v>
      </c>
      <c r="AI229" s="118">
        <v>7.6042245692051133E-2</v>
      </c>
      <c r="AJ229" s="118">
        <v>9.9277376320177857E-2</v>
      </c>
      <c r="AK229" s="118">
        <v>3.5130628126737076E-2</v>
      </c>
      <c r="AL229" s="118">
        <v>3.3240689271817676E-2</v>
      </c>
      <c r="AM229" s="118">
        <v>2.9349638688160085E-2</v>
      </c>
      <c r="AN229" s="31"/>
      <c r="AO229" s="31"/>
      <c r="AP229" s="16">
        <v>7.9846000000000004</v>
      </c>
      <c r="AQ229" s="16">
        <v>8.9722000000000008</v>
      </c>
      <c r="AR229" s="16">
        <v>10.3569</v>
      </c>
      <c r="AS229" s="16">
        <v>7.8746999999999998E-2</v>
      </c>
      <c r="AT229" s="16">
        <v>8.2227999999999994</v>
      </c>
      <c r="AU229" s="16">
        <v>6.0834000000000001</v>
      </c>
      <c r="AV229" s="16">
        <v>6.1099899999999998</v>
      </c>
      <c r="AW229" s="16"/>
      <c r="AX229" s="16">
        <f t="shared" si="172"/>
        <v>0.12524108909651077</v>
      </c>
      <c r="AY229" s="16">
        <f t="shared" si="173"/>
        <v>1.123688099591714</v>
      </c>
      <c r="AZ229" s="16">
        <f t="shared" si="174"/>
        <v>1.2971094356636523</v>
      </c>
      <c r="BA229" s="16">
        <f t="shared" si="175"/>
        <v>9.8623600430829336E-3</v>
      </c>
      <c r="BB229" s="16">
        <f t="shared" si="176"/>
        <v>1.0298324274227888</v>
      </c>
      <c r="BC229" s="16">
        <f t="shared" si="177"/>
        <v>0.76189164140971366</v>
      </c>
      <c r="BD229" s="16">
        <f t="shared" si="204"/>
        <v>0.76522180196878986</v>
      </c>
      <c r="BE229" s="16"/>
      <c r="BF229" s="16">
        <f t="shared" si="178"/>
        <v>0.11145538440962081</v>
      </c>
      <c r="BG229" s="16">
        <f t="shared" si="179"/>
        <v>0.88992666235705842</v>
      </c>
      <c r="BH229" s="16">
        <f t="shared" si="180"/>
        <v>1.1543322707920018</v>
      </c>
      <c r="BI229" s="16">
        <f t="shared" si="181"/>
        <v>8.7767771561044101E-3</v>
      </c>
      <c r="BJ229" s="16">
        <f t="shared" si="182"/>
        <v>0.91647533492342992</v>
      </c>
      <c r="BK229" s="16">
        <f t="shared" si="183"/>
        <v>0.67802768551748727</v>
      </c>
      <c r="BL229" s="16">
        <f t="shared" si="205"/>
        <v>0.68099128418893906</v>
      </c>
      <c r="BM229" s="16"/>
      <c r="BN229" s="16">
        <f t="shared" si="184"/>
        <v>9.655398816248105E-2</v>
      </c>
      <c r="BO229" s="16">
        <f t="shared" si="185"/>
        <v>0.77094497388214633</v>
      </c>
      <c r="BP229" s="16">
        <f t="shared" si="186"/>
        <v>0.86630169259141254</v>
      </c>
      <c r="BQ229" s="16">
        <f t="shared" si="187"/>
        <v>7.6033369058308951E-3</v>
      </c>
      <c r="BR229" s="16">
        <f t="shared" si="188"/>
        <v>0.79394413386244911</v>
      </c>
      <c r="BS229" s="16">
        <f t="shared" si="189"/>
        <v>0.58737653158763725</v>
      </c>
      <c r="BT229" s="16">
        <f t="shared" si="206"/>
        <v>0.58994390213287762</v>
      </c>
      <c r="BU229" s="16"/>
      <c r="BV229" s="16">
        <f t="shared" si="190"/>
        <v>12.698896465897114</v>
      </c>
      <c r="BW229" s="16">
        <f t="shared" si="191"/>
        <v>101.3956087216021</v>
      </c>
      <c r="BX229" s="16">
        <f t="shared" si="192"/>
        <v>113.9370388713221</v>
      </c>
      <c r="BY229" s="16">
        <f t="shared" si="207"/>
        <v>131.52120080764982</v>
      </c>
      <c r="BZ229" s="16">
        <f t="shared" si="193"/>
        <v>104.42048585977878</v>
      </c>
      <c r="CA229" s="16">
        <f t="shared" si="194"/>
        <v>77.252466760638512</v>
      </c>
      <c r="CB229" s="16">
        <f t="shared" si="208"/>
        <v>77.5901304176667</v>
      </c>
      <c r="CC229" s="16"/>
      <c r="CD229" s="16">
        <f t="shared" si="195"/>
        <v>0.1643817601998882</v>
      </c>
      <c r="CE229" s="16">
        <f t="shared" si="196"/>
        <v>0.97103176533540891</v>
      </c>
      <c r="CF229" s="16">
        <f t="shared" si="197"/>
        <v>1.091136839032933</v>
      </c>
      <c r="CG229" s="16">
        <f t="shared" si="209"/>
        <v>1.2595344651456926</v>
      </c>
      <c r="CH229" s="16">
        <f t="shared" si="210"/>
        <v>9.5766648830082225E-3</v>
      </c>
      <c r="CI229" s="16">
        <f t="shared" si="198"/>
        <v>0.73982098555236664</v>
      </c>
      <c r="CJ229" s="16">
        <f t="shared" si="211"/>
        <v>1.0043709110037149</v>
      </c>
      <c r="CK229" s="16"/>
      <c r="CL229" s="16">
        <f t="shared" si="212"/>
        <v>0.1643817601998882</v>
      </c>
      <c r="CM229" s="16">
        <f t="shared" si="199"/>
        <v>1.3125226024920273</v>
      </c>
      <c r="CN229" s="16">
        <f t="shared" si="200"/>
        <v>1.4748660288654372</v>
      </c>
      <c r="CO229" s="16">
        <f t="shared" si="201"/>
        <v>1.7024854522142221</v>
      </c>
      <c r="CP229" s="16">
        <f t="shared" si="202"/>
        <v>1.2944570470460597E-2</v>
      </c>
      <c r="CQ229" s="16">
        <f t="shared" si="203"/>
        <v>1.3516783377716406</v>
      </c>
      <c r="CR229" s="16">
        <f t="shared" si="213"/>
        <v>1.0043709110037149</v>
      </c>
      <c r="CS229" s="16"/>
      <c r="CT229" s="16">
        <f t="shared" si="214"/>
        <v>0.16366638897936003</v>
      </c>
      <c r="CU229" s="16">
        <f t="shared" si="215"/>
        <v>1.3068106494445981</v>
      </c>
      <c r="CV229" s="16">
        <f t="shared" si="216"/>
        <v>1.4684475752006143</v>
      </c>
      <c r="CW229" s="16">
        <f t="shared" si="217"/>
        <v>1.6950764240203338</v>
      </c>
      <c r="CX229" s="16">
        <f t="shared" si="218"/>
        <v>1.2888237132957666E-2</v>
      </c>
      <c r="CY229" s="16">
        <f t="shared" si="219"/>
        <v>0.99564811071703896</v>
      </c>
      <c r="CZ229" s="16">
        <f t="shared" si="220"/>
        <v>0.99564811071703896</v>
      </c>
      <c r="DA229" s="31"/>
      <c r="DI229" s="78"/>
      <c r="DJ229" s="78"/>
      <c r="DP229" s="78"/>
    </row>
    <row r="230" spans="2:120" x14ac:dyDescent="0.25">
      <c r="B230" s="115">
        <v>42674</v>
      </c>
      <c r="C230" s="112">
        <v>3971.3549800000001</v>
      </c>
      <c r="D230" s="112">
        <v>480.34</v>
      </c>
      <c r="E230" s="112">
        <v>438.14648</v>
      </c>
      <c r="F230" s="112">
        <v>392.81975999999997</v>
      </c>
      <c r="G230" s="112">
        <v>50430.898439999997</v>
      </c>
      <c r="H230" s="112">
        <v>475.63265999999999</v>
      </c>
      <c r="I230" s="112">
        <v>643.89575000000002</v>
      </c>
      <c r="J230" s="112">
        <v>631.36168999999995</v>
      </c>
      <c r="L230" s="115">
        <v>42674</v>
      </c>
      <c r="M230" s="112">
        <f t="shared" si="221"/>
        <v>1.5256745962115126E-2</v>
      </c>
      <c r="N230" s="112">
        <f t="shared" si="222"/>
        <v>-1.7689523303135113E-2</v>
      </c>
      <c r="O230" s="112">
        <f t="shared" si="223"/>
        <v>6.0550927680256272E-3</v>
      </c>
      <c r="P230" s="112">
        <f t="shared" si="224"/>
        <v>4.191745606687447E-2</v>
      </c>
      <c r="Q230" s="112">
        <f t="shared" si="225"/>
        <v>1.6787779092201527E-2</v>
      </c>
      <c r="R230" s="112">
        <f t="shared" si="226"/>
        <v>7.0351611623764576E-4</v>
      </c>
      <c r="S230" s="112">
        <f t="shared" si="227"/>
        <v>3.878263483379385E-3</v>
      </c>
      <c r="T230" s="112">
        <f t="shared" si="228"/>
        <v>-1.0588225946781216E-2</v>
      </c>
      <c r="V230" s="115">
        <v>42674</v>
      </c>
      <c r="W230" s="119">
        <f>M230-'Interest rate'!M229</f>
        <v>1.4443724685788251E-2</v>
      </c>
      <c r="X230" s="119">
        <f>N230-'Interest rate'!N229</f>
        <v>-1.8131041230865064E-2</v>
      </c>
      <c r="Y230" s="119">
        <f>O230-'Interest rate'!O229</f>
        <v>6.368724877550247E-3</v>
      </c>
      <c r="Z230" s="119">
        <f>P230-'Interest rate'!P229</f>
        <v>4.169377312614575E-2</v>
      </c>
      <c r="AA230" s="119">
        <f>Q230-'Interest rate'!Q229</f>
        <v>1.6825286828800912E-2</v>
      </c>
      <c r="AB230" s="119">
        <f>R230-'Interest rate'!R229</f>
        <v>1.3743187933584755E-3</v>
      </c>
      <c r="AC230" s="119">
        <f>S230-'Interest rate'!S229</f>
        <v>3.0858924720145176E-3</v>
      </c>
      <c r="AD230" s="119">
        <f>T230-'Interest rate'!T229</f>
        <v>-1.2247990308956846E-2</v>
      </c>
      <c r="AE230" s="118"/>
      <c r="AF230" s="119">
        <v>2.430670644127721E-3</v>
      </c>
      <c r="AG230" s="119">
        <v>0.6163959783449342</v>
      </c>
      <c r="AH230" s="119">
        <v>0.11523588553750967</v>
      </c>
      <c r="AI230" s="119">
        <v>7.2036239089603354E-2</v>
      </c>
      <c r="AJ230" s="119">
        <v>9.7558280852944435E-2</v>
      </c>
      <c r="AK230" s="119">
        <v>3.3366478842116895E-2</v>
      </c>
      <c r="AL230" s="119">
        <v>3.4029389017788091E-2</v>
      </c>
      <c r="AM230" s="119">
        <v>2.8947077670975582E-2</v>
      </c>
      <c r="AN230" s="31"/>
      <c r="AO230" s="31"/>
      <c r="AP230" s="18">
        <v>8.2596000000000007</v>
      </c>
      <c r="AQ230" s="18">
        <v>9.0691000000000006</v>
      </c>
      <c r="AR230" s="18">
        <v>10.1126</v>
      </c>
      <c r="AS230" s="18">
        <v>7.8793000000000002E-2</v>
      </c>
      <c r="AT230" s="18">
        <v>8.3512000000000004</v>
      </c>
      <c r="AU230" s="18">
        <v>6.1593999999999998</v>
      </c>
      <c r="AV230" s="18">
        <v>6.2847</v>
      </c>
      <c r="AW230" s="18"/>
      <c r="AX230" s="18">
        <f t="shared" si="172"/>
        <v>0.12107123831662549</v>
      </c>
      <c r="AY230" s="18">
        <f t="shared" si="173"/>
        <v>1.0980071674173082</v>
      </c>
      <c r="AZ230" s="18">
        <f t="shared" si="174"/>
        <v>1.2243450046007069</v>
      </c>
      <c r="BA230" s="18">
        <f t="shared" si="175"/>
        <v>9.539566080681872E-3</v>
      </c>
      <c r="BB230" s="18">
        <f t="shared" si="176"/>
        <v>1.0110901254298028</v>
      </c>
      <c r="BC230" s="18">
        <f t="shared" si="177"/>
        <v>0.74572618528742296</v>
      </c>
      <c r="BD230" s="18">
        <f t="shared" si="204"/>
        <v>0.76089641144849618</v>
      </c>
      <c r="BE230" s="18"/>
      <c r="BF230" s="18">
        <f t="shared" si="178"/>
        <v>0.1102645245945022</v>
      </c>
      <c r="BG230" s="18">
        <f t="shared" si="179"/>
        <v>0.91074086734075044</v>
      </c>
      <c r="BH230" s="18">
        <f t="shared" si="180"/>
        <v>1.115061031414363</v>
      </c>
      <c r="BI230" s="18">
        <f t="shared" si="181"/>
        <v>8.6880726863746115E-3</v>
      </c>
      <c r="BJ230" s="18">
        <f t="shared" si="182"/>
        <v>0.92084109779360679</v>
      </c>
      <c r="BK230" s="18">
        <f t="shared" si="183"/>
        <v>0.67916331278737685</v>
      </c>
      <c r="BL230" s="18">
        <f t="shared" si="205"/>
        <v>0.69297945771906799</v>
      </c>
      <c r="BM230" s="18"/>
      <c r="BN230" s="18">
        <f t="shared" si="184"/>
        <v>9.8886537586772932E-2</v>
      </c>
      <c r="BO230" s="18">
        <f t="shared" si="185"/>
        <v>0.81676324585170978</v>
      </c>
      <c r="BP230" s="18">
        <f t="shared" si="186"/>
        <v>0.89681189802820249</v>
      </c>
      <c r="BQ230" s="18">
        <f t="shared" si="187"/>
        <v>7.7915669560745995E-3</v>
      </c>
      <c r="BR230" s="18">
        <f t="shared" si="188"/>
        <v>0.82582125269465811</v>
      </c>
      <c r="BS230" s="18">
        <f t="shared" si="189"/>
        <v>0.60908173961196921</v>
      </c>
      <c r="BT230" s="18">
        <f t="shared" si="206"/>
        <v>0.62147222277159186</v>
      </c>
      <c r="BU230" s="18"/>
      <c r="BV230" s="18">
        <f t="shared" si="190"/>
        <v>12.691482745929207</v>
      </c>
      <c r="BW230" s="18">
        <f t="shared" si="191"/>
        <v>104.82657088827689</v>
      </c>
      <c r="BX230" s="18">
        <f t="shared" si="192"/>
        <v>115.10032617110659</v>
      </c>
      <c r="BY230" s="18">
        <f t="shared" si="207"/>
        <v>128.34388841648371</v>
      </c>
      <c r="BZ230" s="18">
        <f t="shared" si="193"/>
        <v>105.989110707804</v>
      </c>
      <c r="CA230" s="18">
        <f t="shared" si="194"/>
        <v>78.17191882527635</v>
      </c>
      <c r="CB230" s="18">
        <f t="shared" si="208"/>
        <v>79.762161613341291</v>
      </c>
      <c r="CC230" s="18"/>
      <c r="CD230" s="18">
        <f t="shared" si="195"/>
        <v>0.16235347598792091</v>
      </c>
      <c r="CE230" s="18">
        <f t="shared" si="196"/>
        <v>0.98903151642877674</v>
      </c>
      <c r="CF230" s="18">
        <f t="shared" si="197"/>
        <v>1.0859636938404063</v>
      </c>
      <c r="CG230" s="18">
        <f t="shared" si="209"/>
        <v>1.210915796532235</v>
      </c>
      <c r="CH230" s="18">
        <f t="shared" si="210"/>
        <v>9.4349315068493148E-3</v>
      </c>
      <c r="CI230" s="18">
        <f t="shared" si="198"/>
        <v>0.73754669987546695</v>
      </c>
      <c r="CJ230" s="18">
        <f t="shared" si="211"/>
        <v>1.0203428905412866</v>
      </c>
      <c r="CK230" s="18"/>
      <c r="CL230" s="18">
        <f t="shared" si="212"/>
        <v>0.16235347598792091</v>
      </c>
      <c r="CM230" s="18">
        <f t="shared" si="199"/>
        <v>1.3409747702698316</v>
      </c>
      <c r="CN230" s="18">
        <f t="shared" si="200"/>
        <v>1.4723999090820536</v>
      </c>
      <c r="CO230" s="18">
        <f t="shared" si="201"/>
        <v>1.6418157612754491</v>
      </c>
      <c r="CP230" s="18">
        <f t="shared" si="202"/>
        <v>1.2792317433516252E-2</v>
      </c>
      <c r="CQ230" s="18">
        <f t="shared" si="203"/>
        <v>1.3558463486703252</v>
      </c>
      <c r="CR230" s="18">
        <f t="shared" si="213"/>
        <v>1.0203428905412866</v>
      </c>
      <c r="CS230" s="18"/>
      <c r="CT230" s="18">
        <f t="shared" si="214"/>
        <v>0.15911658472162554</v>
      </c>
      <c r="CU230" s="18">
        <f t="shared" si="215"/>
        <v>1.3142393431667385</v>
      </c>
      <c r="CV230" s="18">
        <f t="shared" si="216"/>
        <v>1.4430442184988943</v>
      </c>
      <c r="CW230" s="18">
        <f t="shared" si="217"/>
        <v>1.6090823746559104</v>
      </c>
      <c r="CX230" s="18">
        <f t="shared" si="218"/>
        <v>1.253727305997104E-2</v>
      </c>
      <c r="CY230" s="18">
        <f t="shared" si="219"/>
        <v>0.98006269193438023</v>
      </c>
      <c r="CZ230" s="18">
        <f t="shared" si="220"/>
        <v>0.98006269193438023</v>
      </c>
      <c r="DA230" s="31"/>
      <c r="DI230" s="78"/>
      <c r="DJ230" s="78"/>
      <c r="DP230" s="78"/>
    </row>
    <row r="231" spans="2:120" x14ac:dyDescent="0.25">
      <c r="B231" s="78">
        <v>42704</v>
      </c>
      <c r="C231" s="111">
        <v>4122.1176800000003</v>
      </c>
      <c r="D231" s="111">
        <v>483.97</v>
      </c>
      <c r="E231" s="111">
        <v>456.61856</v>
      </c>
      <c r="F231" s="111">
        <v>387.23795000000001</v>
      </c>
      <c r="G231" s="111">
        <v>55235.496090000001</v>
      </c>
      <c r="H231" s="111">
        <v>492.63306</v>
      </c>
      <c r="I231" s="111">
        <v>648.95537999999999</v>
      </c>
      <c r="J231" s="111">
        <v>654.63274999999999</v>
      </c>
      <c r="L231" s="78">
        <v>42704</v>
      </c>
      <c r="M231" s="111">
        <f t="shared" si="221"/>
        <v>3.7962534389207381E-2</v>
      </c>
      <c r="N231" s="111">
        <f t="shared" si="222"/>
        <v>7.5571470208604108E-3</v>
      </c>
      <c r="O231" s="111">
        <f t="shared" si="223"/>
        <v>4.2159599228093869E-2</v>
      </c>
      <c r="P231" s="111">
        <f t="shared" si="224"/>
        <v>-1.4209595769825722E-2</v>
      </c>
      <c r="Q231" s="111">
        <f t="shared" si="225"/>
        <v>9.5270911259220492E-2</v>
      </c>
      <c r="R231" s="111">
        <f t="shared" si="226"/>
        <v>3.5742709510318438E-2</v>
      </c>
      <c r="S231" s="111">
        <f t="shared" si="227"/>
        <v>7.8578403413906983E-3</v>
      </c>
      <c r="T231" s="111">
        <f t="shared" si="228"/>
        <v>3.6858523994384385E-2</v>
      </c>
      <c r="V231" s="78">
        <v>42704</v>
      </c>
      <c r="W231" s="118">
        <f>M231-'Interest rate'!M230</f>
        <v>3.7182555786973825E-2</v>
      </c>
      <c r="X231" s="118">
        <f>N231-'Interest rate'!N230</f>
        <v>7.1134148976628175E-3</v>
      </c>
      <c r="Y231" s="118">
        <f>O231-'Interest rate'!O230</f>
        <v>4.2476935839862784E-2</v>
      </c>
      <c r="Z231" s="118">
        <f>P231-'Interest rate'!P230</f>
        <v>-1.4430161335909575E-2</v>
      </c>
      <c r="AA231" s="118">
        <f>Q231-'Interest rate'!Q230</f>
        <v>9.5306034710205267E-2</v>
      </c>
      <c r="AB231" s="118">
        <f>R231-'Interest rate'!R230</f>
        <v>3.639957743701483E-2</v>
      </c>
      <c r="AC231" s="118">
        <f>S231-'Interest rate'!S230</f>
        <v>7.2225647116341829E-3</v>
      </c>
      <c r="AD231" s="118">
        <f>T231-'Interest rate'!T230</f>
        <v>3.5264244714281245E-2</v>
      </c>
      <c r="AE231" s="118"/>
      <c r="AF231" s="118">
        <v>2.430670644127721E-3</v>
      </c>
      <c r="AG231" s="118">
        <v>0.6163959783449342</v>
      </c>
      <c r="AH231" s="118">
        <v>0.11523588553750967</v>
      </c>
      <c r="AI231" s="118">
        <v>7.2036239089603354E-2</v>
      </c>
      <c r="AJ231" s="118">
        <v>9.7558280852944435E-2</v>
      </c>
      <c r="AK231" s="118">
        <v>3.3366478842116895E-2</v>
      </c>
      <c r="AL231" s="118">
        <v>3.4029389017788091E-2</v>
      </c>
      <c r="AM231" s="118">
        <v>2.8947077670975582E-2</v>
      </c>
      <c r="AN231" s="31"/>
      <c r="AO231" s="31"/>
      <c r="AP231" s="16">
        <v>8.5249000000000006</v>
      </c>
      <c r="AQ231" s="16">
        <v>9.0277999999999992</v>
      </c>
      <c r="AR231" s="16">
        <v>10.6623</v>
      </c>
      <c r="AS231" s="16">
        <v>7.4479000000000004E-2</v>
      </c>
      <c r="AT231" s="16">
        <v>8.3755000000000006</v>
      </c>
      <c r="AU231" s="16">
        <v>6.3438999999999997</v>
      </c>
      <c r="AV231" s="16">
        <v>6.2965</v>
      </c>
      <c r="AW231" s="16"/>
      <c r="AX231" s="16">
        <f t="shared" si="172"/>
        <v>0.11730342877922321</v>
      </c>
      <c r="AY231" s="16">
        <f t="shared" si="173"/>
        <v>1.0589918943330712</v>
      </c>
      <c r="AZ231" s="16">
        <f t="shared" si="174"/>
        <v>1.2507243486727118</v>
      </c>
      <c r="BA231" s="16">
        <f t="shared" si="175"/>
        <v>8.7366420720477664E-3</v>
      </c>
      <c r="BB231" s="16">
        <f t="shared" si="176"/>
        <v>0.98247486774038406</v>
      </c>
      <c r="BC231" s="16">
        <f t="shared" si="177"/>
        <v>0.7441612218325141</v>
      </c>
      <c r="BD231" s="16">
        <f t="shared" si="204"/>
        <v>0.73860103930837895</v>
      </c>
      <c r="BE231" s="16"/>
      <c r="BF231" s="16">
        <f t="shared" si="178"/>
        <v>0.11076895810718006</v>
      </c>
      <c r="BG231" s="16">
        <f t="shared" si="179"/>
        <v>0.9442942909678993</v>
      </c>
      <c r="BH231" s="16">
        <f t="shared" si="180"/>
        <v>1.1810518620261858</v>
      </c>
      <c r="BI231" s="16">
        <f t="shared" si="181"/>
        <v>8.2499612308646643E-3</v>
      </c>
      <c r="BJ231" s="16">
        <f t="shared" si="182"/>
        <v>0.92774540862668664</v>
      </c>
      <c r="BK231" s="16">
        <f t="shared" si="183"/>
        <v>0.70270719333613951</v>
      </c>
      <c r="BL231" s="16">
        <f t="shared" si="205"/>
        <v>0.69745674472185926</v>
      </c>
      <c r="BM231" s="16"/>
      <c r="BN231" s="16">
        <f t="shared" si="184"/>
        <v>9.3788394624049226E-2</v>
      </c>
      <c r="BO231" s="16">
        <f t="shared" si="185"/>
        <v>0.79953668533055711</v>
      </c>
      <c r="BP231" s="16">
        <f t="shared" si="186"/>
        <v>0.84670286898699154</v>
      </c>
      <c r="BQ231" s="16">
        <f t="shared" si="187"/>
        <v>6.9852658432045626E-3</v>
      </c>
      <c r="BR231" s="16">
        <f t="shared" si="188"/>
        <v>0.78552469917372436</v>
      </c>
      <c r="BS231" s="16">
        <f t="shared" si="189"/>
        <v>0.59498419665550584</v>
      </c>
      <c r="BT231" s="16">
        <f t="shared" si="206"/>
        <v>0.59053862675032598</v>
      </c>
      <c r="BU231" s="16"/>
      <c r="BV231" s="16">
        <f t="shared" si="190"/>
        <v>13.426603472119657</v>
      </c>
      <c r="BW231" s="16">
        <f t="shared" si="191"/>
        <v>114.46045193947286</v>
      </c>
      <c r="BX231" s="16">
        <f t="shared" si="192"/>
        <v>121.21269082560183</v>
      </c>
      <c r="BY231" s="16">
        <f t="shared" si="207"/>
        <v>143.1584742007814</v>
      </c>
      <c r="BZ231" s="16">
        <f t="shared" si="193"/>
        <v>112.4545173807382</v>
      </c>
      <c r="CA231" s="16">
        <f t="shared" si="194"/>
        <v>85.177029766779896</v>
      </c>
      <c r="CB231" s="16">
        <f t="shared" si="208"/>
        <v>84.540608762201416</v>
      </c>
      <c r="CC231" s="16"/>
      <c r="CD231" s="16">
        <f t="shared" si="195"/>
        <v>0.15763174072731287</v>
      </c>
      <c r="CE231" s="16">
        <f t="shared" si="196"/>
        <v>1.0178377410303863</v>
      </c>
      <c r="CF231" s="16">
        <f t="shared" si="197"/>
        <v>1.0778819174974625</v>
      </c>
      <c r="CG231" s="16">
        <f t="shared" si="209"/>
        <v>1.2730344457047338</v>
      </c>
      <c r="CH231" s="16">
        <f t="shared" si="210"/>
        <v>8.8924840308041309E-3</v>
      </c>
      <c r="CI231" s="16">
        <f t="shared" si="198"/>
        <v>0.75743537699241836</v>
      </c>
      <c r="CJ231" s="16">
        <f t="shared" si="211"/>
        <v>0.9925282554895255</v>
      </c>
      <c r="CK231" s="16"/>
      <c r="CL231" s="16">
        <f t="shared" si="212"/>
        <v>0.15763174072731287</v>
      </c>
      <c r="CM231" s="16">
        <f t="shared" si="199"/>
        <v>1.3437948265262696</v>
      </c>
      <c r="CN231" s="16">
        <f t="shared" si="200"/>
        <v>1.423067828938035</v>
      </c>
      <c r="CO231" s="16">
        <f t="shared" si="201"/>
        <v>1.6807169091568279</v>
      </c>
      <c r="CP231" s="16">
        <f t="shared" si="202"/>
        <v>1.1740254417629535E-2</v>
      </c>
      <c r="CQ231" s="16">
        <f t="shared" si="203"/>
        <v>1.3202446444616089</v>
      </c>
      <c r="CR231" s="16">
        <f t="shared" si="213"/>
        <v>0.9925282554895255</v>
      </c>
      <c r="CS231" s="16"/>
      <c r="CT231" s="16">
        <f t="shared" si="214"/>
        <v>0.15881839116969745</v>
      </c>
      <c r="CU231" s="16">
        <f t="shared" si="215"/>
        <v>1.3539109028825538</v>
      </c>
      <c r="CV231" s="16">
        <f t="shared" si="216"/>
        <v>1.4337806718017945</v>
      </c>
      <c r="CW231" s="16">
        <f t="shared" si="217"/>
        <v>1.6933693321686649</v>
      </c>
      <c r="CX231" s="16">
        <f t="shared" si="218"/>
        <v>1.1828634955927899E-2</v>
      </c>
      <c r="CY231" s="16">
        <f t="shared" si="219"/>
        <v>1.0075279917414435</v>
      </c>
      <c r="CZ231" s="16">
        <f t="shared" si="220"/>
        <v>1.0075279917414435</v>
      </c>
      <c r="DA231" s="31"/>
      <c r="DI231" s="78"/>
      <c r="DJ231" s="78"/>
      <c r="DP231" s="78"/>
    </row>
    <row r="232" spans="2:120" x14ac:dyDescent="0.25">
      <c r="B232" s="116">
        <v>42734</v>
      </c>
      <c r="C232" s="113">
        <v>4266.4384799999998</v>
      </c>
      <c r="D232" s="113">
        <v>494.78</v>
      </c>
      <c r="E232" s="113">
        <v>469.11917</v>
      </c>
      <c r="F232" s="113">
        <v>400.79385000000002</v>
      </c>
      <c r="G232" s="113">
        <v>57711.140630000002</v>
      </c>
      <c r="H232" s="113">
        <v>503.29021999999998</v>
      </c>
      <c r="I232" s="113">
        <v>665.47913000000005</v>
      </c>
      <c r="J232" s="113">
        <v>685.57574</v>
      </c>
      <c r="L232" s="116">
        <v>42734</v>
      </c>
      <c r="M232" s="113">
        <f t="shared" si="221"/>
        <v>3.5011324567521651E-2</v>
      </c>
      <c r="N232" s="113">
        <f t="shared" si="222"/>
        <v>2.2336095212513118E-2</v>
      </c>
      <c r="O232" s="113">
        <f t="shared" si="223"/>
        <v>2.7376482462736496E-2</v>
      </c>
      <c r="P232" s="113">
        <f t="shared" si="224"/>
        <v>3.5006641265402871E-2</v>
      </c>
      <c r="Q232" s="113">
        <f t="shared" si="225"/>
        <v>4.4819811810257182E-2</v>
      </c>
      <c r="R232" s="113">
        <f t="shared" si="226"/>
        <v>2.1633058893773649E-2</v>
      </c>
      <c r="S232" s="113">
        <f t="shared" si="227"/>
        <v>2.5462074141368696E-2</v>
      </c>
      <c r="T232" s="113">
        <f t="shared" si="228"/>
        <v>4.7267708497627181E-2</v>
      </c>
      <c r="V232" s="116">
        <v>42734</v>
      </c>
      <c r="W232" s="120">
        <f>M232-'Interest rate'!M231</f>
        <v>3.3942628609308967E-2</v>
      </c>
      <c r="X232" s="120">
        <f>N232-'Interest rate'!N231</f>
        <v>2.181784994714886E-2</v>
      </c>
      <c r="Y232" s="120">
        <f>O232-'Interest rate'!O231</f>
        <v>2.7693342414510269E-2</v>
      </c>
      <c r="Z232" s="120">
        <f>P232-'Interest rate'!P231</f>
        <v>3.4789608853121434E-2</v>
      </c>
      <c r="AA232" s="120">
        <f>Q232-'Interest rate'!Q231</f>
        <v>4.4911282814424247E-2</v>
      </c>
      <c r="AB232" s="120">
        <f>R232-'Interest rate'!R231</f>
        <v>2.2317126752732119E-2</v>
      </c>
      <c r="AC232" s="120">
        <f>S232-'Interest rate'!S231</f>
        <v>2.5274767223244732E-2</v>
      </c>
      <c r="AD232" s="120">
        <f>T232-'Interest rate'!T231</f>
        <v>4.5718477546285552E-2</v>
      </c>
      <c r="AE232" s="133"/>
      <c r="AF232" s="120">
        <v>2.430670644127721E-3</v>
      </c>
      <c r="AG232" s="120">
        <v>0.6163959783449342</v>
      </c>
      <c r="AH232" s="120">
        <v>0.11523588553750967</v>
      </c>
      <c r="AI232" s="120">
        <v>7.2036239089603354E-2</v>
      </c>
      <c r="AJ232" s="120">
        <v>9.7558280852944435E-2</v>
      </c>
      <c r="AK232" s="120">
        <v>3.3366478842116895E-2</v>
      </c>
      <c r="AL232" s="120">
        <v>3.4029389017788091E-2</v>
      </c>
      <c r="AM232" s="120">
        <v>2.8947077670975582E-2</v>
      </c>
      <c r="AN232" s="31"/>
      <c r="AO232" s="31"/>
      <c r="AP232" s="18">
        <v>8.6405999999999992</v>
      </c>
      <c r="AQ232" s="18">
        <v>9.0874000000000006</v>
      </c>
      <c r="AR232" s="18">
        <v>10.6372</v>
      </c>
      <c r="AS232" s="18">
        <v>7.3955999999999994E-2</v>
      </c>
      <c r="AT232" s="18">
        <v>8.4758999999999993</v>
      </c>
      <c r="AU232" s="18">
        <v>6.4339000000000004</v>
      </c>
      <c r="AV232" s="18">
        <v>6.2319100000000001</v>
      </c>
      <c r="AW232" s="18"/>
      <c r="AX232" s="18">
        <f t="shared" si="172"/>
        <v>0.11573270374742496</v>
      </c>
      <c r="AY232" s="18">
        <f t="shared" si="173"/>
        <v>1.0517093720343496</v>
      </c>
      <c r="AZ232" s="18">
        <f t="shared" si="174"/>
        <v>1.2310719163021089</v>
      </c>
      <c r="BA232" s="18">
        <f t="shared" si="175"/>
        <v>8.5591278383445601E-3</v>
      </c>
      <c r="BB232" s="18">
        <f t="shared" si="176"/>
        <v>0.98093882369279917</v>
      </c>
      <c r="BC232" s="18">
        <f t="shared" si="177"/>
        <v>0.74461264264055749</v>
      </c>
      <c r="BD232" s="18">
        <f t="shared" si="204"/>
        <v>0.72123579381061509</v>
      </c>
      <c r="BE232" s="18"/>
      <c r="BF232" s="18">
        <f t="shared" si="178"/>
        <v>0.11004247639588881</v>
      </c>
      <c r="BG232" s="18">
        <f t="shared" si="179"/>
        <v>0.95083302154631677</v>
      </c>
      <c r="BH232" s="18">
        <f t="shared" si="180"/>
        <v>1.1705438299183484</v>
      </c>
      <c r="BI232" s="18">
        <f t="shared" si="181"/>
        <v>8.1383013843343514E-3</v>
      </c>
      <c r="BJ232" s="18">
        <f t="shared" si="182"/>
        <v>0.93270902568391389</v>
      </c>
      <c r="BK232" s="18">
        <f t="shared" si="183"/>
        <v>0.70800228888350902</v>
      </c>
      <c r="BL232" s="18">
        <f t="shared" si="205"/>
        <v>0.68577480907630339</v>
      </c>
      <c r="BM232" s="18"/>
      <c r="BN232" s="18">
        <f t="shared" si="184"/>
        <v>9.4009701801225892E-2</v>
      </c>
      <c r="BO232" s="18">
        <f t="shared" si="185"/>
        <v>0.81230022938367219</v>
      </c>
      <c r="BP232" s="18">
        <f t="shared" si="186"/>
        <v>0.85430376414846021</v>
      </c>
      <c r="BQ232" s="18">
        <f t="shared" si="187"/>
        <v>6.9525815064114616E-3</v>
      </c>
      <c r="BR232" s="18">
        <f t="shared" si="188"/>
        <v>0.79681683149701044</v>
      </c>
      <c r="BS232" s="18">
        <f t="shared" si="189"/>
        <v>0.60484902041890731</v>
      </c>
      <c r="BT232" s="18">
        <f t="shared" si="206"/>
        <v>0.58586000075207767</v>
      </c>
      <c r="BU232" s="18"/>
      <c r="BV232" s="18">
        <f t="shared" si="190"/>
        <v>13.521553356049544</v>
      </c>
      <c r="BW232" s="18">
        <f t="shared" si="191"/>
        <v>116.83433392828167</v>
      </c>
      <c r="BX232" s="18">
        <f t="shared" si="192"/>
        <v>122.87576396776464</v>
      </c>
      <c r="BY232" s="18">
        <f t="shared" si="207"/>
        <v>143.8314673589702</v>
      </c>
      <c r="BZ232" s="18">
        <f t="shared" si="193"/>
        <v>114.60733409054032</v>
      </c>
      <c r="CA232" s="18">
        <f t="shared" si="194"/>
        <v>86.996322137487169</v>
      </c>
      <c r="CB232" s="18">
        <f t="shared" si="208"/>
        <v>84.265103575098721</v>
      </c>
      <c r="CC232" s="18"/>
      <c r="CD232" s="18">
        <f t="shared" si="195"/>
        <v>0.15542672407093674</v>
      </c>
      <c r="CE232" s="18">
        <f t="shared" si="196"/>
        <v>1.0194315647895797</v>
      </c>
      <c r="CF232" s="18">
        <f t="shared" si="197"/>
        <v>1.0721457308368434</v>
      </c>
      <c r="CG232" s="18">
        <f t="shared" si="209"/>
        <v>1.2549935700043655</v>
      </c>
      <c r="CH232" s="18">
        <f t="shared" si="210"/>
        <v>8.7254450854776493E-3</v>
      </c>
      <c r="CI232" s="18">
        <f t="shared" si="198"/>
        <v>0.75908163144916774</v>
      </c>
      <c r="CJ232" s="18">
        <f t="shared" si="211"/>
        <v>0.96860535600491138</v>
      </c>
      <c r="CK232" s="18"/>
      <c r="CL232" s="18">
        <f t="shared" si="212"/>
        <v>0.15542672407093674</v>
      </c>
      <c r="CM232" s="18">
        <f t="shared" si="199"/>
        <v>1.3429801520073359</v>
      </c>
      <c r="CN232" s="18">
        <f t="shared" si="200"/>
        <v>1.4124248123222307</v>
      </c>
      <c r="CO232" s="18">
        <f t="shared" si="201"/>
        <v>1.6533051492873683</v>
      </c>
      <c r="CP232" s="18">
        <f t="shared" si="202"/>
        <v>1.1494738805390196E-2</v>
      </c>
      <c r="CQ232" s="18">
        <f t="shared" si="203"/>
        <v>1.3173813705528528</v>
      </c>
      <c r="CR232" s="18">
        <f t="shared" si="213"/>
        <v>0.96860535600491138</v>
      </c>
      <c r="CS232" s="18"/>
      <c r="CT232" s="18">
        <f t="shared" si="214"/>
        <v>0.16046444829915707</v>
      </c>
      <c r="CU232" s="18">
        <f t="shared" si="215"/>
        <v>1.3865091119736965</v>
      </c>
      <c r="CV232" s="18">
        <f t="shared" si="216"/>
        <v>1.4582046274737601</v>
      </c>
      <c r="CW232" s="18">
        <f t="shared" si="217"/>
        <v>1.7068924294477936</v>
      </c>
      <c r="CX232" s="18">
        <f t="shared" si="218"/>
        <v>1.186730873841246E-2</v>
      </c>
      <c r="CY232" s="18">
        <f t="shared" si="219"/>
        <v>1.0324122139119469</v>
      </c>
      <c r="CZ232" s="18">
        <f t="shared" si="220"/>
        <v>1.0324122139119469</v>
      </c>
      <c r="DA232" s="31"/>
      <c r="DI232" s="78"/>
      <c r="DJ232" s="78"/>
      <c r="DP232" s="78"/>
    </row>
    <row r="233" spans="2:120" x14ac:dyDescent="0.25">
      <c r="B233" s="78">
        <v>42766</v>
      </c>
      <c r="C233" s="111">
        <v>4188.6323199999997</v>
      </c>
      <c r="D233" s="111">
        <v>507.51</v>
      </c>
      <c r="E233" s="111">
        <v>470.61385999999999</v>
      </c>
      <c r="F233" s="111">
        <v>403.74700999999999</v>
      </c>
      <c r="G233" s="111">
        <v>57348.628909999999</v>
      </c>
      <c r="H233" s="111">
        <v>502.73941000000002</v>
      </c>
      <c r="I233" s="111">
        <v>661.69152999999994</v>
      </c>
      <c r="J233" s="111">
        <v>670.42273</v>
      </c>
      <c r="L233" s="78">
        <v>42766</v>
      </c>
      <c r="M233" s="111">
        <f t="shared" si="221"/>
        <v>-1.8236794076543217E-2</v>
      </c>
      <c r="N233" s="111">
        <f t="shared" si="222"/>
        <v>2.5728606653462105E-2</v>
      </c>
      <c r="O233" s="111">
        <f t="shared" si="223"/>
        <v>3.1861626972098378E-3</v>
      </c>
      <c r="P233" s="111">
        <f t="shared" si="224"/>
        <v>7.3682767337870381E-3</v>
      </c>
      <c r="Q233" s="111">
        <f t="shared" si="225"/>
        <v>-6.2814859668803846E-3</v>
      </c>
      <c r="R233" s="111">
        <f t="shared" si="226"/>
        <v>-1.0944182463945573E-3</v>
      </c>
      <c r="S233" s="111">
        <f t="shared" si="227"/>
        <v>-5.6915383657487606E-3</v>
      </c>
      <c r="T233" s="111">
        <f t="shared" si="228"/>
        <v>-2.2102605322644631E-2</v>
      </c>
      <c r="V233" s="78">
        <v>42766</v>
      </c>
      <c r="W233" s="118">
        <f>M233-'Interest rate'!M232</f>
        <v>-1.9107611172902605E-2</v>
      </c>
      <c r="X233" s="118">
        <f>N233-'Interest rate'!N232</f>
        <v>2.5087811551989914E-2</v>
      </c>
      <c r="Y233" s="118">
        <f>O233-'Interest rate'!O232</f>
        <v>3.5015926839983003E-3</v>
      </c>
      <c r="Z233" s="118">
        <f>P233-'Interest rate'!P232</f>
        <v>7.1554011488081937E-3</v>
      </c>
      <c r="AA233" s="118">
        <f>Q233-'Interest rate'!Q232</f>
        <v>-6.2140776478134541E-3</v>
      </c>
      <c r="AB233" s="118">
        <f>R233-'Interest rate'!R232</f>
        <v>-4.2613405590075093E-4</v>
      </c>
      <c r="AC233" s="118">
        <f>S233-'Interest rate'!S232</f>
        <v>-6.0865125431137646E-3</v>
      </c>
      <c r="AD233" s="118">
        <f>T233-'Interest rate'!T232</f>
        <v>-2.4722845762787382E-2</v>
      </c>
      <c r="AE233" s="118"/>
      <c r="AF233" s="118">
        <v>2.329192546583851E-3</v>
      </c>
      <c r="AG233" s="118">
        <v>0.61535048802129555</v>
      </c>
      <c r="AH233" s="118">
        <v>0.11889973380656613</v>
      </c>
      <c r="AI233" s="118">
        <v>7.0763087843833186E-2</v>
      </c>
      <c r="AJ233" s="118">
        <v>9.5053238686779076E-2</v>
      </c>
      <c r="AK233" s="118">
        <v>3.3828748890860696E-2</v>
      </c>
      <c r="AL233" s="118">
        <v>3.371783496007099E-2</v>
      </c>
      <c r="AM233" s="118">
        <v>3.0057675244010651E-2</v>
      </c>
      <c r="AN233" s="31"/>
      <c r="AO233" s="31"/>
      <c r="AP233" s="16">
        <v>8.2463999999999995</v>
      </c>
      <c r="AQ233" s="16">
        <v>8.9046000000000003</v>
      </c>
      <c r="AR233" s="16">
        <v>10.3734</v>
      </c>
      <c r="AS233" s="16">
        <v>7.309199999999999E-2</v>
      </c>
      <c r="AT233" s="16">
        <v>8.3361999999999998</v>
      </c>
      <c r="AU233" s="16">
        <v>6.3285</v>
      </c>
      <c r="AV233" s="16">
        <v>6.2544899999999997</v>
      </c>
      <c r="AW233" s="16"/>
      <c r="AX233" s="16">
        <f t="shared" si="172"/>
        <v>0.12126503686457121</v>
      </c>
      <c r="AY233" s="16">
        <f t="shared" si="173"/>
        <v>1.079816647264261</v>
      </c>
      <c r="AZ233" s="16">
        <f t="shared" si="174"/>
        <v>1.2579307334109431</v>
      </c>
      <c r="BA233" s="16">
        <f t="shared" si="175"/>
        <v>8.8635040745052383E-3</v>
      </c>
      <c r="BB233" s="16">
        <f t="shared" si="176"/>
        <v>1.0108896003104386</v>
      </c>
      <c r="BC233" s="16">
        <f t="shared" si="177"/>
        <v>0.76742578579743892</v>
      </c>
      <c r="BD233" s="16">
        <f t="shared" si="204"/>
        <v>0.75845096041909199</v>
      </c>
      <c r="BE233" s="16"/>
      <c r="BF233" s="16">
        <f t="shared" si="178"/>
        <v>0.11230150708622509</v>
      </c>
      <c r="BG233" s="16">
        <f t="shared" si="179"/>
        <v>0.92608314803584657</v>
      </c>
      <c r="BH233" s="16">
        <f t="shared" si="180"/>
        <v>1.1649484536082473</v>
      </c>
      <c r="BI233" s="16">
        <f t="shared" si="181"/>
        <v>8.2083417559463637E-3</v>
      </c>
      <c r="BJ233" s="16">
        <f t="shared" si="182"/>
        <v>0.93616782337218962</v>
      </c>
      <c r="BK233" s="16">
        <f t="shared" si="183"/>
        <v>0.71070008759517544</v>
      </c>
      <c r="BL233" s="16">
        <f t="shared" si="205"/>
        <v>0.70238865305572395</v>
      </c>
      <c r="BM233" s="16"/>
      <c r="BN233" s="16">
        <f t="shared" si="184"/>
        <v>9.6400408737733048E-2</v>
      </c>
      <c r="BO233" s="16">
        <f t="shared" si="185"/>
        <v>0.79495633061484172</v>
      </c>
      <c r="BP233" s="16">
        <f t="shared" si="186"/>
        <v>0.85840707964601781</v>
      </c>
      <c r="BQ233" s="16">
        <f t="shared" si="187"/>
        <v>7.0460986754583834E-3</v>
      </c>
      <c r="BR233" s="16">
        <f t="shared" si="188"/>
        <v>0.80361308731949022</v>
      </c>
      <c r="BS233" s="16">
        <f t="shared" si="189"/>
        <v>0.61006998669674362</v>
      </c>
      <c r="BT233" s="16">
        <f t="shared" si="206"/>
        <v>0.60293539244606398</v>
      </c>
      <c r="BU233" s="16"/>
      <c r="BV233" s="16">
        <f t="shared" si="190"/>
        <v>13.68138783998249</v>
      </c>
      <c r="BW233" s="16">
        <f t="shared" si="191"/>
        <v>112.82219668363159</v>
      </c>
      <c r="BX233" s="16">
        <f t="shared" si="192"/>
        <v>121.82728615990807</v>
      </c>
      <c r="BY233" s="16">
        <f t="shared" si="207"/>
        <v>141.92250861927434</v>
      </c>
      <c r="BZ233" s="16">
        <f t="shared" si="193"/>
        <v>114.05078531166203</v>
      </c>
      <c r="CA233" s="16">
        <f t="shared" si="194"/>
        <v>86.58266294532919</v>
      </c>
      <c r="CB233" s="16">
        <f t="shared" si="208"/>
        <v>85.570103431292083</v>
      </c>
      <c r="CC233" s="16"/>
      <c r="CD233" s="16">
        <f t="shared" si="195"/>
        <v>0.15801532748676622</v>
      </c>
      <c r="CE233" s="16">
        <f t="shared" si="196"/>
        <v>0.98922770566924967</v>
      </c>
      <c r="CF233" s="16">
        <f t="shared" si="197"/>
        <v>1.0681845445166862</v>
      </c>
      <c r="CG233" s="16">
        <f t="shared" si="209"/>
        <v>1.2443799333029437</v>
      </c>
      <c r="CH233" s="16">
        <f t="shared" si="210"/>
        <v>8.7680237998128633E-3</v>
      </c>
      <c r="CI233" s="16">
        <f t="shared" si="198"/>
        <v>0.75915884935582167</v>
      </c>
      <c r="CJ233" s="16">
        <f t="shared" si="211"/>
        <v>0.98830528561270437</v>
      </c>
      <c r="CK233" s="16"/>
      <c r="CL233" s="16">
        <f t="shared" si="212"/>
        <v>0.15801532748676622</v>
      </c>
      <c r="CM233" s="16">
        <f t="shared" si="199"/>
        <v>1.3030575965868689</v>
      </c>
      <c r="CN233" s="16">
        <f t="shared" si="200"/>
        <v>1.4070632851386586</v>
      </c>
      <c r="CO233" s="16">
        <f t="shared" si="201"/>
        <v>1.6391561981512208</v>
      </c>
      <c r="CP233" s="16">
        <f t="shared" si="202"/>
        <v>1.1549656316662715E-2</v>
      </c>
      <c r="CQ233" s="16">
        <f t="shared" si="203"/>
        <v>1.3172473729951806</v>
      </c>
      <c r="CR233" s="16">
        <f t="shared" si="213"/>
        <v>0.98830528561270437</v>
      </c>
      <c r="CS233" s="16"/>
      <c r="CT233" s="16">
        <f t="shared" si="214"/>
        <v>0.15988513851648975</v>
      </c>
      <c r="CU233" s="16">
        <f t="shared" si="215"/>
        <v>1.3184768062623811</v>
      </c>
      <c r="CV233" s="16">
        <f t="shared" si="216"/>
        <v>1.4237132044339347</v>
      </c>
      <c r="CW233" s="16">
        <f t="shared" si="217"/>
        <v>1.6585524958869549</v>
      </c>
      <c r="CX233" s="16">
        <f t="shared" si="218"/>
        <v>1.1686324544447268E-2</v>
      </c>
      <c r="CY233" s="16">
        <f t="shared" si="219"/>
        <v>1.0118330991016056</v>
      </c>
      <c r="CZ233" s="16">
        <f t="shared" si="220"/>
        <v>1.0118330991016056</v>
      </c>
      <c r="DA233" s="31"/>
      <c r="DI233" s="78"/>
      <c r="DJ233" s="78"/>
      <c r="DP233" s="78"/>
    </row>
    <row r="234" spans="2:120" x14ac:dyDescent="0.25">
      <c r="B234" s="115">
        <v>42794</v>
      </c>
      <c r="C234" s="112">
        <v>4364.6142600000003</v>
      </c>
      <c r="D234" s="112">
        <v>520.98</v>
      </c>
      <c r="E234" s="112">
        <v>491.11989999999997</v>
      </c>
      <c r="F234" s="112">
        <v>419.56995000000001</v>
      </c>
      <c r="G234" s="112">
        <v>58318.5</v>
      </c>
      <c r="H234" s="112">
        <v>522.59502999999995</v>
      </c>
      <c r="I234" s="112">
        <v>691.75725999999997</v>
      </c>
      <c r="J234" s="112">
        <v>678.53607</v>
      </c>
      <c r="L234" s="115">
        <v>42794</v>
      </c>
      <c r="M234" s="112">
        <f t="shared" si="221"/>
        <v>4.201417707630184E-2</v>
      </c>
      <c r="N234" s="112">
        <f t="shared" si="222"/>
        <v>2.6541348938937226E-2</v>
      </c>
      <c r="O234" s="112">
        <f t="shared" si="223"/>
        <v>4.3572962343267907E-2</v>
      </c>
      <c r="P234" s="112">
        <f t="shared" si="224"/>
        <v>3.9190234498578835E-2</v>
      </c>
      <c r="Q234" s="112">
        <f t="shared" si="225"/>
        <v>1.6911844423030065E-2</v>
      </c>
      <c r="R234" s="112">
        <f t="shared" si="226"/>
        <v>3.9494854799626555E-2</v>
      </c>
      <c r="S234" s="112">
        <f t="shared" si="227"/>
        <v>4.5437683024293962E-2</v>
      </c>
      <c r="T234" s="112">
        <f t="shared" si="228"/>
        <v>1.2101827156128842E-2</v>
      </c>
      <c r="V234" s="115">
        <v>42794</v>
      </c>
      <c r="W234" s="119">
        <f>M234-'Interest rate'!M233</f>
        <v>4.1424427102798589E-2</v>
      </c>
      <c r="X234" s="119">
        <f>N234-'Interest rate'!N233</f>
        <v>2.5894124530311924E-2</v>
      </c>
      <c r="Y234" s="119">
        <f>O234-'Interest rate'!O233</f>
        <v>4.389293317377907E-2</v>
      </c>
      <c r="Z234" s="119">
        <f>P234-'Interest rate'!P233</f>
        <v>3.8973044130607537E-2</v>
      </c>
      <c r="AA234" s="119">
        <f>Q234-'Interest rate'!Q233</f>
        <v>1.6923153459755591E-2</v>
      </c>
      <c r="AB234" s="119">
        <f>R234-'Interest rate'!R233</f>
        <v>4.0154240896486559E-2</v>
      </c>
      <c r="AC234" s="119">
        <f>S234-'Interest rate'!S233</f>
        <v>4.5013673236832918E-2</v>
      </c>
      <c r="AD234" s="119">
        <f>T234-'Interest rate'!T233</f>
        <v>1.0638659501357894E-2</v>
      </c>
      <c r="AE234" s="118"/>
      <c r="AF234" s="119">
        <v>2.329192546583851E-3</v>
      </c>
      <c r="AG234" s="119">
        <v>0.61535048802129555</v>
      </c>
      <c r="AH234" s="119">
        <v>0.11889973380656613</v>
      </c>
      <c r="AI234" s="119">
        <v>7.0763087843833186E-2</v>
      </c>
      <c r="AJ234" s="119">
        <v>9.5053238686779076E-2</v>
      </c>
      <c r="AK234" s="119">
        <v>3.3828748890860696E-2</v>
      </c>
      <c r="AL234" s="119">
        <v>3.371783496007099E-2</v>
      </c>
      <c r="AM234" s="119">
        <v>3.0057675244010651E-2</v>
      </c>
      <c r="AN234" s="31"/>
      <c r="AO234" s="31"/>
      <c r="AP234" s="18">
        <v>8.3939000000000004</v>
      </c>
      <c r="AQ234" s="18">
        <v>8.8779000000000003</v>
      </c>
      <c r="AR234" s="18">
        <v>10.392300000000001</v>
      </c>
      <c r="AS234" s="18">
        <v>7.4393000000000001E-2</v>
      </c>
      <c r="AT234" s="18">
        <v>8.3452000000000002</v>
      </c>
      <c r="AU234" s="18">
        <v>6.3109000000000002</v>
      </c>
      <c r="AV234" s="18">
        <v>6.4267899999999996</v>
      </c>
      <c r="AW234" s="18"/>
      <c r="AX234" s="18">
        <f t="shared" si="172"/>
        <v>0.11913413312048034</v>
      </c>
      <c r="AY234" s="18">
        <f t="shared" si="173"/>
        <v>1.0576609204303125</v>
      </c>
      <c r="AZ234" s="18">
        <f t="shared" si="174"/>
        <v>1.2380776516279679</v>
      </c>
      <c r="BA234" s="18">
        <f t="shared" si="175"/>
        <v>8.8627455652318943E-3</v>
      </c>
      <c r="BB234" s="18">
        <f t="shared" si="176"/>
        <v>0.99419816771703251</v>
      </c>
      <c r="BC234" s="18">
        <f t="shared" si="177"/>
        <v>0.75184360071003942</v>
      </c>
      <c r="BD234" s="18">
        <f t="shared" si="204"/>
        <v>0.76565005539737174</v>
      </c>
      <c r="BE234" s="18"/>
      <c r="BF234" s="18">
        <f t="shared" si="178"/>
        <v>0.11263925027315018</v>
      </c>
      <c r="BG234" s="18">
        <f t="shared" si="179"/>
        <v>0.94548260286779529</v>
      </c>
      <c r="BH234" s="18">
        <f t="shared" si="180"/>
        <v>1.1705808806136586</v>
      </c>
      <c r="BI234" s="18">
        <f t="shared" si="181"/>
        <v>8.3795717455704619E-3</v>
      </c>
      <c r="BJ234" s="18">
        <f t="shared" si="182"/>
        <v>0.93999707137949284</v>
      </c>
      <c r="BK234" s="18">
        <f t="shared" si="183"/>
        <v>0.71085504454882353</v>
      </c>
      <c r="BL234" s="18">
        <f t="shared" si="205"/>
        <v>0.72390880726297879</v>
      </c>
      <c r="BM234" s="18"/>
      <c r="BN234" s="18">
        <f t="shared" si="184"/>
        <v>9.6225089729896171E-2</v>
      </c>
      <c r="BO234" s="18">
        <f t="shared" si="185"/>
        <v>0.80770378068377546</v>
      </c>
      <c r="BP234" s="18">
        <f t="shared" si="186"/>
        <v>0.85427672411304523</v>
      </c>
      <c r="BQ234" s="18">
        <f t="shared" si="187"/>
        <v>7.1584731002761661E-3</v>
      </c>
      <c r="BR234" s="18">
        <f t="shared" si="188"/>
        <v>0.80301761881392952</v>
      </c>
      <c r="BS234" s="18">
        <f t="shared" si="189"/>
        <v>0.60726691877640171</v>
      </c>
      <c r="BT234" s="18">
        <f t="shared" si="206"/>
        <v>0.61841844442519933</v>
      </c>
      <c r="BU234" s="18"/>
      <c r="BV234" s="18">
        <f t="shared" si="190"/>
        <v>13.44212493110911</v>
      </c>
      <c r="BW234" s="18">
        <f t="shared" si="191"/>
        <v>112.83185245923676</v>
      </c>
      <c r="BX234" s="18">
        <f t="shared" si="192"/>
        <v>119.33784092589356</v>
      </c>
      <c r="BY234" s="18">
        <f t="shared" si="207"/>
        <v>139.6945949215652</v>
      </c>
      <c r="BZ234" s="18">
        <f t="shared" si="193"/>
        <v>112.17722097509174</v>
      </c>
      <c r="CA234" s="18">
        <f t="shared" si="194"/>
        <v>84.831906227736482</v>
      </c>
      <c r="CB234" s="18">
        <f t="shared" si="208"/>
        <v>86.389714086002712</v>
      </c>
      <c r="CC234" s="18"/>
      <c r="CD234" s="18">
        <f t="shared" si="195"/>
        <v>0.15845600469029775</v>
      </c>
      <c r="CE234" s="18">
        <f t="shared" si="196"/>
        <v>1.0058356899774721</v>
      </c>
      <c r="CF234" s="18">
        <f t="shared" si="197"/>
        <v>1.0638331016632316</v>
      </c>
      <c r="CG234" s="18">
        <f t="shared" si="209"/>
        <v>1.2453026889709056</v>
      </c>
      <c r="CH234" s="18">
        <f t="shared" si="210"/>
        <v>8.9144658006998032E-3</v>
      </c>
      <c r="CI234" s="18">
        <f t="shared" si="198"/>
        <v>0.75623112687532956</v>
      </c>
      <c r="CJ234" s="18">
        <f t="shared" si="211"/>
        <v>1.0183634663835586</v>
      </c>
      <c r="CK234" s="18"/>
      <c r="CL234" s="18">
        <f t="shared" si="212"/>
        <v>0.15845600469029775</v>
      </c>
      <c r="CM234" s="18">
        <f t="shared" si="199"/>
        <v>1.3300638577698902</v>
      </c>
      <c r="CN234" s="18">
        <f t="shared" si="200"/>
        <v>1.4067565640399944</v>
      </c>
      <c r="CO234" s="18">
        <f t="shared" si="201"/>
        <v>1.6467223375429814</v>
      </c>
      <c r="CP234" s="18">
        <f t="shared" si="202"/>
        <v>1.178801755692532E-2</v>
      </c>
      <c r="CQ234" s="18">
        <f t="shared" si="203"/>
        <v>1.3223470503414727</v>
      </c>
      <c r="CR234" s="18">
        <f t="shared" si="213"/>
        <v>1.0183634663835586</v>
      </c>
      <c r="CS234" s="18"/>
      <c r="CT234" s="18">
        <f t="shared" si="214"/>
        <v>0.15559867367690558</v>
      </c>
      <c r="CU234" s="18">
        <f t="shared" si="215"/>
        <v>1.3060797069765779</v>
      </c>
      <c r="CV234" s="18">
        <f t="shared" si="216"/>
        <v>1.3813894650362002</v>
      </c>
      <c r="CW234" s="18">
        <f t="shared" si="217"/>
        <v>1.6170280964525061</v>
      </c>
      <c r="CX234" s="18">
        <f t="shared" si="218"/>
        <v>1.1575452130846037E-2</v>
      </c>
      <c r="CY234" s="18">
        <f t="shared" si="219"/>
        <v>0.98196766970758342</v>
      </c>
      <c r="CZ234" s="18">
        <f t="shared" si="220"/>
        <v>0.98196766970758342</v>
      </c>
      <c r="DA234" s="31"/>
      <c r="DI234" s="78"/>
      <c r="DJ234" s="78"/>
      <c r="DP234" s="78"/>
    </row>
    <row r="235" spans="2:120" x14ac:dyDescent="0.25">
      <c r="B235" s="78">
        <v>42825</v>
      </c>
      <c r="C235" s="111">
        <v>4506.33691</v>
      </c>
      <c r="D235" s="111">
        <v>525.6</v>
      </c>
      <c r="E235" s="111">
        <v>491.35271999999998</v>
      </c>
      <c r="F235" s="111">
        <v>419.07193000000001</v>
      </c>
      <c r="G235" s="111">
        <v>58504.535159999999</v>
      </c>
      <c r="H235" s="111">
        <v>525.54741999999999</v>
      </c>
      <c r="I235" s="111">
        <v>699.20569</v>
      </c>
      <c r="J235" s="111">
        <v>687.41827000000001</v>
      </c>
      <c r="L235" s="78">
        <v>42825</v>
      </c>
      <c r="M235" s="111">
        <f t="shared" si="221"/>
        <v>3.2470830537954409E-2</v>
      </c>
      <c r="N235" s="111">
        <f t="shared" si="222"/>
        <v>8.8679027985718584E-3</v>
      </c>
      <c r="O235" s="111">
        <f t="shared" si="223"/>
        <v>4.7405938957068017E-4</v>
      </c>
      <c r="P235" s="111">
        <f t="shared" si="224"/>
        <v>-1.1869772847173943E-3</v>
      </c>
      <c r="Q235" s="111">
        <f t="shared" si="225"/>
        <v>3.1899853391290645E-3</v>
      </c>
      <c r="R235" s="111">
        <f t="shared" si="226"/>
        <v>5.649479674538771E-3</v>
      </c>
      <c r="S235" s="111">
        <f t="shared" si="227"/>
        <v>1.0767404161396099E-2</v>
      </c>
      <c r="T235" s="111">
        <f t="shared" si="228"/>
        <v>1.3090239992694874E-2</v>
      </c>
      <c r="V235" s="78">
        <v>42825</v>
      </c>
      <c r="W235" s="118">
        <f>M235-'Interest rate'!M234</f>
        <v>3.1715641819074269E-2</v>
      </c>
      <c r="X235" s="118">
        <f>N235-'Interest rate'!N234</f>
        <v>8.212859574674658E-3</v>
      </c>
      <c r="Y235" s="118">
        <f>O235-'Interest rate'!O234</f>
        <v>8.0394058407229352E-4</v>
      </c>
      <c r="Z235" s="118">
        <f>P235-'Interest rate'!P234</f>
        <v>-1.4037020982892168E-3</v>
      </c>
      <c r="AA235" s="118">
        <f>Q235-'Interest rate'!Q234</f>
        <v>3.2355884420937064E-3</v>
      </c>
      <c r="AB235" s="118">
        <f>R235-'Interest rate'!R234</f>
        <v>6.3192749486307154E-3</v>
      </c>
      <c r="AC235" s="118">
        <f>S235-'Interest rate'!S234</f>
        <v>9.9585125631189708E-3</v>
      </c>
      <c r="AD235" s="118">
        <f>T235-'Interest rate'!T234</f>
        <v>1.1397750741122481E-2</v>
      </c>
      <c r="AE235" s="118"/>
      <c r="AF235" s="118">
        <v>2.329192546583851E-3</v>
      </c>
      <c r="AG235" s="118">
        <v>0.61535048802129555</v>
      </c>
      <c r="AH235" s="118">
        <v>0.11889973380656613</v>
      </c>
      <c r="AI235" s="118">
        <v>7.0763087843833186E-2</v>
      </c>
      <c r="AJ235" s="118">
        <v>9.5053238686779076E-2</v>
      </c>
      <c r="AK235" s="118">
        <v>3.3828748890860696E-2</v>
      </c>
      <c r="AL235" s="118">
        <v>3.371783496007099E-2</v>
      </c>
      <c r="AM235" s="118">
        <v>3.0057675244010651E-2</v>
      </c>
      <c r="AN235" s="31"/>
      <c r="AO235" s="31"/>
      <c r="AP235" s="16">
        <v>8.5984999999999996</v>
      </c>
      <c r="AQ235" s="16">
        <v>9.1708999999999996</v>
      </c>
      <c r="AR235" s="16">
        <v>10.811999999999999</v>
      </c>
      <c r="AS235" s="16">
        <v>7.7074000000000004E-2</v>
      </c>
      <c r="AT235" s="16">
        <v>8.5677000000000003</v>
      </c>
      <c r="AU235" s="16">
        <v>6.4610000000000003</v>
      </c>
      <c r="AV235" s="16">
        <v>6.5604100000000001</v>
      </c>
      <c r="AW235" s="16"/>
      <c r="AX235" s="16">
        <f t="shared" si="172"/>
        <v>0.11629935453858231</v>
      </c>
      <c r="AY235" s="16">
        <f t="shared" si="173"/>
        <v>1.0665697505378844</v>
      </c>
      <c r="AZ235" s="16">
        <f t="shared" si="174"/>
        <v>1.2574286212711518</v>
      </c>
      <c r="BA235" s="16">
        <f t="shared" si="175"/>
        <v>8.9636564517066933E-3</v>
      </c>
      <c r="BB235" s="16">
        <f t="shared" si="176"/>
        <v>0.99641797988021175</v>
      </c>
      <c r="BC235" s="16">
        <f t="shared" si="177"/>
        <v>0.7514101296737804</v>
      </c>
      <c r="BD235" s="16">
        <f t="shared" si="204"/>
        <v>0.76297144850846077</v>
      </c>
      <c r="BE235" s="16"/>
      <c r="BF235" s="16">
        <f t="shared" si="178"/>
        <v>0.10904055218135625</v>
      </c>
      <c r="BG235" s="16">
        <f t="shared" si="179"/>
        <v>0.93758518793139167</v>
      </c>
      <c r="BH235" s="16">
        <f t="shared" si="180"/>
        <v>1.1789464501848237</v>
      </c>
      <c r="BI235" s="16">
        <f t="shared" si="181"/>
        <v>8.4041915188258522E-3</v>
      </c>
      <c r="BJ235" s="16">
        <f t="shared" si="182"/>
        <v>0.93422673892420593</v>
      </c>
      <c r="BK235" s="16">
        <f t="shared" si="183"/>
        <v>0.70451100764374275</v>
      </c>
      <c r="BL235" s="16">
        <f t="shared" si="205"/>
        <v>0.71535072893609131</v>
      </c>
      <c r="BM235" s="16"/>
      <c r="BN235" s="16">
        <f t="shared" si="184"/>
        <v>9.24898261191269E-2</v>
      </c>
      <c r="BO235" s="16">
        <f t="shared" si="185"/>
        <v>0.79527376988531273</v>
      </c>
      <c r="BP235" s="16">
        <f t="shared" si="186"/>
        <v>0.84821494635590089</v>
      </c>
      <c r="BQ235" s="16">
        <f t="shared" si="187"/>
        <v>7.1285608583055871E-3</v>
      </c>
      <c r="BR235" s="16">
        <f t="shared" si="188"/>
        <v>0.7924250832408436</v>
      </c>
      <c r="BS235" s="16">
        <f t="shared" si="189"/>
        <v>0.59757676655567893</v>
      </c>
      <c r="BT235" s="16">
        <f t="shared" si="206"/>
        <v>0.60677118017018128</v>
      </c>
      <c r="BU235" s="16"/>
      <c r="BV235" s="16">
        <f t="shared" si="190"/>
        <v>12.97454394478034</v>
      </c>
      <c r="BW235" s="16">
        <f t="shared" si="191"/>
        <v>111.56161610919376</v>
      </c>
      <c r="BX235" s="16">
        <f t="shared" si="192"/>
        <v>118.98824506318601</v>
      </c>
      <c r="BY235" s="16">
        <f t="shared" si="207"/>
        <v>140.28076913096504</v>
      </c>
      <c r="BZ235" s="16">
        <f t="shared" si="193"/>
        <v>111.16200015569453</v>
      </c>
      <c r="CA235" s="16">
        <f t="shared" si="194"/>
        <v>83.828528427225777</v>
      </c>
      <c r="CB235" s="16">
        <f t="shared" si="208"/>
        <v>85.118327840776388</v>
      </c>
      <c r="CC235" s="16"/>
      <c r="CD235" s="16">
        <f t="shared" si="195"/>
        <v>0.15477480266212659</v>
      </c>
      <c r="CE235" s="16">
        <f t="shared" si="196"/>
        <v>1.0035948971135777</v>
      </c>
      <c r="CF235" s="16">
        <f t="shared" si="197"/>
        <v>1.0704039590555225</v>
      </c>
      <c r="CG235" s="16">
        <f t="shared" si="209"/>
        <v>1.2619489477922896</v>
      </c>
      <c r="CH235" s="16">
        <f t="shared" si="210"/>
        <v>8.9958798744120359E-3</v>
      </c>
      <c r="CI235" s="16">
        <f t="shared" si="198"/>
        <v>0.7541113717800576</v>
      </c>
      <c r="CJ235" s="16">
        <f t="shared" si="211"/>
        <v>1.015386163132642</v>
      </c>
      <c r="CK235" s="16"/>
      <c r="CL235" s="16">
        <f t="shared" si="212"/>
        <v>0.15477480266212659</v>
      </c>
      <c r="CM235" s="16">
        <f t="shared" si="199"/>
        <v>1.3308311406902955</v>
      </c>
      <c r="CN235" s="16">
        <f t="shared" si="200"/>
        <v>1.4194242377340966</v>
      </c>
      <c r="CO235" s="16">
        <f t="shared" si="201"/>
        <v>1.6734251663829127</v>
      </c>
      <c r="CP235" s="16">
        <f t="shared" si="202"/>
        <v>1.1929113140380745E-2</v>
      </c>
      <c r="CQ235" s="16">
        <f t="shared" si="203"/>
        <v>1.3260640767683021</v>
      </c>
      <c r="CR235" s="16">
        <f t="shared" si="213"/>
        <v>1.015386163132642</v>
      </c>
      <c r="CS235" s="16"/>
      <c r="CT235" s="16">
        <f t="shared" si="214"/>
        <v>0.15242949754664722</v>
      </c>
      <c r="CU235" s="16">
        <f t="shared" si="215"/>
        <v>1.3106650346548463</v>
      </c>
      <c r="CV235" s="16">
        <f t="shared" si="216"/>
        <v>1.3979156790505471</v>
      </c>
      <c r="CW235" s="16">
        <f t="shared" si="217"/>
        <v>1.6480677274743498</v>
      </c>
      <c r="CX235" s="16">
        <f t="shared" si="218"/>
        <v>1.174835109391029E-2</v>
      </c>
      <c r="CY235" s="16">
        <f t="shared" si="219"/>
        <v>0.98484698364888779</v>
      </c>
      <c r="CZ235" s="16">
        <f t="shared" si="220"/>
        <v>0.98484698364888779</v>
      </c>
      <c r="DA235" s="31"/>
      <c r="DI235" s="78"/>
      <c r="DJ235" s="78"/>
      <c r="DP235" s="78"/>
    </row>
    <row r="236" spans="2:120" x14ac:dyDescent="0.25">
      <c r="B236" s="115">
        <v>42853</v>
      </c>
      <c r="C236" s="112">
        <v>4567.8540000000003</v>
      </c>
      <c r="D236" s="112">
        <v>533.03</v>
      </c>
      <c r="E236" s="112">
        <v>488.97348</v>
      </c>
      <c r="F236" s="112">
        <v>411.60617000000002</v>
      </c>
      <c r="G236" s="112">
        <v>59390.203130000002</v>
      </c>
      <c r="H236" s="112">
        <v>529.67193999999995</v>
      </c>
      <c r="I236" s="112">
        <v>727.74585000000002</v>
      </c>
      <c r="J236" s="112">
        <v>712.60693000000003</v>
      </c>
      <c r="L236" s="115">
        <v>42853</v>
      </c>
      <c r="M236" s="112">
        <f t="shared" si="221"/>
        <v>1.3651240736902714E-2</v>
      </c>
      <c r="N236" s="112">
        <f t="shared" si="222"/>
        <v>1.4136225266362157E-2</v>
      </c>
      <c r="O236" s="112">
        <f t="shared" si="223"/>
        <v>-4.8422241358508922E-3</v>
      </c>
      <c r="P236" s="112">
        <f t="shared" si="224"/>
        <v>-1.7814984649532573E-2</v>
      </c>
      <c r="Q236" s="112">
        <f t="shared" si="225"/>
        <v>1.5138449824066535E-2</v>
      </c>
      <c r="R236" s="112">
        <f t="shared" si="226"/>
        <v>7.848045377142121E-3</v>
      </c>
      <c r="S236" s="112">
        <f t="shared" si="227"/>
        <v>4.0817974464710138E-2</v>
      </c>
      <c r="T236" s="112">
        <f t="shared" si="228"/>
        <v>3.6642406958430129E-2</v>
      </c>
      <c r="V236" s="115">
        <v>42853</v>
      </c>
      <c r="W236" s="119">
        <f>M236-'Interest rate'!M235</f>
        <v>1.2978733782286866E-2</v>
      </c>
      <c r="X236" s="119">
        <f>N236-'Interest rate'!N235</f>
        <v>1.3320907970119533E-2</v>
      </c>
      <c r="Y236" s="119">
        <f>O236-'Interest rate'!O235</f>
        <v>-4.5148519964272049E-3</v>
      </c>
      <c r="Z236" s="119">
        <f>P236-'Interest rate'!P235</f>
        <v>-1.8028641732549033E-2</v>
      </c>
      <c r="AA236" s="119">
        <f>Q236-'Interest rate'!Q235</f>
        <v>1.5141666547642818E-2</v>
      </c>
      <c r="AB236" s="119">
        <f>R236-'Interest rate'!R235</f>
        <v>8.499709306674319E-3</v>
      </c>
      <c r="AC236" s="119">
        <f>S236-'Interest rate'!S235</f>
        <v>4.0323488192236079E-2</v>
      </c>
      <c r="AD236" s="119">
        <f>T236-'Interest rate'!T235</f>
        <v>3.5052222060086402E-2</v>
      </c>
      <c r="AE236" s="118"/>
      <c r="AF236" s="119">
        <v>2.3356690023356693E-3</v>
      </c>
      <c r="AG236" s="119">
        <v>0.61027694361027696</v>
      </c>
      <c r="AH236" s="119">
        <v>0.12334556779001225</v>
      </c>
      <c r="AI236" s="119">
        <v>7.0959848737626521E-2</v>
      </c>
      <c r="AJ236" s="119">
        <v>9.7319541763986217E-2</v>
      </c>
      <c r="AK236" s="119">
        <v>3.4367701034367704E-2</v>
      </c>
      <c r="AL236" s="119">
        <v>3.3033033033033038E-2</v>
      </c>
      <c r="AM236" s="119">
        <v>2.8361695028361698E-2</v>
      </c>
      <c r="AN236" s="31"/>
      <c r="AO236" s="31"/>
      <c r="AP236" s="18">
        <v>8.5850000000000009</v>
      </c>
      <c r="AQ236" s="18">
        <v>9.3521000000000001</v>
      </c>
      <c r="AR236" s="18">
        <v>11.117100000000001</v>
      </c>
      <c r="AS236" s="18">
        <v>7.6987E-2</v>
      </c>
      <c r="AT236" s="18">
        <v>8.6259999999999994</v>
      </c>
      <c r="AU236" s="18">
        <v>6.2888000000000002</v>
      </c>
      <c r="AV236" s="18">
        <v>6.4284699999999999</v>
      </c>
      <c r="AW236" s="18"/>
      <c r="AX236" s="18">
        <f t="shared" si="172"/>
        <v>0.11648223645894</v>
      </c>
      <c r="AY236" s="18">
        <f t="shared" si="173"/>
        <v>1.0893535235876528</v>
      </c>
      <c r="AZ236" s="18">
        <f t="shared" si="174"/>
        <v>1.294944670937682</v>
      </c>
      <c r="BA236" s="18">
        <f t="shared" si="175"/>
        <v>8.967617938264413E-3</v>
      </c>
      <c r="BB236" s="18">
        <f t="shared" si="176"/>
        <v>1.0047757716948165</v>
      </c>
      <c r="BC236" s="18">
        <f t="shared" si="177"/>
        <v>0.73253348864298184</v>
      </c>
      <c r="BD236" s="18">
        <f t="shared" si="204"/>
        <v>0.74880256260920197</v>
      </c>
      <c r="BE236" s="18"/>
      <c r="BF236" s="18">
        <f t="shared" si="178"/>
        <v>0.10692785577570812</v>
      </c>
      <c r="BG236" s="18">
        <f t="shared" si="179"/>
        <v>0.91797564183445435</v>
      </c>
      <c r="BH236" s="18">
        <f t="shared" si="180"/>
        <v>1.1887276654441248</v>
      </c>
      <c r="BI236" s="18">
        <f t="shared" si="181"/>
        <v>8.2320548326044411E-3</v>
      </c>
      <c r="BJ236" s="18">
        <f t="shared" si="182"/>
        <v>0.92235968392125822</v>
      </c>
      <c r="BK236" s="18">
        <f t="shared" si="183"/>
        <v>0.67244789940227323</v>
      </c>
      <c r="BL236" s="18">
        <f t="shared" si="205"/>
        <v>0.68738251301846642</v>
      </c>
      <c r="BM236" s="18"/>
      <c r="BN236" s="18">
        <f t="shared" si="184"/>
        <v>8.9951516132804415E-2</v>
      </c>
      <c r="BO236" s="18">
        <f t="shared" si="185"/>
        <v>0.77223376600012594</v>
      </c>
      <c r="BP236" s="18">
        <f t="shared" si="186"/>
        <v>0.84123557402560023</v>
      </c>
      <c r="BQ236" s="18">
        <f t="shared" si="187"/>
        <v>6.9250973725162139E-3</v>
      </c>
      <c r="BR236" s="18">
        <f t="shared" si="188"/>
        <v>0.77592177816157082</v>
      </c>
      <c r="BS236" s="18">
        <f t="shared" si="189"/>
        <v>0.56568709465598044</v>
      </c>
      <c r="BT236" s="18">
        <f t="shared" si="206"/>
        <v>0.57825062291424922</v>
      </c>
      <c r="BU236" s="18"/>
      <c r="BV236" s="18">
        <f t="shared" si="190"/>
        <v>12.989205969839064</v>
      </c>
      <c r="BW236" s="18">
        <f t="shared" si="191"/>
        <v>111.51233325106838</v>
      </c>
      <c r="BX236" s="18">
        <f t="shared" si="192"/>
        <v>121.47635315053192</v>
      </c>
      <c r="BY236" s="18">
        <f t="shared" si="207"/>
        <v>144.40230168729786</v>
      </c>
      <c r="BZ236" s="18">
        <f t="shared" si="193"/>
        <v>112.04489069583177</v>
      </c>
      <c r="CA236" s="18">
        <f t="shared" si="194"/>
        <v>81.686518503123906</v>
      </c>
      <c r="CB236" s="18">
        <f t="shared" si="208"/>
        <v>83.500720900931327</v>
      </c>
      <c r="CC236" s="18"/>
      <c r="CD236" s="18">
        <f t="shared" si="195"/>
        <v>0.15901284823813763</v>
      </c>
      <c r="CE236" s="18">
        <f t="shared" si="196"/>
        <v>0.99524692789241831</v>
      </c>
      <c r="CF236" s="18">
        <f t="shared" si="197"/>
        <v>1.0841757477393927</v>
      </c>
      <c r="CG236" s="18">
        <f t="shared" si="209"/>
        <v>1.2887897055413866</v>
      </c>
      <c r="CH236" s="18">
        <f t="shared" si="210"/>
        <v>8.9249942035705999E-3</v>
      </c>
      <c r="CI236" s="18">
        <f t="shared" si="198"/>
        <v>0.72905170415024356</v>
      </c>
      <c r="CJ236" s="18">
        <f t="shared" si="211"/>
        <v>1.0222093245134207</v>
      </c>
      <c r="CK236" s="18"/>
      <c r="CL236" s="18">
        <f t="shared" si="212"/>
        <v>0.15901284823813763</v>
      </c>
      <c r="CM236" s="18">
        <f t="shared" si="199"/>
        <v>1.3651253021244116</v>
      </c>
      <c r="CN236" s="18">
        <f t="shared" si="200"/>
        <v>1.4871040580078869</v>
      </c>
      <c r="CO236" s="18">
        <f t="shared" si="201"/>
        <v>1.7677617351482</v>
      </c>
      <c r="CP236" s="18">
        <f t="shared" si="202"/>
        <v>1.2241922147309502E-2</v>
      </c>
      <c r="CQ236" s="18">
        <f t="shared" si="203"/>
        <v>1.3716448289021752</v>
      </c>
      <c r="CR236" s="18">
        <f t="shared" si="213"/>
        <v>1.0222093245134207</v>
      </c>
      <c r="CS236" s="18"/>
      <c r="CT236" s="18">
        <f t="shared" si="214"/>
        <v>0.15555800991526755</v>
      </c>
      <c r="CU236" s="18">
        <f t="shared" si="215"/>
        <v>1.3354655151225721</v>
      </c>
      <c r="CV236" s="18">
        <f t="shared" si="216"/>
        <v>1.4547940645285737</v>
      </c>
      <c r="CW236" s="18">
        <f t="shared" si="217"/>
        <v>1.7293539520290209</v>
      </c>
      <c r="CX236" s="18">
        <f t="shared" si="218"/>
        <v>1.1975944509346702E-2</v>
      </c>
      <c r="CY236" s="18">
        <f t="shared" si="219"/>
        <v>0.97827321275513457</v>
      </c>
      <c r="CZ236" s="18">
        <f t="shared" si="220"/>
        <v>0.97827321275513457</v>
      </c>
      <c r="DA236" s="31"/>
      <c r="DI236" s="78"/>
      <c r="DJ236" s="78"/>
      <c r="DP236" s="78"/>
    </row>
    <row r="237" spans="2:120" x14ac:dyDescent="0.25">
      <c r="B237" s="78">
        <v>42886</v>
      </c>
      <c r="C237" s="111">
        <v>4579.9218799999999</v>
      </c>
      <c r="D237" s="111">
        <v>542.96</v>
      </c>
      <c r="E237" s="111">
        <v>483.18945000000002</v>
      </c>
      <c r="F237" s="111">
        <v>421.22577000000001</v>
      </c>
      <c r="G237" s="111">
        <v>60089.382810000003</v>
      </c>
      <c r="H237" s="111">
        <v>525.63959</v>
      </c>
      <c r="I237" s="111">
        <v>733.75616000000002</v>
      </c>
      <c r="J237" s="111">
        <v>730.17749000000003</v>
      </c>
      <c r="L237" s="78">
        <v>42886</v>
      </c>
      <c r="M237" s="111">
        <f t="shared" si="221"/>
        <v>2.6419145620677487E-3</v>
      </c>
      <c r="N237" s="111">
        <f t="shared" si="222"/>
        <v>1.8629345440219325E-2</v>
      </c>
      <c r="O237" s="111">
        <f t="shared" si="223"/>
        <v>-1.1828923728133378E-2</v>
      </c>
      <c r="P237" s="111">
        <f t="shared" si="224"/>
        <v>2.337088387183317E-2</v>
      </c>
      <c r="Q237" s="111">
        <f t="shared" si="225"/>
        <v>1.1772643351118939E-2</v>
      </c>
      <c r="R237" s="111">
        <f t="shared" si="226"/>
        <v>-7.6129198008865195E-3</v>
      </c>
      <c r="S237" s="111">
        <f t="shared" si="227"/>
        <v>8.2588035369766111E-3</v>
      </c>
      <c r="T237" s="111">
        <f t="shared" si="228"/>
        <v>2.4656734674191272E-2</v>
      </c>
      <c r="V237" s="78">
        <v>42886</v>
      </c>
      <c r="W237" s="118">
        <f>M237-'Interest rate'!M236</f>
        <v>1.9528652418268067E-3</v>
      </c>
      <c r="X237" s="118">
        <f>N237-'Interest rate'!N236</f>
        <v>1.7803936254286556E-2</v>
      </c>
      <c r="Y237" s="118">
        <f>O237-'Interest rate'!O236</f>
        <v>-1.1493781656594426E-2</v>
      </c>
      <c r="Z237" s="118">
        <f>P237-'Interest rate'!P236</f>
        <v>2.3158523746682924E-2</v>
      </c>
      <c r="AA237" s="118">
        <f>Q237-'Interest rate'!Q236</f>
        <v>1.1790320069582805E-2</v>
      </c>
      <c r="AB237" s="118">
        <f>R237-'Interest rate'!R236</f>
        <v>-6.9506796934591941E-3</v>
      </c>
      <c r="AC237" s="118">
        <f>S237-'Interest rate'!S236</f>
        <v>7.6152529625117538E-3</v>
      </c>
      <c r="AD237" s="118">
        <f>T237-'Interest rate'!T236</f>
        <v>2.3087024446777571E-2</v>
      </c>
      <c r="AE237" s="118"/>
      <c r="AF237" s="118">
        <v>2.3356690023356693E-3</v>
      </c>
      <c r="AG237" s="118">
        <v>0.61027694361027696</v>
      </c>
      <c r="AH237" s="118">
        <v>0.12334556779001225</v>
      </c>
      <c r="AI237" s="118">
        <v>7.0959848737626521E-2</v>
      </c>
      <c r="AJ237" s="118">
        <v>9.7319541763986217E-2</v>
      </c>
      <c r="AK237" s="118">
        <v>3.4367701034367704E-2</v>
      </c>
      <c r="AL237" s="118">
        <v>3.3033033033033038E-2</v>
      </c>
      <c r="AM237" s="118">
        <v>2.8361695028361698E-2</v>
      </c>
      <c r="AN237" s="31"/>
      <c r="AO237" s="31"/>
      <c r="AP237" s="16">
        <v>8.4359000000000002</v>
      </c>
      <c r="AQ237" s="16">
        <v>9.4847000000000001</v>
      </c>
      <c r="AR237" s="16">
        <v>10.873100000000001</v>
      </c>
      <c r="AS237" s="16">
        <v>7.6147000000000006E-2</v>
      </c>
      <c r="AT237" s="16">
        <v>8.7181999999999995</v>
      </c>
      <c r="AU237" s="16">
        <v>6.2489999999999997</v>
      </c>
      <c r="AV237" s="16">
        <v>6.2686999999999999</v>
      </c>
      <c r="AW237" s="16"/>
      <c r="AX237" s="16">
        <f t="shared" si="172"/>
        <v>0.11854099740395216</v>
      </c>
      <c r="AY237" s="16">
        <f t="shared" si="173"/>
        <v>1.124325798077265</v>
      </c>
      <c r="AZ237" s="16">
        <f t="shared" si="174"/>
        <v>1.2889081188729123</v>
      </c>
      <c r="BA237" s="16">
        <f t="shared" si="175"/>
        <v>9.0265413293187449E-3</v>
      </c>
      <c r="BB237" s="16">
        <f t="shared" si="176"/>
        <v>1.0334641235671356</v>
      </c>
      <c r="BC237" s="16">
        <f t="shared" si="177"/>
        <v>0.740762692777297</v>
      </c>
      <c r="BD237" s="16">
        <f t="shared" si="204"/>
        <v>0.7430979504261549</v>
      </c>
      <c r="BE237" s="16"/>
      <c r="BF237" s="16">
        <f t="shared" si="178"/>
        <v>0.10543296045209653</v>
      </c>
      <c r="BG237" s="16">
        <f t="shared" si="179"/>
        <v>0.88942191107784119</v>
      </c>
      <c r="BH237" s="16">
        <f t="shared" si="180"/>
        <v>1.1463831222916909</v>
      </c>
      <c r="BI237" s="16">
        <f t="shared" si="181"/>
        <v>8.0284036395457947E-3</v>
      </c>
      <c r="BJ237" s="16">
        <f t="shared" si="182"/>
        <v>0.91918563581346791</v>
      </c>
      <c r="BK237" s="16">
        <f t="shared" si="183"/>
        <v>0.65885056986515123</v>
      </c>
      <c r="BL237" s="16">
        <f t="shared" si="205"/>
        <v>0.66092759918605748</v>
      </c>
      <c r="BM237" s="16"/>
      <c r="BN237" s="16">
        <f t="shared" si="184"/>
        <v>9.1970091326300685E-2</v>
      </c>
      <c r="BO237" s="16">
        <f t="shared" si="185"/>
        <v>0.77585049341953982</v>
      </c>
      <c r="BP237" s="16">
        <f t="shared" si="186"/>
        <v>0.87230872520256408</v>
      </c>
      <c r="BQ237" s="16">
        <f t="shared" si="187"/>
        <v>7.0032465442238191E-3</v>
      </c>
      <c r="BR237" s="16">
        <f t="shared" si="188"/>
        <v>0.80181365020095463</v>
      </c>
      <c r="BS237" s="16">
        <f t="shared" si="189"/>
        <v>0.57472110069805293</v>
      </c>
      <c r="BT237" s="16">
        <f t="shared" si="206"/>
        <v>0.57653291149718111</v>
      </c>
      <c r="BU237" s="16"/>
      <c r="BV237" s="16">
        <f t="shared" si="190"/>
        <v>13.132493729234243</v>
      </c>
      <c r="BW237" s="16">
        <f t="shared" si="191"/>
        <v>110.78440385044716</v>
      </c>
      <c r="BX237" s="16">
        <f t="shared" si="192"/>
        <v>124.55776327366804</v>
      </c>
      <c r="BY237" s="16">
        <f t="shared" si="207"/>
        <v>142.79091756733683</v>
      </c>
      <c r="BZ237" s="16">
        <f t="shared" si="193"/>
        <v>114.49170683020996</v>
      </c>
      <c r="CA237" s="16">
        <f t="shared" si="194"/>
        <v>82.064953313984773</v>
      </c>
      <c r="CB237" s="16">
        <f t="shared" si="208"/>
        <v>82.323663440450702</v>
      </c>
      <c r="CC237" s="16"/>
      <c r="CD237" s="16">
        <f t="shared" si="195"/>
        <v>0.16002560409665548</v>
      </c>
      <c r="CE237" s="16">
        <f t="shared" si="196"/>
        <v>0.96761946273313315</v>
      </c>
      <c r="CF237" s="16">
        <f t="shared" si="197"/>
        <v>1.0879195246725242</v>
      </c>
      <c r="CG237" s="16">
        <f t="shared" si="209"/>
        <v>1.2471725814961805</v>
      </c>
      <c r="CH237" s="16">
        <f t="shared" si="210"/>
        <v>8.7342570714138267E-3</v>
      </c>
      <c r="CI237" s="16">
        <f t="shared" si="198"/>
        <v>0.71677639879791699</v>
      </c>
      <c r="CJ237" s="16">
        <f t="shared" si="211"/>
        <v>1.0031525044007041</v>
      </c>
      <c r="CK237" s="16"/>
      <c r="CL237" s="16">
        <f t="shared" si="212"/>
        <v>0.16002560409665548</v>
      </c>
      <c r="CM237" s="16">
        <f t="shared" si="199"/>
        <v>1.3499599935989759</v>
      </c>
      <c r="CN237" s="16">
        <f t="shared" si="200"/>
        <v>1.5177948471755482</v>
      </c>
      <c r="CO237" s="16">
        <f t="shared" si="201"/>
        <v>1.7399743959033449</v>
      </c>
      <c r="CP237" s="16">
        <f t="shared" si="202"/>
        <v>1.2185469675148025E-2</v>
      </c>
      <c r="CQ237" s="16">
        <f t="shared" si="203"/>
        <v>1.3951352216354618</v>
      </c>
      <c r="CR237" s="16">
        <f t="shared" si="213"/>
        <v>1.0031525044007041</v>
      </c>
      <c r="CS237" s="16"/>
      <c r="CT237" s="16">
        <f t="shared" si="214"/>
        <v>0.159522708057492</v>
      </c>
      <c r="CU237" s="16">
        <f t="shared" si="215"/>
        <v>1.3457176129021966</v>
      </c>
      <c r="CV237" s="16">
        <f t="shared" si="216"/>
        <v>1.5130250291128944</v>
      </c>
      <c r="CW237" s="16">
        <f t="shared" si="217"/>
        <v>1.7345063569799162</v>
      </c>
      <c r="CX237" s="16">
        <f t="shared" si="218"/>
        <v>1.2147175650453843E-2</v>
      </c>
      <c r="CY237" s="16">
        <f t="shared" si="219"/>
        <v>0.99685740265126743</v>
      </c>
      <c r="CZ237" s="16">
        <f t="shared" si="220"/>
        <v>0.99685740265126743</v>
      </c>
      <c r="DA237" s="31"/>
      <c r="DI237" s="78"/>
      <c r="DJ237" s="78"/>
      <c r="DP237" s="78"/>
    </row>
    <row r="238" spans="2:120" x14ac:dyDescent="0.25">
      <c r="B238" s="115">
        <v>42916</v>
      </c>
      <c r="C238" s="112">
        <v>4561.8500999999997</v>
      </c>
      <c r="D238" s="112">
        <v>544.51</v>
      </c>
      <c r="E238" s="112">
        <v>477.09627999999998</v>
      </c>
      <c r="F238" s="112">
        <v>418.59625</v>
      </c>
      <c r="G238" s="112">
        <v>61175.699220000002</v>
      </c>
      <c r="H238" s="112">
        <v>522.18511999999998</v>
      </c>
      <c r="I238" s="112">
        <v>707.37292000000002</v>
      </c>
      <c r="J238" s="112">
        <v>709.18206999999995</v>
      </c>
      <c r="L238" s="115">
        <v>42916</v>
      </c>
      <c r="M238" s="112">
        <f t="shared" si="221"/>
        <v>-3.9458707972548357E-3</v>
      </c>
      <c r="N238" s="112">
        <f t="shared" si="222"/>
        <v>2.854722263150089E-3</v>
      </c>
      <c r="O238" s="112">
        <f t="shared" si="223"/>
        <v>-1.2610312580293437E-2</v>
      </c>
      <c r="P238" s="112">
        <f t="shared" si="224"/>
        <v>-6.2425430428912909E-3</v>
      </c>
      <c r="Q238" s="112">
        <f t="shared" si="225"/>
        <v>1.8078341949939514E-2</v>
      </c>
      <c r="R238" s="112">
        <f t="shared" si="226"/>
        <v>-6.5719364859865292E-3</v>
      </c>
      <c r="S238" s="112">
        <f t="shared" si="227"/>
        <v>-3.595641364019353E-2</v>
      </c>
      <c r="T238" s="112">
        <f t="shared" si="228"/>
        <v>-2.8753858188644066E-2</v>
      </c>
      <c r="V238" s="115">
        <v>42916</v>
      </c>
      <c r="W238" s="119">
        <f>M238-'Interest rate'!M237</f>
        <v>-4.6597280271740704E-3</v>
      </c>
      <c r="X238" s="119">
        <f>N238-'Interest rate'!N237</f>
        <v>1.9753792628236511E-3</v>
      </c>
      <c r="Y238" s="119">
        <f>O238-'Interest rate'!O237</f>
        <v>-1.2274576654538794E-2</v>
      </c>
      <c r="Z238" s="119">
        <f>P238-'Interest rate'!P237</f>
        <v>-6.451835290224861E-3</v>
      </c>
      <c r="AA238" s="119">
        <f>Q238-'Interest rate'!Q237</f>
        <v>1.8105370967700374E-2</v>
      </c>
      <c r="AB238" s="119">
        <f>R238-'Interest rate'!R237</f>
        <v>-5.9133897869365626E-3</v>
      </c>
      <c r="AC238" s="119">
        <f>S238-'Interest rate'!S237</f>
        <v>-3.6699204883889447E-2</v>
      </c>
      <c r="AD238" s="119">
        <f>T238-'Interest rate'!T237</f>
        <v>-3.0462705475872931E-2</v>
      </c>
      <c r="AE238" s="118"/>
      <c r="AF238" s="119">
        <v>2.3356690023356693E-3</v>
      </c>
      <c r="AG238" s="119">
        <v>0.61027694361027696</v>
      </c>
      <c r="AH238" s="119">
        <v>0.12334556779001225</v>
      </c>
      <c r="AI238" s="119">
        <v>7.0959848737626521E-2</v>
      </c>
      <c r="AJ238" s="119">
        <v>9.7319541763986217E-2</v>
      </c>
      <c r="AK238" s="119">
        <v>3.4367701034367704E-2</v>
      </c>
      <c r="AL238" s="119">
        <v>3.3033033033033038E-2</v>
      </c>
      <c r="AM238" s="119">
        <v>2.8361695028361698E-2</v>
      </c>
      <c r="AN238" s="31"/>
      <c r="AO238" s="31"/>
      <c r="AP238" s="18">
        <v>8.3465000000000007</v>
      </c>
      <c r="AQ238" s="18">
        <v>9.5372000000000003</v>
      </c>
      <c r="AR238" s="18">
        <v>10.8605</v>
      </c>
      <c r="AS238" s="18">
        <v>7.4221000000000009E-2</v>
      </c>
      <c r="AT238" s="18">
        <v>8.7080000000000002</v>
      </c>
      <c r="AU238" s="18">
        <v>6.4363999999999999</v>
      </c>
      <c r="AV238" s="18">
        <v>6.4172000000000002</v>
      </c>
      <c r="AW238" s="18"/>
      <c r="AX238" s="18">
        <f t="shared" si="172"/>
        <v>0.11981069909542921</v>
      </c>
      <c r="AY238" s="18">
        <f t="shared" si="173"/>
        <v>1.1426585994129275</v>
      </c>
      <c r="AZ238" s="18">
        <f t="shared" si="174"/>
        <v>1.3012040975259089</v>
      </c>
      <c r="BA238" s="18">
        <f t="shared" si="175"/>
        <v>8.892469897561853E-3</v>
      </c>
      <c r="BB238" s="18">
        <f t="shared" si="176"/>
        <v>1.0433115677229976</v>
      </c>
      <c r="BC238" s="18">
        <f t="shared" si="177"/>
        <v>0.7711495836578206</v>
      </c>
      <c r="BD238" s="18">
        <f t="shared" si="204"/>
        <v>0.76884921823518837</v>
      </c>
      <c r="BE238" s="18"/>
      <c r="BF238" s="18">
        <f t="shared" si="178"/>
        <v>0.10485257727634945</v>
      </c>
      <c r="BG238" s="18">
        <f t="shared" si="179"/>
        <v>0.87515203623705073</v>
      </c>
      <c r="BH238" s="18">
        <f t="shared" si="180"/>
        <v>1.1387514155097931</v>
      </c>
      <c r="BI238" s="18">
        <f t="shared" si="181"/>
        <v>7.782263138027933E-3</v>
      </c>
      <c r="BJ238" s="18">
        <f t="shared" si="182"/>
        <v>0.91305624292245102</v>
      </c>
      <c r="BK238" s="18">
        <f t="shared" si="183"/>
        <v>0.6748731283814956</v>
      </c>
      <c r="BL238" s="18">
        <f t="shared" si="205"/>
        <v>0.67285995889778971</v>
      </c>
      <c r="BM238" s="18"/>
      <c r="BN238" s="18">
        <f t="shared" si="184"/>
        <v>9.2076792044565162E-2</v>
      </c>
      <c r="BO238" s="18">
        <f t="shared" si="185"/>
        <v>0.7685189447999633</v>
      </c>
      <c r="BP238" s="18">
        <f t="shared" si="186"/>
        <v>0.87815478108742706</v>
      </c>
      <c r="BQ238" s="18">
        <f t="shared" si="187"/>
        <v>6.8340315823396721E-3</v>
      </c>
      <c r="BR238" s="18">
        <f t="shared" si="188"/>
        <v>0.80180470512407342</v>
      </c>
      <c r="BS238" s="18">
        <f t="shared" si="189"/>
        <v>0.59264306431563918</v>
      </c>
      <c r="BT238" s="18">
        <f t="shared" si="206"/>
        <v>0.59087518990838361</v>
      </c>
      <c r="BU238" s="18"/>
      <c r="BV238" s="18">
        <f t="shared" si="190"/>
        <v>13.473275757534928</v>
      </c>
      <c r="BW238" s="18">
        <f t="shared" si="191"/>
        <v>112.45469611026527</v>
      </c>
      <c r="BX238" s="18">
        <f t="shared" si="192"/>
        <v>128.49732555476211</v>
      </c>
      <c r="BY238" s="18">
        <f t="shared" si="207"/>
        <v>146.3265113647081</v>
      </c>
      <c r="BZ238" s="18">
        <f t="shared" si="193"/>
        <v>117.32528529661415</v>
      </c>
      <c r="CA238" s="18">
        <f t="shared" si="194"/>
        <v>86.719392085797807</v>
      </c>
      <c r="CB238" s="18">
        <f t="shared" si="208"/>
        <v>86.46070519125314</v>
      </c>
      <c r="CC238" s="18"/>
      <c r="CD238" s="18">
        <f t="shared" si="195"/>
        <v>0.15536635386240755</v>
      </c>
      <c r="CE238" s="18">
        <f t="shared" si="196"/>
        <v>0.95848644924207627</v>
      </c>
      <c r="CF238" s="18">
        <f t="shared" si="197"/>
        <v>1.095222783647221</v>
      </c>
      <c r="CG238" s="18">
        <f t="shared" si="209"/>
        <v>1.247186495176849</v>
      </c>
      <c r="CH238" s="18">
        <f t="shared" si="210"/>
        <v>8.5233118971061103E-3</v>
      </c>
      <c r="CI238" s="18">
        <f t="shared" si="198"/>
        <v>0.73913642627468989</v>
      </c>
      <c r="CJ238" s="18">
        <f t="shared" si="211"/>
        <v>0.99701696600584178</v>
      </c>
      <c r="CK238" s="18"/>
      <c r="CL238" s="18">
        <f t="shared" si="212"/>
        <v>0.15536635386240755</v>
      </c>
      <c r="CM238" s="18">
        <f t="shared" si="199"/>
        <v>1.2967652725125847</v>
      </c>
      <c r="CN238" s="18">
        <f t="shared" si="200"/>
        <v>1.4817599900565532</v>
      </c>
      <c r="CO238" s="18">
        <f t="shared" si="201"/>
        <v>1.6873562861226772</v>
      </c>
      <c r="CP238" s="18">
        <f t="shared" si="202"/>
        <v>1.1531446150021753E-2</v>
      </c>
      <c r="CQ238" s="18">
        <f t="shared" si="203"/>
        <v>1.3529302094338449</v>
      </c>
      <c r="CR238" s="18">
        <f t="shared" si="213"/>
        <v>0.99701696600584178</v>
      </c>
      <c r="CS238" s="18"/>
      <c r="CT238" s="18">
        <f t="shared" si="214"/>
        <v>0.15583120364021691</v>
      </c>
      <c r="CU238" s="18">
        <f t="shared" si="215"/>
        <v>1.3006451411830706</v>
      </c>
      <c r="CV238" s="18">
        <f t="shared" si="216"/>
        <v>1.4861933553574769</v>
      </c>
      <c r="CW238" s="18">
        <f t="shared" si="217"/>
        <v>1.6924047871345758</v>
      </c>
      <c r="CX238" s="18">
        <f t="shared" si="218"/>
        <v>1.156594776538054E-2</v>
      </c>
      <c r="CY238" s="18">
        <f t="shared" si="219"/>
        <v>1.0029919591098921</v>
      </c>
      <c r="CZ238" s="18">
        <f t="shared" si="220"/>
        <v>1.0029919591098921</v>
      </c>
      <c r="DA238" s="31"/>
      <c r="DI238" s="78"/>
      <c r="DJ238" s="78"/>
      <c r="DP238" s="78"/>
    </row>
    <row r="239" spans="2:120" x14ac:dyDescent="0.25">
      <c r="B239" s="78">
        <v>42947</v>
      </c>
      <c r="C239" s="111">
        <v>4408.0888699999996</v>
      </c>
      <c r="D239" s="111">
        <v>557.88</v>
      </c>
      <c r="E239" s="111">
        <v>472.33936</v>
      </c>
      <c r="F239" s="111">
        <v>422.95679000000001</v>
      </c>
      <c r="G239" s="111">
        <v>61595.53125</v>
      </c>
      <c r="H239" s="111">
        <v>539.24683000000005</v>
      </c>
      <c r="I239" s="111">
        <v>696.68053999999995</v>
      </c>
      <c r="J239" s="111">
        <v>699.09771999999998</v>
      </c>
      <c r="L239" s="78">
        <v>42947</v>
      </c>
      <c r="M239" s="111">
        <f t="shared" si="221"/>
        <v>-3.3705892703488893E-2</v>
      </c>
      <c r="N239" s="111">
        <f t="shared" si="222"/>
        <v>2.455418633266615E-2</v>
      </c>
      <c r="O239" s="111">
        <f t="shared" si="223"/>
        <v>-9.970566108794654E-3</v>
      </c>
      <c r="P239" s="111">
        <f t="shared" si="224"/>
        <v>1.04170546200546E-2</v>
      </c>
      <c r="Q239" s="111">
        <f t="shared" si="225"/>
        <v>6.8627254833688589E-3</v>
      </c>
      <c r="R239" s="111">
        <f t="shared" si="226"/>
        <v>3.267368093522105E-2</v>
      </c>
      <c r="S239" s="111">
        <f t="shared" si="227"/>
        <v>-1.5115619636669297E-2</v>
      </c>
      <c r="T239" s="111">
        <f t="shared" si="228"/>
        <v>-1.4219691143629642E-2</v>
      </c>
      <c r="V239" s="78">
        <v>42947</v>
      </c>
      <c r="W239" s="118">
        <f>M239-'Interest rate'!M238</f>
        <v>-3.4303921763939926E-2</v>
      </c>
      <c r="X239" s="118">
        <f>N239-'Interest rate'!N238</f>
        <v>2.3539954830777532E-2</v>
      </c>
      <c r="Y239" s="118">
        <f>O239-'Interest rate'!O238</f>
        <v>-9.6360262516523854E-3</v>
      </c>
      <c r="Z239" s="118">
        <f>P239-'Interest rate'!P238</f>
        <v>1.0206980843885161E-2</v>
      </c>
      <c r="AA239" s="118">
        <f>Q239-'Interest rate'!Q238</f>
        <v>6.8798104220340051E-3</v>
      </c>
      <c r="AB239" s="118">
        <f>R239-'Interest rate'!R238</f>
        <v>3.3330045236260375E-2</v>
      </c>
      <c r="AC239" s="118">
        <f>S239-'Interest rate'!S238</f>
        <v>-1.5734343118429583E-2</v>
      </c>
      <c r="AD239" s="118">
        <f>T239-'Interest rate'!T238</f>
        <v>-1.572385146683497E-2</v>
      </c>
      <c r="AE239" s="118"/>
      <c r="AF239" s="118">
        <v>2.671118530884808E-3</v>
      </c>
      <c r="AG239" s="118">
        <v>0.60267111853088484</v>
      </c>
      <c r="AH239" s="118">
        <v>0.12932665553700615</v>
      </c>
      <c r="AI239" s="118">
        <v>7.2231496939343359E-2</v>
      </c>
      <c r="AJ239" s="118">
        <v>9.7607122982749039E-2</v>
      </c>
      <c r="AK239" s="118">
        <v>3.3055091819699504E-2</v>
      </c>
      <c r="AL239" s="118">
        <v>3.4613244296048978E-2</v>
      </c>
      <c r="AM239" s="118">
        <v>2.7824151363383422E-2</v>
      </c>
      <c r="AN239" s="31"/>
      <c r="AO239" s="31"/>
      <c r="AP239" s="16">
        <v>7.8638000000000003</v>
      </c>
      <c r="AQ239" s="16">
        <v>9.3116000000000003</v>
      </c>
      <c r="AR239" s="16">
        <v>10.3912</v>
      </c>
      <c r="AS239" s="16">
        <v>7.1318000000000006E-2</v>
      </c>
      <c r="AT239" s="16">
        <v>8.1333000000000002</v>
      </c>
      <c r="AU239" s="16">
        <v>6.3018000000000001</v>
      </c>
      <c r="AV239" s="16">
        <v>6.2942</v>
      </c>
      <c r="AW239" s="16"/>
      <c r="AX239" s="16">
        <f t="shared" si="172"/>
        <v>0.12716498385004704</v>
      </c>
      <c r="AY239" s="16">
        <f t="shared" si="173"/>
        <v>1.184109463618098</v>
      </c>
      <c r="AZ239" s="16">
        <f t="shared" si="174"/>
        <v>1.3213967801826088</v>
      </c>
      <c r="BA239" s="16">
        <f t="shared" si="175"/>
        <v>9.0691523182176558E-3</v>
      </c>
      <c r="BB239" s="16">
        <f t="shared" si="176"/>
        <v>1.0342709631475877</v>
      </c>
      <c r="BC239" s="16">
        <f t="shared" si="177"/>
        <v>0.80136829522622643</v>
      </c>
      <c r="BD239" s="16">
        <f t="shared" si="204"/>
        <v>0.80040184134896608</v>
      </c>
      <c r="BE239" s="16"/>
      <c r="BF239" s="16">
        <f t="shared" si="178"/>
        <v>0.10739292924953821</v>
      </c>
      <c r="BG239" s="16">
        <f t="shared" si="179"/>
        <v>0.84451651703251862</v>
      </c>
      <c r="BH239" s="16">
        <f t="shared" si="180"/>
        <v>1.1159414064178015</v>
      </c>
      <c r="BI239" s="16">
        <f t="shared" si="181"/>
        <v>7.659048928218567E-3</v>
      </c>
      <c r="BJ239" s="16">
        <f t="shared" si="182"/>
        <v>0.87345891146526911</v>
      </c>
      <c r="BK239" s="16">
        <f t="shared" si="183"/>
        <v>0.67676876154473986</v>
      </c>
      <c r="BL239" s="16">
        <f t="shared" si="205"/>
        <v>0.67595257528244335</v>
      </c>
      <c r="BM239" s="16"/>
      <c r="BN239" s="16">
        <f t="shared" si="184"/>
        <v>9.6235276002771583E-2</v>
      </c>
      <c r="BO239" s="16">
        <f t="shared" si="185"/>
        <v>0.75677496343059525</v>
      </c>
      <c r="BP239" s="16">
        <f t="shared" si="186"/>
        <v>0.89610439602740777</v>
      </c>
      <c r="BQ239" s="16">
        <f t="shared" si="187"/>
        <v>6.8633074139656646E-3</v>
      </c>
      <c r="BR239" s="16">
        <f t="shared" si="188"/>
        <v>0.78271037031334212</v>
      </c>
      <c r="BS239" s="16">
        <f t="shared" si="189"/>
        <v>0.60645546231426595</v>
      </c>
      <c r="BT239" s="16">
        <f t="shared" si="206"/>
        <v>0.60572407421664487</v>
      </c>
      <c r="BU239" s="16"/>
      <c r="BV239" s="16">
        <f t="shared" si="190"/>
        <v>14.021705600269215</v>
      </c>
      <c r="BW239" s="16">
        <f t="shared" si="191"/>
        <v>110.26388849939707</v>
      </c>
      <c r="BX239" s="16">
        <f t="shared" si="192"/>
        <v>130.56451386746681</v>
      </c>
      <c r="BY239" s="16">
        <f t="shared" si="207"/>
        <v>145.70234723351746</v>
      </c>
      <c r="BZ239" s="16">
        <f t="shared" si="193"/>
        <v>114.04273815866961</v>
      </c>
      <c r="CA239" s="16">
        <f t="shared" si="194"/>
        <v>88.361984351776542</v>
      </c>
      <c r="CB239" s="16">
        <f t="shared" si="208"/>
        <v>88.255419389214495</v>
      </c>
      <c r="CC239" s="16"/>
      <c r="CD239" s="16">
        <f t="shared" si="195"/>
        <v>0.15868482021009869</v>
      </c>
      <c r="CE239" s="16">
        <f t="shared" si="196"/>
        <v>0.96686461829761594</v>
      </c>
      <c r="CF239" s="16">
        <f t="shared" si="197"/>
        <v>1.1448735445637073</v>
      </c>
      <c r="CG239" s="16">
        <f t="shared" si="209"/>
        <v>1.2776117934909568</v>
      </c>
      <c r="CH239" s="16">
        <f t="shared" si="210"/>
        <v>8.7686424944364537E-3</v>
      </c>
      <c r="CI239" s="16">
        <f t="shared" si="198"/>
        <v>0.77481465087971668</v>
      </c>
      <c r="CJ239" s="16">
        <f t="shared" si="211"/>
        <v>0.99879399536640323</v>
      </c>
      <c r="CK239" s="16"/>
      <c r="CL239" s="16">
        <f t="shared" si="212"/>
        <v>0.15868482021009869</v>
      </c>
      <c r="CM239" s="16">
        <f t="shared" si="199"/>
        <v>1.2478656891681741</v>
      </c>
      <c r="CN239" s="16">
        <f t="shared" si="200"/>
        <v>1.4776095718683551</v>
      </c>
      <c r="CO239" s="16">
        <f t="shared" si="201"/>
        <v>1.6489257037671774</v>
      </c>
      <c r="CP239" s="16">
        <f t="shared" si="202"/>
        <v>1.1317084007743819E-2</v>
      </c>
      <c r="CQ239" s="16">
        <f t="shared" si="203"/>
        <v>1.2906312482147957</v>
      </c>
      <c r="CR239" s="16">
        <f t="shared" si="213"/>
        <v>0.99879399536640323</v>
      </c>
      <c r="CS239" s="16"/>
      <c r="CT239" s="16">
        <f t="shared" si="214"/>
        <v>0.1588764259159226</v>
      </c>
      <c r="CU239" s="16">
        <f t="shared" si="215"/>
        <v>1.2493724381176321</v>
      </c>
      <c r="CV239" s="16">
        <f t="shared" si="216"/>
        <v>1.479393727558705</v>
      </c>
      <c r="CW239" s="16">
        <f t="shared" si="217"/>
        <v>1.6509167169775347</v>
      </c>
      <c r="CX239" s="16">
        <f t="shared" si="218"/>
        <v>1.1330748943471769E-2</v>
      </c>
      <c r="CY239" s="16">
        <f t="shared" si="219"/>
        <v>1.001207460836961</v>
      </c>
      <c r="CZ239" s="16">
        <f t="shared" si="220"/>
        <v>1.001207460836961</v>
      </c>
      <c r="DA239" s="31"/>
      <c r="DI239" s="78"/>
      <c r="DJ239" s="78"/>
      <c r="DP239" s="78"/>
    </row>
    <row r="240" spans="2:120" x14ac:dyDescent="0.25">
      <c r="B240" s="115">
        <v>42978</v>
      </c>
      <c r="C240" s="112">
        <v>4344.22217</v>
      </c>
      <c r="D240" s="112">
        <v>558.29</v>
      </c>
      <c r="E240" s="112">
        <v>469.90152</v>
      </c>
      <c r="F240" s="112">
        <v>432.98433999999997</v>
      </c>
      <c r="G240" s="112">
        <v>61495.644529999998</v>
      </c>
      <c r="H240" s="112">
        <v>536.96331999999995</v>
      </c>
      <c r="I240" s="112">
        <v>699.31403</v>
      </c>
      <c r="J240" s="112">
        <v>704.20032000000003</v>
      </c>
      <c r="L240" s="115">
        <v>42978</v>
      </c>
      <c r="M240" s="112">
        <f t="shared" si="221"/>
        <v>-1.4488523685322052E-2</v>
      </c>
      <c r="N240" s="112">
        <f t="shared" si="222"/>
        <v>7.3492507349248726E-4</v>
      </c>
      <c r="O240" s="112">
        <f t="shared" si="223"/>
        <v>-5.1612044357259856E-3</v>
      </c>
      <c r="P240" s="112">
        <f t="shared" si="224"/>
        <v>2.3708213787039467E-2</v>
      </c>
      <c r="Q240" s="112">
        <f t="shared" si="225"/>
        <v>-1.6216553047425641E-3</v>
      </c>
      <c r="R240" s="112">
        <f t="shared" si="226"/>
        <v>-4.2346285095455904E-3</v>
      </c>
      <c r="S240" s="112">
        <f t="shared" si="227"/>
        <v>3.7800539110794951E-3</v>
      </c>
      <c r="T240" s="112">
        <f t="shared" si="228"/>
        <v>7.298836563220501E-3</v>
      </c>
      <c r="V240" s="115">
        <v>42978</v>
      </c>
      <c r="W240" s="119">
        <f>M240-'Interest rate'!M239</f>
        <v>-1.5045149773596833E-2</v>
      </c>
      <c r="X240" s="119">
        <f>N240-'Interest rate'!N239</f>
        <v>-2.8571764251172915E-4</v>
      </c>
      <c r="Y240" s="119">
        <f>O240-'Interest rate'!O239</f>
        <v>-4.8290483047433996E-3</v>
      </c>
      <c r="Z240" s="119">
        <f>P240-'Interest rate'!P239</f>
        <v>2.3498198209594534E-2</v>
      </c>
      <c r="AA240" s="119">
        <f>Q240-'Interest rate'!Q239</f>
        <v>-1.5929591094151485E-3</v>
      </c>
      <c r="AB240" s="119">
        <f>R240-'Interest rate'!R239</f>
        <v>-3.5794393241820321E-3</v>
      </c>
      <c r="AC240" s="119">
        <f>S240-'Interest rate'!S239</f>
        <v>3.0537952627180953E-3</v>
      </c>
      <c r="AD240" s="119">
        <f>T240-'Interest rate'!T239</f>
        <v>5.7618953888913804E-3</v>
      </c>
      <c r="AE240" s="118"/>
      <c r="AF240" s="119">
        <v>2.671118530884808E-3</v>
      </c>
      <c r="AG240" s="119">
        <v>0.60267111853088484</v>
      </c>
      <c r="AH240" s="119">
        <v>0.12932665553700615</v>
      </c>
      <c r="AI240" s="119">
        <v>7.2231496939343359E-2</v>
      </c>
      <c r="AJ240" s="119">
        <v>9.7607122982749039E-2</v>
      </c>
      <c r="AK240" s="119">
        <v>3.3055091819699504E-2</v>
      </c>
      <c r="AL240" s="119">
        <v>3.4613244296048978E-2</v>
      </c>
      <c r="AM240" s="119">
        <v>2.7824151363383422E-2</v>
      </c>
      <c r="AN240" s="31"/>
      <c r="AO240" s="31"/>
      <c r="AP240" s="18">
        <v>7.7610999999999999</v>
      </c>
      <c r="AQ240" s="18">
        <v>9.2431999999999999</v>
      </c>
      <c r="AR240" s="18">
        <v>10.0359</v>
      </c>
      <c r="AS240" s="18">
        <v>7.0523000000000002E-2</v>
      </c>
      <c r="AT240" s="18">
        <v>8.0952000000000002</v>
      </c>
      <c r="AU240" s="18">
        <v>6.2180999999999997</v>
      </c>
      <c r="AV240" s="18">
        <v>6.1671500000000004</v>
      </c>
      <c r="AW240" s="18"/>
      <c r="AX240" s="18">
        <f t="shared" si="172"/>
        <v>0.12884771488577651</v>
      </c>
      <c r="AY240" s="18">
        <f t="shared" si="173"/>
        <v>1.1909651982322094</v>
      </c>
      <c r="AZ240" s="18">
        <f t="shared" si="174"/>
        <v>1.2931027818221645</v>
      </c>
      <c r="BA240" s="18">
        <f t="shared" si="175"/>
        <v>9.0867273968896177E-3</v>
      </c>
      <c r="BB240" s="18">
        <f t="shared" si="176"/>
        <v>1.043048021543338</v>
      </c>
      <c r="BC240" s="18">
        <f t="shared" si="177"/>
        <v>0.80118797593124691</v>
      </c>
      <c r="BD240" s="18">
        <f t="shared" si="204"/>
        <v>0.79462318485781669</v>
      </c>
      <c r="BE240" s="18"/>
      <c r="BF240" s="18">
        <f t="shared" si="178"/>
        <v>0.10818764064393284</v>
      </c>
      <c r="BG240" s="18">
        <f t="shared" si="179"/>
        <v>0.83965509780162717</v>
      </c>
      <c r="BH240" s="18">
        <f t="shared" si="180"/>
        <v>1.0857603427384455</v>
      </c>
      <c r="BI240" s="18">
        <f t="shared" si="181"/>
        <v>7.6297169811320757E-3</v>
      </c>
      <c r="BJ240" s="18">
        <f t="shared" si="182"/>
        <v>0.87580058854076515</v>
      </c>
      <c r="BK240" s="18">
        <f t="shared" si="183"/>
        <v>0.67272156828803875</v>
      </c>
      <c r="BL240" s="18">
        <f t="shared" si="205"/>
        <v>0.6672094079972305</v>
      </c>
      <c r="BM240" s="18"/>
      <c r="BN240" s="18">
        <f t="shared" si="184"/>
        <v>9.9642284199723E-2</v>
      </c>
      <c r="BO240" s="18">
        <f t="shared" si="185"/>
        <v>0.77333373190247001</v>
      </c>
      <c r="BP240" s="18">
        <f t="shared" si="186"/>
        <v>0.92101356131487966</v>
      </c>
      <c r="BQ240" s="18">
        <f t="shared" si="187"/>
        <v>7.0270728086170653E-3</v>
      </c>
      <c r="BR240" s="18">
        <f t="shared" si="188"/>
        <v>0.8066242190535976</v>
      </c>
      <c r="BS240" s="18">
        <f t="shared" si="189"/>
        <v>0.61958568738229758</v>
      </c>
      <c r="BT240" s="18">
        <f t="shared" si="206"/>
        <v>0.61450891300232169</v>
      </c>
      <c r="BU240" s="18"/>
      <c r="BV240" s="18">
        <f t="shared" si="190"/>
        <v>14.179771138493825</v>
      </c>
      <c r="BW240" s="18">
        <f t="shared" si="191"/>
        <v>110.0506217829644</v>
      </c>
      <c r="BX240" s="18">
        <f t="shared" si="192"/>
        <v>131.06646058732611</v>
      </c>
      <c r="BY240" s="18">
        <f t="shared" si="207"/>
        <v>142.30676516881016</v>
      </c>
      <c r="BZ240" s="18">
        <f t="shared" si="193"/>
        <v>114.78808332033522</v>
      </c>
      <c r="CA240" s="18">
        <f t="shared" si="194"/>
        <v>88.171234916268446</v>
      </c>
      <c r="CB240" s="18">
        <f t="shared" si="208"/>
        <v>87.448775576762202</v>
      </c>
      <c r="CC240" s="18"/>
      <c r="CD240" s="18">
        <f t="shared" si="195"/>
        <v>0.16082082951383864</v>
      </c>
      <c r="CE240" s="18">
        <f t="shared" si="196"/>
        <v>0.95872862931119673</v>
      </c>
      <c r="CF240" s="18">
        <f t="shared" si="197"/>
        <v>1.1418124320585037</v>
      </c>
      <c r="CG240" s="18">
        <f t="shared" si="209"/>
        <v>1.2397346575748591</v>
      </c>
      <c r="CH240" s="18">
        <f t="shared" si="210"/>
        <v>8.7117057021444799E-3</v>
      </c>
      <c r="CI240" s="18">
        <f t="shared" si="198"/>
        <v>0.76812184998517641</v>
      </c>
      <c r="CJ240" s="18">
        <f t="shared" si="211"/>
        <v>0.99180617873626997</v>
      </c>
      <c r="CK240" s="18"/>
      <c r="CL240" s="18">
        <f t="shared" si="212"/>
        <v>0.16082082951383864</v>
      </c>
      <c r="CM240" s="18">
        <f t="shared" si="199"/>
        <v>1.248146539939853</v>
      </c>
      <c r="CN240" s="18">
        <f t="shared" si="200"/>
        <v>1.4864990913623133</v>
      </c>
      <c r="CO240" s="18">
        <f t="shared" si="201"/>
        <v>1.6139817629179332</v>
      </c>
      <c r="CP240" s="18">
        <f t="shared" si="202"/>
        <v>1.1341567359804442E-2</v>
      </c>
      <c r="CQ240" s="18">
        <f t="shared" si="203"/>
        <v>1.3018767790804266</v>
      </c>
      <c r="CR240" s="18">
        <f t="shared" si="213"/>
        <v>0.99180617873626997</v>
      </c>
      <c r="CS240" s="18"/>
      <c r="CT240" s="18">
        <f t="shared" si="214"/>
        <v>0.16214945315096924</v>
      </c>
      <c r="CU240" s="18">
        <f t="shared" si="215"/>
        <v>1.2584581208499872</v>
      </c>
      <c r="CV240" s="18">
        <f t="shared" si="216"/>
        <v>1.4987798253650386</v>
      </c>
      <c r="CW240" s="18">
        <f t="shared" si="217"/>
        <v>1.6273156968778122</v>
      </c>
      <c r="CX240" s="18">
        <f t="shared" si="218"/>
        <v>1.1435265884565803E-2</v>
      </c>
      <c r="CY240" s="18">
        <f t="shared" si="219"/>
        <v>1.0082615146380418</v>
      </c>
      <c r="CZ240" s="18">
        <f t="shared" si="220"/>
        <v>1.0082615146380418</v>
      </c>
      <c r="DA240" s="31"/>
      <c r="DI240" s="78"/>
      <c r="DJ240" s="78"/>
      <c r="DP240" s="78"/>
    </row>
    <row r="241" spans="2:120" x14ac:dyDescent="0.25">
      <c r="B241" s="78">
        <v>43007</v>
      </c>
      <c r="C241" s="111">
        <v>4534.94092</v>
      </c>
      <c r="D241" s="111">
        <v>568.88</v>
      </c>
      <c r="E241" s="111">
        <v>481.97915999999998</v>
      </c>
      <c r="F241" s="111">
        <v>424.69576999999998</v>
      </c>
      <c r="G241" s="111">
        <v>64067.265630000002</v>
      </c>
      <c r="H241" s="111">
        <v>551.41540999999995</v>
      </c>
      <c r="I241" s="111">
        <v>710.18982000000005</v>
      </c>
      <c r="J241" s="111">
        <v>725.51971000000003</v>
      </c>
      <c r="L241" s="78">
        <v>43007</v>
      </c>
      <c r="M241" s="111">
        <f t="shared" si="221"/>
        <v>4.3901702660847031E-2</v>
      </c>
      <c r="N241" s="111">
        <f t="shared" si="222"/>
        <v>1.8968636371778258E-2</v>
      </c>
      <c r="O241" s="111">
        <f t="shared" si="223"/>
        <v>2.5702491875318811E-2</v>
      </c>
      <c r="P241" s="111">
        <f t="shared" si="224"/>
        <v>-1.9142886322401353E-2</v>
      </c>
      <c r="Q241" s="111">
        <f t="shared" si="225"/>
        <v>4.1817938809397548E-2</v>
      </c>
      <c r="R241" s="111">
        <f t="shared" si="226"/>
        <v>2.6914482724816224E-2</v>
      </c>
      <c r="S241" s="111">
        <f t="shared" si="227"/>
        <v>1.5552083232192704E-2</v>
      </c>
      <c r="T241" s="111">
        <f t="shared" si="228"/>
        <v>3.0274609929174634E-2</v>
      </c>
      <c r="V241" s="78">
        <v>43007</v>
      </c>
      <c r="W241" s="118">
        <f>M241-'Interest rate'!M240</f>
        <v>4.3328513122183443E-2</v>
      </c>
      <c r="X241" s="118">
        <f>N241-'Interest rate'!N240</f>
        <v>1.7947993655774042E-2</v>
      </c>
      <c r="Y241" s="118">
        <f>O241-'Interest rate'!O240</f>
        <v>2.6038227801073455E-2</v>
      </c>
      <c r="Z241" s="118">
        <f>P241-'Interest rate'!P240</f>
        <v>-1.9351139292260622E-2</v>
      </c>
      <c r="AA241" s="118">
        <f>Q241-'Interest rate'!Q240</f>
        <v>4.1862174570224675E-2</v>
      </c>
      <c r="AB241" s="118">
        <f>R241-'Interest rate'!R240</f>
        <v>2.7572861545234861E-2</v>
      </c>
      <c r="AC241" s="118">
        <f>S241-'Interest rate'!S240</f>
        <v>1.4681266135833315E-2</v>
      </c>
      <c r="AD241" s="118">
        <f>T241-'Interest rate'!T240</f>
        <v>2.8737668754845513E-2</v>
      </c>
      <c r="AE241" s="118"/>
      <c r="AF241" s="118">
        <v>2.671118530884808E-3</v>
      </c>
      <c r="AG241" s="118">
        <v>0.60267111853088484</v>
      </c>
      <c r="AH241" s="118">
        <v>0.12932665553700615</v>
      </c>
      <c r="AI241" s="118">
        <v>7.2231496939343359E-2</v>
      </c>
      <c r="AJ241" s="118">
        <v>9.7607122982749039E-2</v>
      </c>
      <c r="AK241" s="118">
        <v>3.3055091819699504E-2</v>
      </c>
      <c r="AL241" s="118">
        <v>3.4613244296048978E-2</v>
      </c>
      <c r="AM241" s="118">
        <v>2.7824151363383422E-2</v>
      </c>
      <c r="AN241" s="31"/>
      <c r="AO241" s="31"/>
      <c r="AP241" s="16">
        <v>7.9626000000000001</v>
      </c>
      <c r="AQ241" s="16">
        <v>9.4063999999999997</v>
      </c>
      <c r="AR241" s="16">
        <v>10.658099999999999</v>
      </c>
      <c r="AS241" s="16">
        <v>7.0836999999999997E-2</v>
      </c>
      <c r="AT241" s="16">
        <v>8.2219999999999995</v>
      </c>
      <c r="AU241" s="16">
        <v>6.3840000000000003</v>
      </c>
      <c r="AV241" s="16">
        <v>6.2344499999999998</v>
      </c>
      <c r="AW241" s="16"/>
      <c r="AX241" s="16">
        <f t="shared" si="172"/>
        <v>0.12558711978499484</v>
      </c>
      <c r="AY241" s="16">
        <f t="shared" si="173"/>
        <v>1.1813226835455755</v>
      </c>
      <c r="AZ241" s="16">
        <f t="shared" si="174"/>
        <v>1.3385200813804534</v>
      </c>
      <c r="BA241" s="16">
        <f t="shared" si="175"/>
        <v>8.8962148042096793E-3</v>
      </c>
      <c r="BB241" s="16">
        <f t="shared" si="176"/>
        <v>1.0325772988722275</v>
      </c>
      <c r="BC241" s="16">
        <f t="shared" si="177"/>
        <v>0.80174817270740717</v>
      </c>
      <c r="BD241" s="16">
        <f t="shared" si="204"/>
        <v>0.78296661894356112</v>
      </c>
      <c r="BE241" s="16"/>
      <c r="BF241" s="16">
        <f t="shared" si="178"/>
        <v>0.10631059704031298</v>
      </c>
      <c r="BG241" s="16">
        <f t="shared" si="179"/>
        <v>0.84650875999319619</v>
      </c>
      <c r="BH241" s="16">
        <f t="shared" si="180"/>
        <v>1.1330689743153597</v>
      </c>
      <c r="BI241" s="16">
        <f t="shared" si="181"/>
        <v>7.5307237625446503E-3</v>
      </c>
      <c r="BJ241" s="16">
        <f t="shared" si="182"/>
        <v>0.87408572886545333</v>
      </c>
      <c r="BK241" s="16">
        <f t="shared" si="183"/>
        <v>0.67868685150535812</v>
      </c>
      <c r="BL241" s="16">
        <f t="shared" si="205"/>
        <v>0.66278810171797931</v>
      </c>
      <c r="BM241" s="16"/>
      <c r="BN241" s="16">
        <f t="shared" si="184"/>
        <v>9.3825353487019272E-2</v>
      </c>
      <c r="BO241" s="16">
        <f t="shared" si="185"/>
        <v>0.74709375967573965</v>
      </c>
      <c r="BP241" s="16">
        <f t="shared" si="186"/>
        <v>0.88255880504029804</v>
      </c>
      <c r="BQ241" s="16">
        <f t="shared" si="187"/>
        <v>6.6463065649599836E-3</v>
      </c>
      <c r="BR241" s="16">
        <f t="shared" si="188"/>
        <v>0.77143205637027246</v>
      </c>
      <c r="BS241" s="16">
        <f t="shared" si="189"/>
        <v>0.59898105666113111</v>
      </c>
      <c r="BT241" s="16">
        <f t="shared" si="206"/>
        <v>0.58494947504714734</v>
      </c>
      <c r="BU241" s="16"/>
      <c r="BV241" s="16">
        <f t="shared" si="190"/>
        <v>14.116916300803252</v>
      </c>
      <c r="BW241" s="16">
        <f t="shared" si="191"/>
        <v>112.40735773677599</v>
      </c>
      <c r="BX241" s="16">
        <f t="shared" si="192"/>
        <v>132.78936149187572</v>
      </c>
      <c r="BY241" s="16">
        <f t="shared" si="207"/>
        <v>150.45950562559113</v>
      </c>
      <c r="BZ241" s="16">
        <f t="shared" si="193"/>
        <v>116.06928582520433</v>
      </c>
      <c r="CA241" s="16">
        <f t="shared" si="194"/>
        <v>90.122393664327973</v>
      </c>
      <c r="CB241" s="16">
        <f t="shared" si="208"/>
        <v>88.011208831542831</v>
      </c>
      <c r="CC241" s="16"/>
      <c r="CD241" s="16">
        <f t="shared" si="195"/>
        <v>0.15664160401002505</v>
      </c>
      <c r="CE241" s="16">
        <f t="shared" si="196"/>
        <v>0.96845049866212618</v>
      </c>
      <c r="CF241" s="16">
        <f t="shared" si="197"/>
        <v>1.1440525419605936</v>
      </c>
      <c r="CG241" s="16">
        <f t="shared" si="209"/>
        <v>1.2962904402821696</v>
      </c>
      <c r="CH241" s="16">
        <f t="shared" si="210"/>
        <v>8.6155436633422525E-3</v>
      </c>
      <c r="CI241" s="16">
        <f t="shared" si="198"/>
        <v>0.77645341765993681</v>
      </c>
      <c r="CJ241" s="16">
        <f t="shared" si="211"/>
        <v>0.97657424812030069</v>
      </c>
      <c r="CK241" s="16"/>
      <c r="CL241" s="16">
        <f t="shared" si="212"/>
        <v>0.15664160401002505</v>
      </c>
      <c r="CM241" s="16">
        <f t="shared" si="199"/>
        <v>1.2472744360902255</v>
      </c>
      <c r="CN241" s="16">
        <f t="shared" si="200"/>
        <v>1.4734335839598995</v>
      </c>
      <c r="CO241" s="16">
        <f t="shared" si="201"/>
        <v>1.669501879699248</v>
      </c>
      <c r="CP241" s="16">
        <f t="shared" si="202"/>
        <v>1.1096021303258144E-2</v>
      </c>
      <c r="CQ241" s="16">
        <f t="shared" si="203"/>
        <v>1.287907268170426</v>
      </c>
      <c r="CR241" s="16">
        <f t="shared" si="213"/>
        <v>0.97657424812030069</v>
      </c>
      <c r="CS241" s="16"/>
      <c r="CT241" s="16">
        <f t="shared" si="214"/>
        <v>0.16039907289335867</v>
      </c>
      <c r="CU241" s="16">
        <f t="shared" si="215"/>
        <v>1.2771936578206577</v>
      </c>
      <c r="CV241" s="16">
        <f t="shared" si="216"/>
        <v>1.5087778392640889</v>
      </c>
      <c r="CW241" s="16">
        <f t="shared" si="217"/>
        <v>1.7095493588047059</v>
      </c>
      <c r="CX241" s="16">
        <f t="shared" si="218"/>
        <v>1.1362189126546849E-2</v>
      </c>
      <c r="CY241" s="16">
        <f t="shared" si="219"/>
        <v>1.0239876813512019</v>
      </c>
      <c r="CZ241" s="16">
        <f t="shared" si="220"/>
        <v>1.0239876813512019</v>
      </c>
      <c r="DA241" s="31"/>
      <c r="DI241" s="78"/>
      <c r="DJ241" s="78"/>
      <c r="DP241" s="78"/>
    </row>
    <row r="242" spans="2:120" x14ac:dyDescent="0.25">
      <c r="B242" s="115">
        <v>43039</v>
      </c>
      <c r="C242" s="112">
        <v>4739.9365200000002</v>
      </c>
      <c r="D242" s="112">
        <v>579.83000000000004</v>
      </c>
      <c r="E242" s="112">
        <v>497.79361</v>
      </c>
      <c r="F242" s="112">
        <v>436.84924000000001</v>
      </c>
      <c r="G242" s="112">
        <v>65915.078129999994</v>
      </c>
      <c r="H242" s="112">
        <v>577.80060000000003</v>
      </c>
      <c r="I242" s="112">
        <v>747.80676000000005</v>
      </c>
      <c r="J242" s="112">
        <v>756.76062000000002</v>
      </c>
      <c r="L242" s="115">
        <v>43039</v>
      </c>
      <c r="M242" s="112">
        <f t="shared" si="221"/>
        <v>4.5203587790069832E-2</v>
      </c>
      <c r="N242" s="112">
        <f t="shared" si="222"/>
        <v>1.9248347630431706E-2</v>
      </c>
      <c r="O242" s="112">
        <f t="shared" si="223"/>
        <v>3.281148089473418E-2</v>
      </c>
      <c r="P242" s="112">
        <f t="shared" si="224"/>
        <v>2.8616884976273793E-2</v>
      </c>
      <c r="Q242" s="112">
        <f t="shared" si="225"/>
        <v>2.8841756891443415E-2</v>
      </c>
      <c r="R242" s="112">
        <f t="shared" si="226"/>
        <v>4.7849932231672776E-2</v>
      </c>
      <c r="S242" s="112">
        <f t="shared" si="227"/>
        <v>5.2967444675565689E-2</v>
      </c>
      <c r="T242" s="112">
        <f t="shared" si="228"/>
        <v>4.3060043124121261E-2</v>
      </c>
      <c r="V242" s="115">
        <v>43039</v>
      </c>
      <c r="W242" s="119">
        <f>M242-'Interest rate'!M241</f>
        <v>4.4646961701795052E-2</v>
      </c>
      <c r="X242" s="119">
        <f>N242-'Interest rate'!N241</f>
        <v>1.8227251696590008E-2</v>
      </c>
      <c r="Y242" s="119">
        <f>O242-'Interest rate'!O241</f>
        <v>3.3148412904843161E-2</v>
      </c>
      <c r="Z242" s="119">
        <f>P242-'Interest rate'!P241</f>
        <v>2.8405256476542684E-2</v>
      </c>
      <c r="AA242" s="119">
        <f>Q242-'Interest rate'!Q241</f>
        <v>2.8881348845014365E-2</v>
      </c>
      <c r="AB242" s="119">
        <f>R242-'Interest rate'!R241</f>
        <v>4.8504449929188787E-2</v>
      </c>
      <c r="AC242" s="119">
        <f>S242-'Interest rate'!S241</f>
        <v>5.2022372570780018E-2</v>
      </c>
      <c r="AD242" s="119">
        <f>T242-'Interest rate'!T241</f>
        <v>4.1547686481583135E-2</v>
      </c>
      <c r="AE242" s="118"/>
      <c r="AF242" s="119">
        <v>2.5615324646397152E-3</v>
      </c>
      <c r="AG242" s="119">
        <v>0.60530125849203698</v>
      </c>
      <c r="AH242" s="119">
        <v>0.12462412295355832</v>
      </c>
      <c r="AI242" s="119">
        <v>7.2279763893529358E-2</v>
      </c>
      <c r="AJ242" s="119">
        <v>0.10090210491146008</v>
      </c>
      <c r="AK242" s="119">
        <v>3.1852099342911243E-2</v>
      </c>
      <c r="AL242" s="119">
        <v>3.4302260830827491E-2</v>
      </c>
      <c r="AM242" s="119">
        <v>2.8176857111036867E-2</v>
      </c>
      <c r="AN242" s="31"/>
      <c r="AO242" s="31"/>
      <c r="AP242" s="18">
        <v>8.1689000000000007</v>
      </c>
      <c r="AQ242" s="18">
        <v>9.5134000000000007</v>
      </c>
      <c r="AR242" s="18">
        <v>10.850899999999999</v>
      </c>
      <c r="AS242" s="18">
        <v>7.1889000000000008E-2</v>
      </c>
      <c r="AT242" s="18">
        <v>8.1890999999999998</v>
      </c>
      <c r="AU242" s="18">
        <v>6.3381999999999996</v>
      </c>
      <c r="AV242" s="18">
        <v>6.2538099999999996</v>
      </c>
      <c r="AW242" s="18"/>
      <c r="AX242" s="18">
        <f t="shared" si="172"/>
        <v>0.12241550269926182</v>
      </c>
      <c r="AY242" s="18">
        <f t="shared" si="173"/>
        <v>1.1645876433791575</v>
      </c>
      <c r="AZ242" s="18">
        <f t="shared" si="174"/>
        <v>1.3283183782394201</v>
      </c>
      <c r="BA242" s="18">
        <f t="shared" si="175"/>
        <v>8.8003280735472339E-3</v>
      </c>
      <c r="BB242" s="18">
        <f t="shared" si="176"/>
        <v>1.002472793154525</v>
      </c>
      <c r="BC242" s="18">
        <f t="shared" si="177"/>
        <v>0.77589393920846128</v>
      </c>
      <c r="BD242" s="18">
        <f t="shared" si="204"/>
        <v>0.76556329493567055</v>
      </c>
      <c r="BE242" s="18"/>
      <c r="BF242" s="18">
        <f t="shared" si="178"/>
        <v>0.1051148905753989</v>
      </c>
      <c r="BG242" s="18">
        <f t="shared" si="179"/>
        <v>0.85867302962137615</v>
      </c>
      <c r="BH242" s="18">
        <f t="shared" si="180"/>
        <v>1.1405911661445958</v>
      </c>
      <c r="BI242" s="18">
        <f t="shared" si="181"/>
        <v>7.5566043685748518E-3</v>
      </c>
      <c r="BJ242" s="18">
        <f t="shared" si="182"/>
        <v>0.86079635041099911</v>
      </c>
      <c r="BK242" s="18">
        <f t="shared" si="183"/>
        <v>0.66623919944499321</v>
      </c>
      <c r="BL242" s="18">
        <f t="shared" si="205"/>
        <v>0.65736855382933534</v>
      </c>
      <c r="BM242" s="18"/>
      <c r="BN242" s="18">
        <f t="shared" si="184"/>
        <v>9.2158254154033309E-2</v>
      </c>
      <c r="BO242" s="18">
        <f t="shared" si="185"/>
        <v>0.75283156235888271</v>
      </c>
      <c r="BP242" s="18">
        <f t="shared" si="186"/>
        <v>0.87673833506898069</v>
      </c>
      <c r="BQ242" s="18">
        <f t="shared" si="187"/>
        <v>6.6251647328793017E-3</v>
      </c>
      <c r="BR242" s="18">
        <f t="shared" si="188"/>
        <v>0.75469315909279411</v>
      </c>
      <c r="BS242" s="18">
        <f t="shared" si="189"/>
        <v>0.58411744647909392</v>
      </c>
      <c r="BT242" s="18">
        <f t="shared" si="206"/>
        <v>0.57634021141103497</v>
      </c>
      <c r="BU242" s="18"/>
      <c r="BV242" s="18">
        <f t="shared" si="190"/>
        <v>13.91033398711903</v>
      </c>
      <c r="BW242" s="18">
        <f t="shared" si="191"/>
        <v>113.63212730737665</v>
      </c>
      <c r="BX242" s="18">
        <f t="shared" si="192"/>
        <v>132.33457135305821</v>
      </c>
      <c r="BY242" s="18">
        <f t="shared" si="207"/>
        <v>150.93964306082987</v>
      </c>
      <c r="BZ242" s="18">
        <f t="shared" si="193"/>
        <v>113.91311605391644</v>
      </c>
      <c r="CA242" s="18">
        <f t="shared" si="194"/>
        <v>88.166478877157829</v>
      </c>
      <c r="CB242" s="18">
        <f t="shared" si="208"/>
        <v>86.992585791984851</v>
      </c>
      <c r="CC242" s="18"/>
      <c r="CD242" s="18">
        <f t="shared" si="195"/>
        <v>0.15777350036287907</v>
      </c>
      <c r="CE242" s="18">
        <f t="shared" si="196"/>
        <v>0.99753330646835436</v>
      </c>
      <c r="CF242" s="18">
        <f t="shared" si="197"/>
        <v>1.1617149625721999</v>
      </c>
      <c r="CG242" s="18">
        <f t="shared" si="209"/>
        <v>1.325041823887851</v>
      </c>
      <c r="CH242" s="18">
        <f t="shared" si="210"/>
        <v>8.7786203612118564E-3</v>
      </c>
      <c r="CI242" s="18">
        <f t="shared" si="198"/>
        <v>0.77398004664737263</v>
      </c>
      <c r="CJ242" s="18">
        <f t="shared" si="211"/>
        <v>0.98668549430437669</v>
      </c>
      <c r="CK242" s="18"/>
      <c r="CL242" s="18">
        <f t="shared" si="212"/>
        <v>0.15777350036287907</v>
      </c>
      <c r="CM242" s="18">
        <f t="shared" si="199"/>
        <v>1.2888359471143229</v>
      </c>
      <c r="CN242" s="18">
        <f t="shared" si="200"/>
        <v>1.5009624183522139</v>
      </c>
      <c r="CO242" s="18">
        <f t="shared" si="201"/>
        <v>1.7119844750875644</v>
      </c>
      <c r="CP242" s="18">
        <f t="shared" si="202"/>
        <v>1.1342179167587015E-2</v>
      </c>
      <c r="CQ242" s="18">
        <f t="shared" si="203"/>
        <v>1.2920229718216529</v>
      </c>
      <c r="CR242" s="18">
        <f t="shared" si="213"/>
        <v>0.98668549430437669</v>
      </c>
      <c r="CS242" s="18"/>
      <c r="CT242" s="18">
        <f t="shared" si="214"/>
        <v>0.15990252342172212</v>
      </c>
      <c r="CU242" s="18">
        <f t="shared" si="215"/>
        <v>1.306227723579706</v>
      </c>
      <c r="CV242" s="18">
        <f t="shared" si="216"/>
        <v>1.5212166663202116</v>
      </c>
      <c r="CW242" s="18">
        <f t="shared" si="217"/>
        <v>1.7350862913967646</v>
      </c>
      <c r="CX242" s="18">
        <f t="shared" si="218"/>
        <v>1.1495232506264183E-2</v>
      </c>
      <c r="CY242" s="18">
        <f t="shared" si="219"/>
        <v>1.0134941739515591</v>
      </c>
      <c r="CZ242" s="18">
        <f t="shared" si="220"/>
        <v>1.0134941739515591</v>
      </c>
      <c r="DA242" s="31"/>
      <c r="DI242" s="78"/>
      <c r="DJ242" s="78"/>
      <c r="DP242" s="78"/>
    </row>
    <row r="243" spans="2:120" x14ac:dyDescent="0.25">
      <c r="B243" s="78">
        <v>43069</v>
      </c>
      <c r="C243" s="111">
        <v>4906.8950199999999</v>
      </c>
      <c r="D243" s="111">
        <v>590.63</v>
      </c>
      <c r="E243" s="111">
        <v>496.70339999999999</v>
      </c>
      <c r="F243" s="111">
        <v>437.21222</v>
      </c>
      <c r="G243" s="111">
        <v>66451.78125</v>
      </c>
      <c r="H243" s="111">
        <v>581.29803000000004</v>
      </c>
      <c r="I243" s="111">
        <v>761.97173999999995</v>
      </c>
      <c r="J243" s="111">
        <v>780.94672000000003</v>
      </c>
      <c r="L243" s="78">
        <v>43069</v>
      </c>
      <c r="M243" s="111">
        <f t="shared" si="221"/>
        <v>3.5223783967469613E-2</v>
      </c>
      <c r="N243" s="111">
        <f t="shared" si="222"/>
        <v>1.8626149043685203E-2</v>
      </c>
      <c r="O243" s="111">
        <f t="shared" si="223"/>
        <v>-2.1900843604641951E-3</v>
      </c>
      <c r="P243" s="111">
        <f t="shared" si="224"/>
        <v>8.3090450151623862E-4</v>
      </c>
      <c r="Q243" s="111">
        <f t="shared" si="225"/>
        <v>8.1423421654982508E-3</v>
      </c>
      <c r="R243" s="111">
        <f t="shared" si="226"/>
        <v>6.053005137066414E-3</v>
      </c>
      <c r="S243" s="111">
        <f t="shared" si="227"/>
        <v>1.894203256466942E-2</v>
      </c>
      <c r="T243" s="111">
        <f t="shared" si="228"/>
        <v>3.1960040415422331E-2</v>
      </c>
      <c r="V243" s="78">
        <v>43069</v>
      </c>
      <c r="W243" s="118">
        <f>M243-'Interest rate'!M242</f>
        <v>3.4708579705730713E-2</v>
      </c>
      <c r="X243" s="118">
        <f>N243-'Interest rate'!N242</f>
        <v>1.7595898592799974E-2</v>
      </c>
      <c r="Y243" s="118">
        <f>O243-'Interest rate'!O242</f>
        <v>-1.8573343947775323E-3</v>
      </c>
      <c r="Z243" s="118">
        <f>P243-'Interest rate'!P242</f>
        <v>4.9516682136352408E-4</v>
      </c>
      <c r="AA243" s="118">
        <f>Q243-'Interest rate'!Q242</f>
        <v>8.1567516407581309E-3</v>
      </c>
      <c r="AB243" s="118">
        <f>R243-'Interest rate'!R242</f>
        <v>6.7074808667567654E-3</v>
      </c>
      <c r="AC243" s="118">
        <f>S243-'Interest rate'!S242</f>
        <v>1.8071215468310031E-2</v>
      </c>
      <c r="AD243" s="118">
        <f>T243-'Interest rate'!T242</f>
        <v>3.0529680189864905E-2</v>
      </c>
      <c r="AE243" s="118"/>
      <c r="AF243" s="118">
        <v>2.5615324646397152E-3</v>
      </c>
      <c r="AG243" s="118">
        <v>0.60530125849203698</v>
      </c>
      <c r="AH243" s="118">
        <v>0.12462412295355832</v>
      </c>
      <c r="AI243" s="118">
        <v>7.2279763893529358E-2</v>
      </c>
      <c r="AJ243" s="118">
        <v>0.10090210491146008</v>
      </c>
      <c r="AK243" s="118">
        <v>3.1852099342911243E-2</v>
      </c>
      <c r="AL243" s="118">
        <v>3.4302260830827491E-2</v>
      </c>
      <c r="AM243" s="118">
        <v>2.8176857111036867E-2</v>
      </c>
      <c r="AN243" s="31"/>
      <c r="AO243" s="31"/>
      <c r="AP243" s="16">
        <v>8.3187999999999995</v>
      </c>
      <c r="AQ243" s="16">
        <v>9.9030000000000005</v>
      </c>
      <c r="AR243" s="16">
        <v>11.252800000000001</v>
      </c>
      <c r="AS243" s="16">
        <v>7.3925999999999992E-2</v>
      </c>
      <c r="AT243" s="16">
        <v>8.4585000000000008</v>
      </c>
      <c r="AU243" s="16">
        <v>6.4505999999999997</v>
      </c>
      <c r="AV243" s="16">
        <v>6.2939299999999996</v>
      </c>
      <c r="AW243" s="16"/>
      <c r="AX243" s="16">
        <f t="shared" si="172"/>
        <v>0.12020964562196472</v>
      </c>
      <c r="AY243" s="16">
        <f t="shared" si="173"/>
        <v>1.1904361205943166</v>
      </c>
      <c r="AZ243" s="16">
        <f t="shared" si="174"/>
        <v>1.3526951002548446</v>
      </c>
      <c r="BA243" s="16">
        <f t="shared" si="175"/>
        <v>8.8866182622493635E-3</v>
      </c>
      <c r="BB243" s="16">
        <f t="shared" si="176"/>
        <v>1.0167932874933887</v>
      </c>
      <c r="BC243" s="16">
        <f t="shared" si="177"/>
        <v>0.77542434004904559</v>
      </c>
      <c r="BD243" s="16">
        <f t="shared" si="204"/>
        <v>0.75659109486945231</v>
      </c>
      <c r="BE243" s="16"/>
      <c r="BF243" s="16">
        <f t="shared" si="178"/>
        <v>0.10097950116126427</v>
      </c>
      <c r="BG243" s="16">
        <f t="shared" si="179"/>
        <v>0.84002827426032511</v>
      </c>
      <c r="BH243" s="16">
        <f t="shared" si="180"/>
        <v>1.1363021306674745</v>
      </c>
      <c r="BI243" s="16">
        <f t="shared" si="181"/>
        <v>7.465010602847621E-3</v>
      </c>
      <c r="BJ243" s="16">
        <f t="shared" si="182"/>
        <v>0.85413511057255387</v>
      </c>
      <c r="BK243" s="16">
        <f t="shared" si="183"/>
        <v>0.65137837019085121</v>
      </c>
      <c r="BL243" s="16">
        <f t="shared" si="205"/>
        <v>0.63555791174391596</v>
      </c>
      <c r="BM243" s="16"/>
      <c r="BN243" s="16">
        <f t="shared" si="184"/>
        <v>8.886677093701123E-2</v>
      </c>
      <c r="BO243" s="16">
        <f t="shared" si="185"/>
        <v>0.73926489407080898</v>
      </c>
      <c r="BP243" s="16">
        <f t="shared" si="186"/>
        <v>0.88004763258922225</v>
      </c>
      <c r="BQ243" s="16">
        <f t="shared" si="187"/>
        <v>6.5695649082894913E-3</v>
      </c>
      <c r="BR243" s="16">
        <f t="shared" si="188"/>
        <v>0.75167958197070961</v>
      </c>
      <c r="BS243" s="16">
        <f t="shared" si="189"/>
        <v>0.57324399260628456</v>
      </c>
      <c r="BT243" s="16">
        <f t="shared" si="206"/>
        <v>0.55932123560358304</v>
      </c>
      <c r="BU243" s="16"/>
      <c r="BV243" s="16">
        <f t="shared" si="190"/>
        <v>13.527040554067582</v>
      </c>
      <c r="BW243" s="16">
        <f t="shared" si="191"/>
        <v>112.52874496117738</v>
      </c>
      <c r="BX243" s="16">
        <f t="shared" si="192"/>
        <v>133.95828260693128</v>
      </c>
      <c r="BY243" s="16">
        <f t="shared" si="207"/>
        <v>152.2170819468117</v>
      </c>
      <c r="BZ243" s="16">
        <f t="shared" si="193"/>
        <v>114.41847252658066</v>
      </c>
      <c r="CA243" s="16">
        <f t="shared" si="194"/>
        <v>87.257527798068338</v>
      </c>
      <c r="CB243" s="16">
        <f t="shared" si="208"/>
        <v>85.138246354462567</v>
      </c>
      <c r="CC243" s="16"/>
      <c r="CD243" s="16">
        <f t="shared" si="195"/>
        <v>0.15502433882119493</v>
      </c>
      <c r="CE243" s="16">
        <f t="shared" si="196"/>
        <v>0.98348406927942278</v>
      </c>
      <c r="CF243" s="16">
        <f t="shared" si="197"/>
        <v>1.1707749600993083</v>
      </c>
      <c r="CG243" s="16">
        <f t="shared" si="209"/>
        <v>1.3303540816929713</v>
      </c>
      <c r="CH243" s="16">
        <f t="shared" si="210"/>
        <v>8.7398474906898362E-3</v>
      </c>
      <c r="CI243" s="16">
        <f t="shared" si="198"/>
        <v>0.76261748536974638</v>
      </c>
      <c r="CJ243" s="16">
        <f t="shared" si="211"/>
        <v>0.9757123368368833</v>
      </c>
      <c r="CK243" s="16"/>
      <c r="CL243" s="16">
        <f t="shared" si="212"/>
        <v>0.15502433882119493</v>
      </c>
      <c r="CM243" s="16">
        <f t="shared" si="199"/>
        <v>1.2896164697857564</v>
      </c>
      <c r="CN243" s="16">
        <f t="shared" si="200"/>
        <v>1.5352060273462935</v>
      </c>
      <c r="CO243" s="16">
        <f t="shared" si="201"/>
        <v>1.7444578798871424</v>
      </c>
      <c r="CP243" s="16">
        <f t="shared" si="202"/>
        <v>1.1460329271695656E-2</v>
      </c>
      <c r="CQ243" s="16">
        <f t="shared" si="203"/>
        <v>1.3112733699190775</v>
      </c>
      <c r="CR243" s="16">
        <f t="shared" si="213"/>
        <v>0.9757123368368833</v>
      </c>
      <c r="CS243" s="16"/>
      <c r="CT243" s="16">
        <f t="shared" si="214"/>
        <v>0.15888324147233923</v>
      </c>
      <c r="CU243" s="16">
        <f t="shared" si="215"/>
        <v>1.3217179091600955</v>
      </c>
      <c r="CV243" s="16">
        <f t="shared" si="216"/>
        <v>1.5734207403005753</v>
      </c>
      <c r="CW243" s="16">
        <f t="shared" si="217"/>
        <v>1.7878813396399389</v>
      </c>
      <c r="CX243" s="16">
        <f t="shared" si="218"/>
        <v>1.1745602509084151E-2</v>
      </c>
      <c r="CY243" s="16">
        <f t="shared" si="219"/>
        <v>1.0248922374414715</v>
      </c>
      <c r="CZ243" s="16">
        <f t="shared" si="220"/>
        <v>1.0248922374414715</v>
      </c>
      <c r="DA243" s="31"/>
      <c r="DI243" s="78"/>
      <c r="DJ243" s="78"/>
      <c r="DP243" s="78"/>
    </row>
    <row r="244" spans="2:120" x14ac:dyDescent="0.25">
      <c r="B244" s="116">
        <v>43098</v>
      </c>
      <c r="C244" s="113">
        <v>4906.2075199999999</v>
      </c>
      <c r="D244" s="113">
        <v>599.29</v>
      </c>
      <c r="E244" s="113">
        <v>498.49441999999999</v>
      </c>
      <c r="F244" s="113">
        <v>443.13074</v>
      </c>
      <c r="G244" s="113">
        <v>67468.070309999996</v>
      </c>
      <c r="H244" s="113">
        <v>583.46875</v>
      </c>
      <c r="I244" s="113">
        <v>750.73059000000001</v>
      </c>
      <c r="J244" s="113">
        <v>767.14031999999997</v>
      </c>
      <c r="L244" s="116">
        <v>43100</v>
      </c>
      <c r="M244" s="113">
        <f t="shared" si="221"/>
        <v>-1.4010896854277366E-4</v>
      </c>
      <c r="N244" s="113">
        <f t="shared" si="222"/>
        <v>1.4662309737060397E-2</v>
      </c>
      <c r="O244" s="113">
        <f t="shared" si="223"/>
        <v>3.6058138518881844E-3</v>
      </c>
      <c r="P244" s="113">
        <f t="shared" si="224"/>
        <v>1.3536950087991606E-2</v>
      </c>
      <c r="Q244" s="113">
        <f t="shared" si="225"/>
        <v>1.5293631575902911E-2</v>
      </c>
      <c r="R244" s="113">
        <f t="shared" si="226"/>
        <v>3.734263472387811E-3</v>
      </c>
      <c r="S244" s="113">
        <f t="shared" si="227"/>
        <v>-1.4752712482486441E-2</v>
      </c>
      <c r="T244" s="113">
        <f t="shared" si="228"/>
        <v>-1.7679054980857201E-2</v>
      </c>
      <c r="V244" s="116">
        <v>43100</v>
      </c>
      <c r="W244" s="120">
        <f>M244-'Interest rate'!M243</f>
        <v>-6.9673505681755454E-4</v>
      </c>
      <c r="X244" s="120">
        <f>N244-'Interest rate'!N243</f>
        <v>1.3526202425945488E-2</v>
      </c>
      <c r="Y244" s="120">
        <f>O244-'Interest rate'!O243</f>
        <v>3.9416752402976485E-3</v>
      </c>
      <c r="Z244" s="120">
        <f>P244-'Interest rate'!P243</f>
        <v>1.3127199774655818E-2</v>
      </c>
      <c r="AA244" s="120">
        <f>Q244-'Interest rate'!Q243</f>
        <v>1.532877169999658E-2</v>
      </c>
      <c r="AB244" s="120">
        <f>R244-'Interest rate'!R243</f>
        <v>4.4083402865042753E-3</v>
      </c>
      <c r="AC244" s="120">
        <f>S244-'Interest rate'!S243</f>
        <v>-1.5763738207928535E-2</v>
      </c>
      <c r="AD244" s="120">
        <f>T244-'Interest rate'!T243</f>
        <v>-1.9363364112547909E-2</v>
      </c>
      <c r="AE244" s="133"/>
      <c r="AF244" s="120">
        <v>2.5615324646397152E-3</v>
      </c>
      <c r="AG244" s="120">
        <v>0.60530125849203698</v>
      </c>
      <c r="AH244" s="120">
        <v>0.12462412295355832</v>
      </c>
      <c r="AI244" s="120">
        <v>7.2279763893529358E-2</v>
      </c>
      <c r="AJ244" s="120">
        <v>0.10090210491146008</v>
      </c>
      <c r="AK244" s="120">
        <v>3.1852099342911243E-2</v>
      </c>
      <c r="AL244" s="120">
        <v>3.4302260830827491E-2</v>
      </c>
      <c r="AM244" s="120">
        <v>2.8176857111036867E-2</v>
      </c>
      <c r="AN244" s="31"/>
      <c r="AO244" s="31"/>
      <c r="AP244" s="18">
        <v>8.2042000000000002</v>
      </c>
      <c r="AQ244" s="18">
        <v>9.8431999999999995</v>
      </c>
      <c r="AR244" s="18">
        <v>11.0753</v>
      </c>
      <c r="AS244" s="18">
        <v>7.2792000000000009E-2</v>
      </c>
      <c r="AT244" s="18">
        <v>8.4245999999999999</v>
      </c>
      <c r="AU244" s="18">
        <v>6.5247999999999999</v>
      </c>
      <c r="AV244" s="18">
        <v>6.4058700000000002</v>
      </c>
      <c r="AW244" s="18"/>
      <c r="AX244" s="18">
        <f t="shared" si="172"/>
        <v>0.12188878866921821</v>
      </c>
      <c r="AY244" s="18">
        <f t="shared" si="173"/>
        <v>1.1997757246288485</v>
      </c>
      <c r="AZ244" s="18">
        <f t="shared" si="174"/>
        <v>1.3499549011481924</v>
      </c>
      <c r="BA244" s="18">
        <f t="shared" si="175"/>
        <v>8.8725287048097325E-3</v>
      </c>
      <c r="BB244" s="18">
        <f t="shared" si="176"/>
        <v>1.0268642890226958</v>
      </c>
      <c r="BC244" s="18">
        <f t="shared" si="177"/>
        <v>0.79529996830891492</v>
      </c>
      <c r="BD244" s="18">
        <f t="shared" si="204"/>
        <v>0.78080373467248487</v>
      </c>
      <c r="BE244" s="18"/>
      <c r="BF244" s="18">
        <f t="shared" si="178"/>
        <v>0.10159297789336802</v>
      </c>
      <c r="BG244" s="18">
        <f t="shared" si="179"/>
        <v>0.83348910923276998</v>
      </c>
      <c r="BH244" s="18">
        <f t="shared" si="180"/>
        <v>1.1251727080624188</v>
      </c>
      <c r="BI244" s="18">
        <f t="shared" si="181"/>
        <v>7.3951560468140456E-3</v>
      </c>
      <c r="BJ244" s="18">
        <f t="shared" si="182"/>
        <v>0.85588020156046818</v>
      </c>
      <c r="BK244" s="18">
        <f t="shared" si="183"/>
        <v>0.66287386215864763</v>
      </c>
      <c r="BL244" s="18">
        <f t="shared" si="205"/>
        <v>0.65079140929778945</v>
      </c>
      <c r="BM244" s="18"/>
      <c r="BN244" s="18">
        <f t="shared" si="184"/>
        <v>9.029100791852139E-2</v>
      </c>
      <c r="BO244" s="18">
        <f t="shared" si="185"/>
        <v>0.74076548716513324</v>
      </c>
      <c r="BP244" s="18">
        <f t="shared" si="186"/>
        <v>0.88875244914358975</v>
      </c>
      <c r="BQ244" s="18">
        <f t="shared" si="187"/>
        <v>6.5724630484050098E-3</v>
      </c>
      <c r="BR244" s="18">
        <f t="shared" si="188"/>
        <v>0.76066562531037529</v>
      </c>
      <c r="BS244" s="18">
        <f t="shared" si="189"/>
        <v>0.58913076846676837</v>
      </c>
      <c r="BT244" s="18">
        <f t="shared" si="206"/>
        <v>0.57839245889501867</v>
      </c>
      <c r="BU244" s="18"/>
      <c r="BV244" s="18">
        <f t="shared" si="190"/>
        <v>13.737773381690294</v>
      </c>
      <c r="BW244" s="18">
        <f t="shared" si="191"/>
        <v>112.70744037806351</v>
      </c>
      <c r="BX244" s="18">
        <f t="shared" si="192"/>
        <v>135.22365095065391</v>
      </c>
      <c r="BY244" s="18">
        <f t="shared" si="207"/>
        <v>152.14996153423454</v>
      </c>
      <c r="BZ244" s="18">
        <f t="shared" si="193"/>
        <v>115.73524563138805</v>
      </c>
      <c r="CA244" s="18">
        <f t="shared" si="194"/>
        <v>89.636223760852829</v>
      </c>
      <c r="CB244" s="18">
        <f t="shared" si="208"/>
        <v>88.002390372568414</v>
      </c>
      <c r="CC244" s="18"/>
      <c r="CD244" s="18">
        <f t="shared" si="195"/>
        <v>0.15326140264835703</v>
      </c>
      <c r="CE244" s="18">
        <f t="shared" si="196"/>
        <v>0.9738385205232295</v>
      </c>
      <c r="CF244" s="18">
        <f t="shared" si="197"/>
        <v>1.1683878166322437</v>
      </c>
      <c r="CG244" s="18">
        <f t="shared" si="209"/>
        <v>1.3146380837072384</v>
      </c>
      <c r="CH244" s="18">
        <f t="shared" si="210"/>
        <v>8.640410227191796E-3</v>
      </c>
      <c r="CI244" s="18">
        <f t="shared" si="198"/>
        <v>0.77449374451012509</v>
      </c>
      <c r="CJ244" s="18">
        <f t="shared" si="211"/>
        <v>0.9817726213830309</v>
      </c>
      <c r="CK244" s="18"/>
      <c r="CL244" s="18">
        <f t="shared" si="212"/>
        <v>0.15326140264835703</v>
      </c>
      <c r="CM244" s="18">
        <f t="shared" si="199"/>
        <v>1.2573871996076507</v>
      </c>
      <c r="CN244" s="18">
        <f t="shared" si="200"/>
        <v>1.5085826385483079</v>
      </c>
      <c r="CO244" s="18">
        <f t="shared" si="201"/>
        <v>1.6974160127513487</v>
      </c>
      <c r="CP244" s="18">
        <f t="shared" si="202"/>
        <v>1.1156204021579207E-2</v>
      </c>
      <c r="CQ244" s="18">
        <f t="shared" si="203"/>
        <v>1.2911660127513487</v>
      </c>
      <c r="CR244" s="18">
        <f t="shared" si="213"/>
        <v>0.9817726213830309</v>
      </c>
      <c r="CS244" s="18"/>
      <c r="CT244" s="18">
        <f t="shared" si="214"/>
        <v>0.15610682077532012</v>
      </c>
      <c r="CU244" s="18">
        <f t="shared" si="215"/>
        <v>1.2807315790048814</v>
      </c>
      <c r="CV244" s="18">
        <f t="shared" si="216"/>
        <v>1.5365906582556308</v>
      </c>
      <c r="CW244" s="18">
        <f t="shared" si="217"/>
        <v>1.7289298721329029</v>
      </c>
      <c r="CX244" s="18">
        <f t="shared" si="218"/>
        <v>1.1363327697877103E-2</v>
      </c>
      <c r="CY244" s="18">
        <f t="shared" si="219"/>
        <v>1.0185657841948088</v>
      </c>
      <c r="CZ244" s="18">
        <f t="shared" si="220"/>
        <v>1.0185657841948088</v>
      </c>
      <c r="DA244" s="31"/>
      <c r="DI244" s="78"/>
      <c r="DJ244" s="78"/>
      <c r="DP244" s="78"/>
    </row>
    <row r="245" spans="2:120" x14ac:dyDescent="0.25">
      <c r="P245" s="78"/>
      <c r="V245" s="78"/>
      <c r="AA245" s="78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  <c r="CE245" s="63"/>
      <c r="CF245" s="63"/>
      <c r="CG245" s="63"/>
      <c r="CH245" s="63"/>
      <c r="CI245" s="63"/>
      <c r="CJ245" s="63"/>
      <c r="CK245" s="63"/>
      <c r="CL245" s="63"/>
      <c r="CM245" s="63"/>
      <c r="CN245" s="63"/>
      <c r="CO245" s="63"/>
      <c r="CP245" s="63"/>
      <c r="CQ245" s="63"/>
      <c r="CR245" s="63"/>
      <c r="CS245" s="63"/>
      <c r="CT245" s="63"/>
      <c r="CU245" s="63"/>
      <c r="CV245" s="63"/>
      <c r="CW245" s="63"/>
      <c r="CX245" s="63"/>
      <c r="CY245" s="63"/>
      <c r="CZ245" s="63"/>
      <c r="DI245" s="78"/>
      <c r="DJ245" s="78"/>
      <c r="DP245" s="78"/>
    </row>
    <row r="246" spans="2:120" x14ac:dyDescent="0.25">
      <c r="L246" s="63"/>
      <c r="M246" s="63"/>
      <c r="N246" s="63"/>
      <c r="O246" s="63"/>
      <c r="P246" s="121"/>
      <c r="Q246" s="63"/>
      <c r="R246" s="63"/>
      <c r="S246" s="63"/>
      <c r="T246" s="63"/>
      <c r="U246" s="63"/>
      <c r="V246" s="121"/>
      <c r="W246" s="63"/>
      <c r="X246" s="63"/>
      <c r="Y246" s="63"/>
      <c r="Z246" s="63"/>
      <c r="AA246" s="121"/>
      <c r="AB246" s="63"/>
      <c r="AC246" s="63"/>
      <c r="AD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  <c r="CE246" s="63"/>
      <c r="CF246" s="63"/>
      <c r="CG246" s="63"/>
      <c r="CH246" s="63"/>
      <c r="CI246" s="63"/>
      <c r="CJ246" s="63"/>
      <c r="CK246" s="63"/>
      <c r="CL246" s="63"/>
      <c r="CM246" s="63"/>
      <c r="CN246" s="63"/>
      <c r="CO246" s="63"/>
      <c r="CP246" s="63"/>
      <c r="CQ246" s="63"/>
      <c r="CR246" s="63"/>
      <c r="CS246" s="63"/>
      <c r="CT246" s="63"/>
      <c r="CU246" s="63"/>
      <c r="CV246" s="63"/>
      <c r="CW246" s="63"/>
      <c r="CX246" s="63"/>
      <c r="CY246" s="63"/>
      <c r="CZ246" s="63"/>
      <c r="DI246" s="78"/>
      <c r="DJ246" s="78"/>
      <c r="DP246" s="78"/>
    </row>
    <row r="247" spans="2:120" x14ac:dyDescent="0.25">
      <c r="H247" s="31"/>
      <c r="I247" s="31"/>
      <c r="J247" s="31"/>
      <c r="L247" s="121"/>
      <c r="M247" s="278"/>
      <c r="N247" s="278"/>
      <c r="O247" s="278"/>
      <c r="P247" s="278"/>
      <c r="Q247" s="278"/>
      <c r="R247" s="278"/>
      <c r="S247" s="278"/>
      <c r="T247" s="278"/>
      <c r="U247" s="63"/>
      <c r="V247" s="121"/>
      <c r="W247" s="278"/>
      <c r="X247" s="278"/>
      <c r="Y247" s="278"/>
      <c r="Z247" s="278"/>
      <c r="AA247" s="278"/>
      <c r="AB247" s="278"/>
      <c r="AC247" s="278"/>
      <c r="AD247" s="278"/>
      <c r="AO247" s="283" t="s">
        <v>43</v>
      </c>
      <c r="AP247" s="283" t="s">
        <v>518</v>
      </c>
      <c r="AQ247" s="284"/>
      <c r="AR247" s="284"/>
      <c r="AS247" s="284"/>
      <c r="AT247" s="284"/>
      <c r="AU247" s="284"/>
      <c r="AV247" s="284"/>
      <c r="AW247" s="284"/>
      <c r="AX247" s="284"/>
      <c r="AY247" s="284"/>
      <c r="AZ247" s="284"/>
      <c r="BA247" s="284"/>
      <c r="BB247" s="284"/>
      <c r="BC247" s="284"/>
      <c r="BD247" s="284"/>
      <c r="BE247" s="284"/>
      <c r="BF247" s="284"/>
      <c r="BG247" s="284"/>
      <c r="BH247" s="284"/>
      <c r="BI247" s="284"/>
      <c r="BJ247" s="284"/>
      <c r="BK247" s="284"/>
      <c r="BL247" s="284"/>
      <c r="BM247" s="284"/>
      <c r="BN247" s="284"/>
      <c r="BO247" s="284"/>
      <c r="BP247" s="284"/>
      <c r="BQ247" s="284"/>
      <c r="BR247" s="284"/>
      <c r="BS247" s="284"/>
      <c r="BT247" s="284"/>
      <c r="BU247" s="284"/>
      <c r="BV247" s="284"/>
      <c r="BW247" s="284"/>
      <c r="BX247" s="284"/>
      <c r="BY247" s="284"/>
      <c r="BZ247" s="284"/>
      <c r="CA247" s="284"/>
      <c r="CB247" s="284"/>
      <c r="CC247" s="284"/>
      <c r="CD247" s="284"/>
      <c r="CE247" s="284"/>
      <c r="CF247" s="284"/>
      <c r="CG247" s="284"/>
      <c r="CH247" s="284"/>
      <c r="CI247" s="284"/>
      <c r="CJ247" s="284"/>
      <c r="CK247" s="284"/>
      <c r="CL247" s="284"/>
      <c r="CM247" s="284"/>
      <c r="CN247" s="284"/>
      <c r="CO247" s="284"/>
      <c r="CP247" s="284"/>
      <c r="CQ247" s="284"/>
      <c r="CR247" s="284"/>
      <c r="CS247" s="284"/>
      <c r="CT247" s="284"/>
      <c r="CU247" s="284"/>
      <c r="CV247" s="284"/>
      <c r="CW247" s="284"/>
      <c r="CX247" s="284"/>
      <c r="CY247" s="284"/>
      <c r="CZ247" s="284"/>
      <c r="DI247" s="78"/>
      <c r="DJ247" s="78"/>
      <c r="DP247" s="78"/>
    </row>
    <row r="248" spans="2:120" x14ac:dyDescent="0.25">
      <c r="L248" s="121"/>
      <c r="M248" s="278"/>
      <c r="N248" s="278"/>
      <c r="O248" s="278"/>
      <c r="P248" s="278"/>
      <c r="Q248" s="278"/>
      <c r="R248" s="278"/>
      <c r="S248" s="278"/>
      <c r="T248" s="278"/>
      <c r="U248" s="63"/>
      <c r="V248" s="121"/>
      <c r="W248" s="278"/>
      <c r="X248" s="278"/>
      <c r="Y248" s="278"/>
      <c r="Z248" s="278"/>
      <c r="AA248" s="278"/>
      <c r="AB248" s="278"/>
      <c r="AC248" s="278"/>
      <c r="AD248" s="278"/>
      <c r="AO248" s="78">
        <v>35795</v>
      </c>
      <c r="AP248" s="18"/>
      <c r="AQ248" s="18"/>
      <c r="AR248" s="18"/>
      <c r="AS248" s="18"/>
      <c r="AT248" s="18"/>
      <c r="AU248" s="18"/>
      <c r="AV248" s="18"/>
      <c r="AW248" s="16"/>
      <c r="AX248" s="18"/>
      <c r="AY248" s="18"/>
      <c r="AZ248" s="18"/>
      <c r="BA248" s="18"/>
      <c r="BB248" s="18"/>
      <c r="BC248" s="18"/>
      <c r="BD248" s="18"/>
      <c r="BE248" s="16"/>
      <c r="BF248" s="18"/>
      <c r="BG248" s="18"/>
      <c r="BH248" s="18"/>
      <c r="BI248" s="18"/>
      <c r="BJ248" s="18"/>
      <c r="BK248" s="18"/>
      <c r="BL248" s="18"/>
      <c r="BM248" s="16"/>
      <c r="BN248" s="18"/>
      <c r="BO248" s="18"/>
      <c r="BP248" s="18"/>
      <c r="BQ248" s="18"/>
      <c r="BR248" s="18"/>
      <c r="BS248" s="18"/>
      <c r="BT248" s="18"/>
      <c r="BU248" s="16"/>
      <c r="BV248" s="18"/>
      <c r="BW248" s="18"/>
      <c r="BX248" s="18"/>
      <c r="BY248" s="18"/>
      <c r="BZ248" s="18"/>
      <c r="CA248" s="18"/>
      <c r="CB248" s="18"/>
      <c r="CC248" s="16"/>
      <c r="CD248" s="18"/>
      <c r="CE248" s="18"/>
      <c r="CF248" s="18"/>
      <c r="CG248" s="18"/>
      <c r="CH248" s="18"/>
      <c r="CI248" s="18"/>
      <c r="CJ248" s="18"/>
      <c r="CK248" s="16"/>
      <c r="CL248" s="18"/>
      <c r="CM248" s="18"/>
      <c r="CN248" s="18"/>
      <c r="CO248" s="18"/>
      <c r="CP248" s="18"/>
      <c r="CQ248" s="18"/>
      <c r="CR248" s="18"/>
      <c r="CS248" s="16"/>
      <c r="CT248" s="18"/>
      <c r="CU248" s="18"/>
      <c r="CV248" s="18"/>
      <c r="CW248" s="18"/>
      <c r="CX248" s="18"/>
      <c r="CY248" s="18"/>
      <c r="CZ248" s="18"/>
      <c r="DI248" s="78"/>
      <c r="DJ248" s="78"/>
      <c r="DP248" s="78"/>
    </row>
    <row r="249" spans="2:120" x14ac:dyDescent="0.25">
      <c r="L249" s="121"/>
      <c r="M249" s="278"/>
      <c r="N249" s="278"/>
      <c r="O249" s="278"/>
      <c r="P249" s="278"/>
      <c r="Q249" s="278"/>
      <c r="R249" s="278"/>
      <c r="S249" s="278"/>
      <c r="T249" s="278"/>
      <c r="U249" s="63"/>
      <c r="V249" s="121"/>
      <c r="W249" s="278"/>
      <c r="X249" s="278"/>
      <c r="Y249" s="278"/>
      <c r="Z249" s="278"/>
      <c r="AA249" s="278"/>
      <c r="AB249" s="278"/>
      <c r="AC249" s="278"/>
      <c r="AD249" s="278"/>
      <c r="AO249" s="78">
        <v>35825</v>
      </c>
      <c r="AP249" s="16">
        <f>AP5/AP4-1</f>
        <v>2.9808239984811191E-2</v>
      </c>
      <c r="AQ249" s="16">
        <f t="shared" ref="AQ249:CZ249" si="229">AQ5/AQ4-1</f>
        <v>1.0827811688069566E-2</v>
      </c>
      <c r="AR249" s="16">
        <f t="shared" si="229"/>
        <v>2.1581073283323704E-2</v>
      </c>
      <c r="AS249" s="16">
        <f t="shared" si="229"/>
        <v>5.1092567710911529E-2</v>
      </c>
      <c r="AT249" s="16">
        <f t="shared" si="229"/>
        <v>1.5226621901846427E-2</v>
      </c>
      <c r="AU249" s="16">
        <f t="shared" si="229"/>
        <v>1.2951007192850028E-2</v>
      </c>
      <c r="AV249" s="16">
        <f t="shared" si="229"/>
        <v>8.2065741014935689E-2</v>
      </c>
      <c r="AW249" s="169"/>
      <c r="AX249" s="16">
        <f t="shared" si="229"/>
        <v>-2.8945427728613637E-2</v>
      </c>
      <c r="AY249" s="16">
        <f t="shared" si="229"/>
        <v>-1.84310316812204E-2</v>
      </c>
      <c r="AZ249" s="16">
        <f t="shared" si="229"/>
        <v>-7.9890278423183636E-3</v>
      </c>
      <c r="BA249" s="16">
        <f t="shared" si="229"/>
        <v>2.0668243756152505E-2</v>
      </c>
      <c r="BB249" s="16">
        <f t="shared" si="229"/>
        <v>-1.4159546910577969E-2</v>
      </c>
      <c r="BC249" s="16">
        <f t="shared" si="229"/>
        <v>-1.6369292978477223E-2</v>
      </c>
      <c r="BD249" s="16">
        <f t="shared" si="229"/>
        <v>5.0744885310779253E-2</v>
      </c>
      <c r="BE249" s="169"/>
      <c r="BF249" s="16">
        <f t="shared" si="229"/>
        <v>-1.0711826052735129E-2</v>
      </c>
      <c r="BG249" s="16">
        <f t="shared" si="229"/>
        <v>1.8777113250420641E-2</v>
      </c>
      <c r="BH249" s="16">
        <f t="shared" si="229"/>
        <v>1.0638074527546282E-2</v>
      </c>
      <c r="BI249" s="16">
        <f t="shared" si="229"/>
        <v>3.9833446960269692E-2</v>
      </c>
      <c r="BJ249" s="16">
        <f t="shared" si="229"/>
        <v>4.3516909239280643E-3</v>
      </c>
      <c r="BK249" s="16">
        <f t="shared" si="229"/>
        <v>2.1004522038572393E-3</v>
      </c>
      <c r="BL249" s="16">
        <f t="shared" si="229"/>
        <v>7.047484101955992E-2</v>
      </c>
      <c r="BM249" s="169"/>
      <c r="BN249" s="16">
        <f t="shared" si="229"/>
        <v>-2.1125169453230841E-2</v>
      </c>
      <c r="BO249" s="16">
        <f t="shared" si="229"/>
        <v>8.0533664107986791E-3</v>
      </c>
      <c r="BP249" s="16">
        <f t="shared" si="229"/>
        <v>-1.0526097121879574E-2</v>
      </c>
      <c r="BQ249" s="16">
        <f t="shared" si="229"/>
        <v>2.8888059106987107E-2</v>
      </c>
      <c r="BR249" s="16">
        <f t="shared" si="229"/>
        <v>-6.2202125192610813E-3</v>
      </c>
      <c r="BS249" s="16">
        <f t="shared" si="229"/>
        <v>-8.4477544819199224E-3</v>
      </c>
      <c r="BT249" s="16">
        <f t="shared" si="229"/>
        <v>5.9206918876459458E-2</v>
      </c>
      <c r="BU249" s="169"/>
      <c r="BV249" s="16">
        <f t="shared" si="229"/>
        <v>-4.8609008645339347E-2</v>
      </c>
      <c r="BW249" s="16">
        <f t="shared" si="229"/>
        <v>-2.0249717655652311E-2</v>
      </c>
      <c r="BX249" s="16">
        <f t="shared" si="229"/>
        <v>-3.8307526149225279E-2</v>
      </c>
      <c r="BY249" s="16">
        <f t="shared" si="229"/>
        <v>-2.8076969939820451E-2</v>
      </c>
      <c r="BZ249" s="16">
        <f t="shared" si="229"/>
        <v>-3.4122537739158965E-2</v>
      </c>
      <c r="CA249" s="16">
        <f t="shared" si="229"/>
        <v>-3.6287537073092513E-2</v>
      </c>
      <c r="CB249" s="16">
        <f t="shared" si="229"/>
        <v>2.946759805511534E-2</v>
      </c>
      <c r="CC249" s="169"/>
      <c r="CD249" s="16">
        <f t="shared" si="229"/>
        <v>-1.2785423086492997E-2</v>
      </c>
      <c r="CE249" s="16">
        <f t="shared" si="229"/>
        <v>1.4362919340756397E-2</v>
      </c>
      <c r="CF249" s="16">
        <f t="shared" si="229"/>
        <v>-4.33283576186827E-3</v>
      </c>
      <c r="CG249" s="16">
        <f t="shared" si="229"/>
        <v>6.2591457359275626E-3</v>
      </c>
      <c r="CH249" s="16">
        <f t="shared" si="229"/>
        <v>3.5328019414893497E-2</v>
      </c>
      <c r="CI249" s="16">
        <f t="shared" si="229"/>
        <v>-2.241484472436106E-3</v>
      </c>
      <c r="CJ249" s="16">
        <f t="shared" si="229"/>
        <v>6.8231072708660134E-2</v>
      </c>
      <c r="CK249" s="169"/>
      <c r="CL249" s="16">
        <f t="shared" si="229"/>
        <v>-1.2785423086492997E-2</v>
      </c>
      <c r="CM249" s="16">
        <f t="shared" si="229"/>
        <v>1.6641705938648554E-2</v>
      </c>
      <c r="CN249" s="16">
        <f t="shared" si="229"/>
        <v>-2.0960495519565248E-3</v>
      </c>
      <c r="CO249" s="16">
        <f t="shared" si="229"/>
        <v>8.5197270442427531E-3</v>
      </c>
      <c r="CP249" s="16">
        <f t="shared" si="229"/>
        <v>3.765390452965911E-2</v>
      </c>
      <c r="CQ249" s="16">
        <f t="shared" si="229"/>
        <v>2.2465200121604134E-3</v>
      </c>
      <c r="CR249" s="16">
        <f t="shared" si="229"/>
        <v>6.8231072708660134E-2</v>
      </c>
      <c r="CS249" s="16"/>
      <c r="CT249" s="16">
        <f t="shared" si="229"/>
        <v>-7.5841732996704381E-2</v>
      </c>
      <c r="CU249" s="16">
        <f t="shared" si="229"/>
        <v>-4.8294201589922925E-2</v>
      </c>
      <c r="CV249" s="16">
        <f t="shared" si="229"/>
        <v>-6.583512131162006E-2</v>
      </c>
      <c r="CW249" s="16">
        <f t="shared" si="229"/>
        <v>-5.5897405711116677E-2</v>
      </c>
      <c r="CX249" s="16">
        <f t="shared" si="229"/>
        <v>-2.8624114164239711E-2</v>
      </c>
      <c r="CY249" s="16">
        <f t="shared" si="229"/>
        <v>-6.3872952633413083E-2</v>
      </c>
      <c r="CZ249" s="16">
        <f t="shared" si="229"/>
        <v>-6.3872952633413083E-2</v>
      </c>
      <c r="DI249" s="78"/>
      <c r="DJ249" s="78"/>
    </row>
    <row r="250" spans="2:120" x14ac:dyDescent="0.25">
      <c r="L250" s="121"/>
      <c r="M250" s="278"/>
      <c r="N250" s="278"/>
      <c r="O250" s="278"/>
      <c r="P250" s="278"/>
      <c r="Q250" s="278"/>
      <c r="R250" s="278"/>
      <c r="S250" s="278"/>
      <c r="T250" s="278"/>
      <c r="U250" s="63"/>
      <c r="V250" s="121"/>
      <c r="W250" s="278"/>
      <c r="X250" s="278"/>
      <c r="Y250" s="278"/>
      <c r="Z250" s="278"/>
      <c r="AA250" s="278"/>
      <c r="AB250" s="278"/>
      <c r="AC250" s="278"/>
      <c r="AD250" s="278"/>
      <c r="AO250" s="78">
        <v>35853</v>
      </c>
      <c r="AP250" s="18">
        <f t="shared" ref="AP250:CR250" si="230">AP6/AP5-1</f>
        <v>-1.0008428150021231E-3</v>
      </c>
      <c r="AQ250" s="18">
        <f t="shared" si="230"/>
        <v>6.0876623376624472E-3</v>
      </c>
      <c r="AR250" s="18">
        <f t="shared" si="230"/>
        <v>5.7049254405785454E-3</v>
      </c>
      <c r="AS250" s="18">
        <f t="shared" si="230"/>
        <v>4.9954586739329176E-3</v>
      </c>
      <c r="AT250" s="18">
        <f t="shared" si="230"/>
        <v>3.9684083570010742E-3</v>
      </c>
      <c r="AU250" s="18">
        <f t="shared" si="230"/>
        <v>2.0058567956054985E-2</v>
      </c>
      <c r="AV250" s="18">
        <f t="shared" si="230"/>
        <v>-1.6632297107175176E-2</v>
      </c>
      <c r="AW250" s="16"/>
      <c r="AX250" s="18">
        <f t="shared" si="230"/>
        <v>1.0018455048774744E-3</v>
      </c>
      <c r="AY250" s="18">
        <f t="shared" si="230"/>
        <v>7.0956067396878986E-3</v>
      </c>
      <c r="AZ250" s="18">
        <f t="shared" si="230"/>
        <v>6.7124863993639483E-3</v>
      </c>
      <c r="BA250" s="18">
        <f t="shared" si="230"/>
        <v>6.0023088566276694E-3</v>
      </c>
      <c r="BB250" s="18">
        <f t="shared" si="230"/>
        <v>4.9742295939523284E-3</v>
      </c>
      <c r="BC250" s="18">
        <f t="shared" si="230"/>
        <v>2.108050904707337E-2</v>
      </c>
      <c r="BD250" s="18">
        <f t="shared" si="230"/>
        <v>-1.5647114594390388E-2</v>
      </c>
      <c r="BE250" s="16"/>
      <c r="BF250" s="18">
        <f t="shared" si="230"/>
        <v>-6.0508269463493969E-3</v>
      </c>
      <c r="BG250" s="18">
        <f t="shared" si="230"/>
        <v>-7.0456138346774999E-3</v>
      </c>
      <c r="BH250" s="18">
        <f t="shared" si="230"/>
        <v>-3.8042102235369413E-4</v>
      </c>
      <c r="BI250" s="18">
        <f t="shared" si="230"/>
        <v>-1.0855949283701261E-3</v>
      </c>
      <c r="BJ250" s="18">
        <f t="shared" si="230"/>
        <v>-2.1064307415689099E-3</v>
      </c>
      <c r="BK250" s="18">
        <f t="shared" si="230"/>
        <v>1.3886370086211963E-2</v>
      </c>
      <c r="BL250" s="18">
        <f t="shared" si="230"/>
        <v>-2.2582484902008759E-2</v>
      </c>
      <c r="BM250" s="16"/>
      <c r="BN250" s="18">
        <f t="shared" si="230"/>
        <v>-5.6725638865486872E-3</v>
      </c>
      <c r="BO250" s="18">
        <f t="shared" si="230"/>
        <v>-6.6677293567422025E-3</v>
      </c>
      <c r="BP250" s="18">
        <f t="shared" si="230"/>
        <v>3.8056579758349862E-4</v>
      </c>
      <c r="BQ250" s="18">
        <f t="shared" si="230"/>
        <v>-7.0544227108615409E-4</v>
      </c>
      <c r="BR250" s="18">
        <f t="shared" si="230"/>
        <v>-1.726666579480618E-3</v>
      </c>
      <c r="BS250" s="18">
        <f t="shared" si="230"/>
        <v>1.427222056130284E-2</v>
      </c>
      <c r="BT250" s="18">
        <f t="shared" si="230"/>
        <v>-2.2210513225803252E-2</v>
      </c>
      <c r="BU250" s="16"/>
      <c r="BV250" s="18">
        <f t="shared" si="230"/>
        <v>-4.9706281066427271E-3</v>
      </c>
      <c r="BW250" s="18">
        <f t="shared" si="230"/>
        <v>-5.9664961042181774E-3</v>
      </c>
      <c r="BX250" s="18">
        <f t="shared" si="230"/>
        <v>1.086774725500339E-3</v>
      </c>
      <c r="BY250" s="18">
        <f t="shared" si="230"/>
        <v>7.0594027119441627E-4</v>
      </c>
      <c r="BZ250" s="18">
        <f t="shared" si="230"/>
        <v>-1.0219452317596911E-3</v>
      </c>
      <c r="CA250" s="18">
        <f t="shared" si="230"/>
        <v>1.498823616775069E-2</v>
      </c>
      <c r="CB250" s="18">
        <f t="shared" si="230"/>
        <v>-2.1520252250338823E-2</v>
      </c>
      <c r="CC250" s="16"/>
      <c r="CD250" s="18">
        <f t="shared" si="230"/>
        <v>-1.9664133596022149E-2</v>
      </c>
      <c r="CE250" s="18">
        <f t="shared" si="230"/>
        <v>-4.9496091018791377E-3</v>
      </c>
      <c r="CF250" s="18">
        <f t="shared" si="230"/>
        <v>2.1108771581066499E-3</v>
      </c>
      <c r="CG250" s="18">
        <f t="shared" si="230"/>
        <v>1.7296531137063198E-3</v>
      </c>
      <c r="CH250" s="18">
        <f t="shared" si="230"/>
        <v>1.0229906721992421E-3</v>
      </c>
      <c r="CI250" s="18">
        <f t="shared" si="230"/>
        <v>1.6026559665742512E-2</v>
      </c>
      <c r="CJ250" s="18">
        <f t="shared" si="230"/>
        <v>-3.5969370990873051E-2</v>
      </c>
      <c r="CK250" s="16"/>
      <c r="CL250" s="18">
        <f t="shared" si="230"/>
        <v>-1.9664133596022149E-2</v>
      </c>
      <c r="CM250" s="18">
        <f t="shared" si="230"/>
        <v>-2.0645295704201483E-2</v>
      </c>
      <c r="CN250" s="18">
        <f t="shared" si="230"/>
        <v>-1.3696179863854963E-2</v>
      </c>
      <c r="CO250" s="18">
        <f t="shared" si="230"/>
        <v>-1.4071390571462561E-2</v>
      </c>
      <c r="CP250" s="18">
        <f t="shared" si="230"/>
        <v>-1.476690628882682E-2</v>
      </c>
      <c r="CQ250" s="18">
        <f t="shared" si="230"/>
        <v>-1.5773760551116789E-2</v>
      </c>
      <c r="CR250" s="18">
        <f t="shared" si="230"/>
        <v>-3.5969370990873051E-2</v>
      </c>
      <c r="CS250" s="16"/>
      <c r="CT250" s="18">
        <f t="shared" ref="CT250:CZ250" si="231">CT6/CT5-1</f>
        <v>1.6913609281906661E-2</v>
      </c>
      <c r="CU250" s="18">
        <f t="shared" si="231"/>
        <v>1.5895838602578927E-2</v>
      </c>
      <c r="CV250" s="18">
        <f t="shared" si="231"/>
        <v>2.3104235961788344E-2</v>
      </c>
      <c r="CW250" s="18">
        <f t="shared" si="231"/>
        <v>2.2715025602368932E-2</v>
      </c>
      <c r="CX250" s="18">
        <f t="shared" si="231"/>
        <v>2.1993559192034162E-2</v>
      </c>
      <c r="CY250" s="18">
        <f t="shared" si="231"/>
        <v>3.7311440019124786E-2</v>
      </c>
      <c r="CZ250" s="18">
        <f t="shared" si="231"/>
        <v>3.7311440019124786E-2</v>
      </c>
      <c r="DI250" s="78"/>
      <c r="DJ250" s="78"/>
    </row>
    <row r="251" spans="2:120" x14ac:dyDescent="0.25">
      <c r="L251" s="121"/>
      <c r="M251" s="278"/>
      <c r="N251" s="278"/>
      <c r="O251" s="278"/>
      <c r="P251" s="278"/>
      <c r="Q251" s="278"/>
      <c r="R251" s="278"/>
      <c r="S251" s="278"/>
      <c r="T251" s="278"/>
      <c r="U251" s="63"/>
      <c r="V251" s="121"/>
      <c r="W251" s="278"/>
      <c r="X251" s="278"/>
      <c r="Y251" s="278"/>
      <c r="Z251" s="278"/>
      <c r="AA251" s="278"/>
      <c r="AB251" s="278"/>
      <c r="AC251" s="278"/>
      <c r="AD251" s="278"/>
      <c r="AO251" s="78">
        <v>35885</v>
      </c>
      <c r="AP251" s="16">
        <f t="shared" ref="AP251:CR251" si="232">AP7/AP6-1</f>
        <v>4.8114948589506046E-3</v>
      </c>
      <c r="AQ251" s="16">
        <f t="shared" si="232"/>
        <v>-1.3348490960431225E-2</v>
      </c>
      <c r="AR251" s="16">
        <f t="shared" si="232"/>
        <v>2.2224896698359364E-2</v>
      </c>
      <c r="AS251" s="16">
        <f t="shared" si="232"/>
        <v>-4.1739887198540826E-2</v>
      </c>
      <c r="AT251" s="16">
        <f t="shared" si="232"/>
        <v>-3.0071691532648659E-2</v>
      </c>
      <c r="AU251" s="16">
        <f t="shared" si="232"/>
        <v>7.5616849610655734E-3</v>
      </c>
      <c r="AV251" s="16">
        <f t="shared" si="232"/>
        <v>-1.2366729382251584E-2</v>
      </c>
      <c r="AW251" s="16"/>
      <c r="AX251" s="16">
        <f t="shared" si="232"/>
        <v>-4.7884552312230655E-3</v>
      </c>
      <c r="AY251" s="16">
        <f t="shared" si="232"/>
        <v>-1.8073027540285835E-2</v>
      </c>
      <c r="AZ251" s="16">
        <f t="shared" si="232"/>
        <v>1.7330018544277515E-2</v>
      </c>
      <c r="BA251" s="16">
        <f t="shared" si="232"/>
        <v>-4.6328472848557345E-2</v>
      </c>
      <c r="BB251" s="16">
        <f t="shared" si="232"/>
        <v>-3.4716149815240405E-2</v>
      </c>
      <c r="BC251" s="16">
        <f t="shared" si="232"/>
        <v>2.7370209399337764E-3</v>
      </c>
      <c r="BD251" s="16">
        <f t="shared" si="232"/>
        <v>-1.7095967083471164E-2</v>
      </c>
      <c r="BE251" s="16"/>
      <c r="BF251" s="16">
        <f t="shared" si="232"/>
        <v>1.3529083813417442E-2</v>
      </c>
      <c r="BG251" s="16">
        <f t="shared" si="232"/>
        <v>1.8405673789582799E-2</v>
      </c>
      <c r="BH251" s="16">
        <f t="shared" si="232"/>
        <v>3.6054663001953591E-2</v>
      </c>
      <c r="BI251" s="16">
        <f t="shared" si="232"/>
        <v>-2.8775505817394964E-2</v>
      </c>
      <c r="BJ251" s="16">
        <f t="shared" si="232"/>
        <v>-1.6949450154387535E-2</v>
      </c>
      <c r="BK251" s="16">
        <f t="shared" si="232"/>
        <v>2.1193071444091993E-2</v>
      </c>
      <c r="BL251" s="16">
        <f t="shared" si="232"/>
        <v>9.9504391285565319E-4</v>
      </c>
      <c r="BM251" s="16"/>
      <c r="BN251" s="16">
        <f t="shared" si="232"/>
        <v>-2.1741689886582316E-2</v>
      </c>
      <c r="BO251" s="16">
        <f t="shared" si="232"/>
        <v>-1.703480505674615E-2</v>
      </c>
      <c r="BP251" s="16">
        <f t="shared" si="232"/>
        <v>-3.4799962096097814E-2</v>
      </c>
      <c r="BQ251" s="16">
        <f t="shared" si="232"/>
        <v>-6.257408140175158E-2</v>
      </c>
      <c r="BR251" s="16">
        <f t="shared" si="232"/>
        <v>-5.115957202756316E-2</v>
      </c>
      <c r="BS251" s="16">
        <f t="shared" si="232"/>
        <v>-1.4344408734960234E-2</v>
      </c>
      <c r="BT251" s="16">
        <f t="shared" si="232"/>
        <v>-3.3839545673693738E-2</v>
      </c>
      <c r="BU251" s="16"/>
      <c r="BV251" s="16">
        <f t="shared" si="232"/>
        <v>4.3557992909164067E-2</v>
      </c>
      <c r="BW251" s="16">
        <f t="shared" si="232"/>
        <v>4.8579066827063144E-2</v>
      </c>
      <c r="BX251" s="16">
        <f t="shared" si="232"/>
        <v>2.9628068474130353E-2</v>
      </c>
      <c r="BY251" s="16">
        <f t="shared" si="232"/>
        <v>6.6750961500317674E-2</v>
      </c>
      <c r="BZ251" s="16">
        <f t="shared" si="232"/>
        <v>1.2176438849969662E-2</v>
      </c>
      <c r="CA251" s="16">
        <f t="shared" si="232"/>
        <v>5.1449049690145188E-2</v>
      </c>
      <c r="CB251" s="16">
        <f t="shared" si="232"/>
        <v>3.0652593616170787E-2</v>
      </c>
      <c r="CC251" s="16"/>
      <c r="CD251" s="16">
        <f t="shared" si="232"/>
        <v>-7.504935006890312E-3</v>
      </c>
      <c r="CE251" s="16">
        <f t="shared" si="232"/>
        <v>3.5964705934524499E-2</v>
      </c>
      <c r="CF251" s="16">
        <f t="shared" si="232"/>
        <v>1.7241687273405581E-2</v>
      </c>
      <c r="CG251" s="16">
        <f t="shared" si="232"/>
        <v>5.3917993499586814E-2</v>
      </c>
      <c r="CH251" s="16">
        <f t="shared" si="232"/>
        <v>-1.2029956816426823E-2</v>
      </c>
      <c r="CI251" s="16">
        <f t="shared" si="232"/>
        <v>3.880016302769973E-2</v>
      </c>
      <c r="CJ251" s="16">
        <f t="shared" si="232"/>
        <v>-1.9778852888880372E-2</v>
      </c>
      <c r="CK251" s="16"/>
      <c r="CL251" s="16">
        <f t="shared" si="232"/>
        <v>-7.504935006890312E-3</v>
      </c>
      <c r="CM251" s="16">
        <f t="shared" si="232"/>
        <v>-2.7295501041421089E-3</v>
      </c>
      <c r="CN251" s="16">
        <f t="shared" si="232"/>
        <v>-2.0753246410223358E-2</v>
      </c>
      <c r="CO251" s="16">
        <f t="shared" si="232"/>
        <v>1.4553165286212755E-2</v>
      </c>
      <c r="CP251" s="16">
        <f t="shared" si="232"/>
        <v>-4.8931567064811166E-2</v>
      </c>
      <c r="CQ251" s="16">
        <f t="shared" si="232"/>
        <v>-3.7350940449039194E-2</v>
      </c>
      <c r="CR251" s="16">
        <f t="shared" si="232"/>
        <v>-1.9778852888880372E-2</v>
      </c>
      <c r="CS251" s="16"/>
      <c r="CT251" s="16">
        <f t="shared" ref="CT251:CZ251" si="233">CT7/CT6-1</f>
        <v>1.2521580378227037E-2</v>
      </c>
      <c r="CU251" s="16">
        <f t="shared" si="233"/>
        <v>1.7393322756793506E-2</v>
      </c>
      <c r="CV251" s="16">
        <f t="shared" si="233"/>
        <v>-9.9405478469327679E-4</v>
      </c>
      <c r="CW251" s="16">
        <f t="shared" si="233"/>
        <v>3.5024767906993048E-2</v>
      </c>
      <c r="CX251" s="16">
        <f t="shared" si="233"/>
        <v>-2.974095617284811E-2</v>
      </c>
      <c r="CY251" s="16">
        <f t="shared" si="233"/>
        <v>2.0177949585327593E-2</v>
      </c>
      <c r="CZ251" s="16">
        <f t="shared" si="233"/>
        <v>2.0177949585327593E-2</v>
      </c>
      <c r="DI251" s="78"/>
      <c r="DJ251" s="78"/>
    </row>
    <row r="252" spans="2:120" x14ac:dyDescent="0.25">
      <c r="L252" s="121"/>
      <c r="M252" s="278"/>
      <c r="N252" s="278"/>
      <c r="O252" s="278"/>
      <c r="P252" s="278"/>
      <c r="Q252" s="278"/>
      <c r="R252" s="278"/>
      <c r="S252" s="278"/>
      <c r="T252" s="278"/>
      <c r="U252" s="63"/>
      <c r="V252" s="121"/>
      <c r="W252" s="278"/>
      <c r="X252" s="278"/>
      <c r="Y252" s="278"/>
      <c r="Z252" s="278"/>
      <c r="AA252" s="278"/>
      <c r="AB252" s="278"/>
      <c r="AC252" s="278"/>
      <c r="AD252" s="278"/>
      <c r="AO252" s="78">
        <v>35915</v>
      </c>
      <c r="AP252" s="18">
        <f t="shared" ref="AP252:CR252" si="234">AP8/AP7-1</f>
        <v>-2.1580846179075075E-2</v>
      </c>
      <c r="AQ252" s="18">
        <f t="shared" si="234"/>
        <v>7.7061264944555674E-3</v>
      </c>
      <c r="AR252" s="18">
        <f t="shared" si="234"/>
        <v>-2.182017974176842E-2</v>
      </c>
      <c r="AS252" s="18">
        <f t="shared" si="234"/>
        <v>-1.4041951202473091E-2</v>
      </c>
      <c r="AT252" s="18">
        <f t="shared" si="234"/>
        <v>-4.9942067202044527E-3</v>
      </c>
      <c r="AU252" s="18">
        <f t="shared" si="234"/>
        <v>-2.9293455994636508E-2</v>
      </c>
      <c r="AV252" s="18">
        <f t="shared" si="234"/>
        <v>-3.6552695810926017E-2</v>
      </c>
      <c r="AW252" s="16"/>
      <c r="AX252" s="18">
        <f t="shared" si="234"/>
        <v>2.2056851702869196E-2</v>
      </c>
      <c r="AY252" s="18">
        <f t="shared" si="234"/>
        <v>2.9932951086616644E-2</v>
      </c>
      <c r="AZ252" s="18">
        <f t="shared" si="234"/>
        <v>-2.4461250759333364E-4</v>
      </c>
      <c r="BA252" s="18">
        <f t="shared" si="234"/>
        <v>7.7051792651043893E-3</v>
      </c>
      <c r="BB252" s="18">
        <f t="shared" si="234"/>
        <v>1.6952488505663776E-2</v>
      </c>
      <c r="BC252" s="18">
        <f t="shared" si="234"/>
        <v>-7.8827257065056111E-3</v>
      </c>
      <c r="BD252" s="18">
        <f t="shared" si="234"/>
        <v>-1.5302081498898445E-2</v>
      </c>
      <c r="BE252" s="16"/>
      <c r="BF252" s="18">
        <f t="shared" si="234"/>
        <v>-7.6471962329565102E-3</v>
      </c>
      <c r="BG252" s="18">
        <f t="shared" si="234"/>
        <v>-2.9063009446426924E-2</v>
      </c>
      <c r="BH252" s="18">
        <f t="shared" si="234"/>
        <v>-2.9300512778401289E-2</v>
      </c>
      <c r="BI252" s="18">
        <f t="shared" si="234"/>
        <v>-2.1581765879090664E-2</v>
      </c>
      <c r="BJ252" s="18">
        <f t="shared" si="234"/>
        <v>-1.2603211274343717E-2</v>
      </c>
      <c r="BK252" s="18">
        <f t="shared" si="234"/>
        <v>-3.6716639421260799E-2</v>
      </c>
      <c r="BL252" s="18">
        <f t="shared" si="234"/>
        <v>-4.3920366406172806E-2</v>
      </c>
      <c r="BM252" s="16"/>
      <c r="BN252" s="18">
        <f t="shared" si="234"/>
        <v>2.2306920762286797E-2</v>
      </c>
      <c r="BO252" s="18">
        <f t="shared" si="234"/>
        <v>2.4467235751224337E-4</v>
      </c>
      <c r="BP252" s="18">
        <f t="shared" si="234"/>
        <v>3.0184947209838331E-2</v>
      </c>
      <c r="BQ252" s="18">
        <f t="shared" si="234"/>
        <v>7.9517368669923538E-3</v>
      </c>
      <c r="BR252" s="18">
        <f t="shared" si="234"/>
        <v>1.7201308668504334E-2</v>
      </c>
      <c r="BS252" s="18">
        <f t="shared" si="234"/>
        <v>-7.6399820340754543E-3</v>
      </c>
      <c r="BT252" s="18">
        <f t="shared" si="234"/>
        <v>-1.5061153137741479E-2</v>
      </c>
      <c r="BU252" s="16"/>
      <c r="BV252" s="18">
        <f t="shared" si="234"/>
        <v>1.4241935769578218E-2</v>
      </c>
      <c r="BW252" s="18">
        <f t="shared" si="234"/>
        <v>-7.6462634346321501E-3</v>
      </c>
      <c r="BX252" s="18">
        <f t="shared" si="234"/>
        <v>2.2057812422600298E-2</v>
      </c>
      <c r="BY252" s="18">
        <f t="shared" si="234"/>
        <v>-7.8890055705530537E-3</v>
      </c>
      <c r="BZ252" s="18">
        <f t="shared" si="234"/>
        <v>9.17660187804481E-3</v>
      </c>
      <c r="CA252" s="18">
        <f t="shared" si="234"/>
        <v>-1.5468715743802708E-2</v>
      </c>
      <c r="CB252" s="18">
        <f t="shared" si="234"/>
        <v>-2.2831341187291909E-2</v>
      </c>
      <c r="CC252" s="16"/>
      <c r="CD252" s="18">
        <f t="shared" si="234"/>
        <v>3.017745803357319E-2</v>
      </c>
      <c r="CE252" s="18">
        <f t="shared" si="234"/>
        <v>-1.6669892347256243E-2</v>
      </c>
      <c r="CF252" s="18">
        <f t="shared" si="234"/>
        <v>1.2764079667110906E-2</v>
      </c>
      <c r="CG252" s="18">
        <f t="shared" si="234"/>
        <v>-1.6910427190681143E-2</v>
      </c>
      <c r="CH252" s="18">
        <f t="shared" si="234"/>
        <v>-9.0931575910176976E-3</v>
      </c>
      <c r="CI252" s="18">
        <f t="shared" si="234"/>
        <v>-2.4421213864831426E-2</v>
      </c>
      <c r="CJ252" s="18">
        <f t="shared" si="234"/>
        <v>-7.4783052212011869E-3</v>
      </c>
      <c r="CK252" s="16"/>
      <c r="CL252" s="18">
        <f t="shared" si="234"/>
        <v>3.017745803357319E-2</v>
      </c>
      <c r="CM252" s="18">
        <f t="shared" si="234"/>
        <v>7.9453567745999543E-3</v>
      </c>
      <c r="CN252" s="18">
        <f t="shared" si="234"/>
        <v>3.811613583691642E-2</v>
      </c>
      <c r="CO252" s="18">
        <f t="shared" si="234"/>
        <v>7.6988007333624875E-3</v>
      </c>
      <c r="CP252" s="18">
        <f t="shared" si="234"/>
        <v>1.5711756437978064E-2</v>
      </c>
      <c r="CQ252" s="18">
        <f t="shared" si="234"/>
        <v>2.5032538849658614E-2</v>
      </c>
      <c r="CR252" s="18">
        <f t="shared" si="234"/>
        <v>-7.4783052212011869E-3</v>
      </c>
      <c r="CS252" s="16"/>
      <c r="CT252" s="18">
        <f t="shared" ref="CT252:CZ252" si="235">CT8/CT7-1</f>
        <v>3.7939486313361082E-2</v>
      </c>
      <c r="CU252" s="18">
        <f t="shared" si="235"/>
        <v>1.5539873916044389E-2</v>
      </c>
      <c r="CV252" s="18">
        <f t="shared" si="235"/>
        <v>4.59379792884822E-2</v>
      </c>
      <c r="CW252" s="18">
        <f t="shared" si="235"/>
        <v>1.5291460160924863E-2</v>
      </c>
      <c r="CX252" s="18">
        <f t="shared" si="235"/>
        <v>2.336479069542885E-2</v>
      </c>
      <c r="CY252" s="18">
        <f t="shared" si="235"/>
        <v>7.534651645945134E-3</v>
      </c>
      <c r="CZ252" s="18">
        <f t="shared" si="235"/>
        <v>7.534651645945134E-3</v>
      </c>
      <c r="DI252" s="78"/>
      <c r="DJ252" s="78"/>
    </row>
    <row r="253" spans="2:120" x14ac:dyDescent="0.25">
      <c r="L253" s="121"/>
      <c r="M253" s="278"/>
      <c r="N253" s="278"/>
      <c r="O253" s="278"/>
      <c r="P253" s="278"/>
      <c r="Q253" s="278"/>
      <c r="R253" s="278"/>
      <c r="S253" s="278"/>
      <c r="T253" s="278"/>
      <c r="U253" s="63"/>
      <c r="V253" s="121"/>
      <c r="W253" s="278"/>
      <c r="X253" s="278"/>
      <c r="Y253" s="278"/>
      <c r="Z253" s="278"/>
      <c r="AA253" s="278"/>
      <c r="AB253" s="278"/>
      <c r="AC253" s="278"/>
      <c r="AD253" s="278"/>
      <c r="AO253" s="78">
        <v>35944</v>
      </c>
      <c r="AP253" s="16">
        <f t="shared" ref="AP253:CR253" si="236">AP9/AP8-1</f>
        <v>1.3314561544649939E-2</v>
      </c>
      <c r="AQ253" s="16">
        <f t="shared" si="236"/>
        <v>2.0372032408375151E-2</v>
      </c>
      <c r="AR253" s="16">
        <f t="shared" si="236"/>
        <v>-1.1233701103310012E-2</v>
      </c>
      <c r="AS253" s="16">
        <f t="shared" si="236"/>
        <v>-3.7659646077267905E-2</v>
      </c>
      <c r="AT253" s="16">
        <f t="shared" si="236"/>
        <v>2.1884034693221865E-2</v>
      </c>
      <c r="AU253" s="16">
        <f t="shared" si="236"/>
        <v>-4.8537170263790452E-3</v>
      </c>
      <c r="AV253" s="16">
        <f t="shared" si="236"/>
        <v>-2.9906696051574588E-2</v>
      </c>
      <c r="AW253" s="16"/>
      <c r="AX253" s="16">
        <f t="shared" si="236"/>
        <v>-1.313961335397551E-2</v>
      </c>
      <c r="AY253" s="16">
        <f t="shared" si="236"/>
        <v>6.9647384253190836E-3</v>
      </c>
      <c r="AZ253" s="16">
        <f t="shared" si="236"/>
        <v>-2.4225707968253962E-2</v>
      </c>
      <c r="BA253" s="16">
        <f t="shared" si="236"/>
        <v>-5.0304426242740563E-2</v>
      </c>
      <c r="BB253" s="16">
        <f t="shared" si="236"/>
        <v>8.4568735847525556E-3</v>
      </c>
      <c r="BC253" s="16">
        <f t="shared" si="236"/>
        <v>-1.7929554415298199E-2</v>
      </c>
      <c r="BD253" s="16">
        <f t="shared" si="236"/>
        <v>-4.2653346982737594E-2</v>
      </c>
      <c r="BE253" s="16"/>
      <c r="BF253" s="16">
        <f t="shared" si="236"/>
        <v>-1.9965298696291489E-2</v>
      </c>
      <c r="BG253" s="16">
        <f t="shared" si="236"/>
        <v>-6.9165663498905738E-3</v>
      </c>
      <c r="BH253" s="16">
        <f t="shared" si="236"/>
        <v>-3.0974715601609026E-2</v>
      </c>
      <c r="BI253" s="16">
        <f t="shared" si="236"/>
        <v>-5.6873058690830036E-2</v>
      </c>
      <c r="BJ253" s="16">
        <f t="shared" si="236"/>
        <v>1.4818147076003374E-3</v>
      </c>
      <c r="BK253" s="16">
        <f t="shared" si="236"/>
        <v>-2.4722109812451487E-2</v>
      </c>
      <c r="BL253" s="16">
        <f t="shared" si="236"/>
        <v>-4.9274898628177244E-2</v>
      </c>
      <c r="BM253" s="16"/>
      <c r="BN253" s="16">
        <f t="shared" si="236"/>
        <v>1.1361330898762345E-2</v>
      </c>
      <c r="BO253" s="16">
        <f t="shared" si="236"/>
        <v>2.4827163582893164E-2</v>
      </c>
      <c r="BP253" s="16">
        <f t="shared" si="236"/>
        <v>3.1964816708409449E-2</v>
      </c>
      <c r="BQ253" s="16">
        <f t="shared" si="236"/>
        <v>-2.6726178879119544E-2</v>
      </c>
      <c r="BR253" s="16">
        <f t="shared" si="236"/>
        <v>3.3493997351534022E-2</v>
      </c>
      <c r="BS253" s="16">
        <f t="shared" si="236"/>
        <v>6.4524691871576945E-3</v>
      </c>
      <c r="BT253" s="16">
        <f t="shared" si="236"/>
        <v>-1.8885145022742744E-2</v>
      </c>
      <c r="BU253" s="16"/>
      <c r="BV253" s="16">
        <f t="shared" si="236"/>
        <v>3.9133395917315461E-2</v>
      </c>
      <c r="BW253" s="16">
        <f t="shared" si="236"/>
        <v>5.2969001470357657E-2</v>
      </c>
      <c r="BX253" s="16">
        <f t="shared" si="236"/>
        <v>6.0302655135568095E-2</v>
      </c>
      <c r="BY253" s="16">
        <f t="shared" si="236"/>
        <v>2.7460081941113046E-2</v>
      </c>
      <c r="BZ253" s="16">
        <f t="shared" si="236"/>
        <v>6.1873827204455445E-2</v>
      </c>
      <c r="CA253" s="16">
        <f t="shared" si="236"/>
        <v>3.4089736460872544E-2</v>
      </c>
      <c r="CB253" s="16">
        <f t="shared" si="236"/>
        <v>8.0563492885756816E-3</v>
      </c>
      <c r="CC253" s="16"/>
      <c r="CD253" s="16">
        <f t="shared" si="236"/>
        <v>4.8773904996917139E-3</v>
      </c>
      <c r="CE253" s="16">
        <f t="shared" si="236"/>
        <v>-8.385954626588088E-3</v>
      </c>
      <c r="CF253" s="16">
        <f t="shared" si="236"/>
        <v>-1.4796221816897326E-3</v>
      </c>
      <c r="CG253" s="16">
        <f t="shared" si="236"/>
        <v>-3.2408506907023016E-2</v>
      </c>
      <c r="CH253" s="16">
        <f t="shared" si="236"/>
        <v>-5.826853023334011E-2</v>
      </c>
      <c r="CI253" s="16">
        <f t="shared" si="236"/>
        <v>-2.6165152612084741E-2</v>
      </c>
      <c r="CJ253" s="16">
        <f t="shared" si="236"/>
        <v>-2.5175172187082095E-2</v>
      </c>
      <c r="CK253" s="16"/>
      <c r="CL253" s="16">
        <f t="shared" si="236"/>
        <v>4.8773904996917139E-3</v>
      </c>
      <c r="CM253" s="16">
        <f t="shared" si="236"/>
        <v>1.8256892360327015E-2</v>
      </c>
      <c r="CN253" s="16">
        <f t="shared" si="236"/>
        <v>2.5348785265394858E-2</v>
      </c>
      <c r="CO253" s="16">
        <f t="shared" si="236"/>
        <v>-6.4111017506559564E-3</v>
      </c>
      <c r="CP253" s="16">
        <f t="shared" si="236"/>
        <v>-3.2965936377575278E-2</v>
      </c>
      <c r="CQ253" s="16">
        <f t="shared" si="236"/>
        <v>2.6868162175821331E-2</v>
      </c>
      <c r="CR253" s="16">
        <f t="shared" si="236"/>
        <v>-2.5175172187082095E-2</v>
      </c>
      <c r="CS253" s="16"/>
      <c r="CT253" s="16">
        <f t="shared" ref="CT253:CZ253" si="237">CT9/CT8-1</f>
        <v>3.0828680014437726E-2</v>
      </c>
      <c r="CU253" s="16">
        <f t="shared" si="237"/>
        <v>4.4553711916480054E-2</v>
      </c>
      <c r="CV253" s="16">
        <f t="shared" si="237"/>
        <v>5.1828755291174478E-2</v>
      </c>
      <c r="CW253" s="16">
        <f t="shared" si="237"/>
        <v>1.9248658734436042E-2</v>
      </c>
      <c r="CX253" s="16">
        <f t="shared" si="237"/>
        <v>-7.9919632412031039E-3</v>
      </c>
      <c r="CY253" s="16">
        <f t="shared" si="237"/>
        <v>2.5825329298971633E-2</v>
      </c>
      <c r="CZ253" s="16">
        <f t="shared" si="237"/>
        <v>2.5825329298971633E-2</v>
      </c>
    </row>
    <row r="254" spans="2:120" x14ac:dyDescent="0.25">
      <c r="L254" s="121"/>
      <c r="M254" s="278"/>
      <c r="N254" s="278"/>
      <c r="O254" s="278"/>
      <c r="P254" s="278"/>
      <c r="Q254" s="278"/>
      <c r="R254" s="278"/>
      <c r="S254" s="278"/>
      <c r="T254" s="278"/>
      <c r="U254" s="63"/>
      <c r="V254" s="121"/>
      <c r="W254" s="278"/>
      <c r="X254" s="278"/>
      <c r="Y254" s="278"/>
      <c r="Z254" s="278"/>
      <c r="AA254" s="278"/>
      <c r="AB254" s="278"/>
      <c r="AC254" s="278"/>
      <c r="AD254" s="278"/>
      <c r="AO254" s="78">
        <v>35976</v>
      </c>
      <c r="AP254" s="18">
        <f t="shared" ref="AP254:CR254" si="238">AP10/AP9-1</f>
        <v>1.3854154261442542E-2</v>
      </c>
      <c r="AQ254" s="18">
        <f t="shared" si="238"/>
        <v>1.7591633130105144E-3</v>
      </c>
      <c r="AR254" s="18">
        <f t="shared" si="238"/>
        <v>3.6843173057415246E-2</v>
      </c>
      <c r="AS254" s="18">
        <f t="shared" si="238"/>
        <v>1.8296611261435336E-2</v>
      </c>
      <c r="AT254" s="18">
        <f t="shared" si="238"/>
        <v>-6.8764980942277454E-3</v>
      </c>
      <c r="AU254" s="18">
        <f t="shared" si="238"/>
        <v>6.9594386181370815E-3</v>
      </c>
      <c r="AV254" s="18">
        <f t="shared" si="238"/>
        <v>5.9449245206888435E-4</v>
      </c>
      <c r="AW254" s="16"/>
      <c r="AX254" s="18">
        <f t="shared" si="238"/>
        <v>-1.3664839467501966E-2</v>
      </c>
      <c r="AY254" s="18">
        <f t="shared" si="238"/>
        <v>-1.1929714838760819E-2</v>
      </c>
      <c r="AZ254" s="18">
        <f t="shared" si="238"/>
        <v>2.2674877544610395E-2</v>
      </c>
      <c r="BA254" s="18">
        <f t="shared" si="238"/>
        <v>4.3817515382467143E-3</v>
      </c>
      <c r="BB254" s="18">
        <f t="shared" si="238"/>
        <v>-2.0447371319173402E-2</v>
      </c>
      <c r="BC254" s="18">
        <f t="shared" si="238"/>
        <v>-6.8005004608657771E-3</v>
      </c>
      <c r="BD254" s="18">
        <f t="shared" si="238"/>
        <v>-1.3078470659355079E-2</v>
      </c>
      <c r="BE254" s="16"/>
      <c r="BF254" s="18">
        <f t="shared" si="238"/>
        <v>-1.7560740918930451E-3</v>
      </c>
      <c r="BG254" s="18">
        <f t="shared" si="238"/>
        <v>1.2073751248185882E-2</v>
      </c>
      <c r="BH254" s="18">
        <f t="shared" si="238"/>
        <v>3.5022399623853007E-2</v>
      </c>
      <c r="BI254" s="18">
        <f t="shared" si="238"/>
        <v>1.6508406964536704E-2</v>
      </c>
      <c r="BJ254" s="18">
        <f t="shared" si="238"/>
        <v>-8.6204965459746319E-3</v>
      </c>
      <c r="BK254" s="18">
        <f t="shared" si="238"/>
        <v>5.1911432363924703E-3</v>
      </c>
      <c r="BL254" s="18">
        <f t="shared" si="238"/>
        <v>-1.1626256126170409E-3</v>
      </c>
      <c r="BM254" s="16"/>
      <c r="BN254" s="18">
        <f t="shared" si="238"/>
        <v>-3.5533988181426945E-2</v>
      </c>
      <c r="BO254" s="18">
        <f t="shared" si="238"/>
        <v>-2.2172127273774156E-2</v>
      </c>
      <c r="BP254" s="18">
        <f t="shared" si="238"/>
        <v>-3.3837334956789866E-2</v>
      </c>
      <c r="BQ254" s="18">
        <f t="shared" si="238"/>
        <v>-1.7887528488315541E-2</v>
      </c>
      <c r="BR254" s="18">
        <f t="shared" si="238"/>
        <v>-4.2166136873644677E-2</v>
      </c>
      <c r="BS254" s="18">
        <f t="shared" si="238"/>
        <v>-2.8821846172896182E-2</v>
      </c>
      <c r="BT254" s="18">
        <f t="shared" si="238"/>
        <v>-3.4960620417123778E-2</v>
      </c>
      <c r="BU254" s="16"/>
      <c r="BV254" s="18">
        <f t="shared" si="238"/>
        <v>-1.796786030621278E-2</v>
      </c>
      <c r="BW254" s="18">
        <f t="shared" si="238"/>
        <v>-4.3626355532006E-3</v>
      </c>
      <c r="BX254" s="18">
        <f t="shared" si="238"/>
        <v>-1.6240305393866339E-2</v>
      </c>
      <c r="BY254" s="18">
        <f t="shared" si="238"/>
        <v>1.8213319764469382E-2</v>
      </c>
      <c r="BZ254" s="18">
        <f t="shared" si="238"/>
        <v>-2.4720802443287448E-2</v>
      </c>
      <c r="CA254" s="18">
        <f t="shared" si="238"/>
        <v>-1.113346790897618E-2</v>
      </c>
      <c r="CB254" s="18">
        <f t="shared" si="238"/>
        <v>-1.7384049611475771E-2</v>
      </c>
      <c r="CC254" s="16"/>
      <c r="CD254" s="18">
        <f t="shared" si="238"/>
        <v>-6.9113395745984407E-3</v>
      </c>
      <c r="CE254" s="18">
        <f t="shared" si="238"/>
        <v>2.087419370892829E-2</v>
      </c>
      <c r="CF254" s="18">
        <f t="shared" si="238"/>
        <v>8.6954556917309134E-3</v>
      </c>
      <c r="CG254" s="18">
        <f t="shared" si="238"/>
        <v>4.4022391039731046E-2</v>
      </c>
      <c r="CH254" s="18">
        <f t="shared" si="238"/>
        <v>2.5347410777568635E-2</v>
      </c>
      <c r="CI254" s="18">
        <f t="shared" si="238"/>
        <v>1.3931738284124862E-2</v>
      </c>
      <c r="CJ254" s="18">
        <f t="shared" si="238"/>
        <v>-6.3209558617403072E-3</v>
      </c>
      <c r="CK254" s="16"/>
      <c r="CL254" s="18">
        <f t="shared" si="238"/>
        <v>-6.9113395745984407E-3</v>
      </c>
      <c r="CM254" s="18">
        <f t="shared" si="238"/>
        <v>6.84706392222445E-3</v>
      </c>
      <c r="CN254" s="18">
        <f t="shared" si="238"/>
        <v>-5.1643344366113508E-3</v>
      </c>
      <c r="CO254" s="18">
        <f t="shared" si="238"/>
        <v>2.9677197802811417E-2</v>
      </c>
      <c r="CP254" s="18">
        <f t="shared" si="238"/>
        <v>1.1258817593344794E-2</v>
      </c>
      <c r="CQ254" s="18">
        <f t="shared" si="238"/>
        <v>-1.3740311855412912E-2</v>
      </c>
      <c r="CR254" s="18">
        <f t="shared" si="238"/>
        <v>-6.3209558617403072E-3</v>
      </c>
      <c r="CS254" s="16"/>
      <c r="CT254" s="18">
        <f t="shared" ref="CT254:CZ254" si="239">CT10/CT9-1</f>
        <v>-5.9413924077478253E-4</v>
      </c>
      <c r="CU254" s="18">
        <f t="shared" si="239"/>
        <v>1.3251783723973176E-2</v>
      </c>
      <c r="CV254" s="18">
        <f t="shared" si="239"/>
        <v>1.1639788842805476E-3</v>
      </c>
      <c r="CW254" s="18">
        <f t="shared" si="239"/>
        <v>3.6227143841772502E-2</v>
      </c>
      <c r="CX254" s="18">
        <f t="shared" si="239"/>
        <v>1.7691601285936942E-2</v>
      </c>
      <c r="CY254" s="18">
        <f t="shared" si="239"/>
        <v>6.3611645017855878E-3</v>
      </c>
      <c r="CZ254" s="18">
        <f t="shared" si="239"/>
        <v>6.3611645017855878E-3</v>
      </c>
    </row>
    <row r="255" spans="2:120" x14ac:dyDescent="0.25">
      <c r="L255" s="121"/>
      <c r="M255" s="278"/>
      <c r="N255" s="278"/>
      <c r="O255" s="278"/>
      <c r="P255" s="278"/>
      <c r="Q255" s="278"/>
      <c r="R255" s="278"/>
      <c r="S255" s="278"/>
      <c r="T255" s="278"/>
      <c r="U255" s="63"/>
      <c r="V255" s="121"/>
      <c r="W255" s="278"/>
      <c r="X255" s="278"/>
      <c r="Y255" s="278"/>
      <c r="Z255" s="278"/>
      <c r="AA255" s="278"/>
      <c r="AB255" s="278"/>
      <c r="AC255" s="278"/>
      <c r="AD255" s="278"/>
      <c r="AO255" s="78">
        <v>36007</v>
      </c>
      <c r="AP255" s="16">
        <f t="shared" ref="AP255:CR255" si="240">AP11/AP10-1</f>
        <v>-1.5753067084312233E-2</v>
      </c>
      <c r="AQ255" s="16">
        <f t="shared" si="240"/>
        <v>-1.8763531392830268E-3</v>
      </c>
      <c r="AR255" s="16">
        <f t="shared" si="240"/>
        <v>-3.5533988181426834E-2</v>
      </c>
      <c r="AS255" s="16">
        <f t="shared" si="240"/>
        <v>-5.3578207190759453E-2</v>
      </c>
      <c r="AT255" s="16">
        <f t="shared" si="240"/>
        <v>2.1365830497743765E-3</v>
      </c>
      <c r="AU255" s="16">
        <f t="shared" si="240"/>
        <v>-4.5871383990963577E-2</v>
      </c>
      <c r="AV255" s="16">
        <f t="shared" si="240"/>
        <v>-2.0879750461518798E-2</v>
      </c>
      <c r="AW255" s="16"/>
      <c r="AX255" s="16">
        <f t="shared" si="240"/>
        <v>1.600519804277778E-2</v>
      </c>
      <c r="AY255" s="16">
        <f t="shared" si="240"/>
        <v>1.4098813499902052E-2</v>
      </c>
      <c r="AZ255" s="16">
        <f t="shared" si="240"/>
        <v>-2.0097518656742697E-2</v>
      </c>
      <c r="BA255" s="16">
        <f t="shared" si="240"/>
        <v>-3.8430538964846828E-2</v>
      </c>
      <c r="BB255" s="16">
        <f t="shared" si="240"/>
        <v>1.8175977527398413E-2</v>
      </c>
      <c r="BC255" s="16">
        <f t="shared" si="240"/>
        <v>-3.0600366533457657E-2</v>
      </c>
      <c r="BD255" s="16">
        <f t="shared" si="240"/>
        <v>-5.2087369599616018E-3</v>
      </c>
      <c r="BE255" s="16"/>
      <c r="BF255" s="16">
        <f t="shared" si="240"/>
        <v>1.8798804588835427E-3</v>
      </c>
      <c r="BG255" s="16">
        <f t="shared" si="240"/>
        <v>-1.3902800508408086E-2</v>
      </c>
      <c r="BH255" s="16">
        <f t="shared" si="240"/>
        <v>-3.3720907372551845E-2</v>
      </c>
      <c r="BI255" s="16">
        <f t="shared" si="240"/>
        <v>-5.1799047356595795E-2</v>
      </c>
      <c r="BJ255" s="16">
        <f t="shared" si="240"/>
        <v>4.0204800293819343E-3</v>
      </c>
      <c r="BK255" s="16">
        <f t="shared" si="240"/>
        <v>-4.4077736250466626E-2</v>
      </c>
      <c r="BL255" s="16">
        <f t="shared" si="240"/>
        <v>-1.9039121437514406E-2</v>
      </c>
      <c r="BM255" s="16"/>
      <c r="BN255" s="16">
        <f t="shared" si="240"/>
        <v>3.6843173057415468E-2</v>
      </c>
      <c r="BO255" s="16">
        <f t="shared" si="240"/>
        <v>2.0509712996330753E-2</v>
      </c>
      <c r="BP255" s="16">
        <f t="shared" si="240"/>
        <v>3.4897689114704811E-2</v>
      </c>
      <c r="BQ255" s="16">
        <f t="shared" si="240"/>
        <v>-1.8709025292979242E-2</v>
      </c>
      <c r="BR255" s="16">
        <f t="shared" si="240"/>
        <v>3.905847460624412E-2</v>
      </c>
      <c r="BS255" s="16">
        <f t="shared" si="240"/>
        <v>-1.0718258272310544E-2</v>
      </c>
      <c r="BT255" s="16">
        <f t="shared" si="240"/>
        <v>1.5194146336247272E-2</v>
      </c>
      <c r="BU255" s="16"/>
      <c r="BV255" s="16">
        <f t="shared" si="240"/>
        <v>5.6611341367916346E-2</v>
      </c>
      <c r="BW255" s="16">
        <f t="shared" si="240"/>
        <v>3.9966472025302568E-2</v>
      </c>
      <c r="BX255" s="16">
        <f t="shared" si="240"/>
        <v>5.4628765360538623E-2</v>
      </c>
      <c r="BY255" s="16">
        <f t="shared" si="240"/>
        <v>1.9065726451387377E-2</v>
      </c>
      <c r="BZ255" s="16">
        <f t="shared" si="240"/>
        <v>5.886887925008244E-2</v>
      </c>
      <c r="CA255" s="16">
        <f t="shared" si="240"/>
        <v>8.1431167988215147E-3</v>
      </c>
      <c r="CB255" s="16">
        <f t="shared" si="240"/>
        <v>3.4549560225343834E-2</v>
      </c>
      <c r="CC255" s="16"/>
      <c r="CD255" s="16">
        <f t="shared" si="240"/>
        <v>4.8076730140257151E-2</v>
      </c>
      <c r="CE255" s="16">
        <f t="shared" si="240"/>
        <v>-1.7851508902751889E-2</v>
      </c>
      <c r="CF255" s="16">
        <f t="shared" si="240"/>
        <v>-4.0043804975614661E-3</v>
      </c>
      <c r="CG255" s="16">
        <f t="shared" si="240"/>
        <v>-3.7590256526270682E-2</v>
      </c>
      <c r="CH255" s="16">
        <f t="shared" si="240"/>
        <v>-5.5596004759130291E-2</v>
      </c>
      <c r="CI255" s="16">
        <f t="shared" si="240"/>
        <v>-4.7905612720610002E-2</v>
      </c>
      <c r="CJ255" s="16">
        <f t="shared" si="240"/>
        <v>2.6193149550403971E-2</v>
      </c>
      <c r="CK255" s="16"/>
      <c r="CL255" s="16">
        <f t="shared" si="240"/>
        <v>4.8076730140257151E-2</v>
      </c>
      <c r="CM255" s="16">
        <f t="shared" si="240"/>
        <v>3.1566307100850954E-2</v>
      </c>
      <c r="CN255" s="16">
        <f t="shared" si="240"/>
        <v>4.6110168077448943E-2</v>
      </c>
      <c r="CO255" s="16">
        <f t="shared" si="240"/>
        <v>1.0834383998224784E-2</v>
      </c>
      <c r="CP255" s="16">
        <f t="shared" si="240"/>
        <v>-8.0773420590112277E-3</v>
      </c>
      <c r="CQ255" s="16">
        <f t="shared" si="240"/>
        <v>5.0316033116737824E-2</v>
      </c>
      <c r="CR255" s="16">
        <f t="shared" si="240"/>
        <v>2.6193149550403971E-2</v>
      </c>
      <c r="CS255" s="16"/>
      <c r="CT255" s="16">
        <f t="shared" ref="CT255:CZ255" si="241">CT11/CT10-1</f>
        <v>2.132501137767373E-2</v>
      </c>
      <c r="CU255" s="16">
        <f t="shared" si="241"/>
        <v>5.2360099585555542E-3</v>
      </c>
      <c r="CV255" s="16">
        <f t="shared" si="241"/>
        <v>1.940864498634709E-2</v>
      </c>
      <c r="CW255" s="16">
        <f t="shared" si="241"/>
        <v>-1.4966739506016347E-2</v>
      </c>
      <c r="CX255" s="16">
        <f t="shared" si="241"/>
        <v>-3.3395751691024045E-2</v>
      </c>
      <c r="CY255" s="16">
        <f t="shared" si="241"/>
        <v>-2.5524580398806895E-2</v>
      </c>
      <c r="CZ255" s="16">
        <f t="shared" si="241"/>
        <v>-2.5524580398806895E-2</v>
      </c>
    </row>
    <row r="256" spans="2:120" x14ac:dyDescent="0.25">
      <c r="L256" s="121"/>
      <c r="M256" s="278"/>
      <c r="N256" s="278"/>
      <c r="O256" s="278"/>
      <c r="P256" s="278"/>
      <c r="Q256" s="278"/>
      <c r="R256" s="278"/>
      <c r="S256" s="278"/>
      <c r="T256" s="278"/>
      <c r="U256" s="63"/>
      <c r="V256" s="121"/>
      <c r="W256" s="278"/>
      <c r="X256" s="278"/>
      <c r="Y256" s="278"/>
      <c r="Z256" s="278"/>
      <c r="AA256" s="278"/>
      <c r="AB256" s="278"/>
      <c r="AC256" s="278"/>
      <c r="AD256" s="278"/>
      <c r="AO256" s="78">
        <v>36038</v>
      </c>
      <c r="AP256" s="18">
        <f t="shared" ref="AP256:CR256" si="242">AP12/AP11-1</f>
        <v>3.4901144365030001E-2</v>
      </c>
      <c r="AQ256" s="18">
        <f t="shared" si="242"/>
        <v>3.6501012243324027E-2</v>
      </c>
      <c r="AR256" s="18">
        <f t="shared" si="242"/>
        <v>6.5571109758571611E-2</v>
      </c>
      <c r="AS256" s="18">
        <f t="shared" si="242"/>
        <v>6.0259373149722295E-2</v>
      </c>
      <c r="AT256" s="18">
        <f t="shared" si="242"/>
        <v>7.1975679090334754E-2</v>
      </c>
      <c r="AU256" s="18">
        <f t="shared" si="242"/>
        <v>-6.4209322390984536E-4</v>
      </c>
      <c r="AV256" s="18">
        <f t="shared" si="242"/>
        <v>-3.7687189822941614E-2</v>
      </c>
      <c r="AW256" s="16"/>
      <c r="AX256" s="18">
        <f t="shared" si="242"/>
        <v>-3.372413351271708E-2</v>
      </c>
      <c r="AY256" s="18">
        <f t="shared" si="242"/>
        <v>1.545913720363723E-3</v>
      </c>
      <c r="AZ256" s="18">
        <f t="shared" si="242"/>
        <v>2.9635647385779507E-2</v>
      </c>
      <c r="BA256" s="18">
        <f t="shared" si="242"/>
        <v>2.4503044491511305E-2</v>
      </c>
      <c r="BB256" s="18">
        <f t="shared" si="242"/>
        <v>3.5824228166307037E-2</v>
      </c>
      <c r="BC256" s="18">
        <f t="shared" si="242"/>
        <v>-3.434457269901614E-2</v>
      </c>
      <c r="BD256" s="18">
        <f t="shared" si="242"/>
        <v>-7.0140355514350716E-2</v>
      </c>
      <c r="BE256" s="16"/>
      <c r="BF256" s="18">
        <f t="shared" si="242"/>
        <v>-3.5215606943136413E-2</v>
      </c>
      <c r="BG256" s="18">
        <f t="shared" si="242"/>
        <v>-1.543527559931035E-3</v>
      </c>
      <c r="BH256" s="18">
        <f t="shared" si="242"/>
        <v>2.804637638735219E-2</v>
      </c>
      <c r="BI256" s="18">
        <f t="shared" si="242"/>
        <v>2.2921695807105236E-2</v>
      </c>
      <c r="BJ256" s="18">
        <f t="shared" si="242"/>
        <v>3.4225404922887837E-2</v>
      </c>
      <c r="BK256" s="18">
        <f t="shared" si="242"/>
        <v>-3.583508846445238E-2</v>
      </c>
      <c r="BL256" s="18">
        <f t="shared" si="242"/>
        <v>-7.1575619502481924E-2</v>
      </c>
      <c r="BM256" s="16"/>
      <c r="BN256" s="18">
        <f t="shared" si="242"/>
        <v>-6.1536118198088352E-2</v>
      </c>
      <c r="BO256" s="18">
        <f t="shared" si="242"/>
        <v>-2.8782654777953498E-2</v>
      </c>
      <c r="BP256" s="18">
        <f t="shared" si="242"/>
        <v>-2.7281236558519661E-2</v>
      </c>
      <c r="BQ256" s="18">
        <f t="shared" si="242"/>
        <v>-4.9848729570501904E-3</v>
      </c>
      <c r="BR256" s="18">
        <f t="shared" si="242"/>
        <v>6.0104569963559396E-3</v>
      </c>
      <c r="BS256" s="18">
        <f t="shared" si="242"/>
        <v>-6.2138699497477523E-2</v>
      </c>
      <c r="BT256" s="18">
        <f t="shared" si="242"/>
        <v>-9.6904184653531678E-2</v>
      </c>
      <c r="BU256" s="16"/>
      <c r="BV256" s="18">
        <f t="shared" si="242"/>
        <v>-5.683455829370232E-2</v>
      </c>
      <c r="BW256" s="18">
        <f t="shared" si="242"/>
        <v>-2.3917005052603857E-2</v>
      </c>
      <c r="BX256" s="18">
        <f t="shared" si="242"/>
        <v>-2.2408064958500673E-2</v>
      </c>
      <c r="BY256" s="18">
        <f t="shared" si="242"/>
        <v>5.0098464049130875E-3</v>
      </c>
      <c r="BZ256" s="18">
        <f t="shared" si="242"/>
        <v>1.1050414867644021E-2</v>
      </c>
      <c r="CA256" s="18">
        <f t="shared" si="242"/>
        <v>-5.7440158432847999E-2</v>
      </c>
      <c r="CB256" s="18">
        <f t="shared" si="242"/>
        <v>-9.2379813329726224E-2</v>
      </c>
      <c r="CC256" s="16"/>
      <c r="CD256" s="18">
        <f t="shared" si="242"/>
        <v>6.425057725127914E-4</v>
      </c>
      <c r="CE256" s="18">
        <f t="shared" si="242"/>
        <v>-3.4585238684487818E-2</v>
      </c>
      <c r="CF256" s="18">
        <f t="shared" si="242"/>
        <v>-3.3092790759128299E-2</v>
      </c>
      <c r="CG256" s="18">
        <f t="shared" si="242"/>
        <v>-5.9745472371145469E-3</v>
      </c>
      <c r="CH256" s="18">
        <f t="shared" si="242"/>
        <v>-1.0929637835211836E-2</v>
      </c>
      <c r="CI256" s="18">
        <f t="shared" si="242"/>
        <v>-6.7741996139191629E-2</v>
      </c>
      <c r="CJ256" s="18">
        <f t="shared" si="242"/>
        <v>-3.7068898287439978E-2</v>
      </c>
      <c r="CK256" s="16"/>
      <c r="CL256" s="18">
        <f t="shared" si="242"/>
        <v>6.425057725127914E-4</v>
      </c>
      <c r="CM256" s="18">
        <f t="shared" si="242"/>
        <v>3.5566074324264729E-2</v>
      </c>
      <c r="CN256" s="18">
        <f t="shared" si="242"/>
        <v>3.716697012690573E-2</v>
      </c>
      <c r="CO256" s="18">
        <f t="shared" si="242"/>
        <v>6.625574534761447E-2</v>
      </c>
      <c r="CP256" s="18">
        <f t="shared" si="242"/>
        <v>6.0940595917331697E-2</v>
      </c>
      <c r="CQ256" s="18">
        <f t="shared" si="242"/>
        <v>7.2664429652143703E-2</v>
      </c>
      <c r="CR256" s="18">
        <f t="shared" si="242"/>
        <v>-3.7068898287439978E-2</v>
      </c>
      <c r="CS256" s="16"/>
      <c r="CT256" s="18">
        <f t="shared" ref="CT256:CZ256" si="243">CT12/CT11-1</f>
        <v>3.9163138455994728E-2</v>
      </c>
      <c r="CU256" s="18">
        <f t="shared" si="243"/>
        <v>7.5431121170065341E-2</v>
      </c>
      <c r="CV256" s="18">
        <f t="shared" si="243"/>
        <v>7.709364489558812E-2</v>
      </c>
      <c r="CW256" s="18">
        <f t="shared" si="243"/>
        <v>0.10730221866475498</v>
      </c>
      <c r="CX256" s="18">
        <f t="shared" si="243"/>
        <v>0.10178245777965111</v>
      </c>
      <c r="CY256" s="18">
        <f t="shared" si="243"/>
        <v>3.8495898846255594E-2</v>
      </c>
      <c r="CZ256" s="18">
        <f t="shared" si="243"/>
        <v>3.8495898846255594E-2</v>
      </c>
    </row>
    <row r="257" spans="12:104" x14ac:dyDescent="0.25">
      <c r="L257" s="121"/>
      <c r="M257" s="278"/>
      <c r="N257" s="278"/>
      <c r="O257" s="278"/>
      <c r="P257" s="278"/>
      <c r="Q257" s="278"/>
      <c r="R257" s="278"/>
      <c r="S257" s="278"/>
      <c r="T257" s="278"/>
      <c r="U257" s="63"/>
      <c r="V257" s="121"/>
      <c r="W257" s="278"/>
      <c r="X257" s="278"/>
      <c r="Y257" s="278"/>
      <c r="Z257" s="278"/>
      <c r="AA257" s="278"/>
      <c r="AB257" s="278"/>
      <c r="AC257" s="278"/>
      <c r="AD257" s="278"/>
      <c r="AO257" s="78">
        <v>36068</v>
      </c>
      <c r="AP257" s="16">
        <f t="shared" ref="AP257:CR257" si="244">AP13/AP12-1</f>
        <v>-5.3494778653341069E-2</v>
      </c>
      <c r="AQ257" s="16">
        <f t="shared" si="244"/>
        <v>5.3364026368105666E-3</v>
      </c>
      <c r="AR257" s="16">
        <f t="shared" si="244"/>
        <v>-4.3486538974144118E-2</v>
      </c>
      <c r="AS257" s="16">
        <f t="shared" si="244"/>
        <v>-2.2229427871451102E-2</v>
      </c>
      <c r="AT257" s="16">
        <f t="shared" si="244"/>
        <v>-1.6481897536002377E-2</v>
      </c>
      <c r="AU257" s="16">
        <f t="shared" si="244"/>
        <v>-3.1041060134524678E-2</v>
      </c>
      <c r="AV257" s="16">
        <f t="shared" si="244"/>
        <v>-1.2661021529592031E-2</v>
      </c>
      <c r="AW257" s="16"/>
      <c r="AX257" s="16">
        <f t="shared" si="244"/>
        <v>5.6518207662109132E-2</v>
      </c>
      <c r="AY257" s="16">
        <f t="shared" si="244"/>
        <v>6.2156214211315675E-2</v>
      </c>
      <c r="AZ257" s="16">
        <f t="shared" si="244"/>
        <v>1.05738874477177E-2</v>
      </c>
      <c r="BA257" s="16">
        <f t="shared" si="244"/>
        <v>3.3032412370009423E-2</v>
      </c>
      <c r="BB257" s="16">
        <f t="shared" si="244"/>
        <v>3.9104782818501382E-2</v>
      </c>
      <c r="BC257" s="16">
        <f t="shared" si="244"/>
        <v>2.3722762444849055E-2</v>
      </c>
      <c r="BD257" s="16">
        <f t="shared" si="244"/>
        <v>4.3141607888493194E-2</v>
      </c>
      <c r="BE257" s="16"/>
      <c r="BF257" s="16">
        <f t="shared" si="244"/>
        <v>-5.3080766028309467E-3</v>
      </c>
      <c r="BG257" s="16">
        <f t="shared" si="244"/>
        <v>-5.851890087322853E-2</v>
      </c>
      <c r="BH257" s="16">
        <f t="shared" si="244"/>
        <v>-4.8563785696908335E-2</v>
      </c>
      <c r="BI257" s="16">
        <f t="shared" si="244"/>
        <v>-2.7419508968303252E-2</v>
      </c>
      <c r="BJ257" s="16">
        <f t="shared" si="244"/>
        <v>-2.1702486964152334E-2</v>
      </c>
      <c r="BK257" s="16">
        <f t="shared" si="244"/>
        <v>-3.6184368412328416E-2</v>
      </c>
      <c r="BL257" s="16">
        <f t="shared" si="244"/>
        <v>-1.790189246027396E-2</v>
      </c>
      <c r="BM257" s="16"/>
      <c r="BN257" s="16">
        <f t="shared" si="244"/>
        <v>4.546359329591132E-2</v>
      </c>
      <c r="BO257" s="16">
        <f t="shared" si="244"/>
        <v>-1.0463250217579767E-2</v>
      </c>
      <c r="BP257" s="16">
        <f t="shared" si="244"/>
        <v>5.1042607971865328E-2</v>
      </c>
      <c r="BQ257" s="16">
        <f t="shared" si="244"/>
        <v>2.2223535756511925E-2</v>
      </c>
      <c r="BR257" s="16">
        <f t="shared" si="244"/>
        <v>2.8232369473587315E-2</v>
      </c>
      <c r="BS257" s="16">
        <f t="shared" si="244"/>
        <v>1.3011295027956837E-2</v>
      </c>
      <c r="BT257" s="16">
        <f t="shared" si="244"/>
        <v>3.2226956232787041E-2</v>
      </c>
      <c r="BU257" s="16"/>
      <c r="BV257" s="16">
        <f t="shared" si="244"/>
        <v>2.2734809683481183E-2</v>
      </c>
      <c r="BW257" s="16">
        <f t="shared" si="244"/>
        <v>-3.1976162581603407E-2</v>
      </c>
      <c r="BX257" s="16">
        <f t="shared" si="244"/>
        <v>2.819253441863423E-2</v>
      </c>
      <c r="BY257" s="16">
        <f t="shared" si="244"/>
        <v>-2.1740387478033418E-2</v>
      </c>
      <c r="BZ257" s="16">
        <f t="shared" si="244"/>
        <v>5.8781993437750923E-3</v>
      </c>
      <c r="CA257" s="16">
        <f t="shared" si="244"/>
        <v>-9.0119630455753885E-3</v>
      </c>
      <c r="CB257" s="16">
        <f t="shared" si="244"/>
        <v>9.7859422390151884E-3</v>
      </c>
      <c r="CC257" s="16"/>
      <c r="CD257" s="16">
        <f t="shared" si="244"/>
        <v>3.2035475248140211E-2</v>
      </c>
      <c r="CE257" s="16">
        <f t="shared" si="244"/>
        <v>-3.7633146786633209E-2</v>
      </c>
      <c r="CF257" s="16">
        <f t="shared" si="244"/>
        <v>2.2183933491566554E-2</v>
      </c>
      <c r="CG257" s="16">
        <f t="shared" si="244"/>
        <v>-2.7457187997340649E-2</v>
      </c>
      <c r="CH257" s="16">
        <f t="shared" si="244"/>
        <v>-5.8438480400609949E-3</v>
      </c>
      <c r="CI257" s="16">
        <f t="shared" si="244"/>
        <v>-1.4803146543055368E-2</v>
      </c>
      <c r="CJ257" s="16">
        <f t="shared" si="244"/>
        <v>1.8968851876720816E-2</v>
      </c>
      <c r="CK257" s="16"/>
      <c r="CL257" s="16">
        <f t="shared" si="244"/>
        <v>3.2035475248140211E-2</v>
      </c>
      <c r="CM257" s="16">
        <f t="shared" si="244"/>
        <v>-2.3173034062654585E-2</v>
      </c>
      <c r="CN257" s="16">
        <f t="shared" si="244"/>
        <v>3.754283207953657E-2</v>
      </c>
      <c r="CO257" s="16">
        <f t="shared" si="244"/>
        <v>-1.2844175668937252E-2</v>
      </c>
      <c r="CP257" s="16">
        <f t="shared" si="244"/>
        <v>9.0939170903330258E-3</v>
      </c>
      <c r="CQ257" s="16">
        <f t="shared" si="244"/>
        <v>1.5025572291580858E-2</v>
      </c>
      <c r="CR257" s="16">
        <f t="shared" si="244"/>
        <v>1.8968851876720816E-2</v>
      </c>
      <c r="CS257" s="16"/>
      <c r="CT257" s="16">
        <f t="shared" ref="CT257:CZ257" si="245">CT13/CT12-1</f>
        <v>1.2823378602156099E-2</v>
      </c>
      <c r="CU257" s="16">
        <f t="shared" si="245"/>
        <v>-4.1357383851095331E-2</v>
      </c>
      <c r="CV257" s="16">
        <f t="shared" si="245"/>
        <v>1.8228211950352291E-2</v>
      </c>
      <c r="CW257" s="16">
        <f t="shared" si="245"/>
        <v>-3.1220804725350937E-2</v>
      </c>
      <c r="CX257" s="16">
        <f t="shared" si="245"/>
        <v>-9.6911056389998862E-3</v>
      </c>
      <c r="CY257" s="16">
        <f t="shared" si="245"/>
        <v>-1.8615732798686002E-2</v>
      </c>
      <c r="CZ257" s="16">
        <f t="shared" si="245"/>
        <v>-1.8615732798686002E-2</v>
      </c>
    </row>
    <row r="258" spans="12:104" x14ac:dyDescent="0.25">
      <c r="L258" s="121"/>
      <c r="M258" s="278"/>
      <c r="N258" s="278"/>
      <c r="O258" s="278"/>
      <c r="P258" s="278"/>
      <c r="Q258" s="278"/>
      <c r="R258" s="278"/>
      <c r="S258" s="278"/>
      <c r="T258" s="278"/>
      <c r="U258" s="63"/>
      <c r="V258" s="121"/>
      <c r="W258" s="278"/>
      <c r="X258" s="278"/>
      <c r="Y258" s="278"/>
      <c r="Z258" s="278"/>
      <c r="AA258" s="278"/>
      <c r="AB258" s="278"/>
      <c r="AC258" s="278"/>
      <c r="AD258" s="278"/>
      <c r="AO258" s="78">
        <v>36098</v>
      </c>
      <c r="AP258" s="18">
        <f t="shared" ref="AP258:CR258" si="246">AP14/AP13-1</f>
        <v>-1.0965209151211575E-2</v>
      </c>
      <c r="AQ258" s="18">
        <f t="shared" si="246"/>
        <v>-2.0122120455177139E-3</v>
      </c>
      <c r="AR258" s="18">
        <f t="shared" si="246"/>
        <v>-2.531947927863365E-2</v>
      </c>
      <c r="AS258" s="18">
        <f t="shared" si="246"/>
        <v>0.16422860090644442</v>
      </c>
      <c r="AT258" s="18">
        <f t="shared" si="246"/>
        <v>1.9435654502218735E-2</v>
      </c>
      <c r="AU258" s="18">
        <f t="shared" si="246"/>
        <v>-1.8856586336227443E-2</v>
      </c>
      <c r="AV258" s="18">
        <f t="shared" si="246"/>
        <v>4.8656761355601263E-2</v>
      </c>
      <c r="AW258" s="16"/>
      <c r="AX258" s="18">
        <f t="shared" si="246"/>
        <v>1.1086777990692687E-2</v>
      </c>
      <c r="AY258" s="18">
        <f t="shared" si="246"/>
        <v>9.0522569969562205E-3</v>
      </c>
      <c r="AZ258" s="18">
        <f t="shared" si="246"/>
        <v>-1.4513412733543007E-2</v>
      </c>
      <c r="BA258" s="18">
        <f t="shared" si="246"/>
        <v>0.17713614493510899</v>
      </c>
      <c r="BB258" s="18">
        <f t="shared" si="246"/>
        <v>3.0737911279481223E-2</v>
      </c>
      <c r="BC258" s="18">
        <f t="shared" si="246"/>
        <v>-7.9788671319067639E-3</v>
      </c>
      <c r="BD258" s="18">
        <f t="shared" si="246"/>
        <v>6.0282986057189625E-2</v>
      </c>
      <c r="BE258" s="16"/>
      <c r="BF258" s="18">
        <f t="shared" si="246"/>
        <v>2.0162692067025034E-3</v>
      </c>
      <c r="BG258" s="18">
        <f t="shared" si="246"/>
        <v>-8.9710487580658693E-3</v>
      </c>
      <c r="BH258" s="18">
        <f t="shared" si="246"/>
        <v>-2.3354260958330597E-2</v>
      </c>
      <c r="BI258" s="18">
        <f t="shared" si="246"/>
        <v>0.16657599918401433</v>
      </c>
      <c r="BJ258" s="18">
        <f t="shared" si="246"/>
        <v>2.1491111220606207E-2</v>
      </c>
      <c r="BK258" s="18">
        <f t="shared" si="246"/>
        <v>-1.6878337083898187E-2</v>
      </c>
      <c r="BL258" s="18">
        <f t="shared" si="246"/>
        <v>5.0771135691922931E-2</v>
      </c>
      <c r="BM258" s="16"/>
      <c r="BN258" s="18">
        <f t="shared" si="246"/>
        <v>2.5977208675407537E-2</v>
      </c>
      <c r="BO258" s="18">
        <f t="shared" si="246"/>
        <v>1.4727153997905029E-2</v>
      </c>
      <c r="BP258" s="18">
        <f t="shared" si="246"/>
        <v>2.3912724977684041E-2</v>
      </c>
      <c r="BQ258" s="18">
        <f t="shared" si="246"/>
        <v>0.19447201021806881</v>
      </c>
      <c r="BR258" s="18">
        <f t="shared" si="246"/>
        <v>4.5917747230373562E-2</v>
      </c>
      <c r="BS258" s="18">
        <f t="shared" si="246"/>
        <v>6.6307808610179819E-3</v>
      </c>
      <c r="BT258" s="18">
        <f t="shared" si="246"/>
        <v>7.5897936874212757E-2</v>
      </c>
      <c r="BU258" s="16"/>
      <c r="BV258" s="18">
        <f t="shared" si="246"/>
        <v>-0.14106215976705894</v>
      </c>
      <c r="BW258" s="18">
        <f t="shared" si="246"/>
        <v>-0.15048059283310311</v>
      </c>
      <c r="BX258" s="18">
        <f t="shared" si="246"/>
        <v>-0.14279052483552679</v>
      </c>
      <c r="BY258" s="18">
        <f t="shared" si="246"/>
        <v>-0.16281001861447142</v>
      </c>
      <c r="BZ258" s="18">
        <f t="shared" si="246"/>
        <v>-0.12436814066540958</v>
      </c>
      <c r="CA258" s="18">
        <f t="shared" si="246"/>
        <v>-0.15725879530886411</v>
      </c>
      <c r="CB258" s="18">
        <f t="shared" si="246"/>
        <v>-9.9269026255549009E-2</v>
      </c>
      <c r="CC258" s="16"/>
      <c r="CD258" s="18">
        <f t="shared" si="246"/>
        <v>1.9218990897378996E-2</v>
      </c>
      <c r="CE258" s="18">
        <f t="shared" si="246"/>
        <v>-2.9821267795734352E-2</v>
      </c>
      <c r="CF258" s="18">
        <f t="shared" si="246"/>
        <v>-2.1038960578840249E-2</v>
      </c>
      <c r="CG258" s="18">
        <f t="shared" si="246"/>
        <v>-4.3901872161520528E-2</v>
      </c>
      <c r="CH258" s="18">
        <f t="shared" si="246"/>
        <v>0.14203245272496057</v>
      </c>
      <c r="CI258" s="18">
        <f t="shared" si="246"/>
        <v>-3.756219499419422E-2</v>
      </c>
      <c r="CJ258" s="18">
        <f t="shared" si="246"/>
        <v>6.8810886106569491E-2</v>
      </c>
      <c r="CK258" s="16"/>
      <c r="CL258" s="18">
        <f t="shared" si="246"/>
        <v>1.9218990897378996E-2</v>
      </c>
      <c r="CM258" s="18">
        <f t="shared" si="246"/>
        <v>8.0430414913024162E-3</v>
      </c>
      <c r="CN258" s="18">
        <f t="shared" si="246"/>
        <v>1.7168106166874919E-2</v>
      </c>
      <c r="CO258" s="18">
        <f t="shared" si="246"/>
        <v>-6.5871032230370163E-3</v>
      </c>
      <c r="CP258" s="18">
        <f t="shared" si="246"/>
        <v>0.18660389978973346</v>
      </c>
      <c r="CQ258" s="18">
        <f t="shared" si="246"/>
        <v>3.9028179066560531E-2</v>
      </c>
      <c r="CR258" s="18">
        <f t="shared" si="246"/>
        <v>6.8810886106569491E-2</v>
      </c>
      <c r="CS258" s="16"/>
      <c r="CT258" s="18">
        <f t="shared" ref="CT258:CZ258" si="247">CT14/CT13-1</f>
        <v>-4.6399129961935959E-2</v>
      </c>
      <c r="CU258" s="18">
        <f t="shared" si="247"/>
        <v>-5.6855562948680771E-2</v>
      </c>
      <c r="CV258" s="18">
        <f t="shared" si="247"/>
        <v>-4.8317977119242572E-2</v>
      </c>
      <c r="CW258" s="18">
        <f t="shared" si="247"/>
        <v>-7.0543807430951677E-2</v>
      </c>
      <c r="CX258" s="18">
        <f t="shared" si="247"/>
        <v>0.11020940674758339</v>
      </c>
      <c r="CY258" s="18">
        <f t="shared" si="247"/>
        <v>-6.4380787098110348E-2</v>
      </c>
      <c r="CZ258" s="18">
        <f t="shared" si="247"/>
        <v>-6.4380787098110348E-2</v>
      </c>
    </row>
    <row r="259" spans="12:104" x14ac:dyDescent="0.25">
      <c r="L259" s="121"/>
      <c r="M259" s="278"/>
      <c r="N259" s="278"/>
      <c r="O259" s="278"/>
      <c r="P259" s="278"/>
      <c r="Q259" s="278"/>
      <c r="R259" s="278"/>
      <c r="S259" s="278"/>
      <c r="T259" s="278"/>
      <c r="U259" s="63"/>
      <c r="V259" s="121"/>
      <c r="W259" s="278"/>
      <c r="X259" s="278"/>
      <c r="Y259" s="278"/>
      <c r="Z259" s="278"/>
      <c r="AA259" s="278"/>
      <c r="AB259" s="278"/>
      <c r="AC259" s="278"/>
      <c r="AD259" s="278"/>
      <c r="AO259" s="78">
        <v>36129</v>
      </c>
      <c r="AP259" s="16">
        <f t="shared" ref="AP259:CR259" si="248">AP15/AP14-1</f>
        <v>2.7429509991787615E-2</v>
      </c>
      <c r="AQ259" s="16">
        <f t="shared" si="248"/>
        <v>5.9561055876151681E-3</v>
      </c>
      <c r="AR259" s="16">
        <f t="shared" si="248"/>
        <v>1.1273128293101342E-2</v>
      </c>
      <c r="AS259" s="16">
        <f t="shared" si="248"/>
        <v>-3.5447525003164948E-2</v>
      </c>
      <c r="AT259" s="16">
        <f t="shared" si="248"/>
        <v>-1.4969235007805892E-2</v>
      </c>
      <c r="AU259" s="16">
        <f t="shared" si="248"/>
        <v>3.292572176814712E-2</v>
      </c>
      <c r="AV259" s="16">
        <f t="shared" si="248"/>
        <v>3.6780859162588442E-2</v>
      </c>
      <c r="AW259" s="16"/>
      <c r="AX259" s="16">
        <f t="shared" si="248"/>
        <v>-2.6697218373654574E-2</v>
      </c>
      <c r="AY259" s="16">
        <f t="shared" si="248"/>
        <v>-2.0900124237568707E-2</v>
      </c>
      <c r="AZ259" s="16">
        <f t="shared" si="248"/>
        <v>-1.5725051248348443E-2</v>
      </c>
      <c r="BA259" s="16">
        <f t="shared" si="248"/>
        <v>-6.1198393061004386E-2</v>
      </c>
      <c r="BB259" s="16">
        <f t="shared" si="248"/>
        <v>-4.126681644557062E-2</v>
      </c>
      <c r="BC259" s="16">
        <f t="shared" si="248"/>
        <v>5.3494782103380434E-3</v>
      </c>
      <c r="BD259" s="16">
        <f t="shared" si="248"/>
        <v>9.1016941598995871E-3</v>
      </c>
      <c r="BE259" s="16"/>
      <c r="BF259" s="16">
        <f t="shared" si="248"/>
        <v>-5.9208404368059631E-3</v>
      </c>
      <c r="BG259" s="16">
        <f t="shared" si="248"/>
        <v>2.1346263803060372E-2</v>
      </c>
      <c r="BH259" s="16">
        <f t="shared" si="248"/>
        <v>5.2855414624481956E-3</v>
      </c>
      <c r="BI259" s="16">
        <f t="shared" si="248"/>
        <v>-4.1158486300547525E-2</v>
      </c>
      <c r="BJ259" s="16">
        <f t="shared" si="248"/>
        <v>-2.080144499266956E-2</v>
      </c>
      <c r="BK259" s="16">
        <f t="shared" si="248"/>
        <v>2.6809933386485074E-2</v>
      </c>
      <c r="BL259" s="16">
        <f t="shared" si="248"/>
        <v>3.0642245127552314E-2</v>
      </c>
      <c r="BM259" s="16"/>
      <c r="BN259" s="16">
        <f t="shared" si="248"/>
        <v>-1.1147461529140923E-2</v>
      </c>
      <c r="BO259" s="16">
        <f t="shared" si="248"/>
        <v>1.5976279055250231E-2</v>
      </c>
      <c r="BP259" s="16">
        <f t="shared" si="248"/>
        <v>-5.2577513994271907E-3</v>
      </c>
      <c r="BQ259" s="16">
        <f t="shared" si="248"/>
        <v>-4.6199836611029887E-2</v>
      </c>
      <c r="BR259" s="16">
        <f t="shared" si="248"/>
        <v>-2.5949827565576733E-2</v>
      </c>
      <c r="BS259" s="16">
        <f t="shared" si="248"/>
        <v>2.1411222022276633E-2</v>
      </c>
      <c r="BT259" s="16">
        <f t="shared" si="248"/>
        <v>2.5223384420923756E-2</v>
      </c>
      <c r="BU259" s="16"/>
      <c r="BV259" s="16">
        <f t="shared" si="248"/>
        <v>3.6750229688935487E-2</v>
      </c>
      <c r="BW259" s="16">
        <f t="shared" si="248"/>
        <v>6.5187780473176193E-2</v>
      </c>
      <c r="BX259" s="16">
        <f t="shared" si="248"/>
        <v>4.2925223524947098E-2</v>
      </c>
      <c r="BY259" s="16">
        <f t="shared" si="248"/>
        <v>4.8437648036121272E-2</v>
      </c>
      <c r="BZ259" s="16">
        <f t="shared" si="248"/>
        <v>2.1230871856325217E-2</v>
      </c>
      <c r="CA259" s="16">
        <f t="shared" si="248"/>
        <v>7.0885979294735835E-2</v>
      </c>
      <c r="CB259" s="16">
        <f t="shared" si="248"/>
        <v>7.4882793873905396E-2</v>
      </c>
      <c r="CC259" s="16"/>
      <c r="CD259" s="16">
        <f t="shared" si="248"/>
        <v>-3.1876175676780805E-2</v>
      </c>
      <c r="CE259" s="16">
        <f t="shared" si="248"/>
        <v>4.3043066781705663E-2</v>
      </c>
      <c r="CF259" s="16">
        <f t="shared" si="248"/>
        <v>2.124333710083337E-2</v>
      </c>
      <c r="CG259" s="16">
        <f t="shared" si="248"/>
        <v>2.6641161102328947E-2</v>
      </c>
      <c r="CH259" s="16">
        <f t="shared" si="248"/>
        <v>-2.0789492798756748E-2</v>
      </c>
      <c r="CI259" s="16">
        <f t="shared" si="248"/>
        <v>4.8622802939898735E-2</v>
      </c>
      <c r="CJ259" s="16">
        <f t="shared" si="248"/>
        <v>3.7322503575980548E-3</v>
      </c>
      <c r="CK259" s="16"/>
      <c r="CL259" s="16">
        <f t="shared" si="248"/>
        <v>-3.1876175676780805E-2</v>
      </c>
      <c r="CM259" s="16">
        <f t="shared" si="248"/>
        <v>-5.3210135642194345E-3</v>
      </c>
      <c r="CN259" s="16">
        <f t="shared" si="248"/>
        <v>-2.6109927957225998E-2</v>
      </c>
      <c r="CO259" s="16">
        <f t="shared" si="248"/>
        <v>-2.0962391601577424E-2</v>
      </c>
      <c r="CP259" s="16">
        <f t="shared" si="248"/>
        <v>-6.6193769145637682E-2</v>
      </c>
      <c r="CQ259" s="16">
        <f t="shared" si="248"/>
        <v>-4.6368248719730887E-2</v>
      </c>
      <c r="CR259" s="16">
        <f t="shared" si="248"/>
        <v>3.7322503575980548E-3</v>
      </c>
      <c r="CS259" s="16"/>
      <c r="CT259" s="16">
        <f t="shared" ref="CT259:CZ259" si="249">CT15/CT14-1</f>
        <v>-3.5476020643645412E-2</v>
      </c>
      <c r="CU259" s="16">
        <f t="shared" si="249"/>
        <v>-9.019600514571402E-3</v>
      </c>
      <c r="CV259" s="16">
        <f t="shared" si="249"/>
        <v>-2.9731213980812576E-2</v>
      </c>
      <c r="CW259" s="16">
        <f t="shared" si="249"/>
        <v>-2.4602818082588573E-2</v>
      </c>
      <c r="CX259" s="16">
        <f t="shared" si="249"/>
        <v>-6.9666008518031952E-2</v>
      </c>
      <c r="CY259" s="16">
        <f t="shared" si="249"/>
        <v>-3.7183724606520974E-3</v>
      </c>
      <c r="CZ259" s="16">
        <f t="shared" si="249"/>
        <v>-3.7183724606520974E-3</v>
      </c>
    </row>
    <row r="260" spans="12:104" x14ac:dyDescent="0.25">
      <c r="L260" s="121"/>
      <c r="M260" s="278"/>
      <c r="N260" s="278"/>
      <c r="O260" s="278"/>
      <c r="P260" s="278"/>
      <c r="Q260" s="278"/>
      <c r="R260" s="278"/>
      <c r="S260" s="278"/>
      <c r="T260" s="278"/>
      <c r="U260" s="63"/>
      <c r="V260" s="121"/>
      <c r="W260" s="278"/>
      <c r="X260" s="278"/>
      <c r="Y260" s="278"/>
      <c r="Z260" s="278"/>
      <c r="AA260" s="278"/>
      <c r="AB260" s="278"/>
      <c r="AC260" s="278"/>
      <c r="AD260" s="278"/>
      <c r="AO260" s="78">
        <v>36160</v>
      </c>
      <c r="AP260" s="18">
        <f t="shared" ref="AP260:CR260" si="250">AP16/AP15-1</f>
        <v>6.0082063305979538E-3</v>
      </c>
      <c r="AQ260" s="18">
        <f t="shared" si="250"/>
        <v>1.4698428788646689E-2</v>
      </c>
      <c r="AR260" s="18">
        <f t="shared" si="250"/>
        <v>2.2052586938082985E-2</v>
      </c>
      <c r="AS260" s="18">
        <f t="shared" si="250"/>
        <v>0.10398346239664003</v>
      </c>
      <c r="AT260" s="18">
        <f t="shared" si="250"/>
        <v>2.4650382248741165E-2</v>
      </c>
      <c r="AU260" s="18">
        <f t="shared" si="250"/>
        <v>3.782612251574502E-3</v>
      </c>
      <c r="AV260" s="18">
        <f t="shared" si="250"/>
        <v>-2.1902404229429795E-2</v>
      </c>
      <c r="AW260" s="16"/>
      <c r="AX260" s="18">
        <f t="shared" si="250"/>
        <v>-5.9723233794609643E-3</v>
      </c>
      <c r="AY260" s="18">
        <f t="shared" si="250"/>
        <v>8.6383216392897921E-3</v>
      </c>
      <c r="AZ260" s="18">
        <f t="shared" si="250"/>
        <v>1.5948558378074074E-2</v>
      </c>
      <c r="BA260" s="18">
        <f t="shared" si="250"/>
        <v>9.7390116153630135E-2</v>
      </c>
      <c r="BB260" s="18">
        <f t="shared" si="250"/>
        <v>1.8530838815063566E-2</v>
      </c>
      <c r="BC260" s="18">
        <f t="shared" si="250"/>
        <v>-2.2123021114719421E-3</v>
      </c>
      <c r="BD260" s="18">
        <f t="shared" si="250"/>
        <v>-2.7743919368044989E-2</v>
      </c>
      <c r="BE260" s="16"/>
      <c r="BF260" s="18">
        <f t="shared" si="250"/>
        <v>-1.4485514485514495E-2</v>
      </c>
      <c r="BG260" s="18">
        <f t="shared" si="250"/>
        <v>-8.5643401147504905E-3</v>
      </c>
      <c r="BH260" s="18">
        <f t="shared" si="250"/>
        <v>7.2476293850340934E-3</v>
      </c>
      <c r="BI260" s="18">
        <f t="shared" si="250"/>
        <v>8.7991693960325135E-2</v>
      </c>
      <c r="BJ260" s="18">
        <f t="shared" si="250"/>
        <v>9.8077942940892893E-3</v>
      </c>
      <c r="BK260" s="18">
        <f t="shared" si="250"/>
        <v>-1.0757695318503235E-2</v>
      </c>
      <c r="BL260" s="18">
        <f t="shared" si="250"/>
        <v>-3.6070651121211328E-2</v>
      </c>
      <c r="BM260" s="16"/>
      <c r="BN260" s="18">
        <f t="shared" si="250"/>
        <v>-2.1576763485477102E-2</v>
      </c>
      <c r="BO260" s="18">
        <f t="shared" si="250"/>
        <v>-1.5698194801846421E-2</v>
      </c>
      <c r="BP260" s="18">
        <f t="shared" si="250"/>
        <v>-7.1954792184113492E-3</v>
      </c>
      <c r="BQ260" s="18">
        <f t="shared" si="250"/>
        <v>8.0163072336629559E-2</v>
      </c>
      <c r="BR260" s="18">
        <f t="shared" si="250"/>
        <v>2.5417432956564845E-3</v>
      </c>
      <c r="BS260" s="18">
        <f t="shared" si="250"/>
        <v>-1.7875767763812167E-2</v>
      </c>
      <c r="BT260" s="18">
        <f t="shared" si="250"/>
        <v>-4.300658471908525E-2</v>
      </c>
      <c r="BU260" s="16"/>
      <c r="BV260" s="18">
        <f t="shared" si="250"/>
        <v>-9.4189329766681595E-2</v>
      </c>
      <c r="BW260" s="18">
        <f t="shared" si="250"/>
        <v>-8.8747032363462597E-2</v>
      </c>
      <c r="BX260" s="18">
        <f t="shared" si="250"/>
        <v>-8.0875336134260789E-2</v>
      </c>
      <c r="BY260" s="18">
        <f t="shared" si="250"/>
        <v>-7.4213861211918086E-2</v>
      </c>
      <c r="BZ260" s="18">
        <f t="shared" si="250"/>
        <v>-7.1860750500441828E-2</v>
      </c>
      <c r="CA260" s="18">
        <f t="shared" si="250"/>
        <v>-9.0762999227850139E-2</v>
      </c>
      <c r="CB260" s="18">
        <f t="shared" si="250"/>
        <v>-0.11402876122146244</v>
      </c>
      <c r="CC260" s="16"/>
      <c r="CD260" s="18">
        <f t="shared" si="250"/>
        <v>-3.7683580143810236E-3</v>
      </c>
      <c r="CE260" s="18">
        <f t="shared" si="250"/>
        <v>-1.8193694396746896E-2</v>
      </c>
      <c r="CF260" s="18">
        <f t="shared" si="250"/>
        <v>-9.7125357414630242E-3</v>
      </c>
      <c r="CG260" s="18">
        <f t="shared" si="250"/>
        <v>-2.5352992158721444E-3</v>
      </c>
      <c r="CH260" s="18">
        <f t="shared" si="250"/>
        <v>7.7424535746320799E-2</v>
      </c>
      <c r="CI260" s="18">
        <f t="shared" si="250"/>
        <v>-2.0365746559689368E-2</v>
      </c>
      <c r="CJ260" s="18">
        <f t="shared" si="250"/>
        <v>-2.5588226143298698E-2</v>
      </c>
      <c r="CK260" s="16"/>
      <c r="CL260" s="18">
        <f t="shared" si="250"/>
        <v>-3.7683580143810236E-3</v>
      </c>
      <c r="CM260" s="18">
        <f t="shared" si="250"/>
        <v>2.2172072437387502E-3</v>
      </c>
      <c r="CN260" s="18">
        <f t="shared" si="250"/>
        <v>1.0874681832341082E-2</v>
      </c>
      <c r="CO260" s="18">
        <f t="shared" si="250"/>
        <v>1.8201126880976304E-2</v>
      </c>
      <c r="CP260" s="18">
        <f t="shared" si="250"/>
        <v>9.9823257468373505E-2</v>
      </c>
      <c r="CQ260" s="18">
        <f t="shared" si="250"/>
        <v>2.0789132768855634E-2</v>
      </c>
      <c r="CR260" s="18">
        <f t="shared" si="250"/>
        <v>-2.5588226143298698E-2</v>
      </c>
      <c r="CS260" s="16"/>
      <c r="CT260" s="18">
        <f t="shared" ref="CT260:CZ260" si="251">CT16/CT15-1</f>
        <v>2.2392861739093162E-2</v>
      </c>
      <c r="CU260" s="18">
        <f t="shared" si="251"/>
        <v>2.8535609003351947E-2</v>
      </c>
      <c r="CV260" s="18">
        <f t="shared" si="251"/>
        <v>3.7420430411386096E-2</v>
      </c>
      <c r="CW260" s="18">
        <f t="shared" si="251"/>
        <v>4.4939269207470156E-2</v>
      </c>
      <c r="CX260" s="18">
        <f t="shared" si="251"/>
        <v>0.12870481143233325</v>
      </c>
      <c r="CY260" s="18">
        <f t="shared" si="251"/>
        <v>2.6260177503829807E-2</v>
      </c>
      <c r="CZ260" s="18">
        <f t="shared" si="251"/>
        <v>2.6260177503829807E-2</v>
      </c>
    </row>
    <row r="261" spans="12:104" x14ac:dyDescent="0.25">
      <c r="L261" s="121"/>
      <c r="M261" s="278"/>
      <c r="N261" s="278"/>
      <c r="O261" s="278"/>
      <c r="P261" s="278"/>
      <c r="Q261" s="278"/>
      <c r="R261" s="278"/>
      <c r="S261" s="278"/>
      <c r="T261" s="278"/>
      <c r="U261" s="63"/>
      <c r="V261" s="121"/>
      <c r="W261" s="278"/>
      <c r="X261" s="278"/>
      <c r="Y261" s="278"/>
      <c r="Z261" s="278"/>
      <c r="AA261" s="278"/>
      <c r="AB261" s="278"/>
      <c r="AC261" s="278"/>
      <c r="AD261" s="278"/>
      <c r="AO261" s="78">
        <v>36189</v>
      </c>
      <c r="AP261" s="16">
        <f t="shared" ref="AP261:CR261" si="252">AP17/AP16-1</f>
        <v>-2.039329934450107E-3</v>
      </c>
      <c r="AQ261" s="16">
        <f t="shared" si="252"/>
        <v>-2.7960675687948355E-2</v>
      </c>
      <c r="AR261" s="16">
        <f t="shared" si="252"/>
        <v>-2.0233155502865086E-2</v>
      </c>
      <c r="AS261" s="16">
        <f t="shared" si="252"/>
        <v>-3.507207608857188E-2</v>
      </c>
      <c r="AT261" s="16">
        <f t="shared" si="252"/>
        <v>-3.3101615955743124E-2</v>
      </c>
      <c r="AU261" s="16">
        <f t="shared" si="252"/>
        <v>1.6254863218788662E-2</v>
      </c>
      <c r="AV261" s="16">
        <f t="shared" si="252"/>
        <v>1.7309424735103551E-2</v>
      </c>
      <c r="AW261" s="16"/>
      <c r="AX261" s="16">
        <f t="shared" si="252"/>
        <v>2.0434972996641321E-3</v>
      </c>
      <c r="AY261" s="16">
        <f t="shared" si="252"/>
        <v>-2.5974315953549265E-2</v>
      </c>
      <c r="AZ261" s="16">
        <f t="shared" si="252"/>
        <v>-1.8231004601834688E-2</v>
      </c>
      <c r="BA261" s="16">
        <f t="shared" si="252"/>
        <v>-3.3100248481688355E-2</v>
      </c>
      <c r="BB261" s="16">
        <f t="shared" si="252"/>
        <v>-3.1125761718899025E-2</v>
      </c>
      <c r="BC261" s="16">
        <f t="shared" si="252"/>
        <v>1.8331577287546974E-2</v>
      </c>
      <c r="BD261" s="16">
        <f t="shared" si="252"/>
        <v>1.9388293797472533E-2</v>
      </c>
      <c r="BE261" s="16"/>
      <c r="BF261" s="16">
        <f t="shared" si="252"/>
        <v>2.8764963503649543E-2</v>
      </c>
      <c r="BG261" s="16">
        <f t="shared" si="252"/>
        <v>2.6666972318063253E-2</v>
      </c>
      <c r="BH261" s="16">
        <f t="shared" si="252"/>
        <v>7.9498020211807852E-3</v>
      </c>
      <c r="BI261" s="16">
        <f t="shared" si="252"/>
        <v>-7.3159595736073113E-3</v>
      </c>
      <c r="BJ261" s="16">
        <f t="shared" si="252"/>
        <v>-5.288819226972441E-3</v>
      </c>
      <c r="BK261" s="16">
        <f t="shared" si="252"/>
        <v>4.5487397269683649E-2</v>
      </c>
      <c r="BL261" s="16">
        <f t="shared" si="252"/>
        <v>4.6572293209527382E-2</v>
      </c>
      <c r="BM261" s="16"/>
      <c r="BN261" s="16">
        <f t="shared" si="252"/>
        <v>2.0650990198846531E-2</v>
      </c>
      <c r="BO261" s="16">
        <f t="shared" si="252"/>
        <v>1.8569546081907751E-2</v>
      </c>
      <c r="BP261" s="16">
        <f t="shared" si="252"/>
        <v>-7.8871011286867354E-3</v>
      </c>
      <c r="BQ261" s="16">
        <f t="shared" si="252"/>
        <v>-1.5145358989283486E-2</v>
      </c>
      <c r="BR261" s="16">
        <f t="shared" si="252"/>
        <v>-1.3134206903564705E-2</v>
      </c>
      <c r="BS261" s="16">
        <f t="shared" si="252"/>
        <v>3.7241532438650138E-2</v>
      </c>
      <c r="BT261" s="16">
        <f t="shared" si="252"/>
        <v>3.8317871694502514E-2</v>
      </c>
      <c r="BU261" s="16"/>
      <c r="BV261" s="16">
        <f t="shared" si="252"/>
        <v>3.6346835053133963E-2</v>
      </c>
      <c r="BW261" s="16">
        <f t="shared" si="252"/>
        <v>3.4233381929937856E-2</v>
      </c>
      <c r="BX261" s="16">
        <f t="shared" si="252"/>
        <v>7.369877297981553E-3</v>
      </c>
      <c r="BY261" s="16">
        <f t="shared" si="252"/>
        <v>1.537826838460199E-2</v>
      </c>
      <c r="BZ261" s="16">
        <f t="shared" si="252"/>
        <v>2.0420801222553742E-3</v>
      </c>
      <c r="CA261" s="16">
        <f t="shared" si="252"/>
        <v>5.3192511104147577E-2</v>
      </c>
      <c r="CB261" s="16">
        <f t="shared" si="252"/>
        <v>5.4285402593948762E-2</v>
      </c>
      <c r="CC261" s="16"/>
      <c r="CD261" s="16">
        <f t="shared" si="252"/>
        <v>-1.5994868814014462E-2</v>
      </c>
      <c r="CE261" s="16">
        <f t="shared" si="252"/>
        <v>3.2125698557245119E-2</v>
      </c>
      <c r="CF261" s="16">
        <f t="shared" si="252"/>
        <v>5.3169395591414759E-3</v>
      </c>
      <c r="CG261" s="16">
        <f t="shared" si="252"/>
        <v>1.3309010197176008E-2</v>
      </c>
      <c r="CH261" s="16">
        <f t="shared" si="252"/>
        <v>-2.0379185293356583E-3</v>
      </c>
      <c r="CI261" s="16">
        <f t="shared" si="252"/>
        <v>5.104619057081039E-2</v>
      </c>
      <c r="CJ261" s="16">
        <f t="shared" si="252"/>
        <v>1.0376939432050758E-3</v>
      </c>
      <c r="CK261" s="16"/>
      <c r="CL261" s="16">
        <f t="shared" si="252"/>
        <v>-1.5994868814014462E-2</v>
      </c>
      <c r="CM261" s="16">
        <f t="shared" si="252"/>
        <v>-1.8001579933694556E-2</v>
      </c>
      <c r="CN261" s="16">
        <f t="shared" si="252"/>
        <v>-4.3508317162382903E-2</v>
      </c>
      <c r="CO261" s="16">
        <f t="shared" si="252"/>
        <v>-3.590439764891773E-2</v>
      </c>
      <c r="CP261" s="16">
        <f t="shared" si="252"/>
        <v>-5.0505971646514491E-2</v>
      </c>
      <c r="CQ261" s="16">
        <f t="shared" si="252"/>
        <v>-4.8567028765013731E-2</v>
      </c>
      <c r="CR261" s="16">
        <f t="shared" si="252"/>
        <v>1.0376939432050758E-3</v>
      </c>
      <c r="CS261" s="16"/>
      <c r="CT261" s="16">
        <f t="shared" ref="CT261:CZ261" si="253">CT17/CT16-1</f>
        <v>-1.701490649180859E-2</v>
      </c>
      <c r="CU261" s="16">
        <f t="shared" si="253"/>
        <v>-1.9019537418118015E-2</v>
      </c>
      <c r="CV261" s="16">
        <f t="shared" si="253"/>
        <v>-4.4499833897478802E-2</v>
      </c>
      <c r="CW261" s="16">
        <f t="shared" si="253"/>
        <v>-3.6903796745758499E-2</v>
      </c>
      <c r="CX261" s="16">
        <f t="shared" si="253"/>
        <v>-5.1490234485259689E-2</v>
      </c>
      <c r="CY261" s="16">
        <f t="shared" si="253"/>
        <v>-1.0366182507248745E-3</v>
      </c>
      <c r="CZ261" s="16">
        <f t="shared" si="253"/>
        <v>-1.0366182507248745E-3</v>
      </c>
    </row>
    <row r="262" spans="12:104" x14ac:dyDescent="0.25">
      <c r="L262" s="121"/>
      <c r="M262" s="278"/>
      <c r="N262" s="278"/>
      <c r="O262" s="278"/>
      <c r="P262" s="278"/>
      <c r="Q262" s="278"/>
      <c r="R262" s="278"/>
      <c r="S262" s="278"/>
      <c r="T262" s="278"/>
      <c r="U262" s="63"/>
      <c r="V262" s="121"/>
      <c r="W262" s="278"/>
      <c r="X262" s="278"/>
      <c r="Y262" s="278"/>
      <c r="Z262" s="278"/>
      <c r="AA262" s="278"/>
      <c r="AB262" s="278"/>
      <c r="AC262" s="278"/>
      <c r="AD262" s="278"/>
      <c r="AO262" s="78">
        <v>36217</v>
      </c>
      <c r="AP262" s="18">
        <f t="shared" ref="AP262:CR262" si="254">AP18/AP17-1</f>
        <v>4.7942569764201526E-2</v>
      </c>
      <c r="AQ262" s="18">
        <f t="shared" si="254"/>
        <v>1.4423357664233638E-2</v>
      </c>
      <c r="AR262" s="18">
        <f t="shared" si="254"/>
        <v>1.9118299520025861E-2</v>
      </c>
      <c r="AS262" s="18">
        <f t="shared" si="254"/>
        <v>1.9852148467580433E-2</v>
      </c>
      <c r="AT262" s="18">
        <f t="shared" si="254"/>
        <v>2.9021512054655307E-2</v>
      </c>
      <c r="AU262" s="18">
        <f t="shared" si="254"/>
        <v>4.8646048385480478E-2</v>
      </c>
      <c r="AV262" s="18">
        <f t="shared" si="254"/>
        <v>2.9011786038077858E-2</v>
      </c>
      <c r="AW262" s="16"/>
      <c r="AX262" s="18">
        <f t="shared" si="254"/>
        <v>-4.5749233925089228E-2</v>
      </c>
      <c r="AY262" s="18">
        <f t="shared" si="254"/>
        <v>-3.1985733824621776E-2</v>
      </c>
      <c r="AZ262" s="18">
        <f t="shared" si="254"/>
        <v>-2.7505581962054992E-2</v>
      </c>
      <c r="BA262" s="18">
        <f t="shared" si="254"/>
        <v>-2.6805306041667754E-2</v>
      </c>
      <c r="BB262" s="18">
        <f t="shared" si="254"/>
        <v>-1.8055433814282096E-2</v>
      </c>
      <c r="BC262" s="18">
        <f t="shared" si="254"/>
        <v>6.7129501327256591E-4</v>
      </c>
      <c r="BD262" s="18">
        <f t="shared" si="254"/>
        <v>-1.8064714873051946E-2</v>
      </c>
      <c r="BE262" s="16"/>
      <c r="BF262" s="18">
        <f t="shared" si="254"/>
        <v>-1.4218282293345652E-2</v>
      </c>
      <c r="BG262" s="18">
        <f t="shared" si="254"/>
        <v>3.3042626480080273E-2</v>
      </c>
      <c r="BH262" s="18">
        <f t="shared" si="254"/>
        <v>4.6281878471357007E-3</v>
      </c>
      <c r="BI262" s="18">
        <f t="shared" si="254"/>
        <v>5.3516027231934604E-3</v>
      </c>
      <c r="BJ262" s="18">
        <f t="shared" si="254"/>
        <v>1.4390593710337019E-2</v>
      </c>
      <c r="BK262" s="18">
        <f t="shared" si="254"/>
        <v>3.3736102843734184E-2</v>
      </c>
      <c r="BL262" s="18">
        <f t="shared" si="254"/>
        <v>1.4381005981008999E-2</v>
      </c>
      <c r="BM262" s="16"/>
      <c r="BN262" s="18">
        <f t="shared" si="254"/>
        <v>-1.8759646970356592E-2</v>
      </c>
      <c r="BO262" s="18">
        <f t="shared" si="254"/>
        <v>2.8283537110216805E-2</v>
      </c>
      <c r="BP262" s="18">
        <f t="shared" si="254"/>
        <v>-4.6068664040314067E-3</v>
      </c>
      <c r="BQ262" s="18">
        <f t="shared" si="254"/>
        <v>7.2008220036878789E-4</v>
      </c>
      <c r="BR262" s="18">
        <f t="shared" si="254"/>
        <v>9.7174317636075092E-3</v>
      </c>
      <c r="BS262" s="18">
        <f t="shared" si="254"/>
        <v>2.8973818720909206E-2</v>
      </c>
      <c r="BT262" s="18">
        <f t="shared" si="254"/>
        <v>9.7078882036674141E-3</v>
      </c>
      <c r="BU262" s="16"/>
      <c r="BV262" s="18">
        <f t="shared" si="254"/>
        <v>-1.946571225781113E-2</v>
      </c>
      <c r="BW262" s="18">
        <f t="shared" si="254"/>
        <v>2.7543621238460547E-2</v>
      </c>
      <c r="BX262" s="18">
        <f t="shared" si="254"/>
        <v>-5.3231155236610483E-3</v>
      </c>
      <c r="BY262" s="18">
        <f t="shared" si="254"/>
        <v>-7.1956405510076316E-4</v>
      </c>
      <c r="BZ262" s="18">
        <f t="shared" si="254"/>
        <v>8.9908753939018649E-3</v>
      </c>
      <c r="CA262" s="18">
        <f t="shared" si="254"/>
        <v>2.823340614731773E-2</v>
      </c>
      <c r="CB262" s="18">
        <f t="shared" si="254"/>
        <v>8.9813387011643542E-3</v>
      </c>
      <c r="CC262" s="16"/>
      <c r="CD262" s="18">
        <f t="shared" si="254"/>
        <v>-4.6389387973546414E-2</v>
      </c>
      <c r="CE262" s="18">
        <f t="shared" si="254"/>
        <v>1.8387426781551364E-2</v>
      </c>
      <c r="CF262" s="18">
        <f t="shared" si="254"/>
        <v>-1.4186442381824982E-2</v>
      </c>
      <c r="CG262" s="18">
        <f t="shared" si="254"/>
        <v>-9.6239120549148627E-3</v>
      </c>
      <c r="CH262" s="18">
        <f t="shared" si="254"/>
        <v>-8.91075986231471E-3</v>
      </c>
      <c r="CI262" s="18">
        <f t="shared" si="254"/>
        <v>1.9071065182729274E-2</v>
      </c>
      <c r="CJ262" s="18">
        <f t="shared" si="254"/>
        <v>-1.8723440933794411E-2</v>
      </c>
      <c r="CK262" s="16"/>
      <c r="CL262" s="18">
        <f t="shared" si="254"/>
        <v>-4.6389387973546414E-2</v>
      </c>
      <c r="CM262" s="18">
        <f t="shared" si="254"/>
        <v>-6.708446785851363E-4</v>
      </c>
      <c r="CN262" s="18">
        <f t="shared" si="254"/>
        <v>-3.2635121043880222E-2</v>
      </c>
      <c r="CO262" s="18">
        <f t="shared" si="254"/>
        <v>-2.8157974667349484E-2</v>
      </c>
      <c r="CP262" s="18">
        <f t="shared" si="254"/>
        <v>-2.7458168523336934E-2</v>
      </c>
      <c r="CQ262" s="18">
        <f t="shared" si="254"/>
        <v>-1.871416610117338E-2</v>
      </c>
      <c r="CR262" s="18">
        <f t="shared" si="254"/>
        <v>-1.8723440933794411E-2</v>
      </c>
      <c r="CS262" s="16"/>
      <c r="CT262" s="18">
        <f t="shared" ref="CT262:CZ262" si="255">CT18/CT17-1</f>
        <v>-2.8193832599119006E-2</v>
      </c>
      <c r="CU262" s="18">
        <f t="shared" si="255"/>
        <v>1.8397052378779311E-2</v>
      </c>
      <c r="CV262" s="18">
        <f t="shared" si="255"/>
        <v>-1.4177124666387986E-2</v>
      </c>
      <c r="CW262" s="18">
        <f t="shared" si="255"/>
        <v>-9.6145512153404944E-3</v>
      </c>
      <c r="CX262" s="18">
        <f t="shared" si="255"/>
        <v>-8.9013922821663538E-3</v>
      </c>
      <c r="CY262" s="18">
        <f t="shared" si="255"/>
        <v>1.9080697241572686E-2</v>
      </c>
      <c r="CZ262" s="18">
        <f t="shared" si="255"/>
        <v>1.9080697241572686E-2</v>
      </c>
    </row>
    <row r="263" spans="12:104" x14ac:dyDescent="0.25">
      <c r="L263" s="121"/>
      <c r="M263" s="278"/>
      <c r="N263" s="278"/>
      <c r="O263" s="278"/>
      <c r="P263" s="278"/>
      <c r="Q263" s="278"/>
      <c r="R263" s="278"/>
      <c r="S263" s="278"/>
      <c r="T263" s="278"/>
      <c r="U263" s="63"/>
      <c r="V263" s="121"/>
      <c r="W263" s="278"/>
      <c r="X263" s="278"/>
      <c r="Y263" s="278"/>
      <c r="Z263" s="278"/>
      <c r="AA263" s="278"/>
      <c r="AB263" s="278"/>
      <c r="AC263" s="278"/>
      <c r="AD263" s="278"/>
      <c r="AO263" s="78">
        <v>36250</v>
      </c>
      <c r="AP263" s="16">
        <f t="shared" ref="AP263:CR263" si="256">AP19/AP18-1</f>
        <v>-1.6790336059969158E-2</v>
      </c>
      <c r="AQ263" s="16">
        <f t="shared" si="256"/>
        <v>-3.7405019571724596E-2</v>
      </c>
      <c r="AR263" s="16">
        <f t="shared" si="256"/>
        <v>-1.0052637827996924E-2</v>
      </c>
      <c r="AS263" s="16">
        <f t="shared" si="256"/>
        <v>-8.8343224754224847E-3</v>
      </c>
      <c r="AT263" s="16">
        <f t="shared" si="256"/>
        <v>-4.1499771376314665E-2</v>
      </c>
      <c r="AU263" s="16">
        <f t="shared" si="256"/>
        <v>-1.4698574104514694E-2</v>
      </c>
      <c r="AV263" s="16">
        <f t="shared" si="256"/>
        <v>9.0011269337157973E-3</v>
      </c>
      <c r="AW263" s="16"/>
      <c r="AX263" s="16">
        <f t="shared" si="256"/>
        <v>1.7077065732536534E-2</v>
      </c>
      <c r="AY263" s="16">
        <f t="shared" si="256"/>
        <v>-2.0966721817141099E-2</v>
      </c>
      <c r="AZ263" s="16">
        <f t="shared" si="256"/>
        <v>6.8527583475654907E-3</v>
      </c>
      <c r="BA263" s="16">
        <f t="shared" si="256"/>
        <v>8.0918789514989875E-3</v>
      </c>
      <c r="BB263" s="16">
        <f t="shared" si="256"/>
        <v>-2.5131399967456614E-2</v>
      </c>
      <c r="BC263" s="16">
        <f t="shared" si="256"/>
        <v>2.1274831118645032E-3</v>
      </c>
      <c r="BD263" s="16">
        <f t="shared" si="256"/>
        <v>2.6231905502566599E-2</v>
      </c>
      <c r="BE263" s="16"/>
      <c r="BF263" s="16">
        <f t="shared" si="256"/>
        <v>3.8858523400031153E-2</v>
      </c>
      <c r="BG263" s="16">
        <f t="shared" si="256"/>
        <v>2.1415739673381395E-2</v>
      </c>
      <c r="BH263" s="16">
        <f t="shared" si="256"/>
        <v>2.8415254909762933E-2</v>
      </c>
      <c r="BI263" s="16">
        <f t="shared" si="256"/>
        <v>2.9680912197973974E-2</v>
      </c>
      <c r="BJ263" s="16">
        <f t="shared" si="256"/>
        <v>-4.253867813406198E-3</v>
      </c>
      <c r="BK263" s="16">
        <f t="shared" si="256"/>
        <v>2.3588784409728891E-2</v>
      </c>
      <c r="BL263" s="16">
        <f t="shared" si="256"/>
        <v>4.8209420835327421E-2</v>
      </c>
      <c r="BM263" s="16"/>
      <c r="BN263" s="16">
        <f t="shared" si="256"/>
        <v>1.0154719545836022E-2</v>
      </c>
      <c r="BO263" s="16">
        <f t="shared" si="256"/>
        <v>-6.8061176679022894E-3</v>
      </c>
      <c r="BP263" s="16">
        <f t="shared" si="256"/>
        <v>-2.7630137509245811E-2</v>
      </c>
      <c r="BQ263" s="16">
        <f t="shared" si="256"/>
        <v>1.2306870032980921E-3</v>
      </c>
      <c r="BR263" s="16">
        <f t="shared" si="256"/>
        <v>-3.176647037002156E-2</v>
      </c>
      <c r="BS263" s="16">
        <f t="shared" si="256"/>
        <v>-4.6931144564337224E-3</v>
      </c>
      <c r="BT263" s="16">
        <f t="shared" si="256"/>
        <v>1.9247250399160309E-2</v>
      </c>
      <c r="BU263" s="16"/>
      <c r="BV263" s="16">
        <f t="shared" si="256"/>
        <v>8.9130633513119228E-3</v>
      </c>
      <c r="BW263" s="16">
        <f t="shared" si="256"/>
        <v>-8.026926037649651E-3</v>
      </c>
      <c r="BX263" s="16">
        <f t="shared" si="256"/>
        <v>-2.8825349529512545E-2</v>
      </c>
      <c r="BY263" s="16">
        <f t="shared" si="256"/>
        <v>-1.2291742744937606E-3</v>
      </c>
      <c r="BZ263" s="16">
        <f t="shared" si="256"/>
        <v>-3.2956598116344882E-2</v>
      </c>
      <c r="CA263" s="16">
        <f t="shared" si="256"/>
        <v>-5.9165200753702463E-3</v>
      </c>
      <c r="CB263" s="16">
        <f t="shared" si="256"/>
        <v>1.7994417899621418E-2</v>
      </c>
      <c r="CC263" s="16"/>
      <c r="CD263" s="16">
        <f t="shared" si="256"/>
        <v>1.4917845157035092E-2</v>
      </c>
      <c r="CE263" s="16">
        <f t="shared" si="256"/>
        <v>2.5779269089821533E-2</v>
      </c>
      <c r="CF263" s="16">
        <f t="shared" si="256"/>
        <v>4.2720405090250768E-3</v>
      </c>
      <c r="CG263" s="16">
        <f t="shared" si="256"/>
        <v>3.280868653883684E-2</v>
      </c>
      <c r="CH263" s="16">
        <f t="shared" si="256"/>
        <v>3.4079750766253358E-2</v>
      </c>
      <c r="CI263" s="16">
        <f t="shared" si="256"/>
        <v>2.7961597161310969E-2</v>
      </c>
      <c r="CJ263" s="16">
        <f t="shared" si="256"/>
        <v>2.4053249508587005E-2</v>
      </c>
      <c r="CK263" s="16"/>
      <c r="CL263" s="16">
        <f t="shared" si="256"/>
        <v>1.4917845157035092E-2</v>
      </c>
      <c r="CM263" s="16">
        <f t="shared" si="256"/>
        <v>-2.1229665364113082E-3</v>
      </c>
      <c r="CN263" s="16">
        <f t="shared" si="256"/>
        <v>-2.3045176704756254E-2</v>
      </c>
      <c r="CO263" s="16">
        <f t="shared" si="256"/>
        <v>4.7152436345003768E-3</v>
      </c>
      <c r="CP263" s="16">
        <f t="shared" si="256"/>
        <v>5.9517336268568588E-3</v>
      </c>
      <c r="CQ263" s="16">
        <f t="shared" si="256"/>
        <v>-2.7201013382723849E-2</v>
      </c>
      <c r="CR263" s="16">
        <f t="shared" si="256"/>
        <v>2.4053249508587005E-2</v>
      </c>
      <c r="CS263" s="16"/>
      <c r="CT263" s="16">
        <f t="shared" ref="CT263:CZ263" si="257">CT19/CT18-1</f>
        <v>-8.9208294157903101E-3</v>
      </c>
      <c r="CU263" s="16">
        <f t="shared" si="257"/>
        <v>-2.5561381751934786E-2</v>
      </c>
      <c r="CV263" s="16">
        <f t="shared" si="257"/>
        <v>-4.599216518862137E-2</v>
      </c>
      <c r="CW263" s="16">
        <f t="shared" si="257"/>
        <v>-1.888378937654478E-2</v>
      </c>
      <c r="CX263" s="16">
        <f t="shared" si="257"/>
        <v>-1.7676342407405565E-2</v>
      </c>
      <c r="CY263" s="16">
        <f t="shared" si="257"/>
        <v>-2.3488280048063359E-2</v>
      </c>
      <c r="CZ263" s="16">
        <f t="shared" si="257"/>
        <v>-2.3488280048063359E-2</v>
      </c>
    </row>
    <row r="264" spans="12:104" x14ac:dyDescent="0.25">
      <c r="L264" s="121"/>
      <c r="M264" s="278"/>
      <c r="N264" s="278"/>
      <c r="O264" s="278"/>
      <c r="P264" s="278"/>
      <c r="Q264" s="278"/>
      <c r="R264" s="278"/>
      <c r="S264" s="278"/>
      <c r="T264" s="278"/>
      <c r="U264" s="63"/>
      <c r="V264" s="121"/>
      <c r="W264" s="278"/>
      <c r="X264" s="278"/>
      <c r="Y264" s="278"/>
      <c r="Z264" s="278"/>
      <c r="AA264" s="278"/>
      <c r="AB264" s="278"/>
      <c r="AC264" s="278"/>
      <c r="AD264" s="278"/>
      <c r="AO264" s="78">
        <v>36280</v>
      </c>
      <c r="AP264" s="18">
        <f t="shared" ref="AP264:CR264" si="258">AP20/AP19-1</f>
        <v>5.7438697712755005E-3</v>
      </c>
      <c r="AQ264" s="18">
        <f t="shared" si="258"/>
        <v>-1.2558156223463457E-2</v>
      </c>
      <c r="AR264" s="18">
        <f t="shared" si="258"/>
        <v>4.5576300323830754E-3</v>
      </c>
      <c r="AS264" s="18">
        <f t="shared" si="258"/>
        <v>-9.4158515403600651E-3</v>
      </c>
      <c r="AT264" s="18">
        <f t="shared" si="258"/>
        <v>-2.4367438842880618E-2</v>
      </c>
      <c r="AU264" s="18">
        <f t="shared" si="258"/>
        <v>4.0136569089604057E-2</v>
      </c>
      <c r="AV264" s="18">
        <f t="shared" si="258"/>
        <v>4.8561965547281538E-2</v>
      </c>
      <c r="AW264" s="16"/>
      <c r="AX264" s="18">
        <f t="shared" si="258"/>
        <v>-5.7110661510487715E-3</v>
      </c>
      <c r="AY264" s="18">
        <f t="shared" si="258"/>
        <v>-1.8197501913584824E-2</v>
      </c>
      <c r="AZ264" s="18">
        <f t="shared" si="258"/>
        <v>-1.1794650452726652E-3</v>
      </c>
      <c r="BA264" s="18">
        <f t="shared" si="258"/>
        <v>-1.507314314039343E-2</v>
      </c>
      <c r="BB264" s="18">
        <f t="shared" si="258"/>
        <v>-2.9939340938766157E-2</v>
      </c>
      <c r="BC264" s="18">
        <f t="shared" si="258"/>
        <v>3.4196280337408513E-2</v>
      </c>
      <c r="BD264" s="18">
        <f t="shared" si="258"/>
        <v>4.257355879856739E-2</v>
      </c>
      <c r="BE264" s="16"/>
      <c r="BF264" s="18">
        <f t="shared" si="258"/>
        <v>1.271786921185547E-2</v>
      </c>
      <c r="BG264" s="18">
        <f t="shared" si="258"/>
        <v>1.8534788767652133E-2</v>
      </c>
      <c r="BH264" s="18">
        <f t="shared" si="258"/>
        <v>1.7333462586906379E-2</v>
      </c>
      <c r="BI264" s="18">
        <f t="shared" si="258"/>
        <v>3.1822681030868605E-3</v>
      </c>
      <c r="BJ264" s="18">
        <f t="shared" si="258"/>
        <v>-1.1959471531256649E-2</v>
      </c>
      <c r="BK264" s="18">
        <f t="shared" si="258"/>
        <v>5.3364889937753901E-2</v>
      </c>
      <c r="BL264" s="18">
        <f t="shared" si="258"/>
        <v>6.1897439485637973E-2</v>
      </c>
      <c r="BM264" s="16"/>
      <c r="BN264" s="18">
        <f t="shared" si="258"/>
        <v>-4.5369522824051378E-3</v>
      </c>
      <c r="BO264" s="18">
        <f t="shared" si="258"/>
        <v>1.1808578258016844E-3</v>
      </c>
      <c r="BP264" s="18">
        <f t="shared" si="258"/>
        <v>-1.703813275032795E-2</v>
      </c>
      <c r="BQ264" s="18">
        <f t="shared" si="258"/>
        <v>-1.3910084553628521E-2</v>
      </c>
      <c r="BR264" s="18">
        <f t="shared" si="258"/>
        <v>-2.8793837218011098E-2</v>
      </c>
      <c r="BS264" s="18">
        <f t="shared" si="258"/>
        <v>3.5417519108460027E-2</v>
      </c>
      <c r="BT264" s="18">
        <f t="shared" si="258"/>
        <v>4.3804689944448638E-2</v>
      </c>
      <c r="BU264" s="16"/>
      <c r="BV264" s="18">
        <f t="shared" si="258"/>
        <v>9.5053525286081797E-3</v>
      </c>
      <c r="BW264" s="18">
        <f t="shared" si="258"/>
        <v>1.5303819806938179E-2</v>
      </c>
      <c r="BX264" s="18">
        <f t="shared" si="258"/>
        <v>-3.1721733968684829E-3</v>
      </c>
      <c r="BY264" s="18">
        <f t="shared" si="258"/>
        <v>1.4106304441144024E-2</v>
      </c>
      <c r="BZ264" s="18">
        <f t="shared" si="258"/>
        <v>-1.5093707410693158E-2</v>
      </c>
      <c r="CA264" s="18">
        <f t="shared" si="258"/>
        <v>5.002343385669783E-2</v>
      </c>
      <c r="CB264" s="18">
        <f t="shared" si="258"/>
        <v>5.8528916677898835E-2</v>
      </c>
      <c r="CC264" s="16"/>
      <c r="CD264" s="18">
        <f t="shared" si="258"/>
        <v>-3.8587787683240782E-2</v>
      </c>
      <c r="CE264" s="18">
        <f t="shared" si="258"/>
        <v>3.0863369892496717E-2</v>
      </c>
      <c r="CF264" s="18">
        <f t="shared" si="258"/>
        <v>1.2104231746233429E-2</v>
      </c>
      <c r="CG264" s="18">
        <f t="shared" si="258"/>
        <v>2.9647502581256369E-2</v>
      </c>
      <c r="CH264" s="18">
        <f t="shared" si="258"/>
        <v>1.5325018759918763E-2</v>
      </c>
      <c r="CI264" s="18">
        <f t="shared" si="258"/>
        <v>6.6115062678906211E-2</v>
      </c>
      <c r="CJ264" s="18">
        <f t="shared" si="258"/>
        <v>8.1002790480215747E-3</v>
      </c>
      <c r="CK264" s="16"/>
      <c r="CL264" s="18">
        <f t="shared" si="258"/>
        <v>-3.8587787683240782E-2</v>
      </c>
      <c r="CM264" s="18">
        <f t="shared" si="258"/>
        <v>-3.3065561139179245E-2</v>
      </c>
      <c r="CN264" s="18">
        <f t="shared" si="258"/>
        <v>-5.0661352440660279E-2</v>
      </c>
      <c r="CO264" s="18">
        <f t="shared" si="258"/>
        <v>-3.4206026510886112E-2</v>
      </c>
      <c r="CP264" s="18">
        <f t="shared" si="258"/>
        <v>-4.7640302343504581E-2</v>
      </c>
      <c r="CQ264" s="18">
        <f t="shared" si="258"/>
        <v>-6.2014940969667864E-2</v>
      </c>
      <c r="CR264" s="18">
        <f t="shared" si="258"/>
        <v>8.1002790480215747E-3</v>
      </c>
      <c r="CS264" s="16"/>
      <c r="CT264" s="18">
        <f t="shared" ref="CT264:CZ264" si="259">CT20/CT19-1</f>
        <v>-4.6312919162517341E-2</v>
      </c>
      <c r="CU264" s="18">
        <f t="shared" si="259"/>
        <v>-4.0835064767638984E-2</v>
      </c>
      <c r="CV264" s="18">
        <f t="shared" si="259"/>
        <v>-5.8289470511973307E-2</v>
      </c>
      <c r="CW264" s="18">
        <f t="shared" si="259"/>
        <v>-4.1966366281396716E-2</v>
      </c>
      <c r="CX264" s="18">
        <f t="shared" si="259"/>
        <v>-5.5292695131642589E-2</v>
      </c>
      <c r="CY264" s="18">
        <f t="shared" si="259"/>
        <v>-8.0351917526209071E-3</v>
      </c>
      <c r="CZ264" s="18">
        <f t="shared" si="259"/>
        <v>-8.0351917526209071E-3</v>
      </c>
    </row>
    <row r="265" spans="12:104" x14ac:dyDescent="0.25">
      <c r="L265" s="121"/>
      <c r="M265" s="278"/>
      <c r="N265" s="278"/>
      <c r="O265" s="278"/>
      <c r="P265" s="278"/>
      <c r="Q265" s="278"/>
      <c r="R265" s="278"/>
      <c r="S265" s="278"/>
      <c r="T265" s="278"/>
      <c r="U265" s="63"/>
      <c r="V265" s="121"/>
      <c r="W265" s="278"/>
      <c r="X265" s="278"/>
      <c r="Y265" s="278"/>
      <c r="Z265" s="278"/>
      <c r="AA265" s="278"/>
      <c r="AB265" s="278"/>
      <c r="AC265" s="278"/>
      <c r="AD265" s="278"/>
      <c r="AO265" s="78">
        <v>36311</v>
      </c>
      <c r="AP265" s="16">
        <f t="shared" ref="AP265:CR265" si="260">AP21/AP20-1</f>
        <v>1.0641022357671615E-2</v>
      </c>
      <c r="AQ265" s="16">
        <f t="shared" si="260"/>
        <v>-4.6995554801904094E-3</v>
      </c>
      <c r="AR265" s="16">
        <f t="shared" si="260"/>
        <v>5.8502805746807329E-3</v>
      </c>
      <c r="AS265" s="16">
        <f t="shared" si="260"/>
        <v>-3.3222591362126352E-2</v>
      </c>
      <c r="AT265" s="16">
        <f t="shared" si="260"/>
        <v>1.0678871090770592E-2</v>
      </c>
      <c r="AU265" s="16">
        <f t="shared" si="260"/>
        <v>-9.5117311350656486E-4</v>
      </c>
      <c r="AV265" s="16">
        <f t="shared" si="260"/>
        <v>-8.1590837347029765E-3</v>
      </c>
      <c r="AW265" s="16"/>
      <c r="AX265" s="16">
        <f t="shared" si="260"/>
        <v>-1.0528983211909981E-2</v>
      </c>
      <c r="AY265" s="16">
        <f t="shared" si="260"/>
        <v>-1.5179057151346154E-2</v>
      </c>
      <c r="AZ265" s="16">
        <f t="shared" si="260"/>
        <v>-4.740300143185161E-3</v>
      </c>
      <c r="BA265" s="16">
        <f t="shared" si="260"/>
        <v>-4.3401774467328402E-2</v>
      </c>
      <c r="BB265" s="16">
        <f t="shared" si="260"/>
        <v>3.7450224423585254E-5</v>
      </c>
      <c r="BC265" s="16">
        <f t="shared" si="260"/>
        <v>-1.1470141439672954E-2</v>
      </c>
      <c r="BD265" s="16">
        <f t="shared" si="260"/>
        <v>-1.8602160090945841E-2</v>
      </c>
      <c r="BE265" s="16"/>
      <c r="BF265" s="16">
        <f t="shared" si="260"/>
        <v>4.7217455855330659E-3</v>
      </c>
      <c r="BG265" s="16">
        <f t="shared" si="260"/>
        <v>1.54130121435474E-2</v>
      </c>
      <c r="BH265" s="16">
        <f t="shared" si="260"/>
        <v>1.0599649696691138E-2</v>
      </c>
      <c r="BI265" s="16">
        <f t="shared" si="260"/>
        <v>-2.865771440069742E-2</v>
      </c>
      <c r="BJ265" s="16">
        <f t="shared" si="260"/>
        <v>1.5451039588734838E-2</v>
      </c>
      <c r="BK265" s="16">
        <f t="shared" si="260"/>
        <v>3.7660812745765604E-3</v>
      </c>
      <c r="BL265" s="16">
        <f t="shared" si="260"/>
        <v>-3.4758632667764022E-3</v>
      </c>
      <c r="BM265" s="16"/>
      <c r="BN265" s="16">
        <f t="shared" si="260"/>
        <v>-5.8162538577195555E-3</v>
      </c>
      <c r="BO265" s="16">
        <f t="shared" si="260"/>
        <v>4.7628776126142913E-3</v>
      </c>
      <c r="BP265" s="16">
        <f t="shared" si="260"/>
        <v>-1.0488475530218588E-2</v>
      </c>
      <c r="BQ265" s="16">
        <f t="shared" si="260"/>
        <v>-3.8845614194672473E-2</v>
      </c>
      <c r="BR265" s="16">
        <f t="shared" si="260"/>
        <v>4.8005062078733118E-3</v>
      </c>
      <c r="BS265" s="16">
        <f t="shared" si="260"/>
        <v>-6.7618947069353341E-3</v>
      </c>
      <c r="BT265" s="16">
        <f t="shared" si="260"/>
        <v>-1.3927882290175053E-2</v>
      </c>
      <c r="BU265" s="16"/>
      <c r="BV265" s="16">
        <f t="shared" si="260"/>
        <v>3.436426116838498E-2</v>
      </c>
      <c r="BW265" s="16">
        <f t="shared" si="260"/>
        <v>4.5370954397454311E-2</v>
      </c>
      <c r="BX265" s="16">
        <f t="shared" si="260"/>
        <v>2.9503208936297876E-2</v>
      </c>
      <c r="BY265" s="16">
        <f t="shared" si="260"/>
        <v>4.0415582312642417E-2</v>
      </c>
      <c r="BZ265" s="16">
        <f t="shared" si="260"/>
        <v>4.5410103774302213E-2</v>
      </c>
      <c r="CA265" s="16">
        <f t="shared" si="260"/>
        <v>3.3380401693589468E-2</v>
      </c>
      <c r="CB265" s="16">
        <f t="shared" si="260"/>
        <v>2.5924796549327889E-2</v>
      </c>
      <c r="CC265" s="16"/>
      <c r="CD265" s="16">
        <f t="shared" si="260"/>
        <v>9.520787051728874E-4</v>
      </c>
      <c r="CE265" s="16">
        <f t="shared" si="260"/>
        <v>-3.7448821956886924E-5</v>
      </c>
      <c r="CF265" s="16">
        <f t="shared" si="260"/>
        <v>-1.5215937535494217E-2</v>
      </c>
      <c r="CG265" s="16">
        <f t="shared" si="260"/>
        <v>-4.7775714464857177E-3</v>
      </c>
      <c r="CH265" s="16">
        <f t="shared" si="260"/>
        <v>-4.3437597943960626E-2</v>
      </c>
      <c r="CI265" s="16">
        <f t="shared" si="260"/>
        <v>-1.1507160718345011E-2</v>
      </c>
      <c r="CJ265" s="16">
        <f t="shared" si="260"/>
        <v>-7.2147731194076581E-3</v>
      </c>
      <c r="CK265" s="16"/>
      <c r="CL265" s="16">
        <f t="shared" si="260"/>
        <v>9.520787051728874E-4</v>
      </c>
      <c r="CM265" s="16">
        <f t="shared" si="260"/>
        <v>1.1603232153632348E-2</v>
      </c>
      <c r="CN265" s="16">
        <f t="shared" si="260"/>
        <v>-3.7519511217138923E-3</v>
      </c>
      <c r="CO265" s="16">
        <f t="shared" si="260"/>
        <v>6.8079292074081366E-3</v>
      </c>
      <c r="CP265" s="16">
        <f t="shared" si="260"/>
        <v>-3.2302143178719933E-2</v>
      </c>
      <c r="CQ265" s="16">
        <f t="shared" si="260"/>
        <v>1.1641116921704109E-2</v>
      </c>
      <c r="CR265" s="16">
        <f t="shared" si="260"/>
        <v>-7.2147731194076581E-3</v>
      </c>
      <c r="CS265" s="16"/>
      <c r="CT265" s="16">
        <f t="shared" ref="CT265:CZ265" si="261">CT21/CT20-1</f>
        <v>8.226202005686023E-3</v>
      </c>
      <c r="CU265" s="16">
        <f t="shared" si="261"/>
        <v>1.8954759562818779E-2</v>
      </c>
      <c r="CV265" s="16">
        <f t="shared" si="261"/>
        <v>3.4879870327786389E-3</v>
      </c>
      <c r="CW265" s="16">
        <f t="shared" si="261"/>
        <v>1.412460817016381E-2</v>
      </c>
      <c r="CX265" s="16">
        <f t="shared" si="261"/>
        <v>-2.5269685104137518E-2</v>
      </c>
      <c r="CY265" s="16">
        <f t="shared" si="261"/>
        <v>7.2672043500052741E-3</v>
      </c>
      <c r="CZ265" s="16">
        <f t="shared" si="261"/>
        <v>7.2672043500052741E-3</v>
      </c>
    </row>
    <row r="266" spans="12:104" x14ac:dyDescent="0.25">
      <c r="L266" s="121"/>
      <c r="M266" s="278"/>
      <c r="N266" s="278"/>
      <c r="O266" s="278"/>
      <c r="P266" s="278"/>
      <c r="Q266" s="278"/>
      <c r="R266" s="278"/>
      <c r="S266" s="278"/>
      <c r="T266" s="278"/>
      <c r="U266" s="63"/>
      <c r="V266" s="121"/>
      <c r="W266" s="278"/>
      <c r="X266" s="278"/>
      <c r="Y266" s="278"/>
      <c r="Z266" s="278"/>
      <c r="AA266" s="278"/>
      <c r="AB266" s="278"/>
      <c r="AC266" s="278"/>
      <c r="AD266" s="278"/>
      <c r="AO266" s="78">
        <v>36341</v>
      </c>
      <c r="AP266" s="18">
        <f t="shared" ref="AP266:CR266" si="262">AP22/AP21-1</f>
        <v>-7.6908457396261953E-3</v>
      </c>
      <c r="AQ266" s="18">
        <f t="shared" si="262"/>
        <v>-1.2923953123288645E-2</v>
      </c>
      <c r="AR266" s="18">
        <f t="shared" si="262"/>
        <v>-1.9031415684102271E-2</v>
      </c>
      <c r="AS266" s="18">
        <f t="shared" si="262"/>
        <v>3.3823342242586207E-2</v>
      </c>
      <c r="AT266" s="18">
        <f t="shared" si="262"/>
        <v>-1.9564586357039282E-2</v>
      </c>
      <c r="AU266" s="18">
        <f t="shared" si="262"/>
        <v>-7.2806018630866554E-4</v>
      </c>
      <c r="AV266" s="18">
        <f t="shared" si="262"/>
        <v>2.0586007060514167E-2</v>
      </c>
      <c r="AW266" s="16"/>
      <c r="AX266" s="18">
        <f t="shared" si="262"/>
        <v>7.7504532802166182E-3</v>
      </c>
      <c r="AY266" s="18">
        <f t="shared" si="262"/>
        <v>-5.2736663379497895E-3</v>
      </c>
      <c r="AZ266" s="18">
        <f t="shared" si="262"/>
        <v>-1.1428464502001634E-2</v>
      </c>
      <c r="BA266" s="18">
        <f t="shared" si="262"/>
        <v>4.1835941756634965E-2</v>
      </c>
      <c r="BB266" s="18">
        <f t="shared" si="262"/>
        <v>-1.1965767489329759E-2</v>
      </c>
      <c r="BC266" s="18">
        <f t="shared" si="262"/>
        <v>7.0167502974487483E-3</v>
      </c>
      <c r="BD266" s="18">
        <f t="shared" si="262"/>
        <v>2.8496011226679663E-2</v>
      </c>
      <c r="BE266" s="16"/>
      <c r="BF266" s="18">
        <f t="shared" si="262"/>
        <v>1.3093168620778917E-2</v>
      </c>
      <c r="BG266" s="18">
        <f t="shared" si="262"/>
        <v>5.301625341047389E-3</v>
      </c>
      <c r="BH266" s="18">
        <f t="shared" si="262"/>
        <v>-6.1874285979673926E-3</v>
      </c>
      <c r="BI266" s="18">
        <f t="shared" si="262"/>
        <v>4.7359365586665758E-2</v>
      </c>
      <c r="BJ266" s="18">
        <f t="shared" si="262"/>
        <v>-6.7275801644288702E-3</v>
      </c>
      <c r="BK266" s="18">
        <f t="shared" si="262"/>
        <v>1.2355575819684717E-2</v>
      </c>
      <c r="BL266" s="18">
        <f t="shared" si="262"/>
        <v>3.3948711742964877E-2</v>
      </c>
      <c r="BM266" s="16"/>
      <c r="BN266" s="18">
        <f t="shared" si="262"/>
        <v>1.9400637276650867E-2</v>
      </c>
      <c r="BO266" s="18">
        <f t="shared" si="262"/>
        <v>1.1560584228479165E-2</v>
      </c>
      <c r="BP266" s="18">
        <f t="shared" si="262"/>
        <v>6.2259512266367167E-3</v>
      </c>
      <c r="BQ266" s="18">
        <f t="shared" si="262"/>
        <v>5.3880173913569473E-2</v>
      </c>
      <c r="BR266" s="18">
        <f t="shared" si="262"/>
        <v>-5.4351452376921738E-4</v>
      </c>
      <c r="BS266" s="18">
        <f t="shared" si="262"/>
        <v>1.8658452258752067E-2</v>
      </c>
      <c r="BT266" s="18">
        <f t="shared" si="262"/>
        <v>4.0386025993120578E-2</v>
      </c>
      <c r="BU266" s="16"/>
      <c r="BV266" s="18">
        <f t="shared" si="262"/>
        <v>-3.2716752331414911E-2</v>
      </c>
      <c r="BW266" s="18">
        <f t="shared" si="262"/>
        <v>-4.01559785757587E-2</v>
      </c>
      <c r="BX266" s="18">
        <f t="shared" si="262"/>
        <v>-4.5217875681226039E-2</v>
      </c>
      <c r="BY266" s="18">
        <f t="shared" si="262"/>
        <v>-5.1125521902064319E-2</v>
      </c>
      <c r="BZ266" s="18">
        <f t="shared" si="262"/>
        <v>-5.1641248962144504E-2</v>
      </c>
      <c r="CA266" s="18">
        <f t="shared" si="262"/>
        <v>-3.342099275292576E-2</v>
      </c>
      <c r="CB266" s="18">
        <f t="shared" si="262"/>
        <v>-1.2804252565392304E-2</v>
      </c>
      <c r="CC266" s="16"/>
      <c r="CD266" s="18">
        <f t="shared" si="262"/>
        <v>7.2859064414876329E-4</v>
      </c>
      <c r="CE266" s="18">
        <f t="shared" si="262"/>
        <v>1.2110681083310038E-2</v>
      </c>
      <c r="CF266" s="18">
        <f t="shared" si="262"/>
        <v>6.7731470542014005E-3</v>
      </c>
      <c r="CG266" s="18">
        <f t="shared" si="262"/>
        <v>5.4381009245263456E-4</v>
      </c>
      <c r="CH266" s="18">
        <f t="shared" si="262"/>
        <v>5.4453284588379613E-2</v>
      </c>
      <c r="CI266" s="18">
        <f t="shared" si="262"/>
        <v>1.9212409005852527E-2</v>
      </c>
      <c r="CJ266" s="18">
        <f t="shared" si="262"/>
        <v>2.1329596476807655E-2</v>
      </c>
      <c r="CK266" s="16"/>
      <c r="CL266" s="18">
        <f t="shared" si="262"/>
        <v>7.2859064414876329E-4</v>
      </c>
      <c r="CM266" s="18">
        <f t="shared" si="262"/>
        <v>-6.9678585737289467E-3</v>
      </c>
      <c r="CN266" s="18">
        <f t="shared" si="262"/>
        <v>-1.2204778750470879E-2</v>
      </c>
      <c r="CO266" s="18">
        <f t="shared" si="262"/>
        <v>-1.8316691151365916E-2</v>
      </c>
      <c r="CP266" s="18">
        <f t="shared" si="262"/>
        <v>3.4576576257446812E-2</v>
      </c>
      <c r="CQ266" s="18">
        <f t="shared" si="262"/>
        <v>-1.8850250287466896E-2</v>
      </c>
      <c r="CR266" s="18">
        <f t="shared" si="262"/>
        <v>2.1329596476807655E-2</v>
      </c>
      <c r="CS266" s="16"/>
      <c r="CT266" s="18">
        <f t="shared" ref="CT266:CZ266" si="263">CT22/CT21-1</f>
        <v>-2.0170771417693745E-2</v>
      </c>
      <c r="CU266" s="18">
        <f t="shared" si="263"/>
        <v>-2.7706486865897162E-2</v>
      </c>
      <c r="CV266" s="18">
        <f t="shared" si="263"/>
        <v>-3.2834038436719393E-2</v>
      </c>
      <c r="CW266" s="18">
        <f t="shared" si="263"/>
        <v>-3.8818308766276788E-2</v>
      </c>
      <c r="CX266" s="18">
        <f t="shared" si="263"/>
        <v>1.2970327919935132E-2</v>
      </c>
      <c r="CY266" s="18">
        <f t="shared" si="263"/>
        <v>-2.0884146068405829E-2</v>
      </c>
      <c r="CZ266" s="18">
        <f t="shared" si="263"/>
        <v>-2.0884146068405829E-2</v>
      </c>
    </row>
    <row r="267" spans="12:104" x14ac:dyDescent="0.25">
      <c r="L267" s="121"/>
      <c r="M267" s="278"/>
      <c r="N267" s="278"/>
      <c r="O267" s="278"/>
      <c r="P267" s="278"/>
      <c r="Q267" s="278"/>
      <c r="R267" s="278"/>
      <c r="S267" s="278"/>
      <c r="T267" s="278"/>
      <c r="U267" s="63"/>
      <c r="V267" s="121"/>
      <c r="W267" s="278"/>
      <c r="X267" s="278"/>
      <c r="Y267" s="278"/>
      <c r="Z267" s="278"/>
      <c r="AA267" s="278"/>
      <c r="AB267" s="278"/>
      <c r="AC267" s="278"/>
      <c r="AD267" s="278"/>
      <c r="AO267" s="78">
        <v>36371</v>
      </c>
      <c r="AP267" s="16">
        <f t="shared" ref="AP267:CR267" si="264">AP23/AP22-1</f>
        <v>-7.4695472305217336E-3</v>
      </c>
      <c r="AQ267" s="16">
        <f t="shared" si="264"/>
        <v>2.6987708202339977E-2</v>
      </c>
      <c r="AR267" s="16">
        <f t="shared" si="264"/>
        <v>1.7141935223651927E-2</v>
      </c>
      <c r="AS267" s="16">
        <f t="shared" si="264"/>
        <v>4.342741066756961E-2</v>
      </c>
      <c r="AT267" s="16">
        <f t="shared" si="264"/>
        <v>3.0258171482709484E-2</v>
      </c>
      <c r="AU267" s="16">
        <f t="shared" si="264"/>
        <v>-3.6111941413839443E-2</v>
      </c>
      <c r="AV267" s="16">
        <f t="shared" si="264"/>
        <v>-3.0061968252510507E-2</v>
      </c>
      <c r="AW267" s="16"/>
      <c r="AX267" s="16">
        <f t="shared" si="264"/>
        <v>7.5257612596968393E-3</v>
      </c>
      <c r="AY267" s="16">
        <f t="shared" si="264"/>
        <v>3.4716572510913757E-2</v>
      </c>
      <c r="AZ267" s="16">
        <f t="shared" si="264"/>
        <v>2.4796702595371034E-2</v>
      </c>
      <c r="BA267" s="16">
        <f t="shared" si="264"/>
        <v>5.1279996252077131E-2</v>
      </c>
      <c r="BB267" s="16">
        <f t="shared" si="264"/>
        <v>3.8011648517140229E-2</v>
      </c>
      <c r="BC267" s="16">
        <f t="shared" si="264"/>
        <v>-2.8857950003847499E-2</v>
      </c>
      <c r="BD267" s="16">
        <f t="shared" si="264"/>
        <v>-2.2762446188878793E-2</v>
      </c>
      <c r="BE267" s="16"/>
      <c r="BF267" s="16">
        <f t="shared" si="264"/>
        <v>-2.6278511404561722E-2</v>
      </c>
      <c r="BG267" s="16">
        <f t="shared" si="264"/>
        <v>-3.3551770052999363E-2</v>
      </c>
      <c r="BH267" s="16">
        <f t="shared" si="264"/>
        <v>-9.5870407211808839E-3</v>
      </c>
      <c r="BI267" s="16">
        <f t="shared" si="264"/>
        <v>1.6007691556509496E-2</v>
      </c>
      <c r="BJ267" s="16">
        <f t="shared" si="264"/>
        <v>3.1845203737581596E-3</v>
      </c>
      <c r="BK267" s="16">
        <f t="shared" si="264"/>
        <v>-6.1441484754116815E-2</v>
      </c>
      <c r="BL267" s="16">
        <f t="shared" si="264"/>
        <v>-5.5550495881505069E-2</v>
      </c>
      <c r="BM267" s="16"/>
      <c r="BN267" s="16">
        <f t="shared" si="264"/>
        <v>-1.6853041478309239E-2</v>
      </c>
      <c r="BO267" s="16">
        <f t="shared" si="264"/>
        <v>-2.4196704119530787E-2</v>
      </c>
      <c r="BP267" s="16">
        <f t="shared" si="264"/>
        <v>9.6798417582921736E-3</v>
      </c>
      <c r="BQ267" s="16">
        <f t="shared" si="264"/>
        <v>2.5842485235984203E-2</v>
      </c>
      <c r="BR267" s="16">
        <f t="shared" si="264"/>
        <v>1.2895187785344486E-2</v>
      </c>
      <c r="BS267" s="16">
        <f t="shared" si="264"/>
        <v>-5.2356386845639036E-2</v>
      </c>
      <c r="BT267" s="16">
        <f t="shared" si="264"/>
        <v>-4.6408374132940522E-2</v>
      </c>
      <c r="BU267" s="16"/>
      <c r="BV267" s="16">
        <f t="shared" si="264"/>
        <v>-4.1619963423986883E-2</v>
      </c>
      <c r="BW267" s="16">
        <f t="shared" si="264"/>
        <v>-4.8778628371980659E-2</v>
      </c>
      <c r="BX267" s="16">
        <f t="shared" si="264"/>
        <v>-1.5755482649925545E-2</v>
      </c>
      <c r="BY267" s="16">
        <f t="shared" si="264"/>
        <v>-2.5191474917359735E-2</v>
      </c>
      <c r="BZ267" s="16">
        <f t="shared" si="264"/>
        <v>-1.2621135931664473E-2</v>
      </c>
      <c r="CA267" s="16">
        <f t="shared" si="264"/>
        <v>-7.6228927157013127E-2</v>
      </c>
      <c r="CB267" s="16">
        <f t="shared" si="264"/>
        <v>-7.0430753657374834E-2</v>
      </c>
      <c r="CC267" s="16"/>
      <c r="CD267" s="16">
        <f t="shared" si="264"/>
        <v>3.7464870626998659E-2</v>
      </c>
      <c r="CE267" s="16">
        <f t="shared" si="264"/>
        <v>-3.661967432778046E-2</v>
      </c>
      <c r="CF267" s="16">
        <f t="shared" si="264"/>
        <v>-3.1744113959929487E-3</v>
      </c>
      <c r="CG267" s="16">
        <f t="shared" si="264"/>
        <v>-1.2731018905854929E-2</v>
      </c>
      <c r="CH267" s="16">
        <f t="shared" si="264"/>
        <v>1.2782465162015866E-2</v>
      </c>
      <c r="CI267" s="16">
        <f t="shared" si="264"/>
        <v>-6.442085560071964E-2</v>
      </c>
      <c r="CJ267" s="16">
        <f t="shared" si="264"/>
        <v>6.2766346231148962E-3</v>
      </c>
      <c r="CK267" s="16"/>
      <c r="CL267" s="16">
        <f t="shared" si="264"/>
        <v>3.7464870626998659E-2</v>
      </c>
      <c r="CM267" s="16">
        <f t="shared" si="264"/>
        <v>2.9715477775843269E-2</v>
      </c>
      <c r="CN267" s="16">
        <f t="shared" si="264"/>
        <v>6.5463669825658544E-2</v>
      </c>
      <c r="CO267" s="16">
        <f t="shared" si="264"/>
        <v>5.5249026236101173E-2</v>
      </c>
      <c r="CP267" s="16">
        <f t="shared" si="264"/>
        <v>8.2519283616894423E-2</v>
      </c>
      <c r="CQ267" s="16">
        <f t="shared" si="264"/>
        <v>6.88566605897174E-2</v>
      </c>
      <c r="CR267" s="16">
        <f t="shared" si="264"/>
        <v>6.2766346231148962E-3</v>
      </c>
      <c r="CS267" s="16"/>
      <c r="CT267" s="16">
        <f t="shared" ref="CT267:CZ267" si="265">CT23/CT22-1</f>
        <v>3.0993699874155123E-2</v>
      </c>
      <c r="CU267" s="16">
        <f t="shared" si="265"/>
        <v>2.3292643738574759E-2</v>
      </c>
      <c r="CV267" s="16">
        <f t="shared" si="265"/>
        <v>5.8817857004809682E-2</v>
      </c>
      <c r="CW267" s="16">
        <f t="shared" si="265"/>
        <v>4.8666927093391266E-2</v>
      </c>
      <c r="CX267" s="16">
        <f t="shared" si="265"/>
        <v>7.5767086674267015E-2</v>
      </c>
      <c r="CY267" s="16">
        <f t="shared" si="265"/>
        <v>-6.2374842137378206E-3</v>
      </c>
      <c r="CZ267" s="16">
        <f t="shared" si="265"/>
        <v>-6.2374842137378206E-3</v>
      </c>
    </row>
    <row r="268" spans="12:104" x14ac:dyDescent="0.25">
      <c r="L268" s="121"/>
      <c r="M268" s="278"/>
      <c r="N268" s="278"/>
      <c r="O268" s="278"/>
      <c r="P268" s="278"/>
      <c r="Q268" s="278"/>
      <c r="R268" s="278"/>
      <c r="S268" s="278"/>
      <c r="T268" s="278"/>
      <c r="U268" s="63"/>
      <c r="V268" s="121"/>
      <c r="W268" s="278"/>
      <c r="X268" s="278"/>
      <c r="Y268" s="278"/>
      <c r="Z268" s="278"/>
      <c r="AA268" s="278"/>
      <c r="AB268" s="278"/>
      <c r="AC268" s="278"/>
      <c r="AD268" s="278"/>
      <c r="AO268" s="78">
        <v>36403</v>
      </c>
      <c r="AP268" s="18">
        <f t="shared" ref="AP268:CR268" si="266">AP24/AP23-1</f>
        <v>9.4811727323016459E-3</v>
      </c>
      <c r="AQ268" s="18">
        <f t="shared" si="266"/>
        <v>-5.6662665066026241E-3</v>
      </c>
      <c r="AR268" s="18">
        <f t="shared" si="266"/>
        <v>-3.053374573717238E-3</v>
      </c>
      <c r="AS268" s="18">
        <f t="shared" si="266"/>
        <v>5.4067606630877174E-2</v>
      </c>
      <c r="AT268" s="18">
        <f t="shared" si="266"/>
        <v>-8.6786596930856774E-3</v>
      </c>
      <c r="AU268" s="18">
        <f t="shared" si="266"/>
        <v>1.8877798236263121E-2</v>
      </c>
      <c r="AV268" s="18">
        <f t="shared" si="266"/>
        <v>-8.4738073352875753E-3</v>
      </c>
      <c r="AW268" s="16"/>
      <c r="AX268" s="18">
        <f t="shared" si="266"/>
        <v>-9.3921243787434827E-3</v>
      </c>
      <c r="AY268" s="18">
        <f t="shared" si="266"/>
        <v>-1.5005172605553008E-2</v>
      </c>
      <c r="AZ268" s="18">
        <f t="shared" si="266"/>
        <v>-1.2416821278689483E-2</v>
      </c>
      <c r="BA268" s="18">
        <f t="shared" si="266"/>
        <v>4.4167672565795568E-2</v>
      </c>
      <c r="BB268" s="18">
        <f t="shared" si="266"/>
        <v>-1.7989273020550978E-2</v>
      </c>
      <c r="BC268" s="18">
        <f t="shared" si="266"/>
        <v>9.3083712284878217E-3</v>
      </c>
      <c r="BD268" s="18">
        <f t="shared" si="266"/>
        <v>-1.778634466157647E-2</v>
      </c>
      <c r="BE268" s="16"/>
      <c r="BF268" s="18">
        <f t="shared" si="266"/>
        <v>5.6985560438498339E-3</v>
      </c>
      <c r="BG268" s="18">
        <f t="shared" si="266"/>
        <v>1.5233757770328094E-2</v>
      </c>
      <c r="BH268" s="18">
        <f t="shared" si="266"/>
        <v>2.627781644001459E-3</v>
      </c>
      <c r="BI268" s="18">
        <f t="shared" si="266"/>
        <v>6.0074269961270188E-2</v>
      </c>
      <c r="BJ268" s="18">
        <f t="shared" si="266"/>
        <v>-3.0295594778821933E-3</v>
      </c>
      <c r="BK268" s="18">
        <f t="shared" si="266"/>
        <v>2.4683930471346871E-2</v>
      </c>
      <c r="BL268" s="18">
        <f t="shared" si="266"/>
        <v>-2.8235397574424281E-3</v>
      </c>
      <c r="BM268" s="16"/>
      <c r="BN268" s="18">
        <f t="shared" si="266"/>
        <v>3.0627262240960906E-3</v>
      </c>
      <c r="BO268" s="18">
        <f t="shared" si="266"/>
        <v>1.2572937192760092E-2</v>
      </c>
      <c r="BP268" s="18">
        <f t="shared" si="266"/>
        <v>-2.6208945055290478E-3</v>
      </c>
      <c r="BQ268" s="18">
        <f t="shared" si="266"/>
        <v>5.729592713167575E-2</v>
      </c>
      <c r="BR268" s="18">
        <f t="shared" si="266"/>
        <v>-5.642513827621598E-3</v>
      </c>
      <c r="BS268" s="18">
        <f t="shared" si="266"/>
        <v>2.1998341988070713E-2</v>
      </c>
      <c r="BT268" s="18">
        <f t="shared" si="266"/>
        <v>-5.4370340631351155E-3</v>
      </c>
      <c r="BU268" s="16"/>
      <c r="BV268" s="18">
        <f t="shared" si="266"/>
        <v>-5.1294249335385511E-2</v>
      </c>
      <c r="BW268" s="18">
        <f t="shared" si="266"/>
        <v>-4.2299406241206317E-2</v>
      </c>
      <c r="BX268" s="18">
        <f t="shared" si="266"/>
        <v>-5.6669868954997815E-2</v>
      </c>
      <c r="BY268" s="18">
        <f t="shared" si="266"/>
        <v>-5.4191003352404121E-2</v>
      </c>
      <c r="BZ268" s="18">
        <f t="shared" si="266"/>
        <v>-5.9527743694277047E-2</v>
      </c>
      <c r="CA268" s="18">
        <f t="shared" si="266"/>
        <v>-3.3384773588756467E-2</v>
      </c>
      <c r="CB268" s="18">
        <f t="shared" si="266"/>
        <v>-5.9333399084396943E-2</v>
      </c>
      <c r="CC268" s="16"/>
      <c r="CD268" s="18">
        <f t="shared" si="266"/>
        <v>-1.8528029827464709E-2</v>
      </c>
      <c r="CE268" s="18">
        <f t="shared" si="266"/>
        <v>1.8318815188387738E-2</v>
      </c>
      <c r="CF268" s="18">
        <f t="shared" si="266"/>
        <v>3.0387655990036233E-3</v>
      </c>
      <c r="CG268" s="18">
        <f t="shared" si="266"/>
        <v>5.6745324554670074E-3</v>
      </c>
      <c r="CH268" s="18">
        <f t="shared" si="266"/>
        <v>6.3295587185217439E-2</v>
      </c>
      <c r="CI268" s="18">
        <f t="shared" si="266"/>
        <v>2.7797704749115137E-2</v>
      </c>
      <c r="CJ268" s="18">
        <f t="shared" si="266"/>
        <v>-2.6844834207691903E-2</v>
      </c>
      <c r="CK268" s="16"/>
      <c r="CL268" s="18">
        <f t="shared" si="266"/>
        <v>-1.8528029827464709E-2</v>
      </c>
      <c r="CM268" s="18">
        <f t="shared" si="266"/>
        <v>-9.2225245463465333E-3</v>
      </c>
      <c r="CN268" s="18">
        <f t="shared" si="266"/>
        <v>-2.4089311579222783E-2</v>
      </c>
      <c r="CO268" s="18">
        <f t="shared" si="266"/>
        <v>-2.1524831386005805E-2</v>
      </c>
      <c r="CP268" s="18">
        <f t="shared" si="266"/>
        <v>3.4537810575056005E-2</v>
      </c>
      <c r="CQ268" s="18">
        <f t="shared" si="266"/>
        <v>-2.7045891054894522E-2</v>
      </c>
      <c r="CR268" s="18">
        <f t="shared" si="266"/>
        <v>-2.6844834207691903E-2</v>
      </c>
      <c r="CS268" s="16"/>
      <c r="CT268" s="18">
        <f t="shared" ref="CT268:CZ268" si="267">CT24/CT23-1</f>
        <v>8.5462264113409514E-3</v>
      </c>
      <c r="CU268" s="18">
        <f t="shared" si="267"/>
        <v>1.8108427392457882E-2</v>
      </c>
      <c r="CV268" s="18">
        <f t="shared" si="267"/>
        <v>2.8315347082659148E-3</v>
      </c>
      <c r="CW268" s="18">
        <f t="shared" si="267"/>
        <v>5.4667570071980087E-3</v>
      </c>
      <c r="CX268" s="18">
        <f t="shared" si="267"/>
        <v>6.307590705000532E-2</v>
      </c>
      <c r="CY268" s="18">
        <f t="shared" si="267"/>
        <v>2.7585358585478836E-2</v>
      </c>
      <c r="CZ268" s="18">
        <f t="shared" si="267"/>
        <v>2.7585358585478836E-2</v>
      </c>
    </row>
    <row r="269" spans="12:104" x14ac:dyDescent="0.25">
      <c r="L269" s="121"/>
      <c r="M269" s="278"/>
      <c r="N269" s="278"/>
      <c r="O269" s="278"/>
      <c r="P269" s="278"/>
      <c r="Q269" s="278"/>
      <c r="R269" s="278"/>
      <c r="S269" s="278"/>
      <c r="T269" s="278"/>
      <c r="U269" s="63"/>
      <c r="V269" s="121"/>
      <c r="W269" s="278"/>
      <c r="X269" s="278"/>
      <c r="Y269" s="278"/>
      <c r="Z269" s="278"/>
      <c r="AA269" s="278"/>
      <c r="AB269" s="278"/>
      <c r="AC269" s="278"/>
      <c r="AD269" s="278"/>
      <c r="AO269" s="78">
        <v>36433</v>
      </c>
      <c r="AP269" s="16">
        <f t="shared" ref="AP269:CR269" si="268">AP25/AP24-1</f>
        <v>-1.8440168217153108E-2</v>
      </c>
      <c r="AQ269" s="16">
        <f t="shared" si="268"/>
        <v>-9.3084464190853478E-3</v>
      </c>
      <c r="AR269" s="16">
        <f t="shared" si="268"/>
        <v>6.3243307744322852E-3</v>
      </c>
      <c r="AS269" s="16">
        <f t="shared" si="268"/>
        <v>1.7238001958863824E-2</v>
      </c>
      <c r="AT269" s="16">
        <f t="shared" si="268"/>
        <v>1.1595547309828369E-4</v>
      </c>
      <c r="AU269" s="16">
        <f t="shared" si="268"/>
        <v>-1.3696284882726006E-3</v>
      </c>
      <c r="AV269" s="16">
        <f t="shared" si="268"/>
        <v>-9.7278973816228298E-4</v>
      </c>
      <c r="AW269" s="16"/>
      <c r="AX269" s="16">
        <f t="shared" si="268"/>
        <v>1.8786596211521234E-2</v>
      </c>
      <c r="AY269" s="16">
        <f t="shared" si="268"/>
        <v>9.3032757682038891E-3</v>
      </c>
      <c r="AZ269" s="16">
        <f t="shared" si="268"/>
        <v>2.5229739634520909E-2</v>
      </c>
      <c r="BA269" s="16">
        <f t="shared" si="268"/>
        <v>3.63484415526798E-2</v>
      </c>
      <c r="BB269" s="16">
        <f t="shared" si="268"/>
        <v>1.8904730093270983E-2</v>
      </c>
      <c r="BC269" s="16">
        <f t="shared" si="268"/>
        <v>1.739123706587975E-2</v>
      </c>
      <c r="BD269" s="16">
        <f t="shared" si="268"/>
        <v>1.7795531065349257E-2</v>
      </c>
      <c r="BE269" s="16"/>
      <c r="BF269" s="16">
        <f t="shared" si="268"/>
        <v>9.3959077226806187E-3</v>
      </c>
      <c r="BG269" s="16">
        <f t="shared" si="268"/>
        <v>-9.2175226134315613E-3</v>
      </c>
      <c r="BH269" s="16">
        <f t="shared" si="268"/>
        <v>1.5779661325477257E-2</v>
      </c>
      <c r="BI269" s="16">
        <f t="shared" si="268"/>
        <v>2.6795876357273096E-2</v>
      </c>
      <c r="BJ269" s="16">
        <f t="shared" si="268"/>
        <v>9.512952702703803E-3</v>
      </c>
      <c r="BK269" s="16">
        <f t="shared" si="268"/>
        <v>8.0134103315179228E-3</v>
      </c>
      <c r="BL269" s="16">
        <f t="shared" si="268"/>
        <v>8.4139777419047768E-3</v>
      </c>
      <c r="BM269" s="16"/>
      <c r="BN269" s="16">
        <f t="shared" si="268"/>
        <v>-6.2845849802372067E-3</v>
      </c>
      <c r="BO269" s="16">
        <f t="shared" si="268"/>
        <v>-2.4608864393179664E-2</v>
      </c>
      <c r="BP269" s="16">
        <f t="shared" si="268"/>
        <v>-1.5534531676767882E-2</v>
      </c>
      <c r="BQ269" s="16">
        <f t="shared" si="268"/>
        <v>1.0845083290426549E-2</v>
      </c>
      <c r="BR269" s="16">
        <f t="shared" si="268"/>
        <v>-6.169358239163647E-3</v>
      </c>
      <c r="BS269" s="16">
        <f t="shared" si="268"/>
        <v>-7.6456059218839023E-3</v>
      </c>
      <c r="BT269" s="16">
        <f t="shared" si="268"/>
        <v>-7.2512611386221781E-3</v>
      </c>
      <c r="BU269" s="16"/>
      <c r="BV269" s="16">
        <f t="shared" si="268"/>
        <v>-1.6945888696321854E-2</v>
      </c>
      <c r="BW269" s="16">
        <f t="shared" si="268"/>
        <v>-3.5073571875325782E-2</v>
      </c>
      <c r="BX269" s="16">
        <f t="shared" si="268"/>
        <v>-2.6096595218453644E-2</v>
      </c>
      <c r="BY269" s="16">
        <f t="shared" si="268"/>
        <v>-1.072872932727198E-2</v>
      </c>
      <c r="BZ269" s="16">
        <f t="shared" si="268"/>
        <v>-1.6831898191764449E-2</v>
      </c>
      <c r="CA269" s="16">
        <f t="shared" si="268"/>
        <v>-1.8292307612676861E-2</v>
      </c>
      <c r="CB269" s="16">
        <f t="shared" si="268"/>
        <v>-1.7902193647856279E-2</v>
      </c>
      <c r="CC269" s="16"/>
      <c r="CD269" s="16">
        <f t="shared" si="268"/>
        <v>1.3715069432538307E-3</v>
      </c>
      <c r="CE269" s="16">
        <f t="shared" si="268"/>
        <v>-1.8553972255620499E-2</v>
      </c>
      <c r="CF269" s="16">
        <f t="shared" si="268"/>
        <v>-9.4233092079061276E-3</v>
      </c>
      <c r="CG269" s="16">
        <f t="shared" si="268"/>
        <v>6.2076554897048108E-3</v>
      </c>
      <c r="CH269" s="16">
        <f t="shared" si="268"/>
        <v>1.7120061320955449E-2</v>
      </c>
      <c r="CI269" s="16">
        <f t="shared" si="268"/>
        <v>-1.4854117197520278E-3</v>
      </c>
      <c r="CJ269" s="16">
        <f t="shared" si="268"/>
        <v>3.9738301721126135E-4</v>
      </c>
      <c r="CK269" s="16"/>
      <c r="CL269" s="16">
        <f t="shared" si="268"/>
        <v>1.3715069432538307E-3</v>
      </c>
      <c r="CM269" s="16">
        <f t="shared" si="268"/>
        <v>-1.7093952092643749E-2</v>
      </c>
      <c r="CN269" s="16">
        <f t="shared" si="268"/>
        <v>-7.949706074726115E-3</v>
      </c>
      <c r="CO269" s="16">
        <f t="shared" si="268"/>
        <v>7.704511581254847E-3</v>
      </c>
      <c r="CP269" s="16">
        <f t="shared" si="268"/>
        <v>1.8633150941492094E-2</v>
      </c>
      <c r="CQ269" s="16">
        <f t="shared" si="268"/>
        <v>1.4876214500885165E-3</v>
      </c>
      <c r="CR269" s="16">
        <f t="shared" si="268"/>
        <v>3.9738301721126135E-4</v>
      </c>
      <c r="CS269" s="16"/>
      <c r="CT269" s="16">
        <f t="shared" ref="CT269:CZ269" si="269">CT25/CT24-1</f>
        <v>9.737369795037587E-4</v>
      </c>
      <c r="CU269" s="16">
        <f t="shared" si="269"/>
        <v>-1.7484387111350586E-2</v>
      </c>
      <c r="CV269" s="16">
        <f t="shared" si="269"/>
        <v>-8.3437734180815681E-3</v>
      </c>
      <c r="CW269" s="16">
        <f t="shared" si="269"/>
        <v>7.3042259886817451E-3</v>
      </c>
      <c r="CX269" s="16">
        <f t="shared" si="269"/>
        <v>1.8228524218327324E-2</v>
      </c>
      <c r="CY269" s="16">
        <f t="shared" si="269"/>
        <v>-3.9722516667617391E-4</v>
      </c>
      <c r="CZ269" s="16">
        <f t="shared" si="269"/>
        <v>-3.9722516667617391E-4</v>
      </c>
    </row>
    <row r="270" spans="12:104" x14ac:dyDescent="0.25">
      <c r="L270" s="121"/>
      <c r="M270" s="278"/>
      <c r="N270" s="278"/>
      <c r="O270" s="278"/>
      <c r="P270" s="278"/>
      <c r="Q270" s="278"/>
      <c r="R270" s="278"/>
      <c r="S270" s="278"/>
      <c r="T270" s="278"/>
      <c r="U270" s="63"/>
      <c r="V270" s="121"/>
      <c r="W270" s="278"/>
      <c r="X270" s="278"/>
      <c r="Y270" s="278"/>
      <c r="Z270" s="278"/>
      <c r="AA270" s="278"/>
      <c r="AB270" s="278"/>
      <c r="AC270" s="278"/>
      <c r="AD270" s="278"/>
      <c r="AO270" s="78">
        <v>36462</v>
      </c>
      <c r="AP270" s="18">
        <f t="shared" ref="AP270:CR270" si="270">AP26/AP25-1</f>
        <v>1.5605728159121313E-2</v>
      </c>
      <c r="AQ270" s="18">
        <f t="shared" si="270"/>
        <v>5.3864996283070621E-3</v>
      </c>
      <c r="AR270" s="18">
        <f t="shared" si="270"/>
        <v>1.6719367588932776E-2</v>
      </c>
      <c r="AS270" s="18">
        <f t="shared" si="270"/>
        <v>3.3561662677780602E-2</v>
      </c>
      <c r="AT270" s="18">
        <f t="shared" si="270"/>
        <v>-7.5748792270531329E-3</v>
      </c>
      <c r="AU270" s="18">
        <f t="shared" si="270"/>
        <v>1.3257900451454363E-2</v>
      </c>
      <c r="AV270" s="18">
        <f t="shared" si="270"/>
        <v>-4.6436700126845087E-3</v>
      </c>
      <c r="AW270" s="16"/>
      <c r="AX270" s="18">
        <f t="shared" si="270"/>
        <v>-1.5365931607542183E-2</v>
      </c>
      <c r="AY270" s="18">
        <f t="shared" si="270"/>
        <v>-1.0062200564127655E-2</v>
      </c>
      <c r="AZ270" s="18">
        <f t="shared" si="270"/>
        <v>1.0965273224976535E-3</v>
      </c>
      <c r="BA270" s="18">
        <f t="shared" si="270"/>
        <v>1.7680024856896015E-2</v>
      </c>
      <c r="BB270" s="18">
        <f t="shared" si="270"/>
        <v>-2.2824415758457062E-2</v>
      </c>
      <c r="BC270" s="18">
        <f t="shared" si="270"/>
        <v>-2.3117511476845598E-3</v>
      </c>
      <c r="BD270" s="18">
        <f t="shared" si="270"/>
        <v>-1.9938247304403744E-2</v>
      </c>
      <c r="BE270" s="16"/>
      <c r="BF270" s="18">
        <f t="shared" si="270"/>
        <v>-5.3576406986751701E-3</v>
      </c>
      <c r="BG270" s="18">
        <f t="shared" si="270"/>
        <v>1.0164477576128261E-2</v>
      </c>
      <c r="BH270" s="18">
        <f t="shared" si="270"/>
        <v>1.1272150526006941E-2</v>
      </c>
      <c r="BI270" s="18">
        <f t="shared" si="270"/>
        <v>2.8024210649227665E-2</v>
      </c>
      <c r="BJ270" s="18">
        <f t="shared" si="270"/>
        <v>-1.2891936444493934E-2</v>
      </c>
      <c r="BK270" s="18">
        <f t="shared" si="270"/>
        <v>7.8292286857415405E-3</v>
      </c>
      <c r="BL270" s="18">
        <f t="shared" si="270"/>
        <v>-9.9764315959084415E-3</v>
      </c>
      <c r="BM270" s="16"/>
      <c r="BN270" s="18">
        <f t="shared" si="270"/>
        <v>-1.6444427166349196E-2</v>
      </c>
      <c r="BO270" s="18">
        <f t="shared" si="270"/>
        <v>-1.0953262673184527E-3</v>
      </c>
      <c r="BP270" s="18">
        <f t="shared" si="270"/>
        <v>-1.1146505438861198E-2</v>
      </c>
      <c r="BQ270" s="18">
        <f t="shared" si="270"/>
        <v>1.656533319394482E-2</v>
      </c>
      <c r="BR270" s="18">
        <f t="shared" si="270"/>
        <v>-2.389474184365914E-2</v>
      </c>
      <c r="BS270" s="18">
        <f t="shared" si="270"/>
        <v>-3.4045452932474074E-3</v>
      </c>
      <c r="BT270" s="18">
        <f t="shared" si="270"/>
        <v>-2.1011734685725592E-2</v>
      </c>
      <c r="BU270" s="16"/>
      <c r="BV270" s="18">
        <f t="shared" si="270"/>
        <v>-3.2471853291102137E-2</v>
      </c>
      <c r="BW270" s="18">
        <f t="shared" si="270"/>
        <v>-1.7372872047264676E-2</v>
      </c>
      <c r="BX270" s="18">
        <f t="shared" si="270"/>
        <v>-2.726026328847786E-2</v>
      </c>
      <c r="BY270" s="18">
        <f t="shared" si="270"/>
        <v>-1.6295394553636933E-2</v>
      </c>
      <c r="BZ270" s="18">
        <f t="shared" si="270"/>
        <v>-3.9800762151196545E-2</v>
      </c>
      <c r="CA270" s="18">
        <f t="shared" si="270"/>
        <v>-1.9644461438055427E-2</v>
      </c>
      <c r="CB270" s="18">
        <f t="shared" si="270"/>
        <v>-3.6964734732402471E-2</v>
      </c>
      <c r="CC270" s="16"/>
      <c r="CD270" s="18">
        <f t="shared" si="270"/>
        <v>-1.3084428402233339E-2</v>
      </c>
      <c r="CE270" s="18">
        <f t="shared" si="270"/>
        <v>2.3357537914921123E-2</v>
      </c>
      <c r="CF270" s="18">
        <f t="shared" si="270"/>
        <v>1.3060309119609537E-2</v>
      </c>
      <c r="CG270" s="18">
        <f t="shared" si="270"/>
        <v>2.4479677415928824E-2</v>
      </c>
      <c r="CH270" s="18">
        <f t="shared" si="270"/>
        <v>4.1450524622748786E-2</v>
      </c>
      <c r="CI270" s="18">
        <f t="shared" si="270"/>
        <v>2.0991789952154782E-2</v>
      </c>
      <c r="CJ270" s="18">
        <f t="shared" si="270"/>
        <v>-1.7667338647113229E-2</v>
      </c>
      <c r="CK270" s="16"/>
      <c r="CL270" s="18">
        <f t="shared" si="270"/>
        <v>-1.3084428402233339E-2</v>
      </c>
      <c r="CM270" s="18">
        <f t="shared" si="270"/>
        <v>2.3171077241250781E-3</v>
      </c>
      <c r="CN270" s="18">
        <f t="shared" si="270"/>
        <v>-7.7684080426514424E-3</v>
      </c>
      <c r="CO270" s="18">
        <f t="shared" si="270"/>
        <v>3.4161758185513591E-3</v>
      </c>
      <c r="CP270" s="18">
        <f t="shared" si="270"/>
        <v>2.0038099103179885E-2</v>
      </c>
      <c r="CQ270" s="18">
        <f t="shared" si="270"/>
        <v>-2.0560194664384523E-2</v>
      </c>
      <c r="CR270" s="18">
        <f t="shared" si="270"/>
        <v>-1.7667338647113229E-2</v>
      </c>
      <c r="CS270" s="16"/>
      <c r="CT270" s="18">
        <f t="shared" ref="CT270:CZ270" si="271">CT26/CT25-1</f>
        <v>4.6653342856057822E-3</v>
      </c>
      <c r="CU270" s="18">
        <f t="shared" si="271"/>
        <v>2.0343868383359442E-2</v>
      </c>
      <c r="CV270" s="18">
        <f t="shared" si="271"/>
        <v>1.0076963735308198E-2</v>
      </c>
      <c r="CW270" s="18">
        <f t="shared" si="271"/>
        <v>2.1462703313384734E-2</v>
      </c>
      <c r="CX270" s="18">
        <f t="shared" si="271"/>
        <v>3.8383573338958588E-2</v>
      </c>
      <c r="CY270" s="18">
        <f t="shared" si="271"/>
        <v>1.7985087274591249E-2</v>
      </c>
      <c r="CZ270" s="18">
        <f t="shared" si="271"/>
        <v>1.7985087274591249E-2</v>
      </c>
    </row>
    <row r="271" spans="12:104" x14ac:dyDescent="0.25">
      <c r="L271" s="121"/>
      <c r="M271" s="278"/>
      <c r="N271" s="278"/>
      <c r="O271" s="278"/>
      <c r="P271" s="278"/>
      <c r="Q271" s="278"/>
      <c r="R271" s="278"/>
      <c r="S271" s="278"/>
      <c r="T271" s="278"/>
      <c r="U271" s="63"/>
      <c r="V271" s="121"/>
      <c r="W271" s="278"/>
      <c r="X271" s="278"/>
      <c r="Y271" s="278"/>
      <c r="Z271" s="278"/>
      <c r="AA271" s="278"/>
      <c r="AB271" s="278"/>
      <c r="AC271" s="278"/>
      <c r="AD271" s="278"/>
      <c r="AO271" s="78">
        <v>36494</v>
      </c>
      <c r="AP271" s="16">
        <f t="shared" ref="AP271:CR271" si="272">AP27/AP26-1</f>
        <v>3.07446468520296E-2</v>
      </c>
      <c r="AQ271" s="16">
        <f t="shared" si="272"/>
        <v>-1.5018363858955941E-2</v>
      </c>
      <c r="AR271" s="16">
        <f t="shared" si="272"/>
        <v>6.2201142946016752E-4</v>
      </c>
      <c r="AS271" s="16">
        <f t="shared" si="272"/>
        <v>5.0011977322935275E-2</v>
      </c>
      <c r="AT271" s="16">
        <f t="shared" si="272"/>
        <v>-1.3551929592273693E-2</v>
      </c>
      <c r="AU271" s="16">
        <f t="shared" si="272"/>
        <v>2.8499990600266978E-2</v>
      </c>
      <c r="AV271" s="16">
        <f t="shared" si="272"/>
        <v>2.5261224710267038E-2</v>
      </c>
      <c r="AW271" s="16"/>
      <c r="AX271" s="16">
        <f t="shared" si="272"/>
        <v>-2.9827607590227068E-2</v>
      </c>
      <c r="AY271" s="16">
        <f t="shared" si="272"/>
        <v>-4.4398009585350784E-2</v>
      </c>
      <c r="AZ271" s="16">
        <f t="shared" si="272"/>
        <v>-2.9224149273601507E-2</v>
      </c>
      <c r="BA271" s="16">
        <f t="shared" si="272"/>
        <v>1.8692632098308293E-2</v>
      </c>
      <c r="BB271" s="16">
        <f t="shared" si="272"/>
        <v>-4.2975315544532044E-2</v>
      </c>
      <c r="BC271" s="16">
        <f t="shared" si="272"/>
        <v>-2.1777035259100685E-3</v>
      </c>
      <c r="BD271" s="16">
        <f t="shared" si="272"/>
        <v>-5.3198647778662789E-3</v>
      </c>
      <c r="BE271" s="16"/>
      <c r="BF271" s="16">
        <f t="shared" si="272"/>
        <v>1.5247354171794347E-2</v>
      </c>
      <c r="BG271" s="16">
        <f t="shared" si="272"/>
        <v>4.6460775543263555E-2</v>
      </c>
      <c r="BH271" s="16">
        <f t="shared" si="272"/>
        <v>1.5878849629818115E-2</v>
      </c>
      <c r="BI271" s="16">
        <f t="shared" si="272"/>
        <v>6.6021881825804263E-2</v>
      </c>
      <c r="BJ271" s="16">
        <f t="shared" si="272"/>
        <v>1.4887935093159665E-3</v>
      </c>
      <c r="BK271" s="16">
        <f t="shared" si="272"/>
        <v>4.4181894222636409E-2</v>
      </c>
      <c r="BL271" s="16">
        <f t="shared" si="272"/>
        <v>4.0893745722031971E-2</v>
      </c>
      <c r="BM271" s="16"/>
      <c r="BN271" s="16">
        <f t="shared" si="272"/>
        <v>-6.2162477174709796E-4</v>
      </c>
      <c r="BO271" s="16">
        <f t="shared" si="272"/>
        <v>3.0103910446200421E-2</v>
      </c>
      <c r="BP271" s="16">
        <f t="shared" si="272"/>
        <v>-1.5630652843697357E-2</v>
      </c>
      <c r="BQ271" s="16">
        <f t="shared" si="272"/>
        <v>4.9359263867200021E-2</v>
      </c>
      <c r="BR271" s="16">
        <f t="shared" si="272"/>
        <v>-1.4165130148881322E-2</v>
      </c>
      <c r="BS271" s="16">
        <f t="shared" si="272"/>
        <v>2.7860649528368198E-2</v>
      </c>
      <c r="BT271" s="16">
        <f t="shared" si="272"/>
        <v>2.4623896935475509E-2</v>
      </c>
      <c r="BU271" s="16"/>
      <c r="BV271" s="16">
        <f t="shared" si="272"/>
        <v>-4.7629911280101411E-2</v>
      </c>
      <c r="BW271" s="16">
        <f t="shared" si="272"/>
        <v>-1.8349629229971964E-2</v>
      </c>
      <c r="BX271" s="16">
        <f t="shared" si="272"/>
        <v>-6.1932951800883207E-2</v>
      </c>
      <c r="BY271" s="16">
        <f t="shared" si="272"/>
        <v>-4.7037526199841917E-2</v>
      </c>
      <c r="BZ271" s="16">
        <f t="shared" si="272"/>
        <v>-6.0536363668221016E-2</v>
      </c>
      <c r="CA271" s="16">
        <f t="shared" si="272"/>
        <v>-2.0487372703608786E-2</v>
      </c>
      <c r="CB271" s="16">
        <f t="shared" si="272"/>
        <v>-2.3571876461611074E-2</v>
      </c>
      <c r="CC271" s="16"/>
      <c r="CD271" s="16">
        <f t="shared" si="272"/>
        <v>-2.7710248770768997E-2</v>
      </c>
      <c r="CE271" s="16">
        <f t="shared" si="272"/>
        <v>4.4905127571484016E-2</v>
      </c>
      <c r="CF271" s="16">
        <f t="shared" si="272"/>
        <v>-1.4865802982169107E-3</v>
      </c>
      <c r="CG271" s="16">
        <f t="shared" si="272"/>
        <v>1.4368664146583221E-2</v>
      </c>
      <c r="CH271" s="16">
        <f t="shared" si="272"/>
        <v>6.4437154698813837E-2</v>
      </c>
      <c r="CI271" s="16">
        <f t="shared" si="272"/>
        <v>4.2629633990930227E-2</v>
      </c>
      <c r="CJ271" s="16">
        <f t="shared" si="272"/>
        <v>-3.1490188814776721E-3</v>
      </c>
      <c r="CK271" s="16"/>
      <c r="CL271" s="16">
        <f t="shared" si="272"/>
        <v>-2.7710248770768997E-2</v>
      </c>
      <c r="CM271" s="16">
        <f t="shared" si="272"/>
        <v>2.1824562686212357E-3</v>
      </c>
      <c r="CN271" s="16">
        <f t="shared" si="272"/>
        <v>-4.231245003106332E-2</v>
      </c>
      <c r="CO271" s="16">
        <f t="shared" si="272"/>
        <v>-2.7105473432757377E-2</v>
      </c>
      <c r="CP271" s="16">
        <f t="shared" si="272"/>
        <v>2.0915884219029568E-2</v>
      </c>
      <c r="CQ271" s="16">
        <f t="shared" si="272"/>
        <v>-4.0886651022716824E-2</v>
      </c>
      <c r="CR271" s="16">
        <f t="shared" si="272"/>
        <v>-3.1490188814776721E-3</v>
      </c>
      <c r="CS271" s="16"/>
      <c r="CT271" s="16">
        <f t="shared" ref="CT271:CZ271" si="273">CT27/CT26-1</f>
        <v>-2.4638817992366557E-2</v>
      </c>
      <c r="CU271" s="16">
        <f t="shared" si="273"/>
        <v>5.3483171016361908E-3</v>
      </c>
      <c r="CV271" s="16">
        <f t="shared" si="273"/>
        <v>-3.9287147117658461E-2</v>
      </c>
      <c r="CW271" s="16">
        <f t="shared" si="273"/>
        <v>-2.4032132189306221E-2</v>
      </c>
      <c r="CX271" s="16">
        <f t="shared" si="273"/>
        <v>2.4140923323870744E-2</v>
      </c>
      <c r="CY271" s="16">
        <f t="shared" si="273"/>
        <v>3.1589665267162115E-3</v>
      </c>
      <c r="CZ271" s="16">
        <f t="shared" si="273"/>
        <v>3.1589665267162115E-3</v>
      </c>
    </row>
    <row r="272" spans="12:104" x14ac:dyDescent="0.25">
      <c r="L272" s="121"/>
      <c r="M272" s="278"/>
      <c r="N272" s="278"/>
      <c r="O272" s="278"/>
      <c r="P272" s="278"/>
      <c r="Q272" s="278"/>
      <c r="R272" s="278"/>
      <c r="S272" s="278"/>
      <c r="T272" s="278"/>
      <c r="U272" s="63"/>
      <c r="V272" s="121"/>
      <c r="W272" s="278"/>
      <c r="X272" s="278"/>
      <c r="Y272" s="278"/>
      <c r="Z272" s="278"/>
      <c r="AA272" s="278"/>
      <c r="AB272" s="278"/>
      <c r="AC272" s="278"/>
      <c r="AD272" s="278"/>
      <c r="AO272" s="78">
        <v>36525</v>
      </c>
      <c r="AP272" s="18">
        <f t="shared" ref="AP272:CR272" si="274">AP28/AP27-1</f>
        <v>-5.742279548555218E-3</v>
      </c>
      <c r="AQ272" s="18">
        <f t="shared" si="274"/>
        <v>-6.756091557962085E-3</v>
      </c>
      <c r="AR272" s="18">
        <f t="shared" si="274"/>
        <v>6.8378724892186327E-3</v>
      </c>
      <c r="AS272" s="18">
        <f t="shared" si="274"/>
        <v>-1.036755386565269E-2</v>
      </c>
      <c r="AT272" s="18">
        <f t="shared" si="274"/>
        <v>-8.5073625202320979E-3</v>
      </c>
      <c r="AU272" s="18">
        <f t="shared" si="274"/>
        <v>1.3306768538997149E-2</v>
      </c>
      <c r="AV272" s="18">
        <f t="shared" si="274"/>
        <v>2.7263290171010368E-2</v>
      </c>
      <c r="AW272" s="16"/>
      <c r="AX272" s="18">
        <f t="shared" si="274"/>
        <v>5.7754437611485798E-3</v>
      </c>
      <c r="AY272" s="18">
        <f t="shared" si="274"/>
        <v>-1.0196672236515436E-3</v>
      </c>
      <c r="AZ272" s="18">
        <f t="shared" si="274"/>
        <v>1.2652807998374538E-2</v>
      </c>
      <c r="BA272" s="18">
        <f t="shared" si="274"/>
        <v>-4.6519873287959035E-3</v>
      </c>
      <c r="BB272" s="18">
        <f t="shared" si="274"/>
        <v>-2.7810525528748631E-3</v>
      </c>
      <c r="BC272" s="18">
        <f t="shared" si="274"/>
        <v>1.9159064793485392E-2</v>
      </c>
      <c r="BD272" s="18">
        <f t="shared" si="274"/>
        <v>3.3196191531285502E-2</v>
      </c>
      <c r="BE272" s="16"/>
      <c r="BF272" s="18">
        <f t="shared" si="274"/>
        <v>6.8020468089851072E-3</v>
      </c>
      <c r="BG272" s="18">
        <f t="shared" si="274"/>
        <v>1.0207080061503948E-3</v>
      </c>
      <c r="BH272" s="18">
        <f t="shared" si="274"/>
        <v>1.3686430826949314E-2</v>
      </c>
      <c r="BI272" s="18">
        <f t="shared" si="274"/>
        <v>-3.6360276433564653E-3</v>
      </c>
      <c r="BJ272" s="18">
        <f t="shared" si="274"/>
        <v>-1.7631831893305527E-3</v>
      </c>
      <c r="BK272" s="18">
        <f t="shared" si="274"/>
        <v>2.019932861046092E-2</v>
      </c>
      <c r="BL272" s="18">
        <f t="shared" si="274"/>
        <v>3.4250783155905573E-2</v>
      </c>
      <c r="BM272" s="16"/>
      <c r="BN272" s="18">
        <f t="shared" si="274"/>
        <v>-6.7914335327029507E-3</v>
      </c>
      <c r="BO272" s="18">
        <f t="shared" si="274"/>
        <v>-1.2494714771377979E-2</v>
      </c>
      <c r="BP272" s="18">
        <f t="shared" si="274"/>
        <v>-1.3501641543908205E-2</v>
      </c>
      <c r="BQ272" s="18">
        <f t="shared" si="274"/>
        <v>-1.7088576845380343E-2</v>
      </c>
      <c r="BR272" s="18">
        <f t="shared" si="274"/>
        <v>-1.5241018865840283E-2</v>
      </c>
      <c r="BS272" s="18">
        <f t="shared" si="274"/>
        <v>6.4249629722266111E-3</v>
      </c>
      <c r="BT272" s="18">
        <f t="shared" si="274"/>
        <v>2.0286699815228237E-2</v>
      </c>
      <c r="BU272" s="16"/>
      <c r="BV272" s="18">
        <f t="shared" si="274"/>
        <v>1.0476166081811344E-2</v>
      </c>
      <c r="BW272" s="18">
        <f t="shared" si="274"/>
        <v>4.6737294590173395E-3</v>
      </c>
      <c r="BX272" s="18">
        <f t="shared" si="274"/>
        <v>3.6492965866241622E-3</v>
      </c>
      <c r="BY272" s="18">
        <f t="shared" si="274"/>
        <v>1.7385673258873302E-2</v>
      </c>
      <c r="BZ272" s="18">
        <f t="shared" si="274"/>
        <v>1.879679018899072E-3</v>
      </c>
      <c r="CA272" s="18">
        <f t="shared" si="274"/>
        <v>2.3922338538035159E-2</v>
      </c>
      <c r="CB272" s="18">
        <f t="shared" si="274"/>
        <v>3.8025071008589872E-2</v>
      </c>
      <c r="CC272" s="16"/>
      <c r="CD272" s="18">
        <f t="shared" si="274"/>
        <v>-1.3132023738658294E-2</v>
      </c>
      <c r="CE272" s="18">
        <f t="shared" si="274"/>
        <v>2.7888083755269744E-3</v>
      </c>
      <c r="CF272" s="18">
        <f t="shared" si="274"/>
        <v>1.7662974953818189E-3</v>
      </c>
      <c r="CG272" s="18">
        <f t="shared" si="274"/>
        <v>1.5476902630821243E-2</v>
      </c>
      <c r="CH272" s="18">
        <f t="shared" si="274"/>
        <v>-1.8761524544941288E-3</v>
      </c>
      <c r="CI272" s="18">
        <f t="shared" si="274"/>
        <v>2.2001304129375621E-2</v>
      </c>
      <c r="CJ272" s="18">
        <f t="shared" si="274"/>
        <v>1.3773244258632245E-2</v>
      </c>
      <c r="CK272" s="16"/>
      <c r="CL272" s="18">
        <f t="shared" si="274"/>
        <v>-1.3132023738658294E-2</v>
      </c>
      <c r="CM272" s="18">
        <f t="shared" si="274"/>
        <v>-1.8798895535867666E-2</v>
      </c>
      <c r="CN272" s="18">
        <f t="shared" si="274"/>
        <v>-1.9799394141900795E-2</v>
      </c>
      <c r="CO272" s="18">
        <f t="shared" si="274"/>
        <v>-6.3839463532900931E-3</v>
      </c>
      <c r="CP272" s="18">
        <f t="shared" si="274"/>
        <v>-2.3363430640835348E-2</v>
      </c>
      <c r="CQ272" s="18">
        <f t="shared" si="274"/>
        <v>-2.1527667372321369E-2</v>
      </c>
      <c r="CR272" s="18">
        <f t="shared" si="274"/>
        <v>1.3773244258632245E-2</v>
      </c>
      <c r="CS272" s="16"/>
      <c r="CT272" s="18">
        <f t="shared" ref="CT272:CZ272" si="275">CT28/CT27-1</f>
        <v>-2.6539729815977076E-2</v>
      </c>
      <c r="CU272" s="18">
        <f t="shared" si="275"/>
        <v>-3.2129610816785781E-2</v>
      </c>
      <c r="CV272" s="18">
        <f t="shared" si="275"/>
        <v>-3.3116516529378859E-2</v>
      </c>
      <c r="CW272" s="18">
        <f t="shared" si="275"/>
        <v>-1.9883332615138416E-2</v>
      </c>
      <c r="CX272" s="18">
        <f t="shared" si="275"/>
        <v>-3.6632131603182794E-2</v>
      </c>
      <c r="CY272" s="18">
        <f t="shared" si="275"/>
        <v>-1.358611931872844E-2</v>
      </c>
      <c r="CZ272" s="18">
        <f t="shared" si="275"/>
        <v>-1.358611931872844E-2</v>
      </c>
    </row>
    <row r="273" spans="12:104" x14ac:dyDescent="0.25">
      <c r="L273" s="121"/>
      <c r="M273" s="278"/>
      <c r="N273" s="278"/>
      <c r="O273" s="278"/>
      <c r="P273" s="278"/>
      <c r="Q273" s="278"/>
      <c r="R273" s="278"/>
      <c r="S273" s="278"/>
      <c r="T273" s="278"/>
      <c r="U273" s="63"/>
      <c r="V273" s="121"/>
      <c r="W273" s="278"/>
      <c r="X273" s="278"/>
      <c r="Y273" s="278"/>
      <c r="Z273" s="278"/>
      <c r="AA273" s="278"/>
      <c r="AB273" s="278"/>
      <c r="AC273" s="278"/>
      <c r="AD273" s="278"/>
      <c r="AO273" s="78">
        <v>36556</v>
      </c>
      <c r="AP273" s="16">
        <f t="shared" ref="AP273:CR273" si="276">AP29/AP28-1</f>
        <v>3.9006074818815684E-2</v>
      </c>
      <c r="AQ273" s="16">
        <f t="shared" si="276"/>
        <v>1.7345838857159013E-3</v>
      </c>
      <c r="AR273" s="16">
        <f t="shared" si="276"/>
        <v>3.8819216669882417E-2</v>
      </c>
      <c r="AS273" s="16">
        <f t="shared" si="276"/>
        <v>-1.0821956404805211E-2</v>
      </c>
      <c r="AT273" s="16">
        <f t="shared" si="276"/>
        <v>1.0949413708665201E-3</v>
      </c>
      <c r="AU273" s="16">
        <f t="shared" si="276"/>
        <v>3.7700452766203041E-2</v>
      </c>
      <c r="AV273" s="16">
        <f t="shared" si="276"/>
        <v>7.8373121400456824E-3</v>
      </c>
      <c r="AW273" s="16"/>
      <c r="AX273" s="16">
        <f t="shared" si="276"/>
        <v>-3.7541719691694397E-2</v>
      </c>
      <c r="AY273" s="16">
        <f t="shared" si="276"/>
        <v>-3.5872255067997849E-2</v>
      </c>
      <c r="AZ273" s="16">
        <f t="shared" si="276"/>
        <v>-1.7984317268382455E-4</v>
      </c>
      <c r="BA273" s="16">
        <f t="shared" si="276"/>
        <v>-4.795740124263459E-2</v>
      </c>
      <c r="BB273" s="16">
        <f t="shared" si="276"/>
        <v>-3.648788430285177E-2</v>
      </c>
      <c r="BC273" s="16">
        <f t="shared" si="276"/>
        <v>-1.2566067554901084E-3</v>
      </c>
      <c r="BD273" s="16">
        <f t="shared" si="276"/>
        <v>-2.9998633727146506E-2</v>
      </c>
      <c r="BE273" s="16"/>
      <c r="BF273" s="16">
        <f t="shared" si="276"/>
        <v>-1.7315803144056785E-3</v>
      </c>
      <c r="BG273" s="16">
        <f t="shared" si="276"/>
        <v>3.7206952353111555E-2</v>
      </c>
      <c r="BH273" s="16">
        <f t="shared" si="276"/>
        <v>3.7020417764070501E-2</v>
      </c>
      <c r="BI273" s="16">
        <f t="shared" si="276"/>
        <v>-1.2534797632536843E-2</v>
      </c>
      <c r="BJ273" s="16">
        <f t="shared" si="276"/>
        <v>-6.3853492246224164E-4</v>
      </c>
      <c r="BK273" s="16">
        <f t="shared" si="276"/>
        <v>3.5903591089943232E-2</v>
      </c>
      <c r="BL273" s="16">
        <f t="shared" si="276"/>
        <v>6.0921608902206881E-3</v>
      </c>
      <c r="BM273" s="16"/>
      <c r="BN273" s="16">
        <f t="shared" si="276"/>
        <v>-3.7368597006054771E-2</v>
      </c>
      <c r="BO273" s="16">
        <f t="shared" si="276"/>
        <v>1.7987552206832902E-4</v>
      </c>
      <c r="BP273" s="16">
        <f t="shared" si="276"/>
        <v>-3.5698832086537569E-2</v>
      </c>
      <c r="BQ273" s="16">
        <f t="shared" si="276"/>
        <v>-4.7786152083151734E-2</v>
      </c>
      <c r="BR273" s="16">
        <f t="shared" si="276"/>
        <v>-3.6314572058021466E-2</v>
      </c>
      <c r="BS273" s="16">
        <f t="shared" si="276"/>
        <v>-1.0769572662178151E-3</v>
      </c>
      <c r="BT273" s="16">
        <f t="shared" si="276"/>
        <v>-2.982415422498097E-2</v>
      </c>
      <c r="BU273" s="16"/>
      <c r="BV273" s="16">
        <f t="shared" si="276"/>
        <v>1.094035242176683E-2</v>
      </c>
      <c r="BW273" s="16">
        <f t="shared" si="276"/>
        <v>5.0373167445689981E-2</v>
      </c>
      <c r="BX273" s="16">
        <f t="shared" si="276"/>
        <v>1.2693913266497381E-2</v>
      </c>
      <c r="BY273" s="16">
        <f t="shared" si="276"/>
        <v>5.0184265002754413E-2</v>
      </c>
      <c r="BZ273" s="16">
        <f t="shared" si="276"/>
        <v>1.2047272837111711E-2</v>
      </c>
      <c r="CA273" s="16">
        <f t="shared" si="276"/>
        <v>4.9053261427692396E-2</v>
      </c>
      <c r="CB273" s="16">
        <f t="shared" si="276"/>
        <v>1.8863407518664221E-2</v>
      </c>
      <c r="CC273" s="16"/>
      <c r="CD273" s="16">
        <f t="shared" si="276"/>
        <v>-3.633076642272326E-2</v>
      </c>
      <c r="CE273" s="16">
        <f t="shared" si="276"/>
        <v>3.7869668381337318E-2</v>
      </c>
      <c r="CF273" s="16">
        <f t="shared" si="276"/>
        <v>6.3894290982369206E-4</v>
      </c>
      <c r="CG273" s="16">
        <f t="shared" si="276"/>
        <v>3.7683014607343246E-2</v>
      </c>
      <c r="CH273" s="16">
        <f t="shared" si="276"/>
        <v>-1.1903863742786625E-2</v>
      </c>
      <c r="CI273" s="16">
        <f t="shared" si="276"/>
        <v>3.6565474344731008E-2</v>
      </c>
      <c r="CJ273" s="16">
        <f t="shared" si="276"/>
        <v>-2.8778189839419488E-2</v>
      </c>
      <c r="CK273" s="16"/>
      <c r="CL273" s="16">
        <f t="shared" si="276"/>
        <v>-3.633076642272326E-2</v>
      </c>
      <c r="CM273" s="16">
        <f t="shared" si="276"/>
        <v>1.2581878027826399E-3</v>
      </c>
      <c r="CN273" s="16">
        <f t="shared" si="276"/>
        <v>-3.4659201298999909E-2</v>
      </c>
      <c r="CO273" s="16">
        <f t="shared" si="276"/>
        <v>1.0781183536126004E-3</v>
      </c>
      <c r="CP273" s="16">
        <f t="shared" si="276"/>
        <v>-4.6759552857148501E-2</v>
      </c>
      <c r="CQ273" s="16">
        <f t="shared" si="276"/>
        <v>-3.5275605111048214E-2</v>
      </c>
      <c r="CR273" s="16">
        <f t="shared" si="276"/>
        <v>-2.8778189839419488E-2</v>
      </c>
      <c r="CS273" s="16"/>
      <c r="CT273" s="16">
        <f t="shared" ref="CT273:CZ273" si="277">CT29/CT28-1</f>
        <v>-7.7763663298037189E-3</v>
      </c>
      <c r="CU273" s="16">
        <f t="shared" si="277"/>
        <v>3.0926382962132903E-2</v>
      </c>
      <c r="CV273" s="16">
        <f t="shared" si="277"/>
        <v>-6.0552712038129952E-3</v>
      </c>
      <c r="CW273" s="16">
        <f t="shared" si="277"/>
        <v>3.074097789061736E-2</v>
      </c>
      <c r="CX273" s="16">
        <f t="shared" si="277"/>
        <v>-1.851416723720023E-2</v>
      </c>
      <c r="CY273" s="16">
        <f t="shared" si="277"/>
        <v>2.9630913904889589E-2</v>
      </c>
      <c r="CZ273" s="16">
        <f t="shared" si="277"/>
        <v>2.9630913904889589E-2</v>
      </c>
    </row>
    <row r="274" spans="12:104" x14ac:dyDescent="0.25">
      <c r="L274" s="121"/>
      <c r="M274" s="278"/>
      <c r="N274" s="278"/>
      <c r="O274" s="278"/>
      <c r="P274" s="278"/>
      <c r="Q274" s="278"/>
      <c r="R274" s="278"/>
      <c r="S274" s="278"/>
      <c r="T274" s="278"/>
      <c r="U274" s="63"/>
      <c r="V274" s="121"/>
      <c r="W274" s="278"/>
      <c r="X274" s="278"/>
      <c r="Y274" s="278"/>
      <c r="Z274" s="278"/>
      <c r="AA274" s="278"/>
      <c r="AB274" s="278"/>
      <c r="AC274" s="278"/>
      <c r="AD274" s="278"/>
      <c r="AO274" s="78">
        <v>36585</v>
      </c>
      <c r="AP274" s="18">
        <f t="shared" ref="AP274:CR274" si="278">AP30/AP29-1</f>
        <v>7.0593320047060981E-3</v>
      </c>
      <c r="AQ274" s="18">
        <f t="shared" si="278"/>
        <v>6.3078997167620443E-4</v>
      </c>
      <c r="AR274" s="18">
        <f t="shared" si="278"/>
        <v>-1.6529846588165364E-2</v>
      </c>
      <c r="AS274" s="18">
        <f t="shared" si="278"/>
        <v>-1.5743749757240688E-2</v>
      </c>
      <c r="AT274" s="18">
        <f t="shared" si="278"/>
        <v>-4.1761126357231504E-4</v>
      </c>
      <c r="AU274" s="18">
        <f t="shared" si="278"/>
        <v>5.8233525127331376E-3</v>
      </c>
      <c r="AV274" s="18">
        <f t="shared" si="278"/>
        <v>-2.3451605972309553E-2</v>
      </c>
      <c r="AW274" s="16"/>
      <c r="AX274" s="18">
        <f t="shared" si="278"/>
        <v>-7.0098471662574102E-3</v>
      </c>
      <c r="AY274" s="18">
        <f t="shared" si="278"/>
        <v>-6.383478935876763E-3</v>
      </c>
      <c r="AZ274" s="18">
        <f t="shared" si="278"/>
        <v>-2.3423822056158117E-2</v>
      </c>
      <c r="BA274" s="18">
        <f t="shared" si="278"/>
        <v>-2.2643235643876047E-2</v>
      </c>
      <c r="BB274" s="18">
        <f t="shared" si="278"/>
        <v>-7.424531038697002E-3</v>
      </c>
      <c r="BC274" s="18">
        <f t="shared" si="278"/>
        <v>-1.227315464633727E-3</v>
      </c>
      <c r="BD274" s="18">
        <f t="shared" si="278"/>
        <v>-3.0297060964897704E-2</v>
      </c>
      <c r="BE274" s="16"/>
      <c r="BF274" s="18">
        <f t="shared" si="278"/>
        <v>-6.3039232651829202E-4</v>
      </c>
      <c r="BG274" s="18">
        <f t="shared" si="278"/>
        <v>6.4244895294616189E-3</v>
      </c>
      <c r="BH274" s="18">
        <f t="shared" si="278"/>
        <v>-1.7149818626236102E-2</v>
      </c>
      <c r="BI274" s="18">
        <f t="shared" si="278"/>
        <v>-1.6364217344721488E-2</v>
      </c>
      <c r="BJ274" s="18">
        <f t="shared" si="278"/>
        <v>-1.0477403311545119E-3</v>
      </c>
      <c r="BK274" s="18">
        <f t="shared" si="278"/>
        <v>5.1892891894760318E-3</v>
      </c>
      <c r="BL274" s="18">
        <f t="shared" si="278"/>
        <v>-2.4067214586378505E-2</v>
      </c>
      <c r="BM274" s="16"/>
      <c r="BN274" s="18">
        <f t="shared" si="278"/>
        <v>1.6807674875358947E-2</v>
      </c>
      <c r="BO274" s="18">
        <f t="shared" si="278"/>
        <v>2.3985657837237495E-2</v>
      </c>
      <c r="BP274" s="18">
        <f t="shared" si="278"/>
        <v>1.7449066959793536E-2</v>
      </c>
      <c r="BQ274" s="18">
        <f t="shared" si="278"/>
        <v>7.9930929087934643E-4</v>
      </c>
      <c r="BR274" s="18">
        <f t="shared" si="278"/>
        <v>1.6383044537444214E-2</v>
      </c>
      <c r="BS274" s="18">
        <f t="shared" si="278"/>
        <v>2.272890440381059E-2</v>
      </c>
      <c r="BT274" s="18">
        <f t="shared" si="278"/>
        <v>-7.0380980654383141E-3</v>
      </c>
      <c r="BU274" s="16"/>
      <c r="BV274" s="18">
        <f t="shared" si="278"/>
        <v>1.5995580168637558E-2</v>
      </c>
      <c r="BW274" s="18">
        <f t="shared" si="278"/>
        <v>2.3167830284362312E-2</v>
      </c>
      <c r="BX274" s="18">
        <f t="shared" si="278"/>
        <v>1.6636459991875352E-2</v>
      </c>
      <c r="BY274" s="18">
        <f t="shared" si="278"/>
        <v>-7.986709058039887E-4</v>
      </c>
      <c r="BZ274" s="18">
        <f t="shared" si="278"/>
        <v>1.5571288970619657E-2</v>
      </c>
      <c r="CA274" s="18">
        <f t="shared" si="278"/>
        <v>2.1912080583338378E-2</v>
      </c>
      <c r="CB274" s="18">
        <f t="shared" si="278"/>
        <v>-7.8311478470854956E-3</v>
      </c>
      <c r="CC274" s="16"/>
      <c r="CD274" s="18">
        <f t="shared" si="278"/>
        <v>-5.7896374131555239E-3</v>
      </c>
      <c r="CE274" s="18">
        <f t="shared" si="278"/>
        <v>7.4800670285217752E-3</v>
      </c>
      <c r="CF274" s="18">
        <f t="shared" si="278"/>
        <v>1.0488392423295689E-3</v>
      </c>
      <c r="CG274" s="18">
        <f t="shared" si="278"/>
        <v>-1.6118966786680455E-2</v>
      </c>
      <c r="CH274" s="18">
        <f t="shared" si="278"/>
        <v>-1.5332541535712951E-2</v>
      </c>
      <c r="CI274" s="18">
        <f t="shared" si="278"/>
        <v>6.2435711619475143E-3</v>
      </c>
      <c r="CJ274" s="18">
        <f t="shared" si="278"/>
        <v>-2.9105467090129178E-2</v>
      </c>
      <c r="CK274" s="16"/>
      <c r="CL274" s="18">
        <f t="shared" si="278"/>
        <v>-5.7896374131555239E-3</v>
      </c>
      <c r="CM274" s="18">
        <f t="shared" si="278"/>
        <v>1.2288236188644497E-3</v>
      </c>
      <c r="CN274" s="18">
        <f t="shared" si="278"/>
        <v>-5.1624994866993346E-3</v>
      </c>
      <c r="CO274" s="18">
        <f t="shared" si="278"/>
        <v>-2.2223782183080409E-2</v>
      </c>
      <c r="CP274" s="18">
        <f t="shared" si="278"/>
        <v>-2.1442236567778217E-2</v>
      </c>
      <c r="CQ274" s="18">
        <f t="shared" si="278"/>
        <v>-6.2048308589319756E-3</v>
      </c>
      <c r="CR274" s="18">
        <f t="shared" si="278"/>
        <v>-2.9105467090129178E-2</v>
      </c>
      <c r="CS274" s="16"/>
      <c r="CT274" s="18">
        <f t="shared" ref="CT274:CZ274" si="279">CT30/CT29-1</f>
        <v>2.4014791397674928E-2</v>
      </c>
      <c r="CU274" s="18">
        <f t="shared" si="279"/>
        <v>3.1243651787881133E-2</v>
      </c>
      <c r="CV274" s="18">
        <f t="shared" si="279"/>
        <v>2.4660729658936731E-2</v>
      </c>
      <c r="CW274" s="18">
        <f t="shared" si="279"/>
        <v>7.0879839918593923E-3</v>
      </c>
      <c r="CX274" s="18">
        <f t="shared" si="279"/>
        <v>7.8929587741971563E-3</v>
      </c>
      <c r="CY274" s="18">
        <f t="shared" si="279"/>
        <v>2.9977990506236729E-2</v>
      </c>
      <c r="CZ274" s="18">
        <f t="shared" si="279"/>
        <v>2.9977990506236729E-2</v>
      </c>
    </row>
    <row r="275" spans="12:104" x14ac:dyDescent="0.25">
      <c r="L275" s="121"/>
      <c r="M275" s="278"/>
      <c r="N275" s="278"/>
      <c r="O275" s="278"/>
      <c r="P275" s="278"/>
      <c r="Q275" s="278"/>
      <c r="R275" s="278"/>
      <c r="S275" s="278"/>
      <c r="T275" s="278"/>
      <c r="U275" s="63"/>
      <c r="V275" s="121"/>
      <c r="W275" s="278"/>
      <c r="X275" s="278"/>
      <c r="Y275" s="278"/>
      <c r="Z275" s="278"/>
      <c r="AA275" s="278"/>
      <c r="AB275" s="278"/>
      <c r="AC275" s="278"/>
      <c r="AD275" s="278"/>
      <c r="AO275" s="78">
        <v>36616</v>
      </c>
      <c r="AP275" s="16">
        <f t="shared" ref="AP275:CR275" si="280">AP31/AP30-1</f>
        <v>9.5014425025632399E-3</v>
      </c>
      <c r="AQ275" s="16">
        <f t="shared" si="280"/>
        <v>2.4721267706695471E-5</v>
      </c>
      <c r="AR275" s="16">
        <f t="shared" si="280"/>
        <v>1.7903006496449603E-2</v>
      </c>
      <c r="AS275" s="16">
        <f t="shared" si="280"/>
        <v>8.7002275686981045E-2</v>
      </c>
      <c r="AT275" s="16">
        <f t="shared" si="280"/>
        <v>1.3448721774594663E-2</v>
      </c>
      <c r="AU275" s="16">
        <f t="shared" si="280"/>
        <v>1.0127544848086867E-2</v>
      </c>
      <c r="AV275" s="16">
        <f t="shared" si="280"/>
        <v>-7.8222253101967176E-3</v>
      </c>
      <c r="AW275" s="16"/>
      <c r="AX275" s="16">
        <f t="shared" si="280"/>
        <v>-9.4120147852478908E-3</v>
      </c>
      <c r="AY275" s="16">
        <f t="shared" si="280"/>
        <v>-9.3875261944782462E-3</v>
      </c>
      <c r="AZ275" s="16">
        <f t="shared" si="280"/>
        <v>8.3224883493568935E-3</v>
      </c>
      <c r="BA275" s="16">
        <f t="shared" si="280"/>
        <v>7.6771394196617271E-2</v>
      </c>
      <c r="BB275" s="16">
        <f t="shared" si="280"/>
        <v>3.91012742116148E-3</v>
      </c>
      <c r="BC275" s="16">
        <f t="shared" si="280"/>
        <v>6.2020946099061725E-4</v>
      </c>
      <c r="BD275" s="16">
        <f t="shared" si="280"/>
        <v>-1.716061719517159E-2</v>
      </c>
      <c r="BE275" s="16"/>
      <c r="BF275" s="16">
        <f t="shared" si="280"/>
        <v>-2.472065658076783E-5</v>
      </c>
      <c r="BG275" s="16">
        <f t="shared" si="280"/>
        <v>9.4764869640853178E-3</v>
      </c>
      <c r="BH275" s="16">
        <f t="shared" si="280"/>
        <v>1.7877843265793558E-2</v>
      </c>
      <c r="BI275" s="16">
        <f t="shared" si="280"/>
        <v>8.697540427702144E-2</v>
      </c>
      <c r="BJ275" s="16">
        <f t="shared" si="280"/>
        <v>1.342366865678124E-2</v>
      </c>
      <c r="BK275" s="16">
        <f t="shared" si="280"/>
        <v>1.0102573831948014E-2</v>
      </c>
      <c r="BL275" s="16">
        <f t="shared" si="280"/>
        <v>-7.8467525962319096E-3</v>
      </c>
      <c r="BM275" s="16"/>
      <c r="BN275" s="16">
        <f t="shared" si="280"/>
        <v>-1.758812615955474E-2</v>
      </c>
      <c r="BO275" s="16">
        <f t="shared" si="280"/>
        <v>-8.2537962264244147E-3</v>
      </c>
      <c r="BP275" s="16">
        <f t="shared" si="280"/>
        <v>-1.7563839692623429E-2</v>
      </c>
      <c r="BQ275" s="16">
        <f t="shared" si="280"/>
        <v>6.7883942526475449E-2</v>
      </c>
      <c r="BR275" s="16">
        <f t="shared" si="280"/>
        <v>-4.3759422002165316E-3</v>
      </c>
      <c r="BS275" s="16">
        <f t="shared" si="280"/>
        <v>-7.6387058479426839E-3</v>
      </c>
      <c r="BT275" s="16">
        <f t="shared" si="280"/>
        <v>-2.5272773184147335E-2</v>
      </c>
      <c r="BU275" s="16"/>
      <c r="BV275" s="16">
        <f t="shared" si="280"/>
        <v>-8.003872451140559E-2</v>
      </c>
      <c r="BW275" s="16">
        <f t="shared" si="280"/>
        <v>-7.1297765347766107E-2</v>
      </c>
      <c r="BX275" s="16">
        <f t="shared" si="280"/>
        <v>-8.0015981902434419E-2</v>
      </c>
      <c r="BY275" s="16">
        <f t="shared" si="280"/>
        <v>-6.3568651819851163E-2</v>
      </c>
      <c r="BZ275" s="16">
        <f t="shared" si="280"/>
        <v>-6.7666421273958388E-2</v>
      </c>
      <c r="CA275" s="16">
        <f t="shared" si="280"/>
        <v>-7.0721775435391487E-2</v>
      </c>
      <c r="CB275" s="16">
        <f t="shared" si="280"/>
        <v>-8.723486888493337E-2</v>
      </c>
      <c r="CC275" s="16"/>
      <c r="CD275" s="16">
        <f t="shared" si="280"/>
        <v>-1.0026006022447298E-2</v>
      </c>
      <c r="CE275" s="16">
        <f t="shared" si="280"/>
        <v>-3.8948978741810691E-3</v>
      </c>
      <c r="CF275" s="16">
        <f t="shared" si="280"/>
        <v>-1.324586061284061E-2</v>
      </c>
      <c r="CG275" s="16">
        <f t="shared" si="280"/>
        <v>4.3951752329960403E-3</v>
      </c>
      <c r="CH275" s="16">
        <f t="shared" si="280"/>
        <v>7.2577479582381921E-2</v>
      </c>
      <c r="CI275" s="16">
        <f t="shared" si="280"/>
        <v>-3.277104065701697E-3</v>
      </c>
      <c r="CJ275" s="16">
        <f t="shared" si="280"/>
        <v>-1.7769805654575088E-2</v>
      </c>
      <c r="CK275" s="16"/>
      <c r="CL275" s="16">
        <f t="shared" si="280"/>
        <v>-1.0026006022447298E-2</v>
      </c>
      <c r="CM275" s="16">
        <f t="shared" si="280"/>
        <v>-6.1982503963675661E-4</v>
      </c>
      <c r="CN275" s="16">
        <f t="shared" si="280"/>
        <v>-1.0001532610319441E-2</v>
      </c>
      <c r="CO275" s="16">
        <f t="shared" si="280"/>
        <v>7.697504823049206E-3</v>
      </c>
      <c r="CP275" s="16">
        <f t="shared" si="280"/>
        <v>7.6103984324529472E-2</v>
      </c>
      <c r="CQ275" s="16">
        <f t="shared" si="280"/>
        <v>3.2878787866408299E-3</v>
      </c>
      <c r="CR275" s="16">
        <f t="shared" si="280"/>
        <v>-1.7769805654575088E-2</v>
      </c>
      <c r="CS275" s="16"/>
      <c r="CT275" s="16">
        <f t="shared" ref="CT275:CZ275" si="281">CT31/CT30-1</f>
        <v>7.8838949125243918E-3</v>
      </c>
      <c r="CU275" s="16">
        <f t="shared" si="281"/>
        <v>1.746024578929517E-2</v>
      </c>
      <c r="CV275" s="16">
        <f t="shared" si="281"/>
        <v>7.9088110801079914E-3</v>
      </c>
      <c r="CW275" s="16">
        <f t="shared" si="281"/>
        <v>2.5928046830810292E-2</v>
      </c>
      <c r="CX275" s="16">
        <f t="shared" si="281"/>
        <v>9.5572087398172245E-2</v>
      </c>
      <c r="CY275" s="16">
        <f t="shared" si="281"/>
        <v>1.8091284259915463E-2</v>
      </c>
      <c r="CZ275" s="16">
        <f t="shared" si="281"/>
        <v>1.8091284259915463E-2</v>
      </c>
    </row>
    <row r="276" spans="12:104" x14ac:dyDescent="0.25">
      <c r="L276" s="121"/>
      <c r="M276" s="278"/>
      <c r="N276" s="278"/>
      <c r="O276" s="278"/>
      <c r="P276" s="278"/>
      <c r="Q276" s="278"/>
      <c r="R276" s="278"/>
      <c r="S276" s="278"/>
      <c r="T276" s="278"/>
      <c r="U276" s="63"/>
      <c r="V276" s="121"/>
      <c r="W276" s="278"/>
      <c r="X276" s="278"/>
      <c r="Y276" s="278"/>
      <c r="Z276" s="278"/>
      <c r="AA276" s="278"/>
      <c r="AB276" s="278"/>
      <c r="AC276" s="278"/>
      <c r="AD276" s="278"/>
      <c r="AO276" s="78">
        <v>36644</v>
      </c>
      <c r="AP276" s="18">
        <f t="shared" ref="AP276:CR276" si="282">AP32/AP31-1</f>
        <v>5.6365804981164169E-2</v>
      </c>
      <c r="AQ276" s="18">
        <f t="shared" si="282"/>
        <v>6.9588648274496734E-3</v>
      </c>
      <c r="AR276" s="18">
        <f t="shared" si="282"/>
        <v>2.8608534322820178E-2</v>
      </c>
      <c r="AS276" s="18">
        <f t="shared" si="282"/>
        <v>1.1447933684274325E-2</v>
      </c>
      <c r="AT276" s="18">
        <f t="shared" si="282"/>
        <v>1.7353408845527163E-2</v>
      </c>
      <c r="AU276" s="18">
        <f t="shared" si="282"/>
        <v>3.4235559813851513E-2</v>
      </c>
      <c r="AV276" s="18">
        <f t="shared" si="282"/>
        <v>1.5997323405033237E-2</v>
      </c>
      <c r="AW276" s="16"/>
      <c r="AX276" s="18">
        <f t="shared" si="282"/>
        <v>-5.3358225640566803E-2</v>
      </c>
      <c r="AY276" s="18">
        <f t="shared" si="282"/>
        <v>-4.6770673492782522E-2</v>
      </c>
      <c r="AZ276" s="18">
        <f t="shared" si="282"/>
        <v>-2.6276191947389727E-2</v>
      </c>
      <c r="BA276" s="18">
        <f t="shared" si="282"/>
        <v>-4.252113338493646E-2</v>
      </c>
      <c r="BB276" s="18">
        <f t="shared" si="282"/>
        <v>-3.6930763899852392E-2</v>
      </c>
      <c r="BC276" s="18">
        <f t="shared" si="282"/>
        <v>-2.0949414552193901E-2</v>
      </c>
      <c r="BD276" s="18">
        <f t="shared" si="282"/>
        <v>-3.8214491027424358E-2</v>
      </c>
      <c r="BE276" s="16"/>
      <c r="BF276" s="18">
        <f t="shared" si="282"/>
        <v>-6.9107736875051451E-3</v>
      </c>
      <c r="BG276" s="18">
        <f t="shared" si="282"/>
        <v>4.9065499971720161E-2</v>
      </c>
      <c r="BH276" s="18">
        <f t="shared" si="282"/>
        <v>2.1500053529078578E-2</v>
      </c>
      <c r="BI276" s="18">
        <f t="shared" si="282"/>
        <v>4.4580459178875653E-3</v>
      </c>
      <c r="BJ276" s="18">
        <f t="shared" si="282"/>
        <v>1.0322709676783948E-2</v>
      </c>
      <c r="BK276" s="18">
        <f t="shared" si="282"/>
        <v>2.7088191920407789E-2</v>
      </c>
      <c r="BL276" s="18">
        <f t="shared" si="282"/>
        <v>8.9759958358701653E-3</v>
      </c>
      <c r="BM276" s="16"/>
      <c r="BN276" s="18">
        <f t="shared" si="282"/>
        <v>-2.7812849464305178E-2</v>
      </c>
      <c r="BO276" s="18">
        <f t="shared" si="282"/>
        <v>2.6985261867983557E-2</v>
      </c>
      <c r="BP276" s="18">
        <f t="shared" si="282"/>
        <v>-2.1047530496743683E-2</v>
      </c>
      <c r="BQ276" s="18">
        <f t="shared" si="282"/>
        <v>-1.6683315436268997E-2</v>
      </c>
      <c r="BR276" s="18">
        <f t="shared" si="282"/>
        <v>-1.0942088366691194E-2</v>
      </c>
      <c r="BS276" s="18">
        <f t="shared" si="282"/>
        <v>5.4705218781176956E-3</v>
      </c>
      <c r="BT276" s="18">
        <f t="shared" si="282"/>
        <v>-1.226045720696789E-2</v>
      </c>
      <c r="BU276" s="16"/>
      <c r="BV276" s="18">
        <f t="shared" si="282"/>
        <v>-1.1318361828645318E-2</v>
      </c>
      <c r="BW276" s="18">
        <f t="shared" si="282"/>
        <v>4.4409474576979191E-2</v>
      </c>
      <c r="BX276" s="18">
        <f t="shared" si="282"/>
        <v>-4.438259951229373E-3</v>
      </c>
      <c r="BY276" s="18">
        <f t="shared" si="282"/>
        <v>1.6966370751321902E-2</v>
      </c>
      <c r="BZ276" s="18">
        <f t="shared" si="282"/>
        <v>5.8386348566077384E-3</v>
      </c>
      <c r="CA276" s="18">
        <f t="shared" si="282"/>
        <v>2.2529707531826704E-2</v>
      </c>
      <c r="CB276" s="18">
        <f t="shared" si="282"/>
        <v>4.4978980818000114E-3</v>
      </c>
      <c r="CC276" s="16"/>
      <c r="CD276" s="18">
        <f t="shared" si="282"/>
        <v>-3.3102284570464269E-2</v>
      </c>
      <c r="CE276" s="18">
        <f t="shared" si="282"/>
        <v>3.8346945905363805E-2</v>
      </c>
      <c r="CF276" s="18">
        <f t="shared" si="282"/>
        <v>-1.0217240073803979E-2</v>
      </c>
      <c r="CG276" s="18">
        <f t="shared" si="282"/>
        <v>1.1063142246768631E-2</v>
      </c>
      <c r="CH276" s="18">
        <f t="shared" si="282"/>
        <v>-5.8047430813195078E-3</v>
      </c>
      <c r="CI276" s="18">
        <f t="shared" si="282"/>
        <v>1.6594185286587848E-2</v>
      </c>
      <c r="CJ276" s="18">
        <f t="shared" si="282"/>
        <v>-1.7634509117150143E-2</v>
      </c>
      <c r="CK276" s="16"/>
      <c r="CL276" s="18">
        <f t="shared" si="282"/>
        <v>-3.3102284570464269E-2</v>
      </c>
      <c r="CM276" s="18">
        <f t="shared" si="282"/>
        <v>2.1397683494170039E-2</v>
      </c>
      <c r="CN276" s="18">
        <f t="shared" si="282"/>
        <v>-2.6373774066820288E-2</v>
      </c>
      <c r="CO276" s="18">
        <f t="shared" si="282"/>
        <v>-5.4407580919421106E-3</v>
      </c>
      <c r="CP276" s="18">
        <f t="shared" si="282"/>
        <v>-2.2033303644750757E-2</v>
      </c>
      <c r="CQ276" s="18">
        <f t="shared" si="282"/>
        <v>-1.6323313202809331E-2</v>
      </c>
      <c r="CR276" s="18">
        <f t="shared" si="282"/>
        <v>-1.7634509117150143E-2</v>
      </c>
      <c r="CS276" s="16"/>
      <c r="CT276" s="18">
        <f t="shared" ref="CT276:CZ276" si="283">CT32/CT31-1</f>
        <v>-1.5745438532672074E-2</v>
      </c>
      <c r="CU276" s="18">
        <f t="shared" si="283"/>
        <v>3.9732862130816393E-2</v>
      </c>
      <c r="CV276" s="18">
        <f t="shared" si="283"/>
        <v>-8.8961440836202721E-3</v>
      </c>
      <c r="CW276" s="18">
        <f t="shared" si="283"/>
        <v>1.2412641871458296E-2</v>
      </c>
      <c r="CX276" s="18">
        <f t="shared" si="283"/>
        <v>-4.4777575845497131E-3</v>
      </c>
      <c r="CY276" s="18">
        <f t="shared" si="283"/>
        <v>1.7951067378498831E-2</v>
      </c>
      <c r="CZ276" s="18">
        <f t="shared" si="283"/>
        <v>1.7951067378498831E-2</v>
      </c>
    </row>
    <row r="277" spans="12:104" x14ac:dyDescent="0.25">
      <c r="L277" s="121"/>
      <c r="M277" s="278"/>
      <c r="N277" s="278"/>
      <c r="O277" s="278"/>
      <c r="P277" s="278"/>
      <c r="Q277" s="278"/>
      <c r="R277" s="278"/>
      <c r="S277" s="278"/>
      <c r="T277" s="278"/>
      <c r="U277" s="63"/>
      <c r="V277" s="121"/>
      <c r="W277" s="278"/>
      <c r="X277" s="278"/>
      <c r="Y277" s="278"/>
      <c r="Z277" s="278"/>
      <c r="AA277" s="278"/>
      <c r="AB277" s="278"/>
      <c r="AC277" s="278"/>
      <c r="AD277" s="278"/>
      <c r="AO277" s="78">
        <v>36677</v>
      </c>
      <c r="AP277" s="16">
        <f t="shared" ref="AP277:CR277" si="284">AP33/AP32-1</f>
        <v>-5.9920404239144354E-3</v>
      </c>
      <c r="AQ277" s="16">
        <f t="shared" si="284"/>
        <v>2.3739673732922517E-2</v>
      </c>
      <c r="AR277" s="16">
        <f t="shared" si="284"/>
        <v>-3.6470545795606157E-2</v>
      </c>
      <c r="AS277" s="16">
        <f t="shared" si="284"/>
        <v>-5.3600698723395013E-3</v>
      </c>
      <c r="AT277" s="16">
        <f t="shared" si="284"/>
        <v>1.9662325132657976E-2</v>
      </c>
      <c r="AU277" s="16">
        <f t="shared" si="284"/>
        <v>-1.7088785587850874E-2</v>
      </c>
      <c r="AV277" s="16">
        <f t="shared" si="284"/>
        <v>-1.9011698033734703E-2</v>
      </c>
      <c r="AW277" s="16"/>
      <c r="AX277" s="16">
        <f t="shared" si="284"/>
        <v>6.0281614107695614E-3</v>
      </c>
      <c r="AY277" s="16">
        <f t="shared" si="284"/>
        <v>2.9910941728793272E-2</v>
      </c>
      <c r="AZ277" s="16">
        <f t="shared" si="284"/>
        <v>-3.0662234721631321E-2</v>
      </c>
      <c r="BA277" s="16">
        <f t="shared" si="284"/>
        <v>6.3578017206666892E-4</v>
      </c>
      <c r="BB277" s="16">
        <f t="shared" si="284"/>
        <v>2.5809014213038273E-2</v>
      </c>
      <c r="BC277" s="16">
        <f t="shared" si="284"/>
        <v>-1.1163638134918941E-2</v>
      </c>
      <c r="BD277" s="16">
        <f t="shared" si="284"/>
        <v>-1.309814220740535E-2</v>
      </c>
      <c r="BE277" s="16"/>
      <c r="BF277" s="16">
        <f t="shared" si="284"/>
        <v>-2.3189170393640546E-2</v>
      </c>
      <c r="BG277" s="16">
        <f t="shared" si="284"/>
        <v>-2.9042260371159201E-2</v>
      </c>
      <c r="BH277" s="16">
        <f t="shared" si="284"/>
        <v>-5.8813994488443377E-2</v>
      </c>
      <c r="BI277" s="16">
        <f t="shared" si="284"/>
        <v>-2.8424944692388543E-2</v>
      </c>
      <c r="BJ277" s="16">
        <f t="shared" si="284"/>
        <v>-3.9827982688189767E-3</v>
      </c>
      <c r="BK277" s="16">
        <f t="shared" si="284"/>
        <v>-3.988168122067437E-2</v>
      </c>
      <c r="BL277" s="16">
        <f t="shared" si="284"/>
        <v>-4.1760002922198391E-2</v>
      </c>
      <c r="BM277" s="16"/>
      <c r="BN277" s="16">
        <f t="shared" si="284"/>
        <v>3.7850992137776096E-2</v>
      </c>
      <c r="BO277" s="16">
        <f t="shared" si="284"/>
        <v>3.1632147038886949E-2</v>
      </c>
      <c r="BP277" s="16">
        <f t="shared" si="284"/>
        <v>6.2489236074517063E-2</v>
      </c>
      <c r="BQ277" s="16">
        <f t="shared" si="284"/>
        <v>3.2288038302840771E-2</v>
      </c>
      <c r="BR277" s="16">
        <f t="shared" si="284"/>
        <v>5.8257555784440695E-2</v>
      </c>
      <c r="BS277" s="16">
        <f t="shared" si="284"/>
        <v>2.0115379060995364E-2</v>
      </c>
      <c r="BT277" s="16">
        <f t="shared" si="284"/>
        <v>1.811968247124085E-2</v>
      </c>
      <c r="BU277" s="16"/>
      <c r="BV277" s="16">
        <f t="shared" si="284"/>
        <v>5.388955047935351E-3</v>
      </c>
      <c r="BW277" s="16">
        <f t="shared" si="284"/>
        <v>-6.3537621246900766E-4</v>
      </c>
      <c r="BX277" s="16">
        <f t="shared" si="284"/>
        <v>2.9256560815457355E-2</v>
      </c>
      <c r="BY277" s="16">
        <f t="shared" si="284"/>
        <v>-3.1278128879537181E-2</v>
      </c>
      <c r="BZ277" s="16">
        <f t="shared" si="284"/>
        <v>2.5157239566871104E-2</v>
      </c>
      <c r="CA277" s="16">
        <f t="shared" si="284"/>
        <v>-1.179192123727224E-2</v>
      </c>
      <c r="CB277" s="16">
        <f t="shared" si="284"/>
        <v>-1.3725196171887943E-2</v>
      </c>
      <c r="CC277" s="16"/>
      <c r="CD277" s="16">
        <f t="shared" si="284"/>
        <v>1.738588932274121E-2</v>
      </c>
      <c r="CE277" s="16">
        <f t="shared" si="284"/>
        <v>-2.5159667984432699E-2</v>
      </c>
      <c r="CF277" s="16">
        <f t="shared" si="284"/>
        <v>3.9987243813626172E-3</v>
      </c>
      <c r="CG277" s="16">
        <f t="shared" si="284"/>
        <v>-5.5050451060807082E-2</v>
      </c>
      <c r="CH277" s="16">
        <f t="shared" si="284"/>
        <v>-2.4539883830406506E-2</v>
      </c>
      <c r="CI277" s="16">
        <f t="shared" si="284"/>
        <v>-3.6042432690378545E-2</v>
      </c>
      <c r="CJ277" s="16">
        <f t="shared" si="284"/>
        <v>-1.956343988845366E-3</v>
      </c>
      <c r="CK277" s="16"/>
      <c r="CL277" s="16">
        <f t="shared" si="284"/>
        <v>1.738588932274121E-2</v>
      </c>
      <c r="CM277" s="16">
        <f t="shared" si="284"/>
        <v>1.128967194719932E-2</v>
      </c>
      <c r="CN277" s="16">
        <f t="shared" si="284"/>
        <v>4.1538298395742412E-2</v>
      </c>
      <c r="CO277" s="16">
        <f t="shared" si="284"/>
        <v>-1.9718729345607366E-2</v>
      </c>
      <c r="CP277" s="16">
        <f t="shared" si="284"/>
        <v>1.193262986883914E-2</v>
      </c>
      <c r="CQ277" s="16">
        <f t="shared" si="284"/>
        <v>3.7390061463983493E-2</v>
      </c>
      <c r="CR277" s="16">
        <f t="shared" si="284"/>
        <v>-1.956343988845366E-3</v>
      </c>
      <c r="CS277" s="16"/>
      <c r="CT277" s="16">
        <f t="shared" ref="CT277:CZ277" si="285">CT33/CT32-1</f>
        <v>1.9380147546742554E-2</v>
      </c>
      <c r="CU277" s="16">
        <f t="shared" si="285"/>
        <v>1.3271980495306757E-2</v>
      </c>
      <c r="CV277" s="16">
        <f t="shared" si="285"/>
        <v>4.3579899659320631E-2</v>
      </c>
      <c r="CW277" s="16">
        <f t="shared" si="285"/>
        <v>-1.7797202807492862E-2</v>
      </c>
      <c r="CX277" s="16">
        <f t="shared" si="285"/>
        <v>1.3916198729416074E-2</v>
      </c>
      <c r="CY277" s="16">
        <f t="shared" si="285"/>
        <v>1.9601787728045217E-3</v>
      </c>
      <c r="CZ277" s="16">
        <f t="shared" si="285"/>
        <v>1.9601787728045217E-3</v>
      </c>
    </row>
    <row r="278" spans="12:104" x14ac:dyDescent="0.25">
      <c r="L278" s="121"/>
      <c r="M278" s="278"/>
      <c r="N278" s="278"/>
      <c r="O278" s="278"/>
      <c r="P278" s="278"/>
      <c r="Q278" s="278"/>
      <c r="R278" s="278"/>
      <c r="S278" s="278"/>
      <c r="T278" s="278"/>
      <c r="U278" s="63"/>
      <c r="V278" s="121"/>
      <c r="W278" s="278"/>
      <c r="X278" s="278"/>
      <c r="Y278" s="278"/>
      <c r="Z278" s="278"/>
      <c r="AA278" s="278"/>
      <c r="AB278" s="278"/>
      <c r="AC278" s="278"/>
      <c r="AD278" s="278"/>
      <c r="AO278" s="78">
        <v>36707</v>
      </c>
      <c r="AP278" s="18">
        <f t="shared" ref="AP278:CR278" si="286">AP34/AP33-1</f>
        <v>-3.3256106887399328E-2</v>
      </c>
      <c r="AQ278" s="18">
        <f t="shared" si="286"/>
        <v>-1.8177240081054258E-2</v>
      </c>
      <c r="AR278" s="18">
        <f t="shared" si="286"/>
        <v>-2.399850243354551E-2</v>
      </c>
      <c r="AS278" s="18">
        <f t="shared" si="286"/>
        <v>-2.3721025344929259E-2</v>
      </c>
      <c r="AT278" s="18">
        <f t="shared" si="286"/>
        <v>-5.1472257966844737E-3</v>
      </c>
      <c r="AU278" s="18">
        <f t="shared" si="286"/>
        <v>-2.3074592702302499E-2</v>
      </c>
      <c r="AV278" s="18">
        <f t="shared" si="286"/>
        <v>3.1324407666184495E-3</v>
      </c>
      <c r="AW278" s="16"/>
      <c r="AX278" s="18">
        <f t="shared" si="286"/>
        <v>3.4400120987912786E-2</v>
      </c>
      <c r="AY278" s="18">
        <f t="shared" si="286"/>
        <v>1.5597581648844061E-2</v>
      </c>
      <c r="AZ278" s="18">
        <f t="shared" si="286"/>
        <v>9.5760671671245579E-3</v>
      </c>
      <c r="BA278" s="18">
        <f t="shared" si="286"/>
        <v>9.8630895011606601E-3</v>
      </c>
      <c r="BB278" s="18">
        <f t="shared" si="286"/>
        <v>2.907583000107028E-2</v>
      </c>
      <c r="BC278" s="18">
        <f t="shared" si="286"/>
        <v>1.053175950490437E-2</v>
      </c>
      <c r="BD278" s="18">
        <f t="shared" si="286"/>
        <v>3.7640318095890635E-2</v>
      </c>
      <c r="BE278" s="16"/>
      <c r="BF278" s="18">
        <f t="shared" si="286"/>
        <v>1.8513769310618544E-2</v>
      </c>
      <c r="BG278" s="18">
        <f t="shared" si="286"/>
        <v>-1.5358033467863241E-2</v>
      </c>
      <c r="BH278" s="18">
        <f t="shared" si="286"/>
        <v>-5.9290358607819726E-3</v>
      </c>
      <c r="BI278" s="18">
        <f t="shared" si="286"/>
        <v>-5.6464216253578892E-3</v>
      </c>
      <c r="BJ278" s="18">
        <f t="shared" si="286"/>
        <v>1.3271248962944737E-2</v>
      </c>
      <c r="BK278" s="18">
        <f t="shared" si="286"/>
        <v>-4.9880210779107426E-3</v>
      </c>
      <c r="BL278" s="18">
        <f t="shared" si="286"/>
        <v>2.1704203362969521E-2</v>
      </c>
      <c r="BM278" s="16"/>
      <c r="BN278" s="18">
        <f t="shared" si="286"/>
        <v>2.4588591814032057E-2</v>
      </c>
      <c r="BO278" s="18">
        <f t="shared" si="286"/>
        <v>-9.4852359109452999E-3</v>
      </c>
      <c r="BP278" s="18">
        <f t="shared" si="286"/>
        <v>5.9643989963189536E-3</v>
      </c>
      <c r="BQ278" s="18">
        <f t="shared" si="286"/>
        <v>2.8429985948608127E-4</v>
      </c>
      <c r="BR278" s="18">
        <f t="shared" si="286"/>
        <v>1.9314802983258161E-2</v>
      </c>
      <c r="BS278" s="18">
        <f t="shared" si="286"/>
        <v>9.4662737049766577E-4</v>
      </c>
      <c r="BT278" s="18">
        <f t="shared" si="286"/>
        <v>2.7798054888042545E-2</v>
      </c>
      <c r="BU278" s="16"/>
      <c r="BV278" s="18">
        <f t="shared" si="286"/>
        <v>2.4297384211628748E-2</v>
      </c>
      <c r="BW278" s="18">
        <f t="shared" si="286"/>
        <v>-9.7667590821965966E-3</v>
      </c>
      <c r="BX278" s="18">
        <f t="shared" si="286"/>
        <v>5.6784847444180109E-3</v>
      </c>
      <c r="BY278" s="18">
        <f t="shared" si="286"/>
        <v>-2.8421905604847364E-4</v>
      </c>
      <c r="BZ278" s="18">
        <f t="shared" si="286"/>
        <v>1.9025094292138167E-2</v>
      </c>
      <c r="CA278" s="18">
        <f t="shared" si="286"/>
        <v>6.6213926491154318E-4</v>
      </c>
      <c r="CB278" s="18">
        <f t="shared" si="286"/>
        <v>2.750593509507393E-2</v>
      </c>
      <c r="CC278" s="16"/>
      <c r="CD278" s="18">
        <f t="shared" si="286"/>
        <v>2.3619605478508277E-2</v>
      </c>
      <c r="CE278" s="18">
        <f t="shared" si="286"/>
        <v>-2.8254312416452487E-2</v>
      </c>
      <c r="CF278" s="18">
        <f t="shared" si="286"/>
        <v>-1.3097429712455977E-2</v>
      </c>
      <c r="CG278" s="18">
        <f t="shared" si="286"/>
        <v>-1.8948810442788622E-2</v>
      </c>
      <c r="CH278" s="18">
        <f t="shared" si="286"/>
        <v>-1.8669897727448759E-2</v>
      </c>
      <c r="CI278" s="18">
        <f t="shared" si="286"/>
        <v>-1.8020120534894657E-2</v>
      </c>
      <c r="CJ278" s="18">
        <f t="shared" si="286"/>
        <v>2.682603326021904E-2</v>
      </c>
      <c r="CK278" s="16"/>
      <c r="CL278" s="18">
        <f t="shared" si="286"/>
        <v>2.3619605478508277E-2</v>
      </c>
      <c r="CM278" s="18">
        <f t="shared" si="286"/>
        <v>-1.0421997533322735E-2</v>
      </c>
      <c r="CN278" s="18">
        <f t="shared" si="286"/>
        <v>5.0130261580514368E-3</v>
      </c>
      <c r="CO278" s="18">
        <f t="shared" si="286"/>
        <v>-9.4573211459270112E-4</v>
      </c>
      <c r="CP278" s="18">
        <f t="shared" si="286"/>
        <v>-6.6170112661390057E-4</v>
      </c>
      <c r="CQ278" s="18">
        <f t="shared" si="286"/>
        <v>1.8350804239197105E-2</v>
      </c>
      <c r="CR278" s="18">
        <f t="shared" si="286"/>
        <v>2.682603326021904E-2</v>
      </c>
      <c r="CS278" s="16"/>
      <c r="CT278" s="18">
        <f t="shared" ref="CT278:CZ278" si="287">CT34/CT33-1</f>
        <v>-3.1226592215726212E-3</v>
      </c>
      <c r="CU278" s="18">
        <f t="shared" si="287"/>
        <v>-3.627491862012644E-2</v>
      </c>
      <c r="CV278" s="18">
        <f t="shared" si="287"/>
        <v>-2.1243137976265092E-2</v>
      </c>
      <c r="CW278" s="18">
        <f t="shared" si="287"/>
        <v>-2.7046222510190066E-2</v>
      </c>
      <c r="CX278" s="18">
        <f t="shared" si="287"/>
        <v>-2.6769611887963118E-2</v>
      </c>
      <c r="CY278" s="18">
        <f t="shared" si="287"/>
        <v>-2.6125197834189207E-2</v>
      </c>
      <c r="CZ278" s="18">
        <f t="shared" si="287"/>
        <v>-2.6125197834189207E-2</v>
      </c>
    </row>
    <row r="279" spans="12:104" x14ac:dyDescent="0.25">
      <c r="L279" s="121"/>
      <c r="M279" s="278"/>
      <c r="N279" s="278"/>
      <c r="O279" s="278"/>
      <c r="P279" s="278"/>
      <c r="Q279" s="278"/>
      <c r="R279" s="278"/>
      <c r="S279" s="278"/>
      <c r="T279" s="278"/>
      <c r="U279" s="63"/>
      <c r="V279" s="121"/>
      <c r="W279" s="278"/>
      <c r="X279" s="278"/>
      <c r="Y279" s="278"/>
      <c r="Z279" s="278"/>
      <c r="AA279" s="278"/>
      <c r="AB279" s="278"/>
      <c r="AC279" s="278"/>
      <c r="AD279" s="278"/>
      <c r="AO279" s="78">
        <v>36738</v>
      </c>
      <c r="AP279" s="16">
        <f t="shared" ref="AP279:CR279" si="288">AP35/AP34-1</f>
        <v>3.0084109866331588E-2</v>
      </c>
      <c r="AQ279" s="16">
        <f t="shared" si="288"/>
        <v>2.0516578127862672E-3</v>
      </c>
      <c r="AR279" s="16">
        <f t="shared" si="288"/>
        <v>1.8796271433503486E-2</v>
      </c>
      <c r="AS279" s="16">
        <f t="shared" si="288"/>
        <v>-2.8831581670997197E-3</v>
      </c>
      <c r="AT279" s="16">
        <f t="shared" si="288"/>
        <v>9.453701590200092E-3</v>
      </c>
      <c r="AU279" s="16">
        <f t="shared" si="288"/>
        <v>2.6341631492807327E-2</v>
      </c>
      <c r="AV279" s="16">
        <f t="shared" si="288"/>
        <v>3.7549733941653063E-3</v>
      </c>
      <c r="AW279" s="16"/>
      <c r="AX279" s="16">
        <f t="shared" si="288"/>
        <v>-2.9205488734541651E-2</v>
      </c>
      <c r="AY279" s="16">
        <f t="shared" si="288"/>
        <v>-2.7213750590894037E-2</v>
      </c>
      <c r="AZ279" s="16">
        <f t="shared" si="288"/>
        <v>-1.0958171594640853E-2</v>
      </c>
      <c r="BA279" s="16">
        <f t="shared" si="288"/>
        <v>-3.2004442858272308E-2</v>
      </c>
      <c r="BB279" s="16">
        <f t="shared" si="288"/>
        <v>-2.0027887119633991E-2</v>
      </c>
      <c r="BC279" s="16">
        <f t="shared" si="288"/>
        <v>-3.633177463547077E-3</v>
      </c>
      <c r="BD279" s="16">
        <f t="shared" si="288"/>
        <v>-2.5560181173538421E-2</v>
      </c>
      <c r="BE279" s="16"/>
      <c r="BF279" s="16">
        <f t="shared" si="288"/>
        <v>-2.047457131366337E-3</v>
      </c>
      <c r="BG279" s="16">
        <f t="shared" si="288"/>
        <v>2.79750568096786E-2</v>
      </c>
      <c r="BH279" s="16">
        <f t="shared" si="288"/>
        <v>1.6710329742147589E-2</v>
      </c>
      <c r="BI279" s="16">
        <f t="shared" si="288"/>
        <v>-4.9247121557161044E-3</v>
      </c>
      <c r="BJ279" s="16">
        <f t="shared" si="288"/>
        <v>7.3868884100951604E-3</v>
      </c>
      <c r="BK279" s="16">
        <f t="shared" si="288"/>
        <v>2.4240241000189178E-2</v>
      </c>
      <c r="BL279" s="16">
        <f t="shared" si="288"/>
        <v>1.6998281157447614E-3</v>
      </c>
      <c r="BM279" s="16"/>
      <c r="BN279" s="16">
        <f t="shared" si="288"/>
        <v>-1.8449489815128617E-2</v>
      </c>
      <c r="BO279" s="16">
        <f t="shared" si="288"/>
        <v>1.1079583572626728E-2</v>
      </c>
      <c r="BP279" s="16">
        <f t="shared" si="288"/>
        <v>-1.6435684042263476E-2</v>
      </c>
      <c r="BQ279" s="16">
        <f t="shared" si="288"/>
        <v>-2.1279455184989193E-2</v>
      </c>
      <c r="BR279" s="16">
        <f t="shared" si="288"/>
        <v>-9.1702041961322367E-3</v>
      </c>
      <c r="BS279" s="16">
        <f t="shared" si="288"/>
        <v>7.4061520157382432E-3</v>
      </c>
      <c r="BT279" s="16">
        <f t="shared" si="288"/>
        <v>-1.4763793764355104E-2</v>
      </c>
      <c r="BU279" s="16"/>
      <c r="BV279" s="16">
        <f t="shared" si="288"/>
        <v>2.8914948039588939E-3</v>
      </c>
      <c r="BW279" s="16">
        <f t="shared" si="288"/>
        <v>3.3062592717650663E-2</v>
      </c>
      <c r="BX279" s="16">
        <f t="shared" si="288"/>
        <v>4.9490849746505194E-3</v>
      </c>
      <c r="BY279" s="16">
        <f t="shared" si="288"/>
        <v>2.1742115558646136E-2</v>
      </c>
      <c r="BZ279" s="16">
        <f t="shared" si="288"/>
        <v>1.2372531723185087E-2</v>
      </c>
      <c r="CA279" s="16">
        <f t="shared" si="288"/>
        <v>2.9309292987355517E-2</v>
      </c>
      <c r="CB279" s="16">
        <f t="shared" si="288"/>
        <v>6.6573256841824247E-3</v>
      </c>
      <c r="CC279" s="16"/>
      <c r="CD279" s="16">
        <f t="shared" si="288"/>
        <v>-2.566555880081911E-2</v>
      </c>
      <c r="CE279" s="16">
        <f t="shared" si="288"/>
        <v>2.0437201075821809E-2</v>
      </c>
      <c r="CF279" s="16">
        <f t="shared" si="288"/>
        <v>-7.3327224079254849E-3</v>
      </c>
      <c r="CG279" s="16">
        <f t="shared" si="288"/>
        <v>9.2550751248778873E-3</v>
      </c>
      <c r="CH279" s="16">
        <f t="shared" si="288"/>
        <v>-1.2221323016464614E-2</v>
      </c>
      <c r="CI279" s="16">
        <f t="shared" si="288"/>
        <v>1.6729771633908319E-2</v>
      </c>
      <c r="CJ279" s="16">
        <f t="shared" si="288"/>
        <v>-2.2006958897097362E-2</v>
      </c>
      <c r="CK279" s="16"/>
      <c r="CL279" s="16">
        <f t="shared" si="288"/>
        <v>-2.566555880081911E-2</v>
      </c>
      <c r="CM279" s="16">
        <f t="shared" si="288"/>
        <v>3.6464255747679086E-3</v>
      </c>
      <c r="CN279" s="16">
        <f t="shared" si="288"/>
        <v>-2.366655793226613E-2</v>
      </c>
      <c r="CO279" s="16">
        <f t="shared" si="288"/>
        <v>-7.3517041770284619E-3</v>
      </c>
      <c r="CP279" s="16">
        <f t="shared" si="288"/>
        <v>-2.8474719102449142E-2</v>
      </c>
      <c r="CQ279" s="16">
        <f t="shared" si="288"/>
        <v>-1.6454491744667732E-2</v>
      </c>
      <c r="CR279" s="16">
        <f t="shared" si="288"/>
        <v>-2.2006958897097362E-2</v>
      </c>
      <c r="CS279" s="16"/>
      <c r="CT279" s="16">
        <f t="shared" ref="CT279:CZ279" si="289">CT35/CT34-1</f>
        <v>-3.7409263153813654E-3</v>
      </c>
      <c r="CU279" s="16">
        <f t="shared" si="289"/>
        <v>2.6230641112676478E-2</v>
      </c>
      <c r="CV279" s="16">
        <f t="shared" si="289"/>
        <v>-1.6969436032971963E-3</v>
      </c>
      <c r="CW279" s="16">
        <f t="shared" si="289"/>
        <v>1.4985029651685355E-2</v>
      </c>
      <c r="CX279" s="16">
        <f t="shared" si="289"/>
        <v>-6.6132988002225446E-3</v>
      </c>
      <c r="CY279" s="16">
        <f t="shared" si="289"/>
        <v>2.2502163074984205E-2</v>
      </c>
      <c r="CZ279" s="16">
        <f t="shared" si="289"/>
        <v>2.2502163074984205E-2</v>
      </c>
    </row>
    <row r="280" spans="12:104" x14ac:dyDescent="0.25">
      <c r="L280" s="121"/>
      <c r="M280" s="278"/>
      <c r="N280" s="278"/>
      <c r="O280" s="278"/>
      <c r="P280" s="278"/>
      <c r="Q280" s="278"/>
      <c r="R280" s="278"/>
      <c r="S280" s="278"/>
      <c r="T280" s="278"/>
      <c r="U280" s="63"/>
      <c r="V280" s="121"/>
      <c r="W280" s="278"/>
      <c r="X280" s="278"/>
      <c r="Y280" s="278"/>
      <c r="Z280" s="278"/>
      <c r="AA280" s="278"/>
      <c r="AB280" s="278"/>
      <c r="AC280" s="278"/>
      <c r="AD280" s="278"/>
      <c r="AO280" s="78">
        <v>36769</v>
      </c>
      <c r="AP280" s="18">
        <f t="shared" ref="AP280:CR280" si="290">AP36/AP35-1</f>
        <v>2.6269128691625676E-2</v>
      </c>
      <c r="AQ280" s="18">
        <f t="shared" si="290"/>
        <v>-1.6452780519907839E-2</v>
      </c>
      <c r="AR280" s="18">
        <f t="shared" si="290"/>
        <v>-1.0015437328212751E-2</v>
      </c>
      <c r="AS280" s="18">
        <f t="shared" si="290"/>
        <v>5.2602963164332994E-2</v>
      </c>
      <c r="AT280" s="18">
        <f t="shared" si="290"/>
        <v>-1.7392451336938675E-2</v>
      </c>
      <c r="AU280" s="18">
        <f t="shared" si="290"/>
        <v>3.6240641890757708E-2</v>
      </c>
      <c r="AV280" s="18">
        <f t="shared" si="290"/>
        <v>8.0924183247239601E-3</v>
      </c>
      <c r="AW280" s="16"/>
      <c r="AX280" s="18">
        <f t="shared" si="290"/>
        <v>-2.5596725027786649E-2</v>
      </c>
      <c r="AY280" s="18">
        <f t="shared" si="290"/>
        <v>-4.1628368248783798E-2</v>
      </c>
      <c r="AZ280" s="18">
        <f t="shared" si="290"/>
        <v>-3.535579996067606E-2</v>
      </c>
      <c r="BA280" s="18">
        <f t="shared" si="290"/>
        <v>2.5659774552782233E-2</v>
      </c>
      <c r="BB280" s="18">
        <f t="shared" si="290"/>
        <v>-4.2543986570294456E-2</v>
      </c>
      <c r="BC280" s="18">
        <f t="shared" si="290"/>
        <v>9.7162751176629314E-3</v>
      </c>
      <c r="BD280" s="18">
        <f t="shared" si="290"/>
        <v>-1.77114461097303E-2</v>
      </c>
      <c r="BE280" s="16"/>
      <c r="BF280" s="18">
        <f t="shared" si="290"/>
        <v>1.6728002676480447E-2</v>
      </c>
      <c r="BG280" s="18">
        <f t="shared" si="290"/>
        <v>4.3436561423168651E-2</v>
      </c>
      <c r="BH280" s="18">
        <f t="shared" si="290"/>
        <v>6.5450270858353754E-3</v>
      </c>
      <c r="BI280" s="18">
        <f t="shared" si="290"/>
        <v>7.0210908349417345E-2</v>
      </c>
      <c r="BJ280" s="18">
        <f t="shared" si="290"/>
        <v>-9.5538963297314705E-4</v>
      </c>
      <c r="BK280" s="18">
        <f t="shared" si="290"/>
        <v>5.3574878121784186E-2</v>
      </c>
      <c r="BL280" s="18">
        <f t="shared" si="290"/>
        <v>2.4955790996599614E-2</v>
      </c>
      <c r="BM280" s="16"/>
      <c r="BN280" s="18">
        <f t="shared" si="290"/>
        <v>1.0116761115125605E-2</v>
      </c>
      <c r="BO280" s="18">
        <f t="shared" si="290"/>
        <v>3.6651648306426976E-2</v>
      </c>
      <c r="BP280" s="18">
        <f t="shared" si="290"/>
        <v>-6.5024682549815749E-3</v>
      </c>
      <c r="BQ280" s="18">
        <f t="shared" si="290"/>
        <v>6.3251895891740073E-2</v>
      </c>
      <c r="BR280" s="18">
        <f t="shared" si="290"/>
        <v>-7.4516454971952362E-3</v>
      </c>
      <c r="BS280" s="18">
        <f t="shared" si="290"/>
        <v>4.6724040922551113E-2</v>
      </c>
      <c r="BT280" s="18">
        <f t="shared" si="290"/>
        <v>1.8291048502884433E-2</v>
      </c>
      <c r="BU280" s="16"/>
      <c r="BV280" s="18">
        <f t="shared" si="290"/>
        <v>-4.9974173553718804E-2</v>
      </c>
      <c r="BW280" s="18">
        <f t="shared" si="290"/>
        <v>-2.5017822858433458E-2</v>
      </c>
      <c r="BX280" s="18">
        <f t="shared" si="290"/>
        <v>-6.5604739964483683E-2</v>
      </c>
      <c r="BY280" s="18">
        <f t="shared" si="290"/>
        <v>-5.948909767867494E-2</v>
      </c>
      <c r="BZ280" s="18">
        <f t="shared" si="290"/>
        <v>-6.6497451509020644E-2</v>
      </c>
      <c r="CA280" s="18">
        <f t="shared" si="290"/>
        <v>-1.5544627790508025E-2</v>
      </c>
      <c r="CB280" s="18">
        <f t="shared" si="290"/>
        <v>-4.2286167146823872E-2</v>
      </c>
      <c r="CC280" s="16"/>
      <c r="CD280" s="18">
        <f t="shared" si="290"/>
        <v>-3.4973190999951553E-2</v>
      </c>
      <c r="CE280" s="18">
        <f t="shared" si="290"/>
        <v>4.4434403224329344E-2</v>
      </c>
      <c r="CF280" s="18">
        <f t="shared" si="290"/>
        <v>9.5630327520823677E-4</v>
      </c>
      <c r="CG280" s="18">
        <f t="shared" si="290"/>
        <v>7.507589391881897E-3</v>
      </c>
      <c r="CH280" s="18">
        <f t="shared" si="290"/>
        <v>7.1234354546235057E-2</v>
      </c>
      <c r="CI280" s="18">
        <f t="shared" si="290"/>
        <v>5.458241522840912E-2</v>
      </c>
      <c r="CJ280" s="18">
        <f t="shared" si="290"/>
        <v>-2.7163790366949714E-2</v>
      </c>
      <c r="CK280" s="16"/>
      <c r="CL280" s="18">
        <f t="shared" si="290"/>
        <v>-3.4973190999951553E-2</v>
      </c>
      <c r="CM280" s="18">
        <f t="shared" si="290"/>
        <v>-9.6227775634604162E-3</v>
      </c>
      <c r="CN280" s="18">
        <f t="shared" si="290"/>
        <v>-5.0850565284256355E-2</v>
      </c>
      <c r="CO280" s="18">
        <f t="shared" si="290"/>
        <v>-4.4638356525536604E-2</v>
      </c>
      <c r="CP280" s="18">
        <f t="shared" si="290"/>
        <v>1.5790078686471976E-2</v>
      </c>
      <c r="CQ280" s="18">
        <f t="shared" si="290"/>
        <v>-5.1757372814326241E-2</v>
      </c>
      <c r="CR280" s="18">
        <f t="shared" si="290"/>
        <v>-2.7163790366949714E-2</v>
      </c>
      <c r="CS280" s="16"/>
      <c r="CT280" s="18">
        <f t="shared" ref="CT280:CZ280" si="291">CT36/CT35-1</f>
        <v>-8.0274567863254376E-3</v>
      </c>
      <c r="CU280" s="18">
        <f t="shared" si="291"/>
        <v>1.8030797609913662E-2</v>
      </c>
      <c r="CV280" s="18">
        <f t="shared" si="291"/>
        <v>-2.434816332159484E-2</v>
      </c>
      <c r="CW280" s="18">
        <f t="shared" si="291"/>
        <v>-1.7962495624189612E-2</v>
      </c>
      <c r="CX280" s="18">
        <f t="shared" si="291"/>
        <v>4.4153238364373459E-2</v>
      </c>
      <c r="CY280" s="18">
        <f t="shared" si="291"/>
        <v>2.7922264917745965E-2</v>
      </c>
      <c r="CZ280" s="18">
        <f t="shared" si="291"/>
        <v>2.7922264917745965E-2</v>
      </c>
    </row>
    <row r="281" spans="12:104" x14ac:dyDescent="0.25">
      <c r="L281" s="121"/>
      <c r="M281" s="278"/>
      <c r="N281" s="278"/>
      <c r="O281" s="278"/>
      <c r="P281" s="278"/>
      <c r="Q281" s="278"/>
      <c r="R281" s="278"/>
      <c r="S281" s="278"/>
      <c r="T281" s="278"/>
      <c r="U281" s="63"/>
      <c r="V281" s="121"/>
      <c r="W281" s="278"/>
      <c r="X281" s="278"/>
      <c r="Y281" s="278"/>
      <c r="Z281" s="278"/>
      <c r="AA281" s="278"/>
      <c r="AB281" s="278"/>
      <c r="AC281" s="278"/>
      <c r="AD281" s="278"/>
      <c r="AO281" s="78">
        <v>36798</v>
      </c>
      <c r="AP281" s="16">
        <f t="shared" ref="AP281:CR281" si="292">AP37/AP36-1</f>
        <v>-2.0468576333483313E-3</v>
      </c>
      <c r="AQ281" s="16">
        <f t="shared" si="292"/>
        <v>-8.0170501716169129E-3</v>
      </c>
      <c r="AR281" s="16">
        <f t="shared" si="292"/>
        <v>1.7609249610162525E-2</v>
      </c>
      <c r="AS281" s="16">
        <f t="shared" si="292"/>
        <v>-1.5554564237415525E-2</v>
      </c>
      <c r="AT281" s="16">
        <f t="shared" si="292"/>
        <v>9.8377632033137541E-3</v>
      </c>
      <c r="AU281" s="16">
        <f t="shared" si="292"/>
        <v>-2.2759302156059258E-2</v>
      </c>
      <c r="AV281" s="16">
        <f t="shared" si="292"/>
        <v>-5.0645080659116659E-2</v>
      </c>
      <c r="AW281" s="16"/>
      <c r="AX281" s="16">
        <f t="shared" si="292"/>
        <v>2.0510558526767309E-3</v>
      </c>
      <c r="AY281" s="16">
        <f t="shared" si="292"/>
        <v>-5.9824377366158865E-3</v>
      </c>
      <c r="AZ281" s="16">
        <f t="shared" si="292"/>
        <v>1.9696423017313558E-2</v>
      </c>
      <c r="BA281" s="16">
        <f t="shared" si="292"/>
        <v>-1.3535411664753694E-2</v>
      </c>
      <c r="BB281" s="16">
        <f t="shared" si="292"/>
        <v>1.1908996857786125E-2</v>
      </c>
      <c r="BC281" s="16">
        <f t="shared" si="292"/>
        <v>-2.0754926903272408E-2</v>
      </c>
      <c r="BD281" s="16">
        <f t="shared" si="292"/>
        <v>-4.8697900695535035E-2</v>
      </c>
      <c r="BE281" s="16"/>
      <c r="BF281" s="16">
        <f t="shared" si="292"/>
        <v>8.0818427101030377E-3</v>
      </c>
      <c r="BG281" s="16">
        <f t="shared" si="292"/>
        <v>6.0184426953118209E-3</v>
      </c>
      <c r="BH281" s="16">
        <f t="shared" si="292"/>
        <v>2.5833407505857719E-2</v>
      </c>
      <c r="BI281" s="16">
        <f t="shared" si="292"/>
        <v>-7.5984310689034551E-3</v>
      </c>
      <c r="BJ281" s="16">
        <f t="shared" si="292"/>
        <v>1.7999113168245096E-2</v>
      </c>
      <c r="BK281" s="16">
        <f t="shared" si="292"/>
        <v>-1.4861396546173244E-2</v>
      </c>
      <c r="BL281" s="16">
        <f t="shared" si="292"/>
        <v>-4.2972543524941176E-2</v>
      </c>
      <c r="BM281" s="16"/>
      <c r="BN281" s="16">
        <f t="shared" si="292"/>
        <v>-1.7304529825086012E-2</v>
      </c>
      <c r="BO281" s="16">
        <f t="shared" si="292"/>
        <v>-1.9315967549470403E-2</v>
      </c>
      <c r="BP281" s="16">
        <f t="shared" si="292"/>
        <v>-2.5182848712899109E-2</v>
      </c>
      <c r="BQ281" s="16">
        <f t="shared" si="292"/>
        <v>-3.2589929641739013E-2</v>
      </c>
      <c r="BR281" s="16">
        <f t="shared" si="292"/>
        <v>-7.6370044885359922E-3</v>
      </c>
      <c r="BS281" s="16">
        <f t="shared" si="292"/>
        <v>-3.9669992958187517E-2</v>
      </c>
      <c r="BT281" s="16">
        <f t="shared" si="292"/>
        <v>-6.7073221175443121E-2</v>
      </c>
      <c r="BU281" s="16"/>
      <c r="BV281" s="16">
        <f t="shared" si="292"/>
        <v>1.5800331508842413E-2</v>
      </c>
      <c r="BW281" s="16">
        <f t="shared" si="292"/>
        <v>1.3721132846335582E-2</v>
      </c>
      <c r="BX281" s="16">
        <f t="shared" si="292"/>
        <v>7.6566092867906832E-3</v>
      </c>
      <c r="BY281" s="16">
        <f t="shared" si="292"/>
        <v>3.3687813100467201E-2</v>
      </c>
      <c r="BZ281" s="16">
        <f t="shared" si="292"/>
        <v>2.5793534632074122E-2</v>
      </c>
      <c r="CA281" s="16">
        <f t="shared" si="292"/>
        <v>-7.318575166192387E-3</v>
      </c>
      <c r="CB281" s="16">
        <f t="shared" si="292"/>
        <v>-3.5644958213980504E-2</v>
      </c>
      <c r="CC281" s="16"/>
      <c r="CD281" s="16">
        <f t="shared" si="292"/>
        <v>2.3289351544888204E-2</v>
      </c>
      <c r="CE281" s="16">
        <f t="shared" si="292"/>
        <v>-1.1768841758267201E-2</v>
      </c>
      <c r="CF281" s="16">
        <f t="shared" si="292"/>
        <v>-1.7680873131831865E-2</v>
      </c>
      <c r="CG281" s="16">
        <f t="shared" si="292"/>
        <v>7.6957771733516811E-3</v>
      </c>
      <c r="CH281" s="16">
        <f t="shared" si="292"/>
        <v>-2.5144957305005211E-2</v>
      </c>
      <c r="CI281" s="16">
        <f t="shared" si="292"/>
        <v>-3.2279507211110392E-2</v>
      </c>
      <c r="CJ281" s="16">
        <f t="shared" si="292"/>
        <v>-2.8535220201717948E-2</v>
      </c>
      <c r="CK281" s="16"/>
      <c r="CL281" s="16">
        <f t="shared" si="292"/>
        <v>2.3289351544888204E-2</v>
      </c>
      <c r="CM281" s="16">
        <f t="shared" si="292"/>
        <v>2.1194823924554518E-2</v>
      </c>
      <c r="CN281" s="16">
        <f t="shared" si="292"/>
        <v>1.5085589473471384E-2</v>
      </c>
      <c r="CO281" s="16">
        <f t="shared" si="292"/>
        <v>4.1308709159663337E-2</v>
      </c>
      <c r="CP281" s="16">
        <f t="shared" si="292"/>
        <v>7.3725315928199198E-3</v>
      </c>
      <c r="CQ281" s="16">
        <f t="shared" si="292"/>
        <v>3.3356229873859222E-2</v>
      </c>
      <c r="CR281" s="16">
        <f t="shared" si="292"/>
        <v>-2.8535220201717948E-2</v>
      </c>
      <c r="CS281" s="16"/>
      <c r="CT281" s="16">
        <f t="shared" ref="CT281:CZ281" si="293">CT37/CT36-1</f>
        <v>5.3346835443037977E-2</v>
      </c>
      <c r="CU281" s="16">
        <f t="shared" si="293"/>
        <v>5.1190784432348257E-2</v>
      </c>
      <c r="CV281" s="16">
        <f t="shared" si="293"/>
        <v>4.4902101015177109E-2</v>
      </c>
      <c r="CW281" s="16">
        <f t="shared" si="293"/>
        <v>7.1895482794429144E-2</v>
      </c>
      <c r="CX281" s="16">
        <f t="shared" si="293"/>
        <v>3.6962484426860787E-2</v>
      </c>
      <c r="CY281" s="16">
        <f t="shared" si="293"/>
        <v>2.9373396540061103E-2</v>
      </c>
      <c r="CZ281" s="16">
        <f t="shared" si="293"/>
        <v>2.9373396540061103E-2</v>
      </c>
    </row>
    <row r="282" spans="12:104" x14ac:dyDescent="0.25">
      <c r="L282" s="121"/>
      <c r="M282" s="278"/>
      <c r="N282" s="278"/>
      <c r="O282" s="278"/>
      <c r="P282" s="278"/>
      <c r="Q282" s="278"/>
      <c r="R282" s="278"/>
      <c r="S282" s="278"/>
      <c r="T282" s="278"/>
      <c r="U282" s="63"/>
      <c r="V282" s="121"/>
      <c r="W282" s="278"/>
      <c r="X282" s="278"/>
      <c r="Y282" s="278"/>
      <c r="Z282" s="278"/>
      <c r="AA282" s="278"/>
      <c r="AB282" s="278"/>
      <c r="AC282" s="278"/>
      <c r="AD282" s="278"/>
      <c r="AO282" s="78">
        <v>36830</v>
      </c>
      <c r="AP282" s="18">
        <f t="shared" ref="AP282:CR282" si="294">AP38/AP37-1</f>
        <v>2.2660859017477941E-2</v>
      </c>
      <c r="AQ282" s="18">
        <f t="shared" si="294"/>
        <v>-1.6525931847706454E-2</v>
      </c>
      <c r="AR282" s="18">
        <f t="shared" si="294"/>
        <v>3.4758558827925334E-3</v>
      </c>
      <c r="AS282" s="18">
        <f t="shared" si="294"/>
        <v>1.8614579234190742E-2</v>
      </c>
      <c r="AT282" s="18">
        <f t="shared" si="294"/>
        <v>-1.3615906112915188E-2</v>
      </c>
      <c r="AU282" s="18">
        <f t="shared" si="294"/>
        <v>8.9013393449144385E-3</v>
      </c>
      <c r="AV282" s="18">
        <f t="shared" si="294"/>
        <v>-2.2643037974683478E-2</v>
      </c>
      <c r="AW282" s="16"/>
      <c r="AX282" s="18">
        <f t="shared" si="294"/>
        <v>-2.2158723312486472E-2</v>
      </c>
      <c r="AY282" s="18">
        <f t="shared" si="294"/>
        <v>-3.8318461608898624E-2</v>
      </c>
      <c r="AZ282" s="18">
        <f t="shared" si="294"/>
        <v>-1.875988795847483E-2</v>
      </c>
      <c r="BA282" s="18">
        <f t="shared" si="294"/>
        <v>-3.9566193891245049E-3</v>
      </c>
      <c r="BB282" s="18">
        <f t="shared" si="294"/>
        <v>-3.5472918329196745E-2</v>
      </c>
      <c r="BC282" s="18">
        <f t="shared" si="294"/>
        <v>-1.3454626283226578E-2</v>
      </c>
      <c r="BD282" s="18">
        <f t="shared" si="294"/>
        <v>-4.4300020473734936E-2</v>
      </c>
      <c r="BE282" s="16"/>
      <c r="BF282" s="18">
        <f t="shared" si="294"/>
        <v>1.6803627449734959E-2</v>
      </c>
      <c r="BG282" s="18">
        <f t="shared" si="294"/>
        <v>3.9845271099833601E-2</v>
      </c>
      <c r="BH282" s="18">
        <f t="shared" si="294"/>
        <v>2.0337890319851004E-2</v>
      </c>
      <c r="BI282" s="18">
        <f t="shared" si="294"/>
        <v>3.5730999138510633E-2</v>
      </c>
      <c r="BJ282" s="18">
        <f t="shared" si="294"/>
        <v>2.9589247231078808E-3</v>
      </c>
      <c r="BK282" s="18">
        <f t="shared" si="294"/>
        <v>2.5854541584805046E-2</v>
      </c>
      <c r="BL282" s="18">
        <f t="shared" si="294"/>
        <v>-6.2198956994052867E-3</v>
      </c>
      <c r="BM282" s="16"/>
      <c r="BN282" s="18">
        <f t="shared" si="294"/>
        <v>-3.4638161570262893E-3</v>
      </c>
      <c r="BO282" s="18">
        <f t="shared" si="294"/>
        <v>1.9118549810855034E-2</v>
      </c>
      <c r="BP282" s="18">
        <f t="shared" si="294"/>
        <v>-1.9932505214988572E-2</v>
      </c>
      <c r="BQ282" s="18">
        <f t="shared" si="294"/>
        <v>1.5086285596856763E-2</v>
      </c>
      <c r="BR282" s="18">
        <f t="shared" si="294"/>
        <v>-1.7032559274355097E-2</v>
      </c>
      <c r="BS282" s="18">
        <f t="shared" si="294"/>
        <v>5.4066905848459967E-3</v>
      </c>
      <c r="BT282" s="18">
        <f t="shared" si="294"/>
        <v>-2.6028422810928875E-2</v>
      </c>
      <c r="BU282" s="16"/>
      <c r="BV282" s="18">
        <f t="shared" si="294"/>
        <v>-1.8274408803558906E-2</v>
      </c>
      <c r="BW282" s="18">
        <f t="shared" si="294"/>
        <v>3.9723364123940286E-3</v>
      </c>
      <c r="BX282" s="18">
        <f t="shared" si="294"/>
        <v>-3.4498339016820645E-2</v>
      </c>
      <c r="BY282" s="18">
        <f t="shared" si="294"/>
        <v>-1.486207213211066E-2</v>
      </c>
      <c r="BZ282" s="18">
        <f t="shared" si="294"/>
        <v>-3.1641492281935801E-2</v>
      </c>
      <c r="CA282" s="18">
        <f t="shared" si="294"/>
        <v>-9.5357361727326229E-3</v>
      </c>
      <c r="CB282" s="18">
        <f t="shared" si="294"/>
        <v>-4.0503658645738572E-2</v>
      </c>
      <c r="CC282" s="16"/>
      <c r="CD282" s="18">
        <f t="shared" si="294"/>
        <v>-8.8228045674854094E-3</v>
      </c>
      <c r="CE282" s="18">
        <f t="shared" si="294"/>
        <v>3.6777524450374965E-2</v>
      </c>
      <c r="CF282" s="18">
        <f t="shared" si="294"/>
        <v>-2.9501953172458295E-3</v>
      </c>
      <c r="CG282" s="18">
        <f t="shared" si="294"/>
        <v>1.7327694253821191E-2</v>
      </c>
      <c r="CH282" s="18">
        <f t="shared" si="294"/>
        <v>3.2675390394925952E-2</v>
      </c>
      <c r="CI282" s="18">
        <f t="shared" si="294"/>
        <v>2.2828070320046301E-2</v>
      </c>
      <c r="CJ282" s="18">
        <f t="shared" si="294"/>
        <v>-3.1266067443304069E-2</v>
      </c>
      <c r="CK282" s="16"/>
      <c r="CL282" s="18">
        <f t="shared" si="294"/>
        <v>-8.8228045674854094E-3</v>
      </c>
      <c r="CM282" s="18">
        <f t="shared" si="294"/>
        <v>1.3638122119550067E-2</v>
      </c>
      <c r="CN282" s="18">
        <f t="shared" si="294"/>
        <v>-2.5202931348204061E-2</v>
      </c>
      <c r="CO282" s="18">
        <f t="shared" si="294"/>
        <v>-5.3776154818514499E-3</v>
      </c>
      <c r="CP282" s="18">
        <f t="shared" si="294"/>
        <v>9.6275418720161987E-3</v>
      </c>
      <c r="CQ282" s="18">
        <f t="shared" si="294"/>
        <v>-2.2318580201757032E-2</v>
      </c>
      <c r="CR282" s="18">
        <f t="shared" si="294"/>
        <v>-3.1266067443304069E-2</v>
      </c>
      <c r="CS282" s="16"/>
      <c r="CT282" s="18">
        <f t="shared" ref="CT282:CZ282" si="295">CT38/CT37-1</f>
        <v>2.3167623349980238E-2</v>
      </c>
      <c r="CU282" s="18">
        <f t="shared" si="295"/>
        <v>4.6353480613962272E-2</v>
      </c>
      <c r="CV282" s="18">
        <f t="shared" si="295"/>
        <v>6.2588249377188987E-3</v>
      </c>
      <c r="CW282" s="18">
        <f t="shared" si="295"/>
        <v>2.6724006552684143E-2</v>
      </c>
      <c r="CX282" s="18">
        <f t="shared" si="295"/>
        <v>4.2213458144687133E-2</v>
      </c>
      <c r="CY282" s="18">
        <f t="shared" si="295"/>
        <v>3.2275185572147924E-2</v>
      </c>
      <c r="CZ282" s="18">
        <f t="shared" si="295"/>
        <v>3.2275185572147924E-2</v>
      </c>
    </row>
    <row r="283" spans="12:104" x14ac:dyDescent="0.25">
      <c r="L283" s="121"/>
      <c r="M283" s="278"/>
      <c r="N283" s="278"/>
      <c r="O283" s="278"/>
      <c r="P283" s="278"/>
      <c r="Q283" s="278"/>
      <c r="R283" s="278"/>
      <c r="S283" s="278"/>
      <c r="T283" s="278"/>
      <c r="U283" s="63"/>
      <c r="V283" s="121"/>
      <c r="W283" s="278"/>
      <c r="X283" s="278"/>
      <c r="Y283" s="278"/>
      <c r="Z283" s="278"/>
      <c r="AA283" s="278"/>
      <c r="AB283" s="278"/>
      <c r="AC283" s="278"/>
      <c r="AD283" s="278"/>
      <c r="AO283" s="78">
        <v>36860</v>
      </c>
      <c r="AP283" s="16">
        <f t="shared" ref="AP283:CR283" si="296">AP39/AP38-1</f>
        <v>-7.6558119473790764E-4</v>
      </c>
      <c r="AQ283" s="16">
        <f t="shared" si="296"/>
        <v>2.5910355251292261E-2</v>
      </c>
      <c r="AR283" s="16">
        <f t="shared" si="296"/>
        <v>-1.7281835450109861E-2</v>
      </c>
      <c r="AS283" s="16">
        <f t="shared" si="296"/>
        <v>-1.9199250760945752E-2</v>
      </c>
      <c r="AT283" s="16">
        <f t="shared" si="296"/>
        <v>3.0052751145508427E-2</v>
      </c>
      <c r="AU283" s="16">
        <f t="shared" si="296"/>
        <v>-9.3485582847284698E-3</v>
      </c>
      <c r="AV283" s="16">
        <f t="shared" si="296"/>
        <v>1.3544149035373154E-2</v>
      </c>
      <c r="AW283" s="16"/>
      <c r="AX283" s="16">
        <f t="shared" si="296"/>
        <v>7.6616775836568785E-4</v>
      </c>
      <c r="AY283" s="16">
        <f t="shared" si="296"/>
        <v>2.6696374688459201E-2</v>
      </c>
      <c r="AZ283" s="16">
        <f t="shared" si="296"/>
        <v>-1.6528908476871274E-2</v>
      </c>
      <c r="BA283" s="16">
        <f t="shared" si="296"/>
        <v>-1.8447792849497824E-2</v>
      </c>
      <c r="BB283" s="16">
        <f t="shared" si="296"/>
        <v>3.0841944352851813E-2</v>
      </c>
      <c r="BC283" s="16">
        <f t="shared" si="296"/>
        <v>-8.5895530903077333E-3</v>
      </c>
      <c r="BD283" s="16">
        <f t="shared" si="296"/>
        <v>1.4320693884044333E-2</v>
      </c>
      <c r="BE283" s="16"/>
      <c r="BF283" s="16">
        <f t="shared" si="296"/>
        <v>-2.5255964245477935E-2</v>
      </c>
      <c r="BG283" s="16">
        <f t="shared" si="296"/>
        <v>-2.6002209948934429E-2</v>
      </c>
      <c r="BH283" s="16">
        <f t="shared" si="296"/>
        <v>-4.2101330277363402E-2</v>
      </c>
      <c r="BI283" s="16">
        <f t="shared" si="296"/>
        <v>-4.3970319415665204E-2</v>
      </c>
      <c r="BJ283" s="16">
        <f t="shared" si="296"/>
        <v>4.037775691621226E-3</v>
      </c>
      <c r="BK283" s="16">
        <f t="shared" si="296"/>
        <v>-3.4368415676420461E-2</v>
      </c>
      <c r="BL283" s="16">
        <f t="shared" si="296"/>
        <v>-1.2053885753877558E-2</v>
      </c>
      <c r="BM283" s="16"/>
      <c r="BN283" s="16">
        <f t="shared" si="296"/>
        <v>1.7585749478870483E-2</v>
      </c>
      <c r="BO283" s="16">
        <f t="shared" si="296"/>
        <v>1.6806704965036223E-2</v>
      </c>
      <c r="BP283" s="16">
        <f t="shared" si="296"/>
        <v>4.395175774652027E-2</v>
      </c>
      <c r="BQ283" s="16">
        <f t="shared" si="296"/>
        <v>-1.9511344961392618E-3</v>
      </c>
      <c r="BR283" s="16">
        <f t="shared" si="296"/>
        <v>4.8167000777174618E-2</v>
      </c>
      <c r="BS283" s="16">
        <f t="shared" si="296"/>
        <v>8.0727897901582413E-3</v>
      </c>
      <c r="BT283" s="16">
        <f t="shared" si="296"/>
        <v>3.1368082526084029E-2</v>
      </c>
      <c r="BU283" s="16"/>
      <c r="BV283" s="16">
        <f t="shared" si="296"/>
        <v>1.9575077584148781E-2</v>
      </c>
      <c r="BW283" s="16">
        <f t="shared" si="296"/>
        <v>1.8794510078126825E-2</v>
      </c>
      <c r="BX283" s="16">
        <f t="shared" si="296"/>
        <v>4.5992630049717764E-2</v>
      </c>
      <c r="BY283" s="16">
        <f t="shared" si="296"/>
        <v>1.9549488643066937E-3</v>
      </c>
      <c r="BZ283" s="16">
        <f t="shared" si="296"/>
        <v>5.0216113664947493E-2</v>
      </c>
      <c r="CA283" s="16">
        <f t="shared" si="296"/>
        <v>1.0043520545696794E-2</v>
      </c>
      <c r="CB283" s="16">
        <f t="shared" si="296"/>
        <v>3.3384354387700599E-2</v>
      </c>
      <c r="CC283" s="16"/>
      <c r="CD283" s="16">
        <f t="shared" si="296"/>
        <v>9.4367785591082942E-3</v>
      </c>
      <c r="CE283" s="16">
        <f t="shared" si="296"/>
        <v>-2.9919178708054939E-2</v>
      </c>
      <c r="CF283" s="16">
        <f t="shared" si="296"/>
        <v>-4.0215376247568768E-3</v>
      </c>
      <c r="CG283" s="16">
        <f t="shared" si="296"/>
        <v>-4.5953555818357916E-2</v>
      </c>
      <c r="CH283" s="16">
        <f t="shared" si="296"/>
        <v>-4.781502874651955E-2</v>
      </c>
      <c r="CI283" s="16">
        <f t="shared" si="296"/>
        <v>-3.8251739424431386E-2</v>
      </c>
      <c r="CJ283" s="16">
        <f t="shared" si="296"/>
        <v>2.3108740729699928E-2</v>
      </c>
      <c r="CK283" s="16"/>
      <c r="CL283" s="16">
        <f t="shared" si="296"/>
        <v>9.4367785591082942E-3</v>
      </c>
      <c r="CM283" s="16">
        <f t="shared" si="296"/>
        <v>8.663972744166637E-3</v>
      </c>
      <c r="CN283" s="16">
        <f t="shared" si="296"/>
        <v>3.5591644095295027E-2</v>
      </c>
      <c r="CO283" s="16">
        <f t="shared" si="296"/>
        <v>-8.0081417452392278E-3</v>
      </c>
      <c r="CP283" s="16">
        <f t="shared" si="296"/>
        <v>-9.9436512797692611E-3</v>
      </c>
      <c r="CQ283" s="16">
        <f t="shared" si="296"/>
        <v>3.9773130862268857E-2</v>
      </c>
      <c r="CR283" s="16">
        <f t="shared" si="296"/>
        <v>2.3108740729699928E-2</v>
      </c>
      <c r="CS283" s="16"/>
      <c r="CT283" s="16">
        <f t="shared" ref="CT283:CZ283" si="297">CT39/CT38-1</f>
        <v>-1.3363156452793512E-2</v>
      </c>
      <c r="CU283" s="16">
        <f t="shared" si="297"/>
        <v>-1.4118507066248953E-2</v>
      </c>
      <c r="CV283" s="16">
        <f t="shared" si="297"/>
        <v>1.220095466752813E-2</v>
      </c>
      <c r="CW283" s="16">
        <f t="shared" si="297"/>
        <v>-3.0414052031991989E-2</v>
      </c>
      <c r="CX283" s="16">
        <f t="shared" si="297"/>
        <v>-3.2305844622044333E-2</v>
      </c>
      <c r="CY283" s="16">
        <f t="shared" si="297"/>
        <v>-2.2586788490554954E-2</v>
      </c>
      <c r="CZ283" s="16">
        <f t="shared" si="297"/>
        <v>-2.2586788490554954E-2</v>
      </c>
    </row>
    <row r="284" spans="12:104" x14ac:dyDescent="0.25">
      <c r="L284" s="121"/>
      <c r="M284" s="278"/>
      <c r="N284" s="278"/>
      <c r="O284" s="278"/>
      <c r="P284" s="278"/>
      <c r="Q284" s="278"/>
      <c r="R284" s="278"/>
      <c r="S284" s="278"/>
      <c r="T284" s="278"/>
      <c r="U284" s="63"/>
      <c r="V284" s="121"/>
      <c r="W284" s="278"/>
      <c r="X284" s="278"/>
      <c r="Y284" s="278"/>
      <c r="Z284" s="278"/>
      <c r="AA284" s="278"/>
      <c r="AB284" s="278"/>
      <c r="AC284" s="278"/>
      <c r="AD284" s="278"/>
      <c r="AO284" s="78">
        <v>36889</v>
      </c>
      <c r="AP284" s="18">
        <f t="shared" ref="AP284:CR284" si="298">AP40/AP39-1</f>
        <v>-5.004909948310643E-2</v>
      </c>
      <c r="AQ284" s="18">
        <f t="shared" si="298"/>
        <v>2.8351057903012178E-2</v>
      </c>
      <c r="AR284" s="18">
        <f t="shared" si="298"/>
        <v>-2.2740193291643784E-3</v>
      </c>
      <c r="AS284" s="18">
        <f t="shared" si="298"/>
        <v>-7.5531153019813946E-2</v>
      </c>
      <c r="AT284" s="18">
        <f t="shared" si="298"/>
        <v>1.7288750163542366E-2</v>
      </c>
      <c r="AU284" s="18">
        <f t="shared" si="298"/>
        <v>-2.6087966034231136E-2</v>
      </c>
      <c r="AV284" s="18">
        <f t="shared" si="298"/>
        <v>5.6572603893634277E-3</v>
      </c>
      <c r="AW284" s="16"/>
      <c r="AX284" s="18">
        <f t="shared" si="298"/>
        <v>5.2685985618702524E-2</v>
      </c>
      <c r="AY284" s="18">
        <f t="shared" si="298"/>
        <v>8.2530746950667755E-2</v>
      </c>
      <c r="AZ284" s="18">
        <f t="shared" si="298"/>
        <v>5.029215733986514E-2</v>
      </c>
      <c r="BA284" s="18">
        <f t="shared" si="298"/>
        <v>-2.6824600642877505E-2</v>
      </c>
      <c r="BB284" s="18">
        <f t="shared" si="298"/>
        <v>7.0885610624726647E-2</v>
      </c>
      <c r="BC284" s="18">
        <f t="shared" si="298"/>
        <v>2.5223549381170551E-2</v>
      </c>
      <c r="BD284" s="18">
        <f t="shared" si="298"/>
        <v>5.8641304347580858E-2</v>
      </c>
      <c r="BE284" s="16"/>
      <c r="BF284" s="18">
        <f t="shared" si="298"/>
        <v>-2.7569435247944529E-2</v>
      </c>
      <c r="BG284" s="18">
        <f t="shared" si="298"/>
        <v>-7.6238709323633636E-2</v>
      </c>
      <c r="BH284" s="18">
        <f t="shared" si="298"/>
        <v>-2.9780761148460955E-2</v>
      </c>
      <c r="BI284" s="18">
        <f t="shared" si="298"/>
        <v>-0.10101823703537605</v>
      </c>
      <c r="BJ284" s="18">
        <f t="shared" si="298"/>
        <v>-1.075732616255376E-2</v>
      </c>
      <c r="BK284" s="18">
        <f t="shared" si="298"/>
        <v>-5.2938170791844374E-2</v>
      </c>
      <c r="BL284" s="18">
        <f t="shared" si="298"/>
        <v>-2.2068142332566376E-2</v>
      </c>
      <c r="BM284" s="16"/>
      <c r="BN284" s="18">
        <f t="shared" si="298"/>
        <v>2.2792022792024191E-3</v>
      </c>
      <c r="BO284" s="18">
        <f t="shared" si="298"/>
        <v>-4.7883969225517964E-2</v>
      </c>
      <c r="BP284" s="18">
        <f t="shared" si="298"/>
        <v>3.0694877978004964E-2</v>
      </c>
      <c r="BQ284" s="18">
        <f t="shared" si="298"/>
        <v>-7.3424101516725182E-2</v>
      </c>
      <c r="BR284" s="18">
        <f t="shared" si="298"/>
        <v>1.960735700152183E-2</v>
      </c>
      <c r="BS284" s="18">
        <f t="shared" si="298"/>
        <v>-2.3868223506673836E-2</v>
      </c>
      <c r="BT284" s="18">
        <f t="shared" si="298"/>
        <v>7.9493567093391615E-3</v>
      </c>
      <c r="BU284" s="16"/>
      <c r="BV284" s="18">
        <f t="shared" si="298"/>
        <v>8.1702215565770064E-2</v>
      </c>
      <c r="BW284" s="18">
        <f t="shared" si="298"/>
        <v>2.7563993767822259E-2</v>
      </c>
      <c r="BX284" s="18">
        <f t="shared" si="298"/>
        <v>0.11236961771309195</v>
      </c>
      <c r="BY284" s="18">
        <f t="shared" si="298"/>
        <v>7.9242403819173246E-2</v>
      </c>
      <c r="BZ284" s="18">
        <f t="shared" si="298"/>
        <v>0.10040349492203693</v>
      </c>
      <c r="CA284" s="18">
        <f t="shared" si="298"/>
        <v>5.3482804906937575E-2</v>
      </c>
      <c r="CB284" s="18">
        <f t="shared" si="298"/>
        <v>8.782168666297685E-2</v>
      </c>
      <c r="CC284" s="16"/>
      <c r="CD284" s="18">
        <f t="shared" si="298"/>
        <v>2.6786778604635186E-2</v>
      </c>
      <c r="CE284" s="18">
        <f t="shared" si="298"/>
        <v>-6.6193447667462602E-2</v>
      </c>
      <c r="CF284" s="18">
        <f t="shared" si="298"/>
        <v>1.0874304603969653E-2</v>
      </c>
      <c r="CG284" s="18">
        <f t="shared" si="298"/>
        <v>-1.9230301612557565E-2</v>
      </c>
      <c r="CH284" s="18">
        <f t="shared" si="298"/>
        <v>-9.1242435511485143E-2</v>
      </c>
      <c r="CI284" s="18">
        <f t="shared" si="298"/>
        <v>-4.263953198224224E-2</v>
      </c>
      <c r="CJ284" s="18">
        <f t="shared" si="298"/>
        <v>3.2595578775557188E-2</v>
      </c>
      <c r="CK284" s="16"/>
      <c r="CL284" s="18">
        <f t="shared" si="298"/>
        <v>2.6786778604635186E-2</v>
      </c>
      <c r="CM284" s="18">
        <f t="shared" si="298"/>
        <v>-2.4602975025686424E-2</v>
      </c>
      <c r="CN284" s="18">
        <f t="shared" si="298"/>
        <v>5.5897270018902878E-2</v>
      </c>
      <c r="CO284" s="18">
        <f t="shared" si="298"/>
        <v>2.4451845623157942E-2</v>
      </c>
      <c r="CP284" s="18">
        <f t="shared" si="298"/>
        <v>-5.0767610688873255E-2</v>
      </c>
      <c r="CQ284" s="18">
        <f t="shared" si="298"/>
        <v>4.453863869115926E-2</v>
      </c>
      <c r="CR284" s="18">
        <f t="shared" si="298"/>
        <v>3.2595578775557188E-2</v>
      </c>
      <c r="CS284" s="16"/>
      <c r="CT284" s="18">
        <f t="shared" ref="CT284:CZ284" si="299">CT40/CT39-1</f>
        <v>-5.6254358340465105E-3</v>
      </c>
      <c r="CU284" s="18">
        <f t="shared" si="299"/>
        <v>-5.5392987319458853E-2</v>
      </c>
      <c r="CV284" s="18">
        <f t="shared" si="299"/>
        <v>2.2566135011904853E-2</v>
      </c>
      <c r="CW284" s="18">
        <f t="shared" si="299"/>
        <v>-7.8866628133892336E-3</v>
      </c>
      <c r="CX284" s="18">
        <f t="shared" si="299"/>
        <v>-8.0731693199075805E-2</v>
      </c>
      <c r="CY284" s="18">
        <f t="shared" si="299"/>
        <v>-3.1566645689311223E-2</v>
      </c>
      <c r="CZ284" s="18">
        <f t="shared" si="299"/>
        <v>-3.1566645689311223E-2</v>
      </c>
    </row>
    <row r="285" spans="12:104" x14ac:dyDescent="0.25">
      <c r="L285" s="121"/>
      <c r="M285" s="278"/>
      <c r="N285" s="278"/>
      <c r="O285" s="278"/>
      <c r="P285" s="278"/>
      <c r="Q285" s="278"/>
      <c r="R285" s="278"/>
      <c r="S285" s="278"/>
      <c r="T285" s="278"/>
      <c r="U285" s="63"/>
      <c r="V285" s="121"/>
      <c r="W285" s="278"/>
      <c r="X285" s="278"/>
      <c r="Y285" s="278"/>
      <c r="Z285" s="278"/>
      <c r="AA285" s="278"/>
      <c r="AB285" s="278"/>
      <c r="AC285" s="278"/>
      <c r="AD285" s="278"/>
      <c r="AO285" s="78">
        <v>36922</v>
      </c>
      <c r="AP285" s="16">
        <f t="shared" ref="AP285:CR285" si="300">AP41/AP40-1</f>
        <v>-2.9535050152786901E-3</v>
      </c>
      <c r="AQ285" s="16">
        <f t="shared" si="300"/>
        <v>-1.1545453450995113E-2</v>
      </c>
      <c r="AR285" s="16">
        <f t="shared" si="300"/>
        <v>-2.4691358024691357E-2</v>
      </c>
      <c r="AS285" s="16">
        <f t="shared" si="300"/>
        <v>-2.0206063110055239E-2</v>
      </c>
      <c r="AT285" s="16">
        <f t="shared" si="300"/>
        <v>-1.4496215183361527E-2</v>
      </c>
      <c r="AU285" s="16">
        <f t="shared" si="300"/>
        <v>-3.3036459308959376E-3</v>
      </c>
      <c r="AV285" s="16">
        <f t="shared" si="300"/>
        <v>-2.1841003673712556E-2</v>
      </c>
      <c r="AW285" s="16"/>
      <c r="AX285" s="16">
        <f t="shared" si="300"/>
        <v>2.9622540474643078E-3</v>
      </c>
      <c r="AY285" s="16">
        <f t="shared" si="300"/>
        <v>-8.6173999697456427E-3</v>
      </c>
      <c r="AZ285" s="16">
        <f t="shared" si="300"/>
        <v>-2.180224605247294E-2</v>
      </c>
      <c r="BA285" s="16">
        <f t="shared" si="300"/>
        <v>-1.7303664554822129E-2</v>
      </c>
      <c r="BB285" s="16">
        <f t="shared" si="300"/>
        <v>-1.1576902607997153E-2</v>
      </c>
      <c r="BC285" s="16">
        <f t="shared" si="300"/>
        <v>-3.5117812196183706E-4</v>
      </c>
      <c r="BD285" s="16">
        <f t="shared" si="300"/>
        <v>-1.8943448227781157E-2</v>
      </c>
      <c r="BE285" s="16"/>
      <c r="BF285" s="16">
        <f t="shared" si="300"/>
        <v>1.1680307902173004E-2</v>
      </c>
      <c r="BG285" s="16">
        <f t="shared" si="300"/>
        <v>8.6923050389251522E-3</v>
      </c>
      <c r="BH285" s="16">
        <f t="shared" si="300"/>
        <v>-1.3299452786769583E-2</v>
      </c>
      <c r="BI285" s="16">
        <f t="shared" si="300"/>
        <v>-8.7617682464985469E-3</v>
      </c>
      <c r="BJ285" s="16">
        <f t="shared" si="300"/>
        <v>-2.9852275379463888E-3</v>
      </c>
      <c r="BK285" s="16">
        <f t="shared" si="300"/>
        <v>8.3380743696044313E-3</v>
      </c>
      <c r="BL285" s="16">
        <f t="shared" si="300"/>
        <v>-1.0415805419341062E-2</v>
      </c>
      <c r="BM285" s="16"/>
      <c r="BN285" s="16">
        <f t="shared" si="300"/>
        <v>2.5316455696202445E-2</v>
      </c>
      <c r="BO285" s="16">
        <f t="shared" si="300"/>
        <v>2.228817840205588E-2</v>
      </c>
      <c r="BP285" s="16">
        <f t="shared" si="300"/>
        <v>1.3478712284422878E-2</v>
      </c>
      <c r="BQ285" s="16">
        <f t="shared" si="300"/>
        <v>4.598846684626734E-3</v>
      </c>
      <c r="BR285" s="16">
        <f t="shared" si="300"/>
        <v>1.0453247723388737E-2</v>
      </c>
      <c r="BS285" s="16">
        <f t="shared" si="300"/>
        <v>2.1929173159461079E-2</v>
      </c>
      <c r="BT285" s="16">
        <f t="shared" si="300"/>
        <v>2.9225152206238114E-3</v>
      </c>
      <c r="BU285" s="16"/>
      <c r="BV285" s="16">
        <f t="shared" si="300"/>
        <v>2.0622768063041086E-2</v>
      </c>
      <c r="BW285" s="16">
        <f t="shared" si="300"/>
        <v>1.7608353598859372E-2</v>
      </c>
      <c r="BX285" s="16">
        <f t="shared" si="300"/>
        <v>8.8392154033434256E-3</v>
      </c>
      <c r="BY285" s="16">
        <f t="shared" si="300"/>
        <v>-4.5777941113547271E-3</v>
      </c>
      <c r="BZ285" s="16">
        <f t="shared" si="300"/>
        <v>5.8276007961610699E-3</v>
      </c>
      <c r="CA285" s="16">
        <f t="shared" si="300"/>
        <v>1.725099180834988E-2</v>
      </c>
      <c r="CB285" s="16">
        <f t="shared" si="300"/>
        <v>-1.6686575636983836E-3</v>
      </c>
      <c r="CC285" s="16"/>
      <c r="CD285" s="16">
        <f t="shared" si="300"/>
        <v>3.3145961830887138E-3</v>
      </c>
      <c r="CE285" s="16">
        <f t="shared" si="300"/>
        <v>1.1712497045590409E-2</v>
      </c>
      <c r="CF285" s="16">
        <f t="shared" si="300"/>
        <v>2.9941658041581221E-3</v>
      </c>
      <c r="CG285" s="16">
        <f t="shared" si="300"/>
        <v>-1.0345107749359372E-2</v>
      </c>
      <c r="CH285" s="16">
        <f t="shared" si="300"/>
        <v>-5.7938366292079602E-3</v>
      </c>
      <c r="CI285" s="16">
        <f t="shared" si="300"/>
        <v>1.1357205750912591E-2</v>
      </c>
      <c r="CJ285" s="16">
        <f t="shared" si="300"/>
        <v>-1.8598801598035397E-2</v>
      </c>
      <c r="CK285" s="16"/>
      <c r="CL285" s="16">
        <f t="shared" si="300"/>
        <v>3.3145961830887138E-3</v>
      </c>
      <c r="CM285" s="16">
        <f t="shared" si="300"/>
        <v>3.5130149135964572E-4</v>
      </c>
      <c r="CN285" s="16">
        <f t="shared" si="300"/>
        <v>-8.2691257838469756E-3</v>
      </c>
      <c r="CO285" s="16">
        <f t="shared" si="300"/>
        <v>-2.1458603722666503E-2</v>
      </c>
      <c r="CP285" s="16">
        <f t="shared" si="300"/>
        <v>-1.6958441866626317E-2</v>
      </c>
      <c r="CQ285" s="16">
        <f t="shared" si="300"/>
        <v>-1.122966809978887E-2</v>
      </c>
      <c r="CR285" s="16">
        <f t="shared" si="300"/>
        <v>-1.8598801598035397E-2</v>
      </c>
      <c r="CS285" s="16"/>
      <c r="CT285" s="16">
        <f t="shared" ref="CT285:CZ285" si="301">CT41/CT40-1</f>
        <v>2.2328684555109835E-2</v>
      </c>
      <c r="CU285" s="16">
        <f t="shared" si="301"/>
        <v>1.9309231658013015E-2</v>
      </c>
      <c r="CV285" s="16">
        <f t="shared" si="301"/>
        <v>1.05254363159617E-2</v>
      </c>
      <c r="CW285" s="16">
        <f t="shared" si="301"/>
        <v>-2.9139990141521244E-3</v>
      </c>
      <c r="CX285" s="16">
        <f t="shared" si="301"/>
        <v>1.6714466357692359E-3</v>
      </c>
      <c r="CY285" s="16">
        <f t="shared" si="301"/>
        <v>1.8951272556341214E-2</v>
      </c>
      <c r="CZ285" s="16">
        <f t="shared" si="301"/>
        <v>1.8951272556341214E-2</v>
      </c>
    </row>
    <row r="286" spans="12:104" x14ac:dyDescent="0.25">
      <c r="L286" s="121"/>
      <c r="M286" s="278"/>
      <c r="N286" s="278"/>
      <c r="O286" s="278"/>
      <c r="P286" s="278"/>
      <c r="Q286" s="278"/>
      <c r="R286" s="278"/>
      <c r="S286" s="278"/>
      <c r="T286" s="278"/>
      <c r="U286" s="63"/>
      <c r="V286" s="121"/>
      <c r="W286" s="278"/>
      <c r="X286" s="278"/>
      <c r="Y286" s="278"/>
      <c r="Z286" s="278"/>
      <c r="AA286" s="278"/>
      <c r="AB286" s="278"/>
      <c r="AC286" s="278"/>
      <c r="AD286" s="278"/>
      <c r="AO286" s="78">
        <v>36950</v>
      </c>
      <c r="AP286" s="18">
        <f t="shared" ref="AP286:CR286" si="302">AP42/AP41-1</f>
        <v>1.4720123958938514E-2</v>
      </c>
      <c r="AQ286" s="18">
        <f t="shared" si="302"/>
        <v>1.4615609470916002E-3</v>
      </c>
      <c r="AR286" s="18">
        <f t="shared" si="302"/>
        <v>1.7916260954236041E-3</v>
      </c>
      <c r="AS286" s="18">
        <f t="shared" si="302"/>
        <v>3.9532462740652363E-3</v>
      </c>
      <c r="AT286" s="18">
        <f t="shared" si="302"/>
        <v>-5.1082234940994509E-3</v>
      </c>
      <c r="AU286" s="18">
        <f t="shared" si="302"/>
        <v>-8.7136291411094025E-4</v>
      </c>
      <c r="AV286" s="18">
        <f t="shared" si="302"/>
        <v>-2.177166254442664E-2</v>
      </c>
      <c r="AW286" s="16"/>
      <c r="AX286" s="18">
        <f t="shared" si="302"/>
        <v>-1.4506585226188085E-2</v>
      </c>
      <c r="AY286" s="18">
        <f t="shared" si="302"/>
        <v>-1.306622653753875E-2</v>
      </c>
      <c r="AZ286" s="18">
        <f t="shared" si="302"/>
        <v>-1.2740949507411337E-2</v>
      </c>
      <c r="BA286" s="18">
        <f t="shared" si="302"/>
        <v>-1.0610687056117452E-2</v>
      </c>
      <c r="BB286" s="18">
        <f t="shared" si="302"/>
        <v>-1.9540705840815797E-2</v>
      </c>
      <c r="BC286" s="18">
        <f t="shared" si="302"/>
        <v>-1.5365307639922388E-2</v>
      </c>
      <c r="BD286" s="18">
        <f t="shared" si="302"/>
        <v>-3.5962415292398409E-2</v>
      </c>
      <c r="BE286" s="16"/>
      <c r="BF286" s="18">
        <f t="shared" si="302"/>
        <v>-1.4594279042615677E-3</v>
      </c>
      <c r="BG286" s="18">
        <f t="shared" si="302"/>
        <v>1.3239213095017188E-2</v>
      </c>
      <c r="BH286" s="18">
        <f t="shared" si="302"/>
        <v>3.2958344204425671E-4</v>
      </c>
      <c r="BI286" s="18">
        <f t="shared" si="302"/>
        <v>2.4880488918788135E-3</v>
      </c>
      <c r="BJ286" s="18">
        <f t="shared" si="302"/>
        <v>-6.5601963144525932E-3</v>
      </c>
      <c r="BK286" s="18">
        <f t="shared" si="302"/>
        <v>-2.3295191270208404E-3</v>
      </c>
      <c r="BL286" s="18">
        <f t="shared" si="302"/>
        <v>-2.3199316276848791E-2</v>
      </c>
      <c r="BM286" s="16"/>
      <c r="BN286" s="18">
        <f t="shared" si="302"/>
        <v>-1.7884219120563039E-3</v>
      </c>
      <c r="BO286" s="18">
        <f t="shared" si="302"/>
        <v>1.290537625464605E-2</v>
      </c>
      <c r="BP286" s="18">
        <f t="shared" si="302"/>
        <v>-3.2947485258838505E-4</v>
      </c>
      <c r="BQ286" s="18">
        <f t="shared" si="302"/>
        <v>2.1577542897488478E-3</v>
      </c>
      <c r="BR286" s="18">
        <f t="shared" si="302"/>
        <v>-6.887509747327103E-3</v>
      </c>
      <c r="BS286" s="18">
        <f t="shared" si="302"/>
        <v>-2.6582264616381579E-3</v>
      </c>
      <c r="BT286" s="18">
        <f t="shared" si="302"/>
        <v>-2.3521147538126619E-2</v>
      </c>
      <c r="BU286" s="16"/>
      <c r="BV286" s="18">
        <f t="shared" si="302"/>
        <v>-3.9376796566342742E-3</v>
      </c>
      <c r="BW286" s="18">
        <f t="shared" si="302"/>
        <v>1.0724481169647859E-2</v>
      </c>
      <c r="BX286" s="18">
        <f t="shared" si="302"/>
        <v>-2.481873868351081E-3</v>
      </c>
      <c r="BY286" s="18">
        <f t="shared" si="302"/>
        <v>-2.1531084108390441E-3</v>
      </c>
      <c r="BZ286" s="18">
        <f t="shared" si="302"/>
        <v>-9.0257886029995182E-3</v>
      </c>
      <c r="CA286" s="18">
        <f t="shared" si="302"/>
        <v>-4.8056114227247315E-3</v>
      </c>
      <c r="CB286" s="18">
        <f t="shared" si="302"/>
        <v>-2.5623612368368631E-2</v>
      </c>
      <c r="CC286" s="16"/>
      <c r="CD286" s="18">
        <f t="shared" si="302"/>
        <v>8.7212284961846187E-4</v>
      </c>
      <c r="CE286" s="18">
        <f t="shared" si="302"/>
        <v>1.9930155139763706E-2</v>
      </c>
      <c r="CF286" s="18">
        <f t="shared" si="302"/>
        <v>6.6035166802407286E-3</v>
      </c>
      <c r="CG286" s="18">
        <f t="shared" si="302"/>
        <v>6.9352765320420673E-3</v>
      </c>
      <c r="CH286" s="18">
        <f t="shared" si="302"/>
        <v>9.1079954444786004E-3</v>
      </c>
      <c r="CI286" s="18">
        <f t="shared" si="302"/>
        <v>4.258614534807359E-3</v>
      </c>
      <c r="CJ286" s="18">
        <f t="shared" si="302"/>
        <v>-2.0918527259187192E-2</v>
      </c>
      <c r="CK286" s="16"/>
      <c r="CL286" s="18">
        <f t="shared" si="302"/>
        <v>8.7212284961846187E-4</v>
      </c>
      <c r="CM286" s="18">
        <f t="shared" si="302"/>
        <v>1.5605084565010863E-2</v>
      </c>
      <c r="CN286" s="18">
        <f t="shared" si="302"/>
        <v>2.334958457408165E-3</v>
      </c>
      <c r="CO286" s="18">
        <f t="shared" si="302"/>
        <v>2.6653114630978969E-3</v>
      </c>
      <c r="CP286" s="18">
        <f t="shared" si="302"/>
        <v>4.8288168400896225E-3</v>
      </c>
      <c r="CQ286" s="18">
        <f t="shared" si="302"/>
        <v>-4.2405556429110369E-3</v>
      </c>
      <c r="CR286" s="18">
        <f t="shared" si="302"/>
        <v>-2.0918527259187192E-2</v>
      </c>
      <c r="CS286" s="16"/>
      <c r="CT286" s="18">
        <f t="shared" ref="CT286:CZ286" si="303">CT42/CT41-1</f>
        <v>2.2256217399156508E-2</v>
      </c>
      <c r="CU286" s="18">
        <f t="shared" si="303"/>
        <v>3.7303955637067787E-2</v>
      </c>
      <c r="CV286" s="18">
        <f t="shared" si="303"/>
        <v>2.3750307164428497E-2</v>
      </c>
      <c r="CW286" s="18">
        <f t="shared" si="303"/>
        <v>2.4087718314457884E-2</v>
      </c>
      <c r="CX286" s="18">
        <f t="shared" si="303"/>
        <v>2.6297447981729949E-2</v>
      </c>
      <c r="CY286" s="18">
        <f t="shared" si="303"/>
        <v>2.1365461242595529E-2</v>
      </c>
      <c r="CZ286" s="18">
        <f t="shared" si="303"/>
        <v>2.1365461242595529E-2</v>
      </c>
    </row>
    <row r="287" spans="12:104" x14ac:dyDescent="0.25">
      <c r="L287" s="121"/>
      <c r="M287" s="278"/>
      <c r="N287" s="278"/>
      <c r="O287" s="278"/>
      <c r="P287" s="278"/>
      <c r="Q287" s="278"/>
      <c r="R287" s="278"/>
      <c r="S287" s="278"/>
      <c r="T287" s="278"/>
      <c r="U287" s="63"/>
      <c r="V287" s="121"/>
      <c r="W287" s="278"/>
      <c r="X287" s="278"/>
      <c r="Y287" s="278"/>
      <c r="Z287" s="278"/>
      <c r="AA287" s="278"/>
      <c r="AB287" s="278"/>
      <c r="AC287" s="278"/>
      <c r="AD287" s="278"/>
      <c r="AO287" s="78">
        <v>36980</v>
      </c>
      <c r="AP287" s="16">
        <f t="shared" ref="AP287:CR287" si="304">AP43/AP42-1</f>
        <v>3.0091059137913767E-2</v>
      </c>
      <c r="AQ287" s="16">
        <f t="shared" si="304"/>
        <v>-2.1708990075890222E-2</v>
      </c>
      <c r="AR287" s="16">
        <f t="shared" si="304"/>
        <v>9.4086544069049705E-3</v>
      </c>
      <c r="AS287" s="16">
        <f t="shared" si="304"/>
        <v>-4.4010132962316151E-2</v>
      </c>
      <c r="AT287" s="16">
        <f t="shared" si="304"/>
        <v>-1.1037196664480553E-2</v>
      </c>
      <c r="AU287" s="16">
        <f t="shared" si="304"/>
        <v>-4.8223263449502785E-3</v>
      </c>
      <c r="AV287" s="16">
        <f t="shared" si="304"/>
        <v>-4.7880082013364245E-2</v>
      </c>
      <c r="AW287" s="16"/>
      <c r="AX287" s="16">
        <f t="shared" si="304"/>
        <v>-2.9212037975649419E-2</v>
      </c>
      <c r="AY287" s="16">
        <f t="shared" si="304"/>
        <v>-5.0286864209029725E-2</v>
      </c>
      <c r="AZ287" s="16">
        <f t="shared" si="304"/>
        <v>-2.007822953857874E-2</v>
      </c>
      <c r="BA287" s="16">
        <f t="shared" si="304"/>
        <v>-7.1936545262557106E-2</v>
      </c>
      <c r="BB287" s="16">
        <f t="shared" si="304"/>
        <v>-3.9926815632022605E-2</v>
      </c>
      <c r="BC287" s="16">
        <f t="shared" si="304"/>
        <v>-3.3893494340279995E-2</v>
      </c>
      <c r="BD287" s="16">
        <f t="shared" si="304"/>
        <v>-7.569344521496213E-2</v>
      </c>
      <c r="BE287" s="16"/>
      <c r="BF287" s="16">
        <f t="shared" si="304"/>
        <v>2.2190728378025604E-2</v>
      </c>
      <c r="BG287" s="16">
        <f t="shared" si="304"/>
        <v>5.2949530035875769E-2</v>
      </c>
      <c r="BH287" s="16">
        <f t="shared" si="304"/>
        <v>3.1808167679276744E-2</v>
      </c>
      <c r="BI287" s="16">
        <f t="shared" si="304"/>
        <v>-2.2796021490738227E-2</v>
      </c>
      <c r="BJ287" s="16">
        <f t="shared" si="304"/>
        <v>1.0908608280308707E-2</v>
      </c>
      <c r="BK287" s="16">
        <f t="shared" si="304"/>
        <v>1.7261391099004264E-2</v>
      </c>
      <c r="BL287" s="16">
        <f t="shared" si="304"/>
        <v>-2.6751847530015027E-2</v>
      </c>
      <c r="BM287" s="16"/>
      <c r="BN287" s="16">
        <f t="shared" si="304"/>
        <v>-9.3209567461386422E-3</v>
      </c>
      <c r="BO287" s="16">
        <f t="shared" si="304"/>
        <v>2.0489624931104844E-2</v>
      </c>
      <c r="BP287" s="16">
        <f t="shared" si="304"/>
        <v>-3.0827598264529299E-2</v>
      </c>
      <c r="BQ287" s="16">
        <f t="shared" si="304"/>
        <v>-5.2920873162721205E-2</v>
      </c>
      <c r="BR287" s="16">
        <f t="shared" si="304"/>
        <v>-2.0255276177910897E-2</v>
      </c>
      <c r="BS287" s="16">
        <f t="shared" si="304"/>
        <v>-1.4098334395811873E-2</v>
      </c>
      <c r="BT287" s="16">
        <f t="shared" si="304"/>
        <v>-5.6754750586054836E-2</v>
      </c>
      <c r="BU287" s="16"/>
      <c r="BV287" s="16">
        <f t="shared" si="304"/>
        <v>4.6036191888403577E-2</v>
      </c>
      <c r="BW287" s="16">
        <f t="shared" si="304"/>
        <v>7.751252879891557E-2</v>
      </c>
      <c r="BX287" s="16">
        <f t="shared" si="304"/>
        <v>2.3327802579676371E-2</v>
      </c>
      <c r="BY287" s="16">
        <f t="shared" si="304"/>
        <v>5.5877984914996182E-2</v>
      </c>
      <c r="BZ287" s="16">
        <f t="shared" si="304"/>
        <v>3.4490884720366877E-2</v>
      </c>
      <c r="CA287" s="16">
        <f t="shared" si="304"/>
        <v>4.0991864002488665E-2</v>
      </c>
      <c r="CB287" s="16">
        <f t="shared" si="304"/>
        <v>-4.0481067681604754E-3</v>
      </c>
      <c r="CC287" s="16"/>
      <c r="CD287" s="16">
        <f t="shared" si="304"/>
        <v>4.845693862121081E-3</v>
      </c>
      <c r="CE287" s="16">
        <f t="shared" si="304"/>
        <v>4.1587262598430819E-2</v>
      </c>
      <c r="CF287" s="16">
        <f t="shared" si="304"/>
        <v>-1.0790894637711879E-2</v>
      </c>
      <c r="CG287" s="16">
        <f t="shared" si="304"/>
        <v>2.0674034455518964E-2</v>
      </c>
      <c r="CH287" s="16">
        <f t="shared" si="304"/>
        <v>-3.3340926662384418E-2</v>
      </c>
      <c r="CI287" s="16">
        <f t="shared" si="304"/>
        <v>6.2842306086430266E-3</v>
      </c>
      <c r="CJ287" s="16">
        <f t="shared" si="304"/>
        <v>-4.3266400370773228E-2</v>
      </c>
      <c r="CK287" s="16"/>
      <c r="CL287" s="16">
        <f t="shared" si="304"/>
        <v>4.845693862121081E-3</v>
      </c>
      <c r="CM287" s="16">
        <f t="shared" si="304"/>
        <v>3.5082565060604143E-2</v>
      </c>
      <c r="CN287" s="16">
        <f t="shared" si="304"/>
        <v>-1.6968491333732572E-2</v>
      </c>
      <c r="CO287" s="16">
        <f t="shared" si="304"/>
        <v>1.4299939727936417E-2</v>
      </c>
      <c r="CP287" s="16">
        <f t="shared" si="304"/>
        <v>-3.9377698731361765E-2</v>
      </c>
      <c r="CQ287" s="16">
        <f t="shared" si="304"/>
        <v>-6.2449856784915214E-3</v>
      </c>
      <c r="CR287" s="16">
        <f t="shared" si="304"/>
        <v>-4.3266400370773228E-2</v>
      </c>
      <c r="CS287" s="16"/>
      <c r="CT287" s="16">
        <f t="shared" ref="CT287:CZ287" si="305">CT43/CT42-1</f>
        <v>5.0287869320717604E-2</v>
      </c>
      <c r="CU287" s="16">
        <f t="shared" si="305"/>
        <v>8.1892143708280463E-2</v>
      </c>
      <c r="CV287" s="16">
        <f t="shared" si="305"/>
        <v>2.7487180388806376E-2</v>
      </c>
      <c r="CW287" s="16">
        <f t="shared" si="305"/>
        <v>6.0169664910920684E-2</v>
      </c>
      <c r="CX287" s="16">
        <f t="shared" si="305"/>
        <v>4.0645605432052534E-3</v>
      </c>
      <c r="CY287" s="16">
        <f t="shared" si="305"/>
        <v>4.5223038458710674E-2</v>
      </c>
      <c r="CZ287" s="16">
        <f t="shared" si="305"/>
        <v>4.5223038458710674E-2</v>
      </c>
    </row>
    <row r="288" spans="12:104" x14ac:dyDescent="0.25">
      <c r="L288" s="121"/>
      <c r="M288" s="278"/>
      <c r="N288" s="278"/>
      <c r="O288" s="278"/>
      <c r="P288" s="278"/>
      <c r="Q288" s="278"/>
      <c r="R288" s="278"/>
      <c r="S288" s="278"/>
      <c r="T288" s="278"/>
      <c r="U288" s="63"/>
      <c r="V288" s="121"/>
      <c r="W288" s="278"/>
      <c r="X288" s="278"/>
      <c r="Y288" s="278"/>
      <c r="Z288" s="278"/>
      <c r="AA288" s="278"/>
      <c r="AB288" s="278"/>
      <c r="AC288" s="278"/>
      <c r="AD288" s="278"/>
      <c r="AO288" s="78">
        <v>37011</v>
      </c>
      <c r="AP288" s="18">
        <f t="shared" ref="AP288:CR288" si="306">AP44/AP43-1</f>
        <v>-7.7499100748832372E-3</v>
      </c>
      <c r="AQ288" s="18">
        <f t="shared" si="306"/>
        <v>4.8359626549310253E-3</v>
      </c>
      <c r="AR288" s="18">
        <f t="shared" si="306"/>
        <v>2.9272426144899555E-3</v>
      </c>
      <c r="AS288" s="18">
        <f t="shared" si="306"/>
        <v>1.4292775352170439E-2</v>
      </c>
      <c r="AT288" s="18">
        <f t="shared" si="306"/>
        <v>-1.6105805669243134E-3</v>
      </c>
      <c r="AU288" s="18">
        <f t="shared" si="306"/>
        <v>1.4124682108735964E-2</v>
      </c>
      <c r="AV288" s="18">
        <f t="shared" si="306"/>
        <v>2.976881192537717E-2</v>
      </c>
      <c r="AW288" s="16"/>
      <c r="AX288" s="18">
        <f t="shared" si="306"/>
        <v>7.8104402847352095E-3</v>
      </c>
      <c r="AY288" s="18">
        <f t="shared" si="306"/>
        <v>1.2684173937201892E-2</v>
      </c>
      <c r="AZ288" s="18">
        <f t="shared" si="306"/>
        <v>1.0760545952864575E-2</v>
      </c>
      <c r="BA288" s="18">
        <f t="shared" si="306"/>
        <v>2.2214848505296869E-2</v>
      </c>
      <c r="BB288" s="18">
        <f t="shared" si="306"/>
        <v>6.1872803744693616E-3</v>
      </c>
      <c r="BC288" s="18">
        <f t="shared" si="306"/>
        <v>2.2045442379622138E-2</v>
      </c>
      <c r="BD288" s="18">
        <f t="shared" si="306"/>
        <v>3.7811759738003214E-2</v>
      </c>
      <c r="BE288" s="16"/>
      <c r="BF288" s="18">
        <f t="shared" si="306"/>
        <v>-4.8126886722422713E-3</v>
      </c>
      <c r="BG288" s="18">
        <f t="shared" si="306"/>
        <v>-1.2525300842697207E-2</v>
      </c>
      <c r="BH288" s="18">
        <f t="shared" si="306"/>
        <v>-1.8995339651241006E-3</v>
      </c>
      <c r="BI288" s="18">
        <f t="shared" si="306"/>
        <v>9.4113000018960502E-3</v>
      </c>
      <c r="BJ288" s="18">
        <f t="shared" si="306"/>
        <v>-6.4155180163164571E-3</v>
      </c>
      <c r="BK288" s="18">
        <f t="shared" si="306"/>
        <v>9.244015738909761E-3</v>
      </c>
      <c r="BL288" s="18">
        <f t="shared" si="306"/>
        <v>2.4812855229195518E-2</v>
      </c>
      <c r="BM288" s="16"/>
      <c r="BN288" s="18">
        <f t="shared" si="306"/>
        <v>-2.9186988747647025E-3</v>
      </c>
      <c r="BO288" s="18">
        <f t="shared" si="306"/>
        <v>-1.0645989295833047E-2</v>
      </c>
      <c r="BP288" s="18">
        <f t="shared" si="306"/>
        <v>1.9031490614069835E-3</v>
      </c>
      <c r="BQ288" s="18">
        <f t="shared" si="306"/>
        <v>1.1332360170068112E-2</v>
      </c>
      <c r="BR288" s="18">
        <f t="shared" si="306"/>
        <v>-4.5245786420007317E-3</v>
      </c>
      <c r="BS288" s="18">
        <f t="shared" si="306"/>
        <v>1.1164757540193859E-2</v>
      </c>
      <c r="BT288" s="18">
        <f t="shared" si="306"/>
        <v>2.6763226852742683E-2</v>
      </c>
      <c r="BU288" s="16"/>
      <c r="BV288" s="18">
        <f t="shared" si="306"/>
        <v>-1.4091370558375504E-2</v>
      </c>
      <c r="BW288" s="18">
        <f t="shared" si="306"/>
        <v>-2.1732073778599315E-2</v>
      </c>
      <c r="BX288" s="18">
        <f t="shared" si="306"/>
        <v>-9.3235532452217162E-3</v>
      </c>
      <c r="BY288" s="18">
        <f t="shared" si="306"/>
        <v>-1.1205376804280798E-2</v>
      </c>
      <c r="BZ288" s="18">
        <f t="shared" si="306"/>
        <v>-1.5679255837717232E-2</v>
      </c>
      <c r="CA288" s="18">
        <f t="shared" si="306"/>
        <v>-1.6572457925312367E-4</v>
      </c>
      <c r="CB288" s="18">
        <f t="shared" si="306"/>
        <v>1.5257958007078409E-2</v>
      </c>
      <c r="CC288" s="16"/>
      <c r="CD288" s="18">
        <f t="shared" si="306"/>
        <v>-1.392795418346926E-2</v>
      </c>
      <c r="CE288" s="18">
        <f t="shared" si="306"/>
        <v>-6.1492333436838909E-3</v>
      </c>
      <c r="CF288" s="18">
        <f t="shared" si="306"/>
        <v>6.4569426482063985E-3</v>
      </c>
      <c r="CG288" s="18">
        <f t="shared" si="306"/>
        <v>4.5451435012111574E-3</v>
      </c>
      <c r="CH288" s="18">
        <f t="shared" si="306"/>
        <v>1.5929010874459637E-2</v>
      </c>
      <c r="CI288" s="18">
        <f t="shared" si="306"/>
        <v>1.5760646466581374E-2</v>
      </c>
      <c r="CJ288" s="18">
        <f t="shared" si="306"/>
        <v>1.5426239093314864E-2</v>
      </c>
      <c r="CK288" s="16"/>
      <c r="CL288" s="18">
        <f t="shared" si="306"/>
        <v>-1.392795418346926E-2</v>
      </c>
      <c r="CM288" s="18">
        <f t="shared" si="306"/>
        <v>-2.1569923865903395E-2</v>
      </c>
      <c r="CN288" s="18">
        <f t="shared" si="306"/>
        <v>-9.1593465948290875E-3</v>
      </c>
      <c r="CO288" s="18">
        <f t="shared" si="306"/>
        <v>-1.1041482069997888E-2</v>
      </c>
      <c r="CP288" s="18">
        <f t="shared" si="306"/>
        <v>1.6575204844171409E-4</v>
      </c>
      <c r="CQ288" s="18">
        <f t="shared" si="306"/>
        <v>-1.5516102658048703E-2</v>
      </c>
      <c r="CR288" s="18">
        <f t="shared" si="306"/>
        <v>1.5426239093314864E-2</v>
      </c>
      <c r="CS288" s="16"/>
      <c r="CT288" s="18">
        <f t="shared" ref="CT288:CZ288" si="307">CT44/CT43-1</f>
        <v>-2.8908247735448311E-2</v>
      </c>
      <c r="CU288" s="18">
        <f t="shared" si="307"/>
        <v>-3.6434121489959503E-2</v>
      </c>
      <c r="CV288" s="18">
        <f t="shared" si="307"/>
        <v>-2.4212084286985402E-2</v>
      </c>
      <c r="CW288" s="18">
        <f t="shared" si="307"/>
        <v>-2.6065626575639933E-2</v>
      </c>
      <c r="CX288" s="18">
        <f t="shared" si="307"/>
        <v>-1.5028651473985355E-2</v>
      </c>
      <c r="CY288" s="18">
        <f t="shared" si="307"/>
        <v>-1.5191885436296237E-2</v>
      </c>
      <c r="CZ288" s="18">
        <f t="shared" si="307"/>
        <v>-1.5191885436296237E-2</v>
      </c>
    </row>
    <row r="289" spans="12:104" x14ac:dyDescent="0.25">
      <c r="L289" s="121"/>
      <c r="M289" s="278"/>
      <c r="N289" s="278"/>
      <c r="O289" s="278"/>
      <c r="P289" s="278"/>
      <c r="Q289" s="278"/>
      <c r="R289" s="278"/>
      <c r="S289" s="278"/>
      <c r="T289" s="278"/>
      <c r="U289" s="63"/>
      <c r="V289" s="121"/>
      <c r="W289" s="278"/>
      <c r="X289" s="278"/>
      <c r="Y289" s="278"/>
      <c r="Z289" s="278"/>
      <c r="AA289" s="278"/>
      <c r="AB289" s="278"/>
      <c r="AC289" s="278"/>
      <c r="AD289" s="278"/>
      <c r="AO289" s="78">
        <v>37042</v>
      </c>
      <c r="AP289" s="16">
        <f t="shared" ref="AP289:CR289" si="308">AP45/AP44-1</f>
        <v>2.8846998857544603E-2</v>
      </c>
      <c r="AQ289" s="16">
        <f t="shared" si="308"/>
        <v>-1.9894096105310122E-2</v>
      </c>
      <c r="AR289" s="16">
        <f t="shared" si="308"/>
        <v>2.0814931448980278E-2</v>
      </c>
      <c r="AS289" s="16">
        <f t="shared" si="308"/>
        <v>7.0280879864636159E-2</v>
      </c>
      <c r="AT289" s="16">
        <f t="shared" si="308"/>
        <v>-9.811922339678536E-3</v>
      </c>
      <c r="AU289" s="16">
        <f t="shared" si="308"/>
        <v>7.1842488732252185E-3</v>
      </c>
      <c r="AV289" s="16">
        <f t="shared" si="308"/>
        <v>2.7991591903956836E-2</v>
      </c>
      <c r="AW289" s="16"/>
      <c r="AX289" s="16">
        <f t="shared" si="308"/>
        <v>-2.8038181468748147E-2</v>
      </c>
      <c r="AY289" s="16">
        <f t="shared" si="308"/>
        <v>-4.7374483297300873E-2</v>
      </c>
      <c r="AZ289" s="16">
        <f t="shared" si="308"/>
        <v>-7.8068628449938782E-3</v>
      </c>
      <c r="BA289" s="16">
        <f t="shared" si="308"/>
        <v>4.0272150332460344E-2</v>
      </c>
      <c r="BB289" s="16">
        <f t="shared" si="308"/>
        <v>-3.7574995349309526E-2</v>
      </c>
      <c r="BC289" s="16">
        <f t="shared" si="308"/>
        <v>-2.1055365869147025E-2</v>
      </c>
      <c r="BD289" s="16">
        <f t="shared" si="308"/>
        <v>-8.3142289819360116E-4</v>
      </c>
      <c r="BE289" s="16"/>
      <c r="BF289" s="16">
        <f t="shared" si="308"/>
        <v>2.0297904569553271E-2</v>
      </c>
      <c r="BG289" s="16">
        <f t="shared" si="308"/>
        <v>4.97304370570264E-2</v>
      </c>
      <c r="BH289" s="16">
        <f t="shared" si="308"/>
        <v>4.1535335510706872E-2</v>
      </c>
      <c r="BI289" s="16">
        <f t="shared" si="308"/>
        <v>9.2005339026746125E-2</v>
      </c>
      <c r="BJ289" s="16">
        <f t="shared" si="308"/>
        <v>1.0286820766580052E-2</v>
      </c>
      <c r="BK289" s="16">
        <f t="shared" si="308"/>
        <v>2.7627978640811124E-2</v>
      </c>
      <c r="BL289" s="16">
        <f t="shared" si="308"/>
        <v>4.8857667134726501E-2</v>
      </c>
      <c r="BM289" s="16"/>
      <c r="BN289" s="16">
        <f t="shared" si="308"/>
        <v>-2.0390504495692463E-2</v>
      </c>
      <c r="BO289" s="16">
        <f t="shared" si="308"/>
        <v>7.8682895019603905E-3</v>
      </c>
      <c r="BP289" s="16">
        <f t="shared" si="308"/>
        <v>-3.9878949944929465E-2</v>
      </c>
      <c r="BQ289" s="16">
        <f t="shared" si="308"/>
        <v>4.8457312772102634E-2</v>
      </c>
      <c r="BR289" s="16">
        <f t="shared" si="308"/>
        <v>-3.0002356788792373E-2</v>
      </c>
      <c r="BS289" s="16">
        <f t="shared" si="308"/>
        <v>-1.335274608141479E-2</v>
      </c>
      <c r="BT289" s="16">
        <f t="shared" si="308"/>
        <v>7.0303247277052616E-3</v>
      </c>
      <c r="BU289" s="16"/>
      <c r="BV289" s="16">
        <f t="shared" si="308"/>
        <v>-6.5665827715734815E-2</v>
      </c>
      <c r="BW289" s="16">
        <f t="shared" si="308"/>
        <v>-3.8713090915285631E-2</v>
      </c>
      <c r="BX289" s="16">
        <f t="shared" si="308"/>
        <v>-8.4253561533633392E-2</v>
      </c>
      <c r="BY289" s="16">
        <f t="shared" si="308"/>
        <v>-4.621772596919782E-2</v>
      </c>
      <c r="BZ289" s="16">
        <f t="shared" si="308"/>
        <v>-7.4833442053495958E-2</v>
      </c>
      <c r="CA289" s="16">
        <f t="shared" si="308"/>
        <v>-5.8953338491285701E-2</v>
      </c>
      <c r="CB289" s="16">
        <f t="shared" si="308"/>
        <v>-3.951232686323225E-2</v>
      </c>
      <c r="CC289" s="16"/>
      <c r="CD289" s="16">
        <f t="shared" si="308"/>
        <v>-7.1330036001482355E-3</v>
      </c>
      <c r="CE289" s="16">
        <f t="shared" si="308"/>
        <v>3.9041998252058452E-2</v>
      </c>
      <c r="CF289" s="16">
        <f t="shared" si="308"/>
        <v>-1.0182079539327926E-2</v>
      </c>
      <c r="CG289" s="16">
        <f t="shared" si="308"/>
        <v>3.0930339881516167E-2</v>
      </c>
      <c r="CH289" s="16">
        <f t="shared" si="308"/>
        <v>8.0886453807405223E-2</v>
      </c>
      <c r="CI289" s="16">
        <f t="shared" si="308"/>
        <v>1.7164588825451688E-2</v>
      </c>
      <c r="CJ289" s="16">
        <f t="shared" si="308"/>
        <v>2.0658924177983762E-2</v>
      </c>
      <c r="CK289" s="16"/>
      <c r="CL289" s="16">
        <f t="shared" si="308"/>
        <v>-7.1330036001482355E-3</v>
      </c>
      <c r="CM289" s="16">
        <f t="shared" si="308"/>
        <v>2.150822951069209E-2</v>
      </c>
      <c r="CN289" s="16">
        <f t="shared" si="308"/>
        <v>-2.6885195046317478E-2</v>
      </c>
      <c r="CO289" s="16">
        <f t="shared" si="308"/>
        <v>1.353345486786961E-2</v>
      </c>
      <c r="CP289" s="16">
        <f t="shared" si="308"/>
        <v>6.2646562495392022E-2</v>
      </c>
      <c r="CQ289" s="16">
        <f t="shared" si="308"/>
        <v>-1.6874937462453499E-2</v>
      </c>
      <c r="CR289" s="16">
        <f t="shared" si="308"/>
        <v>2.0658924177983762E-2</v>
      </c>
      <c r="CS289" s="16"/>
      <c r="CT289" s="16">
        <f t="shared" ref="CT289:CZ289" si="309">CT45/CT44-1</f>
        <v>-2.722939771531907E-2</v>
      </c>
      <c r="CU289" s="16">
        <f t="shared" si="309"/>
        <v>8.321147374401594E-4</v>
      </c>
      <c r="CV289" s="16">
        <f t="shared" si="309"/>
        <v>-4.6581789565591003E-2</v>
      </c>
      <c r="CW289" s="16">
        <f t="shared" si="309"/>
        <v>-6.981244313180146E-3</v>
      </c>
      <c r="CX289" s="16">
        <f t="shared" si="309"/>
        <v>4.1137776119700264E-2</v>
      </c>
      <c r="CY289" s="16">
        <f t="shared" si="309"/>
        <v>-2.0240771611948816E-2</v>
      </c>
      <c r="CZ289" s="16">
        <f t="shared" si="309"/>
        <v>-2.0240771611948816E-2</v>
      </c>
    </row>
    <row r="290" spans="12:104" x14ac:dyDescent="0.25">
      <c r="L290" s="121"/>
      <c r="M290" s="278"/>
      <c r="N290" s="278"/>
      <c r="O290" s="278"/>
      <c r="P290" s="278"/>
      <c r="Q290" s="278"/>
      <c r="R290" s="278"/>
      <c r="S290" s="278"/>
      <c r="T290" s="278"/>
      <c r="U290" s="63"/>
      <c r="V290" s="121"/>
      <c r="W290" s="278"/>
      <c r="X290" s="278"/>
      <c r="Y290" s="278"/>
      <c r="Z290" s="278"/>
      <c r="AA290" s="278"/>
      <c r="AB290" s="278"/>
      <c r="AC290" s="278"/>
      <c r="AD290" s="278"/>
      <c r="AO290" s="78">
        <v>37071</v>
      </c>
      <c r="AP290" s="18">
        <f t="shared" ref="AP290:CR290" si="310">AP46/AP45-1</f>
        <v>-4.3883063913386922E-3</v>
      </c>
      <c r="AQ290" s="18">
        <f t="shared" si="310"/>
        <v>7.4476142388291144E-4</v>
      </c>
      <c r="AR290" s="18">
        <f t="shared" si="310"/>
        <v>-6.2450622625183083E-3</v>
      </c>
      <c r="AS290" s="18">
        <f t="shared" si="310"/>
        <v>-5.0817660971075096E-2</v>
      </c>
      <c r="AT290" s="18">
        <f t="shared" si="310"/>
        <v>-5.021658297235998E-3</v>
      </c>
      <c r="AU290" s="18">
        <f t="shared" si="310"/>
        <v>3.0231149692136805E-2</v>
      </c>
      <c r="AV290" s="18">
        <f t="shared" si="310"/>
        <v>-2.6392510598109986E-3</v>
      </c>
      <c r="AW290" s="16"/>
      <c r="AX290" s="18">
        <f t="shared" si="310"/>
        <v>4.4076485034370005E-3</v>
      </c>
      <c r="AY290" s="18">
        <f t="shared" si="310"/>
        <v>5.1556925738953652E-3</v>
      </c>
      <c r="AZ290" s="18">
        <f t="shared" si="310"/>
        <v>-1.8649397984165095E-3</v>
      </c>
      <c r="BA290" s="18">
        <f t="shared" si="310"/>
        <v>-4.6633998854965442E-2</v>
      </c>
      <c r="BB290" s="18">
        <f t="shared" si="310"/>
        <v>-6.3614349847740392E-4</v>
      </c>
      <c r="BC290" s="18">
        <f t="shared" si="310"/>
        <v>3.4772046477271612E-2</v>
      </c>
      <c r="BD290" s="18">
        <f t="shared" si="310"/>
        <v>1.756764552642176E-3</v>
      </c>
      <c r="BE290" s="16"/>
      <c r="BF290" s="18">
        <f t="shared" si="310"/>
        <v>-7.4420716709344692E-4</v>
      </c>
      <c r="BG290" s="18">
        <f t="shared" si="310"/>
        <v>-5.1292477493642963E-3</v>
      </c>
      <c r="BH290" s="18">
        <f t="shared" si="310"/>
        <v>-6.9846218095170887E-3</v>
      </c>
      <c r="BI290" s="18">
        <f t="shared" si="310"/>
        <v>-5.15240492706589E-2</v>
      </c>
      <c r="BJ290" s="18">
        <f t="shared" si="310"/>
        <v>-5.7621283102339271E-3</v>
      </c>
      <c r="BK290" s="18">
        <f t="shared" si="310"/>
        <v>2.9464444286773084E-2</v>
      </c>
      <c r="BL290" s="18">
        <f t="shared" si="310"/>
        <v>-3.3814940773498892E-3</v>
      </c>
      <c r="BM290" s="16"/>
      <c r="BN290" s="18">
        <f t="shared" si="310"/>
        <v>6.2843081582433236E-3</v>
      </c>
      <c r="BO290" s="18">
        <f t="shared" si="310"/>
        <v>1.8684242972488718E-3</v>
      </c>
      <c r="BP290" s="18">
        <f t="shared" si="310"/>
        <v>7.0337498924184505E-3</v>
      </c>
      <c r="BQ290" s="18">
        <f t="shared" si="310"/>
        <v>-4.4852706654255114E-2</v>
      </c>
      <c r="BR290" s="18">
        <f t="shared" si="310"/>
        <v>1.231092212802265E-3</v>
      </c>
      <c r="BS290" s="18">
        <f t="shared" si="310"/>
        <v>3.670543971102358E-2</v>
      </c>
      <c r="BT290" s="18">
        <f t="shared" si="310"/>
        <v>3.6284712314655909E-3</v>
      </c>
      <c r="BU290" s="16"/>
      <c r="BV290" s="18">
        <f t="shared" si="310"/>
        <v>5.3538354941438326E-2</v>
      </c>
      <c r="BW290" s="18">
        <f t="shared" si="310"/>
        <v>4.8915105844928197E-2</v>
      </c>
      <c r="BX290" s="18">
        <f t="shared" si="310"/>
        <v>5.432298966677962E-2</v>
      </c>
      <c r="BY290" s="18">
        <f t="shared" si="310"/>
        <v>4.695894231887765E-2</v>
      </c>
      <c r="BZ290" s="18">
        <f t="shared" si="310"/>
        <v>4.8247845319890237E-2</v>
      </c>
      <c r="CA290" s="18">
        <f t="shared" si="310"/>
        <v>8.538803065608036E-2</v>
      </c>
      <c r="CB290" s="18">
        <f t="shared" si="310"/>
        <v>5.075780272160757E-2</v>
      </c>
      <c r="CC290" s="16"/>
      <c r="CD290" s="18">
        <f t="shared" si="310"/>
        <v>-2.9344045461225488E-2</v>
      </c>
      <c r="CE290" s="18">
        <f t="shared" si="310"/>
        <v>6.3654843462557231E-4</v>
      </c>
      <c r="CF290" s="18">
        <f t="shared" si="310"/>
        <v>5.7955228565582662E-3</v>
      </c>
      <c r="CG290" s="18">
        <f t="shared" si="310"/>
        <v>-1.229578488300076E-3</v>
      </c>
      <c r="CH290" s="18">
        <f t="shared" si="310"/>
        <v>-4.6027135219311122E-2</v>
      </c>
      <c r="CI290" s="18">
        <f t="shared" si="310"/>
        <v>3.5430729003651074E-2</v>
      </c>
      <c r="CJ290" s="18">
        <f t="shared" si="310"/>
        <v>-3.190585021795378E-2</v>
      </c>
      <c r="CK290" s="16"/>
      <c r="CL290" s="18">
        <f t="shared" si="310"/>
        <v>-2.9344045461225488E-2</v>
      </c>
      <c r="CM290" s="18">
        <f t="shared" si="310"/>
        <v>-3.3603581190319143E-2</v>
      </c>
      <c r="CN290" s="18">
        <f t="shared" si="310"/>
        <v>-2.8621138350422792E-2</v>
      </c>
      <c r="CO290" s="18">
        <f t="shared" si="310"/>
        <v>-3.5405852332804355E-2</v>
      </c>
      <c r="CP290" s="18">
        <f t="shared" si="310"/>
        <v>-7.8670510678532257E-2</v>
      </c>
      <c r="CQ290" s="18">
        <f t="shared" si="310"/>
        <v>-3.4218347989096731E-2</v>
      </c>
      <c r="CR290" s="18">
        <f t="shared" si="310"/>
        <v>-3.190585021795378E-2</v>
      </c>
      <c r="CS290" s="16"/>
      <c r="CT290" s="18">
        <f t="shared" ref="CT290:CZ290" si="311">CT46/CT45-1</f>
        <v>2.6462351387050997E-3</v>
      </c>
      <c r="CU290" s="18">
        <f t="shared" si="311"/>
        <v>-1.753683743205614E-3</v>
      </c>
      <c r="CV290" s="18">
        <f t="shared" si="311"/>
        <v>3.3929673764379054E-3</v>
      </c>
      <c r="CW290" s="18">
        <f t="shared" si="311"/>
        <v>-3.6153530270154333E-3</v>
      </c>
      <c r="CX290" s="18">
        <f t="shared" si="311"/>
        <v>-4.8305901312498234E-2</v>
      </c>
      <c r="CY290" s="18">
        <f t="shared" si="311"/>
        <v>3.2957383561440734E-2</v>
      </c>
      <c r="CZ290" s="18">
        <f t="shared" si="311"/>
        <v>3.2957383561440734E-2</v>
      </c>
    </row>
    <row r="291" spans="12:104" x14ac:dyDescent="0.25">
      <c r="L291" s="121"/>
      <c r="M291" s="278"/>
      <c r="N291" s="278"/>
      <c r="O291" s="278"/>
      <c r="P291" s="278"/>
      <c r="Q291" s="278"/>
      <c r="R291" s="278"/>
      <c r="S291" s="278"/>
      <c r="T291" s="278"/>
      <c r="U291" s="63"/>
      <c r="V291" s="121"/>
      <c r="W291" s="278"/>
      <c r="X291" s="278"/>
      <c r="Y291" s="278"/>
      <c r="Z291" s="278"/>
      <c r="AA291" s="278"/>
      <c r="AB291" s="278"/>
      <c r="AC291" s="278"/>
      <c r="AD291" s="278"/>
      <c r="AO291" s="78">
        <v>37103</v>
      </c>
      <c r="AP291" s="16">
        <f t="shared" ref="AP291:CR291" si="312">AP47/AP46-1</f>
        <v>-2.2081139339603428E-2</v>
      </c>
      <c r="AQ291" s="16">
        <f t="shared" si="312"/>
        <v>7.8457094564765573E-3</v>
      </c>
      <c r="AR291" s="16">
        <f t="shared" si="312"/>
        <v>-1.5975771342040535E-2</v>
      </c>
      <c r="AS291" s="16">
        <f t="shared" si="312"/>
        <v>-2.5503337819291372E-2</v>
      </c>
      <c r="AT291" s="16">
        <f t="shared" si="312"/>
        <v>1.9976113422715436E-2</v>
      </c>
      <c r="AU291" s="16">
        <f t="shared" si="312"/>
        <v>-2.6323094759875265E-2</v>
      </c>
      <c r="AV291" s="16">
        <f t="shared" si="312"/>
        <v>-1.7242800528401547E-2</v>
      </c>
      <c r="AW291" s="16"/>
      <c r="AX291" s="16">
        <f t="shared" si="312"/>
        <v>2.2579725402465334E-2</v>
      </c>
      <c r="AY291" s="16">
        <f t="shared" si="312"/>
        <v>3.060258882405642E-2</v>
      </c>
      <c r="AZ291" s="16">
        <f t="shared" si="312"/>
        <v>6.2432255304287754E-3</v>
      </c>
      <c r="BA291" s="16">
        <f t="shared" si="312"/>
        <v>-3.4994707816319304E-3</v>
      </c>
      <c r="BB291" s="16">
        <f t="shared" si="312"/>
        <v>4.3006893980874095E-2</v>
      </c>
      <c r="BC291" s="16">
        <f t="shared" si="312"/>
        <v>-4.3377376088311603E-3</v>
      </c>
      <c r="BD291" s="16">
        <f t="shared" si="312"/>
        <v>4.9475871729629528E-3</v>
      </c>
      <c r="BE291" s="16"/>
      <c r="BF291" s="16">
        <f t="shared" si="312"/>
        <v>-7.7846334839364317E-3</v>
      </c>
      <c r="BG291" s="16">
        <f t="shared" si="312"/>
        <v>-2.9693879246873167E-2</v>
      </c>
      <c r="BH291" s="16">
        <f t="shared" si="312"/>
        <v>-2.363603930145608E-2</v>
      </c>
      <c r="BI291" s="16">
        <f t="shared" si="312"/>
        <v>-3.3089437165687685E-2</v>
      </c>
      <c r="BJ291" s="16">
        <f t="shared" si="312"/>
        <v>1.2035973217349394E-2</v>
      </c>
      <c r="BK291" s="16">
        <f t="shared" si="312"/>
        <v>-3.3902812598943122E-2</v>
      </c>
      <c r="BL291" s="16">
        <f t="shared" si="312"/>
        <v>-2.4893205129987717E-2</v>
      </c>
      <c r="BM291" s="16"/>
      <c r="BN291" s="16">
        <f t="shared" si="312"/>
        <v>1.6235140230062006E-2</v>
      </c>
      <c r="BO291" s="16">
        <f t="shared" si="312"/>
        <v>-6.2044895031594383E-3</v>
      </c>
      <c r="BP291" s="16">
        <f t="shared" si="312"/>
        <v>2.4208225879768674E-2</v>
      </c>
      <c r="BQ291" s="16">
        <f t="shared" si="312"/>
        <v>-9.682247855060222E-3</v>
      </c>
      <c r="BR291" s="16">
        <f t="shared" si="312"/>
        <v>3.6535568655446715E-2</v>
      </c>
      <c r="BS291" s="16">
        <f t="shared" si="312"/>
        <v>-1.0515313664529069E-2</v>
      </c>
      <c r="BT291" s="16">
        <f t="shared" si="312"/>
        <v>-1.2875995828770526E-3</v>
      </c>
      <c r="BU291" s="16"/>
      <c r="BV291" s="16">
        <f t="shared" si="312"/>
        <v>2.6170780064264765E-2</v>
      </c>
      <c r="BW291" s="16">
        <f t="shared" si="312"/>
        <v>3.5117600834362328E-3</v>
      </c>
      <c r="BX291" s="16">
        <f t="shared" si="312"/>
        <v>3.4221817857374992E-2</v>
      </c>
      <c r="BY291" s="16">
        <f t="shared" si="312"/>
        <v>9.7769103240747945E-3</v>
      </c>
      <c r="BZ291" s="16">
        <f t="shared" si="312"/>
        <v>4.6669683957904828E-2</v>
      </c>
      <c r="CA291" s="16">
        <f t="shared" si="312"/>
        <v>-8.4121061918218665E-4</v>
      </c>
      <c r="CB291" s="16">
        <f t="shared" si="312"/>
        <v>8.4767219955423911E-3</v>
      </c>
      <c r="CC291" s="16"/>
      <c r="CD291" s="16">
        <f t="shared" si="312"/>
        <v>2.7034732587586152E-2</v>
      </c>
      <c r="CE291" s="16">
        <f t="shared" si="312"/>
        <v>-4.1233566363812257E-2</v>
      </c>
      <c r="CF291" s="16">
        <f t="shared" si="312"/>
        <v>-1.1892831416936755E-2</v>
      </c>
      <c r="CG291" s="16">
        <f t="shared" si="312"/>
        <v>-3.5247771287616469E-2</v>
      </c>
      <c r="CH291" s="16">
        <f t="shared" si="312"/>
        <v>-4.4588741484731687E-2</v>
      </c>
      <c r="CI291" s="16">
        <f t="shared" si="312"/>
        <v>-4.5392443581080633E-2</v>
      </c>
      <c r="CJ291" s="16">
        <f t="shared" si="312"/>
        <v>9.3257775578381441E-3</v>
      </c>
      <c r="CK291" s="16"/>
      <c r="CL291" s="16">
        <f t="shared" si="312"/>
        <v>2.7034732587586152E-2</v>
      </c>
      <c r="CM291" s="16">
        <f t="shared" si="312"/>
        <v>4.3566355507074217E-3</v>
      </c>
      <c r="CN291" s="16">
        <f t="shared" si="312"/>
        <v>3.5092548701178394E-2</v>
      </c>
      <c r="CO291" s="16">
        <f t="shared" si="312"/>
        <v>1.0627060539432964E-2</v>
      </c>
      <c r="CP291" s="16">
        <f t="shared" si="312"/>
        <v>8.4191885025930446E-4</v>
      </c>
      <c r="CQ291" s="16">
        <f t="shared" si="312"/>
        <v>4.7550894894823781E-2</v>
      </c>
      <c r="CR291" s="16">
        <f t="shared" si="312"/>
        <v>9.3257775578381441E-3</v>
      </c>
      <c r="CS291" s="16"/>
      <c r="CT291" s="16">
        <f t="shared" ref="CT291:CZ291" si="313">CT47/CT46-1</f>
        <v>1.7545331174040335E-2</v>
      </c>
      <c r="CU291" s="16">
        <f t="shared" si="313"/>
        <v>-4.9232290679765978E-3</v>
      </c>
      <c r="CV291" s="16">
        <f t="shared" si="313"/>
        <v>2.5528696201225998E-2</v>
      </c>
      <c r="CW291" s="16">
        <f t="shared" si="313"/>
        <v>1.2892596330427164E-3</v>
      </c>
      <c r="CX291" s="16">
        <f t="shared" si="313"/>
        <v>-8.4054711533340098E-3</v>
      </c>
      <c r="CY291" s="16">
        <f t="shared" si="313"/>
        <v>-9.2396110009226318E-3</v>
      </c>
      <c r="CZ291" s="16">
        <f t="shared" si="313"/>
        <v>-9.2396110009226318E-3</v>
      </c>
    </row>
    <row r="292" spans="12:104" x14ac:dyDescent="0.25">
      <c r="L292" s="121"/>
      <c r="M292" s="278"/>
      <c r="N292" s="278"/>
      <c r="O292" s="278"/>
      <c r="P292" s="278"/>
      <c r="Q292" s="278"/>
      <c r="R292" s="278"/>
      <c r="S292" s="278"/>
      <c r="T292" s="278"/>
      <c r="U292" s="63"/>
      <c r="V292" s="121"/>
      <c r="W292" s="278"/>
      <c r="X292" s="278"/>
      <c r="Y292" s="278"/>
      <c r="Z292" s="278"/>
      <c r="AA292" s="278"/>
      <c r="AB292" s="278"/>
      <c r="AC292" s="278"/>
      <c r="AD292" s="278"/>
      <c r="AO292" s="78">
        <v>37134</v>
      </c>
      <c r="AP292" s="18">
        <f t="shared" ref="AP292:CR292" si="314">AP48/AP47-1</f>
        <v>-3.1835329209983776E-2</v>
      </c>
      <c r="AQ292" s="18">
        <f t="shared" si="314"/>
        <v>7.7220560443549413E-3</v>
      </c>
      <c r="AR292" s="18">
        <f t="shared" si="314"/>
        <v>-1.2695725772323252E-2</v>
      </c>
      <c r="AS292" s="18">
        <f t="shared" si="314"/>
        <v>1.3208450126478422E-2</v>
      </c>
      <c r="AT292" s="18">
        <f t="shared" si="314"/>
        <v>1.2464824642579586E-3</v>
      </c>
      <c r="AU292" s="18">
        <f t="shared" si="314"/>
        <v>-4.7327552954198548E-2</v>
      </c>
      <c r="AV292" s="18">
        <f t="shared" si="314"/>
        <v>7.5016076409721855E-3</v>
      </c>
      <c r="AW292" s="16"/>
      <c r="AX292" s="18">
        <f t="shared" si="314"/>
        <v>3.2882143059409952E-2</v>
      </c>
      <c r="AY292" s="18">
        <f t="shared" si="314"/>
        <v>4.0858116855328142E-2</v>
      </c>
      <c r="AZ292" s="18">
        <f t="shared" si="314"/>
        <v>1.9768954615998036E-2</v>
      </c>
      <c r="BA292" s="18">
        <f t="shared" si="314"/>
        <v>4.6524915332540218E-2</v>
      </c>
      <c r="BB292" s="18">
        <f t="shared" si="314"/>
        <v>3.416961253837858E-2</v>
      </c>
      <c r="BC292" s="18">
        <f t="shared" si="314"/>
        <v>-1.6001641261680355E-2</v>
      </c>
      <c r="BD292" s="18">
        <f t="shared" si="314"/>
        <v>4.0630419636008108E-2</v>
      </c>
      <c r="BE292" s="16"/>
      <c r="BF292" s="18">
        <f t="shared" si="314"/>
        <v>-7.6628828336521293E-3</v>
      </c>
      <c r="BG292" s="18">
        <f t="shared" si="314"/>
        <v>-3.9254261645929045E-2</v>
      </c>
      <c r="BH292" s="18">
        <f t="shared" si="314"/>
        <v>-2.0261322746893962E-2</v>
      </c>
      <c r="BI292" s="18">
        <f t="shared" si="314"/>
        <v>5.4443524870928517E-3</v>
      </c>
      <c r="BJ292" s="18">
        <f t="shared" si="314"/>
        <v>-6.4259520184719587E-3</v>
      </c>
      <c r="BK292" s="18">
        <f t="shared" si="314"/>
        <v>-5.4627770294759181E-2</v>
      </c>
      <c r="BL292" s="18">
        <f t="shared" si="314"/>
        <v>-2.1875913309665762E-4</v>
      </c>
      <c r="BM292" s="16"/>
      <c r="BN292" s="18">
        <f t="shared" si="314"/>
        <v>1.2858979854264874E-2</v>
      </c>
      <c r="BO292" s="18">
        <f t="shared" si="314"/>
        <v>-1.9385719212684172E-2</v>
      </c>
      <c r="BP292" s="18">
        <f t="shared" si="314"/>
        <v>2.0680333661727834E-2</v>
      </c>
      <c r="BQ292" s="18">
        <f t="shared" si="314"/>
        <v>2.6237277174825824E-2</v>
      </c>
      <c r="BR292" s="18">
        <f t="shared" si="314"/>
        <v>1.4121490811419557E-2</v>
      </c>
      <c r="BS292" s="18">
        <f t="shared" si="314"/>
        <v>-3.5077157149923321E-2</v>
      </c>
      <c r="BT292" s="18">
        <f t="shared" si="314"/>
        <v>2.0457050516767161E-2</v>
      </c>
      <c r="BU292" s="16"/>
      <c r="BV292" s="18">
        <f t="shared" si="314"/>
        <v>-1.3036261319010367E-2</v>
      </c>
      <c r="BW292" s="18">
        <f t="shared" si="314"/>
        <v>-4.445657685823623E-2</v>
      </c>
      <c r="BX292" s="18">
        <f t="shared" si="314"/>
        <v>-5.4148720151697693E-3</v>
      </c>
      <c r="BY292" s="18">
        <f t="shared" si="314"/>
        <v>-2.5566482292531445E-2</v>
      </c>
      <c r="BZ292" s="18">
        <f t="shared" si="314"/>
        <v>-1.1806028325885953E-2</v>
      </c>
      <c r="CA292" s="18">
        <f t="shared" si="314"/>
        <v>-5.9746839925308715E-2</v>
      </c>
      <c r="CB292" s="18">
        <f t="shared" si="314"/>
        <v>-5.6324465955586156E-3</v>
      </c>
      <c r="CC292" s="16"/>
      <c r="CD292" s="18">
        <f t="shared" si="314"/>
        <v>4.9678725464307849E-2</v>
      </c>
      <c r="CE292" s="18">
        <f t="shared" si="314"/>
        <v>-3.304062711193867E-2</v>
      </c>
      <c r="CF292" s="18">
        <f t="shared" si="314"/>
        <v>6.4675119398764913E-3</v>
      </c>
      <c r="CG292" s="18">
        <f t="shared" si="314"/>
        <v>-1.392485115380071E-2</v>
      </c>
      <c r="CH292" s="18">
        <f t="shared" si="314"/>
        <v>1.1947075841684418E-2</v>
      </c>
      <c r="CI292" s="18">
        <f t="shared" si="314"/>
        <v>-4.8513564111512752E-2</v>
      </c>
      <c r="CJ292" s="18">
        <f t="shared" si="314"/>
        <v>5.7553003411816794E-2</v>
      </c>
      <c r="CK292" s="16"/>
      <c r="CL292" s="18">
        <f t="shared" si="314"/>
        <v>4.9678725464307849E-2</v>
      </c>
      <c r="CM292" s="18">
        <f t="shared" si="314"/>
        <v>1.6261857674435332E-2</v>
      </c>
      <c r="CN292" s="18">
        <f t="shared" si="314"/>
        <v>5.7784403410910068E-2</v>
      </c>
      <c r="CO292" s="18">
        <f t="shared" si="314"/>
        <v>3.6352292216771165E-2</v>
      </c>
      <c r="CP292" s="18">
        <f t="shared" si="314"/>
        <v>6.35433545584283E-2</v>
      </c>
      <c r="CQ292" s="18">
        <f t="shared" si="314"/>
        <v>5.0987131588703827E-2</v>
      </c>
      <c r="CR292" s="18">
        <f t="shared" si="314"/>
        <v>5.7553003411816794E-2</v>
      </c>
      <c r="CS292" s="16"/>
      <c r="CT292" s="18">
        <f t="shared" ref="CT292:CZ292" si="315">CT48/CT47-1</f>
        <v>-7.445752526923588E-3</v>
      </c>
      <c r="CU292" s="18">
        <f t="shared" si="315"/>
        <v>-3.9044043753996505E-2</v>
      </c>
      <c r="CV292" s="18">
        <f t="shared" si="315"/>
        <v>2.1880699912601997E-4</v>
      </c>
      <c r="CW292" s="18">
        <f t="shared" si="315"/>
        <v>-2.0046949066996445E-2</v>
      </c>
      <c r="CX292" s="18">
        <f t="shared" si="315"/>
        <v>5.6643507486489053E-3</v>
      </c>
      <c r="CY292" s="18">
        <f t="shared" si="315"/>
        <v>-5.4420916234120265E-2</v>
      </c>
      <c r="CZ292" s="18">
        <f t="shared" si="315"/>
        <v>-5.4420916234120265E-2</v>
      </c>
    </row>
    <row r="293" spans="12:104" x14ac:dyDescent="0.25">
      <c r="L293" s="121"/>
      <c r="M293" s="278"/>
      <c r="N293" s="278"/>
      <c r="O293" s="278"/>
      <c r="P293" s="278"/>
      <c r="Q293" s="278"/>
      <c r="R293" s="278"/>
      <c r="S293" s="278"/>
      <c r="T293" s="278"/>
      <c r="U293" s="63"/>
      <c r="V293" s="121"/>
      <c r="W293" s="278"/>
      <c r="X293" s="278"/>
      <c r="Y293" s="278"/>
      <c r="Z293" s="278"/>
      <c r="AA293" s="278"/>
      <c r="AB293" s="278"/>
      <c r="AC293" s="278"/>
      <c r="AD293" s="278"/>
      <c r="AO293" s="78">
        <v>37162</v>
      </c>
      <c r="AP293" s="16">
        <f t="shared" ref="AP293:CR293" si="316">AP49/AP48-1</f>
        <v>4.6893583281417683E-3</v>
      </c>
      <c r="AQ293" s="16">
        <f t="shared" si="316"/>
        <v>3.7258749596362772E-3</v>
      </c>
      <c r="AR293" s="16">
        <f t="shared" si="316"/>
        <v>1.8937770330826442E-2</v>
      </c>
      <c r="AS293" s="16">
        <f t="shared" si="316"/>
        <v>3.4682392950162733E-3</v>
      </c>
      <c r="AT293" s="16">
        <f t="shared" si="316"/>
        <v>3.4386494388380484E-2</v>
      </c>
      <c r="AU293" s="16">
        <f t="shared" si="316"/>
        <v>-1.0756095414136135E-2</v>
      </c>
      <c r="AV293" s="16">
        <f t="shared" si="316"/>
        <v>-6.7135583994193615E-2</v>
      </c>
      <c r="AW293" s="16"/>
      <c r="AX293" s="16">
        <f t="shared" si="316"/>
        <v>-4.6674708846772273E-3</v>
      </c>
      <c r="AY293" s="16">
        <f t="shared" si="316"/>
        <v>-9.5898633793500832E-4</v>
      </c>
      <c r="AZ293" s="16">
        <f t="shared" si="316"/>
        <v>1.4181907954509354E-2</v>
      </c>
      <c r="BA293" s="16">
        <f t="shared" si="316"/>
        <v>-1.2154194955914521E-3</v>
      </c>
      <c r="BB293" s="16">
        <f t="shared" si="316"/>
        <v>2.9558525542319636E-2</v>
      </c>
      <c r="BC293" s="16">
        <f t="shared" si="316"/>
        <v>-1.5373362536635127E-2</v>
      </c>
      <c r="BD293" s="16">
        <f t="shared" si="316"/>
        <v>-7.1489701495252134E-2</v>
      </c>
      <c r="BE293" s="16"/>
      <c r="BF293" s="16">
        <f t="shared" si="316"/>
        <v>-3.7120443465563646E-3</v>
      </c>
      <c r="BG293" s="16">
        <f t="shared" si="316"/>
        <v>9.5990687551417153E-4</v>
      </c>
      <c r="BH293" s="16">
        <f t="shared" si="316"/>
        <v>1.5155428140977145E-2</v>
      </c>
      <c r="BI293" s="16">
        <f t="shared" si="316"/>
        <v>-2.5667930960748819E-4</v>
      </c>
      <c r="BJ293" s="16">
        <f t="shared" si="316"/>
        <v>3.0546805849731795E-2</v>
      </c>
      <c r="BK293" s="16">
        <f t="shared" si="316"/>
        <v>-1.4428212657519479E-2</v>
      </c>
      <c r="BL293" s="16">
        <f t="shared" si="316"/>
        <v>-7.059841807573175E-2</v>
      </c>
      <c r="BM293" s="16"/>
      <c r="BN293" s="16">
        <f t="shared" si="316"/>
        <v>-1.8585796779991615E-2</v>
      </c>
      <c r="BO293" s="16">
        <f t="shared" si="316"/>
        <v>-1.3983593912765269E-2</v>
      </c>
      <c r="BP293" s="16">
        <f t="shared" si="316"/>
        <v>-1.4929170175182915E-2</v>
      </c>
      <c r="BQ293" s="16">
        <f t="shared" si="316"/>
        <v>-1.5182017475696918E-2</v>
      </c>
      <c r="BR293" s="16">
        <f t="shared" si="316"/>
        <v>1.5161597211710287E-2</v>
      </c>
      <c r="BS293" s="16">
        <f t="shared" si="316"/>
        <v>-2.914198159061443E-2</v>
      </c>
      <c r="BT293" s="16">
        <f t="shared" si="316"/>
        <v>-8.4473612453363267E-2</v>
      </c>
      <c r="BU293" s="16"/>
      <c r="BV293" s="16">
        <f t="shared" si="316"/>
        <v>-3.4562521853735984E-3</v>
      </c>
      <c r="BW293" s="16">
        <f t="shared" si="316"/>
        <v>1.2168985377984942E-3</v>
      </c>
      <c r="BX293" s="16">
        <f t="shared" si="316"/>
        <v>2.5674521079088741E-4</v>
      </c>
      <c r="BY293" s="16">
        <f t="shared" si="316"/>
        <v>1.5416064435361143E-2</v>
      </c>
      <c r="BZ293" s="16">
        <f t="shared" si="316"/>
        <v>3.0811393806629672E-2</v>
      </c>
      <c r="CA293" s="16">
        <f t="shared" si="316"/>
        <v>-1.4175171821228516E-2</v>
      </c>
      <c r="CB293" s="16">
        <f t="shared" si="316"/>
        <v>-7.0359798670670881E-2</v>
      </c>
      <c r="CC293" s="16"/>
      <c r="CD293" s="16">
        <f t="shared" si="316"/>
        <v>1.0873046944513742E-2</v>
      </c>
      <c r="CE293" s="16">
        <f t="shared" si="316"/>
        <v>-2.8709903137123405E-2</v>
      </c>
      <c r="CF293" s="16">
        <f t="shared" si="316"/>
        <v>-2.9641357070186336E-2</v>
      </c>
      <c r="CG293" s="16">
        <f t="shared" si="316"/>
        <v>-1.4935156386287396E-2</v>
      </c>
      <c r="CH293" s="16">
        <f t="shared" si="316"/>
        <v>-2.9890428056725371E-2</v>
      </c>
      <c r="CI293" s="16">
        <f t="shared" si="316"/>
        <v>-4.3641897924439843E-2</v>
      </c>
      <c r="CJ293" s="16">
        <f t="shared" si="316"/>
        <v>-5.6992505406096128E-2</v>
      </c>
      <c r="CK293" s="16"/>
      <c r="CL293" s="16">
        <f t="shared" si="316"/>
        <v>1.0873046944513742E-2</v>
      </c>
      <c r="CM293" s="16">
        <f t="shared" si="316"/>
        <v>1.5613392885897026E-2</v>
      </c>
      <c r="CN293" s="16">
        <f t="shared" si="316"/>
        <v>1.4639433517495304E-2</v>
      </c>
      <c r="CO293" s="16">
        <f t="shared" si="316"/>
        <v>3.0016728541171656E-2</v>
      </c>
      <c r="CP293" s="16">
        <f t="shared" si="316"/>
        <v>1.437899656819952E-2</v>
      </c>
      <c r="CQ293" s="16">
        <f t="shared" si="316"/>
        <v>4.5633427300636464E-2</v>
      </c>
      <c r="CR293" s="16">
        <f t="shared" si="316"/>
        <v>-5.6992505406096128E-2</v>
      </c>
      <c r="CS293" s="16"/>
      <c r="CT293" s="16">
        <f t="shared" ref="CT293:CZ293" si="317">CT49/CT48-1</f>
        <v>7.1967139964073557E-2</v>
      </c>
      <c r="CU293" s="16">
        <f t="shared" si="317"/>
        <v>7.6993977999358254E-2</v>
      </c>
      <c r="CV293" s="16">
        <f t="shared" si="317"/>
        <v>7.5961155488418752E-2</v>
      </c>
      <c r="CW293" s="16">
        <f t="shared" si="317"/>
        <v>9.2267807462906415E-2</v>
      </c>
      <c r="CX293" s="16">
        <f t="shared" si="317"/>
        <v>7.5684978521863178E-2</v>
      </c>
      <c r="CY293" s="16">
        <f t="shared" si="317"/>
        <v>6.0436959125801382E-2</v>
      </c>
      <c r="CZ293" s="16">
        <f t="shared" si="317"/>
        <v>6.0436959125801382E-2</v>
      </c>
    </row>
    <row r="294" spans="12:104" x14ac:dyDescent="0.25">
      <c r="L294" s="121"/>
      <c r="M294" s="278"/>
      <c r="N294" s="278"/>
      <c r="O294" s="278"/>
      <c r="P294" s="278"/>
      <c r="Q294" s="278"/>
      <c r="R294" s="278"/>
      <c r="S294" s="278"/>
      <c r="T294" s="278"/>
      <c r="U294" s="63"/>
      <c r="V294" s="121"/>
      <c r="W294" s="278"/>
      <c r="X294" s="278"/>
      <c r="Y294" s="278"/>
      <c r="Z294" s="278"/>
      <c r="AA294" s="278"/>
      <c r="AB294" s="278"/>
      <c r="AC294" s="278"/>
      <c r="AD294" s="278"/>
      <c r="AO294" s="78">
        <v>37195</v>
      </c>
      <c r="AP294" s="18">
        <f t="shared" ref="AP294:CR294" si="318">AP50/AP49-1</f>
        <v>1.7700312292134868E-3</v>
      </c>
      <c r="AQ294" s="18">
        <f t="shared" si="318"/>
        <v>-9.8616644806848175E-3</v>
      </c>
      <c r="AR294" s="18">
        <f t="shared" si="318"/>
        <v>-1.1319744540900234E-2</v>
      </c>
      <c r="AS294" s="18">
        <f t="shared" si="318"/>
        <v>-2.7313806180908617E-2</v>
      </c>
      <c r="AT294" s="18">
        <f t="shared" si="318"/>
        <v>-1.1561326087749291E-2</v>
      </c>
      <c r="AU294" s="18">
        <f t="shared" si="318"/>
        <v>-4.9649428764636516E-3</v>
      </c>
      <c r="AV294" s="18">
        <f t="shared" si="318"/>
        <v>1.8867061017608489E-2</v>
      </c>
      <c r="AW294" s="16"/>
      <c r="AX294" s="18">
        <f t="shared" si="318"/>
        <v>-1.7669037543892596E-3</v>
      </c>
      <c r="AY294" s="18">
        <f t="shared" si="318"/>
        <v>-1.161114362307869E-2</v>
      </c>
      <c r="AZ294" s="18">
        <f t="shared" si="318"/>
        <v>-1.3066647396161368E-2</v>
      </c>
      <c r="BA294" s="18">
        <f t="shared" si="318"/>
        <v>-2.9032449068610244E-2</v>
      </c>
      <c r="BB294" s="18">
        <f t="shared" si="318"/>
        <v>-1.3307802091668486E-2</v>
      </c>
      <c r="BC294" s="18">
        <f t="shared" si="318"/>
        <v>-6.7230740546441181E-3</v>
      </c>
      <c r="BD294" s="18">
        <f t="shared" si="318"/>
        <v>1.7066820982272857E-2</v>
      </c>
      <c r="BE294" s="16"/>
      <c r="BF294" s="18">
        <f t="shared" si="318"/>
        <v>9.9598855300482292E-3</v>
      </c>
      <c r="BG294" s="18">
        <f t="shared" si="318"/>
        <v>1.1747546067689241E-2</v>
      </c>
      <c r="BH294" s="18">
        <f t="shared" si="318"/>
        <v>-1.4726023707086755E-3</v>
      </c>
      <c r="BI294" s="18">
        <f t="shared" si="318"/>
        <v>-1.7625963033812253E-2</v>
      </c>
      <c r="BJ294" s="18">
        <f t="shared" si="318"/>
        <v>-1.7165900421104441E-3</v>
      </c>
      <c r="BK294" s="18">
        <f t="shared" si="318"/>
        <v>4.9454923908718307E-3</v>
      </c>
      <c r="BL294" s="18">
        <f t="shared" si="318"/>
        <v>2.9014860315680568E-2</v>
      </c>
      <c r="BM294" s="16"/>
      <c r="BN294" s="18">
        <f t="shared" si="318"/>
        <v>1.1449348238115498E-2</v>
      </c>
      <c r="BO294" s="18">
        <f t="shared" si="318"/>
        <v>1.3239645171264414E-2</v>
      </c>
      <c r="BP294" s="18">
        <f t="shared" si="318"/>
        <v>1.4747741265837E-3</v>
      </c>
      <c r="BQ294" s="18">
        <f t="shared" si="318"/>
        <v>-1.6177183221466773E-2</v>
      </c>
      <c r="BR294" s="18">
        <f t="shared" si="318"/>
        <v>-2.4434749810686718E-4</v>
      </c>
      <c r="BS294" s="18">
        <f t="shared" si="318"/>
        <v>6.4275600016767687E-3</v>
      </c>
      <c r="BT294" s="18">
        <f t="shared" si="318"/>
        <v>3.0532424807544256E-2</v>
      </c>
      <c r="BU294" s="16"/>
      <c r="BV294" s="18">
        <f t="shared" si="318"/>
        <v>2.8080799701356352E-2</v>
      </c>
      <c r="BW294" s="18">
        <f t="shared" si="318"/>
        <v>2.9900534822982605E-2</v>
      </c>
      <c r="BX294" s="18">
        <f t="shared" si="318"/>
        <v>1.7942211795667573E-2</v>
      </c>
      <c r="BY294" s="18">
        <f t="shared" si="318"/>
        <v>1.6443187681332683E-2</v>
      </c>
      <c r="BZ294" s="18">
        <f t="shared" si="318"/>
        <v>1.6194822331454972E-2</v>
      </c>
      <c r="CA294" s="18">
        <f t="shared" si="318"/>
        <v>2.2976437258450222E-2</v>
      </c>
      <c r="CB294" s="18">
        <f t="shared" si="318"/>
        <v>4.7477662880353488E-2</v>
      </c>
      <c r="CC294" s="16"/>
      <c r="CD294" s="18">
        <f t="shared" si="318"/>
        <v>4.9897165340249128E-3</v>
      </c>
      <c r="CE294" s="18">
        <f t="shared" si="318"/>
        <v>1.3487288254512952E-2</v>
      </c>
      <c r="CF294" s="18">
        <f t="shared" si="318"/>
        <v>1.7195417904249943E-3</v>
      </c>
      <c r="CG294" s="18">
        <f t="shared" si="318"/>
        <v>2.4440721839913415E-4</v>
      </c>
      <c r="CH294" s="18">
        <f t="shared" si="318"/>
        <v>-1.5936729823420204E-2</v>
      </c>
      <c r="CI294" s="18">
        <f t="shared" si="318"/>
        <v>6.6735381621370049E-3</v>
      </c>
      <c r="CJ294" s="18">
        <f t="shared" si="318"/>
        <v>2.3950918837941426E-2</v>
      </c>
      <c r="CK294" s="16"/>
      <c r="CL294" s="18">
        <f t="shared" si="318"/>
        <v>4.9897165340249128E-3</v>
      </c>
      <c r="CM294" s="18">
        <f t="shared" si="318"/>
        <v>6.7685797173284712E-3</v>
      </c>
      <c r="CN294" s="18">
        <f t="shared" si="318"/>
        <v>-4.9211548569721986E-3</v>
      </c>
      <c r="CO294" s="18">
        <f t="shared" si="318"/>
        <v>-6.3865103233720077E-3</v>
      </c>
      <c r="CP294" s="18">
        <f t="shared" si="318"/>
        <v>-2.2460377797191788E-2</v>
      </c>
      <c r="CQ294" s="18">
        <f t="shared" si="318"/>
        <v>-6.6292972936597971E-3</v>
      </c>
      <c r="CR294" s="18">
        <f t="shared" si="318"/>
        <v>2.3950918837941426E-2</v>
      </c>
      <c r="CS294" s="16"/>
      <c r="CT294" s="18">
        <f t="shared" ref="CT294:CZ294" si="319">CT50/CT49-1</f>
        <v>-1.8517686692869018E-2</v>
      </c>
      <c r="CU294" s="18">
        <f t="shared" si="319"/>
        <v>-1.6780432347394791E-2</v>
      </c>
      <c r="CV294" s="18">
        <f t="shared" si="319"/>
        <v>-2.8196735960430486E-2</v>
      </c>
      <c r="CW294" s="18">
        <f t="shared" si="319"/>
        <v>-2.9627815750917663E-2</v>
      </c>
      <c r="CX294" s="18">
        <f t="shared" si="319"/>
        <v>-4.5325704368529784E-2</v>
      </c>
      <c r="CY294" s="18">
        <f t="shared" si="319"/>
        <v>-2.339069031269847E-2</v>
      </c>
      <c r="CZ294" s="18">
        <f t="shared" si="319"/>
        <v>-2.339069031269847E-2</v>
      </c>
    </row>
    <row r="295" spans="12:104" x14ac:dyDescent="0.25">
      <c r="L295" s="121"/>
      <c r="M295" s="278"/>
      <c r="N295" s="278"/>
      <c r="O295" s="278"/>
      <c r="P295" s="278"/>
      <c r="Q295" s="278"/>
      <c r="R295" s="278"/>
      <c r="S295" s="278"/>
      <c r="T295" s="278"/>
      <c r="U295" s="63"/>
      <c r="V295" s="121"/>
      <c r="W295" s="278"/>
      <c r="X295" s="278"/>
      <c r="Y295" s="278"/>
      <c r="Z295" s="278"/>
      <c r="AA295" s="278"/>
      <c r="AB295" s="278"/>
      <c r="AC295" s="278"/>
      <c r="AD295" s="278"/>
      <c r="AO295" s="78">
        <v>37225</v>
      </c>
      <c r="AP295" s="16">
        <f t="shared" ref="AP295:CR295" si="320">AP51/AP50-1</f>
        <v>3.9727199063652741E-3</v>
      </c>
      <c r="AQ295" s="16">
        <f t="shared" si="320"/>
        <v>-5.3735894327744393E-4</v>
      </c>
      <c r="AR295" s="16">
        <f t="shared" si="320"/>
        <v>-1.7251382818241678E-2</v>
      </c>
      <c r="AS295" s="16">
        <f t="shared" si="320"/>
        <v>2.7513929791087577E-3</v>
      </c>
      <c r="AT295" s="16">
        <f t="shared" si="320"/>
        <v>1.328315253486867E-3</v>
      </c>
      <c r="AU295" s="16">
        <f t="shared" si="320"/>
        <v>1.6829115621926238E-2</v>
      </c>
      <c r="AV295" s="16">
        <f t="shared" si="320"/>
        <v>4.7681078046041492E-2</v>
      </c>
      <c r="AW295" s="16"/>
      <c r="AX295" s="16">
        <f t="shared" si="320"/>
        <v>-3.9569998542746676E-3</v>
      </c>
      <c r="AY295" s="16">
        <f t="shared" si="320"/>
        <v>-4.4922324682920012E-3</v>
      </c>
      <c r="AZ295" s="16">
        <f t="shared" si="320"/>
        <v>-2.1140118953218545E-2</v>
      </c>
      <c r="BA295" s="16">
        <f t="shared" si="320"/>
        <v>-1.2164941367832638E-3</v>
      </c>
      <c r="BB295" s="16">
        <f t="shared" si="320"/>
        <v>-2.63394074405221E-3</v>
      </c>
      <c r="BC295" s="16">
        <f t="shared" si="320"/>
        <v>1.2805522959587812E-2</v>
      </c>
      <c r="BD295" s="16">
        <f t="shared" si="320"/>
        <v>4.3535404172887038E-2</v>
      </c>
      <c r="BE295" s="16"/>
      <c r="BF295" s="16">
        <f t="shared" si="320"/>
        <v>5.3764785315957297E-4</v>
      </c>
      <c r="BG295" s="16">
        <f t="shared" si="320"/>
        <v>4.512503683853808E-3</v>
      </c>
      <c r="BH295" s="16">
        <f t="shared" si="320"/>
        <v>-1.6723010134018224E-2</v>
      </c>
      <c r="BI295" s="16">
        <f t="shared" si="320"/>
        <v>3.2905201127968464E-3</v>
      </c>
      <c r="BJ295" s="16">
        <f t="shared" si="320"/>
        <v>1.8666772724906799E-3</v>
      </c>
      <c r="BK295" s="16">
        <f t="shared" si="320"/>
        <v>1.7375811612970526E-2</v>
      </c>
      <c r="BL295" s="16">
        <f t="shared" si="320"/>
        <v>4.8244361528448909E-2</v>
      </c>
      <c r="BM295" s="16"/>
      <c r="BN295" s="16">
        <f t="shared" si="320"/>
        <v>1.7554217341677614E-2</v>
      </c>
      <c r="BO295" s="16">
        <f t="shared" si="320"/>
        <v>2.1596675236716711E-2</v>
      </c>
      <c r="BP295" s="16">
        <f t="shared" si="320"/>
        <v>1.7007425482719496E-2</v>
      </c>
      <c r="BQ295" s="16">
        <f t="shared" si="320"/>
        <v>2.0353908871133974E-2</v>
      </c>
      <c r="BR295" s="16">
        <f t="shared" si="320"/>
        <v>1.8905850129822488E-2</v>
      </c>
      <c r="BS295" s="16">
        <f t="shared" si="320"/>
        <v>3.4678754916899202E-2</v>
      </c>
      <c r="BT295" s="16">
        <f t="shared" si="320"/>
        <v>6.607229939482484E-2</v>
      </c>
      <c r="BU295" s="16"/>
      <c r="BV295" s="16">
        <f t="shared" si="320"/>
        <v>-2.7438435871274258E-3</v>
      </c>
      <c r="BW295" s="16">
        <f t="shared" si="320"/>
        <v>1.2179757971992888E-3</v>
      </c>
      <c r="BX295" s="16">
        <f t="shared" si="320"/>
        <v>-3.2797281015143342E-3</v>
      </c>
      <c r="BY295" s="16">
        <f t="shared" si="320"/>
        <v>-1.9947891309254229E-2</v>
      </c>
      <c r="BZ295" s="16">
        <f t="shared" si="320"/>
        <v>-1.4191730229305977E-3</v>
      </c>
      <c r="CA295" s="16">
        <f t="shared" si="320"/>
        <v>1.4039095573822324E-2</v>
      </c>
      <c r="CB295" s="16">
        <f t="shared" si="320"/>
        <v>4.4806405038690267E-2</v>
      </c>
      <c r="CC295" s="16"/>
      <c r="CD295" s="16">
        <f t="shared" si="320"/>
        <v>-1.6550583931335239E-2</v>
      </c>
      <c r="CE295" s="16">
        <f t="shared" si="320"/>
        <v>2.6408967094961877E-3</v>
      </c>
      <c r="CF295" s="16">
        <f t="shared" si="320"/>
        <v>-1.8631992807393027E-3</v>
      </c>
      <c r="CG295" s="16">
        <f t="shared" si="320"/>
        <v>-1.8555051114304222E-2</v>
      </c>
      <c r="CH295" s="16">
        <f t="shared" si="320"/>
        <v>1.4211899373501868E-3</v>
      </c>
      <c r="CI295" s="16">
        <f t="shared" si="320"/>
        <v>1.5480237732531599E-2</v>
      </c>
      <c r="CJ295" s="16">
        <f t="shared" si="320"/>
        <v>3.0341344430568684E-2</v>
      </c>
      <c r="CK295" s="16"/>
      <c r="CL295" s="16">
        <f t="shared" si="320"/>
        <v>-1.6550583931335239E-2</v>
      </c>
      <c r="CM295" s="16">
        <f t="shared" si="320"/>
        <v>-1.2643614859215835E-2</v>
      </c>
      <c r="CN295" s="16">
        <f t="shared" si="320"/>
        <v>-1.7079049270320779E-2</v>
      </c>
      <c r="CO295" s="16">
        <f t="shared" si="320"/>
        <v>-3.351644629031203E-2</v>
      </c>
      <c r="CP295" s="16">
        <f t="shared" si="320"/>
        <v>-1.3844728112655136E-2</v>
      </c>
      <c r="CQ295" s="16">
        <f t="shared" si="320"/>
        <v>-1.5244253070938463E-2</v>
      </c>
      <c r="CR295" s="16">
        <f t="shared" si="320"/>
        <v>3.0341344430568684E-2</v>
      </c>
      <c r="CS295" s="16"/>
      <c r="CT295" s="16">
        <f t="shared" ref="CT295:CZ295" si="321">CT51/CT50-1</f>
        <v>-4.551106156748419E-2</v>
      </c>
      <c r="CU295" s="16">
        <f t="shared" si="321"/>
        <v>-4.171914436136781E-2</v>
      </c>
      <c r="CV295" s="16">
        <f t="shared" si="321"/>
        <v>-4.6023964734810185E-2</v>
      </c>
      <c r="CW295" s="16">
        <f t="shared" si="321"/>
        <v>-6.1977315640160735E-2</v>
      </c>
      <c r="CX295" s="16">
        <f t="shared" si="321"/>
        <v>-4.2884887403644045E-2</v>
      </c>
      <c r="CY295" s="16">
        <f t="shared" si="321"/>
        <v>-2.9447856862753752E-2</v>
      </c>
      <c r="CZ295" s="16">
        <f t="shared" si="321"/>
        <v>-2.9447856862753752E-2</v>
      </c>
    </row>
    <row r="296" spans="12:104" x14ac:dyDescent="0.25">
      <c r="L296" s="121"/>
      <c r="M296" s="278"/>
      <c r="N296" s="278"/>
      <c r="O296" s="278"/>
      <c r="P296" s="278"/>
      <c r="Q296" s="278"/>
      <c r="R296" s="278"/>
      <c r="S296" s="278"/>
      <c r="T296" s="278"/>
      <c r="U296" s="63"/>
      <c r="V296" s="121"/>
      <c r="W296" s="278"/>
      <c r="X296" s="278"/>
      <c r="Y296" s="278"/>
      <c r="Z296" s="278"/>
      <c r="AA296" s="278"/>
      <c r="AB296" s="278"/>
      <c r="AC296" s="278"/>
      <c r="AD296" s="278"/>
      <c r="AO296" s="78">
        <v>37256</v>
      </c>
      <c r="AP296" s="18">
        <f t="shared" ref="AP296:CR296" si="322">AP52/AP51-1</f>
        <v>4.7416740463406271E-3</v>
      </c>
      <c r="AQ296" s="18">
        <f t="shared" si="322"/>
        <v>-2.8757908424816847E-3</v>
      </c>
      <c r="AR296" s="18">
        <f t="shared" si="322"/>
        <v>2.6449403707639707E-2</v>
      </c>
      <c r="AS296" s="18">
        <f t="shared" si="322"/>
        <v>-6.6403772440228548E-2</v>
      </c>
      <c r="AT296" s="18">
        <f t="shared" si="322"/>
        <v>-1.4647357948264439E-2</v>
      </c>
      <c r="AU296" s="18">
        <f t="shared" si="322"/>
        <v>-2.7085971577317514E-3</v>
      </c>
      <c r="AV296" s="18">
        <f t="shared" si="322"/>
        <v>-1.1297376093294398E-2</v>
      </c>
      <c r="AW296" s="16"/>
      <c r="AX296" s="18">
        <f t="shared" si="322"/>
        <v>-4.7192966797573455E-3</v>
      </c>
      <c r="AY296" s="18">
        <f t="shared" si="322"/>
        <v>-7.5815158120642323E-3</v>
      </c>
      <c r="AZ296" s="18">
        <f t="shared" si="322"/>
        <v>2.1605284444783157E-2</v>
      </c>
      <c r="BA296" s="18">
        <f t="shared" si="322"/>
        <v>-7.0809690017185289E-2</v>
      </c>
      <c r="BB296" s="18">
        <f t="shared" si="322"/>
        <v>-1.9297529400289393E-2</v>
      </c>
      <c r="BC296" s="18">
        <f t="shared" si="322"/>
        <v>-7.4151111639157996E-3</v>
      </c>
      <c r="BD296" s="18">
        <f t="shared" si="322"/>
        <v>-1.5963357103564779E-2</v>
      </c>
      <c r="BE296" s="16"/>
      <c r="BF296" s="18">
        <f t="shared" si="322"/>
        <v>2.8840848673321595E-3</v>
      </c>
      <c r="BG296" s="18">
        <f t="shared" si="322"/>
        <v>7.639434304035797E-3</v>
      </c>
      <c r="BH296" s="18">
        <f t="shared" si="322"/>
        <v>2.9409770899954779E-2</v>
      </c>
      <c r="BI296" s="18">
        <f t="shared" si="322"/>
        <v>-6.3711201688124941E-2</v>
      </c>
      <c r="BJ296" s="18">
        <f t="shared" si="322"/>
        <v>-1.1805517304337432E-2</v>
      </c>
      <c r="BK296" s="18">
        <f t="shared" si="322"/>
        <v>1.6767588552601964E-4</v>
      </c>
      <c r="BL296" s="18">
        <f t="shared" si="322"/>
        <v>-8.4458738173934789E-3</v>
      </c>
      <c r="BM296" s="16"/>
      <c r="BN296" s="18">
        <f t="shared" si="322"/>
        <v>-2.5767859197055154E-2</v>
      </c>
      <c r="BO296" s="18">
        <f t="shared" si="322"/>
        <v>-2.1148367939898716E-2</v>
      </c>
      <c r="BP296" s="18">
        <f t="shared" si="322"/>
        <v>-2.8569547066027545E-2</v>
      </c>
      <c r="BQ296" s="18">
        <f t="shared" si="322"/>
        <v>-9.0460548578890632E-2</v>
      </c>
      <c r="BR296" s="18">
        <f t="shared" si="322"/>
        <v>-4.0037786088100047E-2</v>
      </c>
      <c r="BS296" s="18">
        <f t="shared" si="322"/>
        <v>-2.840666160460481E-2</v>
      </c>
      <c r="BT296" s="18">
        <f t="shared" si="322"/>
        <v>-3.677412609388131E-2</v>
      </c>
      <c r="BU296" s="16"/>
      <c r="BV296" s="18">
        <f t="shared" si="322"/>
        <v>7.1126864569487802E-2</v>
      </c>
      <c r="BW296" s="18">
        <f t="shared" si="322"/>
        <v>7.6205799023555176E-2</v>
      </c>
      <c r="BX296" s="18">
        <f t="shared" si="322"/>
        <v>6.8046527741222551E-2</v>
      </c>
      <c r="BY296" s="18">
        <f t="shared" si="322"/>
        <v>9.9457531432584512E-2</v>
      </c>
      <c r="BZ296" s="18">
        <f t="shared" si="322"/>
        <v>5.5437685976136297E-2</v>
      </c>
      <c r="CA296" s="18">
        <f t="shared" si="322"/>
        <v>6.8225613388544826E-2</v>
      </c>
      <c r="CB296" s="18">
        <f t="shared" si="322"/>
        <v>5.9025941536815063E-2</v>
      </c>
      <c r="CC296" s="16"/>
      <c r="CD296" s="18">
        <f t="shared" si="322"/>
        <v>2.7159535818841452E-3</v>
      </c>
      <c r="CE296" s="18">
        <f t="shared" si="322"/>
        <v>1.967725174434265E-2</v>
      </c>
      <c r="CF296" s="18">
        <f t="shared" si="322"/>
        <v>1.1946552537040578E-2</v>
      </c>
      <c r="CG296" s="18">
        <f t="shared" si="322"/>
        <v>4.1707668810154308E-2</v>
      </c>
      <c r="CH296" s="18">
        <f t="shared" si="322"/>
        <v>-5.2525778369249765E-2</v>
      </c>
      <c r="CI296" s="18">
        <f t="shared" si="322"/>
        <v>1.211623157134234E-2</v>
      </c>
      <c r="CJ296" s="18">
        <f t="shared" si="322"/>
        <v>-8.6121056604766544E-3</v>
      </c>
      <c r="CK296" s="16"/>
      <c r="CL296" s="18">
        <f t="shared" si="322"/>
        <v>2.7159535818841452E-3</v>
      </c>
      <c r="CM296" s="18">
        <f t="shared" si="322"/>
        <v>7.4705057948352138E-3</v>
      </c>
      <c r="CN296" s="18">
        <f t="shared" si="322"/>
        <v>-1.6764777503686101E-4</v>
      </c>
      <c r="CO296" s="18">
        <f t="shared" si="322"/>
        <v>2.9237192642262322E-2</v>
      </c>
      <c r="CP296" s="18">
        <f t="shared" si="322"/>
        <v>-6.3868168421954086E-2</v>
      </c>
      <c r="CQ296" s="18">
        <f t="shared" si="322"/>
        <v>-1.1971185910664928E-2</v>
      </c>
      <c r="CR296" s="18">
        <f t="shared" si="322"/>
        <v>-8.6121056604766544E-3</v>
      </c>
      <c r="CS296" s="16"/>
      <c r="CT296" s="18">
        <f t="shared" ref="CT296:CZ296" si="323">CT52/CT51-1</f>
        <v>1.1426465167710953E-2</v>
      </c>
      <c r="CU296" s="18">
        <f t="shared" si="323"/>
        <v>1.622231978737898E-2</v>
      </c>
      <c r="CV296" s="18">
        <f t="shared" si="323"/>
        <v>8.5178142013380143E-3</v>
      </c>
      <c r="CW296" s="18">
        <f t="shared" si="323"/>
        <v>3.8178092065522806E-2</v>
      </c>
      <c r="CX296" s="18">
        <f t="shared" si="323"/>
        <v>-5.5736067665310474E-2</v>
      </c>
      <c r="CY296" s="18">
        <f t="shared" si="323"/>
        <v>8.686918318902892E-3</v>
      </c>
      <c r="CZ296" s="18">
        <f t="shared" si="323"/>
        <v>8.686918318902892E-3</v>
      </c>
    </row>
    <row r="297" spans="12:104" x14ac:dyDescent="0.25">
      <c r="L297" s="121"/>
      <c r="M297" s="278"/>
      <c r="N297" s="278"/>
      <c r="O297" s="278"/>
      <c r="P297" s="278"/>
      <c r="Q297" s="278"/>
      <c r="R297" s="278"/>
      <c r="S297" s="278"/>
      <c r="T297" s="278"/>
      <c r="U297" s="63"/>
      <c r="V297" s="121"/>
      <c r="W297" s="278"/>
      <c r="X297" s="278"/>
      <c r="Y297" s="278"/>
      <c r="Z297" s="278"/>
      <c r="AA297" s="278"/>
      <c r="AB297" s="278"/>
      <c r="AC297" s="278"/>
      <c r="AD297" s="278"/>
      <c r="AO297" s="78">
        <v>37287</v>
      </c>
      <c r="AP297" s="16">
        <f t="shared" ref="AP297:CR297" si="324">AP53/AP52-1</f>
        <v>1.7973491610139058E-2</v>
      </c>
      <c r="AQ297" s="16">
        <f t="shared" si="324"/>
        <v>-1.8433064152079126E-2</v>
      </c>
      <c r="AR297" s="16">
        <f t="shared" si="324"/>
        <v>-1.4571110855477576E-2</v>
      </c>
      <c r="AS297" s="16">
        <f t="shared" si="324"/>
        <v>5.9961600945210858E-3</v>
      </c>
      <c r="AT297" s="16">
        <f t="shared" si="324"/>
        <v>-6.2826050373029352E-3</v>
      </c>
      <c r="AU297" s="16">
        <f t="shared" si="324"/>
        <v>1.0828542203096925E-2</v>
      </c>
      <c r="AV297" s="16">
        <f t="shared" si="324"/>
        <v>-1.6803625246633036E-3</v>
      </c>
      <c r="AW297" s="16"/>
      <c r="AX297" s="16">
        <f t="shared" si="324"/>
        <v>-1.7656148964852014E-2</v>
      </c>
      <c r="AY297" s="16">
        <f t="shared" si="324"/>
        <v>-3.5763756190383411E-2</v>
      </c>
      <c r="AZ297" s="16">
        <f t="shared" si="324"/>
        <v>-3.1969990116481828E-2</v>
      </c>
      <c r="BA297" s="16">
        <f t="shared" si="324"/>
        <v>-1.1765857966176907E-2</v>
      </c>
      <c r="BB297" s="16">
        <f t="shared" si="324"/>
        <v>-2.3827827391729062E-2</v>
      </c>
      <c r="BC297" s="16">
        <f t="shared" si="324"/>
        <v>-7.0187971159652029E-3</v>
      </c>
      <c r="BD297" s="16">
        <f t="shared" si="324"/>
        <v>-1.9306842758464837E-2</v>
      </c>
      <c r="BE297" s="16"/>
      <c r="BF297" s="16">
        <f t="shared" si="324"/>
        <v>1.8779222770126891E-2</v>
      </c>
      <c r="BG297" s="16">
        <f t="shared" si="324"/>
        <v>3.7090242583170063E-2</v>
      </c>
      <c r="BH297" s="16">
        <f t="shared" si="324"/>
        <v>3.9344777778862472E-3</v>
      </c>
      <c r="BI297" s="16">
        <f t="shared" si="324"/>
        <v>2.4887986090828207E-2</v>
      </c>
      <c r="BJ297" s="16">
        <f t="shared" si="324"/>
        <v>1.2378635293252005E-2</v>
      </c>
      <c r="BK297" s="16">
        <f t="shared" si="324"/>
        <v>2.9811116579531394E-2</v>
      </c>
      <c r="BL297" s="16">
        <f t="shared" si="324"/>
        <v>1.70673043432783E-2</v>
      </c>
      <c r="BM297" s="16"/>
      <c r="BN297" s="16">
        <f t="shared" si="324"/>
        <v>1.4786567570722609E-2</v>
      </c>
      <c r="BO297" s="16">
        <f t="shared" si="324"/>
        <v>3.3025825429036981E-2</v>
      </c>
      <c r="BP297" s="16">
        <f t="shared" si="324"/>
        <v>-3.9190583299766324E-3</v>
      </c>
      <c r="BQ297" s="16">
        <f t="shared" si="324"/>
        <v>2.0871390291646197E-2</v>
      </c>
      <c r="BR297" s="16">
        <f t="shared" si="324"/>
        <v>8.4110643695154419E-3</v>
      </c>
      <c r="BS297" s="16">
        <f t="shared" si="324"/>
        <v>2.577522674479793E-2</v>
      </c>
      <c r="BT297" s="16">
        <f t="shared" si="324"/>
        <v>1.3081358252044817E-2</v>
      </c>
      <c r="BU297" s="16"/>
      <c r="BV297" s="16">
        <f t="shared" si="324"/>
        <v>-5.9604204592169641E-3</v>
      </c>
      <c r="BW297" s="16">
        <f t="shared" si="324"/>
        <v>1.1905941583805424E-2</v>
      </c>
      <c r="BX297" s="16">
        <f t="shared" si="324"/>
        <v>-2.4283615798597724E-2</v>
      </c>
      <c r="BY297" s="16">
        <f t="shared" si="324"/>
        <v>-2.0444681367437934E-2</v>
      </c>
      <c r="BZ297" s="16">
        <f t="shared" si="324"/>
        <v>-1.2205578528918237E-2</v>
      </c>
      <c r="CA297" s="16">
        <f t="shared" si="324"/>
        <v>4.8035790793889976E-3</v>
      </c>
      <c r="CB297" s="16">
        <f t="shared" si="324"/>
        <v>-7.6307673167094192E-3</v>
      </c>
      <c r="CC297" s="16"/>
      <c r="CD297" s="16">
        <f t="shared" si="324"/>
        <v>-1.0712541000767684E-2</v>
      </c>
      <c r="CE297" s="16">
        <f t="shared" si="324"/>
        <v>2.4409451590965414E-2</v>
      </c>
      <c r="CF297" s="16">
        <f t="shared" si="324"/>
        <v>-1.2227278274858255E-2</v>
      </c>
      <c r="CG297" s="16">
        <f t="shared" si="324"/>
        <v>-8.3409084516284926E-3</v>
      </c>
      <c r="CH297" s="16">
        <f t="shared" si="324"/>
        <v>1.2356395484336646E-2</v>
      </c>
      <c r="CI297" s="16">
        <f t="shared" si="324"/>
        <v>1.7219329486571233E-2</v>
      </c>
      <c r="CJ297" s="16">
        <f t="shared" si="324"/>
        <v>-1.2374902572989455E-2</v>
      </c>
      <c r="CK297" s="16"/>
      <c r="CL297" s="16">
        <f t="shared" si="324"/>
        <v>-1.0712541000767684E-2</v>
      </c>
      <c r="CM297" s="16">
        <f t="shared" si="324"/>
        <v>7.0684088435708503E-3</v>
      </c>
      <c r="CN297" s="16">
        <f t="shared" si="324"/>
        <v>-2.8948140197347927E-2</v>
      </c>
      <c r="CO297" s="16">
        <f t="shared" si="324"/>
        <v>-2.5127558233779212E-2</v>
      </c>
      <c r="CP297" s="16">
        <f t="shared" si="324"/>
        <v>-4.7806150171062489E-3</v>
      </c>
      <c r="CQ297" s="16">
        <f t="shared" si="324"/>
        <v>-1.6927843374016871E-2</v>
      </c>
      <c r="CR297" s="16">
        <f t="shared" si="324"/>
        <v>-1.2374902572989455E-2</v>
      </c>
      <c r="CS297" s="16"/>
      <c r="CT297" s="16">
        <f t="shared" ref="CT297:CZ297" si="325">CT53/CT52-1</f>
        <v>1.6831908955661223E-3</v>
      </c>
      <c r="CU297" s="16">
        <f t="shared" si="325"/>
        <v>1.9686935323144805E-2</v>
      </c>
      <c r="CV297" s="16">
        <f t="shared" si="325"/>
        <v>-1.6780899622271028E-2</v>
      </c>
      <c r="CW297" s="16">
        <f t="shared" si="325"/>
        <v>-1.2912445921041682E-2</v>
      </c>
      <c r="CX297" s="16">
        <f t="shared" si="325"/>
        <v>7.6894436721666182E-3</v>
      </c>
      <c r="CY297" s="16">
        <f t="shared" si="325"/>
        <v>1.2529959602311624E-2</v>
      </c>
      <c r="CZ297" s="16">
        <f t="shared" si="325"/>
        <v>1.2529959602311624E-2</v>
      </c>
    </row>
    <row r="298" spans="12:104" x14ac:dyDescent="0.25">
      <c r="L298" s="121"/>
      <c r="M298" s="278"/>
      <c r="N298" s="278"/>
      <c r="O298" s="278"/>
      <c r="P298" s="278"/>
      <c r="Q298" s="278"/>
      <c r="R298" s="278"/>
      <c r="S298" s="278"/>
      <c r="T298" s="278"/>
      <c r="U298" s="63"/>
      <c r="V298" s="121"/>
      <c r="W298" s="278"/>
      <c r="X298" s="278"/>
      <c r="Y298" s="278"/>
      <c r="Z298" s="278"/>
      <c r="AA298" s="278"/>
      <c r="AB298" s="278"/>
      <c r="AC298" s="278"/>
      <c r="AD298" s="278"/>
      <c r="AO298" s="78">
        <v>37315</v>
      </c>
      <c r="AP298" s="18">
        <f t="shared" ref="AP298:CR298" si="326">AP54/AP53-1</f>
        <v>-2.6939052858849344E-2</v>
      </c>
      <c r="AQ298" s="18">
        <f t="shared" si="326"/>
        <v>-1.4525153938526714E-2</v>
      </c>
      <c r="AR298" s="18">
        <f t="shared" si="326"/>
        <v>-2.0856842678703469E-2</v>
      </c>
      <c r="AS298" s="18">
        <f t="shared" si="326"/>
        <v>-2.2623172235598288E-2</v>
      </c>
      <c r="AT298" s="18">
        <f t="shared" si="326"/>
        <v>-1.6897168124941131E-2</v>
      </c>
      <c r="AU298" s="18">
        <f t="shared" si="326"/>
        <v>-3.2695931328076022E-2</v>
      </c>
      <c r="AV298" s="18">
        <f t="shared" si="326"/>
        <v>-2.2804521810904088E-4</v>
      </c>
      <c r="AW298" s="16"/>
      <c r="AX298" s="18">
        <f t="shared" si="326"/>
        <v>2.768485667624021E-2</v>
      </c>
      <c r="AY298" s="18">
        <f t="shared" si="326"/>
        <v>1.2757575932724974E-2</v>
      </c>
      <c r="AZ298" s="18">
        <f t="shared" si="326"/>
        <v>6.2505952972580214E-3</v>
      </c>
      <c r="BA298" s="18">
        <f t="shared" si="326"/>
        <v>4.4353651597375254E-3</v>
      </c>
      <c r="BB298" s="18">
        <f t="shared" si="326"/>
        <v>1.0319892873525749E-2</v>
      </c>
      <c r="BC298" s="18">
        <f t="shared" si="326"/>
        <v>-5.9162568245497704E-3</v>
      </c>
      <c r="BD298" s="18">
        <f t="shared" si="326"/>
        <v>2.7450498058952055E-2</v>
      </c>
      <c r="BE298" s="16"/>
      <c r="BF298" s="18">
        <f t="shared" si="326"/>
        <v>1.4739243722534212E-2</v>
      </c>
      <c r="BG298" s="18">
        <f t="shared" si="326"/>
        <v>-1.2596870402056037E-2</v>
      </c>
      <c r="BH298" s="18">
        <f t="shared" si="326"/>
        <v>-6.4250130436932507E-3</v>
      </c>
      <c r="BI298" s="18">
        <f t="shared" si="326"/>
        <v>-8.2173769624214188E-3</v>
      </c>
      <c r="BJ298" s="18">
        <f t="shared" si="326"/>
        <v>-2.4069758816210873E-3</v>
      </c>
      <c r="BK298" s="18">
        <f t="shared" si="326"/>
        <v>-1.8438600906121594E-2</v>
      </c>
      <c r="BL298" s="18">
        <f t="shared" si="326"/>
        <v>1.4507837290375747E-2</v>
      </c>
      <c r="BM298" s="16"/>
      <c r="BN298" s="18">
        <f t="shared" si="326"/>
        <v>2.1301116718992263E-2</v>
      </c>
      <c r="BO298" s="18">
        <f t="shared" si="326"/>
        <v>-6.2117680491026173E-3</v>
      </c>
      <c r="BP298" s="18">
        <f t="shared" si="326"/>
        <v>6.4665607810594494E-3</v>
      </c>
      <c r="BQ298" s="18">
        <f t="shared" si="326"/>
        <v>-1.8039543489505316E-3</v>
      </c>
      <c r="BR298" s="18">
        <f t="shared" si="326"/>
        <v>4.0440200436013818E-3</v>
      </c>
      <c r="BS298" s="18">
        <f t="shared" si="326"/>
        <v>-1.2091274458539192E-2</v>
      </c>
      <c r="BT298" s="18">
        <f t="shared" si="326"/>
        <v>2.1068213883075115E-2</v>
      </c>
      <c r="BU298" s="16"/>
      <c r="BV298" s="18">
        <f t="shared" si="326"/>
        <v>2.3146826886969674E-2</v>
      </c>
      <c r="BW298" s="18">
        <f t="shared" si="326"/>
        <v>-4.4157795649021336E-3</v>
      </c>
      <c r="BX298" s="18">
        <f t="shared" si="326"/>
        <v>8.2854617247212214E-3</v>
      </c>
      <c r="BY298" s="18">
        <f t="shared" si="326"/>
        <v>1.8072144813736646E-3</v>
      </c>
      <c r="BZ298" s="18">
        <f t="shared" si="326"/>
        <v>5.85854293656074E-3</v>
      </c>
      <c r="CA298" s="18">
        <f t="shared" si="326"/>
        <v>-1.0305911503465381E-2</v>
      </c>
      <c r="CB298" s="18">
        <f t="shared" si="326"/>
        <v>2.2913503145674641E-2</v>
      </c>
      <c r="CC298" s="16"/>
      <c r="CD298" s="18">
        <f t="shared" si="326"/>
        <v>3.3801089426788167E-2</v>
      </c>
      <c r="CE298" s="18">
        <f t="shared" si="326"/>
        <v>-1.0214480528710768E-2</v>
      </c>
      <c r="CF298" s="18">
        <f t="shared" si="326"/>
        <v>2.4127833930558396E-3</v>
      </c>
      <c r="CG298" s="18">
        <f t="shared" si="326"/>
        <v>-4.0277318154097186E-3</v>
      </c>
      <c r="CH298" s="18">
        <f t="shared" si="326"/>
        <v>-5.8244203200351619E-3</v>
      </c>
      <c r="CI298" s="18">
        <f t="shared" si="326"/>
        <v>-1.6070305863123302E-2</v>
      </c>
      <c r="CJ298" s="18">
        <f t="shared" si="326"/>
        <v>3.356533603186862E-2</v>
      </c>
      <c r="CK298" s="16"/>
      <c r="CL298" s="18">
        <f t="shared" si="326"/>
        <v>3.3801089426788167E-2</v>
      </c>
      <c r="CM298" s="18">
        <f t="shared" si="326"/>
        <v>5.9514672331839602E-3</v>
      </c>
      <c r="CN298" s="18">
        <f t="shared" si="326"/>
        <v>1.8784969461047574E-2</v>
      </c>
      <c r="CO298" s="18">
        <f t="shared" si="326"/>
        <v>1.2239262743541479E-2</v>
      </c>
      <c r="CP298" s="18">
        <f t="shared" si="326"/>
        <v>1.041322932333677E-2</v>
      </c>
      <c r="CQ298" s="18">
        <f t="shared" si="326"/>
        <v>1.6332778610996579E-2</v>
      </c>
      <c r="CR298" s="18">
        <f t="shared" si="326"/>
        <v>3.356533603186862E-2</v>
      </c>
      <c r="CS298" s="16"/>
      <c r="CT298" s="18">
        <f t="shared" ref="CT298:CZ298" si="327">CT54/CT53-1</f>
        <v>2.280972345927168E-4</v>
      </c>
      <c r="CU298" s="18">
        <f t="shared" si="327"/>
        <v>-2.6717100347716238E-2</v>
      </c>
      <c r="CV298" s="18">
        <f t="shared" si="327"/>
        <v>-1.4300369851379835E-2</v>
      </c>
      <c r="CW298" s="18">
        <f t="shared" si="327"/>
        <v>-2.0633502832248185E-2</v>
      </c>
      <c r="CX298" s="18">
        <f t="shared" si="327"/>
        <v>-2.2400235284030234E-2</v>
      </c>
      <c r="CY298" s="18">
        <f t="shared" si="327"/>
        <v>-3.247529194500165E-2</v>
      </c>
      <c r="CZ298" s="18">
        <f t="shared" si="327"/>
        <v>-3.247529194500165E-2</v>
      </c>
    </row>
    <row r="299" spans="12:104" x14ac:dyDescent="0.25">
      <c r="L299" s="121"/>
      <c r="M299" s="278"/>
      <c r="N299" s="278"/>
      <c r="O299" s="278"/>
      <c r="P299" s="278"/>
      <c r="Q299" s="278"/>
      <c r="R299" s="278"/>
      <c r="S299" s="278"/>
      <c r="T299" s="278"/>
      <c r="U299" s="63"/>
      <c r="V299" s="121"/>
      <c r="W299" s="278"/>
      <c r="X299" s="278"/>
      <c r="Y299" s="278"/>
      <c r="Z299" s="278"/>
      <c r="AA299" s="278"/>
      <c r="AB299" s="278"/>
      <c r="AC299" s="278"/>
      <c r="AD299" s="278"/>
      <c r="AO299" s="78">
        <v>37344</v>
      </c>
      <c r="AP299" s="16">
        <f t="shared" ref="AP299:CR299" si="328">AP55/AP54-1</f>
        <v>-4.0434758123558678E-3</v>
      </c>
      <c r="AQ299" s="16">
        <f t="shared" si="328"/>
        <v>-7.7779650250842103E-4</v>
      </c>
      <c r="AR299" s="16">
        <f t="shared" si="328"/>
        <v>2.1460080276596294E-3</v>
      </c>
      <c r="AS299" s="16">
        <f t="shared" si="328"/>
        <v>6.0082613593714917E-4</v>
      </c>
      <c r="AT299" s="16">
        <f t="shared" si="328"/>
        <v>7.464543418760794E-3</v>
      </c>
      <c r="AU299" s="16">
        <f t="shared" si="328"/>
        <v>3.066267450668736E-4</v>
      </c>
      <c r="AV299" s="16">
        <f t="shared" si="328"/>
        <v>2.3092129559229235E-2</v>
      </c>
      <c r="AW299" s="16"/>
      <c r="AX299" s="16">
        <f t="shared" si="328"/>
        <v>4.059891887001843E-3</v>
      </c>
      <c r="AY299" s="16">
        <f t="shared" si="328"/>
        <v>3.2789376147830396E-3</v>
      </c>
      <c r="AZ299" s="16">
        <f t="shared" si="328"/>
        <v>6.2146124752422427E-3</v>
      </c>
      <c r="BA299" s="16">
        <f t="shared" si="328"/>
        <v>4.6631573120936576E-3</v>
      </c>
      <c r="BB299" s="16">
        <f t="shared" si="328"/>
        <v>1.1554740545028697E-2</v>
      </c>
      <c r="BC299" s="16">
        <f t="shared" si="328"/>
        <v>4.3677635035033191E-3</v>
      </c>
      <c r="BD299" s="16">
        <f t="shared" si="328"/>
        <v>2.7245772995682094E-2</v>
      </c>
      <c r="BE299" s="16"/>
      <c r="BF299" s="16">
        <f t="shared" si="328"/>
        <v>7.7840194081546521E-4</v>
      </c>
      <c r="BG299" s="16">
        <f t="shared" si="328"/>
        <v>-3.268221320960385E-3</v>
      </c>
      <c r="BH299" s="16">
        <f t="shared" si="328"/>
        <v>2.9260804252888573E-3</v>
      </c>
      <c r="BI299" s="16">
        <f t="shared" si="328"/>
        <v>1.3796957609830685E-3</v>
      </c>
      <c r="BJ299" s="16">
        <f t="shared" si="328"/>
        <v>8.2487557746608875E-3</v>
      </c>
      <c r="BK299" s="16">
        <f t="shared" si="328"/>
        <v>1.085267364735909E-3</v>
      </c>
      <c r="BL299" s="16">
        <f t="shared" si="328"/>
        <v>2.3888506458511261E-2</v>
      </c>
      <c r="BM299" s="16"/>
      <c r="BN299" s="16">
        <f t="shared" si="328"/>
        <v>-2.1414125391600036E-3</v>
      </c>
      <c r="BO299" s="16">
        <f t="shared" si="328"/>
        <v>-6.1762296017094931E-3</v>
      </c>
      <c r="BP299" s="16">
        <f t="shared" si="328"/>
        <v>-2.9175434584850501E-3</v>
      </c>
      <c r="BQ299" s="16">
        <f t="shared" si="328"/>
        <v>-1.5418730198442088E-3</v>
      </c>
      <c r="BR299" s="16">
        <f t="shared" si="328"/>
        <v>5.3071462127247671E-3</v>
      </c>
      <c r="BS299" s="16">
        <f t="shared" si="328"/>
        <v>-1.8354424084499055E-3</v>
      </c>
      <c r="BT299" s="16">
        <f t="shared" si="328"/>
        <v>2.0901267244275212E-2</v>
      </c>
      <c r="BU299" s="16"/>
      <c r="BV299" s="16">
        <f t="shared" si="328"/>
        <v>-6.0046536065472278E-4</v>
      </c>
      <c r="BW299" s="16">
        <f t="shared" si="328"/>
        <v>-4.6415132058484909E-3</v>
      </c>
      <c r="BX299" s="16">
        <f t="shared" si="328"/>
        <v>-1.3777948233058002E-3</v>
      </c>
      <c r="BY299" s="16">
        <f t="shared" si="328"/>
        <v>1.5442540635204338E-3</v>
      </c>
      <c r="BZ299" s="16">
        <f t="shared" si="328"/>
        <v>6.8595958583499428E-3</v>
      </c>
      <c r="CA299" s="16">
        <f t="shared" si="328"/>
        <v>-2.94022734326993E-4</v>
      </c>
      <c r="CB299" s="16">
        <f t="shared" si="328"/>
        <v>2.2477798174670438E-2</v>
      </c>
      <c r="CC299" s="16"/>
      <c r="CD299" s="16">
        <f t="shared" si="328"/>
        <v>-3.0653275392622525E-4</v>
      </c>
      <c r="CE299" s="16">
        <f t="shared" si="328"/>
        <v>-1.142275359097511E-2</v>
      </c>
      <c r="CF299" s="16">
        <f t="shared" si="328"/>
        <v>-8.1812704726059726E-3</v>
      </c>
      <c r="CG299" s="16">
        <f t="shared" si="328"/>
        <v>-5.2791291027007858E-3</v>
      </c>
      <c r="CH299" s="16">
        <f t="shared" si="328"/>
        <v>-6.8128623758132445E-3</v>
      </c>
      <c r="CI299" s="16">
        <f t="shared" si="328"/>
        <v>-7.1048819737160596E-3</v>
      </c>
      <c r="CJ299" s="16">
        <f t="shared" si="328"/>
        <v>2.277851831123523E-2</v>
      </c>
      <c r="CK299" s="16"/>
      <c r="CL299" s="16">
        <f t="shared" si="328"/>
        <v>-3.0653275392622525E-4</v>
      </c>
      <c r="CM299" s="16">
        <f t="shared" si="328"/>
        <v>-4.348769108505901E-3</v>
      </c>
      <c r="CN299" s="16">
        <f t="shared" si="328"/>
        <v>-1.0840908363305424E-3</v>
      </c>
      <c r="CO299" s="16">
        <f t="shared" si="328"/>
        <v>1.8388174519827771E-3</v>
      </c>
      <c r="CP299" s="16">
        <f t="shared" si="328"/>
        <v>2.9410920912087413E-4</v>
      </c>
      <c r="CQ299" s="16">
        <f t="shared" si="328"/>
        <v>7.1557225377836264E-3</v>
      </c>
      <c r="CR299" s="16">
        <f t="shared" si="328"/>
        <v>2.277851831123523E-2</v>
      </c>
      <c r="CS299" s="16"/>
      <c r="CT299" s="16">
        <f t="shared" ref="CT299:CZ299" si="329">CT55/CT54-1</f>
        <v>-2.2570918974010534E-2</v>
      </c>
      <c r="CU299" s="16">
        <f t="shared" si="329"/>
        <v>-2.6523129821432345E-2</v>
      </c>
      <c r="CV299" s="16">
        <f t="shared" si="329"/>
        <v>-2.3331159894682374E-2</v>
      </c>
      <c r="CW299" s="16">
        <f t="shared" si="329"/>
        <v>-2.0473348319660967E-2</v>
      </c>
      <c r="CX299" s="16">
        <f t="shared" si="329"/>
        <v>-2.1983654036105138E-2</v>
      </c>
      <c r="CY299" s="16">
        <f t="shared" si="329"/>
        <v>-2.227121307636204E-2</v>
      </c>
      <c r="CZ299" s="16">
        <f t="shared" si="329"/>
        <v>-2.227121307636204E-2</v>
      </c>
    </row>
    <row r="300" spans="12:104" x14ac:dyDescent="0.25">
      <c r="L300" s="121"/>
      <c r="M300" s="278"/>
      <c r="N300" s="278"/>
      <c r="O300" s="278"/>
      <c r="P300" s="278"/>
      <c r="Q300" s="278"/>
      <c r="R300" s="278"/>
      <c r="S300" s="278"/>
      <c r="T300" s="278"/>
      <c r="U300" s="63"/>
      <c r="V300" s="121"/>
      <c r="W300" s="278"/>
      <c r="X300" s="278"/>
      <c r="Y300" s="278"/>
      <c r="Z300" s="278"/>
      <c r="AA300" s="278"/>
      <c r="AB300" s="278"/>
      <c r="AC300" s="278"/>
      <c r="AD300" s="278"/>
      <c r="AO300" s="78">
        <v>37376</v>
      </c>
      <c r="AP300" s="18">
        <f t="shared" ref="AP300:CR300" si="330">AP56/AP55-1</f>
        <v>-4.8537760387216466E-2</v>
      </c>
      <c r="AQ300" s="18">
        <f t="shared" si="330"/>
        <v>-1.6878348750016148E-2</v>
      </c>
      <c r="AR300" s="18">
        <f t="shared" si="330"/>
        <v>-2.6886624102787748E-2</v>
      </c>
      <c r="AS300" s="18">
        <f t="shared" si="330"/>
        <v>-1.8734519252420867E-2</v>
      </c>
      <c r="AT300" s="18">
        <f t="shared" si="330"/>
        <v>-1.0942872884092902E-2</v>
      </c>
      <c r="AU300" s="18">
        <f t="shared" si="330"/>
        <v>-3.3520258208766696E-2</v>
      </c>
      <c r="AV300" s="18">
        <f t="shared" si="330"/>
        <v>-3.8994819092916577E-2</v>
      </c>
      <c r="AW300" s="16"/>
      <c r="AX300" s="18">
        <f t="shared" si="330"/>
        <v>5.1013858844224602E-2</v>
      </c>
      <c r="AY300" s="18">
        <f t="shared" si="330"/>
        <v>3.3274480393551409E-2</v>
      </c>
      <c r="AZ300" s="18">
        <f t="shared" si="330"/>
        <v>2.2755644294659705E-2</v>
      </c>
      <c r="BA300" s="18">
        <f t="shared" si="330"/>
        <v>3.1323619471146369E-2</v>
      </c>
      <c r="BB300" s="18">
        <f t="shared" si="330"/>
        <v>3.951274778747238E-2</v>
      </c>
      <c r="BC300" s="18">
        <f t="shared" si="330"/>
        <v>1.5783602914773764E-2</v>
      </c>
      <c r="BD300" s="18">
        <f t="shared" si="330"/>
        <v>1.0029763554445736E-2</v>
      </c>
      <c r="BE300" s="16"/>
      <c r="BF300" s="18">
        <f t="shared" si="330"/>
        <v>1.7168118237001595E-2</v>
      </c>
      <c r="BG300" s="18">
        <f t="shared" si="330"/>
        <v>-3.2202944159501645E-2</v>
      </c>
      <c r="BH300" s="18">
        <f t="shared" si="330"/>
        <v>-1.0180098607376564E-2</v>
      </c>
      <c r="BI300" s="18">
        <f t="shared" si="330"/>
        <v>-1.8880374570581226E-3</v>
      </c>
      <c r="BJ300" s="18">
        <f t="shared" si="330"/>
        <v>6.0373768173822562E-3</v>
      </c>
      <c r="BK300" s="18">
        <f t="shared" si="330"/>
        <v>-1.6927619728027921E-2</v>
      </c>
      <c r="BL300" s="18">
        <f t="shared" si="330"/>
        <v>-2.2496168520732551E-2</v>
      </c>
      <c r="BM300" s="16"/>
      <c r="BN300" s="18">
        <f t="shared" si="330"/>
        <v>2.7629487754186943E-2</v>
      </c>
      <c r="BO300" s="18">
        <f t="shared" si="330"/>
        <v>-2.2249346089263655E-2</v>
      </c>
      <c r="BP300" s="18">
        <f t="shared" si="330"/>
        <v>1.0284798874071521E-2</v>
      </c>
      <c r="BQ300" s="18">
        <f t="shared" si="330"/>
        <v>8.3773433315006418E-3</v>
      </c>
      <c r="BR300" s="18">
        <f t="shared" si="330"/>
        <v>1.6384268897747356E-2</v>
      </c>
      <c r="BS300" s="18">
        <f t="shared" si="330"/>
        <v>-6.816918018275997E-3</v>
      </c>
      <c r="BT300" s="18">
        <f t="shared" si="330"/>
        <v>-1.2442738215334037E-2</v>
      </c>
      <c r="BU300" s="16"/>
      <c r="BV300" s="18">
        <f t="shared" si="330"/>
        <v>1.9092202487493992E-2</v>
      </c>
      <c r="BW300" s="18">
        <f t="shared" si="330"/>
        <v>-3.0372250649324584E-2</v>
      </c>
      <c r="BX300" s="18">
        <f t="shared" si="330"/>
        <v>1.8916088854881163E-3</v>
      </c>
      <c r="BY300" s="18">
        <f t="shared" si="330"/>
        <v>-8.3077464868690498E-3</v>
      </c>
      <c r="BZ300" s="18">
        <f t="shared" si="330"/>
        <v>7.9404060585028802E-3</v>
      </c>
      <c r="CA300" s="18">
        <f t="shared" si="330"/>
        <v>-1.5068031278427596E-2</v>
      </c>
      <c r="CB300" s="18">
        <f t="shared" si="330"/>
        <v>-2.0647113587507815E-2</v>
      </c>
      <c r="CC300" s="16"/>
      <c r="CD300" s="18">
        <f t="shared" si="330"/>
        <v>3.4682835820895264E-2</v>
      </c>
      <c r="CE300" s="18">
        <f t="shared" si="330"/>
        <v>-3.8010835241388263E-2</v>
      </c>
      <c r="CF300" s="18">
        <f t="shared" si="330"/>
        <v>-6.0011456398184615E-3</v>
      </c>
      <c r="CG300" s="18">
        <f t="shared" si="330"/>
        <v>-1.612015199282435E-2</v>
      </c>
      <c r="CH300" s="18">
        <f t="shared" si="330"/>
        <v>-7.8778527091235562E-3</v>
      </c>
      <c r="CI300" s="18">
        <f t="shared" si="330"/>
        <v>-2.2827180256523194E-2</v>
      </c>
      <c r="CJ300" s="18">
        <f t="shared" si="330"/>
        <v>-5.6644341804863441E-3</v>
      </c>
      <c r="CK300" s="16"/>
      <c r="CL300" s="18">
        <f t="shared" si="330"/>
        <v>3.4682835820895264E-2</v>
      </c>
      <c r="CM300" s="18">
        <f t="shared" si="330"/>
        <v>-1.5538351740944756E-2</v>
      </c>
      <c r="CN300" s="18">
        <f t="shared" si="330"/>
        <v>1.7219098072254413E-2</v>
      </c>
      <c r="CO300" s="18">
        <f t="shared" si="330"/>
        <v>6.8637073485724454E-3</v>
      </c>
      <c r="CP300" s="18">
        <f t="shared" si="330"/>
        <v>1.5298550313059378E-2</v>
      </c>
      <c r="CQ300" s="18">
        <f t="shared" si="330"/>
        <v>2.3360433073154496E-2</v>
      </c>
      <c r="CR300" s="18">
        <f t="shared" si="330"/>
        <v>-5.6644341804863441E-3</v>
      </c>
      <c r="CS300" s="16"/>
      <c r="CT300" s="18">
        <f t="shared" ref="CT300:CZ300" si="331">CT56/CT55-1</f>
        <v>4.0577116406500302E-2</v>
      </c>
      <c r="CU300" s="18">
        <f t="shared" si="331"/>
        <v>-9.9301663340588542E-3</v>
      </c>
      <c r="CV300" s="18">
        <f t="shared" si="331"/>
        <v>2.3013892934505176E-2</v>
      </c>
      <c r="CW300" s="18">
        <f t="shared" si="331"/>
        <v>1.2599510627716137E-2</v>
      </c>
      <c r="CX300" s="18">
        <f t="shared" si="331"/>
        <v>2.1082404385553977E-2</v>
      </c>
      <c r="CY300" s="18">
        <f t="shared" si="331"/>
        <v>5.6967027784204927E-3</v>
      </c>
      <c r="CZ300" s="18">
        <f t="shared" si="331"/>
        <v>5.6967027784204927E-3</v>
      </c>
    </row>
    <row r="301" spans="12:104" x14ac:dyDescent="0.25">
      <c r="L301" s="121"/>
      <c r="M301" s="278"/>
      <c r="N301" s="278"/>
      <c r="O301" s="278"/>
      <c r="P301" s="278"/>
      <c r="Q301" s="278"/>
      <c r="R301" s="278"/>
      <c r="S301" s="278"/>
      <c r="T301" s="278"/>
      <c r="U301" s="63"/>
      <c r="V301" s="121"/>
      <c r="W301" s="278"/>
      <c r="X301" s="278"/>
      <c r="Y301" s="278"/>
      <c r="Z301" s="278"/>
      <c r="AA301" s="278"/>
      <c r="AB301" s="278"/>
      <c r="AC301" s="278"/>
      <c r="AD301" s="278"/>
      <c r="AO301" s="78">
        <v>37407</v>
      </c>
      <c r="AP301" s="16">
        <f t="shared" ref="AP301:CR301" si="332">AP57/AP56-1</f>
        <v>-5.2452040792069665E-2</v>
      </c>
      <c r="AQ301" s="16">
        <f t="shared" si="332"/>
        <v>-1.7326471364476181E-2</v>
      </c>
      <c r="AR301" s="16">
        <f t="shared" si="332"/>
        <v>-5.4443946371082852E-2</v>
      </c>
      <c r="AS301" s="16">
        <f t="shared" si="332"/>
        <v>-1.8204904615478745E-2</v>
      </c>
      <c r="AT301" s="16">
        <f t="shared" si="332"/>
        <v>-1.8939321180922453E-2</v>
      </c>
      <c r="AU301" s="16">
        <f t="shared" si="332"/>
        <v>-3.1044776119403039E-2</v>
      </c>
      <c r="AV301" s="16">
        <f t="shared" si="332"/>
        <v>4.0875396325645852E-4</v>
      </c>
      <c r="AW301" s="16"/>
      <c r="AX301" s="16">
        <f t="shared" si="332"/>
        <v>5.5355552489306348E-2</v>
      </c>
      <c r="AY301" s="16">
        <f t="shared" si="332"/>
        <v>3.7069964729759652E-2</v>
      </c>
      <c r="AZ301" s="16">
        <f t="shared" si="332"/>
        <v>-2.102168612845956E-3</v>
      </c>
      <c r="BA301" s="16">
        <f t="shared" si="332"/>
        <v>3.6142905320822871E-2</v>
      </c>
      <c r="BB301" s="16">
        <f t="shared" si="332"/>
        <v>3.5367834720641644E-2</v>
      </c>
      <c r="BC301" s="16">
        <f t="shared" si="332"/>
        <v>2.2592275635907155E-2</v>
      </c>
      <c r="BD301" s="16">
        <f t="shared" si="332"/>
        <v>5.5786933254031279E-2</v>
      </c>
      <c r="BE301" s="16"/>
      <c r="BF301" s="16">
        <f t="shared" si="332"/>
        <v>1.7631971208723396E-2</v>
      </c>
      <c r="BG301" s="16">
        <f t="shared" si="332"/>
        <v>-3.5744902456430916E-2</v>
      </c>
      <c r="BH301" s="16">
        <f t="shared" si="332"/>
        <v>-3.7771929257263581E-2</v>
      </c>
      <c r="BI301" s="16">
        <f t="shared" si="332"/>
        <v>-8.9392176079294838E-4</v>
      </c>
      <c r="BJ301" s="16">
        <f t="shared" si="332"/>
        <v>-1.6412875379737679E-3</v>
      </c>
      <c r="BK301" s="16">
        <f t="shared" si="332"/>
        <v>-1.396018550939826E-2</v>
      </c>
      <c r="BL301" s="16">
        <f t="shared" si="332"/>
        <v>1.8047932310091497E-2</v>
      </c>
      <c r="BM301" s="16"/>
      <c r="BN301" s="16">
        <f t="shared" si="332"/>
        <v>5.7578761367064635E-2</v>
      </c>
      <c r="BO301" s="16">
        <f t="shared" si="332"/>
        <v>2.1065970350129248E-3</v>
      </c>
      <c r="BP301" s="16">
        <f t="shared" si="332"/>
        <v>3.9254653242559945E-2</v>
      </c>
      <c r="BQ301" s="16">
        <f t="shared" si="332"/>
        <v>3.8325640893021262E-2</v>
      </c>
      <c r="BR301" s="16">
        <f t="shared" si="332"/>
        <v>3.7548937531411752E-2</v>
      </c>
      <c r="BS301" s="16">
        <f t="shared" si="332"/>
        <v>2.4746465491788605E-2</v>
      </c>
      <c r="BT301" s="16">
        <f t="shared" si="332"/>
        <v>5.8011050877229131E-2</v>
      </c>
      <c r="BU301" s="16"/>
      <c r="BV301" s="16">
        <f t="shared" si="332"/>
        <v>1.8542468485594599E-2</v>
      </c>
      <c r="BW301" s="16">
        <f t="shared" si="332"/>
        <v>-3.4882162619867541E-2</v>
      </c>
      <c r="BX301" s="16">
        <f t="shared" si="332"/>
        <v>8.9472157187597823E-4</v>
      </c>
      <c r="BY301" s="16">
        <f t="shared" si="332"/>
        <v>-3.6911003045305701E-2</v>
      </c>
      <c r="BZ301" s="16">
        <f t="shared" si="332"/>
        <v>-7.480344614636536E-4</v>
      </c>
      <c r="CA301" s="16">
        <f t="shared" si="332"/>
        <v>-1.3077954416644944E-2</v>
      </c>
      <c r="CB301" s="16">
        <f t="shared" si="332"/>
        <v>1.895880175633291E-2</v>
      </c>
      <c r="CC301" s="16"/>
      <c r="CD301" s="16">
        <f t="shared" si="332"/>
        <v>3.2039433148490559E-2</v>
      </c>
      <c r="CE301" s="16">
        <f t="shared" si="332"/>
        <v>-3.4159680776817192E-2</v>
      </c>
      <c r="CF301" s="16">
        <f t="shared" si="332"/>
        <v>1.6439857913654876E-3</v>
      </c>
      <c r="CG301" s="16">
        <f t="shared" si="332"/>
        <v>-3.6190039980909305E-2</v>
      </c>
      <c r="CH301" s="16">
        <f t="shared" si="332"/>
        <v>7.4859443589936348E-4</v>
      </c>
      <c r="CI301" s="16">
        <f t="shared" si="332"/>
        <v>-1.233915006465458E-2</v>
      </c>
      <c r="CJ301" s="16">
        <f t="shared" si="332"/>
        <v>3.2461283357026804E-2</v>
      </c>
      <c r="CK301" s="16"/>
      <c r="CL301" s="16">
        <f t="shared" si="332"/>
        <v>3.2039433148490559E-2</v>
      </c>
      <c r="CM301" s="16">
        <f t="shared" si="332"/>
        <v>-2.2093141298038521E-2</v>
      </c>
      <c r="CN301" s="16">
        <f t="shared" si="332"/>
        <v>1.4157831463033288E-2</v>
      </c>
      <c r="CO301" s="16">
        <f t="shared" si="332"/>
        <v>-2.4148866402688429E-2</v>
      </c>
      <c r="CP301" s="16">
        <f t="shared" si="332"/>
        <v>1.3251253708609578E-2</v>
      </c>
      <c r="CQ301" s="16">
        <f t="shared" si="332"/>
        <v>1.2493306852714214E-2</v>
      </c>
      <c r="CR301" s="16">
        <f t="shared" si="332"/>
        <v>3.2461283357026804E-2</v>
      </c>
      <c r="CS301" s="16"/>
      <c r="CT301" s="16">
        <f t="shared" ref="CT301:CZ301" si="333">CT57/CT56-1</f>
        <v>-4.0858695172052428E-4</v>
      </c>
      <c r="CU301" s="16">
        <f t="shared" si="333"/>
        <v>-5.2839196524331777E-2</v>
      </c>
      <c r="CV301" s="16">
        <f t="shared" si="333"/>
        <v>-1.7727978946077916E-2</v>
      </c>
      <c r="CW301" s="16">
        <f t="shared" si="333"/>
        <v>-5.4830288236715874E-2</v>
      </c>
      <c r="CX301" s="16">
        <f t="shared" si="333"/>
        <v>-1.8606053280716073E-2</v>
      </c>
      <c r="CY301" s="16">
        <f t="shared" si="333"/>
        <v>-3.1440678580682113E-2</v>
      </c>
      <c r="CZ301" s="16">
        <f t="shared" si="333"/>
        <v>-3.1440678580682113E-2</v>
      </c>
    </row>
    <row r="302" spans="12:104" x14ac:dyDescent="0.25">
      <c r="L302" s="121"/>
      <c r="M302" s="278"/>
      <c r="N302" s="278"/>
      <c r="O302" s="278"/>
      <c r="P302" s="278"/>
      <c r="Q302" s="278"/>
      <c r="R302" s="278"/>
      <c r="S302" s="278"/>
      <c r="T302" s="278"/>
      <c r="U302" s="63"/>
      <c r="V302" s="121"/>
      <c r="W302" s="278"/>
      <c r="X302" s="278"/>
      <c r="Y302" s="278"/>
      <c r="Z302" s="278"/>
      <c r="AA302" s="278"/>
      <c r="AB302" s="278"/>
      <c r="AC302" s="278"/>
      <c r="AD302" s="278"/>
      <c r="AO302" s="78">
        <v>37435</v>
      </c>
      <c r="AP302" s="18">
        <f t="shared" ref="AP302:CR302" si="334">AP58/AP57-1</f>
        <v>-5.9494988773347135E-2</v>
      </c>
      <c r="AQ302" s="18">
        <f t="shared" si="334"/>
        <v>-2.2157465723071645E-3</v>
      </c>
      <c r="AR302" s="18">
        <f t="shared" si="334"/>
        <v>-9.5677283109941724E-3</v>
      </c>
      <c r="AS302" s="18">
        <f t="shared" si="334"/>
        <v>-2.2905402246910844E-2</v>
      </c>
      <c r="AT302" s="18">
        <f t="shared" si="334"/>
        <v>-8.5952031326480549E-3</v>
      </c>
      <c r="AU302" s="18">
        <f t="shared" si="334"/>
        <v>-4.6384011090572996E-2</v>
      </c>
      <c r="AV302" s="18">
        <f t="shared" si="334"/>
        <v>-6.7726047970316783E-2</v>
      </c>
      <c r="AW302" s="16"/>
      <c r="AX302" s="18">
        <f t="shared" si="334"/>
        <v>6.3258555843047182E-2</v>
      </c>
      <c r="AY302" s="18">
        <f t="shared" si="334"/>
        <v>6.090264434246162E-2</v>
      </c>
      <c r="AZ302" s="18">
        <f t="shared" si="334"/>
        <v>5.3085586856401079E-2</v>
      </c>
      <c r="BA302" s="18">
        <f t="shared" si="334"/>
        <v>3.8904190928992666E-2</v>
      </c>
      <c r="BB302" s="18">
        <f t="shared" si="334"/>
        <v>5.4119632573050191E-2</v>
      </c>
      <c r="BC302" s="18">
        <f t="shared" si="334"/>
        <v>1.3940359196676688E-2</v>
      </c>
      <c r="BD302" s="18">
        <f t="shared" si="334"/>
        <v>-8.7517441148289299E-3</v>
      </c>
      <c r="BE302" s="16"/>
      <c r="BF302" s="18">
        <f t="shared" si="334"/>
        <v>2.2206670076174717E-3</v>
      </c>
      <c r="BG302" s="18">
        <f t="shared" si="334"/>
        <v>-5.7406440324417218E-2</v>
      </c>
      <c r="BH302" s="18">
        <f t="shared" si="334"/>
        <v>-7.3683080419748581E-3</v>
      </c>
      <c r="BI302" s="18">
        <f t="shared" si="334"/>
        <v>-2.0735600510359387E-2</v>
      </c>
      <c r="BJ302" s="18">
        <f t="shared" si="334"/>
        <v>-6.3936232090511247E-3</v>
      </c>
      <c r="BK302" s="18">
        <f t="shared" si="334"/>
        <v>-4.4266347526065397E-2</v>
      </c>
      <c r="BL302" s="18">
        <f t="shared" si="334"/>
        <v>-6.5655777962983386E-2</v>
      </c>
      <c r="BM302" s="16"/>
      <c r="BN302" s="18">
        <f t="shared" si="334"/>
        <v>9.6601540402940778E-3</v>
      </c>
      <c r="BO302" s="18">
        <f t="shared" si="334"/>
        <v>-5.0409565489229147E-2</v>
      </c>
      <c r="BP302" s="18">
        <f t="shared" si="334"/>
        <v>7.4230030147843795E-3</v>
      </c>
      <c r="BQ302" s="18">
        <f t="shared" si="334"/>
        <v>-1.3466517920676768E-2</v>
      </c>
      <c r="BR302" s="18">
        <f t="shared" si="334"/>
        <v>9.8191992137697248E-4</v>
      </c>
      <c r="BS302" s="18">
        <f t="shared" si="334"/>
        <v>-3.717193374242056E-2</v>
      </c>
      <c r="BT302" s="18">
        <f t="shared" si="334"/>
        <v>-5.8720137985956322E-2</v>
      </c>
      <c r="BU302" s="16"/>
      <c r="BV302" s="18">
        <f t="shared" si="334"/>
        <v>2.3442358907298955E-2</v>
      </c>
      <c r="BW302" s="18">
        <f t="shared" si="334"/>
        <v>-3.7447332746058493E-2</v>
      </c>
      <c r="BX302" s="18">
        <f t="shared" si="334"/>
        <v>2.1174670008596186E-2</v>
      </c>
      <c r="BY302" s="18">
        <f t="shared" si="334"/>
        <v>1.3650340475310996E-2</v>
      </c>
      <c r="BZ302" s="18">
        <f t="shared" si="334"/>
        <v>1.4645663937934206E-2</v>
      </c>
      <c r="CA302" s="18">
        <f t="shared" si="334"/>
        <v>-2.4029002818819256E-2</v>
      </c>
      <c r="CB302" s="18">
        <f t="shared" si="334"/>
        <v>-4.5871347386910899E-2</v>
      </c>
      <c r="CC302" s="16"/>
      <c r="CD302" s="18">
        <f t="shared" si="334"/>
        <v>4.8640135683566399E-2</v>
      </c>
      <c r="CE302" s="18">
        <f t="shared" si="334"/>
        <v>-5.1341072588646397E-2</v>
      </c>
      <c r="CF302" s="18">
        <f t="shared" si="334"/>
        <v>6.4347646697886507E-3</v>
      </c>
      <c r="CG302" s="18">
        <f t="shared" si="334"/>
        <v>-9.8095670045073025E-4</v>
      </c>
      <c r="CH302" s="18">
        <f t="shared" si="334"/>
        <v>-1.4434264550141629E-2</v>
      </c>
      <c r="CI302" s="18">
        <f t="shared" si="334"/>
        <v>-3.8116426385398139E-2</v>
      </c>
      <c r="CJ302" s="18">
        <f t="shared" si="334"/>
        <v>-2.2380116449338239E-2</v>
      </c>
      <c r="CK302" s="16"/>
      <c r="CL302" s="18">
        <f t="shared" si="334"/>
        <v>4.8640135683566399E-2</v>
      </c>
      <c r="CM302" s="18">
        <f t="shared" si="334"/>
        <v>-1.3748697416208544E-2</v>
      </c>
      <c r="CN302" s="18">
        <f t="shared" si="334"/>
        <v>4.6316614897341735E-2</v>
      </c>
      <c r="CO302" s="18">
        <f t="shared" si="334"/>
        <v>3.8607031769342104E-2</v>
      </c>
      <c r="CP302" s="18">
        <f t="shared" si="334"/>
        <v>2.4620611563479278E-2</v>
      </c>
      <c r="CQ302" s="18">
        <f t="shared" si="334"/>
        <v>3.9626860704318645E-2</v>
      </c>
      <c r="CR302" s="18">
        <f t="shared" si="334"/>
        <v>-2.2380116449338239E-2</v>
      </c>
      <c r="CS302" s="16"/>
      <c r="CT302" s="18">
        <f t="shared" ref="CT302:CZ302" si="335">CT58/CT57-1</f>
        <v>7.2646079859753909E-2</v>
      </c>
      <c r="CU302" s="18">
        <f t="shared" si="335"/>
        <v>8.8290133807233939E-3</v>
      </c>
      <c r="CV302" s="18">
        <f t="shared" si="335"/>
        <v>7.0269367985006159E-2</v>
      </c>
      <c r="CW302" s="18">
        <f t="shared" si="335"/>
        <v>6.238329359380268E-2</v>
      </c>
      <c r="CX302" s="18">
        <f t="shared" si="335"/>
        <v>4.807668993199421E-2</v>
      </c>
      <c r="CY302" s="18">
        <f t="shared" si="335"/>
        <v>2.2892452195279578E-2</v>
      </c>
      <c r="CZ302" s="18">
        <f t="shared" si="335"/>
        <v>2.2892452195279578E-2</v>
      </c>
    </row>
    <row r="303" spans="12:104" x14ac:dyDescent="0.25">
      <c r="L303" s="121"/>
      <c r="M303" s="278"/>
      <c r="N303" s="278"/>
      <c r="O303" s="278"/>
      <c r="P303" s="278"/>
      <c r="Q303" s="278"/>
      <c r="R303" s="278"/>
      <c r="S303" s="278"/>
      <c r="T303" s="278"/>
      <c r="U303" s="63"/>
      <c r="V303" s="121"/>
      <c r="W303" s="278"/>
      <c r="X303" s="278"/>
      <c r="Y303" s="278"/>
      <c r="Z303" s="278"/>
      <c r="AA303" s="278"/>
      <c r="AB303" s="278"/>
      <c r="AC303" s="278"/>
      <c r="AD303" s="278"/>
      <c r="AO303" s="78">
        <v>37468</v>
      </c>
      <c r="AP303" s="16">
        <f t="shared" ref="AP303:CR303" si="336">AP59/AP58-1</f>
        <v>1.8605457600896269E-2</v>
      </c>
      <c r="AQ303" s="16">
        <f t="shared" si="336"/>
        <v>2.3283357110170932E-3</v>
      </c>
      <c r="AR303" s="16">
        <f t="shared" si="336"/>
        <v>3.7944388842957144E-2</v>
      </c>
      <c r="AS303" s="16">
        <f t="shared" si="336"/>
        <v>1.6218285039947711E-2</v>
      </c>
      <c r="AT303" s="16">
        <f t="shared" si="336"/>
        <v>1.4061142270321625E-2</v>
      </c>
      <c r="AU303" s="16">
        <f t="shared" si="336"/>
        <v>-2.9034667958891092E-2</v>
      </c>
      <c r="AV303" s="16">
        <f t="shared" si="336"/>
        <v>-1.7684754154673521E-2</v>
      </c>
      <c r="AW303" s="16"/>
      <c r="AX303" s="16">
        <f t="shared" si="336"/>
        <v>-1.8265617430243686E-2</v>
      </c>
      <c r="AY303" s="16">
        <f t="shared" si="336"/>
        <v>-1.5979810208573086E-2</v>
      </c>
      <c r="AZ303" s="16">
        <f t="shared" si="336"/>
        <v>1.8985693722483488E-2</v>
      </c>
      <c r="BA303" s="16">
        <f t="shared" si="336"/>
        <v>-2.3435693802101865E-3</v>
      </c>
      <c r="BB303" s="16">
        <f t="shared" si="336"/>
        <v>-4.4613106052640017E-3</v>
      </c>
      <c r="BC303" s="16">
        <f t="shared" si="336"/>
        <v>-4.6769949251983522E-2</v>
      </c>
      <c r="BD303" s="16">
        <f t="shared" si="336"/>
        <v>-3.5627348631179889E-2</v>
      </c>
      <c r="BE303" s="16"/>
      <c r="BF303" s="16">
        <f t="shared" si="336"/>
        <v>-2.3229271567638543E-3</v>
      </c>
      <c r="BG303" s="16">
        <f t="shared" si="336"/>
        <v>1.6239311321407435E-2</v>
      </c>
      <c r="BH303" s="16">
        <f t="shared" si="336"/>
        <v>3.5533319634903471E-2</v>
      </c>
      <c r="BI303" s="16">
        <f t="shared" si="336"/>
        <v>1.3857683988428349E-2</v>
      </c>
      <c r="BJ303" s="16">
        <f t="shared" si="336"/>
        <v>1.1705552104322781E-2</v>
      </c>
      <c r="BK303" s="16">
        <f t="shared" si="336"/>
        <v>-3.129014969696553E-2</v>
      </c>
      <c r="BL303" s="16">
        <f t="shared" si="336"/>
        <v>-1.9966600915750643E-2</v>
      </c>
      <c r="BM303" s="16"/>
      <c r="BN303" s="16">
        <f t="shared" si="336"/>
        <v>-3.6557246467949334E-2</v>
      </c>
      <c r="BO303" s="16">
        <f t="shared" si="336"/>
        <v>-1.8631953166218129E-2</v>
      </c>
      <c r="BP303" s="16">
        <f t="shared" si="336"/>
        <v>-3.431402829938035E-2</v>
      </c>
      <c r="BQ303" s="16">
        <f t="shared" si="336"/>
        <v>-2.0931857271494603E-2</v>
      </c>
      <c r="BR303" s="16">
        <f t="shared" si="336"/>
        <v>-2.301014084122488E-2</v>
      </c>
      <c r="BS303" s="16">
        <f t="shared" si="336"/>
        <v>-6.4530486914152196E-2</v>
      </c>
      <c r="BT303" s="16">
        <f t="shared" si="336"/>
        <v>-5.3595494706265456E-2</v>
      </c>
      <c r="BU303" s="16"/>
      <c r="BV303" s="16">
        <f t="shared" si="336"/>
        <v>-1.5959450128680053E-2</v>
      </c>
      <c r="BW303" s="16">
        <f t="shared" si="336"/>
        <v>2.3490745995133899E-3</v>
      </c>
      <c r="BX303" s="16">
        <f t="shared" si="336"/>
        <v>-1.3668273375325724E-2</v>
      </c>
      <c r="BY303" s="16">
        <f t="shared" si="336"/>
        <v>2.1379367132874583E-2</v>
      </c>
      <c r="BZ303" s="16">
        <f t="shared" si="336"/>
        <v>-2.1227159571739485E-3</v>
      </c>
      <c r="CA303" s="16">
        <f t="shared" si="336"/>
        <v>-4.4530740752278364E-2</v>
      </c>
      <c r="CB303" s="16">
        <f t="shared" si="336"/>
        <v>-3.3361965331384025E-2</v>
      </c>
      <c r="CC303" s="16"/>
      <c r="CD303" s="16">
        <f t="shared" si="336"/>
        <v>2.9902888394435223E-2</v>
      </c>
      <c r="CE303" s="16">
        <f t="shared" si="336"/>
        <v>4.4813030902661755E-3</v>
      </c>
      <c r="CF303" s="16">
        <f t="shared" si="336"/>
        <v>-1.1570117491176646E-2</v>
      </c>
      <c r="CG303" s="16">
        <f t="shared" si="336"/>
        <v>2.3552077460698984E-2</v>
      </c>
      <c r="CH303" s="16">
        <f t="shared" si="336"/>
        <v>2.127231465349988E-3</v>
      </c>
      <c r="CI303" s="16">
        <f t="shared" si="336"/>
        <v>-4.2498236479831863E-2</v>
      </c>
      <c r="CJ303" s="16">
        <f t="shared" si="336"/>
        <v>1.1689309009991433E-2</v>
      </c>
      <c r="CK303" s="16"/>
      <c r="CL303" s="16">
        <f t="shared" si="336"/>
        <v>2.9902888394435223E-2</v>
      </c>
      <c r="CM303" s="16">
        <f t="shared" si="336"/>
        <v>4.9064702917498426E-2</v>
      </c>
      <c r="CN303" s="16">
        <f t="shared" si="336"/>
        <v>3.2300848068363752E-2</v>
      </c>
      <c r="CO303" s="16">
        <f t="shared" si="336"/>
        <v>6.8981924062158306E-2</v>
      </c>
      <c r="CP303" s="16">
        <f t="shared" si="336"/>
        <v>4.6606147001881482E-2</v>
      </c>
      <c r="CQ303" s="16">
        <f t="shared" si="336"/>
        <v>4.4384499432764457E-2</v>
      </c>
      <c r="CR303" s="16">
        <f t="shared" si="336"/>
        <v>1.1689309009991433E-2</v>
      </c>
      <c r="CS303" s="16"/>
      <c r="CT303" s="16">
        <f t="shared" ref="CT303:CZ303" si="337">CT59/CT58-1</f>
        <v>1.8003135174243345E-2</v>
      </c>
      <c r="CU303" s="16">
        <f t="shared" si="337"/>
        <v>3.6943549343307014E-2</v>
      </c>
      <c r="CV303" s="16">
        <f t="shared" si="337"/>
        <v>2.0373388227796774E-2</v>
      </c>
      <c r="CW303" s="16">
        <f t="shared" si="337"/>
        <v>5.6630641978644425E-2</v>
      </c>
      <c r="CX303" s="16">
        <f t="shared" si="337"/>
        <v>3.4513400192059729E-2</v>
      </c>
      <c r="CY303" s="16">
        <f t="shared" si="337"/>
        <v>-1.1554247836650822E-2</v>
      </c>
      <c r="CZ303" s="16">
        <f t="shared" si="337"/>
        <v>-1.1554247836650822E-2</v>
      </c>
    </row>
    <row r="304" spans="12:104" x14ac:dyDescent="0.25">
      <c r="L304" s="121"/>
      <c r="M304" s="278"/>
      <c r="N304" s="278"/>
      <c r="O304" s="278"/>
      <c r="P304" s="278"/>
      <c r="Q304" s="278"/>
      <c r="R304" s="278"/>
      <c r="S304" s="278"/>
      <c r="T304" s="278"/>
      <c r="U304" s="63"/>
      <c r="V304" s="121"/>
      <c r="W304" s="278"/>
      <c r="X304" s="278"/>
      <c r="Y304" s="278"/>
      <c r="Z304" s="278"/>
      <c r="AA304" s="278"/>
      <c r="AB304" s="278"/>
      <c r="AC304" s="278"/>
      <c r="AD304" s="278"/>
      <c r="AO304" s="78">
        <v>37498</v>
      </c>
      <c r="AP304" s="18">
        <f t="shared" ref="AP304:CR304" si="338">AP60/AP59-1</f>
        <v>-1.2936508975685101E-2</v>
      </c>
      <c r="AQ304" s="18">
        <f t="shared" si="338"/>
        <v>-6.5659617321248698E-3</v>
      </c>
      <c r="AR304" s="18">
        <f t="shared" si="338"/>
        <v>-2.0626336309898186E-2</v>
      </c>
      <c r="AS304" s="18">
        <f t="shared" si="338"/>
        <v>-1.2711066474169197E-3</v>
      </c>
      <c r="AT304" s="18">
        <f t="shared" si="338"/>
        <v>-2.4402118875126666E-2</v>
      </c>
      <c r="AU304" s="18">
        <f t="shared" si="338"/>
        <v>4.1589552704346389E-4</v>
      </c>
      <c r="AV304" s="18">
        <f t="shared" si="338"/>
        <v>1.5675871216689341E-3</v>
      </c>
      <c r="AW304" s="16"/>
      <c r="AX304" s="18">
        <f t="shared" si="338"/>
        <v>1.3106055581349141E-2</v>
      </c>
      <c r="AY304" s="18">
        <f t="shared" si="338"/>
        <v>6.4540399898180834E-3</v>
      </c>
      <c r="AZ304" s="18">
        <f t="shared" si="338"/>
        <v>-7.7906106386661511E-3</v>
      </c>
      <c r="BA304" s="18">
        <f t="shared" si="338"/>
        <v>1.1818289739561116E-2</v>
      </c>
      <c r="BB304" s="18">
        <f t="shared" si="338"/>
        <v>-1.1615878820057657E-2</v>
      </c>
      <c r="BC304" s="18">
        <f t="shared" si="338"/>
        <v>1.3527401858286048E-2</v>
      </c>
      <c r="BD304" s="18">
        <f t="shared" si="338"/>
        <v>1.4694187586963059E-2</v>
      </c>
      <c r="BE304" s="16"/>
      <c r="BF304" s="18">
        <f t="shared" si="338"/>
        <v>6.6093585272888333E-3</v>
      </c>
      <c r="BG304" s="18">
        <f t="shared" si="338"/>
        <v>-6.4126524743080004E-3</v>
      </c>
      <c r="BH304" s="18">
        <f t="shared" si="338"/>
        <v>-1.415330463438591E-2</v>
      </c>
      <c r="BI304" s="18">
        <f t="shared" si="338"/>
        <v>5.3298506803127754E-3</v>
      </c>
      <c r="BJ304" s="18">
        <f t="shared" si="338"/>
        <v>-1.795404270030887E-2</v>
      </c>
      <c r="BK304" s="18">
        <f t="shared" si="338"/>
        <v>7.0280028569806863E-3</v>
      </c>
      <c r="BL304" s="18">
        <f t="shared" si="338"/>
        <v>8.1873063942674573E-3</v>
      </c>
      <c r="BM304" s="16"/>
      <c r="BN304" s="18">
        <f t="shared" si="338"/>
        <v>2.1060742262745569E-2</v>
      </c>
      <c r="BO304" s="18">
        <f t="shared" si="338"/>
        <v>7.8517808057438909E-3</v>
      </c>
      <c r="BP304" s="18">
        <f t="shared" si="338"/>
        <v>1.4356496502873517E-2</v>
      </c>
      <c r="BQ304" s="18">
        <f t="shared" si="338"/>
        <v>1.9762865165839028E-2</v>
      </c>
      <c r="BR304" s="18">
        <f t="shared" si="338"/>
        <v>-3.8553033486750099E-3</v>
      </c>
      <c r="BS304" s="18">
        <f t="shared" si="338"/>
        <v>2.1485396858292427E-2</v>
      </c>
      <c r="BT304" s="18">
        <f t="shared" si="338"/>
        <v>2.2661343932758315E-2</v>
      </c>
      <c r="BU304" s="16"/>
      <c r="BV304" s="18">
        <f t="shared" si="338"/>
        <v>1.2727244158823314E-3</v>
      </c>
      <c r="BW304" s="18">
        <f t="shared" si="338"/>
        <v>-1.1680249170632373E-2</v>
      </c>
      <c r="BX304" s="18">
        <f t="shared" si="338"/>
        <v>-5.3015939760528985E-3</v>
      </c>
      <c r="BY304" s="18">
        <f t="shared" si="338"/>
        <v>-1.937986353584753E-2</v>
      </c>
      <c r="BZ304" s="18">
        <f t="shared" si="338"/>
        <v>-2.3160451631735857E-2</v>
      </c>
      <c r="CA304" s="18">
        <f t="shared" si="338"/>
        <v>1.6891492633175353E-3</v>
      </c>
      <c r="CB304" s="18">
        <f t="shared" si="338"/>
        <v>2.8423066439549061E-3</v>
      </c>
      <c r="CC304" s="16"/>
      <c r="CD304" s="18">
        <f t="shared" si="338"/>
        <v>-4.1572262986122599E-4</v>
      </c>
      <c r="CE304" s="18">
        <f t="shared" si="338"/>
        <v>1.1752393195259447E-2</v>
      </c>
      <c r="CF304" s="18">
        <f t="shared" si="338"/>
        <v>1.8282283600735694E-2</v>
      </c>
      <c r="CG304" s="18">
        <f t="shared" si="338"/>
        <v>3.8702242371364548E-3</v>
      </c>
      <c r="CH304" s="18">
        <f t="shared" si="338"/>
        <v>2.3709576122735498E-2</v>
      </c>
      <c r="CI304" s="18">
        <f t="shared" si="338"/>
        <v>2.5438774399094477E-2</v>
      </c>
      <c r="CJ304" s="18">
        <f t="shared" si="338"/>
        <v>1.1512128103670083E-3</v>
      </c>
      <c r="CK304" s="16"/>
      <c r="CL304" s="18">
        <f t="shared" si="338"/>
        <v>-4.1572262986122599E-4</v>
      </c>
      <c r="CM304" s="18">
        <f t="shared" si="338"/>
        <v>-1.3346853606013731E-2</v>
      </c>
      <c r="CN304" s="18">
        <f t="shared" si="338"/>
        <v>-6.9789547431072796E-3</v>
      </c>
      <c r="CO304" s="18">
        <f t="shared" si="338"/>
        <v>-2.103348410498429E-2</v>
      </c>
      <c r="CP304" s="18">
        <f t="shared" si="338"/>
        <v>-1.6863008494798493E-3</v>
      </c>
      <c r="CQ304" s="18">
        <f t="shared" si="338"/>
        <v>-2.4807696991954953E-2</v>
      </c>
      <c r="CR304" s="18">
        <f t="shared" si="338"/>
        <v>1.1512128103670083E-3</v>
      </c>
      <c r="CS304" s="16"/>
      <c r="CT304" s="18">
        <f t="shared" ref="CT304:CZ304" si="339">CT60/CT59-1</f>
        <v>-1.5651336383337711E-3</v>
      </c>
      <c r="CU304" s="18">
        <f t="shared" si="339"/>
        <v>-1.4481395248658435E-2</v>
      </c>
      <c r="CV304" s="18">
        <f t="shared" si="339"/>
        <v>-8.1208187628835082E-3</v>
      </c>
      <c r="CW304" s="18">
        <f t="shared" si="339"/>
        <v>-2.2159186975437617E-2</v>
      </c>
      <c r="CX304" s="18">
        <f t="shared" si="339"/>
        <v>-2.8342508339789241E-3</v>
      </c>
      <c r="CY304" s="18">
        <f t="shared" si="339"/>
        <v>-1.1498890433696562E-3</v>
      </c>
      <c r="CZ304" s="18">
        <f t="shared" si="339"/>
        <v>-1.1498890433696562E-3</v>
      </c>
    </row>
    <row r="305" spans="12:104" x14ac:dyDescent="0.25">
      <c r="L305" s="121"/>
      <c r="M305" s="278"/>
      <c r="N305" s="278"/>
      <c r="O305" s="278"/>
      <c r="P305" s="278"/>
      <c r="Q305" s="278"/>
      <c r="R305" s="278"/>
      <c r="S305" s="278"/>
      <c r="T305" s="278"/>
      <c r="U305" s="63"/>
      <c r="V305" s="121"/>
      <c r="W305" s="278"/>
      <c r="X305" s="278"/>
      <c r="Y305" s="278"/>
      <c r="Z305" s="278"/>
      <c r="AA305" s="278"/>
      <c r="AB305" s="278"/>
      <c r="AC305" s="278"/>
      <c r="AD305" s="278"/>
      <c r="AO305" s="78">
        <v>37529</v>
      </c>
      <c r="AP305" s="16">
        <f t="shared" ref="AP305:CR305" si="340">AP61/AP60-1</f>
        <v>-1.7682562844067107E-2</v>
      </c>
      <c r="AQ305" s="16">
        <f t="shared" si="340"/>
        <v>-1.2772686724515481E-2</v>
      </c>
      <c r="AR305" s="16">
        <f t="shared" si="340"/>
        <v>-5.2223791789735019E-3</v>
      </c>
      <c r="AS305" s="16">
        <f t="shared" si="340"/>
        <v>-4.4419653379004775E-2</v>
      </c>
      <c r="AT305" s="16">
        <f t="shared" si="340"/>
        <v>6.2680906278071991E-3</v>
      </c>
      <c r="AU305" s="16">
        <f t="shared" si="340"/>
        <v>-1.6088465775634497E-2</v>
      </c>
      <c r="AV305" s="16">
        <f t="shared" si="340"/>
        <v>-2.2032265831928743E-2</v>
      </c>
      <c r="AW305" s="16"/>
      <c r="AX305" s="16">
        <f t="shared" si="340"/>
        <v>1.8000864257548654E-2</v>
      </c>
      <c r="AY305" s="16">
        <f t="shared" si="340"/>
        <v>4.9982581331009523E-3</v>
      </c>
      <c r="AZ305" s="16">
        <f t="shared" si="340"/>
        <v>1.2684477739873135E-2</v>
      </c>
      <c r="BA305" s="16">
        <f t="shared" si="340"/>
        <v>-2.7218381272298919E-2</v>
      </c>
      <c r="BB305" s="16">
        <f t="shared" si="340"/>
        <v>2.4381785933901057E-2</v>
      </c>
      <c r="BC305" s="16">
        <f t="shared" si="340"/>
        <v>1.6227921933749112E-3</v>
      </c>
      <c r="BD305" s="16">
        <f t="shared" si="340"/>
        <v>-4.4280014009068225E-3</v>
      </c>
      <c r="BE305" s="16"/>
      <c r="BF305" s="16">
        <f t="shared" si="340"/>
        <v>1.2937938965786211E-2</v>
      </c>
      <c r="BG305" s="16">
        <f t="shared" si="340"/>
        <v>-4.9733997971161958E-3</v>
      </c>
      <c r="BH305" s="16">
        <f t="shared" si="340"/>
        <v>7.6479929637389699E-3</v>
      </c>
      <c r="BI305" s="16">
        <f t="shared" si="340"/>
        <v>-3.2056413177517395E-2</v>
      </c>
      <c r="BJ305" s="16">
        <f t="shared" si="340"/>
        <v>1.928712576756797E-2</v>
      </c>
      <c r="BK305" s="16">
        <f t="shared" si="340"/>
        <v>-3.3586783981065516E-3</v>
      </c>
      <c r="BL305" s="16">
        <f t="shared" si="340"/>
        <v>-9.3793789767538938E-3</v>
      </c>
      <c r="BM305" s="16"/>
      <c r="BN305" s="16">
        <f t="shared" si="340"/>
        <v>5.2497956022203862E-3</v>
      </c>
      <c r="BO305" s="16">
        <f t="shared" si="340"/>
        <v>-1.2525597082501561E-2</v>
      </c>
      <c r="BP305" s="16">
        <f t="shared" si="340"/>
        <v>-7.589945116889707E-3</v>
      </c>
      <c r="BQ305" s="16">
        <f t="shared" si="340"/>
        <v>-3.9403051877745621E-2</v>
      </c>
      <c r="BR305" s="16">
        <f t="shared" si="340"/>
        <v>1.1550792424639855E-2</v>
      </c>
      <c r="BS305" s="16">
        <f t="shared" si="340"/>
        <v>-1.0923131330289437E-2</v>
      </c>
      <c r="BT305" s="16">
        <f t="shared" si="340"/>
        <v>-1.6898135121979685E-2</v>
      </c>
      <c r="BU305" s="16"/>
      <c r="BV305" s="16">
        <f t="shared" si="340"/>
        <v>4.6484477769008103E-2</v>
      </c>
      <c r="BW305" s="16">
        <f t="shared" si="340"/>
        <v>2.7979950225516914E-2</v>
      </c>
      <c r="BX305" s="16">
        <f t="shared" si="340"/>
        <v>3.3118059372396536E-2</v>
      </c>
      <c r="BY305" s="16">
        <f t="shared" si="340"/>
        <v>4.1019339021188372E-2</v>
      </c>
      <c r="BZ305" s="16">
        <f t="shared" si="340"/>
        <v>5.3043937316257672E-2</v>
      </c>
      <c r="CA305" s="16">
        <f t="shared" si="340"/>
        <v>2.964814806368854E-2</v>
      </c>
      <c r="CB305" s="16">
        <f t="shared" si="340"/>
        <v>2.3428053565814011E-2</v>
      </c>
      <c r="CC305" s="16"/>
      <c r="CD305" s="16">
        <f t="shared" si="340"/>
        <v>1.6351536917714071E-2</v>
      </c>
      <c r="CE305" s="16">
        <f t="shared" si="340"/>
        <v>-2.3801463740077078E-2</v>
      </c>
      <c r="CF305" s="16">
        <f t="shared" si="340"/>
        <v>-1.8922171466694393E-2</v>
      </c>
      <c r="CG305" s="16">
        <f t="shared" si="340"/>
        <v>-1.141889513719152E-2</v>
      </c>
      <c r="CH305" s="16">
        <f t="shared" si="340"/>
        <v>-5.0372007697459531E-2</v>
      </c>
      <c r="CI305" s="16">
        <f t="shared" si="340"/>
        <v>-2.2217296376250362E-2</v>
      </c>
      <c r="CJ305" s="16">
        <f t="shared" si="340"/>
        <v>-6.0409903223462846E-3</v>
      </c>
      <c r="CK305" s="16"/>
      <c r="CL305" s="16">
        <f t="shared" si="340"/>
        <v>1.6351536917714071E-2</v>
      </c>
      <c r="CM305" s="16">
        <f t="shared" si="340"/>
        <v>-1.6201630054974991E-3</v>
      </c>
      <c r="CN305" s="16">
        <f t="shared" si="340"/>
        <v>3.3699971346843327E-3</v>
      </c>
      <c r="CO305" s="16">
        <f t="shared" si="340"/>
        <v>1.1043763812797369E-2</v>
      </c>
      <c r="CP305" s="16">
        <f t="shared" si="340"/>
        <v>-2.8794446063389545E-2</v>
      </c>
      <c r="CQ305" s="16">
        <f t="shared" si="340"/>
        <v>2.2722120460825446E-2</v>
      </c>
      <c r="CR305" s="16">
        <f t="shared" si="340"/>
        <v>-6.0409903223462846E-3</v>
      </c>
      <c r="CS305" s="16"/>
      <c r="CT305" s="16">
        <f t="shared" ref="CT305:CZ305" si="341">CT61/CT60-1</f>
        <v>2.2528622430136647E-2</v>
      </c>
      <c r="CU305" s="16">
        <f t="shared" si="341"/>
        <v>4.4476958041583803E-3</v>
      </c>
      <c r="CV305" s="16">
        <f t="shared" si="341"/>
        <v>9.4681846689861349E-3</v>
      </c>
      <c r="CW305" s="16">
        <f t="shared" si="341"/>
        <v>1.7188590242453117E-2</v>
      </c>
      <c r="CX305" s="16">
        <f t="shared" si="341"/>
        <v>-2.2891744548321102E-2</v>
      </c>
      <c r="CY305" s="16">
        <f t="shared" si="341"/>
        <v>6.0777056835625842E-3</v>
      </c>
      <c r="CZ305" s="16">
        <f t="shared" si="341"/>
        <v>6.0777056835625842E-3</v>
      </c>
    </row>
    <row r="306" spans="12:104" x14ac:dyDescent="0.25">
      <c r="L306" s="121"/>
      <c r="M306" s="278"/>
      <c r="N306" s="278"/>
      <c r="O306" s="278"/>
      <c r="P306" s="278"/>
      <c r="Q306" s="278"/>
      <c r="R306" s="278"/>
      <c r="S306" s="278"/>
      <c r="T306" s="278"/>
      <c r="U306" s="63"/>
      <c r="V306" s="121"/>
      <c r="W306" s="278"/>
      <c r="X306" s="278"/>
      <c r="Y306" s="278"/>
      <c r="Z306" s="278"/>
      <c r="AA306" s="278"/>
      <c r="AB306" s="278"/>
      <c r="AC306" s="278"/>
      <c r="AD306" s="278"/>
      <c r="AO306" s="78">
        <v>37560</v>
      </c>
      <c r="AP306" s="18">
        <f t="shared" ref="AP306:CR306" si="342">AP62/AP61-1</f>
        <v>3.9026629935721147E-3</v>
      </c>
      <c r="AQ306" s="18">
        <f t="shared" si="342"/>
        <v>7.981818430744303E-3</v>
      </c>
      <c r="AR306" s="18">
        <f t="shared" si="342"/>
        <v>1.5491200137698335E-3</v>
      </c>
      <c r="AS306" s="18">
        <f t="shared" si="342"/>
        <v>-1.9567219152855087E-3</v>
      </c>
      <c r="AT306" s="18">
        <f t="shared" si="342"/>
        <v>-2.3210141046240418E-3</v>
      </c>
      <c r="AU306" s="18">
        <f t="shared" si="342"/>
        <v>5.9364106897643598E-3</v>
      </c>
      <c r="AV306" s="18">
        <f t="shared" si="342"/>
        <v>1.7518158315893206E-2</v>
      </c>
      <c r="AW306" s="16"/>
      <c r="AX306" s="18">
        <f t="shared" si="342"/>
        <v>-3.8874914246512793E-3</v>
      </c>
      <c r="AY306" s="18">
        <f t="shared" si="342"/>
        <v>4.0632977553904936E-3</v>
      </c>
      <c r="AZ306" s="18">
        <f t="shared" si="342"/>
        <v>-2.3443936016507294E-3</v>
      </c>
      <c r="BA306" s="18">
        <f t="shared" si="342"/>
        <v>-5.836606600270744E-3</v>
      </c>
      <c r="BB306" s="18">
        <f t="shared" si="342"/>
        <v>-6.1994826068472175E-3</v>
      </c>
      <c r="BC306" s="18">
        <f t="shared" si="342"/>
        <v>2.0258415194633894E-3</v>
      </c>
      <c r="BD306" s="18">
        <f t="shared" si="342"/>
        <v>1.3562565201013177E-2</v>
      </c>
      <c r="BE306" s="16"/>
      <c r="BF306" s="18">
        <f t="shared" si="342"/>
        <v>-7.9186134955993026E-3</v>
      </c>
      <c r="BG306" s="18">
        <f t="shared" si="342"/>
        <v>-4.04685418187678E-3</v>
      </c>
      <c r="BH306" s="18">
        <f t="shared" si="342"/>
        <v>-6.3817603644767962E-3</v>
      </c>
      <c r="BI306" s="18">
        <f t="shared" si="342"/>
        <v>-9.8598408863193043E-3</v>
      </c>
      <c r="BJ306" s="18">
        <f t="shared" si="342"/>
        <v>-1.0221248386611093E-2</v>
      </c>
      <c r="BK306" s="18">
        <f t="shared" si="342"/>
        <v>-2.0292109476384157E-3</v>
      </c>
      <c r="BL306" s="18">
        <f t="shared" si="342"/>
        <v>9.460825295435793E-3</v>
      </c>
      <c r="BM306" s="16"/>
      <c r="BN306" s="18">
        <f t="shared" si="342"/>
        <v>-1.5467239527389154E-3</v>
      </c>
      <c r="BO306" s="18">
        <f t="shared" si="342"/>
        <v>2.3499026985016602E-3</v>
      </c>
      <c r="BP306" s="18">
        <f t="shared" si="342"/>
        <v>6.4227488082522211E-3</v>
      </c>
      <c r="BQ306" s="18">
        <f t="shared" si="342"/>
        <v>-3.5004193593691779E-3</v>
      </c>
      <c r="BR306" s="18">
        <f t="shared" si="342"/>
        <v>-3.864148089252728E-3</v>
      </c>
      <c r="BS306" s="18">
        <f t="shared" si="342"/>
        <v>4.3805047484182236E-3</v>
      </c>
      <c r="BT306" s="18">
        <f t="shared" si="342"/>
        <v>1.5944338608079089E-2</v>
      </c>
      <c r="BU306" s="16"/>
      <c r="BV306" s="18">
        <f t="shared" si="342"/>
        <v>1.9605581824473362E-3</v>
      </c>
      <c r="BW306" s="18">
        <f t="shared" si="342"/>
        <v>5.8708725738847445E-3</v>
      </c>
      <c r="BX306" s="18">
        <f t="shared" si="342"/>
        <v>9.9580254326270268E-3</v>
      </c>
      <c r="BY306" s="18">
        <f t="shared" si="342"/>
        <v>3.512715336135841E-3</v>
      </c>
      <c r="BZ306" s="18">
        <f t="shared" si="342"/>
        <v>-3.6500640537118212E-4</v>
      </c>
      <c r="CA306" s="18">
        <f t="shared" si="342"/>
        <v>7.9086075507637243E-3</v>
      </c>
      <c r="CB306" s="18">
        <f t="shared" si="342"/>
        <v>1.9513061866968329E-2</v>
      </c>
      <c r="CC306" s="16"/>
      <c r="CD306" s="18">
        <f t="shared" si="342"/>
        <v>-5.9013776881720048E-3</v>
      </c>
      <c r="CE306" s="18">
        <f t="shared" si="342"/>
        <v>6.238155946133972E-3</v>
      </c>
      <c r="CF306" s="18">
        <f t="shared" si="342"/>
        <v>1.0326801186578249E-2</v>
      </c>
      <c r="CG306" s="18">
        <f t="shared" si="342"/>
        <v>3.8791376515971976E-3</v>
      </c>
      <c r="CH306" s="18">
        <f t="shared" si="342"/>
        <v>3.6513968369455974E-4</v>
      </c>
      <c r="CI306" s="18">
        <f t="shared" si="342"/>
        <v>8.2766349809180184E-3</v>
      </c>
      <c r="CJ306" s="18">
        <f t="shared" si="342"/>
        <v>1.1513399359097898E-2</v>
      </c>
      <c r="CK306" s="16"/>
      <c r="CL306" s="18">
        <f t="shared" si="342"/>
        <v>-5.9013776881720048E-3</v>
      </c>
      <c r="CM306" s="18">
        <f t="shared" si="342"/>
        <v>-2.0217457829146968E-3</v>
      </c>
      <c r="CN306" s="18">
        <f t="shared" si="342"/>
        <v>2.0333370173741816E-3</v>
      </c>
      <c r="CO306" s="18">
        <f t="shared" si="342"/>
        <v>-4.3613996166876889E-3</v>
      </c>
      <c r="CP306" s="18">
        <f t="shared" si="342"/>
        <v>-7.8465522484045813E-3</v>
      </c>
      <c r="CQ306" s="18">
        <f t="shared" si="342"/>
        <v>-8.2086946119450666E-3</v>
      </c>
      <c r="CR306" s="18">
        <f t="shared" si="342"/>
        <v>1.1513399359097898E-2</v>
      </c>
      <c r="CS306" s="16"/>
      <c r="CT306" s="18">
        <f t="shared" ref="CT306:CZ306" si="343">CT62/CT61-1</f>
        <v>-1.7216555962880964E-2</v>
      </c>
      <c r="CU306" s="18">
        <f t="shared" si="343"/>
        <v>-1.3381083385142101E-2</v>
      </c>
      <c r="CV306" s="18">
        <f t="shared" si="343"/>
        <v>-9.3721569558352646E-3</v>
      </c>
      <c r="CW306" s="18">
        <f t="shared" si="343"/>
        <v>-1.5694106460521495E-2</v>
      </c>
      <c r="CX306" s="18">
        <f t="shared" si="343"/>
        <v>-1.9139589865808548E-2</v>
      </c>
      <c r="CY306" s="18">
        <f t="shared" si="343"/>
        <v>-1.1382349819975657E-2</v>
      </c>
      <c r="CZ306" s="18">
        <f t="shared" si="343"/>
        <v>-1.1382349819975657E-2</v>
      </c>
    </row>
    <row r="307" spans="12:104" x14ac:dyDescent="0.25">
      <c r="L307" s="121"/>
      <c r="M307" s="278"/>
      <c r="N307" s="278"/>
      <c r="O307" s="278"/>
      <c r="P307" s="278"/>
      <c r="Q307" s="278"/>
      <c r="R307" s="278"/>
      <c r="S307" s="278"/>
      <c r="T307" s="278"/>
      <c r="U307" s="63"/>
      <c r="V307" s="121"/>
      <c r="W307" s="278"/>
      <c r="X307" s="278"/>
      <c r="Y307" s="278"/>
      <c r="Z307" s="278"/>
      <c r="AA307" s="278"/>
      <c r="AB307" s="278"/>
      <c r="AC307" s="278"/>
      <c r="AD307" s="278"/>
      <c r="AO307" s="78">
        <v>37589</v>
      </c>
      <c r="AP307" s="16">
        <f t="shared" ref="AP307:CR307" si="344">AP63/AP62-1</f>
        <v>-1.4985001546925614E-2</v>
      </c>
      <c r="AQ307" s="16">
        <f t="shared" si="344"/>
        <v>-1.2088449418667935E-2</v>
      </c>
      <c r="AR307" s="16">
        <f t="shared" si="344"/>
        <v>-2.1138560687432806E-2</v>
      </c>
      <c r="AS307" s="16">
        <f t="shared" si="344"/>
        <v>-1.5552663228825203E-2</v>
      </c>
      <c r="AT307" s="16">
        <f t="shared" si="344"/>
        <v>-1.8074445239799619E-2</v>
      </c>
      <c r="AU307" s="16">
        <f t="shared" si="344"/>
        <v>-2.1463373655913998E-2</v>
      </c>
      <c r="AV307" s="16">
        <f t="shared" si="344"/>
        <v>-8.3239567831777661E-3</v>
      </c>
      <c r="AW307" s="16"/>
      <c r="AX307" s="16">
        <f t="shared" si="344"/>
        <v>1.5212967894355778E-2</v>
      </c>
      <c r="AY307" s="16">
        <f t="shared" si="344"/>
        <v>2.9406172827892707E-3</v>
      </c>
      <c r="AZ307" s="16">
        <f t="shared" si="344"/>
        <v>-6.247173038147702E-3</v>
      </c>
      <c r="BA307" s="16">
        <f t="shared" si="344"/>
        <v>-5.7629750084109421E-4</v>
      </c>
      <c r="BB307" s="16">
        <f t="shared" si="344"/>
        <v>-3.1364433005850456E-3</v>
      </c>
      <c r="BC307" s="16">
        <f t="shared" si="344"/>
        <v>-6.576927375890107E-3</v>
      </c>
      <c r="BD307" s="16">
        <f t="shared" si="344"/>
        <v>6.7623790238815484E-3</v>
      </c>
      <c r="BE307" s="16"/>
      <c r="BF307" s="16">
        <f t="shared" si="344"/>
        <v>1.2236368135947417E-2</v>
      </c>
      <c r="BG307" s="16">
        <f t="shared" si="344"/>
        <v>-2.9319954064240816E-3</v>
      </c>
      <c r="BH307" s="16">
        <f t="shared" si="344"/>
        <v>-9.1608517619207186E-3</v>
      </c>
      <c r="BI307" s="16">
        <f t="shared" si="344"/>
        <v>-3.5066032056401131E-3</v>
      </c>
      <c r="BJ307" s="16">
        <f t="shared" si="344"/>
        <v>-6.0592426696592927E-3</v>
      </c>
      <c r="BK307" s="16">
        <f t="shared" si="344"/>
        <v>-9.4896392614595149E-3</v>
      </c>
      <c r="BL307" s="16">
        <f t="shared" si="344"/>
        <v>3.8105563532229159E-3</v>
      </c>
      <c r="BM307" s="16"/>
      <c r="BN307" s="16">
        <f t="shared" si="344"/>
        <v>2.1595048939998973E-2</v>
      </c>
      <c r="BO307" s="16">
        <f t="shared" si="344"/>
        <v>6.2864455513014228E-3</v>
      </c>
      <c r="BP307" s="16">
        <f t="shared" si="344"/>
        <v>9.2455488645264428E-3</v>
      </c>
      <c r="BQ307" s="16">
        <f t="shared" si="344"/>
        <v>5.7065251876000644E-3</v>
      </c>
      <c r="BR307" s="16">
        <f t="shared" si="344"/>
        <v>3.1302851706824786E-3</v>
      </c>
      <c r="BS307" s="16">
        <f t="shared" si="344"/>
        <v>-3.3182732043190999E-4</v>
      </c>
      <c r="BT307" s="16">
        <f t="shared" si="344"/>
        <v>1.309133590271383E-2</v>
      </c>
      <c r="BU307" s="16"/>
      <c r="BV307" s="16">
        <f t="shared" si="344"/>
        <v>1.5798369956320224E-2</v>
      </c>
      <c r="BW307" s="16">
        <f t="shared" si="344"/>
        <v>5.7662981116024525E-4</v>
      </c>
      <c r="BX307" s="16">
        <f t="shared" si="344"/>
        <v>3.5189427415380781E-3</v>
      </c>
      <c r="BY307" s="16">
        <f t="shared" si="344"/>
        <v>-5.6741455331966728E-3</v>
      </c>
      <c r="BZ307" s="16">
        <f t="shared" si="344"/>
        <v>-2.5616220561330838E-3</v>
      </c>
      <c r="CA307" s="16">
        <f t="shared" si="344"/>
        <v>-6.0040900171205447E-3</v>
      </c>
      <c r="CB307" s="16">
        <f t="shared" si="344"/>
        <v>7.3429082243812172E-3</v>
      </c>
      <c r="CC307" s="16"/>
      <c r="CD307" s="16">
        <f t="shared" si="344"/>
        <v>2.1934154612181844E-2</v>
      </c>
      <c r="CE307" s="16">
        <f t="shared" si="344"/>
        <v>3.1463115282996945E-3</v>
      </c>
      <c r="CF307" s="16">
        <f t="shared" si="344"/>
        <v>6.0961809091459873E-3</v>
      </c>
      <c r="CG307" s="16">
        <f t="shared" si="344"/>
        <v>-3.1205170623972434E-3</v>
      </c>
      <c r="CH307" s="16">
        <f t="shared" si="344"/>
        <v>2.5682008159879643E-3</v>
      </c>
      <c r="CI307" s="16">
        <f t="shared" si="344"/>
        <v>-3.4513089100139949E-3</v>
      </c>
      <c r="CJ307" s="16">
        <f t="shared" si="344"/>
        <v>1.3427618873936842E-2</v>
      </c>
      <c r="CK307" s="16"/>
      <c r="CL307" s="16">
        <f t="shared" si="344"/>
        <v>2.1934154612181844E-2</v>
      </c>
      <c r="CM307" s="16">
        <f t="shared" si="344"/>
        <v>6.6204697244622857E-3</v>
      </c>
      <c r="CN307" s="16">
        <f t="shared" si="344"/>
        <v>9.580555274943281E-3</v>
      </c>
      <c r="CO307" s="16">
        <f t="shared" si="344"/>
        <v>3.3193746635218346E-4</v>
      </c>
      <c r="CP307" s="16">
        <f t="shared" si="344"/>
        <v>6.0403568634643801E-3</v>
      </c>
      <c r="CQ307" s="16">
        <f t="shared" si="344"/>
        <v>3.4632616959628937E-3</v>
      </c>
      <c r="CR307" s="16">
        <f t="shared" si="344"/>
        <v>1.3427618873936842E-2</v>
      </c>
      <c r="CS307" s="16"/>
      <c r="CT307" s="16">
        <f t="shared" ref="CT307:CZ307" si="345">CT63/CT62-1</f>
        <v>8.3938266333190015E-3</v>
      </c>
      <c r="CU307" s="16">
        <f t="shared" si="345"/>
        <v>-6.716956418691411E-3</v>
      </c>
      <c r="CV307" s="16">
        <f t="shared" si="345"/>
        <v>-3.7960911340346737E-3</v>
      </c>
      <c r="CW307" s="16">
        <f t="shared" si="345"/>
        <v>-1.2922167467801837E-2</v>
      </c>
      <c r="CX307" s="16">
        <f t="shared" si="345"/>
        <v>-7.2893829543352329E-3</v>
      </c>
      <c r="CY307" s="16">
        <f t="shared" si="345"/>
        <v>-1.3249706860028909E-2</v>
      </c>
      <c r="CZ307" s="16">
        <f t="shared" si="345"/>
        <v>-1.3249706860028909E-2</v>
      </c>
    </row>
    <row r="308" spans="12:104" x14ac:dyDescent="0.25">
      <c r="L308" s="121"/>
      <c r="M308" s="278"/>
      <c r="N308" s="278"/>
      <c r="O308" s="278"/>
      <c r="P308" s="278"/>
      <c r="Q308" s="278"/>
      <c r="R308" s="278"/>
      <c r="S308" s="278"/>
      <c r="T308" s="278"/>
      <c r="U308" s="63"/>
      <c r="V308" s="121"/>
      <c r="W308" s="278"/>
      <c r="X308" s="278"/>
      <c r="Y308" s="278"/>
      <c r="Z308" s="278"/>
      <c r="AA308" s="278"/>
      <c r="AB308" s="278"/>
      <c r="AC308" s="278"/>
      <c r="AD308" s="278"/>
      <c r="AO308" s="78">
        <v>37621</v>
      </c>
      <c r="AP308" s="18">
        <f t="shared" ref="AP308:CR308" si="346">AP64/AP63-1</f>
        <v>-5.2671828697065326E-2</v>
      </c>
      <c r="AQ308" s="18">
        <f t="shared" si="346"/>
        <v>3.4371820606593495E-4</v>
      </c>
      <c r="AR308" s="18">
        <f t="shared" si="346"/>
        <v>-1.9751569152438364E-2</v>
      </c>
      <c r="AS308" s="18">
        <f t="shared" si="346"/>
        <v>-2.3379579267986506E-2</v>
      </c>
      <c r="AT308" s="18">
        <f t="shared" si="346"/>
        <v>1.5126663021687525E-2</v>
      </c>
      <c r="AU308" s="18">
        <f t="shared" si="346"/>
        <v>-5.3697901017298322E-2</v>
      </c>
      <c r="AV308" s="18">
        <f t="shared" si="346"/>
        <v>-4.9911547611785623E-2</v>
      </c>
      <c r="AW308" s="16"/>
      <c r="AX308" s="18">
        <f t="shared" si="346"/>
        <v>5.5600403632694251E-2</v>
      </c>
      <c r="AY308" s="18">
        <f t="shared" si="346"/>
        <v>5.5963232709753452E-2</v>
      </c>
      <c r="AZ308" s="18">
        <f t="shared" si="346"/>
        <v>3.4750639263001259E-2</v>
      </c>
      <c r="BA308" s="18">
        <f t="shared" si="346"/>
        <v>3.0920910320645145E-2</v>
      </c>
      <c r="BB308" s="18">
        <f t="shared" si="346"/>
        <v>7.1568115224003304E-2</v>
      </c>
      <c r="BC308" s="18">
        <f t="shared" si="346"/>
        <v>-1.083122355394317E-3</v>
      </c>
      <c r="BD308" s="18">
        <f t="shared" si="346"/>
        <v>2.9137538277610453E-3</v>
      </c>
      <c r="BE308" s="16"/>
      <c r="BF308" s="18">
        <f t="shared" si="346"/>
        <v>-3.4360010445455558E-4</v>
      </c>
      <c r="BG308" s="18">
        <f t="shared" si="346"/>
        <v>-5.2997330755677696E-2</v>
      </c>
      <c r="BH308" s="18">
        <f t="shared" si="346"/>
        <v>-2.008838261566892E-2</v>
      </c>
      <c r="BI308" s="18">
        <f t="shared" si="346"/>
        <v>-2.3715146146562449E-2</v>
      </c>
      <c r="BJ308" s="18">
        <f t="shared" si="346"/>
        <v>1.4777865394238754E-2</v>
      </c>
      <c r="BK308" s="18">
        <f t="shared" si="346"/>
        <v>-5.4023050517354232E-2</v>
      </c>
      <c r="BL308" s="18">
        <f t="shared" si="346"/>
        <v>-5.0237998103267234E-2</v>
      </c>
      <c r="BM308" s="16"/>
      <c r="BN308" s="18">
        <f t="shared" si="346"/>
        <v>2.014955447096245E-2</v>
      </c>
      <c r="BO308" s="18">
        <f t="shared" si="346"/>
        <v>-3.3583588107519713E-2</v>
      </c>
      <c r="BP308" s="18">
        <f t="shared" si="346"/>
        <v>2.0500198445744022E-2</v>
      </c>
      <c r="BQ308" s="18">
        <f t="shared" si="346"/>
        <v>-3.701112902992465E-3</v>
      </c>
      <c r="BR308" s="18">
        <f t="shared" si="346"/>
        <v>3.5581013013169516E-2</v>
      </c>
      <c r="BS308" s="18">
        <f t="shared" si="346"/>
        <v>-3.4630335327860085E-2</v>
      </c>
      <c r="BT308" s="18">
        <f t="shared" si="346"/>
        <v>-3.0767688588156816E-2</v>
      </c>
      <c r="BU308" s="16"/>
      <c r="BV308" s="18">
        <f t="shared" si="346"/>
        <v>2.393926931249557E-2</v>
      </c>
      <c r="BW308" s="18">
        <f t="shared" si="346"/>
        <v>-2.9993484476930399E-2</v>
      </c>
      <c r="BX308" s="18">
        <f t="shared" si="346"/>
        <v>2.4291215881264261E-2</v>
      </c>
      <c r="BY308" s="18">
        <f t="shared" si="346"/>
        <v>3.7148620267726251E-3</v>
      </c>
      <c r="BZ308" s="18">
        <f t="shared" si="346"/>
        <v>3.9428053594058765E-2</v>
      </c>
      <c r="CA308" s="18">
        <f t="shared" si="346"/>
        <v>-3.1044120218771565E-2</v>
      </c>
      <c r="CB308" s="18">
        <f t="shared" si="346"/>
        <v>-2.7167124279372068E-2</v>
      </c>
      <c r="CC308" s="16"/>
      <c r="CD308" s="18">
        <f t="shared" si="346"/>
        <v>5.6744987752880283E-2</v>
      </c>
      <c r="CE308" s="18">
        <f t="shared" si="346"/>
        <v>-6.6788208987575759E-2</v>
      </c>
      <c r="CF308" s="18">
        <f t="shared" si="346"/>
        <v>-1.4562660359661694E-2</v>
      </c>
      <c r="CG308" s="18">
        <f t="shared" si="346"/>
        <v>-3.4358502682123815E-2</v>
      </c>
      <c r="CH308" s="18">
        <f t="shared" si="346"/>
        <v>-3.7932450887511848E-2</v>
      </c>
      <c r="CI308" s="18">
        <f t="shared" si="346"/>
        <v>-6.7798991540738873E-2</v>
      </c>
      <c r="CJ308" s="18">
        <f t="shared" si="346"/>
        <v>4.0012099831365777E-3</v>
      </c>
      <c r="CK308" s="16"/>
      <c r="CL308" s="18">
        <f t="shared" si="346"/>
        <v>5.6744987752880283E-2</v>
      </c>
      <c r="CM308" s="18">
        <f t="shared" si="346"/>
        <v>1.0842967814779225E-3</v>
      </c>
      <c r="CN308" s="18">
        <f t="shared" si="346"/>
        <v>5.7108210244339874E-2</v>
      </c>
      <c r="CO308" s="18">
        <f t="shared" si="346"/>
        <v>3.587261605078651E-2</v>
      </c>
      <c r="CP308" s="18">
        <f t="shared" si="346"/>
        <v>3.2038734545664305E-2</v>
      </c>
      <c r="CQ308" s="18">
        <f t="shared" si="346"/>
        <v>7.2730013082475287E-2</v>
      </c>
      <c r="CR308" s="18">
        <f t="shared" si="346"/>
        <v>4.0012099831365777E-3</v>
      </c>
      <c r="CS308" s="16"/>
      <c r="CT308" s="18">
        <f t="shared" ref="CT308:CZ308" si="347">CT64/CT63-1</f>
        <v>5.2533579885456261E-2</v>
      </c>
      <c r="CU308" s="18">
        <f t="shared" si="347"/>
        <v>-2.9052885321797506E-3</v>
      </c>
      <c r="CV308" s="18">
        <f t="shared" si="347"/>
        <v>5.2895354839358477E-2</v>
      </c>
      <c r="CW308" s="18">
        <f t="shared" si="347"/>
        <v>3.1744390097084851E-2</v>
      </c>
      <c r="CX308" s="18">
        <f t="shared" si="347"/>
        <v>2.7925787622306464E-2</v>
      </c>
      <c r="CY308" s="18">
        <f t="shared" si="347"/>
        <v>-3.9852641046156378E-3</v>
      </c>
      <c r="CZ308" s="18">
        <f t="shared" si="347"/>
        <v>-3.9852641046156378E-3</v>
      </c>
    </row>
    <row r="309" spans="12:104" x14ac:dyDescent="0.25">
      <c r="L309" s="121"/>
      <c r="M309" s="278"/>
      <c r="N309" s="278"/>
      <c r="O309" s="278"/>
      <c r="P309" s="278"/>
      <c r="Q309" s="278"/>
      <c r="R309" s="278"/>
      <c r="S309" s="278"/>
      <c r="T309" s="278"/>
      <c r="U309" s="63"/>
      <c r="V309" s="121"/>
      <c r="W309" s="278"/>
      <c r="X309" s="278"/>
      <c r="Y309" s="278"/>
      <c r="Z309" s="278"/>
      <c r="AA309" s="278"/>
      <c r="AB309" s="278"/>
      <c r="AC309" s="278"/>
      <c r="AD309" s="278"/>
      <c r="AO309" s="137">
        <v>37652</v>
      </c>
      <c r="AP309" s="16">
        <f t="shared" ref="AP309:CR309" si="348">AP65/AP64-1</f>
        <v>-2.8830906732016937E-3</v>
      </c>
      <c r="AQ309" s="16">
        <f t="shared" si="348"/>
        <v>2.3735895215712066E-2</v>
      </c>
      <c r="AR309" s="16">
        <f t="shared" si="348"/>
        <v>2.0239108046388843E-2</v>
      </c>
      <c r="AS309" s="16">
        <f t="shared" si="348"/>
        <v>-1.1001439440674554E-2</v>
      </c>
      <c r="AT309" s="16">
        <f t="shared" si="348"/>
        <v>1.2148414123279494E-2</v>
      </c>
      <c r="AU309" s="16">
        <f t="shared" si="348"/>
        <v>3.1388914088723574E-2</v>
      </c>
      <c r="AV309" s="16">
        <f t="shared" si="348"/>
        <v>4.2530241158795112E-2</v>
      </c>
      <c r="AW309" s="16"/>
      <c r="AX309" s="16">
        <f t="shared" si="348"/>
        <v>2.8914269191846476E-3</v>
      </c>
      <c r="AY309" s="16">
        <f t="shared" si="348"/>
        <v>2.6695952741274454E-2</v>
      </c>
      <c r="AZ309" s="16">
        <f t="shared" si="348"/>
        <v>2.3189054867399195E-2</v>
      </c>
      <c r="BA309" s="16">
        <f t="shared" si="348"/>
        <v>-8.1418223796384526E-3</v>
      </c>
      <c r="BB309" s="16">
        <f t="shared" si="348"/>
        <v>1.507496729408575E-2</v>
      </c>
      <c r="BC309" s="16">
        <f t="shared" si="348"/>
        <v>3.4371099759068491E-2</v>
      </c>
      <c r="BD309" s="16">
        <f t="shared" si="348"/>
        <v>4.5544641162145627E-2</v>
      </c>
      <c r="BE309" s="16"/>
      <c r="BF309" s="16">
        <f t="shared" si="348"/>
        <v>-2.318556507263092E-2</v>
      </c>
      <c r="BG309" s="16">
        <f t="shared" si="348"/>
        <v>-2.6001809659418784E-2</v>
      </c>
      <c r="BH309" s="16">
        <f t="shared" si="348"/>
        <v>-3.4157121828637393E-3</v>
      </c>
      <c r="BI309" s="16">
        <f t="shared" si="348"/>
        <v>-3.3931929923260995E-2</v>
      </c>
      <c r="BJ309" s="16">
        <f t="shared" si="348"/>
        <v>-1.1318818795535979E-2</v>
      </c>
      <c r="BK309" s="16">
        <f t="shared" si="348"/>
        <v>7.4755793059293474E-3</v>
      </c>
      <c r="BL309" s="16">
        <f t="shared" si="348"/>
        <v>1.8358588412222154E-2</v>
      </c>
      <c r="BM309" s="16"/>
      <c r="BN309" s="16">
        <f t="shared" si="348"/>
        <v>-1.9837612464340681E-2</v>
      </c>
      <c r="BO309" s="16">
        <f t="shared" si="348"/>
        <v>-2.2663509502067747E-2</v>
      </c>
      <c r="BP309" s="16">
        <f t="shared" si="348"/>
        <v>3.4274192605878717E-3</v>
      </c>
      <c r="BQ309" s="16">
        <f t="shared" si="348"/>
        <v>-3.0620809612841193E-2</v>
      </c>
      <c r="BR309" s="16">
        <f t="shared" si="348"/>
        <v>-7.9301938724950505E-3</v>
      </c>
      <c r="BS309" s="16">
        <f t="shared" si="348"/>
        <v>1.0928620511014397E-2</v>
      </c>
      <c r="BT309" s="16">
        <f t="shared" si="348"/>
        <v>2.1848930252331256E-2</v>
      </c>
      <c r="BU309" s="16"/>
      <c r="BV309" s="16">
        <f t="shared" si="348"/>
        <v>1.112381744464086E-2</v>
      </c>
      <c r="BW309" s="16">
        <f t="shared" si="348"/>
        <v>8.2086557971141616E-3</v>
      </c>
      <c r="BX309" s="16">
        <f t="shared" si="348"/>
        <v>3.5123746425617552E-2</v>
      </c>
      <c r="BY309" s="16">
        <f t="shared" si="348"/>
        <v>3.1588061634180153E-2</v>
      </c>
      <c r="BZ309" s="16">
        <f t="shared" si="348"/>
        <v>2.3407368308869581E-2</v>
      </c>
      <c r="CA309" s="16">
        <f t="shared" si="348"/>
        <v>4.2861896083473017E-2</v>
      </c>
      <c r="CB309" s="16">
        <f t="shared" si="348"/>
        <v>5.4127157241963042E-2</v>
      </c>
      <c r="CC309" s="16"/>
      <c r="CD309" s="16">
        <f t="shared" si="348"/>
        <v>-3.0433635324127017E-2</v>
      </c>
      <c r="CE309" s="16">
        <f t="shared" si="348"/>
        <v>-1.4851087633725779E-2</v>
      </c>
      <c r="CF309" s="16">
        <f t="shared" si="348"/>
        <v>1.1448401173922207E-2</v>
      </c>
      <c r="CG309" s="16">
        <f t="shared" si="348"/>
        <v>7.9935845476943879E-3</v>
      </c>
      <c r="CH309" s="16">
        <f t="shared" si="348"/>
        <v>-2.287199509570581E-2</v>
      </c>
      <c r="CI309" s="16">
        <f t="shared" si="348"/>
        <v>1.9009563910753258E-2</v>
      </c>
      <c r="CJ309" s="16">
        <f t="shared" si="348"/>
        <v>1.0802255984994069E-2</v>
      </c>
      <c r="CK309" s="16"/>
      <c r="CL309" s="16">
        <f t="shared" si="348"/>
        <v>-3.0433635324127017E-2</v>
      </c>
      <c r="CM309" s="16">
        <f t="shared" si="348"/>
        <v>-3.3228983067174034E-2</v>
      </c>
      <c r="CN309" s="16">
        <f t="shared" si="348"/>
        <v>-7.4201096875015082E-3</v>
      </c>
      <c r="CO309" s="16">
        <f t="shared" si="348"/>
        <v>-1.0810476911307543E-2</v>
      </c>
      <c r="CP309" s="16">
        <f t="shared" si="348"/>
        <v>-4.1100260968823576E-2</v>
      </c>
      <c r="CQ309" s="16">
        <f t="shared" si="348"/>
        <v>-1.8654941606041753E-2</v>
      </c>
      <c r="CR309" s="16">
        <f t="shared" si="348"/>
        <v>1.0802255984994069E-2</v>
      </c>
      <c r="CS309" s="16"/>
      <c r="CT309" s="16">
        <f t="shared" ref="CT309:CZ309" si="349">CT65/CT64-1</f>
        <v>-4.0795210996970144E-2</v>
      </c>
      <c r="CU309" s="16">
        <f t="shared" si="349"/>
        <v>-4.3560685377834973E-2</v>
      </c>
      <c r="CV309" s="16">
        <f t="shared" si="349"/>
        <v>-1.8027626634785077E-2</v>
      </c>
      <c r="CW309" s="16">
        <f t="shared" si="349"/>
        <v>-2.1381761633724072E-2</v>
      </c>
      <c r="CX309" s="16">
        <f t="shared" si="349"/>
        <v>-5.1347844394391884E-2</v>
      </c>
      <c r="CY309" s="16">
        <f t="shared" si="349"/>
        <v>-1.0686814281461676E-2</v>
      </c>
      <c r="CZ309" s="16">
        <f t="shared" si="349"/>
        <v>-1.0686814281461676E-2</v>
      </c>
    </row>
    <row r="310" spans="12:104" x14ac:dyDescent="0.25">
      <c r="L310" s="121"/>
      <c r="M310" s="278"/>
      <c r="N310" s="278"/>
      <c r="O310" s="278"/>
      <c r="P310" s="278"/>
      <c r="Q310" s="278"/>
      <c r="R310" s="278"/>
      <c r="S310" s="278"/>
      <c r="T310" s="278"/>
      <c r="U310" s="63"/>
      <c r="V310" s="121"/>
      <c r="W310" s="278"/>
      <c r="X310" s="278"/>
      <c r="Y310" s="278"/>
      <c r="Z310" s="278"/>
      <c r="AA310" s="278"/>
      <c r="AB310" s="278"/>
      <c r="AC310" s="278"/>
      <c r="AD310" s="278"/>
      <c r="AO310" s="78">
        <v>37680</v>
      </c>
      <c r="AP310" s="18">
        <f t="shared" ref="AP310:CR310" si="350">AP66/AP65-1</f>
        <v>3.5188665606476821E-2</v>
      </c>
      <c r="AQ310" s="18">
        <f t="shared" si="350"/>
        <v>3.8544155948768921E-2</v>
      </c>
      <c r="AR310" s="18">
        <f t="shared" si="350"/>
        <v>-1.204301075268821E-2</v>
      </c>
      <c r="AS310" s="18">
        <f t="shared" si="350"/>
        <v>5.0074505319333218E-2</v>
      </c>
      <c r="AT310" s="18">
        <f t="shared" si="350"/>
        <v>4.3437986558662933E-2</v>
      </c>
      <c r="AU310" s="18">
        <f t="shared" si="350"/>
        <v>6.0229571642185009E-2</v>
      </c>
      <c r="AV310" s="18">
        <f t="shared" si="350"/>
        <v>7.2857389205035261E-2</v>
      </c>
      <c r="AW310" s="16"/>
      <c r="AX310" s="18">
        <f t="shared" si="350"/>
        <v>-3.3992514384671213E-2</v>
      </c>
      <c r="AY310" s="18">
        <f t="shared" si="350"/>
        <v>3.241428788563816E-3</v>
      </c>
      <c r="AZ310" s="18">
        <f t="shared" si="350"/>
        <v>-4.5626152921113938E-2</v>
      </c>
      <c r="BA310" s="18">
        <f t="shared" si="350"/>
        <v>1.4379832592289254E-2</v>
      </c>
      <c r="BB310" s="18">
        <f t="shared" si="350"/>
        <v>7.9689057910552474E-3</v>
      </c>
      <c r="BC310" s="18">
        <f t="shared" si="350"/>
        <v>2.4189702677084091E-2</v>
      </c>
      <c r="BD310" s="18">
        <f t="shared" si="350"/>
        <v>3.6388268969782311E-2</v>
      </c>
      <c r="BE310" s="16"/>
      <c r="BF310" s="18">
        <f t="shared" si="350"/>
        <v>-3.7113641945783815E-2</v>
      </c>
      <c r="BG310" s="18">
        <f t="shared" si="350"/>
        <v>-3.230955875175745E-3</v>
      </c>
      <c r="BH310" s="18">
        <f t="shared" si="350"/>
        <v>-4.8709692709447583E-2</v>
      </c>
      <c r="BI310" s="18">
        <f t="shared" si="350"/>
        <v>1.1102416112515279E-2</v>
      </c>
      <c r="BJ310" s="18">
        <f t="shared" si="350"/>
        <v>4.7122027328949656E-3</v>
      </c>
      <c r="BK310" s="18">
        <f t="shared" si="350"/>
        <v>2.0880590939925003E-2</v>
      </c>
      <c r="BL310" s="18">
        <f t="shared" si="350"/>
        <v>3.3039744203191335E-2</v>
      </c>
      <c r="BM310" s="16"/>
      <c r="BN310" s="18">
        <f t="shared" si="350"/>
        <v>1.2189812799303423E-2</v>
      </c>
      <c r="BO310" s="18">
        <f t="shared" si="350"/>
        <v>4.7807421652180437E-2</v>
      </c>
      <c r="BP310" s="18">
        <f t="shared" si="350"/>
        <v>5.1203814793595148E-2</v>
      </c>
      <c r="BQ310" s="18">
        <f t="shared" si="350"/>
        <v>6.2874716964496979E-2</v>
      </c>
      <c r="BR310" s="18">
        <f t="shared" si="350"/>
        <v>5.6157300282495104E-2</v>
      </c>
      <c r="BS310" s="18">
        <f t="shared" si="350"/>
        <v>7.315357164478864E-2</v>
      </c>
      <c r="BT310" s="18">
        <f t="shared" si="350"/>
        <v>8.5935319939794086E-2</v>
      </c>
      <c r="BU310" s="16"/>
      <c r="BV310" s="18">
        <f t="shared" si="350"/>
        <v>-4.768662134512569E-2</v>
      </c>
      <c r="BW310" s="18">
        <f t="shared" si="350"/>
        <v>-1.4175984311065148E-2</v>
      </c>
      <c r="BX310" s="18">
        <f t="shared" si="350"/>
        <v>-1.0980505966153187E-2</v>
      </c>
      <c r="BY310" s="18">
        <f t="shared" si="350"/>
        <v>-5.9155341604195E-2</v>
      </c>
      <c r="BZ310" s="18">
        <f t="shared" si="350"/>
        <v>-6.3200456034803176E-3</v>
      </c>
      <c r="CA310" s="18">
        <f t="shared" si="350"/>
        <v>9.6708055203791332E-3</v>
      </c>
      <c r="CB310" s="18">
        <f t="shared" si="350"/>
        <v>2.169644512869473E-2</v>
      </c>
      <c r="CC310" s="16"/>
      <c r="CD310" s="18">
        <f t="shared" si="350"/>
        <v>-5.6808047288188335E-2</v>
      </c>
      <c r="CE310" s="18">
        <f t="shared" si="350"/>
        <v>-7.9059043838272114E-3</v>
      </c>
      <c r="CF310" s="18">
        <f t="shared" si="350"/>
        <v>-4.6901020213324651E-3</v>
      </c>
      <c r="CG310" s="18">
        <f t="shared" si="350"/>
        <v>-5.3171341302544972E-2</v>
      </c>
      <c r="CH310" s="18">
        <f t="shared" si="350"/>
        <v>6.3602426269315782E-3</v>
      </c>
      <c r="CI310" s="18">
        <f t="shared" si="350"/>
        <v>1.6092556816818426E-2</v>
      </c>
      <c r="CJ310" s="18">
        <f t="shared" si="350"/>
        <v>1.1910455905593365E-2</v>
      </c>
      <c r="CK310" s="16"/>
      <c r="CL310" s="18">
        <f t="shared" si="350"/>
        <v>-5.6808047288188335E-2</v>
      </c>
      <c r="CM310" s="18">
        <f t="shared" si="350"/>
        <v>-2.361838106149261E-2</v>
      </c>
      <c r="CN310" s="18">
        <f t="shared" si="350"/>
        <v>-2.0453509573240436E-2</v>
      </c>
      <c r="CO310" s="18">
        <f t="shared" si="350"/>
        <v>-6.8166918116545738E-2</v>
      </c>
      <c r="CP310" s="18">
        <f t="shared" si="350"/>
        <v>-9.5781768349685326E-3</v>
      </c>
      <c r="CQ310" s="18">
        <f t="shared" si="350"/>
        <v>-1.5837687924053601E-2</v>
      </c>
      <c r="CR310" s="18">
        <f t="shared" si="350"/>
        <v>1.1910455905593365E-2</v>
      </c>
      <c r="CS310" s="16"/>
      <c r="CT310" s="18">
        <f t="shared" ref="CT310:CZ310" si="351">CT66/CT65-1</f>
        <v>-6.7909668086474251E-2</v>
      </c>
      <c r="CU310" s="18">
        <f t="shared" si="351"/>
        <v>-3.5110653081739329E-2</v>
      </c>
      <c r="CV310" s="18">
        <f t="shared" si="351"/>
        <v>-3.1983032974859604E-2</v>
      </c>
      <c r="CW310" s="18">
        <f t="shared" si="351"/>
        <v>-7.9134841976185588E-2</v>
      </c>
      <c r="CX310" s="18">
        <f t="shared" si="351"/>
        <v>-2.1235705802971405E-2</v>
      </c>
      <c r="CY310" s="18">
        <f t="shared" si="351"/>
        <v>-1.1770266663500561E-2</v>
      </c>
      <c r="CZ310" s="18">
        <f t="shared" si="351"/>
        <v>-1.1770266663500561E-2</v>
      </c>
    </row>
    <row r="311" spans="12:104" x14ac:dyDescent="0.25">
      <c r="L311" s="121"/>
      <c r="M311" s="278"/>
      <c r="N311" s="278"/>
      <c r="O311" s="278"/>
      <c r="P311" s="278"/>
      <c r="Q311" s="278"/>
      <c r="R311" s="278"/>
      <c r="S311" s="278"/>
      <c r="T311" s="278"/>
      <c r="U311" s="63"/>
      <c r="V311" s="121"/>
      <c r="W311" s="278"/>
      <c r="X311" s="278"/>
      <c r="Y311" s="278"/>
      <c r="Z311" s="278"/>
      <c r="AA311" s="278"/>
      <c r="AB311" s="278"/>
      <c r="AC311" s="278"/>
      <c r="AD311" s="278"/>
      <c r="AO311" s="78">
        <v>37711</v>
      </c>
      <c r="AP311" s="16">
        <f t="shared" ref="AP311:CR311" si="352">AP67/AP66-1</f>
        <v>1.5585721468074354E-2</v>
      </c>
      <c r="AQ311" s="16">
        <f t="shared" si="352"/>
        <v>2.5750740075235701E-2</v>
      </c>
      <c r="AR311" s="16">
        <f t="shared" si="352"/>
        <v>2.2282835641875387E-2</v>
      </c>
      <c r="AS311" s="16">
        <f t="shared" si="352"/>
        <v>1.5576529602006506E-2</v>
      </c>
      <c r="AT311" s="16">
        <f t="shared" si="352"/>
        <v>1.6168331979676376E-2</v>
      </c>
      <c r="AU311" s="16">
        <f t="shared" si="352"/>
        <v>2.7418853054028913E-2</v>
      </c>
      <c r="AV311" s="16">
        <f t="shared" si="352"/>
        <v>9.1043730841207093E-3</v>
      </c>
      <c r="AW311" s="16"/>
      <c r="AX311" s="16">
        <f t="shared" si="352"/>
        <v>-1.5346534653465249E-2</v>
      </c>
      <c r="AY311" s="16">
        <f t="shared" si="352"/>
        <v>1.0009020796853507E-2</v>
      </c>
      <c r="AZ311" s="16">
        <f t="shared" si="352"/>
        <v>6.5943366790546243E-3</v>
      </c>
      <c r="BA311" s="16">
        <f t="shared" si="352"/>
        <v>-9.050802776577882E-6</v>
      </c>
      <c r="BB311" s="16">
        <f t="shared" si="352"/>
        <v>5.7366945919623547E-4</v>
      </c>
      <c r="BC311" s="16">
        <f t="shared" si="352"/>
        <v>1.16515340220118E-2</v>
      </c>
      <c r="BD311" s="16">
        <f t="shared" si="352"/>
        <v>-6.3818821463781372E-3</v>
      </c>
      <c r="BE311" s="16"/>
      <c r="BF311" s="16">
        <f t="shared" si="352"/>
        <v>-2.510428612836979E-2</v>
      </c>
      <c r="BG311" s="16">
        <f t="shared" si="352"/>
        <v>-9.9098330715469141E-3</v>
      </c>
      <c r="BH311" s="16">
        <f t="shared" si="352"/>
        <v>-3.3808451681994756E-3</v>
      </c>
      <c r="BI311" s="16">
        <f t="shared" si="352"/>
        <v>-9.9187941823790648E-3</v>
      </c>
      <c r="BJ311" s="16">
        <f t="shared" si="352"/>
        <v>-9.3418485809295682E-3</v>
      </c>
      <c r="BK311" s="16">
        <f t="shared" si="352"/>
        <v>1.6262361932790625E-3</v>
      </c>
      <c r="BL311" s="16">
        <f t="shared" si="352"/>
        <v>-1.6228471831172264E-2</v>
      </c>
      <c r="BM311" s="16"/>
      <c r="BN311" s="16">
        <f t="shared" si="352"/>
        <v>-2.1797133694301363E-2</v>
      </c>
      <c r="BO311" s="16">
        <f t="shared" si="352"/>
        <v>-6.5511362807888496E-3</v>
      </c>
      <c r="BP311" s="16">
        <f t="shared" si="352"/>
        <v>3.3923140567873045E-3</v>
      </c>
      <c r="BQ311" s="16">
        <f t="shared" si="352"/>
        <v>-6.5601277905230626E-3</v>
      </c>
      <c r="BR311" s="16">
        <f t="shared" si="352"/>
        <v>-5.9812250083998153E-3</v>
      </c>
      <c r="BS311" s="16">
        <f t="shared" si="352"/>
        <v>5.0240669539645122E-3</v>
      </c>
      <c r="BT311" s="16">
        <f t="shared" si="352"/>
        <v>-1.2891209847498031E-2</v>
      </c>
      <c r="BU311" s="16"/>
      <c r="BV311" s="16">
        <f t="shared" si="352"/>
        <v>-1.5337622668486373E-2</v>
      </c>
      <c r="BW311" s="16">
        <f t="shared" si="352"/>
        <v>9.0508846941617094E-6</v>
      </c>
      <c r="BX311" s="16">
        <f t="shared" si="352"/>
        <v>1.0018162272040998E-2</v>
      </c>
      <c r="BY311" s="16">
        <f t="shared" si="352"/>
        <v>6.6034472483300632E-3</v>
      </c>
      <c r="BZ311" s="16">
        <f t="shared" si="352"/>
        <v>5.8272553610683175E-4</v>
      </c>
      <c r="CA311" s="16">
        <f t="shared" si="352"/>
        <v>1.1660690363397119E-2</v>
      </c>
      <c r="CB311" s="16">
        <f t="shared" si="352"/>
        <v>-6.3728890233630819E-3</v>
      </c>
      <c r="CC311" s="16"/>
      <c r="CD311" s="16">
        <f t="shared" si="352"/>
        <v>-2.6687122756727355E-2</v>
      </c>
      <c r="CE311" s="16">
        <f t="shared" si="352"/>
        <v>-5.7334055123248184E-4</v>
      </c>
      <c r="CF311" s="16">
        <f t="shared" si="352"/>
        <v>9.4299416681202786E-3</v>
      </c>
      <c r="CG311" s="16">
        <f t="shared" si="352"/>
        <v>6.0172153271957907E-3</v>
      </c>
      <c r="CH311" s="16">
        <f t="shared" si="352"/>
        <v>-5.8238616481665062E-4</v>
      </c>
      <c r="CI311" s="16">
        <f t="shared" si="352"/>
        <v>1.1071513173840586E-2</v>
      </c>
      <c r="CJ311" s="16">
        <f t="shared" si="352"/>
        <v>-1.7825719194725531E-2</v>
      </c>
      <c r="CK311" s="16"/>
      <c r="CL311" s="16">
        <f t="shared" si="352"/>
        <v>-2.6687122756727355E-2</v>
      </c>
      <c r="CM311" s="16">
        <f t="shared" si="352"/>
        <v>-1.1517339350723632E-2</v>
      </c>
      <c r="CN311" s="16">
        <f t="shared" si="352"/>
        <v>-1.623595842956016E-3</v>
      </c>
      <c r="CO311" s="16">
        <f t="shared" si="352"/>
        <v>-4.9989518849946624E-3</v>
      </c>
      <c r="CP311" s="16">
        <f t="shared" si="352"/>
        <v>-1.1526285912333289E-2</v>
      </c>
      <c r="CQ311" s="16">
        <f t="shared" si="352"/>
        <v>-1.0950277037364287E-2</v>
      </c>
      <c r="CR311" s="16">
        <f t="shared" si="352"/>
        <v>-1.7825719194725531E-2</v>
      </c>
      <c r="CS311" s="16"/>
      <c r="CT311" s="16">
        <f t="shared" ref="CT311:CZ311" si="353">CT67/CT66-1</f>
        <v>-9.0222313240949648E-3</v>
      </c>
      <c r="CU311" s="16">
        <f t="shared" si="353"/>
        <v>6.422872159541626E-3</v>
      </c>
      <c r="CV311" s="16">
        <f t="shared" si="353"/>
        <v>1.6496179617415452E-2</v>
      </c>
      <c r="CW311" s="16">
        <f t="shared" si="353"/>
        <v>1.3059563420062759E-2</v>
      </c>
      <c r="CX311" s="16">
        <f t="shared" si="353"/>
        <v>6.4137632246157317E-3</v>
      </c>
      <c r="CY311" s="16">
        <f t="shared" si="353"/>
        <v>1.8149242495038909E-2</v>
      </c>
      <c r="CZ311" s="16">
        <f t="shared" si="353"/>
        <v>1.8149242495038909E-2</v>
      </c>
    </row>
    <row r="312" spans="12:104" x14ac:dyDescent="0.25">
      <c r="L312" s="121"/>
      <c r="M312" s="278"/>
      <c r="N312" s="278"/>
      <c r="O312" s="278"/>
      <c r="P312" s="278"/>
      <c r="Q312" s="278"/>
      <c r="R312" s="278"/>
      <c r="S312" s="278"/>
      <c r="T312" s="278"/>
      <c r="U312" s="63"/>
      <c r="V312" s="121"/>
      <c r="W312" s="278"/>
      <c r="X312" s="278"/>
      <c r="Y312" s="278"/>
      <c r="Z312" s="278"/>
      <c r="AA312" s="278"/>
      <c r="AB312" s="278"/>
      <c r="AC312" s="278"/>
      <c r="AD312" s="278"/>
      <c r="AO312" s="78">
        <v>37741</v>
      </c>
      <c r="AP312" s="18">
        <f t="shared" ref="AP312:CR312" si="354">AP68/AP67-1</f>
        <v>-3.7472497249725012E-2</v>
      </c>
      <c r="AQ312" s="18">
        <f t="shared" si="354"/>
        <v>-1.398883413779628E-2</v>
      </c>
      <c r="AR312" s="18">
        <f t="shared" si="354"/>
        <v>-2.8045992995019975E-2</v>
      </c>
      <c r="AS312" s="18">
        <f t="shared" si="354"/>
        <v>-4.3689478130889636E-2</v>
      </c>
      <c r="AT312" s="18">
        <f t="shared" si="354"/>
        <v>-3.9740515622966988E-2</v>
      </c>
      <c r="AU312" s="18">
        <f t="shared" si="354"/>
        <v>-1.2152532450491527E-2</v>
      </c>
      <c r="AV312" s="18">
        <f t="shared" si="354"/>
        <v>-2.1503174278107995E-3</v>
      </c>
      <c r="AW312" s="16"/>
      <c r="AX312" s="18">
        <f t="shared" si="354"/>
        <v>3.893135223944566E-2</v>
      </c>
      <c r="AY312" s="18">
        <f t="shared" si="354"/>
        <v>2.4397913872411525E-2</v>
      </c>
      <c r="AZ312" s="18">
        <f t="shared" si="354"/>
        <v>9.7934908122314646E-3</v>
      </c>
      <c r="BA312" s="18">
        <f t="shared" si="354"/>
        <v>-6.4590163537152634E-3</v>
      </c>
      <c r="BB312" s="18">
        <f t="shared" si="354"/>
        <v>-2.356315395416364E-3</v>
      </c>
      <c r="BC312" s="18">
        <f t="shared" si="354"/>
        <v>2.6305705267522628E-2</v>
      </c>
      <c r="BD312" s="18">
        <f t="shared" si="354"/>
        <v>3.6697320046426007E-2</v>
      </c>
      <c r="BE312" s="16"/>
      <c r="BF312" s="18">
        <f t="shared" si="354"/>
        <v>1.4187297894911799E-2</v>
      </c>
      <c r="BG312" s="18">
        <f t="shared" si="354"/>
        <v>-2.3816832836161206E-2</v>
      </c>
      <c r="BH312" s="18">
        <f t="shared" si="354"/>
        <v>-1.4256591957486964E-2</v>
      </c>
      <c r="BI312" s="18">
        <f t="shared" si="354"/>
        <v>-3.0122015877093955E-2</v>
      </c>
      <c r="BJ312" s="18">
        <f t="shared" si="354"/>
        <v>-2.6117028261695707E-2</v>
      </c>
      <c r="BK312" s="18">
        <f t="shared" si="354"/>
        <v>1.8623538463675704E-3</v>
      </c>
      <c r="BL312" s="18">
        <f t="shared" si="354"/>
        <v>1.2006473273184159E-2</v>
      </c>
      <c r="BM312" s="16"/>
      <c r="BN312" s="18">
        <f t="shared" si="354"/>
        <v>2.8855267628806969E-2</v>
      </c>
      <c r="BO312" s="18">
        <f t="shared" si="354"/>
        <v>-9.6985085577785402E-3</v>
      </c>
      <c r="BP312" s="18">
        <f t="shared" si="354"/>
        <v>1.4462781938149316E-2</v>
      </c>
      <c r="BQ312" s="18">
        <f t="shared" si="354"/>
        <v>-1.6094882086112428E-2</v>
      </c>
      <c r="BR312" s="18">
        <f t="shared" si="354"/>
        <v>-1.203197120816768E-2</v>
      </c>
      <c r="BS312" s="18">
        <f t="shared" si="354"/>
        <v>1.6352070602088764E-2</v>
      </c>
      <c r="BT312" s="18">
        <f t="shared" si="354"/>
        <v>2.664290221612986E-2</v>
      </c>
      <c r="BU312" s="16"/>
      <c r="BV312" s="18">
        <f t="shared" si="354"/>
        <v>4.5685451672641486E-2</v>
      </c>
      <c r="BW312" s="18">
        <f t="shared" si="354"/>
        <v>6.5010064607609053E-3</v>
      </c>
      <c r="BX312" s="18">
        <f t="shared" si="354"/>
        <v>3.1057531328886112E-2</v>
      </c>
      <c r="BY312" s="18">
        <f t="shared" si="354"/>
        <v>1.6358164820036158E-2</v>
      </c>
      <c r="BZ312" s="18">
        <f t="shared" si="354"/>
        <v>4.1293726437354739E-3</v>
      </c>
      <c r="CA312" s="18">
        <f t="shared" si="354"/>
        <v>3.2977725288182658E-2</v>
      </c>
      <c r="CB312" s="18">
        <f t="shared" si="354"/>
        <v>4.3436896021901594E-2</v>
      </c>
      <c r="CC312" s="16"/>
      <c r="CD312" s="18">
        <f t="shared" si="354"/>
        <v>1.2302033309492089E-2</v>
      </c>
      <c r="CE312" s="18">
        <f t="shared" si="354"/>
        <v>2.3618807313459111E-3</v>
      </c>
      <c r="CF312" s="18">
        <f t="shared" si="354"/>
        <v>2.68174195664177E-2</v>
      </c>
      <c r="CG312" s="18">
        <f t="shared" si="354"/>
        <v>1.2178502600819208E-2</v>
      </c>
      <c r="CH312" s="18">
        <f t="shared" si="354"/>
        <v>-4.1123910486389192E-3</v>
      </c>
      <c r="CI312" s="18">
        <f t="shared" si="354"/>
        <v>2.8729716937264005E-2</v>
      </c>
      <c r="CJ312" s="18">
        <f t="shared" si="354"/>
        <v>1.0125262605058527E-2</v>
      </c>
      <c r="CK312" s="16"/>
      <c r="CL312" s="18">
        <f t="shared" si="354"/>
        <v>1.2302033309492089E-2</v>
      </c>
      <c r="CM312" s="18">
        <f t="shared" si="354"/>
        <v>-2.5631451849588704E-2</v>
      </c>
      <c r="CN312" s="18">
        <f t="shared" si="354"/>
        <v>-1.8588919318284214E-3</v>
      </c>
      <c r="CO312" s="18">
        <f t="shared" si="354"/>
        <v>-1.6088982425550236E-2</v>
      </c>
      <c r="CP312" s="18">
        <f t="shared" si="354"/>
        <v>-3.1924914236638124E-2</v>
      </c>
      <c r="CQ312" s="18">
        <f t="shared" si="354"/>
        <v>-2.7927371460404804E-2</v>
      </c>
      <c r="CR312" s="18">
        <f t="shared" si="354"/>
        <v>1.0125262605058527E-2</v>
      </c>
      <c r="CS312" s="16"/>
      <c r="CT312" s="18">
        <f t="shared" ref="CT312:CZ312" si="355">CT68/CT67-1</f>
        <v>2.1549512570548934E-3</v>
      </c>
      <c r="CU312" s="18">
        <f t="shared" si="355"/>
        <v>-3.5398297397723266E-2</v>
      </c>
      <c r="CV312" s="18">
        <f t="shared" si="355"/>
        <v>-1.1864028136451488E-2</v>
      </c>
      <c r="CW312" s="18">
        <f t="shared" si="355"/>
        <v>-2.5951479485824991E-2</v>
      </c>
      <c r="CX312" s="18">
        <f t="shared" si="355"/>
        <v>-4.1628675569653106E-2</v>
      </c>
      <c r="CY312" s="18">
        <f t="shared" si="355"/>
        <v>-1.0023769308517227E-2</v>
      </c>
      <c r="CZ312" s="18">
        <f t="shared" si="355"/>
        <v>-1.0023769308517227E-2</v>
      </c>
    </row>
    <row r="313" spans="12:104" x14ac:dyDescent="0.25">
      <c r="L313" s="121"/>
      <c r="M313" s="278"/>
      <c r="N313" s="278"/>
      <c r="O313" s="278"/>
      <c r="P313" s="278"/>
      <c r="Q313" s="278"/>
      <c r="R313" s="278"/>
      <c r="S313" s="278"/>
      <c r="T313" s="278"/>
      <c r="U313" s="63"/>
      <c r="V313" s="121"/>
      <c r="W313" s="278"/>
      <c r="X313" s="278"/>
      <c r="Y313" s="278"/>
      <c r="Z313" s="278"/>
      <c r="AA313" s="278"/>
      <c r="AB313" s="278"/>
      <c r="AC313" s="278"/>
      <c r="AD313" s="278"/>
      <c r="AO313" s="78">
        <v>37771</v>
      </c>
      <c r="AP313" s="16">
        <f t="shared" ref="AP313:CR313" si="356">AP69/AP68-1</f>
        <v>-4.4546039002785864E-2</v>
      </c>
      <c r="AQ313" s="16">
        <f t="shared" si="356"/>
        <v>7.949999360932436E-3</v>
      </c>
      <c r="AR313" s="16">
        <f t="shared" si="356"/>
        <v>-2.1531913371604317E-2</v>
      </c>
      <c r="AS313" s="16">
        <f t="shared" si="356"/>
        <v>-4.7469375966292415E-2</v>
      </c>
      <c r="AT313" s="16">
        <f t="shared" si="356"/>
        <v>-2.4776911016047842E-3</v>
      </c>
      <c r="AU313" s="16">
        <f t="shared" si="356"/>
        <v>1.4304689894739653E-4</v>
      </c>
      <c r="AV313" s="16">
        <f t="shared" si="356"/>
        <v>-3.9564449005188296E-3</v>
      </c>
      <c r="AW313" s="16"/>
      <c r="AX313" s="16">
        <f t="shared" si="356"/>
        <v>4.6622904735559301E-2</v>
      </c>
      <c r="AY313" s="16">
        <f t="shared" si="356"/>
        <v>5.494355615934432E-2</v>
      </c>
      <c r="AZ313" s="16">
        <f t="shared" si="356"/>
        <v>2.4087111018056273E-2</v>
      </c>
      <c r="BA313" s="16">
        <f t="shared" si="356"/>
        <v>-3.0596314242660183E-3</v>
      </c>
      <c r="BB313" s="16">
        <f t="shared" si="356"/>
        <v>4.4029696477760227E-2</v>
      </c>
      <c r="BC313" s="16">
        <f t="shared" si="356"/>
        <v>4.677262089644918E-2</v>
      </c>
      <c r="BD313" s="16">
        <f t="shared" si="356"/>
        <v>4.2481998881352068E-2</v>
      </c>
      <c r="BE313" s="16"/>
      <c r="BF313" s="16">
        <f t="shared" si="356"/>
        <v>-7.8872953677989743E-3</v>
      </c>
      <c r="BG313" s="16">
        <f t="shared" si="356"/>
        <v>-5.2081986603504382E-2</v>
      </c>
      <c r="BH313" s="16">
        <f t="shared" si="356"/>
        <v>-2.9249380178807738E-2</v>
      </c>
      <c r="BI313" s="16">
        <f t="shared" si="356"/>
        <v>-5.4982266344920094E-2</v>
      </c>
      <c r="BJ313" s="16">
        <f t="shared" si="356"/>
        <v>-1.0345444187855102E-2</v>
      </c>
      <c r="BK313" s="16">
        <f t="shared" si="356"/>
        <v>-7.7453767219949343E-3</v>
      </c>
      <c r="BL313" s="16">
        <f t="shared" si="356"/>
        <v>-1.1812534618780957E-2</v>
      </c>
      <c r="BM313" s="16"/>
      <c r="BN313" s="16">
        <f t="shared" si="356"/>
        <v>2.2005739038254202E-2</v>
      </c>
      <c r="BO313" s="16">
        <f t="shared" si="356"/>
        <v>-2.3520568474014958E-2</v>
      </c>
      <c r="BP313" s="16">
        <f t="shared" si="356"/>
        <v>3.0130684010477582E-2</v>
      </c>
      <c r="BQ313" s="16">
        <f t="shared" si="356"/>
        <v>-2.6508235627861199E-2</v>
      </c>
      <c r="BR313" s="16">
        <f t="shared" si="356"/>
        <v>1.9473524512850116E-2</v>
      </c>
      <c r="BS313" s="16">
        <f t="shared" si="356"/>
        <v>2.2151933789930078E-2</v>
      </c>
      <c r="BT313" s="16">
        <f t="shared" si="356"/>
        <v>1.7962229643735173E-2</v>
      </c>
      <c r="BU313" s="16"/>
      <c r="BV313" s="16">
        <f t="shared" si="356"/>
        <v>4.9835012931418898E-2</v>
      </c>
      <c r="BW313" s="16">
        <f t="shared" si="356"/>
        <v>3.0690214988857711E-3</v>
      </c>
      <c r="BX313" s="16">
        <f t="shared" si="356"/>
        <v>5.8181200613308004E-2</v>
      </c>
      <c r="BY313" s="16">
        <f t="shared" si="356"/>
        <v>2.7230056378502399E-2</v>
      </c>
      <c r="BZ313" s="16">
        <f t="shared" si="356"/>
        <v>4.7233846061725648E-2</v>
      </c>
      <c r="CA313" s="16">
        <f t="shared" si="356"/>
        <v>4.9985188574425354E-2</v>
      </c>
      <c r="CB313" s="16">
        <f t="shared" si="356"/>
        <v>4.5681398548120367E-2</v>
      </c>
      <c r="CC313" s="16"/>
      <c r="CD313" s="16">
        <f t="shared" si="356"/>
        <v>-1.4302643945873772E-4</v>
      </c>
      <c r="CE313" s="16">
        <f t="shared" si="356"/>
        <v>-4.217283916952097E-2</v>
      </c>
      <c r="CF313" s="16">
        <f t="shared" si="356"/>
        <v>1.0453591232513659E-2</v>
      </c>
      <c r="CG313" s="16">
        <f t="shared" si="356"/>
        <v>-1.9101550010487522E-2</v>
      </c>
      <c r="CH313" s="16">
        <f t="shared" si="356"/>
        <v>-4.5103437249813361E-2</v>
      </c>
      <c r="CI313" s="16">
        <f t="shared" si="356"/>
        <v>2.6272475083253255E-3</v>
      </c>
      <c r="CJ313" s="16">
        <f t="shared" si="356"/>
        <v>-4.0989054637505795E-3</v>
      </c>
      <c r="CK313" s="16"/>
      <c r="CL313" s="16">
        <f t="shared" si="356"/>
        <v>-1.4302643945873772E-4</v>
      </c>
      <c r="CM313" s="16">
        <f t="shared" si="356"/>
        <v>-4.46826941808941E-2</v>
      </c>
      <c r="CN313" s="16">
        <f t="shared" si="356"/>
        <v>7.8058358613715129E-3</v>
      </c>
      <c r="CO313" s="16">
        <f t="shared" si="356"/>
        <v>-2.1671860178158919E-2</v>
      </c>
      <c r="CP313" s="16">
        <f t="shared" si="356"/>
        <v>-4.7605613029923277E-2</v>
      </c>
      <c r="CQ313" s="16">
        <f t="shared" si="356"/>
        <v>-2.6203631657272242E-3</v>
      </c>
      <c r="CR313" s="16">
        <f t="shared" si="356"/>
        <v>-4.0989054637505795E-3</v>
      </c>
      <c r="CS313" s="16"/>
      <c r="CT313" s="16">
        <f t="shared" ref="CT313:CZ313" si="357">CT69/CT68-1</f>
        <v>3.9721605348108646E-3</v>
      </c>
      <c r="CU313" s="16">
        <f t="shared" si="357"/>
        <v>-4.0750822486084193E-2</v>
      </c>
      <c r="CV313" s="16">
        <f t="shared" si="357"/>
        <v>1.1953738569456585E-2</v>
      </c>
      <c r="CW313" s="16">
        <f t="shared" si="357"/>
        <v>-1.7645281053326967E-2</v>
      </c>
      <c r="CX313" s="16">
        <f t="shared" si="357"/>
        <v>-4.3685771413306984E-2</v>
      </c>
      <c r="CY313" s="16">
        <f t="shared" si="357"/>
        <v>4.1157756390048927E-3</v>
      </c>
      <c r="CZ313" s="16">
        <f t="shared" si="357"/>
        <v>4.1157756390048927E-3</v>
      </c>
    </row>
    <row r="314" spans="12:104" x14ac:dyDescent="0.25">
      <c r="L314" s="121"/>
      <c r="M314" s="278"/>
      <c r="N314" s="278"/>
      <c r="O314" s="278"/>
      <c r="P314" s="278"/>
      <c r="Q314" s="278"/>
      <c r="R314" s="278"/>
      <c r="S314" s="278"/>
      <c r="T314" s="278"/>
      <c r="U314" s="63"/>
      <c r="V314" s="121"/>
      <c r="W314" s="278"/>
      <c r="X314" s="278"/>
      <c r="Y314" s="278"/>
      <c r="Z314" s="278"/>
      <c r="AA314" s="278"/>
      <c r="AB314" s="278"/>
      <c r="AC314" s="278"/>
      <c r="AD314" s="278"/>
      <c r="AO314" s="78">
        <v>37802</v>
      </c>
      <c r="AP314" s="18">
        <f t="shared" ref="AP314:CR314" si="358">AP70/AP69-1</f>
        <v>7.7111712546914513E-2</v>
      </c>
      <c r="AQ314" s="18">
        <f t="shared" si="358"/>
        <v>5.2395987877404737E-2</v>
      </c>
      <c r="AR314" s="18">
        <f t="shared" si="358"/>
        <v>9.0188803392246886E-2</v>
      </c>
      <c r="AS314" s="18">
        <f t="shared" si="358"/>
        <v>7.2576473735842306E-2</v>
      </c>
      <c r="AT314" s="18">
        <f t="shared" si="358"/>
        <v>3.4773834242135981E-2</v>
      </c>
      <c r="AU314" s="18">
        <f t="shared" si="358"/>
        <v>9.3130644436271615E-2</v>
      </c>
      <c r="AV314" s="18">
        <f t="shared" si="358"/>
        <v>0.11118615352915606</v>
      </c>
      <c r="AW314" s="16"/>
      <c r="AX314" s="18">
        <f t="shared" si="358"/>
        <v>-7.1591193047727542E-2</v>
      </c>
      <c r="AY314" s="18">
        <f t="shared" si="358"/>
        <v>-2.2946296453380643E-2</v>
      </c>
      <c r="AZ314" s="18">
        <f t="shared" si="358"/>
        <v>1.2140886310121557E-2</v>
      </c>
      <c r="BA314" s="18">
        <f t="shared" si="358"/>
        <v>-4.2105556538312161E-3</v>
      </c>
      <c r="BB314" s="18">
        <f t="shared" si="358"/>
        <v>-3.930685908582976E-2</v>
      </c>
      <c r="BC314" s="18">
        <f t="shared" si="358"/>
        <v>1.4872117444047595E-2</v>
      </c>
      <c r="BD314" s="18">
        <f t="shared" si="358"/>
        <v>3.1635011099888422E-2</v>
      </c>
      <c r="BE314" s="16"/>
      <c r="BF314" s="18">
        <f t="shared" si="358"/>
        <v>-4.9787331461689677E-2</v>
      </c>
      <c r="BG314" s="18">
        <f t="shared" si="358"/>
        <v>2.3485194693072975E-2</v>
      </c>
      <c r="BH314" s="18">
        <f t="shared" si="358"/>
        <v>3.5911212081934263E-2</v>
      </c>
      <c r="BI314" s="18">
        <f t="shared" si="358"/>
        <v>1.9175753319945699E-2</v>
      </c>
      <c r="BJ314" s="18">
        <f t="shared" si="358"/>
        <v>-1.674479363116077E-2</v>
      </c>
      <c r="BK314" s="18">
        <f t="shared" si="358"/>
        <v>3.8706586710792301E-2</v>
      </c>
      <c r="BL314" s="18">
        <f t="shared" si="358"/>
        <v>5.5863160187759942E-2</v>
      </c>
      <c r="BM314" s="16"/>
      <c r="BN314" s="18">
        <f t="shared" si="358"/>
        <v>-8.2727691856322672E-2</v>
      </c>
      <c r="BO314" s="18">
        <f t="shared" si="358"/>
        <v>-1.1995253303502484E-2</v>
      </c>
      <c r="BP314" s="18">
        <f t="shared" si="358"/>
        <v>-3.4666303118547348E-2</v>
      </c>
      <c r="BQ314" s="18">
        <f t="shared" si="358"/>
        <v>-1.6155302275717598E-2</v>
      </c>
      <c r="BR314" s="18">
        <f t="shared" si="358"/>
        <v>-5.0830616658032901E-2</v>
      </c>
      <c r="BS314" s="18">
        <f t="shared" si="358"/>
        <v>2.698469324644126E-3</v>
      </c>
      <c r="BT314" s="18">
        <f t="shared" si="358"/>
        <v>1.926028782498368E-2</v>
      </c>
      <c r="BU314" s="16"/>
      <c r="BV314" s="18">
        <f t="shared" si="358"/>
        <v>-6.766554694515603E-2</v>
      </c>
      <c r="BW314" s="18">
        <f t="shared" si="358"/>
        <v>4.2283593963940991E-3</v>
      </c>
      <c r="BX314" s="18">
        <f t="shared" si="358"/>
        <v>-1.881496224520729E-2</v>
      </c>
      <c r="BY314" s="18">
        <f t="shared" si="358"/>
        <v>1.6420581737225604E-2</v>
      </c>
      <c r="BZ314" s="18">
        <f t="shared" si="358"/>
        <v>-3.524470321639428E-2</v>
      </c>
      <c r="CA314" s="18">
        <f t="shared" si="358"/>
        <v>1.916336149798048E-2</v>
      </c>
      <c r="CB314" s="18">
        <f t="shared" si="358"/>
        <v>3.5997134692721477E-2</v>
      </c>
      <c r="CC314" s="16"/>
      <c r="CD314" s="18">
        <f t="shared" si="358"/>
        <v>-8.5196261682243035E-2</v>
      </c>
      <c r="CE314" s="18">
        <f t="shared" si="358"/>
        <v>4.0915103285140919E-2</v>
      </c>
      <c r="CF314" s="18">
        <f t="shared" si="358"/>
        <v>1.7029956742359298E-2</v>
      </c>
      <c r="CG314" s="18">
        <f t="shared" si="358"/>
        <v>5.3552735212614389E-2</v>
      </c>
      <c r="CH314" s="18">
        <f t="shared" si="358"/>
        <v>3.6532272311845748E-2</v>
      </c>
      <c r="CI314" s="18">
        <f t="shared" si="358"/>
        <v>5.6395714950480569E-2</v>
      </c>
      <c r="CJ314" s="18">
        <f t="shared" si="358"/>
        <v>1.6517247215400932E-2</v>
      </c>
      <c r="CK314" s="16"/>
      <c r="CL314" s="18">
        <f t="shared" si="358"/>
        <v>-8.5196261682243035E-2</v>
      </c>
      <c r="CM314" s="18">
        <f t="shared" si="358"/>
        <v>-1.4654178776241422E-2</v>
      </c>
      <c r="CN314" s="18">
        <f t="shared" si="358"/>
        <v>-3.7264216099141434E-2</v>
      </c>
      <c r="CO314" s="18">
        <f t="shared" si="358"/>
        <v>-2.6912071846103558E-3</v>
      </c>
      <c r="CP314" s="18">
        <f t="shared" si="358"/>
        <v>-1.8803032194773861E-2</v>
      </c>
      <c r="CQ314" s="18">
        <f t="shared" si="358"/>
        <v>-5.3385028121894829E-2</v>
      </c>
      <c r="CR314" s="18">
        <f t="shared" si="358"/>
        <v>1.6517247215400932E-2</v>
      </c>
      <c r="CS314" s="16"/>
      <c r="CT314" s="18">
        <f t="shared" ref="CT314:CZ314" si="359">CT70/CT69-1</f>
        <v>-0.10006078025362886</v>
      </c>
      <c r="CU314" s="18">
        <f t="shared" si="359"/>
        <v>-3.0664925830852008E-2</v>
      </c>
      <c r="CV314" s="18">
        <f t="shared" si="359"/>
        <v>-5.2907575805396956E-2</v>
      </c>
      <c r="CW314" s="18">
        <f t="shared" si="359"/>
        <v>-1.8896338898951481E-2</v>
      </c>
      <c r="CX314" s="18">
        <f t="shared" si="359"/>
        <v>-3.4746365107851673E-2</v>
      </c>
      <c r="CY314" s="18">
        <f t="shared" si="359"/>
        <v>-1.6248860765174067E-2</v>
      </c>
      <c r="CZ314" s="18">
        <f t="shared" si="359"/>
        <v>-1.6248860765174067E-2</v>
      </c>
    </row>
    <row r="315" spans="12:104" x14ac:dyDescent="0.25">
      <c r="L315" s="121"/>
      <c r="M315" s="278"/>
      <c r="N315" s="278"/>
      <c r="O315" s="278"/>
      <c r="P315" s="278"/>
      <c r="Q315" s="278"/>
      <c r="R315" s="278"/>
      <c r="S315" s="278"/>
      <c r="T315" s="278"/>
      <c r="U315" s="63"/>
      <c r="V315" s="121"/>
      <c r="W315" s="278"/>
      <c r="X315" s="278"/>
      <c r="Y315" s="278"/>
      <c r="Z315" s="278"/>
      <c r="AA315" s="278"/>
      <c r="AB315" s="278"/>
      <c r="AC315" s="278"/>
      <c r="AD315" s="278"/>
      <c r="AO315" s="78">
        <v>37833</v>
      </c>
      <c r="AP315" s="16">
        <f t="shared" ref="AP315:CR315" si="360">AP71/AP70-1</f>
        <v>1.1827748007884997E-2</v>
      </c>
      <c r="AQ315" s="16">
        <f t="shared" si="360"/>
        <v>-1.3639704553396137E-2</v>
      </c>
      <c r="AR315" s="16">
        <f t="shared" si="360"/>
        <v>-1.6102938094639474E-2</v>
      </c>
      <c r="AS315" s="16">
        <f t="shared" si="360"/>
        <v>5.4711145109256343E-3</v>
      </c>
      <c r="AT315" s="16">
        <f t="shared" si="360"/>
        <v>-2.9254571026721132E-3</v>
      </c>
      <c r="AU315" s="16">
        <f t="shared" si="360"/>
        <v>-3.0429906542056018E-2</v>
      </c>
      <c r="AV315" s="16">
        <f t="shared" si="360"/>
        <v>-2.5733741282154332E-2</v>
      </c>
      <c r="AW315" s="16"/>
      <c r="AX315" s="16">
        <f t="shared" si="360"/>
        <v>-1.1689487693109624E-2</v>
      </c>
      <c r="AY315" s="16">
        <f t="shared" si="360"/>
        <v>-2.5169751087991021E-2</v>
      </c>
      <c r="AZ315" s="16">
        <f t="shared" si="360"/>
        <v>-2.7604190691068897E-2</v>
      </c>
      <c r="BA315" s="16">
        <f t="shared" si="360"/>
        <v>-6.2823277079271378E-3</v>
      </c>
      <c r="BB315" s="16">
        <f t="shared" si="360"/>
        <v>-1.4580747700983387E-2</v>
      </c>
      <c r="BC315" s="16">
        <f t="shared" si="360"/>
        <v>-4.1763684217139718E-2</v>
      </c>
      <c r="BD315" s="16">
        <f t="shared" si="360"/>
        <v>-3.7122414723248509E-2</v>
      </c>
      <c r="BE315" s="16"/>
      <c r="BF315" s="16">
        <f t="shared" si="360"/>
        <v>1.3828318735417566E-2</v>
      </c>
      <c r="BG315" s="16">
        <f t="shared" si="360"/>
        <v>2.5819624612677838E-2</v>
      </c>
      <c r="BH315" s="16">
        <f t="shared" si="360"/>
        <v>-2.4972959197714362E-3</v>
      </c>
      <c r="BI315" s="16">
        <f t="shared" si="360"/>
        <v>1.9375089561638026E-2</v>
      </c>
      <c r="BJ315" s="16">
        <f t="shared" si="360"/>
        <v>1.086240747948275E-2</v>
      </c>
      <c r="BK315" s="16">
        <f t="shared" si="360"/>
        <v>-1.7022382253391144E-2</v>
      </c>
      <c r="BL315" s="16">
        <f t="shared" si="360"/>
        <v>-1.2261276923441256E-2</v>
      </c>
      <c r="BM315" s="16"/>
      <c r="BN315" s="16">
        <f t="shared" si="360"/>
        <v>1.6366486615434717E-2</v>
      </c>
      <c r="BO315" s="16">
        <f t="shared" si="360"/>
        <v>2.8387813302781284E-2</v>
      </c>
      <c r="BP315" s="16">
        <f t="shared" si="360"/>
        <v>2.5035480200266136E-3</v>
      </c>
      <c r="BQ315" s="16">
        <f t="shared" si="360"/>
        <v>2.1927144048774716E-2</v>
      </c>
      <c r="BR315" s="16">
        <f t="shared" si="360"/>
        <v>1.3393150058247594E-2</v>
      </c>
      <c r="BS315" s="16">
        <f t="shared" si="360"/>
        <v>-1.456145058475089E-2</v>
      </c>
      <c r="BT315" s="16">
        <f t="shared" si="360"/>
        <v>-9.7884255989791891E-3</v>
      </c>
      <c r="BU315" s="16"/>
      <c r="BV315" s="16">
        <f t="shared" si="360"/>
        <v>-5.4413442932039757E-3</v>
      </c>
      <c r="BW315" s="16">
        <f t="shared" si="360"/>
        <v>6.322044865556764E-3</v>
      </c>
      <c r="BX315" s="16">
        <f t="shared" si="360"/>
        <v>-1.9006830518067619E-2</v>
      </c>
      <c r="BY315" s="16">
        <f t="shared" si="360"/>
        <v>-2.1456660757538382E-2</v>
      </c>
      <c r="BZ315" s="16">
        <f t="shared" si="360"/>
        <v>-8.350882976565499E-3</v>
      </c>
      <c r="CA315" s="16">
        <f t="shared" si="360"/>
        <v>-3.5705671236954672E-2</v>
      </c>
      <c r="CB315" s="16">
        <f t="shared" si="360"/>
        <v>-3.1035059429089906E-2</v>
      </c>
      <c r="CC315" s="16"/>
      <c r="CD315" s="16">
        <f t="shared" si="360"/>
        <v>3.1384947563232624E-2</v>
      </c>
      <c r="CE315" s="16">
        <f t="shared" si="360"/>
        <v>1.4796491612038221E-2</v>
      </c>
      <c r="CF315" s="16">
        <f t="shared" si="360"/>
        <v>-1.0745683486803603E-2</v>
      </c>
      <c r="CG315" s="16">
        <f t="shared" si="360"/>
        <v>-1.3216144255048246E-2</v>
      </c>
      <c r="CH315" s="16">
        <f t="shared" si="360"/>
        <v>8.4212074948766258E-3</v>
      </c>
      <c r="CI315" s="16">
        <f t="shared" si="360"/>
        <v>-2.7585148608308185E-2</v>
      </c>
      <c r="CJ315" s="16">
        <f t="shared" si="360"/>
        <v>4.8435541603319976E-3</v>
      </c>
      <c r="CK315" s="16"/>
      <c r="CL315" s="16">
        <f t="shared" si="360"/>
        <v>3.1384947563232624E-2</v>
      </c>
      <c r="CM315" s="16">
        <f t="shared" si="360"/>
        <v>4.3583908822136141E-2</v>
      </c>
      <c r="CN315" s="16">
        <f t="shared" si="360"/>
        <v>1.7317161597650177E-2</v>
      </c>
      <c r="CO315" s="16">
        <f t="shared" si="360"/>
        <v>1.4776619600878949E-2</v>
      </c>
      <c r="CP315" s="16">
        <f t="shared" si="360"/>
        <v>3.7027772716195839E-2</v>
      </c>
      <c r="CQ315" s="16">
        <f t="shared" si="360"/>
        <v>2.8367675142794369E-2</v>
      </c>
      <c r="CR315" s="16">
        <f t="shared" si="360"/>
        <v>4.8435541603319976E-3</v>
      </c>
      <c r="CS315" s="16"/>
      <c r="CT315" s="16">
        <f t="shared" ref="CT315:CZ315" si="361">CT71/CT70-1</f>
        <v>2.6413458386643329E-2</v>
      </c>
      <c r="CU315" s="16">
        <f t="shared" si="361"/>
        <v>3.8553618124342215E-2</v>
      </c>
      <c r="CV315" s="16">
        <f t="shared" si="361"/>
        <v>1.2413482064619785E-2</v>
      </c>
      <c r="CW315" s="16">
        <f t="shared" si="361"/>
        <v>9.8851860067383779E-3</v>
      </c>
      <c r="CX315" s="16">
        <f t="shared" si="361"/>
        <v>3.2029083953031501E-2</v>
      </c>
      <c r="CY315" s="16">
        <f t="shared" si="361"/>
        <v>-4.8202072255707495E-3</v>
      </c>
      <c r="CZ315" s="16">
        <f t="shared" si="361"/>
        <v>-4.8202072255707495E-3</v>
      </c>
    </row>
    <row r="316" spans="12:104" x14ac:dyDescent="0.25">
      <c r="L316" s="121"/>
      <c r="M316" s="278"/>
      <c r="N316" s="278"/>
      <c r="O316" s="278"/>
      <c r="P316" s="278"/>
      <c r="Q316" s="278"/>
      <c r="R316" s="278"/>
      <c r="S316" s="278"/>
      <c r="T316" s="278"/>
      <c r="U316" s="63"/>
      <c r="V316" s="121"/>
      <c r="W316" s="278"/>
      <c r="X316" s="278"/>
      <c r="Y316" s="278"/>
      <c r="Z316" s="278"/>
      <c r="AA316" s="278"/>
      <c r="AB316" s="278"/>
      <c r="AC316" s="278"/>
      <c r="AD316" s="278"/>
      <c r="AO316" s="78">
        <v>37862</v>
      </c>
      <c r="AP316" s="18">
        <f t="shared" ref="AP316:CR316" si="362">AP72/AP71-1</f>
        <v>3.0184123151222542E-2</v>
      </c>
      <c r="AQ316" s="18">
        <f t="shared" si="362"/>
        <v>7.6226774654597484E-3</v>
      </c>
      <c r="AR316" s="18">
        <f t="shared" si="362"/>
        <v>4.1832092286198108E-3</v>
      </c>
      <c r="AS316" s="18">
        <f t="shared" si="362"/>
        <v>6.2286026164762198E-2</v>
      </c>
      <c r="AT316" s="18">
        <f t="shared" si="362"/>
        <v>8.9337772010005256E-3</v>
      </c>
      <c r="AU316" s="18">
        <f t="shared" si="362"/>
        <v>4.4879703886489875E-2</v>
      </c>
      <c r="AV316" s="18">
        <f t="shared" si="362"/>
        <v>2.7671745635646561E-2</v>
      </c>
      <c r="AW316" s="16"/>
      <c r="AX316" s="18">
        <f t="shared" si="362"/>
        <v>-2.929973630237348E-2</v>
      </c>
      <c r="AY316" s="18">
        <f t="shared" si="362"/>
        <v>-2.1900401276569892E-2</v>
      </c>
      <c r="AZ316" s="18">
        <f t="shared" si="362"/>
        <v>-2.5239094001049955E-2</v>
      </c>
      <c r="BA316" s="18">
        <f t="shared" si="362"/>
        <v>3.1161325720438393E-2</v>
      </c>
      <c r="BB316" s="18">
        <f t="shared" si="362"/>
        <v>-2.062771641754646E-2</v>
      </c>
      <c r="BC316" s="18">
        <f t="shared" si="362"/>
        <v>1.4265004094913714E-2</v>
      </c>
      <c r="BD316" s="18">
        <f t="shared" si="362"/>
        <v>-2.4387655168777167E-3</v>
      </c>
      <c r="BE316" s="16"/>
      <c r="BF316" s="18">
        <f t="shared" si="362"/>
        <v>-7.5650118203309802E-3</v>
      </c>
      <c r="BG316" s="18">
        <f t="shared" si="362"/>
        <v>2.2390768082466206E-2</v>
      </c>
      <c r="BH316" s="18">
        <f t="shared" si="362"/>
        <v>-3.4134486189727475E-3</v>
      </c>
      <c r="BI316" s="18">
        <f t="shared" si="362"/>
        <v>5.4249819820253231E-2</v>
      </c>
      <c r="BJ316" s="18">
        <f t="shared" si="362"/>
        <v>1.3011812505436815E-3</v>
      </c>
      <c r="BK316" s="18">
        <f t="shared" si="362"/>
        <v>3.6975176575764657E-2</v>
      </c>
      <c r="BL316" s="18">
        <f t="shared" si="362"/>
        <v>1.9897396732492689E-2</v>
      </c>
      <c r="BM316" s="16"/>
      <c r="BN316" s="18">
        <f t="shared" si="362"/>
        <v>-4.1657828872014857E-3</v>
      </c>
      <c r="BO316" s="18">
        <f t="shared" si="362"/>
        <v>2.5892599760332535E-2</v>
      </c>
      <c r="BP316" s="18">
        <f t="shared" si="362"/>
        <v>3.4251401589180386E-3</v>
      </c>
      <c r="BQ316" s="18">
        <f t="shared" si="362"/>
        <v>5.7860773215651751E-2</v>
      </c>
      <c r="BR316" s="18">
        <f t="shared" si="362"/>
        <v>4.7307781376169089E-3</v>
      </c>
      <c r="BS316" s="18">
        <f t="shared" si="362"/>
        <v>4.052696189685534E-2</v>
      </c>
      <c r="BT316" s="18">
        <f t="shared" si="362"/>
        <v>2.3390688264017134E-2</v>
      </c>
      <c r="BU316" s="16"/>
      <c r="BV316" s="18">
        <f t="shared" si="362"/>
        <v>-5.8633950396238643E-2</v>
      </c>
      <c r="BW316" s="18">
        <f t="shared" si="362"/>
        <v>-3.0219641624618654E-2</v>
      </c>
      <c r="BX316" s="18">
        <f t="shared" si="362"/>
        <v>-5.1458220623175177E-2</v>
      </c>
      <c r="BY316" s="18">
        <f t="shared" si="362"/>
        <v>-5.4696019250026873E-2</v>
      </c>
      <c r="BZ316" s="18">
        <f t="shared" si="362"/>
        <v>-5.0223995844492553E-2</v>
      </c>
      <c r="CA316" s="18">
        <f t="shared" si="362"/>
        <v>-1.6385720841227025E-2</v>
      </c>
      <c r="CB316" s="18">
        <f t="shared" si="362"/>
        <v>-3.2584708521570027E-2</v>
      </c>
      <c r="CC316" s="16"/>
      <c r="CD316" s="18">
        <f t="shared" si="362"/>
        <v>-4.295202952029531E-2</v>
      </c>
      <c r="CE316" s="18">
        <f t="shared" si="362"/>
        <v>2.106218111675795E-2</v>
      </c>
      <c r="CF316" s="18">
        <f t="shared" si="362"/>
        <v>-1.2994903780284561E-3</v>
      </c>
      <c r="CG316" s="18">
        <f t="shared" si="362"/>
        <v>-4.7085032533650262E-3</v>
      </c>
      <c r="CH316" s="18">
        <f t="shared" si="362"/>
        <v>5.2879832323358356E-2</v>
      </c>
      <c r="CI316" s="18">
        <f t="shared" si="362"/>
        <v>3.5627637311549831E-2</v>
      </c>
      <c r="CJ316" s="18">
        <f t="shared" si="362"/>
        <v>-1.6468841520069222E-2</v>
      </c>
      <c r="CK316" s="16"/>
      <c r="CL316" s="18">
        <f t="shared" si="362"/>
        <v>-4.295202952029531E-2</v>
      </c>
      <c r="CM316" s="18">
        <f t="shared" si="362"/>
        <v>-1.4064375717708244E-2</v>
      </c>
      <c r="CN316" s="18">
        <f t="shared" si="362"/>
        <v>-3.565676152235564E-2</v>
      </c>
      <c r="CO316" s="18">
        <f t="shared" si="362"/>
        <v>-3.8948497617952826E-2</v>
      </c>
      <c r="CP316" s="18">
        <f t="shared" si="362"/>
        <v>1.6658685409936203E-2</v>
      </c>
      <c r="CQ316" s="18">
        <f t="shared" si="362"/>
        <v>-3.4401976181359872E-2</v>
      </c>
      <c r="CR316" s="18">
        <f t="shared" si="362"/>
        <v>-1.6468841520069222E-2</v>
      </c>
      <c r="CS316" s="16"/>
      <c r="CT316" s="18">
        <f t="shared" ref="CT316:CZ316" si="363">CT72/CT71-1</f>
        <v>-2.6926638543059989E-2</v>
      </c>
      <c r="CU316" s="18">
        <f t="shared" si="363"/>
        <v>2.444727634330679E-3</v>
      </c>
      <c r="CV316" s="18">
        <f t="shared" si="363"/>
        <v>-1.9509214158442867E-2</v>
      </c>
      <c r="CW316" s="18">
        <f t="shared" si="363"/>
        <v>-2.285606907728932E-2</v>
      </c>
      <c r="CX316" s="18">
        <f t="shared" si="363"/>
        <v>3.3682234308880066E-2</v>
      </c>
      <c r="CY316" s="18">
        <f t="shared" si="363"/>
        <v>1.6744605778958865E-2</v>
      </c>
      <c r="CZ316" s="18">
        <f t="shared" si="363"/>
        <v>1.6744605778958865E-2</v>
      </c>
    </row>
    <row r="317" spans="12:104" x14ac:dyDescent="0.25">
      <c r="L317" s="121"/>
      <c r="M317" s="278"/>
      <c r="N317" s="278"/>
      <c r="O317" s="278"/>
      <c r="P317" s="278"/>
      <c r="Q317" s="278"/>
      <c r="R317" s="278"/>
      <c r="S317" s="278"/>
      <c r="T317" s="278"/>
      <c r="U317" s="63"/>
      <c r="V317" s="121"/>
      <c r="W317" s="278"/>
      <c r="X317" s="278"/>
      <c r="Y317" s="278"/>
      <c r="Z317" s="278"/>
      <c r="AA317" s="278"/>
      <c r="AB317" s="278"/>
      <c r="AC317" s="278"/>
      <c r="AD317" s="278"/>
      <c r="AO317" s="78">
        <v>37894</v>
      </c>
      <c r="AP317" s="16">
        <f t="shared" ref="AP317:CR317" si="364">AP73/AP72-1</f>
        <v>-6.1822443598007593E-2</v>
      </c>
      <c r="AQ317" s="16">
        <f t="shared" si="364"/>
        <v>-4.509910892889657E-3</v>
      </c>
      <c r="AR317" s="16">
        <f t="shared" si="364"/>
        <v>-6.7195520298647393E-3</v>
      </c>
      <c r="AS317" s="16">
        <f t="shared" si="364"/>
        <v>-1.6472310015725022E-2</v>
      </c>
      <c r="AT317" s="16">
        <f t="shared" si="364"/>
        <v>-4.5485049586160287E-3</v>
      </c>
      <c r="AU317" s="16">
        <f t="shared" si="364"/>
        <v>-3.8450184501845008E-2</v>
      </c>
      <c r="AV317" s="16">
        <f t="shared" si="364"/>
        <v>-1.3849161436361612E-2</v>
      </c>
      <c r="AW317" s="16"/>
      <c r="AX317" s="16">
        <f t="shared" si="364"/>
        <v>6.5896314803247868E-2</v>
      </c>
      <c r="AY317" s="16">
        <f t="shared" si="364"/>
        <v>6.1089217402425788E-2</v>
      </c>
      <c r="AZ317" s="16">
        <f t="shared" si="364"/>
        <v>5.8733969057486402E-2</v>
      </c>
      <c r="BA317" s="16">
        <f t="shared" si="364"/>
        <v>4.8338540261189999E-2</v>
      </c>
      <c r="BB317" s="16">
        <f t="shared" si="364"/>
        <v>6.1048080129994631E-2</v>
      </c>
      <c r="BC317" s="16">
        <f t="shared" si="364"/>
        <v>2.491240483922641E-2</v>
      </c>
      <c r="BD317" s="16">
        <f t="shared" si="364"/>
        <v>5.1134544665115023E-2</v>
      </c>
      <c r="BE317" s="16"/>
      <c r="BF317" s="16">
        <f t="shared" si="364"/>
        <v>4.5303423331262138E-3</v>
      </c>
      <c r="BG317" s="16">
        <f t="shared" si="364"/>
        <v>-5.757217809825077E-2</v>
      </c>
      <c r="BH317" s="16">
        <f t="shared" si="364"/>
        <v>-2.2196515677589401E-3</v>
      </c>
      <c r="BI317" s="16">
        <f t="shared" si="364"/>
        <v>-1.2016592885987443E-2</v>
      </c>
      <c r="BJ317" s="16">
        <f t="shared" si="364"/>
        <v>-3.8768910056163897E-5</v>
      </c>
      <c r="BK317" s="16">
        <f t="shared" si="364"/>
        <v>-3.4094034667284001E-2</v>
      </c>
      <c r="BL317" s="16">
        <f t="shared" si="364"/>
        <v>-9.3815605455689344E-3</v>
      </c>
      <c r="BM317" s="16"/>
      <c r="BN317" s="16">
        <f t="shared" si="364"/>
        <v>6.7650098656393265E-3</v>
      </c>
      <c r="BO317" s="16">
        <f t="shared" si="364"/>
        <v>-5.5475663173226608E-2</v>
      </c>
      <c r="BP317" s="16">
        <f t="shared" si="364"/>
        <v>2.2245893810661777E-3</v>
      </c>
      <c r="BQ317" s="16">
        <f t="shared" si="364"/>
        <v>-9.8187354898519041E-3</v>
      </c>
      <c r="BR317" s="16">
        <f t="shared" si="364"/>
        <v>2.1857342261042412E-3</v>
      </c>
      <c r="BS317" s="16">
        <f t="shared" si="364"/>
        <v>-3.1945290513696323E-2</v>
      </c>
      <c r="BT317" s="16">
        <f t="shared" si="364"/>
        <v>-7.1778412844701878E-3</v>
      </c>
      <c r="BU317" s="16"/>
      <c r="BV317" s="16">
        <f t="shared" si="364"/>
        <v>1.6748191416947611E-2</v>
      </c>
      <c r="BW317" s="16">
        <f t="shared" si="364"/>
        <v>-4.6109666300302887E-2</v>
      </c>
      <c r="BX317" s="16">
        <f t="shared" si="364"/>
        <v>1.2162747673150509E-2</v>
      </c>
      <c r="BY317" s="16">
        <f t="shared" si="364"/>
        <v>9.9160990434508101E-3</v>
      </c>
      <c r="BZ317" s="16">
        <f t="shared" si="364"/>
        <v>1.2123507226623698E-2</v>
      </c>
      <c r="CA317" s="16">
        <f t="shared" si="364"/>
        <v>-2.2345964134951379E-2</v>
      </c>
      <c r="CB317" s="16">
        <f t="shared" si="364"/>
        <v>2.6670815738856213E-3</v>
      </c>
      <c r="CC317" s="16"/>
      <c r="CD317" s="16">
        <f t="shared" si="364"/>
        <v>3.998771970220294E-2</v>
      </c>
      <c r="CE317" s="16">
        <f t="shared" si="364"/>
        <v>-5.7535639782238079E-2</v>
      </c>
      <c r="CF317" s="16">
        <f t="shared" si="364"/>
        <v>3.8770413142819038E-5</v>
      </c>
      <c r="CG317" s="16">
        <f t="shared" si="364"/>
        <v>-2.1809672114244671E-3</v>
      </c>
      <c r="CH317" s="16">
        <f t="shared" si="364"/>
        <v>-1.1978288361115141E-2</v>
      </c>
      <c r="CI317" s="16">
        <f t="shared" si="364"/>
        <v>-3.4056586093950902E-2</v>
      </c>
      <c r="CJ317" s="16">
        <f t="shared" si="364"/>
        <v>2.5584761880213414E-2</v>
      </c>
      <c r="CK317" s="16"/>
      <c r="CL317" s="16">
        <f t="shared" si="364"/>
        <v>3.998771970220294E-2</v>
      </c>
      <c r="CM317" s="16">
        <f t="shared" si="364"/>
        <v>-2.4306862441706989E-2</v>
      </c>
      <c r="CN317" s="16">
        <f t="shared" si="364"/>
        <v>3.5297467756646439E-2</v>
      </c>
      <c r="CO317" s="16">
        <f t="shared" si="364"/>
        <v>3.299946810924359E-2</v>
      </c>
      <c r="CP317" s="16">
        <f t="shared" si="364"/>
        <v>2.2856719570721218E-2</v>
      </c>
      <c r="CQ317" s="16">
        <f t="shared" si="364"/>
        <v>3.5257330402237441E-2</v>
      </c>
      <c r="CR317" s="16">
        <f t="shared" si="364"/>
        <v>2.5584761880213414E-2</v>
      </c>
      <c r="CS317" s="16"/>
      <c r="CT317" s="16">
        <f t="shared" ref="CT317:CZ317" si="365">CT73/CT72-1</f>
        <v>1.4043654271524542E-2</v>
      </c>
      <c r="CU317" s="16">
        <f t="shared" si="365"/>
        <v>-4.8647002350594493E-2</v>
      </c>
      <c r="CV317" s="16">
        <f t="shared" si="365"/>
        <v>9.4704077492597794E-3</v>
      </c>
      <c r="CW317" s="16">
        <f t="shared" si="365"/>
        <v>7.2297351760930439E-3</v>
      </c>
      <c r="CX317" s="16">
        <f t="shared" si="365"/>
        <v>-2.6599871711147083E-3</v>
      </c>
      <c r="CY317" s="16">
        <f t="shared" si="365"/>
        <v>-2.4946511328140852E-2</v>
      </c>
      <c r="CZ317" s="16">
        <f t="shared" si="365"/>
        <v>-2.4946511328140852E-2</v>
      </c>
    </row>
    <row r="318" spans="12:104" x14ac:dyDescent="0.25">
      <c r="L318" s="121"/>
      <c r="M318" s="278"/>
      <c r="N318" s="278"/>
      <c r="O318" s="278"/>
      <c r="P318" s="278"/>
      <c r="Q318" s="278"/>
      <c r="R318" s="278"/>
      <c r="S318" s="278"/>
      <c r="T318" s="278"/>
      <c r="U318" s="63"/>
      <c r="V318" s="121"/>
      <c r="W318" s="278"/>
      <c r="X318" s="278"/>
      <c r="Y318" s="278"/>
      <c r="Z318" s="278"/>
      <c r="AA318" s="278"/>
      <c r="AB318" s="278"/>
      <c r="AC318" s="278"/>
      <c r="AD318" s="278"/>
      <c r="AO318" s="78">
        <v>37925</v>
      </c>
      <c r="AP318" s="18">
        <f t="shared" ref="AP318:CR318" si="366">AP74/AP73-1</f>
        <v>8.744534665833692E-3</v>
      </c>
      <c r="AQ318" s="18">
        <f t="shared" si="366"/>
        <v>3.3855784102396758E-3</v>
      </c>
      <c r="AR318" s="18">
        <f t="shared" si="366"/>
        <v>2.8546291630008547E-2</v>
      </c>
      <c r="AS318" s="18">
        <f t="shared" si="366"/>
        <v>2.2969400516059446E-2</v>
      </c>
      <c r="AT318" s="18">
        <f t="shared" si="366"/>
        <v>-6.4981273408240003E-3</v>
      </c>
      <c r="AU318" s="18">
        <f t="shared" si="366"/>
        <v>3.2811420676951419E-2</v>
      </c>
      <c r="AV318" s="18">
        <f t="shared" si="366"/>
        <v>5.053002796210504E-2</v>
      </c>
      <c r="AW318" s="16"/>
      <c r="AX318" s="18">
        <f t="shared" si="366"/>
        <v>-8.6687306501547212E-3</v>
      </c>
      <c r="AY318" s="18">
        <f t="shared" si="366"/>
        <v>-5.3125009072484408E-3</v>
      </c>
      <c r="AZ318" s="18">
        <f t="shared" si="366"/>
        <v>1.96301008666524E-2</v>
      </c>
      <c r="BA318" s="18">
        <f t="shared" si="366"/>
        <v>1.4101554319635445E-2</v>
      </c>
      <c r="BB318" s="18">
        <f t="shared" si="366"/>
        <v>-1.5110527475330593E-2</v>
      </c>
      <c r="BC318" s="18">
        <f t="shared" si="366"/>
        <v>2.3858256658699339E-2</v>
      </c>
      <c r="BD318" s="18">
        <f t="shared" si="366"/>
        <v>4.1423266109801959E-2</v>
      </c>
      <c r="BE318" s="16"/>
      <c r="BF318" s="18">
        <f t="shared" si="366"/>
        <v>-3.3741549441080876E-3</v>
      </c>
      <c r="BG318" s="18">
        <f t="shared" si="366"/>
        <v>5.3408743068490416E-3</v>
      </c>
      <c r="BH318" s="18">
        <f t="shared" si="366"/>
        <v>2.5075817074861284E-2</v>
      </c>
      <c r="BI318" s="18">
        <f t="shared" si="366"/>
        <v>1.9517743255636821E-2</v>
      </c>
      <c r="BJ318" s="18">
        <f t="shared" si="366"/>
        <v>-9.850356596437515E-3</v>
      </c>
      <c r="BK318" s="18">
        <f t="shared" si="366"/>
        <v>2.9326554915543257E-2</v>
      </c>
      <c r="BL318" s="18">
        <f t="shared" si="366"/>
        <v>4.6985376874322693E-2</v>
      </c>
      <c r="BM318" s="16"/>
      <c r="BN318" s="18">
        <f t="shared" si="366"/>
        <v>-2.7754017356641514E-2</v>
      </c>
      <c r="BO318" s="18">
        <f t="shared" si="366"/>
        <v>-1.9252178657699015E-2</v>
      </c>
      <c r="BP318" s="18">
        <f t="shared" si="366"/>
        <v>-2.4462402348361945E-2</v>
      </c>
      <c r="BQ318" s="18">
        <f t="shared" si="366"/>
        <v>-5.4221099811763152E-3</v>
      </c>
      <c r="BR318" s="18">
        <f t="shared" si="366"/>
        <v>-3.4071795558462625E-2</v>
      </c>
      <c r="BS318" s="18">
        <f t="shared" si="366"/>
        <v>4.146754581345613E-3</v>
      </c>
      <c r="BT318" s="18">
        <f t="shared" si="366"/>
        <v>2.1373599332371596E-2</v>
      </c>
      <c r="BU318" s="16"/>
      <c r="BV318" s="18">
        <f t="shared" si="366"/>
        <v>-2.2453653554516895E-2</v>
      </c>
      <c r="BW318" s="18">
        <f t="shared" si="366"/>
        <v>-1.3905465640565162E-2</v>
      </c>
      <c r="BX318" s="18">
        <f t="shared" si="366"/>
        <v>-1.9144093748982516E-2</v>
      </c>
      <c r="BY318" s="18">
        <f t="shared" si="366"/>
        <v>5.4516695329649423E-3</v>
      </c>
      <c r="BZ318" s="18">
        <f t="shared" si="366"/>
        <v>-2.8805874195276804E-2</v>
      </c>
      <c r="CA318" s="18">
        <f t="shared" si="366"/>
        <v>9.6210308499227182E-3</v>
      </c>
      <c r="CB318" s="18">
        <f t="shared" si="366"/>
        <v>2.6941790665627074E-2</v>
      </c>
      <c r="CC318" s="16"/>
      <c r="CD318" s="18">
        <f t="shared" si="366"/>
        <v>-3.1769033552558334E-2</v>
      </c>
      <c r="CE318" s="18">
        <f t="shared" si="366"/>
        <v>1.5342358606591944E-2</v>
      </c>
      <c r="CF318" s="18">
        <f t="shared" si="366"/>
        <v>9.9483514053266831E-3</v>
      </c>
      <c r="CG318" s="18">
        <f t="shared" si="366"/>
        <v>3.5273631520224225E-2</v>
      </c>
      <c r="CH318" s="18">
        <f t="shared" si="366"/>
        <v>2.9660264029509609E-2</v>
      </c>
      <c r="CI318" s="18">
        <f t="shared" si="366"/>
        <v>3.9566657194677113E-2</v>
      </c>
      <c r="CJ318" s="18">
        <f t="shared" si="366"/>
        <v>1.7155704255806814E-2</v>
      </c>
      <c r="CK318" s="16"/>
      <c r="CL318" s="18">
        <f t="shared" si="366"/>
        <v>-3.1769033552558334E-2</v>
      </c>
      <c r="CM318" s="18">
        <f t="shared" si="366"/>
        <v>-2.3302304301925036E-2</v>
      </c>
      <c r="CN318" s="18">
        <f t="shared" si="366"/>
        <v>-2.8491011696428425E-2</v>
      </c>
      <c r="CO318" s="18">
        <f t="shared" si="366"/>
        <v>-4.1296300191446811E-3</v>
      </c>
      <c r="CP318" s="18">
        <f t="shared" si="366"/>
        <v>-9.5293486921756987E-3</v>
      </c>
      <c r="CQ318" s="18">
        <f t="shared" si="366"/>
        <v>-3.8060721667862896E-2</v>
      </c>
      <c r="CR318" s="18">
        <f t="shared" si="366"/>
        <v>1.7155704255806814E-2</v>
      </c>
      <c r="CS318" s="16"/>
      <c r="CT318" s="18">
        <f t="shared" ref="CT318:CZ318" si="367">CT74/CT73-1</f>
        <v>-4.8099556049936876E-2</v>
      </c>
      <c r="CU318" s="18">
        <f t="shared" si="367"/>
        <v>-3.977562961939296E-2</v>
      </c>
      <c r="CV318" s="18">
        <f t="shared" si="367"/>
        <v>-4.4876822458201904E-2</v>
      </c>
      <c r="CW318" s="18">
        <f t="shared" si="367"/>
        <v>-2.0926328374203829E-2</v>
      </c>
      <c r="CX318" s="18">
        <f t="shared" si="367"/>
        <v>-2.6234973501433112E-2</v>
      </c>
      <c r="CY318" s="18">
        <f t="shared" si="367"/>
        <v>-1.686635014091431E-2</v>
      </c>
      <c r="CZ318" s="18">
        <f t="shared" si="367"/>
        <v>-1.686635014091431E-2</v>
      </c>
    </row>
    <row r="319" spans="12:104" x14ac:dyDescent="0.25">
      <c r="L319" s="121"/>
      <c r="M319" s="278"/>
      <c r="N319" s="278"/>
      <c r="O319" s="278"/>
      <c r="P319" s="278"/>
      <c r="Q319" s="278"/>
      <c r="R319" s="278"/>
      <c r="S319" s="278"/>
      <c r="T319" s="278"/>
      <c r="U319" s="63"/>
      <c r="V319" s="121"/>
      <c r="W319" s="278"/>
      <c r="X319" s="278"/>
      <c r="Y319" s="278"/>
      <c r="Z319" s="278"/>
      <c r="AA319" s="278"/>
      <c r="AB319" s="278"/>
      <c r="AC319" s="278"/>
      <c r="AD319" s="278"/>
      <c r="AO319" s="78">
        <v>37953</v>
      </c>
      <c r="AP319" s="16">
        <f t="shared" ref="AP319:CR319" si="368">AP75/AP74-1</f>
        <v>-4.071207430340551E-2</v>
      </c>
      <c r="AQ319" s="16">
        <f t="shared" si="368"/>
        <v>-7.2702115522327304E-3</v>
      </c>
      <c r="AR319" s="16">
        <f t="shared" si="368"/>
        <v>-2.5270938006062282E-2</v>
      </c>
      <c r="AS319" s="16">
        <f t="shared" si="368"/>
        <v>-3.7634242208535729E-2</v>
      </c>
      <c r="AT319" s="16">
        <f t="shared" si="368"/>
        <v>-4.448381806872348E-3</v>
      </c>
      <c r="AU319" s="16">
        <f t="shared" si="368"/>
        <v>-2.5972578307881022E-2</v>
      </c>
      <c r="AV319" s="16">
        <f t="shared" si="368"/>
        <v>-1.9168313684984173E-2</v>
      </c>
      <c r="AW319" s="16"/>
      <c r="AX319" s="16">
        <f t="shared" si="368"/>
        <v>4.2439890269485359E-2</v>
      </c>
      <c r="AY319" s="16">
        <f t="shared" si="368"/>
        <v>3.486113173673977E-2</v>
      </c>
      <c r="AZ319" s="16">
        <f t="shared" si="368"/>
        <v>1.6096456427438621E-2</v>
      </c>
      <c r="BA319" s="16">
        <f t="shared" si="368"/>
        <v>3.2084549512441107E-3</v>
      </c>
      <c r="BB319" s="16">
        <f t="shared" si="368"/>
        <v>3.7802719626852443E-2</v>
      </c>
      <c r="BC319" s="16">
        <f t="shared" si="368"/>
        <v>1.536503858820204E-2</v>
      </c>
      <c r="BD319" s="16">
        <f t="shared" si="368"/>
        <v>2.2458075455059179E-2</v>
      </c>
      <c r="BE319" s="16"/>
      <c r="BF319" s="16">
        <f t="shared" si="368"/>
        <v>7.323454616588565E-3</v>
      </c>
      <c r="BG319" s="16">
        <f t="shared" si="368"/>
        <v>-3.3686772715325164E-2</v>
      </c>
      <c r="BH319" s="16">
        <f t="shared" si="368"/>
        <v>-1.81325539570798E-2</v>
      </c>
      <c r="BI319" s="16">
        <f t="shared" si="368"/>
        <v>-3.0586400256791157E-2</v>
      </c>
      <c r="BJ319" s="16">
        <f t="shared" si="368"/>
        <v>2.8424952874361864E-3</v>
      </c>
      <c r="BK319" s="16">
        <f t="shared" si="368"/>
        <v>-1.8839332689806199E-2</v>
      </c>
      <c r="BL319" s="16">
        <f t="shared" si="368"/>
        <v>-1.1985237343744015E-2</v>
      </c>
      <c r="BM319" s="16"/>
      <c r="BN319" s="16">
        <f t="shared" si="368"/>
        <v>2.5926115257471904E-2</v>
      </c>
      <c r="BO319" s="16">
        <f t="shared" si="368"/>
        <v>-1.5841464976694475E-2</v>
      </c>
      <c r="BP319" s="16">
        <f t="shared" si="368"/>
        <v>1.8467415362589668E-2</v>
      </c>
      <c r="BQ319" s="16">
        <f t="shared" si="368"/>
        <v>-1.2683836652190084E-2</v>
      </c>
      <c r="BR319" s="16">
        <f t="shared" si="368"/>
        <v>2.1362404191165307E-2</v>
      </c>
      <c r="BS319" s="16">
        <f t="shared" si="368"/>
        <v>-7.1983110915296855E-4</v>
      </c>
      <c r="BT319" s="16">
        <f t="shared" si="368"/>
        <v>6.2608416625995478E-3</v>
      </c>
      <c r="BU319" s="16"/>
      <c r="BV319" s="16">
        <f t="shared" si="368"/>
        <v>3.9105965589322889E-2</v>
      </c>
      <c r="BW319" s="16">
        <f t="shared" si="368"/>
        <v>-3.198193690861717E-3</v>
      </c>
      <c r="BX319" s="16">
        <f t="shared" si="368"/>
        <v>3.1551445394301547E-2</v>
      </c>
      <c r="BY319" s="16">
        <f t="shared" si="368"/>
        <v>1.2846783151186036E-2</v>
      </c>
      <c r="BZ319" s="16">
        <f t="shared" si="368"/>
        <v>3.4483625516582794E-2</v>
      </c>
      <c r="CA319" s="16">
        <f t="shared" si="368"/>
        <v>1.2117704527868201E-2</v>
      </c>
      <c r="CB319" s="16">
        <f t="shared" si="368"/>
        <v>1.9188056488968375E-2</v>
      </c>
      <c r="CC319" s="16"/>
      <c r="CD319" s="16">
        <f t="shared" si="368"/>
        <v>2.6665140764477124E-2</v>
      </c>
      <c r="CE319" s="16">
        <f t="shared" si="368"/>
        <v>-3.6425728042459138E-2</v>
      </c>
      <c r="CF319" s="16">
        <f t="shared" si="368"/>
        <v>-2.8344384096143926E-3</v>
      </c>
      <c r="CG319" s="16">
        <f t="shared" si="368"/>
        <v>-2.0915596759293775E-2</v>
      </c>
      <c r="CH319" s="16">
        <f t="shared" si="368"/>
        <v>-3.3334143398705773E-2</v>
      </c>
      <c r="CI319" s="16">
        <f t="shared" si="368"/>
        <v>-2.1620372171232916E-2</v>
      </c>
      <c r="CJ319" s="16">
        <f t="shared" si="368"/>
        <v>6.9857012968652654E-3</v>
      </c>
      <c r="CK319" s="16"/>
      <c r="CL319" s="16">
        <f t="shared" si="368"/>
        <v>2.6665140764477124E-2</v>
      </c>
      <c r="CM319" s="16">
        <f t="shared" si="368"/>
        <v>-1.5132526731042595E-2</v>
      </c>
      <c r="CN319" s="16">
        <f t="shared" si="368"/>
        <v>1.9201067997816512E-2</v>
      </c>
      <c r="CO319" s="16">
        <f t="shared" si="368"/>
        <v>7.2034963923273132E-4</v>
      </c>
      <c r="CP319" s="16">
        <f t="shared" si="368"/>
        <v>-1.1972623810113769E-2</v>
      </c>
      <c r="CQ319" s="16">
        <f t="shared" si="368"/>
        <v>2.2098142230550399E-2</v>
      </c>
      <c r="CR319" s="16">
        <f t="shared" si="368"/>
        <v>6.9857012968652654E-3</v>
      </c>
      <c r="CS319" s="16"/>
      <c r="CT319" s="16">
        <f t="shared" ref="CT319:CZ319" si="369">CT75/CT74-1</f>
        <v>1.9542918476664894E-2</v>
      </c>
      <c r="CU319" s="16">
        <f t="shared" si="369"/>
        <v>-2.1964788575867922E-2</v>
      </c>
      <c r="CV319" s="16">
        <f t="shared" si="369"/>
        <v>1.2130625772758696E-2</v>
      </c>
      <c r="CW319" s="16">
        <f t="shared" si="369"/>
        <v>-6.2218874106787503E-3</v>
      </c>
      <c r="CX319" s="16">
        <f t="shared" si="369"/>
        <v>-1.8826806659283046E-2</v>
      </c>
      <c r="CY319" s="16">
        <f t="shared" si="369"/>
        <v>-6.9372398117157896E-3</v>
      </c>
      <c r="CZ319" s="16">
        <f t="shared" si="369"/>
        <v>-6.9372398117157896E-3</v>
      </c>
    </row>
    <row r="320" spans="12:104" x14ac:dyDescent="0.25">
      <c r="L320" s="121"/>
      <c r="M320" s="278"/>
      <c r="N320" s="278"/>
      <c r="O320" s="278"/>
      <c r="P320" s="278"/>
      <c r="Q320" s="278"/>
      <c r="R320" s="278"/>
      <c r="S320" s="278"/>
      <c r="T320" s="278"/>
      <c r="U320" s="63"/>
      <c r="V320" s="121"/>
      <c r="W320" s="278"/>
      <c r="X320" s="278"/>
      <c r="Y320" s="278"/>
      <c r="Z320" s="278"/>
      <c r="AA320" s="278"/>
      <c r="AB320" s="278"/>
      <c r="AC320" s="278"/>
      <c r="AD320" s="278"/>
      <c r="AO320" s="78">
        <v>37986</v>
      </c>
      <c r="AP320" s="18">
        <f t="shared" ref="AP320:CR320" si="370">AP76/AP75-1</f>
        <v>-2.2224830196429401E-2</v>
      </c>
      <c r="AQ320" s="18">
        <f t="shared" si="370"/>
        <v>2.6934174491392904E-2</v>
      </c>
      <c r="AR320" s="18">
        <f t="shared" si="370"/>
        <v>1.4228265685171992E-2</v>
      </c>
      <c r="AS320" s="18">
        <f t="shared" si="370"/>
        <v>-1.1255828911405086E-4</v>
      </c>
      <c r="AT320" s="18">
        <f t="shared" si="370"/>
        <v>1.8346365753450611E-2</v>
      </c>
      <c r="AU320" s="18">
        <f t="shared" si="370"/>
        <v>-1.9283588921950034E-2</v>
      </c>
      <c r="AV320" s="18">
        <f t="shared" si="370"/>
        <v>1.5381188168939852E-2</v>
      </c>
      <c r="AW320" s="16"/>
      <c r="AX320" s="18">
        <f t="shared" si="370"/>
        <v>2.2730000600132305E-2</v>
      </c>
      <c r="AY320" s="18">
        <f t="shared" si="370"/>
        <v>5.0276388893878421E-2</v>
      </c>
      <c r="AZ320" s="18">
        <f t="shared" si="370"/>
        <v>3.7281674772867035E-2</v>
      </c>
      <c r="BA320" s="18">
        <f t="shared" si="370"/>
        <v>2.2614883861038937E-2</v>
      </c>
      <c r="BB320" s="18">
        <f t="shared" si="370"/>
        <v>4.1493379258169094E-2</v>
      </c>
      <c r="BC320" s="18">
        <f t="shared" si="370"/>
        <v>3.0080956904134926E-3</v>
      </c>
      <c r="BD320" s="18">
        <f t="shared" si="370"/>
        <v>3.846080318538303E-2</v>
      </c>
      <c r="BE320" s="16"/>
      <c r="BF320" s="18">
        <f t="shared" si="370"/>
        <v>-2.6227751651884068E-2</v>
      </c>
      <c r="BG320" s="18">
        <f t="shared" si="370"/>
        <v>-4.7869674521416217E-2</v>
      </c>
      <c r="BH320" s="18">
        <f t="shared" si="370"/>
        <v>-1.2372661385539829E-2</v>
      </c>
      <c r="BI320" s="18">
        <f t="shared" si="370"/>
        <v>-2.6337357790144789E-2</v>
      </c>
      <c r="BJ320" s="18">
        <f t="shared" si="370"/>
        <v>-8.3625698231296619E-3</v>
      </c>
      <c r="BK320" s="18">
        <f t="shared" si="370"/>
        <v>-4.5005575392632058E-2</v>
      </c>
      <c r="BL320" s="18">
        <f t="shared" si="370"/>
        <v>-1.1249977466350036E-2</v>
      </c>
      <c r="BM320" s="16"/>
      <c r="BN320" s="18">
        <f t="shared" si="370"/>
        <v>-1.4028662152853588E-2</v>
      </c>
      <c r="BO320" s="18">
        <f t="shared" si="370"/>
        <v>-3.5941707715052895E-2</v>
      </c>
      <c r="BP320" s="18">
        <f t="shared" si="370"/>
        <v>1.2527661904233378E-2</v>
      </c>
      <c r="BQ320" s="18">
        <f t="shared" si="370"/>
        <v>-1.4139641399756986E-2</v>
      </c>
      <c r="BR320" s="18">
        <f t="shared" si="370"/>
        <v>4.0603286337090871E-3</v>
      </c>
      <c r="BS320" s="18">
        <f t="shared" si="370"/>
        <v>-3.3041728120723146E-2</v>
      </c>
      <c r="BT320" s="18">
        <f t="shared" si="370"/>
        <v>1.1367485237547825E-3</v>
      </c>
      <c r="BU320" s="16"/>
      <c r="BV320" s="18">
        <f t="shared" si="370"/>
        <v>1.1257095990879762E-4</v>
      </c>
      <c r="BW320" s="18">
        <f t="shared" si="370"/>
        <v>-2.2114761106989844E-2</v>
      </c>
      <c r="BX320" s="18">
        <f t="shared" si="370"/>
        <v>2.7049777457178292E-2</v>
      </c>
      <c r="BY320" s="18">
        <f t="shared" si="370"/>
        <v>1.4342438334606467E-2</v>
      </c>
      <c r="BZ320" s="18">
        <f t="shared" si="370"/>
        <v>1.8461001981363134E-2</v>
      </c>
      <c r="CA320" s="18">
        <f t="shared" si="370"/>
        <v>-1.9173188734156854E-2</v>
      </c>
      <c r="CB320" s="18">
        <f t="shared" si="370"/>
        <v>1.5495490603965267E-2</v>
      </c>
      <c r="CC320" s="16"/>
      <c r="CD320" s="18">
        <f t="shared" si="370"/>
        <v>1.9662757453760227E-2</v>
      </c>
      <c r="CE320" s="18">
        <f t="shared" si="370"/>
        <v>-3.9840271752590417E-2</v>
      </c>
      <c r="CF320" s="18">
        <f t="shared" si="370"/>
        <v>8.4330921450173069E-3</v>
      </c>
      <c r="CG320" s="18">
        <f t="shared" si="370"/>
        <v>-4.043909034066151E-3</v>
      </c>
      <c r="CH320" s="18">
        <f t="shared" si="370"/>
        <v>-1.8126371010228404E-2</v>
      </c>
      <c r="CI320" s="18">
        <f t="shared" si="370"/>
        <v>-3.6952019411940706E-2</v>
      </c>
      <c r="CJ320" s="18">
        <f t="shared" si="370"/>
        <v>3.5346382195016623E-2</v>
      </c>
      <c r="CK320" s="16"/>
      <c r="CL320" s="18">
        <f t="shared" si="370"/>
        <v>1.9662757453760227E-2</v>
      </c>
      <c r="CM320" s="18">
        <f t="shared" si="370"/>
        <v>-2.9990741882723881E-3</v>
      </c>
      <c r="CN320" s="18">
        <f t="shared" si="370"/>
        <v>4.7126532085394635E-2</v>
      </c>
      <c r="CO320" s="18">
        <f t="shared" si="370"/>
        <v>3.4170790076087476E-2</v>
      </c>
      <c r="CP320" s="18">
        <f t="shared" si="370"/>
        <v>1.9547985958308089E-2</v>
      </c>
      <c r="CQ320" s="18">
        <f t="shared" si="370"/>
        <v>3.8369863347178956E-2</v>
      </c>
      <c r="CR320" s="18">
        <f t="shared" si="370"/>
        <v>3.5346382195016623E-2</v>
      </c>
      <c r="CS320" s="16"/>
      <c r="CT320" s="18">
        <f t="shared" ref="CT320:CZ320" si="371">CT76/CT75-1</f>
        <v>-1.5148190992859689E-2</v>
      </c>
      <c r="CU320" s="18">
        <f t="shared" si="371"/>
        <v>-3.7036355216689909E-2</v>
      </c>
      <c r="CV320" s="18">
        <f t="shared" si="371"/>
        <v>1.1377979479102462E-2</v>
      </c>
      <c r="CW320" s="18">
        <f t="shared" si="371"/>
        <v>-1.1354577937837673E-3</v>
      </c>
      <c r="CX320" s="18">
        <f t="shared" si="371"/>
        <v>-1.5259044227512453E-2</v>
      </c>
      <c r="CY320" s="18">
        <f t="shared" si="371"/>
        <v>-3.413966842679228E-2</v>
      </c>
      <c r="CZ320" s="18">
        <f t="shared" si="371"/>
        <v>-3.413966842679228E-2</v>
      </c>
    </row>
    <row r="321" spans="12:104" x14ac:dyDescent="0.25">
      <c r="L321" s="121"/>
      <c r="M321" s="278"/>
      <c r="N321" s="278"/>
      <c r="O321" s="278"/>
      <c r="P321" s="278"/>
      <c r="Q321" s="278"/>
      <c r="R321" s="278"/>
      <c r="S321" s="278"/>
      <c r="T321" s="278"/>
      <c r="U321" s="63"/>
      <c r="V321" s="121"/>
      <c r="W321" s="278"/>
      <c r="X321" s="278"/>
      <c r="Y321" s="278"/>
      <c r="Z321" s="278"/>
      <c r="AA321" s="278"/>
      <c r="AB321" s="278"/>
      <c r="AC321" s="278"/>
      <c r="AD321" s="278"/>
      <c r="AO321" s="78">
        <v>38016</v>
      </c>
      <c r="AP321" s="16">
        <f t="shared" ref="AP321:CR321" si="372">AP77/AP76-1</f>
        <v>5.1896417211786616E-2</v>
      </c>
      <c r="AQ321" s="16">
        <f t="shared" si="372"/>
        <v>4.155009226739681E-2</v>
      </c>
      <c r="AR321" s="16">
        <f t="shared" si="372"/>
        <v>7.396549117118334E-2</v>
      </c>
      <c r="AS321" s="16">
        <f t="shared" si="372"/>
        <v>6.6722416094430859E-2</v>
      </c>
      <c r="AT321" s="16">
        <f t="shared" si="372"/>
        <v>3.7928085375376508E-2</v>
      </c>
      <c r="AU321" s="16">
        <f t="shared" si="372"/>
        <v>2.9056537720987263E-2</v>
      </c>
      <c r="AV321" s="16">
        <f t="shared" si="372"/>
        <v>6.8371295225178708E-2</v>
      </c>
      <c r="AW321" s="16"/>
      <c r="AX321" s="16">
        <f t="shared" si="372"/>
        <v>-4.9336052830511679E-2</v>
      </c>
      <c r="AY321" s="16">
        <f t="shared" si="372"/>
        <v>-9.8358781103317083E-3</v>
      </c>
      <c r="AZ321" s="16">
        <f t="shared" si="372"/>
        <v>2.0980272960615443E-2</v>
      </c>
      <c r="BA321" s="16">
        <f t="shared" si="372"/>
        <v>1.4094542618505068E-2</v>
      </c>
      <c r="BB321" s="16">
        <f t="shared" si="372"/>
        <v>-1.3279189478974773E-2</v>
      </c>
      <c r="BC321" s="16">
        <f t="shared" si="372"/>
        <v>-2.1713049989598887E-2</v>
      </c>
      <c r="BD321" s="16">
        <f t="shared" si="372"/>
        <v>1.5662072561346996E-2</v>
      </c>
      <c r="BE321" s="16"/>
      <c r="BF321" s="16">
        <f t="shared" si="372"/>
        <v>-3.9892553009087228E-2</v>
      </c>
      <c r="BG321" s="16">
        <f t="shared" si="372"/>
        <v>9.9335836280964873E-3</v>
      </c>
      <c r="BH321" s="16">
        <f t="shared" si="372"/>
        <v>3.1122265884706568E-2</v>
      </c>
      <c r="BI321" s="16">
        <f t="shared" si="372"/>
        <v>2.4168135564402338E-2</v>
      </c>
      <c r="BJ321" s="16">
        <f t="shared" si="372"/>
        <v>-3.4775157900810427E-3</v>
      </c>
      <c r="BK321" s="16">
        <f t="shared" si="372"/>
        <v>-1.1995154759395055E-2</v>
      </c>
      <c r="BL321" s="16">
        <f t="shared" si="372"/>
        <v>2.5751236697020952E-2</v>
      </c>
      <c r="BM321" s="16"/>
      <c r="BN321" s="16">
        <f t="shared" si="372"/>
        <v>-6.8871385327774592E-2</v>
      </c>
      <c r="BO321" s="16">
        <f t="shared" si="372"/>
        <v>-2.0549146262912155E-2</v>
      </c>
      <c r="BP321" s="16">
        <f t="shared" si="372"/>
        <v>-3.0182905475330202E-2</v>
      </c>
      <c r="BQ321" s="16">
        <f t="shared" si="372"/>
        <v>-6.7442344621833072E-3</v>
      </c>
      <c r="BR321" s="16">
        <f t="shared" si="372"/>
        <v>-3.3555459735030269E-2</v>
      </c>
      <c r="BS321" s="16">
        <f t="shared" si="372"/>
        <v>-4.1816011612460624E-2</v>
      </c>
      <c r="BT321" s="16">
        <f t="shared" si="372"/>
        <v>-5.2089159214083747E-3</v>
      </c>
      <c r="BU321" s="16"/>
      <c r="BV321" s="16">
        <f t="shared" si="372"/>
        <v>-6.2548995959717857E-2</v>
      </c>
      <c r="BW321" s="16">
        <f t="shared" si="372"/>
        <v>-1.3898647538435061E-2</v>
      </c>
      <c r="BX321" s="16">
        <f t="shared" si="372"/>
        <v>-2.3597820245680357E-2</v>
      </c>
      <c r="BY321" s="16">
        <f t="shared" si="372"/>
        <v>6.7900280030406268E-3</v>
      </c>
      <c r="BZ321" s="16">
        <f t="shared" si="372"/>
        <v>-2.6993274243245602E-2</v>
      </c>
      <c r="CA321" s="16">
        <f t="shared" si="372"/>
        <v>-3.5309915499244005E-2</v>
      </c>
      <c r="CB321" s="16">
        <f t="shared" si="372"/>
        <v>1.5457433966603595E-3</v>
      </c>
      <c r="CC321" s="16"/>
      <c r="CD321" s="16">
        <f t="shared" si="372"/>
        <v>-2.8236094573907189E-2</v>
      </c>
      <c r="CE321" s="16">
        <f t="shared" si="372"/>
        <v>1.3457899476106983E-2</v>
      </c>
      <c r="CF321" s="16">
        <f t="shared" si="372"/>
        <v>3.4896511069071323E-3</v>
      </c>
      <c r="CG321" s="16">
        <f t="shared" si="372"/>
        <v>3.4720522841207524E-2</v>
      </c>
      <c r="CH321" s="16">
        <f t="shared" si="372"/>
        <v>2.7742125032333753E-2</v>
      </c>
      <c r="CI321" s="16">
        <f t="shared" si="372"/>
        <v>-8.5473625575714918E-3</v>
      </c>
      <c r="CJ321" s="16">
        <f t="shared" si="372"/>
        <v>3.8204662293152891E-2</v>
      </c>
      <c r="CK321" s="16"/>
      <c r="CL321" s="16">
        <f t="shared" si="372"/>
        <v>-2.8236094573907189E-2</v>
      </c>
      <c r="CM321" s="16">
        <f t="shared" si="372"/>
        <v>2.2194970493440547E-2</v>
      </c>
      <c r="CN321" s="16">
        <f t="shared" si="372"/>
        <v>1.2140785358673023E-2</v>
      </c>
      <c r="CO321" s="16">
        <f t="shared" si="372"/>
        <v>4.3640899993361293E-2</v>
      </c>
      <c r="CP321" s="16">
        <f t="shared" si="372"/>
        <v>3.6602341069481792E-2</v>
      </c>
      <c r="CQ321" s="16">
        <f t="shared" si="372"/>
        <v>8.6210497958030263E-3</v>
      </c>
      <c r="CR321" s="16">
        <f t="shared" si="372"/>
        <v>3.8204662293152891E-2</v>
      </c>
      <c r="CS321" s="16"/>
      <c r="CT321" s="16">
        <f t="shared" ref="CT321:CZ321" si="373">CT77/CT76-1</f>
        <v>-6.3995818242915448E-2</v>
      </c>
      <c r="CU321" s="16">
        <f t="shared" si="373"/>
        <v>-1.5420554714472678E-2</v>
      </c>
      <c r="CV321" s="16">
        <f t="shared" si="373"/>
        <v>-2.5104758128239091E-2</v>
      </c>
      <c r="CW321" s="16">
        <f t="shared" si="373"/>
        <v>5.236190799028817E-3</v>
      </c>
      <c r="CX321" s="16">
        <f t="shared" si="373"/>
        <v>-1.5433577615917571E-3</v>
      </c>
      <c r="CY321" s="16">
        <f t="shared" si="373"/>
        <v>-3.6798777428688756E-2</v>
      </c>
      <c r="CZ321" s="16">
        <f t="shared" si="373"/>
        <v>-3.6798777428688756E-2</v>
      </c>
    </row>
    <row r="322" spans="12:104" x14ac:dyDescent="0.25">
      <c r="L322" s="121"/>
      <c r="M322" s="278"/>
      <c r="N322" s="278"/>
      <c r="O322" s="278"/>
      <c r="P322" s="278"/>
      <c r="Q322" s="278"/>
      <c r="R322" s="278"/>
      <c r="S322" s="278"/>
      <c r="T322" s="278"/>
      <c r="U322" s="63"/>
      <c r="V322" s="121"/>
      <c r="W322" s="278"/>
      <c r="X322" s="278"/>
      <c r="Y322" s="278"/>
      <c r="Z322" s="278"/>
      <c r="AA322" s="278"/>
      <c r="AB322" s="278"/>
      <c r="AC322" s="278"/>
      <c r="AD322" s="278"/>
      <c r="AO322" s="78">
        <v>38044</v>
      </c>
      <c r="AP322" s="18">
        <f t="shared" ref="AP322:CR322" si="374">AP78/AP77-1</f>
        <v>-1.7686240390237806E-3</v>
      </c>
      <c r="AQ322" s="18">
        <f t="shared" si="374"/>
        <v>-5.6009601645989893E-4</v>
      </c>
      <c r="AR322" s="18">
        <f t="shared" si="374"/>
        <v>2.3277824274327896E-2</v>
      </c>
      <c r="AS322" s="18">
        <f t="shared" si="374"/>
        <v>-3.3015739009829348E-2</v>
      </c>
      <c r="AT322" s="18">
        <f t="shared" si="374"/>
        <v>-6.6814745817361798E-3</v>
      </c>
      <c r="AU322" s="18">
        <f t="shared" si="374"/>
        <v>-6.8416775339721347E-3</v>
      </c>
      <c r="AV322" s="18">
        <f t="shared" si="374"/>
        <v>1.1490497703767311E-2</v>
      </c>
      <c r="AW322" s="16"/>
      <c r="AX322" s="18">
        <f t="shared" si="374"/>
        <v>1.7717576121278888E-3</v>
      </c>
      <c r="AY322" s="18">
        <f t="shared" si="374"/>
        <v>1.21066924128721E-3</v>
      </c>
      <c r="AZ322" s="18">
        <f t="shared" si="374"/>
        <v>2.5090824548807511E-2</v>
      </c>
      <c r="BA322" s="18">
        <f t="shared" si="374"/>
        <v>-3.1302477284611996E-2</v>
      </c>
      <c r="BB322" s="18">
        <f t="shared" si="374"/>
        <v>-4.9215549230586797E-3</v>
      </c>
      <c r="BC322" s="18">
        <f t="shared" si="374"/>
        <v>-5.0820417160947207E-3</v>
      </c>
      <c r="BD322" s="18">
        <f t="shared" si="374"/>
        <v>1.3282613692668921E-2</v>
      </c>
      <c r="BE322" s="16"/>
      <c r="BF322" s="18">
        <f t="shared" si="374"/>
        <v>5.6040989981220868E-4</v>
      </c>
      <c r="BG322" s="18">
        <f t="shared" si="374"/>
        <v>-1.2092052936319986E-3</v>
      </c>
      <c r="BH322" s="18">
        <f t="shared" si="374"/>
        <v>2.3851279297309569E-2</v>
      </c>
      <c r="BI322" s="18">
        <f t="shared" si="374"/>
        <v>-3.2473831457007774E-2</v>
      </c>
      <c r="BJ322" s="18">
        <f t="shared" si="374"/>
        <v>-6.1248090464247618E-3</v>
      </c>
      <c r="BK322" s="18">
        <f t="shared" si="374"/>
        <v>-6.2851017779812501E-3</v>
      </c>
      <c r="BL322" s="18">
        <f t="shared" si="374"/>
        <v>1.2057346992246476E-2</v>
      </c>
      <c r="BM322" s="16"/>
      <c r="BN322" s="18">
        <f t="shared" si="374"/>
        <v>-2.2748293495792105E-2</v>
      </c>
      <c r="BO322" s="18">
        <f t="shared" si="374"/>
        <v>-2.4476684356092071E-2</v>
      </c>
      <c r="BP322" s="18">
        <f t="shared" si="374"/>
        <v>-2.3295648283683579E-2</v>
      </c>
      <c r="BQ322" s="18">
        <f t="shared" si="374"/>
        <v>-5.5012980784645338E-2</v>
      </c>
      <c r="BR322" s="18">
        <f t="shared" si="374"/>
        <v>-2.9277775932758154E-2</v>
      </c>
      <c r="BS322" s="18">
        <f t="shared" si="374"/>
        <v>-2.9434334541217799E-2</v>
      </c>
      <c r="BT322" s="18">
        <f t="shared" si="374"/>
        <v>-1.1519185006202748E-2</v>
      </c>
      <c r="BU322" s="16"/>
      <c r="BV322" s="18">
        <f t="shared" si="374"/>
        <v>3.4142995229334838E-2</v>
      </c>
      <c r="BW322" s="18">
        <f t="shared" si="374"/>
        <v>3.231398506818417E-2</v>
      </c>
      <c r="BX322" s="18">
        <f t="shared" si="374"/>
        <v>3.3563775857257117E-2</v>
      </c>
      <c r="BY322" s="18">
        <f t="shared" si="374"/>
        <v>5.8215594146810545E-2</v>
      </c>
      <c r="BZ322" s="18">
        <f t="shared" si="374"/>
        <v>2.7233395092829626E-2</v>
      </c>
      <c r="CA322" s="18">
        <f t="shared" si="374"/>
        <v>2.7067722331959532E-2</v>
      </c>
      <c r="CB322" s="18">
        <f t="shared" si="374"/>
        <v>4.6025812941384636E-2</v>
      </c>
      <c r="CC322" s="16"/>
      <c r="CD322" s="18">
        <f t="shared" si="374"/>
        <v>6.8888085406002553E-3</v>
      </c>
      <c r="CE322" s="18">
        <f t="shared" si="374"/>
        <v>4.9458964239528225E-3</v>
      </c>
      <c r="CF322" s="18">
        <f t="shared" si="374"/>
        <v>6.1625535099114614E-3</v>
      </c>
      <c r="CG322" s="18">
        <f t="shared" si="374"/>
        <v>3.0160817592170597E-2</v>
      </c>
      <c r="CH322" s="18">
        <f t="shared" si="374"/>
        <v>-2.6511399671121927E-2</v>
      </c>
      <c r="CI322" s="18">
        <f t="shared" si="374"/>
        <v>-1.6128054409192405E-4</v>
      </c>
      <c r="CJ322" s="18">
        <f t="shared" si="374"/>
        <v>1.8458462083084992E-2</v>
      </c>
      <c r="CK322" s="16"/>
      <c r="CL322" s="18">
        <f t="shared" si="374"/>
        <v>6.8888085406002553E-3</v>
      </c>
      <c r="CM322" s="18">
        <f t="shared" si="374"/>
        <v>5.1080007891912693E-3</v>
      </c>
      <c r="CN322" s="18">
        <f t="shared" si="374"/>
        <v>6.3248541299185668E-3</v>
      </c>
      <c r="CO322" s="18">
        <f t="shared" si="374"/>
        <v>3.0326989289595652E-2</v>
      </c>
      <c r="CP322" s="18">
        <f t="shared" si="374"/>
        <v>-2.6354369574094094E-2</v>
      </c>
      <c r="CQ322" s="18">
        <f t="shared" si="374"/>
        <v>1.613065597017016E-4</v>
      </c>
      <c r="CR322" s="18">
        <f t="shared" si="374"/>
        <v>1.8458462083084992E-2</v>
      </c>
      <c r="CS322" s="16"/>
      <c r="CT322" s="18">
        <f t="shared" ref="CT322:CZ322" si="375">CT78/CT77-1</f>
        <v>-1.1359966040068836E-2</v>
      </c>
      <c r="CU322" s="18">
        <f t="shared" si="375"/>
        <v>-1.3108498570071681E-2</v>
      </c>
      <c r="CV322" s="18">
        <f t="shared" si="375"/>
        <v>-1.191369938480269E-2</v>
      </c>
      <c r="CW322" s="18">
        <f t="shared" si="375"/>
        <v>1.1653422941016123E-2</v>
      </c>
      <c r="CX322" s="18">
        <f t="shared" si="375"/>
        <v>-4.4000647375958879E-2</v>
      </c>
      <c r="CY322" s="18">
        <f t="shared" si="375"/>
        <v>-1.8123922349598254E-2</v>
      </c>
      <c r="CZ322" s="18">
        <f t="shared" si="375"/>
        <v>-1.8123922349598254E-2</v>
      </c>
    </row>
    <row r="323" spans="12:104" x14ac:dyDescent="0.25">
      <c r="L323" s="121"/>
      <c r="M323" s="278"/>
      <c r="N323" s="278"/>
      <c r="O323" s="278"/>
      <c r="P323" s="278"/>
      <c r="Q323" s="278"/>
      <c r="R323" s="278"/>
      <c r="S323" s="278"/>
      <c r="T323" s="278"/>
      <c r="U323" s="63"/>
      <c r="V323" s="121"/>
      <c r="W323" s="278"/>
      <c r="X323" s="278"/>
      <c r="Y323" s="278"/>
      <c r="Z323" s="278"/>
      <c r="AA323" s="278"/>
      <c r="AB323" s="278"/>
      <c r="AC323" s="278"/>
      <c r="AD323" s="278"/>
      <c r="AO323" s="78">
        <v>38077</v>
      </c>
      <c r="AP323" s="16">
        <f t="shared" ref="AP323:CR323" si="376">AP79/AP78-1</f>
        <v>-2.2032663208881642E-2</v>
      </c>
      <c r="AQ323" s="16">
        <f t="shared" si="376"/>
        <v>-3.6026350702228038E-2</v>
      </c>
      <c r="AR323" s="16">
        <f t="shared" si="376"/>
        <v>-3.4153015906988826E-2</v>
      </c>
      <c r="AS323" s="16">
        <f t="shared" si="376"/>
        <v>2.3557107667363075E-2</v>
      </c>
      <c r="AT323" s="16">
        <f t="shared" si="376"/>
        <v>-2.4795772996952459E-2</v>
      </c>
      <c r="AU323" s="16">
        <f t="shared" si="376"/>
        <v>-5.3664199128432566E-3</v>
      </c>
      <c r="AV323" s="16">
        <f t="shared" si="376"/>
        <v>-3.1302197244446939E-2</v>
      </c>
      <c r="AW323" s="16"/>
      <c r="AX323" s="16">
        <f t="shared" si="376"/>
        <v>2.2529037913653127E-2</v>
      </c>
      <c r="AY323" s="16">
        <f t="shared" si="376"/>
        <v>-1.4308951809435921E-2</v>
      </c>
      <c r="AZ323" s="16">
        <f t="shared" si="376"/>
        <v>-1.2393412583569741E-2</v>
      </c>
      <c r="BA323" s="16">
        <f t="shared" si="376"/>
        <v>4.6616864552790016E-2</v>
      </c>
      <c r="BB323" s="16">
        <f t="shared" si="376"/>
        <v>-2.8253599932459572E-3</v>
      </c>
      <c r="BC323" s="16">
        <f t="shared" si="376"/>
        <v>1.7041717723132788E-2</v>
      </c>
      <c r="BD323" s="16">
        <f t="shared" si="376"/>
        <v>-9.4783677192945559E-3</v>
      </c>
      <c r="BE323" s="16"/>
      <c r="BF323" s="16">
        <f t="shared" si="376"/>
        <v>3.7372754668628216E-2</v>
      </c>
      <c r="BG323" s="16">
        <f t="shared" si="376"/>
        <v>1.4516670142944443E-2</v>
      </c>
      <c r="BH323" s="16">
        <f t="shared" si="376"/>
        <v>1.9433464769538222E-3</v>
      </c>
      <c r="BI323" s="16">
        <f t="shared" si="376"/>
        <v>6.1810256341546133E-2</v>
      </c>
      <c r="BJ323" s="16">
        <f t="shared" si="376"/>
        <v>1.1650295330641658E-2</v>
      </c>
      <c r="BK323" s="16">
        <f t="shared" si="376"/>
        <v>3.1805776860933666E-2</v>
      </c>
      <c r="BL323" s="16">
        <f t="shared" si="376"/>
        <v>4.9007080859755359E-3</v>
      </c>
      <c r="BM323" s="16"/>
      <c r="BN323" s="16">
        <f t="shared" si="376"/>
        <v>3.5360690119108806E-2</v>
      </c>
      <c r="BO323" s="16">
        <f t="shared" si="376"/>
        <v>1.2548936733999261E-2</v>
      </c>
      <c r="BP323" s="16">
        <f t="shared" si="376"/>
        <v>-1.9395772064231265E-3</v>
      </c>
      <c r="BQ323" s="16">
        <f t="shared" si="376"/>
        <v>5.9750793370799915E-2</v>
      </c>
      <c r="BR323" s="16">
        <f t="shared" si="376"/>
        <v>9.688121476947309E-3</v>
      </c>
      <c r="BS323" s="16">
        <f t="shared" si="376"/>
        <v>2.9804509894678644E-2</v>
      </c>
      <c r="BT323" s="16">
        <f t="shared" si="376"/>
        <v>2.9516255778538891E-3</v>
      </c>
      <c r="BU323" s="16"/>
      <c r="BV323" s="16">
        <f t="shared" si="376"/>
        <v>-2.301494219609157E-2</v>
      </c>
      <c r="BW323" s="16">
        <f t="shared" si="376"/>
        <v>-4.4540524934794656E-2</v>
      </c>
      <c r="BX323" s="16">
        <f t="shared" si="376"/>
        <v>-5.8212148519371731E-2</v>
      </c>
      <c r="BY323" s="16">
        <f t="shared" si="376"/>
        <v>-5.6381928416158855E-2</v>
      </c>
      <c r="BZ323" s="16">
        <f t="shared" si="376"/>
        <v>-4.724004191081177E-2</v>
      </c>
      <c r="CA323" s="16">
        <f t="shared" si="376"/>
        <v>-2.8257854264840621E-2</v>
      </c>
      <c r="CB323" s="16">
        <f t="shared" si="376"/>
        <v>-5.3596721180346862E-2</v>
      </c>
      <c r="CC323" s="16"/>
      <c r="CD323" s="16">
        <f t="shared" si="376"/>
        <v>5.3953737539937929E-3</v>
      </c>
      <c r="CE323" s="16">
        <f t="shared" si="376"/>
        <v>2.8333652701264533E-3</v>
      </c>
      <c r="CF323" s="16">
        <f t="shared" si="376"/>
        <v>-1.1516129026418298E-2</v>
      </c>
      <c r="CG323" s="16">
        <f t="shared" si="376"/>
        <v>-9.5951623782359885E-3</v>
      </c>
      <c r="CH323" s="16">
        <f t="shared" si="376"/>
        <v>4.9582312427942643E-2</v>
      </c>
      <c r="CI323" s="16">
        <f t="shared" si="376"/>
        <v>1.9923368404399344E-2</v>
      </c>
      <c r="CJ323" s="16">
        <f t="shared" si="376"/>
        <v>-2.6075710543908115E-2</v>
      </c>
      <c r="CK323" s="16"/>
      <c r="CL323" s="16">
        <f t="shared" si="376"/>
        <v>5.3953737539937929E-3</v>
      </c>
      <c r="CM323" s="16">
        <f t="shared" si="376"/>
        <v>-1.675616390769552E-2</v>
      </c>
      <c r="CN323" s="16">
        <f t="shared" si="376"/>
        <v>-3.0825352575265086E-2</v>
      </c>
      <c r="CO323" s="16">
        <f t="shared" si="376"/>
        <v>-2.8941910438639251E-2</v>
      </c>
      <c r="CP323" s="16">
        <f t="shared" si="376"/>
        <v>2.9079580821785411E-2</v>
      </c>
      <c r="CQ323" s="16">
        <f t="shared" si="376"/>
        <v>-1.9534181705796128E-2</v>
      </c>
      <c r="CR323" s="16">
        <f t="shared" si="376"/>
        <v>-2.6075710543908115E-2</v>
      </c>
      <c r="CS323" s="16"/>
      <c r="CT323" s="16">
        <f t="shared" ref="CT323:CZ323" si="377">CT79/CT78-1</f>
        <v>3.2313686637261751E-2</v>
      </c>
      <c r="CU323" s="16">
        <f t="shared" si="377"/>
        <v>9.5690668536640988E-3</v>
      </c>
      <c r="CV323" s="16">
        <f t="shared" si="377"/>
        <v>-4.876808272242017E-3</v>
      </c>
      <c r="CW323" s="16">
        <f t="shared" si="377"/>
        <v>-2.9429391234629954E-3</v>
      </c>
      <c r="CX323" s="16">
        <f t="shared" si="377"/>
        <v>5.6632011299867946E-2</v>
      </c>
      <c r="CY323" s="16">
        <f t="shared" si="377"/>
        <v>2.6773857912991028E-2</v>
      </c>
      <c r="CZ323" s="16">
        <f t="shared" si="377"/>
        <v>2.6773857912991028E-2</v>
      </c>
    </row>
    <row r="324" spans="12:104" x14ac:dyDescent="0.25">
      <c r="L324" s="121"/>
      <c r="M324" s="278"/>
      <c r="N324" s="278"/>
      <c r="O324" s="278"/>
      <c r="P324" s="278"/>
      <c r="Q324" s="278"/>
      <c r="R324" s="278"/>
      <c r="S324" s="278"/>
      <c r="T324" s="278"/>
      <c r="U324" s="63"/>
      <c r="V324" s="121"/>
      <c r="W324" s="278"/>
      <c r="X324" s="278"/>
      <c r="Y324" s="278"/>
      <c r="Z324" s="278"/>
      <c r="AA324" s="278"/>
      <c r="AB324" s="278"/>
      <c r="AC324" s="278"/>
      <c r="AD324" s="278"/>
      <c r="AO324" s="78">
        <v>38107</v>
      </c>
      <c r="AP324" s="18">
        <f t="shared" ref="AP324:CR324" si="378">AP80/AP79-1</f>
        <v>3.1850390824750274E-3</v>
      </c>
      <c r="AQ324" s="18">
        <f t="shared" si="378"/>
        <v>-2.4630424981610166E-2</v>
      </c>
      <c r="AR324" s="18">
        <f t="shared" si="378"/>
        <v>-3.3801590756202815E-2</v>
      </c>
      <c r="AS324" s="18">
        <f t="shared" si="378"/>
        <v>-5.3569524621875697E-2</v>
      </c>
      <c r="AT324" s="18">
        <f t="shared" si="378"/>
        <v>-1.9971152779318713E-2</v>
      </c>
      <c r="AU324" s="18">
        <f t="shared" si="378"/>
        <v>-4.2550749038590352E-2</v>
      </c>
      <c r="AV324" s="18">
        <f t="shared" si="378"/>
        <v>-5.7015747206371259E-2</v>
      </c>
      <c r="AW324" s="16"/>
      <c r="AX324" s="18">
        <f t="shared" si="378"/>
        <v>-3.1749268164804612E-3</v>
      </c>
      <c r="AY324" s="18">
        <f t="shared" si="378"/>
        <v>-2.7727152001315258E-2</v>
      </c>
      <c r="AZ324" s="18">
        <f t="shared" si="378"/>
        <v>-3.6869199995751667E-2</v>
      </c>
      <c r="BA324" s="18">
        <f t="shared" si="378"/>
        <v>-5.6574372118087912E-2</v>
      </c>
      <c r="BB324" s="18">
        <f t="shared" si="378"/>
        <v>-2.308267264728403E-2</v>
      </c>
      <c r="BC324" s="18">
        <f t="shared" si="378"/>
        <v>-4.5590580340886921E-2</v>
      </c>
      <c r="BD324" s="18">
        <f t="shared" si="378"/>
        <v>-6.0009653198084489E-2</v>
      </c>
      <c r="BE324" s="16"/>
      <c r="BF324" s="18">
        <f t="shared" si="378"/>
        <v>2.5252402384138062E-2</v>
      </c>
      <c r="BG324" s="18">
        <f t="shared" si="378"/>
        <v>2.8517871355133062E-2</v>
      </c>
      <c r="BH324" s="18">
        <f t="shared" si="378"/>
        <v>-9.4027597430643706E-3</v>
      </c>
      <c r="BI324" s="18">
        <f t="shared" si="378"/>
        <v>-2.9669881429016165E-2</v>
      </c>
      <c r="BJ324" s="18">
        <f t="shared" si="378"/>
        <v>4.7769300187610053E-3</v>
      </c>
      <c r="BK324" s="18">
        <f t="shared" si="378"/>
        <v>-1.8372855290921253E-2</v>
      </c>
      <c r="BL324" s="18">
        <f t="shared" si="378"/>
        <v>-3.3203129412920585E-2</v>
      </c>
      <c r="BM324" s="16"/>
      <c r="BN324" s="18">
        <f t="shared" si="378"/>
        <v>3.498410930179241E-2</v>
      </c>
      <c r="BO324" s="18">
        <f t="shared" si="378"/>
        <v>3.8280574139659018E-2</v>
      </c>
      <c r="BP324" s="18">
        <f t="shared" si="378"/>
        <v>9.4920108404759063E-3</v>
      </c>
      <c r="BQ324" s="18">
        <f t="shared" si="378"/>
        <v>-2.0459497424700213E-2</v>
      </c>
      <c r="BR324" s="18">
        <f t="shared" si="378"/>
        <v>1.4314283530759253E-2</v>
      </c>
      <c r="BS324" s="18">
        <f t="shared" si="378"/>
        <v>-9.0552397920371508E-3</v>
      </c>
      <c r="BT324" s="18">
        <f t="shared" si="378"/>
        <v>-2.4026283036769902E-2</v>
      </c>
      <c r="BU324" s="16"/>
      <c r="BV324" s="18">
        <f t="shared" si="378"/>
        <v>5.6601647997940097E-2</v>
      </c>
      <c r="BW324" s="18">
        <f t="shared" si="378"/>
        <v>5.996696554142078E-2</v>
      </c>
      <c r="BX324" s="18">
        <f t="shared" si="378"/>
        <v>3.0577100371481203E-2</v>
      </c>
      <c r="BY324" s="18">
        <f t="shared" si="378"/>
        <v>2.0886831499984382E-2</v>
      </c>
      <c r="BZ324" s="18">
        <f t="shared" si="378"/>
        <v>3.5500095058893288E-2</v>
      </c>
      <c r="CA324" s="18">
        <f t="shared" si="378"/>
        <v>1.1642456440218663E-2</v>
      </c>
      <c r="CB324" s="18">
        <f t="shared" si="378"/>
        <v>-3.641284462145955E-3</v>
      </c>
      <c r="CC324" s="16"/>
      <c r="CD324" s="18">
        <f t="shared" si="378"/>
        <v>4.4441780069140568E-2</v>
      </c>
      <c r="CE324" s="18">
        <f t="shared" si="378"/>
        <v>2.3628071691423669E-2</v>
      </c>
      <c r="CF324" s="18">
        <f t="shared" si="378"/>
        <v>-4.754219445177621E-3</v>
      </c>
      <c r="CG324" s="18">
        <f t="shared" si="378"/>
        <v>-1.4112276405033208E-2</v>
      </c>
      <c r="CH324" s="18">
        <f t="shared" si="378"/>
        <v>-3.4283043746967778E-2</v>
      </c>
      <c r="CI324" s="18">
        <f t="shared" si="378"/>
        <v>-2.3039726150211326E-2</v>
      </c>
      <c r="CJ324" s="18">
        <f t="shared" si="378"/>
        <v>-1.5107848435053861E-2</v>
      </c>
      <c r="CK324" s="16"/>
      <c r="CL324" s="18">
        <f t="shared" si="378"/>
        <v>4.4441780069140568E-2</v>
      </c>
      <c r="CM324" s="18">
        <f t="shared" si="378"/>
        <v>4.7768367958030522E-2</v>
      </c>
      <c r="CN324" s="18">
        <f t="shared" si="378"/>
        <v>1.8716735157488174E-2</v>
      </c>
      <c r="CO324" s="18">
        <f t="shared" si="378"/>
        <v>9.1379864505636288E-3</v>
      </c>
      <c r="CP324" s="18">
        <f t="shared" si="378"/>
        <v>-1.1508469584388892E-2</v>
      </c>
      <c r="CQ324" s="18">
        <f t="shared" si="378"/>
        <v>2.3583073710276015E-2</v>
      </c>
      <c r="CR324" s="18">
        <f t="shared" si="378"/>
        <v>-1.5107848435053861E-2</v>
      </c>
      <c r="CS324" s="16"/>
      <c r="CT324" s="18">
        <f t="shared" ref="CT324:CZ324" si="379">CT80/CT79-1</f>
        <v>6.046309579132414E-2</v>
      </c>
      <c r="CU324" s="18">
        <f t="shared" si="379"/>
        <v>6.3840712196941762E-2</v>
      </c>
      <c r="CV324" s="18">
        <f t="shared" si="379"/>
        <v>3.4343439064669523E-2</v>
      </c>
      <c r="CW324" s="18">
        <f t="shared" si="379"/>
        <v>2.4617756215329578E-2</v>
      </c>
      <c r="CX324" s="18">
        <f t="shared" si="379"/>
        <v>3.6545918707404645E-3</v>
      </c>
      <c r="CY324" s="18">
        <f t="shared" si="379"/>
        <v>1.5339596737620642E-2</v>
      </c>
      <c r="CZ324" s="18">
        <f t="shared" si="379"/>
        <v>1.5339596737620642E-2</v>
      </c>
    </row>
    <row r="325" spans="12:104" x14ac:dyDescent="0.25">
      <c r="L325" s="121"/>
      <c r="M325" s="278"/>
      <c r="N325" s="278"/>
      <c r="O325" s="278"/>
      <c r="P325" s="278"/>
      <c r="Q325" s="278"/>
      <c r="R325" s="278"/>
      <c r="S325" s="278"/>
      <c r="T325" s="278"/>
      <c r="U325" s="63"/>
      <c r="V325" s="121"/>
      <c r="W325" s="278"/>
      <c r="X325" s="278"/>
      <c r="Y325" s="278"/>
      <c r="Z325" s="278"/>
      <c r="AA325" s="278"/>
      <c r="AB325" s="278"/>
      <c r="AC325" s="278"/>
      <c r="AD325" s="278"/>
      <c r="AO325" s="78">
        <v>38138</v>
      </c>
      <c r="AP325" s="16">
        <f t="shared" ref="AP325:CR325" si="380">AP81/AP80-1</f>
        <v>-1.830680279044028E-2</v>
      </c>
      <c r="AQ325" s="16">
        <f t="shared" si="380"/>
        <v>-7.4200218951470109E-4</v>
      </c>
      <c r="AR325" s="16">
        <f t="shared" si="380"/>
        <v>1.1393794436617588E-2</v>
      </c>
      <c r="AS325" s="16">
        <f t="shared" si="380"/>
        <v>-1.0187331015836243E-2</v>
      </c>
      <c r="AT325" s="16">
        <f t="shared" si="380"/>
        <v>1.3226914223178232E-2</v>
      </c>
      <c r="AU325" s="16">
        <f t="shared" si="380"/>
        <v>-1.2029654497132447E-2</v>
      </c>
      <c r="AV325" s="16">
        <f t="shared" si="380"/>
        <v>-2.6427979714302996E-2</v>
      </c>
      <c r="AW325" s="16"/>
      <c r="AX325" s="16">
        <f t="shared" si="380"/>
        <v>1.8648191555648008E-2</v>
      </c>
      <c r="AY325" s="16">
        <f t="shared" si="380"/>
        <v>1.7892352367168796E-2</v>
      </c>
      <c r="AZ325" s="16">
        <f t="shared" si="380"/>
        <v>3.0254459653465293E-2</v>
      </c>
      <c r="BA325" s="16">
        <f t="shared" si="380"/>
        <v>8.2708852395876331E-3</v>
      </c>
      <c r="BB325" s="16">
        <f t="shared" si="380"/>
        <v>3.2121763808950154E-2</v>
      </c>
      <c r="BC325" s="16">
        <f t="shared" si="380"/>
        <v>6.3942057571046984E-3</v>
      </c>
      <c r="BD325" s="16">
        <f t="shared" si="380"/>
        <v>-8.2726221867960303E-3</v>
      </c>
      <c r="BE325" s="16"/>
      <c r="BF325" s="16">
        <f t="shared" si="380"/>
        <v>7.4255316558935469E-4</v>
      </c>
      <c r="BG325" s="16">
        <f t="shared" si="380"/>
        <v>-1.7577843399214865E-2</v>
      </c>
      <c r="BH325" s="16">
        <f t="shared" si="380"/>
        <v>1.2144808100333915E-2</v>
      </c>
      <c r="BI325" s="16">
        <f t="shared" si="380"/>
        <v>-9.452342485141596E-3</v>
      </c>
      <c r="BJ325" s="16">
        <f t="shared" si="380"/>
        <v>1.3979289075795043E-2</v>
      </c>
      <c r="BK325" s="16">
        <f t="shared" si="380"/>
        <v>-1.1296033989570908E-2</v>
      </c>
      <c r="BL325" s="16">
        <f t="shared" si="380"/>
        <v>-2.5705050728710765E-2</v>
      </c>
      <c r="BM325" s="16"/>
      <c r="BN325" s="16">
        <f t="shared" si="380"/>
        <v>-1.126543834784377E-2</v>
      </c>
      <c r="BO325" s="16">
        <f t="shared" si="380"/>
        <v>-2.9366006980102166E-2</v>
      </c>
      <c r="BP325" s="16">
        <f t="shared" si="380"/>
        <v>-1.1999081557438451E-2</v>
      </c>
      <c r="BQ325" s="16">
        <f t="shared" si="380"/>
        <v>-2.1338004614191886E-2</v>
      </c>
      <c r="BR325" s="16">
        <f t="shared" si="380"/>
        <v>1.8124688886209661E-3</v>
      </c>
      <c r="BS325" s="16">
        <f t="shared" si="380"/>
        <v>-2.3159573513892862E-2</v>
      </c>
      <c r="BT325" s="16">
        <f t="shared" si="380"/>
        <v>-3.7395695286017272E-2</v>
      </c>
      <c r="BU325" s="16"/>
      <c r="BV325" s="16">
        <f t="shared" si="380"/>
        <v>1.0292180869225787E-2</v>
      </c>
      <c r="BW325" s="16">
        <f t="shared" si="380"/>
        <v>-8.2030388466709514E-3</v>
      </c>
      <c r="BX325" s="16">
        <f t="shared" si="380"/>
        <v>9.5425418589714095E-3</v>
      </c>
      <c r="BY325" s="16">
        <f t="shared" si="380"/>
        <v>2.180324229897157E-2</v>
      </c>
      <c r="BZ325" s="16">
        <f t="shared" si="380"/>
        <v>2.3655228885930857E-2</v>
      </c>
      <c r="CA325" s="16">
        <f t="shared" si="380"/>
        <v>-1.8612850077853738E-3</v>
      </c>
      <c r="CB325" s="16">
        <f t="shared" si="380"/>
        <v>-1.6407800392304939E-2</v>
      </c>
      <c r="CC325" s="16"/>
      <c r="CD325" s="16">
        <f t="shared" si="380"/>
        <v>1.2176129123601775E-2</v>
      </c>
      <c r="CE325" s="16">
        <f t="shared" si="380"/>
        <v>-3.1122068088563326E-2</v>
      </c>
      <c r="CF325" s="16">
        <f t="shared" si="380"/>
        <v>-1.3786562730030316E-2</v>
      </c>
      <c r="CG325" s="16">
        <f t="shared" si="380"/>
        <v>-1.8091897884159325E-3</v>
      </c>
      <c r="CH325" s="16">
        <f t="shared" si="380"/>
        <v>-2.310858990255471E-2</v>
      </c>
      <c r="CI325" s="16">
        <f t="shared" si="380"/>
        <v>-2.4926863238403429E-2</v>
      </c>
      <c r="CJ325" s="16">
        <f t="shared" si="380"/>
        <v>-1.4573641084178468E-2</v>
      </c>
      <c r="CK325" s="16"/>
      <c r="CL325" s="16">
        <f t="shared" si="380"/>
        <v>1.2176129123601775E-2</v>
      </c>
      <c r="CM325" s="16">
        <f t="shared" si="380"/>
        <v>-6.353579661455111E-3</v>
      </c>
      <c r="CN325" s="16">
        <f t="shared" si="380"/>
        <v>1.1425092219617738E-2</v>
      </c>
      <c r="CO325" s="16">
        <f t="shared" si="380"/>
        <v>2.3708655872487272E-2</v>
      </c>
      <c r="CP325" s="16">
        <f t="shared" si="380"/>
        <v>1.8647558498918748E-3</v>
      </c>
      <c r="CQ325" s="16">
        <f t="shared" si="380"/>
        <v>2.5564095962268274E-2</v>
      </c>
      <c r="CR325" s="16">
        <f t="shared" si="380"/>
        <v>-1.4573641084178468E-2</v>
      </c>
      <c r="CS325" s="16"/>
      <c r="CT325" s="16">
        <f t="shared" ref="CT325:CZ325" si="381">CT81/CT80-1</f>
        <v>2.7145377192071996E-2</v>
      </c>
      <c r="CU325" s="16">
        <f t="shared" si="381"/>
        <v>8.3416293347042814E-3</v>
      </c>
      <c r="CV325" s="16">
        <f t="shared" si="381"/>
        <v>2.638323307324586E-2</v>
      </c>
      <c r="CW325" s="16">
        <f t="shared" si="381"/>
        <v>3.8848460476320623E-2</v>
      </c>
      <c r="CX325" s="16">
        <f t="shared" si="381"/>
        <v>1.6681507233230475E-2</v>
      </c>
      <c r="CY325" s="16">
        <f t="shared" si="381"/>
        <v>1.4789173186124716E-2</v>
      </c>
      <c r="CZ325" s="16">
        <f t="shared" si="381"/>
        <v>1.4789173186124716E-2</v>
      </c>
    </row>
    <row r="326" spans="12:104" x14ac:dyDescent="0.25">
      <c r="L326" s="121"/>
      <c r="M326" s="278"/>
      <c r="N326" s="278"/>
      <c r="O326" s="278"/>
      <c r="P326" s="278"/>
      <c r="Q326" s="278"/>
      <c r="R326" s="278"/>
      <c r="S326" s="278"/>
      <c r="T326" s="278"/>
      <c r="U326" s="63"/>
      <c r="V326" s="121"/>
      <c r="W326" s="278"/>
      <c r="X326" s="278"/>
      <c r="Y326" s="278"/>
      <c r="Z326" s="278"/>
      <c r="AA326" s="278"/>
      <c r="AB326" s="278"/>
      <c r="AC326" s="278"/>
      <c r="AD326" s="278"/>
      <c r="AO326" s="78">
        <v>38168</v>
      </c>
      <c r="AP326" s="18">
        <f t="shared" ref="AP326:CR326" si="382">AP82/AP81-1</f>
        <v>2.7504969883986652E-2</v>
      </c>
      <c r="AQ326" s="18">
        <f t="shared" si="382"/>
        <v>2.8521345360259964E-2</v>
      </c>
      <c r="AR326" s="18">
        <f t="shared" si="382"/>
        <v>2.1097388135250084E-2</v>
      </c>
      <c r="AS326" s="18">
        <f t="shared" si="382"/>
        <v>3.5087719298245945E-2</v>
      </c>
      <c r="AT326" s="18">
        <f t="shared" si="382"/>
        <v>3.2887018380230559E-2</v>
      </c>
      <c r="AU326" s="18">
        <f t="shared" si="382"/>
        <v>5.0909164458647682E-2</v>
      </c>
      <c r="AV326" s="18">
        <f t="shared" si="382"/>
        <v>4.6072429179204732E-3</v>
      </c>
      <c r="AW326" s="16"/>
      <c r="AX326" s="18">
        <f t="shared" si="382"/>
        <v>-2.6768697660987661E-2</v>
      </c>
      <c r="AY326" s="18">
        <f t="shared" si="382"/>
        <v>9.8916842843865815E-4</v>
      </c>
      <c r="AZ326" s="18">
        <f t="shared" si="382"/>
        <v>-6.2360591301665602E-3</v>
      </c>
      <c r="BA326" s="18">
        <f t="shared" si="382"/>
        <v>7.3797690877499544E-3</v>
      </c>
      <c r="BB326" s="18">
        <f t="shared" si="382"/>
        <v>5.2379780672511256E-3</v>
      </c>
      <c r="BC326" s="18">
        <f t="shared" si="382"/>
        <v>2.2777694766093148E-2</v>
      </c>
      <c r="BD326" s="18">
        <f t="shared" si="382"/>
        <v>-2.2284784635787869E-2</v>
      </c>
      <c r="BE326" s="16"/>
      <c r="BF326" s="18">
        <f t="shared" si="382"/>
        <v>-2.7730436017611049E-2</v>
      </c>
      <c r="BG326" s="18">
        <f t="shared" si="382"/>
        <v>-9.8819094115853989E-4</v>
      </c>
      <c r="BH326" s="18">
        <f t="shared" si="382"/>
        <v>-7.218087654184191E-3</v>
      </c>
      <c r="BI326" s="18">
        <f t="shared" si="382"/>
        <v>6.3842855256308617E-3</v>
      </c>
      <c r="BJ326" s="18">
        <f t="shared" si="382"/>
        <v>4.2446110036165052E-3</v>
      </c>
      <c r="BK326" s="18">
        <f t="shared" si="382"/>
        <v>2.1766995113306153E-2</v>
      </c>
      <c r="BL326" s="18">
        <f t="shared" si="382"/>
        <v>-2.3250953954643494E-2</v>
      </c>
      <c r="BM326" s="16"/>
      <c r="BN326" s="18">
        <f t="shared" si="382"/>
        <v>-2.0661484771573591E-2</v>
      </c>
      <c r="BO326" s="18">
        <f t="shared" si="382"/>
        <v>6.2751915960121973E-3</v>
      </c>
      <c r="BP326" s="18">
        <f t="shared" si="382"/>
        <v>7.2705672458603932E-3</v>
      </c>
      <c r="BQ326" s="18">
        <f t="shared" si="382"/>
        <v>1.3701270148722022E-2</v>
      </c>
      <c r="BR326" s="18">
        <f t="shared" si="382"/>
        <v>1.1546038979211248E-2</v>
      </c>
      <c r="BS326" s="18">
        <f t="shared" si="382"/>
        <v>2.9195820760878233E-2</v>
      </c>
      <c r="BT326" s="18">
        <f t="shared" si="382"/>
        <v>-1.6149434333040724E-2</v>
      </c>
      <c r="BU326" s="16"/>
      <c r="BV326" s="18">
        <f t="shared" si="382"/>
        <v>-3.3898305084745894E-2</v>
      </c>
      <c r="BW326" s="18">
        <f t="shared" si="382"/>
        <v>-7.3257070612334774E-3</v>
      </c>
      <c r="BX326" s="18">
        <f t="shared" si="382"/>
        <v>-6.3437849909356858E-3</v>
      </c>
      <c r="BY326" s="18">
        <f t="shared" si="382"/>
        <v>-1.3516082648995731E-2</v>
      </c>
      <c r="BZ326" s="18">
        <f t="shared" si="382"/>
        <v>-2.1261008868962428E-3</v>
      </c>
      <c r="CA326" s="18">
        <f t="shared" si="382"/>
        <v>1.5285124985473075E-2</v>
      </c>
      <c r="CB326" s="18">
        <f t="shared" si="382"/>
        <v>-2.9447239892856691E-2</v>
      </c>
      <c r="CC326" s="16"/>
      <c r="CD326" s="18">
        <f t="shared" si="382"/>
        <v>-4.8442973170637837E-2</v>
      </c>
      <c r="CE326" s="18">
        <f t="shared" si="382"/>
        <v>-5.2106846155197672E-3</v>
      </c>
      <c r="CF326" s="18">
        <f t="shared" si="382"/>
        <v>-4.2266704317929227E-3</v>
      </c>
      <c r="CG326" s="18">
        <f t="shared" si="382"/>
        <v>-1.1414249608315163E-2</v>
      </c>
      <c r="CH326" s="18">
        <f t="shared" si="382"/>
        <v>2.1306308229784854E-3</v>
      </c>
      <c r="CI326" s="18">
        <f t="shared" si="382"/>
        <v>1.7448322766878688E-2</v>
      </c>
      <c r="CJ326" s="18">
        <f t="shared" si="382"/>
        <v>-4.4058918797780899E-2</v>
      </c>
      <c r="CK326" s="16"/>
      <c r="CL326" s="18">
        <f t="shared" si="382"/>
        <v>-4.8442973170637837E-2</v>
      </c>
      <c r="CM326" s="18">
        <f t="shared" si="382"/>
        <v>-2.2270425804800542E-2</v>
      </c>
      <c r="CN326" s="18">
        <f t="shared" si="382"/>
        <v>-2.1303286578455372E-2</v>
      </c>
      <c r="CO326" s="18">
        <f t="shared" si="382"/>
        <v>-2.8367605242794247E-2</v>
      </c>
      <c r="CP326" s="18">
        <f t="shared" si="382"/>
        <v>-1.5055007316975844E-2</v>
      </c>
      <c r="CQ326" s="18">
        <f t="shared" si="382"/>
        <v>-1.7149099739463214E-2</v>
      </c>
      <c r="CR326" s="18">
        <f t="shared" si="382"/>
        <v>-4.4058918797780899E-2</v>
      </c>
      <c r="CS326" s="16"/>
      <c r="CT326" s="18">
        <f t="shared" ref="CT326:CZ326" si="383">CT82/CT81-1</f>
        <v>-4.5861135786146034E-3</v>
      </c>
      <c r="CU326" s="18">
        <f t="shared" si="383"/>
        <v>2.2792715389507778E-2</v>
      </c>
      <c r="CV326" s="18">
        <f t="shared" si="383"/>
        <v>2.3804429652408254E-2</v>
      </c>
      <c r="CW326" s="18">
        <f t="shared" si="383"/>
        <v>1.6414519538435091E-2</v>
      </c>
      <c r="CX326" s="18">
        <f t="shared" si="383"/>
        <v>3.034068945371482E-2</v>
      </c>
      <c r="CY326" s="18">
        <f t="shared" si="383"/>
        <v>4.6089575669633343E-2</v>
      </c>
      <c r="CZ326" s="18">
        <f t="shared" si="383"/>
        <v>4.6089575669633343E-2</v>
      </c>
    </row>
    <row r="327" spans="12:104" x14ac:dyDescent="0.25">
      <c r="L327" s="121"/>
      <c r="M327" s="278"/>
      <c r="N327" s="278"/>
      <c r="O327" s="278"/>
      <c r="P327" s="278"/>
      <c r="Q327" s="278"/>
      <c r="R327" s="278"/>
      <c r="S327" s="278"/>
      <c r="T327" s="278"/>
      <c r="U327" s="63"/>
      <c r="V327" s="121"/>
      <c r="W327" s="278"/>
      <c r="X327" s="278"/>
      <c r="Y327" s="278"/>
      <c r="Z327" s="278"/>
      <c r="AA327" s="278"/>
      <c r="AB327" s="278"/>
      <c r="AC327" s="278"/>
      <c r="AD327" s="278"/>
      <c r="AO327" s="78">
        <v>38198</v>
      </c>
      <c r="AP327" s="16">
        <f t="shared" ref="AP327:CR327" si="384">AP83/AP82-1</f>
        <v>1.3182211954952283E-2</v>
      </c>
      <c r="AQ327" s="16">
        <f t="shared" si="384"/>
        <v>-1.9528476068738643E-3</v>
      </c>
      <c r="AR327" s="16">
        <f t="shared" si="384"/>
        <v>1.25475888324873E-2</v>
      </c>
      <c r="AS327" s="16">
        <f t="shared" si="384"/>
        <v>-1.0006126199714305E-2</v>
      </c>
      <c r="AT327" s="16">
        <f t="shared" si="384"/>
        <v>-1.2981159289642163E-2</v>
      </c>
      <c r="AU327" s="16">
        <f t="shared" si="384"/>
        <v>1.4511721005427525E-2</v>
      </c>
      <c r="AV327" s="16">
        <f t="shared" si="384"/>
        <v>1.8551036007189214E-2</v>
      </c>
      <c r="AW327" s="16"/>
      <c r="AX327" s="16">
        <f t="shared" si="384"/>
        <v>-1.3010702121898809E-2</v>
      </c>
      <c r="AY327" s="16">
        <f t="shared" si="384"/>
        <v>-1.4938141810270089E-2</v>
      </c>
      <c r="AZ327" s="16">
        <f t="shared" si="384"/>
        <v>-6.2636623005907222E-4</v>
      </c>
      <c r="BA327" s="16">
        <f t="shared" si="384"/>
        <v>-2.2886641594234591E-2</v>
      </c>
      <c r="BB327" s="16">
        <f t="shared" si="384"/>
        <v>-2.5822967414826592E-2</v>
      </c>
      <c r="BC327" s="16">
        <f t="shared" si="384"/>
        <v>1.3122112042509571E-3</v>
      </c>
      <c r="BD327" s="16">
        <f t="shared" si="384"/>
        <v>5.2989718817482157E-3</v>
      </c>
      <c r="BE327" s="16"/>
      <c r="BF327" s="16">
        <f t="shared" si="384"/>
        <v>1.9566686826282265E-3</v>
      </c>
      <c r="BG327" s="16">
        <f t="shared" si="384"/>
        <v>1.5164673858880429E-2</v>
      </c>
      <c r="BH327" s="16">
        <f t="shared" si="384"/>
        <v>1.4528808989226372E-2</v>
      </c>
      <c r="BI327" s="16">
        <f t="shared" si="384"/>
        <v>-8.0690361908555275E-3</v>
      </c>
      <c r="BJ327" s="16">
        <f t="shared" si="384"/>
        <v>-1.1049890434860155E-2</v>
      </c>
      <c r="BK327" s="16">
        <f t="shared" si="384"/>
        <v>1.6496784318078106E-2</v>
      </c>
      <c r="BL327" s="16">
        <f t="shared" si="384"/>
        <v>2.0544002921002891E-2</v>
      </c>
      <c r="BM327" s="16"/>
      <c r="BN327" s="16">
        <f t="shared" si="384"/>
        <v>-1.2392097883473618E-2</v>
      </c>
      <c r="BO327" s="16">
        <f t="shared" si="384"/>
        <v>6.267588106125821E-4</v>
      </c>
      <c r="BP327" s="16">
        <f t="shared" si="384"/>
        <v>-1.4320745611651309E-2</v>
      </c>
      <c r="BQ327" s="16">
        <f t="shared" si="384"/>
        <v>-2.227422718788663E-2</v>
      </c>
      <c r="BR327" s="16">
        <f t="shared" si="384"/>
        <v>-2.5212393376557563E-2</v>
      </c>
      <c r="BS327" s="16">
        <f t="shared" si="384"/>
        <v>1.9397924547970291E-3</v>
      </c>
      <c r="BT327" s="16">
        <f t="shared" si="384"/>
        <v>5.9290518696746286E-3</v>
      </c>
      <c r="BU327" s="16"/>
      <c r="BV327" s="16">
        <f t="shared" si="384"/>
        <v>1.010726072607282E-2</v>
      </c>
      <c r="BW327" s="16">
        <f t="shared" si="384"/>
        <v>2.342270873420027E-2</v>
      </c>
      <c r="BX327" s="16">
        <f t="shared" si="384"/>
        <v>8.134675179278128E-3</v>
      </c>
      <c r="BY327" s="16">
        <f t="shared" si="384"/>
        <v>2.2781671310373675E-2</v>
      </c>
      <c r="BZ327" s="16">
        <f t="shared" si="384"/>
        <v>-3.005102525036274E-3</v>
      </c>
      <c r="CA327" s="16">
        <f t="shared" si="384"/>
        <v>2.476565547928633E-2</v>
      </c>
      <c r="CB327" s="16">
        <f t="shared" si="384"/>
        <v>2.8845796890925479E-2</v>
      </c>
      <c r="CC327" s="16"/>
      <c r="CD327" s="16">
        <f t="shared" si="384"/>
        <v>-1.4304143269084912E-2</v>
      </c>
      <c r="CE327" s="16">
        <f t="shared" si="384"/>
        <v>2.6507468921023625E-2</v>
      </c>
      <c r="CF327" s="16">
        <f t="shared" si="384"/>
        <v>1.1173354780979583E-2</v>
      </c>
      <c r="CG327" s="16">
        <f t="shared" si="384"/>
        <v>2.5864499307588051E-2</v>
      </c>
      <c r="CH327" s="16">
        <f t="shared" si="384"/>
        <v>3.0141603860232014E-3</v>
      </c>
      <c r="CI327" s="16">
        <f t="shared" si="384"/>
        <v>2.7854463522989148E-2</v>
      </c>
      <c r="CJ327" s="16">
        <f t="shared" si="384"/>
        <v>3.9815360612673878E-3</v>
      </c>
      <c r="CK327" s="16"/>
      <c r="CL327" s="16">
        <f t="shared" si="384"/>
        <v>-1.4304143269084912E-2</v>
      </c>
      <c r="CM327" s="16">
        <f t="shared" si="384"/>
        <v>-1.3104915625395952E-3</v>
      </c>
      <c r="CN327" s="16">
        <f t="shared" si="384"/>
        <v>-1.6229057064007457E-2</v>
      </c>
      <c r="CO327" s="16">
        <f t="shared" si="384"/>
        <v>-1.9360369449390458E-3</v>
      </c>
      <c r="CP327" s="16">
        <f t="shared" si="384"/>
        <v>-2.4167140406069931E-2</v>
      </c>
      <c r="CQ327" s="16">
        <f t="shared" si="384"/>
        <v>-2.7099618196449127E-2</v>
      </c>
      <c r="CR327" s="16">
        <f t="shared" si="384"/>
        <v>3.9815360612673878E-3</v>
      </c>
      <c r="CS327" s="16"/>
      <c r="CT327" s="16">
        <f t="shared" ref="CT327:CZ327" si="385">CT83/CT82-1</f>
        <v>-1.8213162965216578E-2</v>
      </c>
      <c r="CU327" s="16">
        <f t="shared" si="385"/>
        <v>-5.2710407848417518E-3</v>
      </c>
      <c r="CV327" s="16">
        <f t="shared" si="385"/>
        <v>-2.0130443040380253E-2</v>
      </c>
      <c r="CW327" s="16">
        <f t="shared" si="385"/>
        <v>-5.8941054129558745E-3</v>
      </c>
      <c r="CX327" s="16">
        <f t="shared" si="385"/>
        <v>-2.8037045957805096E-2</v>
      </c>
      <c r="CY327" s="16">
        <f t="shared" si="385"/>
        <v>-3.9657462993665238E-3</v>
      </c>
      <c r="CZ327" s="16">
        <f t="shared" si="385"/>
        <v>-3.9657462993665238E-3</v>
      </c>
    </row>
    <row r="328" spans="12:104" x14ac:dyDescent="0.25">
      <c r="L328" s="121"/>
      <c r="M328" s="278"/>
      <c r="N328" s="278"/>
      <c r="O328" s="278"/>
      <c r="P328" s="278"/>
      <c r="Q328" s="278"/>
      <c r="R328" s="278"/>
      <c r="S328" s="278"/>
      <c r="T328" s="278"/>
      <c r="U328" s="63"/>
      <c r="V328" s="121"/>
      <c r="W328" s="278"/>
      <c r="X328" s="278"/>
      <c r="Y328" s="278"/>
      <c r="Z328" s="278"/>
      <c r="AA328" s="278"/>
      <c r="AB328" s="278"/>
      <c r="AC328" s="278"/>
      <c r="AD328" s="278"/>
      <c r="AO328" s="78">
        <v>38230</v>
      </c>
      <c r="AP328" s="18">
        <f t="shared" ref="AP328:CR328" si="386">AP84/AP83-1</f>
        <v>-2.1233237855015519E-2</v>
      </c>
      <c r="AQ328" s="18">
        <f t="shared" si="386"/>
        <v>-7.7673817401306966E-3</v>
      </c>
      <c r="AR328" s="18">
        <f t="shared" si="386"/>
        <v>-3.0510253638514229E-2</v>
      </c>
      <c r="AS328" s="18">
        <f t="shared" si="386"/>
        <v>-1.7453668443767612E-3</v>
      </c>
      <c r="AT328" s="18">
        <f t="shared" si="386"/>
        <v>-9.2245867202483955E-3</v>
      </c>
      <c r="AU328" s="18">
        <f t="shared" si="386"/>
        <v>-7.4366368189406895E-3</v>
      </c>
      <c r="AV328" s="18">
        <f t="shared" si="386"/>
        <v>-1.9026467903863753E-2</v>
      </c>
      <c r="AW328" s="16"/>
      <c r="AX328" s="18">
        <f t="shared" si="386"/>
        <v>2.1693868934088423E-2</v>
      </c>
      <c r="AY328" s="18">
        <f t="shared" si="386"/>
        <v>1.3757982632526256E-2</v>
      </c>
      <c r="AZ328" s="18">
        <f t="shared" si="386"/>
        <v>-9.4782701480055076E-3</v>
      </c>
      <c r="BA328" s="18">
        <f t="shared" si="386"/>
        <v>1.9910638330147945E-2</v>
      </c>
      <c r="BB328" s="18">
        <f t="shared" si="386"/>
        <v>1.2269165238560031E-2</v>
      </c>
      <c r="BC328" s="18">
        <f t="shared" si="386"/>
        <v>1.4095902690687279E-2</v>
      </c>
      <c r="BD328" s="18">
        <f t="shared" si="386"/>
        <v>2.2546433292396362E-3</v>
      </c>
      <c r="BE328" s="16"/>
      <c r="BF328" s="18">
        <f t="shared" si="386"/>
        <v>7.8281862510756195E-3</v>
      </c>
      <c r="BG328" s="18">
        <f t="shared" si="386"/>
        <v>-1.3571269344582304E-2</v>
      </c>
      <c r="BH328" s="18">
        <f t="shared" si="386"/>
        <v>-2.292090733548835E-2</v>
      </c>
      <c r="BI328" s="18">
        <f t="shared" si="386"/>
        <v>6.0691563499648549E-3</v>
      </c>
      <c r="BJ328" s="18">
        <f t="shared" si="386"/>
        <v>-1.4686122521079259E-3</v>
      </c>
      <c r="BK328" s="18">
        <f t="shared" si="386"/>
        <v>3.333340540347951E-4</v>
      </c>
      <c r="BL328" s="18">
        <f t="shared" si="386"/>
        <v>-1.1347224387239674E-2</v>
      </c>
      <c r="BM328" s="16"/>
      <c r="BN328" s="18">
        <f t="shared" si="386"/>
        <v>3.1470424264949504E-2</v>
      </c>
      <c r="BO328" s="18">
        <f t="shared" si="386"/>
        <v>9.5689674061181229E-3</v>
      </c>
      <c r="BP328" s="18">
        <f t="shared" si="386"/>
        <v>2.3458599726029039E-2</v>
      </c>
      <c r="BQ328" s="18">
        <f t="shared" si="386"/>
        <v>2.9670129985482241E-2</v>
      </c>
      <c r="BR328" s="18">
        <f t="shared" si="386"/>
        <v>2.1955535886946098E-2</v>
      </c>
      <c r="BS328" s="18">
        <f t="shared" si="386"/>
        <v>2.3799753330212337E-2</v>
      </c>
      <c r="BT328" s="18">
        <f t="shared" si="386"/>
        <v>1.1845185343887676E-2</v>
      </c>
      <c r="BU328" s="16"/>
      <c r="BV328" s="18">
        <f t="shared" si="386"/>
        <v>1.7484184760148125E-3</v>
      </c>
      <c r="BW328" s="18">
        <f t="shared" si="386"/>
        <v>-1.9521943964371902E-2</v>
      </c>
      <c r="BX328" s="18">
        <f t="shared" si="386"/>
        <v>-6.032543897860676E-3</v>
      </c>
      <c r="BY328" s="18">
        <f t="shared" si="386"/>
        <v>-2.8815179853668882E-2</v>
      </c>
      <c r="BZ328" s="18">
        <f t="shared" si="386"/>
        <v>-7.4922966820889503E-3</v>
      </c>
      <c r="CA328" s="18">
        <f t="shared" si="386"/>
        <v>-5.7012206961396528E-3</v>
      </c>
      <c r="CB328" s="18">
        <f t="shared" si="386"/>
        <v>-1.7311315655865411E-2</v>
      </c>
      <c r="CC328" s="16"/>
      <c r="CD328" s="18">
        <f t="shared" si="386"/>
        <v>7.4923547400613799E-3</v>
      </c>
      <c r="CE328" s="18">
        <f t="shared" si="386"/>
        <v>-1.2120457344631741E-2</v>
      </c>
      <c r="CF328" s="18">
        <f t="shared" si="386"/>
        <v>1.4707722462488082E-3</v>
      </c>
      <c r="CG328" s="18">
        <f t="shared" si="386"/>
        <v>-2.1483846523607353E-2</v>
      </c>
      <c r="CH328" s="18">
        <f t="shared" si="386"/>
        <v>7.5488549429314489E-3</v>
      </c>
      <c r="CI328" s="18">
        <f t="shared" si="386"/>
        <v>1.8045965587589752E-3</v>
      </c>
      <c r="CJ328" s="18">
        <f t="shared" si="386"/>
        <v>-1.1676666210788667E-2</v>
      </c>
      <c r="CK328" s="16"/>
      <c r="CL328" s="18">
        <f t="shared" si="386"/>
        <v>7.4923547400613799E-3</v>
      </c>
      <c r="CM328" s="18">
        <f t="shared" si="386"/>
        <v>-1.3899970065244016E-2</v>
      </c>
      <c r="CN328" s="18">
        <f t="shared" si="386"/>
        <v>-3.3322297946791757E-4</v>
      </c>
      <c r="CO328" s="18">
        <f t="shared" si="386"/>
        <v>-2.3246492541922015E-2</v>
      </c>
      <c r="CP328" s="18">
        <f t="shared" si="386"/>
        <v>5.733910988134916E-3</v>
      </c>
      <c r="CQ328" s="18">
        <f t="shared" si="386"/>
        <v>-1.8013458562256002E-3</v>
      </c>
      <c r="CR328" s="18">
        <f t="shared" si="386"/>
        <v>-1.1676666210788667E-2</v>
      </c>
      <c r="CS328" s="16"/>
      <c r="CT328" s="18">
        <f t="shared" ref="CT328:CZ328" si="387">CT84/CT83-1</f>
        <v>1.9395495679896957E-2</v>
      </c>
      <c r="CU328" s="18">
        <f t="shared" si="387"/>
        <v>-2.2495713482056923E-3</v>
      </c>
      <c r="CV328" s="18">
        <f t="shared" si="387"/>
        <v>1.1477461720781346E-2</v>
      </c>
      <c r="CW328" s="18">
        <f t="shared" si="387"/>
        <v>-1.170651945125567E-2</v>
      </c>
      <c r="CX328" s="18">
        <f t="shared" si="387"/>
        <v>1.761627658043019E-2</v>
      </c>
      <c r="CY328" s="18">
        <f t="shared" si="387"/>
        <v>1.1814621603661424E-2</v>
      </c>
      <c r="CZ328" s="18">
        <f t="shared" si="387"/>
        <v>1.1814621603661424E-2</v>
      </c>
    </row>
    <row r="329" spans="12:104" x14ac:dyDescent="0.25">
      <c r="L329" s="121"/>
      <c r="M329" s="278"/>
      <c r="N329" s="278"/>
      <c r="O329" s="278"/>
      <c r="P329" s="278"/>
      <c r="Q329" s="278"/>
      <c r="R329" s="278"/>
      <c r="S329" s="278"/>
      <c r="T329" s="278"/>
      <c r="U329" s="63"/>
      <c r="V329" s="121"/>
      <c r="W329" s="278"/>
      <c r="X329" s="278"/>
      <c r="Y329" s="278"/>
      <c r="Z329" s="278"/>
      <c r="AA329" s="278"/>
      <c r="AB329" s="278"/>
      <c r="AC329" s="278"/>
      <c r="AD329" s="278"/>
      <c r="AO329" s="78">
        <v>38260</v>
      </c>
      <c r="AP329" s="16">
        <f t="shared" ref="AP329:CR329" si="388">AP85/AP84-1</f>
        <v>-2.3426466520099609E-2</v>
      </c>
      <c r="AQ329" s="16">
        <f t="shared" si="388"/>
        <v>-3.1910316473849898E-3</v>
      </c>
      <c r="AR329" s="16">
        <f t="shared" si="388"/>
        <v>-1.8066205046579409E-2</v>
      </c>
      <c r="AS329" s="16">
        <f t="shared" si="388"/>
        <v>-3.1201322440156276E-2</v>
      </c>
      <c r="AT329" s="16">
        <f t="shared" si="388"/>
        <v>-7.4668141592921788E-3</v>
      </c>
      <c r="AU329" s="16">
        <f t="shared" si="388"/>
        <v>1.63608562691131E-2</v>
      </c>
      <c r="AV329" s="16">
        <f t="shared" si="388"/>
        <v>9.0785227087120113E-3</v>
      </c>
      <c r="AW329" s="16"/>
      <c r="AX329" s="16">
        <f t="shared" si="388"/>
        <v>2.3988430688493212E-2</v>
      </c>
      <c r="AY329" s="16">
        <f t="shared" si="388"/>
        <v>2.0720851199610202E-2</v>
      </c>
      <c r="AZ329" s="16">
        <f t="shared" si="388"/>
        <v>5.4888457343500452E-3</v>
      </c>
      <c r="BA329" s="16">
        <f t="shared" si="388"/>
        <v>-7.9613625124080878E-3</v>
      </c>
      <c r="BB329" s="16">
        <f t="shared" si="388"/>
        <v>1.6342499375277209E-2</v>
      </c>
      <c r="BC329" s="16">
        <f t="shared" si="388"/>
        <v>4.0741758224222213E-2</v>
      </c>
      <c r="BD329" s="16">
        <f t="shared" si="388"/>
        <v>3.328473290995726E-2</v>
      </c>
      <c r="BE329" s="16"/>
      <c r="BF329" s="16">
        <f t="shared" si="388"/>
        <v>3.2012469276421207E-3</v>
      </c>
      <c r="BG329" s="16">
        <f t="shared" si="388"/>
        <v>-2.0300213496430297E-2</v>
      </c>
      <c r="BH329" s="16">
        <f t="shared" si="388"/>
        <v>-1.4922792502336635E-2</v>
      </c>
      <c r="BI329" s="16">
        <f t="shared" si="388"/>
        <v>-2.8099958650114054E-2</v>
      </c>
      <c r="BJ329" s="16">
        <f t="shared" si="388"/>
        <v>-4.2894703475366835E-3</v>
      </c>
      <c r="BK329" s="16">
        <f t="shared" si="388"/>
        <v>1.96144783376202E-2</v>
      </c>
      <c r="BL329" s="16">
        <f t="shared" si="388"/>
        <v>1.2308832229283029E-2</v>
      </c>
      <c r="BM329" s="16"/>
      <c r="BN329" s="16">
        <f t="shared" si="388"/>
        <v>1.839859788860454E-2</v>
      </c>
      <c r="BO329" s="16">
        <f t="shared" si="388"/>
        <v>-5.4588827689492359E-3</v>
      </c>
      <c r="BP329" s="16">
        <f t="shared" si="388"/>
        <v>1.5148855733089439E-2</v>
      </c>
      <c r="BQ329" s="16">
        <f t="shared" si="388"/>
        <v>-1.3376785136720915E-2</v>
      </c>
      <c r="BR329" s="16">
        <f t="shared" si="388"/>
        <v>1.0794404818086578E-2</v>
      </c>
      <c r="BS329" s="16">
        <f t="shared" si="388"/>
        <v>3.5060470973326208E-2</v>
      </c>
      <c r="BT329" s="16">
        <f t="shared" si="388"/>
        <v>2.7644152686056689E-2</v>
      </c>
      <c r="BU329" s="16"/>
      <c r="BV329" s="16">
        <f t="shared" si="388"/>
        <v>3.2206198421682819E-2</v>
      </c>
      <c r="BW329" s="16">
        <f t="shared" si="388"/>
        <v>8.0252544725181174E-3</v>
      </c>
      <c r="BX329" s="16">
        <f t="shared" si="388"/>
        <v>2.891239577589233E-2</v>
      </c>
      <c r="BY329" s="16">
        <f t="shared" si="388"/>
        <v>1.3558149590646495E-2</v>
      </c>
      <c r="BZ329" s="16">
        <f t="shared" si="388"/>
        <v>2.449890656399889E-2</v>
      </c>
      <c r="CA329" s="16">
        <f t="shared" si="388"/>
        <v>4.909397567414775E-2</v>
      </c>
      <c r="CB329" s="16">
        <f t="shared" si="388"/>
        <v>4.1577105834127437E-2</v>
      </c>
      <c r="CC329" s="16"/>
      <c r="CD329" s="16">
        <f t="shared" si="388"/>
        <v>-1.6097487588385695E-2</v>
      </c>
      <c r="CE329" s="16">
        <f t="shared" si="388"/>
        <v>-1.6079716616517081E-2</v>
      </c>
      <c r="CF329" s="16">
        <f t="shared" si="388"/>
        <v>4.3079491677504578E-3</v>
      </c>
      <c r="CG329" s="16">
        <f t="shared" si="388"/>
        <v>-1.067912996612741E-2</v>
      </c>
      <c r="CH329" s="16">
        <f t="shared" si="388"/>
        <v>-2.3913062675844254E-2</v>
      </c>
      <c r="CI329" s="16">
        <f t="shared" si="388"/>
        <v>2.4006925681001157E-2</v>
      </c>
      <c r="CJ329" s="16">
        <f t="shared" si="388"/>
        <v>-7.165106286297962E-3</v>
      </c>
      <c r="CK329" s="16"/>
      <c r="CL329" s="16">
        <f t="shared" si="388"/>
        <v>-1.6097487588385695E-2</v>
      </c>
      <c r="CM329" s="16">
        <f t="shared" si="388"/>
        <v>-3.9146846854438255E-2</v>
      </c>
      <c r="CN329" s="16">
        <f t="shared" si="388"/>
        <v>-1.923715164343287E-2</v>
      </c>
      <c r="CO329" s="16">
        <f t="shared" si="388"/>
        <v>-3.3872872123458575E-2</v>
      </c>
      <c r="CP329" s="16">
        <f t="shared" si="388"/>
        <v>-4.6796547127820332E-2</v>
      </c>
      <c r="CQ329" s="16">
        <f t="shared" si="388"/>
        <v>-2.3444104799423826E-2</v>
      </c>
      <c r="CR329" s="16">
        <f t="shared" si="388"/>
        <v>-7.165106286297962E-3</v>
      </c>
      <c r="CS329" s="16"/>
      <c r="CT329" s="16">
        <f t="shared" ref="CT329:CZ329" si="389">CT85/CT84-1</f>
        <v>-8.9968446502479704E-3</v>
      </c>
      <c r="CU329" s="16">
        <f t="shared" si="389"/>
        <v>-3.2212546890362015E-2</v>
      </c>
      <c r="CV329" s="16">
        <f t="shared" si="389"/>
        <v>-1.2159167081627342E-2</v>
      </c>
      <c r="CW329" s="16">
        <f t="shared" si="389"/>
        <v>-2.6900510856603832E-2</v>
      </c>
      <c r="CX329" s="16">
        <f t="shared" si="389"/>
        <v>-3.9917453639527922E-2</v>
      </c>
      <c r="CY329" s="16">
        <f t="shared" si="389"/>
        <v>7.2168155366667541E-3</v>
      </c>
      <c r="CZ329" s="16">
        <f t="shared" si="389"/>
        <v>7.2168155366667541E-3</v>
      </c>
    </row>
    <row r="330" spans="12:104" x14ac:dyDescent="0.25">
      <c r="L330" s="121"/>
      <c r="M330" s="278"/>
      <c r="N330" s="278"/>
      <c r="O330" s="278"/>
      <c r="P330" s="278"/>
      <c r="Q330" s="278"/>
      <c r="R330" s="278"/>
      <c r="S330" s="278"/>
      <c r="T330" s="278"/>
      <c r="U330" s="63"/>
      <c r="V330" s="121"/>
      <c r="W330" s="278"/>
      <c r="X330" s="278"/>
      <c r="Y330" s="278"/>
      <c r="Z330" s="278"/>
      <c r="AA330" s="278"/>
      <c r="AB330" s="278"/>
      <c r="AC330" s="278"/>
      <c r="AD330" s="278"/>
      <c r="AO330" s="78">
        <v>38289</v>
      </c>
      <c r="AP330" s="18">
        <f t="shared" ref="AP330:CR330" si="390">AP86/AP85-1</f>
        <v>-5.1540090049795761E-2</v>
      </c>
      <c r="AQ330" s="18">
        <f t="shared" si="390"/>
        <v>-2.3331934536298893E-2</v>
      </c>
      <c r="AR330" s="18">
        <f t="shared" si="390"/>
        <v>-3.8245385950909649E-2</v>
      </c>
      <c r="AS330" s="18">
        <f t="shared" si="390"/>
        <v>-1.3469836425981652E-2</v>
      </c>
      <c r="AT330" s="18">
        <f t="shared" si="390"/>
        <v>-1.0755084981889151E-2</v>
      </c>
      <c r="AU330" s="18">
        <f t="shared" si="390"/>
        <v>-1.7357454490747659E-2</v>
      </c>
      <c r="AV330" s="18">
        <f t="shared" si="390"/>
        <v>-2.4005245256730756E-2</v>
      </c>
      <c r="AW330" s="16"/>
      <c r="AX330" s="18">
        <f t="shared" si="390"/>
        <v>5.4340820849772875E-2</v>
      </c>
      <c r="AY330" s="18">
        <f t="shared" si="390"/>
        <v>2.974100983875827E-2</v>
      </c>
      <c r="AZ330" s="18">
        <f t="shared" si="390"/>
        <v>1.4017149232574466E-2</v>
      </c>
      <c r="BA330" s="18">
        <f t="shared" si="390"/>
        <v>4.0139022455691231E-2</v>
      </c>
      <c r="BB330" s="18">
        <f t="shared" si="390"/>
        <v>4.3001295721658783E-2</v>
      </c>
      <c r="BC330" s="18">
        <f t="shared" si="390"/>
        <v>3.6040148034135466E-2</v>
      </c>
      <c r="BD330" s="18">
        <f t="shared" si="390"/>
        <v>2.9031110861091225E-2</v>
      </c>
      <c r="BE330" s="16"/>
      <c r="BF330" s="18">
        <f t="shared" si="390"/>
        <v>2.3889318552891892E-2</v>
      </c>
      <c r="BG330" s="18">
        <f t="shared" si="390"/>
        <v>-2.8882029126348296E-2</v>
      </c>
      <c r="BH330" s="18">
        <f t="shared" si="390"/>
        <v>-1.526972360617751E-2</v>
      </c>
      <c r="BI330" s="18">
        <f t="shared" si="390"/>
        <v>1.009769691367457E-2</v>
      </c>
      <c r="BJ330" s="18">
        <f t="shared" si="390"/>
        <v>1.2877301919806738E-2</v>
      </c>
      <c r="BK330" s="18">
        <f t="shared" si="390"/>
        <v>6.1172063025474177E-3</v>
      </c>
      <c r="BL330" s="18">
        <f t="shared" si="390"/>
        <v>-6.8939565471726194E-4</v>
      </c>
      <c r="BM330" s="16"/>
      <c r="BN330" s="18">
        <f t="shared" si="390"/>
        <v>3.9766261988484208E-2</v>
      </c>
      <c r="BO330" s="18">
        <f t="shared" si="390"/>
        <v>-1.382338478514189E-2</v>
      </c>
      <c r="BP330" s="18">
        <f t="shared" si="390"/>
        <v>1.5506503630716706E-2</v>
      </c>
      <c r="BQ330" s="18">
        <f t="shared" si="390"/>
        <v>2.576078051824493E-2</v>
      </c>
      <c r="BR330" s="18">
        <f t="shared" si="390"/>
        <v>2.8583487479496794E-2</v>
      </c>
      <c r="BS330" s="18">
        <f t="shared" si="390"/>
        <v>2.1718566415004359E-2</v>
      </c>
      <c r="BT330" s="18">
        <f t="shared" si="390"/>
        <v>1.4806417859776433E-2</v>
      </c>
      <c r="BU330" s="16"/>
      <c r="BV330" s="18">
        <f t="shared" si="390"/>
        <v>1.3653750207883064E-2</v>
      </c>
      <c r="BW330" s="18">
        <f t="shared" si="390"/>
        <v>-3.8590055357144437E-2</v>
      </c>
      <c r="BX330" s="18">
        <f t="shared" si="390"/>
        <v>-9.9967527344411167E-3</v>
      </c>
      <c r="BY330" s="18">
        <f t="shared" si="390"/>
        <v>-2.5113828689404372E-2</v>
      </c>
      <c r="BZ330" s="18">
        <f t="shared" si="390"/>
        <v>2.7518179821865996E-3</v>
      </c>
      <c r="CA330" s="18">
        <f t="shared" si="390"/>
        <v>-3.9406986307259917E-3</v>
      </c>
      <c r="CB330" s="18">
        <f t="shared" si="390"/>
        <v>-1.0679256671262238E-2</v>
      </c>
      <c r="CC330" s="16"/>
      <c r="CD330" s="18">
        <f t="shared" si="390"/>
        <v>1.76640575660727E-2</v>
      </c>
      <c r="CE330" s="18">
        <f t="shared" si="390"/>
        <v>-4.1228420231161578E-2</v>
      </c>
      <c r="CF330" s="18">
        <f t="shared" si="390"/>
        <v>-1.2713585244134906E-2</v>
      </c>
      <c r="CG330" s="18">
        <f t="shared" si="390"/>
        <v>-2.7789175917590891E-2</v>
      </c>
      <c r="CH330" s="18">
        <f t="shared" si="390"/>
        <v>-2.7442662609415969E-3</v>
      </c>
      <c r="CI330" s="18">
        <f t="shared" si="390"/>
        <v>-6.6741505653711286E-3</v>
      </c>
      <c r="CJ330" s="18">
        <f t="shared" si="390"/>
        <v>-6.7652177247606859E-3</v>
      </c>
      <c r="CK330" s="16"/>
      <c r="CL330" s="18">
        <f t="shared" si="390"/>
        <v>1.76640575660727E-2</v>
      </c>
      <c r="CM330" s="18">
        <f t="shared" si="390"/>
        <v>-3.4786439601323105E-2</v>
      </c>
      <c r="CN330" s="18">
        <f t="shared" si="390"/>
        <v>-6.0800136050032094E-3</v>
      </c>
      <c r="CO330" s="18">
        <f t="shared" si="390"/>
        <v>-2.125689708391032E-2</v>
      </c>
      <c r="CP330" s="18">
        <f t="shared" si="390"/>
        <v>3.9562891740569928E-3</v>
      </c>
      <c r="CQ330" s="18">
        <f t="shared" si="390"/>
        <v>6.7189941439353973E-3</v>
      </c>
      <c r="CR330" s="18">
        <f t="shared" si="390"/>
        <v>-6.7652177247606859E-3</v>
      </c>
      <c r="CS330" s="16"/>
      <c r="CT330" s="18">
        <f t="shared" ref="CT330:CZ330" si="391">CT86/CT85-1</f>
        <v>2.4595670355877397E-2</v>
      </c>
      <c r="CU330" s="18">
        <f t="shared" si="391"/>
        <v>-2.8212082758895529E-2</v>
      </c>
      <c r="CV330" s="18">
        <f t="shared" si="391"/>
        <v>6.8987124895869556E-4</v>
      </c>
      <c r="CW330" s="18">
        <f t="shared" si="391"/>
        <v>-1.4590386500514363E-2</v>
      </c>
      <c r="CX330" s="18">
        <f t="shared" si="391"/>
        <v>1.0794534273414813E-2</v>
      </c>
      <c r="CY330" s="18">
        <f t="shared" si="391"/>
        <v>6.8112976362582067E-3</v>
      </c>
      <c r="CZ330" s="18">
        <f t="shared" si="391"/>
        <v>6.8112976362582067E-3</v>
      </c>
    </row>
    <row r="331" spans="12:104" x14ac:dyDescent="0.25">
      <c r="L331" s="121"/>
      <c r="M331" s="278"/>
      <c r="N331" s="278"/>
      <c r="O331" s="278"/>
      <c r="P331" s="278"/>
      <c r="Q331" s="278"/>
      <c r="R331" s="278"/>
      <c r="S331" s="278"/>
      <c r="T331" s="278"/>
      <c r="U331" s="63"/>
      <c r="V331" s="121"/>
      <c r="W331" s="278"/>
      <c r="X331" s="278"/>
      <c r="Y331" s="278"/>
      <c r="Z331" s="278"/>
      <c r="AA331" s="278"/>
      <c r="AB331" s="278"/>
      <c r="AC331" s="278"/>
      <c r="AD331" s="278"/>
      <c r="AO331" s="78">
        <v>38321</v>
      </c>
      <c r="AP331" s="16">
        <f t="shared" ref="AP331:CR331" si="392">AP87/AP86-1</f>
        <v>-3.4707703915619947E-2</v>
      </c>
      <c r="AQ331" s="16">
        <f t="shared" si="392"/>
        <v>9.5753692041422589E-4</v>
      </c>
      <c r="AR331" s="16">
        <f t="shared" si="392"/>
        <v>3.2254476698923007E-3</v>
      </c>
      <c r="AS331" s="16">
        <f t="shared" si="392"/>
        <v>-9.013803425910405E-3</v>
      </c>
      <c r="AT331" s="16">
        <f t="shared" si="392"/>
        <v>1.0289920384557671E-2</v>
      </c>
      <c r="AU331" s="16">
        <f t="shared" si="392"/>
        <v>-1.0123820641877002E-2</v>
      </c>
      <c r="AV331" s="16">
        <f t="shared" si="392"/>
        <v>-3.5814453420216497E-3</v>
      </c>
      <c r="AW331" s="16"/>
      <c r="AX331" s="16">
        <f t="shared" si="392"/>
        <v>3.5955641681186812E-2</v>
      </c>
      <c r="AY331" s="16">
        <f t="shared" si="392"/>
        <v>3.6947607456007781E-2</v>
      </c>
      <c r="AZ331" s="16">
        <f t="shared" si="392"/>
        <v>3.9297062391759008E-2</v>
      </c>
      <c r="BA331" s="16">
        <f t="shared" si="392"/>
        <v>2.6617741169109754E-2</v>
      </c>
      <c r="BB331" s="16">
        <f t="shared" si="392"/>
        <v>4.6615542756019535E-2</v>
      </c>
      <c r="BC331" s="16">
        <f t="shared" si="392"/>
        <v>2.5467812571865922E-2</v>
      </c>
      <c r="BD331" s="16">
        <f t="shared" si="392"/>
        <v>3.2245423173746568E-2</v>
      </c>
      <c r="BE331" s="16"/>
      <c r="BF331" s="16">
        <f t="shared" si="392"/>
        <v>-9.5662092056392201E-4</v>
      </c>
      <c r="BG331" s="16">
        <f t="shared" si="392"/>
        <v>-3.5631122720513386E-2</v>
      </c>
      <c r="BH331" s="16">
        <f t="shared" si="392"/>
        <v>2.2657412186093406E-3</v>
      </c>
      <c r="BI331" s="16">
        <f t="shared" si="392"/>
        <v>-9.9618015535433146E-3</v>
      </c>
      <c r="BJ331" s="16">
        <f t="shared" si="392"/>
        <v>9.3234559108830162E-3</v>
      </c>
      <c r="BK331" s="16">
        <f t="shared" si="392"/>
        <v>-1.1070756903818868E-2</v>
      </c>
      <c r="BL331" s="16">
        <f t="shared" si="392"/>
        <v>-4.5346401770455236E-3</v>
      </c>
      <c r="BM331" s="16"/>
      <c r="BN331" s="16">
        <f t="shared" si="392"/>
        <v>-3.2150776053214702E-3</v>
      </c>
      <c r="BO331" s="16">
        <f t="shared" si="392"/>
        <v>-3.7811193559350476E-2</v>
      </c>
      <c r="BP331" s="16">
        <f t="shared" si="392"/>
        <v>-2.2606192404165393E-3</v>
      </c>
      <c r="BQ331" s="16">
        <f t="shared" si="392"/>
        <v>-1.2199900953698495E-2</v>
      </c>
      <c r="BR331" s="16">
        <f t="shared" si="392"/>
        <v>7.0417598866472364E-3</v>
      </c>
      <c r="BS331" s="16">
        <f t="shared" si="392"/>
        <v>-1.3306349378172544E-2</v>
      </c>
      <c r="BT331" s="16">
        <f t="shared" si="392"/>
        <v>-6.7850083226294045E-3</v>
      </c>
      <c r="BU331" s="16"/>
      <c r="BV331" s="16">
        <f t="shared" si="392"/>
        <v>9.0957910988789248E-3</v>
      </c>
      <c r="BW331" s="16">
        <f t="shared" si="392"/>
        <v>-2.592760684107942E-2</v>
      </c>
      <c r="BX331" s="16">
        <f t="shared" si="392"/>
        <v>1.0062037575090388E-2</v>
      </c>
      <c r="BY331" s="16">
        <f t="shared" si="392"/>
        <v>1.2350576766976706E-2</v>
      </c>
      <c r="BZ331" s="16">
        <f t="shared" si="392"/>
        <v>1.9479306449678546E-2</v>
      </c>
      <c r="CA331" s="16">
        <f t="shared" si="392"/>
        <v>-1.120113700679215E-3</v>
      </c>
      <c r="CB331" s="16">
        <f t="shared" si="392"/>
        <v>5.4817696781941372E-3</v>
      </c>
      <c r="CC331" s="16"/>
      <c r="CD331" s="16">
        <f t="shared" si="392"/>
        <v>1.0227360606295033E-2</v>
      </c>
      <c r="CE331" s="16">
        <f t="shared" si="392"/>
        <v>-4.4539318261286764E-2</v>
      </c>
      <c r="CF331" s="16">
        <f t="shared" si="392"/>
        <v>-9.2373320527548985E-3</v>
      </c>
      <c r="CG331" s="16">
        <f t="shared" si="392"/>
        <v>-6.9925202381277973E-3</v>
      </c>
      <c r="CH331" s="16">
        <f t="shared" si="392"/>
        <v>-1.9107113137504461E-2</v>
      </c>
      <c r="CI331" s="16">
        <f t="shared" si="392"/>
        <v>-2.0205824698977914E-2</v>
      </c>
      <c r="CJ331" s="16">
        <f t="shared" si="392"/>
        <v>6.6092865312687987E-3</v>
      </c>
      <c r="CK331" s="16"/>
      <c r="CL331" s="16">
        <f t="shared" si="392"/>
        <v>1.0227360606295033E-2</v>
      </c>
      <c r="CM331" s="16">
        <f t="shared" si="392"/>
        <v>-2.4835311513086489E-2</v>
      </c>
      <c r="CN331" s="16">
        <f t="shared" si="392"/>
        <v>1.1194690602088109E-2</v>
      </c>
      <c r="CO331" s="16">
        <f t="shared" si="392"/>
        <v>1.3485796092624014E-2</v>
      </c>
      <c r="CP331" s="16">
        <f t="shared" si="392"/>
        <v>1.1213697623135843E-3</v>
      </c>
      <c r="CQ331" s="16">
        <f t="shared" si="392"/>
        <v>2.0622519717235832E-2</v>
      </c>
      <c r="CR331" s="16">
        <f t="shared" si="392"/>
        <v>6.6092865312687987E-3</v>
      </c>
      <c r="CS331" s="16"/>
      <c r="CT331" s="16">
        <f t="shared" ref="CT331:CZ331" si="393">CT87/CT86-1</f>
        <v>3.594318196183055E-3</v>
      </c>
      <c r="CU331" s="16">
        <f t="shared" si="393"/>
        <v>-3.1238136251168447E-2</v>
      </c>
      <c r="CV331" s="16">
        <f t="shared" si="393"/>
        <v>4.5552968089737078E-3</v>
      </c>
      <c r="CW331" s="16">
        <f t="shared" si="393"/>
        <v>6.8313591513260441E-3</v>
      </c>
      <c r="CX331" s="16">
        <f t="shared" si="393"/>
        <v>-5.4518837073979087E-3</v>
      </c>
      <c r="CY331" s="16">
        <f t="shared" si="393"/>
        <v>-6.5658906784421545E-3</v>
      </c>
      <c r="CZ331" s="16">
        <f t="shared" si="393"/>
        <v>-6.5658906784421545E-3</v>
      </c>
    </row>
    <row r="332" spans="12:104" x14ac:dyDescent="0.25">
      <c r="L332" s="121"/>
      <c r="M332" s="278"/>
      <c r="N332" s="278"/>
      <c r="O332" s="278"/>
      <c r="P332" s="278"/>
      <c r="Q332" s="278"/>
      <c r="R332" s="278"/>
      <c r="S332" s="278"/>
      <c r="T332" s="278"/>
      <c r="U332" s="63"/>
      <c r="V332" s="121"/>
      <c r="W332" s="278"/>
      <c r="X332" s="278"/>
      <c r="Y332" s="278"/>
      <c r="Z332" s="278"/>
      <c r="AA332" s="278"/>
      <c r="AB332" s="278"/>
      <c r="AC332" s="278"/>
      <c r="AD332" s="278"/>
      <c r="AO332" s="78">
        <v>38352</v>
      </c>
      <c r="AP332" s="18">
        <f t="shared" ref="AP332:CR332" si="394">AP88/AP87-1</f>
        <v>-9.8356918367015211E-3</v>
      </c>
      <c r="AQ332" s="18">
        <f t="shared" si="394"/>
        <v>1.0535094496976649E-2</v>
      </c>
      <c r="AR332" s="18">
        <f t="shared" si="394"/>
        <v>-5.2021149582126558E-3</v>
      </c>
      <c r="AS332" s="18">
        <f t="shared" si="394"/>
        <v>-5.6722830100021104E-3</v>
      </c>
      <c r="AT332" s="18">
        <f t="shared" si="394"/>
        <v>-8.7911679429037992E-3</v>
      </c>
      <c r="AU332" s="18">
        <f t="shared" si="394"/>
        <v>-2.1189389838372819E-2</v>
      </c>
      <c r="AV332" s="18">
        <f t="shared" si="394"/>
        <v>-3.2024405968344993E-4</v>
      </c>
      <c r="AW332" s="16"/>
      <c r="AX332" s="18">
        <f t="shared" si="394"/>
        <v>9.9333936353920294E-3</v>
      </c>
      <c r="AY332" s="18">
        <f t="shared" si="394"/>
        <v>2.0573137372993155E-2</v>
      </c>
      <c r="AZ332" s="18">
        <f t="shared" si="394"/>
        <v>4.6796040215628665E-3</v>
      </c>
      <c r="BA332" s="18">
        <f t="shared" si="394"/>
        <v>4.2047656054400306E-3</v>
      </c>
      <c r="BB332" s="18">
        <f t="shared" si="394"/>
        <v>1.0548995607964073E-3</v>
      </c>
      <c r="BC332" s="18">
        <f t="shared" si="394"/>
        <v>-1.1466478753139109E-2</v>
      </c>
      <c r="BD332" s="18">
        <f t="shared" si="394"/>
        <v>9.6099684654042949E-3</v>
      </c>
      <c r="BE332" s="16"/>
      <c r="BF332" s="18">
        <f t="shared" si="394"/>
        <v>-1.0425263362298987E-2</v>
      </c>
      <c r="BG332" s="18">
        <f t="shared" si="394"/>
        <v>-2.0158415521252415E-2</v>
      </c>
      <c r="BH332" s="18">
        <f t="shared" si="394"/>
        <v>-1.5573144902031322E-2</v>
      </c>
      <c r="BI332" s="18">
        <f t="shared" si="394"/>
        <v>-1.6038411328056279E-2</v>
      </c>
      <c r="BJ332" s="18">
        <f t="shared" si="394"/>
        <v>-1.9124781064135954E-2</v>
      </c>
      <c r="BK332" s="18">
        <f t="shared" si="394"/>
        <v>-3.1393748231120289E-2</v>
      </c>
      <c r="BL332" s="18">
        <f t="shared" si="394"/>
        <v>-1.0742168793319906E-2</v>
      </c>
      <c r="BM332" s="16"/>
      <c r="BN332" s="18">
        <f t="shared" si="394"/>
        <v>5.2293184740679344E-3</v>
      </c>
      <c r="BO332" s="18">
        <f t="shared" si="394"/>
        <v>-4.6578073276605236E-3</v>
      </c>
      <c r="BP332" s="18">
        <f t="shared" si="394"/>
        <v>1.5819504335323753E-2</v>
      </c>
      <c r="BQ332" s="18">
        <f t="shared" si="394"/>
        <v>-4.7262671026859771E-4</v>
      </c>
      <c r="BR332" s="18">
        <f t="shared" si="394"/>
        <v>-3.607821285768531E-3</v>
      </c>
      <c r="BS332" s="18">
        <f t="shared" si="394"/>
        <v>-1.6070877432040942E-2</v>
      </c>
      <c r="BT332" s="18">
        <f t="shared" si="394"/>
        <v>4.9073997562070204E-3</v>
      </c>
      <c r="BU332" s="16"/>
      <c r="BV332" s="18">
        <f t="shared" si="394"/>
        <v>5.7046413502110926E-3</v>
      </c>
      <c r="BW332" s="18">
        <f t="shared" si="394"/>
        <v>-4.1871595808500306E-3</v>
      </c>
      <c r="BX332" s="18">
        <f t="shared" si="394"/>
        <v>1.6299834782883549E-2</v>
      </c>
      <c r="BY332" s="18">
        <f t="shared" si="394"/>
        <v>4.7285019189913235E-4</v>
      </c>
      <c r="BZ332" s="18">
        <f t="shared" si="394"/>
        <v>-3.1366770528564736E-3</v>
      </c>
      <c r="CA332" s="18">
        <f t="shared" si="394"/>
        <v>-1.5605626357619529E-2</v>
      </c>
      <c r="CB332" s="18">
        <f t="shared" si="394"/>
        <v>5.3825704130225915E-3</v>
      </c>
      <c r="CC332" s="16"/>
      <c r="CD332" s="18">
        <f t="shared" si="394"/>
        <v>2.1648099865686943E-2</v>
      </c>
      <c r="CE332" s="18">
        <f t="shared" si="394"/>
        <v>-1.0537879203821321E-3</v>
      </c>
      <c r="CF332" s="18">
        <f t="shared" si="394"/>
        <v>1.9497669728963052E-2</v>
      </c>
      <c r="CG332" s="18">
        <f t="shared" si="394"/>
        <v>3.6208847909906527E-3</v>
      </c>
      <c r="CH332" s="18">
        <f t="shared" si="394"/>
        <v>3.1465467538549508E-3</v>
      </c>
      <c r="CI332" s="18">
        <f t="shared" si="394"/>
        <v>-1.2508183436721665E-2</v>
      </c>
      <c r="CJ332" s="18">
        <f t="shared" si="394"/>
        <v>2.1320923130617953E-2</v>
      </c>
      <c r="CK332" s="16"/>
      <c r="CL332" s="18">
        <f t="shared" si="394"/>
        <v>2.1648099865686943E-2</v>
      </c>
      <c r="CM332" s="18">
        <f t="shared" si="394"/>
        <v>1.1599483989856108E-2</v>
      </c>
      <c r="CN332" s="18">
        <f t="shared" si="394"/>
        <v>3.2411259140428417E-2</v>
      </c>
      <c r="CO332" s="18">
        <f t="shared" si="394"/>
        <v>1.6333369003346032E-2</v>
      </c>
      <c r="CP332" s="18">
        <f t="shared" si="394"/>
        <v>1.5853022706617814E-2</v>
      </c>
      <c r="CQ332" s="18">
        <f t="shared" si="394"/>
        <v>1.2666619841218862E-2</v>
      </c>
      <c r="CR332" s="18">
        <f t="shared" si="394"/>
        <v>2.1320923130617953E-2</v>
      </c>
      <c r="CS332" s="16"/>
      <c r="CT332" s="18">
        <f t="shared" ref="CT332:CZ332" si="395">CT88/CT87-1</f>
        <v>3.2034664879465602E-4</v>
      </c>
      <c r="CU332" s="18">
        <f t="shared" si="395"/>
        <v>-9.5184960188253731E-3</v>
      </c>
      <c r="CV332" s="18">
        <f t="shared" si="395"/>
        <v>1.0858816027988327E-2</v>
      </c>
      <c r="CW332" s="18">
        <f t="shared" si="395"/>
        <v>-4.883434789511587E-3</v>
      </c>
      <c r="CX332" s="18">
        <f t="shared" si="395"/>
        <v>-5.3537534580606616E-3</v>
      </c>
      <c r="CY332" s="18">
        <f t="shared" si="395"/>
        <v>-2.0875831139602563E-2</v>
      </c>
      <c r="CZ332" s="18">
        <f t="shared" si="395"/>
        <v>-2.0875831139602563E-2</v>
      </c>
    </row>
    <row r="333" spans="12:104" x14ac:dyDescent="0.25">
      <c r="L333" s="121"/>
      <c r="M333" s="278"/>
      <c r="N333" s="278"/>
      <c r="O333" s="278"/>
      <c r="P333" s="278"/>
      <c r="Q333" s="278"/>
      <c r="R333" s="278"/>
      <c r="S333" s="278"/>
      <c r="T333" s="278"/>
      <c r="U333" s="63"/>
      <c r="V333" s="121"/>
      <c r="W333" s="278"/>
      <c r="X333" s="278"/>
      <c r="Y333" s="278"/>
      <c r="Z333" s="278"/>
      <c r="AA333" s="278"/>
      <c r="AB333" s="278"/>
      <c r="AC333" s="278"/>
      <c r="AD333" s="278"/>
      <c r="AO333" s="78">
        <v>38383</v>
      </c>
      <c r="AP333" s="16">
        <f t="shared" ref="AP333:CR333" si="396">AP89/AP88-1</f>
        <v>4.6904037496916517E-2</v>
      </c>
      <c r="AQ333" s="16">
        <f t="shared" si="396"/>
        <v>7.1484052623915773E-3</v>
      </c>
      <c r="AR333" s="16">
        <f t="shared" si="396"/>
        <v>2.7483926275182258E-2</v>
      </c>
      <c r="AS333" s="16">
        <f t="shared" si="396"/>
        <v>3.608438818565407E-2</v>
      </c>
      <c r="AT333" s="16">
        <f t="shared" si="396"/>
        <v>3.8064165307232223E-3</v>
      </c>
      <c r="AU333" s="16">
        <f t="shared" si="396"/>
        <v>1.3846093071027799E-2</v>
      </c>
      <c r="AV333" s="16">
        <f t="shared" si="396"/>
        <v>4.0631335803374524E-2</v>
      </c>
      <c r="AW333" s="16"/>
      <c r="AX333" s="16">
        <f t="shared" si="396"/>
        <v>-4.4802614009457176E-2</v>
      </c>
      <c r="AY333" s="16">
        <f t="shared" si="396"/>
        <v>-3.7974475988819756E-2</v>
      </c>
      <c r="AZ333" s="16">
        <f t="shared" si="396"/>
        <v>-1.8550039474646285E-2</v>
      </c>
      <c r="BA333" s="16">
        <f t="shared" si="396"/>
        <v>-1.0334900739452313E-2</v>
      </c>
      <c r="BB333" s="16">
        <f t="shared" si="396"/>
        <v>-4.1166734889319212E-2</v>
      </c>
      <c r="BC333" s="16">
        <f t="shared" si="396"/>
        <v>-3.1576862101829639E-2</v>
      </c>
      <c r="BD333" s="16">
        <f t="shared" si="396"/>
        <v>-5.9916682607699112E-3</v>
      </c>
      <c r="BE333" s="16"/>
      <c r="BF333" s="16">
        <f t="shared" si="396"/>
        <v>-7.0976682532989388E-3</v>
      </c>
      <c r="BG333" s="16">
        <f t="shared" si="396"/>
        <v>3.9473459945724043E-2</v>
      </c>
      <c r="BH333" s="16">
        <f t="shared" si="396"/>
        <v>2.0191186230883895E-2</v>
      </c>
      <c r="BI333" s="16">
        <f t="shared" si="396"/>
        <v>2.8730604915889968E-2</v>
      </c>
      <c r="BJ333" s="16">
        <f t="shared" si="396"/>
        <v>-3.318268404344793E-3</v>
      </c>
      <c r="BK333" s="16">
        <f t="shared" si="396"/>
        <v>6.6501498425064476E-3</v>
      </c>
      <c r="BL333" s="16">
        <f t="shared" si="396"/>
        <v>3.3245279807854633E-2</v>
      </c>
      <c r="BM333" s="16"/>
      <c r="BN333" s="16">
        <f t="shared" si="396"/>
        <v>-2.6748765184888557E-2</v>
      </c>
      <c r="BO333" s="16">
        <f t="shared" si="396"/>
        <v>1.8900647226799849E-2</v>
      </c>
      <c r="BP333" s="16">
        <f t="shared" si="396"/>
        <v>-1.9791570936307235E-2</v>
      </c>
      <c r="BQ333" s="16">
        <f t="shared" si="396"/>
        <v>8.3704101743471426E-3</v>
      </c>
      <c r="BR333" s="16">
        <f t="shared" si="396"/>
        <v>-2.304416559614153E-2</v>
      </c>
      <c r="BS333" s="16">
        <f t="shared" si="396"/>
        <v>-1.3273038006145654E-2</v>
      </c>
      <c r="BT333" s="16">
        <f t="shared" si="396"/>
        <v>1.2795732557933093E-2</v>
      </c>
      <c r="BU333" s="16"/>
      <c r="BV333" s="16">
        <f t="shared" si="396"/>
        <v>-3.4827653613083931E-2</v>
      </c>
      <c r="BW333" s="16">
        <f t="shared" si="396"/>
        <v>1.0442826312834885E-2</v>
      </c>
      <c r="BX333" s="16">
        <f t="shared" si="396"/>
        <v>-2.7928210533057052E-2</v>
      </c>
      <c r="BY333" s="16">
        <f t="shared" si="396"/>
        <v>-8.3009280021414389E-3</v>
      </c>
      <c r="BZ333" s="16">
        <f t="shared" si="396"/>
        <v>-3.1153805638799881E-2</v>
      </c>
      <c r="CA333" s="16">
        <f t="shared" si="396"/>
        <v>-2.146378747542832E-2</v>
      </c>
      <c r="CB333" s="16">
        <f t="shared" si="396"/>
        <v>4.38858810109366E-3</v>
      </c>
      <c r="CC333" s="16"/>
      <c r="CD333" s="16">
        <f t="shared" si="396"/>
        <v>-1.3656997019228845E-2</v>
      </c>
      <c r="CE333" s="16">
        <f t="shared" si="396"/>
        <v>4.2934195534577446E-2</v>
      </c>
      <c r="CF333" s="16">
        <f t="shared" si="396"/>
        <v>3.3293159683305262E-3</v>
      </c>
      <c r="CG333" s="16">
        <f t="shared" si="396"/>
        <v>2.3587725037952367E-2</v>
      </c>
      <c r="CH333" s="16">
        <f t="shared" si="396"/>
        <v>3.2155574145946719E-2</v>
      </c>
      <c r="CI333" s="16">
        <f t="shared" si="396"/>
        <v>1.0001606260899409E-2</v>
      </c>
      <c r="CJ333" s="16">
        <f t="shared" si="396"/>
        <v>2.6419436752191716E-2</v>
      </c>
      <c r="CK333" s="16"/>
      <c r="CL333" s="16">
        <f t="shared" si="396"/>
        <v>-1.3656997019228845E-2</v>
      </c>
      <c r="CM333" s="16">
        <f t="shared" si="396"/>
        <v>3.2606472177402424E-2</v>
      </c>
      <c r="CN333" s="16">
        <f t="shared" si="396"/>
        <v>-6.6062175061980533E-3</v>
      </c>
      <c r="CO333" s="16">
        <f t="shared" si="396"/>
        <v>1.3451581356736408E-2</v>
      </c>
      <c r="CP333" s="16">
        <f t="shared" si="396"/>
        <v>2.1934586784532861E-2</v>
      </c>
      <c r="CQ333" s="16">
        <f t="shared" si="396"/>
        <v>-9.9025647077196632E-3</v>
      </c>
      <c r="CR333" s="16">
        <f t="shared" si="396"/>
        <v>2.6419436752191716E-2</v>
      </c>
      <c r="CS333" s="16"/>
      <c r="CT333" s="16">
        <f t="shared" ref="CT333:CZ333" si="397">CT89/CT88-1</f>
        <v>-3.9044889775500358E-2</v>
      </c>
      <c r="CU333" s="16">
        <f t="shared" si="397"/>
        <v>6.0277847473233503E-3</v>
      </c>
      <c r="CV333" s="16">
        <f t="shared" si="397"/>
        <v>-3.2175593208649489E-2</v>
      </c>
      <c r="CW333" s="16">
        <f t="shared" si="397"/>
        <v>-1.2634070372330442E-2</v>
      </c>
      <c r="CX333" s="16">
        <f t="shared" si="397"/>
        <v>-4.3694125491715585E-3</v>
      </c>
      <c r="CY333" s="16">
        <f t="shared" si="397"/>
        <v>-2.573941588225237E-2</v>
      </c>
      <c r="CZ333" s="16">
        <f t="shared" si="397"/>
        <v>-2.573941588225237E-2</v>
      </c>
    </row>
    <row r="334" spans="12:104" x14ac:dyDescent="0.25">
      <c r="L334" s="121"/>
      <c r="M334" s="278"/>
      <c r="N334" s="278"/>
      <c r="O334" s="278"/>
      <c r="P334" s="278"/>
      <c r="Q334" s="278"/>
      <c r="R334" s="278"/>
      <c r="S334" s="278"/>
      <c r="T334" s="278"/>
      <c r="U334" s="63"/>
      <c r="V334" s="121"/>
      <c r="W334" s="278"/>
      <c r="X334" s="278"/>
      <c r="Y334" s="278"/>
      <c r="Z334" s="278"/>
      <c r="AA334" s="278"/>
      <c r="AB334" s="278"/>
      <c r="AC334" s="278"/>
      <c r="AD334" s="278"/>
      <c r="AO334" s="78">
        <v>38411</v>
      </c>
      <c r="AP334" s="18">
        <f t="shared" ref="AP334:CR334" si="398">AP90/AP89-1</f>
        <v>-2.2998256279749385E-2</v>
      </c>
      <c r="AQ334" s="18">
        <f t="shared" si="398"/>
        <v>-8.7726697595952308E-3</v>
      </c>
      <c r="AR334" s="18">
        <f t="shared" si="398"/>
        <v>-3.2205313042318329E-3</v>
      </c>
      <c r="AS334" s="18">
        <f t="shared" si="398"/>
        <v>-3.1569687886883302E-2</v>
      </c>
      <c r="AT334" s="18">
        <f t="shared" si="398"/>
        <v>-1.120783053760066E-3</v>
      </c>
      <c r="AU334" s="18">
        <f t="shared" si="398"/>
        <v>-1.8079448265113318E-2</v>
      </c>
      <c r="AV334" s="18">
        <f t="shared" si="398"/>
        <v>-2.6814375259485157E-3</v>
      </c>
      <c r="AW334" s="16"/>
      <c r="AX334" s="18">
        <f t="shared" si="398"/>
        <v>2.3539626646085665E-2</v>
      </c>
      <c r="AY334" s="18">
        <f t="shared" si="398"/>
        <v>1.4560451515660322E-2</v>
      </c>
      <c r="AZ334" s="18">
        <f t="shared" si="398"/>
        <v>2.0243285237350195E-2</v>
      </c>
      <c r="BA334" s="18">
        <f t="shared" si="398"/>
        <v>-8.7731999069883271E-3</v>
      </c>
      <c r="BB334" s="18">
        <f t="shared" si="398"/>
        <v>2.2392460777688861E-2</v>
      </c>
      <c r="BC334" s="18">
        <f t="shared" si="398"/>
        <v>5.0345949188443928E-3</v>
      </c>
      <c r="BD334" s="18">
        <f t="shared" si="398"/>
        <v>2.0795069081901651E-2</v>
      </c>
      <c r="BE334" s="16"/>
      <c r="BF334" s="18">
        <f t="shared" si="398"/>
        <v>8.8503106118629216E-3</v>
      </c>
      <c r="BG334" s="18">
        <f t="shared" si="398"/>
        <v>-1.4351487379493433E-2</v>
      </c>
      <c r="BH334" s="18">
        <f t="shared" si="398"/>
        <v>5.6012766052533358E-3</v>
      </c>
      <c r="BI334" s="18">
        <f t="shared" si="398"/>
        <v>-2.2998778818738908E-2</v>
      </c>
      <c r="BJ334" s="18">
        <f t="shared" si="398"/>
        <v>7.7196082799486643E-3</v>
      </c>
      <c r="BK334" s="18">
        <f t="shared" si="398"/>
        <v>-9.3891463860878988E-3</v>
      </c>
      <c r="BL334" s="18">
        <f t="shared" si="398"/>
        <v>6.1451415309234925E-3</v>
      </c>
      <c r="BM334" s="16"/>
      <c r="BN334" s="18">
        <f t="shared" si="398"/>
        <v>3.2309366368126202E-3</v>
      </c>
      <c r="BO334" s="18">
        <f t="shared" si="398"/>
        <v>-1.9841625551733855E-2</v>
      </c>
      <c r="BP334" s="18">
        <f t="shared" si="398"/>
        <v>-5.5700770629114604E-3</v>
      </c>
      <c r="BQ334" s="18">
        <f t="shared" si="398"/>
        <v>-2.844075091127729E-2</v>
      </c>
      <c r="BR334" s="18">
        <f t="shared" si="398"/>
        <v>2.1065324040223654E-3</v>
      </c>
      <c r="BS334" s="18">
        <f t="shared" si="398"/>
        <v>-1.4906925180073749E-2</v>
      </c>
      <c r="BT334" s="18">
        <f t="shared" si="398"/>
        <v>5.4083555612227663E-4</v>
      </c>
      <c r="BU334" s="16"/>
      <c r="BV334" s="18">
        <f t="shared" si="398"/>
        <v>3.2598822539949612E-2</v>
      </c>
      <c r="BW334" s="18">
        <f t="shared" si="398"/>
        <v>8.8508501850081966E-3</v>
      </c>
      <c r="BX334" s="18">
        <f t="shared" si="398"/>
        <v>2.3540174075659781E-2</v>
      </c>
      <c r="BY334" s="18">
        <f t="shared" si="398"/>
        <v>2.9273305707246733E-2</v>
      </c>
      <c r="BZ334" s="18">
        <f t="shared" si="398"/>
        <v>3.1441503278314187E-2</v>
      </c>
      <c r="CA334" s="18">
        <f t="shared" si="398"/>
        <v>1.3930005549221525E-2</v>
      </c>
      <c r="CB334" s="18">
        <f t="shared" si="398"/>
        <v>2.9829973307940572E-2</v>
      </c>
      <c r="CC334" s="16"/>
      <c r="CD334" s="18">
        <f t="shared" si="398"/>
        <v>1.8412333088629218E-2</v>
      </c>
      <c r="CE334" s="18">
        <f t="shared" si="398"/>
        <v>-2.1902020639565256E-2</v>
      </c>
      <c r="CF334" s="18">
        <f t="shared" si="398"/>
        <v>-7.6604724335225249E-3</v>
      </c>
      <c r="CG334" s="18">
        <f t="shared" si="398"/>
        <v>-2.1021042532960443E-3</v>
      </c>
      <c r="CH334" s="18">
        <f t="shared" si="398"/>
        <v>-3.0483069741115698E-2</v>
      </c>
      <c r="CI334" s="18">
        <f t="shared" si="398"/>
        <v>-1.6977693522545301E-2</v>
      </c>
      <c r="CJ334" s="18">
        <f t="shared" si="398"/>
        <v>1.5681524041796457E-2</v>
      </c>
      <c r="CK334" s="16"/>
      <c r="CL334" s="18">
        <f t="shared" si="398"/>
        <v>1.8412333088629218E-2</v>
      </c>
      <c r="CM334" s="18">
        <f t="shared" si="398"/>
        <v>-5.0093747462005567E-3</v>
      </c>
      <c r="CN334" s="18">
        <f t="shared" si="398"/>
        <v>9.4781380113440061E-3</v>
      </c>
      <c r="CO334" s="18">
        <f t="shared" si="398"/>
        <v>1.5132504289301574E-2</v>
      </c>
      <c r="CP334" s="18">
        <f t="shared" si="398"/>
        <v>-1.3738626407131527E-2</v>
      </c>
      <c r="CQ334" s="18">
        <f t="shared" si="398"/>
        <v>1.7270913803963062E-2</v>
      </c>
      <c r="CR334" s="18">
        <f t="shared" si="398"/>
        <v>1.5681524041796457E-2</v>
      </c>
      <c r="CS334" s="16"/>
      <c r="CT334" s="18">
        <f t="shared" ref="CT334:CZ334" si="399">CT90/CT89-1</f>
        <v>2.6886469648139677E-3</v>
      </c>
      <c r="CU334" s="18">
        <f t="shared" si="399"/>
        <v>-2.0371443506878029E-2</v>
      </c>
      <c r="CV334" s="18">
        <f t="shared" si="399"/>
        <v>-6.1076094067036291E-3</v>
      </c>
      <c r="CW334" s="18">
        <f t="shared" si="399"/>
        <v>-5.4054321113417014E-4</v>
      </c>
      <c r="CX334" s="18">
        <f t="shared" si="399"/>
        <v>-2.8965920667586631E-2</v>
      </c>
      <c r="CY334" s="18">
        <f t="shared" si="399"/>
        <v>-1.5439410554002775E-2</v>
      </c>
      <c r="CZ334" s="18">
        <f t="shared" si="399"/>
        <v>-1.5439410554002775E-2</v>
      </c>
    </row>
    <row r="335" spans="12:104" x14ac:dyDescent="0.25">
      <c r="L335" s="121"/>
      <c r="M335" s="278"/>
      <c r="N335" s="278"/>
      <c r="O335" s="278"/>
      <c r="P335" s="278"/>
      <c r="Q335" s="278"/>
      <c r="R335" s="278"/>
      <c r="S335" s="278"/>
      <c r="T335" s="278"/>
      <c r="U335" s="63"/>
      <c r="V335" s="121"/>
      <c r="W335" s="278"/>
      <c r="X335" s="278"/>
      <c r="Y335" s="278"/>
      <c r="Z335" s="278"/>
      <c r="AA335" s="278"/>
      <c r="AB335" s="278"/>
      <c r="AC335" s="278"/>
      <c r="AD335" s="278"/>
      <c r="AO335" s="78">
        <v>38442</v>
      </c>
      <c r="AP335" s="16">
        <f t="shared" ref="AP335:CR335" si="400">AP91/AP90-1</f>
        <v>1.9166144099818316E-2</v>
      </c>
      <c r="AQ335" s="16">
        <f t="shared" si="400"/>
        <v>-1.0333467060553714E-3</v>
      </c>
      <c r="AR335" s="16">
        <f t="shared" si="400"/>
        <v>2.8459027370888457E-3</v>
      </c>
      <c r="AS335" s="16">
        <f t="shared" si="400"/>
        <v>-4.9789739276704381E-3</v>
      </c>
      <c r="AT335" s="16">
        <f t="shared" si="400"/>
        <v>-9.369039159217607E-3</v>
      </c>
      <c r="AU335" s="16">
        <f t="shared" si="400"/>
        <v>3.9066685184817818E-2</v>
      </c>
      <c r="AV335" s="16">
        <f t="shared" si="400"/>
        <v>-5.2757589234039282E-3</v>
      </c>
      <c r="AW335" s="16"/>
      <c r="AX335" s="16">
        <f t="shared" si="400"/>
        <v>-1.8805711130393643E-2</v>
      </c>
      <c r="AY335" s="16">
        <f t="shared" si="400"/>
        <v>-1.981962501679746E-2</v>
      </c>
      <c r="AZ335" s="16">
        <f t="shared" si="400"/>
        <v>-1.6013327618083606E-2</v>
      </c>
      <c r="BA335" s="16">
        <f t="shared" si="400"/>
        <v>-2.3691051912654415E-2</v>
      </c>
      <c r="BB335" s="16">
        <f t="shared" si="400"/>
        <v>-2.7998558845613641E-2</v>
      </c>
      <c r="BC335" s="16">
        <f t="shared" si="400"/>
        <v>1.9526297258016578E-2</v>
      </c>
      <c r="BD335" s="16">
        <f t="shared" si="400"/>
        <v>-2.3982255655490503E-2</v>
      </c>
      <c r="BE335" s="16"/>
      <c r="BF335" s="16">
        <f t="shared" si="400"/>
        <v>1.0344156160249085E-3</v>
      </c>
      <c r="BG335" s="16">
        <f t="shared" si="400"/>
        <v>2.0220385474599034E-2</v>
      </c>
      <c r="BH335" s="16">
        <f t="shared" si="400"/>
        <v>3.8832621993467598E-3</v>
      </c>
      <c r="BI335" s="16">
        <f t="shared" si="400"/>
        <v>-3.9497086400281933E-3</v>
      </c>
      <c r="BJ335" s="16">
        <f t="shared" si="400"/>
        <v>-8.3443150236062191E-3</v>
      </c>
      <c r="BK335" s="16">
        <f t="shared" si="400"/>
        <v>4.0141511990064105E-2</v>
      </c>
      <c r="BL335" s="16">
        <f t="shared" si="400"/>
        <v>-4.2468006347959886E-3</v>
      </c>
      <c r="BM335" s="16"/>
      <c r="BN335" s="16">
        <f t="shared" si="400"/>
        <v>-2.8378265587181151E-3</v>
      </c>
      <c r="BO335" s="16">
        <f t="shared" si="400"/>
        <v>1.6273927348345429E-2</v>
      </c>
      <c r="BP335" s="16">
        <f t="shared" si="400"/>
        <v>-3.8682408060465301E-3</v>
      </c>
      <c r="BQ335" s="16">
        <f t="shared" si="400"/>
        <v>-7.8026710219412099E-3</v>
      </c>
      <c r="BR335" s="16">
        <f t="shared" si="400"/>
        <v>-1.2180278009780166E-2</v>
      </c>
      <c r="BS335" s="16">
        <f t="shared" si="400"/>
        <v>3.6117994149321042E-2</v>
      </c>
      <c r="BT335" s="16">
        <f t="shared" si="400"/>
        <v>-8.0986137933318769E-3</v>
      </c>
      <c r="BU335" s="16"/>
      <c r="BV335" s="16">
        <f t="shared" si="400"/>
        <v>5.0038881563376769E-3</v>
      </c>
      <c r="BW335" s="16">
        <f t="shared" si="400"/>
        <v>2.4265937497619738E-2</v>
      </c>
      <c r="BX335" s="16">
        <f t="shared" si="400"/>
        <v>3.9653706989386528E-3</v>
      </c>
      <c r="BY335" s="16">
        <f t="shared" si="400"/>
        <v>7.8640314724267579E-3</v>
      </c>
      <c r="BZ335" s="16">
        <f t="shared" si="400"/>
        <v>-4.4120326269649901E-3</v>
      </c>
      <c r="CA335" s="16">
        <f t="shared" si="400"/>
        <v>4.4266058664459207E-2</v>
      </c>
      <c r="CB335" s="16">
        <f t="shared" si="400"/>
        <v>-2.9827007465865751E-4</v>
      </c>
      <c r="CC335" s="16"/>
      <c r="CD335" s="16">
        <f t="shared" si="400"/>
        <v>-3.7597861371013952E-2</v>
      </c>
      <c r="CE335" s="16">
        <f t="shared" si="400"/>
        <v>2.880505898464647E-2</v>
      </c>
      <c r="CF335" s="16">
        <f t="shared" si="400"/>
        <v>8.4145285001868686E-3</v>
      </c>
      <c r="CG335" s="16">
        <f t="shared" si="400"/>
        <v>1.2330466519983929E-2</v>
      </c>
      <c r="CH335" s="16">
        <f t="shared" si="400"/>
        <v>4.4315849242397842E-3</v>
      </c>
      <c r="CI335" s="16">
        <f t="shared" si="400"/>
        <v>4.8893812386932023E-2</v>
      </c>
      <c r="CJ335" s="16">
        <f t="shared" si="400"/>
        <v>-4.2675263041788813E-2</v>
      </c>
      <c r="CK335" s="16"/>
      <c r="CL335" s="16">
        <f t="shared" si="400"/>
        <v>-3.7597861371013952E-2</v>
      </c>
      <c r="CM335" s="16">
        <f t="shared" si="400"/>
        <v>-1.9152323300077545E-2</v>
      </c>
      <c r="CN335" s="16">
        <f t="shared" si="400"/>
        <v>-3.8592356450866894E-2</v>
      </c>
      <c r="CO335" s="16">
        <f t="shared" si="400"/>
        <v>-3.4858958490509462E-2</v>
      </c>
      <c r="CP335" s="16">
        <f t="shared" si="400"/>
        <v>-4.2389636527181862E-2</v>
      </c>
      <c r="CQ335" s="16">
        <f t="shared" si="400"/>
        <v>-4.6614644694743856E-2</v>
      </c>
      <c r="CR335" s="16">
        <f t="shared" si="400"/>
        <v>-4.2675263041788813E-2</v>
      </c>
      <c r="CS335" s="16"/>
      <c r="CT335" s="16">
        <f t="shared" ref="CT335:CZ335" si="401">CT91/CT90-1</f>
        <v>5.3037401779754134E-3</v>
      </c>
      <c r="CU335" s="16">
        <f t="shared" si="401"/>
        <v>2.4571536526312832E-2</v>
      </c>
      <c r="CV335" s="16">
        <f t="shared" si="401"/>
        <v>4.2649128694773886E-3</v>
      </c>
      <c r="CW335" s="16">
        <f t="shared" si="401"/>
        <v>8.1647368437536283E-3</v>
      </c>
      <c r="CX335" s="16">
        <f t="shared" si="401"/>
        <v>2.9835906623953967E-4</v>
      </c>
      <c r="CY335" s="16">
        <f t="shared" si="401"/>
        <v>4.4577624910628222E-2</v>
      </c>
      <c r="CZ335" s="16">
        <f t="shared" si="401"/>
        <v>4.4577624910628222E-2</v>
      </c>
    </row>
    <row r="336" spans="12:104" x14ac:dyDescent="0.25">
      <c r="L336" s="121"/>
      <c r="M336" s="278"/>
      <c r="N336" s="278"/>
      <c r="O336" s="278"/>
      <c r="P336" s="278"/>
      <c r="Q336" s="278"/>
      <c r="R336" s="278"/>
      <c r="S336" s="278"/>
      <c r="T336" s="278"/>
      <c r="U336" s="63"/>
      <c r="V336" s="121"/>
      <c r="W336" s="278"/>
      <c r="X336" s="278"/>
      <c r="Y336" s="278"/>
      <c r="Z336" s="278"/>
      <c r="AA336" s="278"/>
      <c r="AB336" s="278"/>
      <c r="AC336" s="278"/>
      <c r="AD336" s="278"/>
      <c r="AO336" s="78">
        <v>38471</v>
      </c>
      <c r="AP336" s="18">
        <f t="shared" ref="AP336:CR336" si="402">AP92/AP91-1</f>
        <v>-4.4647787331387745E-3</v>
      </c>
      <c r="AQ336" s="18">
        <f t="shared" si="402"/>
        <v>-1.1220367034999734E-2</v>
      </c>
      <c r="AR336" s="18">
        <f t="shared" si="402"/>
        <v>5.4669893998831043E-3</v>
      </c>
      <c r="AS336" s="18">
        <f t="shared" si="402"/>
        <v>1.8308144842276164E-2</v>
      </c>
      <c r="AT336" s="18">
        <f t="shared" si="402"/>
        <v>-3.1714269533535955E-3</v>
      </c>
      <c r="AU336" s="18">
        <f t="shared" si="402"/>
        <v>-4.2409776589650616E-2</v>
      </c>
      <c r="AV336" s="18">
        <f t="shared" si="402"/>
        <v>6.4939174388529697E-3</v>
      </c>
      <c r="AW336" s="16"/>
      <c r="AX336" s="18">
        <f t="shared" si="402"/>
        <v>4.4848023834425099E-3</v>
      </c>
      <c r="AY336" s="18">
        <f t="shared" si="402"/>
        <v>-6.7858857803788641E-3</v>
      </c>
      <c r="AZ336" s="18">
        <f t="shared" si="402"/>
        <v>9.9763101504166674E-3</v>
      </c>
      <c r="BA336" s="18">
        <f t="shared" si="402"/>
        <v>2.28750556373436E-2</v>
      </c>
      <c r="BB336" s="18">
        <f t="shared" si="402"/>
        <v>1.2991522069296657E-3</v>
      </c>
      <c r="BC336" s="18">
        <f t="shared" si="402"/>
        <v>-3.8115173673338609E-2</v>
      </c>
      <c r="BD336" s="18">
        <f t="shared" si="402"/>
        <v>1.1007843758703117E-2</v>
      </c>
      <c r="BE336" s="16"/>
      <c r="BF336" s="18">
        <f t="shared" si="402"/>
        <v>1.1347692307692503E-2</v>
      </c>
      <c r="BG336" s="18">
        <f t="shared" si="402"/>
        <v>6.8322486392680126E-3</v>
      </c>
      <c r="BH336" s="18">
        <f t="shared" si="402"/>
        <v>1.6876719421134778E-2</v>
      </c>
      <c r="BI336" s="18">
        <f t="shared" si="402"/>
        <v>2.986359234436331E-2</v>
      </c>
      <c r="BJ336" s="18">
        <f t="shared" si="402"/>
        <v>8.1402769770957395E-3</v>
      </c>
      <c r="BK336" s="18">
        <f t="shared" si="402"/>
        <v>-3.1543337377535452E-2</v>
      </c>
      <c r="BL336" s="18">
        <f t="shared" si="402"/>
        <v>1.7915300723513106E-2</v>
      </c>
      <c r="BM336" s="16"/>
      <c r="BN336" s="18">
        <f t="shared" si="402"/>
        <v>-5.4372639355829699E-3</v>
      </c>
      <c r="BO336" s="18">
        <f t="shared" si="402"/>
        <v>-9.8777664883354932E-3</v>
      </c>
      <c r="BP336" s="18">
        <f t="shared" si="402"/>
        <v>-1.6596622873559452E-2</v>
      </c>
      <c r="BQ336" s="18">
        <f t="shared" si="402"/>
        <v>1.2771334691014546E-2</v>
      </c>
      <c r="BR336" s="18">
        <f t="shared" si="402"/>
        <v>-8.5914470035387547E-3</v>
      </c>
      <c r="BS336" s="18">
        <f t="shared" si="402"/>
        <v>-4.7616447376466531E-2</v>
      </c>
      <c r="BT336" s="18">
        <f t="shared" si="402"/>
        <v>1.0213443601789773E-3</v>
      </c>
      <c r="BU336" s="16"/>
      <c r="BV336" s="18">
        <f t="shared" si="402"/>
        <v>-1.7978983017082562E-2</v>
      </c>
      <c r="BW336" s="18">
        <f t="shared" si="402"/>
        <v>-2.2363489569202977E-2</v>
      </c>
      <c r="BX336" s="18">
        <f t="shared" si="402"/>
        <v>-2.899761926371458E-2</v>
      </c>
      <c r="BY336" s="18">
        <f t="shared" si="402"/>
        <v>-1.2610284526774374E-2</v>
      </c>
      <c r="BZ336" s="18">
        <f t="shared" si="402"/>
        <v>-2.1093390939101897E-2</v>
      </c>
      <c r="CA336" s="18">
        <f t="shared" si="402"/>
        <v>-5.9626274953669345E-2</v>
      </c>
      <c r="CB336" s="18">
        <f t="shared" si="402"/>
        <v>-1.160181960957718E-2</v>
      </c>
      <c r="CC336" s="16"/>
      <c r="CD336" s="18">
        <f t="shared" si="402"/>
        <v>4.4288021695347846E-2</v>
      </c>
      <c r="CE336" s="18">
        <f t="shared" si="402"/>
        <v>-1.2974666003322533E-3</v>
      </c>
      <c r="CF336" s="18">
        <f t="shared" si="402"/>
        <v>-8.0745479205575066E-3</v>
      </c>
      <c r="CG336" s="18">
        <f t="shared" si="402"/>
        <v>8.6658996208692773E-3</v>
      </c>
      <c r="CH336" s="18">
        <f t="shared" si="402"/>
        <v>2.1547909416341104E-2</v>
      </c>
      <c r="CI336" s="18">
        <f t="shared" si="402"/>
        <v>-3.9363187108863884E-2</v>
      </c>
      <c r="CJ336" s="18">
        <f t="shared" si="402"/>
        <v>5.1069541890620407E-2</v>
      </c>
      <c r="CK336" s="16"/>
      <c r="CL336" s="18">
        <f t="shared" si="402"/>
        <v>4.4288021695347846E-2</v>
      </c>
      <c r="CM336" s="18">
        <f t="shared" si="402"/>
        <v>3.9625506744811023E-2</v>
      </c>
      <c r="CN336" s="18">
        <f t="shared" si="402"/>
        <v>3.2570726801672389E-2</v>
      </c>
      <c r="CO336" s="18">
        <f t="shared" si="402"/>
        <v>4.9997133240381242E-2</v>
      </c>
      <c r="CP336" s="18">
        <f t="shared" si="402"/>
        <v>6.3406998053600283E-2</v>
      </c>
      <c r="CQ336" s="18">
        <f t="shared" si="402"/>
        <v>4.0976138516279015E-2</v>
      </c>
      <c r="CR336" s="18">
        <f t="shared" si="402"/>
        <v>5.1069541890620407E-2</v>
      </c>
      <c r="CS336" s="16"/>
      <c r="CT336" s="18">
        <f t="shared" ref="CT336:CZ336" si="403">CT92/CT91-1</f>
        <v>-6.4520185629908244E-3</v>
      </c>
      <c r="CU336" s="18">
        <f t="shared" si="403"/>
        <v>-1.0887990460863861E-2</v>
      </c>
      <c r="CV336" s="18">
        <f t="shared" si="403"/>
        <v>-1.7599991581597418E-2</v>
      </c>
      <c r="CW336" s="18">
        <f t="shared" si="403"/>
        <v>-1.0203022801995587E-3</v>
      </c>
      <c r="CX336" s="18">
        <f t="shared" si="403"/>
        <v>1.1738001788909047E-2</v>
      </c>
      <c r="CY336" s="18">
        <f t="shared" si="403"/>
        <v>-4.8588166486832618E-2</v>
      </c>
      <c r="CZ336" s="18">
        <f t="shared" si="403"/>
        <v>-4.8588166486832618E-2</v>
      </c>
    </row>
    <row r="337" spans="12:104" x14ac:dyDescent="0.25">
      <c r="L337" s="121"/>
      <c r="M337" s="278"/>
      <c r="N337" s="278"/>
      <c r="O337" s="278"/>
      <c r="P337" s="278"/>
      <c r="Q337" s="278"/>
      <c r="R337" s="278"/>
      <c r="S337" s="278"/>
      <c r="T337" s="278"/>
      <c r="U337" s="63"/>
      <c r="V337" s="121"/>
      <c r="W337" s="278"/>
      <c r="X337" s="278"/>
      <c r="Y337" s="278"/>
      <c r="Z337" s="278"/>
      <c r="AA337" s="278"/>
      <c r="AB337" s="278"/>
      <c r="AC337" s="278"/>
      <c r="AD337" s="278"/>
      <c r="AO337" s="78">
        <v>38503</v>
      </c>
      <c r="AP337" s="16">
        <f t="shared" ref="AP337:CR337" si="404">AP93/AP92-1</f>
        <v>2.2962822097556401E-2</v>
      </c>
      <c r="AQ337" s="16">
        <f t="shared" si="404"/>
        <v>-2.2523076923076868E-2</v>
      </c>
      <c r="AR337" s="16">
        <f t="shared" si="404"/>
        <v>-2.6430913543352919E-2</v>
      </c>
      <c r="AS337" s="16">
        <f t="shared" si="404"/>
        <v>-1.2948852034463831E-2</v>
      </c>
      <c r="AT337" s="16">
        <f t="shared" si="404"/>
        <v>-2.0774547864785609E-2</v>
      </c>
      <c r="AU337" s="16">
        <f t="shared" si="404"/>
        <v>2.5703403856507601E-2</v>
      </c>
      <c r="AV337" s="16">
        <f t="shared" si="404"/>
        <v>-1.0344324008567551E-2</v>
      </c>
      <c r="AW337" s="16"/>
      <c r="AX337" s="16">
        <f t="shared" si="404"/>
        <v>-2.2447367198029422E-2</v>
      </c>
      <c r="AY337" s="16">
        <f t="shared" si="404"/>
        <v>-4.446486034298458E-2</v>
      </c>
      <c r="AZ337" s="16">
        <f t="shared" si="404"/>
        <v>-4.8284976319695416E-2</v>
      </c>
      <c r="BA337" s="16">
        <f t="shared" si="404"/>
        <v>-3.5105551596082751E-2</v>
      </c>
      <c r="BB337" s="16">
        <f t="shared" si="404"/>
        <v>-4.2755581158521072E-2</v>
      </c>
      <c r="BC337" s="16">
        <f t="shared" si="404"/>
        <v>2.6790629138717659E-3</v>
      </c>
      <c r="BD337" s="16">
        <f t="shared" si="404"/>
        <v>-3.2559488367161382E-2</v>
      </c>
      <c r="BE337" s="16"/>
      <c r="BF337" s="16">
        <f t="shared" si="404"/>
        <v>2.3042054898010367E-2</v>
      </c>
      <c r="BG337" s="16">
        <f t="shared" si="404"/>
        <v>4.6533987602952021E-2</v>
      </c>
      <c r="BH337" s="16">
        <f t="shared" si="404"/>
        <v>-3.9978812062129165E-3</v>
      </c>
      <c r="BI337" s="16">
        <f t="shared" si="404"/>
        <v>9.794834704102362E-3</v>
      </c>
      <c r="BJ337" s="16">
        <f t="shared" si="404"/>
        <v>1.7888187608432471E-3</v>
      </c>
      <c r="BK337" s="16">
        <f t="shared" si="404"/>
        <v>4.9337717997245401E-2</v>
      </c>
      <c r="BL337" s="16">
        <f t="shared" si="404"/>
        <v>1.2459376407754519E-2</v>
      </c>
      <c r="BM337" s="16"/>
      <c r="BN337" s="16">
        <f t="shared" si="404"/>
        <v>2.7148472472097174E-2</v>
      </c>
      <c r="BO337" s="16">
        <f t="shared" si="404"/>
        <v>5.0734700113250542E-2</v>
      </c>
      <c r="BP337" s="16">
        <f t="shared" si="404"/>
        <v>4.0139284151869958E-3</v>
      </c>
      <c r="BQ337" s="16">
        <f t="shared" si="404"/>
        <v>1.3848078884630466E-2</v>
      </c>
      <c r="BR337" s="16">
        <f t="shared" si="404"/>
        <v>5.8099273664842244E-3</v>
      </c>
      <c r="BS337" s="16">
        <f t="shared" si="404"/>
        <v>5.3549684480642235E-2</v>
      </c>
      <c r="BT337" s="16">
        <f t="shared" si="404"/>
        <v>1.6523315867940536E-2</v>
      </c>
      <c r="BU337" s="16"/>
      <c r="BV337" s="16">
        <f t="shared" si="404"/>
        <v>1.3118724456329778E-2</v>
      </c>
      <c r="BW337" s="16">
        <f t="shared" si="404"/>
        <v>3.6382789489723733E-2</v>
      </c>
      <c r="BX337" s="16">
        <f t="shared" si="404"/>
        <v>-9.6998265068097833E-3</v>
      </c>
      <c r="BY337" s="16">
        <f t="shared" si="404"/>
        <v>-1.365892895892773E-2</v>
      </c>
      <c r="BZ337" s="16">
        <f t="shared" si="404"/>
        <v>-7.9283589775988039E-3</v>
      </c>
      <c r="CA337" s="16">
        <f t="shared" si="404"/>
        <v>3.9159324185620514E-2</v>
      </c>
      <c r="CB337" s="16">
        <f t="shared" si="404"/>
        <v>2.6386961114066576E-3</v>
      </c>
      <c r="CC337" s="16"/>
      <c r="CD337" s="16">
        <f t="shared" si="404"/>
        <v>-2.5059294684863342E-2</v>
      </c>
      <c r="CE337" s="16">
        <f t="shared" si="404"/>
        <v>4.4665270767801024E-2</v>
      </c>
      <c r="CF337" s="16">
        <f t="shared" si="404"/>
        <v>-1.7856246020553357E-3</v>
      </c>
      <c r="CG337" s="16">
        <f t="shared" si="404"/>
        <v>-5.7763670932303723E-3</v>
      </c>
      <c r="CH337" s="16">
        <f t="shared" si="404"/>
        <v>7.991720204226338E-3</v>
      </c>
      <c r="CI337" s="16">
        <f t="shared" si="404"/>
        <v>4.7463994752125149E-2</v>
      </c>
      <c r="CJ337" s="16">
        <f t="shared" si="404"/>
        <v>-3.5144397229784463E-2</v>
      </c>
      <c r="CK337" s="16"/>
      <c r="CL337" s="16">
        <f t="shared" si="404"/>
        <v>-2.5059294684863342E-2</v>
      </c>
      <c r="CM337" s="16">
        <f t="shared" si="404"/>
        <v>-2.6719047130456808E-3</v>
      </c>
      <c r="CN337" s="16">
        <f t="shared" si="404"/>
        <v>-4.7017959186115066E-2</v>
      </c>
      <c r="CO337" s="16">
        <f t="shared" si="404"/>
        <v>-5.082786817694307E-2</v>
      </c>
      <c r="CP337" s="16">
        <f t="shared" si="404"/>
        <v>-3.7683657620364852E-2</v>
      </c>
      <c r="CQ337" s="16">
        <f t="shared" si="404"/>
        <v>-4.5313247032760406E-2</v>
      </c>
      <c r="CR337" s="16">
        <f t="shared" si="404"/>
        <v>-3.5144397229784463E-2</v>
      </c>
      <c r="CS337" s="16"/>
      <c r="CT337" s="16">
        <f t="shared" ref="CT337:CZ337" si="405">CT93/CT92-1</f>
        <v>1.0452447512317331E-2</v>
      </c>
      <c r="CU337" s="16">
        <f t="shared" si="405"/>
        <v>3.365528730258327E-2</v>
      </c>
      <c r="CV337" s="16">
        <f t="shared" si="405"/>
        <v>-1.230605069011359E-2</v>
      </c>
      <c r="CW337" s="16">
        <f t="shared" si="405"/>
        <v>-1.6254733767550045E-2</v>
      </c>
      <c r="CX337" s="16">
        <f t="shared" si="405"/>
        <v>-2.6317517183812589E-3</v>
      </c>
      <c r="CY337" s="16">
        <f t="shared" si="405"/>
        <v>3.642451484852316E-2</v>
      </c>
      <c r="CZ337" s="16">
        <f t="shared" si="405"/>
        <v>3.642451484852316E-2</v>
      </c>
    </row>
    <row r="338" spans="12:104" x14ac:dyDescent="0.25">
      <c r="L338" s="121"/>
      <c r="M338" s="278"/>
      <c r="N338" s="278"/>
      <c r="O338" s="278"/>
      <c r="P338" s="278"/>
      <c r="Q338" s="278"/>
      <c r="R338" s="278"/>
      <c r="S338" s="278"/>
      <c r="T338" s="278"/>
      <c r="U338" s="63"/>
      <c r="V338" s="121"/>
      <c r="W338" s="278"/>
      <c r="X338" s="278"/>
      <c r="Y338" s="278"/>
      <c r="Z338" s="278"/>
      <c r="AA338" s="278"/>
      <c r="AB338" s="278"/>
      <c r="AC338" s="278"/>
      <c r="AD338" s="278"/>
      <c r="AO338" s="78">
        <v>38533</v>
      </c>
      <c r="AP338" s="18">
        <f t="shared" ref="AP338:CR338" si="406">AP94/AP93-1</f>
        <v>1.2036994004740453E-2</v>
      </c>
      <c r="AQ338" s="18">
        <f t="shared" si="406"/>
        <v>-4.2432636615462593E-3</v>
      </c>
      <c r="AR338" s="18">
        <f t="shared" si="406"/>
        <v>-2.0122611505699606E-3</v>
      </c>
      <c r="AS338" s="18">
        <f t="shared" si="406"/>
        <v>-9.6540356896581692E-3</v>
      </c>
      <c r="AT338" s="18">
        <f t="shared" si="406"/>
        <v>-1.4021041231530917E-2</v>
      </c>
      <c r="AU338" s="18">
        <f t="shared" si="406"/>
        <v>3.649053229130228E-2</v>
      </c>
      <c r="AV338" s="18">
        <f t="shared" si="406"/>
        <v>2.0767578557316257E-2</v>
      </c>
      <c r="AW338" s="16"/>
      <c r="AX338" s="18">
        <f t="shared" si="406"/>
        <v>-1.1893828067597312E-2</v>
      </c>
      <c r="AY338" s="18">
        <f t="shared" si="406"/>
        <v>-1.608662308070774E-2</v>
      </c>
      <c r="AZ338" s="18">
        <f t="shared" si="406"/>
        <v>-1.3882155730015278E-2</v>
      </c>
      <c r="BA338" s="18">
        <f t="shared" si="406"/>
        <v>-2.1433040316604091E-2</v>
      </c>
      <c r="BB338" s="18">
        <f t="shared" si="406"/>
        <v>-2.5748105445391745E-2</v>
      </c>
      <c r="BC338" s="18">
        <f t="shared" si="406"/>
        <v>2.4162692106537209E-2</v>
      </c>
      <c r="BD338" s="18">
        <f t="shared" si="406"/>
        <v>8.6267444809779992E-3</v>
      </c>
      <c r="BE338" s="16"/>
      <c r="BF338" s="18">
        <f t="shared" si="406"/>
        <v>4.2613456747975231E-3</v>
      </c>
      <c r="BG338" s="18">
        <f t="shared" si="406"/>
        <v>1.6349633471877567E-2</v>
      </c>
      <c r="BH338" s="18">
        <f t="shared" si="406"/>
        <v>2.2405095838768929E-3</v>
      </c>
      <c r="BI338" s="18">
        <f t="shared" si="406"/>
        <v>-5.4338291980911002E-3</v>
      </c>
      <c r="BJ338" s="18">
        <f t="shared" si="406"/>
        <v>-9.8194440601414579E-3</v>
      </c>
      <c r="BK338" s="18">
        <f t="shared" si="406"/>
        <v>4.0907376738050338E-2</v>
      </c>
      <c r="BL338" s="18">
        <f t="shared" si="406"/>
        <v>2.5117422063175132E-2</v>
      </c>
      <c r="BM338" s="16"/>
      <c r="BN338" s="18">
        <f t="shared" si="406"/>
        <v>2.0163185099748571E-3</v>
      </c>
      <c r="BO338" s="18">
        <f t="shared" si="406"/>
        <v>1.407758292853134E-2</v>
      </c>
      <c r="BP338" s="18">
        <f t="shared" si="406"/>
        <v>-2.2355009226350253E-3</v>
      </c>
      <c r="BQ338" s="18">
        <f t="shared" si="406"/>
        <v>-7.6571827905403955E-3</v>
      </c>
      <c r="BR338" s="18">
        <f t="shared" si="406"/>
        <v>-1.2032993606520326E-2</v>
      </c>
      <c r="BS338" s="18">
        <f t="shared" si="406"/>
        <v>3.8580427336974976E-2</v>
      </c>
      <c r="BT338" s="18">
        <f t="shared" si="406"/>
        <v>2.2825771120343452E-2</v>
      </c>
      <c r="BU338" s="16"/>
      <c r="BV338" s="18">
        <f t="shared" si="406"/>
        <v>9.7481446257834392E-3</v>
      </c>
      <c r="BW338" s="18">
        <f t="shared" si="406"/>
        <v>2.1902476988941544E-2</v>
      </c>
      <c r="BX338" s="18">
        <f t="shared" si="406"/>
        <v>5.463517016378816E-3</v>
      </c>
      <c r="BY338" s="18">
        <f t="shared" si="406"/>
        <v>7.7162676624928928E-3</v>
      </c>
      <c r="BZ338" s="18">
        <f t="shared" si="406"/>
        <v>-4.409575743476557E-3</v>
      </c>
      <c r="CA338" s="18">
        <f t="shared" si="406"/>
        <v>4.6594391903332921E-2</v>
      </c>
      <c r="CB338" s="18">
        <f t="shared" si="406"/>
        <v>3.0718168542403612E-2</v>
      </c>
      <c r="CC338" s="16"/>
      <c r="CD338" s="18">
        <f t="shared" si="406"/>
        <v>-3.5205852011628957E-2</v>
      </c>
      <c r="CE338" s="18">
        <f t="shared" si="406"/>
        <v>2.6428591608911312E-2</v>
      </c>
      <c r="CF338" s="18">
        <f t="shared" si="406"/>
        <v>9.9168217364369315E-3</v>
      </c>
      <c r="CG338" s="18">
        <f t="shared" si="406"/>
        <v>1.2179550054455923E-2</v>
      </c>
      <c r="CH338" s="18">
        <f t="shared" si="406"/>
        <v>4.4291062228420941E-3</v>
      </c>
      <c r="CI338" s="18">
        <f t="shared" si="406"/>
        <v>5.1229869637303693E-2</v>
      </c>
      <c r="CJ338" s="18">
        <f t="shared" si="406"/>
        <v>-1.5169413751641381E-2</v>
      </c>
      <c r="CK338" s="16"/>
      <c r="CL338" s="18">
        <f t="shared" si="406"/>
        <v>-3.5205852011628957E-2</v>
      </c>
      <c r="CM338" s="18">
        <f t="shared" si="406"/>
        <v>-2.3592630636484313E-2</v>
      </c>
      <c r="CN338" s="18">
        <f t="shared" si="406"/>
        <v>-3.9299727960660502E-2</v>
      </c>
      <c r="CO338" s="18">
        <f t="shared" si="406"/>
        <v>-3.7147269793923465E-2</v>
      </c>
      <c r="CP338" s="18">
        <f t="shared" si="406"/>
        <v>-4.4520009149481954E-2</v>
      </c>
      <c r="CQ338" s="18">
        <f t="shared" si="406"/>
        <v>-4.8733270540513685E-2</v>
      </c>
      <c r="CR338" s="18">
        <f t="shared" si="406"/>
        <v>-1.5169413751641381E-2</v>
      </c>
      <c r="CS338" s="16"/>
      <c r="CT338" s="18">
        <f t="shared" ref="CT338:CZ338" si="407">CT94/CT93-1</f>
        <v>-2.0345060906683421E-2</v>
      </c>
      <c r="CU338" s="18">
        <f t="shared" si="407"/>
        <v>-8.5529602781027059E-3</v>
      </c>
      <c r="CV338" s="18">
        <f t="shared" si="407"/>
        <v>-2.4501995110592478E-2</v>
      </c>
      <c r="CW338" s="18">
        <f t="shared" si="407"/>
        <v>-2.2316382481584851E-2</v>
      </c>
      <c r="CX338" s="18">
        <f t="shared" si="407"/>
        <v>-2.9802684652240119E-2</v>
      </c>
      <c r="CY338" s="18">
        <f t="shared" si="407"/>
        <v>1.5403069282635018E-2</v>
      </c>
      <c r="CZ338" s="18">
        <f t="shared" si="407"/>
        <v>1.5403069282635018E-2</v>
      </c>
    </row>
    <row r="339" spans="12:104" x14ac:dyDescent="0.25">
      <c r="L339" s="121"/>
      <c r="M339" s="278"/>
      <c r="N339" s="278"/>
      <c r="O339" s="278"/>
      <c r="P339" s="278"/>
      <c r="Q339" s="278"/>
      <c r="R339" s="278"/>
      <c r="S339" s="278"/>
      <c r="T339" s="278"/>
      <c r="U339" s="63"/>
      <c r="V339" s="121"/>
      <c r="W339" s="278"/>
      <c r="X339" s="278"/>
      <c r="Y339" s="278"/>
      <c r="Z339" s="278"/>
      <c r="AA339" s="278"/>
      <c r="AB339" s="278"/>
      <c r="AC339" s="278"/>
      <c r="AD339" s="278"/>
      <c r="AO339" s="78">
        <v>38562</v>
      </c>
      <c r="AP339" s="16">
        <f t="shared" ref="AP339:CR339" si="408">AP95/AP94-1</f>
        <v>-6.4597109968160815E-3</v>
      </c>
      <c r="AQ339" s="16">
        <f t="shared" si="408"/>
        <v>-5.1970714312810085E-3</v>
      </c>
      <c r="AR339" s="16">
        <f t="shared" si="408"/>
        <v>-2.5203981374684936E-2</v>
      </c>
      <c r="AS339" s="16">
        <f t="shared" si="408"/>
        <v>-2.0226550956982559E-2</v>
      </c>
      <c r="AT339" s="16">
        <f t="shared" si="408"/>
        <v>-1.2651275915501192E-2</v>
      </c>
      <c r="AU339" s="16">
        <f t="shared" si="408"/>
        <v>-4.7828941198536645E-3</v>
      </c>
      <c r="AV339" s="16">
        <f t="shared" si="408"/>
        <v>-1.3624946542263316E-2</v>
      </c>
      <c r="AW339" s="16"/>
      <c r="AX339" s="16">
        <f t="shared" si="408"/>
        <v>6.501710165470298E-3</v>
      </c>
      <c r="AY339" s="16">
        <f t="shared" si="408"/>
        <v>1.2708488820338815E-3</v>
      </c>
      <c r="AZ339" s="16">
        <f t="shared" si="408"/>
        <v>-1.8866140191128866E-2</v>
      </c>
      <c r="BA339" s="16">
        <f t="shared" si="408"/>
        <v>-1.3856347963481785E-2</v>
      </c>
      <c r="BB339" s="16">
        <f t="shared" si="408"/>
        <v>-6.231820679256872E-3</v>
      </c>
      <c r="BC339" s="16">
        <f t="shared" si="408"/>
        <v>1.6877190542969878E-3</v>
      </c>
      <c r="BD339" s="16">
        <f t="shared" si="408"/>
        <v>-7.2118218302309467E-3</v>
      </c>
      <c r="BE339" s="16"/>
      <c r="BF339" s="16">
        <f t="shared" si="408"/>
        <v>5.2242220866380862E-3</v>
      </c>
      <c r="BG339" s="16">
        <f t="shared" si="408"/>
        <v>-1.2692358750409083E-3</v>
      </c>
      <c r="BH339" s="16">
        <f t="shared" si="408"/>
        <v>-2.0111430484215598E-2</v>
      </c>
      <c r="BI339" s="16">
        <f t="shared" si="408"/>
        <v>-1.5107996864590412E-2</v>
      </c>
      <c r="BJ339" s="16">
        <f t="shared" si="408"/>
        <v>-7.4931469039251075E-3</v>
      </c>
      <c r="BK339" s="16">
        <f t="shared" si="408"/>
        <v>4.1634106568544382E-4</v>
      </c>
      <c r="BL339" s="16">
        <f t="shared" si="408"/>
        <v>-8.4719042022806113E-3</v>
      </c>
      <c r="BM339" s="16"/>
      <c r="BN339" s="16">
        <f t="shared" si="408"/>
        <v>2.5855646610280836E-2</v>
      </c>
      <c r="BO339" s="16">
        <f t="shared" si="408"/>
        <v>1.9228915608726638E-2</v>
      </c>
      <c r="BP339" s="16">
        <f t="shared" si="408"/>
        <v>2.0524201536664233E-2</v>
      </c>
      <c r="BQ339" s="16">
        <f t="shared" si="408"/>
        <v>5.1061250996096152E-3</v>
      </c>
      <c r="BR339" s="16">
        <f t="shared" si="408"/>
        <v>1.2877263775539216E-2</v>
      </c>
      <c r="BS339" s="16">
        <f t="shared" si="408"/>
        <v>2.0949087670289801E-2</v>
      </c>
      <c r="BT339" s="16">
        <f t="shared" si="408"/>
        <v>1.1878418265136803E-2</v>
      </c>
      <c r="BU339" s="16"/>
      <c r="BV339" s="16">
        <f t="shared" si="408"/>
        <v>2.0644110101920576E-2</v>
      </c>
      <c r="BW339" s="16">
        <f t="shared" si="408"/>
        <v>1.4051044120059419E-2</v>
      </c>
      <c r="BX339" s="16">
        <f t="shared" si="408"/>
        <v>1.5339749755804766E-2</v>
      </c>
      <c r="BY339" s="16">
        <f t="shared" si="408"/>
        <v>-5.08018503926988E-3</v>
      </c>
      <c r="BZ339" s="16">
        <f t="shared" si="408"/>
        <v>7.7316598534900027E-3</v>
      </c>
      <c r="CA339" s="16">
        <f t="shared" si="408"/>
        <v>1.5762477389250851E-2</v>
      </c>
      <c r="CB339" s="16">
        <f t="shared" si="408"/>
        <v>6.7378886631059842E-3</v>
      </c>
      <c r="CC339" s="16"/>
      <c r="CD339" s="16">
        <f t="shared" si="408"/>
        <v>4.805880135695384E-3</v>
      </c>
      <c r="CE339" s="16">
        <f t="shared" si="408"/>
        <v>6.2708998023226492E-3</v>
      </c>
      <c r="CF339" s="16">
        <f t="shared" si="408"/>
        <v>7.5497180503596439E-3</v>
      </c>
      <c r="CG339" s="16">
        <f t="shared" si="408"/>
        <v>-1.2713548063601254E-2</v>
      </c>
      <c r="CH339" s="16">
        <f t="shared" si="408"/>
        <v>-7.672339930864247E-3</v>
      </c>
      <c r="CI339" s="16">
        <f t="shared" si="408"/>
        <v>7.9692023737036877E-3</v>
      </c>
      <c r="CJ339" s="16">
        <f t="shared" si="408"/>
        <v>-8.8845462665053665E-3</v>
      </c>
      <c r="CK339" s="16"/>
      <c r="CL339" s="16">
        <f t="shared" si="408"/>
        <v>4.805880135695384E-3</v>
      </c>
      <c r="CM339" s="16">
        <f t="shared" si="408"/>
        <v>-1.6848754578827618E-3</v>
      </c>
      <c r="CN339" s="16">
        <f t="shared" si="408"/>
        <v>-4.1616779794084735E-4</v>
      </c>
      <c r="CO339" s="16">
        <f t="shared" si="408"/>
        <v>-2.0519228552418389E-2</v>
      </c>
      <c r="CP339" s="16">
        <f t="shared" si="408"/>
        <v>-1.5517877200744934E-2</v>
      </c>
      <c r="CQ339" s="16">
        <f t="shared" si="408"/>
        <v>-7.9061962954193321E-3</v>
      </c>
      <c r="CR339" s="16">
        <f t="shared" si="408"/>
        <v>-8.8845462665053665E-3</v>
      </c>
      <c r="CS339" s="16"/>
      <c r="CT339" s="16">
        <f t="shared" ref="CT339:CZ339" si="409">CT95/CT94-1</f>
        <v>1.3813149972214944E-2</v>
      </c>
      <c r="CU339" s="16">
        <f t="shared" si="409"/>
        <v>7.2642100186226521E-3</v>
      </c>
      <c r="CV339" s="16">
        <f t="shared" si="409"/>
        <v>8.5442906138375463E-3</v>
      </c>
      <c r="CW339" s="16">
        <f t="shared" si="409"/>
        <v>-1.1738977777095205E-2</v>
      </c>
      <c r="CX339" s="16">
        <f t="shared" si="409"/>
        <v>-6.6927933665569261E-3</v>
      </c>
      <c r="CY339" s="16">
        <f t="shared" si="409"/>
        <v>8.9641890185827577E-3</v>
      </c>
      <c r="CZ339" s="16">
        <f t="shared" si="409"/>
        <v>8.9641890185827577E-3</v>
      </c>
    </row>
    <row r="340" spans="12:104" x14ac:dyDescent="0.25">
      <c r="L340" s="121"/>
      <c r="M340" s="278"/>
      <c r="N340" s="278"/>
      <c r="O340" s="278"/>
      <c r="P340" s="278"/>
      <c r="Q340" s="278"/>
      <c r="R340" s="278"/>
      <c r="S340" s="278"/>
      <c r="T340" s="278"/>
      <c r="U340" s="63"/>
      <c r="V340" s="121"/>
      <c r="W340" s="278"/>
      <c r="X340" s="278"/>
      <c r="Y340" s="278"/>
      <c r="Z340" s="278"/>
      <c r="AA340" s="278"/>
      <c r="AB340" s="278"/>
      <c r="AC340" s="278"/>
      <c r="AD340" s="278"/>
      <c r="AO340" s="78">
        <v>38595</v>
      </c>
      <c r="AP340" s="18">
        <f t="shared" ref="AP340:CR340" si="410">AP96/AP95-1</f>
        <v>-1.8580716728807789E-2</v>
      </c>
      <c r="AQ340" s="18">
        <f t="shared" si="410"/>
        <v>-6.4826113483840153E-4</v>
      </c>
      <c r="AR340" s="18">
        <f t="shared" si="410"/>
        <v>7.1782286690915686E-3</v>
      </c>
      <c r="AS340" s="18">
        <f t="shared" si="410"/>
        <v>-1.7853428551618533E-3</v>
      </c>
      <c r="AT340" s="18">
        <f t="shared" si="410"/>
        <v>1.0071913862290893E-2</v>
      </c>
      <c r="AU340" s="18">
        <f t="shared" si="410"/>
        <v>1.0667169242366992E-2</v>
      </c>
      <c r="AV340" s="18">
        <f t="shared" si="410"/>
        <v>-2.0593521701871231E-2</v>
      </c>
      <c r="AW340" s="16"/>
      <c r="AX340" s="18">
        <f t="shared" si="410"/>
        <v>1.8932496075353189E-2</v>
      </c>
      <c r="AY340" s="18">
        <f t="shared" si="410"/>
        <v>1.8271961739123599E-2</v>
      </c>
      <c r="AZ340" s="18">
        <f t="shared" si="410"/>
        <v>2.6246626530550321E-2</v>
      </c>
      <c r="BA340" s="18">
        <f t="shared" si="410"/>
        <v>1.7113352223592893E-2</v>
      </c>
      <c r="BB340" s="18">
        <f t="shared" si="410"/>
        <v>2.9195096407313104E-2</v>
      </c>
      <c r="BC340" s="18">
        <f t="shared" si="410"/>
        <v>2.9801621457536287E-2</v>
      </c>
      <c r="BD340" s="18">
        <f t="shared" si="410"/>
        <v>-2.0509123953164066E-3</v>
      </c>
      <c r="BE340" s="16"/>
      <c r="BF340" s="18">
        <f t="shared" si="410"/>
        <v>6.486816499409187E-4</v>
      </c>
      <c r="BG340" s="18">
        <f t="shared" si="410"/>
        <v>-1.7944088048851614E-2</v>
      </c>
      <c r="BH340" s="18">
        <f t="shared" si="410"/>
        <v>7.8315667042492265E-3</v>
      </c>
      <c r="BI340" s="18">
        <f t="shared" si="410"/>
        <v>-1.1378193243699597E-3</v>
      </c>
      <c r="BJ340" s="18">
        <f t="shared" si="410"/>
        <v>1.0727128977934264E-2</v>
      </c>
      <c r="BK340" s="18">
        <f t="shared" si="410"/>
        <v>1.1322770489252454E-2</v>
      </c>
      <c r="BL340" s="18">
        <f t="shared" si="410"/>
        <v>-1.9958198691565898E-2</v>
      </c>
      <c r="BM340" s="16"/>
      <c r="BN340" s="18">
        <f t="shared" si="410"/>
        <v>-7.1270689385105612E-3</v>
      </c>
      <c r="BO340" s="18">
        <f t="shared" si="410"/>
        <v>-2.5575359618265292E-2</v>
      </c>
      <c r="BP340" s="18">
        <f t="shared" si="410"/>
        <v>-7.7707098715507072E-3</v>
      </c>
      <c r="BQ340" s="18">
        <f t="shared" si="410"/>
        <v>-8.8996875320647151E-3</v>
      </c>
      <c r="BR340" s="18">
        <f t="shared" si="410"/>
        <v>2.8730616993410951E-3</v>
      </c>
      <c r="BS340" s="18">
        <f t="shared" si="410"/>
        <v>3.4640746532874633E-3</v>
      </c>
      <c r="BT340" s="18">
        <f t="shared" si="410"/>
        <v>-2.7573819191525795E-2</v>
      </c>
      <c r="BU340" s="16"/>
      <c r="BV340" s="18">
        <f t="shared" si="410"/>
        <v>1.7885360051397292E-3</v>
      </c>
      <c r="BW340" s="18">
        <f t="shared" si="410"/>
        <v>-1.6825413004538659E-2</v>
      </c>
      <c r="BX340" s="18">
        <f t="shared" si="410"/>
        <v>1.1391154319211338E-3</v>
      </c>
      <c r="BY340" s="18">
        <f t="shared" si="410"/>
        <v>8.9796031946591803E-3</v>
      </c>
      <c r="BZ340" s="18">
        <f t="shared" si="410"/>
        <v>1.1878463848014054E-2</v>
      </c>
      <c r="CA340" s="18">
        <f t="shared" si="410"/>
        <v>1.2474783863769767E-2</v>
      </c>
      <c r="CB340" s="18">
        <f t="shared" si="410"/>
        <v>-1.8841817951767759E-2</v>
      </c>
      <c r="CC340" s="16"/>
      <c r="CD340" s="18">
        <f t="shared" si="410"/>
        <v>-1.0554581732741486E-2</v>
      </c>
      <c r="CE340" s="18">
        <f t="shared" si="410"/>
        <v>-2.8366921402197431E-2</v>
      </c>
      <c r="CF340" s="18">
        <f t="shared" si="410"/>
        <v>-1.061327896559161E-2</v>
      </c>
      <c r="CG340" s="18">
        <f t="shared" si="410"/>
        <v>-2.864830863511969E-3</v>
      </c>
      <c r="CH340" s="18">
        <f t="shared" si="410"/>
        <v>-1.1739022296059276E-2</v>
      </c>
      <c r="CI340" s="18">
        <f t="shared" si="410"/>
        <v>5.8931980179521837E-4</v>
      </c>
      <c r="CJ340" s="18">
        <f t="shared" si="410"/>
        <v>-3.0930747426645366E-2</v>
      </c>
      <c r="CK340" s="16"/>
      <c r="CL340" s="18">
        <f t="shared" si="410"/>
        <v>-1.0554581732741486E-2</v>
      </c>
      <c r="CM340" s="18">
        <f t="shared" si="410"/>
        <v>-2.893918676818219E-2</v>
      </c>
      <c r="CN340" s="18">
        <f t="shared" si="410"/>
        <v>-1.1196000742448198E-2</v>
      </c>
      <c r="CO340" s="18">
        <f t="shared" si="410"/>
        <v>-3.4521162648342152E-3</v>
      </c>
      <c r="CP340" s="18">
        <f t="shared" si="410"/>
        <v>-1.2321081040817639E-2</v>
      </c>
      <c r="CQ340" s="18">
        <f t="shared" si="410"/>
        <v>-5.8897270851532291E-4</v>
      </c>
      <c r="CR340" s="18">
        <f t="shared" si="410"/>
        <v>-3.0930747426645366E-2</v>
      </c>
      <c r="CS340" s="16"/>
      <c r="CT340" s="18">
        <f t="shared" ref="CT340:CZ340" si="411">CT96/CT95-1</f>
        <v>2.1026532045873125E-2</v>
      </c>
      <c r="CU340" s="18">
        <f t="shared" si="411"/>
        <v>2.0551272813318366E-3</v>
      </c>
      <c r="CV340" s="18">
        <f t="shared" si="411"/>
        <v>2.0364640227508835E-2</v>
      </c>
      <c r="CW340" s="18">
        <f t="shared" si="411"/>
        <v>2.8355693970107954E-2</v>
      </c>
      <c r="CX340" s="18">
        <f t="shared" si="411"/>
        <v>1.9203649621954311E-2</v>
      </c>
      <c r="CY340" s="18">
        <f t="shared" si="411"/>
        <v>3.1917994864153254E-2</v>
      </c>
      <c r="CZ340" s="18">
        <f t="shared" si="411"/>
        <v>3.1917994864153254E-2</v>
      </c>
    </row>
    <row r="341" spans="12:104" x14ac:dyDescent="0.25">
      <c r="L341" s="121"/>
      <c r="M341" s="278"/>
      <c r="N341" s="278"/>
      <c r="O341" s="278"/>
      <c r="P341" s="278"/>
      <c r="Q341" s="278"/>
      <c r="R341" s="278"/>
      <c r="S341" s="278"/>
      <c r="T341" s="278"/>
      <c r="U341" s="63"/>
      <c r="V341" s="121"/>
      <c r="W341" s="278"/>
      <c r="X341" s="278"/>
      <c r="Y341" s="278"/>
      <c r="Z341" s="278"/>
      <c r="AA341" s="278"/>
      <c r="AB341" s="278"/>
      <c r="AC341" s="278"/>
      <c r="AD341" s="278"/>
      <c r="AO341" s="78">
        <v>38625</v>
      </c>
      <c r="AP341" s="16">
        <f t="shared" ref="AP341:CR341" si="412">AP97/AP96-1</f>
        <v>2.7755102040816437E-2</v>
      </c>
      <c r="AQ341" s="16">
        <f t="shared" si="412"/>
        <v>1.373678788110011E-3</v>
      </c>
      <c r="AR341" s="16">
        <f t="shared" si="412"/>
        <v>4.9950397688705017E-3</v>
      </c>
      <c r="AS341" s="16">
        <f t="shared" si="412"/>
        <v>1.7017138689681133E-3</v>
      </c>
      <c r="AT341" s="16">
        <f t="shared" si="412"/>
        <v>-4.838233847969442E-3</v>
      </c>
      <c r="AU341" s="16">
        <f t="shared" si="412"/>
        <v>4.9602804609704343E-2</v>
      </c>
      <c r="AV341" s="16">
        <f t="shared" si="412"/>
        <v>3.6909180844386658E-2</v>
      </c>
      <c r="AW341" s="16"/>
      <c r="AX341" s="16">
        <f t="shared" si="412"/>
        <v>-2.7005559968228732E-2</v>
      </c>
      <c r="AY341" s="16">
        <f t="shared" si="412"/>
        <v>-2.5668978145008126E-2</v>
      </c>
      <c r="AZ341" s="16">
        <f t="shared" si="412"/>
        <v>-2.2145414045380063E-2</v>
      </c>
      <c r="BA341" s="16">
        <f t="shared" si="412"/>
        <v>-2.534980183519786E-2</v>
      </c>
      <c r="BB341" s="16">
        <f t="shared" si="412"/>
        <v>-3.1713134601876525E-2</v>
      </c>
      <c r="BC341" s="16">
        <f t="shared" si="412"/>
        <v>2.125769312699588E-2</v>
      </c>
      <c r="BD341" s="16">
        <f t="shared" si="412"/>
        <v>8.9068677794865714E-3</v>
      </c>
      <c r="BE341" s="16"/>
      <c r="BF341" s="16">
        <f t="shared" si="412"/>
        <v>-1.3717943832641799E-3</v>
      </c>
      <c r="BG341" s="16">
        <f t="shared" si="412"/>
        <v>2.6345233364465592E-2</v>
      </c>
      <c r="BH341" s="16">
        <f t="shared" si="412"/>
        <v>3.6163932181074721E-3</v>
      </c>
      <c r="BI341" s="16">
        <f t="shared" si="412"/>
        <v>3.2758508417662924E-4</v>
      </c>
      <c r="BJ341" s="16">
        <f t="shared" si="412"/>
        <v>-6.2033911692160881E-3</v>
      </c>
      <c r="BK341" s="16">
        <f t="shared" si="412"/>
        <v>4.8162965377682276E-2</v>
      </c>
      <c r="BL341" s="16">
        <f t="shared" si="412"/>
        <v>3.5486754654149077E-2</v>
      </c>
      <c r="BM341" s="16"/>
      <c r="BN341" s="16">
        <f t="shared" si="412"/>
        <v>-4.9702133555000749E-3</v>
      </c>
      <c r="BO341" s="16">
        <f t="shared" si="412"/>
        <v>2.264693990646971E-2</v>
      </c>
      <c r="BP341" s="16">
        <f t="shared" si="412"/>
        <v>-3.6033620440488745E-3</v>
      </c>
      <c r="BQ341" s="16">
        <f t="shared" si="412"/>
        <v>-3.2769573675307528E-3</v>
      </c>
      <c r="BR341" s="16">
        <f t="shared" si="412"/>
        <v>-9.7844001489811872E-3</v>
      </c>
      <c r="BS341" s="16">
        <f t="shared" si="412"/>
        <v>4.4386054732262759E-2</v>
      </c>
      <c r="BT341" s="16">
        <f t="shared" si="412"/>
        <v>3.1755520985313312E-2</v>
      </c>
      <c r="BU341" s="16"/>
      <c r="BV341" s="16">
        <f t="shared" si="412"/>
        <v>-1.698822958378865E-3</v>
      </c>
      <c r="BW341" s="16">
        <f t="shared" si="412"/>
        <v>2.6009128077878252E-2</v>
      </c>
      <c r="BX341" s="16">
        <f t="shared" si="412"/>
        <v>-3.2747780733166643E-4</v>
      </c>
      <c r="BY341" s="16">
        <f t="shared" si="412"/>
        <v>3.2877311222543337E-3</v>
      </c>
      <c r="BZ341" s="16">
        <f t="shared" si="412"/>
        <v>-6.5288375036093305E-3</v>
      </c>
      <c r="CA341" s="16">
        <f t="shared" si="412"/>
        <v>4.7819715268054397E-2</v>
      </c>
      <c r="CB341" s="16">
        <f t="shared" si="412"/>
        <v>3.5147655722214566E-2</v>
      </c>
      <c r="CC341" s="16"/>
      <c r="CD341" s="16">
        <f t="shared" si="412"/>
        <v>-4.7258643357140362E-2</v>
      </c>
      <c r="CE341" s="16">
        <f t="shared" si="412"/>
        <v>3.2751796740356776E-2</v>
      </c>
      <c r="CF341" s="16">
        <f t="shared" si="412"/>
        <v>6.2421134406107637E-3</v>
      </c>
      <c r="CG341" s="16">
        <f t="shared" si="412"/>
        <v>9.8810805954310243E-3</v>
      </c>
      <c r="CH341" s="16">
        <f t="shared" si="412"/>
        <v>6.5717433480441123E-3</v>
      </c>
      <c r="CI341" s="16">
        <f t="shared" si="412"/>
        <v>5.4705717511816632E-2</v>
      </c>
      <c r="CJ341" s="16">
        <f t="shared" si="412"/>
        <v>-1.2093740326882707E-2</v>
      </c>
      <c r="CK341" s="16"/>
      <c r="CL341" s="16">
        <f t="shared" si="412"/>
        <v>-4.7258643357140362E-2</v>
      </c>
      <c r="CM341" s="16">
        <f t="shared" si="412"/>
        <v>-2.0815209785011834E-2</v>
      </c>
      <c r="CN341" s="16">
        <f t="shared" si="412"/>
        <v>-4.5949882764964811E-2</v>
      </c>
      <c r="CO341" s="16">
        <f t="shared" si="412"/>
        <v>-4.2499662391261572E-2</v>
      </c>
      <c r="CP341" s="16">
        <f t="shared" si="412"/>
        <v>-4.5637350177001768E-2</v>
      </c>
      <c r="CQ341" s="16">
        <f t="shared" si="412"/>
        <v>-5.1868228837210095E-2</v>
      </c>
      <c r="CR341" s="16">
        <f t="shared" si="412"/>
        <v>-1.2093740326882707E-2</v>
      </c>
      <c r="CS341" s="16"/>
      <c r="CT341" s="16">
        <f t="shared" ref="CT341:CZ341" si="413">CT97/CT96-1</f>
        <v>-3.5595384365610938E-2</v>
      </c>
      <c r="CU341" s="16">
        <f t="shared" si="413"/>
        <v>-8.8282358500442193E-3</v>
      </c>
      <c r="CV341" s="16">
        <f t="shared" si="413"/>
        <v>-3.4270602201958322E-2</v>
      </c>
      <c r="CW341" s="16">
        <f t="shared" si="413"/>
        <v>-3.0778144957234854E-2</v>
      </c>
      <c r="CX341" s="16">
        <f t="shared" si="413"/>
        <v>-3.3954243655889171E-2</v>
      </c>
      <c r="CY341" s="16">
        <f t="shared" si="413"/>
        <v>1.2241789348398591E-2</v>
      </c>
      <c r="CZ341" s="16">
        <f t="shared" si="413"/>
        <v>1.2241789348398591E-2</v>
      </c>
    </row>
    <row r="342" spans="12:104" x14ac:dyDescent="0.25">
      <c r="L342" s="121"/>
      <c r="M342" s="278"/>
      <c r="N342" s="278"/>
      <c r="O342" s="278"/>
      <c r="P342" s="278"/>
      <c r="Q342" s="278"/>
      <c r="R342" s="278"/>
      <c r="S342" s="278"/>
      <c r="T342" s="278"/>
      <c r="U342" s="63"/>
      <c r="V342" s="121"/>
      <c r="W342" s="278"/>
      <c r="X342" s="278"/>
      <c r="Y342" s="278"/>
      <c r="Z342" s="278"/>
      <c r="AA342" s="278"/>
      <c r="AB342" s="278"/>
      <c r="AC342" s="278"/>
      <c r="AD342" s="278"/>
      <c r="AO342" s="78">
        <v>38656</v>
      </c>
      <c r="AP342" s="18">
        <f t="shared" ref="AP342:CR342" si="414">AP98/AP97-1</f>
        <v>-7.0110588379056482E-3</v>
      </c>
      <c r="AQ342" s="18">
        <f t="shared" si="414"/>
        <v>-9.6787714819188686E-3</v>
      </c>
      <c r="AR342" s="18">
        <f t="shared" si="414"/>
        <v>-3.6194236630645582E-3</v>
      </c>
      <c r="AS342" s="18">
        <f t="shared" si="414"/>
        <v>-3.167091372406261E-2</v>
      </c>
      <c r="AT342" s="18">
        <f t="shared" si="414"/>
        <v>-2.8854325184292096E-3</v>
      </c>
      <c r="AU342" s="18">
        <f t="shared" si="414"/>
        <v>-2.3149628682087808E-2</v>
      </c>
      <c r="AV342" s="18">
        <f t="shared" si="414"/>
        <v>-2.5018389979816202E-2</v>
      </c>
      <c r="AW342" s="16"/>
      <c r="AX342" s="18">
        <f t="shared" si="414"/>
        <v>7.060560845421282E-3</v>
      </c>
      <c r="AY342" s="18">
        <f t="shared" si="414"/>
        <v>-2.6865481914545297E-3</v>
      </c>
      <c r="AZ342" s="18">
        <f t="shared" si="414"/>
        <v>3.4155820213583876E-3</v>
      </c>
      <c r="BA342" s="18">
        <f t="shared" si="414"/>
        <v>-2.4833967292020143E-2</v>
      </c>
      <c r="BB342" s="18">
        <f t="shared" si="414"/>
        <v>4.1547555551304516E-3</v>
      </c>
      <c r="BC342" s="18">
        <f t="shared" si="414"/>
        <v>-1.6252517198525274E-2</v>
      </c>
      <c r="BD342" s="18">
        <f t="shared" si="414"/>
        <v>-1.8134472999101869E-2</v>
      </c>
      <c r="BE342" s="16"/>
      <c r="BF342" s="18">
        <f t="shared" si="414"/>
        <v>9.7733656547001058E-3</v>
      </c>
      <c r="BG342" s="18">
        <f t="shared" si="414"/>
        <v>2.6937851751449582E-3</v>
      </c>
      <c r="BH342" s="18">
        <f t="shared" si="414"/>
        <v>6.1185680407171983E-3</v>
      </c>
      <c r="BI342" s="18">
        <f t="shared" si="414"/>
        <v>-2.220707948980627E-2</v>
      </c>
      <c r="BJ342" s="18">
        <f t="shared" si="414"/>
        <v>6.8597327491963789E-3</v>
      </c>
      <c r="BK342" s="18">
        <f t="shared" si="414"/>
        <v>-1.3602512813268186E-2</v>
      </c>
      <c r="BL342" s="18">
        <f t="shared" si="414"/>
        <v>-1.5489538198480646E-2</v>
      </c>
      <c r="BM342" s="16"/>
      <c r="BN342" s="18">
        <f t="shared" si="414"/>
        <v>3.6325714782305951E-3</v>
      </c>
      <c r="BO342" s="18">
        <f t="shared" si="414"/>
        <v>-3.403955532041758E-3</v>
      </c>
      <c r="BP342" s="18">
        <f t="shared" si="414"/>
        <v>-6.081358832917827E-3</v>
      </c>
      <c r="BQ342" s="18">
        <f t="shared" si="414"/>
        <v>-2.8153389103715565E-2</v>
      </c>
      <c r="BR342" s="18">
        <f t="shared" si="414"/>
        <v>7.3665741993256262E-4</v>
      </c>
      <c r="BS342" s="18">
        <f t="shared" si="414"/>
        <v>-1.9601149884739266E-2</v>
      </c>
      <c r="BT342" s="18">
        <f t="shared" si="414"/>
        <v>-2.1476699591457482E-2</v>
      </c>
      <c r="BU342" s="16"/>
      <c r="BV342" s="18">
        <f t="shared" si="414"/>
        <v>3.2706766917293129E-2</v>
      </c>
      <c r="BW342" s="18">
        <f t="shared" si="414"/>
        <v>2.5466399012132879E-2</v>
      </c>
      <c r="BX342" s="18">
        <f t="shared" si="414"/>
        <v>2.2711434112469453E-2</v>
      </c>
      <c r="BY342" s="18">
        <f t="shared" si="414"/>
        <v>2.8968963608105858E-2</v>
      </c>
      <c r="BZ342" s="18">
        <f t="shared" si="414"/>
        <v>2.9726961230028159E-2</v>
      </c>
      <c r="CA342" s="18">
        <f t="shared" si="414"/>
        <v>8.7999887256784426E-3</v>
      </c>
      <c r="CB342" s="18">
        <f t="shared" si="414"/>
        <v>6.8701062877609687E-3</v>
      </c>
      <c r="CC342" s="16"/>
      <c r="CD342" s="18">
        <f t="shared" si="414"/>
        <v>2.3698233999599694E-2</v>
      </c>
      <c r="CE342" s="18">
        <f t="shared" si="414"/>
        <v>-4.1375649840282858E-3</v>
      </c>
      <c r="CF342" s="18">
        <f t="shared" si="414"/>
        <v>-6.8129974077580924E-3</v>
      </c>
      <c r="CG342" s="18">
        <f t="shared" si="414"/>
        <v>-7.3611515524152349E-4</v>
      </c>
      <c r="CH342" s="18">
        <f t="shared" si="414"/>
        <v>-2.886878012256644E-2</v>
      </c>
      <c r="CI342" s="18">
        <f t="shared" si="414"/>
        <v>-2.0322836336490457E-2</v>
      </c>
      <c r="CJ342" s="18">
        <f t="shared" si="414"/>
        <v>-1.913047640251464E-3</v>
      </c>
      <c r="CK342" s="16"/>
      <c r="CL342" s="18">
        <f t="shared" si="414"/>
        <v>2.3698233999599694E-2</v>
      </c>
      <c r="CM342" s="18">
        <f t="shared" si="414"/>
        <v>1.6521025448768434E-2</v>
      </c>
      <c r="CN342" s="18">
        <f t="shared" si="414"/>
        <v>1.3790092726273739E-2</v>
      </c>
      <c r="CO342" s="18">
        <f t="shared" si="414"/>
        <v>1.9993036387624175E-2</v>
      </c>
      <c r="CP342" s="18">
        <f t="shared" si="414"/>
        <v>-8.723224448876854E-3</v>
      </c>
      <c r="CQ342" s="18">
        <f t="shared" si="414"/>
        <v>2.0744421826158765E-2</v>
      </c>
      <c r="CR342" s="18">
        <f t="shared" si="414"/>
        <v>-1.913047640251464E-3</v>
      </c>
      <c r="CS342" s="16"/>
      <c r="CT342" s="18">
        <f t="shared" ref="CT342:CZ342" si="415">CT98/CT97-1</f>
        <v>2.5660371152331996E-2</v>
      </c>
      <c r="CU342" s="18">
        <f t="shared" si="415"/>
        <v>1.8469405942475259E-2</v>
      </c>
      <c r="CV342" s="18">
        <f t="shared" si="415"/>
        <v>1.5733238801888483E-2</v>
      </c>
      <c r="CW342" s="18">
        <f t="shared" si="415"/>
        <v>2.1948071734715802E-2</v>
      </c>
      <c r="CX342" s="18">
        <f t="shared" si="415"/>
        <v>-6.8232299726233014E-3</v>
      </c>
      <c r="CY342" s="18">
        <f t="shared" si="415"/>
        <v>1.9167144062230967E-3</v>
      </c>
      <c r="CZ342" s="18">
        <f t="shared" si="415"/>
        <v>1.9167144062230967E-3</v>
      </c>
    </row>
    <row r="343" spans="12:104" x14ac:dyDescent="0.25">
      <c r="L343" s="121"/>
      <c r="M343" s="278"/>
      <c r="N343" s="278"/>
      <c r="O343" s="278"/>
      <c r="P343" s="278"/>
      <c r="Q343" s="278"/>
      <c r="R343" s="278"/>
      <c r="S343" s="278"/>
      <c r="T343" s="278"/>
      <c r="U343" s="63"/>
      <c r="V343" s="121"/>
      <c r="W343" s="278"/>
      <c r="X343" s="278"/>
      <c r="Y343" s="278"/>
      <c r="Z343" s="278"/>
      <c r="AA343" s="278"/>
      <c r="AB343" s="278"/>
      <c r="AC343" s="278"/>
      <c r="AD343" s="278"/>
      <c r="AO343" s="78">
        <v>38686</v>
      </c>
      <c r="AP343" s="16">
        <f t="shared" ref="AP343:CR343" si="416">AP99/AP98-1</f>
        <v>3.6748757864295767E-2</v>
      </c>
      <c r="AQ343" s="16">
        <f t="shared" si="416"/>
        <v>1.8764349019456894E-2</v>
      </c>
      <c r="AR343" s="16">
        <f t="shared" si="416"/>
        <v>1.3374467715303817E-2</v>
      </c>
      <c r="AS343" s="16">
        <f t="shared" si="416"/>
        <v>7.1070533476549347E-3</v>
      </c>
      <c r="AT343" s="16">
        <f t="shared" si="416"/>
        <v>1.5717598557072998E-2</v>
      </c>
      <c r="AU343" s="16">
        <f t="shared" si="416"/>
        <v>5.1615954022152133E-2</v>
      </c>
      <c r="AV343" s="16">
        <f t="shared" si="416"/>
        <v>2.2381386054753927E-2</v>
      </c>
      <c r="AW343" s="16"/>
      <c r="AX343" s="16">
        <f t="shared" si="416"/>
        <v>-3.5446155672275048E-2</v>
      </c>
      <c r="AY343" s="16">
        <f t="shared" si="416"/>
        <v>-1.734693068925075E-2</v>
      </c>
      <c r="AZ343" s="16">
        <f t="shared" si="416"/>
        <v>-2.2545761421641775E-2</v>
      </c>
      <c r="BA343" s="16">
        <f t="shared" si="416"/>
        <v>-2.8591020043952198E-2</v>
      </c>
      <c r="BB343" s="16">
        <f t="shared" si="416"/>
        <v>-2.0285685560450406E-2</v>
      </c>
      <c r="BC343" s="16">
        <f t="shared" si="416"/>
        <v>1.4340211208434983E-2</v>
      </c>
      <c r="BD343" s="16">
        <f t="shared" si="416"/>
        <v>-1.3858103711779202E-2</v>
      </c>
      <c r="BE343" s="16"/>
      <c r="BF343" s="16">
        <f t="shared" si="416"/>
        <v>-1.8418733476016524E-2</v>
      </c>
      <c r="BG343" s="16">
        <f t="shared" si="416"/>
        <v>1.7653158811602232E-2</v>
      </c>
      <c r="BH343" s="16">
        <f t="shared" si="416"/>
        <v>-5.2906065169445737E-3</v>
      </c>
      <c r="BI343" s="16">
        <f t="shared" si="416"/>
        <v>-1.1442583049771859E-2</v>
      </c>
      <c r="BJ343" s="16">
        <f t="shared" si="416"/>
        <v>-2.99063317764936E-3</v>
      </c>
      <c r="BK343" s="16">
        <f t="shared" si="416"/>
        <v>3.2246520045891458E-2</v>
      </c>
      <c r="BL343" s="16">
        <f t="shared" si="416"/>
        <v>3.5504157941710357E-3</v>
      </c>
      <c r="BM343" s="16"/>
      <c r="BN343" s="16">
        <f t="shared" si="416"/>
        <v>-1.319795213062458E-2</v>
      </c>
      <c r="BO343" s="16">
        <f t="shared" si="416"/>
        <v>2.3065797386518039E-2</v>
      </c>
      <c r="BP343" s="16">
        <f t="shared" si="416"/>
        <v>5.3187459087111755E-3</v>
      </c>
      <c r="BQ343" s="16">
        <f t="shared" si="416"/>
        <v>-6.1846973328417709E-3</v>
      </c>
      <c r="BR343" s="16">
        <f t="shared" si="416"/>
        <v>2.31220631308382E-3</v>
      </c>
      <c r="BS343" s="16">
        <f t="shared" si="416"/>
        <v>3.7736777001166733E-2</v>
      </c>
      <c r="BT343" s="16">
        <f t="shared" si="416"/>
        <v>8.8880454623618821E-3</v>
      </c>
      <c r="BU343" s="16"/>
      <c r="BV343" s="16">
        <f t="shared" si="416"/>
        <v>-7.0568995858293349E-3</v>
      </c>
      <c r="BW343" s="16">
        <f t="shared" si="416"/>
        <v>2.9432525984313784E-2</v>
      </c>
      <c r="BX343" s="16">
        <f t="shared" si="416"/>
        <v>1.1575031306803707E-2</v>
      </c>
      <c r="BY343" s="16">
        <f t="shared" si="416"/>
        <v>6.2231858537935558E-3</v>
      </c>
      <c r="BZ343" s="16">
        <f t="shared" si="416"/>
        <v>8.5497814564960972E-3</v>
      </c>
      <c r="CA343" s="16">
        <f t="shared" si="416"/>
        <v>4.419480583176183E-2</v>
      </c>
      <c r="CB343" s="16">
        <f t="shared" si="416"/>
        <v>1.5166543274944599E-2</v>
      </c>
      <c r="CC343" s="16"/>
      <c r="CD343" s="16">
        <f t="shared" si="416"/>
        <v>-4.9082513273723927E-2</v>
      </c>
      <c r="CE343" s="16">
        <f t="shared" si="416"/>
        <v>2.0705715188059637E-2</v>
      </c>
      <c r="CF343" s="16">
        <f t="shared" si="416"/>
        <v>2.9996038925701463E-3</v>
      </c>
      <c r="CG343" s="16">
        <f t="shared" si="416"/>
        <v>-2.3068723482764231E-3</v>
      </c>
      <c r="CH343" s="16">
        <f t="shared" si="416"/>
        <v>-8.4773023738587971E-3</v>
      </c>
      <c r="CI343" s="16">
        <f t="shared" si="416"/>
        <v>3.5342850725512909E-2</v>
      </c>
      <c r="CJ343" s="16">
        <f t="shared" si="416"/>
        <v>-2.7799661897086714E-2</v>
      </c>
      <c r="CK343" s="16"/>
      <c r="CL343" s="16">
        <f t="shared" si="416"/>
        <v>-4.9082513273723927E-2</v>
      </c>
      <c r="CM343" s="16">
        <f t="shared" si="416"/>
        <v>-1.4137476805095361E-2</v>
      </c>
      <c r="CN343" s="16">
        <f t="shared" si="416"/>
        <v>-3.1239165664087354E-2</v>
      </c>
      <c r="CO343" s="16">
        <f t="shared" si="416"/>
        <v>-3.636449804758568E-2</v>
      </c>
      <c r="CP343" s="16">
        <f t="shared" si="416"/>
        <v>-4.2324291966342353E-2</v>
      </c>
      <c r="CQ343" s="16">
        <f t="shared" si="416"/>
        <v>-3.413637395645952E-2</v>
      </c>
      <c r="CR343" s="16">
        <f t="shared" si="416"/>
        <v>-2.7799661897086714E-2</v>
      </c>
      <c r="CS343" s="16"/>
      <c r="CT343" s="16">
        <f t="shared" ref="CT343:CZ343" si="417">CT99/CT98-1</f>
        <v>-2.1891425606955783E-2</v>
      </c>
      <c r="CU343" s="16">
        <f t="shared" si="417"/>
        <v>1.4052849558405578E-2</v>
      </c>
      <c r="CV343" s="16">
        <f t="shared" si="417"/>
        <v>-3.5378549381213098E-3</v>
      </c>
      <c r="CW343" s="16">
        <f t="shared" si="417"/>
        <v>-8.8097440566743401E-3</v>
      </c>
      <c r="CX343" s="16">
        <f t="shared" si="417"/>
        <v>-1.4939955788945802E-2</v>
      </c>
      <c r="CY343" s="16">
        <f t="shared" si="417"/>
        <v>2.859458159758832E-2</v>
      </c>
      <c r="CZ343" s="16">
        <f t="shared" si="417"/>
        <v>2.859458159758832E-2</v>
      </c>
    </row>
    <row r="344" spans="12:104" x14ac:dyDescent="0.25">
      <c r="L344" s="121"/>
      <c r="M344" s="278"/>
      <c r="N344" s="278"/>
      <c r="O344" s="278"/>
      <c r="P344" s="278"/>
      <c r="Q344" s="278"/>
      <c r="R344" s="278"/>
      <c r="S344" s="278"/>
      <c r="T344" s="278"/>
      <c r="U344" s="63"/>
      <c r="V344" s="121"/>
      <c r="W344" s="278"/>
      <c r="X344" s="278"/>
      <c r="Y344" s="278"/>
      <c r="Z344" s="278"/>
      <c r="AA344" s="278"/>
      <c r="AB344" s="278"/>
      <c r="AC344" s="278"/>
      <c r="AD344" s="278"/>
      <c r="AO344" s="78">
        <v>38716</v>
      </c>
      <c r="AP344" s="18">
        <f t="shared" ref="AP344:CR344" si="418">AP100/AP99-1</f>
        <v>6.5283836315632726E-4</v>
      </c>
      <c r="AQ344" s="18">
        <f t="shared" si="418"/>
        <v>5.9297494649377391E-3</v>
      </c>
      <c r="AR344" s="18">
        <f t="shared" si="418"/>
        <v>-3.4559939627302194E-3</v>
      </c>
      <c r="AS344" s="18">
        <f t="shared" si="418"/>
        <v>1.8059974758696695E-2</v>
      </c>
      <c r="AT344" s="18">
        <f t="shared" si="418"/>
        <v>1.5806111696521352E-3</v>
      </c>
      <c r="AU344" s="18">
        <f t="shared" si="418"/>
        <v>3.5627194271976581E-3</v>
      </c>
      <c r="AV344" s="18">
        <f t="shared" si="418"/>
        <v>-4.3774808070490279E-3</v>
      </c>
      <c r="AW344" s="16"/>
      <c r="AX344" s="18">
        <f t="shared" si="418"/>
        <v>-6.5241244328462233E-4</v>
      </c>
      <c r="AY344" s="18">
        <f t="shared" si="418"/>
        <v>5.273468379316526E-3</v>
      </c>
      <c r="AZ344" s="18">
        <f t="shared" si="418"/>
        <v>-4.106151672549796E-3</v>
      </c>
      <c r="BA344" s="18">
        <f t="shared" si="418"/>
        <v>1.7395779763153874E-2</v>
      </c>
      <c r="BB344" s="18">
        <f t="shared" si="418"/>
        <v>9.2716751597232694E-4</v>
      </c>
      <c r="BC344" s="18">
        <f t="shared" si="418"/>
        <v>2.9079826214266635E-3</v>
      </c>
      <c r="BD344" s="18">
        <f t="shared" si="418"/>
        <v>-5.0270373273848534E-3</v>
      </c>
      <c r="BE344" s="16"/>
      <c r="BF344" s="18">
        <f t="shared" si="418"/>
        <v>-5.8947948085757984E-3</v>
      </c>
      <c r="BG344" s="18">
        <f t="shared" si="418"/>
        <v>-5.2458047936134733E-3</v>
      </c>
      <c r="BH344" s="18">
        <f t="shared" si="418"/>
        <v>-9.3304163960359343E-3</v>
      </c>
      <c r="BI344" s="18">
        <f t="shared" si="418"/>
        <v>1.205872010467024E-2</v>
      </c>
      <c r="BJ344" s="18">
        <f t="shared" si="418"/>
        <v>-4.3235010174408339E-3</v>
      </c>
      <c r="BK344" s="18">
        <f t="shared" si="418"/>
        <v>-2.3530768813618819E-3</v>
      </c>
      <c r="BL344" s="18">
        <f t="shared" si="418"/>
        <v>-1.0246471264488743E-2</v>
      </c>
      <c r="BM344" s="16"/>
      <c r="BN344" s="18">
        <f t="shared" si="418"/>
        <v>3.4679792781784347E-3</v>
      </c>
      <c r="BO344" s="18">
        <f t="shared" si="418"/>
        <v>4.123081671250306E-3</v>
      </c>
      <c r="BP344" s="18">
        <f t="shared" si="418"/>
        <v>9.418292991385524E-3</v>
      </c>
      <c r="BQ344" s="18">
        <f t="shared" si="418"/>
        <v>2.1590585655102634E-2</v>
      </c>
      <c r="BR344" s="18">
        <f t="shared" si="418"/>
        <v>5.0540719746139384E-3</v>
      </c>
      <c r="BS344" s="18">
        <f t="shared" si="418"/>
        <v>7.0430541425237081E-3</v>
      </c>
      <c r="BT344" s="18">
        <f t="shared" si="418"/>
        <v>-9.2468254160005259E-4</v>
      </c>
      <c r="BU344" s="16"/>
      <c r="BV344" s="18">
        <f t="shared" si="418"/>
        <v>-1.7739598065405926E-2</v>
      </c>
      <c r="BW344" s="18">
        <f t="shared" si="418"/>
        <v>-1.7098340792413791E-2</v>
      </c>
      <c r="BX344" s="18">
        <f t="shared" si="418"/>
        <v>-1.1915039972604569E-2</v>
      </c>
      <c r="BY344" s="18">
        <f t="shared" si="418"/>
        <v>-2.1134284084320942E-2</v>
      </c>
      <c r="BZ344" s="18">
        <f t="shared" si="418"/>
        <v>-1.6187026302601049E-2</v>
      </c>
      <c r="CA344" s="18">
        <f t="shared" si="418"/>
        <v>-1.4240079848866549E-2</v>
      </c>
      <c r="CB344" s="18">
        <f t="shared" si="418"/>
        <v>-2.2039424122398898E-2</v>
      </c>
      <c r="CC344" s="16"/>
      <c r="CD344" s="18">
        <f t="shared" si="418"/>
        <v>-3.5500715184311193E-3</v>
      </c>
      <c r="CE344" s="18">
        <f t="shared" si="418"/>
        <v>-9.2630867266130235E-4</v>
      </c>
      <c r="CF344" s="18">
        <f t="shared" si="418"/>
        <v>4.3422748471606543E-3</v>
      </c>
      <c r="CG344" s="18">
        <f t="shared" si="418"/>
        <v>-5.028656781305596E-3</v>
      </c>
      <c r="CH344" s="18">
        <f t="shared" si="418"/>
        <v>1.6453357228830123E-2</v>
      </c>
      <c r="CI344" s="18">
        <f t="shared" si="418"/>
        <v>1.9789802592433681E-3</v>
      </c>
      <c r="CJ344" s="18">
        <f t="shared" si="418"/>
        <v>-7.9120119555445845E-3</v>
      </c>
      <c r="CK344" s="16"/>
      <c r="CL344" s="18">
        <f t="shared" si="418"/>
        <v>-3.5500715184311193E-3</v>
      </c>
      <c r="CM344" s="18">
        <f t="shared" si="418"/>
        <v>-2.8995507781541807E-3</v>
      </c>
      <c r="CN344" s="18">
        <f t="shared" si="418"/>
        <v>2.3586269118196501E-3</v>
      </c>
      <c r="CO344" s="18">
        <f t="shared" si="418"/>
        <v>-6.9937964554263043E-3</v>
      </c>
      <c r="CP344" s="18">
        <f t="shared" si="418"/>
        <v>1.4445789038251E-2</v>
      </c>
      <c r="CQ344" s="18">
        <f t="shared" si="418"/>
        <v>-1.9750716314741457E-3</v>
      </c>
      <c r="CR344" s="18">
        <f t="shared" si="418"/>
        <v>-7.9120119555445845E-3</v>
      </c>
      <c r="CS344" s="16"/>
      <c r="CT344" s="18">
        <f t="shared" ref="CT344:CZ344" si="419">CT100/CT99-1</f>
        <v>4.3967273968426035E-3</v>
      </c>
      <c r="CU344" s="18">
        <f t="shared" si="419"/>
        <v>5.0524361123158723E-3</v>
      </c>
      <c r="CV344" s="18">
        <f t="shared" si="419"/>
        <v>1.0352548353709246E-2</v>
      </c>
      <c r="CW344" s="18">
        <f t="shared" si="419"/>
        <v>9.2553837077313794E-4</v>
      </c>
      <c r="CX344" s="18">
        <f t="shared" si="419"/>
        <v>2.2536106941346778E-2</v>
      </c>
      <c r="CY344" s="18">
        <f t="shared" si="419"/>
        <v>7.9751111301531452E-3</v>
      </c>
      <c r="CZ344" s="18">
        <f t="shared" si="419"/>
        <v>7.9751111301531452E-3</v>
      </c>
    </row>
    <row r="345" spans="12:104" x14ac:dyDescent="0.25">
      <c r="L345" s="121"/>
      <c r="M345" s="278"/>
      <c r="N345" s="278"/>
      <c r="O345" s="278"/>
      <c r="P345" s="278"/>
      <c r="Q345" s="278"/>
      <c r="R345" s="278"/>
      <c r="S345" s="278"/>
      <c r="T345" s="278"/>
      <c r="U345" s="63"/>
      <c r="V345" s="121"/>
      <c r="W345" s="278"/>
      <c r="X345" s="278"/>
      <c r="Y345" s="278"/>
      <c r="Z345" s="278"/>
      <c r="AA345" s="278"/>
      <c r="AB345" s="278"/>
      <c r="AC345" s="278"/>
      <c r="AD345" s="278"/>
      <c r="AO345" s="78">
        <v>38748</v>
      </c>
      <c r="AP345" s="16">
        <f t="shared" ref="AP345:CR345" si="420">AP101/AP100-1</f>
        <v>-1.4916520862370608E-2</v>
      </c>
      <c r="AQ345" s="16">
        <f t="shared" si="420"/>
        <v>1.0738288632182513E-2</v>
      </c>
      <c r="AR345" s="16">
        <f t="shared" si="420"/>
        <v>1.730547476033939E-2</v>
      </c>
      <c r="AS345" s="16">
        <f t="shared" si="420"/>
        <v>-1.0266617778010523E-2</v>
      </c>
      <c r="AT345" s="16">
        <f t="shared" si="420"/>
        <v>1.2917178093401205E-2</v>
      </c>
      <c r="AU345" s="16">
        <f t="shared" si="420"/>
        <v>5.1700070656763852E-3</v>
      </c>
      <c r="AV345" s="16">
        <f t="shared" si="420"/>
        <v>1.7255690803225754E-2</v>
      </c>
      <c r="AW345" s="16"/>
      <c r="AX345" s="16">
        <f t="shared" si="420"/>
        <v>1.5142392678668015E-2</v>
      </c>
      <c r="AY345" s="16">
        <f t="shared" si="420"/>
        <v>2.6043284694015956E-2</v>
      </c>
      <c r="AZ345" s="16">
        <f t="shared" si="420"/>
        <v>3.2709913733319329E-2</v>
      </c>
      <c r="BA345" s="16">
        <f t="shared" si="420"/>
        <v>4.7203137427813679E-3</v>
      </c>
      <c r="BB345" s="16">
        <f t="shared" si="420"/>
        <v>2.8255167755059984E-2</v>
      </c>
      <c r="BC345" s="16">
        <f t="shared" si="420"/>
        <v>2.0390686021484417E-2</v>
      </c>
      <c r="BD345" s="16">
        <f t="shared" si="420"/>
        <v>3.2659375927978074E-2</v>
      </c>
      <c r="BE345" s="16"/>
      <c r="BF345" s="16">
        <f t="shared" si="420"/>
        <v>-1.0624202875221478E-2</v>
      </c>
      <c r="BG345" s="16">
        <f t="shared" si="420"/>
        <v>-2.5382247593757845E-2</v>
      </c>
      <c r="BH345" s="16">
        <f t="shared" si="420"/>
        <v>6.497415010412011E-3</v>
      </c>
      <c r="BI345" s="16">
        <f t="shared" si="420"/>
        <v>-2.078174602311611E-2</v>
      </c>
      <c r="BJ345" s="16">
        <f t="shared" si="420"/>
        <v>2.1557404975400818E-3</v>
      </c>
      <c r="BK345" s="16">
        <f t="shared" si="420"/>
        <v>-5.5091230134771685E-3</v>
      </c>
      <c r="BL345" s="16">
        <f t="shared" si="420"/>
        <v>6.4481599681587287E-3</v>
      </c>
      <c r="BM345" s="16"/>
      <c r="BN345" s="16">
        <f t="shared" si="420"/>
        <v>-1.70110897755823E-2</v>
      </c>
      <c r="BO345" s="16">
        <f t="shared" si="420"/>
        <v>-3.1673864362423698E-2</v>
      </c>
      <c r="BP345" s="16">
        <f t="shared" si="420"/>
        <v>-6.4554711353579375E-3</v>
      </c>
      <c r="BQ345" s="16">
        <f t="shared" si="420"/>
        <v>-2.7103061196879552E-2</v>
      </c>
      <c r="BR345" s="16">
        <f t="shared" si="420"/>
        <v>-4.3136469583751058E-3</v>
      </c>
      <c r="BS345" s="16">
        <f t="shared" si="420"/>
        <v>-1.1929030164240517E-2</v>
      </c>
      <c r="BT345" s="16">
        <f t="shared" si="420"/>
        <v>-4.8937077749888758E-5</v>
      </c>
      <c r="BU345" s="16"/>
      <c r="BV345" s="16">
        <f t="shared" si="420"/>
        <v>1.0373114580576992E-2</v>
      </c>
      <c r="BW345" s="16">
        <f t="shared" si="420"/>
        <v>-4.6981370618427443E-3</v>
      </c>
      <c r="BX345" s="16">
        <f t="shared" si="420"/>
        <v>2.1222792711140137E-2</v>
      </c>
      <c r="BY345" s="16">
        <f t="shared" si="420"/>
        <v>2.7858101013476633E-2</v>
      </c>
      <c r="BZ345" s="16">
        <f t="shared" si="420"/>
        <v>2.3424284042398824E-2</v>
      </c>
      <c r="CA345" s="16">
        <f t="shared" si="420"/>
        <v>1.5596750721927899E-2</v>
      </c>
      <c r="CB345" s="16">
        <f t="shared" si="420"/>
        <v>2.7807800641671543E-2</v>
      </c>
      <c r="CC345" s="16"/>
      <c r="CD345" s="16">
        <f t="shared" si="420"/>
        <v>-5.1434155708334206E-3</v>
      </c>
      <c r="CE345" s="16">
        <f t="shared" si="420"/>
        <v>-2.7478751034870186E-2</v>
      </c>
      <c r="CF345" s="16">
        <f t="shared" si="420"/>
        <v>-2.1511032770912264E-3</v>
      </c>
      <c r="CG345" s="16">
        <f t="shared" si="420"/>
        <v>4.3323351225994511E-3</v>
      </c>
      <c r="CH345" s="16">
        <f t="shared" si="420"/>
        <v>-2.2888145618233491E-2</v>
      </c>
      <c r="CI345" s="16">
        <f t="shared" si="420"/>
        <v>-7.6483755980001344E-3</v>
      </c>
      <c r="CJ345" s="16">
        <f t="shared" si="420"/>
        <v>1.2023522043629553E-2</v>
      </c>
      <c r="CK345" s="16"/>
      <c r="CL345" s="16">
        <f t="shared" si="420"/>
        <v>-5.1434155708334206E-3</v>
      </c>
      <c r="CM345" s="16">
        <f t="shared" si="420"/>
        <v>-1.9983214567537821E-2</v>
      </c>
      <c r="CN345" s="16">
        <f t="shared" si="420"/>
        <v>5.5396415803941057E-3</v>
      </c>
      <c r="CO345" s="16">
        <f t="shared" si="420"/>
        <v>1.2073049941162983E-2</v>
      </c>
      <c r="CP345" s="16">
        <f t="shared" si="420"/>
        <v>-1.5357227867104695E-2</v>
      </c>
      <c r="CQ345" s="16">
        <f t="shared" si="420"/>
        <v>7.7073241076310861E-3</v>
      </c>
      <c r="CR345" s="16">
        <f t="shared" si="420"/>
        <v>1.2023522043629553E-2</v>
      </c>
      <c r="CS345" s="16"/>
      <c r="CT345" s="16">
        <f t="shared" ref="CT345:CZ345" si="421">CT101/CT100-1</f>
        <v>-1.6962982816641436E-2</v>
      </c>
      <c r="CU345" s="16">
        <f t="shared" si="421"/>
        <v>-3.1626474991939602E-2</v>
      </c>
      <c r="CV345" s="16">
        <f t="shared" si="421"/>
        <v>-6.406847590006759E-3</v>
      </c>
      <c r="CW345" s="16">
        <f t="shared" si="421"/>
        <v>4.8939472704789821E-5</v>
      </c>
      <c r="CX345" s="16">
        <f t="shared" si="421"/>
        <v>-2.7055448133698534E-2</v>
      </c>
      <c r="CY345" s="16">
        <f t="shared" si="421"/>
        <v>-1.1880674491981935E-2</v>
      </c>
      <c r="CZ345" s="16">
        <f t="shared" si="421"/>
        <v>-1.1880674491981935E-2</v>
      </c>
    </row>
    <row r="346" spans="12:104" x14ac:dyDescent="0.25">
      <c r="L346" s="121"/>
      <c r="M346" s="278"/>
      <c r="N346" s="278"/>
      <c r="O346" s="278"/>
      <c r="P346" s="278"/>
      <c r="Q346" s="278"/>
      <c r="R346" s="278"/>
      <c r="S346" s="278"/>
      <c r="T346" s="278"/>
      <c r="U346" s="63"/>
      <c r="V346" s="121"/>
      <c r="W346" s="278"/>
      <c r="X346" s="278"/>
      <c r="Y346" s="278"/>
      <c r="Z346" s="278"/>
      <c r="AA346" s="278"/>
      <c r="AB346" s="278"/>
      <c r="AC346" s="278"/>
      <c r="AD346" s="278"/>
      <c r="AO346" s="78">
        <v>38776</v>
      </c>
      <c r="AP346" s="18">
        <f t="shared" ref="AP346:CR346" si="422">AP102/AP101-1</f>
        <v>1.5593955084592714E-2</v>
      </c>
      <c r="AQ346" s="18">
        <f t="shared" si="422"/>
        <v>-4.1357619584195815E-3</v>
      </c>
      <c r="AR346" s="18">
        <f t="shared" si="422"/>
        <v>8.3744300735077992E-4</v>
      </c>
      <c r="AS346" s="18">
        <f t="shared" si="422"/>
        <v>2.8155596718708598E-2</v>
      </c>
      <c r="AT346" s="18">
        <f t="shared" si="422"/>
        <v>-1.0463550682823675E-2</v>
      </c>
      <c r="AU346" s="18">
        <f t="shared" si="422"/>
        <v>1.7350455192278069E-2</v>
      </c>
      <c r="AV346" s="18">
        <f t="shared" si="422"/>
        <v>-5.6324885593179719E-3</v>
      </c>
      <c r="AW346" s="16"/>
      <c r="AX346" s="18">
        <f t="shared" si="422"/>
        <v>-1.5354517429452263E-2</v>
      </c>
      <c r="AY346" s="18">
        <f t="shared" si="422"/>
        <v>-1.9426776758797226E-2</v>
      </c>
      <c r="AZ346" s="18">
        <f t="shared" si="422"/>
        <v>-1.4529932955353875E-2</v>
      </c>
      <c r="BA346" s="18">
        <f t="shared" si="422"/>
        <v>1.2368763688702211E-2</v>
      </c>
      <c r="BB346" s="18">
        <f t="shared" si="422"/>
        <v>-2.5657405340942518E-2</v>
      </c>
      <c r="BC346" s="18">
        <f t="shared" si="422"/>
        <v>1.7295298961670369E-3</v>
      </c>
      <c r="BD346" s="18">
        <f t="shared" si="422"/>
        <v>-2.0900521845015008E-2</v>
      </c>
      <c r="BE346" s="16"/>
      <c r="BF346" s="18">
        <f t="shared" si="422"/>
        <v>4.1529375194280238E-3</v>
      </c>
      <c r="BG346" s="18">
        <f t="shared" si="422"/>
        <v>1.9811653325167988E-2</v>
      </c>
      <c r="BH346" s="18">
        <f t="shared" si="422"/>
        <v>4.9938583752646704E-3</v>
      </c>
      <c r="BI346" s="18">
        <f t="shared" si="422"/>
        <v>3.2425462672131866E-2</v>
      </c>
      <c r="BJ346" s="18">
        <f t="shared" si="422"/>
        <v>-6.3540676356127479E-3</v>
      </c>
      <c r="BK346" s="18">
        <f t="shared" si="422"/>
        <v>2.1575448068053449E-2</v>
      </c>
      <c r="BL346" s="18">
        <f t="shared" si="422"/>
        <v>-1.5029424129555657E-3</v>
      </c>
      <c r="BM346" s="16"/>
      <c r="BN346" s="18">
        <f t="shared" si="422"/>
        <v>-8.3674228337660139E-4</v>
      </c>
      <c r="BO346" s="18">
        <f t="shared" si="422"/>
        <v>1.4744164679631577E-2</v>
      </c>
      <c r="BP346" s="18">
        <f t="shared" si="422"/>
        <v>-4.9690436748917044E-3</v>
      </c>
      <c r="BQ346" s="18">
        <f t="shared" si="422"/>
        <v>2.7295295457043789E-2</v>
      </c>
      <c r="BR346" s="18">
        <f t="shared" si="422"/>
        <v>-1.1291537670909735E-2</v>
      </c>
      <c r="BS346" s="18">
        <f t="shared" si="422"/>
        <v>1.6499195049406223E-2</v>
      </c>
      <c r="BT346" s="18">
        <f t="shared" si="422"/>
        <v>-6.4645179013563814E-3</v>
      </c>
      <c r="BU346" s="16"/>
      <c r="BV346" s="18">
        <f t="shared" si="422"/>
        <v>-2.7384567869460197E-2</v>
      </c>
      <c r="BW346" s="18">
        <f t="shared" si="422"/>
        <v>-1.2217646506234581E-2</v>
      </c>
      <c r="BX346" s="18">
        <f t="shared" si="422"/>
        <v>-3.1407073773837335E-2</v>
      </c>
      <c r="BY346" s="18">
        <f t="shared" si="422"/>
        <v>-2.6570057876980746E-2</v>
      </c>
      <c r="BZ346" s="18">
        <f t="shared" si="422"/>
        <v>-3.7561578738454449E-2</v>
      </c>
      <c r="CA346" s="18">
        <f t="shared" si="422"/>
        <v>-1.0509247394961063E-2</v>
      </c>
      <c r="CB346" s="18">
        <f t="shared" si="422"/>
        <v>-3.2862813163551552E-2</v>
      </c>
      <c r="CC346" s="16"/>
      <c r="CD346" s="18">
        <f t="shared" si="422"/>
        <v>-1.7054550969851312E-2</v>
      </c>
      <c r="CE346" s="18">
        <f t="shared" si="422"/>
        <v>2.6333042896395709E-2</v>
      </c>
      <c r="CF346" s="18">
        <f t="shared" si="422"/>
        <v>6.3946999918704783E-3</v>
      </c>
      <c r="CG346" s="18">
        <f t="shared" si="422"/>
        <v>1.1420492593246623E-2</v>
      </c>
      <c r="CH346" s="18">
        <f t="shared" si="422"/>
        <v>3.9027513769888333E-2</v>
      </c>
      <c r="CI346" s="18">
        <f t="shared" si="422"/>
        <v>2.8108116577509223E-2</v>
      </c>
      <c r="CJ346" s="18">
        <f t="shared" si="422"/>
        <v>-2.2590979965947167E-2</v>
      </c>
      <c r="CK346" s="16"/>
      <c r="CL346" s="18">
        <f t="shared" si="422"/>
        <v>-1.7054550969851312E-2</v>
      </c>
      <c r="CM346" s="18">
        <f t="shared" si="422"/>
        <v>-1.7265437870702671E-3</v>
      </c>
      <c r="CN346" s="18">
        <f t="shared" si="422"/>
        <v>-2.1119779365151747E-2</v>
      </c>
      <c r="CO346" s="18">
        <f t="shared" si="422"/>
        <v>-1.623139017695352E-2</v>
      </c>
      <c r="CP346" s="18">
        <f t="shared" si="422"/>
        <v>1.0620864689531384E-2</v>
      </c>
      <c r="CQ346" s="18">
        <f t="shared" si="422"/>
        <v>-2.7339650494229151E-2</v>
      </c>
      <c r="CR346" s="18">
        <f t="shared" si="422"/>
        <v>-2.2590979965947167E-2</v>
      </c>
      <c r="CS346" s="16"/>
      <c r="CT346" s="18">
        <f t="shared" ref="CT346:CZ346" si="423">CT102/CT101-1</f>
        <v>5.664393189151351E-3</v>
      </c>
      <c r="CU346" s="18">
        <f t="shared" si="423"/>
        <v>2.1346678566717348E-2</v>
      </c>
      <c r="CV346" s="18">
        <f t="shared" si="423"/>
        <v>1.5052046488623905E-3</v>
      </c>
      <c r="CW346" s="18">
        <f t="shared" si="423"/>
        <v>6.5065798029693145E-3</v>
      </c>
      <c r="CX346" s="18">
        <f t="shared" si="423"/>
        <v>3.3979474278150068E-2</v>
      </c>
      <c r="CY346" s="18">
        <f t="shared" si="423"/>
        <v>2.3113128181649234E-2</v>
      </c>
      <c r="CZ346" s="18">
        <f t="shared" si="423"/>
        <v>2.3113128181649234E-2</v>
      </c>
    </row>
    <row r="347" spans="12:104" x14ac:dyDescent="0.25">
      <c r="L347" s="121"/>
      <c r="M347" s="278"/>
      <c r="N347" s="278"/>
      <c r="O347" s="278"/>
      <c r="P347" s="278"/>
      <c r="Q347" s="278"/>
      <c r="R347" s="278"/>
      <c r="S347" s="278"/>
      <c r="T347" s="278"/>
      <c r="U347" s="63"/>
      <c r="V347" s="121"/>
      <c r="W347" s="278"/>
      <c r="X347" s="278"/>
      <c r="Y347" s="278"/>
      <c r="Z347" s="278"/>
      <c r="AA347" s="278"/>
      <c r="AB347" s="278"/>
      <c r="AC347" s="278"/>
      <c r="AD347" s="278"/>
      <c r="AO347" s="78">
        <v>38807</v>
      </c>
      <c r="AP347" s="16">
        <f t="shared" ref="AP347:CR347" si="424">AP103/AP102-1</f>
        <v>-2.8856414512686723E-2</v>
      </c>
      <c r="AQ347" s="16">
        <f t="shared" si="424"/>
        <v>-1.2906434566366198E-2</v>
      </c>
      <c r="AR347" s="16">
        <f t="shared" si="424"/>
        <v>-3.7949220730923994E-2</v>
      </c>
      <c r="AS347" s="16">
        <f t="shared" si="424"/>
        <v>-4.557231344692092E-2</v>
      </c>
      <c r="AT347" s="16">
        <f t="shared" si="424"/>
        <v>-2.3539245033627365E-2</v>
      </c>
      <c r="AU347" s="16">
        <f t="shared" si="424"/>
        <v>-5.500598257469802E-2</v>
      </c>
      <c r="AV347" s="16">
        <f t="shared" si="424"/>
        <v>-6.2701657988052162E-2</v>
      </c>
      <c r="AW347" s="16"/>
      <c r="AX347" s="16">
        <f t="shared" si="424"/>
        <v>2.9713849675696347E-2</v>
      </c>
      <c r="AY347" s="16">
        <f t="shared" si="424"/>
        <v>1.6423915252775867E-2</v>
      </c>
      <c r="AZ347" s="16">
        <f t="shared" si="424"/>
        <v>-9.362988495336233E-3</v>
      </c>
      <c r="BA347" s="16">
        <f t="shared" si="424"/>
        <v>-1.7212592642360192E-2</v>
      </c>
      <c r="BB347" s="16">
        <f t="shared" si="424"/>
        <v>5.475163053660248E-3</v>
      </c>
      <c r="BC347" s="16">
        <f t="shared" si="424"/>
        <v>-2.6926572396490212E-2</v>
      </c>
      <c r="BD347" s="16">
        <f t="shared" si="424"/>
        <v>-3.4850915952229777E-2</v>
      </c>
      <c r="BE347" s="16"/>
      <c r="BF347" s="16">
        <f t="shared" si="424"/>
        <v>1.3075188632899692E-2</v>
      </c>
      <c r="BG347" s="16">
        <f t="shared" si="424"/>
        <v>-1.6158528942809669E-2</v>
      </c>
      <c r="BH347" s="16">
        <f t="shared" si="424"/>
        <v>-2.537022531755273E-2</v>
      </c>
      <c r="BI347" s="16">
        <f t="shared" si="424"/>
        <v>-3.3092991408777417E-2</v>
      </c>
      <c r="BJ347" s="16">
        <f t="shared" si="424"/>
        <v>-1.0771836469818497E-2</v>
      </c>
      <c r="BK347" s="16">
        <f t="shared" si="424"/>
        <v>-4.2650007539900558E-2</v>
      </c>
      <c r="BL347" s="16">
        <f t="shared" si="424"/>
        <v>-5.0446305360941857E-2</v>
      </c>
      <c r="BM347" s="16"/>
      <c r="BN347" s="16">
        <f t="shared" si="424"/>
        <v>3.9446172227786125E-2</v>
      </c>
      <c r="BO347" s="16">
        <f t="shared" si="424"/>
        <v>9.451482618355822E-3</v>
      </c>
      <c r="BP347" s="16">
        <f t="shared" si="424"/>
        <v>2.6030628220668595E-2</v>
      </c>
      <c r="BQ347" s="16">
        <f t="shared" si="424"/>
        <v>-7.9237945441807955E-3</v>
      </c>
      <c r="BR347" s="16">
        <f t="shared" si="424"/>
        <v>1.4978394080450208E-2</v>
      </c>
      <c r="BS347" s="16">
        <f t="shared" si="424"/>
        <v>-1.7729585809111992E-2</v>
      </c>
      <c r="BT347" s="16">
        <f t="shared" si="424"/>
        <v>-2.5728826160230533E-2</v>
      </c>
      <c r="BU347" s="16"/>
      <c r="BV347" s="16">
        <f t="shared" si="424"/>
        <v>4.7748314606741671E-2</v>
      </c>
      <c r="BW347" s="16">
        <f t="shared" si="424"/>
        <v>1.7514054935480639E-2</v>
      </c>
      <c r="BX347" s="16">
        <f t="shared" si="424"/>
        <v>3.422561954224923E-2</v>
      </c>
      <c r="BY347" s="16">
        <f t="shared" si="424"/>
        <v>7.9870825452770244E-3</v>
      </c>
      <c r="BZ347" s="16">
        <f t="shared" si="424"/>
        <v>2.3085110295643529E-2</v>
      </c>
      <c r="CA347" s="16">
        <f t="shared" si="424"/>
        <v>-9.8841109291858409E-3</v>
      </c>
      <c r="CB347" s="16">
        <f t="shared" si="424"/>
        <v>-1.7947241873288222E-2</v>
      </c>
      <c r="CC347" s="16"/>
      <c r="CD347" s="16">
        <f t="shared" si="424"/>
        <v>5.8207757467677368E-2</v>
      </c>
      <c r="CE347" s="16">
        <f t="shared" si="424"/>
        <v>-5.4453488806545103E-3</v>
      </c>
      <c r="CF347" s="16">
        <f t="shared" si="424"/>
        <v>1.0889132423583581E-2</v>
      </c>
      <c r="CG347" s="16">
        <f t="shared" si="424"/>
        <v>-1.4757352637068122E-2</v>
      </c>
      <c r="CH347" s="16">
        <f t="shared" si="424"/>
        <v>-2.2564212950936691E-2</v>
      </c>
      <c r="CI347" s="16">
        <f t="shared" si="424"/>
        <v>-3.2225296696285821E-2</v>
      </c>
      <c r="CJ347" s="16">
        <f t="shared" si="424"/>
        <v>-8.1436234213646541E-3</v>
      </c>
      <c r="CK347" s="16"/>
      <c r="CL347" s="16">
        <f t="shared" si="424"/>
        <v>5.8207757467677368E-2</v>
      </c>
      <c r="CM347" s="16">
        <f t="shared" si="424"/>
        <v>2.7671675777649174E-2</v>
      </c>
      <c r="CN347" s="16">
        <f t="shared" si="424"/>
        <v>4.4550068288299549E-2</v>
      </c>
      <c r="CO347" s="16">
        <f t="shared" si="424"/>
        <v>1.8049597700360298E-2</v>
      </c>
      <c r="CP347" s="16">
        <f t="shared" si="424"/>
        <v>9.9827818523969825E-3</v>
      </c>
      <c r="CQ347" s="16">
        <f t="shared" si="424"/>
        <v>3.3298345768160376E-2</v>
      </c>
      <c r="CR347" s="16">
        <f t="shared" si="424"/>
        <v>-8.1436234213646541E-3</v>
      </c>
      <c r="CS347" s="16"/>
      <c r="CT347" s="16">
        <f t="shared" ref="CT347:CZ347" si="425">CT103/CT102-1</f>
        <v>6.6896158008196815E-2</v>
      </c>
      <c r="CU347" s="16">
        <f t="shared" si="425"/>
        <v>3.6109360230719423E-2</v>
      </c>
      <c r="CV347" s="16">
        <f t="shared" si="425"/>
        <v>5.3126332555756495E-2</v>
      </c>
      <c r="CW347" s="16">
        <f t="shared" si="425"/>
        <v>2.6408280210969304E-2</v>
      </c>
      <c r="CX347" s="16">
        <f t="shared" si="425"/>
        <v>1.827523188013136E-2</v>
      </c>
      <c r="CY347" s="16">
        <f t="shared" si="425"/>
        <v>8.2104865317857989E-3</v>
      </c>
      <c r="CZ347" s="16">
        <f t="shared" si="425"/>
        <v>8.2104865317857989E-3</v>
      </c>
    </row>
    <row r="348" spans="12:104" x14ac:dyDescent="0.25">
      <c r="L348" s="121"/>
      <c r="M348" s="278"/>
      <c r="N348" s="278"/>
      <c r="O348" s="278"/>
      <c r="P348" s="278"/>
      <c r="Q348" s="278"/>
      <c r="R348" s="278"/>
      <c r="S348" s="278"/>
      <c r="T348" s="278"/>
      <c r="U348" s="63"/>
      <c r="V348" s="121"/>
      <c r="W348" s="278"/>
      <c r="X348" s="278"/>
      <c r="Y348" s="278"/>
      <c r="Z348" s="278"/>
      <c r="AA348" s="278"/>
      <c r="AB348" s="278"/>
      <c r="AC348" s="278"/>
      <c r="AD348" s="278"/>
      <c r="AO348" s="78">
        <v>38835</v>
      </c>
      <c r="AP348" s="18">
        <f t="shared" ref="AP348:CR348" si="426">AP104/AP103-1</f>
        <v>-6.1381152231972602E-2</v>
      </c>
      <c r="AQ348" s="18">
        <f t="shared" si="426"/>
        <v>-2.1225137616990186E-2</v>
      </c>
      <c r="AR348" s="18">
        <f t="shared" si="426"/>
        <v>-1.3432783371110313E-2</v>
      </c>
      <c r="AS348" s="18">
        <f t="shared" si="426"/>
        <v>-2.8799999999999937E-2</v>
      </c>
      <c r="AT348" s="18">
        <f t="shared" si="426"/>
        <v>-1.1685080123419955E-2</v>
      </c>
      <c r="AU348" s="18">
        <f t="shared" si="426"/>
        <v>-1.8082924654480581E-2</v>
      </c>
      <c r="AV348" s="18">
        <f t="shared" si="426"/>
        <v>-4.9526674108093527E-3</v>
      </c>
      <c r="AW348" s="16"/>
      <c r="AX348" s="18">
        <f t="shared" si="426"/>
        <v>6.5395183974765736E-2</v>
      </c>
      <c r="AY348" s="18">
        <f t="shared" si="426"/>
        <v>4.2782024578422728E-2</v>
      </c>
      <c r="AZ348" s="18">
        <f t="shared" si="426"/>
        <v>5.1083961263808542E-2</v>
      </c>
      <c r="BA348" s="18">
        <f t="shared" si="426"/>
        <v>3.471180267629248E-2</v>
      </c>
      <c r="BB348" s="18">
        <f t="shared" si="426"/>
        <v>5.2945955886914753E-2</v>
      </c>
      <c r="BC348" s="18">
        <f t="shared" si="426"/>
        <v>4.6129723135703404E-2</v>
      </c>
      <c r="BD348" s="18">
        <f t="shared" si="426"/>
        <v>6.0118635967460587E-2</v>
      </c>
      <c r="BE348" s="16"/>
      <c r="BF348" s="18">
        <f t="shared" si="426"/>
        <v>2.1685413502869899E-2</v>
      </c>
      <c r="BG348" s="18">
        <f t="shared" si="426"/>
        <v>-4.102681439653566E-2</v>
      </c>
      <c r="BH348" s="18">
        <f t="shared" si="426"/>
        <v>7.9613346698628185E-3</v>
      </c>
      <c r="BI348" s="18">
        <f t="shared" si="426"/>
        <v>-7.7391264060127085E-3</v>
      </c>
      <c r="BJ348" s="18">
        <f t="shared" si="426"/>
        <v>9.746937585159543E-3</v>
      </c>
      <c r="BK348" s="18">
        <f t="shared" si="426"/>
        <v>3.2103531499156901E-3</v>
      </c>
      <c r="BL348" s="18">
        <f t="shared" si="426"/>
        <v>1.6625345451314777E-2</v>
      </c>
      <c r="BM348" s="16"/>
      <c r="BN348" s="18">
        <f t="shared" si="426"/>
        <v>1.3615679848972162E-2</v>
      </c>
      <c r="BO348" s="18">
        <f t="shared" si="426"/>
        <v>-4.8601218500552434E-2</v>
      </c>
      <c r="BP348" s="18">
        <f t="shared" si="426"/>
        <v>-7.8984524465618433E-3</v>
      </c>
      <c r="BQ348" s="18">
        <f t="shared" si="426"/>
        <v>-1.557645173067812E-2</v>
      </c>
      <c r="BR348" s="18">
        <f t="shared" si="426"/>
        <v>1.7714994155821895E-3</v>
      </c>
      <c r="BS348" s="18">
        <f t="shared" si="426"/>
        <v>-4.7134561183370671E-3</v>
      </c>
      <c r="BT348" s="18">
        <f t="shared" si="426"/>
        <v>8.5955785042985955E-3</v>
      </c>
      <c r="BU348" s="16"/>
      <c r="BV348" s="18">
        <f t="shared" si="426"/>
        <v>2.9654036243822013E-2</v>
      </c>
      <c r="BW348" s="18">
        <f t="shared" si="426"/>
        <v>-3.3547314901125169E-2</v>
      </c>
      <c r="BX348" s="18">
        <f t="shared" si="426"/>
        <v>7.7994876266573865E-3</v>
      </c>
      <c r="BY348" s="18">
        <f t="shared" si="426"/>
        <v>1.5822916627769024E-2</v>
      </c>
      <c r="BZ348" s="18">
        <f t="shared" si="426"/>
        <v>1.7622446330910257E-2</v>
      </c>
      <c r="CA348" s="18">
        <f t="shared" si="426"/>
        <v>1.1034879886242965E-2</v>
      </c>
      <c r="CB348" s="18">
        <f t="shared" si="426"/>
        <v>2.4554502254108712E-2</v>
      </c>
      <c r="CC348" s="16"/>
      <c r="CD348" s="18">
        <f t="shared" si="426"/>
        <v>1.8415938686184408E-2</v>
      </c>
      <c r="CE348" s="18">
        <f t="shared" si="426"/>
        <v>-5.0283640476416869E-2</v>
      </c>
      <c r="CF348" s="18">
        <f t="shared" si="426"/>
        <v>-9.6528518407490438E-3</v>
      </c>
      <c r="CG348" s="18">
        <f t="shared" si="426"/>
        <v>-1.7683667549091009E-3</v>
      </c>
      <c r="CH348" s="18">
        <f t="shared" si="426"/>
        <v>-1.7317273606187511E-2</v>
      </c>
      <c r="CI348" s="18">
        <f t="shared" si="426"/>
        <v>-6.4734877541460234E-3</v>
      </c>
      <c r="CJ348" s="18">
        <f t="shared" si="426"/>
        <v>1.3372063256004374E-2</v>
      </c>
      <c r="CK348" s="16"/>
      <c r="CL348" s="18">
        <f t="shared" si="426"/>
        <v>1.8415938686184408E-2</v>
      </c>
      <c r="CM348" s="18">
        <f t="shared" si="426"/>
        <v>-4.4095605081779454E-2</v>
      </c>
      <c r="CN348" s="18">
        <f t="shared" si="426"/>
        <v>-3.2000797637660172E-3</v>
      </c>
      <c r="CO348" s="18">
        <f t="shared" si="426"/>
        <v>4.7357780001269223E-3</v>
      </c>
      <c r="CP348" s="18">
        <f t="shared" si="426"/>
        <v>-1.0914440347977505E-2</v>
      </c>
      <c r="CQ348" s="18">
        <f t="shared" si="426"/>
        <v>6.515666843668555E-3</v>
      </c>
      <c r="CR348" s="18">
        <f t="shared" si="426"/>
        <v>1.3372063256004374E-2</v>
      </c>
      <c r="CS348" s="16"/>
      <c r="CT348" s="18">
        <f t="shared" ref="CT348:CZ348" si="427">CT104/CT103-1</f>
        <v>4.9773184135091242E-3</v>
      </c>
      <c r="CU348" s="18">
        <f t="shared" si="427"/>
        <v>-5.670934735771016E-2</v>
      </c>
      <c r="CV348" s="18">
        <f t="shared" si="427"/>
        <v>-1.6353463471771135E-2</v>
      </c>
      <c r="CW348" s="18">
        <f t="shared" si="427"/>
        <v>-8.5223241976190023E-3</v>
      </c>
      <c r="CX348" s="18">
        <f t="shared" si="427"/>
        <v>-2.3966028356799618E-2</v>
      </c>
      <c r="CY348" s="18">
        <f t="shared" si="427"/>
        <v>-1.3195610714824224E-2</v>
      </c>
      <c r="CZ348" s="18">
        <f t="shared" si="427"/>
        <v>-1.3195610714824224E-2</v>
      </c>
    </row>
    <row r="349" spans="12:104" x14ac:dyDescent="0.25">
      <c r="L349" s="121"/>
      <c r="M349" s="278"/>
      <c r="N349" s="278"/>
      <c r="O349" s="278"/>
      <c r="P349" s="278"/>
      <c r="Q349" s="278"/>
      <c r="R349" s="278"/>
      <c r="S349" s="278"/>
      <c r="T349" s="278"/>
      <c r="U349" s="63"/>
      <c r="V349" s="121"/>
      <c r="W349" s="278"/>
      <c r="X349" s="278"/>
      <c r="Y349" s="278"/>
      <c r="Z349" s="278"/>
      <c r="AA349" s="278"/>
      <c r="AB349" s="278"/>
      <c r="AC349" s="278"/>
      <c r="AD349" s="278"/>
      <c r="AO349" s="78">
        <v>38868</v>
      </c>
      <c r="AP349" s="16">
        <f t="shared" ref="AP349:CR349" si="428">AP105/AP104-1</f>
        <v>-1.0292180869225898E-2</v>
      </c>
      <c r="AQ349" s="16">
        <f t="shared" si="428"/>
        <v>3.4362049882885604E-3</v>
      </c>
      <c r="AR349" s="16">
        <f t="shared" si="428"/>
        <v>1.3410865829007079E-2</v>
      </c>
      <c r="AS349" s="16">
        <f t="shared" si="428"/>
        <v>3.1468078411034384E-4</v>
      </c>
      <c r="AT349" s="16">
        <f t="shared" si="428"/>
        <v>5.4785691266514558E-3</v>
      </c>
      <c r="AU349" s="16">
        <f t="shared" si="428"/>
        <v>3.4143949437894783E-3</v>
      </c>
      <c r="AV349" s="16">
        <f t="shared" si="428"/>
        <v>-1.977868594512322E-2</v>
      </c>
      <c r="AW349" s="16"/>
      <c r="AX349" s="16">
        <f t="shared" si="428"/>
        <v>1.039921143420397E-2</v>
      </c>
      <c r="AY349" s="16">
        <f t="shared" si="428"/>
        <v>1.3871150244696873E-2</v>
      </c>
      <c r="AZ349" s="16">
        <f t="shared" si="428"/>
        <v>2.394953969248248E-2</v>
      </c>
      <c r="BA349" s="16">
        <f t="shared" si="428"/>
        <v>1.0717164650322575E-2</v>
      </c>
      <c r="BB349" s="16">
        <f t="shared" si="428"/>
        <v>1.5934753359560405E-2</v>
      </c>
      <c r="BC349" s="16">
        <f t="shared" si="428"/>
        <v>1.3849113392933932E-2</v>
      </c>
      <c r="BD349" s="16">
        <f t="shared" si="428"/>
        <v>-9.5851572479532798E-3</v>
      </c>
      <c r="BE349" s="16"/>
      <c r="BF349" s="16">
        <f t="shared" si="428"/>
        <v>-3.4244379176340267E-3</v>
      </c>
      <c r="BG349" s="16">
        <f t="shared" si="428"/>
        <v>-1.3681373852436063E-2</v>
      </c>
      <c r="BH349" s="16">
        <f t="shared" si="428"/>
        <v>9.9405032339199284E-3</v>
      </c>
      <c r="BI349" s="16">
        <f t="shared" si="428"/>
        <v>-3.110834738332513E-3</v>
      </c>
      <c r="BJ349" s="16">
        <f t="shared" si="428"/>
        <v>2.035370189165997E-3</v>
      </c>
      <c r="BK349" s="16">
        <f t="shared" si="428"/>
        <v>-2.1735357355834317E-5</v>
      </c>
      <c r="BL349" s="16">
        <f t="shared" si="428"/>
        <v>-2.3135392980645597E-2</v>
      </c>
      <c r="BM349" s="16"/>
      <c r="BN349" s="16">
        <f t="shared" si="428"/>
        <v>-1.3233394550231647E-2</v>
      </c>
      <c r="BO349" s="16">
        <f t="shared" si="428"/>
        <v>-2.3389374929232543E-2</v>
      </c>
      <c r="BP349" s="16">
        <f t="shared" si="428"/>
        <v>-9.8426622183083179E-3</v>
      </c>
      <c r="BQ349" s="16">
        <f t="shared" si="428"/>
        <v>-1.2922878061094933E-2</v>
      </c>
      <c r="BR349" s="16">
        <f t="shared" si="428"/>
        <v>-7.8273254904037692E-3</v>
      </c>
      <c r="BS349" s="16">
        <f t="shared" si="428"/>
        <v>-9.8641836418836837E-3</v>
      </c>
      <c r="BT349" s="16">
        <f t="shared" si="428"/>
        <v>-3.2750341340557876E-2</v>
      </c>
      <c r="BU349" s="16"/>
      <c r="BV349" s="16">
        <f t="shared" si="428"/>
        <v>-3.1458179126564456E-4</v>
      </c>
      <c r="BW349" s="16">
        <f t="shared" si="428"/>
        <v>-1.0603524927797481E-2</v>
      </c>
      <c r="BX349" s="16">
        <f t="shared" si="428"/>
        <v>3.120542229502643E-3</v>
      </c>
      <c r="BY349" s="16">
        <f t="shared" si="428"/>
        <v>1.3092065223546667E-2</v>
      </c>
      <c r="BZ349" s="16">
        <f t="shared" si="428"/>
        <v>5.1622638772963469E-3</v>
      </c>
      <c r="CA349" s="16">
        <f t="shared" si="428"/>
        <v>3.0987390460464059E-3</v>
      </c>
      <c r="CB349" s="16">
        <f t="shared" si="428"/>
        <v>-2.0087045721935315E-2</v>
      </c>
      <c r="CC349" s="16"/>
      <c r="CD349" s="16">
        <f t="shared" si="428"/>
        <v>-3.4027765208420879E-3</v>
      </c>
      <c r="CE349" s="16">
        <f t="shared" si="428"/>
        <v>-1.5684819627310054E-2</v>
      </c>
      <c r="CF349" s="16">
        <f t="shared" si="428"/>
        <v>-2.0312358722244239E-3</v>
      </c>
      <c r="CG349" s="16">
        <f t="shared" si="428"/>
        <v>7.8890758549388096E-3</v>
      </c>
      <c r="CH349" s="16">
        <f t="shared" si="428"/>
        <v>-5.135751771443875E-3</v>
      </c>
      <c r="CI349" s="16">
        <f t="shared" si="428"/>
        <v>-2.0529270799424237E-3</v>
      </c>
      <c r="CJ349" s="16">
        <f t="shared" si="428"/>
        <v>-2.3114160017818075E-2</v>
      </c>
      <c r="CK349" s="16"/>
      <c r="CL349" s="16">
        <f t="shared" si="428"/>
        <v>-3.4027765208420879E-3</v>
      </c>
      <c r="CM349" s="16">
        <f t="shared" si="428"/>
        <v>-1.3659935398657841E-2</v>
      </c>
      <c r="CN349" s="16">
        <f t="shared" si="428"/>
        <v>2.1735829791591499E-5</v>
      </c>
      <c r="CO349" s="16">
        <f t="shared" si="428"/>
        <v>9.9624551287977869E-3</v>
      </c>
      <c r="CP349" s="16">
        <f t="shared" si="428"/>
        <v>-3.0891665251153722E-3</v>
      </c>
      <c r="CQ349" s="16">
        <f t="shared" si="428"/>
        <v>2.0571502594175506E-3</v>
      </c>
      <c r="CR349" s="16">
        <f t="shared" si="428"/>
        <v>-2.3114160017818075E-2</v>
      </c>
      <c r="CS349" s="16"/>
      <c r="CT349" s="16">
        <f t="shared" ref="CT349:CZ349" si="429">CT105/CT104-1</f>
        <v>2.0177775836463629E-2</v>
      </c>
      <c r="CU349" s="16">
        <f t="shared" si="429"/>
        <v>9.677921648790333E-3</v>
      </c>
      <c r="CV349" s="16">
        <f t="shared" si="429"/>
        <v>2.368331579873395E-2</v>
      </c>
      <c r="CW349" s="16">
        <f t="shared" si="429"/>
        <v>3.3859243109941595E-2</v>
      </c>
      <c r="CX349" s="16">
        <f t="shared" si="429"/>
        <v>2.049880617889599E-2</v>
      </c>
      <c r="CY349" s="16">
        <f t="shared" si="429"/>
        <v>2.3661065676046311E-2</v>
      </c>
      <c r="CZ349" s="16">
        <f t="shared" si="429"/>
        <v>2.3661065676046311E-2</v>
      </c>
    </row>
    <row r="350" spans="12:104" x14ac:dyDescent="0.25">
      <c r="L350" s="121"/>
      <c r="M350" s="278"/>
      <c r="N350" s="278"/>
      <c r="O350" s="278"/>
      <c r="P350" s="278"/>
      <c r="Q350" s="278"/>
      <c r="R350" s="278"/>
      <c r="S350" s="278"/>
      <c r="T350" s="278"/>
      <c r="U350" s="63"/>
      <c r="V350" s="121"/>
      <c r="W350" s="278"/>
      <c r="X350" s="278"/>
      <c r="Y350" s="278"/>
      <c r="Z350" s="278"/>
      <c r="AA350" s="278"/>
      <c r="AB350" s="278"/>
      <c r="AC350" s="278"/>
      <c r="AD350" s="278"/>
      <c r="AO350" s="78">
        <v>38898</v>
      </c>
      <c r="AP350" s="18">
        <f t="shared" ref="AP350:CR350" si="430">AP106/AP105-1</f>
        <v>2.2079842286840901E-2</v>
      </c>
      <c r="AQ350" s="18">
        <f t="shared" si="430"/>
        <v>2.068770921776597E-2</v>
      </c>
      <c r="AR350" s="18">
        <f t="shared" si="430"/>
        <v>1.0447879229897206E-2</v>
      </c>
      <c r="AS350" s="18">
        <f t="shared" si="430"/>
        <v>6.0880829015543814E-3</v>
      </c>
      <c r="AT350" s="18">
        <f t="shared" si="430"/>
        <v>1.8349358974358854E-2</v>
      </c>
      <c r="AU350" s="18">
        <f t="shared" si="430"/>
        <v>8.1811435501095708E-3</v>
      </c>
      <c r="AV350" s="18">
        <f t="shared" si="430"/>
        <v>8.4388922861884375E-3</v>
      </c>
      <c r="AW350" s="16"/>
      <c r="AX350" s="18">
        <f t="shared" si="430"/>
        <v>-2.1602854662937654E-2</v>
      </c>
      <c r="AY350" s="18">
        <f t="shared" si="430"/>
        <v>-1.3620590207121808E-3</v>
      </c>
      <c r="AZ350" s="18">
        <f t="shared" si="430"/>
        <v>-1.1380679449579767E-2</v>
      </c>
      <c r="BA350" s="18">
        <f t="shared" si="430"/>
        <v>-1.5646291731481576E-2</v>
      </c>
      <c r="BB350" s="18">
        <f t="shared" si="430"/>
        <v>-3.6498942236597998E-3</v>
      </c>
      <c r="BC350" s="18">
        <f t="shared" si="430"/>
        <v>-1.3598447167917582E-2</v>
      </c>
      <c r="BD350" s="18">
        <f t="shared" si="430"/>
        <v>-1.3346266540323781E-2</v>
      </c>
      <c r="BE350" s="16"/>
      <c r="BF350" s="18">
        <f t="shared" si="430"/>
        <v>-2.0268402402553232E-2</v>
      </c>
      <c r="BG350" s="18">
        <f t="shared" si="430"/>
        <v>1.3639167558330278E-3</v>
      </c>
      <c r="BH350" s="18">
        <f t="shared" si="430"/>
        <v>-1.0032284993140794E-2</v>
      </c>
      <c r="BI350" s="18">
        <f t="shared" si="430"/>
        <v>-1.430371521510776E-2</v>
      </c>
      <c r="BJ350" s="18">
        <f t="shared" si="430"/>
        <v>-2.2909556197155956E-3</v>
      </c>
      <c r="BK350" s="18">
        <f t="shared" si="430"/>
        <v>-1.2253077562030201E-2</v>
      </c>
      <c r="BL350" s="18">
        <f t="shared" si="430"/>
        <v>-1.200055298105307E-2</v>
      </c>
      <c r="BM350" s="16"/>
      <c r="BN350" s="18">
        <f t="shared" si="430"/>
        <v>-1.0339849728676742E-2</v>
      </c>
      <c r="BO350" s="18">
        <f t="shared" si="430"/>
        <v>1.1511690306885258E-2</v>
      </c>
      <c r="BP350" s="18">
        <f t="shared" si="430"/>
        <v>1.0133951684546894E-2</v>
      </c>
      <c r="BQ350" s="18">
        <f t="shared" si="430"/>
        <v>-4.3147166894601519E-3</v>
      </c>
      <c r="BR350" s="18">
        <f t="shared" si="430"/>
        <v>7.8197796312695633E-3</v>
      </c>
      <c r="BS350" s="18">
        <f t="shared" si="430"/>
        <v>-2.2432979734841041E-3</v>
      </c>
      <c r="BT350" s="18">
        <f t="shared" si="430"/>
        <v>-1.9882143206038094E-3</v>
      </c>
      <c r="BU350" s="16"/>
      <c r="BV350" s="18">
        <f t="shared" si="430"/>
        <v>-6.0512424359467909E-3</v>
      </c>
      <c r="BW350" s="18">
        <f t="shared" si="430"/>
        <v>1.5894989372268853E-2</v>
      </c>
      <c r="BX350" s="18">
        <f t="shared" si="430"/>
        <v>1.4511280437897955E-2</v>
      </c>
      <c r="BY350" s="18">
        <f t="shared" si="430"/>
        <v>4.3334141437887386E-3</v>
      </c>
      <c r="BZ350" s="18">
        <f t="shared" si="430"/>
        <v>1.2187080118714055E-2</v>
      </c>
      <c r="CA350" s="18">
        <f t="shared" si="430"/>
        <v>2.0803950311378827E-3</v>
      </c>
      <c r="CB350" s="18">
        <f t="shared" si="430"/>
        <v>2.3365840671272231E-3</v>
      </c>
      <c r="CC350" s="16"/>
      <c r="CD350" s="18">
        <f t="shared" si="430"/>
        <v>-8.1147555699179197E-3</v>
      </c>
      <c r="CE350" s="18">
        <f t="shared" si="430"/>
        <v>3.6632647525196571E-3</v>
      </c>
      <c r="CF350" s="18">
        <f t="shared" si="430"/>
        <v>2.2962161490061028E-3</v>
      </c>
      <c r="CG350" s="18">
        <f t="shared" si="430"/>
        <v>-7.7591051389472865E-3</v>
      </c>
      <c r="CH350" s="18">
        <f t="shared" si="430"/>
        <v>-1.2040343487969341E-2</v>
      </c>
      <c r="CI350" s="18">
        <f t="shared" si="430"/>
        <v>-9.9849971275972615E-3</v>
      </c>
      <c r="CJ350" s="18">
        <f t="shared" si="430"/>
        <v>2.5565716808739758E-4</v>
      </c>
      <c r="CK350" s="16"/>
      <c r="CL350" s="18">
        <f t="shared" si="430"/>
        <v>-8.1147555699179197E-3</v>
      </c>
      <c r="CM350" s="18">
        <f t="shared" si="430"/>
        <v>1.3785914193742865E-2</v>
      </c>
      <c r="CN350" s="18">
        <f t="shared" si="430"/>
        <v>1.2405077944244391E-2</v>
      </c>
      <c r="CO350" s="18">
        <f t="shared" si="430"/>
        <v>2.2483416738048323E-3</v>
      </c>
      <c r="CP350" s="18">
        <f t="shared" si="430"/>
        <v>-2.0760759729991918E-3</v>
      </c>
      <c r="CQ350" s="18">
        <f t="shared" si="430"/>
        <v>1.0085702841499344E-2</v>
      </c>
      <c r="CR350" s="18">
        <f t="shared" si="430"/>
        <v>2.5565716808739758E-4</v>
      </c>
      <c r="CS350" s="16"/>
      <c r="CT350" s="18">
        <f t="shared" ref="CT350:CZ350" si="431">CT106/CT105-1</f>
        <v>-8.3682733289441869E-3</v>
      </c>
      <c r="CU350" s="18">
        <f t="shared" si="431"/>
        <v>1.3526798802580453E-2</v>
      </c>
      <c r="CV350" s="18">
        <f t="shared" si="431"/>
        <v>1.2146315483537728E-2</v>
      </c>
      <c r="CW350" s="18">
        <f t="shared" si="431"/>
        <v>1.9921751918492436E-3</v>
      </c>
      <c r="CX350" s="18">
        <f t="shared" si="431"/>
        <v>-2.3311371691594474E-3</v>
      </c>
      <c r="CY350" s="18">
        <f t="shared" si="431"/>
        <v>-2.5559182420531457E-4</v>
      </c>
      <c r="CZ350" s="18">
        <f t="shared" si="431"/>
        <v>-2.5559182420531457E-4</v>
      </c>
    </row>
    <row r="351" spans="12:104" x14ac:dyDescent="0.25">
      <c r="L351" s="121"/>
      <c r="M351" s="278"/>
      <c r="N351" s="278"/>
      <c r="O351" s="278"/>
      <c r="P351" s="278"/>
      <c r="Q351" s="278"/>
      <c r="R351" s="278"/>
      <c r="S351" s="278"/>
      <c r="T351" s="278"/>
      <c r="U351" s="63"/>
      <c r="V351" s="121"/>
      <c r="W351" s="278"/>
      <c r="X351" s="278"/>
      <c r="Y351" s="278"/>
      <c r="Z351" s="278"/>
      <c r="AA351" s="278"/>
      <c r="AB351" s="278"/>
      <c r="AC351" s="278"/>
      <c r="AD351" s="278"/>
      <c r="AO351" s="78">
        <v>38929</v>
      </c>
      <c r="AP351" s="16">
        <f t="shared" ref="AP351:CR351" si="432">AP107/AP106-1</f>
        <v>-1.0383514964477536E-2</v>
      </c>
      <c r="AQ351" s="16">
        <f t="shared" si="432"/>
        <v>-1.2150988917091765E-2</v>
      </c>
      <c r="AR351" s="16">
        <f t="shared" si="432"/>
        <v>3.478502852360954E-5</v>
      </c>
      <c r="AS351" s="16">
        <f t="shared" si="432"/>
        <v>-1.2507127223233661E-2</v>
      </c>
      <c r="AT351" s="16">
        <f t="shared" si="432"/>
        <v>-1.6327012353450132E-2</v>
      </c>
      <c r="AU351" s="16">
        <f t="shared" si="432"/>
        <v>-2.299779178111705E-2</v>
      </c>
      <c r="AV351" s="16">
        <f t="shared" si="432"/>
        <v>2.1960220381856521E-2</v>
      </c>
      <c r="AW351" s="16"/>
      <c r="AX351" s="16">
        <f t="shared" si="432"/>
        <v>1.0492463617463699E-2</v>
      </c>
      <c r="AY351" s="16">
        <f t="shared" si="432"/>
        <v>-1.7860191087567534E-3</v>
      </c>
      <c r="AZ351" s="16">
        <f t="shared" si="432"/>
        <v>1.0527613626633459E-2</v>
      </c>
      <c r="BA351" s="16">
        <f t="shared" si="432"/>
        <v>-2.1458941831186129E-3</v>
      </c>
      <c r="BB351" s="16">
        <f t="shared" si="432"/>
        <v>-6.0058593190870369E-3</v>
      </c>
      <c r="BC351" s="16">
        <f t="shared" si="432"/>
        <v>-1.2746631657198804E-2</v>
      </c>
      <c r="BD351" s="16">
        <f t="shared" si="432"/>
        <v>3.2683100812708421E-2</v>
      </c>
      <c r="BE351" s="16"/>
      <c r="BF351" s="16">
        <f t="shared" si="432"/>
        <v>1.2300451567766935E-2</v>
      </c>
      <c r="BG351" s="16">
        <f t="shared" si="432"/>
        <v>1.7892146803655251E-3</v>
      </c>
      <c r="BH351" s="16">
        <f t="shared" si="432"/>
        <v>1.233566446784895E-2</v>
      </c>
      <c r="BI351" s="16">
        <f t="shared" si="432"/>
        <v>-3.6051896812816508E-4</v>
      </c>
      <c r="BJ351" s="16">
        <f t="shared" si="432"/>
        <v>-4.227390410383336E-3</v>
      </c>
      <c r="BK351" s="16">
        <f t="shared" si="432"/>
        <v>-1.0980223437319525E-2</v>
      </c>
      <c r="BL351" s="16">
        <f t="shared" si="432"/>
        <v>3.4530792576848102E-2</v>
      </c>
      <c r="BM351" s="16"/>
      <c r="BN351" s="16">
        <f t="shared" si="432"/>
        <v>-3.4783818567474256E-5</v>
      </c>
      <c r="BO351" s="16">
        <f t="shared" si="432"/>
        <v>-1.0417937604744298E-2</v>
      </c>
      <c r="BP351" s="16">
        <f t="shared" si="432"/>
        <v>-1.2185350077865142E-2</v>
      </c>
      <c r="BQ351" s="16">
        <f t="shared" si="432"/>
        <v>-1.2541475996157181E-2</v>
      </c>
      <c r="BR351" s="16">
        <f t="shared" si="432"/>
        <v>-1.6361228256182136E-2</v>
      </c>
      <c r="BS351" s="16">
        <f t="shared" si="432"/>
        <v>-2.3031775648667763E-2</v>
      </c>
      <c r="BT351" s="16">
        <f t="shared" si="432"/>
        <v>2.1924672702967607E-2</v>
      </c>
      <c r="BU351" s="16"/>
      <c r="BV351" s="16">
        <f t="shared" si="432"/>
        <v>1.2665536702117564E-2</v>
      </c>
      <c r="BW351" s="16">
        <f t="shared" si="432"/>
        <v>2.1505089477604766E-3</v>
      </c>
      <c r="BX351" s="16">
        <f t="shared" si="432"/>
        <v>3.6064898892940178E-4</v>
      </c>
      <c r="BY351" s="16">
        <f t="shared" si="432"/>
        <v>1.2700762301696811E-2</v>
      </c>
      <c r="BZ351" s="16">
        <f t="shared" si="432"/>
        <v>-3.8682660255311418E-3</v>
      </c>
      <c r="CA351" s="16">
        <f t="shared" si="432"/>
        <v>-1.0623534454870742E-2</v>
      </c>
      <c r="CB351" s="16">
        <f t="shared" si="432"/>
        <v>3.490389506120728E-2</v>
      </c>
      <c r="CC351" s="16"/>
      <c r="CD351" s="16">
        <f t="shared" si="432"/>
        <v>2.353914002205082E-2</v>
      </c>
      <c r="CE351" s="16">
        <f t="shared" si="432"/>
        <v>6.0421476076035763E-3</v>
      </c>
      <c r="CF351" s="16">
        <f t="shared" si="432"/>
        <v>4.2453371077615376E-3</v>
      </c>
      <c r="CG351" s="16">
        <f t="shared" si="432"/>
        <v>1.6633370629724809E-2</v>
      </c>
      <c r="CH351" s="16">
        <f t="shared" si="432"/>
        <v>3.8832876150798334E-3</v>
      </c>
      <c r="CI351" s="16">
        <f t="shared" si="432"/>
        <v>-6.7815010795679864E-3</v>
      </c>
      <c r="CJ351" s="16">
        <f t="shared" si="432"/>
        <v>4.6016285106390997E-2</v>
      </c>
      <c r="CK351" s="16"/>
      <c r="CL351" s="16">
        <f t="shared" si="432"/>
        <v>2.353914002205082E-2</v>
      </c>
      <c r="CM351" s="16">
        <f t="shared" si="432"/>
        <v>1.2911206044903256E-2</v>
      </c>
      <c r="CN351" s="16">
        <f t="shared" si="432"/>
        <v>1.1102127275433249E-2</v>
      </c>
      <c r="CO351" s="16">
        <f t="shared" si="432"/>
        <v>2.3574743860231395E-2</v>
      </c>
      <c r="CP351" s="16">
        <f t="shared" si="432"/>
        <v>1.0737605779835846E-2</v>
      </c>
      <c r="CQ351" s="16">
        <f t="shared" si="432"/>
        <v>6.8278038386708761E-3</v>
      </c>
      <c r="CR351" s="16">
        <f t="shared" si="432"/>
        <v>4.6016285106390997E-2</v>
      </c>
      <c r="CS351" s="16"/>
      <c r="CT351" s="16">
        <f t="shared" ref="CT351:CZ351" si="433">CT107/CT106-1</f>
        <v>-2.1488331878173339E-2</v>
      </c>
      <c r="CU351" s="16">
        <f t="shared" si="433"/>
        <v>-3.1648722427032427E-2</v>
      </c>
      <c r="CV351" s="16">
        <f t="shared" si="433"/>
        <v>-3.3378216312766718E-2</v>
      </c>
      <c r="CW351" s="16">
        <f t="shared" si="433"/>
        <v>-2.1454294321887168E-2</v>
      </c>
      <c r="CX351" s="16">
        <f t="shared" si="433"/>
        <v>-3.3726701800791847E-2</v>
      </c>
      <c r="CY351" s="16">
        <f t="shared" si="433"/>
        <v>-4.3991939477032727E-2</v>
      </c>
      <c r="CZ351" s="16">
        <f t="shared" si="433"/>
        <v>-4.3991939477032727E-2</v>
      </c>
    </row>
    <row r="352" spans="12:104" x14ac:dyDescent="0.25">
      <c r="L352" s="121"/>
      <c r="M352" s="278"/>
      <c r="N352" s="278"/>
      <c r="O352" s="278"/>
      <c r="P352" s="278"/>
      <c r="Q352" s="278"/>
      <c r="R352" s="278"/>
      <c r="S352" s="278"/>
      <c r="T352" s="278"/>
      <c r="U352" s="63"/>
      <c r="V352" s="121"/>
      <c r="W352" s="278"/>
      <c r="X352" s="278"/>
      <c r="Y352" s="278"/>
      <c r="Z352" s="278"/>
      <c r="AA352" s="278"/>
      <c r="AB352" s="278"/>
      <c r="AC352" s="278"/>
      <c r="AD352" s="278"/>
      <c r="AO352" s="78">
        <v>38960</v>
      </c>
      <c r="AP352" s="18">
        <f t="shared" ref="AP352:CR352" si="434">AP108/AP107-1</f>
        <v>2.6442307692307709E-2</v>
      </c>
      <c r="AQ352" s="18">
        <f t="shared" si="434"/>
        <v>3.0121478089423004E-2</v>
      </c>
      <c r="AR352" s="18">
        <f t="shared" si="434"/>
        <v>4.6740756200215783E-2</v>
      </c>
      <c r="AS352" s="18">
        <f t="shared" si="434"/>
        <v>2.6262362867626177E-3</v>
      </c>
      <c r="AT352" s="18">
        <f t="shared" si="434"/>
        <v>2.7036755589329164E-2</v>
      </c>
      <c r="AU352" s="18">
        <f t="shared" si="434"/>
        <v>5.2186696067622051E-2</v>
      </c>
      <c r="AV352" s="18">
        <f t="shared" si="434"/>
        <v>2.2906053182561781E-2</v>
      </c>
      <c r="AW352" s="16"/>
      <c r="AX352" s="18">
        <f t="shared" si="434"/>
        <v>-2.5761124121779888E-2</v>
      </c>
      <c r="AY352" s="18">
        <f t="shared" si="434"/>
        <v>3.5843908318502482E-3</v>
      </c>
      <c r="AZ352" s="18">
        <f t="shared" si="434"/>
        <v>1.9775537656416153E-2</v>
      </c>
      <c r="BA352" s="18">
        <f t="shared" si="434"/>
        <v>-2.32025426339737E-2</v>
      </c>
      <c r="BB352" s="18">
        <f t="shared" si="434"/>
        <v>5.7913425096223214E-4</v>
      </c>
      <c r="BC352" s="18">
        <f t="shared" si="434"/>
        <v>2.5081183990938616E-2</v>
      </c>
      <c r="BD352" s="18">
        <f t="shared" si="434"/>
        <v>-3.445156618394285E-3</v>
      </c>
      <c r="BE352" s="16"/>
      <c r="BF352" s="18">
        <f t="shared" si="434"/>
        <v>-2.9240704839287202E-2</v>
      </c>
      <c r="BG352" s="18">
        <f t="shared" si="434"/>
        <v>-3.5715888614799018E-3</v>
      </c>
      <c r="BH352" s="18">
        <f t="shared" si="434"/>
        <v>1.613331870491308E-2</v>
      </c>
      <c r="BI352" s="18">
        <f t="shared" si="434"/>
        <v>-2.6691261552623913E-2</v>
      </c>
      <c r="BJ352" s="18">
        <f t="shared" si="434"/>
        <v>-2.9945230399577305E-3</v>
      </c>
      <c r="BK352" s="18">
        <f t="shared" si="434"/>
        <v>2.1420015452084051E-2</v>
      </c>
      <c r="BL352" s="18">
        <f t="shared" si="434"/>
        <v>-7.004440796869793E-3</v>
      </c>
      <c r="BM352" s="16"/>
      <c r="BN352" s="18">
        <f t="shared" si="434"/>
        <v>-4.4653612581103563E-2</v>
      </c>
      <c r="BO352" s="18">
        <f t="shared" si="434"/>
        <v>-1.939204945223838E-2</v>
      </c>
      <c r="BP352" s="18">
        <f t="shared" si="434"/>
        <v>-1.5877167304655826E-2</v>
      </c>
      <c r="BQ352" s="18">
        <f t="shared" si="434"/>
        <v>-4.2144647232036259E-2</v>
      </c>
      <c r="BR352" s="18">
        <f t="shared" si="434"/>
        <v>-1.882414580131031E-2</v>
      </c>
      <c r="BS352" s="18">
        <f t="shared" si="434"/>
        <v>5.2027589784271466E-3</v>
      </c>
      <c r="BT352" s="18">
        <f t="shared" si="434"/>
        <v>-2.2770397423118038E-2</v>
      </c>
      <c r="BU352" s="16"/>
      <c r="BV352" s="18">
        <f t="shared" si="434"/>
        <v>-2.6193572357422479E-3</v>
      </c>
      <c r="BW352" s="18">
        <f t="shared" si="434"/>
        <v>2.3753688606581891E-2</v>
      </c>
      <c r="BX352" s="18">
        <f t="shared" si="434"/>
        <v>2.7423221942096232E-2</v>
      </c>
      <c r="BY352" s="18">
        <f t="shared" si="434"/>
        <v>4.3998968226516277E-2</v>
      </c>
      <c r="BZ352" s="18">
        <f t="shared" si="434"/>
        <v>2.4346579432203086E-2</v>
      </c>
      <c r="CA352" s="18">
        <f t="shared" si="434"/>
        <v>4.9430643231925808E-2</v>
      </c>
      <c r="CB352" s="18">
        <f t="shared" si="434"/>
        <v>2.0226696810673461E-2</v>
      </c>
      <c r="CC352" s="16"/>
      <c r="CD352" s="18">
        <f t="shared" si="434"/>
        <v>-4.959832343695425E-2</v>
      </c>
      <c r="CE352" s="18">
        <f t="shared" si="434"/>
        <v>-5.7879904860880238E-4</v>
      </c>
      <c r="CF352" s="18">
        <f t="shared" si="434"/>
        <v>3.0035171412379214E-3</v>
      </c>
      <c r="CG352" s="18">
        <f t="shared" si="434"/>
        <v>1.9185292545426114E-2</v>
      </c>
      <c r="CH352" s="18">
        <f t="shared" si="434"/>
        <v>-2.3767912072980568E-2</v>
      </c>
      <c r="CI352" s="18">
        <f t="shared" si="434"/>
        <v>2.4487867976898059E-2</v>
      </c>
      <c r="CJ352" s="18">
        <f t="shared" si="434"/>
        <v>-2.7828372088805287E-2</v>
      </c>
      <c r="CK352" s="16"/>
      <c r="CL352" s="18">
        <f t="shared" si="434"/>
        <v>-4.959832343695425E-2</v>
      </c>
      <c r="CM352" s="18">
        <f t="shared" si="434"/>
        <v>-2.4467509873988935E-2</v>
      </c>
      <c r="CN352" s="18">
        <f t="shared" si="434"/>
        <v>-2.0970820160209458E-2</v>
      </c>
      <c r="CO352" s="18">
        <f t="shared" si="434"/>
        <v>-5.1758303804445571E-3</v>
      </c>
      <c r="CP352" s="18">
        <f t="shared" si="434"/>
        <v>-4.710234406696423E-2</v>
      </c>
      <c r="CQ352" s="18">
        <f t="shared" si="434"/>
        <v>-2.3902545596030556E-2</v>
      </c>
      <c r="CR352" s="18">
        <f t="shared" si="434"/>
        <v>-2.7828372088805287E-2</v>
      </c>
      <c r="CS352" s="16"/>
      <c r="CT352" s="18">
        <f t="shared" ref="CT352:CZ352" si="435">CT108/CT107-1</f>
        <v>-2.2393115292743015E-2</v>
      </c>
      <c r="CU352" s="18">
        <f t="shared" si="435"/>
        <v>3.4570667548048384E-3</v>
      </c>
      <c r="CV352" s="18">
        <f t="shared" si="435"/>
        <v>7.053849065035811E-3</v>
      </c>
      <c r="CW352" s="18">
        <f t="shared" si="435"/>
        <v>2.3300969765011503E-2</v>
      </c>
      <c r="CX352" s="18">
        <f t="shared" si="435"/>
        <v>-1.9825688617935544E-2</v>
      </c>
      <c r="CY352" s="18">
        <f t="shared" si="435"/>
        <v>2.8624958073089513E-2</v>
      </c>
      <c r="CZ352" s="18">
        <f t="shared" si="435"/>
        <v>2.8624958073089513E-2</v>
      </c>
    </row>
    <row r="353" spans="12:104" x14ac:dyDescent="0.25">
      <c r="L353" s="121"/>
      <c r="M353" s="278"/>
      <c r="N353" s="278"/>
      <c r="O353" s="278"/>
      <c r="P353" s="278"/>
      <c r="Q353" s="278"/>
      <c r="R353" s="278"/>
      <c r="S353" s="278"/>
      <c r="T353" s="278"/>
      <c r="U353" s="63"/>
      <c r="V353" s="121"/>
      <c r="W353" s="278"/>
      <c r="X353" s="278"/>
      <c r="Y353" s="278"/>
      <c r="Z353" s="278"/>
      <c r="AA353" s="278"/>
      <c r="AB353" s="278"/>
      <c r="AC353" s="278"/>
      <c r="AD353" s="278"/>
      <c r="AO353" s="78">
        <v>38989</v>
      </c>
      <c r="AP353" s="16">
        <f t="shared" ref="AP353:CR353" si="436">AP109/AP108-1</f>
        <v>3.3752136211152584E-2</v>
      </c>
      <c r="AQ353" s="16">
        <f t="shared" si="436"/>
        <v>2.2412111183828687E-2</v>
      </c>
      <c r="AR353" s="16">
        <f t="shared" si="436"/>
        <v>1.614176172001569E-2</v>
      </c>
      <c r="AS353" s="16">
        <f t="shared" si="436"/>
        <v>2.7010960430986497E-2</v>
      </c>
      <c r="AT353" s="16">
        <f t="shared" si="436"/>
        <v>1.7134623622415246E-2</v>
      </c>
      <c r="AU353" s="16">
        <f t="shared" si="436"/>
        <v>2.0572825707300124E-2</v>
      </c>
      <c r="AV353" s="16">
        <f t="shared" si="436"/>
        <v>9.8613404379181979E-3</v>
      </c>
      <c r="AW353" s="16"/>
      <c r="AX353" s="16">
        <f t="shared" si="436"/>
        <v>-3.2650124753172305E-2</v>
      </c>
      <c r="AY353" s="16">
        <f t="shared" si="436"/>
        <v>-1.0969771795477645E-2</v>
      </c>
      <c r="AZ353" s="16">
        <f t="shared" si="436"/>
        <v>-1.7035393567051083E-2</v>
      </c>
      <c r="BA353" s="16">
        <f t="shared" si="436"/>
        <v>-6.5210755499603978E-3</v>
      </c>
      <c r="BB353" s="16">
        <f t="shared" si="436"/>
        <v>-1.6074948729627558E-2</v>
      </c>
      <c r="BC353" s="16">
        <f t="shared" si="436"/>
        <v>-1.2749004371740869E-2</v>
      </c>
      <c r="BD353" s="16">
        <f t="shared" si="436"/>
        <v>-2.3110758310785684E-2</v>
      </c>
      <c r="BE353" s="16"/>
      <c r="BF353" s="16">
        <f t="shared" si="436"/>
        <v>-2.192081934346235E-2</v>
      </c>
      <c r="BG353" s="16">
        <f t="shared" si="436"/>
        <v>1.1091442387349604E-2</v>
      </c>
      <c r="BH353" s="16">
        <f t="shared" si="436"/>
        <v>-6.1328982659965003E-3</v>
      </c>
      <c r="BI353" s="16">
        <f t="shared" si="436"/>
        <v>4.4980387036230862E-3</v>
      </c>
      <c r="BJ353" s="16">
        <f t="shared" si="436"/>
        <v>-5.1618007099922814E-3</v>
      </c>
      <c r="BK353" s="16">
        <f t="shared" si="436"/>
        <v>-1.7989668318766361E-3</v>
      </c>
      <c r="BL353" s="16">
        <f t="shared" si="436"/>
        <v>-1.2275647567768222E-2</v>
      </c>
      <c r="BM353" s="16"/>
      <c r="BN353" s="16">
        <f t="shared" si="436"/>
        <v>-1.5885344277842162E-2</v>
      </c>
      <c r="BO353" s="16">
        <f t="shared" si="436"/>
        <v>1.7330627629483342E-2</v>
      </c>
      <c r="BP353" s="16">
        <f t="shared" si="436"/>
        <v>6.170742803838003E-3</v>
      </c>
      <c r="BQ353" s="16">
        <f t="shared" si="436"/>
        <v>1.0696537747422852E-2</v>
      </c>
      <c r="BR353" s="16">
        <f t="shared" si="436"/>
        <v>9.7708994925960191E-4</v>
      </c>
      <c r="BS353" s="16">
        <f t="shared" si="436"/>
        <v>4.360675010329329E-3</v>
      </c>
      <c r="BT353" s="16">
        <f t="shared" si="436"/>
        <v>-6.1806546278214691E-3</v>
      </c>
      <c r="BU353" s="16"/>
      <c r="BV353" s="16">
        <f t="shared" si="436"/>
        <v>-2.6300557123218327E-2</v>
      </c>
      <c r="BW353" s="16">
        <f t="shared" si="436"/>
        <v>6.5638791014819287E-3</v>
      </c>
      <c r="BX353" s="16">
        <f t="shared" si="436"/>
        <v>-4.4778969498319166E-3</v>
      </c>
      <c r="BY353" s="16">
        <f t="shared" si="436"/>
        <v>-1.0583332729389383E-2</v>
      </c>
      <c r="BZ353" s="16">
        <f t="shared" si="436"/>
        <v>-9.6165836481693079E-3</v>
      </c>
      <c r="CA353" s="16">
        <f t="shared" si="436"/>
        <v>-6.2688081936191908E-3</v>
      </c>
      <c r="CB353" s="16">
        <f t="shared" si="436"/>
        <v>-1.669857543279929E-2</v>
      </c>
      <c r="CC353" s="16"/>
      <c r="CD353" s="16">
        <f t="shared" si="436"/>
        <v>-2.0158116294192063E-2</v>
      </c>
      <c r="CE353" s="16">
        <f t="shared" si="436"/>
        <v>1.6337574400481669E-2</v>
      </c>
      <c r="CF353" s="16">
        <f t="shared" si="436"/>
        <v>5.1885831421394357E-3</v>
      </c>
      <c r="CG353" s="16">
        <f t="shared" si="436"/>
        <v>-9.7613617641245654E-4</v>
      </c>
      <c r="CH353" s="16">
        <f t="shared" si="436"/>
        <v>9.7099602935526441E-3</v>
      </c>
      <c r="CI353" s="16">
        <f t="shared" si="436"/>
        <v>3.3802822212853911E-3</v>
      </c>
      <c r="CJ353" s="16">
        <f t="shared" si="436"/>
        <v>-1.0495561903638206E-2</v>
      </c>
      <c r="CK353" s="16"/>
      <c r="CL353" s="16">
        <f t="shared" si="436"/>
        <v>-2.0158116294192063E-2</v>
      </c>
      <c r="CM353" s="16">
        <f t="shared" si="436"/>
        <v>1.2913640430038509E-2</v>
      </c>
      <c r="CN353" s="16">
        <f t="shared" si="436"/>
        <v>1.8022089459945878E-3</v>
      </c>
      <c r="CO353" s="16">
        <f t="shared" si="436"/>
        <v>-4.3417420841217469E-3</v>
      </c>
      <c r="CP353" s="16">
        <f t="shared" si="436"/>
        <v>6.308354055208687E-3</v>
      </c>
      <c r="CQ353" s="16">
        <f t="shared" si="436"/>
        <v>-3.3688944074147242E-3</v>
      </c>
      <c r="CR353" s="16">
        <f t="shared" si="436"/>
        <v>-1.0495561903638206E-2</v>
      </c>
      <c r="CS353" s="16"/>
      <c r="CT353" s="16">
        <f t="shared" ref="CT353:CZ353" si="437">CT109/CT108-1</f>
        <v>-9.7650440144999573E-3</v>
      </c>
      <c r="CU353" s="16">
        <f t="shared" si="437"/>
        <v>2.3657501100967204E-2</v>
      </c>
      <c r="CV353" s="16">
        <f t="shared" si="437"/>
        <v>1.2428211917160814E-2</v>
      </c>
      <c r="CW353" s="16">
        <f t="shared" si="437"/>
        <v>6.2190926918483935E-3</v>
      </c>
      <c r="CX353" s="16">
        <f t="shared" si="437"/>
        <v>1.6982153199004202E-2</v>
      </c>
      <c r="CY353" s="16">
        <f t="shared" si="437"/>
        <v>1.0606887144265942E-2</v>
      </c>
      <c r="CZ353" s="16">
        <f t="shared" si="437"/>
        <v>1.0606887144265942E-2</v>
      </c>
    </row>
    <row r="354" spans="12:104" x14ac:dyDescent="0.25">
      <c r="L354" s="121"/>
      <c r="M354" s="278"/>
      <c r="N354" s="278"/>
      <c r="O354" s="278"/>
      <c r="P354" s="278"/>
      <c r="Q354" s="278"/>
      <c r="R354" s="278"/>
      <c r="S354" s="278"/>
      <c r="T354" s="278"/>
      <c r="U354" s="63"/>
      <c r="V354" s="121"/>
      <c r="W354" s="278"/>
      <c r="X354" s="278"/>
      <c r="Y354" s="278"/>
      <c r="Z354" s="278"/>
      <c r="AA354" s="278"/>
      <c r="AB354" s="278"/>
      <c r="AC354" s="278"/>
      <c r="AD354" s="278"/>
      <c r="AO354" s="78">
        <v>39021</v>
      </c>
      <c r="AP354" s="18">
        <f t="shared" ref="AP354:CR354" si="438">AP110/AP109-1</f>
        <v>1.1174210534372619E-3</v>
      </c>
      <c r="AQ354" s="18">
        <f t="shared" si="438"/>
        <v>8.0315949660618724E-3</v>
      </c>
      <c r="AR354" s="18">
        <f t="shared" si="438"/>
        <v>1.9875075625030769E-2</v>
      </c>
      <c r="AS354" s="18">
        <f t="shared" si="438"/>
        <v>1.1341436943781202E-2</v>
      </c>
      <c r="AT354" s="18">
        <f t="shared" si="438"/>
        <v>6.2789540181475978E-3</v>
      </c>
      <c r="AU354" s="18">
        <f t="shared" si="438"/>
        <v>-2.7379444881755477E-3</v>
      </c>
      <c r="AV354" s="18">
        <f t="shared" si="438"/>
        <v>3.8147267531433826E-2</v>
      </c>
      <c r="AW354" s="16"/>
      <c r="AX354" s="18">
        <f t="shared" si="438"/>
        <v>-1.1161738173145475E-3</v>
      </c>
      <c r="AY354" s="18">
        <f t="shared" si="438"/>
        <v>6.9064564927350247E-3</v>
      </c>
      <c r="AZ354" s="18">
        <f t="shared" si="438"/>
        <v>1.8736717768686351E-2</v>
      </c>
      <c r="BA354" s="18">
        <f t="shared" si="438"/>
        <v>1.0212604111499157E-2</v>
      </c>
      <c r="BB354" s="18">
        <f t="shared" si="438"/>
        <v>5.1557717967578576E-3</v>
      </c>
      <c r="BC354" s="18">
        <f t="shared" si="438"/>
        <v>-3.8510622835389308E-3</v>
      </c>
      <c r="BD354" s="18">
        <f t="shared" si="438"/>
        <v>3.6988514732898548E-2</v>
      </c>
      <c r="BE354" s="16"/>
      <c r="BF354" s="18">
        <f t="shared" si="438"/>
        <v>-7.9676024106489773E-3</v>
      </c>
      <c r="BG354" s="18">
        <f t="shared" si="438"/>
        <v>-6.8590845238908349E-3</v>
      </c>
      <c r="BH354" s="18">
        <f t="shared" si="438"/>
        <v>1.1749116513919855E-2</v>
      </c>
      <c r="BI354" s="18">
        <f t="shared" si="438"/>
        <v>3.2834704727986441E-3</v>
      </c>
      <c r="BJ354" s="18">
        <f t="shared" si="438"/>
        <v>-1.7386766016724842E-3</v>
      </c>
      <c r="BK354" s="18">
        <f t="shared" si="438"/>
        <v>-1.0683732045720151E-2</v>
      </c>
      <c r="BL354" s="18">
        <f t="shared" si="438"/>
        <v>2.9875722860041698E-2</v>
      </c>
      <c r="BM354" s="16"/>
      <c r="BN354" s="18">
        <f t="shared" si="438"/>
        <v>-1.948775502024136E-2</v>
      </c>
      <c r="BO354" s="18">
        <f t="shared" si="438"/>
        <v>-1.8392109994547878E-2</v>
      </c>
      <c r="BP354" s="18">
        <f t="shared" si="438"/>
        <v>-1.1612677809299976E-2</v>
      </c>
      <c r="BQ354" s="18">
        <f t="shared" si="438"/>
        <v>-8.3673372211980901E-3</v>
      </c>
      <c r="BR354" s="18">
        <f t="shared" si="438"/>
        <v>-1.3331163719782602E-2</v>
      </c>
      <c r="BS354" s="18">
        <f t="shared" si="438"/>
        <v>-2.2172343116972359E-2</v>
      </c>
      <c r="BT354" s="18">
        <f t="shared" si="438"/>
        <v>1.7916107906848389E-2</v>
      </c>
      <c r="BU354" s="16"/>
      <c r="BV354" s="18">
        <f t="shared" si="438"/>
        <v>-1.1214251220689864E-2</v>
      </c>
      <c r="BW354" s="18">
        <f t="shared" si="438"/>
        <v>-1.0109361207665035E-2</v>
      </c>
      <c r="BX354" s="18">
        <f t="shared" si="438"/>
        <v>-3.2727245782802061E-3</v>
      </c>
      <c r="BY354" s="18">
        <f t="shared" si="438"/>
        <v>8.4379403132515129E-3</v>
      </c>
      <c r="BZ354" s="18">
        <f t="shared" si="438"/>
        <v>-5.0057109703049996E-3</v>
      </c>
      <c r="CA354" s="18">
        <f t="shared" si="438"/>
        <v>-1.3921491711546663E-2</v>
      </c>
      <c r="CB354" s="18">
        <f t="shared" si="438"/>
        <v>2.6505223269263523E-2</v>
      </c>
      <c r="CC354" s="16"/>
      <c r="CD354" s="18">
        <f t="shared" si="438"/>
        <v>2.7454614091080298E-3</v>
      </c>
      <c r="CE354" s="18">
        <f t="shared" si="438"/>
        <v>-5.1293261615976693E-3</v>
      </c>
      <c r="CF354" s="18">
        <f t="shared" si="438"/>
        <v>1.741704863165161E-3</v>
      </c>
      <c r="CG354" s="18">
        <f t="shared" si="438"/>
        <v>1.3511284870455054E-2</v>
      </c>
      <c r="CH354" s="18">
        <f t="shared" si="438"/>
        <v>5.0308941724543921E-3</v>
      </c>
      <c r="CI354" s="18">
        <f t="shared" si="438"/>
        <v>-8.9606350906158427E-3</v>
      </c>
      <c r="CJ354" s="18">
        <f t="shared" si="438"/>
        <v>4.0997460791412532E-2</v>
      </c>
      <c r="CK354" s="16"/>
      <c r="CL354" s="18">
        <f t="shared" si="438"/>
        <v>2.7454614091080298E-3</v>
      </c>
      <c r="CM354" s="18">
        <f t="shared" si="438"/>
        <v>3.8659502989253358E-3</v>
      </c>
      <c r="CN354" s="18">
        <f t="shared" si="438"/>
        <v>1.0799106809203041E-2</v>
      </c>
      <c r="CO354" s="18">
        <f t="shared" si="438"/>
        <v>2.2675103287270293E-2</v>
      </c>
      <c r="CP354" s="18">
        <f t="shared" si="438"/>
        <v>1.4118035830342324E-2</v>
      </c>
      <c r="CQ354" s="18">
        <f t="shared" si="438"/>
        <v>9.0416540532021195E-3</v>
      </c>
      <c r="CR354" s="18">
        <f t="shared" si="438"/>
        <v>4.0997460791412532E-2</v>
      </c>
      <c r="CS354" s="16"/>
      <c r="CT354" s="18">
        <f t="shared" ref="CT354:CZ354" si="439">CT110/CT109-1</f>
        <v>-3.6745526116099714E-2</v>
      </c>
      <c r="CU354" s="18">
        <f t="shared" si="439"/>
        <v>-3.566916528716424E-2</v>
      </c>
      <c r="CV354" s="18">
        <f t="shared" si="439"/>
        <v>-2.9009056332617078E-2</v>
      </c>
      <c r="CW354" s="18">
        <f t="shared" si="439"/>
        <v>-1.7600770601508109E-2</v>
      </c>
      <c r="CX354" s="18">
        <f t="shared" si="439"/>
        <v>-2.5820836239730527E-2</v>
      </c>
      <c r="CY354" s="18">
        <f t="shared" si="439"/>
        <v>-3.9382863393580547E-2</v>
      </c>
      <c r="CZ354" s="18">
        <f t="shared" si="439"/>
        <v>-3.9382863393580547E-2</v>
      </c>
    </row>
    <row r="355" spans="12:104" x14ac:dyDescent="0.25">
      <c r="L355" s="121"/>
      <c r="M355" s="278"/>
      <c r="N355" s="278"/>
      <c r="O355" s="278"/>
      <c r="P355" s="278"/>
      <c r="Q355" s="278"/>
      <c r="R355" s="278"/>
      <c r="S355" s="278"/>
      <c r="T355" s="278"/>
      <c r="U355" s="63"/>
      <c r="V355" s="121"/>
      <c r="W355" s="278"/>
      <c r="X355" s="278"/>
      <c r="Y355" s="278"/>
      <c r="Z355" s="278"/>
      <c r="AA355" s="278"/>
      <c r="AB355" s="278"/>
      <c r="AC355" s="278"/>
      <c r="AD355" s="278"/>
      <c r="AO355" s="78">
        <v>39051</v>
      </c>
      <c r="AP355" s="16">
        <f t="shared" ref="AP355:CR355" si="440">AP111/AP110-1</f>
        <v>-5.8759670958074661E-2</v>
      </c>
      <c r="AQ355" s="16">
        <f t="shared" si="440"/>
        <v>-2.3327702095539249E-2</v>
      </c>
      <c r="AR355" s="16">
        <f t="shared" si="440"/>
        <v>-2.9820834502385041E-2</v>
      </c>
      <c r="AS355" s="16">
        <f t="shared" si="440"/>
        <v>-4.925685464398788E-2</v>
      </c>
      <c r="AT355" s="16">
        <f t="shared" si="440"/>
        <v>-2.233382794962524E-2</v>
      </c>
      <c r="AU355" s="16">
        <f t="shared" si="440"/>
        <v>-7.3664161433130815E-2</v>
      </c>
      <c r="AV355" s="16">
        <f t="shared" si="440"/>
        <v>-4.0308429239914068E-2</v>
      </c>
      <c r="AW355" s="16"/>
      <c r="AX355" s="16">
        <f t="shared" si="440"/>
        <v>6.2427914683474306E-2</v>
      </c>
      <c r="AY355" s="16">
        <f t="shared" si="440"/>
        <v>3.7643912791753165E-2</v>
      </c>
      <c r="AZ355" s="16">
        <f t="shared" si="440"/>
        <v>3.0745427668984471E-2</v>
      </c>
      <c r="BA355" s="16">
        <f t="shared" si="440"/>
        <v>1.0096057320195362E-2</v>
      </c>
      <c r="BB355" s="16">
        <f t="shared" si="440"/>
        <v>3.8699832428054526E-2</v>
      </c>
      <c r="BC355" s="16">
        <f t="shared" si="440"/>
        <v>-1.5834946734833766E-2</v>
      </c>
      <c r="BD355" s="16">
        <f t="shared" si="440"/>
        <v>1.9603114261945942E-2</v>
      </c>
      <c r="BE355" s="16"/>
      <c r="BF355" s="16">
        <f t="shared" si="440"/>
        <v>2.3884881495657151E-2</v>
      </c>
      <c r="BG355" s="16">
        <f t="shared" si="440"/>
        <v>-3.6278257239974909E-2</v>
      </c>
      <c r="BH355" s="16">
        <f t="shared" si="440"/>
        <v>-6.6482201049190559E-3</v>
      </c>
      <c r="BI355" s="16">
        <f t="shared" si="440"/>
        <v>-2.6548467284351118E-2</v>
      </c>
      <c r="BJ355" s="16">
        <f t="shared" si="440"/>
        <v>1.0176127121106493E-3</v>
      </c>
      <c r="BK355" s="16">
        <f t="shared" si="440"/>
        <v>-5.1538739703780978E-2</v>
      </c>
      <c r="BL355" s="16">
        <f t="shared" si="440"/>
        <v>-1.7386309799928501E-2</v>
      </c>
      <c r="BM355" s="16"/>
      <c r="BN355" s="16">
        <f t="shared" si="440"/>
        <v>3.0737450939888555E-2</v>
      </c>
      <c r="BO355" s="16">
        <f t="shared" si="440"/>
        <v>-2.9828342521503792E-2</v>
      </c>
      <c r="BP355" s="16">
        <f t="shared" si="440"/>
        <v>6.6927147456474767E-3</v>
      </c>
      <c r="BQ355" s="16">
        <f t="shared" si="440"/>
        <v>-2.0033433857172156E-2</v>
      </c>
      <c r="BR355" s="16">
        <f t="shared" si="440"/>
        <v>7.7171380493619157E-3</v>
      </c>
      <c r="BS355" s="16">
        <f t="shared" si="440"/>
        <v>-4.5190959041320977E-2</v>
      </c>
      <c r="BT355" s="16">
        <f t="shared" si="440"/>
        <v>-1.0809956666251397E-2</v>
      </c>
      <c r="BU355" s="16"/>
      <c r="BV355" s="16">
        <f t="shared" si="440"/>
        <v>5.1808792821265381E-2</v>
      </c>
      <c r="BW355" s="16">
        <f t="shared" si="440"/>
        <v>-9.9951457557218015E-3</v>
      </c>
      <c r="BX355" s="16">
        <f t="shared" si="440"/>
        <v>2.7272510640862224E-2</v>
      </c>
      <c r="BY355" s="16">
        <f t="shared" si="440"/>
        <v>2.0442976882389052E-2</v>
      </c>
      <c r="BZ355" s="16">
        <f t="shared" si="440"/>
        <v>2.8317876206492398E-2</v>
      </c>
      <c r="CA355" s="16">
        <f t="shared" si="440"/>
        <v>-2.5671819889906633E-2</v>
      </c>
      <c r="CB355" s="16">
        <f t="shared" si="440"/>
        <v>9.4120325219100298E-3</v>
      </c>
      <c r="CC355" s="16"/>
      <c r="CD355" s="16">
        <f t="shared" si="440"/>
        <v>7.9522089469296953E-2</v>
      </c>
      <c r="CE355" s="16">
        <f t="shared" si="440"/>
        <v>-3.7257955782653895E-2</v>
      </c>
      <c r="CF355" s="16">
        <f t="shared" si="440"/>
        <v>-1.0165782291816639E-3</v>
      </c>
      <c r="CG355" s="16">
        <f t="shared" si="440"/>
        <v>-7.6580398982792897E-3</v>
      </c>
      <c r="CH355" s="16">
        <f t="shared" si="440"/>
        <v>-2.7538056919673592E-2</v>
      </c>
      <c r="CI355" s="16">
        <f t="shared" si="440"/>
        <v>-5.2502924772220516E-2</v>
      </c>
      <c r="CJ355" s="16">
        <f t="shared" si="440"/>
        <v>3.6008249712999429E-2</v>
      </c>
      <c r="CK355" s="16"/>
      <c r="CL355" s="16">
        <f t="shared" si="440"/>
        <v>7.9522089469296953E-2</v>
      </c>
      <c r="CM355" s="16">
        <f t="shared" si="440"/>
        <v>1.6089726700107665E-2</v>
      </c>
      <c r="CN355" s="16">
        <f t="shared" si="440"/>
        <v>5.4339319760603022E-2</v>
      </c>
      <c r="CO355" s="16">
        <f t="shared" si="440"/>
        <v>4.7329839897564119E-2</v>
      </c>
      <c r="CP355" s="16">
        <f t="shared" si="440"/>
        <v>2.6348226823333709E-2</v>
      </c>
      <c r="CQ355" s="16">
        <f t="shared" si="440"/>
        <v>5.5412228855269863E-2</v>
      </c>
      <c r="CR355" s="16">
        <f t="shared" si="440"/>
        <v>3.6008249712999429E-2</v>
      </c>
      <c r="CS355" s="16"/>
      <c r="CT355" s="16">
        <f t="shared" ref="CT355:CZ355" si="441">CT111/CT110-1</f>
        <v>4.2001441367239822E-2</v>
      </c>
      <c r="CU355" s="16">
        <f t="shared" si="441"/>
        <v>-1.9226220465338395E-2</v>
      </c>
      <c r="CV355" s="16">
        <f t="shared" si="441"/>
        <v>1.7693942159902498E-2</v>
      </c>
      <c r="CW355" s="16">
        <f t="shared" si="441"/>
        <v>1.092808883298102E-2</v>
      </c>
      <c r="CX355" s="16">
        <f t="shared" si="441"/>
        <v>-9.3242721690121044E-3</v>
      </c>
      <c r="CY355" s="16">
        <f t="shared" si="441"/>
        <v>-3.4756721023191495E-2</v>
      </c>
      <c r="CZ355" s="16">
        <f t="shared" si="441"/>
        <v>-3.4756721023191495E-2</v>
      </c>
    </row>
    <row r="356" spans="12:104" x14ac:dyDescent="0.25">
      <c r="L356" s="121"/>
      <c r="M356" s="278"/>
      <c r="N356" s="278"/>
      <c r="O356" s="278"/>
      <c r="P356" s="278"/>
      <c r="Q356" s="278"/>
      <c r="R356" s="278"/>
      <c r="S356" s="278"/>
      <c r="T356" s="278"/>
      <c r="U356" s="63"/>
      <c r="V356" s="121"/>
      <c r="W356" s="278"/>
      <c r="X356" s="278"/>
      <c r="Y356" s="278"/>
      <c r="Z356" s="278"/>
      <c r="AA356" s="278"/>
      <c r="AB356" s="278"/>
      <c r="AC356" s="278"/>
      <c r="AD356" s="278"/>
      <c r="AO356" s="78">
        <v>39080</v>
      </c>
      <c r="AP356" s="18">
        <f t="shared" ref="AP356:CR356" si="442">AP112/AP111-1</f>
        <v>1.2946928962458859E-2</v>
      </c>
      <c r="AQ356" s="18">
        <f t="shared" si="442"/>
        <v>9.5073359831199244E-3</v>
      </c>
      <c r="AR356" s="18">
        <f t="shared" si="442"/>
        <v>9.601322040900806E-3</v>
      </c>
      <c r="AS356" s="18">
        <f t="shared" si="442"/>
        <v>-1.4711138702334536E-2</v>
      </c>
      <c r="AT356" s="18">
        <f t="shared" si="442"/>
        <v>-5.5456102117061867E-3</v>
      </c>
      <c r="AU356" s="18">
        <f t="shared" si="442"/>
        <v>-9.1877373344447788E-3</v>
      </c>
      <c r="AV356" s="18">
        <f t="shared" si="442"/>
        <v>1.2387521877895713E-2</v>
      </c>
      <c r="AW356" s="16"/>
      <c r="AX356" s="18">
        <f t="shared" si="442"/>
        <v>-1.2781448457245492E-2</v>
      </c>
      <c r="AY356" s="18">
        <f t="shared" si="442"/>
        <v>-3.3956299989594818E-3</v>
      </c>
      <c r="AZ356" s="18">
        <f t="shared" si="442"/>
        <v>-3.3028452191319335E-3</v>
      </c>
      <c r="BA356" s="18">
        <f t="shared" si="442"/>
        <v>-2.7304557498508797E-2</v>
      </c>
      <c r="BB356" s="18">
        <f t="shared" si="442"/>
        <v>-1.8256177737866697E-2</v>
      </c>
      <c r="BC356" s="18">
        <f t="shared" si="442"/>
        <v>-2.1851753200511248E-2</v>
      </c>
      <c r="BD356" s="18">
        <f t="shared" si="442"/>
        <v>-5.5225705174499762E-4</v>
      </c>
      <c r="BE356" s="16"/>
      <c r="BF356" s="18">
        <f t="shared" si="442"/>
        <v>-9.4177978150709052E-3</v>
      </c>
      <c r="BG356" s="18">
        <f t="shared" si="442"/>
        <v>3.4071995880933237E-3</v>
      </c>
      <c r="BH356" s="18">
        <f t="shared" si="442"/>
        <v>9.3100916091382047E-5</v>
      </c>
      <c r="BI356" s="18">
        <f t="shared" si="442"/>
        <v>-2.399038998747749E-2</v>
      </c>
      <c r="BJ356" s="18">
        <f t="shared" si="442"/>
        <v>-1.4911180591042017E-2</v>
      </c>
      <c r="BK356" s="18">
        <f t="shared" si="442"/>
        <v>-1.8519006896921875E-2</v>
      </c>
      <c r="BL356" s="18">
        <f t="shared" si="442"/>
        <v>2.8530608863490681E-3</v>
      </c>
      <c r="BM356" s="16"/>
      <c r="BN356" s="18">
        <f t="shared" si="442"/>
        <v>-9.5100133402080678E-3</v>
      </c>
      <c r="BO356" s="18">
        <f t="shared" si="442"/>
        <v>3.3137901551028026E-3</v>
      </c>
      <c r="BP356" s="18">
        <f t="shared" si="442"/>
        <v>-9.309224911746572E-5</v>
      </c>
      <c r="BQ356" s="18">
        <f t="shared" si="442"/>
        <v>-2.4081248917233733E-2</v>
      </c>
      <c r="BR356" s="18">
        <f t="shared" si="442"/>
        <v>-1.5002884724821364E-2</v>
      </c>
      <c r="BS356" s="18">
        <f t="shared" si="442"/>
        <v>-1.8610375170035942E-2</v>
      </c>
      <c r="BT356" s="18">
        <f t="shared" si="442"/>
        <v>2.7597030393768929E-3</v>
      </c>
      <c r="BU356" s="16"/>
      <c r="BV356" s="18">
        <f t="shared" si="442"/>
        <v>1.493078758949884E-2</v>
      </c>
      <c r="BW356" s="18">
        <f t="shared" si="442"/>
        <v>2.8071024398232503E-2</v>
      </c>
      <c r="BX356" s="18">
        <f t="shared" si="442"/>
        <v>2.4580075586724703E-2</v>
      </c>
      <c r="BY356" s="18">
        <f t="shared" si="442"/>
        <v>2.4675464930370428E-2</v>
      </c>
      <c r="BZ356" s="18">
        <f t="shared" si="442"/>
        <v>9.3023770496676317E-3</v>
      </c>
      <c r="CA356" s="18">
        <f t="shared" si="442"/>
        <v>5.6058701004855216E-3</v>
      </c>
      <c r="CB356" s="18">
        <f t="shared" si="442"/>
        <v>2.7503264925313742E-2</v>
      </c>
      <c r="CC356" s="16"/>
      <c r="CD356" s="18">
        <f t="shared" si="442"/>
        <v>9.2729346220719044E-3</v>
      </c>
      <c r="CE356" s="18">
        <f t="shared" si="442"/>
        <v>1.8595663475427848E-2</v>
      </c>
      <c r="CF356" s="18">
        <f t="shared" si="442"/>
        <v>1.5136889483720495E-2</v>
      </c>
      <c r="CG356" s="18">
        <f t="shared" si="442"/>
        <v>1.5231399658089284E-2</v>
      </c>
      <c r="CH356" s="18">
        <f t="shared" si="442"/>
        <v>-9.2166403856689394E-3</v>
      </c>
      <c r="CI356" s="18">
        <f t="shared" si="442"/>
        <v>-3.6624375739482407E-3</v>
      </c>
      <c r="CJ356" s="18">
        <f t="shared" si="442"/>
        <v>2.1775325180470873E-2</v>
      </c>
      <c r="CK356" s="16"/>
      <c r="CL356" s="18">
        <f t="shared" si="442"/>
        <v>9.2729346220719044E-3</v>
      </c>
      <c r="CM356" s="18">
        <f t="shared" si="442"/>
        <v>2.2339919610355974E-2</v>
      </c>
      <c r="CN356" s="18">
        <f t="shared" si="442"/>
        <v>1.886843151019324E-2</v>
      </c>
      <c r="CO356" s="18">
        <f t="shared" si="442"/>
        <v>1.8963289094543256E-2</v>
      </c>
      <c r="CP356" s="18">
        <f t="shared" si="442"/>
        <v>-5.5746195076658012E-3</v>
      </c>
      <c r="CQ356" s="18">
        <f t="shared" si="442"/>
        <v>3.6759003294328796E-3</v>
      </c>
      <c r="CR356" s="18">
        <f t="shared" si="442"/>
        <v>2.1775325180470873E-2</v>
      </c>
      <c r="CS356" s="16"/>
      <c r="CT356" s="18">
        <f t="shared" ref="CT356:CZ356" si="443">CT112/CT111-1</f>
        <v>-1.2235948794506957E-2</v>
      </c>
      <c r="CU356" s="18">
        <f t="shared" si="443"/>
        <v>5.5256220812083257E-4</v>
      </c>
      <c r="CV356" s="18">
        <f t="shared" si="443"/>
        <v>-2.844944087648571E-3</v>
      </c>
      <c r="CW356" s="18">
        <f t="shared" si="443"/>
        <v>-2.7521080384583785E-3</v>
      </c>
      <c r="CX356" s="18">
        <f t="shared" si="443"/>
        <v>-2.6767082756971039E-2</v>
      </c>
      <c r="CY356" s="18">
        <f t="shared" si="443"/>
        <v>-2.1311265445390082E-2</v>
      </c>
      <c r="CZ356" s="18">
        <f t="shared" si="443"/>
        <v>-2.1311265445390082E-2</v>
      </c>
    </row>
    <row r="357" spans="12:104" x14ac:dyDescent="0.25">
      <c r="L357" s="121"/>
      <c r="M357" s="278"/>
      <c r="N357" s="278"/>
      <c r="O357" s="278"/>
      <c r="P357" s="278"/>
      <c r="Q357" s="278"/>
      <c r="R357" s="278"/>
      <c r="S357" s="278"/>
      <c r="T357" s="278"/>
      <c r="U357" s="63"/>
      <c r="V357" s="121"/>
      <c r="W357" s="278"/>
      <c r="X357" s="278"/>
      <c r="Y357" s="278"/>
      <c r="Z357" s="278"/>
      <c r="AA357" s="278"/>
      <c r="AB357" s="278"/>
      <c r="AC357" s="278"/>
      <c r="AD357" s="278"/>
      <c r="AO357" s="78">
        <v>39113</v>
      </c>
      <c r="AP357" s="16">
        <f t="shared" ref="AP357:CR357" si="444">AP113/AP112-1</f>
        <v>1.0103277952402401E-3</v>
      </c>
      <c r="AQ357" s="16">
        <f t="shared" si="444"/>
        <v>-1.14350293470733E-2</v>
      </c>
      <c r="AR357" s="16">
        <f t="shared" si="444"/>
        <v>3.9529573522552042E-3</v>
      </c>
      <c r="AS357" s="16">
        <f t="shared" si="444"/>
        <v>-1.2620525059665821E-2</v>
      </c>
      <c r="AT357" s="16">
        <f t="shared" si="444"/>
        <v>-1.8294949811180405E-2</v>
      </c>
      <c r="AU357" s="16">
        <f t="shared" si="444"/>
        <v>-8.4503355830171101E-3</v>
      </c>
      <c r="AV357" s="16">
        <f t="shared" si="444"/>
        <v>-1.3631204923667761E-2</v>
      </c>
      <c r="AW357" s="16"/>
      <c r="AX357" s="16">
        <f t="shared" si="444"/>
        <v>-1.0093080632499474E-3</v>
      </c>
      <c r="AY357" s="16">
        <f t="shared" si="444"/>
        <v>-1.2432795942999841E-2</v>
      </c>
      <c r="AZ357" s="16">
        <f t="shared" si="444"/>
        <v>2.9396595372757073E-3</v>
      </c>
      <c r="BA357" s="16">
        <f t="shared" si="444"/>
        <v>-1.3617095125210477E-2</v>
      </c>
      <c r="BB357" s="16">
        <f t="shared" si="444"/>
        <v>-1.9285792634069154E-2</v>
      </c>
      <c r="BC357" s="16">
        <f t="shared" si="444"/>
        <v>-9.4511146544260516E-3</v>
      </c>
      <c r="BD357" s="16">
        <f t="shared" si="444"/>
        <v>-1.4626754901876482E-2</v>
      </c>
      <c r="BE357" s="16"/>
      <c r="BF357" s="16">
        <f t="shared" si="444"/>
        <v>1.1567301782421824E-2</v>
      </c>
      <c r="BG357" s="16">
        <f t="shared" si="444"/>
        <v>1.2589316344168822E-2</v>
      </c>
      <c r="BH357" s="16">
        <f t="shared" si="444"/>
        <v>1.5565984185303305E-2</v>
      </c>
      <c r="BI357" s="16">
        <f t="shared" si="444"/>
        <v>-1.1992086992618223E-3</v>
      </c>
      <c r="BJ357" s="16">
        <f t="shared" si="444"/>
        <v>-6.9392712343188112E-3</v>
      </c>
      <c r="BK357" s="16">
        <f t="shared" si="444"/>
        <v>3.0192186175532765E-3</v>
      </c>
      <c r="BL357" s="16">
        <f t="shared" si="444"/>
        <v>-2.2215794022560909E-3</v>
      </c>
      <c r="BM357" s="16"/>
      <c r="BN357" s="16">
        <f t="shared" si="444"/>
        <v>-3.9373930056249007E-3</v>
      </c>
      <c r="BO357" s="16">
        <f t="shared" si="444"/>
        <v>-2.9310432679788834E-3</v>
      </c>
      <c r="BP357" s="16">
        <f t="shared" si="444"/>
        <v>-1.532739814812778E-2</v>
      </c>
      <c r="BQ357" s="16">
        <f t="shared" si="444"/>
        <v>-1.6508226098193357E-2</v>
      </c>
      <c r="BR357" s="16">
        <f t="shared" si="444"/>
        <v>-2.2160308409380436E-2</v>
      </c>
      <c r="BS357" s="16">
        <f t="shared" si="444"/>
        <v>-1.2354456296422289E-2</v>
      </c>
      <c r="BT357" s="16">
        <f t="shared" si="444"/>
        <v>-1.7514926518367946E-2</v>
      </c>
      <c r="BU357" s="16"/>
      <c r="BV357" s="16">
        <f t="shared" si="444"/>
        <v>1.2781838573693527E-2</v>
      </c>
      <c r="BW357" s="16">
        <f t="shared" si="444"/>
        <v>1.3805080215719023E-2</v>
      </c>
      <c r="BX357" s="16">
        <f t="shared" si="444"/>
        <v>1.2006485274207446E-3</v>
      </c>
      <c r="BY357" s="16">
        <f t="shared" si="444"/>
        <v>1.6785321988713964E-2</v>
      </c>
      <c r="BZ357" s="16">
        <f t="shared" si="444"/>
        <v>-5.7469543326871264E-3</v>
      </c>
      <c r="CA357" s="16">
        <f t="shared" si="444"/>
        <v>4.223492165360776E-3</v>
      </c>
      <c r="CB357" s="16">
        <f t="shared" si="444"/>
        <v>-1.0235982108732777E-3</v>
      </c>
      <c r="CC357" s="16"/>
      <c r="CD357" s="16">
        <f t="shared" si="444"/>
        <v>8.5223523200785856E-3</v>
      </c>
      <c r="CE357" s="16">
        <f t="shared" si="444"/>
        <v>1.9665048685149733E-2</v>
      </c>
      <c r="CF357" s="16">
        <f t="shared" si="444"/>
        <v>6.9877612046382875E-3</v>
      </c>
      <c r="CG357" s="16">
        <f t="shared" si="444"/>
        <v>2.2662516770344032E-2</v>
      </c>
      <c r="CH357" s="16">
        <f t="shared" si="444"/>
        <v>5.7801727213517839E-3</v>
      </c>
      <c r="CI357" s="16">
        <f t="shared" si="444"/>
        <v>1.0028077400915825E-2</v>
      </c>
      <c r="CJ357" s="16">
        <f t="shared" si="444"/>
        <v>-5.2250225344958601E-3</v>
      </c>
      <c r="CK357" s="16"/>
      <c r="CL357" s="16">
        <f t="shared" si="444"/>
        <v>8.5223523200785856E-3</v>
      </c>
      <c r="CM357" s="16">
        <f t="shared" si="444"/>
        <v>9.5412904847484992E-3</v>
      </c>
      <c r="CN357" s="16">
        <f t="shared" si="444"/>
        <v>-3.0101303758810483E-3</v>
      </c>
      <c r="CO357" s="16">
        <f t="shared" si="444"/>
        <v>1.2508998167595653E-2</v>
      </c>
      <c r="CP357" s="16">
        <f t="shared" si="444"/>
        <v>-4.2057293006101393E-3</v>
      </c>
      <c r="CQ357" s="16">
        <f t="shared" si="444"/>
        <v>-9.9285134990709789E-3</v>
      </c>
      <c r="CR357" s="16">
        <f t="shared" si="444"/>
        <v>-5.2250225344958601E-3</v>
      </c>
      <c r="CS357" s="16"/>
      <c r="CT357" s="16">
        <f t="shared" ref="CT357:CZ357" si="445">CT113/CT112-1</f>
        <v>1.3819582484473125E-2</v>
      </c>
      <c r="CU357" s="16">
        <f t="shared" si="445"/>
        <v>1.4843872588016227E-2</v>
      </c>
      <c r="CV357" s="16">
        <f t="shared" si="445"/>
        <v>2.2265258061255899E-3</v>
      </c>
      <c r="CW357" s="16">
        <f t="shared" si="445"/>
        <v>1.782716805691531E-2</v>
      </c>
      <c r="CX357" s="16">
        <f t="shared" si="445"/>
        <v>1.0246470377479611E-3</v>
      </c>
      <c r="CY357" s="16">
        <f t="shared" si="445"/>
        <v>5.2524667918449897E-3</v>
      </c>
      <c r="CZ357" s="16">
        <f t="shared" si="445"/>
        <v>5.2524667918449897E-3</v>
      </c>
    </row>
    <row r="358" spans="12:104" x14ac:dyDescent="0.25">
      <c r="L358" s="121"/>
      <c r="M358" s="278"/>
      <c r="N358" s="278"/>
      <c r="O358" s="278"/>
      <c r="P358" s="278"/>
      <c r="Q358" s="278"/>
      <c r="R358" s="278"/>
      <c r="S358" s="278"/>
      <c r="T358" s="278"/>
      <c r="U358" s="63"/>
      <c r="V358" s="121"/>
      <c r="W358" s="278"/>
      <c r="X358" s="278"/>
      <c r="Y358" s="278"/>
      <c r="Z358" s="278"/>
      <c r="AA358" s="278"/>
      <c r="AB358" s="278"/>
      <c r="AC358" s="278"/>
      <c r="AD358" s="278"/>
      <c r="AO358" s="78">
        <v>39141</v>
      </c>
      <c r="AP358" s="18">
        <f t="shared" ref="AP358:CR358" si="446">AP114/AP113-1</f>
        <v>-1.75747769108765E-2</v>
      </c>
      <c r="AQ358" s="18">
        <f t="shared" si="446"/>
        <v>-2.7535341118621881E-3</v>
      </c>
      <c r="AR358" s="18">
        <f t="shared" si="446"/>
        <v>-1.8268525311812223E-2</v>
      </c>
      <c r="AS358" s="18">
        <f t="shared" si="446"/>
        <v>1.5469698727610393E-4</v>
      </c>
      <c r="AT358" s="18">
        <f t="shared" si="446"/>
        <v>2.1525950729490706E-3</v>
      </c>
      <c r="AU358" s="18">
        <f t="shared" si="446"/>
        <v>-1.1746516582763045E-2</v>
      </c>
      <c r="AV358" s="18">
        <f t="shared" si="446"/>
        <v>-3.7281117773690919E-3</v>
      </c>
      <c r="AW358" s="16"/>
      <c r="AX358" s="18">
        <f t="shared" si="446"/>
        <v>1.7889175173673388E-2</v>
      </c>
      <c r="AY358" s="18">
        <f t="shared" si="446"/>
        <v>1.5086382607737425E-2</v>
      </c>
      <c r="AZ358" s="18">
        <f t="shared" si="446"/>
        <v>-7.0615898760650886E-4</v>
      </c>
      <c r="BA358" s="18">
        <f t="shared" si="446"/>
        <v>1.804663956245367E-2</v>
      </c>
      <c r="BB358" s="18">
        <f t="shared" si="446"/>
        <v>2.0080278396960249E-2</v>
      </c>
      <c r="BC358" s="18">
        <f t="shared" si="446"/>
        <v>5.9325230980808996E-3</v>
      </c>
      <c r="BD358" s="18">
        <f t="shared" si="446"/>
        <v>1.4094370551651858E-2</v>
      </c>
      <c r="BE358" s="16"/>
      <c r="BF358" s="18">
        <f t="shared" si="446"/>
        <v>2.7611369967703858E-3</v>
      </c>
      <c r="BG358" s="18">
        <f t="shared" si="446"/>
        <v>-1.4862166280844691E-2</v>
      </c>
      <c r="BH358" s="18">
        <f t="shared" si="446"/>
        <v>-1.5557830216156532E-2</v>
      </c>
      <c r="BI358" s="18">
        <f t="shared" si="446"/>
        <v>2.916261123621533E-3</v>
      </c>
      <c r="BJ358" s="18">
        <f t="shared" si="446"/>
        <v>4.919675679614377E-3</v>
      </c>
      <c r="BK358" s="18">
        <f t="shared" si="446"/>
        <v>-9.0178133275125028E-3</v>
      </c>
      <c r="BL358" s="18">
        <f t="shared" si="446"/>
        <v>-9.7726860795521731E-4</v>
      </c>
      <c r="BM358" s="16"/>
      <c r="BN358" s="18">
        <f t="shared" si="446"/>
        <v>1.8608474702936917E-2</v>
      </c>
      <c r="BO358" s="18">
        <f t="shared" si="446"/>
        <v>7.0665800050484506E-4</v>
      </c>
      <c r="BP358" s="18">
        <f t="shared" si="446"/>
        <v>1.5803701521210467E-2</v>
      </c>
      <c r="BQ358" s="18">
        <f t="shared" si="446"/>
        <v>1.8766050365187414E-2</v>
      </c>
      <c r="BR358" s="18">
        <f t="shared" si="446"/>
        <v>2.0801126286846605E-2</v>
      </c>
      <c r="BS358" s="18">
        <f t="shared" si="446"/>
        <v>6.6433733634958525E-3</v>
      </c>
      <c r="BT358" s="18">
        <f t="shared" si="446"/>
        <v>1.4810988451869012E-2</v>
      </c>
      <c r="BU358" s="16"/>
      <c r="BV358" s="18">
        <f t="shared" si="446"/>
        <v>-1.5467305981986534E-4</v>
      </c>
      <c r="BW358" s="18">
        <f t="shared" si="446"/>
        <v>-1.7726731626175662E-2</v>
      </c>
      <c r="BX358" s="18">
        <f t="shared" si="446"/>
        <v>-2.9077812741357123E-3</v>
      </c>
      <c r="BY358" s="18">
        <f t="shared" si="446"/>
        <v>-1.8420372722923517E-2</v>
      </c>
      <c r="BZ358" s="18">
        <f t="shared" si="446"/>
        <v>1.9975890646626304E-3</v>
      </c>
      <c r="CA358" s="18">
        <f t="shared" si="446"/>
        <v>-1.1899372772920969E-2</v>
      </c>
      <c r="CB358" s="18">
        <f t="shared" si="446"/>
        <v>-3.8822081987330836E-3</v>
      </c>
      <c r="CC358" s="16"/>
      <c r="CD358" s="18">
        <f t="shared" si="446"/>
        <v>1.1886137291563514E-2</v>
      </c>
      <c r="CE358" s="18">
        <f t="shared" si="446"/>
        <v>-1.9684998153788658E-2</v>
      </c>
      <c r="CF358" s="18">
        <f t="shared" si="446"/>
        <v>-4.8955909598319414E-3</v>
      </c>
      <c r="CG358" s="18">
        <f t="shared" si="446"/>
        <v>-2.0377256403027788E-2</v>
      </c>
      <c r="CH358" s="18">
        <f t="shared" si="446"/>
        <v>-1.9936066578037925E-3</v>
      </c>
      <c r="CI358" s="18">
        <f t="shared" si="446"/>
        <v>-1.3869256761940951E-2</v>
      </c>
      <c r="CJ358" s="18">
        <f t="shared" si="446"/>
        <v>8.1137126657702119E-3</v>
      </c>
      <c r="CK358" s="16"/>
      <c r="CL358" s="18">
        <f t="shared" si="446"/>
        <v>1.1886137291563514E-2</v>
      </c>
      <c r="CM358" s="18">
        <f t="shared" si="446"/>
        <v>-5.8975358305443093E-3</v>
      </c>
      <c r="CN358" s="18">
        <f t="shared" si="446"/>
        <v>9.0998742952106415E-3</v>
      </c>
      <c r="CO358" s="18">
        <f t="shared" si="446"/>
        <v>-6.5995302202193074E-3</v>
      </c>
      <c r="CP358" s="18">
        <f t="shared" si="446"/>
        <v>1.2042673028468842E-2</v>
      </c>
      <c r="CQ358" s="18">
        <f t="shared" si="446"/>
        <v>1.4064318405082599E-2</v>
      </c>
      <c r="CR358" s="18">
        <f t="shared" si="446"/>
        <v>8.1137126657702119E-3</v>
      </c>
      <c r="CS358" s="16"/>
      <c r="CT358" s="18">
        <f t="shared" ref="CT358:CZ358" si="447">CT114/CT113-1</f>
        <v>3.7420626050386208E-3</v>
      </c>
      <c r="CU358" s="18">
        <f t="shared" si="447"/>
        <v>-1.3898480221307907E-2</v>
      </c>
      <c r="CV358" s="18">
        <f t="shared" si="447"/>
        <v>9.7822459614471668E-4</v>
      </c>
      <c r="CW358" s="18">
        <f t="shared" si="447"/>
        <v>-1.4594824672192086E-2</v>
      </c>
      <c r="CX358" s="18">
        <f t="shared" si="447"/>
        <v>3.8973384781260112E-3</v>
      </c>
      <c r="CY358" s="18">
        <f t="shared" si="447"/>
        <v>-8.0484101781682638E-3</v>
      </c>
      <c r="CZ358" s="18">
        <f t="shared" si="447"/>
        <v>-8.0484101781682638E-3</v>
      </c>
    </row>
    <row r="359" spans="12:104" x14ac:dyDescent="0.25">
      <c r="L359" s="121"/>
      <c r="M359" s="278"/>
      <c r="N359" s="278"/>
      <c r="O359" s="278"/>
      <c r="P359" s="278"/>
      <c r="Q359" s="278"/>
      <c r="R359" s="278"/>
      <c r="S359" s="278"/>
      <c r="T359" s="278"/>
      <c r="U359" s="63"/>
      <c r="V359" s="121"/>
      <c r="W359" s="278"/>
      <c r="X359" s="278"/>
      <c r="Y359" s="278"/>
      <c r="Z359" s="278"/>
      <c r="AA359" s="278"/>
      <c r="AB359" s="278"/>
      <c r="AC359" s="278"/>
      <c r="AD359" s="278"/>
      <c r="AO359" s="78">
        <v>39171</v>
      </c>
      <c r="AP359" s="16">
        <f t="shared" ref="AP359:CR359" si="448">AP115/AP114-1</f>
        <v>-8.1373732102670848E-3</v>
      </c>
      <c r="AQ359" s="16">
        <f t="shared" si="448"/>
        <v>1.2573034538865269E-3</v>
      </c>
      <c r="AR359" s="16">
        <f t="shared" si="448"/>
        <v>-6.3190759700736399E-3</v>
      </c>
      <c r="AS359" s="16">
        <f t="shared" si="448"/>
        <v>-1.9914156451801279E-3</v>
      </c>
      <c r="AT359" s="16">
        <f t="shared" si="448"/>
        <v>-4.8130469371518991E-3</v>
      </c>
      <c r="AU359" s="16">
        <f t="shared" si="448"/>
        <v>5.5710306406686616E-3</v>
      </c>
      <c r="AV359" s="16">
        <f t="shared" si="448"/>
        <v>1.785758636961976E-2</v>
      </c>
      <c r="AW359" s="16"/>
      <c r="AX359" s="16">
        <f t="shared" si="448"/>
        <v>8.2041333048354925E-3</v>
      </c>
      <c r="AY359" s="16">
        <f t="shared" si="448"/>
        <v>9.4717518438622861E-3</v>
      </c>
      <c r="AZ359" s="16">
        <f t="shared" si="448"/>
        <v>1.8332147931399145E-3</v>
      </c>
      <c r="BA359" s="16">
        <f t="shared" si="448"/>
        <v>6.1963798202371301E-3</v>
      </c>
      <c r="BB359" s="16">
        <f t="shared" si="448"/>
        <v>3.3515994890087608E-3</v>
      </c>
      <c r="BC359" s="16">
        <f t="shared" si="448"/>
        <v>1.3820869423525339E-2</v>
      </c>
      <c r="BD359" s="16">
        <f t="shared" si="448"/>
        <v>2.6208225693534315E-2</v>
      </c>
      <c r="BE359" s="16"/>
      <c r="BF359" s="16">
        <f t="shared" si="448"/>
        <v>-1.2557246269758737E-3</v>
      </c>
      <c r="BG359" s="16">
        <f t="shared" si="448"/>
        <v>-9.3828795373038787E-3</v>
      </c>
      <c r="BH359" s="16">
        <f t="shared" si="448"/>
        <v>-7.5668655777342275E-3</v>
      </c>
      <c r="BI359" s="16">
        <f t="shared" si="448"/>
        <v>-3.2446396024877755E-3</v>
      </c>
      <c r="BJ359" s="16">
        <f t="shared" si="448"/>
        <v>-6.0627277025580018E-3</v>
      </c>
      <c r="BK359" s="16">
        <f t="shared" si="448"/>
        <v>4.308310333319687E-3</v>
      </c>
      <c r="BL359" s="16">
        <f t="shared" si="448"/>
        <v>1.6579437531661245E-2</v>
      </c>
      <c r="BM359" s="16"/>
      <c r="BN359" s="16">
        <f t="shared" si="448"/>
        <v>6.3592606210518543E-3</v>
      </c>
      <c r="BO359" s="16">
        <f t="shared" si="448"/>
        <v>-1.8298602662305541E-3</v>
      </c>
      <c r="BP359" s="16">
        <f t="shared" si="448"/>
        <v>7.6245595952810774E-3</v>
      </c>
      <c r="BQ359" s="16">
        <f t="shared" si="448"/>
        <v>4.3551810447790551E-3</v>
      </c>
      <c r="BR359" s="16">
        <f t="shared" si="448"/>
        <v>1.5156062640451218E-3</v>
      </c>
      <c r="BS359" s="16">
        <f t="shared" si="448"/>
        <v>1.1965718897492206E-2</v>
      </c>
      <c r="BT359" s="16">
        <f t="shared" si="448"/>
        <v>2.4330408036459028E-2</v>
      </c>
      <c r="BU359" s="16"/>
      <c r="BV359" s="16">
        <f t="shared" si="448"/>
        <v>1.9953892946398266E-3</v>
      </c>
      <c r="BW359" s="16">
        <f t="shared" si="448"/>
        <v>-6.1582211430180056E-3</v>
      </c>
      <c r="BX359" s="16">
        <f t="shared" si="448"/>
        <v>3.2552015583782179E-3</v>
      </c>
      <c r="BY359" s="16">
        <f t="shared" si="448"/>
        <v>-4.3362956919769102E-3</v>
      </c>
      <c r="BZ359" s="16">
        <f t="shared" si="448"/>
        <v>-2.8272615448451388E-3</v>
      </c>
      <c r="CA359" s="16">
        <f t="shared" si="448"/>
        <v>7.5775363102088544E-3</v>
      </c>
      <c r="CB359" s="16">
        <f t="shared" si="448"/>
        <v>1.9888608500929772E-2</v>
      </c>
      <c r="CC359" s="16"/>
      <c r="CD359" s="16">
        <f t="shared" si="448"/>
        <v>-5.5401662049863187E-3</v>
      </c>
      <c r="CE359" s="16">
        <f t="shared" si="448"/>
        <v>-3.340403793361868E-3</v>
      </c>
      <c r="CF359" s="16">
        <f t="shared" si="448"/>
        <v>6.0997085747114266E-3</v>
      </c>
      <c r="CG359" s="16">
        <f t="shared" si="448"/>
        <v>-1.513312677871026E-3</v>
      </c>
      <c r="CH359" s="16">
        <f t="shared" si="448"/>
        <v>2.8352776162186011E-3</v>
      </c>
      <c r="CI359" s="16">
        <f t="shared" si="448"/>
        <v>1.0434298345513682E-2</v>
      </c>
      <c r="CJ359" s="16">
        <f t="shared" si="448"/>
        <v>1.2218486168125819E-2</v>
      </c>
      <c r="CK359" s="16"/>
      <c r="CL359" s="16">
        <f t="shared" si="448"/>
        <v>-5.5401662049863187E-3</v>
      </c>
      <c r="CM359" s="16">
        <f t="shared" si="448"/>
        <v>-1.3632457015196442E-2</v>
      </c>
      <c r="CN359" s="16">
        <f t="shared" si="448"/>
        <v>-4.2898284212044002E-3</v>
      </c>
      <c r="CO359" s="16">
        <f t="shared" si="448"/>
        <v>-1.1824233443923804E-2</v>
      </c>
      <c r="CP359" s="16">
        <f t="shared" si="448"/>
        <v>-7.5205490765087868E-3</v>
      </c>
      <c r="CQ359" s="16">
        <f t="shared" si="448"/>
        <v>-1.032654806215394E-2</v>
      </c>
      <c r="CR359" s="16">
        <f t="shared" si="448"/>
        <v>1.2218486168125819E-2</v>
      </c>
      <c r="CS359" s="16"/>
      <c r="CT359" s="16">
        <f t="shared" ref="CT359:CZ359" si="449">CT115/CT114-1</f>
        <v>-1.75442877360793E-2</v>
      </c>
      <c r="CU359" s="16">
        <f t="shared" si="449"/>
        <v>-2.5538896529329835E-2</v>
      </c>
      <c r="CV359" s="16">
        <f t="shared" si="449"/>
        <v>-1.6309042775759508E-2</v>
      </c>
      <c r="CW359" s="16">
        <f t="shared" si="449"/>
        <v>-2.3752500019108003E-2</v>
      </c>
      <c r="CX359" s="16">
        <f t="shared" si="449"/>
        <v>-1.9500765412178489E-2</v>
      </c>
      <c r="CY359" s="16">
        <f t="shared" si="449"/>
        <v>-1.2070996859956939E-2</v>
      </c>
      <c r="CZ359" s="16">
        <f t="shared" si="449"/>
        <v>-1.2070996859956939E-2</v>
      </c>
    </row>
    <row r="360" spans="12:104" x14ac:dyDescent="0.25">
      <c r="L360" s="121"/>
      <c r="M360" s="278"/>
      <c r="N360" s="278"/>
      <c r="O360" s="278"/>
      <c r="P360" s="278"/>
      <c r="Q360" s="278"/>
      <c r="R360" s="278"/>
      <c r="S360" s="278"/>
      <c r="T360" s="278"/>
      <c r="U360" s="63"/>
      <c r="V360" s="121"/>
      <c r="W360" s="278"/>
      <c r="X360" s="278"/>
      <c r="Y360" s="278"/>
      <c r="Z360" s="278"/>
      <c r="AA360" s="278"/>
      <c r="AB360" s="278"/>
      <c r="AC360" s="278"/>
      <c r="AD360" s="278"/>
      <c r="AO360" s="78">
        <v>39202</v>
      </c>
      <c r="AP360" s="18">
        <f t="shared" ref="AP360:CR360" si="450">AP116/AP115-1</f>
        <v>-2.1620110813343585E-2</v>
      </c>
      <c r="AQ360" s="18">
        <f t="shared" si="450"/>
        <v>-6.155512877337177E-5</v>
      </c>
      <c r="AR360" s="18">
        <f t="shared" si="450"/>
        <v>-5.7659524684960939E-3</v>
      </c>
      <c r="AS360" s="18">
        <f t="shared" si="450"/>
        <v>-3.5490807648346556E-2</v>
      </c>
      <c r="AT360" s="18">
        <f t="shared" si="450"/>
        <v>-1.4988608657420355E-2</v>
      </c>
      <c r="AU360" s="18">
        <f t="shared" si="450"/>
        <v>1.7436345008158494E-2</v>
      </c>
      <c r="AV360" s="18">
        <f t="shared" si="450"/>
        <v>4.4491077383568278E-3</v>
      </c>
      <c r="AW360" s="16"/>
      <c r="AX360" s="18">
        <f t="shared" si="450"/>
        <v>2.2097869194057873E-2</v>
      </c>
      <c r="AY360" s="18">
        <f t="shared" si="450"/>
        <v>2.2034953828100612E-2</v>
      </c>
      <c r="AZ360" s="18">
        <f t="shared" si="450"/>
        <v>1.6204501462133702E-2</v>
      </c>
      <c r="BA360" s="18">
        <f t="shared" si="450"/>
        <v>-1.4177209679293479E-2</v>
      </c>
      <c r="BB360" s="18">
        <f t="shared" si="450"/>
        <v>6.7780442231248905E-3</v>
      </c>
      <c r="BC360" s="18">
        <f t="shared" si="450"/>
        <v>3.9919520273429043E-2</v>
      </c>
      <c r="BD360" s="18">
        <f t="shared" si="450"/>
        <v>2.6645292733247006E-2</v>
      </c>
      <c r="BE360" s="16"/>
      <c r="BF360" s="18">
        <f t="shared" si="450"/>
        <v>6.1558918040605093E-5</v>
      </c>
      <c r="BG360" s="18">
        <f t="shared" si="450"/>
        <v>-2.1559882805932795E-2</v>
      </c>
      <c r="BH360" s="18">
        <f t="shared" si="450"/>
        <v>-5.704748496251022E-3</v>
      </c>
      <c r="BI360" s="18">
        <f t="shared" si="450"/>
        <v>-3.5431433506025289E-2</v>
      </c>
      <c r="BJ360" s="18">
        <f t="shared" si="450"/>
        <v>-1.4927972421911795E-2</v>
      </c>
      <c r="BK360" s="18">
        <f t="shared" si="450"/>
        <v>1.7498977288732398E-2</v>
      </c>
      <c r="BL360" s="18">
        <f t="shared" si="450"/>
        <v>4.510940538655861E-3</v>
      </c>
      <c r="BM360" s="16"/>
      <c r="BN360" s="18">
        <f t="shared" si="450"/>
        <v>5.7993914841396599E-3</v>
      </c>
      <c r="BO360" s="18">
        <f t="shared" si="450"/>
        <v>-1.5946102815740826E-2</v>
      </c>
      <c r="BP360" s="18">
        <f t="shared" si="450"/>
        <v>5.7374793730768925E-3</v>
      </c>
      <c r="BQ360" s="18">
        <f t="shared" si="450"/>
        <v>-2.9897241251847895E-2</v>
      </c>
      <c r="BR360" s="18">
        <f t="shared" si="450"/>
        <v>-9.276141982687558E-3</v>
      </c>
      <c r="BS360" s="18">
        <f t="shared" si="450"/>
        <v>2.3336856683052964E-2</v>
      </c>
      <c r="BT360" s="18">
        <f t="shared" si="450"/>
        <v>1.0274301340026382E-2</v>
      </c>
      <c r="BU360" s="16"/>
      <c r="BV360" s="18">
        <f t="shared" si="450"/>
        <v>3.6796754172776058E-2</v>
      </c>
      <c r="BW360" s="18">
        <f t="shared" si="450"/>
        <v>1.4381093456645955E-2</v>
      </c>
      <c r="BX360" s="18">
        <f t="shared" si="450"/>
        <v>3.673293401506128E-2</v>
      </c>
      <c r="BY360" s="18">
        <f t="shared" si="450"/>
        <v>3.0818633368724813E-2</v>
      </c>
      <c r="BZ360" s="18">
        <f t="shared" si="450"/>
        <v>2.1256613367196531E-2</v>
      </c>
      <c r="CA360" s="18">
        <f t="shared" si="450"/>
        <v>5.4874700081871453E-2</v>
      </c>
      <c r="CB360" s="18">
        <f t="shared" si="450"/>
        <v>4.1409574634869273E-2</v>
      </c>
      <c r="CC360" s="16"/>
      <c r="CD360" s="18">
        <f t="shared" si="450"/>
        <v>-1.7137529137528973E-2</v>
      </c>
      <c r="CE360" s="18">
        <f t="shared" si="450"/>
        <v>-6.7324116393052691E-3</v>
      </c>
      <c r="CF360" s="18">
        <f t="shared" si="450"/>
        <v>1.515419380917149E-2</v>
      </c>
      <c r="CG360" s="18">
        <f t="shared" si="450"/>
        <v>9.3629944485755789E-3</v>
      </c>
      <c r="CH360" s="18">
        <f t="shared" si="450"/>
        <v>-2.0814174507140959E-2</v>
      </c>
      <c r="CI360" s="18">
        <f t="shared" si="450"/>
        <v>3.2918353991199467E-2</v>
      </c>
      <c r="CJ360" s="18">
        <f t="shared" si="450"/>
        <v>-1.2764668112674293E-2</v>
      </c>
      <c r="CK360" s="16"/>
      <c r="CL360" s="18">
        <f t="shared" si="450"/>
        <v>-1.7137529137528973E-2</v>
      </c>
      <c r="CM360" s="18">
        <f t="shared" si="450"/>
        <v>-3.8387124671852457E-2</v>
      </c>
      <c r="CN360" s="18">
        <f t="shared" si="450"/>
        <v>-1.7198029363489464E-2</v>
      </c>
      <c r="CO360" s="18">
        <f t="shared" si="450"/>
        <v>-2.2804667427590686E-2</v>
      </c>
      <c r="CP360" s="18">
        <f t="shared" si="450"/>
        <v>-5.2020112035687682E-2</v>
      </c>
      <c r="CQ360" s="18">
        <f t="shared" si="450"/>
        <v>-3.1869270077351852E-2</v>
      </c>
      <c r="CR360" s="18">
        <f t="shared" si="450"/>
        <v>-1.2764668112674293E-2</v>
      </c>
      <c r="CS360" s="16"/>
      <c r="CT360" s="18">
        <f t="shared" ref="CT360:CZ360" si="451">CT116/CT115-1</f>
        <v>-4.4294008567288268E-3</v>
      </c>
      <c r="CU360" s="18">
        <f t="shared" si="451"/>
        <v>-2.5953747532713067E-2</v>
      </c>
      <c r="CV360" s="18">
        <f t="shared" si="451"/>
        <v>-4.4906833331619378E-3</v>
      </c>
      <c r="CW360" s="18">
        <f t="shared" si="451"/>
        <v>-1.0169813610421019E-2</v>
      </c>
      <c r="CX360" s="18">
        <f t="shared" si="451"/>
        <v>-3.9763005491271652E-2</v>
      </c>
      <c r="CY360" s="18">
        <f t="shared" si="451"/>
        <v>1.2929711589912074E-2</v>
      </c>
      <c r="CZ360" s="18">
        <f t="shared" si="451"/>
        <v>1.2929711589912074E-2</v>
      </c>
    </row>
    <row r="361" spans="12:104" x14ac:dyDescent="0.25">
      <c r="L361" s="121"/>
      <c r="M361" s="278"/>
      <c r="N361" s="278"/>
      <c r="O361" s="278"/>
      <c r="P361" s="278"/>
      <c r="Q361" s="278"/>
      <c r="R361" s="278"/>
      <c r="S361" s="278"/>
      <c r="T361" s="278"/>
      <c r="U361" s="63"/>
      <c r="V361" s="121"/>
      <c r="W361" s="278"/>
      <c r="X361" s="278"/>
      <c r="Y361" s="278"/>
      <c r="Z361" s="278"/>
      <c r="AA361" s="278"/>
      <c r="AB361" s="278"/>
      <c r="AC361" s="278"/>
      <c r="AD361" s="278"/>
      <c r="AO361" s="78">
        <v>39233</v>
      </c>
      <c r="AP361" s="16">
        <f t="shared" ref="AP361:CR361" si="452">AP117/AP116-1</f>
        <v>1.3695637561336405E-2</v>
      </c>
      <c r="AQ361" s="16">
        <f t="shared" si="452"/>
        <v>-9.233837706066339E-4</v>
      </c>
      <c r="AR361" s="16">
        <f t="shared" si="452"/>
        <v>3.7906167526768897E-3</v>
      </c>
      <c r="AS361" s="16">
        <f t="shared" si="452"/>
        <v>-4.6598509651114561E-3</v>
      </c>
      <c r="AT361" s="16">
        <f t="shared" si="452"/>
        <v>-1.197045934101526E-3</v>
      </c>
      <c r="AU361" s="16">
        <f t="shared" si="452"/>
        <v>5.2400932400932465E-2</v>
      </c>
      <c r="AV361" s="16">
        <f t="shared" si="452"/>
        <v>1.1016818767055625E-2</v>
      </c>
      <c r="AW361" s="16"/>
      <c r="AX361" s="16">
        <f t="shared" si="452"/>
        <v>-1.3510601263199806E-2</v>
      </c>
      <c r="AY361" s="16">
        <f t="shared" si="452"/>
        <v>-1.4421509563869006E-2</v>
      </c>
      <c r="AZ361" s="16">
        <f t="shared" si="452"/>
        <v>-9.7711980220099859E-3</v>
      </c>
      <c r="BA361" s="16">
        <f t="shared" si="452"/>
        <v>-1.8107494839975757E-2</v>
      </c>
      <c r="BB361" s="16">
        <f t="shared" si="452"/>
        <v>-1.469147438699181E-2</v>
      </c>
      <c r="BC361" s="16">
        <f t="shared" si="452"/>
        <v>3.8182363034243716E-2</v>
      </c>
      <c r="BD361" s="16">
        <f t="shared" si="452"/>
        <v>-2.6426263416949869E-3</v>
      </c>
      <c r="BE361" s="16"/>
      <c r="BF361" s="16">
        <f t="shared" si="452"/>
        <v>9.2423719623391243E-4</v>
      </c>
      <c r="BG361" s="16">
        <f t="shared" si="452"/>
        <v>1.4632532775230578E-2</v>
      </c>
      <c r="BH361" s="16">
        <f t="shared" si="452"/>
        <v>4.718357377910376E-3</v>
      </c>
      <c r="BI361" s="16">
        <f t="shared" si="452"/>
        <v>-3.7399205764684362E-3</v>
      </c>
      <c r="BJ361" s="16">
        <f t="shared" si="452"/>
        <v>-2.7391509224539146E-4</v>
      </c>
      <c r="BK361" s="16">
        <f t="shared" si="452"/>
        <v>5.3373600488008544E-2</v>
      </c>
      <c r="BL361" s="16">
        <f t="shared" si="452"/>
        <v>1.195123811697818E-2</v>
      </c>
      <c r="BM361" s="16"/>
      <c r="BN361" s="16">
        <f t="shared" si="452"/>
        <v>-3.7763022381498423E-3</v>
      </c>
      <c r="BO361" s="16">
        <f t="shared" si="452"/>
        <v>9.867616456410877E-3</v>
      </c>
      <c r="BP361" s="16">
        <f t="shared" si="452"/>
        <v>-4.6961990325569136E-3</v>
      </c>
      <c r="BQ361" s="16">
        <f t="shared" si="452"/>
        <v>-8.4185561976324319E-3</v>
      </c>
      <c r="BR361" s="16">
        <f t="shared" si="452"/>
        <v>-4.9688277650111745E-3</v>
      </c>
      <c r="BS361" s="16">
        <f t="shared" si="452"/>
        <v>4.8426748404475806E-2</v>
      </c>
      <c r="BT361" s="16">
        <f t="shared" si="452"/>
        <v>7.1989136915382446E-3</v>
      </c>
      <c r="BU361" s="16"/>
      <c r="BV361" s="16">
        <f t="shared" si="452"/>
        <v>4.6816668348301782E-3</v>
      </c>
      <c r="BW361" s="16">
        <f t="shared" si="452"/>
        <v>1.8441422808319174E-2</v>
      </c>
      <c r="BX361" s="16">
        <f t="shared" si="452"/>
        <v>3.7539600890486025E-3</v>
      </c>
      <c r="BY361" s="16">
        <f t="shared" si="452"/>
        <v>8.4900299922416878E-3</v>
      </c>
      <c r="BZ361" s="16">
        <f t="shared" si="452"/>
        <v>3.4790167304790121E-3</v>
      </c>
      <c r="CA361" s="16">
        <f t="shared" si="452"/>
        <v>5.7327922943098075E-2</v>
      </c>
      <c r="CB361" s="16">
        <f t="shared" si="452"/>
        <v>1.5750062676932686E-2</v>
      </c>
      <c r="CC361" s="16"/>
      <c r="CD361" s="16">
        <f t="shared" si="452"/>
        <v>-4.9791795871356515E-2</v>
      </c>
      <c r="CE361" s="16">
        <f t="shared" si="452"/>
        <v>1.4910532087248241E-2</v>
      </c>
      <c r="CF361" s="16">
        <f t="shared" si="452"/>
        <v>2.7399014228057794E-4</v>
      </c>
      <c r="CG361" s="16">
        <f t="shared" si="452"/>
        <v>4.9936403036001664E-3</v>
      </c>
      <c r="CH361" s="16">
        <f t="shared" si="452"/>
        <v>-3.4669551355587247E-3</v>
      </c>
      <c r="CI361" s="16">
        <f t="shared" si="452"/>
        <v>5.3662214470681091E-2</v>
      </c>
      <c r="CJ361" s="16">
        <f t="shared" si="452"/>
        <v>-3.932352429550201E-2</v>
      </c>
      <c r="CK361" s="16"/>
      <c r="CL361" s="16">
        <f t="shared" si="452"/>
        <v>-4.9791795871356515E-2</v>
      </c>
      <c r="CM361" s="16">
        <f t="shared" si="452"/>
        <v>-3.6778088699802369E-2</v>
      </c>
      <c r="CN361" s="16">
        <f t="shared" si="452"/>
        <v>-5.0669202705746264E-2</v>
      </c>
      <c r="CO361" s="16">
        <f t="shared" si="452"/>
        <v>-4.618992073425543E-2</v>
      </c>
      <c r="CP361" s="16">
        <f t="shared" si="452"/>
        <v>-5.4219624488422102E-2</v>
      </c>
      <c r="CQ361" s="16">
        <f t="shared" si="452"/>
        <v>-5.0929238738658622E-2</v>
      </c>
      <c r="CR361" s="16">
        <f t="shared" si="452"/>
        <v>-3.932352429550201E-2</v>
      </c>
      <c r="CS361" s="16"/>
      <c r="CT361" s="16">
        <f t="shared" ref="CT361:CZ361" si="453">CT117/CT116-1</f>
        <v>-1.0896771015630247E-2</v>
      </c>
      <c r="CU361" s="16">
        <f t="shared" si="453"/>
        <v>2.6496283192871672E-3</v>
      </c>
      <c r="CV361" s="16">
        <f t="shared" si="453"/>
        <v>-1.1810092884729118E-2</v>
      </c>
      <c r="CW361" s="16">
        <f t="shared" si="453"/>
        <v>-7.1474597457151789E-3</v>
      </c>
      <c r="CX361" s="16">
        <f t="shared" si="453"/>
        <v>-1.5505844651807932E-2</v>
      </c>
      <c r="CY361" s="16">
        <f t="shared" si="453"/>
        <v>4.0933160423923809E-2</v>
      </c>
      <c r="CZ361" s="16">
        <f t="shared" si="453"/>
        <v>4.0933160423923809E-2</v>
      </c>
    </row>
    <row r="362" spans="12:104" x14ac:dyDescent="0.25">
      <c r="L362" s="121"/>
      <c r="M362" s="278"/>
      <c r="N362" s="278"/>
      <c r="O362" s="278"/>
      <c r="P362" s="278"/>
      <c r="Q362" s="278"/>
      <c r="R362" s="278"/>
      <c r="S362" s="278"/>
      <c r="T362" s="278"/>
      <c r="U362" s="63"/>
      <c r="V362" s="121"/>
      <c r="W362" s="278"/>
      <c r="X362" s="278"/>
      <c r="Y362" s="278"/>
      <c r="Z362" s="278"/>
      <c r="AA362" s="278"/>
      <c r="AB362" s="278"/>
      <c r="AC362" s="278"/>
      <c r="AD362" s="278"/>
      <c r="AO362" s="78">
        <v>39262</v>
      </c>
      <c r="AP362" s="18">
        <f t="shared" ref="AP362:CR362" si="454">AP118/AP117-1</f>
        <v>-2.2860268885831259E-2</v>
      </c>
      <c r="AQ362" s="18">
        <f t="shared" si="454"/>
        <v>-1.6229605165869798E-2</v>
      </c>
      <c r="AR362" s="18">
        <f t="shared" si="454"/>
        <v>-8.5908782623986824E-3</v>
      </c>
      <c r="AS362" s="18">
        <f t="shared" si="454"/>
        <v>-3.432549692261111E-2</v>
      </c>
      <c r="AT362" s="18">
        <f t="shared" si="454"/>
        <v>-1.9825712486542413E-2</v>
      </c>
      <c r="AU362" s="18">
        <f t="shared" si="454"/>
        <v>-1.9615486843271079E-2</v>
      </c>
      <c r="AV362" s="18">
        <f t="shared" si="454"/>
        <v>2.448870075728804E-3</v>
      </c>
      <c r="AW362" s="16"/>
      <c r="AX362" s="18">
        <f t="shared" si="454"/>
        <v>2.3395086862106451E-2</v>
      </c>
      <c r="AY362" s="18">
        <f t="shared" si="454"/>
        <v>6.7857886736435447E-3</v>
      </c>
      <c r="AZ362" s="18">
        <f t="shared" si="454"/>
        <v>1.4603224256537262E-2</v>
      </c>
      <c r="BA362" s="18">
        <f t="shared" si="454"/>
        <v>-1.1733458042593958E-2</v>
      </c>
      <c r="BB362" s="18">
        <f t="shared" si="454"/>
        <v>3.10555010983804E-3</v>
      </c>
      <c r="BC362" s="18">
        <f t="shared" si="454"/>
        <v>3.3206940002945551E-3</v>
      </c>
      <c r="BD362" s="18">
        <f t="shared" si="454"/>
        <v>2.5901248465971083E-2</v>
      </c>
      <c r="BE362" s="16"/>
      <c r="BF362" s="18">
        <f t="shared" si="454"/>
        <v>1.6497350653255083E-2</v>
      </c>
      <c r="BG362" s="18">
        <f t="shared" si="454"/>
        <v>-6.7400521044135298E-3</v>
      </c>
      <c r="BH362" s="18">
        <f t="shared" si="454"/>
        <v>7.7647456597420561E-3</v>
      </c>
      <c r="BI362" s="18">
        <f t="shared" si="454"/>
        <v>-1.8394426028435551E-2</v>
      </c>
      <c r="BJ362" s="18">
        <f t="shared" si="454"/>
        <v>-3.6554335641286739E-3</v>
      </c>
      <c r="BK362" s="18">
        <f t="shared" si="454"/>
        <v>-3.4417397547038542E-3</v>
      </c>
      <c r="BL362" s="18">
        <f t="shared" si="454"/>
        <v>1.8986620597327475E-2</v>
      </c>
      <c r="BM362" s="16"/>
      <c r="BN362" s="18">
        <f t="shared" si="454"/>
        <v>8.6653209800429121E-3</v>
      </c>
      <c r="BO362" s="18">
        <f t="shared" si="454"/>
        <v>-1.4393039473374225E-2</v>
      </c>
      <c r="BP362" s="18">
        <f t="shared" si="454"/>
        <v>-7.7049189239687399E-3</v>
      </c>
      <c r="BQ362" s="18">
        <f t="shared" si="454"/>
        <v>-2.5957617391202059E-2</v>
      </c>
      <c r="BR362" s="18">
        <f t="shared" si="454"/>
        <v>-1.1332187668853688E-2</v>
      </c>
      <c r="BS362" s="18">
        <f t="shared" si="454"/>
        <v>-1.1120140352904984E-2</v>
      </c>
      <c r="BT362" s="18">
        <f t="shared" si="454"/>
        <v>1.1135411301016251E-2</v>
      </c>
      <c r="BU362" s="16"/>
      <c r="BV362" s="18">
        <f t="shared" si="454"/>
        <v>3.5545617921176831E-2</v>
      </c>
      <c r="BW362" s="18">
        <f t="shared" si="454"/>
        <v>1.1872766651954247E-2</v>
      </c>
      <c r="BX362" s="18">
        <f t="shared" si="454"/>
        <v>1.8739121411069481E-2</v>
      </c>
      <c r="BY362" s="18">
        <f t="shared" si="454"/>
        <v>2.6649371582455395E-2</v>
      </c>
      <c r="BZ362" s="18">
        <f t="shared" si="454"/>
        <v>1.5015188233572507E-2</v>
      </c>
      <c r="CA362" s="18">
        <f t="shared" si="454"/>
        <v>1.5232886477236862E-2</v>
      </c>
      <c r="CB362" s="18">
        <f t="shared" si="454"/>
        <v>3.8081534596956068E-2</v>
      </c>
      <c r="CC362" s="16"/>
      <c r="CD362" s="18">
        <f t="shared" si="454"/>
        <v>2.0007952573741994E-2</v>
      </c>
      <c r="CE362" s="18">
        <f t="shared" si="454"/>
        <v>-3.0959355269224442E-3</v>
      </c>
      <c r="CF362" s="18">
        <f t="shared" si="454"/>
        <v>3.6688447824881898E-3</v>
      </c>
      <c r="CG362" s="18">
        <f t="shared" si="454"/>
        <v>1.1462078088831484E-2</v>
      </c>
      <c r="CH362" s="18">
        <f t="shared" si="454"/>
        <v>-1.4793067539908944E-2</v>
      </c>
      <c r="CI362" s="18">
        <f t="shared" si="454"/>
        <v>2.14477818842429E-4</v>
      </c>
      <c r="CJ362" s="18">
        <f t="shared" si="454"/>
        <v>2.2505819525805437E-2</v>
      </c>
      <c r="CK362" s="16"/>
      <c r="CL362" s="18">
        <f t="shared" si="454"/>
        <v>2.0007952573741994E-2</v>
      </c>
      <c r="CM362" s="18">
        <f t="shared" si="454"/>
        <v>-3.3097034877799247E-3</v>
      </c>
      <c r="CN362" s="18">
        <f t="shared" si="454"/>
        <v>3.4536262374229576E-3</v>
      </c>
      <c r="CO362" s="18">
        <f t="shared" si="454"/>
        <v>1.1245188426502573E-2</v>
      </c>
      <c r="CP362" s="18">
        <f t="shared" si="454"/>
        <v>-1.5004327263366757E-2</v>
      </c>
      <c r="CQ362" s="18">
        <f t="shared" si="454"/>
        <v>-2.1443182797176163E-4</v>
      </c>
      <c r="CR362" s="18">
        <f t="shared" si="454"/>
        <v>2.2505819525805437E-2</v>
      </c>
      <c r="CS362" s="16"/>
      <c r="CT362" s="18">
        <f t="shared" ref="CT362:CZ362" si="455">CT118/CT117-1</f>
        <v>-2.4428877609925514E-3</v>
      </c>
      <c r="CU362" s="18">
        <f t="shared" si="455"/>
        <v>-2.5247311575749887E-2</v>
      </c>
      <c r="CV362" s="18">
        <f t="shared" si="455"/>
        <v>-1.8632845823037036E-2</v>
      </c>
      <c r="CW362" s="18">
        <f t="shared" si="455"/>
        <v>-1.1012779472027834E-2</v>
      </c>
      <c r="CX362" s="18">
        <f t="shared" si="455"/>
        <v>-3.6684531347281446E-2</v>
      </c>
      <c r="CY362" s="18">
        <f t="shared" si="455"/>
        <v>-2.2010456171528303E-2</v>
      </c>
      <c r="CZ362" s="18">
        <f t="shared" si="455"/>
        <v>-2.2010456171528303E-2</v>
      </c>
    </row>
    <row r="363" spans="12:104" x14ac:dyDescent="0.25">
      <c r="L363" s="121"/>
      <c r="M363" s="278"/>
      <c r="N363" s="278"/>
      <c r="O363" s="278"/>
      <c r="P363" s="278"/>
      <c r="Q363" s="278"/>
      <c r="R363" s="278"/>
      <c r="S363" s="278"/>
      <c r="T363" s="278"/>
      <c r="U363" s="63"/>
      <c r="V363" s="121"/>
      <c r="W363" s="278"/>
      <c r="X363" s="278"/>
      <c r="Y363" s="278"/>
      <c r="Z363" s="278"/>
      <c r="AA363" s="278"/>
      <c r="AB363" s="278"/>
      <c r="AC363" s="278"/>
      <c r="AD363" s="278"/>
      <c r="AO363" s="78">
        <v>39294</v>
      </c>
      <c r="AP363" s="16">
        <f t="shared" ref="AP363:CR363" si="456">AP119/AP118-1</f>
        <v>-1.1230998914223744E-2</v>
      </c>
      <c r="AQ363" s="16">
        <f t="shared" si="456"/>
        <v>-1.0146434342549471E-3</v>
      </c>
      <c r="AR363" s="16">
        <f t="shared" si="456"/>
        <v>-1.5202317508844487E-4</v>
      </c>
      <c r="AS363" s="16">
        <f t="shared" si="456"/>
        <v>2.6810715927613193E-2</v>
      </c>
      <c r="AT363" s="16">
        <f t="shared" si="456"/>
        <v>5.533334714939997E-3</v>
      </c>
      <c r="AU363" s="16">
        <f t="shared" si="456"/>
        <v>-1.2308415268941664E-2</v>
      </c>
      <c r="AV363" s="16">
        <f t="shared" si="456"/>
        <v>-8.5211440624645141E-3</v>
      </c>
      <c r="AW363" s="16"/>
      <c r="AX363" s="16">
        <f t="shared" si="456"/>
        <v>1.1358566967502925E-2</v>
      </c>
      <c r="AY363" s="16">
        <f t="shared" si="456"/>
        <v>1.0332398637851847E-2</v>
      </c>
      <c r="AZ363" s="16">
        <f t="shared" si="456"/>
        <v>1.1204817026999825E-2</v>
      </c>
      <c r="BA363" s="16">
        <f t="shared" si="456"/>
        <v>3.8473814207426793E-2</v>
      </c>
      <c r="BB363" s="16">
        <f t="shared" si="456"/>
        <v>1.6954752435356157E-2</v>
      </c>
      <c r="BC363" s="16">
        <f t="shared" si="456"/>
        <v>-1.0896542605347559E-3</v>
      </c>
      <c r="BD363" s="16">
        <f t="shared" si="456"/>
        <v>2.7406349195651103E-3</v>
      </c>
      <c r="BE363" s="16"/>
      <c r="BF363" s="16">
        <f t="shared" si="456"/>
        <v>1.0156739811912896E-3</v>
      </c>
      <c r="BG363" s="16">
        <f t="shared" si="456"/>
        <v>-1.0226731966412328E-2</v>
      </c>
      <c r="BH363" s="16">
        <f t="shared" si="456"/>
        <v>8.6349640011951223E-4</v>
      </c>
      <c r="BI363" s="16">
        <f t="shared" si="456"/>
        <v>2.7853620855389449E-2</v>
      </c>
      <c r="BJ363" s="16">
        <f t="shared" si="456"/>
        <v>6.5546287602307185E-3</v>
      </c>
      <c r="BK363" s="16">
        <f t="shared" si="456"/>
        <v>-1.1305242624888634E-2</v>
      </c>
      <c r="BL363" s="16">
        <f t="shared" si="456"/>
        <v>-7.5141247855875504E-3</v>
      </c>
      <c r="BM363" s="16"/>
      <c r="BN363" s="16">
        <f t="shared" si="456"/>
        <v>1.5204628964804456E-4</v>
      </c>
      <c r="BO363" s="16">
        <f t="shared" si="456"/>
        <v>-1.1080660256289843E-2</v>
      </c>
      <c r="BP363" s="16">
        <f t="shared" si="456"/>
        <v>-8.6275141737635064E-4</v>
      </c>
      <c r="BQ363" s="16">
        <f t="shared" si="456"/>
        <v>2.6966838687140893E-2</v>
      </c>
      <c r="BR363" s="16">
        <f t="shared" si="456"/>
        <v>5.6862223276008539E-3</v>
      </c>
      <c r="BS363" s="16">
        <f t="shared" si="456"/>
        <v>-1.2158240428166711E-2</v>
      </c>
      <c r="BT363" s="16">
        <f t="shared" si="456"/>
        <v>-8.3703933811547504E-3</v>
      </c>
      <c r="BU363" s="16"/>
      <c r="BV363" s="16">
        <f t="shared" si="456"/>
        <v>-2.6110670167083905E-2</v>
      </c>
      <c r="BW363" s="16">
        <f t="shared" si="456"/>
        <v>-3.7048420173011687E-2</v>
      </c>
      <c r="BX363" s="16">
        <f t="shared" si="456"/>
        <v>-2.7098820581290206E-2</v>
      </c>
      <c r="BY363" s="16">
        <f t="shared" si="456"/>
        <v>-2.6258723915189797E-2</v>
      </c>
      <c r="BZ363" s="16">
        <f t="shared" si="456"/>
        <v>-2.0721814529809812E-2</v>
      </c>
      <c r="CA363" s="16">
        <f t="shared" si="456"/>
        <v>-3.8097704464658766E-2</v>
      </c>
      <c r="CB363" s="16">
        <f t="shared" si="456"/>
        <v>-3.4409321447487207E-2</v>
      </c>
      <c r="CC363" s="16"/>
      <c r="CD363" s="16">
        <f t="shared" si="456"/>
        <v>1.2461800281808655E-2</v>
      </c>
      <c r="CE363" s="16">
        <f t="shared" si="456"/>
        <v>-1.6672081422259732E-2</v>
      </c>
      <c r="CF363" s="16">
        <f t="shared" si="456"/>
        <v>-6.5119453757854773E-3</v>
      </c>
      <c r="CG363" s="16">
        <f t="shared" si="456"/>
        <v>-5.6540720170554781E-3</v>
      </c>
      <c r="CH363" s="16">
        <f t="shared" si="456"/>
        <v>2.1160294222075882E-2</v>
      </c>
      <c r="CI363" s="16">
        <f t="shared" si="456"/>
        <v>-1.7743568878240801E-2</v>
      </c>
      <c r="CJ363" s="16">
        <f t="shared" si="456"/>
        <v>3.8344674238652843E-3</v>
      </c>
      <c r="CK363" s="16"/>
      <c r="CL363" s="16">
        <f t="shared" si="456"/>
        <v>1.2461800281808655E-2</v>
      </c>
      <c r="CM363" s="16">
        <f t="shared" si="456"/>
        <v>1.0908429021507793E-3</v>
      </c>
      <c r="CN363" s="16">
        <f t="shared" si="456"/>
        <v>1.1434512563718746E-2</v>
      </c>
      <c r="CO363" s="16">
        <f t="shared" si="456"/>
        <v>1.2307882624273958E-2</v>
      </c>
      <c r="CP363" s="16">
        <f t="shared" si="456"/>
        <v>3.9606625996724265E-2</v>
      </c>
      <c r="CQ363" s="16">
        <f t="shared" si="456"/>
        <v>1.8064090308858693E-2</v>
      </c>
      <c r="CR363" s="16">
        <f t="shared" si="456"/>
        <v>3.8344674238652843E-3</v>
      </c>
      <c r="CS363" s="16"/>
      <c r="CT363" s="16">
        <f t="shared" ref="CT363:CZ363" si="457">CT119/CT118-1</f>
        <v>8.5943779954913424E-3</v>
      </c>
      <c r="CU363" s="16">
        <f t="shared" si="457"/>
        <v>-2.7331443686682277E-3</v>
      </c>
      <c r="CV363" s="16">
        <f t="shared" si="457"/>
        <v>7.571014332032E-3</v>
      </c>
      <c r="CW363" s="16">
        <f t="shared" si="457"/>
        <v>8.4410482757724115E-3</v>
      </c>
      <c r="CX363" s="16">
        <f t="shared" si="457"/>
        <v>3.563551535011622E-2</v>
      </c>
      <c r="CY363" s="16">
        <f t="shared" si="457"/>
        <v>-3.8198204467968511E-3</v>
      </c>
      <c r="CZ363" s="16">
        <f t="shared" si="457"/>
        <v>-3.8198204467968511E-3</v>
      </c>
    </row>
    <row r="364" spans="12:104" x14ac:dyDescent="0.25">
      <c r="L364" s="121"/>
      <c r="M364" s="278"/>
      <c r="N364" s="278"/>
      <c r="O364" s="278"/>
      <c r="P364" s="278"/>
      <c r="Q364" s="278"/>
      <c r="R364" s="278"/>
      <c r="S364" s="278"/>
      <c r="T364" s="278"/>
      <c r="U364" s="63"/>
      <c r="V364" s="121"/>
      <c r="W364" s="278"/>
      <c r="X364" s="278"/>
      <c r="Y364" s="278"/>
      <c r="Z364" s="278"/>
      <c r="AA364" s="278"/>
      <c r="AB364" s="278"/>
      <c r="AC364" s="278"/>
      <c r="AD364" s="278"/>
      <c r="AO364" s="78">
        <v>39325</v>
      </c>
      <c r="AP364" s="18">
        <f t="shared" ref="AP364:CR364" si="458">AP120/AP119-1</f>
        <v>-6.8631824577047862E-4</v>
      </c>
      <c r="AQ364" s="18">
        <f t="shared" si="458"/>
        <v>-4.6771159874606782E-3</v>
      </c>
      <c r="AR364" s="18">
        <f t="shared" si="458"/>
        <v>-7.720572707690998E-3</v>
      </c>
      <c r="AS364" s="18">
        <f t="shared" si="458"/>
        <v>2.3831328733947776E-2</v>
      </c>
      <c r="AT364" s="18">
        <f t="shared" si="458"/>
        <v>-6.6570486397362627E-3</v>
      </c>
      <c r="AU364" s="18">
        <f t="shared" si="458"/>
        <v>9.6071147546983315E-3</v>
      </c>
      <c r="AV364" s="18">
        <f t="shared" si="458"/>
        <v>-3.9490622941308007E-2</v>
      </c>
      <c r="AW364" s="16"/>
      <c r="AX364" s="18">
        <f t="shared" si="458"/>
        <v>6.8678960200529993E-4</v>
      </c>
      <c r="AY364" s="18">
        <f t="shared" si="458"/>
        <v>-3.9935385800828893E-3</v>
      </c>
      <c r="AZ364" s="18">
        <f t="shared" si="458"/>
        <v>-7.039085514742971E-3</v>
      </c>
      <c r="BA364" s="18">
        <f t="shared" si="458"/>
        <v>2.4534485444729359E-2</v>
      </c>
      <c r="BB364" s="18">
        <f t="shared" si="458"/>
        <v>-5.9748310295167917E-3</v>
      </c>
      <c r="BC364" s="18">
        <f t="shared" si="458"/>
        <v>1.0300502423222557E-2</v>
      </c>
      <c r="BD364" s="18">
        <f t="shared" si="458"/>
        <v>-3.8830955088515529E-2</v>
      </c>
      <c r="BE364" s="16"/>
      <c r="BF364" s="18">
        <f t="shared" si="458"/>
        <v>4.6990941960516341E-3</v>
      </c>
      <c r="BG364" s="18">
        <f t="shared" si="458"/>
        <v>4.009550876195922E-3</v>
      </c>
      <c r="BH364" s="18">
        <f t="shared" si="458"/>
        <v>-3.0577582100403955E-3</v>
      </c>
      <c r="BI364" s="18">
        <f t="shared" si="458"/>
        <v>2.8642408588537283E-2</v>
      </c>
      <c r="BJ364" s="18">
        <f t="shared" si="458"/>
        <v>-1.9892365423104241E-3</v>
      </c>
      <c r="BK364" s="18">
        <f t="shared" si="458"/>
        <v>1.435135368793472E-2</v>
      </c>
      <c r="BL364" s="18">
        <f t="shared" si="458"/>
        <v>-3.497709890231826E-2</v>
      </c>
      <c r="BM364" s="16"/>
      <c r="BN364" s="18">
        <f t="shared" si="458"/>
        <v>7.7806437333469702E-3</v>
      </c>
      <c r="BO364" s="18">
        <f t="shared" si="458"/>
        <v>7.0889854898186222E-3</v>
      </c>
      <c r="BP364" s="18">
        <f t="shared" si="458"/>
        <v>3.0671367726884391E-3</v>
      </c>
      <c r="BQ364" s="18">
        <f t="shared" si="458"/>
        <v>3.1797395545865914E-2</v>
      </c>
      <c r="BR364" s="18">
        <f t="shared" si="458"/>
        <v>1.0717989698294517E-3</v>
      </c>
      <c r="BS364" s="18">
        <f t="shared" si="458"/>
        <v>1.7462508025257062E-2</v>
      </c>
      <c r="BT364" s="18">
        <f t="shared" si="458"/>
        <v>-3.2017241675875274E-2</v>
      </c>
      <c r="BU364" s="16"/>
      <c r="BV364" s="18">
        <f t="shared" si="458"/>
        <v>-2.3276616045161735E-2</v>
      </c>
      <c r="BW364" s="18">
        <f t="shared" si="458"/>
        <v>-2.3946959124640399E-2</v>
      </c>
      <c r="BX364" s="18">
        <f t="shared" si="458"/>
        <v>-2.7844864599583352E-2</v>
      </c>
      <c r="BY364" s="18">
        <f t="shared" si="458"/>
        <v>-3.0817479946286919E-2</v>
      </c>
      <c r="BZ364" s="18">
        <f t="shared" si="458"/>
        <v>-2.9778711119716972E-2</v>
      </c>
      <c r="CA364" s="18">
        <f t="shared" si="458"/>
        <v>-1.3893122411910319E-2</v>
      </c>
      <c r="CB364" s="18">
        <f t="shared" si="458"/>
        <v>-6.1848030918880692E-2</v>
      </c>
      <c r="CC364" s="16"/>
      <c r="CD364" s="18">
        <f t="shared" si="458"/>
        <v>-9.5156963677227591E-3</v>
      </c>
      <c r="CE364" s="18">
        <f t="shared" si="458"/>
        <v>6.0107442105363784E-3</v>
      </c>
      <c r="CF364" s="18">
        <f t="shared" si="458"/>
        <v>1.9932014915535756E-3</v>
      </c>
      <c r="CG364" s="18">
        <f t="shared" si="458"/>
        <v>-1.0706514467118122E-3</v>
      </c>
      <c r="CH364" s="18">
        <f t="shared" si="458"/>
        <v>3.0692700171611298E-2</v>
      </c>
      <c r="CI364" s="18">
        <f t="shared" si="458"/>
        <v>1.6373160319064661E-2</v>
      </c>
      <c r="CJ364" s="18">
        <f t="shared" si="458"/>
        <v>-4.8630538531748924E-2</v>
      </c>
      <c r="CK364" s="16"/>
      <c r="CL364" s="18">
        <f t="shared" si="458"/>
        <v>-9.5156963677227591E-3</v>
      </c>
      <c r="CM364" s="18">
        <f t="shared" si="458"/>
        <v>-1.0195483817454942E-2</v>
      </c>
      <c r="CN364" s="18">
        <f t="shared" si="458"/>
        <v>-1.4148306339570205E-2</v>
      </c>
      <c r="CO364" s="18">
        <f t="shared" si="458"/>
        <v>-1.7162802449742331E-2</v>
      </c>
      <c r="CP364" s="18">
        <f t="shared" si="458"/>
        <v>1.4088860677953452E-2</v>
      </c>
      <c r="CQ364" s="18">
        <f t="shared" si="458"/>
        <v>-1.6109398553898147E-2</v>
      </c>
      <c r="CR364" s="18">
        <f t="shared" si="458"/>
        <v>-4.8630538531748924E-2</v>
      </c>
      <c r="CS364" s="16"/>
      <c r="CT364" s="18">
        <f t="shared" ref="CT364:CZ364" si="459">CT120/CT119-1</f>
        <v>4.1114250297313637E-2</v>
      </c>
      <c r="CU364" s="18">
        <f t="shared" si="459"/>
        <v>4.0399714591403235E-2</v>
      </c>
      <c r="CV364" s="18">
        <f t="shared" si="459"/>
        <v>3.6244838192475148E-2</v>
      </c>
      <c r="CW364" s="18">
        <f t="shared" si="459"/>
        <v>3.3076252030880049E-2</v>
      </c>
      <c r="CX364" s="18">
        <f t="shared" si="459"/>
        <v>6.5925386245746731E-2</v>
      </c>
      <c r="CY364" s="18">
        <f t="shared" si="459"/>
        <v>5.1116354372671591E-2</v>
      </c>
      <c r="CZ364" s="18">
        <f t="shared" si="459"/>
        <v>5.1116354372671591E-2</v>
      </c>
    </row>
    <row r="365" spans="12:104" x14ac:dyDescent="0.25">
      <c r="L365" s="121"/>
      <c r="M365" s="278"/>
      <c r="N365" s="278"/>
      <c r="O365" s="278"/>
      <c r="P365" s="278"/>
      <c r="Q365" s="278"/>
      <c r="R365" s="278"/>
      <c r="S365" s="278"/>
      <c r="T365" s="278"/>
      <c r="U365" s="63"/>
      <c r="V365" s="121"/>
      <c r="W365" s="278"/>
      <c r="X365" s="278"/>
      <c r="Y365" s="278"/>
      <c r="Z365" s="278"/>
      <c r="AA365" s="278"/>
      <c r="AB365" s="278"/>
      <c r="AC365" s="278"/>
      <c r="AD365" s="278"/>
      <c r="AO365" s="78">
        <v>39353</v>
      </c>
      <c r="AP365" s="16">
        <f t="shared" ref="AP365:CR365" si="460">AP121/AP120-1</f>
        <v>-7.5083273239243242E-2</v>
      </c>
      <c r="AQ365" s="16">
        <f t="shared" si="460"/>
        <v>-3.1810222104639907E-2</v>
      </c>
      <c r="AR365" s="16">
        <f t="shared" si="460"/>
        <v>-6.1419414153280338E-2</v>
      </c>
      <c r="AS365" s="16">
        <f t="shared" si="460"/>
        <v>-6.7325276298004333E-2</v>
      </c>
      <c r="AT365" s="16">
        <f t="shared" si="460"/>
        <v>-3.9608274373923669E-2</v>
      </c>
      <c r="AU365" s="16">
        <f t="shared" si="460"/>
        <v>-1.596824476183567E-2</v>
      </c>
      <c r="AV365" s="16">
        <f t="shared" si="460"/>
        <v>3.1881267448177208E-3</v>
      </c>
      <c r="AW365" s="16"/>
      <c r="AX365" s="16">
        <f t="shared" si="460"/>
        <v>8.1178414301360746E-2</v>
      </c>
      <c r="AY365" s="16">
        <f t="shared" si="460"/>
        <v>4.6785888807691967E-2</v>
      </c>
      <c r="AZ365" s="16">
        <f t="shared" si="460"/>
        <v>1.477306949979873E-2</v>
      </c>
      <c r="BA365" s="16">
        <f t="shared" si="460"/>
        <v>8.3877788310833257E-3</v>
      </c>
      <c r="BB365" s="16">
        <f t="shared" si="460"/>
        <v>3.8354803020548722E-2</v>
      </c>
      <c r="BC365" s="16">
        <f t="shared" si="460"/>
        <v>6.3913892750583123E-2</v>
      </c>
      <c r="BD365" s="16">
        <f t="shared" si="460"/>
        <v>8.4625348119914623E-2</v>
      </c>
      <c r="BE365" s="16"/>
      <c r="BF365" s="16">
        <f t="shared" si="460"/>
        <v>3.2855358351116415E-2</v>
      </c>
      <c r="BG365" s="16">
        <f t="shared" si="460"/>
        <v>-4.4694802736577E-2</v>
      </c>
      <c r="BH365" s="16">
        <f t="shared" si="460"/>
        <v>-3.0582012663885494E-2</v>
      </c>
      <c r="BI365" s="16">
        <f t="shared" si="460"/>
        <v>-3.6681914025746831E-2</v>
      </c>
      <c r="BJ365" s="16">
        <f t="shared" si="460"/>
        <v>-8.0542600710319379E-3</v>
      </c>
      <c r="BK365" s="16">
        <f t="shared" si="460"/>
        <v>1.6362471185392247E-2</v>
      </c>
      <c r="BL365" s="16">
        <f t="shared" si="460"/>
        <v>3.6148232142603876E-2</v>
      </c>
      <c r="BM365" s="16"/>
      <c r="BN365" s="16">
        <f t="shared" si="460"/>
        <v>6.5438615585546422E-2</v>
      </c>
      <c r="BO365" s="16">
        <f t="shared" si="460"/>
        <v>-1.4558003108104511E-2</v>
      </c>
      <c r="BP365" s="16">
        <f t="shared" si="460"/>
        <v>3.1546776584910008E-2</v>
      </c>
      <c r="BQ365" s="16">
        <f t="shared" si="460"/>
        <v>-6.2923335873137365E-3</v>
      </c>
      <c r="BR365" s="16">
        <f t="shared" si="460"/>
        <v>2.3238430570860391E-2</v>
      </c>
      <c r="BS365" s="16">
        <f t="shared" si="460"/>
        <v>4.8425430993164875E-2</v>
      </c>
      <c r="BT365" s="16">
        <f t="shared" si="460"/>
        <v>6.8835368930856289E-2</v>
      </c>
      <c r="BU365" s="16"/>
      <c r="BV365" s="16">
        <f t="shared" si="460"/>
        <v>7.2185162294068794E-2</v>
      </c>
      <c r="BW365" s="16">
        <f t="shared" si="460"/>
        <v>-8.3180092095190838E-3</v>
      </c>
      <c r="BX365" s="16">
        <f t="shared" si="460"/>
        <v>3.8078714144195169E-2</v>
      </c>
      <c r="BY365" s="16">
        <f t="shared" si="460"/>
        <v>6.3321777621272446E-3</v>
      </c>
      <c r="BZ365" s="16">
        <f t="shared" si="460"/>
        <v>2.9717758206275313E-2</v>
      </c>
      <c r="CA365" s="16">
        <f t="shared" si="460"/>
        <v>5.5064247192548654E-2</v>
      </c>
      <c r="CB365" s="16">
        <f t="shared" si="460"/>
        <v>7.5603424485375381E-2</v>
      </c>
      <c r="CC365" s="16"/>
      <c r="CD365" s="16">
        <f t="shared" si="460"/>
        <v>1.6227367335285736E-2</v>
      </c>
      <c r="CE365" s="16">
        <f t="shared" si="460"/>
        <v>-3.6938051337534694E-2</v>
      </c>
      <c r="CF365" s="16">
        <f t="shared" si="460"/>
        <v>8.1196579075069053E-3</v>
      </c>
      <c r="CG365" s="16">
        <f t="shared" si="460"/>
        <v>-2.2710670237332531E-2</v>
      </c>
      <c r="CH365" s="16">
        <f t="shared" si="460"/>
        <v>-2.8860100711521675E-2</v>
      </c>
      <c r="CI365" s="16">
        <f t="shared" si="460"/>
        <v>2.4614986761446023E-2</v>
      </c>
      <c r="CJ365" s="16">
        <f t="shared" si="460"/>
        <v>1.9467228983903073E-2</v>
      </c>
      <c r="CK365" s="16"/>
      <c r="CL365" s="16">
        <f t="shared" si="460"/>
        <v>1.6227367335285736E-2</v>
      </c>
      <c r="CM365" s="16">
        <f t="shared" si="460"/>
        <v>-6.0074309759546307E-2</v>
      </c>
      <c r="CN365" s="16">
        <f t="shared" si="460"/>
        <v>-1.6099050928463199E-2</v>
      </c>
      <c r="CO365" s="16">
        <f t="shared" si="460"/>
        <v>-4.6188722212977984E-2</v>
      </c>
      <c r="CP365" s="16">
        <f t="shared" si="460"/>
        <v>-5.219042095215598E-2</v>
      </c>
      <c r="CQ365" s="16">
        <f t="shared" si="460"/>
        <v>-2.4023645056420406E-2</v>
      </c>
      <c r="CR365" s="16">
        <f t="shared" si="460"/>
        <v>1.9467228983903073E-2</v>
      </c>
      <c r="CS365" s="16"/>
      <c r="CT365" s="16">
        <f t="shared" ref="CT365:CZ365" si="461">CT121/CT120-1</f>
        <v>-3.1779948943002623E-3</v>
      </c>
      <c r="CU365" s="16">
        <f t="shared" si="461"/>
        <v>-7.8022653874541881E-2</v>
      </c>
      <c r="CV365" s="16">
        <f t="shared" si="461"/>
        <v>-3.488712427550511E-2</v>
      </c>
      <c r="CW365" s="16">
        <f t="shared" si="461"/>
        <v>-6.4402218462990546E-2</v>
      </c>
      <c r="CX365" s="16">
        <f t="shared" si="461"/>
        <v>-7.0289311807972377E-2</v>
      </c>
      <c r="CY365" s="16">
        <f t="shared" si="461"/>
        <v>-1.9095492655811896E-2</v>
      </c>
      <c r="CZ365" s="16">
        <f t="shared" si="461"/>
        <v>-1.9095492655811896E-2</v>
      </c>
    </row>
    <row r="366" spans="12:104" x14ac:dyDescent="0.25">
      <c r="L366" s="121"/>
      <c r="M366" s="278"/>
      <c r="N366" s="278"/>
      <c r="O366" s="278"/>
      <c r="P366" s="278"/>
      <c r="Q366" s="278"/>
      <c r="R366" s="278"/>
      <c r="S366" s="278"/>
      <c r="T366" s="278"/>
      <c r="U366" s="63"/>
      <c r="V366" s="121"/>
      <c r="W366" s="278"/>
      <c r="X366" s="278"/>
      <c r="Y366" s="278"/>
      <c r="Z366" s="278"/>
      <c r="AA366" s="278"/>
      <c r="AB366" s="278"/>
      <c r="AC366" s="278"/>
      <c r="AD366" s="278"/>
      <c r="AO366" s="78">
        <v>39386</v>
      </c>
      <c r="AP366" s="18">
        <f t="shared" ref="AP366:CR366" si="462">AP122/AP121-1</f>
        <v>-3.6755833596316956E-3</v>
      </c>
      <c r="AQ366" s="18">
        <f t="shared" si="462"/>
        <v>1.1749856867745878E-2</v>
      </c>
      <c r="AR366" s="18">
        <f t="shared" si="462"/>
        <v>1.2316790015962864E-2</v>
      </c>
      <c r="AS366" s="18">
        <f t="shared" si="462"/>
        <v>-9.0790903859679917E-3</v>
      </c>
      <c r="AT366" s="18">
        <f t="shared" si="462"/>
        <v>1.1666090563429155E-3</v>
      </c>
      <c r="AU366" s="18">
        <f t="shared" si="462"/>
        <v>4.816636274889019E-2</v>
      </c>
      <c r="AV366" s="18">
        <f t="shared" si="462"/>
        <v>4.8196801515401733E-2</v>
      </c>
      <c r="AW366" s="16"/>
      <c r="AX366" s="18">
        <f t="shared" si="462"/>
        <v>3.6891431126679919E-3</v>
      </c>
      <c r="AY366" s="18">
        <f t="shared" si="462"/>
        <v>1.5482346883952225E-2</v>
      </c>
      <c r="AZ366" s="18">
        <f t="shared" si="462"/>
        <v>1.6051371529688385E-2</v>
      </c>
      <c r="BA366" s="18">
        <f t="shared" si="462"/>
        <v>-5.4234413370666257E-3</v>
      </c>
      <c r="BB366" s="18">
        <f t="shared" si="462"/>
        <v>4.8600559567764101E-3</v>
      </c>
      <c r="BC366" s="18">
        <f t="shared" si="462"/>
        <v>5.2033198466955533E-2</v>
      </c>
      <c r="BD366" s="18">
        <f t="shared" si="462"/>
        <v>5.206374952643289E-2</v>
      </c>
      <c r="BE366" s="16"/>
      <c r="BF366" s="18">
        <f t="shared" si="462"/>
        <v>-1.1613401067455453E-2</v>
      </c>
      <c r="BG366" s="18">
        <f t="shared" si="462"/>
        <v>-1.5246298403374992E-2</v>
      </c>
      <c r="BH366" s="18">
        <f t="shared" si="462"/>
        <v>5.6034912618851962E-4</v>
      </c>
      <c r="BI366" s="18">
        <f t="shared" si="462"/>
        <v>-2.0587052335443556E-2</v>
      </c>
      <c r="BJ366" s="18">
        <f t="shared" si="462"/>
        <v>-1.0460340309972782E-2</v>
      </c>
      <c r="BK366" s="18">
        <f t="shared" si="462"/>
        <v>3.5993586392871313E-2</v>
      </c>
      <c r="BL366" s="18">
        <f t="shared" si="462"/>
        <v>3.6023671661779444E-2</v>
      </c>
      <c r="BM366" s="16"/>
      <c r="BN366" s="18">
        <f t="shared" si="462"/>
        <v>-1.21669324636694E-2</v>
      </c>
      <c r="BO366" s="18">
        <f t="shared" si="462"/>
        <v>-1.5797795248799762E-2</v>
      </c>
      <c r="BP366" s="18">
        <f t="shared" si="462"/>
        <v>-5.6003531089143799E-4</v>
      </c>
      <c r="BQ366" s="18">
        <f t="shared" si="462"/>
        <v>-2.1135558170079838E-2</v>
      </c>
      <c r="BR366" s="18">
        <f t="shared" si="462"/>
        <v>-1.1014517460926521E-2</v>
      </c>
      <c r="BS366" s="18">
        <f t="shared" si="462"/>
        <v>3.5413393402634608E-2</v>
      </c>
      <c r="BT366" s="18">
        <f t="shared" si="462"/>
        <v>3.5443461822729727E-2</v>
      </c>
      <c r="BU366" s="16"/>
      <c r="BV366" s="18">
        <f t="shared" si="462"/>
        <v>9.162275513496132E-3</v>
      </c>
      <c r="BW366" s="18">
        <f t="shared" si="462"/>
        <v>5.4530154464504932E-3</v>
      </c>
      <c r="BX366" s="18">
        <f t="shared" si="462"/>
        <v>2.1019787807108337E-2</v>
      </c>
      <c r="BY366" s="18">
        <f t="shared" si="462"/>
        <v>2.1591915353027069E-2</v>
      </c>
      <c r="BZ366" s="18">
        <f t="shared" si="462"/>
        <v>1.0339573363429944E-2</v>
      </c>
      <c r="CA366" s="18">
        <f t="shared" si="462"/>
        <v>5.7769951748374737E-2</v>
      </c>
      <c r="CB366" s="18">
        <f t="shared" si="462"/>
        <v>5.7800669403251348E-2</v>
      </c>
      <c r="CC366" s="16"/>
      <c r="CD366" s="18">
        <f t="shared" si="462"/>
        <v>-4.5952975081713809E-2</v>
      </c>
      <c r="CE366" s="18">
        <f t="shared" si="462"/>
        <v>-4.8365500528815275E-3</v>
      </c>
      <c r="CF366" s="18">
        <f t="shared" si="462"/>
        <v>1.0570915685430338E-2</v>
      </c>
      <c r="CG366" s="18">
        <f t="shared" si="462"/>
        <v>1.1137188214986216E-2</v>
      </c>
      <c r="CH366" s="18">
        <f t="shared" si="462"/>
        <v>-1.0233760644462575E-2</v>
      </c>
      <c r="CI366" s="18">
        <f t="shared" si="462"/>
        <v>4.6944987245277181E-2</v>
      </c>
      <c r="CJ366" s="18">
        <f t="shared" si="462"/>
        <v>2.9040014632553124E-5</v>
      </c>
      <c r="CK366" s="16"/>
      <c r="CL366" s="18">
        <f t="shared" si="462"/>
        <v>-4.5952975081713809E-2</v>
      </c>
      <c r="CM366" s="18">
        <f t="shared" si="462"/>
        <v>-4.9459654450809465E-2</v>
      </c>
      <c r="CN366" s="18">
        <f t="shared" si="462"/>
        <v>-3.4743059093825024E-2</v>
      </c>
      <c r="CO366" s="18">
        <f t="shared" si="462"/>
        <v>-3.4202178210441136E-2</v>
      </c>
      <c r="CP366" s="18">
        <f t="shared" si="462"/>
        <v>-5.4614854253410727E-2</v>
      </c>
      <c r="CQ366" s="18">
        <f t="shared" si="462"/>
        <v>-4.4839975182267122E-2</v>
      </c>
      <c r="CR366" s="18">
        <f t="shared" si="462"/>
        <v>2.9040014632553124E-5</v>
      </c>
      <c r="CS366" s="16"/>
      <c r="CT366" s="18">
        <f t="shared" ref="CT366:CZ366" si="463">CT122/CT121-1</f>
        <v>-4.5980679816731596E-2</v>
      </c>
      <c r="CU366" s="18">
        <f t="shared" si="463"/>
        <v>-4.9487257354764336E-2</v>
      </c>
      <c r="CV366" s="18">
        <f t="shared" si="463"/>
        <v>-3.4771089355513984E-2</v>
      </c>
      <c r="CW366" s="18">
        <f t="shared" si="463"/>
        <v>-3.4230224178862789E-2</v>
      </c>
      <c r="CX366" s="18">
        <f t="shared" si="463"/>
        <v>-5.4642307454635164E-2</v>
      </c>
      <c r="CY366" s="18">
        <f t="shared" si="463"/>
        <v>-2.9039171334455105E-5</v>
      </c>
      <c r="CZ366" s="18">
        <f t="shared" si="463"/>
        <v>-2.9039171334455105E-5</v>
      </c>
    </row>
    <row r="367" spans="12:104" x14ac:dyDescent="0.25">
      <c r="L367" s="121"/>
      <c r="M367" s="278"/>
      <c r="N367" s="278"/>
      <c r="O367" s="278"/>
      <c r="P367" s="278"/>
      <c r="Q367" s="278"/>
      <c r="R367" s="278"/>
      <c r="S367" s="278"/>
      <c r="T367" s="278"/>
      <c r="U367" s="63"/>
      <c r="V367" s="121"/>
      <c r="W367" s="278"/>
      <c r="X367" s="278"/>
      <c r="Y367" s="278"/>
      <c r="Z367" s="278"/>
      <c r="AA367" s="278"/>
      <c r="AB367" s="278"/>
      <c r="AC367" s="278"/>
      <c r="AD367" s="278"/>
      <c r="AO367" s="78">
        <v>39416</v>
      </c>
      <c r="AP367" s="16">
        <f t="shared" ref="AP367:CR367" si="464">AP123/AP122-1</f>
        <v>3.2773751187792355E-2</v>
      </c>
      <c r="AQ367" s="16">
        <f t="shared" si="464"/>
        <v>4.3186933316185394E-2</v>
      </c>
      <c r="AR367" s="16">
        <f t="shared" si="464"/>
        <v>2.1341408783844162E-2</v>
      </c>
      <c r="AS367" s="16">
        <f t="shared" si="464"/>
        <v>7.1749650500053885E-2</v>
      </c>
      <c r="AT367" s="16">
        <f t="shared" si="464"/>
        <v>5.6795131845841951E-2</v>
      </c>
      <c r="AU367" s="16">
        <f t="shared" si="464"/>
        <v>-2.4619548026570071E-2</v>
      </c>
      <c r="AV367" s="16">
        <f t="shared" si="464"/>
        <v>-2.223237277621426E-2</v>
      </c>
      <c r="AW367" s="16"/>
      <c r="AX367" s="16">
        <f t="shared" si="464"/>
        <v>-3.1733718203139194E-2</v>
      </c>
      <c r="AY367" s="16">
        <f t="shared" si="464"/>
        <v>1.0082733141132616E-2</v>
      </c>
      <c r="AZ367" s="16">
        <f t="shared" si="464"/>
        <v>-1.106955167169954E-2</v>
      </c>
      <c r="BA367" s="16">
        <f t="shared" si="464"/>
        <v>3.7739049106772171E-2</v>
      </c>
      <c r="BB367" s="16">
        <f t="shared" si="464"/>
        <v>2.3259092933396452E-2</v>
      </c>
      <c r="BC367" s="16">
        <f t="shared" si="464"/>
        <v>-5.5571996430345494E-2</v>
      </c>
      <c r="BD367" s="16">
        <f t="shared" si="464"/>
        <v>-5.3260575126685916E-2</v>
      </c>
      <c r="BE367" s="16"/>
      <c r="BF367" s="16">
        <f t="shared" si="464"/>
        <v>-4.1399035912862203E-2</v>
      </c>
      <c r="BG367" s="16">
        <f t="shared" si="464"/>
        <v>-9.9820864274925425E-3</v>
      </c>
      <c r="BH367" s="16">
        <f t="shared" si="464"/>
        <v>-2.0941140877691389E-2</v>
      </c>
      <c r="BI367" s="16">
        <f t="shared" si="464"/>
        <v>2.7380248229404769E-2</v>
      </c>
      <c r="BJ367" s="16">
        <f t="shared" si="464"/>
        <v>1.3044832230017844E-2</v>
      </c>
      <c r="BK367" s="16">
        <f t="shared" si="464"/>
        <v>-6.4999358386521822E-2</v>
      </c>
      <c r="BL367" s="16">
        <f t="shared" si="464"/>
        <v>-6.2711009890085712E-2</v>
      </c>
      <c r="BM367" s="16"/>
      <c r="BN367" s="16">
        <f t="shared" si="464"/>
        <v>-2.0895470016491724E-2</v>
      </c>
      <c r="BO367" s="16">
        <f t="shared" si="464"/>
        <v>1.1193458236028242E-2</v>
      </c>
      <c r="BP367" s="16">
        <f t="shared" si="464"/>
        <v>2.1389052029481048E-2</v>
      </c>
      <c r="BQ367" s="16">
        <f t="shared" si="464"/>
        <v>4.9354937812844613E-2</v>
      </c>
      <c r="BR367" s="16">
        <f t="shared" si="464"/>
        <v>3.4712900854782625E-2</v>
      </c>
      <c r="BS367" s="16">
        <f t="shared" si="464"/>
        <v>-4.5000581015453012E-2</v>
      </c>
      <c r="BT367" s="16">
        <f t="shared" si="464"/>
        <v>-4.2663286913965037E-2</v>
      </c>
      <c r="BU367" s="16"/>
      <c r="BV367" s="16">
        <f t="shared" si="464"/>
        <v>-6.6946278421063377E-2</v>
      </c>
      <c r="BW367" s="16">
        <f t="shared" si="464"/>
        <v>-3.6366607905191417E-2</v>
      </c>
      <c r="BX367" s="16">
        <f t="shared" si="464"/>
        <v>-2.665054956681534E-2</v>
      </c>
      <c r="BY367" s="16">
        <f t="shared" si="464"/>
        <v>-4.7033597531560001E-2</v>
      </c>
      <c r="BZ367" s="16">
        <f t="shared" si="464"/>
        <v>-1.3953369284734118E-2</v>
      </c>
      <c r="CA367" s="16">
        <f t="shared" si="464"/>
        <v>-8.9917639330845955E-2</v>
      </c>
      <c r="CB367" s="16">
        <f t="shared" si="464"/>
        <v>-8.7690276579440174E-2</v>
      </c>
      <c r="CC367" s="16"/>
      <c r="CD367" s="16">
        <f t="shared" si="464"/>
        <v>2.5240969282046777E-2</v>
      </c>
      <c r="CE367" s="16">
        <f t="shared" si="464"/>
        <v>-2.2730404346292366E-2</v>
      </c>
      <c r="CF367" s="16">
        <f t="shared" si="464"/>
        <v>-1.2876855806373544E-2</v>
      </c>
      <c r="CG367" s="16">
        <f t="shared" si="464"/>
        <v>-3.3548340632562179E-2</v>
      </c>
      <c r="CH367" s="16">
        <f t="shared" si="464"/>
        <v>1.4150820914638151E-2</v>
      </c>
      <c r="CI367" s="16">
        <f t="shared" si="464"/>
        <v>-7.7039226827445351E-2</v>
      </c>
      <c r="CJ367" s="16">
        <f t="shared" si="464"/>
        <v>2.4474298675210004E-3</v>
      </c>
      <c r="CK367" s="16"/>
      <c r="CL367" s="16">
        <f t="shared" si="464"/>
        <v>2.5240969282046777E-2</v>
      </c>
      <c r="CM367" s="16">
        <f t="shared" si="464"/>
        <v>5.8841961716827651E-2</v>
      </c>
      <c r="CN367" s="16">
        <f t="shared" si="464"/>
        <v>6.9517982655451727E-2</v>
      </c>
      <c r="CO367" s="16">
        <f t="shared" si="464"/>
        <v>4.7121055909439491E-2</v>
      </c>
      <c r="CP367" s="16">
        <f t="shared" si="464"/>
        <v>9.880165050637002E-2</v>
      </c>
      <c r="CQ367" s="16">
        <f t="shared" si="464"/>
        <v>8.3469665306179275E-2</v>
      </c>
      <c r="CR367" s="16">
        <f t="shared" si="464"/>
        <v>2.4474298675210004E-3</v>
      </c>
      <c r="CS367" s="16"/>
      <c r="CT367" s="16">
        <f t="shared" ref="CT367:CZ367" si="465">CT123/CT122-1</f>
        <v>2.2737890023358132E-2</v>
      </c>
      <c r="CU367" s="16">
        <f t="shared" si="465"/>
        <v>5.6256847161311407E-2</v>
      </c>
      <c r="CV367" s="16">
        <f t="shared" si="465"/>
        <v>6.6906803079732846E-2</v>
      </c>
      <c r="CW367" s="16">
        <f t="shared" si="465"/>
        <v>4.4564557413072858E-2</v>
      </c>
      <c r="CX367" s="16">
        <f t="shared" si="465"/>
        <v>9.6118976185696647E-2</v>
      </c>
      <c r="CY367" s="16">
        <f t="shared" si="465"/>
        <v>-2.4414545786650699E-3</v>
      </c>
      <c r="CZ367" s="16">
        <f t="shared" si="465"/>
        <v>-2.4414545786650699E-3</v>
      </c>
    </row>
    <row r="368" spans="12:104" x14ac:dyDescent="0.25">
      <c r="L368" s="121"/>
      <c r="M368" s="278"/>
      <c r="N368" s="278"/>
      <c r="O368" s="278"/>
      <c r="P368" s="278"/>
      <c r="Q368" s="278"/>
      <c r="R368" s="278"/>
      <c r="S368" s="278"/>
      <c r="T368" s="278"/>
      <c r="U368" s="63"/>
      <c r="V368" s="121"/>
      <c r="W368" s="278"/>
      <c r="X368" s="278"/>
      <c r="Y368" s="278"/>
      <c r="Z368" s="278"/>
      <c r="AA368" s="278"/>
      <c r="AB368" s="278"/>
      <c r="AC368" s="278"/>
      <c r="AD368" s="278"/>
      <c r="AO368" s="78">
        <v>39447</v>
      </c>
      <c r="AP368" s="18">
        <f t="shared" ref="AP368:CR368" si="466">AP124/AP123-1</f>
        <v>-1.9087136929460624E-2</v>
      </c>
      <c r="AQ368" s="18">
        <f t="shared" si="466"/>
        <v>-2.205565075881788E-2</v>
      </c>
      <c r="AR368" s="18">
        <f t="shared" si="466"/>
        <v>-5.3212393417312875E-2</v>
      </c>
      <c r="AS368" s="18">
        <f t="shared" si="466"/>
        <v>-2.3499428066866113E-2</v>
      </c>
      <c r="AT368" s="18">
        <f t="shared" si="466"/>
        <v>-2.052109282476422E-2</v>
      </c>
      <c r="AU368" s="18">
        <f t="shared" si="466"/>
        <v>-1.8845149085668034E-2</v>
      </c>
      <c r="AV368" s="18">
        <f t="shared" si="466"/>
        <v>-2.9355664582462193E-2</v>
      </c>
      <c r="AW368" s="16"/>
      <c r="AX368" s="18">
        <f t="shared" si="466"/>
        <v>1.9458544839255687E-2</v>
      </c>
      <c r="AY368" s="18">
        <f t="shared" si="466"/>
        <v>-3.0262767888116215E-3</v>
      </c>
      <c r="AZ368" s="18">
        <f t="shared" si="466"/>
        <v>-3.4789284321372071E-2</v>
      </c>
      <c r="BA368" s="18">
        <f t="shared" si="466"/>
        <v>-4.4981479023462612E-3</v>
      </c>
      <c r="BB368" s="18">
        <f t="shared" si="466"/>
        <v>-1.4618585903898307E-3</v>
      </c>
      <c r="BC368" s="18">
        <f t="shared" si="466"/>
        <v>2.4669657510179022E-4</v>
      </c>
      <c r="BD368" s="18">
        <f t="shared" si="466"/>
        <v>-1.0468338258770471E-2</v>
      </c>
      <c r="BE368" s="16"/>
      <c r="BF368" s="18">
        <f t="shared" si="466"/>
        <v>2.2553073470828355E-2</v>
      </c>
      <c r="BG368" s="18">
        <f t="shared" si="466"/>
        <v>3.0354629398499089E-3</v>
      </c>
      <c r="BH368" s="18">
        <f t="shared" si="466"/>
        <v>-3.1859422964783723E-2</v>
      </c>
      <c r="BI368" s="18">
        <f t="shared" si="466"/>
        <v>-1.4763389237523183E-3</v>
      </c>
      <c r="BJ368" s="18">
        <f t="shared" si="466"/>
        <v>1.5691669318855794E-3</v>
      </c>
      <c r="BK368" s="18">
        <f t="shared" si="466"/>
        <v>3.2829083532626147E-3</v>
      </c>
      <c r="BL368" s="18">
        <f t="shared" si="466"/>
        <v>-7.4646515717471384E-3</v>
      </c>
      <c r="BM368" s="16"/>
      <c r="BN368" s="18">
        <f t="shared" si="466"/>
        <v>5.6203094598350933E-2</v>
      </c>
      <c r="BO368" s="18">
        <f t="shared" si="466"/>
        <v>3.604320150643181E-2</v>
      </c>
      <c r="BP368" s="18">
        <f t="shared" si="466"/>
        <v>3.2907848013506769E-2</v>
      </c>
      <c r="BQ368" s="18">
        <f t="shared" si="466"/>
        <v>3.1382925952835539E-2</v>
      </c>
      <c r="BR368" s="18">
        <f t="shared" si="466"/>
        <v>3.4528652852295005E-2</v>
      </c>
      <c r="BS368" s="18">
        <f t="shared" si="466"/>
        <v>3.6298789815900845E-2</v>
      </c>
      <c r="BT368" s="18">
        <f t="shared" si="466"/>
        <v>2.5197550822363191E-2</v>
      </c>
      <c r="BU368" s="16"/>
      <c r="BV368" s="18">
        <f t="shared" si="466"/>
        <v>2.4064940402795054E-2</v>
      </c>
      <c r="BW368" s="18">
        <f t="shared" si="466"/>
        <v>4.5184726606666281E-3</v>
      </c>
      <c r="BX368" s="18">
        <f t="shared" si="466"/>
        <v>1.4785217229213998E-3</v>
      </c>
      <c r="BY368" s="18">
        <f t="shared" si="466"/>
        <v>-3.0428006090795656E-2</v>
      </c>
      <c r="BZ368" s="18">
        <f t="shared" si="466"/>
        <v>3.0500087022025113E-3</v>
      </c>
      <c r="CA368" s="18">
        <f t="shared" si="466"/>
        <v>4.7662839274986712E-3</v>
      </c>
      <c r="CB368" s="18">
        <f t="shared" si="466"/>
        <v>-5.9971664983284878E-3</v>
      </c>
      <c r="CC368" s="16"/>
      <c r="CD368" s="18">
        <f t="shared" si="466"/>
        <v>1.9207109935915012E-2</v>
      </c>
      <c r="CE368" s="18">
        <f t="shared" si="466"/>
        <v>1.4639987495381757E-3</v>
      </c>
      <c r="CF368" s="18">
        <f t="shared" si="466"/>
        <v>-1.5667085047080809E-3</v>
      </c>
      <c r="CG368" s="18">
        <f t="shared" si="466"/>
        <v>-3.3376217040577916E-2</v>
      </c>
      <c r="CH368" s="18">
        <f t="shared" si="466"/>
        <v>-3.040734435712622E-3</v>
      </c>
      <c r="CI368" s="18">
        <f t="shared" si="466"/>
        <v>1.7110564881170909E-3</v>
      </c>
      <c r="CJ368" s="18">
        <f t="shared" si="466"/>
        <v>-1.071239212342423E-2</v>
      </c>
      <c r="CK368" s="16"/>
      <c r="CL368" s="18">
        <f t="shared" si="466"/>
        <v>1.9207109935915012E-2</v>
      </c>
      <c r="CM368" s="18">
        <f t="shared" si="466"/>
        <v>-2.4663573091165958E-4</v>
      </c>
      <c r="CN368" s="18">
        <f t="shared" si="466"/>
        <v>-3.2721661317355322E-3</v>
      </c>
      <c r="CO368" s="18">
        <f t="shared" si="466"/>
        <v>-3.5027339771717347E-2</v>
      </c>
      <c r="CP368" s="18">
        <f t="shared" si="466"/>
        <v>-4.7436742292623624E-3</v>
      </c>
      <c r="CQ368" s="18">
        <f t="shared" si="466"/>
        <v>-1.7081337747395509E-3</v>
      </c>
      <c r="CR368" s="18">
        <f t="shared" si="466"/>
        <v>-1.071239212342423E-2</v>
      </c>
      <c r="CS368" s="16"/>
      <c r="CT368" s="18">
        <f t="shared" ref="CT368:CZ368" si="467">CT124/CT123-1</f>
        <v>3.0243482098758934E-2</v>
      </c>
      <c r="CU368" s="18">
        <f t="shared" si="467"/>
        <v>1.0579083685255508E-2</v>
      </c>
      <c r="CV368" s="18">
        <f t="shared" si="467"/>
        <v>7.5207916610404713E-3</v>
      </c>
      <c r="CW368" s="18">
        <f t="shared" si="467"/>
        <v>-2.4578239386302547E-2</v>
      </c>
      <c r="CX368" s="18">
        <f t="shared" si="467"/>
        <v>6.0333494998214832E-3</v>
      </c>
      <c r="CY368" s="18">
        <f t="shared" si="467"/>
        <v>1.0828390084070216E-2</v>
      </c>
      <c r="CZ368" s="18">
        <f t="shared" si="467"/>
        <v>1.0828390084070216E-2</v>
      </c>
    </row>
    <row r="369" spans="12:104" x14ac:dyDescent="0.25">
      <c r="L369" s="121"/>
      <c r="M369" s="278"/>
      <c r="N369" s="278"/>
      <c r="O369" s="278"/>
      <c r="P369" s="278"/>
      <c r="Q369" s="278"/>
      <c r="R369" s="278"/>
      <c r="S369" s="278"/>
      <c r="T369" s="278"/>
      <c r="U369" s="63"/>
      <c r="V369" s="121"/>
      <c r="W369" s="278"/>
      <c r="X369" s="278"/>
      <c r="Y369" s="278"/>
      <c r="Z369" s="278"/>
      <c r="AA369" s="278"/>
      <c r="AB369" s="278"/>
      <c r="AC369" s="278"/>
      <c r="AD369" s="278"/>
      <c r="AO369" s="78">
        <v>39478</v>
      </c>
      <c r="AP369" s="16">
        <f t="shared" ref="AP369:CR369" si="468">AP125/AP124-1</f>
        <v>-5.0945339512983301E-3</v>
      </c>
      <c r="AQ369" s="16">
        <f t="shared" si="468"/>
        <v>1.3438555796480234E-2</v>
      </c>
      <c r="AR369" s="16">
        <f t="shared" si="468"/>
        <v>-3.9747984804965331E-3</v>
      </c>
      <c r="AS369" s="16">
        <f t="shared" si="468"/>
        <v>4.438964241676957E-2</v>
      </c>
      <c r="AT369" s="16">
        <f t="shared" si="468"/>
        <v>4.2777627217578162E-2</v>
      </c>
      <c r="AU369" s="16">
        <f t="shared" si="468"/>
        <v>-9.5301052167685585E-3</v>
      </c>
      <c r="AV369" s="16">
        <f t="shared" si="468"/>
        <v>1.8255377728271016E-2</v>
      </c>
      <c r="AW369" s="16"/>
      <c r="AX369" s="16">
        <f t="shared" si="468"/>
        <v>5.120621129494296E-3</v>
      </c>
      <c r="AY369" s="16">
        <f t="shared" si="468"/>
        <v>1.8627990678735662E-2</v>
      </c>
      <c r="AZ369" s="16">
        <f t="shared" si="468"/>
        <v>1.1254692119129217E-3</v>
      </c>
      <c r="BA369" s="16">
        <f t="shared" si="468"/>
        <v>4.973756608715374E-2</v>
      </c>
      <c r="BB369" s="16">
        <f t="shared" si="468"/>
        <v>4.8117296368872298E-2</v>
      </c>
      <c r="BC369" s="16">
        <f t="shared" si="468"/>
        <v>-4.4582841454136046E-3</v>
      </c>
      <c r="BD369" s="16">
        <f t="shared" si="468"/>
        <v>2.3469477730687416E-2</v>
      </c>
      <c r="BE369" s="16"/>
      <c r="BF369" s="16">
        <f t="shared" si="468"/>
        <v>-1.3260355765642329E-2</v>
      </c>
      <c r="BG369" s="16">
        <f t="shared" si="468"/>
        <v>-1.8287334384286424E-2</v>
      </c>
      <c r="BH369" s="16">
        <f t="shared" si="468"/>
        <v>-1.7182447004190915E-2</v>
      </c>
      <c r="BI369" s="16">
        <f t="shared" si="468"/>
        <v>3.0540664200371159E-2</v>
      </c>
      <c r="BJ369" s="16">
        <f t="shared" si="468"/>
        <v>2.8950024896220672E-2</v>
      </c>
      <c r="BK369" s="16">
        <f t="shared" si="468"/>
        <v>-2.2664088396752491E-2</v>
      </c>
      <c r="BL369" s="16">
        <f t="shared" si="468"/>
        <v>4.752949159315456E-3</v>
      </c>
      <c r="BM369" s="16"/>
      <c r="BN369" s="16">
        <f t="shared" si="468"/>
        <v>3.990660551994818E-3</v>
      </c>
      <c r="BO369" s="16">
        <f t="shared" si="468"/>
        <v>-1.1242039549738125E-3</v>
      </c>
      <c r="BP369" s="16">
        <f t="shared" si="468"/>
        <v>1.7482845062967822E-2</v>
      </c>
      <c r="BQ369" s="16">
        <f t="shared" si="468"/>
        <v>4.8557446963674034E-2</v>
      </c>
      <c r="BR369" s="16">
        <f t="shared" si="468"/>
        <v>4.693899875901808E-2</v>
      </c>
      <c r="BS369" s="16">
        <f t="shared" si="468"/>
        <v>-5.5774760797184797E-3</v>
      </c>
      <c r="BT369" s="16">
        <f t="shared" si="468"/>
        <v>2.2318889296027766E-2</v>
      </c>
      <c r="BU369" s="16"/>
      <c r="BV369" s="16">
        <f t="shared" si="468"/>
        <v>-4.2502951593860749E-2</v>
      </c>
      <c r="BW369" s="16">
        <f t="shared" si="468"/>
        <v>-4.7380952815233579E-2</v>
      </c>
      <c r="BX369" s="16">
        <f t="shared" si="468"/>
        <v>-2.9635574083889837E-2</v>
      </c>
      <c r="BY369" s="16">
        <f t="shared" si="468"/>
        <v>-4.6308809406945373E-2</v>
      </c>
      <c r="BZ369" s="16">
        <f t="shared" si="468"/>
        <v>-1.5434997952116225E-3</v>
      </c>
      <c r="CA369" s="16">
        <f t="shared" si="468"/>
        <v>-5.1627999209916564E-2</v>
      </c>
      <c r="CB369" s="16">
        <f t="shared" si="468"/>
        <v>-2.5023481301502226E-2</v>
      </c>
      <c r="CC369" s="16"/>
      <c r="CD369" s="16">
        <f t="shared" si="468"/>
        <v>9.621802002224511E-3</v>
      </c>
      <c r="CE369" s="16">
        <f t="shared" si="468"/>
        <v>-4.590831249095062E-2</v>
      </c>
      <c r="CF369" s="16">
        <f t="shared" si="468"/>
        <v>-2.8135501429372711E-2</v>
      </c>
      <c r="CG369" s="16">
        <f t="shared" si="468"/>
        <v>-4.4834511671316912E-2</v>
      </c>
      <c r="CH369" s="16">
        <f t="shared" si="468"/>
        <v>1.5458858697350308E-3</v>
      </c>
      <c r="CI369" s="16">
        <f t="shared" si="468"/>
        <v>-5.0161924334642838E-2</v>
      </c>
      <c r="CJ369" s="16">
        <f t="shared" si="468"/>
        <v>2.8052829360472931E-2</v>
      </c>
      <c r="CK369" s="16"/>
      <c r="CL369" s="16">
        <f t="shared" si="468"/>
        <v>9.621802002224511E-3</v>
      </c>
      <c r="CM369" s="16">
        <f t="shared" si="468"/>
        <v>4.4782494539532536E-3</v>
      </c>
      <c r="CN369" s="16">
        <f t="shared" si="468"/>
        <v>2.3189660921774324E-2</v>
      </c>
      <c r="CO369" s="16">
        <f t="shared" si="468"/>
        <v>5.6087587977500242E-3</v>
      </c>
      <c r="CP369" s="16">
        <f t="shared" si="468"/>
        <v>5.4438552769277893E-2</v>
      </c>
      <c r="CQ369" s="16">
        <f t="shared" si="468"/>
        <v>5.2811027079015194E-2</v>
      </c>
      <c r="CR369" s="16">
        <f t="shared" si="468"/>
        <v>2.8052829360472931E-2</v>
      </c>
      <c r="CS369" s="16"/>
      <c r="CT369" s="16">
        <f t="shared" ref="CT369:CZ369" si="469">CT125/CT124-1</f>
        <v>-1.7928093607517903E-2</v>
      </c>
      <c r="CU369" s="16">
        <f t="shared" si="469"/>
        <v>-2.2931292277250659E-2</v>
      </c>
      <c r="CV369" s="16">
        <f t="shared" si="469"/>
        <v>-4.7304654973069349E-3</v>
      </c>
      <c r="CW369" s="16">
        <f t="shared" si="469"/>
        <v>-2.1831631528785089E-2</v>
      </c>
      <c r="CX369" s="16">
        <f t="shared" si="469"/>
        <v>2.5665727144799533E-2</v>
      </c>
      <c r="CY369" s="16">
        <f t="shared" si="469"/>
        <v>-2.7287342205870702E-2</v>
      </c>
      <c r="CZ369" s="16">
        <f t="shared" si="469"/>
        <v>-2.7287342205870702E-2</v>
      </c>
    </row>
    <row r="370" spans="12:104" x14ac:dyDescent="0.25">
      <c r="L370" s="121"/>
      <c r="M370" s="278"/>
      <c r="N370" s="278"/>
      <c r="O370" s="278"/>
      <c r="P370" s="278"/>
      <c r="Q370" s="278"/>
      <c r="R370" s="278"/>
      <c r="S370" s="278"/>
      <c r="T370" s="278"/>
      <c r="U370" s="63"/>
      <c r="V370" s="121"/>
      <c r="W370" s="278"/>
      <c r="X370" s="278"/>
      <c r="Y370" s="278"/>
      <c r="Z370" s="278"/>
      <c r="AA370" s="278"/>
      <c r="AB370" s="278"/>
      <c r="AC370" s="278"/>
      <c r="AD370" s="278"/>
      <c r="AO370" s="78">
        <v>39507</v>
      </c>
      <c r="AP370" s="18">
        <f t="shared" ref="AP370:CR370" si="470">AP126/AP125-1</f>
        <v>-3.6288011831038136E-2</v>
      </c>
      <c r="AQ370" s="18">
        <f t="shared" si="470"/>
        <v>-1.5698469958950079E-2</v>
      </c>
      <c r="AR370" s="18">
        <f t="shared" si="470"/>
        <v>-3.5385717342164225E-2</v>
      </c>
      <c r="AS370" s="18">
        <f t="shared" si="470"/>
        <v>-1.1078315623770152E-2</v>
      </c>
      <c r="AT370" s="18">
        <f t="shared" si="470"/>
        <v>9.5959696927283566E-4</v>
      </c>
      <c r="AU370" s="18">
        <f t="shared" si="470"/>
        <v>-2.1560993696700059E-2</v>
      </c>
      <c r="AV370" s="18">
        <f t="shared" si="470"/>
        <v>1.6532814851051292E-3</v>
      </c>
      <c r="AW370" s="16"/>
      <c r="AX370" s="18">
        <f t="shared" si="470"/>
        <v>3.7654415713957112E-2</v>
      </c>
      <c r="AY370" s="18">
        <f t="shared" si="470"/>
        <v>2.1364829041099709E-2</v>
      </c>
      <c r="AZ370" s="18">
        <f t="shared" si="470"/>
        <v>9.3626986065453721E-4</v>
      </c>
      <c r="BA370" s="18">
        <f t="shared" si="470"/>
        <v>2.615895258827905E-2</v>
      </c>
      <c r="BB370" s="18">
        <f t="shared" si="470"/>
        <v>3.8650145746428777E-2</v>
      </c>
      <c r="BC370" s="18">
        <f t="shared" si="470"/>
        <v>1.5281555397395508E-2</v>
      </c>
      <c r="BD370" s="18">
        <f t="shared" si="470"/>
        <v>3.9369950547394561E-2</v>
      </c>
      <c r="BE370" s="16"/>
      <c r="BF370" s="18">
        <f t="shared" si="470"/>
        <v>1.5948842381963368E-2</v>
      </c>
      <c r="BG370" s="18">
        <f t="shared" si="470"/>
        <v>-2.0917921230122816E-2</v>
      </c>
      <c r="BH370" s="18">
        <f t="shared" si="470"/>
        <v>-2.0001236188663785E-2</v>
      </c>
      <c r="BI370" s="18">
        <f t="shared" si="470"/>
        <v>4.6938404484520024E-3</v>
      </c>
      <c r="BJ370" s="18">
        <f t="shared" si="470"/>
        <v>1.6923743812049086E-2</v>
      </c>
      <c r="BK370" s="18">
        <f t="shared" si="470"/>
        <v>-5.9560242048040113E-3</v>
      </c>
      <c r="BL370" s="18">
        <f t="shared" si="470"/>
        <v>1.762849179288728E-2</v>
      </c>
      <c r="BM370" s="16"/>
      <c r="BN370" s="18">
        <f t="shared" si="470"/>
        <v>3.668379991706594E-2</v>
      </c>
      <c r="BO370" s="18">
        <f t="shared" si="470"/>
        <v>-9.353940793701554E-4</v>
      </c>
      <c r="BP370" s="18">
        <f t="shared" si="470"/>
        <v>2.040945042713771E-2</v>
      </c>
      <c r="BQ370" s="18">
        <f t="shared" si="470"/>
        <v>2.5199089579535316E-2</v>
      </c>
      <c r="BR370" s="18">
        <f t="shared" si="470"/>
        <v>3.7678598549560682E-2</v>
      </c>
      <c r="BS370" s="18">
        <f t="shared" si="470"/>
        <v>1.4331867041583068E-2</v>
      </c>
      <c r="BT370" s="18">
        <f t="shared" si="470"/>
        <v>3.839773004937741E-2</v>
      </c>
      <c r="BU370" s="16"/>
      <c r="BV370" s="18">
        <f t="shared" si="470"/>
        <v>1.1202419563443922E-2</v>
      </c>
      <c r="BW370" s="18">
        <f t="shared" si="470"/>
        <v>-2.5492105801248943E-2</v>
      </c>
      <c r="BX370" s="18">
        <f t="shared" si="470"/>
        <v>-4.6719112424903342E-3</v>
      </c>
      <c r="BY370" s="18">
        <f t="shared" si="470"/>
        <v>-2.4579703430940625E-2</v>
      </c>
      <c r="BZ370" s="18">
        <f t="shared" si="470"/>
        <v>1.2172766340578178E-2</v>
      </c>
      <c r="CA370" s="18">
        <f t="shared" si="470"/>
        <v>-1.0600109430851323E-2</v>
      </c>
      <c r="CB370" s="18">
        <f t="shared" si="470"/>
        <v>1.287422180140152E-2</v>
      </c>
      <c r="CC370" s="16"/>
      <c r="CD370" s="18">
        <f t="shared" si="470"/>
        <v>2.2036114216420044E-2</v>
      </c>
      <c r="CE370" s="18">
        <f t="shared" si="470"/>
        <v>-3.7211900373491757E-2</v>
      </c>
      <c r="CF370" s="18">
        <f t="shared" si="470"/>
        <v>-1.664209722216603E-2</v>
      </c>
      <c r="CG370" s="18">
        <f t="shared" si="470"/>
        <v>-3.631047089361461E-2</v>
      </c>
      <c r="CH370" s="18">
        <f t="shared" si="470"/>
        <v>-1.2026372122802553E-2</v>
      </c>
      <c r="CI370" s="18">
        <f t="shared" si="470"/>
        <v>-2.2499000693096183E-2</v>
      </c>
      <c r="CJ370" s="18">
        <f t="shared" si="470"/>
        <v>2.3725827601162708E-2</v>
      </c>
      <c r="CK370" s="16"/>
      <c r="CL370" s="18">
        <f t="shared" si="470"/>
        <v>2.2036114216420044E-2</v>
      </c>
      <c r="CM370" s="18">
        <f t="shared" si="470"/>
        <v>-1.5051544388013594E-2</v>
      </c>
      <c r="CN370" s="18">
        <f t="shared" si="470"/>
        <v>5.9917109804312751E-3</v>
      </c>
      <c r="CO370" s="18">
        <f t="shared" si="470"/>
        <v>-1.4129366834726098E-2</v>
      </c>
      <c r="CP370" s="18">
        <f t="shared" si="470"/>
        <v>1.0713675564238967E-2</v>
      </c>
      <c r="CQ370" s="18">
        <f t="shared" si="470"/>
        <v>2.3016856974109601E-2</v>
      </c>
      <c r="CR370" s="18">
        <f t="shared" si="470"/>
        <v>2.3725827601162708E-2</v>
      </c>
      <c r="CS370" s="16"/>
      <c r="CT370" s="18">
        <f t="shared" ref="CT370:CZ370" si="471">CT126/CT125-1</f>
        <v>-1.6505526569572382E-3</v>
      </c>
      <c r="CU370" s="18">
        <f t="shared" si="471"/>
        <v>-3.7878669213651905E-2</v>
      </c>
      <c r="CV370" s="18">
        <f t="shared" si="471"/>
        <v>-1.7323111464606189E-2</v>
      </c>
      <c r="CW370" s="18">
        <f t="shared" si="471"/>
        <v>-3.6977864009343775E-2</v>
      </c>
      <c r="CX370" s="18">
        <f t="shared" si="471"/>
        <v>-1.2710582937439985E-2</v>
      </c>
      <c r="CY370" s="18">
        <f t="shared" si="471"/>
        <v>-2.3175958798224539E-2</v>
      </c>
      <c r="CZ370" s="18">
        <f t="shared" si="471"/>
        <v>-2.3175958798224539E-2</v>
      </c>
    </row>
    <row r="371" spans="12:104" x14ac:dyDescent="0.25">
      <c r="L371" s="121"/>
      <c r="M371" s="278"/>
      <c r="N371" s="278"/>
      <c r="O371" s="278"/>
      <c r="P371" s="278"/>
      <c r="Q371" s="278"/>
      <c r="R371" s="278"/>
      <c r="S371" s="278"/>
      <c r="T371" s="278"/>
      <c r="U371" s="63"/>
      <c r="V371" s="121"/>
      <c r="W371" s="278"/>
      <c r="X371" s="278"/>
      <c r="Y371" s="278"/>
      <c r="Z371" s="278"/>
      <c r="AA371" s="278"/>
      <c r="AB371" s="278"/>
      <c r="AC371" s="278"/>
      <c r="AD371" s="278"/>
      <c r="AO371" s="78">
        <v>39538</v>
      </c>
      <c r="AP371" s="16">
        <f t="shared" ref="AP371:CR371" si="472">AP127/AP126-1</f>
        <v>-2.2673214148699383E-2</v>
      </c>
      <c r="AQ371" s="16">
        <f t="shared" si="472"/>
        <v>1.6732382974421034E-2</v>
      </c>
      <c r="AR371" s="16">
        <f t="shared" si="472"/>
        <v>-2.5323779858626438E-2</v>
      </c>
      <c r="AS371" s="16">
        <f t="shared" si="472"/>
        <v>1.6893169110770767E-2</v>
      </c>
      <c r="AT371" s="16">
        <f t="shared" si="472"/>
        <v>2.4725878287962688E-2</v>
      </c>
      <c r="AU371" s="16">
        <f t="shared" si="472"/>
        <v>-5.8453492998844281E-2</v>
      </c>
      <c r="AV371" s="16">
        <f t="shared" si="472"/>
        <v>-4.1350362256126094E-2</v>
      </c>
      <c r="AW371" s="16"/>
      <c r="AX371" s="16">
        <f t="shared" si="472"/>
        <v>2.3199214916584721E-2</v>
      </c>
      <c r="AY371" s="16">
        <f t="shared" si="472"/>
        <v>4.0319776039696054E-2</v>
      </c>
      <c r="AZ371" s="16">
        <f t="shared" si="472"/>
        <v>-2.7120567534821838E-3</v>
      </c>
      <c r="BA371" s="16">
        <f t="shared" si="472"/>
        <v>4.0484292288178514E-2</v>
      </c>
      <c r="BB371" s="16">
        <f t="shared" si="472"/>
        <v>4.8498714168951018E-2</v>
      </c>
      <c r="BC371" s="16">
        <f t="shared" si="472"/>
        <v>-3.6610353228964776E-2</v>
      </c>
      <c r="BD371" s="16">
        <f t="shared" si="472"/>
        <v>-1.9110443280399902E-2</v>
      </c>
      <c r="BE371" s="16"/>
      <c r="BF371" s="16">
        <f t="shared" si="472"/>
        <v>-1.6457017849152211E-2</v>
      </c>
      <c r="BG371" s="16">
        <f t="shared" si="472"/>
        <v>-3.8757098507908871E-2</v>
      </c>
      <c r="BH371" s="16">
        <f t="shared" si="472"/>
        <v>-4.1364043810637408E-2</v>
      </c>
      <c r="BI371" s="16">
        <f t="shared" si="472"/>
        <v>1.5814007603376368E-4</v>
      </c>
      <c r="BJ371" s="16">
        <f t="shared" si="472"/>
        <v>7.8619462184894573E-3</v>
      </c>
      <c r="BK371" s="16">
        <f t="shared" si="472"/>
        <v>-7.3948540670369156E-2</v>
      </c>
      <c r="BL371" s="16">
        <f t="shared" si="472"/>
        <v>-5.712687645556036E-2</v>
      </c>
      <c r="BM371" s="16"/>
      <c r="BN371" s="16">
        <f t="shared" si="472"/>
        <v>2.5981735611599666E-2</v>
      </c>
      <c r="BO371" s="16">
        <f t="shared" si="472"/>
        <v>2.7194320074237499E-3</v>
      </c>
      <c r="BP371" s="16">
        <f t="shared" si="472"/>
        <v>4.3148854936614356E-2</v>
      </c>
      <c r="BQ371" s="16">
        <f t="shared" si="472"/>
        <v>4.3313818575848373E-2</v>
      </c>
      <c r="BR371" s="16">
        <f t="shared" si="472"/>
        <v>5.1350035132004646E-2</v>
      </c>
      <c r="BS371" s="16">
        <f t="shared" si="472"/>
        <v>-3.3990480587915095E-2</v>
      </c>
      <c r="BT371" s="16">
        <f t="shared" si="472"/>
        <v>-1.6442980824108888E-2</v>
      </c>
      <c r="BU371" s="16"/>
      <c r="BV371" s="16">
        <f t="shared" si="472"/>
        <v>-1.6612530818299165E-2</v>
      </c>
      <c r="BW371" s="16">
        <f t="shared" si="472"/>
        <v>-3.8909085498203488E-2</v>
      </c>
      <c r="BX371" s="16">
        <f t="shared" si="472"/>
        <v>-1.5811507170426786E-4</v>
      </c>
      <c r="BY371" s="16">
        <f t="shared" si="472"/>
        <v>-4.1515618603588544E-2</v>
      </c>
      <c r="BZ371" s="16">
        <f t="shared" si="472"/>
        <v>7.7025880545951164E-3</v>
      </c>
      <c r="CA371" s="16">
        <f t="shared" si="472"/>
        <v>-7.4094963363262933E-2</v>
      </c>
      <c r="CB371" s="16">
        <f t="shared" si="472"/>
        <v>-5.7275958907097579E-2</v>
      </c>
      <c r="CC371" s="16"/>
      <c r="CD371" s="16">
        <f t="shared" si="472"/>
        <v>6.2082427754970748E-2</v>
      </c>
      <c r="CE371" s="16">
        <f t="shared" si="472"/>
        <v>-4.6255387358668743E-2</v>
      </c>
      <c r="CF371" s="16">
        <f t="shared" si="472"/>
        <v>-7.8006181779037842E-3</v>
      </c>
      <c r="CG371" s="16">
        <f t="shared" si="472"/>
        <v>-4.8841996876480165E-2</v>
      </c>
      <c r="CH371" s="16">
        <f t="shared" si="472"/>
        <v>-7.6437116922218884E-3</v>
      </c>
      <c r="CI371" s="16">
        <f t="shared" si="472"/>
        <v>-8.1172314517690136E-2</v>
      </c>
      <c r="CJ371" s="16">
        <f t="shared" si="472"/>
        <v>1.8164934621436757E-2</v>
      </c>
      <c r="CK371" s="16"/>
      <c r="CL371" s="16">
        <f t="shared" si="472"/>
        <v>6.2082427754970748E-2</v>
      </c>
      <c r="CM371" s="16">
        <f t="shared" si="472"/>
        <v>3.8001605426911667E-2</v>
      </c>
      <c r="CN371" s="16">
        <f t="shared" si="472"/>
        <v>7.9853597686569966E-2</v>
      </c>
      <c r="CO371" s="16">
        <f t="shared" si="472"/>
        <v>3.5186486162788189E-2</v>
      </c>
      <c r="CP371" s="16">
        <f t="shared" si="472"/>
        <v>8.0024365816613319E-2</v>
      </c>
      <c r="CQ371" s="16">
        <f t="shared" si="472"/>
        <v>8.8343348595423921E-2</v>
      </c>
      <c r="CR371" s="16">
        <f t="shared" si="472"/>
        <v>1.8164934621436757E-2</v>
      </c>
      <c r="CS371" s="16"/>
      <c r="CT371" s="16">
        <f t="shared" ref="CT371:CZ371" si="473">CT127/CT126-1</f>
        <v>4.3133967435112108E-2</v>
      </c>
      <c r="CU371" s="16">
        <f t="shared" si="473"/>
        <v>1.9482767605673246E-2</v>
      </c>
      <c r="CV371" s="16">
        <f t="shared" si="473"/>
        <v>6.058808447186359E-2</v>
      </c>
      <c r="CW371" s="16">
        <f t="shared" si="473"/>
        <v>1.6717872480729312E-2</v>
      </c>
      <c r="CX371" s="16">
        <f t="shared" si="473"/>
        <v>6.075580595218244E-2</v>
      </c>
      <c r="CY371" s="16">
        <f t="shared" si="473"/>
        <v>-1.7840856627212798E-2</v>
      </c>
      <c r="CZ371" s="16">
        <f t="shared" si="473"/>
        <v>-1.7840856627212798E-2</v>
      </c>
    </row>
    <row r="372" spans="12:104" x14ac:dyDescent="0.25">
      <c r="L372" s="121"/>
      <c r="M372" s="278"/>
      <c r="N372" s="278"/>
      <c r="O372" s="278"/>
      <c r="P372" s="278"/>
      <c r="Q372" s="278"/>
      <c r="R372" s="278"/>
      <c r="S372" s="278"/>
      <c r="T372" s="278"/>
      <c r="U372" s="63"/>
      <c r="V372" s="121"/>
      <c r="W372" s="278"/>
      <c r="X372" s="278"/>
      <c r="Y372" s="278"/>
      <c r="Z372" s="278"/>
      <c r="AA372" s="278"/>
      <c r="AB372" s="278"/>
      <c r="AC372" s="278"/>
      <c r="AD372" s="278"/>
      <c r="AO372" s="78">
        <v>39568</v>
      </c>
      <c r="AP372" s="18">
        <f t="shared" ref="AP372:CR372" si="474">AP128/AP127-1</f>
        <v>-2.1197252208046136E-3</v>
      </c>
      <c r="AQ372" s="18">
        <f t="shared" si="474"/>
        <v>-1.2703226768756459E-2</v>
      </c>
      <c r="AR372" s="18">
        <f t="shared" si="474"/>
        <v>-6.7279437227296679E-4</v>
      </c>
      <c r="AS372" s="18">
        <f t="shared" si="474"/>
        <v>-4.2108558681955066E-2</v>
      </c>
      <c r="AT372" s="18">
        <f t="shared" si="474"/>
        <v>-4.2080028066345809E-2</v>
      </c>
      <c r="AU372" s="18">
        <f t="shared" si="474"/>
        <v>1.5032600821057729E-2</v>
      </c>
      <c r="AV372" s="18">
        <f t="shared" si="474"/>
        <v>3.0879681874361742E-2</v>
      </c>
      <c r="AW372" s="16"/>
      <c r="AX372" s="18">
        <f t="shared" si="474"/>
        <v>2.1242280004720726E-3</v>
      </c>
      <c r="AY372" s="18">
        <f t="shared" si="474"/>
        <v>-1.0605983318282997E-2</v>
      </c>
      <c r="AZ372" s="18">
        <f t="shared" si="474"/>
        <v>1.4500044595548989E-3</v>
      </c>
      <c r="BA372" s="18">
        <f t="shared" si="474"/>
        <v>-4.0073778860894693E-2</v>
      </c>
      <c r="BB372" s="18">
        <f t="shared" si="474"/>
        <v>-4.0045187639752955E-2</v>
      </c>
      <c r="BC372" s="18">
        <f t="shared" si="474"/>
        <v>1.718876149311388E-2</v>
      </c>
      <c r="BD372" s="18">
        <f t="shared" si="474"/>
        <v>3.3069505359716977E-2</v>
      </c>
      <c r="BE372" s="16"/>
      <c r="BF372" s="18">
        <f t="shared" si="474"/>
        <v>1.2866675059801214E-2</v>
      </c>
      <c r="BG372" s="18">
        <f t="shared" si="474"/>
        <v>1.0719676023364322E-2</v>
      </c>
      <c r="BH372" s="18">
        <f t="shared" si="474"/>
        <v>1.2185224060958122E-2</v>
      </c>
      <c r="BI372" s="18">
        <f t="shared" si="474"/>
        <v>-2.9783680763951104E-2</v>
      </c>
      <c r="BJ372" s="18">
        <f t="shared" si="474"/>
        <v>-2.9754783054181555E-2</v>
      </c>
      <c r="BK372" s="18">
        <f t="shared" si="474"/>
        <v>2.8092695470927076E-2</v>
      </c>
      <c r="BL372" s="18">
        <f t="shared" si="474"/>
        <v>4.4143675766790569E-2</v>
      </c>
      <c r="BM372" s="16"/>
      <c r="BN372" s="18">
        <f t="shared" si="474"/>
        <v>6.7324732928719655E-4</v>
      </c>
      <c r="BO372" s="18">
        <f t="shared" si="474"/>
        <v>-1.4479049908611152E-3</v>
      </c>
      <c r="BP372" s="18">
        <f t="shared" si="474"/>
        <v>-1.2038531852964773E-2</v>
      </c>
      <c r="BQ372" s="18">
        <f t="shared" si="474"/>
        <v>-4.1463660827340543E-2</v>
      </c>
      <c r="BR372" s="18">
        <f t="shared" si="474"/>
        <v>-4.1435111003570446E-2</v>
      </c>
      <c r="BS372" s="18">
        <f t="shared" si="474"/>
        <v>1.5715968808700076E-2</v>
      </c>
      <c r="BT372" s="18">
        <f t="shared" si="474"/>
        <v>3.1573718867000222E-2</v>
      </c>
      <c r="BU372" s="16"/>
      <c r="BV372" s="18">
        <f t="shared" si="474"/>
        <v>4.3959635576255041E-2</v>
      </c>
      <c r="BW372" s="18">
        <f t="shared" si="474"/>
        <v>4.1746728007222123E-2</v>
      </c>
      <c r="BX372" s="18">
        <f t="shared" si="474"/>
        <v>3.0697979588101498E-2</v>
      </c>
      <c r="BY372" s="18">
        <f t="shared" si="474"/>
        <v>4.3257265408559453E-2</v>
      </c>
      <c r="BZ372" s="18">
        <f t="shared" si="474"/>
        <v>2.9784811074184958E-5</v>
      </c>
      <c r="CA372" s="18">
        <f t="shared" si="474"/>
        <v>5.965306405116988E-2</v>
      </c>
      <c r="CB372" s="18">
        <f t="shared" si="474"/>
        <v>7.6196777012524697E-2</v>
      </c>
      <c r="CC372" s="16"/>
      <c r="CD372" s="18">
        <f t="shared" si="474"/>
        <v>-1.4809968476773849E-2</v>
      </c>
      <c r="CE372" s="18">
        <f t="shared" si="474"/>
        <v>4.1715700701883573E-2</v>
      </c>
      <c r="CF372" s="18">
        <f t="shared" si="474"/>
        <v>3.0667281357845688E-2</v>
      </c>
      <c r="CG372" s="18">
        <f t="shared" si="474"/>
        <v>4.322619311348963E-2</v>
      </c>
      <c r="CH372" s="18">
        <f t="shared" si="474"/>
        <v>-2.9783923965687187E-5</v>
      </c>
      <c r="CI372" s="18">
        <f t="shared" si="474"/>
        <v>5.9621503424880151E-2</v>
      </c>
      <c r="CJ372" s="18">
        <f t="shared" si="474"/>
        <v>1.5612386282455981E-2</v>
      </c>
      <c r="CK372" s="16"/>
      <c r="CL372" s="18">
        <f t="shared" si="474"/>
        <v>-1.4809968476773849E-2</v>
      </c>
      <c r="CM372" s="18">
        <f t="shared" si="474"/>
        <v>-1.689830063387876E-2</v>
      </c>
      <c r="CN372" s="18">
        <f t="shared" si="474"/>
        <v>-2.7325060857531724E-2</v>
      </c>
      <c r="CO372" s="18">
        <f t="shared" si="474"/>
        <v>-1.5472798785602149E-2</v>
      </c>
      <c r="CP372" s="18">
        <f t="shared" si="474"/>
        <v>-5.6294900732046793E-2</v>
      </c>
      <c r="CQ372" s="18">
        <f t="shared" si="474"/>
        <v>-5.6266792653955289E-2</v>
      </c>
      <c r="CR372" s="18">
        <f t="shared" si="474"/>
        <v>1.5612386282455981E-2</v>
      </c>
      <c r="CS372" s="16"/>
      <c r="CT372" s="18">
        <f t="shared" ref="CT372:CZ372" si="475">CT128/CT127-1</f>
        <v>-2.9954690559247377E-2</v>
      </c>
      <c r="CU372" s="18">
        <f t="shared" si="475"/>
        <v>-3.2010920066992132E-2</v>
      </c>
      <c r="CV372" s="18">
        <f t="shared" si="475"/>
        <v>-4.2277396101041975E-2</v>
      </c>
      <c r="CW372" s="18">
        <f t="shared" si="475"/>
        <v>-3.0607331584288855E-2</v>
      </c>
      <c r="CX372" s="18">
        <f t="shared" si="475"/>
        <v>-7.0801900395988437E-2</v>
      </c>
      <c r="CY372" s="18">
        <f t="shared" si="475"/>
        <v>-1.5372386644085245E-2</v>
      </c>
      <c r="CZ372" s="18">
        <f t="shared" si="475"/>
        <v>-1.5372386644085245E-2</v>
      </c>
    </row>
    <row r="373" spans="12:104" x14ac:dyDescent="0.25">
      <c r="L373" s="121"/>
      <c r="M373" s="278"/>
      <c r="N373" s="278"/>
      <c r="O373" s="278"/>
      <c r="P373" s="278"/>
      <c r="Q373" s="278"/>
      <c r="R373" s="278"/>
      <c r="S373" s="278"/>
      <c r="T373" s="278"/>
      <c r="U373" s="63"/>
      <c r="V373" s="121"/>
      <c r="W373" s="278"/>
      <c r="X373" s="278"/>
      <c r="Y373" s="278"/>
      <c r="Z373" s="278"/>
      <c r="AA373" s="278"/>
      <c r="AB373" s="278"/>
      <c r="AC373" s="278"/>
      <c r="AD373" s="278"/>
      <c r="AO373" s="78">
        <v>39598</v>
      </c>
      <c r="AP373" s="16">
        <f t="shared" ref="AP373:CR373" si="476">AP129/AP128-1</f>
        <v>3.8747492230832847E-3</v>
      </c>
      <c r="AQ373" s="16">
        <f t="shared" si="476"/>
        <v>-5.7912627470724232E-4</v>
      </c>
      <c r="AR373" s="16">
        <f t="shared" si="476"/>
        <v>1.6534162351613535E-3</v>
      </c>
      <c r="AS373" s="16">
        <f t="shared" si="476"/>
        <v>-1.194999387179807E-2</v>
      </c>
      <c r="AT373" s="16">
        <f t="shared" si="476"/>
        <v>-3.703100838284179E-3</v>
      </c>
      <c r="AU373" s="16">
        <f t="shared" si="476"/>
        <v>1.8497591149705617E-2</v>
      </c>
      <c r="AV373" s="16">
        <f t="shared" si="476"/>
        <v>1.7289732292724347E-2</v>
      </c>
      <c r="AW373" s="16"/>
      <c r="AX373" s="16">
        <f t="shared" si="476"/>
        <v>-3.8597934912518728E-3</v>
      </c>
      <c r="AY373" s="16">
        <f t="shared" si="476"/>
        <v>-4.4366844581333886E-3</v>
      </c>
      <c r="AZ373" s="16">
        <f t="shared" si="476"/>
        <v>-2.2127591013133552E-3</v>
      </c>
      <c r="BA373" s="16">
        <f t="shared" si="476"/>
        <v>-1.5763662854483163E-2</v>
      </c>
      <c r="BB373" s="16">
        <f t="shared" si="476"/>
        <v>-7.5486011250229801E-3</v>
      </c>
      <c r="BC373" s="16">
        <f t="shared" si="476"/>
        <v>1.4566400776530486E-2</v>
      </c>
      <c r="BD373" s="16">
        <f t="shared" si="476"/>
        <v>1.3363204005303553E-2</v>
      </c>
      <c r="BE373" s="16"/>
      <c r="BF373" s="16">
        <f t="shared" si="476"/>
        <v>5.7946185629331737E-4</v>
      </c>
      <c r="BG373" s="16">
        <f t="shared" si="476"/>
        <v>4.4564563487541342E-3</v>
      </c>
      <c r="BH373" s="16">
        <f t="shared" si="476"/>
        <v>2.2338361830953612E-3</v>
      </c>
      <c r="BI373" s="16">
        <f t="shared" si="476"/>
        <v>-1.1377456581136536E-2</v>
      </c>
      <c r="BJ373" s="16">
        <f t="shared" si="476"/>
        <v>-3.1257847876768885E-3</v>
      </c>
      <c r="BK373" s="16">
        <f t="shared" si="476"/>
        <v>1.9087771654503483E-2</v>
      </c>
      <c r="BL373" s="16">
        <f t="shared" si="476"/>
        <v>1.7879212889386764E-2</v>
      </c>
      <c r="BM373" s="16"/>
      <c r="BN373" s="16">
        <f t="shared" si="476"/>
        <v>-1.6506869625383391E-3</v>
      </c>
      <c r="BO373" s="16">
        <f t="shared" si="476"/>
        <v>2.2176662625192911E-3</v>
      </c>
      <c r="BP373" s="16">
        <f t="shared" si="476"/>
        <v>-2.2288572810540419E-3</v>
      </c>
      <c r="BQ373" s="16">
        <f t="shared" si="476"/>
        <v>-1.3580955135249817E-2</v>
      </c>
      <c r="BR373" s="16">
        <f t="shared" si="476"/>
        <v>-5.3476751405479028E-3</v>
      </c>
      <c r="BS373" s="16">
        <f t="shared" si="476"/>
        <v>1.6816370454618035E-2</v>
      </c>
      <c r="BT373" s="16">
        <f t="shared" si="476"/>
        <v>1.5610505394504592E-2</v>
      </c>
      <c r="BU373" s="16"/>
      <c r="BV373" s="16">
        <f t="shared" si="476"/>
        <v>1.2094523351733333E-2</v>
      </c>
      <c r="BW373" s="16">
        <f t="shared" si="476"/>
        <v>1.6016135819777899E-2</v>
      </c>
      <c r="BX373" s="16">
        <f t="shared" si="476"/>
        <v>1.1508392820773539E-2</v>
      </c>
      <c r="BY373" s="16">
        <f t="shared" si="476"/>
        <v>1.3767936868161135E-2</v>
      </c>
      <c r="BZ373" s="16">
        <f t="shared" si="476"/>
        <v>8.3466352738867933E-3</v>
      </c>
      <c r="CA373" s="16">
        <f t="shared" si="476"/>
        <v>3.0815834049550128E-2</v>
      </c>
      <c r="CB373" s="16">
        <f t="shared" si="476"/>
        <v>2.9593366715417346E-2</v>
      </c>
      <c r="CC373" s="16"/>
      <c r="CD373" s="16">
        <f t="shared" si="476"/>
        <v>-1.8161644475589878E-2</v>
      </c>
      <c r="CE373" s="16">
        <f t="shared" si="476"/>
        <v>7.606015905242236E-3</v>
      </c>
      <c r="CF373" s="16">
        <f t="shared" si="476"/>
        <v>3.1355859545540987E-3</v>
      </c>
      <c r="CG373" s="16">
        <f t="shared" si="476"/>
        <v>5.3764265230100694E-3</v>
      </c>
      <c r="CH373" s="16">
        <f t="shared" si="476"/>
        <v>-8.2775456196366726E-3</v>
      </c>
      <c r="CI373" s="16">
        <f t="shared" si="476"/>
        <v>2.2283208957760925E-2</v>
      </c>
      <c r="CJ373" s="16">
        <f t="shared" si="476"/>
        <v>-1.1859221538442766E-3</v>
      </c>
      <c r="CK373" s="16"/>
      <c r="CL373" s="16">
        <f t="shared" si="476"/>
        <v>-1.8161644475589878E-2</v>
      </c>
      <c r="CM373" s="16">
        <f t="shared" si="476"/>
        <v>-1.4357267070328361E-2</v>
      </c>
      <c r="CN373" s="16">
        <f t="shared" si="476"/>
        <v>-1.8730252864789465E-2</v>
      </c>
      <c r="CO373" s="16">
        <f t="shared" si="476"/>
        <v>-1.6538256998261613E-2</v>
      </c>
      <c r="CP373" s="16">
        <f t="shared" si="476"/>
        <v>-2.9894606807202795E-2</v>
      </c>
      <c r="CQ373" s="16">
        <f t="shared" si="476"/>
        <v>-2.179749091299199E-2</v>
      </c>
      <c r="CR373" s="16">
        <f t="shared" si="476"/>
        <v>-1.1859221538442766E-3</v>
      </c>
      <c r="CS373" s="16"/>
      <c r="CT373" s="16">
        <f t="shared" ref="CT373:CZ373" si="477">CT129/CT128-1</f>
        <v>-1.6995878110120488E-2</v>
      </c>
      <c r="CU373" s="16">
        <f t="shared" si="477"/>
        <v>-1.3186983652540119E-2</v>
      </c>
      <c r="CV373" s="16">
        <f t="shared" si="477"/>
        <v>-1.7565161625252235E-2</v>
      </c>
      <c r="CW373" s="16">
        <f t="shared" si="477"/>
        <v>-1.5370563135757132E-2</v>
      </c>
      <c r="CX373" s="16">
        <f t="shared" si="477"/>
        <v>-2.8742771342656681E-2</v>
      </c>
      <c r="CY373" s="16">
        <f t="shared" si="477"/>
        <v>1.1873302350737802E-3</v>
      </c>
      <c r="CZ373" s="16">
        <f t="shared" si="477"/>
        <v>1.1873302350737802E-3</v>
      </c>
    </row>
    <row r="374" spans="12:104" x14ac:dyDescent="0.25">
      <c r="L374" s="121"/>
      <c r="M374" s="278"/>
      <c r="N374" s="278"/>
      <c r="O374" s="278"/>
      <c r="P374" s="278"/>
      <c r="Q374" s="278"/>
      <c r="R374" s="278"/>
      <c r="S374" s="278"/>
      <c r="T374" s="278"/>
      <c r="U374" s="63"/>
      <c r="V374" s="121"/>
      <c r="W374" s="278"/>
      <c r="X374" s="278"/>
      <c r="Y374" s="278"/>
      <c r="Z374" s="278"/>
      <c r="AA374" s="278"/>
      <c r="AB374" s="278"/>
      <c r="AC374" s="278"/>
      <c r="AD374" s="278"/>
      <c r="AO374" s="78">
        <v>39629</v>
      </c>
      <c r="AP374" s="18">
        <f t="shared" ref="AP374:CR374" si="478">AP130/AP129-1</f>
        <v>-2.8997433335292699E-3</v>
      </c>
      <c r="AQ374" s="18">
        <f t="shared" si="478"/>
        <v>9.8508515569888377E-3</v>
      </c>
      <c r="AR374" s="18">
        <f t="shared" si="478"/>
        <v>2.1943263813384295E-3</v>
      </c>
      <c r="AS374" s="18">
        <f t="shared" si="478"/>
        <v>-9.3861770969009273E-3</v>
      </c>
      <c r="AT374" s="18">
        <f t="shared" si="478"/>
        <v>1.780827512968175E-2</v>
      </c>
      <c r="AU374" s="18">
        <f t="shared" si="478"/>
        <v>-3.0230475745542273E-2</v>
      </c>
      <c r="AV374" s="18">
        <f t="shared" si="478"/>
        <v>-1.2298030470414556E-4</v>
      </c>
      <c r="AW374" s="16"/>
      <c r="AX374" s="18">
        <f t="shared" si="478"/>
        <v>2.9081762983631521E-3</v>
      </c>
      <c r="AY374" s="18">
        <f t="shared" si="478"/>
        <v>1.2787675868368709E-2</v>
      </c>
      <c r="AZ374" s="18">
        <f t="shared" si="478"/>
        <v>5.1088841676745211E-3</v>
      </c>
      <c r="BA374" s="18">
        <f t="shared" si="478"/>
        <v>-6.5052974563032384E-3</v>
      </c>
      <c r="BB374" s="18">
        <f t="shared" si="478"/>
        <v>2.0768241031691614E-2</v>
      </c>
      <c r="BC374" s="18">
        <f t="shared" si="478"/>
        <v>-2.7410215000230553E-2</v>
      </c>
      <c r="BD374" s="18">
        <f t="shared" si="478"/>
        <v>2.7848383452517833E-3</v>
      </c>
      <c r="BE374" s="16"/>
      <c r="BF374" s="18">
        <f t="shared" si="478"/>
        <v>-9.7547588753337244E-3</v>
      </c>
      <c r="BG374" s="18">
        <f t="shared" si="478"/>
        <v>-1.2626215911843985E-2</v>
      </c>
      <c r="BH374" s="18">
        <f t="shared" si="478"/>
        <v>-7.5818376187390957E-3</v>
      </c>
      <c r="BI374" s="18">
        <f t="shared" si="478"/>
        <v>-1.9049376077893143E-2</v>
      </c>
      <c r="BJ374" s="18">
        <f t="shared" si="478"/>
        <v>7.8798008244722606E-3</v>
      </c>
      <c r="BK374" s="18">
        <f t="shared" si="478"/>
        <v>-3.9690343619291579E-2</v>
      </c>
      <c r="BL374" s="18">
        <f t="shared" si="478"/>
        <v>-9.8765395368189957E-3</v>
      </c>
      <c r="BM374" s="16"/>
      <c r="BN374" s="18">
        <f t="shared" si="478"/>
        <v>-2.1895218557675955E-3</v>
      </c>
      <c r="BO374" s="18">
        <f t="shared" si="478"/>
        <v>-5.082916137892135E-3</v>
      </c>
      <c r="BP374" s="18">
        <f t="shared" si="478"/>
        <v>7.639761046439153E-3</v>
      </c>
      <c r="BQ374" s="18">
        <f t="shared" si="478"/>
        <v>-1.1555147712772884E-2</v>
      </c>
      <c r="BR374" s="18">
        <f t="shared" si="478"/>
        <v>1.5579761666304037E-2</v>
      </c>
      <c r="BS374" s="18">
        <f t="shared" si="478"/>
        <v>-3.2353807313954763E-2</v>
      </c>
      <c r="BT374" s="18">
        <f t="shared" si="478"/>
        <v>-2.3122328924067848E-3</v>
      </c>
      <c r="BU374" s="16"/>
      <c r="BV374" s="18">
        <f t="shared" si="478"/>
        <v>9.4751121778149372E-3</v>
      </c>
      <c r="BW374" s="18">
        <f t="shared" si="478"/>
        <v>6.5478934509135556E-3</v>
      </c>
      <c r="BX374" s="18">
        <f t="shared" si="478"/>
        <v>1.9419301658353261E-2</v>
      </c>
      <c r="BY374" s="18">
        <f t="shared" si="478"/>
        <v>1.1690230047771255E-2</v>
      </c>
      <c r="BZ374" s="18">
        <f t="shared" si="478"/>
        <v>2.7452122712043669E-2</v>
      </c>
      <c r="CA374" s="18">
        <f t="shared" si="478"/>
        <v>-2.1041800716604997E-2</v>
      </c>
      <c r="CB374" s="18">
        <f t="shared" si="478"/>
        <v>9.3509666209281583E-3</v>
      </c>
      <c r="CC374" s="16"/>
      <c r="CD374" s="18">
        <f t="shared" si="478"/>
        <v>3.1172845701439078E-2</v>
      </c>
      <c r="CE374" s="18">
        <f t="shared" si="478"/>
        <v>-2.0345696698695348E-2</v>
      </c>
      <c r="CF374" s="18">
        <f t="shared" si="478"/>
        <v>-7.8181950050257853E-3</v>
      </c>
      <c r="CG374" s="18">
        <f t="shared" si="478"/>
        <v>-1.5340756338765305E-2</v>
      </c>
      <c r="CH374" s="18">
        <f t="shared" si="478"/>
        <v>-2.6718639346018036E-2</v>
      </c>
      <c r="CI374" s="18">
        <f t="shared" si="478"/>
        <v>-4.7198231778085242E-2</v>
      </c>
      <c r="CJ374" s="18">
        <f t="shared" si="478"/>
        <v>3.1046031750672221E-2</v>
      </c>
      <c r="CK374" s="16"/>
      <c r="CL374" s="18">
        <f t="shared" si="478"/>
        <v>3.1172845701439078E-2</v>
      </c>
      <c r="CM374" s="18">
        <f t="shared" si="478"/>
        <v>2.8182709116399973E-2</v>
      </c>
      <c r="CN374" s="18">
        <f t="shared" si="478"/>
        <v>4.1330776334041808E-2</v>
      </c>
      <c r="CO374" s="18">
        <f t="shared" si="478"/>
        <v>3.3435575480481372E-2</v>
      </c>
      <c r="CP374" s="18">
        <f t="shared" si="478"/>
        <v>2.1494074754170089E-2</v>
      </c>
      <c r="CQ374" s="18">
        <f t="shared" si="478"/>
        <v>4.953625544394713E-2</v>
      </c>
      <c r="CR374" s="18">
        <f t="shared" si="478"/>
        <v>3.1046031750672221E-2</v>
      </c>
      <c r="CS374" s="16"/>
      <c r="CT374" s="18">
        <f t="shared" ref="CT374:CZ374" si="479">CT130/CT129-1</f>
        <v>1.2299543071958574E-4</v>
      </c>
      <c r="CU374" s="18">
        <f t="shared" si="479"/>
        <v>-2.7771045579898512E-3</v>
      </c>
      <c r="CV374" s="18">
        <f t="shared" si="479"/>
        <v>9.9750585974387462E-3</v>
      </c>
      <c r="CW374" s="18">
        <f t="shared" si="479"/>
        <v>2.3175917041762251E-3</v>
      </c>
      <c r="CX374" s="18">
        <f t="shared" si="479"/>
        <v>-9.2643361230762E-3</v>
      </c>
      <c r="CY374" s="18">
        <f t="shared" si="479"/>
        <v>-3.0111198525207938E-2</v>
      </c>
      <c r="CZ374" s="18">
        <f t="shared" si="479"/>
        <v>-3.0111198525207938E-2</v>
      </c>
    </row>
    <row r="375" spans="12:104" x14ac:dyDescent="0.25">
      <c r="L375" s="121"/>
      <c r="M375" s="278"/>
      <c r="N375" s="278"/>
      <c r="O375" s="278"/>
      <c r="P375" s="278"/>
      <c r="Q375" s="278"/>
      <c r="R375" s="278"/>
      <c r="S375" s="278"/>
      <c r="T375" s="278"/>
      <c r="U375" s="63"/>
      <c r="V375" s="121"/>
      <c r="W375" s="278"/>
      <c r="X375" s="278"/>
      <c r="Y375" s="278"/>
      <c r="Z375" s="278"/>
      <c r="AA375" s="278"/>
      <c r="AB375" s="278"/>
      <c r="AC375" s="278"/>
      <c r="AD375" s="278"/>
      <c r="AO375" s="78">
        <v>39660</v>
      </c>
      <c r="AP375" s="16">
        <f t="shared" ref="AP375:CR375" si="480">AP131/AP130-1</f>
        <v>8.4887308168437592E-3</v>
      </c>
      <c r="AQ375" s="16">
        <f t="shared" si="480"/>
        <v>-1.0977222263803821E-3</v>
      </c>
      <c r="AR375" s="16">
        <f t="shared" si="480"/>
        <v>4.3001420230392995E-3</v>
      </c>
      <c r="AS375" s="16">
        <f t="shared" si="480"/>
        <v>-7.5133048106021949E-3</v>
      </c>
      <c r="AT375" s="16">
        <f t="shared" si="480"/>
        <v>-1.6332918656446815E-2</v>
      </c>
      <c r="AU375" s="16">
        <f t="shared" si="480"/>
        <v>5.459764346935847E-3</v>
      </c>
      <c r="AV375" s="16">
        <f t="shared" si="480"/>
        <v>-8.73677542879292E-3</v>
      </c>
      <c r="AW375" s="16"/>
      <c r="AX375" s="16">
        <f t="shared" si="480"/>
        <v>-8.4172788028757939E-3</v>
      </c>
      <c r="AY375" s="16">
        <f t="shared" si="480"/>
        <v>-9.5057611952285015E-3</v>
      </c>
      <c r="AZ375" s="16">
        <f t="shared" si="480"/>
        <v>-4.1533322741363898E-3</v>
      </c>
      <c r="BA375" s="16">
        <f t="shared" si="480"/>
        <v>-1.5867342032156118E-2</v>
      </c>
      <c r="BB375" s="16">
        <f t="shared" si="480"/>
        <v>-2.4612718729326577E-2</v>
      </c>
      <c r="BC375" s="16">
        <f t="shared" si="480"/>
        <v>-3.0034708146461364E-3</v>
      </c>
      <c r="BD375" s="16">
        <f t="shared" si="480"/>
        <v>-1.7080514357046384E-2</v>
      </c>
      <c r="BE375" s="16"/>
      <c r="BF375" s="16">
        <f t="shared" si="480"/>
        <v>1.0989285446689756E-3</v>
      </c>
      <c r="BG375" s="16">
        <f t="shared" si="480"/>
        <v>9.5969878701154254E-3</v>
      </c>
      <c r="BH375" s="16">
        <f t="shared" si="480"/>
        <v>5.4037961165236403E-3</v>
      </c>
      <c r="BI375" s="16">
        <f t="shared" si="480"/>
        <v>-6.4226328510543773E-3</v>
      </c>
      <c r="BJ375" s="16">
        <f t="shared" si="480"/>
        <v>-1.5251938822307021E-2</v>
      </c>
      <c r="BK375" s="16">
        <f t="shared" si="480"/>
        <v>6.5646927824929424E-3</v>
      </c>
      <c r="BL375" s="16">
        <f t="shared" si="480"/>
        <v>-7.6474479760308967E-3</v>
      </c>
      <c r="BM375" s="16"/>
      <c r="BN375" s="16">
        <f t="shared" si="480"/>
        <v>-4.2817299760380401E-3</v>
      </c>
      <c r="BO375" s="16">
        <f t="shared" si="480"/>
        <v>4.1706543876085522E-3</v>
      </c>
      <c r="BP375" s="16">
        <f t="shared" si="480"/>
        <v>-5.3747520522562375E-3</v>
      </c>
      <c r="BQ375" s="16">
        <f t="shared" si="480"/>
        <v>-1.1762864844213627E-2</v>
      </c>
      <c r="BR375" s="16">
        <f t="shared" si="480"/>
        <v>-2.0544715485077303E-2</v>
      </c>
      <c r="BS375" s="16">
        <f t="shared" si="480"/>
        <v>1.1546571342313516E-3</v>
      </c>
      <c r="BT375" s="16">
        <f t="shared" si="480"/>
        <v>-1.2981096891583443E-2</v>
      </c>
      <c r="BU375" s="16"/>
      <c r="BV375" s="16">
        <f t="shared" si="480"/>
        <v>7.5701818946485311E-3</v>
      </c>
      <c r="BW375" s="16">
        <f t="shared" si="480"/>
        <v>1.6123173947830249E-2</v>
      </c>
      <c r="BX375" s="16">
        <f t="shared" si="480"/>
        <v>6.46414971134468E-3</v>
      </c>
      <c r="BY375" s="16">
        <f t="shared" si="480"/>
        <v>1.1902876774974924E-2</v>
      </c>
      <c r="BZ375" s="16">
        <f t="shared" si="480"/>
        <v>-8.8863799268982246E-3</v>
      </c>
      <c r="CA375" s="16">
        <f t="shared" si="480"/>
        <v>1.3071277650792412E-2</v>
      </c>
      <c r="CB375" s="16">
        <f t="shared" si="480"/>
        <v>-1.2327325133131284E-3</v>
      </c>
      <c r="CC375" s="16"/>
      <c r="CD375" s="16">
        <f t="shared" si="480"/>
        <v>-5.4301171867201514E-3</v>
      </c>
      <c r="CE375" s="16">
        <f t="shared" si="480"/>
        <v>2.5233790927909672E-2</v>
      </c>
      <c r="CF375" s="16">
        <f t="shared" si="480"/>
        <v>1.548816334207026E-2</v>
      </c>
      <c r="CG375" s="16">
        <f t="shared" si="480"/>
        <v>2.0975654335513738E-2</v>
      </c>
      <c r="CH375" s="16">
        <f t="shared" si="480"/>
        <v>8.9660557043327316E-3</v>
      </c>
      <c r="CI375" s="16">
        <f t="shared" si="480"/>
        <v>2.2154531158669055E-2</v>
      </c>
      <c r="CJ375" s="16">
        <f t="shared" si="480"/>
        <v>-1.4119450901100672E-2</v>
      </c>
      <c r="CK375" s="16"/>
      <c r="CL375" s="16">
        <f t="shared" si="480"/>
        <v>-5.4301171867201514E-3</v>
      </c>
      <c r="CM375" s="16">
        <f t="shared" si="480"/>
        <v>3.0125188270215819E-3</v>
      </c>
      <c r="CN375" s="16">
        <f t="shared" si="480"/>
        <v>-6.5218786527727612E-3</v>
      </c>
      <c r="CO375" s="16">
        <f t="shared" si="480"/>
        <v>-1.1533254387855463E-3</v>
      </c>
      <c r="CP375" s="16">
        <f t="shared" si="480"/>
        <v>-1.2902623871741348E-2</v>
      </c>
      <c r="CQ375" s="16">
        <f t="shared" si="480"/>
        <v>-2.167434618086117E-2</v>
      </c>
      <c r="CR375" s="16">
        <f t="shared" si="480"/>
        <v>-1.4119450901100672E-2</v>
      </c>
      <c r="CS375" s="16"/>
      <c r="CT375" s="16">
        <f t="shared" ref="CT375:CZ375" si="481">CT131/CT130-1</f>
        <v>8.8137794404428149E-3</v>
      </c>
      <c r="CU375" s="16">
        <f t="shared" si="481"/>
        <v>1.7377328058435504E-2</v>
      </c>
      <c r="CV375" s="16">
        <f t="shared" si="481"/>
        <v>7.7063821324725446E-3</v>
      </c>
      <c r="CW375" s="16">
        <f t="shared" si="481"/>
        <v>1.3151821966836064E-2</v>
      </c>
      <c r="CX375" s="16">
        <f t="shared" si="481"/>
        <v>1.2342540183711836E-3</v>
      </c>
      <c r="CY375" s="16">
        <f t="shared" si="481"/>
        <v>1.4321664946129742E-2</v>
      </c>
      <c r="CZ375" s="16">
        <f t="shared" si="481"/>
        <v>1.4321664946129742E-2</v>
      </c>
    </row>
    <row r="376" spans="12:104" x14ac:dyDescent="0.25">
      <c r="L376" s="121"/>
      <c r="M376" s="278"/>
      <c r="N376" s="278"/>
      <c r="O376" s="278"/>
      <c r="P376" s="278"/>
      <c r="Q376" s="278"/>
      <c r="R376" s="278"/>
      <c r="S376" s="278"/>
      <c r="T376" s="278"/>
      <c r="U376" s="63"/>
      <c r="V376" s="121"/>
      <c r="W376" s="278"/>
      <c r="X376" s="278"/>
      <c r="Y376" s="278"/>
      <c r="Z376" s="278"/>
      <c r="AA376" s="278"/>
      <c r="AB376" s="278"/>
      <c r="AC376" s="278"/>
      <c r="AD376" s="278"/>
      <c r="AO376" s="78">
        <v>39689</v>
      </c>
      <c r="AP376" s="18">
        <f t="shared" ref="AP376:CR376" si="482">AP132/AP131-1</f>
        <v>5.5959316485786115E-2</v>
      </c>
      <c r="AQ376" s="18">
        <f t="shared" si="482"/>
        <v>-7.0681085941206589E-3</v>
      </c>
      <c r="AR376" s="18">
        <f t="shared" si="482"/>
        <v>-3.0698825470401037E-2</v>
      </c>
      <c r="AS376" s="18">
        <f t="shared" si="482"/>
        <v>4.7565976238040264E-2</v>
      </c>
      <c r="AT376" s="18">
        <f t="shared" si="482"/>
        <v>3.9776436031331297E-3</v>
      </c>
      <c r="AU376" s="18">
        <f t="shared" si="482"/>
        <v>1.7108861871394154E-2</v>
      </c>
      <c r="AV376" s="18">
        <f t="shared" si="482"/>
        <v>-3.8716935402151931E-2</v>
      </c>
      <c r="AW376" s="16"/>
      <c r="AX376" s="18">
        <f t="shared" si="482"/>
        <v>-5.2993818617953714E-2</v>
      </c>
      <c r="AY376" s="18">
        <f t="shared" si="482"/>
        <v>-5.9687361147265583E-2</v>
      </c>
      <c r="AZ376" s="18">
        <f t="shared" si="482"/>
        <v>-8.2065796099592081E-2</v>
      </c>
      <c r="BA376" s="18">
        <f t="shared" si="482"/>
        <v>-7.9485450970580018E-3</v>
      </c>
      <c r="BB376" s="18">
        <f t="shared" si="482"/>
        <v>-4.922696553845185E-2</v>
      </c>
      <c r="BC376" s="18">
        <f t="shared" si="482"/>
        <v>-3.6791620669331837E-2</v>
      </c>
      <c r="BD376" s="18">
        <f t="shared" si="482"/>
        <v>-8.9658995767960992E-2</v>
      </c>
      <c r="BE376" s="16"/>
      <c r="BF376" s="18">
        <f t="shared" si="482"/>
        <v>7.1184223764966248E-3</v>
      </c>
      <c r="BG376" s="18">
        <f t="shared" si="482"/>
        <v>6.3476080912928889E-2</v>
      </c>
      <c r="BH376" s="18">
        <f t="shared" si="482"/>
        <v>-2.3798930300064969E-2</v>
      </c>
      <c r="BI376" s="18">
        <f t="shared" si="482"/>
        <v>5.5022993324149727E-2</v>
      </c>
      <c r="BJ376" s="18">
        <f t="shared" si="482"/>
        <v>1.1124380526860156E-2</v>
      </c>
      <c r="BK376" s="18">
        <f t="shared" si="482"/>
        <v>2.4349072353072376E-2</v>
      </c>
      <c r="BL376" s="18">
        <f t="shared" si="482"/>
        <v>-3.1874116524971186E-2</v>
      </c>
      <c r="BM376" s="16"/>
      <c r="BN376" s="18">
        <f t="shared" si="482"/>
        <v>3.1671090758039311E-2</v>
      </c>
      <c r="BO376" s="18">
        <f t="shared" si="482"/>
        <v>8.9402699835004817E-2</v>
      </c>
      <c r="BP376" s="18">
        <f t="shared" si="482"/>
        <v>2.4379127455146365E-2</v>
      </c>
      <c r="BQ376" s="18">
        <f t="shared" si="482"/>
        <v>8.0743533346509189E-2</v>
      </c>
      <c r="BR376" s="18">
        <f t="shared" si="482"/>
        <v>3.5774710672730414E-2</v>
      </c>
      <c r="BS376" s="18">
        <f t="shared" si="482"/>
        <v>4.9321808946529044E-2</v>
      </c>
      <c r="BT376" s="18">
        <f t="shared" si="482"/>
        <v>-8.2720522191073176E-3</v>
      </c>
      <c r="BU376" s="16"/>
      <c r="BV376" s="18">
        <f t="shared" si="482"/>
        <v>-4.5406186643113911E-2</v>
      </c>
      <c r="BW376" s="18">
        <f t="shared" si="482"/>
        <v>8.0122306738974469E-3</v>
      </c>
      <c r="BX376" s="18">
        <f t="shared" si="482"/>
        <v>-5.2153359379196185E-2</v>
      </c>
      <c r="BY376" s="18">
        <f t="shared" si="482"/>
        <v>-7.4711095514481518E-2</v>
      </c>
      <c r="BZ376" s="18">
        <f t="shared" si="482"/>
        <v>-4.1609152667824278E-2</v>
      </c>
      <c r="CA376" s="18">
        <f t="shared" si="482"/>
        <v>-2.9074172947103571E-2</v>
      </c>
      <c r="CB376" s="18">
        <f t="shared" si="482"/>
        <v>-8.2365133650146305E-2</v>
      </c>
      <c r="CC376" s="16"/>
      <c r="CD376" s="18">
        <f t="shared" si="482"/>
        <v>-1.6821072466043807E-2</v>
      </c>
      <c r="CE376" s="18">
        <f t="shared" si="482"/>
        <v>5.1775727491399248E-2</v>
      </c>
      <c r="CF376" s="18">
        <f t="shared" si="482"/>
        <v>-1.1001990201308098E-2</v>
      </c>
      <c r="CG376" s="18">
        <f t="shared" si="482"/>
        <v>-3.4539084903409956E-2</v>
      </c>
      <c r="CH376" s="18">
        <f t="shared" si="482"/>
        <v>4.3415640689442814E-2</v>
      </c>
      <c r="CI376" s="18">
        <f t="shared" si="482"/>
        <v>1.3079193896324837E-2</v>
      </c>
      <c r="CJ376" s="18">
        <f t="shared" si="482"/>
        <v>-5.4886747492132959E-2</v>
      </c>
      <c r="CK376" s="16"/>
      <c r="CL376" s="18">
        <f t="shared" si="482"/>
        <v>-1.6821072466043807E-2</v>
      </c>
      <c r="CM376" s="18">
        <f t="shared" si="482"/>
        <v>3.8196948301984612E-2</v>
      </c>
      <c r="CN376" s="18">
        <f t="shared" si="482"/>
        <v>-2.3770287893304931E-2</v>
      </c>
      <c r="CO376" s="18">
        <f t="shared" si="482"/>
        <v>-4.7003510768584778E-2</v>
      </c>
      <c r="CP376" s="18">
        <f t="shared" si="482"/>
        <v>2.9944793038778394E-2</v>
      </c>
      <c r="CQ376" s="18">
        <f t="shared" si="482"/>
        <v>-1.2910337094202973E-2</v>
      </c>
      <c r="CR376" s="18">
        <f t="shared" si="482"/>
        <v>-5.4886747492132959E-2</v>
      </c>
      <c r="CS376" s="16"/>
      <c r="CT376" s="18">
        <f t="shared" ref="CT376:CZ376" si="483">CT132/CT131-1</f>
        <v>4.0276310722637376E-2</v>
      </c>
      <c r="CU376" s="18">
        <f t="shared" si="483"/>
        <v>9.8489462027031571E-2</v>
      </c>
      <c r="CV376" s="18">
        <f t="shared" si="483"/>
        <v>3.2923524790558156E-2</v>
      </c>
      <c r="CW376" s="18">
        <f t="shared" si="483"/>
        <v>8.3410498187703741E-3</v>
      </c>
      <c r="CX376" s="18">
        <f t="shared" si="483"/>
        <v>8.9758068999466367E-2</v>
      </c>
      <c r="CY376" s="18">
        <f t="shared" si="483"/>
        <v>5.8074254430874328E-2</v>
      </c>
      <c r="CZ376" s="18">
        <f t="shared" si="483"/>
        <v>5.8074254430874328E-2</v>
      </c>
    </row>
    <row r="377" spans="12:104" x14ac:dyDescent="0.25">
      <c r="L377" s="121"/>
      <c r="M377" s="278"/>
      <c r="N377" s="278"/>
      <c r="O377" s="278"/>
      <c r="P377" s="278"/>
      <c r="Q377" s="278"/>
      <c r="R377" s="278"/>
      <c r="S377" s="278"/>
      <c r="T377" s="278"/>
      <c r="U377" s="63"/>
      <c r="V377" s="121"/>
      <c r="W377" s="278"/>
      <c r="X377" s="278"/>
      <c r="Y377" s="278"/>
      <c r="Z377" s="278"/>
      <c r="AA377" s="278"/>
      <c r="AB377" s="278"/>
      <c r="AC377" s="278"/>
      <c r="AD377" s="278"/>
      <c r="AO377" s="78">
        <v>39721</v>
      </c>
      <c r="AP377" s="16">
        <f t="shared" ref="AP377:CR377" si="484">AP133/AP132-1</f>
        <v>8.1797213765107513E-2</v>
      </c>
      <c r="AQ377" s="16">
        <f t="shared" si="484"/>
        <v>3.9339973840426534E-2</v>
      </c>
      <c r="AR377" s="16">
        <f t="shared" si="484"/>
        <v>5.7678669125245774E-2</v>
      </c>
      <c r="AS377" s="16">
        <f t="shared" si="484"/>
        <v>0.10901900957504473</v>
      </c>
      <c r="AT377" s="16">
        <f t="shared" si="484"/>
        <v>6.1561592068103854E-2</v>
      </c>
      <c r="AU377" s="16">
        <f t="shared" si="484"/>
        <v>8.114155609641216E-2</v>
      </c>
      <c r="AV377" s="16">
        <f t="shared" si="484"/>
        <v>-5.4642575171182095E-4</v>
      </c>
      <c r="AW377" s="16"/>
      <c r="AX377" s="16">
        <f t="shared" si="484"/>
        <v>-7.5612335402879149E-2</v>
      </c>
      <c r="AY377" s="16">
        <f t="shared" si="484"/>
        <v>-3.9246948859215314E-2</v>
      </c>
      <c r="AZ377" s="16">
        <f t="shared" si="484"/>
        <v>-2.2294885153123278E-2</v>
      </c>
      <c r="BA377" s="16">
        <f t="shared" si="484"/>
        <v>2.5163492254887565E-2</v>
      </c>
      <c r="BB377" s="16">
        <f t="shared" si="484"/>
        <v>-1.8705559082164092E-2</v>
      </c>
      <c r="BC377" s="16">
        <f t="shared" si="484"/>
        <v>-6.0608186114063933E-4</v>
      </c>
      <c r="BD377" s="16">
        <f t="shared" si="484"/>
        <v>-7.6117444627379793E-2</v>
      </c>
      <c r="BE377" s="16"/>
      <c r="BF377" s="16">
        <f t="shared" si="484"/>
        <v>-3.7850919651500448E-2</v>
      </c>
      <c r="BG377" s="16">
        <f t="shared" si="484"/>
        <v>4.0850194347667346E-2</v>
      </c>
      <c r="BH377" s="16">
        <f t="shared" si="484"/>
        <v>1.7644558803080024E-2</v>
      </c>
      <c r="BI377" s="16">
        <f t="shared" si="484"/>
        <v>6.7041620151632841E-2</v>
      </c>
      <c r="BJ377" s="16">
        <f t="shared" si="484"/>
        <v>2.1380509541614856E-2</v>
      </c>
      <c r="BK377" s="16">
        <f t="shared" si="484"/>
        <v>4.0219353924708656E-2</v>
      </c>
      <c r="BL377" s="16">
        <f t="shared" si="484"/>
        <v>-3.8376662685988716E-2</v>
      </c>
      <c r="BM377" s="16"/>
      <c r="BN377" s="16">
        <f t="shared" si="484"/>
        <v>-5.4533263087312656E-2</v>
      </c>
      <c r="BO377" s="16">
        <f t="shared" si="484"/>
        <v>2.2803281699733002E-2</v>
      </c>
      <c r="BP377" s="16">
        <f t="shared" si="484"/>
        <v>-1.7338626390173917E-2</v>
      </c>
      <c r="BQ377" s="16">
        <f t="shared" si="484"/>
        <v>4.8540584157057864E-2</v>
      </c>
      <c r="BR377" s="16">
        <f t="shared" si="484"/>
        <v>3.6711744844675209E-3</v>
      </c>
      <c r="BS377" s="16">
        <f t="shared" si="484"/>
        <v>2.2183379183179808E-2</v>
      </c>
      <c r="BT377" s="16">
        <f t="shared" si="484"/>
        <v>-5.5049890459748729E-2</v>
      </c>
      <c r="BU377" s="16"/>
      <c r="BV377" s="16">
        <f t="shared" si="484"/>
        <v>-9.8302200984651034E-2</v>
      </c>
      <c r="BW377" s="16">
        <f t="shared" si="484"/>
        <v>-2.4545833367065506E-2</v>
      </c>
      <c r="BX377" s="16">
        <f t="shared" si="484"/>
        <v>-6.2829433159416914E-2</v>
      </c>
      <c r="BY377" s="16">
        <f t="shared" si="484"/>
        <v>-4.6293471984282353E-2</v>
      </c>
      <c r="BZ377" s="16">
        <f t="shared" si="484"/>
        <v>-4.2792248912961184E-2</v>
      </c>
      <c r="CA377" s="16">
        <f t="shared" si="484"/>
        <v>-2.5137038443835746E-2</v>
      </c>
      <c r="CB377" s="16">
        <f t="shared" si="484"/>
        <v>-9.8794911882294945E-2</v>
      </c>
      <c r="CC377" s="16"/>
      <c r="CD377" s="16">
        <f t="shared" si="484"/>
        <v>-7.5051741040630393E-2</v>
      </c>
      <c r="CE377" s="16">
        <f t="shared" si="484"/>
        <v>1.9062126821658421E-2</v>
      </c>
      <c r="CF377" s="16">
        <f t="shared" si="484"/>
        <v>-2.093295235407433E-2</v>
      </c>
      <c r="CG377" s="16">
        <f t="shared" si="484"/>
        <v>-3.6577462597280341E-3</v>
      </c>
      <c r="CH377" s="16">
        <f t="shared" si="484"/>
        <v>4.470528875718438E-2</v>
      </c>
      <c r="CI377" s="16">
        <f t="shared" si="484"/>
        <v>1.8444491751216541E-2</v>
      </c>
      <c r="CJ377" s="16">
        <f t="shared" si="484"/>
        <v>-7.5557156588326846E-2</v>
      </c>
      <c r="CK377" s="16"/>
      <c r="CL377" s="16">
        <f t="shared" si="484"/>
        <v>-7.5051741040630393E-2</v>
      </c>
      <c r="CM377" s="16">
        <f t="shared" si="484"/>
        <v>6.06449419133126E-4</v>
      </c>
      <c r="CN377" s="16">
        <f t="shared" si="484"/>
        <v>-3.8664300729420731E-2</v>
      </c>
      <c r="CO377" s="16">
        <f t="shared" si="484"/>
        <v>-2.1701956454140858E-2</v>
      </c>
      <c r="CP377" s="16">
        <f t="shared" si="484"/>
        <v>2.578520205928192E-2</v>
      </c>
      <c r="CQ377" s="16">
        <f t="shared" si="484"/>
        <v>-1.8110453638470858E-2</v>
      </c>
      <c r="CR377" s="16">
        <f t="shared" si="484"/>
        <v>-7.5557156588326846E-2</v>
      </c>
      <c r="CS377" s="16"/>
      <c r="CT377" s="16">
        <f t="shared" ref="CT377:CZ377" si="485">CT133/CT132-1</f>
        <v>5.4672449605552842E-4</v>
      </c>
      <c r="CU377" s="16">
        <f t="shared" si="485"/>
        <v>8.2388658801637371E-2</v>
      </c>
      <c r="CV377" s="16">
        <f t="shared" si="485"/>
        <v>3.9908206463854734E-2</v>
      </c>
      <c r="CW377" s="16">
        <f t="shared" si="485"/>
        <v>5.8256927962612171E-2</v>
      </c>
      <c r="CX377" s="16">
        <f t="shared" si="485"/>
        <v>0.10962533743417069</v>
      </c>
      <c r="CY377" s="16">
        <f t="shared" si="485"/>
        <v>8.1732642668833622E-2</v>
      </c>
      <c r="CZ377" s="16">
        <f t="shared" si="485"/>
        <v>8.1732642668833622E-2</v>
      </c>
    </row>
    <row r="378" spans="12:104" x14ac:dyDescent="0.25">
      <c r="L378" s="121"/>
      <c r="M378" s="278"/>
      <c r="N378" s="278"/>
      <c r="O378" s="278"/>
      <c r="P378" s="278"/>
      <c r="Q378" s="278"/>
      <c r="R378" s="278"/>
      <c r="S378" s="278"/>
      <c r="T378" s="278"/>
      <c r="U378" s="63"/>
      <c r="V378" s="121"/>
      <c r="W378" s="278"/>
      <c r="X378" s="278"/>
      <c r="Y378" s="278"/>
      <c r="Z378" s="278"/>
      <c r="AA378" s="278"/>
      <c r="AB378" s="278"/>
      <c r="AC378" s="278"/>
      <c r="AD378" s="278"/>
      <c r="AO378" s="78">
        <v>39752</v>
      </c>
      <c r="AP378" s="18">
        <f t="shared" ref="AP378:CR378" si="486">AP134/AP133-1</f>
        <v>0.14740397079893564</v>
      </c>
      <c r="AQ378" s="18">
        <f t="shared" si="486"/>
        <v>3.6398838334946726E-2</v>
      </c>
      <c r="AR378" s="18">
        <f t="shared" si="486"/>
        <v>3.6131998658939679E-2</v>
      </c>
      <c r="AS378" s="18">
        <f t="shared" si="486"/>
        <v>0.23662395018824212</v>
      </c>
      <c r="AT378" s="18">
        <f t="shared" si="486"/>
        <v>0.11152366552469895</v>
      </c>
      <c r="AU378" s="18">
        <f t="shared" si="486"/>
        <v>7.370828945935104E-3</v>
      </c>
      <c r="AV378" s="18">
        <f t="shared" si="486"/>
        <v>-3.3091899221886156E-2</v>
      </c>
      <c r="AW378" s="16"/>
      <c r="AX378" s="18">
        <f t="shared" si="486"/>
        <v>-0.12846737029879596</v>
      </c>
      <c r="AY378" s="18">
        <f t="shared" si="486"/>
        <v>-9.6744595006670764E-2</v>
      </c>
      <c r="AZ378" s="18">
        <f t="shared" si="486"/>
        <v>-9.6977154491210027E-2</v>
      </c>
      <c r="BA378" s="18">
        <f t="shared" si="486"/>
        <v>7.7758123259049405E-2</v>
      </c>
      <c r="BB378" s="18">
        <f t="shared" si="486"/>
        <v>-3.1270856810137526E-2</v>
      </c>
      <c r="BC378" s="18">
        <f t="shared" si="486"/>
        <v>-0.12204345236446734</v>
      </c>
      <c r="BD378" s="18">
        <f t="shared" si="486"/>
        <v>-0.15730804024945377</v>
      </c>
      <c r="BE378" s="16"/>
      <c r="BF378" s="18">
        <f t="shared" si="486"/>
        <v>-3.5120493181393764E-2</v>
      </c>
      <c r="BG378" s="18">
        <f t="shared" si="486"/>
        <v>0.10710657746618746</v>
      </c>
      <c r="BH378" s="18">
        <f t="shared" si="486"/>
        <v>-2.5746813498550569E-4</v>
      </c>
      <c r="BI378" s="18">
        <f t="shared" si="486"/>
        <v>0.19319310717770777</v>
      </c>
      <c r="BJ378" s="18">
        <f t="shared" si="486"/>
        <v>7.2486406208681187E-2</v>
      </c>
      <c r="BK378" s="18">
        <f t="shared" si="486"/>
        <v>-2.800853138319559E-2</v>
      </c>
      <c r="BL378" s="18">
        <f t="shared" si="486"/>
        <v>-6.7050188582298276E-2</v>
      </c>
      <c r="BM378" s="16"/>
      <c r="BN378" s="18">
        <f t="shared" si="486"/>
        <v>-3.4872003476106306E-2</v>
      </c>
      <c r="BO378" s="18">
        <f t="shared" si="486"/>
        <v>0.10739169554073702</v>
      </c>
      <c r="BP378" s="18">
        <f t="shared" si="486"/>
        <v>2.5753444189802188E-4</v>
      </c>
      <c r="BQ378" s="18">
        <f t="shared" si="486"/>
        <v>0.1935003954986414</v>
      </c>
      <c r="BR378" s="18">
        <f t="shared" si="486"/>
        <v>7.2762608396747419E-2</v>
      </c>
      <c r="BS378" s="18">
        <f t="shared" si="486"/>
        <v>-2.7758210102795777E-2</v>
      </c>
      <c r="BT378" s="18">
        <f t="shared" si="486"/>
        <v>-6.6809921873295819E-2</v>
      </c>
      <c r="BU378" s="16"/>
      <c r="BV378" s="18">
        <f t="shared" si="486"/>
        <v>-0.19134673087337706</v>
      </c>
      <c r="BW378" s="18">
        <f t="shared" si="486"/>
        <v>-7.214802800457254E-2</v>
      </c>
      <c r="BX378" s="18">
        <f t="shared" si="486"/>
        <v>-0.16191269126141095</v>
      </c>
      <c r="BY378" s="18">
        <f t="shared" si="486"/>
        <v>-0.16212847203774694</v>
      </c>
      <c r="BZ378" s="18">
        <f t="shared" si="486"/>
        <v>-0.10116275416184506</v>
      </c>
      <c r="CA378" s="18">
        <f t="shared" si="486"/>
        <v>-0.18538628595007356</v>
      </c>
      <c r="CB378" s="18">
        <f t="shared" si="486"/>
        <v>-0.21810660336076393</v>
      </c>
      <c r="CC378" s="16"/>
      <c r="CD378" s="18">
        <f t="shared" si="486"/>
        <v>-7.3168973471741117E-3</v>
      </c>
      <c r="CE378" s="18">
        <f t="shared" si="486"/>
        <v>3.2280289108644E-2</v>
      </c>
      <c r="CF378" s="18">
        <f t="shared" si="486"/>
        <v>-6.7587249394541082E-2</v>
      </c>
      <c r="CG378" s="18">
        <f t="shared" si="486"/>
        <v>-6.7827315966476287E-2</v>
      </c>
      <c r="CH378" s="18">
        <f t="shared" si="486"/>
        <v>0.11254846706704047</v>
      </c>
      <c r="CI378" s="18">
        <f t="shared" si="486"/>
        <v>-9.3702761181965744E-2</v>
      </c>
      <c r="CJ378" s="18">
        <f t="shared" si="486"/>
        <v>-4.0166666539430684E-2</v>
      </c>
      <c r="CK378" s="16"/>
      <c r="CL378" s="18">
        <f t="shared" si="486"/>
        <v>-7.3168973471741117E-3</v>
      </c>
      <c r="CM378" s="18">
        <f t="shared" si="486"/>
        <v>0.13900853372886002</v>
      </c>
      <c r="CN378" s="18">
        <f t="shared" si="486"/>
        <v>2.8815614424119396E-2</v>
      </c>
      <c r="CO378" s="18">
        <f t="shared" si="486"/>
        <v>2.8550727186629876E-2</v>
      </c>
      <c r="CP378" s="18">
        <f t="shared" si="486"/>
        <v>0.2275756996876579</v>
      </c>
      <c r="CQ378" s="18">
        <f t="shared" si="486"/>
        <v>0.10339076096509991</v>
      </c>
      <c r="CR378" s="18">
        <f t="shared" si="486"/>
        <v>-4.0166666539430684E-2</v>
      </c>
      <c r="CS378" s="16"/>
      <c r="CT378" s="18">
        <f t="shared" ref="CT378:CZ378" si="487">CT134/CT133-1</f>
        <v>3.4224451315751248E-2</v>
      </c>
      <c r="CU378" s="18">
        <f t="shared" si="487"/>
        <v>0.18667324213704384</v>
      </c>
      <c r="CV378" s="18">
        <f t="shared" si="487"/>
        <v>7.1869019921242394E-2</v>
      </c>
      <c r="CW378" s="18">
        <f t="shared" si="487"/>
        <v>7.1593047803734322E-2</v>
      </c>
      <c r="CX378" s="18">
        <f t="shared" si="487"/>
        <v>0.27894672636735129</v>
      </c>
      <c r="CY378" s="18">
        <f t="shared" si="487"/>
        <v>4.1847542838103102E-2</v>
      </c>
      <c r="CZ378" s="18">
        <f t="shared" si="487"/>
        <v>4.1847542838103102E-2</v>
      </c>
    </row>
    <row r="379" spans="12:104" x14ac:dyDescent="0.25">
      <c r="L379" s="121"/>
      <c r="M379" s="278"/>
      <c r="N379" s="278"/>
      <c r="O379" s="278"/>
      <c r="P379" s="278"/>
      <c r="Q379" s="278"/>
      <c r="R379" s="278"/>
      <c r="S379" s="278"/>
      <c r="T379" s="278"/>
      <c r="U379" s="63"/>
      <c r="V379" s="121"/>
      <c r="W379" s="278"/>
      <c r="X379" s="278"/>
      <c r="Y379" s="278"/>
      <c r="Z379" s="278"/>
      <c r="AA379" s="278"/>
      <c r="AB379" s="278"/>
      <c r="AC379" s="278"/>
      <c r="AD379" s="278"/>
      <c r="AO379" s="78">
        <v>39780</v>
      </c>
      <c r="AP379" s="16">
        <f t="shared" ref="AP379:CR379" si="488">AP135/AP134-1</f>
        <v>4.2530102571725736E-2</v>
      </c>
      <c r="AQ379" s="16">
        <f t="shared" si="488"/>
        <v>3.9195311040537861E-2</v>
      </c>
      <c r="AR379" s="16">
        <f t="shared" si="488"/>
        <v>-3.291207114924144E-3</v>
      </c>
      <c r="AS379" s="16">
        <f t="shared" si="488"/>
        <v>7.4574435385899029E-2</v>
      </c>
      <c r="AT379" s="16">
        <f t="shared" si="488"/>
        <v>-4.7868310489703747E-3</v>
      </c>
      <c r="AU379" s="16">
        <f t="shared" si="488"/>
        <v>1.9355536332180012E-2</v>
      </c>
      <c r="AV379" s="16">
        <f t="shared" si="488"/>
        <v>2.3055980374478757E-2</v>
      </c>
      <c r="AW379" s="16"/>
      <c r="AX379" s="16">
        <f t="shared" si="488"/>
        <v>-4.0795083486617978E-2</v>
      </c>
      <c r="AY379" s="16">
        <f t="shared" si="488"/>
        <v>-3.1987484322626436E-3</v>
      </c>
      <c r="AZ379" s="16">
        <f t="shared" si="488"/>
        <v>-4.3952025532517092E-2</v>
      </c>
      <c r="BA379" s="16">
        <f t="shared" si="488"/>
        <v>3.0737081581745818E-2</v>
      </c>
      <c r="BB379" s="16">
        <f t="shared" si="488"/>
        <v>-4.5386635363309114E-2</v>
      </c>
      <c r="BC379" s="16">
        <f t="shared" si="488"/>
        <v>-2.2229157875037542E-2</v>
      </c>
      <c r="BD379" s="16">
        <f t="shared" si="488"/>
        <v>-1.8679673756381909E-2</v>
      </c>
      <c r="BE379" s="16"/>
      <c r="BF379" s="16">
        <f t="shared" si="488"/>
        <v>-3.7716982192011583E-2</v>
      </c>
      <c r="BG379" s="16">
        <f t="shared" si="488"/>
        <v>3.2090132583919573E-3</v>
      </c>
      <c r="BH379" s="16">
        <f t="shared" si="488"/>
        <v>-4.0884054906792033E-2</v>
      </c>
      <c r="BI379" s="16">
        <f t="shared" si="488"/>
        <v>3.4044730542458046E-2</v>
      </c>
      <c r="BJ379" s="16">
        <f t="shared" si="488"/>
        <v>-4.2323268419551807E-2</v>
      </c>
      <c r="BK379" s="16">
        <f t="shared" si="488"/>
        <v>-1.9091478278989271E-2</v>
      </c>
      <c r="BL379" s="16">
        <f t="shared" si="488"/>
        <v>-1.5530603818736499E-2</v>
      </c>
      <c r="BM379" s="16"/>
      <c r="BN379" s="16">
        <f t="shared" si="488"/>
        <v>3.3020749274192962E-3</v>
      </c>
      <c r="BO379" s="16">
        <f t="shared" si="488"/>
        <v>4.5972615084507895E-2</v>
      </c>
      <c r="BP379" s="16">
        <f t="shared" si="488"/>
        <v>4.262681182181649E-2</v>
      </c>
      <c r="BQ379" s="16">
        <f t="shared" si="488"/>
        <v>7.8122760686632597E-2</v>
      </c>
      <c r="BR379" s="16">
        <f t="shared" si="488"/>
        <v>-1.5005625963397939E-3</v>
      </c>
      <c r="BS379" s="16">
        <f t="shared" si="488"/>
        <v>2.2721524690828554E-2</v>
      </c>
      <c r="BT379" s="16">
        <f t="shared" si="488"/>
        <v>2.6434187876619664E-2</v>
      </c>
      <c r="BU379" s="16"/>
      <c r="BV379" s="16">
        <f t="shared" si="488"/>
        <v>-6.9399041080963286E-2</v>
      </c>
      <c r="BW379" s="16">
        <f t="shared" si="488"/>
        <v>-2.9820486844789995E-2</v>
      </c>
      <c r="BX379" s="16">
        <f t="shared" si="488"/>
        <v>-3.2923847041508636E-2</v>
      </c>
      <c r="BY379" s="16">
        <f t="shared" si="488"/>
        <v>-7.2461841578112973E-2</v>
      </c>
      <c r="BZ379" s="16">
        <f t="shared" si="488"/>
        <v>-7.3853670645318337E-2</v>
      </c>
      <c r="CA379" s="16">
        <f t="shared" si="488"/>
        <v>-5.1386760409844245E-2</v>
      </c>
      <c r="CB379" s="16">
        <f t="shared" si="488"/>
        <v>-4.7943123635655005E-2</v>
      </c>
      <c r="CC379" s="16"/>
      <c r="CD379" s="16">
        <f t="shared" si="488"/>
        <v>-1.8988013153707461E-2</v>
      </c>
      <c r="CE379" s="16">
        <f t="shared" si="488"/>
        <v>4.7544521211037472E-2</v>
      </c>
      <c r="CF379" s="16">
        <f t="shared" si="488"/>
        <v>4.41936898160884E-2</v>
      </c>
      <c r="CG379" s="16">
        <f t="shared" si="488"/>
        <v>1.502817668322054E-3</v>
      </c>
      <c r="CH379" s="16">
        <f t="shared" si="488"/>
        <v>7.9742982620012226E-2</v>
      </c>
      <c r="CI379" s="16">
        <f t="shared" si="488"/>
        <v>2.4258488667906919E-2</v>
      </c>
      <c r="CJ379" s="16">
        <f t="shared" si="488"/>
        <v>3.6301799621489828E-3</v>
      </c>
      <c r="CK379" s="16"/>
      <c r="CL379" s="16">
        <f t="shared" si="488"/>
        <v>-1.8988013153707461E-2</v>
      </c>
      <c r="CM379" s="16">
        <f t="shared" si="488"/>
        <v>2.2734527270957816E-2</v>
      </c>
      <c r="CN379" s="16">
        <f t="shared" si="488"/>
        <v>1.9463056805228973E-2</v>
      </c>
      <c r="CO379" s="16">
        <f t="shared" si="488"/>
        <v>-2.2216726784641927E-2</v>
      </c>
      <c r="CP379" s="16">
        <f t="shared" si="488"/>
        <v>5.4170401872153828E-2</v>
      </c>
      <c r="CQ379" s="16">
        <f t="shared" si="488"/>
        <v>-2.3683951791755309E-2</v>
      </c>
      <c r="CR379" s="16">
        <f t="shared" si="488"/>
        <v>3.6301799621489828E-3</v>
      </c>
      <c r="CS379" s="16"/>
      <c r="CT379" s="16">
        <f t="shared" ref="CT379:CZ379" si="489">CT135/CT134-1</f>
        <v>-2.2536381993524146E-2</v>
      </c>
      <c r="CU379" s="16">
        <f t="shared" si="489"/>
        <v>1.9035245940421497E-2</v>
      </c>
      <c r="CV379" s="16">
        <f t="shared" si="489"/>
        <v>1.5775608545049113E-2</v>
      </c>
      <c r="CW379" s="16">
        <f t="shared" si="489"/>
        <v>-2.5753417207686646E-2</v>
      </c>
      <c r="CX379" s="16">
        <f t="shared" si="489"/>
        <v>5.0357415429566732E-2</v>
      </c>
      <c r="CY379" s="16">
        <f t="shared" si="489"/>
        <v>-3.6170494218157323E-3</v>
      </c>
      <c r="CZ379" s="16">
        <f t="shared" si="489"/>
        <v>-3.6170494218157323E-3</v>
      </c>
    </row>
    <row r="380" spans="12:104" x14ac:dyDescent="0.25">
      <c r="L380" s="121"/>
      <c r="M380" s="278"/>
      <c r="N380" s="278"/>
      <c r="O380" s="278"/>
      <c r="P380" s="278"/>
      <c r="Q380" s="278"/>
      <c r="R380" s="278"/>
      <c r="S380" s="278"/>
      <c r="T380" s="278"/>
      <c r="U380" s="63"/>
      <c r="V380" s="121"/>
      <c r="W380" s="278"/>
      <c r="X380" s="278"/>
      <c r="Y380" s="278"/>
      <c r="Z380" s="278"/>
      <c r="AA380" s="278"/>
      <c r="AB380" s="278"/>
      <c r="AC380" s="278"/>
      <c r="AD380" s="278"/>
      <c r="AO380" s="78">
        <v>39813</v>
      </c>
      <c r="AP380" s="18">
        <f t="shared" ref="AP380:CR380" si="490">AP136/AP135-1</f>
        <v>-8.4556045115569134E-3</v>
      </c>
      <c r="AQ380" s="18">
        <f t="shared" si="490"/>
        <v>9.1893713836301627E-2</v>
      </c>
      <c r="AR380" s="18">
        <f t="shared" si="490"/>
        <v>-5.7034996428935836E-2</v>
      </c>
      <c r="AS380" s="18">
        <f t="shared" si="490"/>
        <v>4.4867603792088984E-2</v>
      </c>
      <c r="AT380" s="18">
        <f t="shared" si="490"/>
        <v>0.12396622720509365</v>
      </c>
      <c r="AU380" s="18">
        <f t="shared" si="490"/>
        <v>8.556981719175516E-3</v>
      </c>
      <c r="AV380" s="18">
        <f t="shared" si="490"/>
        <v>6.3605385927653968E-2</v>
      </c>
      <c r="AW380" s="16"/>
      <c r="AX380" s="18">
        <f t="shared" si="490"/>
        <v>8.5277114671116205E-3</v>
      </c>
      <c r="AY380" s="18">
        <f t="shared" si="490"/>
        <v>0.10120506838065024</v>
      </c>
      <c r="AZ380" s="18">
        <f t="shared" si="490"/>
        <v>-4.8993662954897932E-2</v>
      </c>
      <c r="BA380" s="18">
        <f t="shared" si="490"/>
        <v>5.3777933238560172E-2</v>
      </c>
      <c r="BB380" s="18">
        <f t="shared" si="490"/>
        <v>0.1335510868894767</v>
      </c>
      <c r="BC380" s="18">
        <f t="shared" si="490"/>
        <v>1.7157664657417415E-2</v>
      </c>
      <c r="BD380" s="18">
        <f t="shared" si="490"/>
        <v>7.2675505773710736E-2</v>
      </c>
      <c r="BE380" s="16"/>
      <c r="BF380" s="18">
        <f t="shared" si="490"/>
        <v>-8.4159944023707856E-2</v>
      </c>
      <c r="BG380" s="18">
        <f t="shared" si="490"/>
        <v>-9.1903925332885494E-2</v>
      </c>
      <c r="BH380" s="18">
        <f t="shared" si="490"/>
        <v>-0.136394878345792</v>
      </c>
      <c r="BI380" s="18">
        <f t="shared" si="490"/>
        <v>-4.3068395255238978E-2</v>
      </c>
      <c r="BJ380" s="18">
        <f t="shared" si="490"/>
        <v>2.9373292438974907E-2</v>
      </c>
      <c r="BK380" s="18">
        <f t="shared" si="490"/>
        <v>-7.6323117407030128E-2</v>
      </c>
      <c r="BL380" s="18">
        <f t="shared" si="490"/>
        <v>-2.5907583815331647E-2</v>
      </c>
      <c r="BM380" s="16"/>
      <c r="BN380" s="18">
        <f t="shared" si="490"/>
        <v>6.0484743561999732E-2</v>
      </c>
      <c r="BO380" s="18">
        <f t="shared" si="490"/>
        <v>5.1517703979899299E-2</v>
      </c>
      <c r="BP380" s="18">
        <f t="shared" si="490"/>
        <v>0.15793662511464945</v>
      </c>
      <c r="BQ380" s="18">
        <f t="shared" si="490"/>
        <v>0.10806615286369459</v>
      </c>
      <c r="BR380" s="18">
        <f t="shared" si="490"/>
        <v>0.19194903622994208</v>
      </c>
      <c r="BS380" s="18">
        <f t="shared" si="490"/>
        <v>6.9559292126124106E-2</v>
      </c>
      <c r="BT380" s="18">
        <f t="shared" si="490"/>
        <v>0.1279372849466498</v>
      </c>
      <c r="BU380" s="16"/>
      <c r="BV380" s="18">
        <f t="shared" si="490"/>
        <v>-4.2940946421587856E-2</v>
      </c>
      <c r="BW380" s="18">
        <f t="shared" si="490"/>
        <v>-5.1033459272852078E-2</v>
      </c>
      <c r="BX380" s="18">
        <f t="shared" si="490"/>
        <v>4.5006764372388375E-2</v>
      </c>
      <c r="BY380" s="18">
        <f t="shared" si="490"/>
        <v>-9.7526806124713428E-2</v>
      </c>
      <c r="BZ380" s="18">
        <f t="shared" si="490"/>
        <v>7.5702053663005309E-2</v>
      </c>
      <c r="CA380" s="18">
        <f t="shared" si="490"/>
        <v>-3.4751409595946026E-2</v>
      </c>
      <c r="CB380" s="18">
        <f t="shared" si="490"/>
        <v>1.7933164036822324E-2</v>
      </c>
      <c r="CC380" s="16"/>
      <c r="CD380" s="18">
        <f t="shared" si="490"/>
        <v>-8.4843810258388164E-3</v>
      </c>
      <c r="CE380" s="18">
        <f t="shared" si="490"/>
        <v>-0.1178165575721406</v>
      </c>
      <c r="CF380" s="18">
        <f t="shared" si="490"/>
        <v>-2.8535121956951404E-2</v>
      </c>
      <c r="CG380" s="18">
        <f t="shared" si="490"/>
        <v>-0.16103795581484293</v>
      </c>
      <c r="CH380" s="18">
        <f t="shared" si="490"/>
        <v>-7.0374555301091934E-2</v>
      </c>
      <c r="CI380" s="18">
        <f t="shared" si="490"/>
        <v>-0.10268034990063735</v>
      </c>
      <c r="CJ380" s="18">
        <f t="shared" si="490"/>
        <v>5.4581352572309561E-2</v>
      </c>
      <c r="CK380" s="16"/>
      <c r="CL380" s="18">
        <f t="shared" si="490"/>
        <v>-8.4843810258388164E-3</v>
      </c>
      <c r="CM380" s="18">
        <f t="shared" si="490"/>
        <v>-1.6868244966915746E-2</v>
      </c>
      <c r="CN380" s="18">
        <f t="shared" si="490"/>
        <v>8.2629671528396287E-2</v>
      </c>
      <c r="CO380" s="18">
        <f t="shared" si="490"/>
        <v>-6.5035470813264218E-2</v>
      </c>
      <c r="CP380" s="18">
        <f t="shared" si="490"/>
        <v>3.6002548919961797E-2</v>
      </c>
      <c r="CQ380" s="18">
        <f t="shared" si="490"/>
        <v>0.11443006947331114</v>
      </c>
      <c r="CR380" s="18">
        <f t="shared" si="490"/>
        <v>5.4581352572309561E-2</v>
      </c>
      <c r="CS380" s="16"/>
      <c r="CT380" s="18">
        <f t="shared" ref="CT380:CZ380" si="491">CT136/CT135-1</f>
        <v>-5.9801677172007461E-2</v>
      </c>
      <c r="CU380" s="18">
        <f t="shared" si="491"/>
        <v>-6.775162235227028E-2</v>
      </c>
      <c r="CV380" s="18">
        <f t="shared" si="491"/>
        <v>2.6596638455318899E-2</v>
      </c>
      <c r="CW380" s="18">
        <f t="shared" si="491"/>
        <v>-0.11342588515699348</v>
      </c>
      <c r="CX380" s="18">
        <f t="shared" si="491"/>
        <v>-1.7617231337374584E-2</v>
      </c>
      <c r="CY380" s="18">
        <f t="shared" si="491"/>
        <v>-5.1756417311168978E-2</v>
      </c>
      <c r="CZ380" s="18">
        <f t="shared" si="491"/>
        <v>-5.1756417311168978E-2</v>
      </c>
    </row>
    <row r="381" spans="12:104" x14ac:dyDescent="0.25">
      <c r="L381" s="121"/>
      <c r="M381" s="278"/>
      <c r="N381" s="278"/>
      <c r="O381" s="278"/>
      <c r="P381" s="278"/>
      <c r="Q381" s="278"/>
      <c r="R381" s="278"/>
      <c r="S381" s="278"/>
      <c r="T381" s="278"/>
      <c r="U381" s="63"/>
      <c r="V381" s="121"/>
      <c r="W381" s="278"/>
      <c r="X381" s="278"/>
      <c r="Y381" s="278"/>
      <c r="Z381" s="278"/>
      <c r="AA381" s="278"/>
      <c r="AB381" s="278"/>
      <c r="AC381" s="278"/>
      <c r="AD381" s="278"/>
      <c r="AO381" s="78">
        <v>39843</v>
      </c>
      <c r="AP381" s="16">
        <f t="shared" ref="AP381:CR381" si="492">AP137/AP136-1</f>
        <v>-6.428140009778871E-3</v>
      </c>
      <c r="AQ381" s="16">
        <f t="shared" si="492"/>
        <v>-8.9088738887059593E-2</v>
      </c>
      <c r="AR381" s="16">
        <f t="shared" si="492"/>
        <v>-1.1853003088666325E-2</v>
      </c>
      <c r="AS381" s="16">
        <f t="shared" si="492"/>
        <v>1.6034415330465901E-3</v>
      </c>
      <c r="AT381" s="16">
        <f t="shared" si="492"/>
        <v>-8.4632790973323213E-2</v>
      </c>
      <c r="AU381" s="16">
        <f t="shared" si="492"/>
        <v>-1.5005434210987656E-2</v>
      </c>
      <c r="AV381" s="16">
        <f t="shared" si="492"/>
        <v>-9.8889318513335711E-2</v>
      </c>
      <c r="AW381" s="16"/>
      <c r="AX381" s="16">
        <f t="shared" si="492"/>
        <v>6.4697283293049246E-3</v>
      </c>
      <c r="AY381" s="16">
        <f t="shared" si="492"/>
        <v>-8.3195390495554356E-2</v>
      </c>
      <c r="AZ381" s="16">
        <f t="shared" si="492"/>
        <v>-5.459960469231584E-3</v>
      </c>
      <c r="BA381" s="16">
        <f t="shared" si="492"/>
        <v>8.0835436934620919E-3</v>
      </c>
      <c r="BB381" s="16">
        <f t="shared" si="492"/>
        <v>-7.8710613809366503E-2</v>
      </c>
      <c r="BC381" s="16">
        <f t="shared" si="492"/>
        <v>-8.6327869644911015E-3</v>
      </c>
      <c r="BD381" s="16">
        <f t="shared" si="492"/>
        <v>-9.3059377209482208E-2</v>
      </c>
      <c r="BE381" s="16"/>
      <c r="BF381" s="16">
        <f t="shared" si="492"/>
        <v>9.7801775749497333E-2</v>
      </c>
      <c r="BG381" s="16">
        <f t="shared" si="492"/>
        <v>9.0744952231995857E-2</v>
      </c>
      <c r="BH381" s="16">
        <f t="shared" si="492"/>
        <v>8.4789527910795082E-2</v>
      </c>
      <c r="BI381" s="16">
        <f t="shared" si="492"/>
        <v>9.9562036711786428E-2</v>
      </c>
      <c r="BJ381" s="16">
        <f t="shared" si="492"/>
        <v>4.8917475323471127E-3</v>
      </c>
      <c r="BK381" s="16">
        <f t="shared" si="492"/>
        <v>8.1328783426782847E-2</v>
      </c>
      <c r="BL381" s="16">
        <f t="shared" si="492"/>
        <v>-1.0759093717100265E-2</v>
      </c>
      <c r="BM381" s="16"/>
      <c r="BN381" s="16">
        <f t="shared" si="492"/>
        <v>1.1995182018176953E-2</v>
      </c>
      <c r="BO381" s="16">
        <f t="shared" si="492"/>
        <v>5.4899352989425942E-3</v>
      </c>
      <c r="BP381" s="16">
        <f t="shared" si="492"/>
        <v>-7.8162192507602701E-2</v>
      </c>
      <c r="BQ381" s="16">
        <f t="shared" si="492"/>
        <v>1.3617857124267774E-2</v>
      </c>
      <c r="BR381" s="16">
        <f t="shared" si="492"/>
        <v>-7.3652794687577683E-2</v>
      </c>
      <c r="BS381" s="16">
        <f t="shared" si="492"/>
        <v>-3.1902451074332649E-3</v>
      </c>
      <c r="BT381" s="16">
        <f t="shared" si="492"/>
        <v>-8.8080331870379669E-2</v>
      </c>
      <c r="BU381" s="16"/>
      <c r="BV381" s="16">
        <f t="shared" si="492"/>
        <v>-1.6008746241849003E-3</v>
      </c>
      <c r="BW381" s="16">
        <f t="shared" si="492"/>
        <v>-8.018723987741283E-3</v>
      </c>
      <c r="BX381" s="16">
        <f t="shared" si="492"/>
        <v>-9.0546993609859738E-2</v>
      </c>
      <c r="BY381" s="16">
        <f t="shared" si="492"/>
        <v>-1.3434902540986116E-2</v>
      </c>
      <c r="BZ381" s="16">
        <f t="shared" si="492"/>
        <v>-8.609817911006501E-2</v>
      </c>
      <c r="CA381" s="16">
        <f t="shared" si="492"/>
        <v>-1.6582287016319586E-2</v>
      </c>
      <c r="CB381" s="16">
        <f t="shared" si="492"/>
        <v>-0.10033188373690971</v>
      </c>
      <c r="CC381" s="16"/>
      <c r="CD381" s="16">
        <f t="shared" si="492"/>
        <v>1.5234027407012185E-2</v>
      </c>
      <c r="CE381" s="16">
        <f t="shared" si="492"/>
        <v>8.5435276894723522E-2</v>
      </c>
      <c r="CF381" s="16">
        <f t="shared" si="492"/>
        <v>-4.8679348241833509E-3</v>
      </c>
      <c r="CG381" s="16">
        <f t="shared" si="492"/>
        <v>7.9508843190968959E-2</v>
      </c>
      <c r="CH381" s="16">
        <f t="shared" si="492"/>
        <v>9.4209440381927134E-2</v>
      </c>
      <c r="CI381" s="16">
        <f t="shared" si="492"/>
        <v>7.6064945385547977E-2</v>
      </c>
      <c r="CJ381" s="16">
        <f t="shared" si="492"/>
        <v>-8.5161773694816589E-2</v>
      </c>
      <c r="CK381" s="16"/>
      <c r="CL381" s="16">
        <f t="shared" si="492"/>
        <v>1.5234027407012185E-2</v>
      </c>
      <c r="CM381" s="16">
        <f t="shared" si="492"/>
        <v>8.707960936148007E-3</v>
      </c>
      <c r="CN381" s="16">
        <f t="shared" si="492"/>
        <v>-7.5211891769909056E-2</v>
      </c>
      <c r="CO381" s="16">
        <f t="shared" si="492"/>
        <v>3.2004553444375805E-3</v>
      </c>
      <c r="CP381" s="16">
        <f t="shared" si="492"/>
        <v>1.6861895812318561E-2</v>
      </c>
      <c r="CQ381" s="16">
        <f t="shared" si="492"/>
        <v>-7.0688061823530601E-2</v>
      </c>
      <c r="CR381" s="16">
        <f t="shared" si="492"/>
        <v>-8.5161773694816589E-2</v>
      </c>
      <c r="CS381" s="16"/>
      <c r="CT381" s="16">
        <f t="shared" ref="CT381:CZ381" si="493">CT137/CT136-1</f>
        <v>0.10974158951282953</v>
      </c>
      <c r="CU381" s="16">
        <f t="shared" si="493"/>
        <v>0.10260801520076668</v>
      </c>
      <c r="CV381" s="16">
        <f t="shared" si="493"/>
        <v>1.0876110812610751E-2</v>
      </c>
      <c r="CW381" s="16">
        <f t="shared" si="493"/>
        <v>9.6587819024712696E-2</v>
      </c>
      <c r="CX381" s="16">
        <f t="shared" si="493"/>
        <v>0.11152099526840376</v>
      </c>
      <c r="CY381" s="16">
        <f t="shared" si="493"/>
        <v>9.308943510019807E-2</v>
      </c>
      <c r="CZ381" s="16">
        <f t="shared" si="493"/>
        <v>9.308943510019807E-2</v>
      </c>
    </row>
    <row r="382" spans="12:104" x14ac:dyDescent="0.25">
      <c r="L382" s="121"/>
      <c r="M382" s="278"/>
      <c r="N382" s="278"/>
      <c r="O382" s="278"/>
      <c r="P382" s="278"/>
      <c r="Q382" s="278"/>
      <c r="R382" s="278"/>
      <c r="S382" s="278"/>
      <c r="T382" s="278"/>
      <c r="U382" s="63"/>
      <c r="V382" s="121"/>
      <c r="W382" s="278"/>
      <c r="X382" s="278"/>
      <c r="Y382" s="278"/>
      <c r="Z382" s="278"/>
      <c r="AA382" s="278"/>
      <c r="AB382" s="278"/>
      <c r="AC382" s="278"/>
      <c r="AD382" s="278"/>
      <c r="AO382" s="78">
        <v>39871</v>
      </c>
      <c r="AP382" s="18">
        <f t="shared" ref="AP382:CR382" si="494">AP138/AP137-1</f>
        <v>1.9249974671085912E-2</v>
      </c>
      <c r="AQ382" s="18">
        <f t="shared" si="494"/>
        <v>7.8959853602329488E-3</v>
      </c>
      <c r="AR382" s="18">
        <f t="shared" si="494"/>
        <v>3.1754880197498725E-3</v>
      </c>
      <c r="AS382" s="18">
        <f t="shared" si="494"/>
        <v>-6.098941860919127E-2</v>
      </c>
      <c r="AT382" s="18">
        <f t="shared" si="494"/>
        <v>1.3470108467165565E-2</v>
      </c>
      <c r="AU382" s="18">
        <f t="shared" si="494"/>
        <v>-1.7689980423562957E-2</v>
      </c>
      <c r="AV382" s="18">
        <f t="shared" si="494"/>
        <v>2.0864455957608108E-2</v>
      </c>
      <c r="AW382" s="16"/>
      <c r="AX382" s="18">
        <f t="shared" si="494"/>
        <v>-1.8886411723775587E-2</v>
      </c>
      <c r="AY382" s="18">
        <f t="shared" si="494"/>
        <v>-1.1139553194020824E-2</v>
      </c>
      <c r="AZ382" s="18">
        <f t="shared" si="494"/>
        <v>-1.5770897278190699E-2</v>
      </c>
      <c r="BA382" s="18">
        <f t="shared" si="494"/>
        <v>-7.8723959062319993E-2</v>
      </c>
      <c r="BB382" s="18">
        <f t="shared" si="494"/>
        <v>-5.6707052710849304E-3</v>
      </c>
      <c r="BC382" s="18">
        <f t="shared" si="494"/>
        <v>-3.6242291893673673E-2</v>
      </c>
      <c r="BD382" s="18">
        <f t="shared" si="494"/>
        <v>1.5839895282245831E-3</v>
      </c>
      <c r="BE382" s="16"/>
      <c r="BF382" s="18">
        <f t="shared" si="494"/>
        <v>-7.8341272065002299E-3</v>
      </c>
      <c r="BG382" s="18">
        <f t="shared" si="494"/>
        <v>1.1265040714290464E-2</v>
      </c>
      <c r="BH382" s="18">
        <f t="shared" si="494"/>
        <v>-4.6835163638399013E-3</v>
      </c>
      <c r="BI382" s="18">
        <f t="shared" si="494"/>
        <v>-6.834574695205653E-2</v>
      </c>
      <c r="BJ382" s="18">
        <f t="shared" si="494"/>
        <v>5.5304547174481744E-3</v>
      </c>
      <c r="BK382" s="18">
        <f t="shared" si="494"/>
        <v>-2.5385522073144595E-2</v>
      </c>
      <c r="BL382" s="18">
        <f t="shared" si="494"/>
        <v>1.2866873949041624E-2</v>
      </c>
      <c r="BM382" s="16"/>
      <c r="BN382" s="18">
        <f t="shared" si="494"/>
        <v>-3.1654362149717841E-3</v>
      </c>
      <c r="BO382" s="18">
        <f t="shared" si="494"/>
        <v>1.6023603889152804E-2</v>
      </c>
      <c r="BP382" s="18">
        <f t="shared" si="494"/>
        <v>4.7055549072489988E-3</v>
      </c>
      <c r="BQ382" s="18">
        <f t="shared" si="494"/>
        <v>-6.3961796709767427E-2</v>
      </c>
      <c r="BR382" s="18">
        <f t="shared" si="494"/>
        <v>1.0262033483032118E-2</v>
      </c>
      <c r="BS382" s="18">
        <f t="shared" si="494"/>
        <v>-2.0799420133859936E-2</v>
      </c>
      <c r="BT382" s="18">
        <f t="shared" si="494"/>
        <v>1.7632974638142285E-2</v>
      </c>
      <c r="BU382" s="16"/>
      <c r="BV382" s="18">
        <f t="shared" si="494"/>
        <v>6.4950725601895964E-2</v>
      </c>
      <c r="BW382" s="18">
        <f t="shared" si="494"/>
        <v>8.545100009568718E-2</v>
      </c>
      <c r="BX382" s="18">
        <f t="shared" si="494"/>
        <v>7.3359560940617907E-2</v>
      </c>
      <c r="BY382" s="18">
        <f t="shared" si="494"/>
        <v>6.8332463872668558E-2</v>
      </c>
      <c r="BZ382" s="18">
        <f t="shared" si="494"/>
        <v>7.9295727387940218E-2</v>
      </c>
      <c r="CA382" s="18">
        <f t="shared" si="494"/>
        <v>4.6111768113939355E-2</v>
      </c>
      <c r="CB382" s="18">
        <f t="shared" si="494"/>
        <v>8.7170343113239568E-2</v>
      </c>
      <c r="CC382" s="16"/>
      <c r="CD382" s="18">
        <f t="shared" si="494"/>
        <v>1.8008551344300239E-2</v>
      </c>
      <c r="CE382" s="18">
        <f t="shared" si="494"/>
        <v>5.7030455616124964E-3</v>
      </c>
      <c r="CF382" s="18">
        <f t="shared" si="494"/>
        <v>-5.5000370118102326E-3</v>
      </c>
      <c r="CG382" s="18">
        <f t="shared" si="494"/>
        <v>-1.0157793862303532E-2</v>
      </c>
      <c r="CH382" s="18">
        <f t="shared" si="494"/>
        <v>-7.3469879826030482E-2</v>
      </c>
      <c r="CI382" s="18">
        <f t="shared" si="494"/>
        <v>-3.0745937773988152E-2</v>
      </c>
      <c r="CJ382" s="18">
        <f t="shared" si="494"/>
        <v>3.9248745928291973E-2</v>
      </c>
      <c r="CK382" s="16"/>
      <c r="CL382" s="18">
        <f t="shared" si="494"/>
        <v>1.8008551344300239E-2</v>
      </c>
      <c r="CM382" s="18">
        <f t="shared" si="494"/>
        <v>3.760519017262709E-2</v>
      </c>
      <c r="CN382" s="18">
        <f t="shared" si="494"/>
        <v>2.6046731962306779E-2</v>
      </c>
      <c r="CO382" s="18">
        <f t="shared" si="494"/>
        <v>2.1241225303096911E-2</v>
      </c>
      <c r="CP382" s="18">
        <f t="shared" si="494"/>
        <v>-4.4079198341373638E-2</v>
      </c>
      <c r="CQ382" s="18">
        <f t="shared" si="494"/>
        <v>3.1721236951409937E-2</v>
      </c>
      <c r="CR382" s="18">
        <f t="shared" si="494"/>
        <v>3.9248745928291973E-2</v>
      </c>
      <c r="CS382" s="16"/>
      <c r="CT382" s="18">
        <f t="shared" ref="CT382:CZ382" si="495">CT138/CT137-1</f>
        <v>-2.0438027630256261E-2</v>
      </c>
      <c r="CU382" s="18">
        <f t="shared" si="495"/>
        <v>-1.5814844733798017E-3</v>
      </c>
      <c r="CV382" s="18">
        <f t="shared" si="495"/>
        <v>-1.270342063698382E-2</v>
      </c>
      <c r="CW382" s="18">
        <f t="shared" si="495"/>
        <v>-1.732744032239375E-2</v>
      </c>
      <c r="CX382" s="18">
        <f t="shared" si="495"/>
        <v>-8.0180942816759582E-2</v>
      </c>
      <c r="CY382" s="18">
        <f t="shared" si="495"/>
        <v>-3.7766459745143699E-2</v>
      </c>
      <c r="CZ382" s="18">
        <f t="shared" si="495"/>
        <v>-3.7766459745143699E-2</v>
      </c>
    </row>
    <row r="383" spans="12:104" x14ac:dyDescent="0.25">
      <c r="L383" s="121"/>
      <c r="M383" s="278"/>
      <c r="N383" s="278"/>
      <c r="O383" s="278"/>
      <c r="P383" s="278"/>
      <c r="Q383" s="278"/>
      <c r="R383" s="278"/>
      <c r="S383" s="278"/>
      <c r="T383" s="278"/>
      <c r="U383" s="63"/>
      <c r="V383" s="121"/>
      <c r="W383" s="278"/>
      <c r="X383" s="278"/>
      <c r="Y383" s="278"/>
      <c r="Z383" s="278"/>
      <c r="AA383" s="278"/>
      <c r="AB383" s="278"/>
      <c r="AC383" s="278"/>
      <c r="AD383" s="278"/>
      <c r="AO383" s="78">
        <v>39903</v>
      </c>
      <c r="AP383" s="16">
        <f t="shared" ref="AP383:CR383" si="496">AP139/AP138-1</f>
        <v>-4.3325144488149725E-2</v>
      </c>
      <c r="AQ383" s="16">
        <f t="shared" si="496"/>
        <v>2.2415242364814958E-4</v>
      </c>
      <c r="AR383" s="16">
        <f t="shared" si="496"/>
        <v>-4.2658966420576316E-2</v>
      </c>
      <c r="AS383" s="16">
        <f t="shared" si="496"/>
        <v>-5.6468044409331064E-2</v>
      </c>
      <c r="AT383" s="16">
        <f t="shared" si="496"/>
        <v>-1.8965917764577012E-2</v>
      </c>
      <c r="AU383" s="16">
        <f t="shared" si="496"/>
        <v>-3.1505906225088753E-2</v>
      </c>
      <c r="AV383" s="16">
        <f t="shared" si="496"/>
        <v>3.5656463220446133E-2</v>
      </c>
      <c r="AW383" s="16"/>
      <c r="AX383" s="16">
        <f t="shared" si="496"/>
        <v>4.5287219830784986E-2</v>
      </c>
      <c r="AY383" s="16">
        <f t="shared" si="496"/>
        <v>4.5521523494518545E-2</v>
      </c>
      <c r="AZ383" s="16">
        <f t="shared" si="496"/>
        <v>6.9634742016599915E-4</v>
      </c>
      <c r="BA383" s="16">
        <f t="shared" si="496"/>
        <v>-1.3738105319125893E-2</v>
      </c>
      <c r="BB383" s="16">
        <f t="shared" si="496"/>
        <v>2.5462388379111189E-2</v>
      </c>
      <c r="BC383" s="16">
        <f t="shared" si="496"/>
        <v>1.2354498704512551E-2</v>
      </c>
      <c r="BD383" s="16">
        <f t="shared" si="496"/>
        <v>8.2558465139483728E-2</v>
      </c>
      <c r="BE383" s="16"/>
      <c r="BF383" s="16">
        <f t="shared" si="496"/>
        <v>-2.2410219059909586E-4</v>
      </c>
      <c r="BG383" s="16">
        <f t="shared" si="496"/>
        <v>-4.3539537418960994E-2</v>
      </c>
      <c r="BH383" s="16">
        <f t="shared" si="496"/>
        <v>-4.2873508643351821E-2</v>
      </c>
      <c r="BI383" s="16">
        <f t="shared" si="496"/>
        <v>-5.6679491987479236E-2</v>
      </c>
      <c r="BJ383" s="16">
        <f t="shared" si="496"/>
        <v>-1.9185769651458351E-2</v>
      </c>
      <c r="BK383" s="16">
        <f t="shared" si="496"/>
        <v>-3.1722947873085938E-2</v>
      </c>
      <c r="BL383" s="16">
        <f t="shared" si="496"/>
        <v>3.5424370338330347E-2</v>
      </c>
      <c r="BM383" s="16"/>
      <c r="BN383" s="16">
        <f t="shared" si="496"/>
        <v>4.4559843278708877E-2</v>
      </c>
      <c r="BO383" s="16">
        <f t="shared" si="496"/>
        <v>-6.9586285786016333E-4</v>
      </c>
      <c r="BP383" s="16">
        <f t="shared" si="496"/>
        <v>4.4793983899225509E-2</v>
      </c>
      <c r="BQ383" s="16">
        <f t="shared" si="496"/>
        <v>-1.4424408339757222E-2</v>
      </c>
      <c r="BR383" s="16">
        <f t="shared" si="496"/>
        <v>2.4748807190905442E-2</v>
      </c>
      <c r="BS383" s="16">
        <f t="shared" si="496"/>
        <v>1.1650038809876584E-2</v>
      </c>
      <c r="BT383" s="16">
        <f t="shared" si="496"/>
        <v>8.1805152912131085E-2</v>
      </c>
      <c r="BU383" s="16"/>
      <c r="BV383" s="16">
        <f t="shared" si="496"/>
        <v>5.9847516636552189E-2</v>
      </c>
      <c r="BW383" s="16">
        <f t="shared" si="496"/>
        <v>1.3929469842866693E-2</v>
      </c>
      <c r="BX383" s="16">
        <f t="shared" si="496"/>
        <v>6.0085084026103797E-2</v>
      </c>
      <c r="BY383" s="16">
        <f t="shared" si="496"/>
        <v>1.463551701342225E-2</v>
      </c>
      <c r="BZ383" s="16">
        <f t="shared" si="496"/>
        <v>3.9746535793032001E-2</v>
      </c>
      <c r="CA383" s="16">
        <f t="shared" si="496"/>
        <v>2.6456060164507855E-2</v>
      </c>
      <c r="CB383" s="16">
        <f t="shared" si="496"/>
        <v>9.7637930632784364E-2</v>
      </c>
      <c r="CC383" s="16"/>
      <c r="CD383" s="16">
        <f t="shared" si="496"/>
        <v>3.253081916306555E-2</v>
      </c>
      <c r="CE383" s="16">
        <f t="shared" si="496"/>
        <v>-2.4830153370479002E-2</v>
      </c>
      <c r="CF383" s="16">
        <f t="shared" si="496"/>
        <v>1.9561063714013116E-2</v>
      </c>
      <c r="CG383" s="16">
        <f t="shared" si="496"/>
        <v>-2.4151096363554836E-2</v>
      </c>
      <c r="CH383" s="16">
        <f t="shared" si="496"/>
        <v>-3.8227139427511325E-2</v>
      </c>
      <c r="CI383" s="16">
        <f t="shared" si="496"/>
        <v>-1.2782418763614745E-2</v>
      </c>
      <c r="CJ383" s="16">
        <f t="shared" si="496"/>
        <v>6.9347216340530426E-2</v>
      </c>
      <c r="CK383" s="16"/>
      <c r="CL383" s="16">
        <f t="shared" si="496"/>
        <v>3.253081916306555E-2</v>
      </c>
      <c r="CM383" s="16">
        <f t="shared" si="496"/>
        <v>-1.2203727765642047E-2</v>
      </c>
      <c r="CN383" s="16">
        <f t="shared" si="496"/>
        <v>3.2762263448672391E-2</v>
      </c>
      <c r="CO383" s="16">
        <f t="shared" si="496"/>
        <v>-1.151587837982182E-2</v>
      </c>
      <c r="CP383" s="16">
        <f t="shared" si="496"/>
        <v>-2.5774176987437447E-2</v>
      </c>
      <c r="CQ383" s="16">
        <f t="shared" si="496"/>
        <v>1.2947924557427326E-2</v>
      </c>
      <c r="CR383" s="16">
        <f t="shared" si="496"/>
        <v>6.9347216340530426E-2</v>
      </c>
      <c r="CS383" s="16"/>
      <c r="CT383" s="16">
        <f t="shared" ref="CT383:CZ383" si="497">CT139/CT138-1</f>
        <v>-3.4428852121068942E-2</v>
      </c>
      <c r="CU383" s="16">
        <f t="shared" si="497"/>
        <v>-7.6262361616512231E-2</v>
      </c>
      <c r="CV383" s="16">
        <f t="shared" si="497"/>
        <v>-3.4212417008067209E-2</v>
      </c>
      <c r="CW383" s="16">
        <f t="shared" si="497"/>
        <v>-7.5619119295113446E-2</v>
      </c>
      <c r="CX383" s="16">
        <f t="shared" si="497"/>
        <v>-8.8952766579865283E-2</v>
      </c>
      <c r="CY383" s="16">
        <f t="shared" si="497"/>
        <v>-6.485004615979395E-2</v>
      </c>
      <c r="CZ383" s="16">
        <f t="shared" si="497"/>
        <v>-6.485004615979395E-2</v>
      </c>
    </row>
    <row r="384" spans="12:104" x14ac:dyDescent="0.25">
      <c r="L384" s="121"/>
      <c r="M384" s="278"/>
      <c r="N384" s="278"/>
      <c r="O384" s="278"/>
      <c r="P384" s="278"/>
      <c r="Q384" s="278"/>
      <c r="R384" s="278"/>
      <c r="S384" s="278"/>
      <c r="T384" s="278"/>
      <c r="U384" s="63"/>
      <c r="V384" s="121"/>
      <c r="W384" s="278"/>
      <c r="X384" s="278"/>
      <c r="Y384" s="278"/>
      <c r="Z384" s="278"/>
      <c r="AA384" s="278"/>
      <c r="AB384" s="278"/>
      <c r="AC384" s="278"/>
      <c r="AD384" s="278"/>
      <c r="AO384" s="78">
        <v>39933</v>
      </c>
      <c r="AP384" s="18">
        <f t="shared" ref="AP384:CR384" si="498">AP140/AP139-1</f>
        <v>-2.6525159566572643E-2</v>
      </c>
      <c r="AQ384" s="18">
        <f t="shared" si="498"/>
        <v>-2.7822286962855158E-2</v>
      </c>
      <c r="AR384" s="18">
        <f t="shared" si="498"/>
        <v>5.4106160017413085E-3</v>
      </c>
      <c r="AS384" s="18">
        <f t="shared" si="498"/>
        <v>-2.3092856198492662E-2</v>
      </c>
      <c r="AT384" s="18">
        <f t="shared" si="498"/>
        <v>-2.7434331816721169E-2</v>
      </c>
      <c r="AU384" s="18">
        <f t="shared" si="498"/>
        <v>2.8789494359952927E-2</v>
      </c>
      <c r="AV384" s="18">
        <f t="shared" si="498"/>
        <v>2.1828059739952721E-2</v>
      </c>
      <c r="AW384" s="16"/>
      <c r="AX384" s="18">
        <f t="shared" si="498"/>
        <v>2.7247914855984101E-2</v>
      </c>
      <c r="AY384" s="18">
        <f t="shared" si="498"/>
        <v>-1.3324714131337512E-3</v>
      </c>
      <c r="AZ384" s="18">
        <f t="shared" si="498"/>
        <v>3.2805958861859219E-2</v>
      </c>
      <c r="BA384" s="18">
        <f t="shared" si="498"/>
        <v>3.5258264780133608E-3</v>
      </c>
      <c r="BB384" s="18">
        <f t="shared" si="498"/>
        <v>-9.3394529821000383E-4</v>
      </c>
      <c r="BC384" s="18">
        <f t="shared" si="498"/>
        <v>5.6821862907003862E-2</v>
      </c>
      <c r="BD384" s="18">
        <f t="shared" si="498"/>
        <v>4.9670743709202547E-2</v>
      </c>
      <c r="BE384" s="16"/>
      <c r="BF384" s="18">
        <f t="shared" si="498"/>
        <v>2.8618519628408778E-2</v>
      </c>
      <c r="BG384" s="18">
        <f t="shared" si="498"/>
        <v>1.3342492621335467E-3</v>
      </c>
      <c r="BH384" s="18">
        <f t="shared" si="498"/>
        <v>3.418397945039775E-2</v>
      </c>
      <c r="BI384" s="18">
        <f t="shared" si="498"/>
        <v>4.8647800715235778E-3</v>
      </c>
      <c r="BJ384" s="18">
        <f t="shared" si="498"/>
        <v>3.9905784809857181E-4</v>
      </c>
      <c r="BK384" s="18">
        <f t="shared" si="498"/>
        <v>5.8231926697793979E-2</v>
      </c>
      <c r="BL384" s="18">
        <f t="shared" si="498"/>
        <v>5.1071266124479653E-2</v>
      </c>
      <c r="BM384" s="16"/>
      <c r="BN384" s="18">
        <f t="shared" si="498"/>
        <v>-5.3814987783378232E-3</v>
      </c>
      <c r="BO384" s="18">
        <f t="shared" si="498"/>
        <v>-3.1763913231107721E-2</v>
      </c>
      <c r="BP384" s="18">
        <f t="shared" si="498"/>
        <v>-3.3054060137891916E-2</v>
      </c>
      <c r="BQ384" s="18">
        <f t="shared" si="498"/>
        <v>-2.8350080799409927E-2</v>
      </c>
      <c r="BR384" s="18">
        <f t="shared" si="498"/>
        <v>-3.2668192771902693E-2</v>
      </c>
      <c r="BS384" s="18">
        <f t="shared" si="498"/>
        <v>2.3253064952888147E-2</v>
      </c>
      <c r="BT384" s="18">
        <f t="shared" si="498"/>
        <v>1.6329093284791041E-2</v>
      </c>
      <c r="BU384" s="16"/>
      <c r="BV384" s="18">
        <f t="shared" si="498"/>
        <v>2.3638742274552094E-2</v>
      </c>
      <c r="BW384" s="18">
        <f t="shared" si="498"/>
        <v>-3.513438702806182E-3</v>
      </c>
      <c r="BX384" s="18">
        <f t="shared" si="498"/>
        <v>-4.8412285593066873E-3</v>
      </c>
      <c r="BY384" s="18">
        <f t="shared" si="498"/>
        <v>2.9177258433505271E-2</v>
      </c>
      <c r="BZ384" s="18">
        <f t="shared" si="498"/>
        <v>-4.4441026414590024E-3</v>
      </c>
      <c r="CA384" s="18">
        <f t="shared" si="498"/>
        <v>5.3108784071894455E-2</v>
      </c>
      <c r="CB384" s="18">
        <f t="shared" si="498"/>
        <v>4.5982789893051157E-2</v>
      </c>
      <c r="CC384" s="16"/>
      <c r="CD384" s="18">
        <f t="shared" si="498"/>
        <v>-2.7983853371154277E-2</v>
      </c>
      <c r="CE384" s="18">
        <f t="shared" si="498"/>
        <v>9.3481836742892455E-4</v>
      </c>
      <c r="CF384" s="18">
        <f t="shared" si="498"/>
        <v>-3.9889866445597111E-4</v>
      </c>
      <c r="CG384" s="18">
        <f t="shared" si="498"/>
        <v>3.3771444842193077E-2</v>
      </c>
      <c r="CH384" s="18">
        <f t="shared" si="498"/>
        <v>4.4639408527942237E-3</v>
      </c>
      <c r="CI384" s="18">
        <f t="shared" si="498"/>
        <v>5.7809799395549533E-2</v>
      </c>
      <c r="CJ384" s="18">
        <f t="shared" si="498"/>
        <v>-6.7666268543410402E-3</v>
      </c>
      <c r="CK384" s="16"/>
      <c r="CL384" s="18">
        <f t="shared" si="498"/>
        <v>-2.7983853371154277E-2</v>
      </c>
      <c r="CM384" s="18">
        <f t="shared" si="498"/>
        <v>-5.3766736761769462E-2</v>
      </c>
      <c r="CN384" s="18">
        <f t="shared" si="498"/>
        <v>-5.5027565535190726E-2</v>
      </c>
      <c r="CO384" s="18">
        <f t="shared" si="498"/>
        <v>-2.2724647254253272E-2</v>
      </c>
      <c r="CP384" s="18">
        <f t="shared" si="498"/>
        <v>-5.0430482467867188E-2</v>
      </c>
      <c r="CQ384" s="18">
        <f t="shared" si="498"/>
        <v>-5.4650466868980674E-2</v>
      </c>
      <c r="CR384" s="18">
        <f t="shared" si="498"/>
        <v>-6.7666268543410402E-3</v>
      </c>
      <c r="CS384" s="16"/>
      <c r="CT384" s="18">
        <f t="shared" ref="CT384:CZ384" si="499">CT140/CT139-1</f>
        <v>-2.1361773668172601E-2</v>
      </c>
      <c r="CU384" s="18">
        <f t="shared" si="499"/>
        <v>-4.7320308779572051E-2</v>
      </c>
      <c r="CV384" s="18">
        <f t="shared" si="499"/>
        <v>-4.8589727233996238E-2</v>
      </c>
      <c r="CW384" s="18">
        <f t="shared" si="499"/>
        <v>-1.6066738020866111E-2</v>
      </c>
      <c r="CX384" s="18">
        <f t="shared" si="499"/>
        <v>-4.3961325499201287E-2</v>
      </c>
      <c r="CY384" s="18">
        <f t="shared" si="499"/>
        <v>6.8127260292418779E-3</v>
      </c>
      <c r="CZ384" s="18">
        <f t="shared" si="499"/>
        <v>6.8127260292418779E-3</v>
      </c>
    </row>
    <row r="385" spans="12:104" x14ac:dyDescent="0.25">
      <c r="L385" s="121"/>
      <c r="M385" s="278"/>
      <c r="N385" s="278"/>
      <c r="O385" s="278"/>
      <c r="P385" s="278"/>
      <c r="Q385" s="278"/>
      <c r="R385" s="278"/>
      <c r="S385" s="278"/>
      <c r="T385" s="278"/>
      <c r="U385" s="63"/>
      <c r="V385" s="121"/>
      <c r="W385" s="278"/>
      <c r="X385" s="278"/>
      <c r="Y385" s="278"/>
      <c r="Z385" s="278"/>
      <c r="AA385" s="278"/>
      <c r="AB385" s="278"/>
      <c r="AC385" s="278"/>
      <c r="AD385" s="278"/>
      <c r="AO385" s="78">
        <v>39962</v>
      </c>
      <c r="AP385" s="16">
        <f t="shared" ref="AP385:CR385" si="500">AP141/AP140-1</f>
        <v>-4.086424835704372E-2</v>
      </c>
      <c r="AQ385" s="16">
        <f t="shared" si="500"/>
        <v>2.6670662271501389E-2</v>
      </c>
      <c r="AR385" s="16">
        <f t="shared" si="500"/>
        <v>4.9814946545840622E-2</v>
      </c>
      <c r="AS385" s="16">
        <f t="shared" si="500"/>
        <v>-7.8795807581842903E-3</v>
      </c>
      <c r="AT385" s="16">
        <f t="shared" si="500"/>
        <v>2.5234343750543564E-2</v>
      </c>
      <c r="AU385" s="16">
        <f t="shared" si="500"/>
        <v>4.80762237253618E-2</v>
      </c>
      <c r="AV385" s="16">
        <f t="shared" si="500"/>
        <v>5.8739098455395711E-2</v>
      </c>
      <c r="AW385" s="16"/>
      <c r="AX385" s="16">
        <f t="shared" si="500"/>
        <v>4.260528114716311E-2</v>
      </c>
      <c r="AY385" s="16">
        <f t="shared" si="500"/>
        <v>7.0412254483122938E-2</v>
      </c>
      <c r="AZ385" s="16">
        <f t="shared" si="500"/>
        <v>9.4542607495920139E-2</v>
      </c>
      <c r="BA385" s="16">
        <f t="shared" si="500"/>
        <v>3.4389988635454616E-2</v>
      </c>
      <c r="BB385" s="16">
        <f t="shared" si="500"/>
        <v>6.8914741207762642E-2</v>
      </c>
      <c r="BC385" s="16">
        <f t="shared" si="500"/>
        <v>9.2729805900837903E-2</v>
      </c>
      <c r="BD385" s="16">
        <f t="shared" si="500"/>
        <v>0.10384697540658161</v>
      </c>
      <c r="BE385" s="16"/>
      <c r="BF385" s="16">
        <f t="shared" si="500"/>
        <v>-2.5977816695855305E-2</v>
      </c>
      <c r="BG385" s="16">
        <f t="shared" si="500"/>
        <v>-6.5780501099665822E-2</v>
      </c>
      <c r="BH385" s="16">
        <f t="shared" si="500"/>
        <v>2.2543046299903891E-2</v>
      </c>
      <c r="BI385" s="16">
        <f t="shared" si="500"/>
        <v>-3.3652703149463337E-2</v>
      </c>
      <c r="BJ385" s="16">
        <f t="shared" si="500"/>
        <v>-1.3990061017036259E-3</v>
      </c>
      <c r="BK385" s="16">
        <f t="shared" si="500"/>
        <v>2.0849491702140233E-2</v>
      </c>
      <c r="BL385" s="16">
        <f t="shared" si="500"/>
        <v>3.123536822698636E-2</v>
      </c>
      <c r="BM385" s="16"/>
      <c r="BN385" s="16">
        <f t="shared" si="500"/>
        <v>-4.745116909389091E-2</v>
      </c>
      <c r="BO385" s="16">
        <f t="shared" si="500"/>
        <v>-8.6376361092249776E-2</v>
      </c>
      <c r="BP385" s="16">
        <f t="shared" si="500"/>
        <v>-2.2046060927680577E-2</v>
      </c>
      <c r="BQ385" s="16">
        <f t="shared" si="500"/>
        <v>-5.4956854533129595E-2</v>
      </c>
      <c r="BR385" s="16">
        <f t="shared" si="500"/>
        <v>-2.3414224455627908E-2</v>
      </c>
      <c r="BS385" s="16">
        <f t="shared" si="500"/>
        <v>-1.6562183899170302E-3</v>
      </c>
      <c r="BT385" s="16">
        <f t="shared" si="500"/>
        <v>8.5006904682749518E-3</v>
      </c>
      <c r="BU385" s="16"/>
      <c r="BV385" s="16">
        <f t="shared" si="500"/>
        <v>7.9421616623978064E-3</v>
      </c>
      <c r="BW385" s="16">
        <f t="shared" si="500"/>
        <v>-3.3246637161309933E-2</v>
      </c>
      <c r="BX385" s="16">
        <f t="shared" si="500"/>
        <v>3.4824646645302826E-2</v>
      </c>
      <c r="BY385" s="16">
        <f t="shared" si="500"/>
        <v>5.8152746566909164E-2</v>
      </c>
      <c r="BZ385" s="16">
        <f t="shared" si="500"/>
        <v>3.3376920650452613E-2</v>
      </c>
      <c r="CA385" s="16">
        <f t="shared" si="500"/>
        <v>5.640021452870414E-2</v>
      </c>
      <c r="CB385" s="16">
        <f t="shared" si="500"/>
        <v>6.7147775533629606E-2</v>
      </c>
      <c r="CC385" s="16"/>
      <c r="CD385" s="16">
        <f t="shared" si="500"/>
        <v>-4.5870922970159711E-2</v>
      </c>
      <c r="CE385" s="16">
        <f t="shared" si="500"/>
        <v>-6.4471691287460664E-2</v>
      </c>
      <c r="CF385" s="16">
        <f t="shared" si="500"/>
        <v>1.400966061772202E-3</v>
      </c>
      <c r="CG385" s="16">
        <f t="shared" si="500"/>
        <v>2.3975594404471279E-2</v>
      </c>
      <c r="CH385" s="16">
        <f t="shared" si="500"/>
        <v>-3.2298883382690269E-2</v>
      </c>
      <c r="CI385" s="16">
        <f t="shared" si="500"/>
        <v>2.2279667194192276E-2</v>
      </c>
      <c r="CJ385" s="16">
        <f t="shared" si="500"/>
        <v>1.0173758824651769E-2</v>
      </c>
      <c r="CK385" s="16"/>
      <c r="CL385" s="16">
        <f t="shared" si="500"/>
        <v>-4.5870922970159711E-2</v>
      </c>
      <c r="CM385" s="16">
        <f t="shared" si="500"/>
        <v>-8.4860690538584027E-2</v>
      </c>
      <c r="CN385" s="16">
        <f t="shared" si="500"/>
        <v>-2.0423668593277378E-2</v>
      </c>
      <c r="CO385" s="16">
        <f t="shared" si="500"/>
        <v>1.6589659999139972E-3</v>
      </c>
      <c r="CP385" s="16">
        <f t="shared" si="500"/>
        <v>-5.3389060086348139E-2</v>
      </c>
      <c r="CQ385" s="16">
        <f t="shared" si="500"/>
        <v>-2.1794101857999792E-2</v>
      </c>
      <c r="CR385" s="16">
        <f t="shared" si="500"/>
        <v>1.0173758824651769E-2</v>
      </c>
      <c r="CS385" s="16"/>
      <c r="CT385" s="16">
        <f t="shared" ref="CT385:CZ385" si="501">CT141/CT140-1</f>
        <v>-5.5480239221438743E-2</v>
      </c>
      <c r="CU385" s="16">
        <f t="shared" si="501"/>
        <v>-9.4077329304029234E-2</v>
      </c>
      <c r="CV385" s="16">
        <f t="shared" si="501"/>
        <v>-3.0289271672954365E-2</v>
      </c>
      <c r="CW385" s="16">
        <f t="shared" si="501"/>
        <v>-8.4290378267641852E-3</v>
      </c>
      <c r="CX385" s="16">
        <f t="shared" si="501"/>
        <v>-6.2922658954194355E-2</v>
      </c>
      <c r="CY385" s="16">
        <f t="shared" si="501"/>
        <v>-1.0071295889223175E-2</v>
      </c>
      <c r="CZ385" s="16">
        <f t="shared" si="501"/>
        <v>-1.0071295889223175E-2</v>
      </c>
    </row>
    <row r="386" spans="12:104" x14ac:dyDescent="0.25">
      <c r="L386" s="121"/>
      <c r="M386" s="278"/>
      <c r="N386" s="278"/>
      <c r="O386" s="278"/>
      <c r="P386" s="278"/>
      <c r="Q386" s="278"/>
      <c r="R386" s="278"/>
      <c r="S386" s="278"/>
      <c r="T386" s="278"/>
      <c r="U386" s="63"/>
      <c r="V386" s="121"/>
      <c r="W386" s="278"/>
      <c r="X386" s="278"/>
      <c r="Y386" s="278"/>
      <c r="Z386" s="278"/>
      <c r="AA386" s="278"/>
      <c r="AB386" s="278"/>
      <c r="AC386" s="278"/>
      <c r="AD386" s="278"/>
      <c r="AO386" s="78">
        <v>39994</v>
      </c>
      <c r="AP386" s="18">
        <f t="shared" ref="AP386:CR386" si="502">AP142/AP141-1</f>
        <v>2.2383670095226016E-2</v>
      </c>
      <c r="AQ386" s="18">
        <f t="shared" si="502"/>
        <v>1.3101172032870867E-2</v>
      </c>
      <c r="AR386" s="18">
        <f t="shared" si="502"/>
        <v>3.9604835462678345E-2</v>
      </c>
      <c r="AS386" s="18">
        <f t="shared" si="502"/>
        <v>1.1549479364020732E-2</v>
      </c>
      <c r="AT386" s="18">
        <f t="shared" si="502"/>
        <v>4.6139231917492474E-3</v>
      </c>
      <c r="AU386" s="18">
        <f t="shared" si="502"/>
        <v>-4.0058986814711983E-2</v>
      </c>
      <c r="AV386" s="18">
        <f t="shared" si="502"/>
        <v>2.9382633222244658E-2</v>
      </c>
      <c r="AW386" s="16"/>
      <c r="AX386" s="18">
        <f t="shared" si="502"/>
        <v>-2.1893610735332913E-2</v>
      </c>
      <c r="AY386" s="18">
        <f t="shared" si="502"/>
        <v>-9.0792706631264153E-3</v>
      </c>
      <c r="AZ386" s="18">
        <f t="shared" si="502"/>
        <v>1.6844131876488699E-2</v>
      </c>
      <c r="BA386" s="18">
        <f t="shared" si="502"/>
        <v>-1.0596991176703652E-2</v>
      </c>
      <c r="BB386" s="18">
        <f t="shared" si="502"/>
        <v>-1.7380702981906637E-2</v>
      </c>
      <c r="BC386" s="18">
        <f t="shared" si="502"/>
        <v>-6.1075561686271818E-2</v>
      </c>
      <c r="BD386" s="18">
        <f t="shared" si="502"/>
        <v>6.8457305527647172E-3</v>
      </c>
      <c r="BE386" s="16"/>
      <c r="BF386" s="18">
        <f t="shared" si="502"/>
        <v>-1.2931750939130904E-2</v>
      </c>
      <c r="BG386" s="18">
        <f t="shared" si="502"/>
        <v>9.1624591093197871E-3</v>
      </c>
      <c r="BH386" s="18">
        <f t="shared" si="502"/>
        <v>2.6160924655358686E-2</v>
      </c>
      <c r="BI386" s="18">
        <f t="shared" si="502"/>
        <v>-1.531626565722255E-3</v>
      </c>
      <c r="BJ386" s="18">
        <f t="shared" si="502"/>
        <v>-8.3774938529498355E-3</v>
      </c>
      <c r="BK386" s="18">
        <f t="shared" si="502"/>
        <v>-5.2472704913481327E-2</v>
      </c>
      <c r="BL386" s="18">
        <f t="shared" si="502"/>
        <v>1.6070913388347652E-2</v>
      </c>
      <c r="BM386" s="16"/>
      <c r="BN386" s="18">
        <f t="shared" si="502"/>
        <v>-3.8096047759389351E-2</v>
      </c>
      <c r="BO386" s="18">
        <f t="shared" si="502"/>
        <v>-1.6565107029141601E-2</v>
      </c>
      <c r="BP386" s="18">
        <f t="shared" si="502"/>
        <v>-2.5493978601986766E-2</v>
      </c>
      <c r="BQ386" s="18">
        <f t="shared" si="502"/>
        <v>-2.6986557912816345E-2</v>
      </c>
      <c r="BR386" s="18">
        <f t="shared" si="502"/>
        <v>-3.3657896805911247E-2</v>
      </c>
      <c r="BS386" s="18">
        <f t="shared" si="502"/>
        <v>-7.6628945499215284E-2</v>
      </c>
      <c r="BT386" s="18">
        <f t="shared" si="502"/>
        <v>-9.8327767356760631E-3</v>
      </c>
      <c r="BU386" s="16"/>
      <c r="BV386" s="18">
        <f t="shared" si="502"/>
        <v>-1.1417611891098134E-2</v>
      </c>
      <c r="BW386" s="18">
        <f t="shared" si="502"/>
        <v>1.0710490146282003E-2</v>
      </c>
      <c r="BX386" s="18">
        <f t="shared" si="502"/>
        <v>1.5339760441828165E-3</v>
      </c>
      <c r="BY386" s="18">
        <f t="shared" si="502"/>
        <v>2.7735030931256288E-2</v>
      </c>
      <c r="BZ386" s="18">
        <f t="shared" si="502"/>
        <v>-6.8563686836476956E-3</v>
      </c>
      <c r="CA386" s="18">
        <f t="shared" si="502"/>
        <v>-5.101922074160925E-2</v>
      </c>
      <c r="CB386" s="18">
        <f t="shared" si="502"/>
        <v>1.7629541828676487E-2</v>
      </c>
      <c r="CC386" s="16"/>
      <c r="CD386" s="18">
        <f t="shared" si="502"/>
        <v>4.1730675389926253E-2</v>
      </c>
      <c r="CE386" s="18">
        <f t="shared" si="502"/>
        <v>1.7688135206230138E-2</v>
      </c>
      <c r="CF386" s="18">
        <f t="shared" si="502"/>
        <v>8.4482691760401352E-3</v>
      </c>
      <c r="CG386" s="18">
        <f t="shared" si="502"/>
        <v>3.4830208364781567E-2</v>
      </c>
      <c r="CH386" s="18">
        <f t="shared" si="502"/>
        <v>6.9037030168133118E-3</v>
      </c>
      <c r="CI386" s="18">
        <f t="shared" si="502"/>
        <v>-4.4467739272945117E-2</v>
      </c>
      <c r="CJ386" s="18">
        <f t="shared" si="502"/>
        <v>7.2339465741269482E-2</v>
      </c>
      <c r="CK386" s="16"/>
      <c r="CL386" s="18">
        <f t="shared" si="502"/>
        <v>4.1730675389926253E-2</v>
      </c>
      <c r="CM386" s="18">
        <f t="shared" si="502"/>
        <v>6.5048431155931175E-2</v>
      </c>
      <c r="CN386" s="18">
        <f t="shared" si="502"/>
        <v>5.5378568180128207E-2</v>
      </c>
      <c r="CO386" s="18">
        <f t="shared" si="502"/>
        <v>8.2988247385169078E-2</v>
      </c>
      <c r="CP386" s="18">
        <f t="shared" si="502"/>
        <v>5.3762122328209649E-2</v>
      </c>
      <c r="CQ386" s="18">
        <f t="shared" si="502"/>
        <v>4.653714071266446E-2</v>
      </c>
      <c r="CR386" s="18">
        <f t="shared" si="502"/>
        <v>7.2339465741269482E-2</v>
      </c>
      <c r="CS386" s="16"/>
      <c r="CT386" s="18">
        <f t="shared" ref="CT386:CZ386" si="503">CT142/CT141-1</f>
        <v>-2.8543937185212642E-2</v>
      </c>
      <c r="CU386" s="18">
        <f t="shared" si="503"/>
        <v>-6.7991851631594713E-3</v>
      </c>
      <c r="CV386" s="18">
        <f t="shared" si="503"/>
        <v>-1.5816724183900899E-2</v>
      </c>
      <c r="CW386" s="18">
        <f t="shared" si="503"/>
        <v>9.9304203417882597E-3</v>
      </c>
      <c r="CX386" s="18">
        <f t="shared" si="503"/>
        <v>-1.7324125434680426E-2</v>
      </c>
      <c r="CY386" s="18">
        <f t="shared" si="503"/>
        <v>-6.7459482796582537E-2</v>
      </c>
      <c r="CZ386" s="18">
        <f t="shared" si="503"/>
        <v>-6.7459482796582537E-2</v>
      </c>
    </row>
    <row r="387" spans="12:104" x14ac:dyDescent="0.25">
      <c r="L387" s="121"/>
      <c r="M387" s="278"/>
      <c r="N387" s="278"/>
      <c r="O387" s="278"/>
      <c r="P387" s="278"/>
      <c r="Q387" s="278"/>
      <c r="R387" s="278"/>
      <c r="S387" s="278"/>
      <c r="T387" s="278"/>
      <c r="U387" s="63"/>
      <c r="V387" s="121"/>
      <c r="W387" s="278"/>
      <c r="X387" s="278"/>
      <c r="Y387" s="278"/>
      <c r="Z387" s="278"/>
      <c r="AA387" s="278"/>
      <c r="AB387" s="278"/>
      <c r="AC387" s="278"/>
      <c r="AD387" s="278"/>
      <c r="AO387" s="78">
        <v>40025</v>
      </c>
      <c r="AP387" s="16">
        <f t="shared" ref="AP387:CR387" si="504">AP143/AP142-1</f>
        <v>-4.8980734244530422E-2</v>
      </c>
      <c r="AQ387" s="16">
        <f t="shared" si="504"/>
        <v>-3.3664660970934124E-2</v>
      </c>
      <c r="AR387" s="16">
        <f t="shared" si="504"/>
        <v>-3.4147585581500772E-2</v>
      </c>
      <c r="AS387" s="16">
        <f t="shared" si="504"/>
        <v>-3.2065209247965742E-2</v>
      </c>
      <c r="AT387" s="16">
        <f t="shared" si="504"/>
        <v>-3.3432392273402556E-2</v>
      </c>
      <c r="AU387" s="16">
        <f t="shared" si="504"/>
        <v>2.5808317218195986E-2</v>
      </c>
      <c r="AV387" s="16">
        <f t="shared" si="504"/>
        <v>-1.4176520042267327E-2</v>
      </c>
      <c r="AW387" s="16"/>
      <c r="AX387" s="16">
        <f t="shared" si="504"/>
        <v>5.1503409035169367E-2</v>
      </c>
      <c r="AY387" s="16">
        <f t="shared" si="504"/>
        <v>1.6104903260218961E-2</v>
      </c>
      <c r="AZ387" s="16">
        <f t="shared" si="504"/>
        <v>1.5597106385901061E-2</v>
      </c>
      <c r="BA387" s="16">
        <f t="shared" si="504"/>
        <v>1.7786732199507327E-2</v>
      </c>
      <c r="BB387" s="16">
        <f t="shared" si="504"/>
        <v>1.6349134587485326E-2</v>
      </c>
      <c r="BC387" s="16">
        <f t="shared" si="504"/>
        <v>7.864094257156351E-2</v>
      </c>
      <c r="BD387" s="16">
        <f t="shared" si="504"/>
        <v>3.6596749882469748E-2</v>
      </c>
      <c r="BE387" s="16"/>
      <c r="BF387" s="16">
        <f t="shared" si="504"/>
        <v>3.483745198096444E-2</v>
      </c>
      <c r="BG387" s="16">
        <f t="shared" si="504"/>
        <v>-1.5849646240802207E-2</v>
      </c>
      <c r="BH387" s="16">
        <f t="shared" si="504"/>
        <v>-4.9974847349765206E-4</v>
      </c>
      <c r="BI387" s="16">
        <f t="shared" si="504"/>
        <v>1.6551725455631328E-3</v>
      </c>
      <c r="BJ387" s="16">
        <f t="shared" si="504"/>
        <v>2.4036034712837662E-4</v>
      </c>
      <c r="BK387" s="16">
        <f t="shared" si="504"/>
        <v>6.1544865210958921E-2</v>
      </c>
      <c r="BL387" s="16">
        <f t="shared" si="504"/>
        <v>2.0167058102467328E-2</v>
      </c>
      <c r="BM387" s="16"/>
      <c r="BN387" s="16">
        <f t="shared" si="504"/>
        <v>3.5354868996273714E-2</v>
      </c>
      <c r="BO387" s="16">
        <f t="shared" si="504"/>
        <v>-1.5357572690813392E-2</v>
      </c>
      <c r="BP387" s="16">
        <f t="shared" si="504"/>
        <v>4.9999834690828138E-4</v>
      </c>
      <c r="BQ387" s="16">
        <f t="shared" si="504"/>
        <v>2.1559984760080031E-3</v>
      </c>
      <c r="BR387" s="16">
        <f t="shared" si="504"/>
        <v>7.4047887381301081E-4</v>
      </c>
      <c r="BS387" s="16">
        <f t="shared" si="504"/>
        <v>6.2075635888733327E-2</v>
      </c>
      <c r="BT387" s="16">
        <f t="shared" si="504"/>
        <v>2.0677139945089129E-2</v>
      </c>
      <c r="BU387" s="16"/>
      <c r="BV387" s="16">
        <f t="shared" si="504"/>
        <v>3.3127447793309228E-2</v>
      </c>
      <c r="BW387" s="16">
        <f t="shared" si="504"/>
        <v>-1.747589316778464E-2</v>
      </c>
      <c r="BX387" s="16">
        <f t="shared" si="504"/>
        <v>-1.6524374764189664E-3</v>
      </c>
      <c r="BY387" s="16">
        <f t="shared" si="504"/>
        <v>-2.1513601468101662E-3</v>
      </c>
      <c r="BZ387" s="16">
        <f t="shared" si="504"/>
        <v>-1.4124743097360115E-3</v>
      </c>
      <c r="CA387" s="16">
        <f t="shared" si="504"/>
        <v>5.9790728692784345E-2</v>
      </c>
      <c r="CB387" s="16">
        <f t="shared" si="504"/>
        <v>1.8481295823450816E-2</v>
      </c>
      <c r="CC387" s="16"/>
      <c r="CD387" s="16">
        <f t="shared" si="504"/>
        <v>-2.5159005620254193E-2</v>
      </c>
      <c r="CE387" s="16">
        <f t="shared" si="504"/>
        <v>-1.6086140117707926E-2</v>
      </c>
      <c r="CF387" s="16">
        <f t="shared" si="504"/>
        <v>-2.403025879149645E-4</v>
      </c>
      <c r="CG387" s="16">
        <f t="shared" si="504"/>
        <v>-7.3993097056124224E-4</v>
      </c>
      <c r="CH387" s="16">
        <f t="shared" si="504"/>
        <v>1.4144722154021405E-3</v>
      </c>
      <c r="CI387" s="16">
        <f t="shared" si="504"/>
        <v>6.1289773232660938E-2</v>
      </c>
      <c r="CJ387" s="16">
        <f t="shared" si="504"/>
        <v>-3.897885851510241E-2</v>
      </c>
      <c r="CK387" s="16"/>
      <c r="CL387" s="16">
        <f t="shared" si="504"/>
        <v>-2.5159005620254193E-2</v>
      </c>
      <c r="CM387" s="16">
        <f t="shared" si="504"/>
        <v>-7.2907433296642288E-2</v>
      </c>
      <c r="CN387" s="16">
        <f t="shared" si="504"/>
        <v>-5.7976697196616578E-2</v>
      </c>
      <c r="CO387" s="16">
        <f t="shared" si="504"/>
        <v>-5.8447471904191861E-2</v>
      </c>
      <c r="CP387" s="16">
        <f t="shared" si="504"/>
        <v>-5.6417486088535806E-2</v>
      </c>
      <c r="CQ387" s="16">
        <f t="shared" si="504"/>
        <v>-5.7750272148551773E-2</v>
      </c>
      <c r="CR387" s="16">
        <f t="shared" si="504"/>
        <v>-3.897885851510241E-2</v>
      </c>
      <c r="CS387" s="16"/>
      <c r="CT387" s="16">
        <f t="shared" ref="CT387:CZ387" si="505">CT143/CT142-1</f>
        <v>1.438038384201934E-2</v>
      </c>
      <c r="CU387" s="16">
        <f t="shared" si="505"/>
        <v>-3.5304712161811524E-2</v>
      </c>
      <c r="CV387" s="16">
        <f t="shared" si="505"/>
        <v>-1.9768387875588211E-2</v>
      </c>
      <c r="CW387" s="16">
        <f t="shared" si="505"/>
        <v>-2.0258257127421908E-2</v>
      </c>
      <c r="CX387" s="16">
        <f t="shared" si="505"/>
        <v>-1.8145935422906989E-2</v>
      </c>
      <c r="CY387" s="16">
        <f t="shared" si="505"/>
        <v>4.0559834568129727E-2</v>
      </c>
      <c r="CZ387" s="16">
        <f t="shared" si="505"/>
        <v>4.0559834568129727E-2</v>
      </c>
    </row>
    <row r="388" spans="12:104" x14ac:dyDescent="0.25">
      <c r="L388" s="121"/>
      <c r="M388" s="278"/>
      <c r="N388" s="278"/>
      <c r="O388" s="278"/>
      <c r="P388" s="278"/>
      <c r="Q388" s="278"/>
      <c r="R388" s="278"/>
      <c r="S388" s="278"/>
      <c r="T388" s="278"/>
      <c r="U388" s="63"/>
      <c r="V388" s="121"/>
      <c r="W388" s="278"/>
      <c r="X388" s="278"/>
      <c r="Y388" s="278"/>
      <c r="Z388" s="278"/>
      <c r="AA388" s="278"/>
      <c r="AB388" s="278"/>
      <c r="AC388" s="278"/>
      <c r="AD388" s="278"/>
      <c r="AO388" s="78">
        <v>40056</v>
      </c>
      <c r="AP388" s="18">
        <f t="shared" ref="AP388:CR388" si="506">AP144/AP143-1</f>
        <v>-1.6448390314089067E-2</v>
      </c>
      <c r="AQ388" s="18">
        <f t="shared" si="506"/>
        <v>-1.1237887735794816E-2</v>
      </c>
      <c r="AR388" s="18">
        <f t="shared" si="506"/>
        <v>-4.1839039990611115E-2</v>
      </c>
      <c r="AS388" s="18">
        <f t="shared" si="506"/>
        <v>3.0960231582444209E-5</v>
      </c>
      <c r="AT388" s="18">
        <f t="shared" si="506"/>
        <v>-7.6863950807072312E-3</v>
      </c>
      <c r="AU388" s="18">
        <f t="shared" si="506"/>
        <v>-3.1043534945999873E-2</v>
      </c>
      <c r="AV388" s="18">
        <f t="shared" si="506"/>
        <v>-7.1765000430316084E-3</v>
      </c>
      <c r="AW388" s="16"/>
      <c r="AX388" s="18">
        <f t="shared" si="506"/>
        <v>1.6723464383675557E-2</v>
      </c>
      <c r="AY388" s="18">
        <f t="shared" si="506"/>
        <v>5.2976402325835004E-3</v>
      </c>
      <c r="AZ388" s="18">
        <f t="shared" si="506"/>
        <v>-2.5815269302065791E-2</v>
      </c>
      <c r="BA388" s="18">
        <f t="shared" si="506"/>
        <v>1.6754942377588122E-2</v>
      </c>
      <c r="BB388" s="18">
        <f t="shared" si="506"/>
        <v>8.9085261485974954E-3</v>
      </c>
      <c r="BC388" s="18">
        <f t="shared" si="506"/>
        <v>-1.4839226013337092E-2</v>
      </c>
      <c r="BD388" s="18">
        <f t="shared" si="506"/>
        <v>9.4269483977749147E-3</v>
      </c>
      <c r="BE388" s="16"/>
      <c r="BF388" s="18">
        <f t="shared" si="506"/>
        <v>1.1365613221223425E-2</v>
      </c>
      <c r="BG388" s="18">
        <f t="shared" si="506"/>
        <v>-5.2697231352872853E-3</v>
      </c>
      <c r="BH388" s="18">
        <f t="shared" si="506"/>
        <v>-3.0948953115468303E-2</v>
      </c>
      <c r="BI388" s="18">
        <f t="shared" si="506"/>
        <v>1.1396925334823171E-2</v>
      </c>
      <c r="BJ388" s="18">
        <f t="shared" si="506"/>
        <v>3.5918575469635616E-3</v>
      </c>
      <c r="BK388" s="18">
        <f t="shared" si="506"/>
        <v>-2.0030750535992126E-2</v>
      </c>
      <c r="BL388" s="18">
        <f t="shared" si="506"/>
        <v>4.107547854420579E-3</v>
      </c>
      <c r="BM388" s="16"/>
      <c r="BN388" s="18">
        <f t="shared" si="506"/>
        <v>4.3665982790825897E-2</v>
      </c>
      <c r="BO388" s="18">
        <f t="shared" si="506"/>
        <v>2.6499357348344965E-2</v>
      </c>
      <c r="BP388" s="18">
        <f t="shared" si="506"/>
        <v>3.1937381642554552E-2</v>
      </c>
      <c r="BQ388" s="18">
        <f t="shared" si="506"/>
        <v>4.3698294931347803E-2</v>
      </c>
      <c r="BR388" s="18">
        <f t="shared" si="506"/>
        <v>3.564395371480078E-2</v>
      </c>
      <c r="BS388" s="18">
        <f t="shared" si="506"/>
        <v>1.1266901382107619E-2</v>
      </c>
      <c r="BT388" s="18">
        <f t="shared" si="506"/>
        <v>3.6176113820416855E-2</v>
      </c>
      <c r="BU388" s="16"/>
      <c r="BV388" s="18">
        <f t="shared" si="506"/>
        <v>-3.0959273076058835E-5</v>
      </c>
      <c r="BW388" s="18">
        <f t="shared" si="506"/>
        <v>-1.6478840356957902E-2</v>
      </c>
      <c r="BX388" s="18">
        <f t="shared" si="506"/>
        <v>-1.1268499092035644E-2</v>
      </c>
      <c r="BY388" s="18">
        <f t="shared" si="506"/>
        <v>-4.1868703957422926E-2</v>
      </c>
      <c r="BZ388" s="18">
        <f t="shared" si="506"/>
        <v>-7.7171163885790817E-3</v>
      </c>
      <c r="CA388" s="18">
        <f t="shared" si="506"/>
        <v>-3.1073533133800346E-2</v>
      </c>
      <c r="CB388" s="18">
        <f t="shared" si="506"/>
        <v>-7.2072371368832044E-3</v>
      </c>
      <c r="CC388" s="16"/>
      <c r="CD388" s="18">
        <f t="shared" si="506"/>
        <v>3.2038111169700345E-2</v>
      </c>
      <c r="CE388" s="18">
        <f t="shared" si="506"/>
        <v>-8.8298650647793409E-3</v>
      </c>
      <c r="CF388" s="18">
        <f t="shared" si="506"/>
        <v>-3.5790022806113653E-3</v>
      </c>
      <c r="CG388" s="18">
        <f t="shared" si="506"/>
        <v>-3.4417189022296513E-2</v>
      </c>
      <c r="CH388" s="18">
        <f t="shared" si="506"/>
        <v>7.7771334324467922E-3</v>
      </c>
      <c r="CI388" s="18">
        <f t="shared" si="506"/>
        <v>-2.3538062714752672E-2</v>
      </c>
      <c r="CJ388" s="18">
        <f t="shared" si="506"/>
        <v>2.463168962048079E-2</v>
      </c>
      <c r="CK388" s="16"/>
      <c r="CL388" s="18">
        <f t="shared" si="506"/>
        <v>3.2038111169700345E-2</v>
      </c>
      <c r="CM388" s="18">
        <f t="shared" si="506"/>
        <v>1.5062745498165775E-2</v>
      </c>
      <c r="CN388" s="18">
        <f t="shared" si="506"/>
        <v>2.0440182737313517E-2</v>
      </c>
      <c r="CO388" s="18">
        <f t="shared" si="506"/>
        <v>-1.1141372635363522E-2</v>
      </c>
      <c r="CP388" s="18">
        <f t="shared" si="506"/>
        <v>3.2070063308623942E-2</v>
      </c>
      <c r="CQ388" s="18">
        <f t="shared" si="506"/>
        <v>2.4105458508903332E-2</v>
      </c>
      <c r="CR388" s="18">
        <f t="shared" si="506"/>
        <v>2.463168962048079E-2</v>
      </c>
      <c r="CS388" s="16"/>
      <c r="CT388" s="18">
        <f t="shared" ref="CT388:CZ388" si="507">CT144/CT143-1</f>
        <v>7.2283744727463795E-3</v>
      </c>
      <c r="CU388" s="18">
        <f t="shared" si="507"/>
        <v>-9.3389109660068081E-3</v>
      </c>
      <c r="CV388" s="18">
        <f t="shared" si="507"/>
        <v>-4.0907449238856142E-3</v>
      </c>
      <c r="CW388" s="18">
        <f t="shared" si="507"/>
        <v>-3.4913093766497094E-2</v>
      </c>
      <c r="CX388" s="18">
        <f t="shared" si="507"/>
        <v>7.2595584964765258E-3</v>
      </c>
      <c r="CY388" s="18">
        <f t="shared" si="507"/>
        <v>-2.4039554768801152E-2</v>
      </c>
      <c r="CZ388" s="18">
        <f t="shared" si="507"/>
        <v>-2.4039554768801152E-2</v>
      </c>
    </row>
    <row r="389" spans="12:104" x14ac:dyDescent="0.25">
      <c r="L389" s="121"/>
      <c r="M389" s="278"/>
      <c r="N389" s="278"/>
      <c r="O389" s="278"/>
      <c r="P389" s="278"/>
      <c r="Q389" s="278"/>
      <c r="R389" s="278"/>
      <c r="S389" s="278"/>
      <c r="T389" s="278"/>
      <c r="U389" s="63"/>
      <c r="V389" s="121"/>
      <c r="W389" s="278"/>
      <c r="X389" s="278"/>
      <c r="Y389" s="278"/>
      <c r="Z389" s="278"/>
      <c r="AA389" s="278"/>
      <c r="AB389" s="278"/>
      <c r="AC389" s="278"/>
      <c r="AD389" s="278"/>
      <c r="AO389" s="78">
        <v>40086</v>
      </c>
      <c r="AP389" s="16">
        <f t="shared" ref="AP389:CR389" si="508">AP145/AP144-1</f>
        <v>-4.0379020862771231E-2</v>
      </c>
      <c r="AQ389" s="16">
        <f t="shared" si="508"/>
        <v>-1.9901420701652572E-2</v>
      </c>
      <c r="AR389" s="16">
        <f t="shared" si="508"/>
        <v>-5.8231517489869544E-2</v>
      </c>
      <c r="AS389" s="16">
        <f t="shared" si="508"/>
        <v>-3.6686738595376189E-3</v>
      </c>
      <c r="AT389" s="16">
        <f t="shared" si="508"/>
        <v>-1.9188789521864646E-2</v>
      </c>
      <c r="AU389" s="16">
        <f t="shared" si="508"/>
        <v>-1.8364638071167505E-2</v>
      </c>
      <c r="AV389" s="16">
        <f t="shared" si="508"/>
        <v>4.1274037940592923E-3</v>
      </c>
      <c r="AW389" s="16"/>
      <c r="AX389" s="16">
        <f t="shared" si="508"/>
        <v>4.207809306031951E-2</v>
      </c>
      <c r="AY389" s="16">
        <f t="shared" si="508"/>
        <v>2.1339258526350102E-2</v>
      </c>
      <c r="AZ389" s="16">
        <f t="shared" si="508"/>
        <v>-1.8603695641532303E-2</v>
      </c>
      <c r="BA389" s="16">
        <f t="shared" si="508"/>
        <v>3.8255048400712255E-2</v>
      </c>
      <c r="BB389" s="16">
        <f t="shared" si="508"/>
        <v>2.2081875867238976E-2</v>
      </c>
      <c r="BC389" s="16">
        <f t="shared" si="508"/>
        <v>2.2940706039374259E-2</v>
      </c>
      <c r="BD389" s="16">
        <f t="shared" si="508"/>
        <v>4.6379170135322667E-2</v>
      </c>
      <c r="BE389" s="16"/>
      <c r="BF389" s="16">
        <f t="shared" si="508"/>
        <v>2.0305529588564353E-2</v>
      </c>
      <c r="BG389" s="16">
        <f t="shared" si="508"/>
        <v>-2.0893408677092995E-2</v>
      </c>
      <c r="BH389" s="16">
        <f t="shared" si="508"/>
        <v>-3.9108409702682589E-2</v>
      </c>
      <c r="BI389" s="16">
        <f t="shared" si="508"/>
        <v>1.6562361363421374E-2</v>
      </c>
      <c r="BJ389" s="16">
        <f t="shared" si="508"/>
        <v>7.2710153329480498E-4</v>
      </c>
      <c r="BK389" s="16">
        <f t="shared" si="508"/>
        <v>1.5679878156595883E-3</v>
      </c>
      <c r="BL389" s="16">
        <f t="shared" si="508"/>
        <v>2.451674250248792E-2</v>
      </c>
      <c r="BM389" s="16"/>
      <c r="BN389" s="16">
        <f t="shared" si="508"/>
        <v>6.1832094162530327E-2</v>
      </c>
      <c r="BO389" s="16">
        <f t="shared" si="508"/>
        <v>1.8956353879581167E-2</v>
      </c>
      <c r="BP389" s="16">
        <f t="shared" si="508"/>
        <v>4.0700126942084802E-2</v>
      </c>
      <c r="BQ389" s="16">
        <f t="shared" si="508"/>
        <v>5.793657851545797E-2</v>
      </c>
      <c r="BR389" s="16">
        <f t="shared" si="508"/>
        <v>4.1456821600084792E-2</v>
      </c>
      <c r="BS389" s="16">
        <f t="shared" si="508"/>
        <v>4.2331932060885702E-2</v>
      </c>
      <c r="BT389" s="16">
        <f t="shared" si="508"/>
        <v>6.621470397663054E-2</v>
      </c>
      <c r="BU389" s="16"/>
      <c r="BV389" s="16">
        <f t="shared" si="508"/>
        <v>3.6821825865389624E-3</v>
      </c>
      <c r="BW389" s="16">
        <f t="shared" si="508"/>
        <v>-3.6845521203714537E-2</v>
      </c>
      <c r="BX389" s="16">
        <f t="shared" si="508"/>
        <v>-1.6292518779868703E-2</v>
      </c>
      <c r="BY389" s="16">
        <f t="shared" si="508"/>
        <v>-5.4763753983019692E-2</v>
      </c>
      <c r="BZ389" s="16">
        <f t="shared" si="508"/>
        <v>-1.5577263561959875E-2</v>
      </c>
      <c r="CA389" s="16">
        <f t="shared" si="508"/>
        <v>-1.475007743514245E-2</v>
      </c>
      <c r="CB389" s="16">
        <f t="shared" si="508"/>
        <v>7.8247842349763452E-3</v>
      </c>
      <c r="CC389" s="16"/>
      <c r="CD389" s="16">
        <f t="shared" si="508"/>
        <v>1.8708207531442644E-2</v>
      </c>
      <c r="CE389" s="16">
        <f t="shared" si="508"/>
        <v>-2.1604801326217116E-2</v>
      </c>
      <c r="CF389" s="16">
        <f t="shared" si="508"/>
        <v>-7.2657324077740615E-4</v>
      </c>
      <c r="CG389" s="16">
        <f t="shared" si="508"/>
        <v>-3.9806567819480887E-2</v>
      </c>
      <c r="CH389" s="16">
        <f t="shared" si="508"/>
        <v>1.5823754354072905E-2</v>
      </c>
      <c r="CI389" s="16">
        <f t="shared" si="508"/>
        <v>8.4027531689323531E-4</v>
      </c>
      <c r="CJ389" s="16">
        <f t="shared" si="508"/>
        <v>2.2912827652247225E-2</v>
      </c>
      <c r="CK389" s="16"/>
      <c r="CL389" s="16">
        <f t="shared" si="508"/>
        <v>1.8708207531442644E-2</v>
      </c>
      <c r="CM389" s="16">
        <f t="shared" si="508"/>
        <v>-2.242623243354569E-2</v>
      </c>
      <c r="CN389" s="16">
        <f t="shared" si="508"/>
        <v>-1.5655330788668653E-3</v>
      </c>
      <c r="CO389" s="16">
        <f t="shared" si="508"/>
        <v>-4.0612717272498156E-2</v>
      </c>
      <c r="CP389" s="16">
        <f t="shared" si="508"/>
        <v>1.4970899359975753E-2</v>
      </c>
      <c r="CQ389" s="16">
        <f t="shared" si="508"/>
        <v>-8.3956984707422855E-4</v>
      </c>
      <c r="CR389" s="16">
        <f t="shared" si="508"/>
        <v>2.2912827652247225E-2</v>
      </c>
      <c r="CS389" s="16"/>
      <c r="CT389" s="16">
        <f t="shared" ref="CT389:CZ389" si="509">CT145/CT144-1</f>
        <v>-4.110438355196866E-3</v>
      </c>
      <c r="CU389" s="16">
        <f t="shared" si="509"/>
        <v>-4.4323483741868452E-2</v>
      </c>
      <c r="CV389" s="16">
        <f t="shared" si="509"/>
        <v>-2.3930055493874502E-2</v>
      </c>
      <c r="CW389" s="16">
        <f t="shared" si="509"/>
        <v>-6.2102598782094676E-2</v>
      </c>
      <c r="CX389" s="16">
        <f t="shared" si="509"/>
        <v>-7.7640323569895253E-3</v>
      </c>
      <c r="CY389" s="16">
        <f t="shared" si="509"/>
        <v>-2.2399589713657297E-2</v>
      </c>
      <c r="CZ389" s="16">
        <f t="shared" si="509"/>
        <v>-2.2399589713657297E-2</v>
      </c>
    </row>
    <row r="390" spans="12:104" x14ac:dyDescent="0.25">
      <c r="L390" s="121"/>
      <c r="M390" s="278"/>
      <c r="N390" s="278"/>
      <c r="O390" s="278"/>
      <c r="P390" s="278"/>
      <c r="Q390" s="278"/>
      <c r="R390" s="278"/>
      <c r="S390" s="278"/>
      <c r="T390" s="278"/>
      <c r="U390" s="63"/>
      <c r="V390" s="121"/>
      <c r="W390" s="278"/>
      <c r="X390" s="278"/>
      <c r="Y390" s="278"/>
      <c r="Z390" s="278"/>
      <c r="AA390" s="278"/>
      <c r="AB390" s="278"/>
      <c r="AC390" s="278"/>
      <c r="AD390" s="278"/>
      <c r="AO390" s="78">
        <v>40116</v>
      </c>
      <c r="AP390" s="18">
        <f t="shared" ref="AP390:CR390" si="510">AP146/AP145-1</f>
        <v>-8.0899421404565519E-3</v>
      </c>
      <c r="AQ390" s="18">
        <f t="shared" si="510"/>
        <v>-2.8281011489902363E-3</v>
      </c>
      <c r="AR390" s="18">
        <f t="shared" si="510"/>
        <v>2.0961134112240654E-2</v>
      </c>
      <c r="AS390" s="18">
        <f t="shared" si="510"/>
        <v>-1.2429308308992693E-2</v>
      </c>
      <c r="AT390" s="18">
        <f t="shared" si="510"/>
        <v>1.3820583695303146E-3</v>
      </c>
      <c r="AU390" s="18">
        <f t="shared" si="510"/>
        <v>-2.2172004371422749E-2</v>
      </c>
      <c r="AV390" s="18">
        <f t="shared" si="510"/>
        <v>1.0718532092811595E-2</v>
      </c>
      <c r="AW390" s="16"/>
      <c r="AX390" s="18">
        <f t="shared" si="510"/>
        <v>8.1559230863268439E-3</v>
      </c>
      <c r="AY390" s="18">
        <f t="shared" si="510"/>
        <v>5.3047561618853045E-3</v>
      </c>
      <c r="AZ390" s="18">
        <f t="shared" si="510"/>
        <v>2.9288014596189127E-2</v>
      </c>
      <c r="BA390" s="18">
        <f t="shared" si="510"/>
        <v>-4.3747577052501985E-3</v>
      </c>
      <c r="BB390" s="18">
        <f t="shared" si="510"/>
        <v>9.5492534176198074E-3</v>
      </c>
      <c r="BC390" s="18">
        <f t="shared" si="510"/>
        <v>-1.4196914447418885E-2</v>
      </c>
      <c r="BD390" s="18">
        <f t="shared" si="510"/>
        <v>1.8961874702485781E-2</v>
      </c>
      <c r="BE390" s="16"/>
      <c r="BF390" s="18">
        <f t="shared" si="510"/>
        <v>2.8361219888455302E-3</v>
      </c>
      <c r="BG390" s="18">
        <f t="shared" si="510"/>
        <v>-5.2767642144039284E-3</v>
      </c>
      <c r="BH390" s="18">
        <f t="shared" si="510"/>
        <v>2.3856704434453091E-2</v>
      </c>
      <c r="BI390" s="18">
        <f t="shared" si="510"/>
        <v>-9.628437354748498E-3</v>
      </c>
      <c r="BJ390" s="18">
        <f t="shared" si="510"/>
        <v>4.2221000445075152E-3</v>
      </c>
      <c r="BK390" s="18">
        <f t="shared" si="510"/>
        <v>-1.9398764891711884E-2</v>
      </c>
      <c r="BL390" s="18">
        <f t="shared" si="510"/>
        <v>1.3585053146213832E-2</v>
      </c>
      <c r="BM390" s="16"/>
      <c r="BN390" s="18">
        <f t="shared" si="510"/>
        <v>-2.053078556263277E-2</v>
      </c>
      <c r="BO390" s="18">
        <f t="shared" si="510"/>
        <v>-2.8454634835789361E-2</v>
      </c>
      <c r="BP390" s="18">
        <f t="shared" si="510"/>
        <v>-2.3300823573383589E-2</v>
      </c>
      <c r="BQ390" s="18">
        <f t="shared" si="510"/>
        <v>-3.2704910408041687E-2</v>
      </c>
      <c r="BR390" s="18">
        <f t="shared" si="510"/>
        <v>-1.9177101937122409E-2</v>
      </c>
      <c r="BS390" s="18">
        <f t="shared" si="510"/>
        <v>-4.2247581266812051E-2</v>
      </c>
      <c r="BT390" s="18">
        <f t="shared" si="510"/>
        <v>-1.0032313353764977E-2</v>
      </c>
      <c r="BU390" s="16"/>
      <c r="BV390" s="18">
        <f t="shared" si="510"/>
        <v>1.2585740356176434E-2</v>
      </c>
      <c r="BW390" s="18">
        <f t="shared" si="510"/>
        <v>4.393980304443712E-3</v>
      </c>
      <c r="BX390" s="18">
        <f t="shared" si="510"/>
        <v>9.7220454604241002E-3</v>
      </c>
      <c r="BY390" s="18">
        <f t="shared" si="510"/>
        <v>3.3810685859924972E-2</v>
      </c>
      <c r="BZ390" s="18">
        <f t="shared" si="510"/>
        <v>1.3985192953502867E-2</v>
      </c>
      <c r="CA390" s="18">
        <f t="shared" si="510"/>
        <v>-9.8653151054409749E-3</v>
      </c>
      <c r="CB390" s="18">
        <f t="shared" si="510"/>
        <v>2.3439173110907596E-2</v>
      </c>
      <c r="CC390" s="16"/>
      <c r="CD390" s="18">
        <f t="shared" si="510"/>
        <v>2.2674749005493267E-2</v>
      </c>
      <c r="CE390" s="18">
        <f t="shared" si="510"/>
        <v>-9.4589277197648647E-3</v>
      </c>
      <c r="CF390" s="18">
        <f t="shared" si="510"/>
        <v>-4.2043488629859294E-3</v>
      </c>
      <c r="CG390" s="18">
        <f t="shared" si="510"/>
        <v>1.9552053663303592E-2</v>
      </c>
      <c r="CH390" s="18">
        <f t="shared" si="510"/>
        <v>-1.3792304908089581E-2</v>
      </c>
      <c r="CI390" s="18">
        <f t="shared" si="510"/>
        <v>-2.3521554579581827E-2</v>
      </c>
      <c r="CJ390" s="18">
        <f t="shared" si="510"/>
        <v>3.3636321123216906E-2</v>
      </c>
      <c r="CK390" s="16"/>
      <c r="CL390" s="18">
        <f t="shared" si="510"/>
        <v>2.2674749005493267E-2</v>
      </c>
      <c r="CM390" s="18">
        <f t="shared" si="510"/>
        <v>1.4401369457532898E-2</v>
      </c>
      <c r="CN390" s="18">
        <f t="shared" si="510"/>
        <v>1.9782521372787576E-2</v>
      </c>
      <c r="CO390" s="18">
        <f t="shared" si="510"/>
        <v>4.4111171572599694E-2</v>
      </c>
      <c r="CP390" s="18">
        <f t="shared" si="510"/>
        <v>9.9636092502821683E-3</v>
      </c>
      <c r="CQ390" s="18">
        <f t="shared" si="510"/>
        <v>2.4088145201663691E-2</v>
      </c>
      <c r="CR390" s="18">
        <f t="shared" si="510"/>
        <v>3.3636321123216906E-2</v>
      </c>
      <c r="CS390" s="16"/>
      <c r="CT390" s="18">
        <f t="shared" ref="CT390:CZ390" si="511">CT146/CT145-1</f>
        <v>-1.0604863522802654E-2</v>
      </c>
      <c r="CU390" s="18">
        <f t="shared" si="511"/>
        <v>-1.8609012930952185E-2</v>
      </c>
      <c r="CV390" s="18">
        <f t="shared" si="511"/>
        <v>-1.3402973045078981E-2</v>
      </c>
      <c r="CW390" s="18">
        <f t="shared" si="511"/>
        <v>1.0133980622894834E-2</v>
      </c>
      <c r="CX390" s="18">
        <f t="shared" si="511"/>
        <v>-2.2902360713495495E-2</v>
      </c>
      <c r="CY390" s="18">
        <f t="shared" si="511"/>
        <v>-3.2541736813839206E-2</v>
      </c>
      <c r="CZ390" s="18">
        <f t="shared" si="511"/>
        <v>-3.2541736813839206E-2</v>
      </c>
    </row>
    <row r="391" spans="12:104" x14ac:dyDescent="0.25">
      <c r="L391" s="121"/>
      <c r="M391" s="278"/>
      <c r="N391" s="278"/>
      <c r="O391" s="278"/>
      <c r="P391" s="278"/>
      <c r="Q391" s="278"/>
      <c r="R391" s="278"/>
      <c r="S391" s="278"/>
      <c r="T391" s="278"/>
      <c r="U391" s="63"/>
      <c r="V391" s="121"/>
      <c r="W391" s="278"/>
      <c r="X391" s="278"/>
      <c r="Y391" s="278"/>
      <c r="Z391" s="278"/>
      <c r="AA391" s="278"/>
      <c r="AB391" s="278"/>
      <c r="AC391" s="278"/>
      <c r="AD391" s="278"/>
      <c r="AO391" s="78">
        <v>40147</v>
      </c>
      <c r="AP391" s="16">
        <f t="shared" ref="AP391:CR391" si="512">AP147/AP146-1</f>
        <v>-8.1384585829302747E-3</v>
      </c>
      <c r="AQ391" s="16">
        <f t="shared" si="512"/>
        <v>1.1285154859380642E-2</v>
      </c>
      <c r="AR391" s="16">
        <f t="shared" si="512"/>
        <v>-8.5031847133757443E-3</v>
      </c>
      <c r="AS391" s="16">
        <f t="shared" si="512"/>
        <v>3.3745516329998226E-2</v>
      </c>
      <c r="AT391" s="16">
        <f t="shared" si="512"/>
        <v>1.24751303973758E-2</v>
      </c>
      <c r="AU391" s="16">
        <f t="shared" si="512"/>
        <v>1.8393635158173938E-2</v>
      </c>
      <c r="AV391" s="16">
        <f t="shared" si="512"/>
        <v>9.6905507424178694E-3</v>
      </c>
      <c r="AW391" s="16"/>
      <c r="AX391" s="16">
        <f t="shared" si="512"/>
        <v>8.2052365608438205E-3</v>
      </c>
      <c r="AY391" s="16">
        <f t="shared" si="512"/>
        <v>1.9582988785471489E-2</v>
      </c>
      <c r="AZ391" s="16">
        <f t="shared" si="512"/>
        <v>-3.6771879462560442E-4</v>
      </c>
      <c r="BA391" s="16">
        <f t="shared" si="512"/>
        <v>4.2227642835197532E-2</v>
      </c>
      <c r="BB391" s="16">
        <f t="shared" si="512"/>
        <v>2.0782728354257651E-2</v>
      </c>
      <c r="BC391" s="16">
        <f t="shared" si="512"/>
        <v>2.6749795846704449E-2</v>
      </c>
      <c r="BD391" s="16">
        <f t="shared" si="512"/>
        <v>1.7975300564508245E-2</v>
      </c>
      <c r="BE391" s="16"/>
      <c r="BF391" s="16">
        <f t="shared" si="512"/>
        <v>-1.1159221318689072E-2</v>
      </c>
      <c r="BG391" s="16">
        <f t="shared" si="512"/>
        <v>-1.9206861041099588E-2</v>
      </c>
      <c r="BH391" s="16">
        <f t="shared" si="512"/>
        <v>-1.9567517111934496E-2</v>
      </c>
      <c r="BI391" s="16">
        <f t="shared" si="512"/>
        <v>2.2209721326069243E-2</v>
      </c>
      <c r="BJ391" s="16">
        <f t="shared" si="512"/>
        <v>1.1766963376027562E-3</v>
      </c>
      <c r="BK391" s="16">
        <f t="shared" si="512"/>
        <v>7.0291551938996832E-3</v>
      </c>
      <c r="BL391" s="16">
        <f t="shared" si="512"/>
        <v>-1.5768095767058066E-3</v>
      </c>
      <c r="BM391" s="16"/>
      <c r="BN391" s="16">
        <f t="shared" si="512"/>
        <v>8.5761089519158507E-3</v>
      </c>
      <c r="BO391" s="16">
        <f t="shared" si="512"/>
        <v>3.6785406147776811E-4</v>
      </c>
      <c r="BP391" s="16">
        <f t="shared" si="512"/>
        <v>1.9958046528909756E-2</v>
      </c>
      <c r="BQ391" s="16">
        <f t="shared" si="512"/>
        <v>4.2611030506598757E-2</v>
      </c>
      <c r="BR391" s="16">
        <f t="shared" si="512"/>
        <v>2.1158227426768983E-2</v>
      </c>
      <c r="BS391" s="16">
        <f t="shared" si="512"/>
        <v>2.7127489929227977E-2</v>
      </c>
      <c r="BT391" s="16">
        <f t="shared" si="512"/>
        <v>1.8349766913305032E-2</v>
      </c>
      <c r="BU391" s="16"/>
      <c r="BV391" s="16">
        <f t="shared" si="512"/>
        <v>-3.2643930055243686E-2</v>
      </c>
      <c r="BW391" s="16">
        <f t="shared" si="512"/>
        <v>-4.0516717365435384E-2</v>
      </c>
      <c r="BX391" s="16">
        <f t="shared" si="512"/>
        <v>-2.1727167001755254E-2</v>
      </c>
      <c r="BY391" s="16">
        <f t="shared" si="512"/>
        <v>-4.0869537401589162E-2</v>
      </c>
      <c r="BZ391" s="16">
        <f t="shared" si="512"/>
        <v>-2.057603694198995E-2</v>
      </c>
      <c r="CA391" s="16">
        <f t="shared" si="512"/>
        <v>-1.4850735436634843E-2</v>
      </c>
      <c r="CB391" s="16">
        <f t="shared" si="512"/>
        <v>-2.3269716973457921E-2</v>
      </c>
      <c r="CC391" s="16"/>
      <c r="CD391" s="16">
        <f t="shared" si="512"/>
        <v>-1.8061419988467553E-2</v>
      </c>
      <c r="CE391" s="16">
        <f t="shared" si="512"/>
        <v>-2.0359600311580683E-2</v>
      </c>
      <c r="CF391" s="16">
        <f t="shared" si="512"/>
        <v>-1.1753133506876567E-3</v>
      </c>
      <c r="CG391" s="16">
        <f t="shared" si="512"/>
        <v>-2.0719832498520607E-2</v>
      </c>
      <c r="CH391" s="16">
        <f t="shared" si="512"/>
        <v>2.1008304593392202E-2</v>
      </c>
      <c r="CI391" s="16">
        <f t="shared" si="512"/>
        <v>5.8455803832684339E-3</v>
      </c>
      <c r="CJ391" s="16">
        <f t="shared" si="512"/>
        <v>-8.545894352927963E-3</v>
      </c>
      <c r="CK391" s="16"/>
      <c r="CL391" s="16">
        <f t="shared" si="512"/>
        <v>-1.8061419988467553E-2</v>
      </c>
      <c r="CM391" s="16">
        <f t="shared" si="512"/>
        <v>-2.6052886452872737E-2</v>
      </c>
      <c r="CN391" s="16">
        <f t="shared" si="512"/>
        <v>-6.9800910506372382E-3</v>
      </c>
      <c r="CO391" s="16">
        <f t="shared" si="512"/>
        <v>-2.6411025111495512E-2</v>
      </c>
      <c r="CP391" s="16">
        <f t="shared" si="512"/>
        <v>1.5074604398366942E-2</v>
      </c>
      <c r="CQ391" s="16">
        <f t="shared" si="512"/>
        <v>-5.8116081606097714E-3</v>
      </c>
      <c r="CR391" s="16">
        <f t="shared" si="512"/>
        <v>-8.545894352927963E-3</v>
      </c>
      <c r="CS391" s="16"/>
      <c r="CT391" s="16">
        <f t="shared" ref="CT391:CZ391" si="513">CT147/CT146-1</f>
        <v>-9.59754524323575E-3</v>
      </c>
      <c r="CU391" s="16">
        <f t="shared" si="513"/>
        <v>-1.7657894601706081E-2</v>
      </c>
      <c r="CV391" s="16">
        <f t="shared" si="513"/>
        <v>1.5792998318049367E-3</v>
      </c>
      <c r="CW391" s="16">
        <f t="shared" si="513"/>
        <v>-1.8019120256613341E-2</v>
      </c>
      <c r="CX391" s="16">
        <f t="shared" si="513"/>
        <v>2.3824096967028918E-2</v>
      </c>
      <c r="CY391" s="16">
        <f t="shared" si="513"/>
        <v>8.6195561693200862E-3</v>
      </c>
      <c r="CZ391" s="16">
        <f t="shared" si="513"/>
        <v>8.6195561693200862E-3</v>
      </c>
    </row>
    <row r="392" spans="12:104" x14ac:dyDescent="0.25">
      <c r="L392" s="121"/>
      <c r="M392" s="278"/>
      <c r="N392" s="278"/>
      <c r="O392" s="278"/>
      <c r="P392" s="278"/>
      <c r="Q392" s="278"/>
      <c r="R392" s="278"/>
      <c r="S392" s="278"/>
      <c r="T392" s="278"/>
      <c r="U392" s="63"/>
      <c r="V392" s="121"/>
      <c r="W392" s="278"/>
      <c r="X392" s="278"/>
      <c r="Y392" s="278"/>
      <c r="Z392" s="278"/>
      <c r="AA392" s="278"/>
      <c r="AB392" s="278"/>
      <c r="AC392" s="278"/>
      <c r="AD392" s="278"/>
      <c r="AO392" s="78">
        <v>40178</v>
      </c>
      <c r="AP392" s="18">
        <f t="shared" ref="AP392:CR392" si="514">AP148/AP147-1</f>
        <v>2.0108111915200899E-2</v>
      </c>
      <c r="AQ392" s="18">
        <f t="shared" si="514"/>
        <v>-2.7258539561845097E-2</v>
      </c>
      <c r="AR392" s="18">
        <f t="shared" si="514"/>
        <v>3.104958297198035E-3</v>
      </c>
      <c r="AS392" s="18">
        <f t="shared" si="514"/>
        <v>-5.2199850857569063E-2</v>
      </c>
      <c r="AT392" s="18">
        <f t="shared" si="514"/>
        <v>-9.205657938994749E-3</v>
      </c>
      <c r="AU392" s="18">
        <f t="shared" si="514"/>
        <v>2.3492866576142468E-2</v>
      </c>
      <c r="AV392" s="18">
        <f t="shared" si="514"/>
        <v>-4.4219459253591609E-5</v>
      </c>
      <c r="AW392" s="16"/>
      <c r="AX392" s="18">
        <f t="shared" si="514"/>
        <v>-1.9711745922154189E-2</v>
      </c>
      <c r="AY392" s="18">
        <f t="shared" si="514"/>
        <v>-4.6432972077947277E-2</v>
      </c>
      <c r="AZ392" s="18">
        <f t="shared" si="514"/>
        <v>-1.6667991774009461E-2</v>
      </c>
      <c r="BA392" s="18">
        <f t="shared" si="514"/>
        <v>-7.0882646582444364E-2</v>
      </c>
      <c r="BB392" s="18">
        <f t="shared" si="514"/>
        <v>-2.8735944270809277E-2</v>
      </c>
      <c r="BC392" s="18">
        <f t="shared" si="514"/>
        <v>3.318035237056316E-3</v>
      </c>
      <c r="BD392" s="18">
        <f t="shared" si="514"/>
        <v>-1.9755093738662133E-2</v>
      </c>
      <c r="BE392" s="16"/>
      <c r="BF392" s="18">
        <f t="shared" si="514"/>
        <v>2.8022388959926703E-2</v>
      </c>
      <c r="BG392" s="18">
        <f t="shared" si="514"/>
        <v>4.8693978208464994E-2</v>
      </c>
      <c r="BH392" s="18">
        <f t="shared" si="514"/>
        <v>3.121435560623298E-2</v>
      </c>
      <c r="BI392" s="18">
        <f t="shared" si="514"/>
        <v>-2.5640226422023349E-2</v>
      </c>
      <c r="BJ392" s="18">
        <f t="shared" si="514"/>
        <v>1.8558766493533385E-2</v>
      </c>
      <c r="BK392" s="18">
        <f t="shared" si="514"/>
        <v>5.2173581781049361E-2</v>
      </c>
      <c r="BL392" s="18">
        <f t="shared" si="514"/>
        <v>2.7976930365786412E-2</v>
      </c>
      <c r="BM392" s="16"/>
      <c r="BN392" s="18">
        <f t="shared" si="514"/>
        <v>-3.0953473726905711E-3</v>
      </c>
      <c r="BO392" s="18">
        <f t="shared" si="514"/>
        <v>1.6950522951123759E-2</v>
      </c>
      <c r="BP392" s="18">
        <f t="shared" si="514"/>
        <v>-3.0269512285719502E-2</v>
      </c>
      <c r="BQ392" s="18">
        <f t="shared" si="514"/>
        <v>-5.5133621559052659E-2</v>
      </c>
      <c r="BR392" s="18">
        <f t="shared" si="514"/>
        <v>-1.2272510602569953E-2</v>
      </c>
      <c r="BS392" s="18">
        <f t="shared" si="514"/>
        <v>2.0324800620618699E-2</v>
      </c>
      <c r="BT392" s="18">
        <f t="shared" si="514"/>
        <v>-3.1394299573570539E-3</v>
      </c>
      <c r="BU392" s="16"/>
      <c r="BV392" s="18">
        <f t="shared" si="514"/>
        <v>5.5074744295830147E-2</v>
      </c>
      <c r="BW392" s="18">
        <f t="shared" si="514"/>
        <v>7.6290305333032604E-2</v>
      </c>
      <c r="BX392" s="18">
        <f t="shared" si="514"/>
        <v>2.6314947637738451E-2</v>
      </c>
      <c r="BY392" s="18">
        <f t="shared" si="514"/>
        <v>5.835070737729553E-2</v>
      </c>
      <c r="BZ392" s="18">
        <f t="shared" si="514"/>
        <v>4.5362087099770632E-2</v>
      </c>
      <c r="CA392" s="18">
        <f t="shared" si="514"/>
        <v>7.9861474491429663E-2</v>
      </c>
      <c r="CB392" s="18">
        <f t="shared" si="514"/>
        <v>5.5028089461165219E-2</v>
      </c>
      <c r="CC392" s="16"/>
      <c r="CD392" s="18">
        <f t="shared" si="514"/>
        <v>-2.2953620238441275E-2</v>
      </c>
      <c r="CE392" s="18">
        <f t="shared" si="514"/>
        <v>2.958612964343188E-2</v>
      </c>
      <c r="CF392" s="18">
        <f t="shared" si="514"/>
        <v>-1.8220614366143306E-2</v>
      </c>
      <c r="CG392" s="18">
        <f t="shared" si="514"/>
        <v>1.2424996503900942E-2</v>
      </c>
      <c r="CH392" s="18">
        <f t="shared" si="514"/>
        <v>-4.3393660110270571E-2</v>
      </c>
      <c r="CI392" s="18">
        <f t="shared" si="514"/>
        <v>3.3002332701173032E-2</v>
      </c>
      <c r="CJ392" s="18">
        <f t="shared" si="514"/>
        <v>-2.2996824701019936E-2</v>
      </c>
      <c r="CK392" s="16"/>
      <c r="CL392" s="18">
        <f t="shared" si="514"/>
        <v>-2.2953620238441275E-2</v>
      </c>
      <c r="CM392" s="18">
        <f t="shared" si="514"/>
        <v>-3.3070622878539346E-3</v>
      </c>
      <c r="CN392" s="18">
        <f t="shared" si="514"/>
        <v>-4.9586477634929294E-2</v>
      </c>
      <c r="CO392" s="18">
        <f t="shared" si="514"/>
        <v>-1.9919931974853311E-2</v>
      </c>
      <c r="CP392" s="18">
        <f t="shared" si="514"/>
        <v>-7.3955295542922461E-2</v>
      </c>
      <c r="CQ392" s="18">
        <f t="shared" si="514"/>
        <v>-3.194797500105917E-2</v>
      </c>
      <c r="CR392" s="18">
        <f t="shared" si="514"/>
        <v>-2.2996824701019936E-2</v>
      </c>
      <c r="CS392" s="16"/>
      <c r="CT392" s="18">
        <f t="shared" ref="CT392:CZ392" si="515">CT148/CT147-1</f>
        <v>4.4221414700729156E-5</v>
      </c>
      <c r="CU392" s="18">
        <f t="shared" si="515"/>
        <v>2.0153222539057047E-2</v>
      </c>
      <c r="CV392" s="18">
        <f t="shared" si="515"/>
        <v>-2.7215523558326682E-2</v>
      </c>
      <c r="CW392" s="18">
        <f t="shared" si="515"/>
        <v>3.1493170175471707E-3</v>
      </c>
      <c r="CX392" s="18">
        <f t="shared" si="515"/>
        <v>-5.215793779412059E-2</v>
      </c>
      <c r="CY392" s="18">
        <f t="shared" si="515"/>
        <v>2.3538126878638321E-2</v>
      </c>
      <c r="CZ392" s="18">
        <f t="shared" si="515"/>
        <v>2.3538126878638321E-2</v>
      </c>
    </row>
    <row r="393" spans="12:104" x14ac:dyDescent="0.25">
      <c r="L393" s="121"/>
      <c r="M393" s="278"/>
      <c r="N393" s="278"/>
      <c r="O393" s="278"/>
      <c r="P393" s="278"/>
      <c r="Q393" s="278"/>
      <c r="R393" s="278"/>
      <c r="S393" s="278"/>
      <c r="T393" s="278"/>
      <c r="U393" s="63"/>
      <c r="V393" s="121"/>
      <c r="W393" s="278"/>
      <c r="X393" s="278"/>
      <c r="Y393" s="278"/>
      <c r="Z393" s="278"/>
      <c r="AA393" s="278"/>
      <c r="AB393" s="278"/>
      <c r="AC393" s="278"/>
      <c r="AD393" s="278"/>
      <c r="AO393" s="78">
        <v>40207</v>
      </c>
      <c r="AP393" s="16">
        <f t="shared" ref="AP393:CR393" si="516">AP149/AP148-1</f>
        <v>2.3112108397341791E-2</v>
      </c>
      <c r="AQ393" s="16">
        <f t="shared" si="516"/>
        <v>-8.6129942821296934E-3</v>
      </c>
      <c r="AR393" s="16">
        <f t="shared" si="516"/>
        <v>1.1260660269615252E-2</v>
      </c>
      <c r="AS393" s="16">
        <f t="shared" si="516"/>
        <v>5.4368246118274177E-2</v>
      </c>
      <c r="AT393" s="16">
        <f t="shared" si="516"/>
        <v>-1.483016777744095E-3</v>
      </c>
      <c r="AU393" s="16">
        <f t="shared" si="516"/>
        <v>6.3063390520499141E-3</v>
      </c>
      <c r="AV393" s="16">
        <f t="shared" si="516"/>
        <v>6.8024071830958821E-3</v>
      </c>
      <c r="AW393" s="16"/>
      <c r="AX393" s="16">
        <f t="shared" si="516"/>
        <v>-2.259000573607306E-2</v>
      </c>
      <c r="AY393" s="16">
        <f t="shared" si="516"/>
        <v>-3.1008432427964694E-2</v>
      </c>
      <c r="AZ393" s="16">
        <f t="shared" si="516"/>
        <v>-1.1583723846540495E-2</v>
      </c>
      <c r="BA393" s="16">
        <f t="shared" si="516"/>
        <v>3.0550061390529182E-2</v>
      </c>
      <c r="BB393" s="16">
        <f t="shared" si="516"/>
        <v>-2.4039521156301258E-2</v>
      </c>
      <c r="BC393" s="16">
        <f t="shared" si="516"/>
        <v>-1.64261269193825E-2</v>
      </c>
      <c r="BD393" s="16">
        <f t="shared" si="516"/>
        <v>-1.5941264970262492E-2</v>
      </c>
      <c r="BE393" s="16"/>
      <c r="BF393" s="16">
        <f t="shared" si="516"/>
        <v>8.6878224471915733E-3</v>
      </c>
      <c r="BG393" s="16">
        <f t="shared" si="516"/>
        <v>3.200072473866955E-2</v>
      </c>
      <c r="BH393" s="16">
        <f t="shared" si="516"/>
        <v>2.0046313333867305E-2</v>
      </c>
      <c r="BI393" s="16">
        <f t="shared" si="516"/>
        <v>6.3528410234506394E-2</v>
      </c>
      <c r="BJ393" s="16">
        <f t="shared" si="516"/>
        <v>7.1919214829962996E-3</v>
      </c>
      <c r="BK393" s="16">
        <f t="shared" si="516"/>
        <v>1.5048949853217586E-2</v>
      </c>
      <c r="BL393" s="16">
        <f t="shared" si="516"/>
        <v>1.5549327736107399E-2</v>
      </c>
      <c r="BM393" s="16"/>
      <c r="BN393" s="16">
        <f t="shared" si="516"/>
        <v>-1.1135269779616541E-2</v>
      </c>
      <c r="BO393" s="16">
        <f t="shared" si="516"/>
        <v>1.1719479055545268E-2</v>
      </c>
      <c r="BP393" s="16">
        <f t="shared" si="516"/>
        <v>-1.9652356046804265E-2</v>
      </c>
      <c r="BQ393" s="16">
        <f t="shared" si="516"/>
        <v>4.2627571250686058E-2</v>
      </c>
      <c r="BR393" s="16">
        <f t="shared" si="516"/>
        <v>-1.2601772765452601E-2</v>
      </c>
      <c r="BS393" s="16">
        <f t="shared" si="516"/>
        <v>-4.8991535142328679E-3</v>
      </c>
      <c r="BT393" s="16">
        <f t="shared" si="516"/>
        <v>-4.4086092356553364E-3</v>
      </c>
      <c r="BU393" s="16"/>
      <c r="BV393" s="16">
        <f t="shared" si="516"/>
        <v>-5.1564760526916942E-2</v>
      </c>
      <c r="BW393" s="16">
        <f t="shared" si="516"/>
        <v>-2.9644422464356168E-2</v>
      </c>
      <c r="BX393" s="16">
        <f t="shared" si="516"/>
        <v>-5.9733627821468849E-2</v>
      </c>
      <c r="BY393" s="16">
        <f t="shared" si="516"/>
        <v>-4.0884753507479332E-2</v>
      </c>
      <c r="BZ393" s="16">
        <f t="shared" si="516"/>
        <v>-5.2971305899659371E-2</v>
      </c>
      <c r="CA393" s="16">
        <f t="shared" si="516"/>
        <v>-4.5583606337887383E-2</v>
      </c>
      <c r="CB393" s="16">
        <f t="shared" si="516"/>
        <v>-4.5113117841224071E-2</v>
      </c>
      <c r="CC393" s="16"/>
      <c r="CD393" s="16">
        <f t="shared" si="516"/>
        <v>-6.2668183706272584E-3</v>
      </c>
      <c r="CE393" s="16">
        <f t="shared" si="516"/>
        <v>2.4631654331723318E-2</v>
      </c>
      <c r="CF393" s="16">
        <f t="shared" si="516"/>
        <v>-7.1405670851756309E-3</v>
      </c>
      <c r="CG393" s="16">
        <f t="shared" si="516"/>
        <v>1.2762604203520933E-2</v>
      </c>
      <c r="CH393" s="16">
        <f t="shared" si="516"/>
        <v>5.5934214274236949E-2</v>
      </c>
      <c r="CI393" s="16">
        <f t="shared" si="516"/>
        <v>7.8009247320536268E-3</v>
      </c>
      <c r="CJ393" s="16">
        <f t="shared" si="516"/>
        <v>4.9295936216919856E-4</v>
      </c>
      <c r="CK393" s="16"/>
      <c r="CL393" s="16">
        <f t="shared" si="516"/>
        <v>-6.2668183706272584E-3</v>
      </c>
      <c r="CM393" s="16">
        <f t="shared" si="516"/>
        <v>1.6700450641226272E-2</v>
      </c>
      <c r="CN393" s="16">
        <f t="shared" si="516"/>
        <v>-1.4825836581963459E-2</v>
      </c>
      <c r="CO393" s="16">
        <f t="shared" si="516"/>
        <v>4.9232733863451283E-3</v>
      </c>
      <c r="CP393" s="16">
        <f t="shared" si="516"/>
        <v>4.776071182409436E-2</v>
      </c>
      <c r="CQ393" s="16">
        <f t="shared" si="516"/>
        <v>-7.74054135158464E-3</v>
      </c>
      <c r="CR393" s="16">
        <f t="shared" si="516"/>
        <v>4.9295936216919856E-4</v>
      </c>
      <c r="CS393" s="16"/>
      <c r="CT393" s="16">
        <f t="shared" ref="CT393:CZ393" si="517">CT149/CT148-1</f>
        <v>-6.7564470789538422E-3</v>
      </c>
      <c r="CU393" s="16">
        <f t="shared" si="517"/>
        <v>1.6199505581118601E-2</v>
      </c>
      <c r="CV393" s="16">
        <f t="shared" si="517"/>
        <v>-1.5311248121024801E-2</v>
      </c>
      <c r="CW393" s="16">
        <f t="shared" si="517"/>
        <v>4.4281311354759101E-3</v>
      </c>
      <c r="CX393" s="16">
        <f t="shared" si="517"/>
        <v>4.7244462861646852E-2</v>
      </c>
      <c r="CY393" s="16">
        <f t="shared" si="517"/>
        <v>-4.9271647297099985E-4</v>
      </c>
      <c r="CZ393" s="16">
        <f t="shared" si="517"/>
        <v>-4.9271647297099985E-4</v>
      </c>
    </row>
    <row r="394" spans="12:104" x14ac:dyDescent="0.25">
      <c r="L394" s="121"/>
      <c r="M394" s="278"/>
      <c r="N394" s="278"/>
      <c r="O394" s="278"/>
      <c r="P394" s="278"/>
      <c r="Q394" s="278"/>
      <c r="R394" s="278"/>
      <c r="S394" s="278"/>
      <c r="T394" s="278"/>
      <c r="U394" s="63"/>
      <c r="V394" s="121"/>
      <c r="W394" s="278"/>
      <c r="X394" s="278"/>
      <c r="Y394" s="278"/>
      <c r="Z394" s="278"/>
      <c r="AA394" s="278"/>
      <c r="AB394" s="278"/>
      <c r="AC394" s="278"/>
      <c r="AD394" s="278"/>
      <c r="AO394" s="78">
        <v>40235</v>
      </c>
      <c r="AP394" s="18">
        <f t="shared" ref="AP394:CR394" si="518">AP150/AP149-1</f>
        <v>-2.9355197894522789E-3</v>
      </c>
      <c r="AQ394" s="18">
        <f t="shared" si="518"/>
        <v>-1.9943054609169675E-2</v>
      </c>
      <c r="AR394" s="18">
        <f t="shared" si="518"/>
        <v>-4.9459596386050686E-2</v>
      </c>
      <c r="AS394" s="18">
        <f t="shared" si="518"/>
        <v>1.2167821518312527E-2</v>
      </c>
      <c r="AT394" s="18">
        <f t="shared" si="518"/>
        <v>-1.4959559086679453E-2</v>
      </c>
      <c r="AU394" s="18">
        <f t="shared" si="518"/>
        <v>1.5007856097957406E-2</v>
      </c>
      <c r="AV394" s="18">
        <f t="shared" si="518"/>
        <v>1.048223233928125E-2</v>
      </c>
      <c r="AW394" s="16"/>
      <c r="AX394" s="18">
        <f t="shared" si="518"/>
        <v>2.9441624365482699E-3</v>
      </c>
      <c r="AY394" s="18">
        <f t="shared" si="518"/>
        <v>-1.7057607764871863E-2</v>
      </c>
      <c r="AZ394" s="18">
        <f t="shared" si="518"/>
        <v>-4.6661051035309153E-2</v>
      </c>
      <c r="BA394" s="18">
        <f t="shared" si="518"/>
        <v>1.514780799790949E-2</v>
      </c>
      <c r="BB394" s="18">
        <f t="shared" si="518"/>
        <v>-1.2059440022061607E-2</v>
      </c>
      <c r="BC394" s="18">
        <f t="shared" si="518"/>
        <v>1.7996204100682256E-2</v>
      </c>
      <c r="BD394" s="18">
        <f t="shared" si="518"/>
        <v>1.3457256170533949E-2</v>
      </c>
      <c r="BE394" s="16"/>
      <c r="BF394" s="18">
        <f t="shared" si="518"/>
        <v>2.0348873300639392E-2</v>
      </c>
      <c r="BG394" s="18">
        <f t="shared" si="518"/>
        <v>1.7353618990920028E-2</v>
      </c>
      <c r="BH394" s="18">
        <f t="shared" si="518"/>
        <v>-3.0117170145771643E-2</v>
      </c>
      <c r="BI394" s="18">
        <f t="shared" si="518"/>
        <v>3.2764296277372873E-2</v>
      </c>
      <c r="BJ394" s="18">
        <f t="shared" si="518"/>
        <v>5.0849040414715496E-3</v>
      </c>
      <c r="BK394" s="18">
        <f t="shared" si="518"/>
        <v>3.5662122360848425E-2</v>
      </c>
      <c r="BL394" s="18">
        <f t="shared" si="518"/>
        <v>3.1044407257700746E-2</v>
      </c>
      <c r="BM394" s="16"/>
      <c r="BN394" s="18">
        <f t="shared" si="518"/>
        <v>5.2033134202402742E-2</v>
      </c>
      <c r="BO394" s="18">
        <f t="shared" si="518"/>
        <v>4.8944870117791917E-2</v>
      </c>
      <c r="BP394" s="18">
        <f t="shared" si="518"/>
        <v>3.105237995634802E-2</v>
      </c>
      <c r="BQ394" s="18">
        <f t="shared" si="518"/>
        <v>6.4834085610728343E-2</v>
      </c>
      <c r="BR394" s="18">
        <f t="shared" si="518"/>
        <v>3.6295182370157164E-2</v>
      </c>
      <c r="BS394" s="18">
        <f t="shared" si="518"/>
        <v>6.7821896090795475E-2</v>
      </c>
      <c r="BT394" s="18">
        <f t="shared" si="518"/>
        <v>6.3060789943734541E-2</v>
      </c>
      <c r="BU394" s="16"/>
      <c r="BV394" s="18">
        <f t="shared" si="518"/>
        <v>-1.2021545498314801E-2</v>
      </c>
      <c r="BW394" s="18">
        <f t="shared" si="518"/>
        <v>-1.492177580305698E-2</v>
      </c>
      <c r="BX394" s="18">
        <f t="shared" si="518"/>
        <v>-3.1724853769124928E-2</v>
      </c>
      <c r="BY394" s="18">
        <f t="shared" si="518"/>
        <v>-6.0886561096082148E-2</v>
      </c>
      <c r="BZ394" s="18">
        <f t="shared" si="518"/>
        <v>-2.6801267564798947E-2</v>
      </c>
      <c r="CA394" s="18">
        <f t="shared" si="518"/>
        <v>2.8058929747287742E-3</v>
      </c>
      <c r="CB394" s="18">
        <f t="shared" si="518"/>
        <v>-1.6653257920240527E-3</v>
      </c>
      <c r="CC394" s="16"/>
      <c r="CD394" s="18">
        <f t="shared" si="518"/>
        <v>-1.4785950677911774E-2</v>
      </c>
      <c r="CE394" s="18">
        <f t="shared" si="518"/>
        <v>1.2206645329280619E-2</v>
      </c>
      <c r="CF394" s="18">
        <f t="shared" si="518"/>
        <v>-5.059178603742942E-3</v>
      </c>
      <c r="CG394" s="18">
        <f t="shared" si="518"/>
        <v>-3.5023980606707861E-2</v>
      </c>
      <c r="CH394" s="18">
        <f t="shared" si="518"/>
        <v>2.7539357246936902E-2</v>
      </c>
      <c r="CI394" s="18">
        <f t="shared" si="518"/>
        <v>3.0422522710693345E-2</v>
      </c>
      <c r="CJ394" s="18">
        <f t="shared" si="518"/>
        <v>-4.4587081089936254E-3</v>
      </c>
      <c r="CK394" s="16"/>
      <c r="CL394" s="18">
        <f t="shared" si="518"/>
        <v>-1.4785950677911774E-2</v>
      </c>
      <c r="CM394" s="18">
        <f t="shared" si="518"/>
        <v>-1.7678066016543093E-2</v>
      </c>
      <c r="CN394" s="18">
        <f t="shared" si="518"/>
        <v>-3.4434128265263486E-2</v>
      </c>
      <c r="CO394" s="18">
        <f t="shared" si="518"/>
        <v>-6.3514239911248938E-2</v>
      </c>
      <c r="CP394" s="18">
        <f t="shared" si="518"/>
        <v>-2.7980419684267011E-3</v>
      </c>
      <c r="CQ394" s="18">
        <f t="shared" si="518"/>
        <v>-2.9524318461772281E-2</v>
      </c>
      <c r="CR394" s="18">
        <f t="shared" si="518"/>
        <v>-4.4587081089936254E-3</v>
      </c>
      <c r="CS394" s="16"/>
      <c r="CT394" s="18">
        <f t="shared" ref="CT394:CZ394" si="519">CT150/CT149-1</f>
        <v>-1.0373494954992624E-2</v>
      </c>
      <c r="CU394" s="18">
        <f t="shared" si="519"/>
        <v>-1.3278563144718758E-2</v>
      </c>
      <c r="CV394" s="18">
        <f t="shared" si="519"/>
        <v>-3.0109670387787224E-2</v>
      </c>
      <c r="CW394" s="18">
        <f t="shared" si="519"/>
        <v>-5.9320022467456712E-2</v>
      </c>
      <c r="CX394" s="18">
        <f t="shared" si="519"/>
        <v>1.6681037281862654E-3</v>
      </c>
      <c r="CY394" s="18">
        <f t="shared" si="519"/>
        <v>4.4786772234473027E-3</v>
      </c>
      <c r="CZ394" s="18">
        <f t="shared" si="519"/>
        <v>4.4786772234473027E-3</v>
      </c>
    </row>
    <row r="395" spans="12:104" x14ac:dyDescent="0.25">
      <c r="L395" s="121"/>
      <c r="M395" s="278"/>
      <c r="N395" s="278"/>
      <c r="O395" s="278"/>
      <c r="P395" s="278"/>
      <c r="Q395" s="278"/>
      <c r="R395" s="278"/>
      <c r="S395" s="278"/>
      <c r="T395" s="278"/>
      <c r="U395" s="63"/>
      <c r="V395" s="121"/>
      <c r="W395" s="278"/>
      <c r="X395" s="278"/>
      <c r="Y395" s="278"/>
      <c r="Z395" s="278"/>
      <c r="AA395" s="278"/>
      <c r="AB395" s="278"/>
      <c r="AC395" s="278"/>
      <c r="AD395" s="278"/>
      <c r="AO395" s="78">
        <v>40268</v>
      </c>
      <c r="AP395" s="16">
        <f t="shared" ref="AP395:CR395" si="520">AP151/AP150-1</f>
        <v>5.4314720812183026E-3</v>
      </c>
      <c r="AQ395" s="16">
        <f t="shared" si="520"/>
        <v>-3.4514867465392784E-3</v>
      </c>
      <c r="AR395" s="16">
        <f t="shared" si="520"/>
        <v>1.8654644784472652E-3</v>
      </c>
      <c r="AS395" s="16">
        <f t="shared" si="520"/>
        <v>-4.3497231584015306E-2</v>
      </c>
      <c r="AT395" s="16">
        <f t="shared" si="520"/>
        <v>2.4178898415927907E-2</v>
      </c>
      <c r="AU395" s="16">
        <f t="shared" si="520"/>
        <v>4.1422013451478668E-2</v>
      </c>
      <c r="AV395" s="16">
        <f t="shared" si="520"/>
        <v>3.0005461723523474E-2</v>
      </c>
      <c r="AW395" s="16"/>
      <c r="AX395" s="16">
        <f t="shared" si="520"/>
        <v>-5.4021305599030178E-3</v>
      </c>
      <c r="AY395" s="16">
        <f t="shared" si="520"/>
        <v>-8.8349719244117386E-3</v>
      </c>
      <c r="AZ395" s="16">
        <f t="shared" si="520"/>
        <v>-3.5467435641232115E-3</v>
      </c>
      <c r="BA395" s="16">
        <f t="shared" si="520"/>
        <v>-4.866438441990717E-2</v>
      </c>
      <c r="BB395" s="16">
        <f t="shared" si="520"/>
        <v>1.8646150289987284E-2</v>
      </c>
      <c r="BC395" s="16">
        <f t="shared" si="520"/>
        <v>3.5796115766856484E-2</v>
      </c>
      <c r="BD395" s="16">
        <f t="shared" si="520"/>
        <v>2.4441237741879895E-2</v>
      </c>
      <c r="BE395" s="16"/>
      <c r="BF395" s="16">
        <f t="shared" si="520"/>
        <v>3.4634407664422273E-3</v>
      </c>
      <c r="BG395" s="16">
        <f t="shared" si="520"/>
        <v>8.9137244294883455E-3</v>
      </c>
      <c r="BH395" s="16">
        <f t="shared" si="520"/>
        <v>5.3353661706121436E-3</v>
      </c>
      <c r="BI395" s="16">
        <f t="shared" si="520"/>
        <v>-4.0184440902668483E-2</v>
      </c>
      <c r="BJ395" s="16">
        <f t="shared" si="520"/>
        <v>2.7726081364831456E-2</v>
      </c>
      <c r="BK395" s="16">
        <f t="shared" si="520"/>
        <v>4.5028916907936756E-2</v>
      </c>
      <c r="BL395" s="16">
        <f t="shared" si="520"/>
        <v>3.3572824629314768E-2</v>
      </c>
      <c r="BM395" s="16"/>
      <c r="BN395" s="16">
        <f t="shared" si="520"/>
        <v>-1.8619910003767615E-3</v>
      </c>
      <c r="BO395" s="16">
        <f t="shared" si="520"/>
        <v>3.5593677287073522E-3</v>
      </c>
      <c r="BP395" s="16">
        <f t="shared" si="520"/>
        <v>-5.3070511096560136E-3</v>
      </c>
      <c r="BQ395" s="16">
        <f t="shared" si="520"/>
        <v>-4.5278231130641333E-2</v>
      </c>
      <c r="BR395" s="16">
        <f t="shared" si="520"/>
        <v>2.2271886524301676E-2</v>
      </c>
      <c r="BS395" s="16">
        <f t="shared" si="520"/>
        <v>3.9482895034837595E-2</v>
      </c>
      <c r="BT395" s="16">
        <f t="shared" si="520"/>
        <v>2.8087600823455405E-2</v>
      </c>
      <c r="BU395" s="16"/>
      <c r="BV395" s="16">
        <f t="shared" si="520"/>
        <v>4.5475280386327421E-2</v>
      </c>
      <c r="BW395" s="16">
        <f t="shared" si="520"/>
        <v>5.1153750183349445E-2</v>
      </c>
      <c r="BX395" s="16">
        <f t="shared" si="520"/>
        <v>4.1866836312239419E-2</v>
      </c>
      <c r="BY395" s="16">
        <f t="shared" si="520"/>
        <v>4.7425577384982764E-2</v>
      </c>
      <c r="BZ395" s="16">
        <f t="shared" si="520"/>
        <v>7.0753720987152047E-2</v>
      </c>
      <c r="CA395" s="16">
        <f t="shared" si="520"/>
        <v>8.8780971513678031E-2</v>
      </c>
      <c r="CB395" s="16">
        <f t="shared" si="520"/>
        <v>7.6845248894849227E-2</v>
      </c>
      <c r="CC395" s="16"/>
      <c r="CD395" s="16">
        <f t="shared" si="520"/>
        <v>-3.9774474628395673E-2</v>
      </c>
      <c r="CE395" s="16">
        <f t="shared" si="520"/>
        <v>-1.8304835574825429E-2</v>
      </c>
      <c r="CF395" s="16">
        <f t="shared" si="520"/>
        <v>-2.6978084790852952E-2</v>
      </c>
      <c r="CG395" s="16">
        <f t="shared" si="520"/>
        <v>-2.1786656581181618E-2</v>
      </c>
      <c r="CH395" s="16">
        <f t="shared" si="520"/>
        <v>-6.6078426439576177E-2</v>
      </c>
      <c r="CI395" s="16">
        <f t="shared" si="520"/>
        <v>1.6836038178701163E-2</v>
      </c>
      <c r="CJ395" s="16">
        <f t="shared" si="520"/>
        <v>-1.0962464380907866E-2</v>
      </c>
      <c r="CK395" s="16"/>
      <c r="CL395" s="16">
        <f t="shared" si="520"/>
        <v>-3.9774474628395673E-2</v>
      </c>
      <c r="CM395" s="16">
        <f t="shared" si="520"/>
        <v>-3.4559036495666828E-2</v>
      </c>
      <c r="CN395" s="16">
        <f t="shared" si="520"/>
        <v>-4.308868030290447E-2</v>
      </c>
      <c r="CO395" s="16">
        <f t="shared" si="520"/>
        <v>-3.798320801951649E-2</v>
      </c>
      <c r="CP395" s="16">
        <f t="shared" si="520"/>
        <v>-8.1541626678367174E-2</v>
      </c>
      <c r="CQ395" s="16">
        <f t="shared" si="520"/>
        <v>-1.6557279194054697E-2</v>
      </c>
      <c r="CR395" s="16">
        <f t="shared" si="520"/>
        <v>-1.0962464380907866E-2</v>
      </c>
      <c r="CS395" s="16"/>
      <c r="CT395" s="16">
        <f t="shared" ref="CT395:CZ395" si="521">CT151/CT150-1</f>
        <v>-2.9131361763184205E-2</v>
      </c>
      <c r="CU395" s="16">
        <f t="shared" si="521"/>
        <v>-2.3858115860070694E-2</v>
      </c>
      <c r="CV395" s="16">
        <f t="shared" si="521"/>
        <v>-3.2482302000689134E-2</v>
      </c>
      <c r="CW395" s="16">
        <f t="shared" si="521"/>
        <v>-2.7320240805314921E-2</v>
      </c>
      <c r="CX395" s="16">
        <f t="shared" si="521"/>
        <v>-7.1361459758228274E-2</v>
      </c>
      <c r="CY395" s="16">
        <f t="shared" si="521"/>
        <v>1.1083972029479972E-2</v>
      </c>
      <c r="CZ395" s="16">
        <f t="shared" si="521"/>
        <v>1.1083972029479972E-2</v>
      </c>
    </row>
    <row r="396" spans="12:104" x14ac:dyDescent="0.25">
      <c r="L396" s="121"/>
      <c r="M396" s="278"/>
      <c r="N396" s="278"/>
      <c r="O396" s="278"/>
      <c r="P396" s="278"/>
      <c r="Q396" s="278"/>
      <c r="R396" s="278"/>
      <c r="S396" s="278"/>
      <c r="T396" s="278"/>
      <c r="U396" s="63"/>
      <c r="V396" s="121"/>
      <c r="W396" s="278"/>
      <c r="X396" s="278"/>
      <c r="Y396" s="278"/>
      <c r="Z396" s="278"/>
      <c r="AA396" s="278"/>
      <c r="AB396" s="278"/>
      <c r="AC396" s="278"/>
      <c r="AD396" s="278"/>
      <c r="AO396" s="78">
        <v>40298</v>
      </c>
      <c r="AP396" s="18">
        <f t="shared" ref="AP396:CR396" si="522">AP152/AP151-1</f>
        <v>-6.2604129853083279E-3</v>
      </c>
      <c r="AQ396" s="18">
        <f t="shared" si="522"/>
        <v>-2.2038945020992462E-2</v>
      </c>
      <c r="AR396" s="18">
        <f t="shared" si="522"/>
        <v>-5.8741382749982751E-4</v>
      </c>
      <c r="AS396" s="18">
        <f t="shared" si="522"/>
        <v>-1.0114356723766482E-2</v>
      </c>
      <c r="AT396" s="18">
        <f t="shared" si="522"/>
        <v>-2.8060093297149646E-2</v>
      </c>
      <c r="AU396" s="18">
        <f t="shared" si="522"/>
        <v>-8.6622245002562215E-3</v>
      </c>
      <c r="AV396" s="18">
        <f t="shared" si="522"/>
        <v>1.4696870172141718E-3</v>
      </c>
      <c r="AW396" s="16"/>
      <c r="AX396" s="18">
        <f t="shared" si="522"/>
        <v>6.2998526647362052E-3</v>
      </c>
      <c r="AY396" s="18">
        <f t="shared" si="522"/>
        <v>-1.5877934462774856E-2</v>
      </c>
      <c r="AZ396" s="18">
        <f t="shared" si="522"/>
        <v>5.7087382166698397E-3</v>
      </c>
      <c r="BA396" s="18">
        <f t="shared" si="522"/>
        <v>-3.8782230161885645E-3</v>
      </c>
      <c r="BB396" s="18">
        <f t="shared" si="522"/>
        <v>-2.1937015085944256E-2</v>
      </c>
      <c r="BC396" s="18">
        <f t="shared" si="522"/>
        <v>-2.416942573620573E-3</v>
      </c>
      <c r="BD396" s="18">
        <f t="shared" si="522"/>
        <v>7.7787984936221743E-3</v>
      </c>
      <c r="BE396" s="16"/>
      <c r="BF396" s="18">
        <f t="shared" si="522"/>
        <v>2.2535606002700659E-2</v>
      </c>
      <c r="BG396" s="18">
        <f t="shared" si="522"/>
        <v>1.6134110816941272E-2</v>
      </c>
      <c r="BH396" s="18">
        <f t="shared" si="522"/>
        <v>2.1934954448623811E-2</v>
      </c>
      <c r="BI396" s="18">
        <f t="shared" si="522"/>
        <v>1.2193316120836739E-2</v>
      </c>
      <c r="BJ396" s="18">
        <f t="shared" si="522"/>
        <v>-6.1568385013924809E-3</v>
      </c>
      <c r="BK396" s="18">
        <f t="shared" si="522"/>
        <v>1.3678173023999651E-2</v>
      </c>
      <c r="BL396" s="18">
        <f t="shared" si="522"/>
        <v>2.4038413307482021E-2</v>
      </c>
      <c r="BM396" s="16"/>
      <c r="BN396" s="18">
        <f t="shared" si="522"/>
        <v>5.8775908531383259E-4</v>
      </c>
      <c r="BO396" s="18">
        <f t="shared" si="522"/>
        <v>-5.6763335146042815E-3</v>
      </c>
      <c r="BP396" s="18">
        <f t="shared" si="522"/>
        <v>-2.1464139525845582E-2</v>
      </c>
      <c r="BQ396" s="18">
        <f t="shared" si="522"/>
        <v>-9.5325424435090955E-3</v>
      </c>
      <c r="BR396" s="18">
        <f t="shared" si="522"/>
        <v>-2.7488826786606024E-2</v>
      </c>
      <c r="BS396" s="18">
        <f t="shared" si="522"/>
        <v>-8.0795567160915072E-3</v>
      </c>
      <c r="BT396" s="18">
        <f t="shared" si="522"/>
        <v>2.0583099244246839E-3</v>
      </c>
      <c r="BU396" s="16"/>
      <c r="BV396" s="18">
        <f t="shared" si="522"/>
        <v>1.021770220880347E-2</v>
      </c>
      <c r="BW396" s="18">
        <f t="shared" si="522"/>
        <v>3.8933221879071667E-3</v>
      </c>
      <c r="BX396" s="18">
        <f t="shared" si="522"/>
        <v>-1.2046430189409651E-2</v>
      </c>
      <c r="BY396" s="18">
        <f t="shared" si="522"/>
        <v>9.6242863617408414E-3</v>
      </c>
      <c r="BZ396" s="18">
        <f t="shared" si="522"/>
        <v>-1.8129100765607697E-2</v>
      </c>
      <c r="CA396" s="18">
        <f t="shared" si="522"/>
        <v>1.4669696781377528E-3</v>
      </c>
      <c r="CB396" s="18">
        <f t="shared" si="522"/>
        <v>1.1702406050299707E-2</v>
      </c>
      <c r="CC396" s="16"/>
      <c r="CD396" s="18">
        <f t="shared" si="522"/>
        <v>8.737914275373404E-3</v>
      </c>
      <c r="CE396" s="18">
        <f t="shared" si="522"/>
        <v>2.2429041303379638E-2</v>
      </c>
      <c r="CF396" s="18">
        <f t="shared" si="522"/>
        <v>6.1949799927270011E-3</v>
      </c>
      <c r="CG396" s="18">
        <f t="shared" si="522"/>
        <v>2.8265821045301509E-2</v>
      </c>
      <c r="CH396" s="18">
        <f t="shared" si="522"/>
        <v>1.8463833462977419E-2</v>
      </c>
      <c r="CI396" s="18">
        <f t="shared" si="522"/>
        <v>1.9957889024947661E-2</v>
      </c>
      <c r="CJ396" s="18">
        <f t="shared" si="522"/>
        <v>1.0220443291755643E-2</v>
      </c>
      <c r="CK396" s="16"/>
      <c r="CL396" s="18">
        <f t="shared" si="522"/>
        <v>8.737914275373404E-3</v>
      </c>
      <c r="CM396" s="18">
        <f t="shared" si="522"/>
        <v>2.4227983380711304E-3</v>
      </c>
      <c r="CN396" s="18">
        <f t="shared" si="522"/>
        <v>-1.3493605157932187E-2</v>
      </c>
      <c r="CO396" s="18">
        <f t="shared" si="522"/>
        <v>8.1453676762046623E-3</v>
      </c>
      <c r="CP396" s="18">
        <f t="shared" si="522"/>
        <v>-1.4648208303956745E-3</v>
      </c>
      <c r="CQ396" s="18">
        <f t="shared" si="522"/>
        <v>-1.9567365711565587E-2</v>
      </c>
      <c r="CR396" s="18">
        <f t="shared" si="522"/>
        <v>1.0220443291755643E-2</v>
      </c>
      <c r="CS396" s="16"/>
      <c r="CT396" s="18">
        <f t="shared" ref="CT396:CZ396" si="523">CT152/CT151-1</f>
        <v>-1.4675302071213148E-3</v>
      </c>
      <c r="CU396" s="18">
        <f t="shared" si="523"/>
        <v>-7.7187558472646689E-3</v>
      </c>
      <c r="CV396" s="18">
        <f t="shared" si="523"/>
        <v>-2.3474132410562398E-2</v>
      </c>
      <c r="CW396" s="18">
        <f t="shared" si="523"/>
        <v>-2.0540819870851212E-3</v>
      </c>
      <c r="CX396" s="18">
        <f t="shared" si="523"/>
        <v>-1.1567043806870236E-2</v>
      </c>
      <c r="CY396" s="18">
        <f t="shared" si="523"/>
        <v>-1.0117042631262563E-2</v>
      </c>
      <c r="CZ396" s="18">
        <f t="shared" si="523"/>
        <v>-1.0117042631262563E-2</v>
      </c>
    </row>
    <row r="397" spans="12:104" x14ac:dyDescent="0.25">
      <c r="L397" s="121"/>
      <c r="M397" s="278"/>
      <c r="N397" s="278"/>
      <c r="O397" s="278"/>
      <c r="P397" s="278"/>
      <c r="Q397" s="278"/>
      <c r="R397" s="278"/>
      <c r="S397" s="278"/>
      <c r="T397" s="278"/>
      <c r="U397" s="63"/>
      <c r="V397" s="121"/>
      <c r="W397" s="278"/>
      <c r="X397" s="278"/>
      <c r="Y397" s="278"/>
      <c r="Z397" s="278"/>
      <c r="AA397" s="278"/>
      <c r="AB397" s="278"/>
      <c r="AC397" s="278"/>
      <c r="AD397" s="278"/>
      <c r="AO397" s="78">
        <v>40329</v>
      </c>
      <c r="AP397" s="16">
        <f t="shared" ref="AP397:CR397" si="524">AP153/AP152-1</f>
        <v>9.4057477688021862E-2</v>
      </c>
      <c r="AQ397" s="16">
        <f t="shared" si="524"/>
        <v>1.3159570944482724E-2</v>
      </c>
      <c r="AR397" s="16">
        <f t="shared" si="524"/>
        <v>4.1908331762279261E-2</v>
      </c>
      <c r="AS397" s="16">
        <f t="shared" si="524"/>
        <v>0.1247258859049738</v>
      </c>
      <c r="AT397" s="16">
        <f t="shared" si="524"/>
        <v>2.1205540449294791E-2</v>
      </c>
      <c r="AU397" s="16">
        <f t="shared" si="524"/>
        <v>6.6111714320183479E-2</v>
      </c>
      <c r="AV397" s="16">
        <f t="shared" si="524"/>
        <v>1.5573042147980498E-3</v>
      </c>
      <c r="AW397" s="16"/>
      <c r="AX397" s="16">
        <f t="shared" si="524"/>
        <v>-8.5971239725709303E-2</v>
      </c>
      <c r="AY397" s="16">
        <f t="shared" si="524"/>
        <v>-7.3943013409582314E-2</v>
      </c>
      <c r="AZ397" s="16">
        <f t="shared" si="524"/>
        <v>-4.7665819199869452E-2</v>
      </c>
      <c r="BA397" s="16">
        <f t="shared" si="524"/>
        <v>2.8031807142126386E-2</v>
      </c>
      <c r="BB397" s="16">
        <f t="shared" si="524"/>
        <v>-6.6588765877894196E-2</v>
      </c>
      <c r="BC397" s="16">
        <f t="shared" si="524"/>
        <v>-2.5543231446023995E-2</v>
      </c>
      <c r="BD397" s="16">
        <f t="shared" si="524"/>
        <v>-8.4547818884887604E-2</v>
      </c>
      <c r="BE397" s="16"/>
      <c r="BF397" s="16">
        <f t="shared" si="524"/>
        <v>-1.298864593680471E-2</v>
      </c>
      <c r="BG397" s="16">
        <f t="shared" si="524"/>
        <v>7.9847152475818639E-2</v>
      </c>
      <c r="BH397" s="16">
        <f t="shared" si="524"/>
        <v>2.8375353342412257E-2</v>
      </c>
      <c r="BI397" s="16">
        <f t="shared" si="524"/>
        <v>0.11011721959699505</v>
      </c>
      <c r="BJ397" s="16">
        <f t="shared" si="524"/>
        <v>7.9414632556955578E-3</v>
      </c>
      <c r="BK397" s="16">
        <f t="shared" si="524"/>
        <v>5.2264366733798751E-2</v>
      </c>
      <c r="BL397" s="16">
        <f t="shared" si="524"/>
        <v>-1.1451568995068495E-2</v>
      </c>
      <c r="BM397" s="16"/>
      <c r="BN397" s="16">
        <f t="shared" si="524"/>
        <v>-4.0222666893732884E-2</v>
      </c>
      <c r="BO397" s="16">
        <f t="shared" si="524"/>
        <v>5.0051568200378593E-2</v>
      </c>
      <c r="BP397" s="16">
        <f t="shared" si="524"/>
        <v>-2.7592408987814565E-2</v>
      </c>
      <c r="BQ397" s="16">
        <f t="shared" si="524"/>
        <v>7.9486411249459321E-2</v>
      </c>
      <c r="BR397" s="16">
        <f t="shared" si="524"/>
        <v>-1.9870069834231785E-2</v>
      </c>
      <c r="BS397" s="16">
        <f t="shared" si="524"/>
        <v>2.3229857963576128E-2</v>
      </c>
      <c r="BT397" s="16">
        <f t="shared" si="524"/>
        <v>-3.8728001607618912E-2</v>
      </c>
      <c r="BU397" s="16"/>
      <c r="BV397" s="16">
        <f t="shared" si="524"/>
        <v>-0.11089447434973643</v>
      </c>
      <c r="BW397" s="16">
        <f t="shared" si="524"/>
        <v>-2.7267451208589866E-2</v>
      </c>
      <c r="BX397" s="16">
        <f t="shared" si="524"/>
        <v>-9.9194227107810229E-2</v>
      </c>
      <c r="BY397" s="16">
        <f t="shared" si="524"/>
        <v>-7.3633545009109458E-2</v>
      </c>
      <c r="BZ397" s="16">
        <f t="shared" si="524"/>
        <v>-9.2040511161868399E-2</v>
      </c>
      <c r="CA397" s="16">
        <f t="shared" si="524"/>
        <v>-5.2114183837449812E-2</v>
      </c>
      <c r="CB397" s="16">
        <f t="shared" si="524"/>
        <v>-0.10950986656724115</v>
      </c>
      <c r="CC397" s="16"/>
      <c r="CD397" s="16">
        <f t="shared" si="524"/>
        <v>-6.2011995020934796E-2</v>
      </c>
      <c r="CE397" s="16">
        <f t="shared" si="524"/>
        <v>7.1339151966091752E-2</v>
      </c>
      <c r="CF397" s="16">
        <f t="shared" si="524"/>
        <v>-7.8788933139473105E-3</v>
      </c>
      <c r="CG397" s="16">
        <f t="shared" si="524"/>
        <v>2.0272893646734236E-2</v>
      </c>
      <c r="CH397" s="16">
        <f t="shared" si="524"/>
        <v>0.10137072445781459</v>
      </c>
      <c r="CI397" s="16">
        <f t="shared" si="524"/>
        <v>4.3973688050234827E-2</v>
      </c>
      <c r="CJ397" s="16">
        <f t="shared" si="524"/>
        <v>-6.0551262347350865E-2</v>
      </c>
      <c r="CK397" s="16"/>
      <c r="CL397" s="16">
        <f t="shared" si="524"/>
        <v>-6.2011995020934796E-2</v>
      </c>
      <c r="CM397" s="16">
        <f t="shared" si="524"/>
        <v>2.6212790829015953E-2</v>
      </c>
      <c r="CN397" s="16">
        <f t="shared" si="524"/>
        <v>-4.9668475324338934E-2</v>
      </c>
      <c r="CO397" s="16">
        <f t="shared" si="524"/>
        <v>-2.2702482519233569E-2</v>
      </c>
      <c r="CP397" s="16">
        <f t="shared" si="524"/>
        <v>5.4979389868317963E-2</v>
      </c>
      <c r="CQ397" s="16">
        <f t="shared" si="524"/>
        <v>-4.2121452440397888E-2</v>
      </c>
      <c r="CR397" s="16">
        <f t="shared" si="524"/>
        <v>-6.0551262347350865E-2</v>
      </c>
      <c r="CS397" s="16"/>
      <c r="CT397" s="16">
        <f t="shared" ref="CT397:CZ397" si="525">CT153/CT152-1</f>
        <v>-1.5548827892768458E-3</v>
      </c>
      <c r="CU397" s="16">
        <f t="shared" si="525"/>
        <v>9.2356346545485302E-2</v>
      </c>
      <c r="CV397" s="16">
        <f t="shared" si="525"/>
        <v>1.1584226564830269E-2</v>
      </c>
      <c r="CW397" s="16">
        <f t="shared" si="525"/>
        <v>4.0288286429217779E-2</v>
      </c>
      <c r="CX397" s="16">
        <f t="shared" si="525"/>
        <v>0.12297706898232597</v>
      </c>
      <c r="CY397" s="16">
        <f t="shared" si="525"/>
        <v>6.4454035564140533E-2</v>
      </c>
      <c r="CZ397" s="16">
        <f t="shared" si="525"/>
        <v>6.4454035564140533E-2</v>
      </c>
    </row>
    <row r="398" spans="12:104" x14ac:dyDescent="0.25">
      <c r="L398" s="121"/>
      <c r="M398" s="278"/>
      <c r="N398" s="278"/>
      <c r="O398" s="278"/>
      <c r="P398" s="278"/>
      <c r="Q398" s="278"/>
      <c r="R398" s="278"/>
      <c r="S398" s="278"/>
      <c r="T398" s="278"/>
      <c r="U398" s="63"/>
      <c r="V398" s="121"/>
      <c r="W398" s="278"/>
      <c r="X398" s="278"/>
      <c r="Y398" s="278"/>
      <c r="Z398" s="278"/>
      <c r="AA398" s="278"/>
      <c r="AB398" s="278"/>
      <c r="AC398" s="278"/>
      <c r="AD398" s="278"/>
      <c r="AO398" s="78">
        <v>40359</v>
      </c>
      <c r="AP398" s="18">
        <f t="shared" ref="AP398:CR398" si="526">AP154/AP153-1</f>
        <v>6.083308824667677E-3</v>
      </c>
      <c r="AQ398" s="18">
        <f t="shared" si="526"/>
        <v>3.5206397505360698E-4</v>
      </c>
      <c r="AR398" s="18">
        <f t="shared" si="526"/>
        <v>3.4240888964577554E-2</v>
      </c>
      <c r="AS398" s="18">
        <f t="shared" si="526"/>
        <v>3.8387092216617846E-2</v>
      </c>
      <c r="AT398" s="18">
        <f t="shared" si="526"/>
        <v>7.828946192748254E-2</v>
      </c>
      <c r="AU398" s="18">
        <f t="shared" si="526"/>
        <v>-1.1348389078387866E-2</v>
      </c>
      <c r="AV398" s="18">
        <f t="shared" si="526"/>
        <v>-4.5731846743279903E-5</v>
      </c>
      <c r="AW398" s="16"/>
      <c r="AX398" s="18">
        <f t="shared" si="526"/>
        <v>-6.0465259400579452E-3</v>
      </c>
      <c r="AY398" s="18">
        <f t="shared" si="526"/>
        <v>-5.6965907289620032E-3</v>
      </c>
      <c r="AZ398" s="18">
        <f t="shared" si="526"/>
        <v>2.7987324601184582E-2</v>
      </c>
      <c r="BA398" s="18">
        <f t="shared" si="526"/>
        <v>3.210845772770865E-2</v>
      </c>
      <c r="BB398" s="18">
        <f t="shared" si="526"/>
        <v>7.1769556725046701E-2</v>
      </c>
      <c r="BC398" s="18">
        <f t="shared" si="526"/>
        <v>-1.7326296689505583E-2</v>
      </c>
      <c r="BD398" s="18">
        <f t="shared" si="526"/>
        <v>-6.0919812680036989E-3</v>
      </c>
      <c r="BE398" s="16"/>
      <c r="BF398" s="18">
        <f t="shared" si="526"/>
        <v>-3.5194006963368274E-4</v>
      </c>
      <c r="BG398" s="18">
        <f t="shared" si="526"/>
        <v>5.7292277949025916E-3</v>
      </c>
      <c r="BH398" s="18">
        <f t="shared" si="526"/>
        <v>3.3876898154097557E-2</v>
      </c>
      <c r="BI398" s="18">
        <f t="shared" si="526"/>
        <v>3.8021642191076399E-2</v>
      </c>
      <c r="BJ398" s="18">
        <f t="shared" si="526"/>
        <v>7.7909968659166662E-2</v>
      </c>
      <c r="BK398" s="18">
        <f t="shared" si="526"/>
        <v>-1.1696335195179097E-2</v>
      </c>
      <c r="BL398" s="18">
        <f t="shared" si="526"/>
        <v>-3.9765582150763645E-4</v>
      </c>
      <c r="BM398" s="16"/>
      <c r="BN398" s="18">
        <f t="shared" si="526"/>
        <v>-3.3107266720867834E-2</v>
      </c>
      <c r="BO398" s="18">
        <f t="shared" si="526"/>
        <v>-2.7225359624003742E-2</v>
      </c>
      <c r="BP398" s="18">
        <f t="shared" si="526"/>
        <v>-3.2766858621739114E-2</v>
      </c>
      <c r="BQ398" s="18">
        <f t="shared" si="526"/>
        <v>4.0089337950959258E-3</v>
      </c>
      <c r="BR398" s="18">
        <f t="shared" si="526"/>
        <v>4.2590245109148217E-2</v>
      </c>
      <c r="BS398" s="18">
        <f t="shared" si="526"/>
        <v>-4.4079941655185251E-2</v>
      </c>
      <c r="BT398" s="18">
        <f t="shared" si="526"/>
        <v>-3.3151484511163454E-2</v>
      </c>
      <c r="BU398" s="16"/>
      <c r="BV398" s="18">
        <f t="shared" si="526"/>
        <v>-3.6967998258408574E-2</v>
      </c>
      <c r="BW398" s="18">
        <f t="shared" si="526"/>
        <v>-3.1109577183776382E-2</v>
      </c>
      <c r="BX398" s="18">
        <f t="shared" si="526"/>
        <v>-3.6628949383771592E-2</v>
      </c>
      <c r="BY398" s="18">
        <f t="shared" si="526"/>
        <v>-3.9929264174397572E-3</v>
      </c>
      <c r="BZ398" s="18">
        <f t="shared" si="526"/>
        <v>3.8427258976887035E-2</v>
      </c>
      <c r="CA398" s="18">
        <f t="shared" si="526"/>
        <v>-4.7896860109110984E-2</v>
      </c>
      <c r="CB398" s="18">
        <f t="shared" si="526"/>
        <v>-3.7012039490321169E-2</v>
      </c>
      <c r="CC398" s="16"/>
      <c r="CD398" s="18">
        <f t="shared" si="526"/>
        <v>1.1478653302156916E-2</v>
      </c>
      <c r="CE398" s="18">
        <f t="shared" si="526"/>
        <v>-6.6963608244620665E-2</v>
      </c>
      <c r="CF398" s="18">
        <f t="shared" si="526"/>
        <v>-7.2278734703678627E-2</v>
      </c>
      <c r="CG398" s="18">
        <f t="shared" si="526"/>
        <v>-4.0850415883844637E-2</v>
      </c>
      <c r="CH398" s="18">
        <f t="shared" si="526"/>
        <v>-3.7005248701529325E-2</v>
      </c>
      <c r="CI398" s="18">
        <f t="shared" si="526"/>
        <v>-8.3129673590280118E-2</v>
      </c>
      <c r="CJ398" s="18">
        <f t="shared" si="526"/>
        <v>1.1432396515399956E-2</v>
      </c>
      <c r="CK398" s="16"/>
      <c r="CL398" s="18">
        <f t="shared" si="526"/>
        <v>1.1478653302156916E-2</v>
      </c>
      <c r="CM398" s="18">
        <f t="shared" si="526"/>
        <v>1.7631790319752483E-2</v>
      </c>
      <c r="CN398" s="18">
        <f t="shared" si="526"/>
        <v>1.1834758497520248E-2</v>
      </c>
      <c r="CO398" s="18">
        <f t="shared" si="526"/>
        <v>4.6112581559916377E-2</v>
      </c>
      <c r="CP398" s="18">
        <f t="shared" si="526"/>
        <v>5.0306377641607281E-2</v>
      </c>
      <c r="CQ398" s="18">
        <f t="shared" si="526"/>
        <v>9.066677282031721E-2</v>
      </c>
      <c r="CR398" s="18">
        <f t="shared" si="526"/>
        <v>1.1432396515399956E-2</v>
      </c>
      <c r="CS398" s="16"/>
      <c r="CT398" s="18">
        <f t="shared" ref="CT398:CZ398" si="527">CT154/CT153-1</f>
        <v>4.5733938240699601E-5</v>
      </c>
      <c r="CU398" s="18">
        <f t="shared" si="527"/>
        <v>6.1293209765784784E-3</v>
      </c>
      <c r="CV398" s="18">
        <f t="shared" si="527"/>
        <v>3.9781401456662202E-4</v>
      </c>
      <c r="CW398" s="18">
        <f t="shared" si="527"/>
        <v>3.4288188873519809E-2</v>
      </c>
      <c r="CX398" s="18">
        <f t="shared" si="527"/>
        <v>3.8434581747763152E-2</v>
      </c>
      <c r="CY398" s="18">
        <f t="shared" si="527"/>
        <v>-1.130317414667259E-2</v>
      </c>
      <c r="CZ398" s="18">
        <f t="shared" si="527"/>
        <v>-1.130317414667259E-2</v>
      </c>
    </row>
    <row r="399" spans="12:104" x14ac:dyDescent="0.25">
      <c r="L399" s="121"/>
      <c r="M399" s="278"/>
      <c r="N399" s="278"/>
      <c r="O399" s="278"/>
      <c r="P399" s="278"/>
      <c r="Q399" s="278"/>
      <c r="R399" s="278"/>
      <c r="S399" s="278"/>
      <c r="T399" s="278"/>
      <c r="U399" s="63"/>
      <c r="V399" s="121"/>
      <c r="W399" s="278"/>
      <c r="X399" s="278"/>
      <c r="Y399" s="278"/>
      <c r="Z399" s="278"/>
      <c r="AA399" s="278"/>
      <c r="AB399" s="278"/>
      <c r="AC399" s="278"/>
      <c r="AD399" s="278"/>
      <c r="AO399" s="78">
        <v>40389</v>
      </c>
      <c r="AP399" s="16">
        <f t="shared" ref="AP399:CR399" si="528">AP155/AP154-1</f>
        <v>-6.5204012554618718E-2</v>
      </c>
      <c r="AQ399" s="16">
        <f t="shared" si="528"/>
        <v>-3.029198456491411E-3</v>
      </c>
      <c r="AR399" s="16">
        <f t="shared" si="528"/>
        <v>-1.8483261122374528E-2</v>
      </c>
      <c r="AS399" s="16">
        <f t="shared" si="528"/>
        <v>-4.3947969957548683E-2</v>
      </c>
      <c r="AT399" s="16">
        <f t="shared" si="528"/>
        <v>-3.2814053695724099E-2</v>
      </c>
      <c r="AU399" s="16">
        <f t="shared" si="528"/>
        <v>-3.4828392497996963E-2</v>
      </c>
      <c r="AV399" s="16">
        <f t="shared" si="528"/>
        <v>5.3325771988876891E-3</v>
      </c>
      <c r="AW399" s="16"/>
      <c r="AX399" s="16">
        <f t="shared" si="528"/>
        <v>6.9752131406563889E-2</v>
      </c>
      <c r="AY399" s="16">
        <f t="shared" si="528"/>
        <v>6.6511639901278619E-2</v>
      </c>
      <c r="AZ399" s="16">
        <f t="shared" si="528"/>
        <v>4.9979623425559616E-2</v>
      </c>
      <c r="BA399" s="16">
        <f t="shared" si="528"/>
        <v>2.2738696873484621E-2</v>
      </c>
      <c r="BB399" s="16">
        <f t="shared" si="528"/>
        <v>3.4649227525473503E-2</v>
      </c>
      <c r="BC399" s="16">
        <f t="shared" si="528"/>
        <v>3.2494384298367152E-2</v>
      </c>
      <c r="BD399" s="16">
        <f t="shared" si="528"/>
        <v>7.5456667230964003E-2</v>
      </c>
      <c r="BE399" s="16"/>
      <c r="BF399" s="16">
        <f t="shared" si="528"/>
        <v>3.0384023802920712E-3</v>
      </c>
      <c r="BG399" s="16">
        <f t="shared" si="528"/>
        <v>-6.2363726201277392E-2</v>
      </c>
      <c r="BH399" s="16">
        <f t="shared" si="528"/>
        <v>-1.5501018326672389E-2</v>
      </c>
      <c r="BI399" s="16">
        <f t="shared" si="528"/>
        <v>-4.1043099193784793E-2</v>
      </c>
      <c r="BJ399" s="16">
        <f t="shared" si="528"/>
        <v>-2.9875353614288391E-2</v>
      </c>
      <c r="BK399" s="16">
        <f t="shared" si="528"/>
        <v>-3.1895812788372613E-2</v>
      </c>
      <c r="BL399" s="16">
        <f t="shared" si="528"/>
        <v>8.3871820944338982E-3</v>
      </c>
      <c r="BM399" s="16"/>
      <c r="BN399" s="16">
        <f t="shared" si="528"/>
        <v>1.8831325427532075E-2</v>
      </c>
      <c r="BO399" s="16">
        <f t="shared" si="528"/>
        <v>-4.7600565106683534E-2</v>
      </c>
      <c r="BP399" s="16">
        <f t="shared" si="528"/>
        <v>1.574508314912193E-2</v>
      </c>
      <c r="BQ399" s="16">
        <f t="shared" si="528"/>
        <v>-2.5944243054166649E-2</v>
      </c>
      <c r="BR399" s="16">
        <f t="shared" si="528"/>
        <v>-1.4600660391932752E-2</v>
      </c>
      <c r="BS399" s="16">
        <f t="shared" si="528"/>
        <v>-1.6652931863712639E-2</v>
      </c>
      <c r="BT399" s="16">
        <f t="shared" si="528"/>
        <v>2.4264322123019433E-2</v>
      </c>
      <c r="BU399" s="16"/>
      <c r="BV399" s="16">
        <f t="shared" si="528"/>
        <v>4.5968178066205567E-2</v>
      </c>
      <c r="BW399" s="16">
        <f t="shared" si="528"/>
        <v>-2.2233144148155248E-2</v>
      </c>
      <c r="BX399" s="16">
        <f t="shared" si="528"/>
        <v>4.2799732875668406E-2</v>
      </c>
      <c r="BY399" s="16">
        <f t="shared" si="528"/>
        <v>2.6635275105313383E-2</v>
      </c>
      <c r="BZ399" s="16">
        <f t="shared" si="528"/>
        <v>1.1645722107122447E-2</v>
      </c>
      <c r="CA399" s="16">
        <f t="shared" si="528"/>
        <v>9.5387878201009801E-3</v>
      </c>
      <c r="CB399" s="16">
        <f t="shared" si="528"/>
        <v>5.1545884123323393E-2</v>
      </c>
      <c r="CC399" s="16"/>
      <c r="CD399" s="16">
        <f t="shared" si="528"/>
        <v>3.6085181357683682E-2</v>
      </c>
      <c r="CE399" s="16">
        <f t="shared" si="528"/>
        <v>-3.3488864248555461E-2</v>
      </c>
      <c r="CF399" s="16">
        <f t="shared" si="528"/>
        <v>3.0795376373120353E-2</v>
      </c>
      <c r="CG399" s="16">
        <f t="shared" si="528"/>
        <v>1.4816998352911392E-2</v>
      </c>
      <c r="CH399" s="16">
        <f t="shared" si="528"/>
        <v>-1.1511660507856458E-2</v>
      </c>
      <c r="CI399" s="16">
        <f t="shared" si="528"/>
        <v>-2.0826799747966085E-3</v>
      </c>
      <c r="CJ399" s="16">
        <f t="shared" si="528"/>
        <v>4.1610185571897107E-2</v>
      </c>
      <c r="CK399" s="16"/>
      <c r="CL399" s="16">
        <f t="shared" si="528"/>
        <v>3.6085181357683682E-2</v>
      </c>
      <c r="CM399" s="16">
        <f t="shared" si="528"/>
        <v>-3.1471729815217064E-2</v>
      </c>
      <c r="CN399" s="16">
        <f t="shared" si="528"/>
        <v>3.2946673725521514E-2</v>
      </c>
      <c r="CO399" s="16">
        <f t="shared" si="528"/>
        <v>1.6934948405627148E-2</v>
      </c>
      <c r="CP399" s="16">
        <f t="shared" si="528"/>
        <v>-9.4486590660851633E-3</v>
      </c>
      <c r="CQ399" s="16">
        <f t="shared" si="528"/>
        <v>2.0870265832686474E-3</v>
      </c>
      <c r="CR399" s="16">
        <f t="shared" si="528"/>
        <v>4.1610185571897107E-2</v>
      </c>
      <c r="CS399" s="16"/>
      <c r="CT399" s="16">
        <f t="shared" ref="CT399:CZ399" si="529">CT155/CT154-1</f>
        <v>-5.3042916541564678E-3</v>
      </c>
      <c r="CU399" s="16">
        <f t="shared" si="529"/>
        <v>-7.0162443109164085E-2</v>
      </c>
      <c r="CV399" s="16">
        <f t="shared" si="529"/>
        <v>-8.317422358556259E-3</v>
      </c>
      <c r="CW399" s="16">
        <f t="shared" si="529"/>
        <v>-2.3689512168817983E-2</v>
      </c>
      <c r="CX399" s="16">
        <f t="shared" si="529"/>
        <v>-4.9019148761442088E-2</v>
      </c>
      <c r="CY399" s="16">
        <f t="shared" si="529"/>
        <v>-3.994794420049852E-2</v>
      </c>
      <c r="CZ399" s="16">
        <f t="shared" si="529"/>
        <v>-3.994794420049852E-2</v>
      </c>
    </row>
    <row r="400" spans="12:104" x14ac:dyDescent="0.25">
      <c r="L400" s="121"/>
      <c r="M400" s="278"/>
      <c r="N400" s="278"/>
      <c r="O400" s="278"/>
      <c r="P400" s="278"/>
      <c r="Q400" s="278"/>
      <c r="R400" s="278"/>
      <c r="S400" s="278"/>
      <c r="T400" s="278"/>
      <c r="U400" s="63"/>
      <c r="V400" s="121"/>
      <c r="W400" s="278"/>
      <c r="X400" s="278"/>
      <c r="Y400" s="278"/>
      <c r="Z400" s="278"/>
      <c r="AA400" s="278"/>
      <c r="AB400" s="278"/>
      <c r="AC400" s="278"/>
      <c r="AD400" s="278"/>
      <c r="AO400" s="78">
        <v>40421</v>
      </c>
      <c r="AP400" s="18">
        <f t="shared" ref="AP400:CR400" si="530">AP156/AP155-1</f>
        <v>3.7311958918990085E-2</v>
      </c>
      <c r="AQ400" s="18">
        <f t="shared" si="530"/>
        <v>7.413197508762126E-3</v>
      </c>
      <c r="AR400" s="18">
        <f t="shared" si="530"/>
        <v>1.4228345548530585E-2</v>
      </c>
      <c r="AS400" s="18">
        <f t="shared" si="530"/>
        <v>6.5437053482480856E-2</v>
      </c>
      <c r="AT400" s="18">
        <f t="shared" si="530"/>
        <v>6.3862234407128238E-2</v>
      </c>
      <c r="AU400" s="18">
        <f t="shared" si="530"/>
        <v>1.8635539668288015E-3</v>
      </c>
      <c r="AV400" s="18">
        <f t="shared" si="530"/>
        <v>2.1208068346207476E-2</v>
      </c>
      <c r="AW400" s="16"/>
      <c r="AX400" s="18">
        <f t="shared" si="530"/>
        <v>-3.5969853232844184E-2</v>
      </c>
      <c r="AY400" s="18">
        <f t="shared" si="530"/>
        <v>-2.8823307350458238E-2</v>
      </c>
      <c r="AZ400" s="18">
        <f t="shared" si="530"/>
        <v>-2.22532991854405E-2</v>
      </c>
      <c r="BA400" s="18">
        <f t="shared" si="530"/>
        <v>2.711343903988217E-2</v>
      </c>
      <c r="BB400" s="18">
        <f t="shared" si="530"/>
        <v>2.5595265975538073E-2</v>
      </c>
      <c r="BC400" s="18">
        <f t="shared" si="530"/>
        <v>-3.4173331028693688E-2</v>
      </c>
      <c r="BD400" s="18">
        <f t="shared" si="530"/>
        <v>-1.5524635992402058E-2</v>
      </c>
      <c r="BE400" s="16"/>
      <c r="BF400" s="18">
        <f t="shared" si="530"/>
        <v>-7.358646409531211E-3</v>
      </c>
      <c r="BG400" s="18">
        <f t="shared" si="530"/>
        <v>2.9678746996927297E-2</v>
      </c>
      <c r="BH400" s="18">
        <f t="shared" si="530"/>
        <v>6.764997775114967E-3</v>
      </c>
      <c r="BI400" s="18">
        <f t="shared" si="530"/>
        <v>5.7596878934290663E-2</v>
      </c>
      <c r="BJ400" s="18">
        <f t="shared" si="530"/>
        <v>5.6033648395672486E-2</v>
      </c>
      <c r="BK400" s="18">
        <f t="shared" si="530"/>
        <v>-5.5088056774094118E-3</v>
      </c>
      <c r="BL400" s="18">
        <f t="shared" si="530"/>
        <v>1.3693359260687155E-2</v>
      </c>
      <c r="BM400" s="16"/>
      <c r="BN400" s="18">
        <f t="shared" si="530"/>
        <v>-1.4028739791171252E-2</v>
      </c>
      <c r="BO400" s="18">
        <f t="shared" si="530"/>
        <v>2.2759779365045363E-2</v>
      </c>
      <c r="BP400" s="18">
        <f t="shared" si="530"/>
        <v>-6.7195401012801748E-3</v>
      </c>
      <c r="BQ400" s="18">
        <f t="shared" si="530"/>
        <v>5.049031429530304E-2</v>
      </c>
      <c r="BR400" s="18">
        <f t="shared" si="530"/>
        <v>4.8937587946976446E-2</v>
      </c>
      <c r="BS400" s="18">
        <f t="shared" si="530"/>
        <v>-1.2191329138030005E-2</v>
      </c>
      <c r="BT400" s="18">
        <f t="shared" si="530"/>
        <v>6.8818060827338101E-3</v>
      </c>
      <c r="BU400" s="16"/>
      <c r="BV400" s="18">
        <f t="shared" si="530"/>
        <v>-6.1418038042316825E-2</v>
      </c>
      <c r="BW400" s="18">
        <f t="shared" si="530"/>
        <v>-2.639770643564654E-2</v>
      </c>
      <c r="BX400" s="18">
        <f t="shared" si="530"/>
        <v>-5.4460144580163017E-2</v>
      </c>
      <c r="BY400" s="18">
        <f t="shared" si="530"/>
        <v>-4.8063569561965225E-2</v>
      </c>
      <c r="BZ400" s="18">
        <f t="shared" si="530"/>
        <v>-1.4780967774730147E-3</v>
      </c>
      <c r="CA400" s="18">
        <f t="shared" si="530"/>
        <v>-5.966893990391664E-2</v>
      </c>
      <c r="CB400" s="18">
        <f t="shared" si="530"/>
        <v>-4.1512527644600783E-2</v>
      </c>
      <c r="CC400" s="16"/>
      <c r="CD400" s="18">
        <f t="shared" si="530"/>
        <v>-1.8600875932157646E-3</v>
      </c>
      <c r="CE400" s="18">
        <f t="shared" si="530"/>
        <v>-2.4956497777115061E-2</v>
      </c>
      <c r="CF400" s="18">
        <f t="shared" si="530"/>
        <v>-5.3060476321752481E-2</v>
      </c>
      <c r="CG400" s="18">
        <f t="shared" si="530"/>
        <v>-4.6654432550900404E-2</v>
      </c>
      <c r="CH400" s="18">
        <f t="shared" si="530"/>
        <v>1.4802847816386411E-3</v>
      </c>
      <c r="CI400" s="18">
        <f t="shared" si="530"/>
        <v>-5.8276982145954559E-2</v>
      </c>
      <c r="CJ400" s="18">
        <f t="shared" si="530"/>
        <v>1.9308531888184932E-2</v>
      </c>
      <c r="CK400" s="16"/>
      <c r="CL400" s="18">
        <f t="shared" si="530"/>
        <v>-1.8600875932157646E-3</v>
      </c>
      <c r="CM400" s="18">
        <f t="shared" si="530"/>
        <v>3.5382467813910523E-2</v>
      </c>
      <c r="CN400" s="18">
        <f t="shared" si="530"/>
        <v>5.5393207188343396E-3</v>
      </c>
      <c r="CO400" s="18">
        <f t="shared" si="530"/>
        <v>1.234179198628782E-2</v>
      </c>
      <c r="CP400" s="18">
        <f t="shared" si="530"/>
        <v>6.3455247237945711E-2</v>
      </c>
      <c r="CQ400" s="18">
        <f t="shared" si="530"/>
        <v>6.188335746401652E-2</v>
      </c>
      <c r="CR400" s="18">
        <f t="shared" si="530"/>
        <v>1.9308531888184932E-2</v>
      </c>
      <c r="CS400" s="16"/>
      <c r="CT400" s="18">
        <f t="shared" ref="CT400:CZ400" si="531">CT156/CT155-1</f>
        <v>-2.076762709146307E-2</v>
      </c>
      <c r="CU400" s="18">
        <f t="shared" si="531"/>
        <v>1.5769450978645461E-2</v>
      </c>
      <c r="CV400" s="18">
        <f t="shared" si="531"/>
        <v>-1.3508384104118254E-2</v>
      </c>
      <c r="CW400" s="18">
        <f t="shared" si="531"/>
        <v>-6.8347705174129914E-3</v>
      </c>
      <c r="CX400" s="18">
        <f t="shared" si="531"/>
        <v>4.3310454066329385E-2</v>
      </c>
      <c r="CY400" s="18">
        <f t="shared" si="531"/>
        <v>-1.8942774718482158E-2</v>
      </c>
      <c r="CZ400" s="18">
        <f t="shared" si="531"/>
        <v>-1.8942774718482158E-2</v>
      </c>
    </row>
    <row r="401" spans="12:104" x14ac:dyDescent="0.25">
      <c r="L401" s="121"/>
      <c r="M401" s="278"/>
      <c r="N401" s="278"/>
      <c r="O401" s="278"/>
      <c r="P401" s="278"/>
      <c r="Q401" s="278"/>
      <c r="R401" s="278"/>
      <c r="S401" s="278"/>
      <c r="T401" s="278"/>
      <c r="U401" s="63"/>
      <c r="V401" s="121"/>
      <c r="W401" s="278"/>
      <c r="X401" s="278"/>
      <c r="Y401" s="278"/>
      <c r="Z401" s="278"/>
      <c r="AA401" s="278"/>
      <c r="AB401" s="278"/>
      <c r="AC401" s="278"/>
      <c r="AD401" s="278"/>
      <c r="AO401" s="78">
        <v>40451</v>
      </c>
      <c r="AP401" s="16">
        <f t="shared" ref="AP401:CR401" si="532">AP157/AP156-1</f>
        <v>-6.7544625148750481E-2</v>
      </c>
      <c r="AQ401" s="16">
        <f t="shared" si="532"/>
        <v>2.8158085750757955E-3</v>
      </c>
      <c r="AR401" s="16">
        <f t="shared" si="532"/>
        <v>-4.5280678176367273E-2</v>
      </c>
      <c r="AS401" s="16">
        <f t="shared" si="532"/>
        <v>-6.0108997649070184E-2</v>
      </c>
      <c r="AT401" s="16">
        <f t="shared" si="532"/>
        <v>-3.6642131202989314E-2</v>
      </c>
      <c r="AU401" s="16">
        <f t="shared" si="532"/>
        <v>-3.4496169910546826E-2</v>
      </c>
      <c r="AV401" s="16">
        <f t="shared" si="532"/>
        <v>1.2829422141444446E-2</v>
      </c>
      <c r="AW401" s="16"/>
      <c r="AX401" s="16">
        <f t="shared" si="532"/>
        <v>7.2437380887558023E-2</v>
      </c>
      <c r="AY401" s="16">
        <f t="shared" si="532"/>
        <v>7.5457159260892803E-2</v>
      </c>
      <c r="AZ401" s="16">
        <f t="shared" si="532"/>
        <v>2.3876688979282079E-2</v>
      </c>
      <c r="BA401" s="16">
        <f t="shared" si="532"/>
        <v>7.9742448810127264E-3</v>
      </c>
      <c r="BB401" s="16">
        <f t="shared" si="532"/>
        <v>3.314098967008583E-2</v>
      </c>
      <c r="BC401" s="16">
        <f t="shared" si="532"/>
        <v>3.5442398778038786E-2</v>
      </c>
      <c r="BD401" s="16">
        <f t="shared" si="532"/>
        <v>8.6196132767229372E-2</v>
      </c>
      <c r="BE401" s="16"/>
      <c r="BF401" s="16">
        <f t="shared" si="532"/>
        <v>-2.8079020603761773E-3</v>
      </c>
      <c r="BG401" s="16">
        <f t="shared" si="532"/>
        <v>-7.0162868517004262E-2</v>
      </c>
      <c r="BH401" s="16">
        <f t="shared" si="532"/>
        <v>-4.7961436527196644E-2</v>
      </c>
      <c r="BI401" s="16">
        <f t="shared" si="532"/>
        <v>-6.2748119531100377E-2</v>
      </c>
      <c r="BJ401" s="16">
        <f t="shared" si="532"/>
        <v>-3.9347145747664181E-2</v>
      </c>
      <c r="BK401" s="16">
        <f t="shared" si="532"/>
        <v>-3.7207210104356125E-2</v>
      </c>
      <c r="BL401" s="16">
        <f t="shared" si="532"/>
        <v>9.985496320203735E-3</v>
      </c>
      <c r="BM401" s="16"/>
      <c r="BN401" s="16">
        <f t="shared" si="532"/>
        <v>4.7428262046562031E-2</v>
      </c>
      <c r="BO401" s="16">
        <f t="shared" si="532"/>
        <v>-2.3319887283580254E-2</v>
      </c>
      <c r="BP401" s="16">
        <f t="shared" si="532"/>
        <v>5.0377619528609419E-2</v>
      </c>
      <c r="BQ401" s="16">
        <f t="shared" si="532"/>
        <v>-1.553160089436445E-2</v>
      </c>
      <c r="BR401" s="16">
        <f t="shared" si="532"/>
        <v>9.0482582429327607E-3</v>
      </c>
      <c r="BS401" s="16">
        <f t="shared" si="532"/>
        <v>1.1295998749895064E-2</v>
      </c>
      <c r="BT401" s="16">
        <f t="shared" si="532"/>
        <v>6.0866161383236861E-2</v>
      </c>
      <c r="BU401" s="16"/>
      <c r="BV401" s="16">
        <f t="shared" si="532"/>
        <v>6.3953157864817145E-2</v>
      </c>
      <c r="BW401" s="16">
        <f t="shared" si="532"/>
        <v>-7.9111593589912266E-3</v>
      </c>
      <c r="BX401" s="16">
        <f t="shared" si="532"/>
        <v>6.6949046290211811E-2</v>
      </c>
      <c r="BY401" s="16">
        <f t="shared" si="532"/>
        <v>1.5776637328810628E-2</v>
      </c>
      <c r="BZ401" s="16">
        <f t="shared" si="532"/>
        <v>2.4967646660499554E-2</v>
      </c>
      <c r="CA401" s="16">
        <f t="shared" si="532"/>
        <v>2.7250848954249562E-2</v>
      </c>
      <c r="CB401" s="16">
        <f t="shared" si="532"/>
        <v>7.7603062065787709E-2</v>
      </c>
      <c r="CC401" s="16"/>
      <c r="CD401" s="16">
        <f t="shared" si="532"/>
        <v>3.5728672259488281E-2</v>
      </c>
      <c r="CE401" s="16">
        <f t="shared" si="532"/>
        <v>-3.2077896435673048E-2</v>
      </c>
      <c r="CF401" s="16">
        <f t="shared" si="532"/>
        <v>4.0958755885118991E-2</v>
      </c>
      <c r="CG401" s="16">
        <f t="shared" si="532"/>
        <v>-8.9671214126949561E-3</v>
      </c>
      <c r="CH401" s="16">
        <f t="shared" si="532"/>
        <v>-2.4359448556106056E-2</v>
      </c>
      <c r="CI401" s="16">
        <f t="shared" si="532"/>
        <v>2.2275847449322317E-3</v>
      </c>
      <c r="CJ401" s="16">
        <f t="shared" si="532"/>
        <v>4.901647261990294E-2</v>
      </c>
      <c r="CK401" s="16"/>
      <c r="CL401" s="16">
        <f t="shared" si="532"/>
        <v>3.5728672259488281E-2</v>
      </c>
      <c r="CM401" s="16">
        <f t="shared" si="532"/>
        <v>-3.4229232664091946E-2</v>
      </c>
      <c r="CN401" s="16">
        <f t="shared" si="532"/>
        <v>3.8645085936288348E-2</v>
      </c>
      <c r="CO401" s="16">
        <f t="shared" si="532"/>
        <v>-1.1169824427129771E-2</v>
      </c>
      <c r="CP401" s="16">
        <f t="shared" si="532"/>
        <v>-2.6527940066431777E-2</v>
      </c>
      <c r="CQ401" s="16">
        <f t="shared" si="532"/>
        <v>-2.2226336401417468E-3</v>
      </c>
      <c r="CR401" s="16">
        <f t="shared" si="532"/>
        <v>4.901647261990294E-2</v>
      </c>
      <c r="CS401" s="16"/>
      <c r="CT401" s="16">
        <f t="shared" ref="CT401:CZ401" si="533">CT157/CT156-1</f>
        <v>-1.2666912967752242E-2</v>
      </c>
      <c r="CU401" s="16">
        <f t="shared" si="533"/>
        <v>-7.9355956228304048E-2</v>
      </c>
      <c r="CV401" s="16">
        <f t="shared" si="533"/>
        <v>-9.8867719948306787E-3</v>
      </c>
      <c r="CW401" s="16">
        <f t="shared" si="533"/>
        <v>-5.7374024734538565E-2</v>
      </c>
      <c r="CX401" s="16">
        <f t="shared" si="533"/>
        <v>-7.2014515175022775E-2</v>
      </c>
      <c r="CY401" s="16">
        <f t="shared" si="533"/>
        <v>-4.6726122896321387E-2</v>
      </c>
      <c r="CZ401" s="16">
        <f t="shared" si="533"/>
        <v>-4.6726122896321387E-2</v>
      </c>
    </row>
    <row r="402" spans="12:104" x14ac:dyDescent="0.25">
      <c r="L402" s="121"/>
      <c r="M402" s="278"/>
      <c r="N402" s="278"/>
      <c r="O402" s="278"/>
      <c r="P402" s="278"/>
      <c r="Q402" s="278"/>
      <c r="R402" s="278"/>
      <c r="S402" s="278"/>
      <c r="T402" s="278"/>
      <c r="U402" s="63"/>
      <c r="V402" s="121"/>
      <c r="W402" s="278"/>
      <c r="X402" s="278"/>
      <c r="Y402" s="278"/>
      <c r="Z402" s="278"/>
      <c r="AA402" s="278"/>
      <c r="AB402" s="278"/>
      <c r="AC402" s="278"/>
      <c r="AD402" s="278"/>
      <c r="AO402" s="78">
        <v>40480</v>
      </c>
      <c r="AP402" s="18">
        <f t="shared" ref="AP402:CR402" si="534">AP158/AP157-1</f>
        <v>-4.8665940647971695E-3</v>
      </c>
      <c r="AQ402" s="18">
        <f t="shared" si="534"/>
        <v>1.7671063633300621E-2</v>
      </c>
      <c r="AR402" s="18">
        <f t="shared" si="534"/>
        <v>1.5917704385490117E-2</v>
      </c>
      <c r="AS402" s="18">
        <f t="shared" si="534"/>
        <v>3.3795690978341009E-2</v>
      </c>
      <c r="AT402" s="18">
        <f t="shared" si="534"/>
        <v>-4.8150872734569194E-3</v>
      </c>
      <c r="AU402" s="18">
        <f t="shared" si="534"/>
        <v>4.7988510779901628E-3</v>
      </c>
      <c r="AV402" s="18">
        <f t="shared" si="534"/>
        <v>1.2093383297267835E-2</v>
      </c>
      <c r="AW402" s="16"/>
      <c r="AX402" s="18">
        <f t="shared" si="534"/>
        <v>4.8903936253890112E-3</v>
      </c>
      <c r="AY402" s="18">
        <f t="shared" si="534"/>
        <v>2.2647875715635646E-2</v>
      </c>
      <c r="AZ402" s="18">
        <f t="shared" si="534"/>
        <v>2.0885941850936618E-2</v>
      </c>
      <c r="BA402" s="18">
        <f t="shared" si="534"/>
        <v>3.8851358835456207E-2</v>
      </c>
      <c r="BB402" s="18">
        <f t="shared" si="534"/>
        <v>5.1758679824320808E-5</v>
      </c>
      <c r="BC402" s="18">
        <f t="shared" si="534"/>
        <v>9.7127129740999241E-3</v>
      </c>
      <c r="BD402" s="18">
        <f t="shared" si="534"/>
        <v>1.7042918327243139E-2</v>
      </c>
      <c r="BE402" s="16"/>
      <c r="BF402" s="18">
        <f t="shared" si="534"/>
        <v>-1.7364219407213111E-2</v>
      </c>
      <c r="BG402" s="18">
        <f t="shared" si="534"/>
        <v>-2.2146308864903319E-2</v>
      </c>
      <c r="BH402" s="18">
        <f t="shared" si="534"/>
        <v>-1.7229135331319201E-3</v>
      </c>
      <c r="BI402" s="18">
        <f t="shared" si="534"/>
        <v>1.584463577796158E-2</v>
      </c>
      <c r="BJ402" s="18">
        <f t="shared" si="534"/>
        <v>-2.2095696448788726E-2</v>
      </c>
      <c r="BK402" s="18">
        <f t="shared" si="534"/>
        <v>-1.2648696632243772E-2</v>
      </c>
      <c r="BL402" s="18">
        <f t="shared" si="534"/>
        <v>-5.4808282708945777E-3</v>
      </c>
      <c r="BM402" s="16"/>
      <c r="BN402" s="18">
        <f t="shared" si="534"/>
        <v>-1.5668301001918516E-2</v>
      </c>
      <c r="BO402" s="18">
        <f t="shared" si="534"/>
        <v>-2.0458643806054111E-2</v>
      </c>
      <c r="BP402" s="18">
        <f t="shared" si="534"/>
        <v>1.7258870873513299E-3</v>
      </c>
      <c r="BQ402" s="18">
        <f t="shared" si="534"/>
        <v>1.7597868917605952E-2</v>
      </c>
      <c r="BR402" s="18">
        <f t="shared" si="534"/>
        <v>-2.0407944038624337E-2</v>
      </c>
      <c r="BS402" s="18">
        <f t="shared" si="534"/>
        <v>-1.0944639767081821E-2</v>
      </c>
      <c r="BT402" s="18">
        <f t="shared" si="534"/>
        <v>-3.7644004742839465E-3</v>
      </c>
      <c r="BU402" s="16"/>
      <c r="BV402" s="18">
        <f t="shared" si="534"/>
        <v>-3.2690880096780339E-2</v>
      </c>
      <c r="BW402" s="18">
        <f t="shared" si="534"/>
        <v>-3.7398380918525431E-2</v>
      </c>
      <c r="BX402" s="18">
        <f t="shared" si="534"/>
        <v>-1.559749908589847E-2</v>
      </c>
      <c r="BY402" s="18">
        <f t="shared" si="534"/>
        <v>-1.7293539476772257E-2</v>
      </c>
      <c r="BZ402" s="18">
        <f t="shared" si="534"/>
        <v>-3.7348557929525072E-2</v>
      </c>
      <c r="CA402" s="18">
        <f t="shared" si="534"/>
        <v>-2.8048907683983049E-2</v>
      </c>
      <c r="CB402" s="18">
        <f t="shared" si="534"/>
        <v>-2.0992840142847857E-2</v>
      </c>
      <c r="CC402" s="16"/>
      <c r="CD402" s="18">
        <f t="shared" si="534"/>
        <v>-4.7759320911262559E-3</v>
      </c>
      <c r="CE402" s="18">
        <f t="shared" si="534"/>
        <v>-5.1756001001823648E-5</v>
      </c>
      <c r="CF402" s="18">
        <f t="shared" si="534"/>
        <v>2.2594947551155542E-2</v>
      </c>
      <c r="CG402" s="18">
        <f t="shared" si="534"/>
        <v>2.08331048771071E-2</v>
      </c>
      <c r="CH402" s="18">
        <f t="shared" si="534"/>
        <v>3.8797592043487317E-2</v>
      </c>
      <c r="CI402" s="18">
        <f t="shared" si="534"/>
        <v>9.6604542819156425E-3</v>
      </c>
      <c r="CJ402" s="18">
        <f t="shared" si="534"/>
        <v>7.2596940287616984E-3</v>
      </c>
      <c r="CK402" s="16"/>
      <c r="CL402" s="18">
        <f t="shared" si="534"/>
        <v>-4.7759320911262559E-3</v>
      </c>
      <c r="CM402" s="18">
        <f t="shared" si="534"/>
        <v>-9.6192836331547849E-3</v>
      </c>
      <c r="CN402" s="18">
        <f t="shared" si="534"/>
        <v>1.2810735742283752E-2</v>
      </c>
      <c r="CO402" s="18">
        <f t="shared" si="534"/>
        <v>1.1065750419172016E-2</v>
      </c>
      <c r="CP402" s="18">
        <f t="shared" si="534"/>
        <v>2.8858352962129574E-2</v>
      </c>
      <c r="CQ402" s="18">
        <f t="shared" si="534"/>
        <v>-9.5680228347523322E-3</v>
      </c>
      <c r="CR402" s="18">
        <f t="shared" si="534"/>
        <v>7.2596940287616984E-3</v>
      </c>
      <c r="CS402" s="16"/>
      <c r="CT402" s="18">
        <f t="shared" ref="CT402:CZ402" si="535">CT158/CT157-1</f>
        <v>-1.1948880900563896E-2</v>
      </c>
      <c r="CU402" s="18">
        <f t="shared" si="535"/>
        <v>-1.6757324612489466E-2</v>
      </c>
      <c r="CV402" s="18">
        <f t="shared" si="535"/>
        <v>5.5110332979959598E-3</v>
      </c>
      <c r="CW402" s="18">
        <f t="shared" si="535"/>
        <v>3.7786247310136467E-3</v>
      </c>
      <c r="CX402" s="18">
        <f t="shared" si="535"/>
        <v>2.1442989391324829E-2</v>
      </c>
      <c r="CY402" s="18">
        <f t="shared" si="535"/>
        <v>-7.2073707225639438E-3</v>
      </c>
      <c r="CZ402" s="18">
        <f t="shared" si="535"/>
        <v>-7.2073707225639438E-3</v>
      </c>
    </row>
    <row r="403" spans="12:104" x14ac:dyDescent="0.25">
      <c r="L403" s="121"/>
      <c r="M403" s="278"/>
      <c r="N403" s="278"/>
      <c r="O403" s="278"/>
      <c r="P403" s="278"/>
      <c r="Q403" s="278"/>
      <c r="R403" s="278"/>
      <c r="S403" s="278"/>
      <c r="T403" s="278"/>
      <c r="U403" s="63"/>
      <c r="V403" s="121"/>
      <c r="W403" s="278"/>
      <c r="X403" s="278"/>
      <c r="Y403" s="278"/>
      <c r="Z403" s="278"/>
      <c r="AA403" s="278"/>
      <c r="AB403" s="278"/>
      <c r="AC403" s="278"/>
      <c r="AD403" s="278"/>
      <c r="AO403" s="78">
        <v>40512</v>
      </c>
      <c r="AP403" s="16">
        <f t="shared" ref="AP403:CR403" si="536">AP159/AP158-1</f>
        <v>6.1745494340138762E-2</v>
      </c>
      <c r="AQ403" s="16">
        <f t="shared" si="536"/>
        <v>-1.1478043336971333E-2</v>
      </c>
      <c r="AR403" s="16">
        <f t="shared" si="536"/>
        <v>2.9759113195480635E-2</v>
      </c>
      <c r="AS403" s="16">
        <f t="shared" si="536"/>
        <v>2.0002199554590261E-2</v>
      </c>
      <c r="AT403" s="16">
        <f t="shared" si="536"/>
        <v>3.9362274040723122E-2</v>
      </c>
      <c r="AU403" s="16">
        <f t="shared" si="536"/>
        <v>5.4522319638842021E-2</v>
      </c>
      <c r="AV403" s="16">
        <f t="shared" si="536"/>
        <v>3.4782820311359153E-2</v>
      </c>
      <c r="AW403" s="16"/>
      <c r="AX403" s="16">
        <f t="shared" si="536"/>
        <v>-5.815470342872775E-2</v>
      </c>
      <c r="AY403" s="16">
        <f t="shared" si="536"/>
        <v>-6.8965244559495598E-2</v>
      </c>
      <c r="AZ403" s="16">
        <f t="shared" si="536"/>
        <v>-3.0126222635432187E-2</v>
      </c>
      <c r="BA403" s="16">
        <f t="shared" si="536"/>
        <v>-3.9315725857157036E-2</v>
      </c>
      <c r="BB403" s="16">
        <f t="shared" si="536"/>
        <v>-2.108153076112329E-2</v>
      </c>
      <c r="BC403" s="16">
        <f t="shared" si="536"/>
        <v>-6.8031131187289429E-3</v>
      </c>
      <c r="BD403" s="16">
        <f t="shared" si="536"/>
        <v>-2.5394667716990282E-2</v>
      </c>
      <c r="BE403" s="16"/>
      <c r="BF403" s="16">
        <f t="shared" si="536"/>
        <v>1.1611318554539674E-2</v>
      </c>
      <c r="BG403" s="16">
        <f t="shared" si="536"/>
        <v>7.4073759498769487E-2</v>
      </c>
      <c r="BH403" s="16">
        <f t="shared" si="536"/>
        <v>4.1715974293233593E-2</v>
      </c>
      <c r="BI403" s="16">
        <f t="shared" si="536"/>
        <v>3.1845770019949926E-2</v>
      </c>
      <c r="BJ403" s="16">
        <f t="shared" si="536"/>
        <v>5.143064049818058E-2</v>
      </c>
      <c r="BK403" s="16">
        <f t="shared" si="536"/>
        <v>6.6766714215040768E-2</v>
      </c>
      <c r="BL403" s="16">
        <f t="shared" si="536"/>
        <v>4.6798013272759453E-2</v>
      </c>
      <c r="BM403" s="16"/>
      <c r="BN403" s="16">
        <f t="shared" si="536"/>
        <v>-2.8899101560882601E-2</v>
      </c>
      <c r="BO403" s="16">
        <f t="shared" si="536"/>
        <v>3.1062003467393406E-2</v>
      </c>
      <c r="BP403" s="16">
        <f t="shared" si="536"/>
        <v>-4.0045439757738444E-2</v>
      </c>
      <c r="BQ403" s="16">
        <f t="shared" si="536"/>
        <v>-9.4749476026616541E-3</v>
      </c>
      <c r="BR403" s="16">
        <f t="shared" si="536"/>
        <v>9.3256381246704656E-3</v>
      </c>
      <c r="BS403" s="16">
        <f t="shared" si="536"/>
        <v>2.4047572025381658E-2</v>
      </c>
      <c r="BT403" s="16">
        <f t="shared" si="536"/>
        <v>4.8785264937247774E-3</v>
      </c>
      <c r="BU403" s="16"/>
      <c r="BV403" s="16">
        <f t="shared" si="536"/>
        <v>-1.9609957275900647E-2</v>
      </c>
      <c r="BW403" s="16">
        <f t="shared" si="536"/>
        <v>4.0924710558248645E-2</v>
      </c>
      <c r="BX403" s="16">
        <f t="shared" si="536"/>
        <v>-3.0862916673423224E-2</v>
      </c>
      <c r="BY403" s="16">
        <f t="shared" si="536"/>
        <v>9.5655809812478232E-3</v>
      </c>
      <c r="BZ403" s="16">
        <f t="shared" si="536"/>
        <v>1.8980424252601713E-2</v>
      </c>
      <c r="CA403" s="16">
        <f t="shared" si="536"/>
        <v>3.3843182004240635E-2</v>
      </c>
      <c r="CB403" s="16">
        <f t="shared" si="536"/>
        <v>1.4490773415217539E-2</v>
      </c>
      <c r="CC403" s="16"/>
      <c r="CD403" s="16">
        <f t="shared" si="536"/>
        <v>-5.1703333939403961E-2</v>
      </c>
      <c r="CE403" s="16">
        <f t="shared" si="536"/>
        <v>2.1535532757405607E-2</v>
      </c>
      <c r="CF403" s="16">
        <f t="shared" si="536"/>
        <v>-4.8914915085423227E-2</v>
      </c>
      <c r="CG403" s="16">
        <f t="shared" si="536"/>
        <v>-9.239474132448966E-3</v>
      </c>
      <c r="CH403" s="16">
        <f t="shared" si="536"/>
        <v>-1.8626878201829511E-2</v>
      </c>
      <c r="CI403" s="16">
        <f t="shared" si="536"/>
        <v>1.4585910973256011E-2</v>
      </c>
      <c r="CJ403" s="16">
        <f t="shared" si="536"/>
        <v>-1.87189014019572E-2</v>
      </c>
      <c r="CK403" s="16"/>
      <c r="CL403" s="16">
        <f t="shared" si="536"/>
        <v>-5.1703333939403961E-2</v>
      </c>
      <c r="CM403" s="16">
        <f t="shared" si="536"/>
        <v>6.8497124876130133E-3</v>
      </c>
      <c r="CN403" s="16">
        <f t="shared" si="536"/>
        <v>-6.2587924168752918E-2</v>
      </c>
      <c r="CO403" s="16">
        <f t="shared" si="536"/>
        <v>-2.3482866111209977E-2</v>
      </c>
      <c r="CP403" s="16">
        <f t="shared" si="536"/>
        <v>-3.2735314787907477E-2</v>
      </c>
      <c r="CQ403" s="16">
        <f t="shared" si="536"/>
        <v>-1.4376220698022579E-2</v>
      </c>
      <c r="CR403" s="16">
        <f t="shared" si="536"/>
        <v>-1.87189014019572E-2</v>
      </c>
      <c r="CS403" s="16"/>
      <c r="CT403" s="16">
        <f t="shared" ref="CT403:CZ403" si="537">CT159/CT158-1</f>
        <v>-3.3613643006648708E-2</v>
      </c>
      <c r="CU403" s="16">
        <f t="shared" si="537"/>
        <v>2.6056360329471451E-2</v>
      </c>
      <c r="CV403" s="16">
        <f t="shared" si="537"/>
        <v>-4.4705867492476403E-2</v>
      </c>
      <c r="CW403" s="16">
        <f t="shared" si="537"/>
        <v>-4.8548420183155416E-3</v>
      </c>
      <c r="CX403" s="16">
        <f t="shared" si="537"/>
        <v>-1.4283790247234363E-2</v>
      </c>
      <c r="CY403" s="16">
        <f t="shared" si="537"/>
        <v>1.9075982843958617E-2</v>
      </c>
      <c r="CZ403" s="16">
        <f t="shared" si="537"/>
        <v>1.9075982843958617E-2</v>
      </c>
    </row>
    <row r="404" spans="12:104" x14ac:dyDescent="0.25">
      <c r="L404" s="121"/>
      <c r="M404" s="278"/>
      <c r="N404" s="278"/>
      <c r="O404" s="278"/>
      <c r="P404" s="278"/>
      <c r="Q404" s="278"/>
      <c r="R404" s="278"/>
      <c r="S404" s="278"/>
      <c r="T404" s="278"/>
      <c r="U404" s="63"/>
      <c r="V404" s="121"/>
      <c r="W404" s="278"/>
      <c r="X404" s="278"/>
      <c r="Y404" s="278"/>
      <c r="Z404" s="278"/>
      <c r="AA404" s="278"/>
      <c r="AB404" s="278"/>
      <c r="AC404" s="278"/>
      <c r="AD404" s="278"/>
      <c r="AO404" s="78">
        <v>40543</v>
      </c>
      <c r="AP404" s="18">
        <f t="shared" ref="AP404:CR404" si="538">AP160/AP159-1</f>
        <v>-6.2406390414378454E-2</v>
      </c>
      <c r="AQ404" s="18">
        <f t="shared" si="538"/>
        <v>-3.3630645941620796E-2</v>
      </c>
      <c r="AR404" s="18">
        <f t="shared" si="538"/>
        <v>-5.9350805282987529E-2</v>
      </c>
      <c r="AS404" s="18">
        <f t="shared" si="538"/>
        <v>-3.2764127929700737E-2</v>
      </c>
      <c r="AT404" s="18">
        <f t="shared" si="538"/>
        <v>7.4676321787059408E-3</v>
      </c>
      <c r="AU404" s="18">
        <f t="shared" si="538"/>
        <v>-3.5769186267541664E-2</v>
      </c>
      <c r="AV404" s="18">
        <f t="shared" si="538"/>
        <v>6.2322146703985837E-4</v>
      </c>
      <c r="AW404" s="16"/>
      <c r="AX404" s="18">
        <f t="shared" si="538"/>
        <v>6.6560170394036167E-2</v>
      </c>
      <c r="AY404" s="18">
        <f t="shared" si="538"/>
        <v>3.069106292807966E-2</v>
      </c>
      <c r="AZ404" s="18">
        <f t="shared" si="538"/>
        <v>3.2589653983896572E-3</v>
      </c>
      <c r="BA404" s="18">
        <f t="shared" si="538"/>
        <v>3.1615256526522417E-2</v>
      </c>
      <c r="BB404" s="18">
        <f t="shared" si="538"/>
        <v>7.4524849442996643E-2</v>
      </c>
      <c r="BC404" s="18">
        <f t="shared" si="538"/>
        <v>2.8410180993670764E-2</v>
      </c>
      <c r="BD404" s="18">
        <f t="shared" si="538"/>
        <v>6.7224873588115353E-2</v>
      </c>
      <c r="BE404" s="16"/>
      <c r="BF404" s="18">
        <f t="shared" si="538"/>
        <v>3.4801026957637982E-2</v>
      </c>
      <c r="BG404" s="18">
        <f t="shared" si="538"/>
        <v>-2.9777169931880176E-2</v>
      </c>
      <c r="BH404" s="18">
        <f t="shared" si="538"/>
        <v>-2.6615247299960232E-2</v>
      </c>
      <c r="BI404" s="18">
        <f t="shared" si="538"/>
        <v>8.9667372861201855E-4</v>
      </c>
      <c r="BJ404" s="18">
        <f t="shared" si="538"/>
        <v>4.2528540405104787E-2</v>
      </c>
      <c r="BK404" s="18">
        <f t="shared" si="538"/>
        <v>-2.2129637254532097E-3</v>
      </c>
      <c r="BL404" s="18">
        <f t="shared" si="538"/>
        <v>3.5445937171752817E-2</v>
      </c>
      <c r="BM404" s="16"/>
      <c r="BN404" s="18">
        <f t="shared" si="538"/>
        <v>6.3095578687911269E-2</v>
      </c>
      <c r="BO404" s="18">
        <f t="shared" si="538"/>
        <v>-3.2483790434861826E-3</v>
      </c>
      <c r="BP404" s="18">
        <f t="shared" si="538"/>
        <v>2.7342987678955488E-2</v>
      </c>
      <c r="BQ404" s="18">
        <f t="shared" si="538"/>
        <v>2.8264179146281432E-2</v>
      </c>
      <c r="BR404" s="18">
        <f t="shared" si="538"/>
        <v>7.1034385440361003E-2</v>
      </c>
      <c r="BS404" s="18">
        <f t="shared" si="538"/>
        <v>2.5069514913623303E-2</v>
      </c>
      <c r="BT404" s="18">
        <f t="shared" si="538"/>
        <v>6.3758122674064666E-2</v>
      </c>
      <c r="BU404" s="16"/>
      <c r="BV404" s="18">
        <f t="shared" si="538"/>
        <v>3.3873979321684455E-2</v>
      </c>
      <c r="BW404" s="18">
        <f t="shared" si="538"/>
        <v>-3.064636387113151E-2</v>
      </c>
      <c r="BX404" s="18">
        <f t="shared" si="538"/>
        <v>-8.9587042513761261E-4</v>
      </c>
      <c r="BY404" s="18">
        <f t="shared" si="538"/>
        <v>-2.7487273912184418E-2</v>
      </c>
      <c r="BZ404" s="18">
        <f t="shared" si="538"/>
        <v>4.159456991839372E-2</v>
      </c>
      <c r="CA404" s="18">
        <f t="shared" si="538"/>
        <v>-3.1068516218374365E-3</v>
      </c>
      <c r="CB404" s="18">
        <f t="shared" si="538"/>
        <v>3.4518311779811572E-2</v>
      </c>
      <c r="CC404" s="16"/>
      <c r="CD404" s="18">
        <f t="shared" si="538"/>
        <v>3.7096082969058086E-2</v>
      </c>
      <c r="CE404" s="18">
        <f t="shared" si="538"/>
        <v>-6.9356096773032339E-2</v>
      </c>
      <c r="CF404" s="18">
        <f t="shared" si="538"/>
        <v>-4.0793646175460441E-2</v>
      </c>
      <c r="CG404" s="18">
        <f t="shared" si="538"/>
        <v>-6.6323160494193512E-2</v>
      </c>
      <c r="CH404" s="18">
        <f t="shared" si="538"/>
        <v>-3.9933551037667603E-2</v>
      </c>
      <c r="CI404" s="18">
        <f t="shared" si="538"/>
        <v>-4.2916335041698117E-2</v>
      </c>
      <c r="CJ404" s="18">
        <f t="shared" si="538"/>
        <v>3.7742423511347267E-2</v>
      </c>
      <c r="CK404" s="16"/>
      <c r="CL404" s="18">
        <f t="shared" si="538"/>
        <v>3.7096082969058086E-2</v>
      </c>
      <c r="CM404" s="18">
        <f t="shared" si="538"/>
        <v>-2.7625340081931515E-2</v>
      </c>
      <c r="CN404" s="18">
        <f t="shared" si="538"/>
        <v>2.2178717952838767E-3</v>
      </c>
      <c r="CO404" s="18">
        <f t="shared" si="538"/>
        <v>-2.4456404710987534E-2</v>
      </c>
      <c r="CP404" s="18">
        <f t="shared" si="538"/>
        <v>3.116534231268453E-3</v>
      </c>
      <c r="CQ404" s="18">
        <f t="shared" si="538"/>
        <v>4.4840735050647673E-2</v>
      </c>
      <c r="CR404" s="18">
        <f t="shared" si="538"/>
        <v>3.7742423511347267E-2</v>
      </c>
      <c r="CS404" s="16"/>
      <c r="CT404" s="18">
        <f t="shared" ref="CT404:CZ404" si="539">CT160/CT159-1</f>
        <v>-6.228333039544065E-4</v>
      </c>
      <c r="CU404" s="18">
        <f t="shared" si="539"/>
        <v>-6.2990354940003268E-2</v>
      </c>
      <c r="CV404" s="18">
        <f t="shared" si="539"/>
        <v>-3.4232532959249329E-2</v>
      </c>
      <c r="CW404" s="18">
        <f t="shared" si="539"/>
        <v>-5.9936672928795232E-2</v>
      </c>
      <c r="CX404" s="18">
        <f t="shared" si="539"/>
        <v>-3.3366554643605606E-2</v>
      </c>
      <c r="CY404" s="18">
        <f t="shared" si="539"/>
        <v>-3.6369741331033323E-2</v>
      </c>
      <c r="CZ404" s="18">
        <f t="shared" si="539"/>
        <v>-3.6369741331033323E-2</v>
      </c>
    </row>
    <row r="405" spans="12:104" x14ac:dyDescent="0.25">
      <c r="L405" s="121"/>
      <c r="M405" s="278"/>
      <c r="N405" s="278"/>
      <c r="O405" s="278"/>
      <c r="P405" s="278"/>
      <c r="Q405" s="278"/>
      <c r="R405" s="278"/>
      <c r="S405" s="278"/>
      <c r="T405" s="278"/>
      <c r="U405" s="63"/>
      <c r="V405" s="121"/>
      <c r="W405" s="278"/>
      <c r="X405" s="278"/>
      <c r="Y405" s="278"/>
      <c r="Z405" s="278"/>
      <c r="AA405" s="278"/>
      <c r="AB405" s="278"/>
      <c r="AC405" s="278"/>
      <c r="AD405" s="278"/>
      <c r="AO405" s="78">
        <v>40574</v>
      </c>
      <c r="AP405" s="16">
        <f t="shared" ref="AP405:CR405" si="540">AP161/AP160-1</f>
        <v>-7.9528668109518641E-3</v>
      </c>
      <c r="AQ405" s="16">
        <f t="shared" si="540"/>
        <v>1.5263157894736867E-2</v>
      </c>
      <c r="AR405" s="16">
        <f t="shared" si="540"/>
        <v>1.7760073945289445E-2</v>
      </c>
      <c r="AS405" s="16">
        <f t="shared" si="540"/>
        <v>-1.9117688041691006E-2</v>
      </c>
      <c r="AT405" s="16">
        <f t="shared" si="540"/>
        <v>-1.8450480514688228E-2</v>
      </c>
      <c r="AU405" s="16">
        <f t="shared" si="540"/>
        <v>-1.0885403274192185E-2</v>
      </c>
      <c r="AV405" s="16">
        <f t="shared" si="540"/>
        <v>-3.2922867719271776E-2</v>
      </c>
      <c r="AW405" s="16"/>
      <c r="AX405" s="16">
        <f t="shared" si="540"/>
        <v>8.016621937494639E-3</v>
      </c>
      <c r="AY405" s="16">
        <f t="shared" si="540"/>
        <v>2.3402138798645833E-2</v>
      </c>
      <c r="AZ405" s="16">
        <f t="shared" si="540"/>
        <v>2.5919071681185457E-2</v>
      </c>
      <c r="BA405" s="16">
        <f t="shared" si="540"/>
        <v>-1.1254325381545471E-2</v>
      </c>
      <c r="BB405" s="16">
        <f t="shared" si="540"/>
        <v>-1.0581769104044736E-2</v>
      </c>
      <c r="BC405" s="16">
        <f t="shared" si="540"/>
        <v>-2.9560454993837748E-3</v>
      </c>
      <c r="BD405" s="16">
        <f t="shared" si="540"/>
        <v>-2.5170175965380737E-2</v>
      </c>
      <c r="BE405" s="16"/>
      <c r="BF405" s="16">
        <f t="shared" si="540"/>
        <v>-1.5033696215655867E-2</v>
      </c>
      <c r="BG405" s="16">
        <f t="shared" si="540"/>
        <v>-2.2867002042928242E-2</v>
      </c>
      <c r="BH405" s="16">
        <f t="shared" si="540"/>
        <v>2.4593781731723219E-3</v>
      </c>
      <c r="BI405" s="16">
        <f t="shared" si="540"/>
        <v>-3.3863974742982306E-2</v>
      </c>
      <c r="BJ405" s="16">
        <f t="shared" si="540"/>
        <v>-3.3206797811253352E-2</v>
      </c>
      <c r="BK405" s="16">
        <f t="shared" si="540"/>
        <v>-2.5755451643838856E-2</v>
      </c>
      <c r="BL405" s="16">
        <f t="shared" si="540"/>
        <v>-4.7461611543087812E-2</v>
      </c>
      <c r="BM405" s="16"/>
      <c r="BN405" s="16">
        <f t="shared" si="540"/>
        <v>-1.7450157851489956E-2</v>
      </c>
      <c r="BO405" s="16">
        <f t="shared" si="540"/>
        <v>-2.5264245881219005E-2</v>
      </c>
      <c r="BP405" s="16">
        <f t="shared" si="540"/>
        <v>-2.4533444713282782E-3</v>
      </c>
      <c r="BQ405" s="16">
        <f t="shared" si="540"/>
        <v>-3.6234239219097963E-2</v>
      </c>
      <c r="BR405" s="16">
        <f t="shared" si="540"/>
        <v>-3.5578674568760849E-2</v>
      </c>
      <c r="BS405" s="16">
        <f t="shared" si="540"/>
        <v>-2.814560912027031E-2</v>
      </c>
      <c r="BT405" s="16">
        <f t="shared" si="540"/>
        <v>-4.9798516332136611E-2</v>
      </c>
      <c r="BU405" s="16"/>
      <c r="BV405" s="16">
        <f t="shared" si="540"/>
        <v>1.9490297468534257E-2</v>
      </c>
      <c r="BW405" s="16">
        <f t="shared" si="540"/>
        <v>1.1382426917708965E-2</v>
      </c>
      <c r="BX405" s="16">
        <f t="shared" si="540"/>
        <v>3.5050938850948565E-2</v>
      </c>
      <c r="BY405" s="16">
        <f t="shared" si="540"/>
        <v>3.7596520538080602E-2</v>
      </c>
      <c r="BZ405" s="16">
        <f t="shared" si="540"/>
        <v>6.802116001773939E-4</v>
      </c>
      <c r="CA405" s="16">
        <f t="shared" si="540"/>
        <v>8.392734446463157E-3</v>
      </c>
      <c r="CB405" s="16">
        <f t="shared" si="540"/>
        <v>-1.4074246736103357E-2</v>
      </c>
      <c r="CC405" s="16"/>
      <c r="CD405" s="16">
        <f t="shared" si="540"/>
        <v>1.1005199306759028E-2</v>
      </c>
      <c r="CE405" s="16">
        <f t="shared" si="540"/>
        <v>1.0694940494943683E-2</v>
      </c>
      <c r="CF405" s="16">
        <f t="shared" si="540"/>
        <v>3.4347363775495854E-2</v>
      </c>
      <c r="CG405" s="16">
        <f t="shared" si="540"/>
        <v>3.6891215105443687E-2</v>
      </c>
      <c r="CH405" s="16">
        <f t="shared" si="540"/>
        <v>-6.7974922686808714E-4</v>
      </c>
      <c r="CI405" s="16">
        <f t="shared" si="540"/>
        <v>7.7072802648436856E-3</v>
      </c>
      <c r="CJ405" s="16">
        <f t="shared" si="540"/>
        <v>-2.2279991133513199E-2</v>
      </c>
      <c r="CK405" s="16"/>
      <c r="CL405" s="16">
        <f t="shared" si="540"/>
        <v>1.1005199306759028E-2</v>
      </c>
      <c r="CM405" s="16">
        <f t="shared" si="540"/>
        <v>2.9648096114927025E-3</v>
      </c>
      <c r="CN405" s="16">
        <f t="shared" si="540"/>
        <v>2.6436331296177951E-2</v>
      </c>
      <c r="CO405" s="16">
        <f t="shared" si="540"/>
        <v>2.8960726405519166E-2</v>
      </c>
      <c r="CP405" s="16">
        <f t="shared" si="540"/>
        <v>-8.3228827021150087E-3</v>
      </c>
      <c r="CQ405" s="16">
        <f t="shared" si="540"/>
        <v>-7.6483324232986538E-3</v>
      </c>
      <c r="CR405" s="16">
        <f t="shared" si="540"/>
        <v>-2.2279991133513199E-2</v>
      </c>
      <c r="CS405" s="16"/>
      <c r="CT405" s="16">
        <f t="shared" ref="CT405:CZ405" si="541">CT161/CT160-1</f>
        <v>3.4043683404680891E-2</v>
      </c>
      <c r="CU405" s="16">
        <f t="shared" si="541"/>
        <v>2.5820071713857251E-2</v>
      </c>
      <c r="CV405" s="16">
        <f t="shared" si="541"/>
        <v>4.9826455414541782E-2</v>
      </c>
      <c r="CW405" s="16">
        <f t="shared" si="541"/>
        <v>5.2408375684607211E-2</v>
      </c>
      <c r="CX405" s="16">
        <f t="shared" si="541"/>
        <v>1.4275158843868985E-2</v>
      </c>
      <c r="CY405" s="16">
        <f t="shared" si="541"/>
        <v>2.2787700907689779E-2</v>
      </c>
      <c r="CZ405" s="16">
        <f t="shared" si="541"/>
        <v>2.2787700907689779E-2</v>
      </c>
    </row>
    <row r="406" spans="12:104" x14ac:dyDescent="0.25">
      <c r="L406" s="121"/>
      <c r="M406" s="278"/>
      <c r="N406" s="278"/>
      <c r="O406" s="278"/>
      <c r="P406" s="278"/>
      <c r="Q406" s="278"/>
      <c r="R406" s="278"/>
      <c r="S406" s="278"/>
      <c r="T406" s="278"/>
      <c r="U406" s="63"/>
      <c r="V406" s="121"/>
      <c r="W406" s="278"/>
      <c r="X406" s="278"/>
      <c r="Y406" s="278"/>
      <c r="Z406" s="278"/>
      <c r="AA406" s="278"/>
      <c r="AB406" s="278"/>
      <c r="AC406" s="278"/>
      <c r="AD406" s="278"/>
      <c r="AO406" s="78">
        <v>40602</v>
      </c>
      <c r="AP406" s="18">
        <f t="shared" ref="AP406:CR406" si="542">AP162/AP161-1</f>
        <v>-3.1183447320578317E-2</v>
      </c>
      <c r="AQ406" s="18">
        <f t="shared" si="542"/>
        <v>-2.3189065483189775E-2</v>
      </c>
      <c r="AR406" s="18">
        <f t="shared" si="542"/>
        <v>-1.6423041992820964E-2</v>
      </c>
      <c r="AS406" s="18">
        <f t="shared" si="542"/>
        <v>-2.7928516634940448E-2</v>
      </c>
      <c r="AT406" s="18">
        <f t="shared" si="542"/>
        <v>-1.5283021951976949E-2</v>
      </c>
      <c r="AU406" s="18">
        <f t="shared" si="542"/>
        <v>-1.8890814558057967E-3</v>
      </c>
      <c r="AV406" s="18">
        <f t="shared" si="542"/>
        <v>-1.0566717703548556E-2</v>
      </c>
      <c r="AW406" s="16"/>
      <c r="AX406" s="18">
        <f t="shared" si="542"/>
        <v>3.2187153733423957E-2</v>
      </c>
      <c r="AY406" s="18">
        <f t="shared" si="542"/>
        <v>8.251698234592153E-3</v>
      </c>
      <c r="AZ406" s="18">
        <f t="shared" si="542"/>
        <v>1.5235500763209453E-2</v>
      </c>
      <c r="BA406" s="18">
        <f t="shared" si="542"/>
        <v>3.3596976400080969E-3</v>
      </c>
      <c r="BB406" s="18">
        <f t="shared" si="542"/>
        <v>1.6412214804367498E-2</v>
      </c>
      <c r="BC406" s="18">
        <f t="shared" si="542"/>
        <v>3.023726812238503E-2</v>
      </c>
      <c r="BD406" s="18">
        <f t="shared" si="542"/>
        <v>2.1280323462693707E-2</v>
      </c>
      <c r="BE406" s="16"/>
      <c r="BF406" s="18">
        <f t="shared" si="542"/>
        <v>2.3739563782279482E-2</v>
      </c>
      <c r="BG406" s="18">
        <f t="shared" si="542"/>
        <v>-8.1841649749171408E-3</v>
      </c>
      <c r="BH406" s="18">
        <f t="shared" si="542"/>
        <v>6.9266459365708855E-3</v>
      </c>
      <c r="BI406" s="18">
        <f t="shared" si="542"/>
        <v>-4.8519636546604517E-3</v>
      </c>
      <c r="BJ406" s="18">
        <f t="shared" si="542"/>
        <v>8.0937295558876077E-3</v>
      </c>
      <c r="BK406" s="18">
        <f t="shared" si="542"/>
        <v>2.180563635676358E-2</v>
      </c>
      <c r="BL406" s="18">
        <f t="shared" si="542"/>
        <v>1.2921996809838188E-2</v>
      </c>
      <c r="BM406" s="16"/>
      <c r="BN406" s="18">
        <f t="shared" si="542"/>
        <v>1.6697261824937026E-2</v>
      </c>
      <c r="BO406" s="18">
        <f t="shared" si="542"/>
        <v>-1.5006863680157134E-2</v>
      </c>
      <c r="BP406" s="18">
        <f t="shared" si="542"/>
        <v>-6.8789975561012184E-3</v>
      </c>
      <c r="BQ406" s="18">
        <f t="shared" si="542"/>
        <v>-1.1697584564639207E-2</v>
      </c>
      <c r="BR406" s="18">
        <f t="shared" si="542"/>
        <v>1.1590552539515464E-3</v>
      </c>
      <c r="BS406" s="18">
        <f t="shared" si="542"/>
        <v>1.477663788145489E-2</v>
      </c>
      <c r="BT406" s="18">
        <f t="shared" si="542"/>
        <v>5.9541088692620647E-3</v>
      </c>
      <c r="BU406" s="16"/>
      <c r="BV406" s="18">
        <f t="shared" si="542"/>
        <v>2.8730928859530991E-2</v>
      </c>
      <c r="BW406" s="18">
        <f t="shared" si="542"/>
        <v>-3.3484478676096829E-3</v>
      </c>
      <c r="BX406" s="18">
        <f t="shared" si="542"/>
        <v>4.8756199856245797E-3</v>
      </c>
      <c r="BY406" s="18">
        <f t="shared" si="542"/>
        <v>1.1836037615557293E-2</v>
      </c>
      <c r="BZ406" s="18">
        <f t="shared" si="542"/>
        <v>1.300881149109312E-2</v>
      </c>
      <c r="CA406" s="18">
        <f t="shared" si="542"/>
        <v>2.6787572338808463E-2</v>
      </c>
      <c r="CB406" s="18">
        <f t="shared" si="542"/>
        <v>1.786061954136331E-2</v>
      </c>
      <c r="CC406" s="16"/>
      <c r="CD406" s="18">
        <f t="shared" si="542"/>
        <v>1.8926568387420684E-3</v>
      </c>
      <c r="CE406" s="18">
        <f t="shared" si="542"/>
        <v>-1.6147203433133139E-2</v>
      </c>
      <c r="CF406" s="18">
        <f t="shared" si="542"/>
        <v>-8.0287470486035684E-3</v>
      </c>
      <c r="CG406" s="18">
        <f t="shared" si="542"/>
        <v>-1.1577134001523604E-3</v>
      </c>
      <c r="CH406" s="18">
        <f t="shared" si="542"/>
        <v>-1.2841755514391706E-2</v>
      </c>
      <c r="CI406" s="18">
        <f t="shared" si="542"/>
        <v>1.3601817369617963E-2</v>
      </c>
      <c r="CJ406" s="18">
        <f t="shared" si="542"/>
        <v>-8.6940600353311304E-3</v>
      </c>
      <c r="CK406" s="16"/>
      <c r="CL406" s="18">
        <f t="shared" si="542"/>
        <v>1.8926568387420684E-3</v>
      </c>
      <c r="CM406" s="18">
        <f t="shared" si="542"/>
        <v>-2.934981004666315E-2</v>
      </c>
      <c r="CN406" s="18">
        <f t="shared" si="542"/>
        <v>-2.1340297587818413E-2</v>
      </c>
      <c r="CO406" s="18">
        <f t="shared" si="542"/>
        <v>-1.4561468336819594E-2</v>
      </c>
      <c r="CP406" s="18">
        <f t="shared" si="542"/>
        <v>-2.60887188942035E-2</v>
      </c>
      <c r="CQ406" s="18">
        <f t="shared" si="542"/>
        <v>-1.3419290629248848E-2</v>
      </c>
      <c r="CR406" s="18">
        <f t="shared" si="542"/>
        <v>-8.6940600353311304E-3</v>
      </c>
      <c r="CS406" s="16"/>
      <c r="CT406" s="18">
        <f t="shared" ref="CT406:CZ406" si="543">CT162/CT161-1</f>
        <v>1.0679565659064361E-2</v>
      </c>
      <c r="CU406" s="18">
        <f t="shared" si="543"/>
        <v>-2.0836907334650046E-2</v>
      </c>
      <c r="CV406" s="18">
        <f t="shared" si="543"/>
        <v>-1.2757148971525578E-2</v>
      </c>
      <c r="CW406" s="18">
        <f t="shared" si="543"/>
        <v>-5.9188672890403415E-3</v>
      </c>
      <c r="CX406" s="18">
        <f t="shared" si="543"/>
        <v>-1.7547215403039274E-2</v>
      </c>
      <c r="CY406" s="18">
        <f t="shared" si="543"/>
        <v>8.7703096338160869E-3</v>
      </c>
      <c r="CZ406" s="18">
        <f t="shared" si="543"/>
        <v>8.7703096338160869E-3</v>
      </c>
    </row>
    <row r="407" spans="12:104" x14ac:dyDescent="0.25">
      <c r="L407" s="121"/>
      <c r="M407" s="278"/>
      <c r="N407" s="278"/>
      <c r="O407" s="278"/>
      <c r="P407" s="278"/>
      <c r="Q407" s="278"/>
      <c r="R407" s="278"/>
      <c r="S407" s="278"/>
      <c r="T407" s="278"/>
      <c r="U407" s="63"/>
      <c r="V407" s="121"/>
      <c r="W407" s="278"/>
      <c r="X407" s="278"/>
      <c r="Y407" s="278"/>
      <c r="Z407" s="278"/>
      <c r="AA407" s="278"/>
      <c r="AB407" s="278"/>
      <c r="AC407" s="278"/>
      <c r="AD407" s="278"/>
      <c r="AO407" s="78">
        <v>40633</v>
      </c>
      <c r="AP407" s="16">
        <f t="shared" ref="AP407:CR407" si="544">AP163/AP162-1</f>
        <v>-1.0008221038710352E-2</v>
      </c>
      <c r="AQ407" s="16">
        <f t="shared" si="544"/>
        <v>1.5105818393631454E-2</v>
      </c>
      <c r="AR407" s="16">
        <f t="shared" si="544"/>
        <v>-2.399613072010387E-2</v>
      </c>
      <c r="AS407" s="16">
        <f t="shared" si="544"/>
        <v>-2.6173496229613624E-2</v>
      </c>
      <c r="AT407" s="16">
        <f t="shared" si="544"/>
        <v>4.9797490206504591E-4</v>
      </c>
      <c r="AU407" s="16">
        <f t="shared" si="544"/>
        <v>-9.046552412703468E-3</v>
      </c>
      <c r="AV407" s="16">
        <f t="shared" si="544"/>
        <v>3.8528546389526852E-3</v>
      </c>
      <c r="AW407" s="16"/>
      <c r="AX407" s="16">
        <f t="shared" si="544"/>
        <v>1.0109398129761304E-2</v>
      </c>
      <c r="AY407" s="16">
        <f t="shared" si="544"/>
        <v>2.536792725560999E-2</v>
      </c>
      <c r="AZ407" s="16">
        <f t="shared" si="544"/>
        <v>-1.4129319029365761E-2</v>
      </c>
      <c r="BA407" s="16">
        <f t="shared" si="544"/>
        <v>-1.6328696393685171E-2</v>
      </c>
      <c r="BB407" s="16">
        <f t="shared" si="544"/>
        <v>1.061240725836976E-2</v>
      </c>
      <c r="BC407" s="16">
        <f t="shared" si="544"/>
        <v>9.7139051701611301E-4</v>
      </c>
      <c r="BD407" s="16">
        <f t="shared" si="544"/>
        <v>1.4001202810195235E-2</v>
      </c>
      <c r="BE407" s="16"/>
      <c r="BF407" s="16">
        <f t="shared" si="544"/>
        <v>-1.4881028282879849E-2</v>
      </c>
      <c r="BG407" s="16">
        <f t="shared" si="544"/>
        <v>-2.4740316701251763E-2</v>
      </c>
      <c r="BH407" s="16">
        <f t="shared" si="544"/>
        <v>-3.8520071903058062E-2</v>
      </c>
      <c r="BI407" s="16">
        <f t="shared" si="544"/>
        <v>-4.0665035974838837E-2</v>
      </c>
      <c r="BJ407" s="16">
        <f t="shared" si="544"/>
        <v>-1.439046375941655E-2</v>
      </c>
      <c r="BK407" s="16">
        <f t="shared" si="544"/>
        <v>-2.3792958693267252E-2</v>
      </c>
      <c r="BL407" s="16">
        <f t="shared" si="544"/>
        <v>-1.1085508082779194E-2</v>
      </c>
      <c r="BM407" s="16"/>
      <c r="BN407" s="16">
        <f t="shared" si="544"/>
        <v>2.4586102038517854E-2</v>
      </c>
      <c r="BO407" s="16">
        <f t="shared" si="544"/>
        <v>1.4331817856125806E-2</v>
      </c>
      <c r="BP407" s="16">
        <f t="shared" si="544"/>
        <v>4.0063313624550512E-2</v>
      </c>
      <c r="BQ407" s="16">
        <f t="shared" si="544"/>
        <v>-2.230898440101714E-3</v>
      </c>
      <c r="BR407" s="16">
        <f t="shared" si="544"/>
        <v>2.5096320202337763E-2</v>
      </c>
      <c r="BS407" s="16">
        <f t="shared" si="544"/>
        <v>1.5317130165098947E-2</v>
      </c>
      <c r="BT407" s="16">
        <f t="shared" si="544"/>
        <v>2.8533683354763584E-2</v>
      </c>
      <c r="BU407" s="16"/>
      <c r="BV407" s="16">
        <f t="shared" si="544"/>
        <v>2.6876960247310011E-2</v>
      </c>
      <c r="BW407" s="16">
        <f t="shared" si="544"/>
        <v>1.6599748649595902E-2</v>
      </c>
      <c r="BX407" s="16">
        <f t="shared" si="544"/>
        <v>4.2388777121410426E-2</v>
      </c>
      <c r="BY407" s="16">
        <f t="shared" si="544"/>
        <v>2.2358864757527908E-3</v>
      </c>
      <c r="BZ407" s="16">
        <f t="shared" si="544"/>
        <v>2.7388319201022027E-2</v>
      </c>
      <c r="CA407" s="16">
        <f t="shared" si="544"/>
        <v>1.7587264005035408E-2</v>
      </c>
      <c r="CB407" s="16">
        <f t="shared" si="544"/>
        <v>3.0833367907232567E-2</v>
      </c>
      <c r="CC407" s="16"/>
      <c r="CD407" s="16">
        <f t="shared" si="544"/>
        <v>9.1291396530577273E-3</v>
      </c>
      <c r="CE407" s="16">
        <f t="shared" si="544"/>
        <v>-1.0500966722899796E-2</v>
      </c>
      <c r="CF407" s="16">
        <f t="shared" si="544"/>
        <v>1.4600572772769826E-2</v>
      </c>
      <c r="CG407" s="16">
        <f t="shared" si="544"/>
        <v>-2.4481914243321246E-2</v>
      </c>
      <c r="CH407" s="16">
        <f t="shared" si="544"/>
        <v>-2.665819601912689E-2</v>
      </c>
      <c r="CI407" s="16">
        <f t="shared" si="544"/>
        <v>-9.5397767453779814E-3</v>
      </c>
      <c r="CJ407" s="16">
        <f t="shared" si="544"/>
        <v>1.3017167540072316E-2</v>
      </c>
      <c r="CK407" s="16"/>
      <c r="CL407" s="16">
        <f t="shared" si="544"/>
        <v>9.1291396530577273E-3</v>
      </c>
      <c r="CM407" s="16">
        <f t="shared" si="544"/>
        <v>-9.7044783319377714E-4</v>
      </c>
      <c r="CN407" s="16">
        <f t="shared" si="544"/>
        <v>2.4372861172378357E-2</v>
      </c>
      <c r="CO407" s="16">
        <f t="shared" si="544"/>
        <v>-1.5086055095522966E-2</v>
      </c>
      <c r="CP407" s="16">
        <f t="shared" si="544"/>
        <v>-1.7283298078844767E-2</v>
      </c>
      <c r="CQ407" s="16">
        <f t="shared" si="544"/>
        <v>9.6316606375472791E-3</v>
      </c>
      <c r="CR407" s="16">
        <f t="shared" si="544"/>
        <v>1.3017167540072316E-2</v>
      </c>
      <c r="CS407" s="16"/>
      <c r="CT407" s="16">
        <f t="shared" ref="CT407:CZ407" si="545">CT163/CT162-1</f>
        <v>-3.8380671242285169E-3</v>
      </c>
      <c r="CU407" s="16">
        <f t="shared" si="545"/>
        <v>-1.3807875938798175E-2</v>
      </c>
      <c r="CV407" s="16">
        <f t="shared" si="545"/>
        <v>1.1209774124441685E-2</v>
      </c>
      <c r="CW407" s="16">
        <f t="shared" si="545"/>
        <v>-2.7742099083906901E-2</v>
      </c>
      <c r="CX407" s="16">
        <f t="shared" si="545"/>
        <v>-2.9911107718436969E-2</v>
      </c>
      <c r="CY407" s="16">
        <f t="shared" si="545"/>
        <v>-1.2849898261529269E-2</v>
      </c>
      <c r="CZ407" s="16">
        <f t="shared" si="545"/>
        <v>-1.2849898261529269E-2</v>
      </c>
    </row>
    <row r="408" spans="12:104" x14ac:dyDescent="0.25">
      <c r="L408" s="121"/>
      <c r="M408" s="278"/>
      <c r="N408" s="278"/>
      <c r="O408" s="278"/>
      <c r="P408" s="278"/>
      <c r="Q408" s="278"/>
      <c r="R408" s="278"/>
      <c r="S408" s="278"/>
      <c r="T408" s="278"/>
      <c r="U408" s="63"/>
      <c r="V408" s="121"/>
      <c r="W408" s="278"/>
      <c r="X408" s="278"/>
      <c r="Y408" s="278"/>
      <c r="Z408" s="278"/>
      <c r="AA408" s="278"/>
      <c r="AB408" s="278"/>
      <c r="AC408" s="278"/>
      <c r="AD408" s="278"/>
      <c r="AO408" s="78">
        <v>40662</v>
      </c>
      <c r="AP408" s="18">
        <f t="shared" ref="AP408:CR408" si="546">AP164/AP163-1</f>
        <v>-5.2261977831533968E-2</v>
      </c>
      <c r="AQ408" s="18">
        <f t="shared" si="546"/>
        <v>-8.7092907602458469E-3</v>
      </c>
      <c r="AR408" s="18">
        <f t="shared" si="546"/>
        <v>-1.1949543867552648E-2</v>
      </c>
      <c r="AS408" s="18">
        <f t="shared" si="546"/>
        <v>-2.9668202350045858E-2</v>
      </c>
      <c r="AT408" s="18">
        <f t="shared" si="546"/>
        <v>6.5202243089890199E-3</v>
      </c>
      <c r="AU408" s="18">
        <f t="shared" si="546"/>
        <v>-2.6388645523041876E-2</v>
      </c>
      <c r="AV408" s="18">
        <f t="shared" si="546"/>
        <v>6.5663106492379608E-3</v>
      </c>
      <c r="AW408" s="16"/>
      <c r="AX408" s="18">
        <f t="shared" si="546"/>
        <v>5.51439075029998E-2</v>
      </c>
      <c r="AY408" s="18">
        <f t="shared" si="546"/>
        <v>4.595435241865431E-2</v>
      </c>
      <c r="AZ408" s="18">
        <f t="shared" si="546"/>
        <v>4.2535419093711946E-2</v>
      </c>
      <c r="BA408" s="18">
        <f t="shared" si="546"/>
        <v>2.3839684546782758E-2</v>
      </c>
      <c r="BB408" s="18">
        <f t="shared" si="546"/>
        <v>6.2023682458182572E-2</v>
      </c>
      <c r="BC408" s="18">
        <f t="shared" si="546"/>
        <v>2.7300088952106005E-2</v>
      </c>
      <c r="BD408" s="18">
        <f t="shared" si="546"/>
        <v>6.2072310179315471E-2</v>
      </c>
      <c r="BE408" s="16"/>
      <c r="BF408" s="18">
        <f t="shared" si="546"/>
        <v>8.7858089247354609E-3</v>
      </c>
      <c r="BG408" s="18">
        <f t="shared" si="546"/>
        <v>-4.3935332658055271E-2</v>
      </c>
      <c r="BH408" s="18">
        <f t="shared" si="546"/>
        <v>-3.2687213519752012E-3</v>
      </c>
      <c r="BI408" s="18">
        <f t="shared" si="546"/>
        <v>-2.1143052582298316E-2</v>
      </c>
      <c r="BJ408" s="18">
        <f t="shared" si="546"/>
        <v>1.5363318678649485E-2</v>
      </c>
      <c r="BK408" s="18">
        <f t="shared" si="546"/>
        <v>-1.7834682195654428E-2</v>
      </c>
      <c r="BL408" s="18">
        <f t="shared" si="546"/>
        <v>1.5409809924678219E-2</v>
      </c>
      <c r="BM408" s="16"/>
      <c r="BN408" s="18">
        <f t="shared" si="546"/>
        <v>1.2094062396698968E-2</v>
      </c>
      <c r="BO408" s="18">
        <f t="shared" si="546"/>
        <v>-4.079997505570454E-2</v>
      </c>
      <c r="BP408" s="18">
        <f t="shared" si="546"/>
        <v>3.2794409305674233E-3</v>
      </c>
      <c r="BQ408" s="18">
        <f t="shared" si="546"/>
        <v>-1.7932949043766189E-2</v>
      </c>
      <c r="BR408" s="18">
        <f t="shared" si="546"/>
        <v>1.8693142705321408E-2</v>
      </c>
      <c r="BS408" s="18">
        <f t="shared" si="546"/>
        <v>-1.4613729051862978E-2</v>
      </c>
      <c r="BT408" s="18">
        <f t="shared" si="546"/>
        <v>1.8739786416644977E-2</v>
      </c>
      <c r="BU408" s="16"/>
      <c r="BV408" s="18">
        <f t="shared" si="546"/>
        <v>3.0575317042994321E-2</v>
      </c>
      <c r="BW408" s="18">
        <f t="shared" si="546"/>
        <v>-2.3284587330032691E-2</v>
      </c>
      <c r="BX408" s="18">
        <f t="shared" si="546"/>
        <v>2.1599736956534166E-2</v>
      </c>
      <c r="BY408" s="18">
        <f t="shared" si="546"/>
        <v>1.8260412083171751E-2</v>
      </c>
      <c r="BZ408" s="18">
        <f t="shared" si="546"/>
        <v>3.72948992774218E-2</v>
      </c>
      <c r="CA408" s="18">
        <f t="shared" si="546"/>
        <v>3.3798303167502652E-3</v>
      </c>
      <c r="CB408" s="18">
        <f t="shared" si="546"/>
        <v>3.734239472213563E-2</v>
      </c>
      <c r="CC408" s="16"/>
      <c r="CD408" s="18">
        <f t="shared" si="546"/>
        <v>2.7103880210208153E-2</v>
      </c>
      <c r="CE408" s="18">
        <f t="shared" si="546"/>
        <v>-5.8401411835394379E-2</v>
      </c>
      <c r="CF408" s="18">
        <f t="shared" si="546"/>
        <v>-1.5130858477971021E-2</v>
      </c>
      <c r="CG408" s="18">
        <f t="shared" si="546"/>
        <v>-1.8350121269765651E-2</v>
      </c>
      <c r="CH408" s="18">
        <f t="shared" si="546"/>
        <v>-3.5953998523854169E-2</v>
      </c>
      <c r="CI408" s="18">
        <f t="shared" si="546"/>
        <v>-3.2695686621323272E-2</v>
      </c>
      <c r="CJ408" s="18">
        <f t="shared" si="546"/>
        <v>3.384816335670604E-2</v>
      </c>
      <c r="CK408" s="16"/>
      <c r="CL408" s="18">
        <f t="shared" si="546"/>
        <v>2.7103880210208153E-2</v>
      </c>
      <c r="CM408" s="18">
        <f t="shared" si="546"/>
        <v>-2.6574600008020366E-2</v>
      </c>
      <c r="CN408" s="18">
        <f t="shared" si="546"/>
        <v>1.8158533876480698E-2</v>
      </c>
      <c r="CO408" s="18">
        <f t="shared" si="546"/>
        <v>1.4830457337102754E-2</v>
      </c>
      <c r="CP408" s="18">
        <f t="shared" si="546"/>
        <v>-3.3684455423856896E-3</v>
      </c>
      <c r="CQ408" s="18">
        <f t="shared" si="546"/>
        <v>3.3800827897811692E-2</v>
      </c>
      <c r="CR408" s="18">
        <f t="shared" si="546"/>
        <v>3.384816335670604E-2</v>
      </c>
      <c r="CS408" s="16"/>
      <c r="CT408" s="18">
        <f t="shared" ref="CT408:CZ408" si="547">CT164/CT163-1</f>
        <v>-6.5234754827058206E-3</v>
      </c>
      <c r="CU408" s="18">
        <f t="shared" si="547"/>
        <v>-5.8444523583178087E-2</v>
      </c>
      <c r="CV408" s="18">
        <f t="shared" si="547"/>
        <v>-1.51759513982056E-2</v>
      </c>
      <c r="CW408" s="18">
        <f t="shared" si="547"/>
        <v>-1.8395066793809089E-2</v>
      </c>
      <c r="CX408" s="18">
        <f t="shared" si="547"/>
        <v>-3.5998138042105388E-2</v>
      </c>
      <c r="CY408" s="18">
        <f t="shared" si="547"/>
        <v>-3.2739975323656356E-2</v>
      </c>
      <c r="CZ408" s="18">
        <f t="shared" si="547"/>
        <v>-3.2739975323656356E-2</v>
      </c>
    </row>
    <row r="409" spans="12:104" x14ac:dyDescent="0.25">
      <c r="L409" s="121"/>
      <c r="M409" s="278"/>
      <c r="N409" s="278"/>
      <c r="O409" s="278"/>
      <c r="P409" s="278"/>
      <c r="Q409" s="278"/>
      <c r="R409" s="278"/>
      <c r="S409" s="278"/>
      <c r="T409" s="278"/>
      <c r="U409" s="63"/>
      <c r="V409" s="121"/>
      <c r="W409" s="278"/>
      <c r="X409" s="278"/>
      <c r="Y409" s="278"/>
      <c r="Z409" s="278"/>
      <c r="AA409" s="278"/>
      <c r="AB409" s="278"/>
      <c r="AC409" s="278"/>
      <c r="AD409" s="278"/>
      <c r="AO409" s="78">
        <v>40694</v>
      </c>
      <c r="AP409" s="16">
        <f t="shared" ref="AP409:CR409" si="548">AP165/AP164-1</f>
        <v>2.4781424408083952E-2</v>
      </c>
      <c r="AQ409" s="16">
        <f t="shared" si="548"/>
        <v>-3.6017957524537847E-3</v>
      </c>
      <c r="AR409" s="16">
        <f t="shared" si="548"/>
        <v>8.6744406068688384E-3</v>
      </c>
      <c r="AS409" s="16">
        <f t="shared" si="548"/>
        <v>2.0491803278688714E-2</v>
      </c>
      <c r="AT409" s="16">
        <f t="shared" si="548"/>
        <v>3.8373415530683852E-2</v>
      </c>
      <c r="AU409" s="16">
        <f t="shared" si="548"/>
        <v>-8.9986322079016468E-5</v>
      </c>
      <c r="AV409" s="16">
        <f t="shared" si="548"/>
        <v>-3.1688428948465353E-3</v>
      </c>
      <c r="AW409" s="16"/>
      <c r="AX409" s="16">
        <f t="shared" si="548"/>
        <v>-2.4182156133828792E-2</v>
      </c>
      <c r="AY409" s="16">
        <f t="shared" si="548"/>
        <v>-2.7696852699034658E-2</v>
      </c>
      <c r="AZ409" s="16">
        <f t="shared" si="548"/>
        <v>-1.5717482204088862E-2</v>
      </c>
      <c r="BA409" s="16">
        <f t="shared" si="548"/>
        <v>-4.1858888414891826E-3</v>
      </c>
      <c r="BB409" s="16">
        <f t="shared" si="548"/>
        <v>1.3263307471103714E-2</v>
      </c>
      <c r="BC409" s="16">
        <f t="shared" si="548"/>
        <v>-2.426996639261747E-2</v>
      </c>
      <c r="BD409" s="16">
        <f t="shared" si="548"/>
        <v>-2.7274369575028712E-2</v>
      </c>
      <c r="BE409" s="16"/>
      <c r="BF409" s="16">
        <f t="shared" si="548"/>
        <v>3.6148155798552128E-3</v>
      </c>
      <c r="BG409" s="16">
        <f t="shared" si="548"/>
        <v>2.8485820266980433E-2</v>
      </c>
      <c r="BH409" s="16">
        <f t="shared" si="548"/>
        <v>1.2320612689776134E-2</v>
      </c>
      <c r="BI409" s="16">
        <f t="shared" si="548"/>
        <v>2.4180692948294835E-2</v>
      </c>
      <c r="BJ409" s="16">
        <f t="shared" si="548"/>
        <v>4.212694393085159E-2</v>
      </c>
      <c r="BK409" s="16">
        <f t="shared" si="548"/>
        <v>3.5245039738169837E-3</v>
      </c>
      <c r="BL409" s="16">
        <f t="shared" si="548"/>
        <v>4.3451790234216858E-4</v>
      </c>
      <c r="BM409" s="16"/>
      <c r="BN409" s="16">
        <f t="shared" si="548"/>
        <v>-8.5998417900329249E-3</v>
      </c>
      <c r="BO409" s="16">
        <f t="shared" si="548"/>
        <v>1.5968466288809768E-2</v>
      </c>
      <c r="BP409" s="16">
        <f t="shared" si="548"/>
        <v>-1.2170662668855248E-2</v>
      </c>
      <c r="BQ409" s="16">
        <f t="shared" si="548"/>
        <v>1.1715735222466606E-2</v>
      </c>
      <c r="BR409" s="16">
        <f t="shared" si="548"/>
        <v>2.9443568438143997E-2</v>
      </c>
      <c r="BS409" s="16">
        <f t="shared" si="548"/>
        <v>-8.6890542439787E-3</v>
      </c>
      <c r="BT409" s="16">
        <f t="shared" si="548"/>
        <v>-1.1741433137326229E-2</v>
      </c>
      <c r="BU409" s="16"/>
      <c r="BV409" s="16">
        <f t="shared" si="548"/>
        <v>-2.008032128514059E-2</v>
      </c>
      <c r="BW409" s="16">
        <f t="shared" si="548"/>
        <v>4.2034841589253524E-3</v>
      </c>
      <c r="BX409" s="16">
        <f t="shared" si="548"/>
        <v>-2.3609791821681547E-2</v>
      </c>
      <c r="BY409" s="16">
        <f t="shared" si="548"/>
        <v>-1.1580066232626529E-2</v>
      </c>
      <c r="BZ409" s="16">
        <f t="shared" si="548"/>
        <v>1.7522543732878981E-2</v>
      </c>
      <c r="CA409" s="16">
        <f t="shared" si="548"/>
        <v>-2.0168500652961163E-2</v>
      </c>
      <c r="CB409" s="16">
        <f t="shared" si="548"/>
        <v>-2.3185532796556552E-2</v>
      </c>
      <c r="CC409" s="16"/>
      <c r="CD409" s="16">
        <f t="shared" si="548"/>
        <v>8.9994420345851367E-5</v>
      </c>
      <c r="CE409" s="16">
        <f t="shared" si="548"/>
        <v>-1.3089694823950837E-2</v>
      </c>
      <c r="CF409" s="16">
        <f t="shared" si="548"/>
        <v>-4.0424004173570949E-2</v>
      </c>
      <c r="CG409" s="16">
        <f t="shared" si="548"/>
        <v>-2.860143998258724E-2</v>
      </c>
      <c r="CH409" s="16">
        <f t="shared" si="548"/>
        <v>-1.7220791657937884E-2</v>
      </c>
      <c r="CI409" s="16">
        <f t="shared" si="548"/>
        <v>-3.7041974763101226E-2</v>
      </c>
      <c r="CJ409" s="16">
        <f t="shared" si="548"/>
        <v>-3.0791336526803104E-3</v>
      </c>
      <c r="CK409" s="16"/>
      <c r="CL409" s="16">
        <f t="shared" si="548"/>
        <v>8.9994420345851367E-5</v>
      </c>
      <c r="CM409" s="16">
        <f t="shared" si="548"/>
        <v>2.487364901835476E-2</v>
      </c>
      <c r="CN409" s="16">
        <f t="shared" si="548"/>
        <v>-3.5121254736288909E-3</v>
      </c>
      <c r="CO409" s="16">
        <f t="shared" si="548"/>
        <v>8.7652156784689961E-3</v>
      </c>
      <c r="CP409" s="16">
        <f t="shared" si="548"/>
        <v>2.0583641846992462E-2</v>
      </c>
      <c r="CQ409" s="16">
        <f t="shared" si="548"/>
        <v>3.8466863344317037E-2</v>
      </c>
      <c r="CR409" s="16">
        <f t="shared" si="548"/>
        <v>-3.0791336526803104E-3</v>
      </c>
      <c r="CS409" s="16"/>
      <c r="CT409" s="16">
        <f t="shared" ref="CT409:CZ409" si="549">CT165/CT164-1</f>
        <v>3.1789163814350818E-3</v>
      </c>
      <c r="CU409" s="16">
        <f t="shared" si="549"/>
        <v>2.8039118865525126E-2</v>
      </c>
      <c r="CV409" s="16">
        <f t="shared" si="549"/>
        <v>-4.3432917853847286E-4</v>
      </c>
      <c r="CW409" s="16">
        <f t="shared" si="549"/>
        <v>1.188093230964915E-2</v>
      </c>
      <c r="CX409" s="16">
        <f t="shared" si="549"/>
        <v>2.3735861389251545E-2</v>
      </c>
      <c r="CY409" s="16">
        <f t="shared" si="549"/>
        <v>3.0886440003627946E-3</v>
      </c>
      <c r="CZ409" s="16">
        <f t="shared" si="549"/>
        <v>3.0886440003627946E-3</v>
      </c>
    </row>
    <row r="410" spans="12:104" x14ac:dyDescent="0.25">
      <c r="L410" s="121"/>
      <c r="M410" s="278"/>
      <c r="N410" s="278"/>
      <c r="O410" s="278"/>
      <c r="P410" s="278"/>
      <c r="Q410" s="278"/>
      <c r="R410" s="278"/>
      <c r="S410" s="278"/>
      <c r="T410" s="278"/>
      <c r="U410" s="63"/>
      <c r="V410" s="121"/>
      <c r="W410" s="278"/>
      <c r="X410" s="278"/>
      <c r="Y410" s="278"/>
      <c r="Z410" s="278"/>
      <c r="AA410" s="278"/>
      <c r="AB410" s="278"/>
      <c r="AC410" s="278"/>
      <c r="AD410" s="278"/>
      <c r="AO410" s="78">
        <v>40724</v>
      </c>
      <c r="AP410" s="18">
        <f t="shared" ref="AP410:CR410" si="550">AP166/AP165-1</f>
        <v>1.3568773234200471E-3</v>
      </c>
      <c r="AQ410" s="18">
        <f t="shared" si="550"/>
        <v>8.636827224725474E-3</v>
      </c>
      <c r="AR410" s="18">
        <f t="shared" si="550"/>
        <v>-2.2770934568877799E-2</v>
      </c>
      <c r="AS410" s="18">
        <f t="shared" si="550"/>
        <v>1.3336364325225336E-2</v>
      </c>
      <c r="AT410" s="18">
        <f t="shared" si="550"/>
        <v>1.754107468846744E-2</v>
      </c>
      <c r="AU410" s="18">
        <f t="shared" si="550"/>
        <v>6.4076027286308346E-3</v>
      </c>
      <c r="AV410" s="18">
        <f t="shared" si="550"/>
        <v>6.0965519643960686E-3</v>
      </c>
      <c r="AW410" s="16"/>
      <c r="AX410" s="18">
        <f t="shared" si="550"/>
        <v>-1.355038702132938E-3</v>
      </c>
      <c r="AY410" s="18">
        <f t="shared" si="550"/>
        <v>7.2700852874392208E-3</v>
      </c>
      <c r="AZ410" s="18">
        <f t="shared" si="550"/>
        <v>-2.4095117773386132E-2</v>
      </c>
      <c r="BA410" s="18">
        <f t="shared" si="550"/>
        <v>1.1963254333285933E-2</v>
      </c>
      <c r="BB410" s="18">
        <f t="shared" si="550"/>
        <v>1.6162267151254683E-2</v>
      </c>
      <c r="BC410" s="18">
        <f t="shared" si="550"/>
        <v>5.0438814768127838E-3</v>
      </c>
      <c r="BD410" s="18">
        <f t="shared" si="550"/>
        <v>4.7332521984020381E-3</v>
      </c>
      <c r="BE410" s="16"/>
      <c r="BF410" s="18">
        <f t="shared" si="550"/>
        <v>-8.5628711857463902E-3</v>
      </c>
      <c r="BG410" s="18">
        <f t="shared" si="550"/>
        <v>-7.2176126280617536E-3</v>
      </c>
      <c r="BH410" s="18">
        <f t="shared" si="550"/>
        <v>-3.1138821175131781E-2</v>
      </c>
      <c r="BI410" s="18">
        <f t="shared" si="550"/>
        <v>4.6592955696758143E-3</v>
      </c>
      <c r="BJ410" s="18">
        <f t="shared" si="550"/>
        <v>8.8280015397039779E-3</v>
      </c>
      <c r="BK410" s="18">
        <f t="shared" si="550"/>
        <v>-2.2101359338903004E-3</v>
      </c>
      <c r="BL410" s="18">
        <f t="shared" si="550"/>
        <v>-2.5185232104985023E-3</v>
      </c>
      <c r="BM410" s="16"/>
      <c r="BN410" s="18">
        <f t="shared" si="550"/>
        <v>2.3301532234749844E-2</v>
      </c>
      <c r="BO410" s="18">
        <f t="shared" si="550"/>
        <v>2.4690026878860349E-2</v>
      </c>
      <c r="BP410" s="18">
        <f t="shared" si="550"/>
        <v>3.213961076745786E-2</v>
      </c>
      <c r="BQ410" s="18">
        <f t="shared" si="550"/>
        <v>3.6948654283193827E-2</v>
      </c>
      <c r="BR410" s="18">
        <f t="shared" si="550"/>
        <v>4.1251340840502637E-2</v>
      </c>
      <c r="BS410" s="18">
        <f t="shared" si="550"/>
        <v>2.9858441924909274E-2</v>
      </c>
      <c r="BT410" s="18">
        <f t="shared" si="550"/>
        <v>2.954014320126519E-2</v>
      </c>
      <c r="BU410" s="16"/>
      <c r="BV410" s="18">
        <f t="shared" si="550"/>
        <v>-1.3160846481716892E-2</v>
      </c>
      <c r="BW410" s="18">
        <f t="shared" si="550"/>
        <v>-1.1821826812444702E-2</v>
      </c>
      <c r="BX410" s="18">
        <f t="shared" si="550"/>
        <v>-4.6376872141852266E-3</v>
      </c>
      <c r="BY410" s="18">
        <f t="shared" si="550"/>
        <v>-3.5632096276488334E-2</v>
      </c>
      <c r="BZ410" s="18">
        <f t="shared" si="550"/>
        <v>4.1493728156511978E-3</v>
      </c>
      <c r="CA410" s="18">
        <f t="shared" si="550"/>
        <v>-6.8375732289135405E-3</v>
      </c>
      <c r="CB410" s="18">
        <f t="shared" si="550"/>
        <v>-7.1445303017920736E-3</v>
      </c>
      <c r="CC410" s="16"/>
      <c r="CD410" s="18">
        <f t="shared" si="550"/>
        <v>-6.3668067602610234E-3</v>
      </c>
      <c r="CE410" s="18">
        <f t="shared" si="550"/>
        <v>-1.5905203011094438E-2</v>
      </c>
      <c r="CF410" s="18">
        <f t="shared" si="550"/>
        <v>-8.7507499060598404E-3</v>
      </c>
      <c r="CG410" s="18">
        <f t="shared" si="550"/>
        <v>-3.961708304471856E-2</v>
      </c>
      <c r="CH410" s="18">
        <f t="shared" si="550"/>
        <v>-4.1322266666525831E-3</v>
      </c>
      <c r="CI410" s="18">
        <f t="shared" si="550"/>
        <v>-1.0941545493134419E-2</v>
      </c>
      <c r="CJ410" s="18">
        <f t="shared" si="550"/>
        <v>-3.0907036412608502E-4</v>
      </c>
      <c r="CK410" s="16"/>
      <c r="CL410" s="18">
        <f t="shared" si="550"/>
        <v>-6.3668067602610234E-3</v>
      </c>
      <c r="CM410" s="18">
        <f t="shared" si="550"/>
        <v>-5.0185684125565455E-3</v>
      </c>
      <c r="CN410" s="18">
        <f t="shared" si="550"/>
        <v>2.2150314545028582E-3</v>
      </c>
      <c r="CO410" s="18">
        <f t="shared" si="550"/>
        <v>-2.8992763188988135E-2</v>
      </c>
      <c r="CP410" s="18">
        <f t="shared" si="550"/>
        <v>6.8846475104211713E-3</v>
      </c>
      <c r="CQ410" s="18">
        <f t="shared" si="550"/>
        <v>1.106258729529741E-2</v>
      </c>
      <c r="CR410" s="18">
        <f t="shared" si="550"/>
        <v>-3.0907036412608502E-4</v>
      </c>
      <c r="CS410" s="16"/>
      <c r="CT410" s="18">
        <f t="shared" ref="CT410:CZ410" si="551">CT166/CT165-1</f>
        <v>-6.0596092417697367E-3</v>
      </c>
      <c r="CU410" s="18">
        <f t="shared" si="551"/>
        <v>-4.7109540647186643E-3</v>
      </c>
      <c r="CV410" s="18">
        <f t="shared" si="551"/>
        <v>2.5248821848848912E-3</v>
      </c>
      <c r="CW410" s="18">
        <f t="shared" si="551"/>
        <v>-2.8692560845090309E-2</v>
      </c>
      <c r="CX410" s="18">
        <f t="shared" si="551"/>
        <v>7.1959419269389535E-3</v>
      </c>
      <c r="CY410" s="18">
        <f t="shared" si="551"/>
        <v>3.0916591814911243E-4</v>
      </c>
      <c r="CZ410" s="18">
        <f t="shared" si="551"/>
        <v>3.0916591814911243E-4</v>
      </c>
    </row>
    <row r="411" spans="12:104" x14ac:dyDescent="0.25">
      <c r="L411" s="121"/>
      <c r="M411" s="278"/>
      <c r="N411" s="278"/>
      <c r="O411" s="278"/>
      <c r="P411" s="278"/>
      <c r="Q411" s="278"/>
      <c r="R411" s="278"/>
      <c r="S411" s="278"/>
      <c r="T411" s="278"/>
      <c r="U411" s="63"/>
      <c r="V411" s="121"/>
      <c r="W411" s="278"/>
      <c r="X411" s="278"/>
      <c r="Y411" s="278"/>
      <c r="Z411" s="278"/>
      <c r="AA411" s="278"/>
      <c r="AB411" s="278"/>
      <c r="AC411" s="278"/>
      <c r="AD411" s="278"/>
      <c r="AO411" s="78">
        <v>40753</v>
      </c>
      <c r="AP411" s="16">
        <f t="shared" ref="AP411:CR411" si="552">AP167/AP166-1</f>
        <v>-1.8376552261800683E-3</v>
      </c>
      <c r="AQ411" s="16">
        <f t="shared" si="552"/>
        <v>-8.4348761007577711E-3</v>
      </c>
      <c r="AR411" s="16">
        <f t="shared" si="552"/>
        <v>2.1671003180109727E-2</v>
      </c>
      <c r="AS411" s="16">
        <f t="shared" si="552"/>
        <v>4.7782846033051829E-2</v>
      </c>
      <c r="AT411" s="16">
        <f t="shared" si="552"/>
        <v>6.7706708268330695E-2</v>
      </c>
      <c r="AU411" s="16">
        <f t="shared" si="552"/>
        <v>5.5441294822498044E-3</v>
      </c>
      <c r="AV411" s="16">
        <f t="shared" si="552"/>
        <v>2.3658445796795435E-2</v>
      </c>
      <c r="AW411" s="16"/>
      <c r="AX411" s="16">
        <f t="shared" si="552"/>
        <v>1.8410384200544527E-3</v>
      </c>
      <c r="AY411" s="16">
        <f t="shared" si="552"/>
        <v>-6.6093666116732175E-3</v>
      </c>
      <c r="AZ411" s="16">
        <f t="shared" si="552"/>
        <v>2.3551938749619916E-2</v>
      </c>
      <c r="BA411" s="16">
        <f t="shared" si="552"/>
        <v>4.9711854508472486E-2</v>
      </c>
      <c r="BB411" s="16">
        <f t="shared" si="552"/>
        <v>6.967239733960251E-2</v>
      </c>
      <c r="BC411" s="16">
        <f t="shared" si="552"/>
        <v>7.3953748576869316E-3</v>
      </c>
      <c r="BD411" s="16">
        <f t="shared" si="552"/>
        <v>2.5543040324520483E-2</v>
      </c>
      <c r="BE411" s="16"/>
      <c r="BF411" s="16">
        <f t="shared" si="552"/>
        <v>8.5066284578347862E-3</v>
      </c>
      <c r="BG411" s="16">
        <f t="shared" si="552"/>
        <v>6.6533409814117928E-3</v>
      </c>
      <c r="BH411" s="16">
        <f t="shared" si="552"/>
        <v>3.0361978810306223E-2</v>
      </c>
      <c r="BI411" s="16">
        <f t="shared" si="552"/>
        <v>5.669594540874745E-2</v>
      </c>
      <c r="BJ411" s="16">
        <f t="shared" si="552"/>
        <v>7.6789292537507103E-2</v>
      </c>
      <c r="BK411" s="16">
        <f t="shared" si="552"/>
        <v>1.4097919789712199E-2</v>
      </c>
      <c r="BL411" s="16">
        <f t="shared" si="552"/>
        <v>3.2366327862913158E-2</v>
      </c>
      <c r="BM411" s="16"/>
      <c r="BN411" s="16">
        <f t="shared" si="552"/>
        <v>-2.1211332329737709E-2</v>
      </c>
      <c r="BO411" s="16">
        <f t="shared" si="552"/>
        <v>-2.3010008440207952E-2</v>
      </c>
      <c r="BP411" s="16">
        <f t="shared" si="552"/>
        <v>-2.9467293470361922E-2</v>
      </c>
      <c r="BQ411" s="16">
        <f t="shared" si="552"/>
        <v>2.555797587644637E-2</v>
      </c>
      <c r="BR411" s="16">
        <f t="shared" si="552"/>
        <v>4.5059226448560974E-2</v>
      </c>
      <c r="BS411" s="16">
        <f t="shared" si="552"/>
        <v>-1.5784801220414812E-2</v>
      </c>
      <c r="BT411" s="16">
        <f t="shared" si="552"/>
        <v>1.9452863108568863E-3</v>
      </c>
      <c r="BU411" s="16"/>
      <c r="BV411" s="16">
        <f t="shared" si="552"/>
        <v>-4.5603768198686834E-2</v>
      </c>
      <c r="BW411" s="16">
        <f t="shared" si="552"/>
        <v>-4.7357619421903308E-2</v>
      </c>
      <c r="BX411" s="16">
        <f t="shared" si="552"/>
        <v>-5.3653982164960978E-2</v>
      </c>
      <c r="BY411" s="16">
        <f t="shared" si="552"/>
        <v>-2.4921044424235816E-2</v>
      </c>
      <c r="BZ411" s="16">
        <f t="shared" si="552"/>
        <v>1.9015259040278787E-2</v>
      </c>
      <c r="CA411" s="16">
        <f t="shared" si="552"/>
        <v>-4.0312471912208991E-2</v>
      </c>
      <c r="CB411" s="16">
        <f t="shared" si="552"/>
        <v>-2.3024236679949683E-2</v>
      </c>
      <c r="CC411" s="16"/>
      <c r="CD411" s="16">
        <f t="shared" si="552"/>
        <v>-5.5135615829257079E-3</v>
      </c>
      <c r="CE411" s="16">
        <f t="shared" si="552"/>
        <v>-6.5134332261808092E-2</v>
      </c>
      <c r="CF411" s="16">
        <f t="shared" si="552"/>
        <v>-7.1313202192556546E-2</v>
      </c>
      <c r="CG411" s="16">
        <f t="shared" si="552"/>
        <v>-4.311643331611581E-2</v>
      </c>
      <c r="CH411" s="16">
        <f t="shared" si="552"/>
        <v>-1.8660426202241065E-2</v>
      </c>
      <c r="CI411" s="16">
        <f t="shared" si="552"/>
        <v>-5.8220650207302493E-2</v>
      </c>
      <c r="CJ411" s="16">
        <f t="shared" si="552"/>
        <v>1.8014441916012869E-2</v>
      </c>
      <c r="CK411" s="16"/>
      <c r="CL411" s="16">
        <f t="shared" si="552"/>
        <v>-5.5135615829257079E-3</v>
      </c>
      <c r="CM411" s="16">
        <f t="shared" si="552"/>
        <v>-7.3410847838479842E-3</v>
      </c>
      <c r="CN411" s="16">
        <f t="shared" si="552"/>
        <v>-1.3901931474857521E-2</v>
      </c>
      <c r="CO411" s="16">
        <f t="shared" si="552"/>
        <v>1.6037957186586516E-2</v>
      </c>
      <c r="CP411" s="16">
        <f t="shared" si="552"/>
        <v>4.2005830785915466E-2</v>
      </c>
      <c r="CQ411" s="16">
        <f t="shared" si="552"/>
        <v>6.1819841579790591E-2</v>
      </c>
      <c r="CR411" s="16">
        <f t="shared" si="552"/>
        <v>1.8014441916012869E-2</v>
      </c>
      <c r="CS411" s="16"/>
      <c r="CT411" s="16">
        <f t="shared" ref="CT411:CZ411" si="553">CT167/CT166-1</f>
        <v>-2.3111659845076793E-2</v>
      </c>
      <c r="CU411" s="16">
        <f t="shared" si="553"/>
        <v>-2.4906843808756851E-2</v>
      </c>
      <c r="CV411" s="16">
        <f t="shared" si="553"/>
        <v>-3.1351591958558411E-2</v>
      </c>
      <c r="CW411" s="16">
        <f t="shared" si="553"/>
        <v>-1.9415095189670994E-3</v>
      </c>
      <c r="CX411" s="16">
        <f t="shared" si="553"/>
        <v>2.3566845304029416E-2</v>
      </c>
      <c r="CY411" s="16">
        <f t="shared" si="553"/>
        <v>-1.7695664397557764E-2</v>
      </c>
      <c r="CZ411" s="16">
        <f t="shared" si="553"/>
        <v>-1.7695664397557764E-2</v>
      </c>
    </row>
    <row r="412" spans="12:104" x14ac:dyDescent="0.25">
      <c r="L412" s="121"/>
      <c r="M412" s="278"/>
      <c r="N412" s="278"/>
      <c r="O412" s="278"/>
      <c r="P412" s="278"/>
      <c r="Q412" s="278"/>
      <c r="R412" s="278"/>
      <c r="S412" s="278"/>
      <c r="T412" s="278"/>
      <c r="U412" s="63"/>
      <c r="V412" s="121"/>
      <c r="W412" s="278"/>
      <c r="X412" s="278"/>
      <c r="Y412" s="278"/>
      <c r="Z412" s="278"/>
      <c r="AA412" s="278"/>
      <c r="AB412" s="278"/>
      <c r="AC412" s="278"/>
      <c r="AD412" s="278"/>
      <c r="AO412" s="78">
        <v>40786</v>
      </c>
      <c r="AP412" s="18">
        <f t="shared" ref="AP412:CR412" si="554">AP168/AP167-1</f>
        <v>-2.11998363521404E-3</v>
      </c>
      <c r="AQ412" s="18">
        <f t="shared" si="554"/>
        <v>-4.7761039899830715E-3</v>
      </c>
      <c r="AR412" s="18">
        <f t="shared" si="554"/>
        <v>-1.307315306341883E-2</v>
      </c>
      <c r="AS412" s="18">
        <f t="shared" si="554"/>
        <v>-1.0276905509563061E-3</v>
      </c>
      <c r="AT412" s="18">
        <f t="shared" si="554"/>
        <v>-2.7293980128579864E-2</v>
      </c>
      <c r="AU412" s="18">
        <f t="shared" si="554"/>
        <v>-2.3868385949310733E-2</v>
      </c>
      <c r="AV412" s="18">
        <f t="shared" si="554"/>
        <v>-2.8226161079728085E-2</v>
      </c>
      <c r="AW412" s="16"/>
      <c r="AX412" s="18">
        <f t="shared" si="554"/>
        <v>2.1244875139767583E-3</v>
      </c>
      <c r="AY412" s="18">
        <f t="shared" si="554"/>
        <v>-2.6617632492983434E-3</v>
      </c>
      <c r="AZ412" s="18">
        <f t="shared" si="554"/>
        <v>-1.0976439299893559E-2</v>
      </c>
      <c r="BA412" s="18">
        <f t="shared" si="554"/>
        <v>1.0946136472766987E-3</v>
      </c>
      <c r="BB412" s="18">
        <f t="shared" si="554"/>
        <v>-2.5227478334592934E-2</v>
      </c>
      <c r="BC412" s="18">
        <f t="shared" si="554"/>
        <v>-2.179460652326215E-2</v>
      </c>
      <c r="BD412" s="18">
        <f t="shared" si="554"/>
        <v>-2.6161639692532601E-2</v>
      </c>
      <c r="BE412" s="16"/>
      <c r="BF412" s="18">
        <f t="shared" si="554"/>
        <v>4.7990246306695017E-3</v>
      </c>
      <c r="BG412" s="18">
        <f t="shared" si="554"/>
        <v>2.6688671417736121E-3</v>
      </c>
      <c r="BH412" s="18">
        <f t="shared" si="554"/>
        <v>-8.3368668163011916E-3</v>
      </c>
      <c r="BI412" s="18">
        <f t="shared" si="554"/>
        <v>3.7664021674463921E-3</v>
      </c>
      <c r="BJ412" s="18">
        <f t="shared" si="554"/>
        <v>-2.2625939980816301E-2</v>
      </c>
      <c r="BK412" s="18">
        <f t="shared" si="554"/>
        <v>-1.918390629070621E-2</v>
      </c>
      <c r="BL412" s="18">
        <f t="shared" si="554"/>
        <v>-2.3562594491309374E-2</v>
      </c>
      <c r="BM412" s="16"/>
      <c r="BN412" s="18">
        <f t="shared" si="554"/>
        <v>1.3246324288368472E-2</v>
      </c>
      <c r="BO412" s="18">
        <f t="shared" si="554"/>
        <v>1.1098258662436411E-2</v>
      </c>
      <c r="BP412" s="18">
        <f t="shared" si="554"/>
        <v>8.4069544760991821E-3</v>
      </c>
      <c r="BQ412" s="18">
        <f t="shared" si="554"/>
        <v>1.2205020615106088E-2</v>
      </c>
      <c r="BR412" s="18">
        <f t="shared" si="554"/>
        <v>-1.4409200752115048E-2</v>
      </c>
      <c r="BS412" s="18">
        <f t="shared" si="554"/>
        <v>-1.093823004146699E-2</v>
      </c>
      <c r="BT412" s="18">
        <f t="shared" si="554"/>
        <v>-1.5353729674437377E-2</v>
      </c>
      <c r="BU412" s="16"/>
      <c r="BV412" s="18">
        <f t="shared" si="554"/>
        <v>1.0287477853345717E-3</v>
      </c>
      <c r="BW412" s="18">
        <f t="shared" si="554"/>
        <v>-1.0934167783489546E-3</v>
      </c>
      <c r="BX412" s="18">
        <f t="shared" si="554"/>
        <v>-3.7522696110504627E-3</v>
      </c>
      <c r="BY412" s="18">
        <f t="shared" si="554"/>
        <v>-1.2057854255345668E-2</v>
      </c>
      <c r="BZ412" s="18">
        <f t="shared" si="554"/>
        <v>-2.6293310964855432E-2</v>
      </c>
      <c r="CA412" s="18">
        <f t="shared" si="554"/>
        <v>-2.2864192713161091E-2</v>
      </c>
      <c r="CB412" s="18">
        <f t="shared" si="554"/>
        <v>-2.7226450895092791E-2</v>
      </c>
      <c r="CC412" s="16"/>
      <c r="CD412" s="18">
        <f t="shared" si="554"/>
        <v>2.4452016106991215E-2</v>
      </c>
      <c r="CE412" s="18">
        <f t="shared" si="554"/>
        <v>2.5880374932493622E-2</v>
      </c>
      <c r="CF412" s="18">
        <f t="shared" si="554"/>
        <v>2.3149724252321757E-2</v>
      </c>
      <c r="CG412" s="18">
        <f t="shared" si="554"/>
        <v>1.4619861268095002E-2</v>
      </c>
      <c r="CH412" s="18">
        <f t="shared" si="554"/>
        <v>2.7003317591367981E-2</v>
      </c>
      <c r="CI412" s="18">
        <f t="shared" si="554"/>
        <v>3.5217158209033261E-3</v>
      </c>
      <c r="CJ412" s="18">
        <f t="shared" si="554"/>
        <v>-4.4643315180969978E-3</v>
      </c>
      <c r="CK412" s="16"/>
      <c r="CL412" s="18">
        <f t="shared" si="554"/>
        <v>2.4452016106991215E-2</v>
      </c>
      <c r="CM412" s="18">
        <f t="shared" si="554"/>
        <v>2.2280194597782188E-2</v>
      </c>
      <c r="CN412" s="18">
        <f t="shared" si="554"/>
        <v>1.9559126745316568E-2</v>
      </c>
      <c r="CO412" s="18">
        <f t="shared" si="554"/>
        <v>1.1059198094296452E-2</v>
      </c>
      <c r="CP412" s="18">
        <f t="shared" si="554"/>
        <v>2.3399196450129667E-2</v>
      </c>
      <c r="CQ412" s="18">
        <f t="shared" si="554"/>
        <v>-3.5093568633165484E-3</v>
      </c>
      <c r="CR412" s="18">
        <f t="shared" si="554"/>
        <v>-4.4643315180969978E-3</v>
      </c>
      <c r="CS412" s="16"/>
      <c r="CT412" s="18">
        <f t="shared" ref="CT412:CZ412" si="555">CT168/CT167-1</f>
        <v>2.9046018681764485E-2</v>
      </c>
      <c r="CU412" s="18">
        <f t="shared" si="555"/>
        <v>2.6864457962276767E-2</v>
      </c>
      <c r="CV412" s="18">
        <f t="shared" si="555"/>
        <v>2.4131187886062389E-2</v>
      </c>
      <c r="CW412" s="18">
        <f t="shared" si="555"/>
        <v>1.5593142570235807E-2</v>
      </c>
      <c r="CX412" s="18">
        <f t="shared" si="555"/>
        <v>2.7988477811865975E-2</v>
      </c>
      <c r="CY412" s="18">
        <f t="shared" si="555"/>
        <v>4.4843511482663967E-3</v>
      </c>
      <c r="CZ412" s="18">
        <f t="shared" si="555"/>
        <v>4.4843511482663967E-3</v>
      </c>
    </row>
    <row r="413" spans="12:104" x14ac:dyDescent="0.25">
      <c r="L413" s="121"/>
      <c r="M413" s="278"/>
      <c r="N413" s="278"/>
      <c r="O413" s="278"/>
      <c r="P413" s="278"/>
      <c r="Q413" s="278"/>
      <c r="R413" s="278"/>
      <c r="S413" s="278"/>
      <c r="T413" s="278"/>
      <c r="U413" s="63"/>
      <c r="V413" s="121"/>
      <c r="W413" s="278"/>
      <c r="X413" s="278"/>
      <c r="Y413" s="278"/>
      <c r="Z413" s="278"/>
      <c r="AA413" s="278"/>
      <c r="AB413" s="278"/>
      <c r="AC413" s="278"/>
      <c r="AD413" s="278"/>
      <c r="AO413" s="78">
        <v>40816</v>
      </c>
      <c r="AP413" s="16">
        <f t="shared" ref="AP413:CR413" si="556">AP169/AP168-1</f>
        <v>9.3123369362653863E-2</v>
      </c>
      <c r="AQ413" s="16">
        <f t="shared" si="556"/>
        <v>1.8469759659658358E-2</v>
      </c>
      <c r="AR413" s="16">
        <f t="shared" si="556"/>
        <v>4.8489574970755012E-2</v>
      </c>
      <c r="AS413" s="16">
        <f t="shared" si="556"/>
        <v>8.7700748699777176E-2</v>
      </c>
      <c r="AT413" s="16">
        <f t="shared" si="556"/>
        <v>-2.9592020669350405E-2</v>
      </c>
      <c r="AU413" s="16">
        <f t="shared" si="556"/>
        <v>1.7746843284806024E-2</v>
      </c>
      <c r="AV413" s="16">
        <f t="shared" si="556"/>
        <v>-1.3549239345529096E-2</v>
      </c>
      <c r="AW413" s="16"/>
      <c r="AX413" s="16">
        <f t="shared" si="556"/>
        <v>-8.5190173380841228E-2</v>
      </c>
      <c r="AY413" s="16">
        <f t="shared" si="556"/>
        <v>-6.8293855748891796E-2</v>
      </c>
      <c r="AZ413" s="16">
        <f t="shared" si="556"/>
        <v>-4.0831433709008325E-2</v>
      </c>
      <c r="BA413" s="16">
        <f t="shared" si="556"/>
        <v>-4.9606666684277601E-3</v>
      </c>
      <c r="BB413" s="16">
        <f t="shared" si="556"/>
        <v>-0.11226124467868026</v>
      </c>
      <c r="BC413" s="16">
        <f t="shared" si="556"/>
        <v>-6.8955186752430508E-2</v>
      </c>
      <c r="BD413" s="16">
        <f t="shared" si="556"/>
        <v>-9.75851506773463E-2</v>
      </c>
      <c r="BE413" s="16"/>
      <c r="BF413" s="16">
        <f t="shared" si="556"/>
        <v>-1.8134814003540334E-2</v>
      </c>
      <c r="BG413" s="16">
        <f t="shared" si="556"/>
        <v>7.3299780376338886E-2</v>
      </c>
      <c r="BH413" s="16">
        <f t="shared" si="556"/>
        <v>2.9475411544009233E-2</v>
      </c>
      <c r="BI413" s="16">
        <f t="shared" si="556"/>
        <v>6.7975497930595319E-2</v>
      </c>
      <c r="BJ413" s="16">
        <f t="shared" si="556"/>
        <v>-4.7190188882063056E-2</v>
      </c>
      <c r="BK413" s="16">
        <f t="shared" si="556"/>
        <v>-7.0980642085438639E-4</v>
      </c>
      <c r="BL413" s="16">
        <f t="shared" si="556"/>
        <v>-3.143834041364868E-2</v>
      </c>
      <c r="BM413" s="16"/>
      <c r="BN413" s="16">
        <f t="shared" si="556"/>
        <v>-4.62470740084443E-2</v>
      </c>
      <c r="BO413" s="16">
        <f t="shared" si="556"/>
        <v>4.2569611999379253E-2</v>
      </c>
      <c r="BP413" s="16">
        <f t="shared" si="556"/>
        <v>-2.8631486690684493E-2</v>
      </c>
      <c r="BQ413" s="16">
        <f t="shared" si="556"/>
        <v>3.7397771675618197E-2</v>
      </c>
      <c r="BR413" s="16">
        <f t="shared" si="556"/>
        <v>-7.4470550307839778E-2</v>
      </c>
      <c r="BS413" s="16">
        <f t="shared" si="556"/>
        <v>-2.9320970298447158E-2</v>
      </c>
      <c r="BT413" s="16">
        <f t="shared" si="556"/>
        <v>-5.9169700679202575E-2</v>
      </c>
      <c r="BU413" s="16"/>
      <c r="BV413" s="16">
        <f t="shared" si="556"/>
        <v>-8.0629482699734689E-2</v>
      </c>
      <c r="BW413" s="16">
        <f t="shared" si="556"/>
        <v>4.9853975639522208E-3</v>
      </c>
      <c r="BX413" s="16">
        <f t="shared" si="556"/>
        <v>-6.3648930207023224E-2</v>
      </c>
      <c r="BY413" s="16">
        <f t="shared" si="556"/>
        <v>-3.6049597075201834E-2</v>
      </c>
      <c r="BZ413" s="16">
        <f t="shared" si="556"/>
        <v>-0.10783551405047542</v>
      </c>
      <c r="CA413" s="16">
        <f t="shared" si="556"/>
        <v>-6.4313558208535904E-2</v>
      </c>
      <c r="CB413" s="16">
        <f t="shared" si="556"/>
        <v>-9.3086253885858672E-2</v>
      </c>
      <c r="CC413" s="16"/>
      <c r="CD413" s="16">
        <f t="shared" si="556"/>
        <v>-1.7437384750344731E-2</v>
      </c>
      <c r="CE413" s="16">
        <f t="shared" si="556"/>
        <v>0.12645752368673691</v>
      </c>
      <c r="CF413" s="16">
        <f t="shared" si="556"/>
        <v>4.9527396056821216E-2</v>
      </c>
      <c r="CG413" s="16">
        <f t="shared" si="556"/>
        <v>8.0462647982308511E-2</v>
      </c>
      <c r="CH413" s="16">
        <f t="shared" si="556"/>
        <v>0.12086954339558442</v>
      </c>
      <c r="CI413" s="16">
        <f t="shared" si="556"/>
        <v>4.8782434772237426E-2</v>
      </c>
      <c r="CJ413" s="16">
        <f t="shared" si="556"/>
        <v>-3.0750360796331089E-2</v>
      </c>
      <c r="CK413" s="16"/>
      <c r="CL413" s="16">
        <f t="shared" si="556"/>
        <v>-1.7437384750344731E-2</v>
      </c>
      <c r="CM413" s="16">
        <f t="shared" si="556"/>
        <v>7.4062156591484296E-2</v>
      </c>
      <c r="CN413" s="16">
        <f t="shared" si="556"/>
        <v>7.1031060388171419E-4</v>
      </c>
      <c r="CO413" s="16">
        <f t="shared" si="556"/>
        <v>3.0206658845264522E-2</v>
      </c>
      <c r="CP413" s="16">
        <f t="shared" si="556"/>
        <v>6.873409225146121E-2</v>
      </c>
      <c r="CQ413" s="16">
        <f t="shared" si="556"/>
        <v>-4.651339796974352E-2</v>
      </c>
      <c r="CR413" s="16">
        <f t="shared" si="556"/>
        <v>-3.0750360796331089E-2</v>
      </c>
      <c r="CS413" s="16"/>
      <c r="CT413" s="16">
        <f t="shared" ref="CT413:CZ413" si="557">CT169/CT168-1</f>
        <v>1.3735342792517757E-2</v>
      </c>
      <c r="CU413" s="16">
        <f t="shared" si="557"/>
        <v>0.10813779355536202</v>
      </c>
      <c r="CV413" s="16">
        <f t="shared" si="557"/>
        <v>3.2458790932396786E-2</v>
      </c>
      <c r="CW413" s="16">
        <f t="shared" si="557"/>
        <v>6.2890938697359511E-2</v>
      </c>
      <c r="CX413" s="16">
        <f t="shared" si="557"/>
        <v>0.10264069133884668</v>
      </c>
      <c r="CY413" s="16">
        <f t="shared" si="557"/>
        <v>3.1725945053325377E-2</v>
      </c>
      <c r="CZ413" s="16">
        <f t="shared" si="557"/>
        <v>3.1725945053325377E-2</v>
      </c>
    </row>
    <row r="414" spans="12:104" x14ac:dyDescent="0.25">
      <c r="L414" s="121"/>
      <c r="M414" s="278"/>
      <c r="N414" s="278"/>
      <c r="O414" s="278"/>
      <c r="P414" s="278"/>
      <c r="Q414" s="278"/>
      <c r="R414" s="278"/>
      <c r="S414" s="278"/>
      <c r="T414" s="278"/>
      <c r="U414" s="63"/>
      <c r="V414" s="121"/>
      <c r="W414" s="278"/>
      <c r="X414" s="278"/>
      <c r="Y414" s="278"/>
      <c r="Z414" s="278"/>
      <c r="AA414" s="278"/>
      <c r="AB414" s="278"/>
      <c r="AC414" s="278"/>
      <c r="AD414" s="278"/>
      <c r="AO414" s="78">
        <v>40847</v>
      </c>
      <c r="AP414" s="18">
        <f t="shared" ref="AP414:CR414" si="558">AP170/AP169-1</f>
        <v>-5.3241727330071487E-2</v>
      </c>
      <c r="AQ414" s="18">
        <f t="shared" si="558"/>
        <v>-1.9943201355016926E-2</v>
      </c>
      <c r="AR414" s="18">
        <f t="shared" si="558"/>
        <v>-2.2806326704732038E-2</v>
      </c>
      <c r="AS414" s="18">
        <f t="shared" si="558"/>
        <v>-6.6770879857078969E-2</v>
      </c>
      <c r="AT414" s="18">
        <f t="shared" si="558"/>
        <v>-1.9751710473359996E-2</v>
      </c>
      <c r="AU414" s="18">
        <f t="shared" si="558"/>
        <v>-6.5882521438674901E-3</v>
      </c>
      <c r="AV414" s="18">
        <f t="shared" si="558"/>
        <v>3.1720966996361843E-2</v>
      </c>
      <c r="AW414" s="16"/>
      <c r="AX414" s="18">
        <f t="shared" si="558"/>
        <v>5.62358194979653E-2</v>
      </c>
      <c r="AY414" s="18">
        <f t="shared" si="558"/>
        <v>3.5171095871336044E-2</v>
      </c>
      <c r="AZ414" s="18">
        <f t="shared" si="558"/>
        <v>3.2146960321254525E-2</v>
      </c>
      <c r="BA414" s="18">
        <f t="shared" si="558"/>
        <v>-1.4289975506476593E-2</v>
      </c>
      <c r="BB414" s="18">
        <f t="shared" si="558"/>
        <v>3.5373355399649364E-2</v>
      </c>
      <c r="BC414" s="18">
        <f t="shared" si="558"/>
        <v>4.927707159572825E-2</v>
      </c>
      <c r="BD414" s="18">
        <f t="shared" si="558"/>
        <v>8.9740641068635663E-2</v>
      </c>
      <c r="BE414" s="16"/>
      <c r="BF414" s="18">
        <f t="shared" si="558"/>
        <v>2.0349026079498733E-2</v>
      </c>
      <c r="BG414" s="18">
        <f t="shared" si="558"/>
        <v>-3.3976118548529999E-2</v>
      </c>
      <c r="BH414" s="18">
        <f t="shared" si="558"/>
        <v>-2.9213871621253107E-3</v>
      </c>
      <c r="BI414" s="18">
        <f t="shared" si="558"/>
        <v>-4.7780576153143017E-2</v>
      </c>
      <c r="BJ414" s="18">
        <f t="shared" si="558"/>
        <v>1.9538753460168756E-4</v>
      </c>
      <c r="BK414" s="18">
        <f t="shared" si="558"/>
        <v>1.3626709420937466E-2</v>
      </c>
      <c r="BL414" s="18">
        <f t="shared" si="558"/>
        <v>5.2715483860536594E-2</v>
      </c>
      <c r="BM414" s="16"/>
      <c r="BN414" s="18">
        <f t="shared" si="558"/>
        <v>2.3338594311427485E-2</v>
      </c>
      <c r="BO414" s="18">
        <f t="shared" si="558"/>
        <v>-3.1145720093240126E-2</v>
      </c>
      <c r="BP414" s="18">
        <f t="shared" si="558"/>
        <v>2.9299466707146671E-3</v>
      </c>
      <c r="BQ414" s="18">
        <f t="shared" si="558"/>
        <v>-4.4990624022452907E-2</v>
      </c>
      <c r="BR414" s="18">
        <f t="shared" si="558"/>
        <v>3.1259066803730473E-3</v>
      </c>
      <c r="BS414" s="18">
        <f t="shared" si="558"/>
        <v>1.6596581623553153E-2</v>
      </c>
      <c r="BT414" s="18">
        <f t="shared" si="558"/>
        <v>5.579988408768366E-2</v>
      </c>
      <c r="BU414" s="16"/>
      <c r="BV414" s="18">
        <f t="shared" si="558"/>
        <v>7.1548217276860226E-2</v>
      </c>
      <c r="BW414" s="18">
        <f t="shared" si="558"/>
        <v>1.4497139271581583E-2</v>
      </c>
      <c r="BX414" s="18">
        <f t="shared" si="558"/>
        <v>5.017811541809869E-2</v>
      </c>
      <c r="BY414" s="18">
        <f t="shared" si="558"/>
        <v>4.711013855377133E-2</v>
      </c>
      <c r="BZ414" s="18">
        <f t="shared" si="558"/>
        <v>5.0383307130962729E-2</v>
      </c>
      <c r="CA414" s="18">
        <f t="shared" si="558"/>
        <v>6.4488587437128597E-2</v>
      </c>
      <c r="CB414" s="18">
        <f t="shared" si="558"/>
        <v>0.10553876291210984</v>
      </c>
      <c r="CC414" s="16"/>
      <c r="CD414" s="18">
        <f t="shared" si="558"/>
        <v>6.6319450701941562E-3</v>
      </c>
      <c r="CE414" s="18">
        <f t="shared" si="558"/>
        <v>-3.4164830701090998E-2</v>
      </c>
      <c r="CF414" s="18">
        <f t="shared" si="558"/>
        <v>-1.9534936577070283E-4</v>
      </c>
      <c r="CG414" s="18">
        <f t="shared" si="558"/>
        <v>-3.1161658367668821E-3</v>
      </c>
      <c r="CH414" s="18">
        <f t="shared" si="558"/>
        <v>-4.7966591613665788E-2</v>
      </c>
      <c r="CI414" s="18">
        <f t="shared" si="558"/>
        <v>1.3428698086123791E-2</v>
      </c>
      <c r="CJ414" s="18">
        <f t="shared" si="558"/>
        <v>3.8563283777249158E-2</v>
      </c>
      <c r="CK414" s="16"/>
      <c r="CL414" s="18">
        <f t="shared" si="558"/>
        <v>6.6319450701941562E-3</v>
      </c>
      <c r="CM414" s="18">
        <f t="shared" si="558"/>
        <v>-4.6962878470972802E-2</v>
      </c>
      <c r="CN414" s="18">
        <f t="shared" si="558"/>
        <v>-1.3443518500732998E-2</v>
      </c>
      <c r="CO414" s="18">
        <f t="shared" si="558"/>
        <v>-1.6325631940496521E-2</v>
      </c>
      <c r="CP414" s="18">
        <f t="shared" si="558"/>
        <v>-6.05817555943855E-2</v>
      </c>
      <c r="CQ414" s="18">
        <f t="shared" si="558"/>
        <v>-1.3250757662067514E-2</v>
      </c>
      <c r="CR414" s="18">
        <f t="shared" si="558"/>
        <v>3.8563283777249158E-2</v>
      </c>
      <c r="CS414" s="16"/>
      <c r="CT414" s="18">
        <f t="shared" ref="CT414:CZ414" si="559">CT170/CT169-1</f>
        <v>-3.0745684163723808E-2</v>
      </c>
      <c r="CU414" s="18">
        <f t="shared" si="559"/>
        <v>-8.2350458160973861E-2</v>
      </c>
      <c r="CV414" s="18">
        <f t="shared" si="559"/>
        <v>-5.0075718148665849E-2</v>
      </c>
      <c r="CW414" s="18">
        <f t="shared" si="559"/>
        <v>-5.2850814750657338E-2</v>
      </c>
      <c r="CX414" s="18">
        <f t="shared" si="559"/>
        <v>-9.546364763738302E-2</v>
      </c>
      <c r="CY414" s="18">
        <f t="shared" si="559"/>
        <v>-3.7131375987984772E-2</v>
      </c>
      <c r="CZ414" s="18">
        <f t="shared" si="559"/>
        <v>-3.7131375987984772E-2</v>
      </c>
    </row>
    <row r="415" spans="12:104" x14ac:dyDescent="0.25">
      <c r="L415" s="121"/>
      <c r="M415" s="278"/>
      <c r="N415" s="278"/>
      <c r="O415" s="278"/>
      <c r="P415" s="278"/>
      <c r="Q415" s="278"/>
      <c r="R415" s="278"/>
      <c r="S415" s="278"/>
      <c r="T415" s="278"/>
      <c r="U415" s="63"/>
      <c r="V415" s="121"/>
      <c r="W415" s="278"/>
      <c r="X415" s="278"/>
      <c r="Y415" s="278"/>
      <c r="Z415" s="278"/>
      <c r="AA415" s="278"/>
      <c r="AB415" s="278"/>
      <c r="AC415" s="278"/>
      <c r="AD415" s="278"/>
      <c r="AO415" s="78">
        <v>40877</v>
      </c>
      <c r="AP415" s="16">
        <f t="shared" ref="AP415:CR415" si="560">AP171/AP170-1</f>
        <v>3.9183203082796103E-2</v>
      </c>
      <c r="AQ415" s="16">
        <f t="shared" si="560"/>
        <v>8.3293267668957949E-3</v>
      </c>
      <c r="AR415" s="16">
        <f t="shared" si="560"/>
        <v>1.4596415818753705E-2</v>
      </c>
      <c r="AS415" s="16">
        <f t="shared" si="560"/>
        <v>4.6549272975521694E-2</v>
      </c>
      <c r="AT415" s="16">
        <f t="shared" si="560"/>
        <v>-2.0686605817517023E-3</v>
      </c>
      <c r="AU415" s="16">
        <f t="shared" si="560"/>
        <v>2.2220620303123217E-2</v>
      </c>
      <c r="AV415" s="16">
        <f t="shared" si="560"/>
        <v>1.4807657777055727E-2</v>
      </c>
      <c r="AW415" s="16"/>
      <c r="AX415" s="16">
        <f t="shared" si="560"/>
        <v>-3.7705770230462732E-2</v>
      </c>
      <c r="AY415" s="16">
        <f t="shared" si="560"/>
        <v>-2.9690507144813916E-2</v>
      </c>
      <c r="AZ415" s="16">
        <f t="shared" si="560"/>
        <v>-2.3659723512759245E-2</v>
      </c>
      <c r="BA415" s="16">
        <f t="shared" si="560"/>
        <v>7.0883265538488338E-3</v>
      </c>
      <c r="BB415" s="16">
        <f t="shared" si="560"/>
        <v>-3.9696430371633951E-2</v>
      </c>
      <c r="BC415" s="16">
        <f t="shared" si="560"/>
        <v>-1.6322995530867357E-2</v>
      </c>
      <c r="BD415" s="16">
        <f t="shared" si="560"/>
        <v>-2.3456446595199965E-2</v>
      </c>
      <c r="BE415" s="16"/>
      <c r="BF415" s="16">
        <f t="shared" si="560"/>
        <v>-8.2605221784064486E-3</v>
      </c>
      <c r="BG415" s="16">
        <f t="shared" si="560"/>
        <v>3.0599007186303373E-2</v>
      </c>
      <c r="BH415" s="16">
        <f t="shared" si="560"/>
        <v>6.2153196237511033E-3</v>
      </c>
      <c r="BI415" s="16">
        <f t="shared" si="560"/>
        <v>3.7904229495312247E-2</v>
      </c>
      <c r="BJ415" s="16">
        <f t="shared" si="560"/>
        <v>-1.0312094543542982E-2</v>
      </c>
      <c r="BK415" s="16">
        <f t="shared" si="560"/>
        <v>1.3776544197884766E-2</v>
      </c>
      <c r="BL415" s="16">
        <f t="shared" si="560"/>
        <v>6.4248166131715134E-3</v>
      </c>
      <c r="BM415" s="16"/>
      <c r="BN415" s="16">
        <f t="shared" si="560"/>
        <v>-1.4386425569003047E-2</v>
      </c>
      <c r="BO415" s="16">
        <f t="shared" si="560"/>
        <v>2.423307127908747E-2</v>
      </c>
      <c r="BP415" s="16">
        <f t="shared" si="560"/>
        <v>-6.1769280416790195E-3</v>
      </c>
      <c r="BQ415" s="16">
        <f t="shared" si="560"/>
        <v>3.1493169755565154E-2</v>
      </c>
      <c r="BR415" s="16">
        <f t="shared" si="560"/>
        <v>-1.6425325519267897E-2</v>
      </c>
      <c r="BS415" s="16">
        <f t="shared" si="560"/>
        <v>7.5145194340322519E-3</v>
      </c>
      <c r="BT415" s="16">
        <f t="shared" si="560"/>
        <v>2.0820294159196173E-4</v>
      </c>
      <c r="BU415" s="16"/>
      <c r="BV415" s="16">
        <f t="shared" si="560"/>
        <v>-4.4478816408876742E-2</v>
      </c>
      <c r="BW415" s="16">
        <f t="shared" si="560"/>
        <v>-7.0384358223122279E-3</v>
      </c>
      <c r="BX415" s="16">
        <f t="shared" si="560"/>
        <v>-3.6519968238055478E-2</v>
      </c>
      <c r="BY415" s="16">
        <f t="shared" si="560"/>
        <v>-3.053163188955299E-2</v>
      </c>
      <c r="BZ415" s="16">
        <f t="shared" si="560"/>
        <v>-4.6455465416400443E-2</v>
      </c>
      <c r="CA415" s="16">
        <f t="shared" si="560"/>
        <v>-2.3246542996707364E-2</v>
      </c>
      <c r="CB415" s="16">
        <f t="shared" si="560"/>
        <v>-3.0329785723532066E-2</v>
      </c>
      <c r="CC415" s="16"/>
      <c r="CD415" s="16">
        <f t="shared" si="560"/>
        <v>-2.173759740488701E-2</v>
      </c>
      <c r="CE415" s="16">
        <f t="shared" si="560"/>
        <v>4.1337376666210179E-2</v>
      </c>
      <c r="CF415" s="16">
        <f t="shared" si="560"/>
        <v>1.0419541844140179E-2</v>
      </c>
      <c r="CG415" s="16">
        <f t="shared" si="560"/>
        <v>1.6699622250785806E-2</v>
      </c>
      <c r="CH415" s="16">
        <f t="shared" si="560"/>
        <v>4.8718716044748644E-2</v>
      </c>
      <c r="CI415" s="16">
        <f t="shared" si="560"/>
        <v>2.4339631320762445E-2</v>
      </c>
      <c r="CJ415" s="16">
        <f t="shared" si="560"/>
        <v>-7.2518225310981288E-3</v>
      </c>
      <c r="CK415" s="16"/>
      <c r="CL415" s="16">
        <f t="shared" si="560"/>
        <v>-2.173759740488701E-2</v>
      </c>
      <c r="CM415" s="16">
        <f t="shared" si="560"/>
        <v>1.6593856984261413E-2</v>
      </c>
      <c r="CN415" s="16">
        <f t="shared" si="560"/>
        <v>-1.3589330189903825E-2</v>
      </c>
      <c r="CO415" s="16">
        <f t="shared" si="560"/>
        <v>-7.4584725967556942E-3</v>
      </c>
      <c r="CP415" s="16">
        <f t="shared" si="560"/>
        <v>2.3799806215202723E-2</v>
      </c>
      <c r="CQ415" s="16">
        <f t="shared" si="560"/>
        <v>-2.3761290275745361E-2</v>
      </c>
      <c r="CR415" s="16">
        <f t="shared" si="560"/>
        <v>-7.2518225310981288E-3</v>
      </c>
      <c r="CS415" s="16"/>
      <c r="CT415" s="16">
        <f t="shared" ref="CT415:CZ415" si="561">CT171/CT170-1</f>
        <v>-1.4591590498530538E-2</v>
      </c>
      <c r="CU415" s="16">
        <f t="shared" si="561"/>
        <v>2.4019867330460576E-2</v>
      </c>
      <c r="CV415" s="16">
        <f t="shared" si="561"/>
        <v>-6.3838018569457589E-3</v>
      </c>
      <c r="CW415" s="16">
        <f t="shared" si="561"/>
        <v>-2.081596021505927E-4</v>
      </c>
      <c r="CX415" s="16">
        <f t="shared" si="561"/>
        <v>3.1278454547727819E-2</v>
      </c>
      <c r="CY415" s="16">
        <f t="shared" si="561"/>
        <v>7.3047956125058544E-3</v>
      </c>
      <c r="CZ415" s="16">
        <f t="shared" si="561"/>
        <v>7.3047956125058544E-3</v>
      </c>
    </row>
    <row r="416" spans="12:104" x14ac:dyDescent="0.25">
      <c r="L416" s="121"/>
      <c r="M416" s="278"/>
      <c r="N416" s="278"/>
      <c r="O416" s="278"/>
      <c r="P416" s="278"/>
      <c r="Q416" s="278"/>
      <c r="R416" s="278"/>
      <c r="S416" s="278"/>
      <c r="T416" s="278"/>
      <c r="U416" s="63"/>
      <c r="V416" s="121"/>
      <c r="W416" s="278"/>
      <c r="X416" s="278"/>
      <c r="Y416" s="278"/>
      <c r="Z416" s="278"/>
      <c r="AA416" s="278"/>
      <c r="AB416" s="278"/>
      <c r="AC416" s="278"/>
      <c r="AD416" s="278"/>
      <c r="AO416" s="78">
        <v>40907</v>
      </c>
      <c r="AP416" s="18">
        <f t="shared" ref="AP416:CR416" si="562">AP172/AP171-1</f>
        <v>3.5366487610466235E-2</v>
      </c>
      <c r="AQ416" s="18">
        <f t="shared" si="562"/>
        <v>-2.2552127632156083E-3</v>
      </c>
      <c r="AR416" s="18">
        <f t="shared" si="562"/>
        <v>2.4536357718913049E-2</v>
      </c>
      <c r="AS416" s="18">
        <f t="shared" si="562"/>
        <v>4.4747814391391971E-2</v>
      </c>
      <c r="AT416" s="18">
        <f t="shared" si="562"/>
        <v>7.3581770709707506E-3</v>
      </c>
      <c r="AU416" s="18">
        <f t="shared" si="562"/>
        <v>3.1680829307852321E-2</v>
      </c>
      <c r="AV416" s="18">
        <f t="shared" si="562"/>
        <v>2.6812194990428528E-2</v>
      </c>
      <c r="AW416" s="16"/>
      <c r="AX416" s="18">
        <f t="shared" si="562"/>
        <v>-3.415842412679293E-2</v>
      </c>
      <c r="AY416" s="18">
        <f t="shared" si="562"/>
        <v>-3.6336602375946381E-2</v>
      </c>
      <c r="AZ416" s="18">
        <f t="shared" si="562"/>
        <v>-1.0460189721369195E-2</v>
      </c>
      <c r="BA416" s="18">
        <f t="shared" si="562"/>
        <v>9.0608754418710635E-3</v>
      </c>
      <c r="BB416" s="18">
        <f t="shared" si="562"/>
        <v>-2.7051590789012425E-2</v>
      </c>
      <c r="BC416" s="18">
        <f t="shared" si="562"/>
        <v>-3.5597620231268001E-3</v>
      </c>
      <c r="BD416" s="18">
        <f t="shared" si="562"/>
        <v>-8.2620914646177601E-3</v>
      </c>
      <c r="BE416" s="16"/>
      <c r="BF416" s="18">
        <f t="shared" si="562"/>
        <v>2.2603102437259714E-3</v>
      </c>
      <c r="BG416" s="18">
        <f t="shared" si="562"/>
        <v>3.7706737088422537E-2</v>
      </c>
      <c r="BH416" s="18">
        <f t="shared" si="562"/>
        <v>2.6852127743334675E-2</v>
      </c>
      <c r="BI416" s="18">
        <f t="shared" si="562"/>
        <v>4.7109268578371166E-2</v>
      </c>
      <c r="BJ416" s="18">
        <f t="shared" si="562"/>
        <v>9.635119077705312E-3</v>
      </c>
      <c r="BK416" s="18">
        <f t="shared" si="562"/>
        <v>3.4012748054592423E-2</v>
      </c>
      <c r="BL416" s="18">
        <f t="shared" si="562"/>
        <v>2.9133109113148148E-2</v>
      </c>
      <c r="BM416" s="16"/>
      <c r="BN416" s="18">
        <f t="shared" si="562"/>
        <v>-2.3948742798686196E-2</v>
      </c>
      <c r="BO416" s="18">
        <f t="shared" si="562"/>
        <v>1.0570761896303793E-2</v>
      </c>
      <c r="BP416" s="18">
        <f t="shared" si="562"/>
        <v>-2.6149946051479134E-2</v>
      </c>
      <c r="BQ416" s="18">
        <f t="shared" si="562"/>
        <v>1.972741769504327E-2</v>
      </c>
      <c r="BR416" s="18">
        <f t="shared" si="562"/>
        <v>-1.6766784817855318E-2</v>
      </c>
      <c r="BS416" s="18">
        <f t="shared" si="562"/>
        <v>6.9733704764232129E-3</v>
      </c>
      <c r="BT416" s="18">
        <f t="shared" si="562"/>
        <v>2.2213338300480778E-3</v>
      </c>
      <c r="BU416" s="16"/>
      <c r="BV416" s="18">
        <f t="shared" si="562"/>
        <v>-4.2831211298067551E-2</v>
      </c>
      <c r="BW416" s="18">
        <f t="shared" si="562"/>
        <v>-8.9795131913158466E-3</v>
      </c>
      <c r="BX416" s="18">
        <f t="shared" si="562"/>
        <v>-4.4989830566899647E-2</v>
      </c>
      <c r="BY416" s="18">
        <f t="shared" si="562"/>
        <v>-1.9345775501098394E-2</v>
      </c>
      <c r="BZ416" s="18">
        <f t="shared" si="562"/>
        <v>-3.5788193863992124E-2</v>
      </c>
      <c r="CA416" s="18">
        <f t="shared" si="562"/>
        <v>-1.250731028439811E-2</v>
      </c>
      <c r="CB416" s="18">
        <f t="shared" si="562"/>
        <v>-1.7167415096639216E-2</v>
      </c>
      <c r="CC416" s="16"/>
      <c r="CD416" s="18">
        <f t="shared" si="562"/>
        <v>-3.0707975187545866E-2</v>
      </c>
      <c r="CE416" s="18">
        <f t="shared" si="562"/>
        <v>2.7803725801812895E-2</v>
      </c>
      <c r="CF416" s="18">
        <f t="shared" si="562"/>
        <v>-9.5431695031634733E-3</v>
      </c>
      <c r="CG416" s="18">
        <f t="shared" si="562"/>
        <v>1.7052703833595695E-2</v>
      </c>
      <c r="CH416" s="18">
        <f t="shared" si="562"/>
        <v>3.7116527339994043E-2</v>
      </c>
      <c r="CI416" s="18">
        <f t="shared" si="562"/>
        <v>2.4144989131475336E-2</v>
      </c>
      <c r="CJ416" s="18">
        <f t="shared" si="562"/>
        <v>-4.7191284156071767E-3</v>
      </c>
      <c r="CK416" s="16"/>
      <c r="CL416" s="18">
        <f t="shared" si="562"/>
        <v>-3.0707975187545866E-2</v>
      </c>
      <c r="CM416" s="18">
        <f t="shared" si="562"/>
        <v>3.5724791989075744E-3</v>
      </c>
      <c r="CN416" s="18">
        <f t="shared" si="562"/>
        <v>-3.289393493318582E-2</v>
      </c>
      <c r="CO416" s="18">
        <f t="shared" si="562"/>
        <v>-6.9250793326578464E-3</v>
      </c>
      <c r="CP416" s="18">
        <f t="shared" si="562"/>
        <v>1.2665724429818281E-2</v>
      </c>
      <c r="CQ416" s="18">
        <f t="shared" si="562"/>
        <v>-2.3575752835495956E-2</v>
      </c>
      <c r="CR416" s="18">
        <f t="shared" si="562"/>
        <v>-4.7191284156071767E-3</v>
      </c>
      <c r="CS416" s="16"/>
      <c r="CT416" s="18">
        <f t="shared" ref="CT416:CZ416" si="563">CT172/CT171-1</f>
        <v>-2.6112072997612201E-2</v>
      </c>
      <c r="CU416" s="18">
        <f t="shared" si="563"/>
        <v>8.3309223067002947E-3</v>
      </c>
      <c r="CV416" s="18">
        <f t="shared" si="563"/>
        <v>-2.8308397480529379E-2</v>
      </c>
      <c r="CW416" s="18">
        <f t="shared" si="563"/>
        <v>-2.2164104425507203E-3</v>
      </c>
      <c r="CX416" s="18">
        <f t="shared" si="563"/>
        <v>1.7467283197908356E-2</v>
      </c>
      <c r="CY416" s="18">
        <f t="shared" si="563"/>
        <v>4.741504182728784E-3</v>
      </c>
      <c r="CZ416" s="18">
        <f t="shared" si="563"/>
        <v>4.741504182728784E-3</v>
      </c>
    </row>
    <row r="417" spans="12:104" x14ac:dyDescent="0.25">
      <c r="L417" s="121"/>
      <c r="M417" s="278"/>
      <c r="N417" s="278"/>
      <c r="O417" s="278"/>
      <c r="P417" s="278"/>
      <c r="Q417" s="278"/>
      <c r="R417" s="278"/>
      <c r="S417" s="278"/>
      <c r="T417" s="278"/>
      <c r="U417" s="63"/>
      <c r="V417" s="121"/>
      <c r="W417" s="278"/>
      <c r="X417" s="278"/>
      <c r="Y417" s="278"/>
      <c r="Z417" s="278"/>
      <c r="AA417" s="278"/>
      <c r="AB417" s="278"/>
      <c r="AC417" s="278"/>
      <c r="AD417" s="278"/>
      <c r="AO417" s="78">
        <v>40939</v>
      </c>
      <c r="AP417" s="16">
        <f t="shared" ref="AP417:CR417" si="564">AP173/AP172-1</f>
        <v>-1.8660775551873621E-2</v>
      </c>
      <c r="AQ417" s="16">
        <f t="shared" si="564"/>
        <v>-9.0154088578329183E-3</v>
      </c>
      <c r="AR417" s="16">
        <f t="shared" si="564"/>
        <v>-4.9857319765250763E-3</v>
      </c>
      <c r="AS417" s="16">
        <f t="shared" si="564"/>
        <v>-1.0157446863292896E-2</v>
      </c>
      <c r="AT417" s="16">
        <f t="shared" si="564"/>
        <v>9.739239710966352E-4</v>
      </c>
      <c r="AU417" s="16">
        <f t="shared" si="564"/>
        <v>-5.6391941078959285E-4</v>
      </c>
      <c r="AV417" s="16">
        <f t="shared" si="564"/>
        <v>2.2204534451492286E-2</v>
      </c>
      <c r="AW417" s="16"/>
      <c r="AX417" s="16">
        <f t="shared" si="564"/>
        <v>1.9015621802305649E-2</v>
      </c>
      <c r="AY417" s="16">
        <f t="shared" si="564"/>
        <v>9.828779339239091E-3</v>
      </c>
      <c r="AZ417" s="16">
        <f t="shared" si="564"/>
        <v>1.3935083032107443E-2</v>
      </c>
      <c r="BA417" s="16">
        <f t="shared" si="564"/>
        <v>8.6650247709834094E-3</v>
      </c>
      <c r="BB417" s="16">
        <f t="shared" si="564"/>
        <v>2.0008065543300813E-2</v>
      </c>
      <c r="BC417" s="16">
        <f t="shared" si="564"/>
        <v>1.8440979113273581E-2</v>
      </c>
      <c r="BD417" s="16">
        <f t="shared" si="564"/>
        <v>4.1642389283223835E-2</v>
      </c>
      <c r="BE417" s="16"/>
      <c r="BF417" s="16">
        <f t="shared" si="564"/>
        <v>9.0974258716194356E-3</v>
      </c>
      <c r="BG417" s="16">
        <f t="shared" si="564"/>
        <v>-9.7331147025444542E-3</v>
      </c>
      <c r="BH417" s="16">
        <f t="shared" si="564"/>
        <v>4.0663365680222441E-3</v>
      </c>
      <c r="BI417" s="16">
        <f t="shared" si="564"/>
        <v>-1.1524276115573162E-3</v>
      </c>
      <c r="BJ417" s="16">
        <f t="shared" si="564"/>
        <v>1.0080210043847737E-2</v>
      </c>
      <c r="BK417" s="16">
        <f t="shared" si="564"/>
        <v>8.5283762457926127E-3</v>
      </c>
      <c r="BL417" s="16">
        <f t="shared" si="564"/>
        <v>3.1503964429297815E-2</v>
      </c>
      <c r="BM417" s="16"/>
      <c r="BN417" s="16">
        <f t="shared" si="564"/>
        <v>5.0107140538084849E-3</v>
      </c>
      <c r="BO417" s="16">
        <f t="shared" si="564"/>
        <v>-1.3743565308377947E-2</v>
      </c>
      <c r="BP417" s="16">
        <f t="shared" si="564"/>
        <v>-4.0498684398894147E-3</v>
      </c>
      <c r="BQ417" s="16">
        <f t="shared" si="564"/>
        <v>-5.1976288712330954E-3</v>
      </c>
      <c r="BR417" s="16">
        <f t="shared" si="564"/>
        <v>5.989518079434486E-3</v>
      </c>
      <c r="BS417" s="16">
        <f t="shared" si="564"/>
        <v>4.4439690041020441E-3</v>
      </c>
      <c r="BT417" s="16">
        <f t="shared" si="564"/>
        <v>2.7326509078134942E-2</v>
      </c>
      <c r="BU417" s="16"/>
      <c r="BV417" s="16">
        <f t="shared" si="564"/>
        <v>1.0261679325772377E-2</v>
      </c>
      <c r="BW417" s="16">
        <f t="shared" si="564"/>
        <v>-8.5905871207846429E-3</v>
      </c>
      <c r="BX417" s="16">
        <f t="shared" si="564"/>
        <v>1.1537572332498414E-3</v>
      </c>
      <c r="BY417" s="16">
        <f t="shared" si="564"/>
        <v>5.2247853664999511E-3</v>
      </c>
      <c r="BZ417" s="16">
        <f t="shared" si="564"/>
        <v>1.1245597392347984E-2</v>
      </c>
      <c r="CA417" s="16">
        <f t="shared" si="564"/>
        <v>9.6919731548239518E-3</v>
      </c>
      <c r="CB417" s="16">
        <f t="shared" si="564"/>
        <v>3.2694069589384034E-2</v>
      </c>
      <c r="CC417" s="16"/>
      <c r="CD417" s="16">
        <f t="shared" si="564"/>
        <v>5.6423759532187034E-4</v>
      </c>
      <c r="CE417" s="16">
        <f t="shared" si="564"/>
        <v>-1.9615595424378962E-2</v>
      </c>
      <c r="CF417" s="16">
        <f t="shared" si="564"/>
        <v>-9.9796134441739737E-3</v>
      </c>
      <c r="CG417" s="16">
        <f t="shared" si="564"/>
        <v>-5.9538573432346142E-3</v>
      </c>
      <c r="CH417" s="16">
        <f t="shared" si="564"/>
        <v>-1.1120540273645174E-2</v>
      </c>
      <c r="CI417" s="16">
        <f t="shared" si="564"/>
        <v>-1.5363470966207604E-3</v>
      </c>
      <c r="CJ417" s="16">
        <f t="shared" si="564"/>
        <v>2.2781300679938443E-2</v>
      </c>
      <c r="CK417" s="16"/>
      <c r="CL417" s="16">
        <f t="shared" si="564"/>
        <v>5.6423759532187034E-4</v>
      </c>
      <c r="CM417" s="16">
        <f t="shared" si="564"/>
        <v>-1.8107067067676064E-2</v>
      </c>
      <c r="CN417" s="16">
        <f t="shared" si="564"/>
        <v>-8.4562580951259569E-3</v>
      </c>
      <c r="CO417" s="16">
        <f t="shared" si="564"/>
        <v>-4.4243075186247705E-3</v>
      </c>
      <c r="CP417" s="16">
        <f t="shared" si="564"/>
        <v>-9.5989404813636714E-3</v>
      </c>
      <c r="CQ417" s="16">
        <f t="shared" si="564"/>
        <v>1.5387110909379498E-3</v>
      </c>
      <c r="CR417" s="16">
        <f t="shared" si="564"/>
        <v>2.2781300679938443E-2</v>
      </c>
      <c r="CS417" s="16"/>
      <c r="CT417" s="16">
        <f t="shared" ref="CT417:CZ417" si="565">CT173/CT172-1</f>
        <v>-2.1722203045603683E-2</v>
      </c>
      <c r="CU417" s="16">
        <f t="shared" si="565"/>
        <v>-3.9977625441951159E-2</v>
      </c>
      <c r="CV417" s="16">
        <f t="shared" si="565"/>
        <v>-3.0541777361687727E-2</v>
      </c>
      <c r="CW417" s="16">
        <f t="shared" si="565"/>
        <v>-2.6599633939803913E-2</v>
      </c>
      <c r="CX417" s="16">
        <f t="shared" si="565"/>
        <v>-3.1659007785707183E-2</v>
      </c>
      <c r="CY417" s="16">
        <f t="shared" si="565"/>
        <v>-2.2273872884450929E-2</v>
      </c>
      <c r="CZ417" s="16">
        <f t="shared" si="565"/>
        <v>-2.2273872884450929E-2</v>
      </c>
    </row>
    <row r="418" spans="12:104" x14ac:dyDescent="0.25">
      <c r="L418" s="121"/>
      <c r="M418" s="278"/>
      <c r="N418" s="278"/>
      <c r="O418" s="278"/>
      <c r="P418" s="278"/>
      <c r="Q418" s="278"/>
      <c r="R418" s="278"/>
      <c r="S418" s="278"/>
      <c r="T418" s="278"/>
      <c r="U418" s="63"/>
      <c r="V418" s="121"/>
      <c r="W418" s="278"/>
      <c r="X418" s="278"/>
      <c r="Y418" s="278"/>
      <c r="Z418" s="278"/>
      <c r="AA418" s="278"/>
      <c r="AB418" s="278"/>
      <c r="AC418" s="278"/>
      <c r="AD418" s="278"/>
      <c r="AO418" s="78">
        <v>40968</v>
      </c>
      <c r="AP418" s="18">
        <f t="shared" ref="AP418:CR418" si="566">AP174/AP173-1</f>
        <v>-4.6336721468040132E-2</v>
      </c>
      <c r="AQ418" s="18">
        <f t="shared" si="566"/>
        <v>-2.8621700879765455E-2</v>
      </c>
      <c r="AR418" s="18">
        <f t="shared" si="566"/>
        <v>-3.6936429947403759E-2</v>
      </c>
      <c r="AS418" s="18">
        <f t="shared" si="566"/>
        <v>-0.10429455831859324</v>
      </c>
      <c r="AT418" s="18">
        <f t="shared" si="566"/>
        <v>-2.9769938168921262E-2</v>
      </c>
      <c r="AU418" s="18">
        <f t="shared" si="566"/>
        <v>-3.4247512225147991E-2</v>
      </c>
      <c r="AV418" s="18">
        <f t="shared" si="566"/>
        <v>-3.6556878296260087E-2</v>
      </c>
      <c r="AW418" s="16"/>
      <c r="AX418" s="18">
        <f t="shared" si="566"/>
        <v>4.8588136411595428E-2</v>
      </c>
      <c r="AY418" s="18">
        <f t="shared" si="566"/>
        <v>1.8575760425151744E-2</v>
      </c>
      <c r="AZ418" s="18">
        <f t="shared" si="566"/>
        <v>9.8570341673498429E-3</v>
      </c>
      <c r="BA418" s="18">
        <f t="shared" si="566"/>
        <v>-6.0773900133568759E-2</v>
      </c>
      <c r="BB418" s="18">
        <f t="shared" si="566"/>
        <v>1.7371732425957909E-2</v>
      </c>
      <c r="BC418" s="18">
        <f t="shared" si="566"/>
        <v>1.2676601390694042E-2</v>
      </c>
      <c r="BD418" s="18">
        <f t="shared" si="566"/>
        <v>1.0255027525894578E-2</v>
      </c>
      <c r="BE418" s="16"/>
      <c r="BF418" s="18">
        <f t="shared" si="566"/>
        <v>2.9465040454051517E-2</v>
      </c>
      <c r="BG418" s="18">
        <f t="shared" si="566"/>
        <v>-1.8236994386552352E-2</v>
      </c>
      <c r="BH418" s="18">
        <f t="shared" si="566"/>
        <v>-8.5597228959807259E-3</v>
      </c>
      <c r="BI418" s="18">
        <f t="shared" si="566"/>
        <v>-7.7902561244536428E-2</v>
      </c>
      <c r="BJ418" s="18">
        <f t="shared" si="566"/>
        <v>-1.1820701473316264E-3</v>
      </c>
      <c r="BK418" s="18">
        <f t="shared" si="566"/>
        <v>-5.7915761042610647E-3</v>
      </c>
      <c r="BL418" s="18">
        <f t="shared" si="566"/>
        <v>-8.168987740081679E-3</v>
      </c>
      <c r="BM418" s="16"/>
      <c r="BN418" s="18">
        <f t="shared" si="566"/>
        <v>3.8353054871950398E-2</v>
      </c>
      <c r="BO418" s="18">
        <f t="shared" si="566"/>
        <v>-9.7608214171398533E-3</v>
      </c>
      <c r="BP418" s="18">
        <f t="shared" si="566"/>
        <v>8.6336243278148928E-3</v>
      </c>
      <c r="BQ418" s="18">
        <f t="shared" si="566"/>
        <v>-6.9941518364681765E-2</v>
      </c>
      <c r="BR418" s="18">
        <f t="shared" si="566"/>
        <v>7.441348630901734E-3</v>
      </c>
      <c r="BS418" s="18">
        <f t="shared" si="566"/>
        <v>2.7920459312034129E-3</v>
      </c>
      <c r="BT418" s="18">
        <f t="shared" si="566"/>
        <v>3.9410861644650907E-4</v>
      </c>
      <c r="BU418" s="16"/>
      <c r="BV418" s="18">
        <f t="shared" si="566"/>
        <v>0.11643845561863819</v>
      </c>
      <c r="BW418" s="18">
        <f t="shared" si="566"/>
        <v>6.4706357864428687E-2</v>
      </c>
      <c r="BX418" s="18">
        <f t="shared" si="566"/>
        <v>8.4484088091254073E-2</v>
      </c>
      <c r="BY418" s="18">
        <f t="shared" si="566"/>
        <v>7.5201204812093136E-2</v>
      </c>
      <c r="BZ418" s="18">
        <f t="shared" si="566"/>
        <v>8.3202151825465531E-2</v>
      </c>
      <c r="CA418" s="18">
        <f t="shared" si="566"/>
        <v>7.8203215961213601E-2</v>
      </c>
      <c r="CB418" s="18">
        <f t="shared" si="566"/>
        <v>7.5624950871322927E-2</v>
      </c>
      <c r="CC418" s="16"/>
      <c r="CD418" s="18">
        <f t="shared" si="566"/>
        <v>3.5461997415151547E-2</v>
      </c>
      <c r="CE418" s="18">
        <f t="shared" si="566"/>
        <v>-1.7075108214904322E-2</v>
      </c>
      <c r="CF418" s="18">
        <f t="shared" si="566"/>
        <v>1.1834690908141265E-3</v>
      </c>
      <c r="CG418" s="18">
        <f t="shared" si="566"/>
        <v>-7.3863839726397984E-3</v>
      </c>
      <c r="CH418" s="18">
        <f t="shared" si="566"/>
        <v>-7.6811287427050678E-2</v>
      </c>
      <c r="CI418" s="18">
        <f t="shared" si="566"/>
        <v>-4.6149611647532396E-3</v>
      </c>
      <c r="CJ418" s="18">
        <f t="shared" si="566"/>
        <v>-2.3912608047568229E-3</v>
      </c>
      <c r="CK418" s="16"/>
      <c r="CL418" s="18">
        <f t="shared" si="566"/>
        <v>3.5461997415151547E-2</v>
      </c>
      <c r="CM418" s="18">
        <f t="shared" si="566"/>
        <v>-1.251791674981495E-2</v>
      </c>
      <c r="CN418" s="18">
        <f t="shared" si="566"/>
        <v>5.8253138527706305E-3</v>
      </c>
      <c r="CO418" s="18">
        <f t="shared" si="566"/>
        <v>-2.784272115571973E-3</v>
      </c>
      <c r="CP418" s="18">
        <f t="shared" si="566"/>
        <v>-7.253105426095019E-2</v>
      </c>
      <c r="CQ418" s="18">
        <f t="shared" si="566"/>
        <v>4.6363577758348207E-3</v>
      </c>
      <c r="CR418" s="18">
        <f t="shared" si="566"/>
        <v>-2.3912608047568229E-3</v>
      </c>
      <c r="CS418" s="16"/>
      <c r="CT418" s="18">
        <f t="shared" ref="CT418:CZ418" si="567">CT174/CT173-1</f>
        <v>3.7943992201234789E-2</v>
      </c>
      <c r="CU418" s="18">
        <f t="shared" si="567"/>
        <v>-1.0150929464819436E-2</v>
      </c>
      <c r="CV418" s="18">
        <f t="shared" si="567"/>
        <v>8.2362697265012663E-3</v>
      </c>
      <c r="CW418" s="18">
        <f t="shared" si="567"/>
        <v>-3.939533560344266E-4</v>
      </c>
      <c r="CX418" s="18">
        <f t="shared" si="567"/>
        <v>-7.0307918024830274E-2</v>
      </c>
      <c r="CY418" s="18">
        <f t="shared" si="567"/>
        <v>2.3969926393043739E-3</v>
      </c>
      <c r="CZ418" s="18">
        <f t="shared" si="567"/>
        <v>2.3969926393043739E-3</v>
      </c>
    </row>
    <row r="419" spans="12:104" x14ac:dyDescent="0.25">
      <c r="L419" s="121"/>
      <c r="M419" s="278"/>
      <c r="N419" s="278"/>
      <c r="O419" s="278"/>
      <c r="P419" s="278"/>
      <c r="Q419" s="278"/>
      <c r="R419" s="278"/>
      <c r="S419" s="278"/>
      <c r="T419" s="278"/>
      <c r="U419" s="63"/>
      <c r="V419" s="121"/>
      <c r="W419" s="278"/>
      <c r="X419" s="278"/>
      <c r="Y419" s="278"/>
      <c r="Z419" s="278"/>
      <c r="AA419" s="278"/>
      <c r="AB419" s="278"/>
      <c r="AC419" s="278"/>
      <c r="AD419" s="278"/>
      <c r="AO419" s="78">
        <v>40998</v>
      </c>
      <c r="AP419" s="16">
        <f t="shared" ref="AP419:CR419" si="568">AP175/AP174-1</f>
        <v>1.8008190418283609E-2</v>
      </c>
      <c r="AQ419" s="16">
        <f t="shared" si="568"/>
        <v>1.8985898106777421E-2</v>
      </c>
      <c r="AR419" s="16">
        <f t="shared" si="568"/>
        <v>2.4778343390756241E-2</v>
      </c>
      <c r="AS419" s="16">
        <f t="shared" si="568"/>
        <v>-2.4829749234053233E-3</v>
      </c>
      <c r="AT419" s="16">
        <f t="shared" si="568"/>
        <v>2.0347755762232023E-2</v>
      </c>
      <c r="AU419" s="16">
        <f t="shared" si="568"/>
        <v>9.5072853779012423E-3</v>
      </c>
      <c r="AV419" s="16">
        <f t="shared" si="568"/>
        <v>-1.8390421516593092E-2</v>
      </c>
      <c r="AW419" s="16"/>
      <c r="AX419" s="16">
        <f t="shared" si="568"/>
        <v>-1.7689632154024526E-2</v>
      </c>
      <c r="AY419" s="16">
        <f t="shared" si="568"/>
        <v>9.604123991300284E-4</v>
      </c>
      <c r="AZ419" s="16">
        <f t="shared" si="568"/>
        <v>6.6503914567630495E-3</v>
      </c>
      <c r="BA419" s="16">
        <f t="shared" si="568"/>
        <v>-2.0128684164387178E-2</v>
      </c>
      <c r="BB419" s="16">
        <f t="shared" si="568"/>
        <v>2.2981792936136447E-3</v>
      </c>
      <c r="BC419" s="16">
        <f t="shared" si="568"/>
        <v>-8.3505271572416051E-3</v>
      </c>
      <c r="BD419" s="16">
        <f t="shared" si="568"/>
        <v>-3.5754733878831546E-2</v>
      </c>
      <c r="BE419" s="16"/>
      <c r="BF419" s="16">
        <f t="shared" si="568"/>
        <v>-1.8632150005267079E-2</v>
      </c>
      <c r="BG419" s="16">
        <f t="shared" si="568"/>
        <v>-9.5949089218050343E-4</v>
      </c>
      <c r="BH419" s="16">
        <f t="shared" si="568"/>
        <v>5.6845195745507393E-3</v>
      </c>
      <c r="BI419" s="16">
        <f t="shared" si="568"/>
        <v>-2.1068861767440161E-2</v>
      </c>
      <c r="BJ419" s="16">
        <f t="shared" si="568"/>
        <v>1.3364833193325598E-3</v>
      </c>
      <c r="BK419" s="16">
        <f t="shared" si="568"/>
        <v>-9.3020057946695545E-3</v>
      </c>
      <c r="BL419" s="16">
        <f t="shared" si="568"/>
        <v>-3.66799184295028E-2</v>
      </c>
      <c r="BM419" s="16"/>
      <c r="BN419" s="16">
        <f t="shared" si="568"/>
        <v>-2.4179222317257887E-2</v>
      </c>
      <c r="BO419" s="16">
        <f t="shared" si="568"/>
        <v>-6.6064559386292965E-3</v>
      </c>
      <c r="BP419" s="16">
        <f t="shared" si="568"/>
        <v>-5.6523884616972442E-3</v>
      </c>
      <c r="BQ419" s="16">
        <f t="shared" si="568"/>
        <v>-2.6602160837981947E-2</v>
      </c>
      <c r="BR419" s="16">
        <f t="shared" si="568"/>
        <v>-4.3234594652579172E-3</v>
      </c>
      <c r="BS419" s="16">
        <f t="shared" si="568"/>
        <v>-1.4901815706142352E-2</v>
      </c>
      <c r="BT419" s="16">
        <f t="shared" si="568"/>
        <v>-4.2124977743492997E-2</v>
      </c>
      <c r="BU419" s="16"/>
      <c r="BV419" s="16">
        <f t="shared" si="568"/>
        <v>2.4891554339283584E-3</v>
      </c>
      <c r="BW419" s="16">
        <f t="shared" si="568"/>
        <v>2.0542171037246648E-2</v>
      </c>
      <c r="BX419" s="16">
        <f t="shared" si="568"/>
        <v>2.152231239214597E-2</v>
      </c>
      <c r="BY419" s="16">
        <f t="shared" si="568"/>
        <v>2.7329175972779396E-2</v>
      </c>
      <c r="BZ419" s="16">
        <f t="shared" si="568"/>
        <v>2.288755992298408E-2</v>
      </c>
      <c r="CA419" s="16">
        <f t="shared" si="568"/>
        <v>1.2020105922889934E-2</v>
      </c>
      <c r="CB419" s="16">
        <f t="shared" si="568"/>
        <v>-1.5947042700314995E-2</v>
      </c>
      <c r="CC419" s="16"/>
      <c r="CD419" s="16">
        <f t="shared" si="568"/>
        <v>-9.4177481585407952E-3</v>
      </c>
      <c r="CE419" s="16">
        <f t="shared" si="568"/>
        <v>-2.2929097758446204E-3</v>
      </c>
      <c r="CF419" s="16">
        <f t="shared" si="568"/>
        <v>-1.3346995156935382E-3</v>
      </c>
      <c r="CG419" s="16">
        <f t="shared" si="568"/>
        <v>4.3422329333338006E-3</v>
      </c>
      <c r="CH419" s="16">
        <f t="shared" si="568"/>
        <v>-2.2375440683536474E-2</v>
      </c>
      <c r="CI419" s="16">
        <f t="shared" si="568"/>
        <v>-1.062428992773401E-2</v>
      </c>
      <c r="CJ419" s="16">
        <f t="shared" si="568"/>
        <v>-2.7634973316761124E-2</v>
      </c>
      <c r="CK419" s="16"/>
      <c r="CL419" s="16">
        <f t="shared" si="568"/>
        <v>-9.4177481585407952E-3</v>
      </c>
      <c r="CM419" s="16">
        <f t="shared" si="568"/>
        <v>8.4208456575922686E-3</v>
      </c>
      <c r="CN419" s="16">
        <f t="shared" si="568"/>
        <v>9.3893455413032179E-3</v>
      </c>
      <c r="CO419" s="16">
        <f t="shared" si="568"/>
        <v>1.5127239034375295E-2</v>
      </c>
      <c r="CP419" s="16">
        <f t="shared" si="568"/>
        <v>-1.1877339049433555E-2</v>
      </c>
      <c r="CQ419" s="16">
        <f t="shared" si="568"/>
        <v>1.0738377564331048E-2</v>
      </c>
      <c r="CR419" s="16">
        <f t="shared" si="568"/>
        <v>-2.7634973316761124E-2</v>
      </c>
      <c r="CS419" s="16"/>
      <c r="CT419" s="16">
        <f t="shared" ref="CT419:CZ419" si="569">CT175/CT174-1</f>
        <v>1.8734965427911199E-2</v>
      </c>
      <c r="CU419" s="16">
        <f t="shared" si="569"/>
        <v>3.7080538671100616E-2</v>
      </c>
      <c r="CV419" s="16">
        <f t="shared" si="569"/>
        <v>3.8076563679336761E-2</v>
      </c>
      <c r="CW419" s="16">
        <f t="shared" si="569"/>
        <v>4.3977530225454142E-2</v>
      </c>
      <c r="CX419" s="16">
        <f t="shared" si="569"/>
        <v>1.6205472055157433E-2</v>
      </c>
      <c r="CY419" s="16">
        <f t="shared" si="569"/>
        <v>2.8420369468680651E-2</v>
      </c>
      <c r="CZ419" s="16">
        <f t="shared" si="569"/>
        <v>2.8420369468680651E-2</v>
      </c>
    </row>
    <row r="420" spans="12:104" x14ac:dyDescent="0.25">
      <c r="L420" s="121"/>
      <c r="M420" s="278"/>
      <c r="N420" s="278"/>
      <c r="O420" s="278"/>
      <c r="P420" s="278"/>
      <c r="Q420" s="278"/>
      <c r="R420" s="278"/>
      <c r="S420" s="278"/>
      <c r="T420" s="278"/>
      <c r="U420" s="63"/>
      <c r="V420" s="121"/>
      <c r="W420" s="278"/>
      <c r="X420" s="278"/>
      <c r="Y420" s="278"/>
      <c r="Z420" s="278"/>
      <c r="AA420" s="278"/>
      <c r="AB420" s="278"/>
      <c r="AC420" s="278"/>
      <c r="AD420" s="278"/>
      <c r="AO420" s="78">
        <v>41029</v>
      </c>
      <c r="AP420" s="18">
        <f t="shared" ref="AP420:CR420" si="570">AP176/AP175-1</f>
        <v>5.0943329937112036E-3</v>
      </c>
      <c r="AQ420" s="18">
        <f t="shared" si="570"/>
        <v>-2.620351838196644E-3</v>
      </c>
      <c r="AR420" s="18">
        <f t="shared" si="570"/>
        <v>1.8652542930455818E-2</v>
      </c>
      <c r="AS420" s="18">
        <f t="shared" si="570"/>
        <v>4.3582054790532565E-2</v>
      </c>
      <c r="AT420" s="18">
        <f t="shared" si="570"/>
        <v>-5.3897246484790884E-4</v>
      </c>
      <c r="AU420" s="18">
        <f t="shared" si="570"/>
        <v>1.6380217467555136E-2</v>
      </c>
      <c r="AV420" s="18">
        <f t="shared" si="570"/>
        <v>1.2930793010547337E-2</v>
      </c>
      <c r="AW420" s="16"/>
      <c r="AX420" s="18">
        <f t="shared" si="570"/>
        <v>-5.0685123042505387E-3</v>
      </c>
      <c r="AY420" s="18">
        <f t="shared" si="570"/>
        <v>-7.6755828569138318E-3</v>
      </c>
      <c r="AZ420" s="18">
        <f t="shared" si="570"/>
        <v>1.3489489982856595E-2</v>
      </c>
      <c r="BA420" s="18">
        <f t="shared" si="570"/>
        <v>3.829264630533169E-2</v>
      </c>
      <c r="BB420" s="18">
        <f t="shared" si="570"/>
        <v>-5.6047529805286489E-3</v>
      </c>
      <c r="BC420" s="18">
        <f t="shared" si="570"/>
        <v>1.122868182952419E-2</v>
      </c>
      <c r="BD420" s="18">
        <f t="shared" si="570"/>
        <v>7.7967408228190038E-3</v>
      </c>
      <c r="BE420" s="16"/>
      <c r="BF420" s="18">
        <f t="shared" si="570"/>
        <v>2.627236121196308E-3</v>
      </c>
      <c r="BG420" s="18">
        <f t="shared" si="570"/>
        <v>7.734953130561717E-3</v>
      </c>
      <c r="BH420" s="18">
        <f t="shared" si="570"/>
        <v>2.1328783686191288E-2</v>
      </c>
      <c r="BI420" s="18">
        <f t="shared" si="570"/>
        <v>4.6323791260310276E-2</v>
      </c>
      <c r="BJ420" s="18">
        <f t="shared" si="570"/>
        <v>2.0868476484203757E-3</v>
      </c>
      <c r="BK420" s="18">
        <f t="shared" si="570"/>
        <v>1.905048828775513E-2</v>
      </c>
      <c r="BL420" s="18">
        <f t="shared" si="570"/>
        <v>1.559200137821648E-2</v>
      </c>
      <c r="BM420" s="16"/>
      <c r="BN420" s="18">
        <f t="shared" si="570"/>
        <v>-1.8310996286129422E-2</v>
      </c>
      <c r="BO420" s="18">
        <f t="shared" si="570"/>
        <v>-1.3309945604946583E-2</v>
      </c>
      <c r="BP420" s="18">
        <f t="shared" si="570"/>
        <v>-2.088336687154857E-2</v>
      </c>
      <c r="BQ420" s="18">
        <f t="shared" si="570"/>
        <v>2.4473027660991908E-2</v>
      </c>
      <c r="BR420" s="18">
        <f t="shared" si="570"/>
        <v>-1.8840099628175233E-2</v>
      </c>
      <c r="BS420" s="18">
        <f t="shared" si="570"/>
        <v>-2.2307169197884891E-3</v>
      </c>
      <c r="BT420" s="18">
        <f t="shared" si="570"/>
        <v>-5.6169789783750979E-3</v>
      </c>
      <c r="BU420" s="16"/>
      <c r="BV420" s="18">
        <f t="shared" si="570"/>
        <v>-4.1761981811080817E-2</v>
      </c>
      <c r="BW420" s="18">
        <f t="shared" si="570"/>
        <v>-3.6880398259192759E-2</v>
      </c>
      <c r="BX420" s="18">
        <f t="shared" si="570"/>
        <v>-4.427290256347205E-2</v>
      </c>
      <c r="BY420" s="18">
        <f t="shared" si="570"/>
        <v>-2.3888406039217047E-2</v>
      </c>
      <c r="BZ420" s="18">
        <f t="shared" si="570"/>
        <v>-4.2278445717655044E-2</v>
      </c>
      <c r="CA420" s="18">
        <f t="shared" si="570"/>
        <v>-2.606583468746726E-2</v>
      </c>
      <c r="CB420" s="18">
        <f t="shared" si="570"/>
        <v>-2.9371204343042967E-2</v>
      </c>
      <c r="CC420" s="16"/>
      <c r="CD420" s="18">
        <f t="shared" si="570"/>
        <v>-1.6116230113538244E-2</v>
      </c>
      <c r="CE420" s="18">
        <f t="shared" si="570"/>
        <v>5.6363432923960399E-3</v>
      </c>
      <c r="CF420" s="18">
        <f t="shared" si="570"/>
        <v>-2.08250178446856E-3</v>
      </c>
      <c r="CG420" s="18">
        <f t="shared" si="570"/>
        <v>1.9201864671635649E-2</v>
      </c>
      <c r="CH420" s="18">
        <f t="shared" si="570"/>
        <v>4.4144820097878901E-2</v>
      </c>
      <c r="CI420" s="18">
        <f t="shared" si="570"/>
        <v>1.6928313827432317E-2</v>
      </c>
      <c r="CJ420" s="18">
        <f t="shared" si="570"/>
        <v>-3.3938327386996425E-3</v>
      </c>
      <c r="CK420" s="16"/>
      <c r="CL420" s="18">
        <f t="shared" si="570"/>
        <v>-1.6116230113538244E-2</v>
      </c>
      <c r="CM420" s="18">
        <f t="shared" si="570"/>
        <v>-1.1103998562628892E-2</v>
      </c>
      <c r="CN420" s="18">
        <f t="shared" si="570"/>
        <v>-1.8694351758532179E-2</v>
      </c>
      <c r="CO420" s="18">
        <f t="shared" si="570"/>
        <v>2.2357041428477942E-3</v>
      </c>
      <c r="CP420" s="18">
        <f t="shared" si="570"/>
        <v>2.6763446253169176E-2</v>
      </c>
      <c r="CQ420" s="18">
        <f t="shared" si="570"/>
        <v>-1.6646516374117959E-2</v>
      </c>
      <c r="CR420" s="18">
        <f t="shared" si="570"/>
        <v>-3.3938327386996425E-3</v>
      </c>
      <c r="CS420" s="16"/>
      <c r="CT420" s="18">
        <f t="shared" ref="CT420:CZ420" si="571">CT176/CT175-1</f>
        <v>-1.2765722100436361E-2</v>
      </c>
      <c r="CU420" s="18">
        <f t="shared" si="571"/>
        <v>-7.7364219460099859E-3</v>
      </c>
      <c r="CV420" s="18">
        <f t="shared" si="571"/>
        <v>-1.5352623255261211E-2</v>
      </c>
      <c r="CW420" s="18">
        <f t="shared" si="571"/>
        <v>5.6487076505029599E-3</v>
      </c>
      <c r="CX420" s="18">
        <f t="shared" si="571"/>
        <v>3.0259976290074375E-2</v>
      </c>
      <c r="CY420" s="18">
        <f t="shared" si="571"/>
        <v>3.4053900629835709E-3</v>
      </c>
      <c r="CZ420" s="18">
        <f t="shared" si="571"/>
        <v>3.4053900629835709E-3</v>
      </c>
    </row>
    <row r="421" spans="12:104" x14ac:dyDescent="0.25">
      <c r="L421" s="121"/>
      <c r="M421" s="278"/>
      <c r="N421" s="278"/>
      <c r="O421" s="278"/>
      <c r="P421" s="278"/>
      <c r="Q421" s="278"/>
      <c r="R421" s="278"/>
      <c r="S421" s="278"/>
      <c r="T421" s="278"/>
      <c r="U421" s="63"/>
      <c r="V421" s="121"/>
      <c r="W421" s="278"/>
      <c r="X421" s="278"/>
      <c r="Y421" s="278"/>
      <c r="Z421" s="278"/>
      <c r="AA421" s="278"/>
      <c r="AB421" s="278"/>
      <c r="AC421" s="278"/>
      <c r="AD421" s="278"/>
      <c r="AO421" s="78">
        <v>41060</v>
      </c>
      <c r="AP421" s="16">
        <f t="shared" ref="AP421:CR421" si="572">AP177/AP176-1</f>
        <v>6.9176454138702548E-2</v>
      </c>
      <c r="AQ421" s="16">
        <f t="shared" si="572"/>
        <v>-1.3730279226351616E-3</v>
      </c>
      <c r="AR421" s="16">
        <f t="shared" si="572"/>
        <v>1.4478712524893522E-2</v>
      </c>
      <c r="AS421" s="16">
        <f t="shared" si="572"/>
        <v>8.9661329018579483E-2</v>
      </c>
      <c r="AT421" s="16">
        <f t="shared" si="572"/>
        <v>-1.141968944789018E-3</v>
      </c>
      <c r="AU421" s="16">
        <f t="shared" si="572"/>
        <v>2.1982951996410982E-2</v>
      </c>
      <c r="AV421" s="16">
        <f t="shared" si="572"/>
        <v>-2.0915873941637075E-3</v>
      </c>
      <c r="AW421" s="16"/>
      <c r="AX421" s="16">
        <f t="shared" si="572"/>
        <v>-6.4700689835550995E-2</v>
      </c>
      <c r="AY421" s="16">
        <f t="shared" si="572"/>
        <v>-6.5984881904428194E-2</v>
      </c>
      <c r="AZ421" s="16">
        <f t="shared" si="572"/>
        <v>-5.1158759998948589E-2</v>
      </c>
      <c r="BA421" s="16">
        <f t="shared" si="572"/>
        <v>1.915948934395395E-2</v>
      </c>
      <c r="BB421" s="16">
        <f t="shared" si="572"/>
        <v>-6.576877260184133E-2</v>
      </c>
      <c r="BC421" s="16">
        <f t="shared" si="572"/>
        <v>-4.4140049997929753E-2</v>
      </c>
      <c r="BD421" s="16">
        <f t="shared" si="572"/>
        <v>-6.6656950082461086E-2</v>
      </c>
      <c r="BE421" s="16"/>
      <c r="BF421" s="16">
        <f t="shared" si="572"/>
        <v>1.3749157203104545E-3</v>
      </c>
      <c r="BG421" s="16">
        <f t="shared" si="572"/>
        <v>7.0646481653283688E-2</v>
      </c>
      <c r="BH421" s="16">
        <f t="shared" si="572"/>
        <v>1.5873535254664173E-2</v>
      </c>
      <c r="BI421" s="16">
        <f t="shared" si="572"/>
        <v>9.1159521509661445E-2</v>
      </c>
      <c r="BJ421" s="16">
        <f t="shared" si="572"/>
        <v>2.313766644670423E-4</v>
      </c>
      <c r="BK421" s="16">
        <f t="shared" si="572"/>
        <v>2.3388092423000106E-2</v>
      </c>
      <c r="BL421" s="16">
        <f t="shared" si="572"/>
        <v>-7.1954743024194023E-4</v>
      </c>
      <c r="BM421" s="16"/>
      <c r="BN421" s="16">
        <f t="shared" si="572"/>
        <v>-1.427207130730046E-2</v>
      </c>
      <c r="BO421" s="16">
        <f t="shared" si="572"/>
        <v>5.3917091545148121E-2</v>
      </c>
      <c r="BP421" s="16">
        <f t="shared" si="572"/>
        <v>-1.5625503277516661E-2</v>
      </c>
      <c r="BQ421" s="16">
        <f t="shared" si="572"/>
        <v>7.4109604830018494E-2</v>
      </c>
      <c r="BR421" s="16">
        <f t="shared" si="572"/>
        <v>-1.5397741989878755E-2</v>
      </c>
      <c r="BS421" s="16">
        <f t="shared" si="572"/>
        <v>7.3971384306725785E-3</v>
      </c>
      <c r="BT421" s="16">
        <f t="shared" si="572"/>
        <v>-1.6333807417029167E-2</v>
      </c>
      <c r="BU421" s="16"/>
      <c r="BV421" s="16">
        <f t="shared" si="572"/>
        <v>-8.2283666154634005E-2</v>
      </c>
      <c r="BW421" s="16">
        <f t="shared" si="572"/>
        <v>-1.879930427404175E-2</v>
      </c>
      <c r="BX421" s="16">
        <f t="shared" si="572"/>
        <v>-8.3543716306061944E-2</v>
      </c>
      <c r="BY421" s="16">
        <f t="shared" si="572"/>
        <v>-6.899631517748761E-2</v>
      </c>
      <c r="BZ421" s="16">
        <f t="shared" si="572"/>
        <v>-8.333166970801098E-2</v>
      </c>
      <c r="CA421" s="16">
        <f t="shared" si="572"/>
        <v>-6.2109552041389016E-2</v>
      </c>
      <c r="CB421" s="16">
        <f t="shared" si="572"/>
        <v>-8.4203150069922961E-2</v>
      </c>
      <c r="CC421" s="16"/>
      <c r="CD421" s="16">
        <f t="shared" si="572"/>
        <v>-2.1510096575943827E-2</v>
      </c>
      <c r="CE421" s="16">
        <f t="shared" si="572"/>
        <v>7.039881634550782E-2</v>
      </c>
      <c r="CF421" s="16">
        <f t="shared" si="572"/>
        <v>-2.3132314169027612E-4</v>
      </c>
      <c r="CG421" s="16">
        <f t="shared" si="572"/>
        <v>1.5638540196929451E-2</v>
      </c>
      <c r="CH421" s="16">
        <f t="shared" si="572"/>
        <v>9.0907111061060863E-2</v>
      </c>
      <c r="CI421" s="16">
        <f t="shared" si="572"/>
        <v>2.3151359074292222E-2</v>
      </c>
      <c r="CJ421" s="16">
        <f t="shared" si="572"/>
        <v>-2.3556693723261968E-2</v>
      </c>
      <c r="CK421" s="16"/>
      <c r="CL421" s="16">
        <f t="shared" si="572"/>
        <v>-2.1510096575943827E-2</v>
      </c>
      <c r="CM421" s="16">
        <f t="shared" si="572"/>
        <v>4.6178365353453765E-2</v>
      </c>
      <c r="CN421" s="16">
        <f t="shared" si="572"/>
        <v>-2.2853590535361623E-2</v>
      </c>
      <c r="CO421" s="16">
        <f t="shared" si="572"/>
        <v>-7.3428225557560234E-3</v>
      </c>
      <c r="CP421" s="16">
        <f t="shared" si="572"/>
        <v>6.6222608596318677E-2</v>
      </c>
      <c r="CQ421" s="16">
        <f t="shared" si="572"/>
        <v>-2.2627501658443627E-2</v>
      </c>
      <c r="CR421" s="16">
        <f t="shared" si="572"/>
        <v>-2.3556693723261968E-2</v>
      </c>
      <c r="CS421" s="16"/>
      <c r="CT421" s="16">
        <f t="shared" ref="CT421:CZ421" si="573">CT177/CT176-1</f>
        <v>2.095971301316002E-3</v>
      </c>
      <c r="CU421" s="16">
        <f t="shared" si="573"/>
        <v>7.1417417302620079E-2</v>
      </c>
      <c r="CV421" s="16">
        <f t="shared" si="573"/>
        <v>7.2006555155912366E-4</v>
      </c>
      <c r="CW421" s="16">
        <f t="shared" si="573"/>
        <v>1.6605030792141928E-2</v>
      </c>
      <c r="CX421" s="16">
        <f t="shared" si="573"/>
        <v>9.1945227892356263E-2</v>
      </c>
      <c r="CY421" s="16">
        <f t="shared" si="573"/>
        <v>2.4124998934229591E-2</v>
      </c>
      <c r="CZ421" s="16">
        <f t="shared" si="573"/>
        <v>2.4124998934229591E-2</v>
      </c>
    </row>
    <row r="422" spans="12:104" x14ac:dyDescent="0.25">
      <c r="L422" s="121"/>
      <c r="M422" s="278"/>
      <c r="N422" s="278"/>
      <c r="O422" s="278"/>
      <c r="P422" s="278"/>
      <c r="Q422" s="278"/>
      <c r="R422" s="278"/>
      <c r="S422" s="278"/>
      <c r="T422" s="278"/>
      <c r="U422" s="63"/>
      <c r="V422" s="121"/>
      <c r="W422" s="278"/>
      <c r="X422" s="278"/>
      <c r="Y422" s="278"/>
      <c r="Z422" s="278"/>
      <c r="AA422" s="278"/>
      <c r="AB422" s="278"/>
      <c r="AC422" s="278"/>
      <c r="AD422" s="278"/>
      <c r="AO422" s="78">
        <v>41089</v>
      </c>
      <c r="AP422" s="18">
        <f t="shared" ref="AP422:CR422" si="574">AP178/AP177-1</f>
        <v>-2.5942393827443011E-2</v>
      </c>
      <c r="AQ422" s="18">
        <f t="shared" si="574"/>
        <v>-2.2210177020398625E-3</v>
      </c>
      <c r="AR422" s="18">
        <f t="shared" si="574"/>
        <v>-6.3561120543292882E-3</v>
      </c>
      <c r="AS422" s="18">
        <f t="shared" si="574"/>
        <v>-4.3804403481822907E-2</v>
      </c>
      <c r="AT422" s="18">
        <f t="shared" si="574"/>
        <v>-2.413579560792023E-3</v>
      </c>
      <c r="AU422" s="18">
        <f t="shared" si="574"/>
        <v>-9.9108529749443175E-3</v>
      </c>
      <c r="AV422" s="18">
        <f t="shared" si="574"/>
        <v>2.4762019925163248E-2</v>
      </c>
      <c r="AW422" s="16"/>
      <c r="AX422" s="18">
        <f t="shared" si="574"/>
        <v>2.6633326061053397E-2</v>
      </c>
      <c r="AY422" s="18">
        <f t="shared" si="574"/>
        <v>2.4353155270367743E-2</v>
      </c>
      <c r="AZ422" s="18">
        <f t="shared" si="574"/>
        <v>2.0107929601900665E-2</v>
      </c>
      <c r="BA422" s="18">
        <f t="shared" si="574"/>
        <v>-1.8337734381610793E-2</v>
      </c>
      <c r="BB422" s="18">
        <f t="shared" si="574"/>
        <v>2.4155464848844455E-2</v>
      </c>
      <c r="BC422" s="18">
        <f t="shared" si="574"/>
        <v>1.6458514107284383E-2</v>
      </c>
      <c r="BD422" s="18">
        <f t="shared" si="574"/>
        <v>5.2054840936813784E-2</v>
      </c>
      <c r="BE422" s="16"/>
      <c r="BF422" s="18">
        <f t="shared" si="574"/>
        <v>2.225961602162263E-3</v>
      </c>
      <c r="BG422" s="18">
        <f t="shared" si="574"/>
        <v>-2.3774178997808759E-2</v>
      </c>
      <c r="BH422" s="18">
        <f t="shared" si="574"/>
        <v>-4.1442989135389574E-3</v>
      </c>
      <c r="BI422" s="18">
        <f t="shared" si="574"/>
        <v>-4.1675948799816842E-2</v>
      </c>
      <c r="BJ422" s="18">
        <f t="shared" si="574"/>
        <v>-1.929904940559668E-4</v>
      </c>
      <c r="BK422" s="18">
        <f t="shared" si="574"/>
        <v>-7.7069525509489978E-3</v>
      </c>
      <c r="BL422" s="18">
        <f t="shared" si="574"/>
        <v>2.7043100832870648E-2</v>
      </c>
      <c r="BM422" s="16"/>
      <c r="BN422" s="18">
        <f t="shared" si="574"/>
        <v>6.3967706453369466E-3</v>
      </c>
      <c r="BO422" s="18">
        <f t="shared" si="574"/>
        <v>-1.9711570725411076E-2</v>
      </c>
      <c r="BP422" s="18">
        <f t="shared" si="574"/>
        <v>4.1615456024577391E-3</v>
      </c>
      <c r="BQ422" s="18">
        <f t="shared" si="574"/>
        <v>-3.768783955881494E-2</v>
      </c>
      <c r="BR422" s="18">
        <f t="shared" si="574"/>
        <v>3.9677519696601493E-3</v>
      </c>
      <c r="BS422" s="18">
        <f t="shared" si="574"/>
        <v>-3.5774797829877247E-3</v>
      </c>
      <c r="BT422" s="18">
        <f t="shared" si="574"/>
        <v>3.131718753267676E-2</v>
      </c>
      <c r="BU422" s="16"/>
      <c r="BV422" s="18">
        <f t="shared" si="574"/>
        <v>4.5811132828188272E-2</v>
      </c>
      <c r="BW422" s="18">
        <f t="shared" si="574"/>
        <v>1.8680288551235158E-2</v>
      </c>
      <c r="BX422" s="18">
        <f t="shared" si="574"/>
        <v>4.3488367789186633E-2</v>
      </c>
      <c r="BY422" s="18">
        <f t="shared" si="574"/>
        <v>3.9163840080267187E-2</v>
      </c>
      <c r="BZ422" s="18">
        <f t="shared" si="574"/>
        <v>4.3286984453545285E-2</v>
      </c>
      <c r="CA422" s="18">
        <f t="shared" si="574"/>
        <v>3.5446252451168059E-2</v>
      </c>
      <c r="CB422" s="18">
        <f t="shared" si="574"/>
        <v>7.1707528937237308E-2</v>
      </c>
      <c r="CC422" s="16"/>
      <c r="CD422" s="18">
        <f t="shared" si="574"/>
        <v>1.0010061219965616E-2</v>
      </c>
      <c r="CE422" s="18">
        <f t="shared" si="574"/>
        <v>-2.3585740327431326E-2</v>
      </c>
      <c r="CF422" s="18">
        <f t="shared" si="574"/>
        <v>1.930277465760355E-4</v>
      </c>
      <c r="CG422" s="18">
        <f t="shared" si="574"/>
        <v>-3.9520711316435309E-3</v>
      </c>
      <c r="CH422" s="18">
        <f t="shared" si="574"/>
        <v>-4.1490965667724033E-2</v>
      </c>
      <c r="CI422" s="18">
        <f t="shared" si="574"/>
        <v>-7.515412460056603E-3</v>
      </c>
      <c r="CJ422" s="18">
        <f t="shared" si="574"/>
        <v>3.5019950480509543E-2</v>
      </c>
      <c r="CK422" s="16"/>
      <c r="CL422" s="18">
        <f t="shared" si="574"/>
        <v>1.0010061219965616E-2</v>
      </c>
      <c r="CM422" s="18">
        <f t="shared" si="574"/>
        <v>-1.6192017557882465E-2</v>
      </c>
      <c r="CN422" s="18">
        <f t="shared" si="574"/>
        <v>7.7668109947577335E-3</v>
      </c>
      <c r="CO422" s="18">
        <f t="shared" si="574"/>
        <v>3.5903240948516046E-3</v>
      </c>
      <c r="CP422" s="18">
        <f t="shared" si="574"/>
        <v>-3.4232827022414369E-2</v>
      </c>
      <c r="CQ422" s="18">
        <f t="shared" si="574"/>
        <v>7.5723215800107546E-3</v>
      </c>
      <c r="CR422" s="18">
        <f t="shared" si="574"/>
        <v>3.5019950480509543E-2</v>
      </c>
      <c r="CS422" s="16"/>
      <c r="CT422" s="18">
        <f t="shared" ref="CT422:CZ422" si="575">CT178/CT177-1</f>
        <v>-2.4163678438210878E-2</v>
      </c>
      <c r="CU422" s="18">
        <f t="shared" si="575"/>
        <v>-4.9479208603290248E-2</v>
      </c>
      <c r="CV422" s="18">
        <f t="shared" si="575"/>
        <v>-2.6331028182693061E-2</v>
      </c>
      <c r="CW422" s="18">
        <f t="shared" si="575"/>
        <v>-3.0366203444742168E-2</v>
      </c>
      <c r="CX422" s="18">
        <f t="shared" si="575"/>
        <v>-6.6909606400121446E-2</v>
      </c>
      <c r="CY422" s="18">
        <f t="shared" si="575"/>
        <v>-3.3835048748820262E-2</v>
      </c>
      <c r="CZ422" s="18">
        <f t="shared" si="575"/>
        <v>-3.3835048748820262E-2</v>
      </c>
    </row>
    <row r="423" spans="12:104" x14ac:dyDescent="0.25">
      <c r="L423" s="121"/>
      <c r="M423" s="278"/>
      <c r="N423" s="278"/>
      <c r="O423" s="278"/>
      <c r="P423" s="278"/>
      <c r="Q423" s="278"/>
      <c r="R423" s="278"/>
      <c r="S423" s="278"/>
      <c r="T423" s="278"/>
      <c r="U423" s="63"/>
      <c r="V423" s="121"/>
      <c r="W423" s="278"/>
      <c r="X423" s="278"/>
      <c r="Y423" s="278"/>
      <c r="Z423" s="278"/>
      <c r="AA423" s="278"/>
      <c r="AB423" s="278"/>
      <c r="AC423" s="278"/>
      <c r="AD423" s="278"/>
      <c r="AO423" s="78">
        <v>41121</v>
      </c>
      <c r="AP423" s="16">
        <f t="shared" ref="AP423:CR423" si="576">AP179/AP178-1</f>
        <v>1.2553073657005642E-2</v>
      </c>
      <c r="AQ423" s="16">
        <f t="shared" si="576"/>
        <v>-1.7463198759821386E-2</v>
      </c>
      <c r="AR423" s="16">
        <f t="shared" si="576"/>
        <v>9.7393235868903361E-3</v>
      </c>
      <c r="AS423" s="16">
        <f t="shared" si="576"/>
        <v>3.3066481030281869E-2</v>
      </c>
      <c r="AT423" s="16">
        <f t="shared" si="576"/>
        <v>-1.7111022682053334E-2</v>
      </c>
      <c r="AU423" s="16">
        <f t="shared" si="576"/>
        <v>2.5067785337903548E-2</v>
      </c>
      <c r="AV423" s="16">
        <f t="shared" si="576"/>
        <v>3.860059130868021E-2</v>
      </c>
      <c r="AW423" s="16"/>
      <c r="AX423" s="16">
        <f t="shared" si="576"/>
        <v>-1.239744758432082E-2</v>
      </c>
      <c r="AY423" s="16">
        <f t="shared" si="576"/>
        <v>-2.9644147252862574E-2</v>
      </c>
      <c r="AZ423" s="16">
        <f t="shared" si="576"/>
        <v>-2.7788667511058351E-3</v>
      </c>
      <c r="BA423" s="16">
        <f t="shared" si="576"/>
        <v>2.0259093480590407E-2</v>
      </c>
      <c r="BB423" s="16">
        <f t="shared" si="576"/>
        <v>-2.9296337259559269E-2</v>
      </c>
      <c r="BC423" s="16">
        <f t="shared" si="576"/>
        <v>1.2359561198801217E-2</v>
      </c>
      <c r="BD423" s="16">
        <f t="shared" si="576"/>
        <v>2.5724594916886057E-2</v>
      </c>
      <c r="BE423" s="16"/>
      <c r="BF423" s="16">
        <f t="shared" si="576"/>
        <v>1.7773582361270357E-2</v>
      </c>
      <c r="BG423" s="16">
        <f t="shared" si="576"/>
        <v>3.0549769106805735E-2</v>
      </c>
      <c r="BH423" s="16">
        <f t="shared" si="576"/>
        <v>2.7686008618075242E-2</v>
      </c>
      <c r="BI423" s="16">
        <f t="shared" si="576"/>
        <v>5.1427773215541261E-2</v>
      </c>
      <c r="BJ423" s="16">
        <f t="shared" si="576"/>
        <v>3.5843550829195436E-4</v>
      </c>
      <c r="BK423" s="16">
        <f t="shared" si="576"/>
        <v>4.3286912046491821E-2</v>
      </c>
      <c r="BL423" s="16">
        <f t="shared" si="576"/>
        <v>5.7060244458769116E-2</v>
      </c>
      <c r="BM423" s="16"/>
      <c r="BN423" s="16">
        <f t="shared" si="576"/>
        <v>-9.6453840703096816E-3</v>
      </c>
      <c r="BO423" s="16">
        <f t="shared" si="576"/>
        <v>2.7866103700113776E-3</v>
      </c>
      <c r="BP423" s="16">
        <f t="shared" si="576"/>
        <v>-2.6940143570996278E-2</v>
      </c>
      <c r="BQ423" s="16">
        <f t="shared" si="576"/>
        <v>2.3102158050581467E-2</v>
      </c>
      <c r="BR423" s="16">
        <f t="shared" si="576"/>
        <v>-2.6591364366758685E-2</v>
      </c>
      <c r="BS423" s="16">
        <f t="shared" si="576"/>
        <v>1.5180612850217878E-2</v>
      </c>
      <c r="BT423" s="16">
        <f t="shared" si="576"/>
        <v>2.8582889709857229E-2</v>
      </c>
      <c r="BU423" s="16"/>
      <c r="BV423" s="16">
        <f t="shared" si="576"/>
        <v>-3.2008086253369261E-2</v>
      </c>
      <c r="BW423" s="16">
        <f t="shared" si="576"/>
        <v>-1.9856812460722018E-2</v>
      </c>
      <c r="BX423" s="16">
        <f t="shared" si="576"/>
        <v>-4.891232144102664E-2</v>
      </c>
      <c r="BY423" s="16">
        <f t="shared" si="576"/>
        <v>-2.2580499775897711E-2</v>
      </c>
      <c r="BZ423" s="16">
        <f t="shared" si="576"/>
        <v>-4.8571417845531983E-2</v>
      </c>
      <c r="CA423" s="16">
        <f t="shared" si="576"/>
        <v>-7.7426727507421411E-3</v>
      </c>
      <c r="CB423" s="16">
        <f t="shared" si="576"/>
        <v>5.356973999271597E-3</v>
      </c>
      <c r="CC423" s="16"/>
      <c r="CD423" s="16">
        <f t="shared" si="576"/>
        <v>-2.4454758696411671E-2</v>
      </c>
      <c r="CE423" s="16">
        <f t="shared" si="576"/>
        <v>3.0180515829981935E-2</v>
      </c>
      <c r="CF423" s="16">
        <f t="shared" si="576"/>
        <v>-3.583070783120812E-4</v>
      </c>
      <c r="CG423" s="16">
        <f t="shared" si="576"/>
        <v>2.7317781446904998E-2</v>
      </c>
      <c r="CH423" s="16">
        <f t="shared" si="576"/>
        <v>5.1051039202064219E-2</v>
      </c>
      <c r="CI423" s="16">
        <f t="shared" si="576"/>
        <v>4.2913094961194886E-2</v>
      </c>
      <c r="CJ423" s="16">
        <f t="shared" si="576"/>
        <v>1.3201864466275914E-2</v>
      </c>
      <c r="CK423" s="16"/>
      <c r="CL423" s="16">
        <f t="shared" si="576"/>
        <v>-2.4454758696411671E-2</v>
      </c>
      <c r="CM423" s="16">
        <f t="shared" si="576"/>
        <v>-1.2208667426586217E-2</v>
      </c>
      <c r="CN423" s="16">
        <f t="shared" si="576"/>
        <v>-4.1490899144494109E-2</v>
      </c>
      <c r="CO423" s="16">
        <f t="shared" si="576"/>
        <v>-1.4953607917705058E-2</v>
      </c>
      <c r="CP423" s="16">
        <f t="shared" si="576"/>
        <v>7.8030895193352823E-3</v>
      </c>
      <c r="CQ423" s="16">
        <f t="shared" si="576"/>
        <v>-4.1147335447726419E-2</v>
      </c>
      <c r="CR423" s="16">
        <f t="shared" si="576"/>
        <v>1.3201864466275914E-2</v>
      </c>
      <c r="CS423" s="16"/>
      <c r="CT423" s="16">
        <f t="shared" ref="CT423:CZ423" si="577">CT179/CT178-1</f>
        <v>-3.7165963154365045E-2</v>
      </c>
      <c r="CU423" s="16">
        <f t="shared" si="577"/>
        <v>-2.5079436570369595E-2</v>
      </c>
      <c r="CV423" s="16">
        <f t="shared" si="577"/>
        <v>-5.398012531252161E-2</v>
      </c>
      <c r="CW423" s="16">
        <f t="shared" si="577"/>
        <v>-2.7788610909053602E-2</v>
      </c>
      <c r="CX423" s="16">
        <f t="shared" si="577"/>
        <v>-5.3284297396991587E-3</v>
      </c>
      <c r="CY423" s="16">
        <f t="shared" si="577"/>
        <v>-1.3029846202691653E-2</v>
      </c>
      <c r="CZ423" s="16">
        <f t="shared" si="577"/>
        <v>-1.3029846202691653E-2</v>
      </c>
    </row>
    <row r="424" spans="12:104" x14ac:dyDescent="0.25">
      <c r="L424" s="121"/>
      <c r="M424" s="278"/>
      <c r="N424" s="278"/>
      <c r="O424" s="278"/>
      <c r="P424" s="278"/>
      <c r="Q424" s="278"/>
      <c r="R424" s="278"/>
      <c r="S424" s="278"/>
      <c r="T424" s="278"/>
      <c r="U424" s="63"/>
      <c r="V424" s="121"/>
      <c r="W424" s="278"/>
      <c r="X424" s="278"/>
      <c r="Y424" s="278"/>
      <c r="Z424" s="278"/>
      <c r="AA424" s="278"/>
      <c r="AB424" s="278"/>
      <c r="AC424" s="278"/>
      <c r="AD424" s="278"/>
      <c r="AO424" s="78">
        <v>41152</v>
      </c>
      <c r="AP424" s="18">
        <f t="shared" ref="AP424:CR424" si="578">AP180/AP179-1</f>
        <v>-3.9114941576199547E-2</v>
      </c>
      <c r="AQ424" s="18">
        <f t="shared" si="578"/>
        <v>-1.6613849369563671E-2</v>
      </c>
      <c r="AR424" s="18">
        <f t="shared" si="578"/>
        <v>-2.7772783518238309E-2</v>
      </c>
      <c r="AS424" s="18">
        <f t="shared" si="578"/>
        <v>-4.1312461123782063E-2</v>
      </c>
      <c r="AT424" s="18">
        <f t="shared" si="578"/>
        <v>-1.6744939271254977E-2</v>
      </c>
      <c r="AU424" s="18">
        <f t="shared" si="578"/>
        <v>-2.2125734058658142E-2</v>
      </c>
      <c r="AV424" s="18">
        <f t="shared" si="578"/>
        <v>-5.5875971438715477E-2</v>
      </c>
      <c r="AW424" s="16"/>
      <c r="AX424" s="18">
        <f t="shared" si="578"/>
        <v>4.0707201379905023E-2</v>
      </c>
      <c r="AY424" s="18">
        <f t="shared" si="578"/>
        <v>2.3417048698358922E-2</v>
      </c>
      <c r="AZ424" s="18">
        <f t="shared" si="578"/>
        <v>1.1803865570109373E-2</v>
      </c>
      <c r="BA424" s="18">
        <f t="shared" si="578"/>
        <v>-2.2869744183422469E-3</v>
      </c>
      <c r="BB424" s="18">
        <f t="shared" si="578"/>
        <v>2.3280622493640823E-2</v>
      </c>
      <c r="BC424" s="18">
        <f t="shared" si="578"/>
        <v>1.768079060924288E-2</v>
      </c>
      <c r="BD424" s="18">
        <f t="shared" si="578"/>
        <v>-1.744332448046404E-2</v>
      </c>
      <c r="BE424" s="16"/>
      <c r="BF424" s="18">
        <f t="shared" si="578"/>
        <v>1.6894532589169398E-2</v>
      </c>
      <c r="BG424" s="18">
        <f t="shared" si="578"/>
        <v>-2.2881237642212615E-2</v>
      </c>
      <c r="BH424" s="18">
        <f t="shared" si="578"/>
        <v>-1.1347459125309767E-2</v>
      </c>
      <c r="BI424" s="18">
        <f t="shared" si="578"/>
        <v>-2.5115883255407145E-2</v>
      </c>
      <c r="BJ424" s="18">
        <f t="shared" si="578"/>
        <v>-1.3330460430749369E-4</v>
      </c>
      <c r="BK424" s="18">
        <f t="shared" si="578"/>
        <v>-5.6050054046019593E-3</v>
      </c>
      <c r="BL424" s="18">
        <f t="shared" si="578"/>
        <v>-3.9925437269968778E-2</v>
      </c>
      <c r="BM424" s="16"/>
      <c r="BN424" s="18">
        <f t="shared" si="578"/>
        <v>2.8566144875825206E-2</v>
      </c>
      <c r="BO424" s="18">
        <f t="shared" si="578"/>
        <v>-1.1666159788249475E-2</v>
      </c>
      <c r="BP424" s="18">
        <f t="shared" si="578"/>
        <v>1.1477701878225499E-2</v>
      </c>
      <c r="BQ424" s="18">
        <f t="shared" si="578"/>
        <v>-1.3926453997595512E-2</v>
      </c>
      <c r="BR424" s="18">
        <f t="shared" si="578"/>
        <v>1.1342867243410826E-2</v>
      </c>
      <c r="BS424" s="18">
        <f t="shared" si="578"/>
        <v>5.8083638925634506E-3</v>
      </c>
      <c r="BT424" s="18">
        <f t="shared" si="578"/>
        <v>-2.8905987658086163E-2</v>
      </c>
      <c r="BU424" s="16"/>
      <c r="BV424" s="18">
        <f t="shared" si="578"/>
        <v>4.3092727764260763E-2</v>
      </c>
      <c r="BW424" s="18">
        <f t="shared" si="578"/>
        <v>2.2922166592029836E-3</v>
      </c>
      <c r="BX424" s="18">
        <f t="shared" si="578"/>
        <v>2.5762942306698067E-2</v>
      </c>
      <c r="BY424" s="18">
        <f t="shared" si="578"/>
        <v>1.4123139246615013E-2</v>
      </c>
      <c r="BZ424" s="18">
        <f t="shared" si="578"/>
        <v>2.5626203383560364E-2</v>
      </c>
      <c r="CA424" s="18">
        <f t="shared" si="578"/>
        <v>2.0013535471228305E-2</v>
      </c>
      <c r="CB424" s="18">
        <f t="shared" si="578"/>
        <v>-1.5191091700226922E-2</v>
      </c>
      <c r="CC424" s="16"/>
      <c r="CD424" s="18">
        <f t="shared" si="578"/>
        <v>2.2626358857453788E-2</v>
      </c>
      <c r="CE424" s="18">
        <f t="shared" si="578"/>
        <v>-2.2750965846405014E-2</v>
      </c>
      <c r="CF424" s="18">
        <f t="shared" si="578"/>
        <v>1.3332237679408721E-4</v>
      </c>
      <c r="CG424" s="18">
        <f t="shared" si="578"/>
        <v>-1.1215649618736778E-2</v>
      </c>
      <c r="CH424" s="18">
        <f t="shared" si="578"/>
        <v>-2.4985909387863825E-2</v>
      </c>
      <c r="CI424" s="18">
        <f t="shared" si="578"/>
        <v>-5.4724303004503039E-3</v>
      </c>
      <c r="CJ424" s="18">
        <f t="shared" si="578"/>
        <v>-3.4513882362542936E-2</v>
      </c>
      <c r="CK424" s="16"/>
      <c r="CL424" s="18">
        <f t="shared" si="578"/>
        <v>2.2626358857453788E-2</v>
      </c>
      <c r="CM424" s="18">
        <f t="shared" si="578"/>
        <v>-1.7373611423537216E-2</v>
      </c>
      <c r="CN424" s="18">
        <f t="shared" si="578"/>
        <v>5.6365985700508325E-3</v>
      </c>
      <c r="CO424" s="18">
        <f t="shared" si="578"/>
        <v>-5.7748216271386044E-3</v>
      </c>
      <c r="CP424" s="18">
        <f t="shared" si="578"/>
        <v>-1.9620852836999547E-2</v>
      </c>
      <c r="CQ424" s="18">
        <f t="shared" si="578"/>
        <v>5.5025425812009754E-3</v>
      </c>
      <c r="CR424" s="18">
        <f t="shared" si="578"/>
        <v>-3.4513882362542936E-2</v>
      </c>
      <c r="CS424" s="16"/>
      <c r="CT424" s="18">
        <f t="shared" ref="CT424:CZ424" si="579">CT180/CT179-1</f>
        <v>5.9182871898581846E-2</v>
      </c>
      <c r="CU424" s="18">
        <f t="shared" si="579"/>
        <v>1.7752995745757616E-2</v>
      </c>
      <c r="CV424" s="18">
        <f t="shared" si="579"/>
        <v>4.1585767210036595E-2</v>
      </c>
      <c r="CW424" s="18">
        <f t="shared" si="579"/>
        <v>2.9766415291116566E-2</v>
      </c>
      <c r="CX424" s="18">
        <f t="shared" si="579"/>
        <v>1.5425420680295954E-2</v>
      </c>
      <c r="CY424" s="18">
        <f t="shared" si="579"/>
        <v>3.5747673355468246E-2</v>
      </c>
      <c r="CZ424" s="18">
        <f t="shared" si="579"/>
        <v>3.5747673355468246E-2</v>
      </c>
    </row>
    <row r="425" spans="12:104" x14ac:dyDescent="0.25">
      <c r="L425" s="121"/>
      <c r="M425" s="278"/>
      <c r="N425" s="278"/>
      <c r="O425" s="278"/>
      <c r="P425" s="278"/>
      <c r="Q425" s="278"/>
      <c r="R425" s="278"/>
      <c r="S425" s="278"/>
      <c r="T425" s="278"/>
      <c r="U425" s="63"/>
      <c r="V425" s="121"/>
      <c r="W425" s="278"/>
      <c r="X425" s="278"/>
      <c r="Y425" s="278"/>
      <c r="Z425" s="278"/>
      <c r="AA425" s="278"/>
      <c r="AB425" s="278"/>
      <c r="AC425" s="278"/>
      <c r="AD425" s="278"/>
      <c r="AO425" s="78">
        <v>41180</v>
      </c>
      <c r="AP425" s="16">
        <f t="shared" ref="AP425:CR425" si="580">AP181/AP180-1</f>
        <v>-1.248814144027599E-2</v>
      </c>
      <c r="AQ425" s="16">
        <f t="shared" si="580"/>
        <v>9.7911495687230676E-3</v>
      </c>
      <c r="AR425" s="16">
        <f t="shared" si="580"/>
        <v>6.8423858061286147E-3</v>
      </c>
      <c r="AS425" s="16">
        <f t="shared" si="580"/>
        <v>-7.3263044065962069E-3</v>
      </c>
      <c r="AT425" s="16">
        <f t="shared" si="580"/>
        <v>3.4422557480731086E-3</v>
      </c>
      <c r="AU425" s="16">
        <f t="shared" si="580"/>
        <v>-7.7576087511270764E-3</v>
      </c>
      <c r="AV425" s="16">
        <f t="shared" si="580"/>
        <v>-6.7656669145852444E-3</v>
      </c>
      <c r="AW425" s="16"/>
      <c r="AX425" s="16">
        <f t="shared" si="580"/>
        <v>1.264606731760165E-2</v>
      </c>
      <c r="AY425" s="16">
        <f t="shared" si="580"/>
        <v>2.2561036422887648E-2</v>
      </c>
      <c r="AZ425" s="16">
        <f t="shared" si="580"/>
        <v>1.9574982395247575E-2</v>
      </c>
      <c r="BA425" s="16">
        <f t="shared" si="580"/>
        <v>5.2271139722901427E-3</v>
      </c>
      <c r="BB425" s="16">
        <f t="shared" si="580"/>
        <v>1.6131854063589079E-2</v>
      </c>
      <c r="BC425" s="16">
        <f t="shared" si="580"/>
        <v>4.7903553239838637E-3</v>
      </c>
      <c r="BD425" s="16">
        <f t="shared" si="580"/>
        <v>5.7948413237660645E-3</v>
      </c>
      <c r="BE425" s="16"/>
      <c r="BF425" s="16">
        <f t="shared" si="580"/>
        <v>-9.6962125018672518E-3</v>
      </c>
      <c r="BG425" s="16">
        <f t="shared" si="580"/>
        <v>-2.2063266268984916E-2</v>
      </c>
      <c r="BH425" s="16">
        <f t="shared" si="580"/>
        <v>-2.9201719225344647E-3</v>
      </c>
      <c r="BI425" s="16">
        <f t="shared" si="580"/>
        <v>-1.6951479504083822E-2</v>
      </c>
      <c r="BJ425" s="16">
        <f t="shared" si="580"/>
        <v>-6.2873335970132782E-3</v>
      </c>
      <c r="BK425" s="16">
        <f t="shared" si="580"/>
        <v>-1.7378601830037144E-2</v>
      </c>
      <c r="BL425" s="16">
        <f t="shared" si="580"/>
        <v>-1.6396278072331905E-2</v>
      </c>
      <c r="BM425" s="16"/>
      <c r="BN425" s="16">
        <f t="shared" si="580"/>
        <v>-6.7958857340419954E-3</v>
      </c>
      <c r="BO425" s="16">
        <f t="shared" si="580"/>
        <v>-1.919915919205939E-2</v>
      </c>
      <c r="BP425" s="16">
        <f t="shared" si="580"/>
        <v>2.9287243010072128E-3</v>
      </c>
      <c r="BQ425" s="16">
        <f t="shared" si="580"/>
        <v>-1.4072401413038227E-2</v>
      </c>
      <c r="BR425" s="16">
        <f t="shared" si="580"/>
        <v>-3.3770231627002767E-3</v>
      </c>
      <c r="BS425" s="16">
        <f t="shared" si="580"/>
        <v>-1.4500774662526972E-2</v>
      </c>
      <c r="BT425" s="16">
        <f t="shared" si="580"/>
        <v>-1.3515573949361093E-2</v>
      </c>
      <c r="BU425" s="16"/>
      <c r="BV425" s="16">
        <f t="shared" si="580"/>
        <v>7.3803752825511992E-3</v>
      </c>
      <c r="BW425" s="16">
        <f t="shared" si="580"/>
        <v>-5.1999333281356197E-3</v>
      </c>
      <c r="BX425" s="16">
        <f t="shared" si="580"/>
        <v>1.7243787209539008E-2</v>
      </c>
      <c r="BY425" s="16">
        <f t="shared" si="580"/>
        <v>1.4273260463757209E-2</v>
      </c>
      <c r="BZ425" s="16">
        <f t="shared" si="580"/>
        <v>1.0848036169863295E-2</v>
      </c>
      <c r="CA425" s="16">
        <f t="shared" si="580"/>
        <v>-4.3448753245467486E-4</v>
      </c>
      <c r="CB425" s="16">
        <f t="shared" si="580"/>
        <v>5.6477520709941054E-4</v>
      </c>
      <c r="CC425" s="16"/>
      <c r="CD425" s="16">
        <f t="shared" si="580"/>
        <v>7.818259751393164E-3</v>
      </c>
      <c r="CE425" s="16">
        <f t="shared" si="580"/>
        <v>-1.5875748800784462E-2</v>
      </c>
      <c r="CF425" s="16">
        <f t="shared" si="580"/>
        <v>6.3271142751677445E-3</v>
      </c>
      <c r="CG425" s="16">
        <f t="shared" si="580"/>
        <v>3.3884660911762676E-3</v>
      </c>
      <c r="CH425" s="16">
        <f t="shared" si="580"/>
        <v>-1.0731619176871376E-2</v>
      </c>
      <c r="CI425" s="16">
        <f t="shared" si="580"/>
        <v>-1.1161443954590622E-2</v>
      </c>
      <c r="CJ425" s="16">
        <f t="shared" si="580"/>
        <v>9.9969709547820251E-4</v>
      </c>
      <c r="CK425" s="16"/>
      <c r="CL425" s="16">
        <f t="shared" si="580"/>
        <v>7.818259751393164E-3</v>
      </c>
      <c r="CM425" s="16">
        <f t="shared" si="580"/>
        <v>-4.7675172224750373E-3</v>
      </c>
      <c r="CN425" s="16">
        <f t="shared" si="580"/>
        <v>1.7685959070709023E-2</v>
      </c>
      <c r="CO425" s="16">
        <f t="shared" si="580"/>
        <v>1.4714141107073475E-2</v>
      </c>
      <c r="CP425" s="16">
        <f t="shared" si="580"/>
        <v>4.3467639392824609E-4</v>
      </c>
      <c r="CQ425" s="16">
        <f t="shared" si="580"/>
        <v>1.1287427949035367E-2</v>
      </c>
      <c r="CR425" s="16">
        <f t="shared" si="580"/>
        <v>9.9969709547820251E-4</v>
      </c>
      <c r="CS425" s="16"/>
      <c r="CT425" s="16">
        <f t="shared" ref="CT425:CZ425" si="581">CT181/CT180-1</f>
        <v>6.8117529662594656E-3</v>
      </c>
      <c r="CU425" s="16">
        <f t="shared" si="581"/>
        <v>-5.761454608515626E-3</v>
      </c>
      <c r="CV425" s="16">
        <f t="shared" si="581"/>
        <v>1.6669597427100502E-2</v>
      </c>
      <c r="CW425" s="16">
        <f t="shared" si="581"/>
        <v>1.3700747414199244E-2</v>
      </c>
      <c r="CX425" s="16">
        <f t="shared" si="581"/>
        <v>-5.644564161101373E-4</v>
      </c>
      <c r="CY425" s="16">
        <f t="shared" si="581"/>
        <v>-9.9869869928936872E-4</v>
      </c>
      <c r="CZ425" s="16">
        <f t="shared" si="581"/>
        <v>-9.9869869928936872E-4</v>
      </c>
    </row>
    <row r="426" spans="12:104" x14ac:dyDescent="0.25">
      <c r="L426" s="121"/>
      <c r="M426" s="278"/>
      <c r="N426" s="278"/>
      <c r="O426" s="278"/>
      <c r="P426" s="278"/>
      <c r="Q426" s="278"/>
      <c r="R426" s="278"/>
      <c r="S426" s="278"/>
      <c r="T426" s="278"/>
      <c r="U426" s="63"/>
      <c r="V426" s="121"/>
      <c r="W426" s="278"/>
      <c r="X426" s="278"/>
      <c r="Y426" s="278"/>
      <c r="Z426" s="278"/>
      <c r="AA426" s="278"/>
      <c r="AB426" s="278"/>
      <c r="AC426" s="278"/>
      <c r="AD426" s="278"/>
      <c r="AO426" s="78">
        <v>41213</v>
      </c>
      <c r="AP426" s="18">
        <f t="shared" ref="AP426:CR426" si="582">AP182/AP181-1</f>
        <v>-4.0173970760336575E-3</v>
      </c>
      <c r="AQ426" s="18">
        <f t="shared" si="582"/>
        <v>3.6123144614799152E-3</v>
      </c>
      <c r="AR426" s="18">
        <f t="shared" si="582"/>
        <v>-6.234063701974879E-3</v>
      </c>
      <c r="AS426" s="18">
        <f t="shared" si="582"/>
        <v>-2.6607478417168373E-2</v>
      </c>
      <c r="AT426" s="18">
        <f t="shared" si="582"/>
        <v>4.6942962659006771E-3</v>
      </c>
      <c r="AU426" s="18">
        <f t="shared" si="582"/>
        <v>-2.1774539219888478E-2</v>
      </c>
      <c r="AV426" s="18">
        <f t="shared" si="582"/>
        <v>-4.2691248209979493E-3</v>
      </c>
      <c r="AW426" s="16"/>
      <c r="AX426" s="18">
        <f t="shared" si="582"/>
        <v>4.033601655530461E-3</v>
      </c>
      <c r="AY426" s="18">
        <f t="shared" si="582"/>
        <v>7.6604867546024025E-3</v>
      </c>
      <c r="AZ426" s="18">
        <f t="shared" si="582"/>
        <v>-2.2256077761134696E-3</v>
      </c>
      <c r="BA426" s="18">
        <f t="shared" si="582"/>
        <v>-2.2681200730630957E-2</v>
      </c>
      <c r="BB426" s="18">
        <f t="shared" si="582"/>
        <v>8.7468328426205666E-3</v>
      </c>
      <c r="BC426" s="18">
        <f t="shared" si="582"/>
        <v>-1.7828767381803834E-2</v>
      </c>
      <c r="BD426" s="18">
        <f t="shared" si="582"/>
        <v>-2.5274311441325636E-4</v>
      </c>
      <c r="BE426" s="16"/>
      <c r="BF426" s="18">
        <f t="shared" si="582"/>
        <v>-3.599312612478478E-3</v>
      </c>
      <c r="BG426" s="18">
        <f t="shared" si="582"/>
        <v>-7.6022498205471356E-3</v>
      </c>
      <c r="BH426" s="18">
        <f t="shared" si="582"/>
        <v>-9.8109379703438249E-3</v>
      </c>
      <c r="BI426" s="18">
        <f t="shared" si="582"/>
        <v>-3.0111022396993592E-2</v>
      </c>
      <c r="BJ426" s="18">
        <f t="shared" si="582"/>
        <v>1.0780874136655516E-3</v>
      </c>
      <c r="BK426" s="18">
        <f t="shared" si="582"/>
        <v>-2.5295478458721932E-2</v>
      </c>
      <c r="BL426" s="18">
        <f t="shared" si="582"/>
        <v>-7.8530715186638789E-3</v>
      </c>
      <c r="BM426" s="16"/>
      <c r="BN426" s="18">
        <f t="shared" si="582"/>
        <v>6.2731710499133175E-3</v>
      </c>
      <c r="BO426" s="18">
        <f t="shared" si="582"/>
        <v>2.2305721548463442E-3</v>
      </c>
      <c r="BP426" s="18">
        <f t="shared" si="582"/>
        <v>9.9081461778962598E-3</v>
      </c>
      <c r="BQ426" s="18">
        <f t="shared" si="582"/>
        <v>-2.0501220630572692E-2</v>
      </c>
      <c r="BR426" s="18">
        <f t="shared" si="582"/>
        <v>1.0996915439249078E-2</v>
      </c>
      <c r="BS426" s="18">
        <f t="shared" si="582"/>
        <v>-1.5637963579034575E-2</v>
      </c>
      <c r="BT426" s="18">
        <f t="shared" si="582"/>
        <v>1.9772652786800293E-3</v>
      </c>
      <c r="BU426" s="16"/>
      <c r="BV426" s="18">
        <f t="shared" si="582"/>
        <v>2.7334788204353533E-2</v>
      </c>
      <c r="BW426" s="18">
        <f t="shared" si="582"/>
        <v>2.3207576430113841E-2</v>
      </c>
      <c r="BX426" s="18">
        <f t="shared" si="582"/>
        <v>3.1045844516565335E-2</v>
      </c>
      <c r="BY426" s="18">
        <f t="shared" si="582"/>
        <v>2.0930317691432609E-2</v>
      </c>
      <c r="BZ426" s="18">
        <f t="shared" si="582"/>
        <v>3.2157402064451279E-2</v>
      </c>
      <c r="CA426" s="18">
        <f t="shared" si="582"/>
        <v>4.9650465666419841E-3</v>
      </c>
      <c r="CB426" s="18">
        <f t="shared" si="582"/>
        <v>2.2948967760555661E-2</v>
      </c>
      <c r="CC426" s="16"/>
      <c r="CD426" s="18">
        <f t="shared" si="582"/>
        <v>2.2259223556217567E-2</v>
      </c>
      <c r="CE426" s="18">
        <f t="shared" si="582"/>
        <v>-8.6709891499459069E-3</v>
      </c>
      <c r="CF426" s="18">
        <f t="shared" si="582"/>
        <v>-1.0769263928760431E-3</v>
      </c>
      <c r="CG426" s="18">
        <f t="shared" si="582"/>
        <v>-1.0877298705180727E-2</v>
      </c>
      <c r="CH426" s="18">
        <f t="shared" si="582"/>
        <v>-3.1155521435134115E-2</v>
      </c>
      <c r="CI426" s="18">
        <f t="shared" si="582"/>
        <v>-2.6345163483225464E-2</v>
      </c>
      <c r="CJ426" s="18">
        <f t="shared" si="582"/>
        <v>1.789507133143986E-2</v>
      </c>
      <c r="CK426" s="16"/>
      <c r="CL426" s="18">
        <f t="shared" si="582"/>
        <v>2.2259223556217567E-2</v>
      </c>
      <c r="CM426" s="18">
        <f t="shared" si="582"/>
        <v>1.8152402340554374E-2</v>
      </c>
      <c r="CN426" s="18">
        <f t="shared" si="582"/>
        <v>2.5951945332851167E-2</v>
      </c>
      <c r="CO426" s="18">
        <f t="shared" si="582"/>
        <v>1.5886394436636753E-2</v>
      </c>
      <c r="CP426" s="18">
        <f t="shared" si="582"/>
        <v>-4.9405166713056836E-3</v>
      </c>
      <c r="CQ426" s="18">
        <f t="shared" si="582"/>
        <v>2.7058011212140132E-2</v>
      </c>
      <c r="CR426" s="18">
        <f t="shared" si="582"/>
        <v>1.789507133143986E-2</v>
      </c>
      <c r="CS426" s="16"/>
      <c r="CT426" s="18">
        <f t="shared" ref="CT426:CZ426" si="583">CT182/CT181-1</f>
        <v>4.2874283879470454E-3</v>
      </c>
      <c r="CU426" s="18">
        <f t="shared" si="583"/>
        <v>2.5280700964436242E-4</v>
      </c>
      <c r="CV426" s="18">
        <f t="shared" si="583"/>
        <v>7.9152303889953313E-3</v>
      </c>
      <c r="CW426" s="18">
        <f t="shared" si="583"/>
        <v>-1.9733634157158564E-3</v>
      </c>
      <c r="CX426" s="18">
        <f t="shared" si="583"/>
        <v>-2.2434127687518624E-2</v>
      </c>
      <c r="CY426" s="18">
        <f t="shared" si="583"/>
        <v>-1.7580467609527251E-2</v>
      </c>
      <c r="CZ426" s="18">
        <f t="shared" si="583"/>
        <v>-1.7580467609527251E-2</v>
      </c>
    </row>
    <row r="427" spans="12:104" x14ac:dyDescent="0.25">
      <c r="AO427" s="78">
        <v>41243</v>
      </c>
      <c r="AP427" s="16">
        <f t="shared" ref="AP427:CR427" si="584">AP183/AP182-1</f>
        <v>-5.0507707686641146E-3</v>
      </c>
      <c r="AQ427" s="16">
        <f t="shared" si="584"/>
        <v>-3.085125096410235E-3</v>
      </c>
      <c r="AR427" s="16">
        <f t="shared" si="584"/>
        <v>-1.2002739755813896E-2</v>
      </c>
      <c r="AS427" s="16">
        <f t="shared" si="584"/>
        <v>-3.7756700800179011E-2</v>
      </c>
      <c r="AT427" s="16">
        <f t="shared" si="584"/>
        <v>-1.4539870284753231E-3</v>
      </c>
      <c r="AU427" s="16">
        <f t="shared" si="584"/>
        <v>1.75269476820894E-5</v>
      </c>
      <c r="AV427" s="16">
        <f t="shared" si="584"/>
        <v>-2.1631487333761967E-4</v>
      </c>
      <c r="AW427" s="16"/>
      <c r="AX427" s="16">
        <f t="shared" si="584"/>
        <v>5.0764105547036475E-3</v>
      </c>
      <c r="AY427" s="16">
        <f t="shared" si="584"/>
        <v>1.9756240966914973E-3</v>
      </c>
      <c r="AZ427" s="16">
        <f t="shared" si="584"/>
        <v>-6.9872600358918957E-3</v>
      </c>
      <c r="BA427" s="16">
        <f t="shared" si="584"/>
        <v>-3.287195875992821E-2</v>
      </c>
      <c r="BB427" s="16">
        <f t="shared" si="584"/>
        <v>3.6150424911305379E-3</v>
      </c>
      <c r="BC427" s="16">
        <f t="shared" si="584"/>
        <v>5.0940264763676968E-3</v>
      </c>
      <c r="BD427" s="16">
        <f t="shared" si="584"/>
        <v>4.858997578260027E-3</v>
      </c>
      <c r="BE427" s="16"/>
      <c r="BF427" s="16">
        <f t="shared" si="584"/>
        <v>3.0946725483542714E-3</v>
      </c>
      <c r="BG427" s="16">
        <f t="shared" si="584"/>
        <v>-1.9717287019556107E-3</v>
      </c>
      <c r="BH427" s="16">
        <f t="shared" si="584"/>
        <v>-8.9452117566871658E-3</v>
      </c>
      <c r="BI427" s="16">
        <f t="shared" si="584"/>
        <v>-3.4778872877307521E-2</v>
      </c>
      <c r="BJ427" s="16">
        <f t="shared" si="584"/>
        <v>1.6361859061362338E-3</v>
      </c>
      <c r="BK427" s="16">
        <f t="shared" si="584"/>
        <v>3.1122537362000546E-3</v>
      </c>
      <c r="BL427" s="16">
        <f t="shared" si="584"/>
        <v>2.8776882513164015E-3</v>
      </c>
      <c r="BM427" s="16"/>
      <c r="BN427" s="16">
        <f t="shared" si="584"/>
        <v>1.2148555708390685E-2</v>
      </c>
      <c r="BO427" s="16">
        <f t="shared" si="584"/>
        <v>7.0364253696730827E-3</v>
      </c>
      <c r="BP427" s="16">
        <f t="shared" si="584"/>
        <v>9.0259507978796005E-3</v>
      </c>
      <c r="BQ427" s="16">
        <f t="shared" si="584"/>
        <v>-2.6066834474824274E-2</v>
      </c>
      <c r="BR427" s="16">
        <f t="shared" si="584"/>
        <v>1.0676904837500611E-2</v>
      </c>
      <c r="BS427" s="16">
        <f t="shared" si="584"/>
        <v>1.2166295583172948E-2</v>
      </c>
      <c r="BT427" s="16">
        <f t="shared" si="584"/>
        <v>1.1929612921763866E-2</v>
      </c>
      <c r="BU427" s="16"/>
      <c r="BV427" s="16">
        <f t="shared" si="584"/>
        <v>3.9238206004216014E-2</v>
      </c>
      <c r="BW427" s="16">
        <f t="shared" si="584"/>
        <v>3.3989252051650709E-2</v>
      </c>
      <c r="BX427" s="16">
        <f t="shared" si="584"/>
        <v>3.603202613372436E-2</v>
      </c>
      <c r="BY427" s="16">
        <f t="shared" si="584"/>
        <v>2.6764500273248393E-2</v>
      </c>
      <c r="BZ427" s="16">
        <f t="shared" si="584"/>
        <v>3.7727167133189798E-2</v>
      </c>
      <c r="CA427" s="16">
        <f t="shared" si="584"/>
        <v>3.925642067788182E-2</v>
      </c>
      <c r="CB427" s="16">
        <f t="shared" si="584"/>
        <v>3.9013403323316487E-2</v>
      </c>
      <c r="CC427" s="16"/>
      <c r="CD427" s="16">
        <f t="shared" si="584"/>
        <v>-1.7526640493592538E-5</v>
      </c>
      <c r="CE427" s="16">
        <f t="shared" si="584"/>
        <v>-3.6020210320457657E-3</v>
      </c>
      <c r="CF427" s="16">
        <f t="shared" si="584"/>
        <v>-1.6335131749017906E-3</v>
      </c>
      <c r="CG427" s="16">
        <f t="shared" si="584"/>
        <v>-1.0564112810332205E-2</v>
      </c>
      <c r="CH427" s="16">
        <f t="shared" si="584"/>
        <v>-3.6355574305156013E-2</v>
      </c>
      <c r="CI427" s="16">
        <f t="shared" si="584"/>
        <v>1.4736566538164908E-3</v>
      </c>
      <c r="CJ427" s="16">
        <f t="shared" si="584"/>
        <v>-2.3383772255813895E-4</v>
      </c>
      <c r="CK427" s="16"/>
      <c r="CL427" s="16">
        <f t="shared" si="584"/>
        <v>-1.7526640493592538E-5</v>
      </c>
      <c r="CM427" s="16">
        <f t="shared" si="584"/>
        <v>-5.068208886114145E-3</v>
      </c>
      <c r="CN427" s="16">
        <f t="shared" si="584"/>
        <v>-3.1025976650252973E-3</v>
      </c>
      <c r="CO427" s="16">
        <f t="shared" si="584"/>
        <v>-1.2020056028602788E-2</v>
      </c>
      <c r="CP427" s="16">
        <f t="shared" si="584"/>
        <v>-3.7773565692551303E-2</v>
      </c>
      <c r="CQ427" s="16">
        <f t="shared" si="584"/>
        <v>-1.4714881854609452E-3</v>
      </c>
      <c r="CR427" s="16">
        <f t="shared" si="584"/>
        <v>-2.3383772255813895E-4</v>
      </c>
      <c r="CS427" s="16"/>
      <c r="CT427" s="16">
        <f t="shared" ref="CT427:CZ427" si="585">CT183/CT182-1</f>
        <v>2.1636167558591879E-4</v>
      </c>
      <c r="CU427" s="16">
        <f t="shared" si="585"/>
        <v>-4.8355018863047716E-3</v>
      </c>
      <c r="CV427" s="16">
        <f t="shared" si="585"/>
        <v>-2.8694309236593218E-3</v>
      </c>
      <c r="CW427" s="16">
        <f t="shared" si="585"/>
        <v>-1.1788975013113157E-2</v>
      </c>
      <c r="CX427" s="16">
        <f t="shared" si="585"/>
        <v>-3.7548508227642774E-2</v>
      </c>
      <c r="CY427" s="16">
        <f t="shared" si="585"/>
        <v>2.338924154279276E-4</v>
      </c>
      <c r="CZ427" s="16">
        <f t="shared" si="585"/>
        <v>2.338924154279276E-4</v>
      </c>
    </row>
    <row r="428" spans="12:104" x14ac:dyDescent="0.25">
      <c r="AO428" s="78">
        <v>41274</v>
      </c>
      <c r="AP428" s="18">
        <f t="shared" ref="AP428:CR428" si="586">AP184/AP183-1</f>
        <v>-1.9124671707824392E-2</v>
      </c>
      <c r="AQ428" s="18">
        <f t="shared" si="586"/>
        <v>-3.420427553444183E-3</v>
      </c>
      <c r="AR428" s="18">
        <f t="shared" si="586"/>
        <v>-4.6877579092159394E-3</v>
      </c>
      <c r="AS428" s="18">
        <f t="shared" si="586"/>
        <v>-6.7078578178382031E-2</v>
      </c>
      <c r="AT428" s="18">
        <f t="shared" si="586"/>
        <v>-5.1372664507051136E-3</v>
      </c>
      <c r="AU428" s="18">
        <f t="shared" si="586"/>
        <v>-1.6755468311833832E-2</v>
      </c>
      <c r="AV428" s="18">
        <f t="shared" si="586"/>
        <v>-2.2315678445982257E-2</v>
      </c>
      <c r="AW428" s="16"/>
      <c r="AX428" s="18">
        <f t="shared" si="586"/>
        <v>1.9497556066705002E-2</v>
      </c>
      <c r="AY428" s="18">
        <f t="shared" si="586"/>
        <v>1.6010438535265292E-2</v>
      </c>
      <c r="AZ428" s="18">
        <f t="shared" si="586"/>
        <v>1.4718398334826688E-2</v>
      </c>
      <c r="BA428" s="18">
        <f t="shared" si="586"/>
        <v>-4.8888890450584865E-2</v>
      </c>
      <c r="BB428" s="18">
        <f t="shared" si="586"/>
        <v>1.4260125475347607E-2</v>
      </c>
      <c r="BC428" s="18">
        <f t="shared" si="586"/>
        <v>2.4153970720373064E-3</v>
      </c>
      <c r="BD428" s="18">
        <f t="shared" si="586"/>
        <v>-3.2532235709443746E-3</v>
      </c>
      <c r="BE428" s="16"/>
      <c r="BF428" s="18">
        <f t="shared" si="586"/>
        <v>3.4321670321288966E-3</v>
      </c>
      <c r="BG428" s="18">
        <f t="shared" si="586"/>
        <v>-1.575814374343143E-2</v>
      </c>
      <c r="BH428" s="18">
        <f t="shared" si="586"/>
        <v>-1.2716800452376997E-3</v>
      </c>
      <c r="BI428" s="18">
        <f t="shared" si="586"/>
        <v>-6.387663603083904E-2</v>
      </c>
      <c r="BJ428" s="18">
        <f t="shared" si="586"/>
        <v>-1.7227313751235762E-3</v>
      </c>
      <c r="BK428" s="18">
        <f t="shared" si="586"/>
        <v>-1.3380808845652736E-2</v>
      </c>
      <c r="BL428" s="18">
        <f t="shared" si="586"/>
        <v>-1.8960102549715252E-2</v>
      </c>
      <c r="BM428" s="16"/>
      <c r="BN428" s="18">
        <f t="shared" si="586"/>
        <v>4.7098364824376127E-3</v>
      </c>
      <c r="BO428" s="18">
        <f t="shared" si="586"/>
        <v>-1.450490930191084E-2</v>
      </c>
      <c r="BP428" s="18">
        <f t="shared" si="586"/>
        <v>1.2732992745168037E-3</v>
      </c>
      <c r="BQ428" s="18">
        <f t="shared" si="586"/>
        <v>-6.2684670830639E-2</v>
      </c>
      <c r="BR428" s="18">
        <f t="shared" si="586"/>
        <v>-4.5162565321699155E-4</v>
      </c>
      <c r="BS428" s="18">
        <f t="shared" si="586"/>
        <v>-1.2124547345331638E-2</v>
      </c>
      <c r="BT428" s="18">
        <f t="shared" si="586"/>
        <v>-1.7710945160020031E-2</v>
      </c>
      <c r="BU428" s="16"/>
      <c r="BV428" s="18">
        <f t="shared" si="586"/>
        <v>7.1901637811472519E-2</v>
      </c>
      <c r="BW428" s="18">
        <f t="shared" si="586"/>
        <v>5.1401870885249057E-2</v>
      </c>
      <c r="BX428" s="18">
        <f t="shared" si="586"/>
        <v>6.823527591492029E-2</v>
      </c>
      <c r="BY428" s="18">
        <f t="shared" si="586"/>
        <v>6.6876822430920413E-2</v>
      </c>
      <c r="BZ428" s="18">
        <f t="shared" si="586"/>
        <v>6.6394993489087728E-2</v>
      </c>
      <c r="CA428" s="18">
        <f t="shared" si="586"/>
        <v>5.3941423885719653E-2</v>
      </c>
      <c r="CB428" s="18">
        <f t="shared" si="586"/>
        <v>4.7981425536349986E-2</v>
      </c>
      <c r="CC428" s="16"/>
      <c r="CD428" s="18">
        <f t="shared" si="586"/>
        <v>1.704099821746885E-2</v>
      </c>
      <c r="CE428" s="18">
        <f t="shared" si="586"/>
        <v>-1.4059633339784883E-2</v>
      </c>
      <c r="CF428" s="18">
        <f t="shared" si="586"/>
        <v>1.725704300065356E-3</v>
      </c>
      <c r="CG428" s="18">
        <f t="shared" si="586"/>
        <v>4.5182971110557801E-4</v>
      </c>
      <c r="CH428" s="18">
        <f t="shared" si="586"/>
        <v>-6.2261163916245699E-2</v>
      </c>
      <c r="CI428" s="18">
        <f t="shared" si="586"/>
        <v>-1.1678195864950447E-2</v>
      </c>
      <c r="CJ428" s="18">
        <f t="shared" si="586"/>
        <v>-5.6549616651330181E-3</v>
      </c>
      <c r="CK428" s="16"/>
      <c r="CL428" s="18">
        <f t="shared" si="586"/>
        <v>1.704099821746885E-2</v>
      </c>
      <c r="CM428" s="18">
        <f t="shared" si="586"/>
        <v>-2.4095769868384131E-3</v>
      </c>
      <c r="CN428" s="18">
        <f t="shared" si="586"/>
        <v>1.3562283164183508E-2</v>
      </c>
      <c r="CO428" s="18">
        <f t="shared" si="586"/>
        <v>1.227335623407777E-2</v>
      </c>
      <c r="CP428" s="18">
        <f t="shared" si="586"/>
        <v>-5.1180665892081478E-2</v>
      </c>
      <c r="CQ428" s="18">
        <f t="shared" si="586"/>
        <v>1.1816187618334473E-2</v>
      </c>
      <c r="CR428" s="18">
        <f t="shared" si="586"/>
        <v>-5.6549616651330181E-3</v>
      </c>
      <c r="CS428" s="16"/>
      <c r="CT428" s="18">
        <f t="shared" ref="CT428:CZ428" si="587">CT184/CT183-1</f>
        <v>2.2825034578146663E-2</v>
      </c>
      <c r="CU428" s="18">
        <f t="shared" si="587"/>
        <v>3.2638415772954232E-3</v>
      </c>
      <c r="CV428" s="18">
        <f t="shared" si="587"/>
        <v>1.9326535647522958E-2</v>
      </c>
      <c r="CW428" s="18">
        <f t="shared" si="587"/>
        <v>1.8030278432558999E-2</v>
      </c>
      <c r="CX428" s="18">
        <f t="shared" si="587"/>
        <v>-4.5784614466609863E-2</v>
      </c>
      <c r="CY428" s="18">
        <f t="shared" si="587"/>
        <v>5.6871221227219326E-3</v>
      </c>
      <c r="CZ428" s="18">
        <f t="shared" si="587"/>
        <v>5.6871221227219326E-3</v>
      </c>
    </row>
    <row r="429" spans="12:104" x14ac:dyDescent="0.25">
      <c r="AO429" s="78">
        <v>41305</v>
      </c>
      <c r="AP429" s="16">
        <f t="shared" ref="AP429:CR429" si="588">AP185/AP184-1</f>
        <v>-1.7880247268545091E-2</v>
      </c>
      <c r="AQ429" s="16">
        <f t="shared" si="588"/>
        <v>1.0664233278400603E-2</v>
      </c>
      <c r="AR429" s="16">
        <f t="shared" si="588"/>
        <v>-4.1758338953443497E-2</v>
      </c>
      <c r="AS429" s="16">
        <f t="shared" si="588"/>
        <v>-7.1387386825824684E-2</v>
      </c>
      <c r="AT429" s="16">
        <f t="shared" si="588"/>
        <v>-1.2366793842915391E-2</v>
      </c>
      <c r="AU429" s="16">
        <f t="shared" si="588"/>
        <v>-2.2905525846702468E-2</v>
      </c>
      <c r="AV429" s="16">
        <f t="shared" si="588"/>
        <v>-1.4984439834024865E-2</v>
      </c>
      <c r="AW429" s="16"/>
      <c r="AX429" s="16">
        <f t="shared" si="588"/>
        <v>1.820577095493392E-2</v>
      </c>
      <c r="AY429" s="16">
        <f t="shared" si="588"/>
        <v>2.9064154821810906E-2</v>
      </c>
      <c r="AZ429" s="16">
        <f t="shared" si="588"/>
        <v>-2.4312810752954439E-2</v>
      </c>
      <c r="BA429" s="16">
        <f t="shared" si="588"/>
        <v>-5.4481278284512991E-2</v>
      </c>
      <c r="BB429" s="16">
        <f t="shared" si="588"/>
        <v>5.613830095867689E-3</v>
      </c>
      <c r="BC429" s="16">
        <f t="shared" si="588"/>
        <v>-5.1167676489359826E-3</v>
      </c>
      <c r="BD429" s="16">
        <f t="shared" si="588"/>
        <v>2.9485278414027594E-3</v>
      </c>
      <c r="BE429" s="16"/>
      <c r="BF429" s="16">
        <f t="shared" si="588"/>
        <v>-1.0551707409104383E-2</v>
      </c>
      <c r="BG429" s="16">
        <f t="shared" si="588"/>
        <v>-2.8243287540069328E-2</v>
      </c>
      <c r="BH429" s="16">
        <f t="shared" si="588"/>
        <v>-5.1869424588020907E-2</v>
      </c>
      <c r="BI429" s="16">
        <f t="shared" si="588"/>
        <v>-8.118583541644242E-2</v>
      </c>
      <c r="BJ429" s="16">
        <f t="shared" si="588"/>
        <v>-2.2788010461800567E-2</v>
      </c>
      <c r="BK429" s="16">
        <f t="shared" si="588"/>
        <v>-3.3215540849020675E-2</v>
      </c>
      <c r="BL429" s="16">
        <f t="shared" si="588"/>
        <v>-2.5378035818311329E-2</v>
      </c>
      <c r="BM429" s="16"/>
      <c r="BN429" s="16">
        <f t="shared" si="588"/>
        <v>4.3578087502307739E-2</v>
      </c>
      <c r="BO429" s="16">
        <f t="shared" si="588"/>
        <v>2.4918653253730882E-2</v>
      </c>
      <c r="BP429" s="16">
        <f t="shared" si="588"/>
        <v>5.4707047671659348E-2</v>
      </c>
      <c r="BQ429" s="16">
        <f t="shared" si="588"/>
        <v>-3.0920225113173827E-2</v>
      </c>
      <c r="BR429" s="16">
        <f t="shared" si="588"/>
        <v>3.0672372435182726E-2</v>
      </c>
      <c r="BS429" s="16">
        <f t="shared" si="588"/>
        <v>1.96743826459711E-2</v>
      </c>
      <c r="BT429" s="16">
        <f t="shared" si="588"/>
        <v>2.7940654438022516E-2</v>
      </c>
      <c r="BU429" s="16"/>
      <c r="BV429" s="16">
        <f t="shared" si="588"/>
        <v>7.6875314650109106E-2</v>
      </c>
      <c r="BW429" s="16">
        <f t="shared" si="588"/>
        <v>5.762051774677257E-2</v>
      </c>
      <c r="BX429" s="16">
        <f t="shared" si="588"/>
        <v>8.8359364217288627E-2</v>
      </c>
      <c r="BY429" s="16">
        <f t="shared" si="588"/>
        <v>3.1906790250353367E-2</v>
      </c>
      <c r="BZ429" s="16">
        <f t="shared" si="588"/>
        <v>6.3557819639306734E-2</v>
      </c>
      <c r="CA429" s="16">
        <f t="shared" si="588"/>
        <v>5.2208919296715228E-2</v>
      </c>
      <c r="CB429" s="16">
        <f t="shared" si="588"/>
        <v>6.0738941288987824E-2</v>
      </c>
      <c r="CC429" s="16"/>
      <c r="CD429" s="16">
        <f t="shared" si="588"/>
        <v>2.3442488369971759E-2</v>
      </c>
      <c r="CE429" s="16">
        <f t="shared" si="588"/>
        <v>-5.582490940217455E-3</v>
      </c>
      <c r="CF429" s="16">
        <f t="shared" si="588"/>
        <v>2.3319413500615838E-2</v>
      </c>
      <c r="CG429" s="16">
        <f t="shared" si="588"/>
        <v>-2.9759575647412384E-2</v>
      </c>
      <c r="CH429" s="16">
        <f t="shared" si="588"/>
        <v>-5.9759627982295838E-2</v>
      </c>
      <c r="CI429" s="16">
        <f t="shared" si="588"/>
        <v>-1.0670694280110027E-2</v>
      </c>
      <c r="CJ429" s="16">
        <f t="shared" si="588"/>
        <v>8.1067759794071215E-3</v>
      </c>
      <c r="CK429" s="16"/>
      <c r="CL429" s="16">
        <f t="shared" si="588"/>
        <v>2.3442488369971759E-2</v>
      </c>
      <c r="CM429" s="16">
        <f t="shared" si="588"/>
        <v>5.143083612781485E-3</v>
      </c>
      <c r="CN429" s="16">
        <f t="shared" si="588"/>
        <v>3.4356717812976001E-2</v>
      </c>
      <c r="CO429" s="16">
        <f t="shared" si="588"/>
        <v>-1.9294769958737135E-2</v>
      </c>
      <c r="CP429" s="16">
        <f t="shared" si="588"/>
        <v>-4.9618396441279966E-2</v>
      </c>
      <c r="CQ429" s="16">
        <f t="shared" si="588"/>
        <v>1.0785786106220163E-2</v>
      </c>
      <c r="CR429" s="16">
        <f t="shared" si="588"/>
        <v>8.1067759794071215E-3</v>
      </c>
      <c r="CS429" s="16"/>
      <c r="CT429" s="16">
        <f t="shared" ref="CT429:CZ429" si="589">CT185/CT184-1</f>
        <v>1.5212388961144852E-2</v>
      </c>
      <c r="CU429" s="16">
        <f t="shared" si="589"/>
        <v>-2.9398595835709029E-3</v>
      </c>
      <c r="CV429" s="16">
        <f t="shared" si="589"/>
        <v>2.6038850704148908E-2</v>
      </c>
      <c r="CW429" s="16">
        <f t="shared" si="589"/>
        <v>-2.718119408682973E-2</v>
      </c>
      <c r="CX429" s="16">
        <f t="shared" si="589"/>
        <v>-5.7260970559993796E-2</v>
      </c>
      <c r="CY429" s="16">
        <f t="shared" si="589"/>
        <v>-8.0415846540969893E-3</v>
      </c>
      <c r="CZ429" s="16">
        <f t="shared" si="589"/>
        <v>-8.0415846540969893E-3</v>
      </c>
    </row>
    <row r="430" spans="12:104" x14ac:dyDescent="0.25">
      <c r="AO430" s="78">
        <v>41333</v>
      </c>
      <c r="AP430" s="18">
        <f t="shared" ref="AP430:CR430" si="590">AP186/AP185-1</f>
        <v>4.9860025982105372E-2</v>
      </c>
      <c r="AQ430" s="18">
        <f t="shared" si="590"/>
        <v>9.6218634611755505E-3</v>
      </c>
      <c r="AR430" s="18">
        <f t="shared" si="590"/>
        <v>3.8882222632454777E-3</v>
      </c>
      <c r="AS430" s="18">
        <f t="shared" si="590"/>
        <v>4.0275213962074119E-2</v>
      </c>
      <c r="AT430" s="18">
        <f t="shared" si="590"/>
        <v>1.9998001864925952E-2</v>
      </c>
      <c r="AU430" s="18">
        <f t="shared" si="590"/>
        <v>1.5652649822129217E-2</v>
      </c>
      <c r="AV430" s="18">
        <f t="shared" si="590"/>
        <v>2.8753819771717648E-2</v>
      </c>
      <c r="AW430" s="16"/>
      <c r="AX430" s="18">
        <f t="shared" si="590"/>
        <v>-4.7492070131409214E-2</v>
      </c>
      <c r="AY430" s="18">
        <f t="shared" si="590"/>
        <v>-3.8327168884526475E-2</v>
      </c>
      <c r="AZ430" s="18">
        <f t="shared" si="590"/>
        <v>-4.3788507592576353E-2</v>
      </c>
      <c r="BA430" s="18">
        <f t="shared" si="590"/>
        <v>-9.1296094553794394E-3</v>
      </c>
      <c r="BB430" s="18">
        <f t="shared" si="590"/>
        <v>-2.8443814773540299E-2</v>
      </c>
      <c r="BC430" s="18">
        <f t="shared" si="590"/>
        <v>-3.2582797052374879E-2</v>
      </c>
      <c r="BD430" s="18">
        <f t="shared" si="590"/>
        <v>-2.0103828784835964E-2</v>
      </c>
      <c r="BE430" s="16"/>
      <c r="BF430" s="18">
        <f t="shared" si="590"/>
        <v>-9.5301655098771754E-3</v>
      </c>
      <c r="BG430" s="18">
        <f t="shared" si="590"/>
        <v>3.9854686172291931E-2</v>
      </c>
      <c r="BH430" s="18">
        <f t="shared" si="590"/>
        <v>-5.6789986483393173E-3</v>
      </c>
      <c r="BI430" s="18">
        <f t="shared" si="590"/>
        <v>3.0361218997192685E-2</v>
      </c>
      <c r="BJ430" s="18">
        <f t="shared" si="590"/>
        <v>1.0277252087409261E-2</v>
      </c>
      <c r="BK430" s="18">
        <f t="shared" si="590"/>
        <v>5.9733119687788161E-3</v>
      </c>
      <c r="BL430" s="18">
        <f t="shared" si="590"/>
        <v>1.8949625600374942E-2</v>
      </c>
      <c r="BM430" s="16"/>
      <c r="BN430" s="18">
        <f t="shared" si="590"/>
        <v>-3.8731625464033526E-3</v>
      </c>
      <c r="BO430" s="18">
        <f t="shared" si="590"/>
        <v>4.5793747450505462E-2</v>
      </c>
      <c r="BP430" s="18">
        <f t="shared" si="590"/>
        <v>5.7114338735875236E-3</v>
      </c>
      <c r="BQ430" s="18">
        <f t="shared" si="590"/>
        <v>3.624605896540456E-2</v>
      </c>
      <c r="BR430" s="18">
        <f t="shared" si="590"/>
        <v>1.6047383806696569E-2</v>
      </c>
      <c r="BS430" s="18">
        <f t="shared" si="590"/>
        <v>1.1718862018682774E-2</v>
      </c>
      <c r="BT430" s="18">
        <f t="shared" si="590"/>
        <v>2.476928900750841E-2</v>
      </c>
      <c r="BU430" s="16"/>
      <c r="BV430" s="18">
        <f t="shared" si="590"/>
        <v>-3.8715921922890861E-2</v>
      </c>
      <c r="BW430" s="18">
        <f t="shared" si="590"/>
        <v>9.2137271862180459E-3</v>
      </c>
      <c r="BX430" s="18">
        <f t="shared" si="590"/>
        <v>-2.946657777623074E-2</v>
      </c>
      <c r="BY430" s="18">
        <f t="shared" si="590"/>
        <v>-3.4978235769207999E-2</v>
      </c>
      <c r="BZ430" s="18">
        <f t="shared" si="590"/>
        <v>-1.9492161136781094E-2</v>
      </c>
      <c r="CA430" s="18">
        <f t="shared" si="590"/>
        <v>-2.3669278869161703E-2</v>
      </c>
      <c r="CB430" s="18">
        <f t="shared" si="590"/>
        <v>-1.1075332792439774E-2</v>
      </c>
      <c r="CC430" s="16"/>
      <c r="CD430" s="18">
        <f t="shared" si="590"/>
        <v>-1.5411420257575692E-2</v>
      </c>
      <c r="CE430" s="18">
        <f t="shared" si="590"/>
        <v>2.9276551584003885E-2</v>
      </c>
      <c r="CF430" s="18">
        <f t="shared" si="590"/>
        <v>-1.0172704637439578E-2</v>
      </c>
      <c r="CG430" s="18">
        <f t="shared" si="590"/>
        <v>-1.5793932509893138E-2</v>
      </c>
      <c r="CH430" s="18">
        <f t="shared" si="590"/>
        <v>1.9879658646462239E-2</v>
      </c>
      <c r="CI430" s="18">
        <f t="shared" si="590"/>
        <v>-4.2601574070262327E-3</v>
      </c>
      <c r="CJ430" s="18">
        <f t="shared" si="590"/>
        <v>1.28992623136297E-2</v>
      </c>
      <c r="CK430" s="16"/>
      <c r="CL430" s="18">
        <f t="shared" si="590"/>
        <v>-1.5411420257575692E-2</v>
      </c>
      <c r="CM430" s="18">
        <f t="shared" si="590"/>
        <v>3.3680191910065771E-2</v>
      </c>
      <c r="CN430" s="18">
        <f t="shared" si="590"/>
        <v>-5.937843377861296E-3</v>
      </c>
      <c r="CO430" s="18">
        <f t="shared" si="590"/>
        <v>-1.1583121021683795E-2</v>
      </c>
      <c r="CP430" s="18">
        <f t="shared" si="590"/>
        <v>2.4243095456165209E-2</v>
      </c>
      <c r="CQ430" s="18">
        <f t="shared" si="590"/>
        <v>4.2783839962980963E-3</v>
      </c>
      <c r="CR430" s="18">
        <f t="shared" si="590"/>
        <v>1.28992623136297E-2</v>
      </c>
      <c r="CS430" s="16"/>
      <c r="CT430" s="18">
        <f t="shared" ref="CT430:CZ430" si="591">CT186/CT185-1</f>
        <v>-2.7950146302346712E-2</v>
      </c>
      <c r="CU430" s="18">
        <f t="shared" si="591"/>
        <v>2.051628465891997E-2</v>
      </c>
      <c r="CV430" s="18">
        <f t="shared" si="591"/>
        <v>-1.8597215332612493E-2</v>
      </c>
      <c r="CW430" s="18">
        <f t="shared" si="591"/>
        <v>-2.4170600420215127E-2</v>
      </c>
      <c r="CX430" s="18">
        <f t="shared" si="591"/>
        <v>1.1199369537128856E-2</v>
      </c>
      <c r="CY430" s="18">
        <f t="shared" si="591"/>
        <v>-1.2734990332765816E-2</v>
      </c>
      <c r="CZ430" s="18">
        <f t="shared" si="591"/>
        <v>-1.2734990332765816E-2</v>
      </c>
    </row>
    <row r="431" spans="12:104" x14ac:dyDescent="0.25">
      <c r="AO431" s="78">
        <v>41362</v>
      </c>
      <c r="AP431" s="16">
        <f t="shared" ref="AP431:CR431" si="592">AP187/AP186-1</f>
        <v>1.9066541183031749E-2</v>
      </c>
      <c r="AQ431" s="16">
        <f t="shared" si="592"/>
        <v>5.7394554191136926E-4</v>
      </c>
      <c r="AR431" s="16">
        <f t="shared" si="592"/>
        <v>2.1400085048673079E-2</v>
      </c>
      <c r="AS431" s="16">
        <f t="shared" si="592"/>
        <v>1.2098725600904192E-3</v>
      </c>
      <c r="AT431" s="16">
        <f t="shared" si="592"/>
        <v>5.4524380887082113E-3</v>
      </c>
      <c r="AU431" s="16">
        <f t="shared" si="592"/>
        <v>3.2223878720385013E-2</v>
      </c>
      <c r="AV431" s="16">
        <f t="shared" si="592"/>
        <v>3.9667983245608829E-2</v>
      </c>
      <c r="AW431" s="16"/>
      <c r="AX431" s="16">
        <f t="shared" si="592"/>
        <v>-1.870980982350523E-2</v>
      </c>
      <c r="AY431" s="16">
        <f t="shared" si="592"/>
        <v>-1.8146602693532077E-2</v>
      </c>
      <c r="AZ431" s="16">
        <f t="shared" si="592"/>
        <v>2.2898837037004238E-3</v>
      </c>
      <c r="BA431" s="16">
        <f t="shared" si="592"/>
        <v>-1.7522573748924741E-2</v>
      </c>
      <c r="BB431" s="16">
        <f t="shared" si="592"/>
        <v>-1.3359385814511349E-2</v>
      </c>
      <c r="BC431" s="16">
        <f t="shared" si="592"/>
        <v>1.2911166254245598E-2</v>
      </c>
      <c r="BD431" s="16">
        <f t="shared" si="592"/>
        <v>2.0215992999496279E-2</v>
      </c>
      <c r="BE431" s="16"/>
      <c r="BF431" s="16">
        <f t="shared" si="592"/>
        <v>-5.7361631738317431E-4</v>
      </c>
      <c r="BG431" s="16">
        <f t="shared" si="592"/>
        <v>1.8481987986509907E-2</v>
      </c>
      <c r="BH431" s="16">
        <f t="shared" si="592"/>
        <v>2.0814193293312577E-2</v>
      </c>
      <c r="BI431" s="16">
        <f t="shared" si="592"/>
        <v>6.3556224006489082E-4</v>
      </c>
      <c r="BJ431" s="16">
        <f t="shared" si="592"/>
        <v>4.8756941638676832E-3</v>
      </c>
      <c r="BK431" s="16">
        <f t="shared" si="592"/>
        <v>3.1631778260358567E-2</v>
      </c>
      <c r="BL431" s="16">
        <f t="shared" si="592"/>
        <v>3.9071612725758209E-2</v>
      </c>
      <c r="BM431" s="16"/>
      <c r="BN431" s="16">
        <f t="shared" si="592"/>
        <v>-2.0951716532952247E-2</v>
      </c>
      <c r="BO431" s="16">
        <f t="shared" si="592"/>
        <v>-2.2846521160513333E-3</v>
      </c>
      <c r="BP431" s="16">
        <f t="shared" si="592"/>
        <v>-2.038979613534031E-2</v>
      </c>
      <c r="BQ431" s="16">
        <f t="shared" si="592"/>
        <v>-1.9767192879781792E-2</v>
      </c>
      <c r="BR431" s="16">
        <f t="shared" si="592"/>
        <v>-1.5613516381492221E-2</v>
      </c>
      <c r="BS431" s="16">
        <f t="shared" si="592"/>
        <v>1.0597016614890986E-2</v>
      </c>
      <c r="BT431" s="16">
        <f t="shared" si="592"/>
        <v>1.7885154372260681E-2</v>
      </c>
      <c r="BU431" s="16"/>
      <c r="BV431" s="16">
        <f t="shared" si="592"/>
        <v>-1.2084105373399989E-3</v>
      </c>
      <c r="BW431" s="16">
        <f t="shared" si="592"/>
        <v>1.7835090436415513E-2</v>
      </c>
      <c r="BX431" s="16">
        <f t="shared" si="592"/>
        <v>-6.3515855726936632E-4</v>
      </c>
      <c r="BY431" s="16">
        <f t="shared" si="592"/>
        <v>2.0165814423060313E-2</v>
      </c>
      <c r="BZ431" s="16">
        <f t="shared" si="592"/>
        <v>4.2374387677275305E-3</v>
      </c>
      <c r="CA431" s="16">
        <f t="shared" si="592"/>
        <v>3.0976528508445345E-2</v>
      </c>
      <c r="CB431" s="16">
        <f t="shared" si="592"/>
        <v>3.8411637499319751E-2</v>
      </c>
      <c r="CC431" s="16"/>
      <c r="CD431" s="16">
        <f t="shared" si="592"/>
        <v>-3.1217916369394527E-2</v>
      </c>
      <c r="CE431" s="16">
        <f t="shared" si="592"/>
        <v>1.3540275580019578E-2</v>
      </c>
      <c r="CF431" s="16">
        <f t="shared" si="592"/>
        <v>-4.8520371148242925E-3</v>
      </c>
      <c r="CG431" s="16">
        <f t="shared" si="592"/>
        <v>1.5861164940114136E-2</v>
      </c>
      <c r="CH431" s="16">
        <f t="shared" si="592"/>
        <v>-4.2195586463369406E-3</v>
      </c>
      <c r="CI431" s="16">
        <f t="shared" si="592"/>
        <v>2.6626262583407057E-2</v>
      </c>
      <c r="CJ431" s="16">
        <f t="shared" si="592"/>
        <v>7.2117150927102358E-3</v>
      </c>
      <c r="CK431" s="16"/>
      <c r="CL431" s="16">
        <f t="shared" si="592"/>
        <v>-3.1217916369394527E-2</v>
      </c>
      <c r="CM431" s="16">
        <f t="shared" si="592"/>
        <v>-1.2746592874468221E-2</v>
      </c>
      <c r="CN431" s="16">
        <f t="shared" si="592"/>
        <v>-3.0661888211411137E-2</v>
      </c>
      <c r="CO431" s="16">
        <f t="shared" si="592"/>
        <v>-1.0485897386069087E-2</v>
      </c>
      <c r="CP431" s="16">
        <f t="shared" si="592"/>
        <v>-3.0045813509702701E-2</v>
      </c>
      <c r="CQ431" s="16">
        <f t="shared" si="592"/>
        <v>-2.5935692036948899E-2</v>
      </c>
      <c r="CR431" s="16">
        <f t="shared" si="592"/>
        <v>7.2117150927102358E-3</v>
      </c>
      <c r="CS431" s="16"/>
      <c r="CT431" s="16">
        <f t="shared" ref="CT431:CZ431" si="593">CT187/CT186-1</f>
        <v>-3.8154472278519536E-2</v>
      </c>
      <c r="CU431" s="16">
        <f t="shared" si="593"/>
        <v>-1.9815404912502999E-2</v>
      </c>
      <c r="CV431" s="16">
        <f t="shared" si="593"/>
        <v>-3.7602425325876321E-2</v>
      </c>
      <c r="CW431" s="16">
        <f t="shared" si="593"/>
        <v>-1.7570896181593909E-2</v>
      </c>
      <c r="CX431" s="16">
        <f t="shared" si="593"/>
        <v>-3.6990761767483504E-2</v>
      </c>
      <c r="CY431" s="16">
        <f t="shared" si="593"/>
        <v>-7.16007864547763E-3</v>
      </c>
      <c r="CZ431" s="16">
        <f t="shared" si="593"/>
        <v>-7.16007864547763E-3</v>
      </c>
    </row>
    <row r="432" spans="12:104" x14ac:dyDescent="0.25">
      <c r="AO432" s="78">
        <v>41394</v>
      </c>
      <c r="AP432" s="18">
        <f t="shared" ref="AP432:CR432" si="594">AP188/AP187-1</f>
        <v>-1.3185798330825005E-2</v>
      </c>
      <c r="AQ432" s="18">
        <f t="shared" si="594"/>
        <v>1.3299894614676511E-2</v>
      </c>
      <c r="AR432" s="18">
        <f t="shared" si="594"/>
        <v>8.3266757434934391E-3</v>
      </c>
      <c r="AS432" s="18">
        <f t="shared" si="594"/>
        <v>-4.6032385402400844E-2</v>
      </c>
      <c r="AT432" s="18">
        <f t="shared" si="594"/>
        <v>7.4036791089606702E-3</v>
      </c>
      <c r="AU432" s="18">
        <f t="shared" si="594"/>
        <v>-3.2714427410512892E-3</v>
      </c>
      <c r="AV432" s="18">
        <f t="shared" si="594"/>
        <v>-1.8287889852551475E-2</v>
      </c>
      <c r="AW432" s="16"/>
      <c r="AX432" s="18">
        <f t="shared" si="594"/>
        <v>1.3361986793989589E-2</v>
      </c>
      <c r="AY432" s="18">
        <f t="shared" si="594"/>
        <v>2.683959442486894E-2</v>
      </c>
      <c r="AZ432" s="18">
        <f t="shared" si="594"/>
        <v>2.1799923468805327E-2</v>
      </c>
      <c r="BA432" s="18">
        <f t="shared" si="594"/>
        <v>-3.3285482734254024E-2</v>
      </c>
      <c r="BB432" s="18">
        <f t="shared" si="594"/>
        <v>2.0864593765431261E-2</v>
      </c>
      <c r="BC432" s="18">
        <f t="shared" si="594"/>
        <v>1.0046831078234897E-2</v>
      </c>
      <c r="BD432" s="18">
        <f t="shared" si="594"/>
        <v>-5.1702656012616588E-3</v>
      </c>
      <c r="BE432" s="16"/>
      <c r="BF432" s="18">
        <f t="shared" si="594"/>
        <v>-1.3125329120589946E-2</v>
      </c>
      <c r="BG432" s="18">
        <f t="shared" si="594"/>
        <v>-2.6138059508605149E-2</v>
      </c>
      <c r="BH432" s="18">
        <f t="shared" si="594"/>
        <v>-4.9079437367103296E-3</v>
      </c>
      <c r="BI432" s="18">
        <f t="shared" si="594"/>
        <v>-5.8553524314378325E-2</v>
      </c>
      <c r="BJ432" s="18">
        <f t="shared" si="594"/>
        <v>-5.8188257366375007E-3</v>
      </c>
      <c r="BK432" s="18">
        <f t="shared" si="594"/>
        <v>-1.6353833098965764E-2</v>
      </c>
      <c r="BL432" s="18">
        <f t="shared" si="594"/>
        <v>-3.1173184399905574E-2</v>
      </c>
      <c r="BM432" s="16"/>
      <c r="BN432" s="18">
        <f t="shared" si="594"/>
        <v>-8.2579147649283202E-3</v>
      </c>
      <c r="BO432" s="18">
        <f t="shared" si="594"/>
        <v>-2.1334825897029841E-2</v>
      </c>
      <c r="BP432" s="18">
        <f t="shared" si="594"/>
        <v>4.932150453637707E-3</v>
      </c>
      <c r="BQ432" s="18">
        <f t="shared" si="594"/>
        <v>-5.3910168652249846E-2</v>
      </c>
      <c r="BR432" s="18">
        <f t="shared" si="594"/>
        <v>-9.1537460699619988E-4</v>
      </c>
      <c r="BS432" s="18">
        <f t="shared" si="594"/>
        <v>-1.1502342210665706E-2</v>
      </c>
      <c r="BT432" s="18">
        <f t="shared" si="594"/>
        <v>-2.6394784781847092E-2</v>
      </c>
      <c r="BU432" s="16"/>
      <c r="BV432" s="18">
        <f t="shared" si="594"/>
        <v>4.8253614376435605E-2</v>
      </c>
      <c r="BW432" s="18">
        <f t="shared" si="594"/>
        <v>3.4431553617709776E-2</v>
      </c>
      <c r="BX432" s="18">
        <f t="shared" si="594"/>
        <v>6.2195276977096148E-2</v>
      </c>
      <c r="BY432" s="18">
        <f t="shared" si="594"/>
        <v>5.6982082320293337E-2</v>
      </c>
      <c r="BZ432" s="18">
        <f t="shared" si="594"/>
        <v>5.601454776208703E-2</v>
      </c>
      <c r="CA432" s="18">
        <f t="shared" si="594"/>
        <v>4.4824312698902968E-2</v>
      </c>
      <c r="CB432" s="18">
        <f t="shared" si="594"/>
        <v>2.9083267739180574E-2</v>
      </c>
      <c r="CC432" s="16"/>
      <c r="CD432" s="18">
        <f t="shared" si="594"/>
        <v>3.2821802056599569E-3</v>
      </c>
      <c r="CE432" s="18">
        <f t="shared" si="594"/>
        <v>-2.0438159862585459E-2</v>
      </c>
      <c r="CF432" s="18">
        <f t="shared" si="594"/>
        <v>5.8528826407810985E-3</v>
      </c>
      <c r="CG432" s="18">
        <f t="shared" si="594"/>
        <v>9.1621328537239144E-4</v>
      </c>
      <c r="CH432" s="18">
        <f t="shared" si="594"/>
        <v>-5.3043348579613236E-2</v>
      </c>
      <c r="CI432" s="18">
        <f t="shared" si="594"/>
        <v>-1.0596667524039871E-2</v>
      </c>
      <c r="CJ432" s="18">
        <f t="shared" si="594"/>
        <v>-1.5065733796968739E-2</v>
      </c>
      <c r="CK432" s="16"/>
      <c r="CL432" s="18">
        <f t="shared" si="594"/>
        <v>3.2821802056599569E-3</v>
      </c>
      <c r="CM432" s="18">
        <f t="shared" si="594"/>
        <v>-9.9468962914421866E-3</v>
      </c>
      <c r="CN432" s="18">
        <f t="shared" si="594"/>
        <v>1.6625727471178298E-2</v>
      </c>
      <c r="CO432" s="18">
        <f t="shared" si="594"/>
        <v>1.163618559945756E-2</v>
      </c>
      <c r="CP432" s="18">
        <f t="shared" si="594"/>
        <v>-4.2901291780927719E-2</v>
      </c>
      <c r="CQ432" s="18">
        <f t="shared" si="594"/>
        <v>1.0710159523641183E-2</v>
      </c>
      <c r="CR432" s="18">
        <f t="shared" si="594"/>
        <v>-1.5065733796968739E-2</v>
      </c>
      <c r="CS432" s="16"/>
      <c r="CT432" s="18">
        <f t="shared" ref="CT432:CZ432" si="595">CT188/CT187-1</f>
        <v>1.8628567034590926E-2</v>
      </c>
      <c r="CU432" s="18">
        <f t="shared" si="595"/>
        <v>5.1971361756557588E-3</v>
      </c>
      <c r="CV432" s="18">
        <f t="shared" si="595"/>
        <v>3.2176219627650271E-2</v>
      </c>
      <c r="CW432" s="18">
        <f t="shared" si="595"/>
        <v>2.7110356815347236E-2</v>
      </c>
      <c r="CX432" s="18">
        <f t="shared" si="595"/>
        <v>-2.8261335745040639E-2</v>
      </c>
      <c r="CY432" s="18">
        <f t="shared" si="595"/>
        <v>1.529618200313787E-2</v>
      </c>
      <c r="CZ432" s="18">
        <f t="shared" si="595"/>
        <v>1.529618200313787E-2</v>
      </c>
    </row>
    <row r="433" spans="41:104" x14ac:dyDescent="0.25">
      <c r="AO433" s="78">
        <v>41425</v>
      </c>
      <c r="AP433" s="16">
        <f t="shared" ref="AP433:CR433" si="596">AP189/AP188-1</f>
        <v>1.7157414949481087E-2</v>
      </c>
      <c r="AQ433" s="16">
        <f t="shared" si="596"/>
        <v>4.4102159031069732E-3</v>
      </c>
      <c r="AR433" s="16">
        <f t="shared" si="596"/>
        <v>-4.2182321366797115E-3</v>
      </c>
      <c r="AS433" s="16">
        <f t="shared" si="596"/>
        <v>-1.3207674638562317E-2</v>
      </c>
      <c r="AT433" s="16">
        <f t="shared" si="596"/>
        <v>-9.3155188808484723E-3</v>
      </c>
      <c r="AU433" s="16">
        <f t="shared" si="596"/>
        <v>-1.2255800555177276E-2</v>
      </c>
      <c r="AV433" s="16">
        <f t="shared" si="596"/>
        <v>-6.0656513228388942E-2</v>
      </c>
      <c r="AW433" s="16"/>
      <c r="AX433" s="16">
        <f t="shared" si="596"/>
        <v>-1.6868003612138138E-2</v>
      </c>
      <c r="AY433" s="16">
        <f t="shared" si="596"/>
        <v>-1.2532179246815156E-2</v>
      </c>
      <c r="AZ433" s="16">
        <f t="shared" si="596"/>
        <v>-2.1015082593899614E-2</v>
      </c>
      <c r="BA433" s="16">
        <f t="shared" si="596"/>
        <v>-2.9852891147189364E-2</v>
      </c>
      <c r="BB433" s="16">
        <f t="shared" si="596"/>
        <v>-2.6026388286855551E-2</v>
      </c>
      <c r="BC433" s="16">
        <f t="shared" si="596"/>
        <v>-2.8917073279281169E-2</v>
      </c>
      <c r="BD433" s="16">
        <f t="shared" si="596"/>
        <v>-7.6501362556290808E-2</v>
      </c>
      <c r="BE433" s="16"/>
      <c r="BF433" s="16">
        <f t="shared" si="596"/>
        <v>-4.3908513008715788E-3</v>
      </c>
      <c r="BG433" s="16">
        <f t="shared" si="596"/>
        <v>1.2691227990858867E-2</v>
      </c>
      <c r="BH433" s="16">
        <f t="shared" si="596"/>
        <v>-8.5905618074865187E-3</v>
      </c>
      <c r="BI433" s="16">
        <f t="shared" si="596"/>
        <v>-1.7540533004065662E-2</v>
      </c>
      <c r="BJ433" s="16">
        <f t="shared" si="596"/>
        <v>-1.3665467123523789E-2</v>
      </c>
      <c r="BK433" s="16">
        <f t="shared" si="596"/>
        <v>-1.6592838458237891E-2</v>
      </c>
      <c r="BL433" s="16">
        <f t="shared" si="596"/>
        <v>-6.4781030799245132E-2</v>
      </c>
      <c r="BM433" s="16"/>
      <c r="BN433" s="16">
        <f t="shared" si="596"/>
        <v>4.2361009940268257E-3</v>
      </c>
      <c r="BO433" s="16">
        <f t="shared" si="596"/>
        <v>2.1466196486030542E-2</v>
      </c>
      <c r="BP433" s="16">
        <f t="shared" si="596"/>
        <v>8.6649990171048241E-3</v>
      </c>
      <c r="BQ433" s="16">
        <f t="shared" si="596"/>
        <v>-9.0275226882005066E-3</v>
      </c>
      <c r="BR433" s="16">
        <f t="shared" si="596"/>
        <v>-5.1188793656125053E-3</v>
      </c>
      <c r="BS433" s="16">
        <f t="shared" si="596"/>
        <v>-8.0716163700648158E-3</v>
      </c>
      <c r="BT433" s="16">
        <f t="shared" si="596"/>
        <v>-5.6677359350342904E-2</v>
      </c>
      <c r="BU433" s="16"/>
      <c r="BV433" s="16">
        <f t="shared" si="596"/>
        <v>1.338445212747752E-2</v>
      </c>
      <c r="BW433" s="16">
        <f t="shared" si="596"/>
        <v>3.0771509675981301E-2</v>
      </c>
      <c r="BX433" s="16">
        <f t="shared" si="596"/>
        <v>1.7853696354211301E-2</v>
      </c>
      <c r="BY433" s="16">
        <f t="shared" si="596"/>
        <v>9.1097612647017545E-3</v>
      </c>
      <c r="BZ433" s="16">
        <f t="shared" si="596"/>
        <v>3.9442501301256705E-3</v>
      </c>
      <c r="CA433" s="16">
        <f t="shared" si="596"/>
        <v>9.6461439648543035E-4</v>
      </c>
      <c r="CB433" s="16">
        <f t="shared" si="596"/>
        <v>-4.8083915298436475E-2</v>
      </c>
      <c r="CC433" s="16"/>
      <c r="CD433" s="16">
        <f t="shared" si="596"/>
        <v>1.2407868921999965E-2</v>
      </c>
      <c r="CE433" s="16">
        <f t="shared" si="596"/>
        <v>2.6721861838820304E-2</v>
      </c>
      <c r="CF433" s="16">
        <f t="shared" si="596"/>
        <v>1.3854799429632525E-2</v>
      </c>
      <c r="CG433" s="16">
        <f t="shared" si="596"/>
        <v>5.1452171113151035E-3</v>
      </c>
      <c r="CH433" s="16">
        <f t="shared" si="596"/>
        <v>-3.9287541410935045E-3</v>
      </c>
      <c r="CI433" s="16">
        <f t="shared" si="596"/>
        <v>-2.9679294774127563E-3</v>
      </c>
      <c r="CJ433" s="16">
        <f t="shared" si="596"/>
        <v>-4.9001262371792365E-2</v>
      </c>
      <c r="CK433" s="16"/>
      <c r="CL433" s="16">
        <f t="shared" si="596"/>
        <v>1.2407868921999965E-2</v>
      </c>
      <c r="CM433" s="16">
        <f t="shared" si="596"/>
        <v>2.9778170827214456E-2</v>
      </c>
      <c r="CN433" s="16">
        <f t="shared" si="596"/>
        <v>1.6872806205950441E-2</v>
      </c>
      <c r="CO433" s="16">
        <f t="shared" si="596"/>
        <v>8.1372975138858106E-3</v>
      </c>
      <c r="CP433" s="16">
        <f t="shared" si="596"/>
        <v>-9.6368481224207159E-4</v>
      </c>
      <c r="CQ433" s="16">
        <f t="shared" si="596"/>
        <v>2.9767643039375624E-3</v>
      </c>
      <c r="CR433" s="16">
        <f t="shared" si="596"/>
        <v>-4.9001262371792365E-2</v>
      </c>
      <c r="CS433" s="16"/>
      <c r="CT433" s="16">
        <f t="shared" ref="CT433:CZ433" si="597">CT189/CT188-1</f>
        <v>6.4573304741651683E-2</v>
      </c>
      <c r="CU433" s="16">
        <f t="shared" si="597"/>
        <v>8.283863067524444E-2</v>
      </c>
      <c r="CV433" s="16">
        <f t="shared" si="597"/>
        <v>6.92683028602461E-2</v>
      </c>
      <c r="CW433" s="16">
        <f t="shared" si="597"/>
        <v>6.0082687415739189E-2</v>
      </c>
      <c r="CX433" s="16">
        <f t="shared" si="597"/>
        <v>5.0512766903724859E-2</v>
      </c>
      <c r="CY433" s="16">
        <f t="shared" si="597"/>
        <v>5.1526106642372227E-2</v>
      </c>
      <c r="CZ433" s="16">
        <f t="shared" si="597"/>
        <v>5.1526106642372227E-2</v>
      </c>
    </row>
    <row r="434" spans="41:104" x14ac:dyDescent="0.25">
      <c r="AO434" s="78">
        <v>41453</v>
      </c>
      <c r="AP434" s="18">
        <f t="shared" ref="AP434:CR434" si="598">AP190/AP189-1</f>
        <v>3.4213082073912382E-2</v>
      </c>
      <c r="AQ434" s="18">
        <f t="shared" si="598"/>
        <v>3.5192345501015687E-2</v>
      </c>
      <c r="AR434" s="18">
        <f t="shared" si="598"/>
        <v>3.5435321013526311E-2</v>
      </c>
      <c r="AS434" s="18">
        <f t="shared" si="598"/>
        <v>4.7769828501009748E-2</v>
      </c>
      <c r="AT434" s="18">
        <f t="shared" si="598"/>
        <v>4.5291122354357505E-2</v>
      </c>
      <c r="AU434" s="18">
        <f t="shared" si="598"/>
        <v>1.9937430404581402E-2</v>
      </c>
      <c r="AV434" s="18">
        <f t="shared" si="598"/>
        <v>-1.1791399361136046E-2</v>
      </c>
      <c r="AW434" s="16"/>
      <c r="AX434" s="18">
        <f t="shared" si="598"/>
        <v>-3.3081269872650032E-2</v>
      </c>
      <c r="AY434" s="18">
        <f t="shared" si="598"/>
        <v>9.4686814939493047E-4</v>
      </c>
      <c r="AZ434" s="18">
        <f t="shared" si="598"/>
        <v>1.1818057234038726E-3</v>
      </c>
      <c r="BA434" s="18">
        <f t="shared" si="598"/>
        <v>1.3108272039947577E-2</v>
      </c>
      <c r="BB434" s="18">
        <f t="shared" si="598"/>
        <v>1.0711564640267568E-2</v>
      </c>
      <c r="BC434" s="18">
        <f t="shared" si="598"/>
        <v>-1.3803394983849859E-2</v>
      </c>
      <c r="BD434" s="18">
        <f t="shared" si="598"/>
        <v>-4.448259476934413E-2</v>
      </c>
      <c r="BE434" s="16"/>
      <c r="BF434" s="18">
        <f t="shared" si="598"/>
        <v>-3.3995948341352333E-2</v>
      </c>
      <c r="BG434" s="18">
        <f t="shared" si="598"/>
        <v>-9.4597243822314159E-4</v>
      </c>
      <c r="BH434" s="18">
        <f t="shared" si="598"/>
        <v>2.3471532953900365E-4</v>
      </c>
      <c r="BI434" s="18">
        <f t="shared" si="598"/>
        <v>1.2149899537661879E-2</v>
      </c>
      <c r="BJ434" s="18">
        <f t="shared" si="598"/>
        <v>9.7554593571247405E-3</v>
      </c>
      <c r="BK434" s="18">
        <f t="shared" si="598"/>
        <v>-1.4736309790864377E-2</v>
      </c>
      <c r="BL434" s="18">
        <f t="shared" si="598"/>
        <v>-4.5386487898934957E-2</v>
      </c>
      <c r="BM434" s="16"/>
      <c r="BN434" s="18">
        <f t="shared" si="598"/>
        <v>-3.4222631094756206E-2</v>
      </c>
      <c r="BO434" s="18">
        <f t="shared" si="598"/>
        <v>-1.1804107072740377E-3</v>
      </c>
      <c r="BP434" s="18">
        <f t="shared" si="598"/>
        <v>-2.3466025118079603E-4</v>
      </c>
      <c r="BQ434" s="18">
        <f t="shared" si="598"/>
        <v>1.1912388188003664E-2</v>
      </c>
      <c r="BR434" s="18">
        <f t="shared" si="598"/>
        <v>9.5185098874006613E-3</v>
      </c>
      <c r="BS434" s="18">
        <f t="shared" si="598"/>
        <v>-1.4967512015888196E-2</v>
      </c>
      <c r="BT434" s="18">
        <f t="shared" si="598"/>
        <v>-4.5610497745465217E-2</v>
      </c>
      <c r="BU434" s="16"/>
      <c r="BV434" s="18">
        <f t="shared" si="598"/>
        <v>-4.5591910743747466E-2</v>
      </c>
      <c r="BW434" s="18">
        <f t="shared" si="598"/>
        <v>-1.2938668454017699E-2</v>
      </c>
      <c r="BX434" s="18">
        <f t="shared" si="598"/>
        <v>-1.2004051517677139E-2</v>
      </c>
      <c r="BY434" s="18">
        <f t="shared" si="598"/>
        <v>-1.1772153723045964E-2</v>
      </c>
      <c r="BZ434" s="18">
        <f t="shared" si="598"/>
        <v>-2.3656971972539909E-3</v>
      </c>
      <c r="CA434" s="18">
        <f t="shared" si="598"/>
        <v>-2.6563465886631388E-2</v>
      </c>
      <c r="CB434" s="18">
        <f t="shared" si="598"/>
        <v>-5.6845717677666663E-2</v>
      </c>
      <c r="CC434" s="16"/>
      <c r="CD434" s="18">
        <f t="shared" si="598"/>
        <v>-1.9547699506108573E-2</v>
      </c>
      <c r="CE434" s="18">
        <f t="shared" si="598"/>
        <v>-1.0598043017426173E-2</v>
      </c>
      <c r="CF434" s="18">
        <f t="shared" si="598"/>
        <v>-9.6612098174103656E-3</v>
      </c>
      <c r="CG434" s="18">
        <f t="shared" si="598"/>
        <v>-9.4287621219171225E-3</v>
      </c>
      <c r="CH434" s="18">
        <f t="shared" si="598"/>
        <v>2.3713069915578533E-3</v>
      </c>
      <c r="CI434" s="18">
        <f t="shared" si="598"/>
        <v>-2.425514902745074E-2</v>
      </c>
      <c r="CJ434" s="18">
        <f t="shared" si="598"/>
        <v>-3.1108604135776652E-2</v>
      </c>
      <c r="CK434" s="16"/>
      <c r="CL434" s="18">
        <f t="shared" si="598"/>
        <v>-1.9547699506108573E-2</v>
      </c>
      <c r="CM434" s="18">
        <f t="shared" si="598"/>
        <v>1.3996595520245014E-2</v>
      </c>
      <c r="CN434" s="18">
        <f t="shared" si="598"/>
        <v>1.4956716600138087E-2</v>
      </c>
      <c r="CO434" s="18">
        <f t="shared" si="598"/>
        <v>1.5194942500342812E-2</v>
      </c>
      <c r="CP434" s="18">
        <f t="shared" si="598"/>
        <v>2.7288338741904949E-2</v>
      </c>
      <c r="CQ434" s="18">
        <f t="shared" si="598"/>
        <v>2.4858085598171487E-2</v>
      </c>
      <c r="CR434" s="18">
        <f t="shared" si="598"/>
        <v>-3.1108604135776652E-2</v>
      </c>
      <c r="CS434" s="16"/>
      <c r="CT434" s="18">
        <f t="shared" ref="CT434:CZ434" si="599">CT190/CT189-1</f>
        <v>1.1932095463967007E-2</v>
      </c>
      <c r="CU434" s="18">
        <f t="shared" si="599"/>
        <v>4.6553411299301573E-2</v>
      </c>
      <c r="CV434" s="18">
        <f t="shared" si="599"/>
        <v>4.7544359391101798E-2</v>
      </c>
      <c r="CW434" s="18">
        <f t="shared" si="599"/>
        <v>4.7790234110622887E-2</v>
      </c>
      <c r="CX434" s="18">
        <f t="shared" si="599"/>
        <v>6.0271918118947942E-2</v>
      </c>
      <c r="CY434" s="18">
        <f t="shared" si="599"/>
        <v>3.2107421191441832E-2</v>
      </c>
      <c r="CZ434" s="18">
        <f t="shared" si="599"/>
        <v>3.2107421191441832E-2</v>
      </c>
    </row>
    <row r="435" spans="41:104" x14ac:dyDescent="0.25">
      <c r="AO435" s="78">
        <v>41486</v>
      </c>
      <c r="AP435" s="16">
        <f t="shared" ref="AP435:CR435" si="600">AP191/AP190-1</f>
        <v>-2.9242656386431309E-2</v>
      </c>
      <c r="AQ435" s="16">
        <f t="shared" si="600"/>
        <v>-7.5841985312736782E-3</v>
      </c>
      <c r="AR435" s="16">
        <f t="shared" si="600"/>
        <v>-3.0066562043400524E-2</v>
      </c>
      <c r="AS435" s="16">
        <f t="shared" si="600"/>
        <v>-1.6613032327621347E-2</v>
      </c>
      <c r="AT435" s="16">
        <f t="shared" si="600"/>
        <v>-9.8828070284656677E-3</v>
      </c>
      <c r="AU435" s="16">
        <f t="shared" si="600"/>
        <v>-6.3599341478208782E-3</v>
      </c>
      <c r="AV435" s="16">
        <f t="shared" si="600"/>
        <v>-4.6961241398932874E-2</v>
      </c>
      <c r="AW435" s="16"/>
      <c r="AX435" s="16">
        <f t="shared" si="600"/>
        <v>3.0123548978344905E-2</v>
      </c>
      <c r="AY435" s="16">
        <f t="shared" si="600"/>
        <v>2.231088747115284E-2</v>
      </c>
      <c r="AZ435" s="16">
        <f t="shared" si="600"/>
        <v>-8.4872461938034771E-4</v>
      </c>
      <c r="BA435" s="16">
        <f t="shared" si="600"/>
        <v>1.3010073157723623E-2</v>
      </c>
      <c r="BB435" s="16">
        <f t="shared" si="600"/>
        <v>1.9943036728313546E-2</v>
      </c>
      <c r="BC435" s="16">
        <f t="shared" si="600"/>
        <v>2.3572031042722985E-2</v>
      </c>
      <c r="BD435" s="16">
        <f t="shared" si="600"/>
        <v>-1.8252331675952749E-2</v>
      </c>
      <c r="BE435" s="16"/>
      <c r="BF435" s="16">
        <f t="shared" si="600"/>
        <v>7.6421581760885982E-3</v>
      </c>
      <c r="BG435" s="16">
        <f t="shared" si="600"/>
        <v>-2.1823975215936708E-2</v>
      </c>
      <c r="BH435" s="16">
        <f t="shared" si="600"/>
        <v>-2.265417729025887E-2</v>
      </c>
      <c r="BI435" s="16">
        <f t="shared" si="600"/>
        <v>-9.0978335723649328E-3</v>
      </c>
      <c r="BJ435" s="16">
        <f t="shared" si="600"/>
        <v>-2.3161748269123761E-3</v>
      </c>
      <c r="BK435" s="16">
        <f t="shared" si="600"/>
        <v>1.2336204055205524E-3</v>
      </c>
      <c r="BL435" s="16">
        <f t="shared" si="600"/>
        <v>-3.9677968457760393E-2</v>
      </c>
      <c r="BM435" s="16"/>
      <c r="BN435" s="16">
        <f t="shared" si="600"/>
        <v>3.0998582858162926E-2</v>
      </c>
      <c r="BO435" s="16">
        <f t="shared" si="600"/>
        <v>8.4944556474408905E-4</v>
      </c>
      <c r="BP435" s="16">
        <f t="shared" si="600"/>
        <v>2.3179284920304744E-2</v>
      </c>
      <c r="BQ435" s="16">
        <f t="shared" si="600"/>
        <v>1.3870570071408572E-2</v>
      </c>
      <c r="BR435" s="16">
        <f t="shared" si="600"/>
        <v>2.0809422817154255E-2</v>
      </c>
      <c r="BS435" s="16">
        <f t="shared" si="600"/>
        <v>2.4441499764688457E-2</v>
      </c>
      <c r="BT435" s="16">
        <f t="shared" si="600"/>
        <v>-1.7418390473396994E-2</v>
      </c>
      <c r="BU435" s="16"/>
      <c r="BV435" s="16">
        <f t="shared" si="600"/>
        <v>1.6893687707641103E-2</v>
      </c>
      <c r="BW435" s="16">
        <f t="shared" si="600"/>
        <v>-1.284298498352443E-2</v>
      </c>
      <c r="BX435" s="16">
        <f t="shared" si="600"/>
        <v>9.1813640948672504E-3</v>
      </c>
      <c r="BY435" s="16">
        <f t="shared" si="600"/>
        <v>-1.3680809445363096E-2</v>
      </c>
      <c r="BZ435" s="16">
        <f t="shared" si="600"/>
        <v>6.8439236235615653E-3</v>
      </c>
      <c r="CA435" s="16">
        <f t="shared" si="600"/>
        <v>1.0426310818485662E-2</v>
      </c>
      <c r="CB435" s="16">
        <f t="shared" si="600"/>
        <v>-3.0860902237848764E-2</v>
      </c>
      <c r="CC435" s="16"/>
      <c r="CD435" s="16">
        <f t="shared" si="600"/>
        <v>6.4006418082249716E-3</v>
      </c>
      <c r="CE435" s="16">
        <f t="shared" si="600"/>
        <v>-1.9553088761000925E-2</v>
      </c>
      <c r="CF435" s="16">
        <f t="shared" si="600"/>
        <v>2.3215519470916046E-3</v>
      </c>
      <c r="CG435" s="16">
        <f t="shared" si="600"/>
        <v>-2.0385218192565335E-2</v>
      </c>
      <c r="CH435" s="16">
        <f t="shared" si="600"/>
        <v>-6.7974027185173647E-3</v>
      </c>
      <c r="CI435" s="16">
        <f t="shared" si="600"/>
        <v>3.5580362664664467E-3</v>
      </c>
      <c r="CJ435" s="16">
        <f t="shared" si="600"/>
        <v>-4.0861181675772018E-2</v>
      </c>
      <c r="CK435" s="16"/>
      <c r="CL435" s="16">
        <f t="shared" si="600"/>
        <v>6.4006418082249716E-3</v>
      </c>
      <c r="CM435" s="16">
        <f t="shared" si="600"/>
        <v>-2.3029186347256703E-2</v>
      </c>
      <c r="CN435" s="16">
        <f t="shared" si="600"/>
        <v>-1.2321004612497743E-3</v>
      </c>
      <c r="CO435" s="16">
        <f t="shared" si="600"/>
        <v>-2.3858365529220049E-2</v>
      </c>
      <c r="CP435" s="16">
        <f t="shared" si="600"/>
        <v>-1.0318724588673889E-2</v>
      </c>
      <c r="CQ435" s="16">
        <f t="shared" si="600"/>
        <v>-3.5454215280894541E-3</v>
      </c>
      <c r="CR435" s="16">
        <f t="shared" si="600"/>
        <v>-4.0861181675772018E-2</v>
      </c>
      <c r="CS435" s="16"/>
      <c r="CT435" s="16">
        <f t="shared" ref="CT435:CZ435" si="601">CT191/CT190-1</f>
        <v>4.9275269211365158E-2</v>
      </c>
      <c r="CU435" s="16">
        <f t="shared" si="601"/>
        <v>1.8591673059036973E-2</v>
      </c>
      <c r="CV435" s="16">
        <f t="shared" si="601"/>
        <v>4.1317357255710618E-2</v>
      </c>
      <c r="CW435" s="16">
        <f t="shared" si="601"/>
        <v>1.772716922901596E-2</v>
      </c>
      <c r="CX435" s="16">
        <f t="shared" si="601"/>
        <v>3.1843625243383356E-2</v>
      </c>
      <c r="CY435" s="16">
        <f t="shared" si="601"/>
        <v>4.2601947596243805E-2</v>
      </c>
      <c r="CZ435" s="16">
        <f t="shared" si="601"/>
        <v>4.2601947596243805E-2</v>
      </c>
    </row>
    <row r="436" spans="41:104" x14ac:dyDescent="0.25">
      <c r="AO436" s="78">
        <v>41516</v>
      </c>
      <c r="AP436" s="18">
        <f t="shared" ref="AP436:CR436" si="602">AP192/AP191-1</f>
        <v>3.7913244178942263E-2</v>
      </c>
      <c r="AQ436" s="18">
        <f t="shared" si="602"/>
        <v>3.1576530026409477E-2</v>
      </c>
      <c r="AR436" s="18">
        <f t="shared" si="602"/>
        <v>5.8047022328352682E-2</v>
      </c>
      <c r="AS436" s="18">
        <f t="shared" si="602"/>
        <v>3.4867109634551641E-2</v>
      </c>
      <c r="AT436" s="18">
        <f t="shared" si="602"/>
        <v>3.3842623156968177E-2</v>
      </c>
      <c r="AU436" s="18">
        <f t="shared" si="602"/>
        <v>1.231295127140819E-2</v>
      </c>
      <c r="AV436" s="18">
        <f t="shared" si="602"/>
        <v>2.8460162008650203E-2</v>
      </c>
      <c r="AW436" s="16"/>
      <c r="AX436" s="18">
        <f t="shared" si="602"/>
        <v>-3.6528336440040499E-2</v>
      </c>
      <c r="AY436" s="18">
        <f t="shared" si="602"/>
        <v>-6.1052445260446619E-3</v>
      </c>
      <c r="AZ436" s="18">
        <f t="shared" si="602"/>
        <v>1.9398324727359695E-2</v>
      </c>
      <c r="BA436" s="18">
        <f t="shared" si="602"/>
        <v>-2.9348643169115896E-3</v>
      </c>
      <c r="BB436" s="18">
        <f t="shared" si="602"/>
        <v>-3.9219280077633645E-3</v>
      </c>
      <c r="BC436" s="18">
        <f t="shared" si="602"/>
        <v>-2.4665156795244059E-2</v>
      </c>
      <c r="BD436" s="18">
        <f t="shared" si="602"/>
        <v>-9.107776804380241E-3</v>
      </c>
      <c r="BE436" s="16"/>
      <c r="BF436" s="18">
        <f t="shared" si="602"/>
        <v>-3.0609973285841363E-2</v>
      </c>
      <c r="BG436" s="18">
        <f t="shared" si="602"/>
        <v>6.142747501603818E-3</v>
      </c>
      <c r="BH436" s="18">
        <f t="shared" si="602"/>
        <v>2.5660231239718057E-2</v>
      </c>
      <c r="BI436" s="18">
        <f t="shared" si="602"/>
        <v>3.1898550542419635E-3</v>
      </c>
      <c r="BJ436" s="18">
        <f t="shared" si="602"/>
        <v>2.1967280803691924E-3</v>
      </c>
      <c r="BK436" s="18">
        <f t="shared" si="602"/>
        <v>-1.8673921123920856E-2</v>
      </c>
      <c r="BL436" s="18">
        <f t="shared" si="602"/>
        <v>-3.0209760759867255E-3</v>
      </c>
      <c r="BM436" s="16"/>
      <c r="BN436" s="18">
        <f t="shared" si="602"/>
        <v>-5.4862422088399976E-2</v>
      </c>
      <c r="BO436" s="18">
        <f t="shared" si="602"/>
        <v>-1.9029190314343247E-2</v>
      </c>
      <c r="BP436" s="18">
        <f t="shared" si="602"/>
        <v>-2.5018256980386511E-2</v>
      </c>
      <c r="BQ436" s="18">
        <f t="shared" si="602"/>
        <v>-2.1908206539621777E-2</v>
      </c>
      <c r="BR436" s="18">
        <f t="shared" si="602"/>
        <v>-2.2876487207648011E-2</v>
      </c>
      <c r="BS436" s="18">
        <f t="shared" si="602"/>
        <v>-4.3224989146797621E-2</v>
      </c>
      <c r="BT436" s="18">
        <f t="shared" si="602"/>
        <v>-2.7963653500572505E-2</v>
      </c>
      <c r="BU436" s="16"/>
      <c r="BV436" s="18">
        <f t="shared" si="602"/>
        <v>-3.3692354612433584E-2</v>
      </c>
      <c r="BW436" s="18">
        <f t="shared" si="602"/>
        <v>2.9435030991238342E-3</v>
      </c>
      <c r="BX436" s="18">
        <f t="shared" si="602"/>
        <v>-3.1797122331042038E-3</v>
      </c>
      <c r="BY436" s="18">
        <f t="shared" si="602"/>
        <v>2.2398926855436763E-2</v>
      </c>
      <c r="BZ436" s="18">
        <f t="shared" si="602"/>
        <v>-9.8996911588500325E-4</v>
      </c>
      <c r="CA436" s="18">
        <f t="shared" si="602"/>
        <v>-2.1794255661587103E-2</v>
      </c>
      <c r="CB436" s="18">
        <f t="shared" si="602"/>
        <v>-6.19108247450606E-3</v>
      </c>
      <c r="CC436" s="16"/>
      <c r="CD436" s="18">
        <f t="shared" si="602"/>
        <v>-1.2163186548135974E-2</v>
      </c>
      <c r="CE436" s="18">
        <f t="shared" si="602"/>
        <v>3.9373700897955555E-3</v>
      </c>
      <c r="CF436" s="18">
        <f t="shared" si="602"/>
        <v>-2.1919130434369105E-3</v>
      </c>
      <c r="CG436" s="18">
        <f t="shared" si="602"/>
        <v>2.3412073200729022E-2</v>
      </c>
      <c r="CH436" s="18">
        <f t="shared" si="602"/>
        <v>9.9095012590488807E-4</v>
      </c>
      <c r="CI436" s="18">
        <f t="shared" si="602"/>
        <v>-2.0824902556074165E-2</v>
      </c>
      <c r="CJ436" s="18">
        <f t="shared" si="602"/>
        <v>1.5950809200812932E-2</v>
      </c>
      <c r="CK436" s="16"/>
      <c r="CL436" s="18">
        <f t="shared" si="602"/>
        <v>-1.2163186548135974E-2</v>
      </c>
      <c r="CM436" s="18">
        <f t="shared" si="602"/>
        <v>2.5288911769212774E-2</v>
      </c>
      <c r="CN436" s="18">
        <f t="shared" si="602"/>
        <v>1.9029272253019425E-2</v>
      </c>
      <c r="CO436" s="18">
        <f t="shared" si="602"/>
        <v>4.517779901907315E-2</v>
      </c>
      <c r="CP436" s="18">
        <f t="shared" si="602"/>
        <v>2.2279827927536244E-2</v>
      </c>
      <c r="CQ436" s="18">
        <f t="shared" si="602"/>
        <v>2.1267802470095631E-2</v>
      </c>
      <c r="CR436" s="18">
        <f t="shared" si="602"/>
        <v>1.5950809200812932E-2</v>
      </c>
      <c r="CS436" s="16"/>
      <c r="CT436" s="18">
        <f t="shared" ref="CT436:CZ436" si="603">CT192/CT191-1</f>
        <v>-2.7672595458695937E-2</v>
      </c>
      <c r="CU436" s="18">
        <f t="shared" si="603"/>
        <v>9.1914908515555727E-3</v>
      </c>
      <c r="CV436" s="18">
        <f t="shared" si="603"/>
        <v>3.0301300263033681E-3</v>
      </c>
      <c r="CW436" s="18">
        <f t="shared" si="603"/>
        <v>2.8768115103182446E-2</v>
      </c>
      <c r="CX436" s="18">
        <f t="shared" si="603"/>
        <v>6.2296507561245829E-3</v>
      </c>
      <c r="CY436" s="18">
        <f t="shared" si="603"/>
        <v>-1.5700375506723985E-2</v>
      </c>
      <c r="CZ436" s="18">
        <f t="shared" si="603"/>
        <v>-1.5700375506723985E-2</v>
      </c>
    </row>
    <row r="437" spans="41:104" x14ac:dyDescent="0.25">
      <c r="AO437" s="78">
        <v>41547</v>
      </c>
      <c r="AP437" s="16">
        <f t="shared" ref="AP437:CR437" si="604">AP193/AP192-1</f>
        <v>-1.6645410248863568E-2</v>
      </c>
      <c r="AQ437" s="16">
        <f t="shared" si="604"/>
        <v>6.0848916592461944E-3</v>
      </c>
      <c r="AR437" s="16">
        <f t="shared" si="604"/>
        <v>2.6745694428331968E-2</v>
      </c>
      <c r="AS437" s="16">
        <f t="shared" si="604"/>
        <v>-1.7111029069487471E-2</v>
      </c>
      <c r="AT437" s="16">
        <f t="shared" si="604"/>
        <v>1.0536558665673379E-2</v>
      </c>
      <c r="AU437" s="16">
        <f t="shared" si="604"/>
        <v>5.1168079388050902E-3</v>
      </c>
      <c r="AV437" s="16">
        <f t="shared" si="604"/>
        <v>2.9482282520627789E-2</v>
      </c>
      <c r="AW437" s="16"/>
      <c r="AX437" s="16">
        <f t="shared" si="604"/>
        <v>1.692716993681409E-2</v>
      </c>
      <c r="AY437" s="16">
        <f t="shared" si="604"/>
        <v>2.3115061591223229E-2</v>
      </c>
      <c r="AZ437" s="16">
        <f t="shared" si="604"/>
        <v>4.4125593279812358E-2</v>
      </c>
      <c r="BA437" s="16">
        <f t="shared" si="604"/>
        <v>-4.7350042952654103E-4</v>
      </c>
      <c r="BB437" s="16">
        <f t="shared" si="604"/>
        <v>2.7642082721570205E-2</v>
      </c>
      <c r="BC437" s="16">
        <f t="shared" si="604"/>
        <v>2.21305909531333E-2</v>
      </c>
      <c r="BD437" s="16">
        <f t="shared" si="604"/>
        <v>4.6908504063793544E-2</v>
      </c>
      <c r="BE437" s="16"/>
      <c r="BF437" s="16">
        <f t="shared" si="604"/>
        <v>-6.0480896887448177E-3</v>
      </c>
      <c r="BG437" s="16">
        <f t="shared" si="604"/>
        <v>-2.2592827003517391E-2</v>
      </c>
      <c r="BH437" s="16">
        <f t="shared" si="604"/>
        <v>2.0535844380896728E-2</v>
      </c>
      <c r="BI437" s="16">
        <f t="shared" si="604"/>
        <v>-2.3055629719753279E-2</v>
      </c>
      <c r="BJ437" s="16">
        <f t="shared" si="604"/>
        <v>4.4247429251078607E-3</v>
      </c>
      <c r="BK437" s="16">
        <f t="shared" si="604"/>
        <v>-9.6222866327366763E-4</v>
      </c>
      <c r="BL437" s="16">
        <f t="shared" si="604"/>
        <v>2.3255881342969298E-2</v>
      </c>
      <c r="BM437" s="16"/>
      <c r="BN437" s="16">
        <f t="shared" si="604"/>
        <v>-2.6048995942684061E-2</v>
      </c>
      <c r="BO437" s="16">
        <f t="shared" si="604"/>
        <v>-4.2260809967510582E-2</v>
      </c>
      <c r="BP437" s="16">
        <f t="shared" si="604"/>
        <v>-2.0122609601581187E-2</v>
      </c>
      <c r="BQ437" s="16">
        <f t="shared" si="604"/>
        <v>-4.2714299885365237E-2</v>
      </c>
      <c r="BR437" s="16">
        <f t="shared" si="604"/>
        <v>-1.5786904050942741E-2</v>
      </c>
      <c r="BS437" s="16">
        <f t="shared" si="604"/>
        <v>-2.1065475713116455E-2</v>
      </c>
      <c r="BT437" s="16">
        <f t="shared" si="604"/>
        <v>2.6653027201828383E-3</v>
      </c>
      <c r="BU437" s="16"/>
      <c r="BV437" s="16">
        <f t="shared" si="604"/>
        <v>1.7408913494357803E-2</v>
      </c>
      <c r="BW437" s="16">
        <f t="shared" si="604"/>
        <v>4.7372473839368823E-4</v>
      </c>
      <c r="BX437" s="16">
        <f t="shared" si="604"/>
        <v>2.3599736506122238E-2</v>
      </c>
      <c r="BY437" s="16">
        <f t="shared" si="604"/>
        <v>4.4620221403338656E-2</v>
      </c>
      <c r="BZ437" s="16">
        <f t="shared" si="604"/>
        <v>2.8128902198370165E-2</v>
      </c>
      <c r="CA437" s="16">
        <f t="shared" si="604"/>
        <v>2.2614799499936611E-2</v>
      </c>
      <c r="CB437" s="16">
        <f t="shared" si="604"/>
        <v>4.7404450521003172E-2</v>
      </c>
      <c r="CC437" s="16"/>
      <c r="CD437" s="16">
        <f t="shared" si="604"/>
        <v>-5.0907595001798978E-3</v>
      </c>
      <c r="CE437" s="16">
        <f t="shared" si="604"/>
        <v>-2.689855075646963E-2</v>
      </c>
      <c r="CF437" s="16">
        <f t="shared" si="604"/>
        <v>-4.4052508226968268E-3</v>
      </c>
      <c r="CG437" s="16">
        <f t="shared" si="604"/>
        <v>1.6040128012846377E-2</v>
      </c>
      <c r="CH437" s="16">
        <f t="shared" si="604"/>
        <v>-2.7359314710659444E-2</v>
      </c>
      <c r="CI437" s="16">
        <f t="shared" si="604"/>
        <v>-5.3632406273599331E-3</v>
      </c>
      <c r="CJ437" s="16">
        <f t="shared" si="604"/>
        <v>2.4241435810618883E-2</v>
      </c>
      <c r="CK437" s="16"/>
      <c r="CL437" s="16">
        <f t="shared" si="604"/>
        <v>-5.0907595001798978E-3</v>
      </c>
      <c r="CM437" s="16">
        <f t="shared" si="604"/>
        <v>-2.1651431968684465E-2</v>
      </c>
      <c r="CN437" s="16">
        <f t="shared" si="604"/>
        <v>9.6315543904434975E-4</v>
      </c>
      <c r="CO437" s="16">
        <f t="shared" si="604"/>
        <v>2.1518779030152091E-2</v>
      </c>
      <c r="CP437" s="16">
        <f t="shared" si="604"/>
        <v>-2.2114680435874057E-2</v>
      </c>
      <c r="CQ437" s="16">
        <f t="shared" si="604"/>
        <v>5.3921600793669366E-3</v>
      </c>
      <c r="CR437" s="16">
        <f t="shared" si="604"/>
        <v>2.4241435810618883E-2</v>
      </c>
      <c r="CS437" s="16"/>
      <c r="CT437" s="16">
        <f t="shared" ref="CT437:CZ437" si="605">CT193/CT192-1</f>
        <v>-2.8637969804047647E-2</v>
      </c>
      <c r="CU437" s="16">
        <f t="shared" si="605"/>
        <v>-4.4806689296827962E-2</v>
      </c>
      <c r="CV437" s="16">
        <f t="shared" si="605"/>
        <v>-2.2727337088399913E-2</v>
      </c>
      <c r="CW437" s="16">
        <f t="shared" si="605"/>
        <v>-2.6582177651426342E-3</v>
      </c>
      <c r="CX437" s="16">
        <f t="shared" si="605"/>
        <v>-4.5258973739726982E-2</v>
      </c>
      <c r="CY437" s="16">
        <f t="shared" si="605"/>
        <v>-2.3667696856487286E-2</v>
      </c>
      <c r="CZ437" s="16">
        <f t="shared" si="605"/>
        <v>-2.3667696856487286E-2</v>
      </c>
    </row>
    <row r="438" spans="41:104" x14ac:dyDescent="0.25">
      <c r="AO438" s="78">
        <v>41578</v>
      </c>
      <c r="AP438" s="18">
        <f t="shared" ref="AP438:CR438" si="606">AP194/AP193-1</f>
        <v>-1.1922181576321855E-2</v>
      </c>
      <c r="AQ438" s="18">
        <f t="shared" si="606"/>
        <v>-7.7690908196882402E-3</v>
      </c>
      <c r="AR438" s="18">
        <f t="shared" si="606"/>
        <v>-2.0985054696728511E-2</v>
      </c>
      <c r="AS438" s="18">
        <f t="shared" si="606"/>
        <v>-1.334247872879013E-2</v>
      </c>
      <c r="AT438" s="18">
        <f t="shared" si="606"/>
        <v>-1.4112903225806384E-2</v>
      </c>
      <c r="AU438" s="18">
        <f t="shared" si="606"/>
        <v>-2.353404981059648E-2</v>
      </c>
      <c r="AV438" s="18">
        <f t="shared" si="606"/>
        <v>2.7429774779597071E-3</v>
      </c>
      <c r="AW438" s="16"/>
      <c r="AX438" s="18">
        <f t="shared" si="606"/>
        <v>1.2066035036938594E-2</v>
      </c>
      <c r="AY438" s="18">
        <f t="shared" si="606"/>
        <v>4.203202095214742E-3</v>
      </c>
      <c r="AZ438" s="18">
        <f t="shared" si="606"/>
        <v>-9.1722260650125564E-3</v>
      </c>
      <c r="BA438" s="18">
        <f t="shared" si="606"/>
        <v>-1.4374345076726414E-3</v>
      </c>
      <c r="BB438" s="18">
        <f t="shared" si="606"/>
        <v>-2.2171549736632601E-3</v>
      </c>
      <c r="BC438" s="18">
        <f t="shared" si="606"/>
        <v>-1.1751977443233641E-2</v>
      </c>
      <c r="BD438" s="18">
        <f t="shared" si="606"/>
        <v>1.4842109377253054E-2</v>
      </c>
      <c r="BE438" s="16"/>
      <c r="BF438" s="18">
        <f t="shared" si="606"/>
        <v>7.829922196342709E-3</v>
      </c>
      <c r="BG438" s="18">
        <f t="shared" si="606"/>
        <v>-4.1856091341323509E-3</v>
      </c>
      <c r="BH438" s="18">
        <f t="shared" si="606"/>
        <v>-1.3319443845947077E-2</v>
      </c>
      <c r="BI438" s="18">
        <f t="shared" si="606"/>
        <v>-5.6170271028000984E-3</v>
      </c>
      <c r="BJ438" s="18">
        <f t="shared" si="606"/>
        <v>-6.3934839636863305E-3</v>
      </c>
      <c r="BK438" s="18">
        <f t="shared" si="606"/>
        <v>-1.5888397393235443E-2</v>
      </c>
      <c r="BL438" s="18">
        <f t="shared" si="606"/>
        <v>1.0594376974541353E-2</v>
      </c>
      <c r="BM438" s="16"/>
      <c r="BN438" s="18">
        <f t="shared" si="606"/>
        <v>2.1434866543562192E-2</v>
      </c>
      <c r="BO438" s="18">
        <f t="shared" si="606"/>
        <v>9.2571345962435547E-3</v>
      </c>
      <c r="BP438" s="18">
        <f t="shared" si="606"/>
        <v>1.3499246298989132E-2</v>
      </c>
      <c r="BQ438" s="18">
        <f t="shared" si="606"/>
        <v>7.8063935638601478E-3</v>
      </c>
      <c r="BR438" s="18">
        <f t="shared" si="606"/>
        <v>7.0194551205684519E-3</v>
      </c>
      <c r="BS438" s="18">
        <f t="shared" si="606"/>
        <v>-2.6036324839537883E-3</v>
      </c>
      <c r="BT438" s="18">
        <f t="shared" si="606"/>
        <v>2.4236639377694047E-2</v>
      </c>
      <c r="BU438" s="16"/>
      <c r="BV438" s="18">
        <f t="shared" si="606"/>
        <v>1.3522907838982912E-2</v>
      </c>
      <c r="BW438" s="18">
        <f t="shared" si="606"/>
        <v>1.439503699965039E-3</v>
      </c>
      <c r="BX438" s="18">
        <f t="shared" si="606"/>
        <v>5.6487563201472746E-3</v>
      </c>
      <c r="BY438" s="18">
        <f t="shared" si="606"/>
        <v>-7.7459258184051638E-3</v>
      </c>
      <c r="BZ438" s="18">
        <f t="shared" si="606"/>
        <v>-7.8084287648649831E-4</v>
      </c>
      <c r="CA438" s="18">
        <f t="shared" si="606"/>
        <v>-1.032939075828021E-2</v>
      </c>
      <c r="CB438" s="18">
        <f t="shared" si="606"/>
        <v>1.6302978348581743E-2</v>
      </c>
      <c r="CC438" s="16"/>
      <c r="CD438" s="18">
        <f t="shared" si="606"/>
        <v>2.4101249824462823E-2</v>
      </c>
      <c r="CE438" s="18">
        <f t="shared" si="606"/>
        <v>2.2220816730966764E-3</v>
      </c>
      <c r="CF438" s="18">
        <f t="shared" si="606"/>
        <v>6.4346236266557E-3</v>
      </c>
      <c r="CG438" s="18">
        <f t="shared" si="606"/>
        <v>-6.9705258273564663E-3</v>
      </c>
      <c r="CH438" s="18">
        <f t="shared" si="606"/>
        <v>7.8145306854837671E-4</v>
      </c>
      <c r="CI438" s="18">
        <f t="shared" si="606"/>
        <v>-9.5560096238361814E-3</v>
      </c>
      <c r="CJ438" s="18">
        <f t="shared" si="606"/>
        <v>2.6910336487881992E-2</v>
      </c>
      <c r="CK438" s="16"/>
      <c r="CL438" s="18">
        <f t="shared" si="606"/>
        <v>2.4101249824462823E-2</v>
      </c>
      <c r="CM438" s="18">
        <f t="shared" si="606"/>
        <v>1.1891728771517451E-2</v>
      </c>
      <c r="CN438" s="18">
        <f t="shared" si="606"/>
        <v>1.61449142060206E-2</v>
      </c>
      <c r="CO438" s="18">
        <f t="shared" si="606"/>
        <v>2.6104290819084497E-3</v>
      </c>
      <c r="CP438" s="18">
        <f t="shared" si="606"/>
        <v>1.0437200682552605E-2</v>
      </c>
      <c r="CQ438" s="18">
        <f t="shared" si="606"/>
        <v>9.6482079922628472E-3</v>
      </c>
      <c r="CR438" s="18">
        <f t="shared" si="606"/>
        <v>2.6910336487881992E-2</v>
      </c>
      <c r="CS438" s="16"/>
      <c r="CT438" s="18">
        <f t="shared" ref="CT438:CZ438" si="607">CT194/CT193-1</f>
        <v>-2.735474134018645E-3</v>
      </c>
      <c r="CU438" s="18">
        <f t="shared" si="607"/>
        <v>-1.4625042891017626E-2</v>
      </c>
      <c r="CV438" s="18">
        <f t="shared" si="607"/>
        <v>-1.0483312806724876E-2</v>
      </c>
      <c r="CW438" s="18">
        <f t="shared" si="607"/>
        <v>-2.3663124756423293E-2</v>
      </c>
      <c r="CX438" s="18">
        <f t="shared" si="607"/>
        <v>-1.6041454857362414E-2</v>
      </c>
      <c r="CY438" s="18">
        <f t="shared" si="607"/>
        <v>-2.6205147160089481E-2</v>
      </c>
      <c r="CZ438" s="18">
        <f t="shared" si="607"/>
        <v>-2.6205147160089481E-2</v>
      </c>
    </row>
    <row r="439" spans="41:104" x14ac:dyDescent="0.25">
      <c r="AO439" s="78">
        <v>41607</v>
      </c>
      <c r="AP439" s="16">
        <f t="shared" ref="AP439:CR439" si="608">AP195/AP194-1</f>
        <v>3.1065412382410784E-2</v>
      </c>
      <c r="AQ439" s="16">
        <f t="shared" si="608"/>
        <v>3.1753307894345495E-2</v>
      </c>
      <c r="AR439" s="16">
        <f t="shared" si="608"/>
        <v>5.2333389289910937E-2</v>
      </c>
      <c r="AS439" s="16">
        <f t="shared" si="608"/>
        <v>-9.9642478813558588E-3</v>
      </c>
      <c r="AT439" s="16">
        <f t="shared" si="608"/>
        <v>3.1987302750053459E-2</v>
      </c>
      <c r="AU439" s="16">
        <f t="shared" si="608"/>
        <v>1.3340822918129547E-2</v>
      </c>
      <c r="AV439" s="16">
        <f t="shared" si="608"/>
        <v>-6.684737050991596E-3</v>
      </c>
      <c r="AW439" s="16"/>
      <c r="AX439" s="16">
        <f t="shared" si="608"/>
        <v>-3.0129429238277106E-2</v>
      </c>
      <c r="AY439" s="16">
        <f t="shared" si="608"/>
        <v>6.671696127844573E-4</v>
      </c>
      <c r="AZ439" s="16">
        <f t="shared" si="608"/>
        <v>2.0627184902224149E-2</v>
      </c>
      <c r="BA439" s="16">
        <f t="shared" si="608"/>
        <v>-3.9793460018179072E-2</v>
      </c>
      <c r="BB439" s="16">
        <f t="shared" si="608"/>
        <v>8.9411433704511545E-4</v>
      </c>
      <c r="BC439" s="16">
        <f t="shared" si="608"/>
        <v>-1.7190557700239695E-2</v>
      </c>
      <c r="BD439" s="16">
        <f t="shared" si="608"/>
        <v>-3.6612758977314308E-2</v>
      </c>
      <c r="BE439" s="16"/>
      <c r="BF439" s="16">
        <f t="shared" si="608"/>
        <v>-3.077606599502869E-2</v>
      </c>
      <c r="BG439" s="16">
        <f t="shared" si="608"/>
        <v>-6.6672479426177489E-4</v>
      </c>
      <c r="BH439" s="16">
        <f t="shared" si="608"/>
        <v>1.9946707452352497E-2</v>
      </c>
      <c r="BI439" s="16">
        <f t="shared" si="608"/>
        <v>-4.0433653525997149E-2</v>
      </c>
      <c r="BJ439" s="16">
        <f t="shared" si="608"/>
        <v>2.2679341458609059E-4</v>
      </c>
      <c r="BK439" s="16">
        <f t="shared" si="608"/>
        <v>-1.7845821123455563E-2</v>
      </c>
      <c r="BL439" s="16">
        <f t="shared" si="608"/>
        <v>-3.7255073137379524E-2</v>
      </c>
      <c r="BM439" s="16"/>
      <c r="BN439" s="16">
        <f t="shared" si="608"/>
        <v>-4.9730807577267999E-2</v>
      </c>
      <c r="BO439" s="16">
        <f t="shared" si="608"/>
        <v>-2.0210303240355332E-2</v>
      </c>
      <c r="BP439" s="16">
        <f t="shared" si="608"/>
        <v>-1.9556617327758152E-2</v>
      </c>
      <c r="BQ439" s="16">
        <f t="shared" si="608"/>
        <v>-5.919952536458406E-2</v>
      </c>
      <c r="BR439" s="16">
        <f t="shared" si="608"/>
        <v>-1.9334259225193273E-2</v>
      </c>
      <c r="BS439" s="16">
        <f t="shared" si="608"/>
        <v>-3.7053434556602483E-2</v>
      </c>
      <c r="BT439" s="16">
        <f t="shared" si="608"/>
        <v>-5.6083107256272191E-2</v>
      </c>
      <c r="BU439" s="16"/>
      <c r="BV439" s="16">
        <f t="shared" si="608"/>
        <v>1.0064533386832553E-2</v>
      </c>
      <c r="BW439" s="16">
        <f t="shared" si="608"/>
        <v>4.1442604649341686E-2</v>
      </c>
      <c r="BX439" s="16">
        <f t="shared" si="608"/>
        <v>4.2137423508622929E-2</v>
      </c>
      <c r="BY439" s="16">
        <f t="shared" si="608"/>
        <v>6.2924633820497844E-2</v>
      </c>
      <c r="BZ439" s="16">
        <f t="shared" si="608"/>
        <v>4.2373773413368676E-2</v>
      </c>
      <c r="CA439" s="16">
        <f t="shared" si="608"/>
        <v>2.3539625462629443E-2</v>
      </c>
      <c r="CB439" s="16">
        <f t="shared" si="608"/>
        <v>3.3125175766088866E-3</v>
      </c>
      <c r="CC439" s="16"/>
      <c r="CD439" s="16">
        <f t="shared" si="608"/>
        <v>-1.3165188470066647E-2</v>
      </c>
      <c r="CE439" s="16">
        <f t="shared" si="608"/>
        <v>-8.933156107502338E-4</v>
      </c>
      <c r="CF439" s="16">
        <f t="shared" si="608"/>
        <v>-2.2674199099581571E-4</v>
      </c>
      <c r="CG439" s="16">
        <f t="shared" si="608"/>
        <v>1.9715442705194874E-2</v>
      </c>
      <c r="CH439" s="16">
        <f t="shared" si="608"/>
        <v>-4.0651227509889254E-2</v>
      </c>
      <c r="CI439" s="16">
        <f t="shared" si="608"/>
        <v>-1.8068516717438809E-2</v>
      </c>
      <c r="CJ439" s="16">
        <f t="shared" si="608"/>
        <v>-1.9761919697909081E-2</v>
      </c>
      <c r="CK439" s="16"/>
      <c r="CL439" s="16">
        <f t="shared" si="608"/>
        <v>-1.3165188470066647E-2</v>
      </c>
      <c r="CM439" s="16">
        <f t="shared" si="608"/>
        <v>1.7491241903429433E-2</v>
      </c>
      <c r="CN439" s="16">
        <f t="shared" si="608"/>
        <v>1.8170081141301697E-2</v>
      </c>
      <c r="CO439" s="16">
        <f t="shared" si="608"/>
        <v>3.8479221886565274E-2</v>
      </c>
      <c r="CP439" s="16">
        <f t="shared" si="608"/>
        <v>-2.2998255150102009E-2</v>
      </c>
      <c r="CQ439" s="16">
        <f t="shared" si="608"/>
        <v>1.8400995410633225E-2</v>
      </c>
      <c r="CR439" s="16">
        <f t="shared" si="608"/>
        <v>-1.9761919697909081E-2</v>
      </c>
      <c r="CS439" s="16"/>
      <c r="CT439" s="16">
        <f t="shared" ref="CT439:CZ439" si="609">CT195/CT194-1</f>
        <v>6.7297234829006847E-3</v>
      </c>
      <c r="CU439" s="16">
        <f t="shared" si="609"/>
        <v>3.8004197500527415E-2</v>
      </c>
      <c r="CV439" s="16">
        <f t="shared" si="609"/>
        <v>3.8696722359042424E-2</v>
      </c>
      <c r="CW439" s="16">
        <f t="shared" si="609"/>
        <v>5.941530201165568E-2</v>
      </c>
      <c r="CX439" s="16">
        <f t="shared" si="609"/>
        <v>-3.301581031411982E-3</v>
      </c>
      <c r="CY439" s="16">
        <f t="shared" si="609"/>
        <v>2.0160326450303634E-2</v>
      </c>
      <c r="CZ439" s="16">
        <f t="shared" si="609"/>
        <v>2.0160326450303634E-2</v>
      </c>
    </row>
    <row r="440" spans="41:104" x14ac:dyDescent="0.25">
      <c r="AO440" s="78">
        <v>41639</v>
      </c>
      <c r="AP440" s="18">
        <f t="shared" ref="AP440:CR440" si="610">AP196/AP195-1</f>
        <v>-9.0747360002612076E-3</v>
      </c>
      <c r="AQ440" s="18">
        <f t="shared" si="610"/>
        <v>1.8852291694184675E-3</v>
      </c>
      <c r="AR440" s="18">
        <f t="shared" si="610"/>
        <v>2.0139581256233274E-3</v>
      </c>
      <c r="AS440" s="18">
        <f t="shared" si="610"/>
        <v>-3.5911325107834235E-2</v>
      </c>
      <c r="AT440" s="18">
        <f t="shared" si="610"/>
        <v>5.4715920854160327E-3</v>
      </c>
      <c r="AU440" s="18">
        <f t="shared" si="610"/>
        <v>-9.7872782705099581E-3</v>
      </c>
      <c r="AV440" s="18">
        <f t="shared" si="610"/>
        <v>-2.9816115143490363E-2</v>
      </c>
      <c r="AW440" s="16"/>
      <c r="AX440" s="18">
        <f t="shared" si="610"/>
        <v>9.157840989574062E-3</v>
      </c>
      <c r="AY440" s="18">
        <f t="shared" si="610"/>
        <v>1.1060334787954984E-2</v>
      </c>
      <c r="AZ440" s="18">
        <f t="shared" si="610"/>
        <v>1.1190242623471347E-2</v>
      </c>
      <c r="BA440" s="18">
        <f t="shared" si="610"/>
        <v>-2.7082354323322733E-2</v>
      </c>
      <c r="BB440" s="18">
        <f t="shared" si="610"/>
        <v>1.467954104526803E-2</v>
      </c>
      <c r="BC440" s="18">
        <f t="shared" si="610"/>
        <v>-7.190676190579337E-4</v>
      </c>
      <c r="BD440" s="18">
        <f t="shared" si="610"/>
        <v>-2.0931325395327383E-2</v>
      </c>
      <c r="BE440" s="16"/>
      <c r="BF440" s="18">
        <f t="shared" si="610"/>
        <v>-1.8816817680619158E-3</v>
      </c>
      <c r="BG440" s="18">
        <f t="shared" si="610"/>
        <v>-1.0939342003041364E-2</v>
      </c>
      <c r="BH440" s="18">
        <f t="shared" si="610"/>
        <v>1.2848672927479043E-4</v>
      </c>
      <c r="BI440" s="18">
        <f t="shared" si="610"/>
        <v>-3.7725433190173741E-2</v>
      </c>
      <c r="BJ440" s="18">
        <f t="shared" si="610"/>
        <v>3.5796145222846132E-3</v>
      </c>
      <c r="BK440" s="18">
        <f t="shared" si="610"/>
        <v>-1.1650543495491217E-2</v>
      </c>
      <c r="BL440" s="18">
        <f t="shared" si="610"/>
        <v>-3.1641692471292449E-2</v>
      </c>
      <c r="BM440" s="16"/>
      <c r="BN440" s="18">
        <f t="shared" si="610"/>
        <v>-2.0099102505423128E-3</v>
      </c>
      <c r="BO440" s="18">
        <f t="shared" si="610"/>
        <v>-1.1066406845895882E-2</v>
      </c>
      <c r="BP440" s="18">
        <f t="shared" si="610"/>
        <v>-1.2847022255602081E-4</v>
      </c>
      <c r="BQ440" s="18">
        <f t="shared" si="610"/>
        <v>-3.7849056817931714E-2</v>
      </c>
      <c r="BR440" s="18">
        <f t="shared" si="610"/>
        <v>3.4506844258543889E-3</v>
      </c>
      <c r="BS440" s="18">
        <f t="shared" si="610"/>
        <v>-1.1777516970131519E-2</v>
      </c>
      <c r="BT440" s="18">
        <f t="shared" si="610"/>
        <v>-3.1766097678574523E-2</v>
      </c>
      <c r="BU440" s="16"/>
      <c r="BV440" s="18">
        <f t="shared" si="610"/>
        <v>3.7248985537404966E-2</v>
      </c>
      <c r="BW440" s="18">
        <f t="shared" si="610"/>
        <v>2.7836224827114231E-2</v>
      </c>
      <c r="BX440" s="18">
        <f t="shared" si="610"/>
        <v>3.9204437580890206E-2</v>
      </c>
      <c r="BY440" s="18">
        <f t="shared" si="610"/>
        <v>3.933796156012237E-2</v>
      </c>
      <c r="BZ440" s="18">
        <f t="shared" si="610"/>
        <v>4.2924388877277231E-2</v>
      </c>
      <c r="CA440" s="18">
        <f t="shared" si="610"/>
        <v>2.7097141080146159E-2</v>
      </c>
      <c r="CB440" s="18">
        <f t="shared" si="610"/>
        <v>6.3222503521531692E-3</v>
      </c>
      <c r="CC440" s="16"/>
      <c r="CD440" s="18">
        <f t="shared" si="610"/>
        <v>9.8840158844006876E-3</v>
      </c>
      <c r="CE440" s="18">
        <f t="shared" si="610"/>
        <v>-1.4467169634804988E-2</v>
      </c>
      <c r="CF440" s="18">
        <f t="shared" si="610"/>
        <v>-3.5668465864450161E-3</v>
      </c>
      <c r="CG440" s="18">
        <f t="shared" si="610"/>
        <v>-3.4388181496221026E-3</v>
      </c>
      <c r="CH440" s="18">
        <f t="shared" si="610"/>
        <v>-4.1157718944022315E-2</v>
      </c>
      <c r="CI440" s="18">
        <f t="shared" si="610"/>
        <v>-1.5175834380639186E-2</v>
      </c>
      <c r="CJ440" s="18">
        <f t="shared" si="610"/>
        <v>-2.0226802214779016E-2</v>
      </c>
      <c r="CK440" s="16"/>
      <c r="CL440" s="18">
        <f t="shared" si="610"/>
        <v>9.8840158844006876E-3</v>
      </c>
      <c r="CM440" s="18">
        <f t="shared" si="610"/>
        <v>7.1958504936642242E-4</v>
      </c>
      <c r="CN440" s="18">
        <f t="shared" si="610"/>
        <v>1.1787878688875653E-2</v>
      </c>
      <c r="CO440" s="18">
        <f t="shared" si="610"/>
        <v>1.191788000412819E-2</v>
      </c>
      <c r="CP440" s="18">
        <f t="shared" si="610"/>
        <v>-2.638225733122912E-2</v>
      </c>
      <c r="CQ440" s="18">
        <f t="shared" si="610"/>
        <v>1.5409689272901872E-2</v>
      </c>
      <c r="CR440" s="18">
        <f t="shared" si="610"/>
        <v>-2.0226802214779016E-2</v>
      </c>
      <c r="CS440" s="16"/>
      <c r="CT440" s="18">
        <f t="shared" ref="CT440:CZ440" si="611">CT196/CT195-1</f>
        <v>3.0732437024451498E-2</v>
      </c>
      <c r="CU440" s="18">
        <f t="shared" si="611"/>
        <v>2.1378812271548808E-2</v>
      </c>
      <c r="CV440" s="18">
        <f t="shared" si="611"/>
        <v>3.2675603880595983E-2</v>
      </c>
      <c r="CW440" s="18">
        <f t="shared" si="611"/>
        <v>3.2808288991340362E-2</v>
      </c>
      <c r="CX440" s="18">
        <f t="shared" si="611"/>
        <v>-6.2825306207238141E-3</v>
      </c>
      <c r="CY440" s="18">
        <f t="shared" si="611"/>
        <v>2.0644371840852216E-2</v>
      </c>
      <c r="CZ440" s="18">
        <f t="shared" si="611"/>
        <v>2.0644371840852216E-2</v>
      </c>
    </row>
    <row r="441" spans="41:104" x14ac:dyDescent="0.25">
      <c r="AO441" s="78">
        <v>41670</v>
      </c>
      <c r="AP441" s="16">
        <f t="shared" ref="AP441:CR441" si="612">AP197/AP196-1</f>
        <v>3.4440729333091724E-2</v>
      </c>
      <c r="AQ441" s="16">
        <f t="shared" si="612"/>
        <v>1.5113380315451286E-2</v>
      </c>
      <c r="AR441" s="16">
        <f t="shared" si="612"/>
        <v>2.6904937215179947E-2</v>
      </c>
      <c r="AS441" s="16">
        <f t="shared" si="612"/>
        <v>6.7648180903825406E-2</v>
      </c>
      <c r="AT441" s="16">
        <f t="shared" si="612"/>
        <v>1.8958112719143383E-2</v>
      </c>
      <c r="AU441" s="16">
        <f t="shared" si="612"/>
        <v>-1.2630547731924624E-2</v>
      </c>
      <c r="AV441" s="16">
        <f t="shared" si="612"/>
        <v>1.5466868582403759E-2</v>
      </c>
      <c r="AW441" s="16"/>
      <c r="AX441" s="16">
        <f t="shared" si="612"/>
        <v>-3.3294057703331159E-2</v>
      </c>
      <c r="AY441" s="16">
        <f t="shared" si="612"/>
        <v>-1.8683863144194901E-2</v>
      </c>
      <c r="AZ441" s="16">
        <f t="shared" si="612"/>
        <v>-7.2848950202979434E-3</v>
      </c>
      <c r="BA441" s="16">
        <f t="shared" si="612"/>
        <v>3.2101840761957101E-2</v>
      </c>
      <c r="BB441" s="16">
        <f t="shared" si="612"/>
        <v>-1.4967137483005044E-2</v>
      </c>
      <c r="BC441" s="16">
        <f t="shared" si="612"/>
        <v>-4.5504083250244354E-2</v>
      </c>
      <c r="BD441" s="16">
        <f t="shared" si="612"/>
        <v>-1.8342143935999644E-2</v>
      </c>
      <c r="BE441" s="16"/>
      <c r="BF441" s="16">
        <f t="shared" si="612"/>
        <v>-1.488836676623706E-2</v>
      </c>
      <c r="BG441" s="16">
        <f t="shared" si="612"/>
        <v>1.9039596356846822E-2</v>
      </c>
      <c r="BH441" s="16">
        <f t="shared" si="612"/>
        <v>1.1615999875860483E-2</v>
      </c>
      <c r="BI441" s="16">
        <f t="shared" si="612"/>
        <v>5.1752643209223237E-2</v>
      </c>
      <c r="BJ441" s="16">
        <f t="shared" si="612"/>
        <v>3.7874906175479062E-3</v>
      </c>
      <c r="BK441" s="16">
        <f t="shared" si="612"/>
        <v>-2.7330866271070287E-2</v>
      </c>
      <c r="BL441" s="16">
        <f t="shared" si="612"/>
        <v>3.4822540398682378E-4</v>
      </c>
      <c r="BM441" s="16"/>
      <c r="BN441" s="16">
        <f t="shared" si="612"/>
        <v>-2.6200027130205639E-2</v>
      </c>
      <c r="BO441" s="16">
        <f t="shared" si="612"/>
        <v>7.3383541599751911E-3</v>
      </c>
      <c r="BP441" s="16">
        <f t="shared" si="612"/>
        <v>-1.1482617789048244E-2</v>
      </c>
      <c r="BQ441" s="16">
        <f t="shared" si="612"/>
        <v>3.9675769598630284E-2</v>
      </c>
      <c r="BR441" s="16">
        <f t="shared" si="612"/>
        <v>-7.738617478641352E-3</v>
      </c>
      <c r="BS441" s="16">
        <f t="shared" si="612"/>
        <v>-3.8499654168884456E-2</v>
      </c>
      <c r="BT441" s="16">
        <f t="shared" si="612"/>
        <v>-1.1138390924280039E-2</v>
      </c>
      <c r="BU441" s="16"/>
      <c r="BV441" s="16">
        <f t="shared" si="612"/>
        <v>-6.3361865934672634E-2</v>
      </c>
      <c r="BW441" s="16">
        <f t="shared" si="612"/>
        <v>-3.1103365476276568E-2</v>
      </c>
      <c r="BX441" s="16">
        <f t="shared" si="612"/>
        <v>-4.9206097596589005E-2</v>
      </c>
      <c r="BY441" s="16">
        <f t="shared" si="612"/>
        <v>-3.8161675744301848E-2</v>
      </c>
      <c r="BZ441" s="16">
        <f t="shared" si="612"/>
        <v>-4.560497461201396E-2</v>
      </c>
      <c r="CA441" s="16">
        <f t="shared" si="612"/>
        <v>-7.5192118594525459E-2</v>
      </c>
      <c r="CB441" s="16">
        <f t="shared" si="612"/>
        <v>-4.8875007005816262E-2</v>
      </c>
      <c r="CC441" s="16"/>
      <c r="CD441" s="16">
        <f t="shared" si="612"/>
        <v>1.2792119204124708E-2</v>
      </c>
      <c r="CE441" s="16">
        <f t="shared" si="612"/>
        <v>1.5194556499120715E-2</v>
      </c>
      <c r="CF441" s="16">
        <f t="shared" si="612"/>
        <v>-3.7731996592405004E-3</v>
      </c>
      <c r="CG441" s="16">
        <f t="shared" si="612"/>
        <v>7.7989707298466993E-3</v>
      </c>
      <c r="CH441" s="16">
        <f t="shared" si="612"/>
        <v>4.778417049426098E-2</v>
      </c>
      <c r="CI441" s="16">
        <f t="shared" si="612"/>
        <v>-3.1000941115010061E-2</v>
      </c>
      <c r="CJ441" s="16">
        <f t="shared" si="612"/>
        <v>2.8456841813149225E-2</v>
      </c>
      <c r="CK441" s="16"/>
      <c r="CL441" s="16">
        <f t="shared" si="612"/>
        <v>1.2792119204124708E-2</v>
      </c>
      <c r="CM441" s="16">
        <f t="shared" si="612"/>
        <v>4.7673418452322425E-2</v>
      </c>
      <c r="CN441" s="16">
        <f t="shared" si="612"/>
        <v>2.8098831682148662E-2</v>
      </c>
      <c r="CO441" s="16">
        <f t="shared" si="612"/>
        <v>4.0041227583340611E-2</v>
      </c>
      <c r="CP441" s="16">
        <f t="shared" si="612"/>
        <v>8.1305663702013975E-2</v>
      </c>
      <c r="CQ441" s="16">
        <f t="shared" si="612"/>
        <v>3.1992746361056534E-2</v>
      </c>
      <c r="CR441" s="16">
        <f t="shared" si="612"/>
        <v>2.8456841813149225E-2</v>
      </c>
      <c r="CS441" s="16"/>
      <c r="CT441" s="16">
        <f t="shared" ref="CT441:CZ441" si="613">CT197/CT196-1</f>
        <v>-1.523128824872011E-2</v>
      </c>
      <c r="CU441" s="16">
        <f t="shared" si="613"/>
        <v>1.8684864408403223E-2</v>
      </c>
      <c r="CV441" s="16">
        <f t="shared" si="613"/>
        <v>-3.4810418526620701E-4</v>
      </c>
      <c r="CW441" s="16">
        <f t="shared" si="613"/>
        <v>1.1263852112421535E-2</v>
      </c>
      <c r="CX441" s="16">
        <f t="shared" si="613"/>
        <v>5.138652371225727E-2</v>
      </c>
      <c r="CY441" s="16">
        <f t="shared" si="613"/>
        <v>-2.7669456467400599E-2</v>
      </c>
      <c r="CZ441" s="16">
        <f t="shared" si="613"/>
        <v>-2.7669456467400599E-2</v>
      </c>
    </row>
    <row r="442" spans="41:104" x14ac:dyDescent="0.25">
      <c r="AO442" s="78">
        <v>41698</v>
      </c>
      <c r="AP442" s="18">
        <f t="shared" ref="AP442:CR442" si="614">AP198/AP197-1</f>
        <v>-4.4105470989108997E-2</v>
      </c>
      <c r="AQ442" s="18">
        <f t="shared" si="614"/>
        <v>-2.1653659515685209E-2</v>
      </c>
      <c r="AR442" s="18">
        <f t="shared" si="614"/>
        <v>-2.6403503672267181E-2</v>
      </c>
      <c r="AS442" s="18">
        <f t="shared" si="614"/>
        <v>-4.1986778631409649E-2</v>
      </c>
      <c r="AT442" s="18">
        <f t="shared" si="614"/>
        <v>-1.5617557483292743E-2</v>
      </c>
      <c r="AU442" s="18">
        <f t="shared" si="614"/>
        <v>-3.8730709944898134E-2</v>
      </c>
      <c r="AV442" s="18">
        <f t="shared" si="614"/>
        <v>-2.5355775613570719E-2</v>
      </c>
      <c r="AW442" s="16"/>
      <c r="AX442" s="18">
        <f t="shared" si="614"/>
        <v>4.6140520371789506E-2</v>
      </c>
      <c r="AY442" s="18">
        <f t="shared" si="614"/>
        <v>2.3487749738096753E-2</v>
      </c>
      <c r="AZ442" s="18">
        <f t="shared" si="614"/>
        <v>1.8518745300445394E-2</v>
      </c>
      <c r="BA442" s="18">
        <f t="shared" si="614"/>
        <v>2.216449925591446E-3</v>
      </c>
      <c r="BB442" s="18">
        <f t="shared" si="614"/>
        <v>2.9802360659281213E-2</v>
      </c>
      <c r="BC442" s="18">
        <f t="shared" si="614"/>
        <v>5.6227553156649179E-3</v>
      </c>
      <c r="BD442" s="18">
        <f t="shared" si="614"/>
        <v>1.9614816076978014E-2</v>
      </c>
      <c r="BE442" s="16"/>
      <c r="BF442" s="18">
        <f t="shared" si="614"/>
        <v>2.2132918190265638E-2</v>
      </c>
      <c r="BG442" s="18">
        <f t="shared" si="614"/>
        <v>-2.2948735579988333E-2</v>
      </c>
      <c r="BH442" s="18">
        <f t="shared" si="614"/>
        <v>-4.8549720687161013E-3</v>
      </c>
      <c r="BI442" s="18">
        <f t="shared" si="614"/>
        <v>-2.078315037766576E-2</v>
      </c>
      <c r="BJ442" s="18">
        <f t="shared" si="614"/>
        <v>6.1696985848633812E-3</v>
      </c>
      <c r="BK442" s="18">
        <f t="shared" si="614"/>
        <v>-1.7455015389293838E-2</v>
      </c>
      <c r="BL442" s="18">
        <f t="shared" si="614"/>
        <v>-3.7840547306110528E-3</v>
      </c>
      <c r="BM442" s="16"/>
      <c r="BN442" s="18">
        <f t="shared" si="614"/>
        <v>2.7119554940735258E-2</v>
      </c>
      <c r="BO442" s="18">
        <f t="shared" si="614"/>
        <v>-1.8182036792050105E-2</v>
      </c>
      <c r="BP442" s="18">
        <f t="shared" si="614"/>
        <v>4.8786578161463812E-3</v>
      </c>
      <c r="BQ442" s="18">
        <f t="shared" si="614"/>
        <v>-1.6005886440553452E-2</v>
      </c>
      <c r="BR442" s="18">
        <f t="shared" si="614"/>
        <v>1.1078456249234092E-2</v>
      </c>
      <c r="BS442" s="18">
        <f t="shared" si="614"/>
        <v>-1.266151462040721E-2</v>
      </c>
      <c r="BT442" s="18">
        <f t="shared" si="614"/>
        <v>1.0761419773472891E-3</v>
      </c>
      <c r="BU442" s="16"/>
      <c r="BV442" s="18">
        <f t="shared" si="614"/>
        <v>4.3826930249906804E-2</v>
      </c>
      <c r="BW442" s="18">
        <f t="shared" si="614"/>
        <v>-2.2115481398814474E-3</v>
      </c>
      <c r="BX442" s="18">
        <f t="shared" si="614"/>
        <v>2.1224257308972483E-2</v>
      </c>
      <c r="BY442" s="18">
        <f t="shared" si="614"/>
        <v>1.6266242063841974E-2</v>
      </c>
      <c r="BZ442" s="18">
        <f t="shared" si="614"/>
        <v>2.7524903164119818E-2</v>
      </c>
      <c r="CA442" s="18">
        <f t="shared" si="614"/>
        <v>3.3987721817241301E-3</v>
      </c>
      <c r="CB442" s="18">
        <f t="shared" si="614"/>
        <v>1.7359888827087611E-2</v>
      </c>
      <c r="CC442" s="16"/>
      <c r="CD442" s="18">
        <f t="shared" si="614"/>
        <v>4.0291217399317958E-2</v>
      </c>
      <c r="CE442" s="18">
        <f t="shared" si="614"/>
        <v>-2.8939883804696032E-2</v>
      </c>
      <c r="CF442" s="18">
        <f t="shared" si="614"/>
        <v>-6.1318668148532263E-3</v>
      </c>
      <c r="CG442" s="18">
        <f t="shared" si="614"/>
        <v>-1.0957068841454309E-2</v>
      </c>
      <c r="CH442" s="18">
        <f t="shared" si="614"/>
        <v>-2.6787577682410135E-2</v>
      </c>
      <c r="CI442" s="18">
        <f t="shared" si="614"/>
        <v>-2.347985037452871E-2</v>
      </c>
      <c r="CJ442" s="18">
        <f t="shared" si="614"/>
        <v>1.3913826718172428E-2</v>
      </c>
      <c r="CK442" s="16"/>
      <c r="CL442" s="18">
        <f t="shared" si="614"/>
        <v>4.0291217399317958E-2</v>
      </c>
      <c r="CM442" s="18">
        <f t="shared" si="614"/>
        <v>-5.5913167099126415E-3</v>
      </c>
      <c r="CN442" s="18">
        <f t="shared" si="614"/>
        <v>1.7765105580595408E-2</v>
      </c>
      <c r="CO442" s="18">
        <f t="shared" si="614"/>
        <v>1.2823884420487763E-2</v>
      </c>
      <c r="CP442" s="18">
        <f t="shared" si="614"/>
        <v>-3.3872596578269354E-3</v>
      </c>
      <c r="CQ442" s="18">
        <f t="shared" si="614"/>
        <v>2.4044409512219644E-2</v>
      </c>
      <c r="CR442" s="18">
        <f t="shared" si="614"/>
        <v>1.3913826718172428E-2</v>
      </c>
      <c r="CS442" s="16"/>
      <c r="CT442" s="18">
        <f t="shared" ref="CT442:CZ442" si="615">CT198/CT197-1</f>
        <v>2.6015416681438808E-2</v>
      </c>
      <c r="CU442" s="18">
        <f t="shared" si="615"/>
        <v>-1.9237476513382812E-2</v>
      </c>
      <c r="CV442" s="18">
        <f t="shared" si="615"/>
        <v>3.7984281907752493E-3</v>
      </c>
      <c r="CW442" s="18">
        <f t="shared" si="615"/>
        <v>-1.074985140712359E-3</v>
      </c>
      <c r="CX442" s="18">
        <f t="shared" si="615"/>
        <v>-1.7063665491177993E-2</v>
      </c>
      <c r="CY442" s="18">
        <f t="shared" si="615"/>
        <v>-1.3722888821043666E-2</v>
      </c>
      <c r="CZ442" s="18">
        <f t="shared" si="615"/>
        <v>-1.3722888821043666E-2</v>
      </c>
    </row>
    <row r="443" spans="41:104" x14ac:dyDescent="0.25">
      <c r="AO443" s="78">
        <v>41729</v>
      </c>
      <c r="AP443" s="16">
        <f t="shared" ref="AP443:CR443" si="616">AP199/AP198-1</f>
        <v>-2.5152413632275605E-3</v>
      </c>
      <c r="AQ443" s="16">
        <f t="shared" si="616"/>
        <v>-4.9117217576000183E-3</v>
      </c>
      <c r="AR443" s="16">
        <f t="shared" si="616"/>
        <v>-7.0560603497178409E-3</v>
      </c>
      <c r="AS443" s="16">
        <f t="shared" si="616"/>
        <v>-1.6445695296870344E-2</v>
      </c>
      <c r="AT443" s="16">
        <f t="shared" si="616"/>
        <v>-7.3901376853032774E-3</v>
      </c>
      <c r="AU443" s="16">
        <f t="shared" si="616"/>
        <v>-1.069025896230924E-3</v>
      </c>
      <c r="AV443" s="16">
        <f t="shared" si="616"/>
        <v>3.5203475190935807E-2</v>
      </c>
      <c r="AW443" s="16"/>
      <c r="AX443" s="16">
        <f t="shared" si="616"/>
        <v>2.5215837549887876E-3</v>
      </c>
      <c r="AY443" s="16">
        <f t="shared" si="616"/>
        <v>-2.4025233204041374E-3</v>
      </c>
      <c r="AZ443" s="16">
        <f t="shared" si="616"/>
        <v>-4.5522690418811074E-3</v>
      </c>
      <c r="BA443" s="16">
        <f t="shared" si="616"/>
        <v>-1.3965580739981553E-2</v>
      </c>
      <c r="BB443" s="16">
        <f t="shared" si="616"/>
        <v>-4.8871887814488923E-3</v>
      </c>
      <c r="BC443" s="16">
        <f t="shared" si="616"/>
        <v>1.4498622204244249E-3</v>
      </c>
      <c r="BD443" s="16">
        <f t="shared" si="616"/>
        <v>3.7813827457085392E-2</v>
      </c>
      <c r="BE443" s="16"/>
      <c r="BF443" s="16">
        <f t="shared" si="616"/>
        <v>4.9359658484526836E-3</v>
      </c>
      <c r="BG443" s="16">
        <f t="shared" si="616"/>
        <v>2.4083093397555544E-3</v>
      </c>
      <c r="BH443" s="16">
        <f t="shared" si="616"/>
        <v>-2.1549229741760767E-3</v>
      </c>
      <c r="BI443" s="16">
        <f t="shared" si="616"/>
        <v>-1.1590904838757021E-2</v>
      </c>
      <c r="BJ443" s="16">
        <f t="shared" si="616"/>
        <v>-2.4906493040807165E-3</v>
      </c>
      <c r="BK443" s="16">
        <f t="shared" si="616"/>
        <v>3.861663276906846E-3</v>
      </c>
      <c r="BL443" s="16">
        <f t="shared" si="616"/>
        <v>4.0313204190677743E-2</v>
      </c>
      <c r="BM443" s="16"/>
      <c r="BN443" s="16">
        <f t="shared" si="616"/>
        <v>7.1062021408812015E-3</v>
      </c>
      <c r="BO443" s="16">
        <f t="shared" si="616"/>
        <v>4.5730869640936422E-3</v>
      </c>
      <c r="BP443" s="16">
        <f t="shared" si="616"/>
        <v>2.1595766956119533E-3</v>
      </c>
      <c r="BQ443" s="16">
        <f t="shared" si="616"/>
        <v>-9.4563595911159037E-3</v>
      </c>
      <c r="BR443" s="16">
        <f t="shared" si="616"/>
        <v>-3.3645135666282577E-4</v>
      </c>
      <c r="BS443" s="16">
        <f t="shared" si="616"/>
        <v>6.029579530537843E-3</v>
      </c>
      <c r="BT443" s="16">
        <f t="shared" si="616"/>
        <v>4.2559840342585087E-2</v>
      </c>
      <c r="BU443" s="16"/>
      <c r="BV443" s="16">
        <f t="shared" si="616"/>
        <v>1.6720678480314444E-2</v>
      </c>
      <c r="BW443" s="16">
        <f t="shared" si="616"/>
        <v>1.4163380574952145E-2</v>
      </c>
      <c r="BX443" s="16">
        <f t="shared" si="616"/>
        <v>1.1726829402420869E-2</v>
      </c>
      <c r="BY443" s="16">
        <f t="shared" si="616"/>
        <v>9.5466360141513995E-3</v>
      </c>
      <c r="BZ443" s="16">
        <f t="shared" si="616"/>
        <v>9.2069726788499562E-3</v>
      </c>
      <c r="CA443" s="16">
        <f t="shared" si="616"/>
        <v>1.563377774578556E-2</v>
      </c>
      <c r="CB443" s="16">
        <f t="shared" si="616"/>
        <v>5.2512779661307629E-2</v>
      </c>
      <c r="CC443" s="16"/>
      <c r="CD443" s="16">
        <f t="shared" si="616"/>
        <v>1.0701699356054917E-3</v>
      </c>
      <c r="CE443" s="16">
        <f t="shared" si="616"/>
        <v>4.9111906975294328E-3</v>
      </c>
      <c r="CF443" s="16">
        <f t="shared" si="616"/>
        <v>2.4968681269434967E-3</v>
      </c>
      <c r="CG443" s="16">
        <f t="shared" si="616"/>
        <v>3.3656459427722218E-4</v>
      </c>
      <c r="CH443" s="16">
        <f t="shared" si="616"/>
        <v>-9.1229776726678979E-3</v>
      </c>
      <c r="CI443" s="16">
        <f t="shared" si="616"/>
        <v>6.3681734678036062E-3</v>
      </c>
      <c r="CJ443" s="16">
        <f t="shared" si="616"/>
        <v>3.6311318827319417E-2</v>
      </c>
      <c r="CK443" s="16"/>
      <c r="CL443" s="16">
        <f t="shared" si="616"/>
        <v>1.0701699356054917E-3</v>
      </c>
      <c r="CM443" s="16">
        <f t="shared" si="616"/>
        <v>-1.4477631633098564E-3</v>
      </c>
      <c r="CN443" s="16">
        <f t="shared" si="616"/>
        <v>-3.8468081989515568E-3</v>
      </c>
      <c r="CO443" s="16">
        <f t="shared" si="616"/>
        <v>-5.9934415977624944E-3</v>
      </c>
      <c r="CP443" s="16">
        <f t="shared" si="616"/>
        <v>-1.5393125049941614E-2</v>
      </c>
      <c r="CQ443" s="16">
        <f t="shared" si="616"/>
        <v>-6.327876452868697E-3</v>
      </c>
      <c r="CR443" s="16">
        <f t="shared" si="616"/>
        <v>3.6311318827319417E-2</v>
      </c>
      <c r="CS443" s="16"/>
      <c r="CT443" s="16">
        <f t="shared" ref="CT443:CZ443" si="617">CT199/CT198-1</f>
        <v>-3.4006334053740317E-2</v>
      </c>
      <c r="CU443" s="16">
        <f t="shared" si="617"/>
        <v>-3.6436041278943954E-2</v>
      </c>
      <c r="CV443" s="16">
        <f t="shared" si="617"/>
        <v>-3.8751026160472324E-2</v>
      </c>
      <c r="CW443" s="16">
        <f t="shared" si="617"/>
        <v>-4.082244365810217E-2</v>
      </c>
      <c r="CX443" s="16">
        <f t="shared" si="617"/>
        <v>-4.9892771542599301E-2</v>
      </c>
      <c r="CY443" s="16">
        <f t="shared" si="617"/>
        <v>-3.5039006298231756E-2</v>
      </c>
      <c r="CZ443" s="16">
        <f t="shared" si="617"/>
        <v>-3.5039006298231756E-2</v>
      </c>
    </row>
    <row r="444" spans="41:104" x14ac:dyDescent="0.25">
      <c r="AO444" s="78">
        <v>41759</v>
      </c>
      <c r="AP444" s="135">
        <f t="shared" ref="AP444:CR444" si="618">AP200/AP199-1</f>
        <v>-6.5293989947062814E-3</v>
      </c>
      <c r="AQ444" s="135">
        <f t="shared" si="618"/>
        <v>5.2149024934511345E-4</v>
      </c>
      <c r="AR444" s="135">
        <f t="shared" si="618"/>
        <v>6.083871226396198E-3</v>
      </c>
      <c r="AS444" s="135">
        <f t="shared" si="618"/>
        <v>3.1028063159348473E-3</v>
      </c>
      <c r="AT444" s="135">
        <f t="shared" si="618"/>
        <v>-1.7726567693330253E-3</v>
      </c>
      <c r="AU444" s="135">
        <f t="shared" si="618"/>
        <v>1.346938022399824E-3</v>
      </c>
      <c r="AV444" s="135">
        <f t="shared" si="618"/>
        <v>-4.1494000313637702E-3</v>
      </c>
      <c r="AW444" s="16"/>
      <c r="AX444" s="135">
        <f t="shared" si="618"/>
        <v>6.5723122436629478E-3</v>
      </c>
      <c r="AY444" s="135">
        <f t="shared" si="618"/>
        <v>7.0972298897589159E-3</v>
      </c>
      <c r="AZ444" s="135">
        <f t="shared" si="618"/>
        <v>1.2696168571409316E-2</v>
      </c>
      <c r="BA444" s="135">
        <f t="shared" si="618"/>
        <v>9.6955111715375519E-3</v>
      </c>
      <c r="BB444" s="135">
        <f t="shared" si="618"/>
        <v>4.7880050205411084E-3</v>
      </c>
      <c r="BC444" s="135">
        <f t="shared" si="618"/>
        <v>7.9281027633186785E-3</v>
      </c>
      <c r="BD444" s="135">
        <f t="shared" si="618"/>
        <v>2.3956410596690514E-3</v>
      </c>
      <c r="BE444" s="16"/>
      <c r="BF444" s="135">
        <f t="shared" si="618"/>
        <v>-5.2121843901142828E-4</v>
      </c>
      <c r="BG444" s="135">
        <f t="shared" si="618"/>
        <v>-7.0472141905659758E-3</v>
      </c>
      <c r="BH444" s="135">
        <f t="shared" si="618"/>
        <v>5.5594817615209902E-3</v>
      </c>
      <c r="BI444" s="135">
        <f t="shared" si="618"/>
        <v>2.5799706370586151E-3</v>
      </c>
      <c r="BJ444" s="135">
        <f t="shared" si="618"/>
        <v>-2.2929512669501717E-3</v>
      </c>
      <c r="BK444" s="135">
        <f t="shared" si="618"/>
        <v>8.2501753445485271E-4</v>
      </c>
      <c r="BL444" s="135">
        <f t="shared" si="618"/>
        <v>-4.6684557265679327E-3</v>
      </c>
      <c r="BM444" s="16"/>
      <c r="BN444" s="135">
        <f t="shared" si="618"/>
        <v>-6.0470815608844042E-3</v>
      </c>
      <c r="BO444" s="135">
        <f t="shared" si="618"/>
        <v>-1.2536996747326223E-2</v>
      </c>
      <c r="BP444" s="135">
        <f t="shared" si="618"/>
        <v>-5.528744805610164E-3</v>
      </c>
      <c r="BQ444" s="135">
        <f t="shared" si="618"/>
        <v>-2.9630381678098505E-3</v>
      </c>
      <c r="BR444" s="135">
        <f t="shared" si="618"/>
        <v>-7.8090189301536217E-3</v>
      </c>
      <c r="BS444" s="135">
        <f t="shared" si="618"/>
        <v>-4.7082885825636689E-3</v>
      </c>
      <c r="BT444" s="135">
        <f t="shared" si="618"/>
        <v>-1.0171389831829636E-2</v>
      </c>
      <c r="BU444" s="16"/>
      <c r="BV444" s="135">
        <f t="shared" si="618"/>
        <v>-3.0932086884796206E-3</v>
      </c>
      <c r="BW444" s="135">
        <f t="shared" si="618"/>
        <v>-9.6024108894847693E-3</v>
      </c>
      <c r="BX444" s="135">
        <f t="shared" si="618"/>
        <v>-2.5733315173046556E-3</v>
      </c>
      <c r="BY444" s="135">
        <f t="shared" si="618"/>
        <v>2.9718438545796033E-3</v>
      </c>
      <c r="BZ444" s="135">
        <f t="shared" si="618"/>
        <v>-4.8603822604919023E-3</v>
      </c>
      <c r="CA444" s="135">
        <f t="shared" si="618"/>
        <v>-1.7504370264735947E-3</v>
      </c>
      <c r="CB444" s="135">
        <f t="shared" si="618"/>
        <v>-7.2297737596144218E-3</v>
      </c>
      <c r="CC444" s="16"/>
      <c r="CD444" s="135">
        <f t="shared" si="618"/>
        <v>-1.3451262207481163E-3</v>
      </c>
      <c r="CE444" s="135">
        <f t="shared" si="618"/>
        <v>-4.7651892703906018E-3</v>
      </c>
      <c r="CF444" s="135">
        <f t="shared" si="618"/>
        <v>2.2982209756479133E-3</v>
      </c>
      <c r="CG444" s="135">
        <f t="shared" si="618"/>
        <v>7.8704796547670597E-3</v>
      </c>
      <c r="CH444" s="135">
        <f t="shared" si="618"/>
        <v>4.8841209553414089E-3</v>
      </c>
      <c r="CI444" s="135">
        <f t="shared" si="618"/>
        <v>3.1251345827059129E-3</v>
      </c>
      <c r="CJ444" s="135">
        <f t="shared" si="618"/>
        <v>-5.4889447853292417E-3</v>
      </c>
      <c r="CK444" s="16"/>
      <c r="CL444" s="135">
        <f t="shared" si="618"/>
        <v>-1.3451262207481163E-3</v>
      </c>
      <c r="CM444" s="135">
        <f t="shared" si="618"/>
        <v>-7.8657423496607537E-3</v>
      </c>
      <c r="CN444" s="135">
        <f t="shared" si="618"/>
        <v>-8.2433744161103384E-4</v>
      </c>
      <c r="CO444" s="135">
        <f t="shared" si="618"/>
        <v>4.730561430937863E-3</v>
      </c>
      <c r="CP444" s="135">
        <f t="shared" si="618"/>
        <v>1.7535064290530311E-3</v>
      </c>
      <c r="CQ444" s="135">
        <f t="shared" si="618"/>
        <v>-3.1153985429802633E-3</v>
      </c>
      <c r="CR444" s="135">
        <f t="shared" si="618"/>
        <v>-5.4889447853292417E-3</v>
      </c>
      <c r="CS444" s="136"/>
      <c r="CT444" s="135">
        <f t="shared" ref="CT444:CZ444" si="619">CT200/CT199-1</f>
        <v>4.1666892920428911E-3</v>
      </c>
      <c r="CU444" s="135">
        <f t="shared" si="619"/>
        <v>-2.3899156795382792E-3</v>
      </c>
      <c r="CV444" s="135">
        <f t="shared" si="619"/>
        <v>4.6903524292258858E-3</v>
      </c>
      <c r="CW444" s="135">
        <f t="shared" si="619"/>
        <v>1.0275910119532217E-2</v>
      </c>
      <c r="CX444" s="135">
        <f t="shared" si="619"/>
        <v>7.2824240378295269E-3</v>
      </c>
      <c r="CY444" s="135">
        <f t="shared" si="619"/>
        <v>5.519239586677438E-3</v>
      </c>
      <c r="CZ444" s="135">
        <f t="shared" si="619"/>
        <v>5.519239586677438E-3</v>
      </c>
    </row>
    <row r="445" spans="41:104" x14ac:dyDescent="0.25">
      <c r="AO445" s="78">
        <v>41789</v>
      </c>
      <c r="AP445" s="136">
        <f t="shared" ref="AP445:CR445" si="620">AP201/AP200-1</f>
        <v>4.0677738183283463E-3</v>
      </c>
      <c r="AQ445" s="136">
        <f t="shared" si="620"/>
        <v>-1.2848640589582905E-2</v>
      </c>
      <c r="AR445" s="136">
        <f t="shared" si="620"/>
        <v>-2.7196923659331684E-3</v>
      </c>
      <c r="AS445" s="136">
        <f t="shared" si="620"/>
        <v>8.6953533131701732E-3</v>
      </c>
      <c r="AT445" s="136">
        <f t="shared" si="620"/>
        <v>-1.2682204957454646E-2</v>
      </c>
      <c r="AU445" s="136">
        <f t="shared" si="620"/>
        <v>1.4501566242859809E-2</v>
      </c>
      <c r="AV445" s="136">
        <f t="shared" si="620"/>
        <v>6.3586357441123287E-3</v>
      </c>
      <c r="AW445" s="16"/>
      <c r="AX445" s="136">
        <f t="shared" si="620"/>
        <v>-4.0512940703785194E-3</v>
      </c>
      <c r="AY445" s="136">
        <f t="shared" si="620"/>
        <v>-1.6847881038528412E-2</v>
      </c>
      <c r="AZ445" s="136">
        <f t="shared" si="620"/>
        <v>-6.759968162756369E-3</v>
      </c>
      <c r="BA445" s="136">
        <f t="shared" si="620"/>
        <v>4.6088318094741343E-3</v>
      </c>
      <c r="BB445" s="136">
        <f t="shared" si="620"/>
        <v>-1.6682119686089902E-2</v>
      </c>
      <c r="BC445" s="136">
        <f t="shared" si="620"/>
        <v>1.0391522063150305E-2</v>
      </c>
      <c r="BD445" s="136">
        <f t="shared" si="620"/>
        <v>2.2815809704479495E-3</v>
      </c>
      <c r="BE445" s="16"/>
      <c r="BF445" s="136">
        <f t="shared" si="620"/>
        <v>1.3015876914009183E-2</v>
      </c>
      <c r="BG445" s="136">
        <f t="shared" si="620"/>
        <v>1.7136596375671109E-2</v>
      </c>
      <c r="BH445" s="136">
        <f t="shared" si="620"/>
        <v>1.0260785366997149E-2</v>
      </c>
      <c r="BI445" s="136">
        <f t="shared" si="620"/>
        <v>2.1824407875627561E-2</v>
      </c>
      <c r="BJ445" s="136">
        <f t="shared" si="620"/>
        <v>1.6860193783019284E-4</v>
      </c>
      <c r="BK445" s="136">
        <f t="shared" si="620"/>
        <v>2.7706193758146647E-2</v>
      </c>
      <c r="BL445" s="136">
        <f t="shared" si="620"/>
        <v>1.9457275878308034E-2</v>
      </c>
      <c r="BM445" s="16"/>
      <c r="BN445" s="136">
        <f t="shared" si="620"/>
        <v>2.727109264180072E-3</v>
      </c>
      <c r="BO445" s="136">
        <f t="shared" si="620"/>
        <v>6.8059763461729705E-3</v>
      </c>
      <c r="BP445" s="136">
        <f t="shared" si="620"/>
        <v>-1.0156570972186918E-2</v>
      </c>
      <c r="BQ445" s="136">
        <f t="shared" si="620"/>
        <v>1.144617575592588E-2</v>
      </c>
      <c r="BR445" s="136">
        <f t="shared" si="620"/>
        <v>-9.9896814519044863E-3</v>
      </c>
      <c r="BS445" s="136">
        <f t="shared" si="620"/>
        <v>1.7268222862686144E-2</v>
      </c>
      <c r="BT445" s="136">
        <f t="shared" si="620"/>
        <v>9.1030857027374346E-3</v>
      </c>
      <c r="BU445" s="16"/>
      <c r="BV445" s="136">
        <f t="shared" si="620"/>
        <v>-8.6203959249038231E-3</v>
      </c>
      <c r="BW445" s="136">
        <f t="shared" si="620"/>
        <v>-4.587687927422146E-3</v>
      </c>
      <c r="BX445" s="136">
        <f t="shared" si="620"/>
        <v>-2.1358276145507782E-2</v>
      </c>
      <c r="BY445" s="136">
        <f t="shared" si="620"/>
        <v>-1.1316643465848708E-2</v>
      </c>
      <c r="BZ445" s="136">
        <f t="shared" si="620"/>
        <v>-2.1193275254424604E-2</v>
      </c>
      <c r="CA445" s="136">
        <f t="shared" si="620"/>
        <v>5.7561610754115478E-3</v>
      </c>
      <c r="CB445" s="136">
        <f t="shared" si="620"/>
        <v>-2.316574138447991E-3</v>
      </c>
      <c r="CC445" s="16"/>
      <c r="CD445" s="136">
        <f t="shared" si="620"/>
        <v>-1.4294276840365661E-2</v>
      </c>
      <c r="CE445" s="136">
        <f t="shared" si="620"/>
        <v>1.6965134083358979E-2</v>
      </c>
      <c r="CF445" s="136">
        <f t="shared" si="620"/>
        <v>-1.6857351600862991E-4</v>
      </c>
      <c r="CG445" s="136">
        <f t="shared" si="620"/>
        <v>1.0090482154322178E-2</v>
      </c>
      <c r="CH445" s="136">
        <f t="shared" si="620"/>
        <v>2.1652155342448687E-2</v>
      </c>
      <c r="CI445" s="136">
        <f t="shared" si="620"/>
        <v>2.7532949711640775E-2</v>
      </c>
      <c r="CJ445" s="136">
        <f t="shared" si="620"/>
        <v>-8.0265331959066266E-3</v>
      </c>
      <c r="CK445" s="16"/>
      <c r="CL445" s="136">
        <f t="shared" si="620"/>
        <v>-1.4294276840365661E-2</v>
      </c>
      <c r="CM445" s="136">
        <f t="shared" si="620"/>
        <v>-1.0284648907120331E-2</v>
      </c>
      <c r="CN445" s="136">
        <f t="shared" si="620"/>
        <v>-2.6959255404338744E-2</v>
      </c>
      <c r="CO445" s="136">
        <f t="shared" si="620"/>
        <v>-1.6975093170699562E-2</v>
      </c>
      <c r="CP445" s="136">
        <f t="shared" si="620"/>
        <v>-5.7232173146787302E-3</v>
      </c>
      <c r="CQ445" s="136">
        <f t="shared" si="620"/>
        <v>-2.679519884921211E-2</v>
      </c>
      <c r="CR445" s="136">
        <f t="shared" si="620"/>
        <v>-8.0265331959066266E-3</v>
      </c>
      <c r="CS445" s="136"/>
      <c r="CT445" s="136">
        <f t="shared" ref="CT445:CZ445" si="621">CT201/CT200-1</f>
        <v>-6.318458965089091E-3</v>
      </c>
      <c r="CU445" s="136">
        <f t="shared" si="621"/>
        <v>-2.2763872087110393E-3</v>
      </c>
      <c r="CV445" s="136">
        <f t="shared" si="621"/>
        <v>-1.9085915946349674E-2</v>
      </c>
      <c r="CW445" s="136">
        <f t="shared" si="621"/>
        <v>-9.0209670664104236E-3</v>
      </c>
      <c r="CX445" s="136">
        <f t="shared" si="621"/>
        <v>2.3219531149849537E-3</v>
      </c>
      <c r="CY445" s="136">
        <f t="shared" si="621"/>
        <v>8.0914797265356775E-3</v>
      </c>
      <c r="CZ445" s="136">
        <f t="shared" si="621"/>
        <v>8.0914797265356775E-3</v>
      </c>
    </row>
    <row r="446" spans="41:104" x14ac:dyDescent="0.25">
      <c r="AO446" s="78">
        <v>41820</v>
      </c>
      <c r="AP446" s="135">
        <f t="shared" ref="AP446:CR446" si="622">AP202/AP201-1</f>
        <v>2.6735192687581621E-2</v>
      </c>
      <c r="AQ446" s="135">
        <f t="shared" si="622"/>
        <v>3.1127592431144713E-2</v>
      </c>
      <c r="AR446" s="135">
        <f t="shared" si="622"/>
        <v>4.8089025632829241E-2</v>
      </c>
      <c r="AS446" s="135">
        <f t="shared" si="622"/>
        <v>3.1295785205628812E-2</v>
      </c>
      <c r="AT446" s="135">
        <f t="shared" si="622"/>
        <v>3.6571839683443796E-2</v>
      </c>
      <c r="AU446" s="135">
        <f t="shared" si="622"/>
        <v>4.3936284214541432E-2</v>
      </c>
      <c r="AV446" s="135">
        <f t="shared" si="622"/>
        <v>4.0480943901868738E-2</v>
      </c>
      <c r="AW446" s="16"/>
      <c r="AX446" s="135">
        <f t="shared" si="622"/>
        <v>-2.603903409368824E-2</v>
      </c>
      <c r="AY446" s="135">
        <f t="shared" si="622"/>
        <v>4.2780258968873053E-3</v>
      </c>
      <c r="AZ446" s="135">
        <f t="shared" si="622"/>
        <v>2.0797799761155478E-2</v>
      </c>
      <c r="BA446" s="135">
        <f t="shared" si="622"/>
        <v>4.4418390939824359E-3</v>
      </c>
      <c r="BB446" s="135">
        <f t="shared" si="622"/>
        <v>9.5805102093693417E-3</v>
      </c>
      <c r="BC446" s="135">
        <f t="shared" si="622"/>
        <v>1.6753191718240634E-2</v>
      </c>
      <c r="BD446" s="135">
        <f t="shared" si="622"/>
        <v>1.338782512977521E-2</v>
      </c>
      <c r="BE446" s="16"/>
      <c r="BF446" s="135">
        <f t="shared" si="622"/>
        <v>-3.0187915307118729E-2</v>
      </c>
      <c r="BG446" s="135">
        <f t="shared" si="622"/>
        <v>-4.2598023521093209E-3</v>
      </c>
      <c r="BH446" s="135">
        <f t="shared" si="622"/>
        <v>1.6449402892704912E-2</v>
      </c>
      <c r="BI446" s="135">
        <f t="shared" si="622"/>
        <v>1.631153852528211E-4</v>
      </c>
      <c r="BJ446" s="135">
        <f t="shared" si="622"/>
        <v>5.2798967773355354E-3</v>
      </c>
      <c r="BK446" s="135">
        <f t="shared" si="622"/>
        <v>1.2422024080644523E-2</v>
      </c>
      <c r="BL446" s="135">
        <f t="shared" si="622"/>
        <v>9.0709932886883227E-3</v>
      </c>
      <c r="BM446" s="16"/>
      <c r="BN446" s="135">
        <f t="shared" si="622"/>
        <v>-4.5882577201677543E-2</v>
      </c>
      <c r="BO446" s="135">
        <f t="shared" si="622"/>
        <v>-2.0374064056585706E-2</v>
      </c>
      <c r="BP446" s="135">
        <f t="shared" si="622"/>
        <v>-1.618319893335729E-2</v>
      </c>
      <c r="BQ446" s="135">
        <f t="shared" si="622"/>
        <v>-1.6022723276833073E-2</v>
      </c>
      <c r="BR446" s="135">
        <f t="shared" si="622"/>
        <v>-1.0988747775916741E-2</v>
      </c>
      <c r="BS446" s="135">
        <f t="shared" si="622"/>
        <v>-3.9622029395647296E-3</v>
      </c>
      <c r="BT446" s="135">
        <f t="shared" si="622"/>
        <v>-7.2590033335828696E-3</v>
      </c>
      <c r="BU446" s="16"/>
      <c r="BV446" s="135">
        <f t="shared" si="622"/>
        <v>-3.0346080779714235E-2</v>
      </c>
      <c r="BW446" s="135">
        <f t="shared" si="622"/>
        <v>-4.4221964090914723E-3</v>
      </c>
      <c r="BX446" s="135">
        <f t="shared" si="622"/>
        <v>-1.6308878296311669E-4</v>
      </c>
      <c r="BY446" s="135">
        <f t="shared" si="622"/>
        <v>1.6283631396643461E-2</v>
      </c>
      <c r="BZ446" s="135">
        <f t="shared" si="622"/>
        <v>5.1159469024331106E-3</v>
      </c>
      <c r="CA446" s="135">
        <f t="shared" si="622"/>
        <v>1.2256909404892102E-2</v>
      </c>
      <c r="CB446" s="135">
        <f t="shared" si="622"/>
        <v>8.9064251284696194E-3</v>
      </c>
      <c r="CC446" s="16"/>
      <c r="CD446" s="135">
        <f t="shared" si="622"/>
        <v>-4.2087132020321438E-2</v>
      </c>
      <c r="CE446" s="135">
        <f t="shared" si="622"/>
        <v>-9.4895950471375334E-3</v>
      </c>
      <c r="CF446" s="135">
        <f t="shared" si="622"/>
        <v>-5.2521658836126583E-3</v>
      </c>
      <c r="CG446" s="135">
        <f t="shared" si="622"/>
        <v>1.1110842016413436E-2</v>
      </c>
      <c r="CH446" s="135">
        <f t="shared" si="622"/>
        <v>-5.089907207421529E-3</v>
      </c>
      <c r="CI446" s="135">
        <f t="shared" si="622"/>
        <v>7.1046156659497761E-3</v>
      </c>
      <c r="CJ446" s="135">
        <f t="shared" si="622"/>
        <v>-3.309914948757875E-3</v>
      </c>
      <c r="CK446" s="16"/>
      <c r="CL446" s="135">
        <f t="shared" si="622"/>
        <v>-4.2087132020321438E-2</v>
      </c>
      <c r="CM446" s="135">
        <f t="shared" si="622"/>
        <v>-1.6477146916970997E-2</v>
      </c>
      <c r="CN446" s="135">
        <f t="shared" si="622"/>
        <v>-1.2269610681301168E-2</v>
      </c>
      <c r="CO446" s="135">
        <f t="shared" si="622"/>
        <v>3.9779644419704052E-3</v>
      </c>
      <c r="CP446" s="135">
        <f t="shared" si="622"/>
        <v>-1.2108496658321588E-2</v>
      </c>
      <c r="CQ446" s="135">
        <f t="shared" si="622"/>
        <v>-7.0544961818609364E-3</v>
      </c>
      <c r="CR446" s="135">
        <f t="shared" si="622"/>
        <v>-3.309914948757875E-3</v>
      </c>
      <c r="CS446" s="136"/>
      <c r="CT446" s="135">
        <f t="shared" ref="CT446:CZ446" si="623">CT202/CT201-1</f>
        <v>-3.8905992598060268E-2</v>
      </c>
      <c r="CU446" s="135">
        <f t="shared" si="623"/>
        <v>-1.32109591192896E-2</v>
      </c>
      <c r="CV446" s="135">
        <f t="shared" si="623"/>
        <v>-8.9894500476370709E-3</v>
      </c>
      <c r="CW446" s="135">
        <f t="shared" si="623"/>
        <v>7.3120817594500842E-3</v>
      </c>
      <c r="CX446" s="135">
        <f t="shared" si="623"/>
        <v>-8.8278009799922508E-3</v>
      </c>
      <c r="CY446" s="135">
        <f t="shared" si="623"/>
        <v>3.3209068680439824E-3</v>
      </c>
      <c r="CZ446" s="135">
        <f t="shared" si="623"/>
        <v>3.3209068680439824E-3</v>
      </c>
    </row>
    <row r="447" spans="41:104" x14ac:dyDescent="0.25">
      <c r="AO447" s="78">
        <v>41851</v>
      </c>
      <c r="AP447" s="136">
        <f t="shared" ref="AP447:CR447" si="624">AP203/AP202-1</f>
        <v>2.4848771420651783E-2</v>
      </c>
      <c r="AQ447" s="136">
        <f t="shared" si="624"/>
        <v>2.2626050920522278E-3</v>
      </c>
      <c r="AR447" s="136">
        <f t="shared" si="624"/>
        <v>1.1685093404498526E-2</v>
      </c>
      <c r="AS447" s="136">
        <f t="shared" si="624"/>
        <v>1.0175931279425177E-2</v>
      </c>
      <c r="AT447" s="136">
        <f t="shared" si="624"/>
        <v>1.1567714508808891E-4</v>
      </c>
      <c r="AU447" s="136">
        <f t="shared" si="624"/>
        <v>2.7141763518685469E-3</v>
      </c>
      <c r="AV447" s="136">
        <f t="shared" si="624"/>
        <v>1.0062282086164664E-2</v>
      </c>
      <c r="AW447" s="16"/>
      <c r="AX447" s="136">
        <f t="shared" si="624"/>
        <v>-2.4246281123220137E-2</v>
      </c>
      <c r="AY447" s="136">
        <f t="shared" si="624"/>
        <v>-2.2038535790300573E-2</v>
      </c>
      <c r="AZ447" s="136">
        <f t="shared" si="624"/>
        <v>-1.2844507778358216E-2</v>
      </c>
      <c r="BA447" s="136">
        <f t="shared" si="624"/>
        <v>-1.4317078334286526E-2</v>
      </c>
      <c r="BB447" s="136">
        <f t="shared" si="624"/>
        <v>-2.4133408718711391E-2</v>
      </c>
      <c r="BC447" s="136">
        <f t="shared" si="624"/>
        <v>-2.1597913454196926E-2</v>
      </c>
      <c r="BD447" s="136">
        <f t="shared" si="624"/>
        <v>-1.4427971957257868E-2</v>
      </c>
      <c r="BE447" s="16"/>
      <c r="BF447" s="136">
        <f t="shared" si="624"/>
        <v>-2.2574972672401161E-3</v>
      </c>
      <c r="BG447" s="136">
        <f t="shared" si="624"/>
        <v>2.2535178119835297E-2</v>
      </c>
      <c r="BH447" s="136">
        <f t="shared" si="624"/>
        <v>9.4012170708301923E-3</v>
      </c>
      <c r="BI447" s="136">
        <f t="shared" si="624"/>
        <v>7.8954618751299055E-3</v>
      </c>
      <c r="BJ447" s="136">
        <f t="shared" si="624"/>
        <v>-2.1420812629910913E-3</v>
      </c>
      <c r="BK447" s="136">
        <f t="shared" si="624"/>
        <v>4.5055183893105699E-4</v>
      </c>
      <c r="BL447" s="136">
        <f t="shared" si="624"/>
        <v>7.782069244612666E-3</v>
      </c>
      <c r="BM447" s="16"/>
      <c r="BN447" s="136">
        <f t="shared" si="624"/>
        <v>-1.1550129067510628E-2</v>
      </c>
      <c r="BO447" s="136">
        <f t="shared" si="624"/>
        <v>1.3011635836063906E-2</v>
      </c>
      <c r="BP447" s="136">
        <f t="shared" si="624"/>
        <v>-9.3136573563001868E-3</v>
      </c>
      <c r="BQ447" s="136">
        <f t="shared" si="624"/>
        <v>-1.4917311077450313E-3</v>
      </c>
      <c r="BR447" s="136">
        <f t="shared" si="624"/>
        <v>-1.1435788008378522E-2</v>
      </c>
      <c r="BS447" s="136">
        <f t="shared" si="624"/>
        <v>-8.8673018028181394E-3</v>
      </c>
      <c r="BT447" s="136">
        <f t="shared" si="624"/>
        <v>-1.6040676381550156E-3</v>
      </c>
      <c r="BU447" s="16"/>
      <c r="BV447" s="136">
        <f t="shared" si="624"/>
        <v>-1.0073424800902453E-2</v>
      </c>
      <c r="BW447" s="136">
        <f t="shared" si="624"/>
        <v>1.4525034389448521E-2</v>
      </c>
      <c r="BX447" s="136">
        <f t="shared" si="624"/>
        <v>-7.8336118910992125E-3</v>
      </c>
      <c r="BY447" s="136">
        <f t="shared" si="624"/>
        <v>1.49395969389432E-3</v>
      </c>
      <c r="BZ447" s="136">
        <f t="shared" si="624"/>
        <v>-9.9589129208367266E-3</v>
      </c>
      <c r="CA447" s="136">
        <f t="shared" si="624"/>
        <v>-7.3865895004107118E-3</v>
      </c>
      <c r="CB447" s="136">
        <f t="shared" si="624"/>
        <v>-1.1250435665821623E-4</v>
      </c>
      <c r="CC447" s="16"/>
      <c r="CD447" s="136">
        <f t="shared" si="624"/>
        <v>-2.7068295391449171E-3</v>
      </c>
      <c r="CE447" s="136">
        <f t="shared" si="624"/>
        <v>2.4730233552749059E-2</v>
      </c>
      <c r="CF447" s="136">
        <f t="shared" si="624"/>
        <v>2.1466796251936593E-3</v>
      </c>
      <c r="CG447" s="136">
        <f t="shared" si="624"/>
        <v>1.1568078097161871E-2</v>
      </c>
      <c r="CH447" s="136">
        <f t="shared" si="624"/>
        <v>1.0059090527462455E-2</v>
      </c>
      <c r="CI447" s="136">
        <f t="shared" si="624"/>
        <v>2.5981986545779989E-3</v>
      </c>
      <c r="CJ447" s="136">
        <f t="shared" si="624"/>
        <v>7.328215664637483E-3</v>
      </c>
      <c r="CK447" s="16"/>
      <c r="CL447" s="136">
        <f t="shared" si="624"/>
        <v>-2.7068295391449171E-3</v>
      </c>
      <c r="CM447" s="136">
        <f t="shared" si="624"/>
        <v>2.2074680493014087E-2</v>
      </c>
      <c r="CN447" s="136">
        <f t="shared" si="624"/>
        <v>-4.5034893339135351E-4</v>
      </c>
      <c r="CO447" s="136">
        <f t="shared" si="624"/>
        <v>8.9466343093584921E-3</v>
      </c>
      <c r="CP447" s="136">
        <f t="shared" si="624"/>
        <v>7.441557228904605E-3</v>
      </c>
      <c r="CQ447" s="136">
        <f t="shared" si="624"/>
        <v>-2.5914655123703279E-3</v>
      </c>
      <c r="CR447" s="136">
        <f t="shared" si="624"/>
        <v>7.328215664637483E-3</v>
      </c>
      <c r="CS447" s="136"/>
      <c r="CT447" s="136">
        <f t="shared" ref="CT447:CZ447" si="625">CT203/CT202-1</f>
        <v>-9.9620412172823913E-3</v>
      </c>
      <c r="CU447" s="136">
        <f t="shared" si="625"/>
        <v>1.463918571827838E-2</v>
      </c>
      <c r="CV447" s="136">
        <f t="shared" si="625"/>
        <v>-7.7219762904154887E-3</v>
      </c>
      <c r="CW447" s="136">
        <f t="shared" si="625"/>
        <v>1.6066448050928717E-3</v>
      </c>
      <c r="CX447" s="136">
        <f t="shared" si="625"/>
        <v>1.1251701531289626E-4</v>
      </c>
      <c r="CY447" s="136">
        <f t="shared" si="625"/>
        <v>-7.2749036021019231E-3</v>
      </c>
      <c r="CZ447" s="136">
        <f t="shared" si="625"/>
        <v>-7.2749036021019231E-3</v>
      </c>
    </row>
    <row r="448" spans="41:104" x14ac:dyDescent="0.25">
      <c r="AO448" s="78">
        <v>41880</v>
      </c>
      <c r="AP448" s="135">
        <f t="shared" ref="AP448:CR448" si="626">AP204/AP203-1</f>
        <v>-1.4000477288998447E-2</v>
      </c>
      <c r="AQ448" s="135">
        <f t="shared" si="626"/>
        <v>-3.2840644456061829E-2</v>
      </c>
      <c r="AR448" s="135">
        <f t="shared" si="626"/>
        <v>-3.0910255685565047E-2</v>
      </c>
      <c r="AS448" s="135">
        <f t="shared" si="626"/>
        <v>-2.6769799349152135E-2</v>
      </c>
      <c r="AT448" s="135">
        <f t="shared" si="626"/>
        <v>-2.4318306682474033E-2</v>
      </c>
      <c r="AU448" s="135">
        <f t="shared" si="626"/>
        <v>-1.1521377012770784E-2</v>
      </c>
      <c r="AV448" s="135">
        <f t="shared" si="626"/>
        <v>-9.742982417108581E-3</v>
      </c>
      <c r="AW448" s="16"/>
      <c r="AX448" s="135">
        <f t="shared" si="626"/>
        <v>1.4199273900766363E-2</v>
      </c>
      <c r="AY448" s="135">
        <f t="shared" si="626"/>
        <v>-1.9107683861004809E-2</v>
      </c>
      <c r="AZ448" s="135">
        <f t="shared" si="626"/>
        <v>-1.7149884971620732E-2</v>
      </c>
      <c r="BA448" s="135">
        <f t="shared" si="626"/>
        <v>-1.2950637161613043E-2</v>
      </c>
      <c r="BB448" s="135">
        <f t="shared" si="626"/>
        <v>-1.0464335079094833E-2</v>
      </c>
      <c r="BC448" s="135">
        <f t="shared" si="626"/>
        <v>2.5143017000772705E-3</v>
      </c>
      <c r="BD448" s="135">
        <f t="shared" si="626"/>
        <v>4.3179482077071452E-3</v>
      </c>
      <c r="BE448" s="16"/>
      <c r="BF448" s="135">
        <f t="shared" si="626"/>
        <v>3.3955773955773871E-2</v>
      </c>
      <c r="BG448" s="135">
        <f t="shared" si="626"/>
        <v>1.9479899624677222E-2</v>
      </c>
      <c r="BH448" s="135">
        <f t="shared" si="626"/>
        <v>1.9959366152346725E-3</v>
      </c>
      <c r="BI448" s="135">
        <f t="shared" si="626"/>
        <v>6.2769853510804552E-3</v>
      </c>
      <c r="BJ448" s="135">
        <f t="shared" si="626"/>
        <v>8.8117203486024476E-3</v>
      </c>
      <c r="BK448" s="135">
        <f t="shared" si="626"/>
        <v>2.2043179669498203E-2</v>
      </c>
      <c r="BL448" s="135">
        <f t="shared" si="626"/>
        <v>2.388196103005491E-2</v>
      </c>
      <c r="BM448" s="16"/>
      <c r="BN448" s="135">
        <f t="shared" si="626"/>
        <v>3.1896174597773719E-2</v>
      </c>
      <c r="BO448" s="135">
        <f t="shared" si="626"/>
        <v>1.7449135640713154E-2</v>
      </c>
      <c r="BP448" s="135">
        <f t="shared" si="626"/>
        <v>-1.9919607877622036E-3</v>
      </c>
      <c r="BQ448" s="135">
        <f t="shared" si="626"/>
        <v>4.2725210546337156E-3</v>
      </c>
      <c r="BR448" s="135">
        <f t="shared" si="626"/>
        <v>6.8022069594331214E-3</v>
      </c>
      <c r="BS448" s="135">
        <f t="shared" si="626"/>
        <v>2.0007309732196665E-2</v>
      </c>
      <c r="BT448" s="135">
        <f t="shared" si="626"/>
        <v>2.184242831238592E-2</v>
      </c>
      <c r="BU448" s="16"/>
      <c r="BV448" s="135">
        <f t="shared" si="626"/>
        <v>2.7506133010720024E-2</v>
      </c>
      <c r="BW448" s="135">
        <f t="shared" si="626"/>
        <v>1.3120556731197164E-2</v>
      </c>
      <c r="BX448" s="135">
        <f t="shared" si="626"/>
        <v>-6.2378305799078992E-3</v>
      </c>
      <c r="BY448" s="135">
        <f t="shared" si="626"/>
        <v>-4.2543442791274089E-3</v>
      </c>
      <c r="BZ448" s="135">
        <f t="shared" si="626"/>
        <v>2.5189237500424788E-3</v>
      </c>
      <c r="CA448" s="135">
        <f t="shared" si="626"/>
        <v>1.5667847469369223E-2</v>
      </c>
      <c r="CB448" s="135">
        <f t="shared" si="626"/>
        <v>1.7495158823325418E-2</v>
      </c>
      <c r="CC448" s="16"/>
      <c r="CD448" s="135">
        <f t="shared" si="626"/>
        <v>1.1655666338997506E-2</v>
      </c>
      <c r="CE448" s="135">
        <f t="shared" si="626"/>
        <v>1.0574995374149854E-2</v>
      </c>
      <c r="CF448" s="135">
        <f t="shared" si="626"/>
        <v>-8.734752155295622E-3</v>
      </c>
      <c r="CG448" s="135">
        <f t="shared" si="626"/>
        <v>-6.756249551712834E-3</v>
      </c>
      <c r="CH448" s="135">
        <f t="shared" si="626"/>
        <v>-2.5125947155391071E-3</v>
      </c>
      <c r="CI448" s="135">
        <f t="shared" si="626"/>
        <v>1.3115885803074656E-2</v>
      </c>
      <c r="CJ448" s="135">
        <f t="shared" si="626"/>
        <v>1.799122969688316E-3</v>
      </c>
      <c r="CK448" s="16"/>
      <c r="CL448" s="135">
        <f t="shared" si="626"/>
        <v>1.1655666338997506E-2</v>
      </c>
      <c r="CM448" s="135">
        <f t="shared" si="626"/>
        <v>-2.5079958418683379E-3</v>
      </c>
      <c r="CN448" s="135">
        <f t="shared" si="626"/>
        <v>-2.1567757711201896E-2</v>
      </c>
      <c r="CO448" s="135">
        <f t="shared" si="626"/>
        <v>-1.9614868973291566E-2</v>
      </c>
      <c r="CP448" s="135">
        <f t="shared" si="626"/>
        <v>-1.5426152859330244E-2</v>
      </c>
      <c r="CQ448" s="135">
        <f t="shared" si="626"/>
        <v>-1.2946086412096824E-2</v>
      </c>
      <c r="CR448" s="135">
        <f t="shared" si="626"/>
        <v>1.799122969688316E-3</v>
      </c>
      <c r="CS448" s="136"/>
      <c r="CT448" s="135">
        <f t="shared" ref="CT448:CZ448" si="627">CT204/CT203-1</f>
        <v>9.8388420825232803E-3</v>
      </c>
      <c r="CU448" s="135">
        <f t="shared" si="627"/>
        <v>-4.2993836916017658E-3</v>
      </c>
      <c r="CV448" s="135">
        <f t="shared" si="627"/>
        <v>-2.332491628823008E-2</v>
      </c>
      <c r="CW448" s="135">
        <f t="shared" si="627"/>
        <v>-2.1375534727462453E-2</v>
      </c>
      <c r="CX448" s="135">
        <f t="shared" si="627"/>
        <v>-1.7194341095005727E-2</v>
      </c>
      <c r="CY448" s="135">
        <f t="shared" si="627"/>
        <v>-1.7958919392494499E-3</v>
      </c>
      <c r="CZ448" s="135">
        <f t="shared" si="627"/>
        <v>-1.7958919392494499E-3</v>
      </c>
    </row>
    <row r="449" spans="41:104" x14ac:dyDescent="0.25">
      <c r="AO449" s="78">
        <v>41912</v>
      </c>
      <c r="AP449" s="136">
        <f t="shared" ref="AP449:CR449" si="628">AP205/AP204-1</f>
        <v>3.6885841064945524E-2</v>
      </c>
      <c r="AQ449" s="136">
        <f t="shared" si="628"/>
        <v>-2.9238329238331362E-3</v>
      </c>
      <c r="AR449" s="136">
        <f t="shared" si="628"/>
        <v>1.2793467165702621E-2</v>
      </c>
      <c r="AS449" s="136">
        <f t="shared" si="628"/>
        <v>-1.5744194643277143E-2</v>
      </c>
      <c r="AT449" s="136">
        <f t="shared" si="628"/>
        <v>-3.0673937525933503E-3</v>
      </c>
      <c r="AU449" s="136">
        <f t="shared" si="628"/>
        <v>7.1794691756776885E-3</v>
      </c>
      <c r="AV449" s="136">
        <f t="shared" si="628"/>
        <v>-2.8757831065024941E-2</v>
      </c>
      <c r="AW449" s="16"/>
      <c r="AX449" s="136">
        <f t="shared" si="628"/>
        <v>-3.5573676102145901E-2</v>
      </c>
      <c r="AY449" s="136">
        <f t="shared" si="628"/>
        <v>-3.8393497540569532E-2</v>
      </c>
      <c r="AZ449" s="136">
        <f t="shared" si="628"/>
        <v>-2.3235319593619241E-2</v>
      </c>
      <c r="BA449" s="136">
        <f t="shared" si="628"/>
        <v>-5.0757791864693758E-2</v>
      </c>
      <c r="BB449" s="136">
        <f t="shared" si="628"/>
        <v>-3.853195138290666E-2</v>
      </c>
      <c r="BC449" s="136">
        <f t="shared" si="628"/>
        <v>-2.8649607037509184E-2</v>
      </c>
      <c r="BD449" s="136">
        <f t="shared" si="628"/>
        <v>-6.3308485399463432E-2</v>
      </c>
      <c r="BE449" s="16"/>
      <c r="BF449" s="136">
        <f t="shared" si="628"/>
        <v>2.9324067913556462E-3</v>
      </c>
      <c r="BG449" s="136">
        <f t="shared" si="628"/>
        <v>3.9926412147144985E-2</v>
      </c>
      <c r="BH449" s="136">
        <f t="shared" si="628"/>
        <v>1.5763389607060141E-2</v>
      </c>
      <c r="BI449" s="136">
        <f t="shared" si="628"/>
        <v>-1.2857956235217793E-2</v>
      </c>
      <c r="BJ449" s="136">
        <f t="shared" si="628"/>
        <v>-1.4398180750940792E-4</v>
      </c>
      <c r="BK449" s="136">
        <f t="shared" si="628"/>
        <v>1.0132929091202447E-2</v>
      </c>
      <c r="BL449" s="136">
        <f t="shared" si="628"/>
        <v>-2.5909753932788937E-2</v>
      </c>
      <c r="BM449" s="16"/>
      <c r="BN449" s="136">
        <f t="shared" si="628"/>
        <v>-1.2631861855808557E-2</v>
      </c>
      <c r="BO449" s="136">
        <f t="shared" si="628"/>
        <v>2.3788042360368911E-2</v>
      </c>
      <c r="BP449" s="136">
        <f t="shared" si="628"/>
        <v>-1.5518761326058561E-2</v>
      </c>
      <c r="BQ449" s="136">
        <f t="shared" si="628"/>
        <v>-2.817717800732078E-2</v>
      </c>
      <c r="BR449" s="136">
        <f t="shared" si="628"/>
        <v>-1.5660508714261723E-2</v>
      </c>
      <c r="BS449" s="136">
        <f t="shared" si="628"/>
        <v>-5.543082742956229E-3</v>
      </c>
      <c r="BT449" s="136">
        <f t="shared" si="628"/>
        <v>-4.102642797154743E-2</v>
      </c>
      <c r="BU449" s="16"/>
      <c r="BV449" s="136">
        <f t="shared" si="628"/>
        <v>1.5996039401130036E-2</v>
      </c>
      <c r="BW449" s="136">
        <f t="shared" si="628"/>
        <v>5.3471907833094079E-2</v>
      </c>
      <c r="BX449" s="136">
        <f t="shared" si="628"/>
        <v>1.3025436730645046E-2</v>
      </c>
      <c r="BY449" s="136">
        <f t="shared" si="628"/>
        <v>2.8994151371692034E-2</v>
      </c>
      <c r="BZ449" s="136">
        <f t="shared" si="628"/>
        <v>1.2879579497211635E-2</v>
      </c>
      <c r="CA449" s="136">
        <f t="shared" si="628"/>
        <v>2.3290351648621144E-2</v>
      </c>
      <c r="CB449" s="136">
        <f t="shared" si="628"/>
        <v>-1.3221803062701931E-2</v>
      </c>
      <c r="CC449" s="16"/>
      <c r="CD449" s="136">
        <f t="shared" si="628"/>
        <v>-7.1282918242501214E-3</v>
      </c>
      <c r="CE449" s="136">
        <f t="shared" si="628"/>
        <v>4.0076164193213026E-2</v>
      </c>
      <c r="CF449" s="136">
        <f t="shared" si="628"/>
        <v>1.4400254125579437E-4</v>
      </c>
      <c r="CG449" s="136">
        <f t="shared" si="628"/>
        <v>1.5909662116477596E-2</v>
      </c>
      <c r="CH449" s="136">
        <f t="shared" si="628"/>
        <v>-1.2715805272335512E-2</v>
      </c>
      <c r="CI449" s="136">
        <f t="shared" si="628"/>
        <v>1.0278390799997705E-2</v>
      </c>
      <c r="CJ449" s="136">
        <f t="shared" si="628"/>
        <v>-3.568112867721096E-2</v>
      </c>
      <c r="CK449" s="16"/>
      <c r="CL449" s="136">
        <f t="shared" si="628"/>
        <v>-7.1282918242501214E-3</v>
      </c>
      <c r="CM449" s="136">
        <f t="shared" si="628"/>
        <v>2.9494616201401591E-2</v>
      </c>
      <c r="CN449" s="136">
        <f t="shared" si="628"/>
        <v>-1.003128281375687E-2</v>
      </c>
      <c r="CO449" s="136">
        <f t="shared" si="628"/>
        <v>5.5739797740512742E-3</v>
      </c>
      <c r="CP449" s="136">
        <f t="shared" si="628"/>
        <v>-2.2760257253572225E-2</v>
      </c>
      <c r="CQ449" s="136">
        <f t="shared" si="628"/>
        <v>-1.0173820299035019E-2</v>
      </c>
      <c r="CR449" s="136">
        <f t="shared" si="628"/>
        <v>-3.568112867721096E-2</v>
      </c>
      <c r="CS449" s="136"/>
      <c r="CT449" s="136">
        <f t="shared" ref="CT449:CZ449" si="629">CT205/CT204-1</f>
        <v>2.9609331209907719E-2</v>
      </c>
      <c r="CU449" s="136">
        <f t="shared" si="629"/>
        <v>6.7587337359901412E-2</v>
      </c>
      <c r="CV449" s="136">
        <f t="shared" si="629"/>
        <v>2.6598925548630525E-2</v>
      </c>
      <c r="CW449" s="136">
        <f t="shared" si="629"/>
        <v>4.2781604382242877E-2</v>
      </c>
      <c r="CX449" s="136">
        <f t="shared" si="629"/>
        <v>1.3398961492804506E-2</v>
      </c>
      <c r="CY449" s="136">
        <f t="shared" si="629"/>
        <v>3.7001379666319334E-2</v>
      </c>
      <c r="CZ449" s="136">
        <f t="shared" si="629"/>
        <v>3.7001379666319334E-2</v>
      </c>
    </row>
    <row r="450" spans="41:104" x14ac:dyDescent="0.25">
      <c r="AO450" s="78">
        <v>41943</v>
      </c>
      <c r="AP450" s="135">
        <f t="shared" ref="AP450:CR450" si="630">AP206/AP205-1</f>
        <v>5.0559437294782184E-2</v>
      </c>
      <c r="AQ450" s="135">
        <f t="shared" si="630"/>
        <v>4.1879204553855187E-2</v>
      </c>
      <c r="AR450" s="135">
        <f t="shared" si="630"/>
        <v>3.6657355947821602E-2</v>
      </c>
      <c r="AS450" s="135">
        <f t="shared" si="630"/>
        <v>2.5573177185584717E-2</v>
      </c>
      <c r="AT450" s="135">
        <f t="shared" si="630"/>
        <v>4.2451357819165647E-2</v>
      </c>
      <c r="AU450" s="135">
        <f t="shared" si="630"/>
        <v>4.4373180891297936E-2</v>
      </c>
      <c r="AV450" s="135">
        <f t="shared" si="630"/>
        <v>5.6188332428801502E-2</v>
      </c>
      <c r="AW450" s="16"/>
      <c r="AX450" s="135">
        <f t="shared" si="630"/>
        <v>-4.8126203525403644E-2</v>
      </c>
      <c r="AY450" s="135">
        <f t="shared" si="630"/>
        <v>-8.2624860933893096E-3</v>
      </c>
      <c r="AZ450" s="135">
        <f t="shared" si="630"/>
        <v>-1.3233026950630222E-2</v>
      </c>
      <c r="BA450" s="135">
        <f t="shared" si="630"/>
        <v>-2.3783766269843576E-2</v>
      </c>
      <c r="BB450" s="135">
        <f t="shared" si="630"/>
        <v>-7.7178683925730462E-3</v>
      </c>
      <c r="BC450" s="135">
        <f t="shared" si="630"/>
        <v>-5.888535368749892E-3</v>
      </c>
      <c r="BD450" s="135">
        <f t="shared" si="630"/>
        <v>5.3579977811764046E-3</v>
      </c>
      <c r="BE450" s="16"/>
      <c r="BF450" s="135">
        <f t="shared" si="630"/>
        <v>-4.0195834959378396E-2</v>
      </c>
      <c r="BG450" s="135">
        <f t="shared" si="630"/>
        <v>8.3313235382636019E-3</v>
      </c>
      <c r="BH450" s="135">
        <f t="shared" si="630"/>
        <v>-5.0119520412827967E-3</v>
      </c>
      <c r="BI450" s="135">
        <f t="shared" si="630"/>
        <v>-1.565059298333249E-2</v>
      </c>
      <c r="BJ450" s="135">
        <f t="shared" si="630"/>
        <v>5.4915508708641703E-4</v>
      </c>
      <c r="BK450" s="135">
        <f t="shared" si="630"/>
        <v>2.3937288761901598E-3</v>
      </c>
      <c r="BL450" s="135">
        <f t="shared" si="630"/>
        <v>1.3733960532472222E-2</v>
      </c>
      <c r="BM450" s="16"/>
      <c r="BN450" s="135">
        <f t="shared" si="630"/>
        <v>-3.5361111111111176E-2</v>
      </c>
      <c r="BO450" s="135">
        <f t="shared" si="630"/>
        <v>1.3410488303775114E-2</v>
      </c>
      <c r="BP450" s="135">
        <f t="shared" si="630"/>
        <v>5.037198237270557E-3</v>
      </c>
      <c r="BQ450" s="135">
        <f t="shared" si="630"/>
        <v>-1.0692229885450044E-2</v>
      </c>
      <c r="BR450" s="135">
        <f t="shared" si="630"/>
        <v>5.5891195273933825E-3</v>
      </c>
      <c r="BS450" s="135">
        <f t="shared" si="630"/>
        <v>7.4429848003363386E-3</v>
      </c>
      <c r="BT450" s="135">
        <f t="shared" si="630"/>
        <v>1.8840339451527521E-2</v>
      </c>
      <c r="BU450" s="16"/>
      <c r="BV450" s="135">
        <f t="shared" si="630"/>
        <v>-2.4935497295047737E-2</v>
      </c>
      <c r="BW450" s="135">
        <f t="shared" si="630"/>
        <v>2.4363215287831252E-2</v>
      </c>
      <c r="BX450" s="135">
        <f t="shared" si="630"/>
        <v>1.5899428466936261E-2</v>
      </c>
      <c r="BY450" s="135">
        <f t="shared" si="630"/>
        <v>1.0807789252693434E-2</v>
      </c>
      <c r="BZ450" s="135">
        <f t="shared" si="630"/>
        <v>1.6457314806046952E-2</v>
      </c>
      <c r="CA450" s="135">
        <f t="shared" si="630"/>
        <v>1.8331216264162453E-2</v>
      </c>
      <c r="CB450" s="135">
        <f t="shared" si="630"/>
        <v>2.9851751122462078E-2</v>
      </c>
      <c r="CC450" s="16"/>
      <c r="CD450" s="135">
        <f t="shared" si="630"/>
        <v>-4.2487859419588547E-2</v>
      </c>
      <c r="CE450" s="135">
        <f t="shared" si="630"/>
        <v>7.7778971793744933E-3</v>
      </c>
      <c r="CF450" s="135">
        <f t="shared" si="630"/>
        <v>-5.488536812955358E-4</v>
      </c>
      <c r="CG450" s="135">
        <f t="shared" si="630"/>
        <v>-5.5580548942494312E-3</v>
      </c>
      <c r="CH450" s="135">
        <f t="shared" si="630"/>
        <v>-1.6190856779054519E-2</v>
      </c>
      <c r="CI450" s="135">
        <f t="shared" si="630"/>
        <v>1.8435613879890234E-3</v>
      </c>
      <c r="CJ450" s="135">
        <f t="shared" si="630"/>
        <v>1.1313151039956892E-2</v>
      </c>
      <c r="CK450" s="16"/>
      <c r="CL450" s="135">
        <f t="shared" si="630"/>
        <v>-4.2487859419588547E-2</v>
      </c>
      <c r="CM450" s="135">
        <f t="shared" si="630"/>
        <v>5.9234156110794522E-3</v>
      </c>
      <c r="CN450" s="135">
        <f t="shared" si="630"/>
        <v>-2.3880126214217423E-3</v>
      </c>
      <c r="CO450" s="135">
        <f t="shared" si="630"/>
        <v>-7.3879960579719128E-3</v>
      </c>
      <c r="CP450" s="135">
        <f t="shared" si="630"/>
        <v>-1.8001231791177075E-2</v>
      </c>
      <c r="CQ450" s="135">
        <f t="shared" si="630"/>
        <v>-1.8401689236143826E-3</v>
      </c>
      <c r="CR450" s="135">
        <f t="shared" si="630"/>
        <v>1.1313151039956892E-2</v>
      </c>
      <c r="CS450" s="136"/>
      <c r="CT450" s="135">
        <f t="shared" ref="CT450:CZ450" si="631">CT206/CT205-1</f>
        <v>-5.319916032360561E-2</v>
      </c>
      <c r="CU450" s="135">
        <f t="shared" si="631"/>
        <v>-5.3294426393398764E-3</v>
      </c>
      <c r="CV450" s="135">
        <f t="shared" si="631"/>
        <v>-1.3547894287036066E-2</v>
      </c>
      <c r="CW450" s="135">
        <f t="shared" si="631"/>
        <v>-1.8491944931891768E-2</v>
      </c>
      <c r="CX450" s="135">
        <f t="shared" si="631"/>
        <v>-2.8986454691100838E-2</v>
      </c>
      <c r="CY450" s="135">
        <f t="shared" si="631"/>
        <v>-1.1186595396612375E-2</v>
      </c>
      <c r="CZ450" s="135">
        <f t="shared" si="631"/>
        <v>-1.1186595396612375E-2</v>
      </c>
    </row>
    <row r="451" spans="41:104" x14ac:dyDescent="0.25">
      <c r="AO451" s="78">
        <v>41971</v>
      </c>
      <c r="AP451" s="136">
        <f t="shared" ref="AP451:CR451" si="632">AP207/AP206-1</f>
        <v>4.1386461264997676E-2</v>
      </c>
      <c r="AQ451" s="136">
        <f t="shared" si="632"/>
        <v>3.5335438322630974E-2</v>
      </c>
      <c r="AR451" s="136">
        <f t="shared" si="632"/>
        <v>1.8749999999999822E-2</v>
      </c>
      <c r="AS451" s="136">
        <f t="shared" si="632"/>
        <v>-1.3849354972950589E-2</v>
      </c>
      <c r="AT451" s="136">
        <f t="shared" si="632"/>
        <v>3.8312919738211715E-2</v>
      </c>
      <c r="AU451" s="136">
        <f t="shared" si="632"/>
        <v>2.7869098676635007E-2</v>
      </c>
      <c r="AV451" s="136">
        <f t="shared" si="632"/>
        <v>7.3640158905050601E-3</v>
      </c>
      <c r="AW451" s="16"/>
      <c r="AX451" s="136">
        <f t="shared" si="632"/>
        <v>-3.9741693218024565E-2</v>
      </c>
      <c r="AY451" s="136">
        <f t="shared" si="632"/>
        <v>-5.8105450449359441E-3</v>
      </c>
      <c r="AZ451" s="136">
        <f t="shared" si="632"/>
        <v>-2.173684996586267E-2</v>
      </c>
      <c r="BA451" s="136">
        <f t="shared" si="632"/>
        <v>-5.3040651374372749E-2</v>
      </c>
      <c r="BB451" s="136">
        <f t="shared" si="632"/>
        <v>-2.9513937823358871E-3</v>
      </c>
      <c r="BC451" s="136">
        <f t="shared" si="632"/>
        <v>-1.298015971125932E-2</v>
      </c>
      <c r="BD451" s="136">
        <f t="shared" si="632"/>
        <v>-3.2670335787892579E-2</v>
      </c>
      <c r="BE451" s="16"/>
      <c r="BF451" s="136">
        <f t="shared" si="632"/>
        <v>-3.4129458931569712E-2</v>
      </c>
      <c r="BG451" s="136">
        <f t="shared" si="632"/>
        <v>5.8445048033612945E-3</v>
      </c>
      <c r="BH451" s="136">
        <f t="shared" si="632"/>
        <v>-1.6019386286536763E-2</v>
      </c>
      <c r="BI451" s="136">
        <f t="shared" si="632"/>
        <v>-4.7506142912742133E-2</v>
      </c>
      <c r="BJ451" s="136">
        <f t="shared" si="632"/>
        <v>2.8758615858881509E-3</v>
      </c>
      <c r="BK451" s="136">
        <f t="shared" si="632"/>
        <v>-7.2115175136787668E-3</v>
      </c>
      <c r="BL451" s="136">
        <f t="shared" si="632"/>
        <v>-2.7016772918970977E-2</v>
      </c>
      <c r="BM451" s="16"/>
      <c r="BN451" s="136">
        <f t="shared" si="632"/>
        <v>-1.8404907975460127E-2</v>
      </c>
      <c r="BO451" s="136">
        <f t="shared" si="632"/>
        <v>2.2219839278525555E-2</v>
      </c>
      <c r="BP451" s="136">
        <f t="shared" si="632"/>
        <v>1.6280184856570346E-2</v>
      </c>
      <c r="BQ451" s="136">
        <f t="shared" si="632"/>
        <v>-3.1999366844613908E-2</v>
      </c>
      <c r="BR451" s="136">
        <f t="shared" si="632"/>
        <v>1.9202866000698648E-2</v>
      </c>
      <c r="BS451" s="136">
        <f t="shared" si="632"/>
        <v>8.9512625046723748E-3</v>
      </c>
      <c r="BT451" s="136">
        <f t="shared" si="632"/>
        <v>-1.117642611974945E-2</v>
      </c>
      <c r="BU451" s="16"/>
      <c r="BV451" s="136">
        <f t="shared" si="632"/>
        <v>1.4043853282244223E-2</v>
      </c>
      <c r="BW451" s="136">
        <f t="shared" si="632"/>
        <v>5.601153993711927E-2</v>
      </c>
      <c r="BX451" s="136">
        <f t="shared" si="632"/>
        <v>4.9875537316341978E-2</v>
      </c>
      <c r="BY451" s="136">
        <f t="shared" si="632"/>
        <v>3.3057175531286287E-2</v>
      </c>
      <c r="BZ451" s="136">
        <f t="shared" si="632"/>
        <v>5.2894834044073802E-2</v>
      </c>
      <c r="CA451" s="136">
        <f t="shared" si="632"/>
        <v>4.2304341491802289E-2</v>
      </c>
      <c r="CB451" s="136">
        <f t="shared" si="632"/>
        <v>2.1511288331483858E-2</v>
      </c>
      <c r="CC451" s="16"/>
      <c r="CD451" s="136">
        <f t="shared" si="632"/>
        <v>-2.7113470686603858E-2</v>
      </c>
      <c r="CE451" s="136">
        <f t="shared" si="632"/>
        <v>2.9601302924759931E-3</v>
      </c>
      <c r="CF451" s="136">
        <f t="shared" si="632"/>
        <v>-2.8676147228634541E-3</v>
      </c>
      <c r="CG451" s="136">
        <f t="shared" si="632"/>
        <v>-1.8841063581433781E-2</v>
      </c>
      <c r="CH451" s="136">
        <f t="shared" si="632"/>
        <v>-5.0237528320762559E-2</v>
      </c>
      <c r="CI451" s="136">
        <f t="shared" si="632"/>
        <v>-1.0058452382745942E-2</v>
      </c>
      <c r="CJ451" s="136">
        <f t="shared" si="632"/>
        <v>-1.9949118825081658E-2</v>
      </c>
      <c r="CK451" s="16"/>
      <c r="CL451" s="136">
        <f t="shared" si="632"/>
        <v>-2.7113470686603858E-2</v>
      </c>
      <c r="CM451" s="136">
        <f t="shared" si="632"/>
        <v>1.3150859974063067E-2</v>
      </c>
      <c r="CN451" s="136">
        <f t="shared" si="632"/>
        <v>7.263901264868311E-3</v>
      </c>
      <c r="CO451" s="136">
        <f t="shared" si="632"/>
        <v>-8.8718482619778438E-3</v>
      </c>
      <c r="CP451" s="136">
        <f t="shared" si="632"/>
        <v>-4.0587321579466984E-2</v>
      </c>
      <c r="CQ451" s="136">
        <f t="shared" si="632"/>
        <v>1.0160652825367489E-2</v>
      </c>
      <c r="CR451" s="136">
        <f t="shared" si="632"/>
        <v>-1.9949118825081658E-2</v>
      </c>
      <c r="CS451" s="136"/>
      <c r="CT451" s="136">
        <f t="shared" ref="CT451:CZ451" si="633">CT207/CT206-1</f>
        <v>-7.3101835824416206E-3</v>
      </c>
      <c r="CU451" s="136">
        <f t="shared" si="633"/>
        <v>3.3773735052881726E-2</v>
      </c>
      <c r="CV451" s="136">
        <f t="shared" si="633"/>
        <v>2.7766946199085041E-2</v>
      </c>
      <c r="CW451" s="136">
        <f t="shared" si="633"/>
        <v>1.1302750475387757E-2</v>
      </c>
      <c r="CX451" s="136">
        <f t="shared" si="633"/>
        <v>-2.1058297228041423E-2</v>
      </c>
      <c r="CY451" s="136">
        <f t="shared" si="633"/>
        <v>2.0355186866590103E-2</v>
      </c>
      <c r="CZ451" s="136">
        <f t="shared" si="633"/>
        <v>2.0355186866590103E-2</v>
      </c>
    </row>
    <row r="452" spans="41:104" x14ac:dyDescent="0.25">
      <c r="AO452" s="78">
        <v>42004</v>
      </c>
      <c r="AP452" s="18">
        <f t="shared" ref="AP452:CR452" si="634">AP208/AP207-1</f>
        <v>5.9968138370505297E-2</v>
      </c>
      <c r="AQ452" s="18">
        <f t="shared" si="634"/>
        <v>2.9846143302607819E-2</v>
      </c>
      <c r="AR452" s="18">
        <f t="shared" si="634"/>
        <v>5.5169279709157193E-2</v>
      </c>
      <c r="AS452" s="18">
        <f t="shared" si="634"/>
        <v>5.3069560960788742E-2</v>
      </c>
      <c r="AT452" s="18">
        <f t="shared" si="634"/>
        <v>2.9154078549848972E-2</v>
      </c>
      <c r="AU452" s="18">
        <f t="shared" si="634"/>
        <v>4.1092331920835168E-2</v>
      </c>
      <c r="AV452" s="18">
        <f t="shared" si="634"/>
        <v>1.82060531865611E-2</v>
      </c>
      <c r="AW452" s="16"/>
      <c r="AX452" s="18">
        <f t="shared" si="634"/>
        <v>-5.6575415995705813E-2</v>
      </c>
      <c r="AY452" s="18">
        <f t="shared" si="634"/>
        <v>-2.841783066631054E-2</v>
      </c>
      <c r="AZ452" s="18">
        <f t="shared" si="634"/>
        <v>-4.5273612362777271E-3</v>
      </c>
      <c r="BA452" s="18">
        <f t="shared" si="634"/>
        <v>-6.5082875229832693E-3</v>
      </c>
      <c r="BB452" s="18">
        <f t="shared" si="634"/>
        <v>-2.9070741567785996E-2</v>
      </c>
      <c r="BC452" s="18">
        <f t="shared" si="634"/>
        <v>-1.7807899847525399E-2</v>
      </c>
      <c r="BD452" s="18">
        <f t="shared" si="634"/>
        <v>-3.9399377841814354E-2</v>
      </c>
      <c r="BE452" s="16"/>
      <c r="BF452" s="18">
        <f t="shared" si="634"/>
        <v>-2.8981167232315252E-2</v>
      </c>
      <c r="BG452" s="18">
        <f t="shared" si="634"/>
        <v>2.9249024491463826E-2</v>
      </c>
      <c r="BH452" s="18">
        <f t="shared" si="634"/>
        <v>2.4589242355504304E-2</v>
      </c>
      <c r="BI452" s="18">
        <f t="shared" si="634"/>
        <v>2.2550375907323117E-2</v>
      </c>
      <c r="BJ452" s="18">
        <f t="shared" si="634"/>
        <v>-6.7200790842347757E-4</v>
      </c>
      <c r="BK452" s="18">
        <f t="shared" si="634"/>
        <v>1.0920260945156413E-2</v>
      </c>
      <c r="BL452" s="18">
        <f t="shared" si="634"/>
        <v>-1.1302746717794299E-2</v>
      </c>
      <c r="BM452" s="16"/>
      <c r="BN452" s="18">
        <f t="shared" si="634"/>
        <v>-5.2284766785822057E-2</v>
      </c>
      <c r="BO452" s="18">
        <f t="shared" si="634"/>
        <v>4.5479514554014333E-3</v>
      </c>
      <c r="BP452" s="18">
        <f t="shared" si="634"/>
        <v>-2.3999122125247352E-2</v>
      </c>
      <c r="BQ452" s="18">
        <f t="shared" si="634"/>
        <v>-1.9899354432942884E-3</v>
      </c>
      <c r="BR452" s="18">
        <f t="shared" si="634"/>
        <v>-2.4655002433807471E-2</v>
      </c>
      <c r="BS452" s="18">
        <f t="shared" si="634"/>
        <v>-1.3340937856153312E-2</v>
      </c>
      <c r="BT452" s="18">
        <f t="shared" si="634"/>
        <v>-3.5030612844210718E-2</v>
      </c>
      <c r="BU452" s="16"/>
      <c r="BV452" s="18">
        <f t="shared" si="634"/>
        <v>-5.0395114366775129E-2</v>
      </c>
      <c r="BW452" s="18">
        <f t="shared" si="634"/>
        <v>6.5509228121860552E-3</v>
      </c>
      <c r="BX452" s="18">
        <f t="shared" si="634"/>
        <v>-2.205307086930941E-2</v>
      </c>
      <c r="BY452" s="18">
        <f t="shared" si="634"/>
        <v>1.9939031819065089E-3</v>
      </c>
      <c r="BZ452" s="18">
        <f t="shared" si="634"/>
        <v>-2.2710258939703798E-2</v>
      </c>
      <c r="CA452" s="18">
        <f t="shared" si="634"/>
        <v>-1.1373635212687971E-2</v>
      </c>
      <c r="CB452" s="18">
        <f t="shared" si="634"/>
        <v>-3.3106557312718499E-2</v>
      </c>
      <c r="CC452" s="16"/>
      <c r="CD452" s="18">
        <f t="shared" si="634"/>
        <v>-3.9470401097872809E-2</v>
      </c>
      <c r="CE452" s="18">
        <f t="shared" si="634"/>
        <v>2.9941153091552097E-2</v>
      </c>
      <c r="CF452" s="18">
        <f t="shared" si="634"/>
        <v>6.7245980673158456E-4</v>
      </c>
      <c r="CG452" s="18">
        <f t="shared" si="634"/>
        <v>2.5278237439398055E-2</v>
      </c>
      <c r="CH452" s="18">
        <f t="shared" si="634"/>
        <v>2.3237999935479481E-2</v>
      </c>
      <c r="CI452" s="18">
        <f t="shared" si="634"/>
        <v>1.1600064188452608E-2</v>
      </c>
      <c r="CJ452" s="18">
        <f t="shared" si="634"/>
        <v>-2.1982948132994617E-2</v>
      </c>
      <c r="CK452" s="16"/>
      <c r="CL452" s="18">
        <f t="shared" si="634"/>
        <v>-3.9470401097872809E-2</v>
      </c>
      <c r="CM452" s="18">
        <f t="shared" si="634"/>
        <v>1.8130770798055806E-2</v>
      </c>
      <c r="CN452" s="18">
        <f t="shared" si="634"/>
        <v>-1.0802297042643794E-2</v>
      </c>
      <c r="CO452" s="18">
        <f t="shared" si="634"/>
        <v>1.3521325012883167E-2</v>
      </c>
      <c r="CP452" s="18">
        <f t="shared" si="634"/>
        <v>1.150448300570539E-2</v>
      </c>
      <c r="CQ452" s="18">
        <f t="shared" si="634"/>
        <v>-1.1467045722025282E-2</v>
      </c>
      <c r="CR452" s="18">
        <f t="shared" si="634"/>
        <v>-2.1982948132994617E-2</v>
      </c>
      <c r="CS452" s="16"/>
      <c r="CT452" s="18">
        <f t="shared" ref="CT452:CZ452" si="635">CT208/CT207-1</f>
        <v>-1.7880519497584624E-2</v>
      </c>
      <c r="CU452" s="18">
        <f t="shared" si="635"/>
        <v>4.1015357405552733E-2</v>
      </c>
      <c r="CV452" s="18">
        <f t="shared" si="635"/>
        <v>1.1431959257772961E-2</v>
      </c>
      <c r="CW452" s="18">
        <f t="shared" si="635"/>
        <v>3.6302304830065246E-2</v>
      </c>
      <c r="CX452" s="18">
        <f t="shared" si="635"/>
        <v>3.4240130143716518E-2</v>
      </c>
      <c r="CY452" s="18">
        <f t="shared" si="635"/>
        <v>2.2477060181138819E-2</v>
      </c>
      <c r="CZ452" s="18">
        <f t="shared" si="635"/>
        <v>2.2477060181138819E-2</v>
      </c>
    </row>
    <row r="453" spans="41:104" x14ac:dyDescent="0.25">
      <c r="AO453" s="78">
        <v>42034</v>
      </c>
      <c r="AP453" s="16">
        <f t="shared" ref="AP453:CR453" si="636">AP209/AP208-1</f>
        <v>3.7184648416532351E-2</v>
      </c>
      <c r="AQ453" s="16">
        <f t="shared" si="636"/>
        <v>-3.2086688405314812E-2</v>
      </c>
      <c r="AR453" s="16">
        <f t="shared" si="636"/>
        <v>3.5746586846978623E-3</v>
      </c>
      <c r="AS453" s="16">
        <f t="shared" si="636"/>
        <v>5.445044640710428E-2</v>
      </c>
      <c r="AT453" s="16">
        <f t="shared" si="636"/>
        <v>0.12119877773774723</v>
      </c>
      <c r="AU453" s="16">
        <f t="shared" si="636"/>
        <v>-5.3942361674256145E-2</v>
      </c>
      <c r="AV453" s="16">
        <f t="shared" si="636"/>
        <v>-1.3818556911003088E-2</v>
      </c>
      <c r="AW453" s="16"/>
      <c r="AX453" s="16">
        <f t="shared" si="636"/>
        <v>-3.5851522169463634E-2</v>
      </c>
      <c r="AY453" s="16">
        <f t="shared" si="636"/>
        <v>-6.6787853954070719E-2</v>
      </c>
      <c r="AZ453" s="16">
        <f t="shared" si="636"/>
        <v>-3.2405020439848498E-2</v>
      </c>
      <c r="BA453" s="16">
        <f t="shared" si="636"/>
        <v>1.6646792851139125E-2</v>
      </c>
      <c r="BB453" s="16">
        <f t="shared" si="636"/>
        <v>8.1002094901306831E-2</v>
      </c>
      <c r="BC453" s="16">
        <f t="shared" si="636"/>
        <v>-8.7859968068282113E-2</v>
      </c>
      <c r="BD453" s="16">
        <f t="shared" si="636"/>
        <v>-4.9174662781022005E-2</v>
      </c>
      <c r="BE453" s="16"/>
      <c r="BF453" s="16">
        <f t="shared" si="636"/>
        <v>3.3150374130561655E-2</v>
      </c>
      <c r="BG453" s="16">
        <f t="shared" si="636"/>
        <v>7.1567707554015536E-2</v>
      </c>
      <c r="BH453" s="16">
        <f t="shared" si="636"/>
        <v>3.6843534088046193E-2</v>
      </c>
      <c r="BI453" s="16">
        <f t="shared" si="636"/>
        <v>8.9405873207637487E-2</v>
      </c>
      <c r="BJ453" s="16">
        <f t="shared" si="636"/>
        <v>0.15836693669448199</v>
      </c>
      <c r="BK453" s="16">
        <f t="shared" si="636"/>
        <v>-2.2580197014682057E-2</v>
      </c>
      <c r="BL453" s="16">
        <f t="shared" si="636"/>
        <v>1.8873726888014364E-2</v>
      </c>
      <c r="BM453" s="16"/>
      <c r="BN453" s="16">
        <f t="shared" si="636"/>
        <v>-3.5619260149342136E-3</v>
      </c>
      <c r="BO453" s="16">
        <f t="shared" si="636"/>
        <v>3.3490273435047291E-2</v>
      </c>
      <c r="BP453" s="16">
        <f t="shared" si="636"/>
        <v>-3.553432401008505E-2</v>
      </c>
      <c r="BQ453" s="16">
        <f t="shared" si="636"/>
        <v>5.0694571930587795E-2</v>
      </c>
      <c r="BR453" s="16">
        <f t="shared" si="636"/>
        <v>0.11720515064341064</v>
      </c>
      <c r="BS453" s="16">
        <f t="shared" si="636"/>
        <v>-5.7312148987835876E-2</v>
      </c>
      <c r="BT453" s="16">
        <f t="shared" si="636"/>
        <v>-1.7331262248587054E-2</v>
      </c>
      <c r="BU453" s="16"/>
      <c r="BV453" s="16">
        <f t="shared" si="636"/>
        <v>-5.163869633953555E-2</v>
      </c>
      <c r="BW453" s="16">
        <f t="shared" si="636"/>
        <v>-1.6374214691076805E-2</v>
      </c>
      <c r="BX453" s="16">
        <f t="shared" si="636"/>
        <v>-8.2068469985747128E-2</v>
      </c>
      <c r="BY453" s="16">
        <f t="shared" si="636"/>
        <v>-4.8248628369174429E-2</v>
      </c>
      <c r="BZ453" s="16">
        <f t="shared" si="636"/>
        <v>6.3301534517889335E-2</v>
      </c>
      <c r="CA453" s="16">
        <f t="shared" si="636"/>
        <v>-0.10279554477945729</v>
      </c>
      <c r="CB453" s="16">
        <f t="shared" si="636"/>
        <v>-6.4743680986360852E-2</v>
      </c>
      <c r="CC453" s="16"/>
      <c r="CD453" s="16">
        <f t="shared" si="636"/>
        <v>5.7018049946427007E-2</v>
      </c>
      <c r="CE453" s="16">
        <f t="shared" si="636"/>
        <v>-7.493241251183913E-2</v>
      </c>
      <c r="CF453" s="16">
        <f t="shared" si="636"/>
        <v>-0.13671569144264262</v>
      </c>
      <c r="CG453" s="16">
        <f t="shared" si="636"/>
        <v>-0.10490924659263412</v>
      </c>
      <c r="CH453" s="16">
        <f t="shared" si="636"/>
        <v>-5.9533004009620694E-2</v>
      </c>
      <c r="CI453" s="16">
        <f t="shared" si="636"/>
        <v>-0.15620882120955148</v>
      </c>
      <c r="CJ453" s="16">
        <f t="shared" si="636"/>
        <v>4.2411585867284884E-2</v>
      </c>
      <c r="CK453" s="16"/>
      <c r="CL453" s="16">
        <f t="shared" si="636"/>
        <v>5.7018049946427007E-2</v>
      </c>
      <c r="CM453" s="16">
        <f t="shared" si="636"/>
        <v>9.6322894503613643E-2</v>
      </c>
      <c r="CN453" s="16">
        <f t="shared" si="636"/>
        <v>2.310184113900271E-2</v>
      </c>
      <c r="CO453" s="16">
        <f t="shared" si="636"/>
        <v>6.0796528698550345E-2</v>
      </c>
      <c r="CP453" s="16">
        <f t="shared" si="636"/>
        <v>0.11457315462637685</v>
      </c>
      <c r="CQ453" s="16">
        <f t="shared" si="636"/>
        <v>0.1851273456466711</v>
      </c>
      <c r="CR453" s="16">
        <f t="shared" si="636"/>
        <v>4.2411585867284884E-2</v>
      </c>
      <c r="CS453" s="16"/>
      <c r="CT453" s="16">
        <f t="shared" ref="CT453:CZ453" si="637">CT209/CT208-1</f>
        <v>1.4012185088090545E-2</v>
      </c>
      <c r="CU453" s="16">
        <f t="shared" si="637"/>
        <v>5.1717871680671212E-2</v>
      </c>
      <c r="CV453" s="16">
        <f t="shared" si="637"/>
        <v>-1.8524107934023482E-2</v>
      </c>
      <c r="CW453" s="16">
        <f t="shared" si="637"/>
        <v>1.7636932551904794E-2</v>
      </c>
      <c r="CX453" s="16">
        <f t="shared" si="637"/>
        <v>6.9225601228380063E-2</v>
      </c>
      <c r="CY453" s="16">
        <f t="shared" si="637"/>
        <v>-4.0686026942034159E-2</v>
      </c>
      <c r="CZ453" s="16">
        <f t="shared" si="637"/>
        <v>-4.0686026942034159E-2</v>
      </c>
    </row>
    <row r="454" spans="41:104" x14ac:dyDescent="0.25">
      <c r="AO454" s="78">
        <v>42062</v>
      </c>
      <c r="AP454" s="18">
        <f t="shared" ref="AP454:CR454" si="638">AP210/AP209-1</f>
        <v>-8.2286424033846117E-3</v>
      </c>
      <c r="AQ454" s="18">
        <f t="shared" si="638"/>
        <v>-1.6454869426715257E-2</v>
      </c>
      <c r="AR454" s="18">
        <f t="shared" si="638"/>
        <v>1.7706634623637418E-2</v>
      </c>
      <c r="AS454" s="18">
        <f t="shared" si="638"/>
        <v>-2.6693420892618391E-2</v>
      </c>
      <c r="AT454" s="18">
        <f t="shared" si="638"/>
        <v>-4.3081903220431816E-2</v>
      </c>
      <c r="AU454" s="18">
        <f t="shared" si="638"/>
        <v>9.8574136652105349E-3</v>
      </c>
      <c r="AV454" s="18">
        <f t="shared" si="638"/>
        <v>-3.1412077827337459E-3</v>
      </c>
      <c r="AW454" s="16"/>
      <c r="AX454" s="18">
        <f t="shared" si="638"/>
        <v>8.2969147478964E-3</v>
      </c>
      <c r="AY454" s="18">
        <f t="shared" si="638"/>
        <v>-8.2944793276400475E-3</v>
      </c>
      <c r="AZ454" s="18">
        <f t="shared" si="638"/>
        <v>2.6150459809478388E-2</v>
      </c>
      <c r="BA454" s="18">
        <f t="shared" si="638"/>
        <v>-1.8617979182197764E-2</v>
      </c>
      <c r="BB454" s="18">
        <f t="shared" si="638"/>
        <v>-3.5142435350732359E-2</v>
      </c>
      <c r="BC454" s="18">
        <f t="shared" si="638"/>
        <v>1.8236114533922265E-2</v>
      </c>
      <c r="BD454" s="18">
        <f t="shared" si="638"/>
        <v>5.1296446319839539E-3</v>
      </c>
      <c r="BE454" s="16"/>
      <c r="BF454" s="18">
        <f t="shared" si="638"/>
        <v>1.6730162058882003E-2</v>
      </c>
      <c r="BG454" s="18">
        <f t="shared" si="638"/>
        <v>8.3638531345642253E-3</v>
      </c>
      <c r="BH454" s="18">
        <f t="shared" si="638"/>
        <v>3.4733031549290416E-2</v>
      </c>
      <c r="BI454" s="18">
        <f t="shared" si="638"/>
        <v>-1.0409844091175957E-2</v>
      </c>
      <c r="BJ454" s="18">
        <f t="shared" si="638"/>
        <v>-2.7072508384232696E-2</v>
      </c>
      <c r="BK454" s="18">
        <f t="shared" si="638"/>
        <v>2.6752491852192861E-2</v>
      </c>
      <c r="BL454" s="18">
        <f t="shared" si="638"/>
        <v>1.35364013608823E-2</v>
      </c>
      <c r="BM454" s="16"/>
      <c r="BN454" s="18">
        <f t="shared" si="638"/>
        <v>-1.7398564597336685E-2</v>
      </c>
      <c r="BO454" s="18">
        <f t="shared" si="638"/>
        <v>-2.5484040434317734E-2</v>
      </c>
      <c r="BP454" s="18">
        <f t="shared" si="638"/>
        <v>-3.3567142915390535E-2</v>
      </c>
      <c r="BQ454" s="18">
        <f t="shared" si="638"/>
        <v>-4.3627558282230972E-2</v>
      </c>
      <c r="BR454" s="18">
        <f t="shared" si="638"/>
        <v>-5.9730904541611562E-2</v>
      </c>
      <c r="BS454" s="18">
        <f t="shared" si="638"/>
        <v>-7.7126557805429208E-3</v>
      </c>
      <c r="BT454" s="18">
        <f t="shared" si="638"/>
        <v>-2.0485119873548951E-2</v>
      </c>
      <c r="BU454" s="16"/>
      <c r="BV454" s="18">
        <f t="shared" si="638"/>
        <v>2.7425501343162351E-2</v>
      </c>
      <c r="BW454" s="18">
        <f t="shared" si="638"/>
        <v>1.897118429649125E-2</v>
      </c>
      <c r="BX454" s="18">
        <f t="shared" si="638"/>
        <v>1.0519348872883416E-2</v>
      </c>
      <c r="BY454" s="18">
        <f t="shared" si="638"/>
        <v>4.5617749298453525E-2</v>
      </c>
      <c r="BZ454" s="18">
        <f t="shared" si="638"/>
        <v>-1.6837944671907246E-2</v>
      </c>
      <c r="CA454" s="18">
        <f t="shared" si="638"/>
        <v>3.7553259520088478E-2</v>
      </c>
      <c r="CB454" s="18">
        <f t="shared" si="638"/>
        <v>2.4198144362164165E-2</v>
      </c>
      <c r="CC454" s="16"/>
      <c r="CD454" s="18">
        <f t="shared" si="638"/>
        <v>-9.7611935425949703E-3</v>
      </c>
      <c r="CE454" s="18">
        <f t="shared" si="638"/>
        <v>3.6422407449857142E-2</v>
      </c>
      <c r="CF454" s="18">
        <f t="shared" si="638"/>
        <v>2.782582321656113E-2</v>
      </c>
      <c r="CG454" s="18">
        <f t="shared" si="638"/>
        <v>6.3525329961517274E-2</v>
      </c>
      <c r="CH454" s="18">
        <f t="shared" si="638"/>
        <v>1.7126316643992334E-2</v>
      </c>
      <c r="CI454" s="18">
        <f t="shared" si="638"/>
        <v>5.5322725177636034E-2</v>
      </c>
      <c r="CJ454" s="18">
        <f t="shared" si="638"/>
        <v>-1.2871739388203962E-2</v>
      </c>
      <c r="CK454" s="16"/>
      <c r="CL454" s="18">
        <f t="shared" si="638"/>
        <v>-9.7611935425949703E-3</v>
      </c>
      <c r="CM454" s="18">
        <f t="shared" si="638"/>
        <v>-1.790951457488732E-2</v>
      </c>
      <c r="CN454" s="18">
        <f t="shared" si="638"/>
        <v>-2.6055443804117839E-2</v>
      </c>
      <c r="CO454" s="18">
        <f t="shared" si="638"/>
        <v>7.772603193493266E-3</v>
      </c>
      <c r="CP454" s="18">
        <f t="shared" si="638"/>
        <v>-3.6194054787566543E-2</v>
      </c>
      <c r="CQ454" s="18">
        <f t="shared" si="638"/>
        <v>-5.2422565967508716E-2</v>
      </c>
      <c r="CR454" s="18">
        <f t="shared" si="638"/>
        <v>-1.2871739388203962E-2</v>
      </c>
      <c r="CS454" s="16"/>
      <c r="CT454" s="18">
        <f t="shared" ref="CT454:CZ454" si="639">CT210/CT209-1</f>
        <v>3.1511060616187248E-3</v>
      </c>
      <c r="CU454" s="18">
        <f t="shared" si="639"/>
        <v>-5.1034656667222622E-3</v>
      </c>
      <c r="CV454" s="18">
        <f t="shared" si="639"/>
        <v>-1.3355614403890215E-2</v>
      </c>
      <c r="CW454" s="18">
        <f t="shared" si="639"/>
        <v>2.0913536168949642E-2</v>
      </c>
      <c r="CX454" s="18">
        <f t="shared" si="639"/>
        <v>-2.3626428631379759E-2</v>
      </c>
      <c r="CY454" s="18">
        <f t="shared" si="639"/>
        <v>1.3039581482781504E-2</v>
      </c>
      <c r="CZ454" s="18">
        <f t="shared" si="639"/>
        <v>1.3039581482781504E-2</v>
      </c>
    </row>
    <row r="455" spans="41:104" x14ac:dyDescent="0.25">
      <c r="AO455" s="78">
        <v>42094</v>
      </c>
      <c r="AP455" s="16">
        <f t="shared" ref="AP455:CR455" si="640">AP211/AP210-1</f>
        <v>5.1568716978670714E-2</v>
      </c>
      <c r="AQ455" s="16">
        <f t="shared" si="640"/>
        <v>7.8524576794474221E-3</v>
      </c>
      <c r="AR455" s="16">
        <f t="shared" si="640"/>
        <v>7.2191814325350823E-3</v>
      </c>
      <c r="AS455" s="16">
        <f t="shared" si="640"/>
        <v>4.8103954519897574E-2</v>
      </c>
      <c r="AT455" s="16">
        <f t="shared" si="640"/>
        <v>3.0967838221028332E-2</v>
      </c>
      <c r="AU455" s="16">
        <f t="shared" si="640"/>
        <v>3.7053360103161737E-2</v>
      </c>
      <c r="AV455" s="16">
        <f t="shared" si="640"/>
        <v>2.4376796097039355E-2</v>
      </c>
      <c r="AW455" s="16"/>
      <c r="AX455" s="16">
        <f t="shared" si="640"/>
        <v>-4.9039797538705909E-2</v>
      </c>
      <c r="AY455" s="16">
        <f t="shared" si="640"/>
        <v>-4.1572422794039721E-2</v>
      </c>
      <c r="AZ455" s="16">
        <f t="shared" si="640"/>
        <v>-4.2174643302017256E-2</v>
      </c>
      <c r="BA455" s="16">
        <f t="shared" si="640"/>
        <v>-3.2948512092751958E-3</v>
      </c>
      <c r="BB455" s="16">
        <f t="shared" si="640"/>
        <v>-1.9590615834248037E-2</v>
      </c>
      <c r="BC455" s="16">
        <f t="shared" si="640"/>
        <v>-1.3803526713131897E-2</v>
      </c>
      <c r="BD455" s="16">
        <f t="shared" si="640"/>
        <v>-2.5858434586907619E-2</v>
      </c>
      <c r="BE455" s="16"/>
      <c r="BF455" s="16">
        <f t="shared" si="640"/>
        <v>-7.7912770064851866E-3</v>
      </c>
      <c r="BG455" s="16">
        <f t="shared" si="640"/>
        <v>4.3375653813335635E-2</v>
      </c>
      <c r="BH455" s="16">
        <f t="shared" si="640"/>
        <v>-6.2834221625085451E-4</v>
      </c>
      <c r="BI455" s="16">
        <f t="shared" si="640"/>
        <v>3.9937886278640589E-2</v>
      </c>
      <c r="BJ455" s="16">
        <f t="shared" si="640"/>
        <v>2.2935282208671026E-2</v>
      </c>
      <c r="BK455" s="16">
        <f t="shared" si="640"/>
        <v>2.8973390104091834E-2</v>
      </c>
      <c r="BL455" s="16">
        <f t="shared" si="640"/>
        <v>1.6395592719631757E-2</v>
      </c>
      <c r="BM455" s="16"/>
      <c r="BN455" s="16">
        <f t="shared" si="640"/>
        <v>-7.1674383943597375E-3</v>
      </c>
      <c r="BO455" s="16">
        <f t="shared" si="640"/>
        <v>4.403166298229011E-2</v>
      </c>
      <c r="BP455" s="16">
        <f t="shared" si="640"/>
        <v>6.2873727842571725E-4</v>
      </c>
      <c r="BQ455" s="16">
        <f t="shared" si="640"/>
        <v>4.0591733994991275E-2</v>
      </c>
      <c r="BR455" s="16">
        <f t="shared" si="640"/>
        <v>2.3578439754012859E-2</v>
      </c>
      <c r="BS455" s="16">
        <f t="shared" si="640"/>
        <v>2.9620344032958767E-2</v>
      </c>
      <c r="BT455" s="16">
        <f t="shared" si="640"/>
        <v>1.7034638518402145E-2</v>
      </c>
      <c r="BU455" s="16"/>
      <c r="BV455" s="16">
        <f t="shared" si="640"/>
        <v>-4.589616737199731E-2</v>
      </c>
      <c r="BW455" s="16">
        <f t="shared" si="640"/>
        <v>3.3057431410610238E-3</v>
      </c>
      <c r="BX455" s="16">
        <f t="shared" si="640"/>
        <v>-3.8404107404487298E-2</v>
      </c>
      <c r="BY455" s="16">
        <f t="shared" si="640"/>
        <v>-3.9008318698778743E-2</v>
      </c>
      <c r="BZ455" s="16">
        <f t="shared" si="640"/>
        <v>-1.6349634237110333E-2</v>
      </c>
      <c r="CA455" s="16">
        <f t="shared" si="640"/>
        <v>-1.0543414485825187E-2</v>
      </c>
      <c r="CB455" s="16">
        <f t="shared" si="640"/>
        <v>-2.2638172788620681E-2</v>
      </c>
      <c r="CC455" s="16"/>
      <c r="CD455" s="16">
        <f t="shared" si="640"/>
        <v>-3.5729463428454511E-2</v>
      </c>
      <c r="CE455" s="16">
        <f t="shared" si="640"/>
        <v>1.9982077028891432E-2</v>
      </c>
      <c r="CF455" s="16">
        <f t="shared" si="640"/>
        <v>-2.2421049119696335E-2</v>
      </c>
      <c r="CG455" s="16">
        <f t="shared" si="640"/>
        <v>-2.3035303244252958E-2</v>
      </c>
      <c r="CH455" s="16">
        <f t="shared" si="640"/>
        <v>1.6621387848953617E-2</v>
      </c>
      <c r="CI455" s="16">
        <f t="shared" si="640"/>
        <v>5.9027271817073679E-3</v>
      </c>
      <c r="CJ455" s="16">
        <f t="shared" si="640"/>
        <v>-1.2223637176067226E-2</v>
      </c>
      <c r="CK455" s="16"/>
      <c r="CL455" s="16">
        <f t="shared" si="640"/>
        <v>-3.5729463428454511E-2</v>
      </c>
      <c r="CM455" s="16">
        <f t="shared" si="640"/>
        <v>1.3996730962874571E-2</v>
      </c>
      <c r="CN455" s="16">
        <f t="shared" si="640"/>
        <v>-2.8157569848488495E-2</v>
      </c>
      <c r="CO455" s="16">
        <f t="shared" si="640"/>
        <v>-2.8768219474896495E-2</v>
      </c>
      <c r="CP455" s="16">
        <f t="shared" si="640"/>
        <v>1.0655762607660213E-2</v>
      </c>
      <c r="CQ455" s="16">
        <f t="shared" si="640"/>
        <v>-5.8680894506027981E-3</v>
      </c>
      <c r="CR455" s="16">
        <f t="shared" si="640"/>
        <v>-1.2223637176067226E-2</v>
      </c>
      <c r="CS455" s="16"/>
      <c r="CT455" s="16">
        <f t="shared" ref="CT455:CZ455" si="641">CT211/CT210-1</f>
        <v>-2.3796708584103987E-2</v>
      </c>
      <c r="CU455" s="16">
        <f t="shared" si="641"/>
        <v>2.6544842664569135E-2</v>
      </c>
      <c r="CV455" s="16">
        <f t="shared" si="641"/>
        <v>-1.6131113551723364E-2</v>
      </c>
      <c r="CW455" s="16">
        <f t="shared" si="641"/>
        <v>-1.6749319908334614E-2</v>
      </c>
      <c r="CX455" s="16">
        <f t="shared" si="641"/>
        <v>2.3162530148340466E-2</v>
      </c>
      <c r="CY455" s="16">
        <f t="shared" si="641"/>
        <v>1.2374903506621182E-2</v>
      </c>
      <c r="CZ455" s="16">
        <f t="shared" si="641"/>
        <v>1.2374903506621182E-2</v>
      </c>
    </row>
    <row r="456" spans="41:104" x14ac:dyDescent="0.25">
      <c r="AO456" s="78">
        <v>42124</v>
      </c>
      <c r="AP456" s="18">
        <f t="shared" ref="AP456:CR456" si="642">AP212/AP211-1</f>
        <v>-6.5502183406113579E-2</v>
      </c>
      <c r="AQ456" s="18">
        <f t="shared" si="642"/>
        <v>-2.270336504560333E-2</v>
      </c>
      <c r="AR456" s="18">
        <f t="shared" si="642"/>
        <v>-3.1667350476014988E-2</v>
      </c>
      <c r="AS456" s="18">
        <f t="shared" si="642"/>
        <v>-5.9739524348810802E-2</v>
      </c>
      <c r="AT456" s="18">
        <f t="shared" si="642"/>
        <v>-2.5513896931094515E-2</v>
      </c>
      <c r="AU456" s="18">
        <f t="shared" si="642"/>
        <v>-1.8321187414414464E-2</v>
      </c>
      <c r="AV456" s="18">
        <f t="shared" si="642"/>
        <v>-2.8578884702581964E-2</v>
      </c>
      <c r="AW456" s="16"/>
      <c r="AX456" s="18">
        <f t="shared" si="642"/>
        <v>7.0093457943925408E-2</v>
      </c>
      <c r="AY456" s="18">
        <f t="shared" si="642"/>
        <v>4.5798735535312218E-2</v>
      </c>
      <c r="AZ456" s="18">
        <f t="shared" si="642"/>
        <v>3.6206433369124102E-2</v>
      </c>
      <c r="BA456" s="18">
        <f t="shared" si="642"/>
        <v>6.1665837575810567E-3</v>
      </c>
      <c r="BB456" s="18">
        <f t="shared" si="642"/>
        <v>4.2791203751305407E-2</v>
      </c>
      <c r="BC456" s="18">
        <f t="shared" si="642"/>
        <v>5.048807514999587E-2</v>
      </c>
      <c r="BD456" s="18">
        <f t="shared" si="642"/>
        <v>3.9511380388358663E-2</v>
      </c>
      <c r="BE456" s="16"/>
      <c r="BF456" s="18">
        <f t="shared" si="642"/>
        <v>2.3230781968939018E-2</v>
      </c>
      <c r="BG456" s="18">
        <f t="shared" si="642"/>
        <v>-4.3793068378371491E-2</v>
      </c>
      <c r="BH456" s="18">
        <f t="shared" si="642"/>
        <v>-9.1722258215183317E-3</v>
      </c>
      <c r="BI456" s="18">
        <f t="shared" si="642"/>
        <v>-3.789653824494732E-2</v>
      </c>
      <c r="BJ456" s="18">
        <f t="shared" si="642"/>
        <v>-2.8758227389397151E-3</v>
      </c>
      <c r="BK456" s="18">
        <f t="shared" si="642"/>
        <v>4.4839790442881E-3</v>
      </c>
      <c r="BL456" s="18">
        <f t="shared" si="642"/>
        <v>-6.0120125730842577E-3</v>
      </c>
      <c r="BM456" s="16"/>
      <c r="BN456" s="18">
        <f t="shared" si="642"/>
        <v>3.2702966786859911E-2</v>
      </c>
      <c r="BO456" s="18">
        <f t="shared" si="642"/>
        <v>-3.4941332347650622E-2</v>
      </c>
      <c r="BP456" s="18">
        <f t="shared" si="642"/>
        <v>9.2571343482203972E-3</v>
      </c>
      <c r="BQ456" s="18">
        <f t="shared" si="642"/>
        <v>-2.8990217242592875E-2</v>
      </c>
      <c r="BR456" s="18">
        <f t="shared" si="642"/>
        <v>6.3546897318245144E-3</v>
      </c>
      <c r="BS456" s="18">
        <f t="shared" si="642"/>
        <v>1.3782622188935889E-2</v>
      </c>
      <c r="BT456" s="18">
        <f t="shared" si="642"/>
        <v>3.1894677670440963E-3</v>
      </c>
      <c r="BU456" s="16"/>
      <c r="BV456" s="18">
        <f t="shared" si="642"/>
        <v>6.3535079795242311E-2</v>
      </c>
      <c r="BW456" s="18">
        <f t="shared" si="642"/>
        <v>-6.1287900603412826E-3</v>
      </c>
      <c r="BX456" s="18">
        <f t="shared" si="642"/>
        <v>3.9389254639846216E-2</v>
      </c>
      <c r="BY456" s="18">
        <f t="shared" si="642"/>
        <v>2.9855741679829961E-2</v>
      </c>
      <c r="BZ456" s="18">
        <f t="shared" si="642"/>
        <v>3.6400155386743016E-2</v>
      </c>
      <c r="CA456" s="18">
        <f t="shared" si="642"/>
        <v>4.4049854276509315E-2</v>
      </c>
      <c r="CB456" s="18">
        <f t="shared" si="642"/>
        <v>3.3140433372622624E-2</v>
      </c>
      <c r="CC456" s="16"/>
      <c r="CD456" s="18">
        <f t="shared" si="642"/>
        <v>1.8663117895107995E-2</v>
      </c>
      <c r="CE456" s="18">
        <f t="shared" si="642"/>
        <v>-4.1035255761047607E-2</v>
      </c>
      <c r="CF456" s="18">
        <f t="shared" si="642"/>
        <v>2.8841169480406936E-3</v>
      </c>
      <c r="CG456" s="18">
        <f t="shared" si="642"/>
        <v>-6.3145626454206294E-3</v>
      </c>
      <c r="CH456" s="18">
        <f t="shared" si="642"/>
        <v>-3.5121719345130753E-2</v>
      </c>
      <c r="CI456" s="18">
        <f t="shared" si="642"/>
        <v>7.3810283122852649E-3</v>
      </c>
      <c r="CJ456" s="18">
        <f t="shared" si="642"/>
        <v>-1.0449137901988981E-2</v>
      </c>
      <c r="CK456" s="16"/>
      <c r="CL456" s="18">
        <f t="shared" si="642"/>
        <v>1.8663117895107995E-2</v>
      </c>
      <c r="CM456" s="18">
        <f t="shared" si="642"/>
        <v>-4.8061540482300824E-2</v>
      </c>
      <c r="CN456" s="18">
        <f t="shared" si="642"/>
        <v>-4.4639627289571049E-3</v>
      </c>
      <c r="CO456" s="18">
        <f t="shared" si="642"/>
        <v>-1.3595244076266555E-2</v>
      </c>
      <c r="CP456" s="18">
        <f t="shared" si="642"/>
        <v>-4.2191332239622459E-2</v>
      </c>
      <c r="CQ456" s="18">
        <f t="shared" si="642"/>
        <v>-7.3269479023750916E-3</v>
      </c>
      <c r="CR456" s="18">
        <f t="shared" si="642"/>
        <v>-1.0449137901988981E-2</v>
      </c>
      <c r="CS456" s="16"/>
      <c r="CT456" s="18">
        <f t="shared" ref="CT456:CZ456" si="643">CT212/CT211-1</f>
        <v>2.9419665943571705E-2</v>
      </c>
      <c r="CU456" s="18">
        <f t="shared" si="643"/>
        <v>-3.8009569816924493E-2</v>
      </c>
      <c r="CV456" s="18">
        <f t="shared" si="643"/>
        <v>6.0483754825320091E-3</v>
      </c>
      <c r="CW456" s="18">
        <f t="shared" si="643"/>
        <v>-3.179327404765786E-3</v>
      </c>
      <c r="CX456" s="18">
        <f t="shared" si="643"/>
        <v>-3.2077375255208707E-2</v>
      </c>
      <c r="CY456" s="18">
        <f t="shared" si="643"/>
        <v>1.0559475315735645E-2</v>
      </c>
      <c r="CZ456" s="18">
        <f t="shared" si="643"/>
        <v>1.0559475315735645E-2</v>
      </c>
    </row>
    <row r="457" spans="41:104" x14ac:dyDescent="0.25">
      <c r="AO457" s="78">
        <v>42153</v>
      </c>
      <c r="AP457" s="16">
        <f t="shared" ref="AP457:CR457" si="644">AP213/AP212-1</f>
        <v>3.1701359388275341E-2</v>
      </c>
      <c r="AQ457" s="16">
        <f t="shared" si="644"/>
        <v>9.8411459257419232E-3</v>
      </c>
      <c r="AR457" s="16">
        <f t="shared" si="644"/>
        <v>2.6451183342412588E-2</v>
      </c>
      <c r="AS457" s="16">
        <f t="shared" si="644"/>
        <v>-8.4945878698552413E-3</v>
      </c>
      <c r="AT457" s="16">
        <f t="shared" si="644"/>
        <v>2.1972988697837481E-2</v>
      </c>
      <c r="AU457" s="16">
        <f t="shared" si="644"/>
        <v>5.6117622536833167E-4</v>
      </c>
      <c r="AV457" s="16">
        <f t="shared" si="644"/>
        <v>-3.0121493381329856E-3</v>
      </c>
      <c r="AW457" s="16"/>
      <c r="AX457" s="16">
        <f t="shared" si="644"/>
        <v>-3.0727263369190516E-2</v>
      </c>
      <c r="AY457" s="16">
        <f t="shared" si="644"/>
        <v>-2.1188508926163419E-2</v>
      </c>
      <c r="AZ457" s="16">
        <f t="shared" si="644"/>
        <v>-5.0888525037668941E-3</v>
      </c>
      <c r="BA457" s="16">
        <f t="shared" si="644"/>
        <v>-3.8960835800356031E-2</v>
      </c>
      <c r="BB457" s="16">
        <f t="shared" si="644"/>
        <v>-9.4294444820798295E-3</v>
      </c>
      <c r="BC457" s="16">
        <f t="shared" si="644"/>
        <v>-3.0183330553495535E-2</v>
      </c>
      <c r="BD457" s="16">
        <f t="shared" si="644"/>
        <v>-3.364685760130337E-2</v>
      </c>
      <c r="BE457" s="16"/>
      <c r="BF457" s="16">
        <f t="shared" si="644"/>
        <v>-9.745241581259112E-3</v>
      </c>
      <c r="BG457" s="16">
        <f t="shared" si="644"/>
        <v>2.1647180401323185E-2</v>
      </c>
      <c r="BH457" s="16">
        <f t="shared" si="644"/>
        <v>1.644816858937137E-2</v>
      </c>
      <c r="BI457" s="16">
        <f t="shared" si="644"/>
        <v>-1.8157047640189328E-2</v>
      </c>
      <c r="BJ457" s="16">
        <f t="shared" si="644"/>
        <v>1.2013615033455549E-2</v>
      </c>
      <c r="BK457" s="16">
        <f t="shared" si="644"/>
        <v>-9.1895341537765463E-3</v>
      </c>
      <c r="BL457" s="16">
        <f t="shared" si="644"/>
        <v>-1.27280367964131E-2</v>
      </c>
      <c r="BM457" s="16"/>
      <c r="BN457" s="16">
        <f t="shared" si="644"/>
        <v>-2.5769548295789479E-2</v>
      </c>
      <c r="BO457" s="16">
        <f t="shared" si="644"/>
        <v>5.1148813806876081E-3</v>
      </c>
      <c r="BP457" s="16">
        <f t="shared" si="644"/>
        <v>-1.6182004255266835E-2</v>
      </c>
      <c r="BQ457" s="16">
        <f t="shared" si="644"/>
        <v>-3.4045234473279562E-2</v>
      </c>
      <c r="BR457" s="16">
        <f t="shared" si="644"/>
        <v>-4.3627935914037907E-3</v>
      </c>
      <c r="BS457" s="16">
        <f t="shared" si="644"/>
        <v>-2.5222833328263139E-2</v>
      </c>
      <c r="BT457" s="16">
        <f t="shared" si="644"/>
        <v>-2.8704075906079374E-2</v>
      </c>
      <c r="BU457" s="16"/>
      <c r="BV457" s="16">
        <f t="shared" si="644"/>
        <v>8.5673640969901044E-3</v>
      </c>
      <c r="BW457" s="16">
        <f t="shared" si="644"/>
        <v>4.0540320573514421E-2</v>
      </c>
      <c r="BX457" s="16">
        <f t="shared" si="644"/>
        <v>1.8492822703009448E-2</v>
      </c>
      <c r="BY457" s="16">
        <f t="shared" si="644"/>
        <v>3.5245164357893266E-2</v>
      </c>
      <c r="BZ457" s="16">
        <f t="shared" si="644"/>
        <v>3.0728603389301057E-2</v>
      </c>
      <c r="CA457" s="16">
        <f t="shared" si="644"/>
        <v>9.1333481234039393E-3</v>
      </c>
      <c r="CB457" s="16">
        <f t="shared" si="644"/>
        <v>5.5294085787629399E-3</v>
      </c>
      <c r="CC457" s="16"/>
      <c r="CD457" s="16">
        <f t="shared" si="644"/>
        <v>-5.6086148323819529E-4</v>
      </c>
      <c r="CE457" s="16">
        <f t="shared" si="644"/>
        <v>9.5192052999693022E-3</v>
      </c>
      <c r="CF457" s="16">
        <f t="shared" si="644"/>
        <v>-1.1871001392662506E-2</v>
      </c>
      <c r="CG457" s="16">
        <f t="shared" si="644"/>
        <v>4.3819109644778198E-3</v>
      </c>
      <c r="CH457" s="16">
        <f t="shared" si="644"/>
        <v>-2.9812506695028662E-2</v>
      </c>
      <c r="CI457" s="16">
        <f t="shared" si="644"/>
        <v>-2.0951446573701737E-2</v>
      </c>
      <c r="CJ457" s="16">
        <f t="shared" si="644"/>
        <v>-3.5713214228256795E-3</v>
      </c>
      <c r="CK457" s="16"/>
      <c r="CL457" s="16">
        <f t="shared" si="644"/>
        <v>-5.6086148323819529E-4</v>
      </c>
      <c r="CM457" s="16">
        <f t="shared" si="644"/>
        <v>3.1122717833589775E-2</v>
      </c>
      <c r="CN457" s="16">
        <f t="shared" si="644"/>
        <v>9.2747649228028806E-3</v>
      </c>
      <c r="CO457" s="16">
        <f t="shared" si="644"/>
        <v>2.5875486409251636E-2</v>
      </c>
      <c r="CP457" s="16">
        <f t="shared" si="644"/>
        <v>-9.0506850659413107E-3</v>
      </c>
      <c r="CQ457" s="16">
        <f t="shared" si="644"/>
        <v>2.1399803411566998E-2</v>
      </c>
      <c r="CR457" s="16">
        <f t="shared" si="644"/>
        <v>-3.5713214228256795E-3</v>
      </c>
      <c r="CS457" s="16"/>
      <c r="CT457" s="16">
        <f t="shared" ref="CT457:CZ457" si="645">CT213/CT212-1</f>
        <v>3.0212497936994431E-3</v>
      </c>
      <c r="CU457" s="16">
        <f t="shared" si="645"/>
        <v>3.4818386907486731E-2</v>
      </c>
      <c r="CV457" s="16">
        <f t="shared" si="645"/>
        <v>1.2892128279539117E-2</v>
      </c>
      <c r="CW457" s="16">
        <f t="shared" si="645"/>
        <v>2.9552348768328462E-2</v>
      </c>
      <c r="CX457" s="16">
        <f t="shared" si="645"/>
        <v>-5.4990023480052663E-3</v>
      </c>
      <c r="CY457" s="16">
        <f t="shared" si="645"/>
        <v>3.5841214726228809E-3</v>
      </c>
      <c r="CZ457" s="16">
        <f t="shared" si="645"/>
        <v>3.5841214726228809E-3</v>
      </c>
    </row>
    <row r="458" spans="41:104" x14ac:dyDescent="0.25">
      <c r="AO458" s="78">
        <v>42185</v>
      </c>
      <c r="AP458" s="18">
        <f t="shared" ref="AP458:CR458" si="646">AP214/AP213-1</f>
        <v>1.0499768387461916E-2</v>
      </c>
      <c r="AQ458" s="18">
        <f t="shared" si="646"/>
        <v>2.5159590043923874E-2</v>
      </c>
      <c r="AR458" s="18">
        <f t="shared" si="646"/>
        <v>3.9121864101224979E-2</v>
      </c>
      <c r="AS458" s="18">
        <f t="shared" si="646"/>
        <v>2.5174623979028921E-2</v>
      </c>
      <c r="AT458" s="18">
        <f t="shared" si="646"/>
        <v>1.640098841998161E-2</v>
      </c>
      <c r="AU458" s="18">
        <f t="shared" si="646"/>
        <v>7.5956669444265934E-3</v>
      </c>
      <c r="AV458" s="18">
        <f t="shared" si="646"/>
        <v>1.9175000084204363E-2</v>
      </c>
      <c r="AW458" s="16"/>
      <c r="AX458" s="18">
        <f t="shared" si="646"/>
        <v>-1.0390668771965594E-2</v>
      </c>
      <c r="AY458" s="18">
        <f t="shared" si="646"/>
        <v>1.4507496305373513E-2</v>
      </c>
      <c r="AZ458" s="18">
        <f t="shared" si="646"/>
        <v>2.8324692997641732E-2</v>
      </c>
      <c r="BA458" s="18">
        <f t="shared" si="646"/>
        <v>1.4522374027838625E-2</v>
      </c>
      <c r="BB458" s="18">
        <f t="shared" si="646"/>
        <v>5.8399024098112484E-3</v>
      </c>
      <c r="BC458" s="18">
        <f t="shared" si="646"/>
        <v>-2.8739258868607509E-3</v>
      </c>
      <c r="BD458" s="18">
        <f t="shared" si="646"/>
        <v>8.585090237661408E-3</v>
      </c>
      <c r="BE458" s="16"/>
      <c r="BF458" s="18">
        <f t="shared" si="646"/>
        <v>-2.4542120356934705E-2</v>
      </c>
      <c r="BG458" s="18">
        <f t="shared" si="646"/>
        <v>-1.4300038548957672E-2</v>
      </c>
      <c r="BH458" s="18">
        <f t="shared" si="646"/>
        <v>1.3619610246930369E-2</v>
      </c>
      <c r="BI458" s="18">
        <f t="shared" si="646"/>
        <v>1.4664970460431803E-5</v>
      </c>
      <c r="BJ458" s="18">
        <f t="shared" si="646"/>
        <v>-8.5436469687291128E-3</v>
      </c>
      <c r="BK458" s="18">
        <f t="shared" si="646"/>
        <v>-1.7132867184849521E-2</v>
      </c>
      <c r="BL458" s="18">
        <f t="shared" si="646"/>
        <v>-5.8377154326412217E-3</v>
      </c>
      <c r="BM458" s="16"/>
      <c r="BN458" s="18">
        <f t="shared" si="646"/>
        <v>-3.7648966355897873E-2</v>
      </c>
      <c r="BO458" s="18">
        <f t="shared" si="646"/>
        <v>-2.7544503395200204E-2</v>
      </c>
      <c r="BP458" s="18">
        <f t="shared" si="646"/>
        <v>-1.3436608871066014E-2</v>
      </c>
      <c r="BQ458" s="18">
        <f t="shared" si="646"/>
        <v>-1.342214094807781E-2</v>
      </c>
      <c r="BR458" s="18">
        <f t="shared" si="646"/>
        <v>-2.1865458197143584E-2</v>
      </c>
      <c r="BS458" s="18">
        <f t="shared" si="646"/>
        <v>-3.0339268420712662E-2</v>
      </c>
      <c r="BT458" s="18">
        <f t="shared" si="646"/>
        <v>-1.919588520473825E-2</v>
      </c>
      <c r="BU458" s="16"/>
      <c r="BV458" s="18">
        <f t="shared" si="646"/>
        <v>-2.4556425208144828E-2</v>
      </c>
      <c r="BW458" s="18">
        <f t="shared" si="646"/>
        <v>-1.4314493597792355E-2</v>
      </c>
      <c r="BX458" s="18">
        <f t="shared" si="646"/>
        <v>-1.4664755402127305E-5</v>
      </c>
      <c r="BY458" s="18">
        <f t="shared" si="646"/>
        <v>1.3604745763275305E-2</v>
      </c>
      <c r="BZ458" s="18">
        <f t="shared" si="646"/>
        <v>-8.5581864336381486E-3</v>
      </c>
      <c r="CA458" s="18">
        <f t="shared" si="646"/>
        <v>-1.7147280690944955E-2</v>
      </c>
      <c r="CB458" s="18">
        <f t="shared" si="646"/>
        <v>-5.8522945793745285E-3</v>
      </c>
      <c r="CC458" s="16"/>
      <c r="CD458" s="18">
        <f t="shared" si="646"/>
        <v>-7.5384077101687819E-3</v>
      </c>
      <c r="CE458" s="18">
        <f t="shared" si="646"/>
        <v>-5.8059959600129663E-3</v>
      </c>
      <c r="CF458" s="18">
        <f t="shared" si="646"/>
        <v>8.617269880421663E-3</v>
      </c>
      <c r="CG458" s="18">
        <f t="shared" si="646"/>
        <v>2.2354243984515687E-2</v>
      </c>
      <c r="CH458" s="18">
        <f t="shared" si="646"/>
        <v>8.632061222890286E-3</v>
      </c>
      <c r="CI458" s="18">
        <f t="shared" si="646"/>
        <v>-8.6632358447851221E-3</v>
      </c>
      <c r="CJ458" s="18">
        <f t="shared" si="646"/>
        <v>1.1492043405558316E-2</v>
      </c>
      <c r="CK458" s="16"/>
      <c r="CL458" s="18">
        <f t="shared" si="646"/>
        <v>-7.5384077101687819E-3</v>
      </c>
      <c r="CM458" s="18">
        <f t="shared" si="646"/>
        <v>2.8822091423261753E-3</v>
      </c>
      <c r="CN458" s="18">
        <f t="shared" si="646"/>
        <v>1.7431519086183345E-2</v>
      </c>
      <c r="CO458" s="18">
        <f t="shared" si="646"/>
        <v>3.1288539829079198E-2</v>
      </c>
      <c r="CP458" s="18">
        <f t="shared" si="646"/>
        <v>1.7446439689356108E-2</v>
      </c>
      <c r="CQ458" s="18">
        <f t="shared" si="646"/>
        <v>8.7389433722533383E-3</v>
      </c>
      <c r="CR458" s="18">
        <f t="shared" si="646"/>
        <v>1.1492043405558316E-2</v>
      </c>
      <c r="CS458" s="16"/>
      <c r="CT458" s="18">
        <f t="shared" ref="CT458:CZ458" si="647">CT214/CT213-1</f>
        <v>-1.8814237086486663E-2</v>
      </c>
      <c r="CU458" s="18">
        <f t="shared" si="647"/>
        <v>-8.5120138308195648E-3</v>
      </c>
      <c r="CV458" s="18">
        <f t="shared" si="647"/>
        <v>5.8719944653520262E-3</v>
      </c>
      <c r="CW458" s="18">
        <f t="shared" si="647"/>
        <v>1.9571578988272664E-2</v>
      </c>
      <c r="CX458" s="18">
        <f t="shared" si="647"/>
        <v>5.8867455484377107E-3</v>
      </c>
      <c r="CY458" s="18">
        <f t="shared" si="647"/>
        <v>-1.136147682078259E-2</v>
      </c>
      <c r="CZ458" s="18">
        <f t="shared" si="647"/>
        <v>-1.136147682078259E-2</v>
      </c>
    </row>
    <row r="459" spans="41:104" x14ac:dyDescent="0.25">
      <c r="AO459" s="78">
        <v>42216</v>
      </c>
      <c r="AP459" s="16">
        <f t="shared" ref="AP459:CR459" si="648">AP215/AP214-1</f>
        <v>4.1944684969184687E-2</v>
      </c>
      <c r="AQ459" s="16">
        <f t="shared" si="648"/>
        <v>2.7158575460164869E-2</v>
      </c>
      <c r="AR459" s="16">
        <f t="shared" si="648"/>
        <v>3.5630320226996304E-2</v>
      </c>
      <c r="AS459" s="16">
        <f t="shared" si="648"/>
        <v>2.9545667155196575E-2</v>
      </c>
      <c r="AT459" s="16">
        <f t="shared" si="648"/>
        <v>7.0790132284590523E-3</v>
      </c>
      <c r="AU459" s="16">
        <f t="shared" si="648"/>
        <v>-6.2820064251406516E-3</v>
      </c>
      <c r="AV459" s="16">
        <f t="shared" si="648"/>
        <v>-1.337783799861203E-2</v>
      </c>
      <c r="AW459" s="16"/>
      <c r="AX459" s="16">
        <f t="shared" si="648"/>
        <v>-4.0256153300906705E-2</v>
      </c>
      <c r="AY459" s="16">
        <f t="shared" si="648"/>
        <v>-1.4190877617900499E-2</v>
      </c>
      <c r="AZ459" s="16">
        <f t="shared" si="648"/>
        <v>-6.0601727071288858E-3</v>
      </c>
      <c r="BA459" s="16">
        <f t="shared" si="648"/>
        <v>-1.1899881052087391E-2</v>
      </c>
      <c r="BB459" s="16">
        <f t="shared" si="648"/>
        <v>-3.3462113914191627E-2</v>
      </c>
      <c r="BC459" s="16">
        <f t="shared" si="648"/>
        <v>-4.6285270312359517E-2</v>
      </c>
      <c r="BD459" s="16">
        <f t="shared" si="648"/>
        <v>-5.3095451002211913E-2</v>
      </c>
      <c r="BE459" s="16"/>
      <c r="BF459" s="16">
        <f t="shared" si="648"/>
        <v>-2.6440489432703052E-2</v>
      </c>
      <c r="BG459" s="16">
        <f t="shared" si="648"/>
        <v>1.4395157536795766E-2</v>
      </c>
      <c r="BH459" s="16">
        <f t="shared" si="648"/>
        <v>8.2477476888473955E-3</v>
      </c>
      <c r="BI459" s="16">
        <f t="shared" si="648"/>
        <v>2.3239758222941553E-3</v>
      </c>
      <c r="BJ459" s="16">
        <f t="shared" si="648"/>
        <v>-1.9548648778704991E-2</v>
      </c>
      <c r="BK459" s="16">
        <f t="shared" si="648"/>
        <v>-3.2556396533343746E-2</v>
      </c>
      <c r="BL459" s="16">
        <f t="shared" si="648"/>
        <v>-3.9464610847080306E-2</v>
      </c>
      <c r="BM459" s="16"/>
      <c r="BN459" s="16">
        <f t="shared" si="648"/>
        <v>-3.4404477670358813E-2</v>
      </c>
      <c r="BO459" s="16">
        <f t="shared" si="648"/>
        <v>6.0971223214132397E-3</v>
      </c>
      <c r="BP459" s="16">
        <f t="shared" si="648"/>
        <v>-8.1802788131720705E-3</v>
      </c>
      <c r="BQ459" s="16">
        <f t="shared" si="648"/>
        <v>-5.8753137610590978E-3</v>
      </c>
      <c r="BR459" s="16">
        <f t="shared" si="648"/>
        <v>-2.7569014194446462E-2</v>
      </c>
      <c r="BS459" s="16">
        <f t="shared" si="648"/>
        <v>-4.047035494572071E-2</v>
      </c>
      <c r="BT459" s="16">
        <f t="shared" si="648"/>
        <v>-4.7322058140269907E-2</v>
      </c>
      <c r="BU459" s="16"/>
      <c r="BV459" s="16">
        <f t="shared" si="648"/>
        <v>-2.8697772325958271E-2</v>
      </c>
      <c r="BW459" s="16">
        <f t="shared" si="648"/>
        <v>1.2043193623696657E-2</v>
      </c>
      <c r="BX459" s="16">
        <f t="shared" si="648"/>
        <v>-2.318587481046519E-3</v>
      </c>
      <c r="BY459" s="16">
        <f t="shared" si="648"/>
        <v>5.9100370832627647E-3</v>
      </c>
      <c r="BZ459" s="16">
        <f t="shared" si="648"/>
        <v>-2.1821911007421813E-2</v>
      </c>
      <c r="CA459" s="16">
        <f t="shared" si="648"/>
        <v>-3.4799499160960035E-2</v>
      </c>
      <c r="CB459" s="16">
        <f t="shared" si="648"/>
        <v>-4.1691696175472526E-2</v>
      </c>
      <c r="CC459" s="16"/>
      <c r="CD459" s="16">
        <f t="shared" si="648"/>
        <v>6.3217195077058808E-3</v>
      </c>
      <c r="CE459" s="16">
        <f t="shared" si="648"/>
        <v>3.4620592111193282E-2</v>
      </c>
      <c r="CF459" s="16">
        <f t="shared" si="648"/>
        <v>1.9938417907583439E-2</v>
      </c>
      <c r="CG459" s="16">
        <f t="shared" si="648"/>
        <v>2.835061263664751E-2</v>
      </c>
      <c r="CH459" s="16">
        <f t="shared" si="648"/>
        <v>2.2308730131029852E-2</v>
      </c>
      <c r="CI459" s="16">
        <f t="shared" si="648"/>
        <v>-1.3267101665407011E-2</v>
      </c>
      <c r="CJ459" s="16">
        <f t="shared" si="648"/>
        <v>-7.1406894303528423E-3</v>
      </c>
      <c r="CK459" s="16"/>
      <c r="CL459" s="16">
        <f t="shared" si="648"/>
        <v>6.3217195077058808E-3</v>
      </c>
      <c r="CM459" s="16">
        <f t="shared" si="648"/>
        <v>4.853156701010497E-2</v>
      </c>
      <c r="CN459" s="16">
        <f t="shared" si="648"/>
        <v>3.3651983864158685E-2</v>
      </c>
      <c r="CO459" s="16">
        <f t="shared" si="648"/>
        <v>4.2177284625147138E-2</v>
      </c>
      <c r="CP459" s="16">
        <f t="shared" si="648"/>
        <v>3.6054166083325567E-2</v>
      </c>
      <c r="CQ459" s="16">
        <f t="shared" si="648"/>
        <v>1.3445484272186503E-2</v>
      </c>
      <c r="CR459" s="16">
        <f t="shared" si="648"/>
        <v>-7.1406894303528423E-3</v>
      </c>
      <c r="CS459" s="16"/>
      <c r="CT459" s="16">
        <f t="shared" ref="CT459:CZ459" si="649">CT215/CT214-1</f>
        <v>1.3559231196950572E-2</v>
      </c>
      <c r="CU459" s="16">
        <f t="shared" si="649"/>
        <v>5.6072653847115683E-2</v>
      </c>
      <c r="CV459" s="16">
        <f t="shared" si="649"/>
        <v>4.1086056060759324E-2</v>
      </c>
      <c r="CW459" s="16">
        <f t="shared" si="649"/>
        <v>4.9672671173526028E-2</v>
      </c>
      <c r="CX459" s="16">
        <f t="shared" si="649"/>
        <v>4.3505514883972696E-2</v>
      </c>
      <c r="CY459" s="16">
        <f t="shared" si="649"/>
        <v>7.1920455943108585E-3</v>
      </c>
      <c r="CZ459" s="16">
        <f t="shared" si="649"/>
        <v>7.1920455943108585E-3</v>
      </c>
    </row>
    <row r="460" spans="41:104" x14ac:dyDescent="0.25">
      <c r="AO460" s="78">
        <v>42247</v>
      </c>
      <c r="AP460" s="18">
        <f t="shared" ref="AP460:CR460" si="650">AP216/AP215-1</f>
        <v>1.1891085962896675E-2</v>
      </c>
      <c r="AQ460" s="18">
        <f t="shared" si="650"/>
        <v>3.2614015572858701E-2</v>
      </c>
      <c r="AR460" s="18">
        <f t="shared" si="650"/>
        <v>-5.3622450976554825E-3</v>
      </c>
      <c r="AS460" s="18">
        <f t="shared" si="650"/>
        <v>3.4376751018430296E-2</v>
      </c>
      <c r="AT460" s="18">
        <f t="shared" si="650"/>
        <v>1.302896904288553E-2</v>
      </c>
      <c r="AU460" s="18">
        <f t="shared" si="650"/>
        <v>8.642350719395564E-3</v>
      </c>
      <c r="AV460" s="18">
        <f t="shared" si="650"/>
        <v>-1.3559231196950572E-2</v>
      </c>
      <c r="AW460" s="16"/>
      <c r="AX460" s="18">
        <f t="shared" si="650"/>
        <v>-1.1751349653981169E-2</v>
      </c>
      <c r="AY460" s="18">
        <f t="shared" si="650"/>
        <v>2.0479407218260581E-2</v>
      </c>
      <c r="AZ460" s="18">
        <f t="shared" si="650"/>
        <v>-1.7050581134563703E-2</v>
      </c>
      <c r="BA460" s="18">
        <f t="shared" si="650"/>
        <v>2.2221428143263777E-2</v>
      </c>
      <c r="BB460" s="18">
        <f t="shared" si="650"/>
        <v>1.1245114180502558E-3</v>
      </c>
      <c r="BC460" s="18">
        <f t="shared" si="650"/>
        <v>-3.2105582197214932E-3</v>
      </c>
      <c r="BD460" s="18">
        <f t="shared" si="650"/>
        <v>-2.5151241584097095E-2</v>
      </c>
      <c r="BE460" s="16"/>
      <c r="BF460" s="18">
        <f t="shared" si="650"/>
        <v>-3.1583936573595262E-2</v>
      </c>
      <c r="BG460" s="18">
        <f t="shared" si="650"/>
        <v>-2.0068417915541925E-2</v>
      </c>
      <c r="BH460" s="18">
        <f t="shared" si="650"/>
        <v>-3.6776820862194359E-2</v>
      </c>
      <c r="BI460" s="18">
        <f t="shared" si="650"/>
        <v>1.7070613210625751E-3</v>
      </c>
      <c r="BJ460" s="18">
        <f t="shared" si="650"/>
        <v>-1.8966473662579753E-2</v>
      </c>
      <c r="BK460" s="18">
        <f t="shared" si="650"/>
        <v>-2.3214545311167845E-2</v>
      </c>
      <c r="BL460" s="18">
        <f t="shared" si="650"/>
        <v>-4.4714913872434758E-2</v>
      </c>
      <c r="BM460" s="16"/>
      <c r="BN460" s="18">
        <f t="shared" si="650"/>
        <v>5.3911537856130565E-3</v>
      </c>
      <c r="BO460" s="18">
        <f t="shared" si="650"/>
        <v>1.7346346421613701E-2</v>
      </c>
      <c r="BP460" s="18">
        <f t="shared" si="650"/>
        <v>3.8180996531991473E-2</v>
      </c>
      <c r="BQ460" s="18">
        <f t="shared" si="650"/>
        <v>3.9953235155433475E-2</v>
      </c>
      <c r="BR460" s="18">
        <f t="shared" si="650"/>
        <v>1.8490364004276616E-2</v>
      </c>
      <c r="BS460" s="18">
        <f t="shared" si="650"/>
        <v>1.4080096746805992E-2</v>
      </c>
      <c r="BT460" s="18">
        <f t="shared" si="650"/>
        <v>-8.2411773119350773E-3</v>
      </c>
      <c r="BU460" s="16"/>
      <c r="BV460" s="18">
        <f t="shared" si="650"/>
        <v>-3.3234264966399807E-2</v>
      </c>
      <c r="BW460" s="18">
        <f t="shared" si="650"/>
        <v>-2.1738370505132276E-2</v>
      </c>
      <c r="BX460" s="18">
        <f t="shared" si="650"/>
        <v>-1.7041522287076782E-3</v>
      </c>
      <c r="BY460" s="18">
        <f t="shared" si="650"/>
        <v>-3.8418299789665045E-2</v>
      </c>
      <c r="BZ460" s="18">
        <f t="shared" si="650"/>
        <v>-2.0638304132924779E-2</v>
      </c>
      <c r="CA460" s="18">
        <f t="shared" si="650"/>
        <v>-2.4879136420745129E-2</v>
      </c>
      <c r="CB460" s="18">
        <f t="shared" si="650"/>
        <v>-4.6342865081010154E-2</v>
      </c>
      <c r="CC460" s="16"/>
      <c r="CD460" s="18">
        <f t="shared" si="650"/>
        <v>-8.568300461736067E-3</v>
      </c>
      <c r="CE460" s="18">
        <f t="shared" si="650"/>
        <v>-1.12324831249766E-3</v>
      </c>
      <c r="CF460" s="18">
        <f t="shared" si="650"/>
        <v>1.9333155446163763E-2</v>
      </c>
      <c r="CG460" s="18">
        <f t="shared" si="650"/>
        <v>-1.815467741057486E-2</v>
      </c>
      <c r="CH460" s="18">
        <f t="shared" si="650"/>
        <v>2.1073219649102803E-2</v>
      </c>
      <c r="CI460" s="18">
        <f t="shared" si="650"/>
        <v>-4.3302002781168136E-3</v>
      </c>
      <c r="CJ460" s="18">
        <f t="shared" si="650"/>
        <v>-2.2011352091760972E-2</v>
      </c>
      <c r="CK460" s="16"/>
      <c r="CL460" s="18">
        <f t="shared" si="650"/>
        <v>-8.568300461736067E-3</v>
      </c>
      <c r="CM460" s="18">
        <f t="shared" si="650"/>
        <v>3.2208991038142898E-3</v>
      </c>
      <c r="CN460" s="18">
        <f t="shared" si="650"/>
        <v>2.3766268426430814E-2</v>
      </c>
      <c r="CO460" s="18">
        <f t="shared" si="650"/>
        <v>-1.388460023224547E-2</v>
      </c>
      <c r="CP460" s="18">
        <f t="shared" si="650"/>
        <v>2.5513900225070163E-2</v>
      </c>
      <c r="CQ460" s="18">
        <f t="shared" si="650"/>
        <v>4.3490324596833219E-3</v>
      </c>
      <c r="CR460" s="18">
        <f t="shared" si="650"/>
        <v>-2.2011352091760972E-2</v>
      </c>
      <c r="CS460" s="16"/>
      <c r="CT460" s="18">
        <f t="shared" ref="CT460:CZ460" si="651">CT216/CT215-1</f>
        <v>1.374561111601591E-2</v>
      </c>
      <c r="CU460" s="18">
        <f t="shared" si="651"/>
        <v>2.5800147322305733E-2</v>
      </c>
      <c r="CV460" s="18">
        <f t="shared" si="651"/>
        <v>4.680792626387098E-2</v>
      </c>
      <c r="CW460" s="18">
        <f t="shared" si="651"/>
        <v>8.3096586825393004E-3</v>
      </c>
      <c r="CX460" s="18">
        <f t="shared" si="651"/>
        <v>4.8594891585377553E-2</v>
      </c>
      <c r="CY460" s="18">
        <f t="shared" si="651"/>
        <v>2.2506756227528513E-2</v>
      </c>
      <c r="CZ460" s="18">
        <f t="shared" si="651"/>
        <v>2.2506756227528513E-2</v>
      </c>
    </row>
    <row r="461" spans="41:104" x14ac:dyDescent="0.25">
      <c r="AO461" s="78">
        <v>42277</v>
      </c>
      <c r="AP461" s="16">
        <f t="shared" ref="AP461:CR461" si="652">AP217/AP216-1</f>
        <v>2.8454449932970194E-2</v>
      </c>
      <c r="AQ461" s="16">
        <f t="shared" si="652"/>
        <v>2.5174508790072325E-2</v>
      </c>
      <c r="AR461" s="16">
        <f t="shared" si="652"/>
        <v>1.3568392885251024E-2</v>
      </c>
      <c r="AS461" s="16">
        <f t="shared" si="652"/>
        <v>3.9866477314319804E-2</v>
      </c>
      <c r="AT461" s="16">
        <f t="shared" si="652"/>
        <v>2.199637871619653E-2</v>
      </c>
      <c r="AU461" s="16">
        <f t="shared" si="652"/>
        <v>1.4883455246497368E-2</v>
      </c>
      <c r="AV461" s="16">
        <f t="shared" si="652"/>
        <v>1.4535100884907726E-2</v>
      </c>
      <c r="AW461" s="16"/>
      <c r="AX461" s="16">
        <f t="shared" si="652"/>
        <v>-2.7667195114790655E-2</v>
      </c>
      <c r="AY461" s="16">
        <f t="shared" si="652"/>
        <v>-3.1891943713324711E-3</v>
      </c>
      <c r="AZ461" s="16">
        <f t="shared" si="652"/>
        <v>-1.4474201602889925E-2</v>
      </c>
      <c r="BA461" s="16">
        <f t="shared" si="652"/>
        <v>1.1096288593134496E-2</v>
      </c>
      <c r="BB461" s="16">
        <f t="shared" si="652"/>
        <v>-6.2793945003538632E-3</v>
      </c>
      <c r="BC461" s="16">
        <f t="shared" si="652"/>
        <v>-1.3195523328580427E-2</v>
      </c>
      <c r="BD461" s="16">
        <f t="shared" si="652"/>
        <v>-1.353423970207901E-2</v>
      </c>
      <c r="BE461" s="16"/>
      <c r="BF461" s="16">
        <f t="shared" si="652"/>
        <v>-2.4556315606972801E-2</v>
      </c>
      <c r="BG461" s="16">
        <f t="shared" si="652"/>
        <v>3.199397873020482E-3</v>
      </c>
      <c r="BH461" s="16">
        <f t="shared" si="652"/>
        <v>-1.1321112459691474E-2</v>
      </c>
      <c r="BI461" s="16">
        <f t="shared" si="652"/>
        <v>1.4331187908278586E-2</v>
      </c>
      <c r="BJ461" s="16">
        <f t="shared" si="652"/>
        <v>-3.1000869087416394E-3</v>
      </c>
      <c r="BK461" s="16">
        <f t="shared" si="652"/>
        <v>-1.0038343184830656E-2</v>
      </c>
      <c r="BL461" s="16">
        <f t="shared" si="652"/>
        <v>-1.0378143246773996E-2</v>
      </c>
      <c r="BM461" s="16"/>
      <c r="BN461" s="16">
        <f t="shared" si="652"/>
        <v>-1.3386756118772491E-2</v>
      </c>
      <c r="BO461" s="16">
        <f t="shared" si="652"/>
        <v>1.4686781032451135E-2</v>
      </c>
      <c r="BP461" s="16">
        <f t="shared" si="652"/>
        <v>1.1450747661717386E-2</v>
      </c>
      <c r="BQ461" s="16">
        <f t="shared" si="652"/>
        <v>2.594603838642584E-2</v>
      </c>
      <c r="BR461" s="16">
        <f t="shared" si="652"/>
        <v>8.3151624400541468E-3</v>
      </c>
      <c r="BS461" s="16">
        <f t="shared" si="652"/>
        <v>1.2974579421354271E-3</v>
      </c>
      <c r="BT461" s="16">
        <f t="shared" si="652"/>
        <v>9.5376691542714553E-4</v>
      </c>
      <c r="BU461" s="16"/>
      <c r="BV461" s="16">
        <f t="shared" si="652"/>
        <v>-3.8338073381578464E-2</v>
      </c>
      <c r="BW461" s="16">
        <f t="shared" si="652"/>
        <v>-1.0974512238170808E-2</v>
      </c>
      <c r="BX461" s="16">
        <f t="shared" si="652"/>
        <v>-1.4128706756845189E-2</v>
      </c>
      <c r="BY461" s="16">
        <f t="shared" si="652"/>
        <v>-2.5289866538432126E-2</v>
      </c>
      <c r="BZ461" s="16">
        <f t="shared" si="652"/>
        <v>-1.7184993446732411E-2</v>
      </c>
      <c r="CA461" s="16">
        <f t="shared" si="652"/>
        <v>-2.4025221134492791E-2</v>
      </c>
      <c r="CB461" s="16">
        <f t="shared" si="652"/>
        <v>-2.4360220261005039E-2</v>
      </c>
      <c r="CC461" s="16"/>
      <c r="CD461" s="16">
        <f t="shared" si="652"/>
        <v>-1.4665186598083246E-2</v>
      </c>
      <c r="CE461" s="16">
        <f t="shared" si="652"/>
        <v>6.319074461776486E-3</v>
      </c>
      <c r="CF461" s="16">
        <f t="shared" si="652"/>
        <v>3.1097273337388209E-3</v>
      </c>
      <c r="CG461" s="16">
        <f t="shared" si="652"/>
        <v>-8.2465906988168358E-3</v>
      </c>
      <c r="CH461" s="16">
        <f t="shared" si="652"/>
        <v>1.7485481328780583E-2</v>
      </c>
      <c r="CI461" s="16">
        <f t="shared" si="652"/>
        <v>-6.9598323612792834E-3</v>
      </c>
      <c r="CJ461" s="16">
        <f t="shared" si="652"/>
        <v>-3.432456798746486E-4</v>
      </c>
      <c r="CK461" s="16"/>
      <c r="CL461" s="16">
        <f t="shared" si="652"/>
        <v>-1.4665186598083246E-2</v>
      </c>
      <c r="CM461" s="16">
        <f t="shared" si="652"/>
        <v>1.3371973517074087E-2</v>
      </c>
      <c r="CN461" s="16">
        <f t="shared" si="652"/>
        <v>1.0140133323067513E-2</v>
      </c>
      <c r="CO461" s="16">
        <f t="shared" si="652"/>
        <v>-1.295776726330411E-3</v>
      </c>
      <c r="CP461" s="16">
        <f t="shared" si="652"/>
        <v>2.4616641387413818E-2</v>
      </c>
      <c r="CQ461" s="16">
        <f t="shared" si="652"/>
        <v>7.0086111197580347E-3</v>
      </c>
      <c r="CR461" s="16">
        <f t="shared" si="652"/>
        <v>-3.432456798746486E-4</v>
      </c>
      <c r="CS461" s="16"/>
      <c r="CT461" s="16">
        <f t="shared" ref="CT461:CZ461" si="653">CT217/CT216-1</f>
        <v>-1.4326858550512189E-2</v>
      </c>
      <c r="CU461" s="16">
        <f t="shared" si="653"/>
        <v>1.371992850313597E-2</v>
      </c>
      <c r="CV461" s="16">
        <f t="shared" si="653"/>
        <v>1.048697861304615E-2</v>
      </c>
      <c r="CW461" s="16">
        <f t="shared" si="653"/>
        <v>-9.5285811088585692E-4</v>
      </c>
      <c r="CX461" s="16">
        <f t="shared" si="653"/>
        <v>2.4968457382418263E-2</v>
      </c>
      <c r="CY461" s="16">
        <f t="shared" si="653"/>
        <v>3.4336353792574492E-4</v>
      </c>
      <c r="CZ461" s="16">
        <f t="shared" si="653"/>
        <v>3.4336353792574492E-4</v>
      </c>
    </row>
    <row r="462" spans="41:104" x14ac:dyDescent="0.25">
      <c r="AO462" s="78">
        <v>42307</v>
      </c>
      <c r="AP462" s="18">
        <f t="shared" ref="AP462:CR462" si="654">AP218/AP217-1</f>
        <v>-3.5229874933943028E-3</v>
      </c>
      <c r="AQ462" s="18">
        <f t="shared" si="654"/>
        <v>-1.8714077062909062E-2</v>
      </c>
      <c r="AR462" s="18">
        <f t="shared" si="654"/>
        <v>1.6733445148465753E-2</v>
      </c>
      <c r="AS462" s="18">
        <f t="shared" si="654"/>
        <v>-9.4894827246360114E-3</v>
      </c>
      <c r="AT462" s="18">
        <f t="shared" si="654"/>
        <v>-1.8208211411850805E-2</v>
      </c>
      <c r="AU462" s="18">
        <f t="shared" si="654"/>
        <v>1.4149247197511094E-2</v>
      </c>
      <c r="AV462" s="18">
        <f t="shared" si="654"/>
        <v>1.3615619806911283E-2</v>
      </c>
      <c r="AW462" s="16"/>
      <c r="AX462" s="18">
        <f t="shared" si="654"/>
        <v>3.5354428142122529E-3</v>
      </c>
      <c r="AY462" s="18">
        <f t="shared" si="654"/>
        <v>-1.5244796797973414E-2</v>
      </c>
      <c r="AZ462" s="18">
        <f t="shared" si="654"/>
        <v>2.0328048101085239E-2</v>
      </c>
      <c r="BA462" s="18">
        <f t="shared" si="654"/>
        <v>-5.9875894339330715E-3</v>
      </c>
      <c r="BB462" s="18">
        <f t="shared" si="654"/>
        <v>-1.4737142687834215E-2</v>
      </c>
      <c r="BC462" s="18">
        <f t="shared" si="654"/>
        <v>1.7734713866054408E-2</v>
      </c>
      <c r="BD462" s="18">
        <f t="shared" si="654"/>
        <v>1.7199199866331005E-2</v>
      </c>
      <c r="BE462" s="16"/>
      <c r="BF462" s="18">
        <f t="shared" si="654"/>
        <v>1.907097271598035E-2</v>
      </c>
      <c r="BG462" s="18">
        <f t="shared" si="654"/>
        <v>1.5480798424220898E-2</v>
      </c>
      <c r="BH462" s="18">
        <f t="shared" si="654"/>
        <v>3.6123540940317111E-2</v>
      </c>
      <c r="BI462" s="18">
        <f t="shared" si="654"/>
        <v>9.4005163252142143E-3</v>
      </c>
      <c r="BJ462" s="18">
        <f t="shared" si="654"/>
        <v>5.1551300108743092E-4</v>
      </c>
      <c r="BK462" s="18">
        <f t="shared" si="654"/>
        <v>3.349005982074682E-2</v>
      </c>
      <c r="BL462" s="18">
        <f t="shared" si="654"/>
        <v>3.2946255636740363E-2</v>
      </c>
      <c r="BM462" s="16"/>
      <c r="BN462" s="18">
        <f t="shared" si="654"/>
        <v>-1.6458045349361239E-2</v>
      </c>
      <c r="BO462" s="18">
        <f t="shared" si="654"/>
        <v>-1.9923051354823973E-2</v>
      </c>
      <c r="BP462" s="18">
        <f t="shared" si="654"/>
        <v>-3.486412528329752E-2</v>
      </c>
      <c r="BQ462" s="18">
        <f t="shared" si="654"/>
        <v>-2.5791349736973057E-2</v>
      </c>
      <c r="BR462" s="18">
        <f t="shared" si="654"/>
        <v>-3.4366585192065036E-2</v>
      </c>
      <c r="BS462" s="18">
        <f t="shared" si="654"/>
        <v>-2.5416671038861471E-3</v>
      </c>
      <c r="BT462" s="18">
        <f t="shared" si="654"/>
        <v>-3.0665120306917482E-3</v>
      </c>
      <c r="BU462" s="16"/>
      <c r="BV462" s="18">
        <f t="shared" si="654"/>
        <v>9.5803957243574267E-3</v>
      </c>
      <c r="BW462" s="18">
        <f t="shared" si="654"/>
        <v>6.0236566166445016E-3</v>
      </c>
      <c r="BX462" s="18">
        <f t="shared" si="654"/>
        <v>-9.3129696024303321E-3</v>
      </c>
      <c r="BY462" s="18">
        <f t="shared" si="654"/>
        <v>2.6474153899177288E-2</v>
      </c>
      <c r="BZ462" s="18">
        <f t="shared" si="654"/>
        <v>-8.8022575582517026E-3</v>
      </c>
      <c r="CA462" s="18">
        <f t="shared" si="654"/>
        <v>2.3865198309222402E-2</v>
      </c>
      <c r="CB462" s="18">
        <f t="shared" si="654"/>
        <v>2.3326458557051177E-2</v>
      </c>
      <c r="CC462" s="16"/>
      <c r="CD462" s="18">
        <f t="shared" si="654"/>
        <v>-1.3951839176147729E-2</v>
      </c>
      <c r="CE462" s="18">
        <f t="shared" si="654"/>
        <v>1.4957574598962964E-2</v>
      </c>
      <c r="CF462" s="18">
        <f t="shared" si="654"/>
        <v>-5.1524738436203865E-4</v>
      </c>
      <c r="CG462" s="18">
        <f t="shared" si="654"/>
        <v>3.5589680995971706E-2</v>
      </c>
      <c r="CH462" s="18">
        <f t="shared" si="654"/>
        <v>8.8804253494039198E-3</v>
      </c>
      <c r="CI462" s="18">
        <f t="shared" si="654"/>
        <v>3.2957556770660146E-2</v>
      </c>
      <c r="CJ462" s="18">
        <f t="shared" si="654"/>
        <v>-5.2618230706602542E-4</v>
      </c>
      <c r="CK462" s="16"/>
      <c r="CL462" s="18">
        <f t="shared" si="654"/>
        <v>-1.3951839176147729E-2</v>
      </c>
      <c r="CM462" s="18">
        <f t="shared" si="654"/>
        <v>-1.7425674514614742E-2</v>
      </c>
      <c r="CN462" s="18">
        <f t="shared" si="654"/>
        <v>-3.2404820445544935E-2</v>
      </c>
      <c r="CO462" s="18">
        <f t="shared" si="654"/>
        <v>2.548143636743605E-3</v>
      </c>
      <c r="CP462" s="18">
        <f t="shared" si="654"/>
        <v>-2.3308926163944754E-2</v>
      </c>
      <c r="CQ462" s="18">
        <f t="shared" si="654"/>
        <v>-3.1906012550695029E-2</v>
      </c>
      <c r="CR462" s="18">
        <f t="shared" si="654"/>
        <v>-5.2618230706602542E-4</v>
      </c>
      <c r="CS462" s="16"/>
      <c r="CT462" s="18">
        <f t="shared" ref="CT462:CZ462" si="655">CT218/CT217-1</f>
        <v>-1.343272493127623E-2</v>
      </c>
      <c r="CU462" s="18">
        <f t="shared" si="655"/>
        <v>-1.6908389102735399E-2</v>
      </c>
      <c r="CV462" s="18">
        <f t="shared" si="655"/>
        <v>-3.189542094465625E-2</v>
      </c>
      <c r="CW462" s="18">
        <f t="shared" si="655"/>
        <v>3.0759444513575041E-3</v>
      </c>
      <c r="CX462" s="18">
        <f t="shared" si="655"/>
        <v>-2.2794738044731977E-2</v>
      </c>
      <c r="CY462" s="18">
        <f t="shared" si="655"/>
        <v>5.2645932064576684E-4</v>
      </c>
      <c r="CZ462" s="18">
        <f t="shared" si="655"/>
        <v>5.2645932064576684E-4</v>
      </c>
    </row>
    <row r="463" spans="41:104" x14ac:dyDescent="0.25">
      <c r="AO463" s="78">
        <v>42338</v>
      </c>
      <c r="AP463" s="16">
        <f t="shared" ref="AP463:CR463" si="656">AP219/AP218-1</f>
        <v>2.5030935124624509E-2</v>
      </c>
      <c r="AQ463" s="16">
        <f t="shared" si="656"/>
        <v>-1.6040604788623902E-2</v>
      </c>
      <c r="AR463" s="16">
        <f t="shared" si="656"/>
        <v>4.582286408183478E-5</v>
      </c>
      <c r="AS463" s="16">
        <f t="shared" si="656"/>
        <v>3.7241300886967643E-3</v>
      </c>
      <c r="AT463" s="16">
        <f t="shared" si="656"/>
        <v>-1.6147622096746028E-2</v>
      </c>
      <c r="AU463" s="16">
        <f t="shared" si="656"/>
        <v>3.5611876792154273E-3</v>
      </c>
      <c r="AV463" s="16">
        <f t="shared" si="656"/>
        <v>3.8153495628916012E-2</v>
      </c>
      <c r="AW463" s="16"/>
      <c r="AX463" s="16">
        <f t="shared" si="656"/>
        <v>-2.4419687510778498E-2</v>
      </c>
      <c r="AY463" s="16">
        <f t="shared" si="656"/>
        <v>-4.0068585742980112E-2</v>
      </c>
      <c r="AZ463" s="16">
        <f t="shared" si="656"/>
        <v>-2.4374983626718527E-2</v>
      </c>
      <c r="BA463" s="16">
        <f t="shared" si="656"/>
        <v>-2.0786499515097256E-2</v>
      </c>
      <c r="BB463" s="16">
        <f t="shared" si="656"/>
        <v>-4.0172989721879881E-2</v>
      </c>
      <c r="BC463" s="16">
        <f t="shared" si="656"/>
        <v>-2.0945462921856728E-2</v>
      </c>
      <c r="BD463" s="16">
        <f t="shared" si="656"/>
        <v>1.2802111677435501E-2</v>
      </c>
      <c r="BE463" s="16"/>
      <c r="BF463" s="16">
        <f t="shared" si="656"/>
        <v>1.6302100337360015E-2</v>
      </c>
      <c r="BG463" s="16">
        <f t="shared" si="656"/>
        <v>4.1741092277923997E-2</v>
      </c>
      <c r="BH463" s="16">
        <f t="shared" si="656"/>
        <v>1.6348670210369676E-2</v>
      </c>
      <c r="BI463" s="16">
        <f t="shared" si="656"/>
        <v>2.0086941568432159E-2</v>
      </c>
      <c r="BJ463" s="16">
        <f t="shared" si="656"/>
        <v>-1.0876191501696386E-4</v>
      </c>
      <c r="BK463" s="16">
        <f t="shared" si="656"/>
        <v>1.9921342855442337E-2</v>
      </c>
      <c r="BL463" s="16">
        <f t="shared" si="656"/>
        <v>5.507757808023972E-2</v>
      </c>
      <c r="BM463" s="16"/>
      <c r="BN463" s="16">
        <f t="shared" si="656"/>
        <v>-4.5820764443149642E-5</v>
      </c>
      <c r="BO463" s="16">
        <f t="shared" si="656"/>
        <v>2.4983967423599207E-2</v>
      </c>
      <c r="BP463" s="16">
        <f t="shared" si="656"/>
        <v>-1.6085690560293409E-2</v>
      </c>
      <c r="BQ463" s="16">
        <f t="shared" si="656"/>
        <v>3.678138681766141E-3</v>
      </c>
      <c r="BR463" s="16">
        <f t="shared" si="656"/>
        <v>-1.6192702964800798E-2</v>
      </c>
      <c r="BS463" s="16">
        <f t="shared" si="656"/>
        <v>3.5152037384305057E-3</v>
      </c>
      <c r="BT463" s="16">
        <f t="shared" si="656"/>
        <v>3.8105926642136856E-2</v>
      </c>
      <c r="BU463" s="16"/>
      <c r="BV463" s="16">
        <f t="shared" si="656"/>
        <v>-3.7103124026396372E-3</v>
      </c>
      <c r="BW463" s="16">
        <f t="shared" si="656"/>
        <v>2.1227750132942091E-2</v>
      </c>
      <c r="BX463" s="16">
        <f t="shared" si="656"/>
        <v>-1.9691401536370612E-2</v>
      </c>
      <c r="BY463" s="16">
        <f t="shared" si="656"/>
        <v>-3.6646595556988348E-3</v>
      </c>
      <c r="BZ463" s="16">
        <f t="shared" si="656"/>
        <v>-1.9798021776846864E-2</v>
      </c>
      <c r="CA463" s="16">
        <f t="shared" si="656"/>
        <v>-1.6233784223840253E-4</v>
      </c>
      <c r="CB463" s="16">
        <f t="shared" si="656"/>
        <v>3.430162183824037E-2</v>
      </c>
      <c r="CC463" s="16"/>
      <c r="CD463" s="16">
        <f t="shared" si="656"/>
        <v>-3.5485506244526954E-3</v>
      </c>
      <c r="CE463" s="16">
        <f t="shared" si="656"/>
        <v>4.1854406358328378E-2</v>
      </c>
      <c r="CF463" s="16">
        <f t="shared" si="656"/>
        <v>1.0877374545770202E-4</v>
      </c>
      <c r="CG463" s="16">
        <f t="shared" si="656"/>
        <v>1.6459222261919537E-2</v>
      </c>
      <c r="CH463" s="16">
        <f t="shared" si="656"/>
        <v>2.0197900245758849E-2</v>
      </c>
      <c r="CI463" s="16">
        <f t="shared" si="656"/>
        <v>2.0032283519977101E-2</v>
      </c>
      <c r="CJ463" s="16">
        <f t="shared" si="656"/>
        <v>3.4469555393724205E-2</v>
      </c>
      <c r="CK463" s="16"/>
      <c r="CL463" s="16">
        <f t="shared" si="656"/>
        <v>-3.5485506244526954E-3</v>
      </c>
      <c r="CM463" s="16">
        <f t="shared" si="656"/>
        <v>2.1393560959704683E-2</v>
      </c>
      <c r="CN463" s="16">
        <f t="shared" si="656"/>
        <v>-1.9532234514937241E-2</v>
      </c>
      <c r="CO463" s="16">
        <f t="shared" si="656"/>
        <v>-3.5028903651237453E-3</v>
      </c>
      <c r="CP463" s="16">
        <f t="shared" si="656"/>
        <v>1.6236420009230201E-4</v>
      </c>
      <c r="CQ463" s="16">
        <f t="shared" si="656"/>
        <v>-1.9638872066723767E-2</v>
      </c>
      <c r="CR463" s="16">
        <f t="shared" si="656"/>
        <v>3.4469555393724205E-2</v>
      </c>
      <c r="CS463" s="16"/>
      <c r="CT463" s="16">
        <f t="shared" ref="CT463:CZ463" si="657">CT219/CT218-1</f>
        <v>-3.6751304878863245E-2</v>
      </c>
      <c r="CU463" s="16">
        <f t="shared" si="657"/>
        <v>-1.2640289282407235E-2</v>
      </c>
      <c r="CV463" s="16">
        <f t="shared" si="657"/>
        <v>-5.2202396510459326E-2</v>
      </c>
      <c r="CW463" s="16">
        <f t="shared" si="657"/>
        <v>-3.6707166064829821E-2</v>
      </c>
      <c r="CX463" s="16">
        <f t="shared" si="657"/>
        <v>-3.3164041430464808E-2</v>
      </c>
      <c r="CY463" s="16">
        <f t="shared" si="657"/>
        <v>-3.3320995493777428E-2</v>
      </c>
      <c r="CZ463" s="16">
        <f t="shared" si="657"/>
        <v>-3.3320995493777428E-2</v>
      </c>
    </row>
    <row r="464" spans="41:104" x14ac:dyDescent="0.25">
      <c r="AO464" s="78">
        <v>42369</v>
      </c>
      <c r="AP464" s="18">
        <f t="shared" ref="AP464:CR464" si="658">AP220/AP219-1</f>
        <v>1.6693684682509424E-2</v>
      </c>
      <c r="AQ464" s="18">
        <f t="shared" si="658"/>
        <v>4.5543584720861841E-2</v>
      </c>
      <c r="AR464" s="18">
        <f t="shared" si="658"/>
        <v>-4.2995150635762869E-3</v>
      </c>
      <c r="AS464" s="18">
        <f t="shared" si="658"/>
        <v>4.2017163735236895E-2</v>
      </c>
      <c r="AT464" s="18">
        <f t="shared" si="658"/>
        <v>4.6610971742320206E-2</v>
      </c>
      <c r="AU464" s="18">
        <f t="shared" si="658"/>
        <v>-1.8833433184324844E-2</v>
      </c>
      <c r="AV464" s="18">
        <f t="shared" si="658"/>
        <v>2.4993877168039136E-2</v>
      </c>
      <c r="AW464" s="16"/>
      <c r="AX464" s="18">
        <f t="shared" si="658"/>
        <v>-1.6419581368524505E-2</v>
      </c>
      <c r="AY464" s="18">
        <f t="shared" si="658"/>
        <v>2.8376196757198713E-2</v>
      </c>
      <c r="AZ464" s="18">
        <f t="shared" si="658"/>
        <v>-2.0648500194669128E-2</v>
      </c>
      <c r="BA464" s="18">
        <f t="shared" si="658"/>
        <v>2.4907678127886967E-2</v>
      </c>
      <c r="BB464" s="18">
        <f t="shared" si="658"/>
        <v>2.9426057730606914E-2</v>
      </c>
      <c r="BC464" s="18">
        <f t="shared" si="658"/>
        <v>-3.4943777464230608E-2</v>
      </c>
      <c r="BD464" s="18">
        <f t="shared" si="658"/>
        <v>8.1639067996390757E-3</v>
      </c>
      <c r="BE464" s="16"/>
      <c r="BF464" s="18">
        <f t="shared" si="658"/>
        <v>-4.3559718969555128E-2</v>
      </c>
      <c r="BG464" s="18">
        <f t="shared" si="658"/>
        <v>-2.7593206500382106E-2</v>
      </c>
      <c r="BH464" s="18">
        <f t="shared" si="658"/>
        <v>-4.7671948365256567E-2</v>
      </c>
      <c r="BI464" s="18">
        <f t="shared" si="658"/>
        <v>-3.3728110785229415E-3</v>
      </c>
      <c r="BJ464" s="18">
        <f t="shared" si="658"/>
        <v>1.0208919427718843E-3</v>
      </c>
      <c r="BK464" s="18">
        <f t="shared" si="658"/>
        <v>-6.1572773097138933E-2</v>
      </c>
      <c r="BL464" s="18">
        <f t="shared" si="658"/>
        <v>-1.9654568066915346E-2</v>
      </c>
      <c r="BM464" s="16"/>
      <c r="BN464" s="18">
        <f t="shared" si="658"/>
        <v>4.3180807166633972E-3</v>
      </c>
      <c r="BO464" s="18">
        <f t="shared" si="658"/>
        <v>2.1083850077090238E-2</v>
      </c>
      <c r="BP464" s="18">
        <f t="shared" si="658"/>
        <v>5.0058326312476087E-2</v>
      </c>
      <c r="BQ464" s="18">
        <f t="shared" si="658"/>
        <v>4.6516677956394359E-2</v>
      </c>
      <c r="BR464" s="18">
        <f t="shared" si="658"/>
        <v>5.1130322397249239E-2</v>
      </c>
      <c r="BS464" s="18">
        <f t="shared" si="658"/>
        <v>-1.4596676752323234E-2</v>
      </c>
      <c r="BT464" s="18">
        <f t="shared" si="658"/>
        <v>2.9419883463736696E-2</v>
      </c>
      <c r="BU464" s="16"/>
      <c r="BV464" s="18">
        <f t="shared" si="658"/>
        <v>-4.0322909446732336E-2</v>
      </c>
      <c r="BW464" s="18">
        <f t="shared" si="658"/>
        <v>-2.4302362700008073E-2</v>
      </c>
      <c r="BX464" s="18">
        <f t="shared" si="658"/>
        <v>3.3842254315508136E-3</v>
      </c>
      <c r="BY464" s="18">
        <f t="shared" si="658"/>
        <v>-4.444905555373535E-2</v>
      </c>
      <c r="BZ464" s="18">
        <f t="shared" si="658"/>
        <v>4.4085723027980084E-3</v>
      </c>
      <c r="CA464" s="18">
        <f t="shared" si="658"/>
        <v>-5.8396923810194568E-2</v>
      </c>
      <c r="CB464" s="18">
        <f t="shared" si="658"/>
        <v>-1.6336858124462728E-2</v>
      </c>
      <c r="CC464" s="16"/>
      <c r="CD464" s="18">
        <f t="shared" si="658"/>
        <v>1.9194939800535327E-2</v>
      </c>
      <c r="CE464" s="18">
        <f t="shared" si="658"/>
        <v>-2.8584916332385468E-2</v>
      </c>
      <c r="CF464" s="18">
        <f t="shared" si="658"/>
        <v>-1.019850785322296E-3</v>
      </c>
      <c r="CG464" s="18">
        <f t="shared" si="658"/>
        <v>-4.8643180876600911E-2</v>
      </c>
      <c r="CH464" s="18">
        <f t="shared" si="658"/>
        <v>-4.3892220998179576E-3</v>
      </c>
      <c r="CI464" s="18">
        <f t="shared" si="658"/>
        <v>-6.2529828841463408E-2</v>
      </c>
      <c r="CJ464" s="18">
        <f t="shared" si="658"/>
        <v>4.466857293619686E-2</v>
      </c>
      <c r="CK464" s="16"/>
      <c r="CL464" s="18">
        <f t="shared" si="658"/>
        <v>1.9194939800535327E-2</v>
      </c>
      <c r="CM464" s="18">
        <f t="shared" si="658"/>
        <v>3.6209058755574564E-2</v>
      </c>
      <c r="CN464" s="18">
        <f t="shared" si="658"/>
        <v>6.5612730888414683E-2</v>
      </c>
      <c r="CO464" s="18">
        <f t="shared" si="658"/>
        <v>1.4812895804142023E-2</v>
      </c>
      <c r="CP464" s="18">
        <f t="shared" si="658"/>
        <v>6.2018620464259211E-2</v>
      </c>
      <c r="CQ464" s="18">
        <f t="shared" si="658"/>
        <v>6.6700606339493707E-2</v>
      </c>
      <c r="CR464" s="18">
        <f t="shared" si="658"/>
        <v>4.466857293619686E-2</v>
      </c>
      <c r="CS464" s="16"/>
      <c r="CT464" s="18">
        <f t="shared" ref="CT464:CZ464" si="659">CT220/CT219-1</f>
        <v>-2.4384416068020776E-2</v>
      </c>
      <c r="CU464" s="18">
        <f t="shared" si="659"/>
        <v>-8.0977971385177705E-3</v>
      </c>
      <c r="CV464" s="18">
        <f t="shared" si="659"/>
        <v>2.004861493377863E-2</v>
      </c>
      <c r="CW464" s="18">
        <f t="shared" si="659"/>
        <v>-2.8579089967396221E-2</v>
      </c>
      <c r="CX464" s="18">
        <f t="shared" si="659"/>
        <v>1.6608183664697851E-2</v>
      </c>
      <c r="CY464" s="18">
        <f t="shared" si="659"/>
        <v>-4.2758606981589398E-2</v>
      </c>
      <c r="CZ464" s="18">
        <f t="shared" si="659"/>
        <v>-4.2758606981589398E-2</v>
      </c>
    </row>
    <row r="465" spans="41:104" x14ac:dyDescent="0.25">
      <c r="AO465" s="78">
        <v>42398</v>
      </c>
      <c r="AP465" s="16">
        <f t="shared" ref="AP465:CR465" si="660">AP221/AP220-1</f>
        <v>-1.8568149178455395E-2</v>
      </c>
      <c r="AQ465" s="16">
        <f t="shared" si="660"/>
        <v>-2.1597710122300273E-2</v>
      </c>
      <c r="AR465" s="16">
        <f t="shared" si="660"/>
        <v>-5.2315503673819985E-2</v>
      </c>
      <c r="AS465" s="16">
        <f t="shared" si="660"/>
        <v>-2.5903426156208886E-2</v>
      </c>
      <c r="AT465" s="16">
        <f t="shared" si="660"/>
        <v>-4.0170949834364089E-2</v>
      </c>
      <c r="AU465" s="16">
        <f t="shared" si="660"/>
        <v>-2.7524228523116978E-2</v>
      </c>
      <c r="AV465" s="16">
        <f t="shared" si="660"/>
        <v>-4.5963600254456893E-2</v>
      </c>
      <c r="AW465" s="16"/>
      <c r="AX465" s="16">
        <f t="shared" si="660"/>
        <v>1.8919448317183063E-2</v>
      </c>
      <c r="AY465" s="16">
        <f t="shared" si="660"/>
        <v>-3.0868785655455699E-3</v>
      </c>
      <c r="AZ465" s="16">
        <f t="shared" si="660"/>
        <v>-3.4385835824581434E-2</v>
      </c>
      <c r="BA465" s="16">
        <f t="shared" si="660"/>
        <v>-7.4740563714263963E-3</v>
      </c>
      <c r="BB465" s="16">
        <f t="shared" si="660"/>
        <v>-2.2011513726424625E-2</v>
      </c>
      <c r="BC465" s="16">
        <f t="shared" si="660"/>
        <v>-9.1255234249474348E-3</v>
      </c>
      <c r="BD465" s="16">
        <f t="shared" si="660"/>
        <v>-2.7913757896759761E-2</v>
      </c>
      <c r="BE465" s="16"/>
      <c r="BF465" s="16">
        <f t="shared" si="660"/>
        <v>2.207446808510638E-2</v>
      </c>
      <c r="BG465" s="16">
        <f t="shared" si="660"/>
        <v>3.0964368902117734E-3</v>
      </c>
      <c r="BH465" s="16">
        <f t="shared" si="660"/>
        <v>-3.139587250491771E-2</v>
      </c>
      <c r="BI465" s="16">
        <f t="shared" si="660"/>
        <v>-4.4007624250825828E-3</v>
      </c>
      <c r="BJ465" s="16">
        <f t="shared" si="660"/>
        <v>-1.8983234099324675E-2</v>
      </c>
      <c r="BK465" s="16">
        <f t="shared" si="660"/>
        <v>-6.05734314211126E-3</v>
      </c>
      <c r="BL465" s="16">
        <f t="shared" si="660"/>
        <v>-2.4903754196244021E-2</v>
      </c>
      <c r="BM465" s="16"/>
      <c r="BN465" s="16">
        <f t="shared" si="660"/>
        <v>5.5203502723351283E-2</v>
      </c>
      <c r="BO465" s="16">
        <f t="shared" si="660"/>
        <v>3.5610326671155601E-2</v>
      </c>
      <c r="BP465" s="16">
        <f t="shared" si="660"/>
        <v>3.2413523351496609E-2</v>
      </c>
      <c r="BQ465" s="16">
        <f t="shared" si="660"/>
        <v>2.7870116710783988E-2</v>
      </c>
      <c r="BR465" s="16">
        <f t="shared" si="660"/>
        <v>1.2814975750406132E-2</v>
      </c>
      <c r="BS465" s="16">
        <f t="shared" si="660"/>
        <v>2.6159840376000165E-2</v>
      </c>
      <c r="BT465" s="16">
        <f t="shared" si="660"/>
        <v>6.7025507370723769E-3</v>
      </c>
      <c r="BU465" s="16"/>
      <c r="BV465" s="16">
        <f t="shared" si="660"/>
        <v>2.6592256714335738E-2</v>
      </c>
      <c r="BW465" s="16">
        <f t="shared" si="660"/>
        <v>7.5303385462166528E-3</v>
      </c>
      <c r="BX465" s="16">
        <f t="shared" si="660"/>
        <v>4.4202147400211889E-3</v>
      </c>
      <c r="BY465" s="16">
        <f t="shared" si="660"/>
        <v>-2.7114434263318388E-2</v>
      </c>
      <c r="BZ465" s="16">
        <f t="shared" si="660"/>
        <v>-1.4646929330482505E-2</v>
      </c>
      <c r="CA465" s="16">
        <f t="shared" si="660"/>
        <v>-1.6639031595321319E-3</v>
      </c>
      <c r="CB465" s="16">
        <f t="shared" si="660"/>
        <v>-2.0593619397602958E-2</v>
      </c>
      <c r="CC465" s="16"/>
      <c r="CD465" s="16">
        <f t="shared" si="660"/>
        <v>2.8303253747202994E-2</v>
      </c>
      <c r="CE465" s="16">
        <f t="shared" si="660"/>
        <v>2.2506925219840657E-2</v>
      </c>
      <c r="CF465" s="16">
        <f t="shared" si="660"/>
        <v>1.9350570509257592E-2</v>
      </c>
      <c r="CG465" s="16">
        <f t="shared" si="660"/>
        <v>-1.2652830040266072E-2</v>
      </c>
      <c r="CH465" s="16">
        <f t="shared" si="660"/>
        <v>1.4864650820573644E-2</v>
      </c>
      <c r="CI465" s="16">
        <f t="shared" si="660"/>
        <v>1.317601432157578E-2</v>
      </c>
      <c r="CJ465" s="16">
        <f t="shared" si="660"/>
        <v>-1.8961265948390871E-2</v>
      </c>
      <c r="CK465" s="16"/>
      <c r="CL465" s="16">
        <f t="shared" si="660"/>
        <v>2.8303253747202994E-2</v>
      </c>
      <c r="CM465" s="16">
        <f t="shared" si="660"/>
        <v>9.2095655309338831E-3</v>
      </c>
      <c r="CN465" s="16">
        <f t="shared" si="660"/>
        <v>6.0942581549527919E-3</v>
      </c>
      <c r="CO465" s="16">
        <f t="shared" si="660"/>
        <v>-2.5492948902010037E-2</v>
      </c>
      <c r="CP465" s="16">
        <f t="shared" si="660"/>
        <v>1.666676347573004E-3</v>
      </c>
      <c r="CQ465" s="16">
        <f t="shared" si="660"/>
        <v>-1.3004664673589184E-2</v>
      </c>
      <c r="CR465" s="16">
        <f t="shared" si="660"/>
        <v>-1.8961265948390871E-2</v>
      </c>
      <c r="CS465" s="16"/>
      <c r="CT465" s="16">
        <f t="shared" ref="CT465:CZ465" si="661">CT221/CT220-1</f>
        <v>4.8178036253874623E-2</v>
      </c>
      <c r="CU465" s="16">
        <f t="shared" si="661"/>
        <v>2.8715310111132375E-2</v>
      </c>
      <c r="CV465" s="16">
        <f t="shared" si="661"/>
        <v>2.5539790870301449E-2</v>
      </c>
      <c r="CW465" s="16">
        <f t="shared" si="661"/>
        <v>-6.657925652582164E-3</v>
      </c>
      <c r="CX465" s="16">
        <f t="shared" si="661"/>
        <v>2.1026633893212576E-2</v>
      </c>
      <c r="CY465" s="16">
        <f t="shared" si="661"/>
        <v>1.9327744451110851E-2</v>
      </c>
      <c r="CZ465" s="16">
        <f t="shared" si="661"/>
        <v>1.9327744451110851E-2</v>
      </c>
    </row>
    <row r="466" spans="41:104" x14ac:dyDescent="0.25">
      <c r="AO466" s="78">
        <v>42429</v>
      </c>
      <c r="AP466" s="18">
        <f t="shared" ref="AP466:CR466" si="662">AP222/AP221-1</f>
        <v>1.647674244431796E-3</v>
      </c>
      <c r="AQ466" s="18">
        <f t="shared" si="662"/>
        <v>5.5319148936170404E-3</v>
      </c>
      <c r="AR466" s="18">
        <f t="shared" si="662"/>
        <v>-2.0791350021446942E-2</v>
      </c>
      <c r="AS466" s="18">
        <f t="shared" si="662"/>
        <v>7.6400418555981897E-2</v>
      </c>
      <c r="AT466" s="18">
        <f t="shared" si="662"/>
        <v>2.6056022804909595E-2</v>
      </c>
      <c r="AU466" s="18">
        <f t="shared" si="662"/>
        <v>3.3793247790317782E-2</v>
      </c>
      <c r="AV466" s="18">
        <f t="shared" si="662"/>
        <v>9.6505693738351273E-3</v>
      </c>
      <c r="AW466" s="16"/>
      <c r="AX466" s="18">
        <f t="shared" si="662"/>
        <v>-1.6449638798139432E-3</v>
      </c>
      <c r="AY466" s="18">
        <f t="shared" si="662"/>
        <v>3.8778512136168342E-3</v>
      </c>
      <c r="AZ466" s="18">
        <f t="shared" si="662"/>
        <v>-2.2402112881462988E-2</v>
      </c>
      <c r="BA466" s="18">
        <f t="shared" si="662"/>
        <v>7.4629778747240749E-2</v>
      </c>
      <c r="BB466" s="18">
        <f t="shared" si="662"/>
        <v>2.4368197708729999E-2</v>
      </c>
      <c r="BC466" s="18">
        <f t="shared" si="662"/>
        <v>3.2092695238506996E-2</v>
      </c>
      <c r="BD466" s="18">
        <f t="shared" si="662"/>
        <v>7.9897306559817416E-3</v>
      </c>
      <c r="BE466" s="16"/>
      <c r="BF466" s="18">
        <f t="shared" si="662"/>
        <v>-5.5014811680068609E-3</v>
      </c>
      <c r="BG466" s="18">
        <f t="shared" si="662"/>
        <v>-3.8628715724018381E-3</v>
      </c>
      <c r="BH466" s="18">
        <f t="shared" si="662"/>
        <v>-2.6178447968853269E-2</v>
      </c>
      <c r="BI466" s="18">
        <f t="shared" si="662"/>
        <v>7.047862192406118E-2</v>
      </c>
      <c r="BJ466" s="18">
        <f t="shared" si="662"/>
        <v>2.0411194918128484E-2</v>
      </c>
      <c r="BK466" s="18">
        <f t="shared" si="662"/>
        <v>2.8105853705986616E-2</v>
      </c>
      <c r="BL466" s="18">
        <f t="shared" si="662"/>
        <v>4.0959957801576241E-3</v>
      </c>
      <c r="BM466" s="16"/>
      <c r="BN466" s="18">
        <f t="shared" si="662"/>
        <v>2.1232808780745849E-2</v>
      </c>
      <c r="BO466" s="18">
        <f t="shared" si="662"/>
        <v>2.2915467777342435E-2</v>
      </c>
      <c r="BP466" s="18">
        <f t="shared" si="662"/>
        <v>2.6882181765490509E-2</v>
      </c>
      <c r="BQ466" s="18">
        <f t="shared" si="662"/>
        <v>9.9255422814695793E-2</v>
      </c>
      <c r="BR466" s="18">
        <f t="shared" si="662"/>
        <v>4.7842074135458823E-2</v>
      </c>
      <c r="BS466" s="18">
        <f t="shared" si="662"/>
        <v>5.5743582139475834E-2</v>
      </c>
      <c r="BT466" s="18">
        <f t="shared" si="662"/>
        <v>3.1088286848721225E-2</v>
      </c>
      <c r="BU466" s="16"/>
      <c r="BV466" s="18">
        <f t="shared" si="662"/>
        <v>-7.0977693095358396E-2</v>
      </c>
      <c r="BW466" s="18">
        <f t="shared" si="662"/>
        <v>-6.9446966967769086E-2</v>
      </c>
      <c r="BX466" s="18">
        <f t="shared" si="662"/>
        <v>-6.5838420759290028E-2</v>
      </c>
      <c r="BY466" s="18">
        <f t="shared" si="662"/>
        <v>-9.0293321055945008E-2</v>
      </c>
      <c r="BZ466" s="18">
        <f t="shared" si="662"/>
        <v>-4.6771066680381335E-2</v>
      </c>
      <c r="CA466" s="18">
        <f t="shared" si="662"/>
        <v>-3.9583012075397273E-2</v>
      </c>
      <c r="CB466" s="18">
        <f t="shared" si="662"/>
        <v>-6.2012098872734844E-2</v>
      </c>
      <c r="CC466" s="16"/>
      <c r="CD466" s="18">
        <f t="shared" si="662"/>
        <v>-3.2688594032268314E-2</v>
      </c>
      <c r="CE466" s="18">
        <f t="shared" si="662"/>
        <v>-2.3788514484572865E-2</v>
      </c>
      <c r="CF466" s="18">
        <f t="shared" si="662"/>
        <v>-2.0002911590719985E-2</v>
      </c>
      <c r="CG466" s="18">
        <f t="shared" si="662"/>
        <v>-4.5657714379270353E-2</v>
      </c>
      <c r="CH466" s="18">
        <f t="shared" si="662"/>
        <v>4.9065932689958514E-2</v>
      </c>
      <c r="CI466" s="18">
        <f t="shared" si="662"/>
        <v>7.5407432084040327E-3</v>
      </c>
      <c r="CJ466" s="18">
        <f t="shared" si="662"/>
        <v>-2.3353488202874639E-2</v>
      </c>
      <c r="CK466" s="16"/>
      <c r="CL466" s="18">
        <f t="shared" si="662"/>
        <v>-3.2688594032268314E-2</v>
      </c>
      <c r="CM466" s="18">
        <f t="shared" si="662"/>
        <v>-3.1094779942310136E-2</v>
      </c>
      <c r="CN466" s="18">
        <f t="shared" si="662"/>
        <v>-2.7337509658829862E-2</v>
      </c>
      <c r="CO466" s="18">
        <f t="shared" si="662"/>
        <v>-5.280030405348124E-2</v>
      </c>
      <c r="CP466" s="18">
        <f t="shared" si="662"/>
        <v>4.1214402257641725E-2</v>
      </c>
      <c r="CQ466" s="18">
        <f t="shared" si="662"/>
        <v>-7.4843059789239108E-3</v>
      </c>
      <c r="CR466" s="18">
        <f t="shared" si="662"/>
        <v>-2.3353488202874639E-2</v>
      </c>
      <c r="CS466" s="16"/>
      <c r="CT466" s="18">
        <f t="shared" ref="CT466:CZ466" si="663">CT222/CT221-1</f>
        <v>-9.5583260848554064E-3</v>
      </c>
      <c r="CU466" s="18">
        <f t="shared" si="663"/>
        <v>-7.9264008481336745E-3</v>
      </c>
      <c r="CV466" s="18">
        <f t="shared" si="663"/>
        <v>-4.0792870376652468E-3</v>
      </c>
      <c r="CW466" s="18">
        <f t="shared" si="663"/>
        <v>-3.0150945603053314E-2</v>
      </c>
      <c r="CX466" s="18">
        <f t="shared" si="663"/>
        <v>6.6111832357548916E-2</v>
      </c>
      <c r="CY466" s="18">
        <f t="shared" si="663"/>
        <v>2.3911914823615987E-2</v>
      </c>
      <c r="CZ466" s="18">
        <f t="shared" si="663"/>
        <v>2.3911914823615987E-2</v>
      </c>
    </row>
    <row r="467" spans="41:104" x14ac:dyDescent="0.25">
      <c r="AO467" s="78">
        <v>42460</v>
      </c>
      <c r="AP467" s="16">
        <f t="shared" ref="AP467:CR467" si="664">AP223/AP222-1</f>
        <v>-4.8854276906087457E-2</v>
      </c>
      <c r="AQ467" s="16">
        <f t="shared" si="664"/>
        <v>-4.6022005924671872E-3</v>
      </c>
      <c r="AR467" s="16">
        <f t="shared" si="664"/>
        <v>-1.8678920920391362E-2</v>
      </c>
      <c r="AS467" s="16">
        <f t="shared" si="664"/>
        <v>-4.8074555093258753E-2</v>
      </c>
      <c r="AT467" s="16">
        <f t="shared" si="664"/>
        <v>-1.3133423644754671E-2</v>
      </c>
      <c r="AU467" s="16">
        <f t="shared" si="664"/>
        <v>-9.7801034074628257E-3</v>
      </c>
      <c r="AV467" s="16">
        <f t="shared" si="664"/>
        <v>2.002190651074387E-2</v>
      </c>
      <c r="AW467" s="16"/>
      <c r="AX467" s="16">
        <f t="shared" si="664"/>
        <v>5.1363608877063482E-2</v>
      </c>
      <c r="AY467" s="16">
        <f t="shared" si="664"/>
        <v>4.652502265339109E-2</v>
      </c>
      <c r="AZ467" s="16">
        <f t="shared" si="664"/>
        <v>3.1725271168271618E-2</v>
      </c>
      <c r="BA467" s="16">
        <f t="shared" si="664"/>
        <v>8.1977113905584709E-4</v>
      </c>
      <c r="BB467" s="16">
        <f t="shared" si="664"/>
        <v>3.7555605197002961E-2</v>
      </c>
      <c r="BC467" s="16">
        <f t="shared" si="664"/>
        <v>4.1081164063402564E-2</v>
      </c>
      <c r="BD467" s="16">
        <f t="shared" si="664"/>
        <v>7.2413912762798294E-2</v>
      </c>
      <c r="BE467" s="16"/>
      <c r="BF467" s="16">
        <f t="shared" si="664"/>
        <v>4.6234787691981083E-3</v>
      </c>
      <c r="BG467" s="16">
        <f t="shared" si="664"/>
        <v>-4.4456674848949218E-2</v>
      </c>
      <c r="BH467" s="16">
        <f t="shared" si="664"/>
        <v>-1.4141803745500225E-2</v>
      </c>
      <c r="BI467" s="16">
        <f t="shared" si="664"/>
        <v>-4.3673348008872903E-2</v>
      </c>
      <c r="BJ467" s="16">
        <f t="shared" si="664"/>
        <v>-8.5706669809448854E-3</v>
      </c>
      <c r="BK467" s="16">
        <f t="shared" si="664"/>
        <v>-5.2018427387295896E-3</v>
      </c>
      <c r="BL467" s="16">
        <f t="shared" si="664"/>
        <v>2.4737956139613271E-2</v>
      </c>
      <c r="BM467" s="16"/>
      <c r="BN467" s="16">
        <f t="shared" si="664"/>
        <v>1.9034464171411081E-2</v>
      </c>
      <c r="BO467" s="16">
        <f t="shared" si="664"/>
        <v>-3.0749727718065389E-2</v>
      </c>
      <c r="BP467" s="16">
        <f t="shared" si="664"/>
        <v>1.4344663156656834E-2</v>
      </c>
      <c r="BQ467" s="16">
        <f t="shared" si="664"/>
        <v>-2.9955164318326788E-2</v>
      </c>
      <c r="BR467" s="16">
        <f t="shared" si="664"/>
        <v>5.6510528448423525E-3</v>
      </c>
      <c r="BS467" s="16">
        <f t="shared" si="664"/>
        <v>9.0682017360463885E-3</v>
      </c>
      <c r="BT467" s="16">
        <f t="shared" si="664"/>
        <v>3.9437476944276906E-2</v>
      </c>
      <c r="BU467" s="16"/>
      <c r="BV467" s="16">
        <f t="shared" si="664"/>
        <v>5.050243729745918E-2</v>
      </c>
      <c r="BW467" s="16">
        <f t="shared" si="664"/>
        <v>-8.1909966479076779E-4</v>
      </c>
      <c r="BX467" s="16">
        <f t="shared" si="664"/>
        <v>4.5667814358140602E-2</v>
      </c>
      <c r="BY467" s="16">
        <f t="shared" si="664"/>
        <v>3.0880185344501765E-2</v>
      </c>
      <c r="BZ467" s="16">
        <f t="shared" si="664"/>
        <v>3.6705743748584485E-2</v>
      </c>
      <c r="CA467" s="16">
        <f t="shared" si="664"/>
        <v>4.0228414830898451E-2</v>
      </c>
      <c r="CB467" s="16">
        <f t="shared" si="664"/>
        <v>7.1535498886337479E-2</v>
      </c>
      <c r="CC467" s="16"/>
      <c r="CD467" s="16">
        <f t="shared" si="664"/>
        <v>9.8766985405134289E-3</v>
      </c>
      <c r="CE467" s="16">
        <f t="shared" si="664"/>
        <v>-3.6196233733296834E-2</v>
      </c>
      <c r="CF467" s="16">
        <f t="shared" si="664"/>
        <v>8.6447583256850091E-3</v>
      </c>
      <c r="CG467" s="16">
        <f t="shared" si="664"/>
        <v>-5.6192978954842099E-3</v>
      </c>
      <c r="CH467" s="16">
        <f t="shared" si="664"/>
        <v>-3.5406135221998092E-2</v>
      </c>
      <c r="CI467" s="16">
        <f t="shared" si="664"/>
        <v>3.3979469136309337E-3</v>
      </c>
      <c r="CJ467" s="16">
        <f t="shared" si="664"/>
        <v>3.009635538607025E-2</v>
      </c>
      <c r="CK467" s="16"/>
      <c r="CL467" s="16">
        <f t="shared" si="664"/>
        <v>9.8766985405134289E-3</v>
      </c>
      <c r="CM467" s="16">
        <f t="shared" si="664"/>
        <v>-3.9460097330990318E-2</v>
      </c>
      <c r="CN467" s="16">
        <f t="shared" si="664"/>
        <v>5.2290434001713848E-3</v>
      </c>
      <c r="CO467" s="16">
        <f t="shared" si="664"/>
        <v>-8.986708450870684E-3</v>
      </c>
      <c r="CP467" s="16">
        <f t="shared" si="664"/>
        <v>-3.8672674440870858E-2</v>
      </c>
      <c r="CQ467" s="16">
        <f t="shared" si="664"/>
        <v>-3.3864399703854575E-3</v>
      </c>
      <c r="CR467" s="16">
        <f t="shared" si="664"/>
        <v>3.009635538607025E-2</v>
      </c>
      <c r="CS467" s="16"/>
      <c r="CT467" s="16">
        <f t="shared" ref="CT467:CZ467" si="665">CT223/CT222-1</f>
        <v>-1.9628898539281403E-2</v>
      </c>
      <c r="CU467" s="16">
        <f t="shared" si="665"/>
        <v>-6.7524219800769392E-2</v>
      </c>
      <c r="CV467" s="16">
        <f t="shared" si="665"/>
        <v>-2.4140763003261734E-2</v>
      </c>
      <c r="CW467" s="16">
        <f t="shared" si="665"/>
        <v>-3.7941172816103097E-2</v>
      </c>
      <c r="CX467" s="16">
        <f t="shared" si="665"/>
        <v>-6.6759803068293544E-2</v>
      </c>
      <c r="CY467" s="16">
        <f t="shared" si="665"/>
        <v>-2.9217029289255403E-2</v>
      </c>
      <c r="CZ467" s="16">
        <f t="shared" si="665"/>
        <v>-2.9217029289255403E-2</v>
      </c>
    </row>
    <row r="468" spans="41:104" x14ac:dyDescent="0.25">
      <c r="AO468" s="78">
        <v>42489</v>
      </c>
      <c r="AP468" s="18">
        <f t="shared" ref="AP468:CR468" si="666">AP224/AP223-1</f>
        <v>-2.630465017838779E-2</v>
      </c>
      <c r="AQ468" s="18">
        <f t="shared" si="666"/>
        <v>-1.98756443641388E-2</v>
      </c>
      <c r="AR468" s="18">
        <f t="shared" si="666"/>
        <v>-9.0034699996631717E-3</v>
      </c>
      <c r="AS468" s="18">
        <f t="shared" si="666"/>
        <v>3.1099370932164305E-2</v>
      </c>
      <c r="AT468" s="18">
        <f t="shared" si="666"/>
        <v>-2.2381982736557893E-2</v>
      </c>
      <c r="AU468" s="18">
        <f t="shared" si="666"/>
        <v>8.6185203824862278E-3</v>
      </c>
      <c r="AV468" s="18">
        <f t="shared" si="666"/>
        <v>-3.283853138570858E-2</v>
      </c>
      <c r="AW468" s="16"/>
      <c r="AX468" s="18">
        <f t="shared" si="666"/>
        <v>2.7015277605266341E-2</v>
      </c>
      <c r="AY468" s="18">
        <f t="shared" si="666"/>
        <v>6.602687191046952E-3</v>
      </c>
      <c r="AZ468" s="18">
        <f t="shared" si="666"/>
        <v>1.7768576364151523E-2</v>
      </c>
      <c r="BA468" s="18">
        <f t="shared" si="666"/>
        <v>5.8954806676511984E-2</v>
      </c>
      <c r="BB468" s="18">
        <f t="shared" si="666"/>
        <v>4.0286393917241536E-3</v>
      </c>
      <c r="BC468" s="18">
        <f t="shared" si="666"/>
        <v>3.5866629708432018E-2</v>
      </c>
      <c r="BD468" s="18">
        <f t="shared" si="666"/>
        <v>-6.7103958219763005E-3</v>
      </c>
      <c r="BE468" s="16"/>
      <c r="BF468" s="18">
        <f t="shared" si="666"/>
        <v>2.0278696524426598E-2</v>
      </c>
      <c r="BG468" s="18">
        <f t="shared" si="666"/>
        <v>-6.5593776721099006E-3</v>
      </c>
      <c r="BH468" s="18">
        <f t="shared" si="666"/>
        <v>1.1092647888973461E-2</v>
      </c>
      <c r="BI468" s="18">
        <f t="shared" si="666"/>
        <v>5.2008722161824839E-2</v>
      </c>
      <c r="BJ468" s="18">
        <f t="shared" si="666"/>
        <v>-2.5571636476610093E-3</v>
      </c>
      <c r="BK468" s="18">
        <f t="shared" si="666"/>
        <v>2.9071989266238774E-2</v>
      </c>
      <c r="BL468" s="18">
        <f t="shared" si="666"/>
        <v>-1.3225757473560695E-2</v>
      </c>
      <c r="BM468" s="16"/>
      <c r="BN468" s="18">
        <f t="shared" si="666"/>
        <v>9.0852689460578784E-3</v>
      </c>
      <c r="BO468" s="18">
        <f t="shared" si="666"/>
        <v>-1.7458366053732521E-2</v>
      </c>
      <c r="BP468" s="18">
        <f t="shared" si="666"/>
        <v>-1.0970950992605255E-2</v>
      </c>
      <c r="BQ468" s="18">
        <f t="shared" si="666"/>
        <v>4.0467186027194124E-2</v>
      </c>
      <c r="BR468" s="18">
        <f t="shared" si="666"/>
        <v>-1.3500060123207702E-2</v>
      </c>
      <c r="BS468" s="18">
        <f t="shared" si="666"/>
        <v>1.7782090904135739E-2</v>
      </c>
      <c r="BT468" s="18">
        <f t="shared" si="666"/>
        <v>-2.4051609329083345E-2</v>
      </c>
      <c r="BU468" s="16"/>
      <c r="BV468" s="18">
        <f t="shared" si="666"/>
        <v>-3.0161371259541103E-2</v>
      </c>
      <c r="BW468" s="18">
        <f t="shared" si="666"/>
        <v>-5.5672637118046042E-2</v>
      </c>
      <c r="BX468" s="18">
        <f t="shared" si="666"/>
        <v>-4.9437538934990477E-2</v>
      </c>
      <c r="BY468" s="18">
        <f t="shared" si="666"/>
        <v>-3.889328425792038E-2</v>
      </c>
      <c r="BZ468" s="18">
        <f t="shared" si="666"/>
        <v>-5.1868282705257118E-2</v>
      </c>
      <c r="CA468" s="18">
        <f t="shared" si="666"/>
        <v>-2.1802797270018881E-2</v>
      </c>
      <c r="CB468" s="18">
        <f t="shared" si="666"/>
        <v>-6.2009447508507232E-2</v>
      </c>
      <c r="CC468" s="16"/>
      <c r="CD468" s="18">
        <f t="shared" si="666"/>
        <v>-8.5448761928522687E-3</v>
      </c>
      <c r="CE468" s="18">
        <f t="shared" si="666"/>
        <v>-4.012474578578562E-3</v>
      </c>
      <c r="CF468" s="18">
        <f t="shared" si="666"/>
        <v>2.5637194979639677E-3</v>
      </c>
      <c r="CG468" s="18">
        <f t="shared" si="666"/>
        <v>1.3684805824614399E-2</v>
      </c>
      <c r="CH468" s="18">
        <f t="shared" si="666"/>
        <v>5.4705777434859382E-2</v>
      </c>
      <c r="CI468" s="18">
        <f t="shared" si="666"/>
        <v>3.1710241189929045E-2</v>
      </c>
      <c r="CJ468" s="18">
        <f t="shared" si="666"/>
        <v>-4.1102806393514824E-2</v>
      </c>
      <c r="CK468" s="16"/>
      <c r="CL468" s="18">
        <f t="shared" si="666"/>
        <v>-8.5448761928522687E-3</v>
      </c>
      <c r="CM468" s="18">
        <f t="shared" si="666"/>
        <v>-3.4624756392169442E-2</v>
      </c>
      <c r="CN468" s="18">
        <f t="shared" si="666"/>
        <v>-2.8250685636646233E-2</v>
      </c>
      <c r="CO468" s="18">
        <f t="shared" si="666"/>
        <v>-1.7471412656062335E-2</v>
      </c>
      <c r="CP468" s="18">
        <f t="shared" si="666"/>
        <v>2.228875446502121E-2</v>
      </c>
      <c r="CQ468" s="18">
        <f t="shared" si="666"/>
        <v>-3.0735607657975561E-2</v>
      </c>
      <c r="CR468" s="18">
        <f t="shared" si="666"/>
        <v>-4.1102806393514824E-2</v>
      </c>
      <c r="CS468" s="16"/>
      <c r="CT468" s="18">
        <f t="shared" ref="CT468:CZ468" si="667">CT224/CT223-1</f>
        <v>3.3953514952118846E-2</v>
      </c>
      <c r="CU468" s="18">
        <f t="shared" si="667"/>
        <v>6.7557294405888868E-3</v>
      </c>
      <c r="CV468" s="18">
        <f t="shared" si="667"/>
        <v>1.3403022599879355E-2</v>
      </c>
      <c r="CW468" s="18">
        <f t="shared" si="667"/>
        <v>2.4644345499201137E-2</v>
      </c>
      <c r="CX468" s="18">
        <f t="shared" si="667"/>
        <v>6.6108818840229899E-2</v>
      </c>
      <c r="CY468" s="18">
        <f t="shared" si="667"/>
        <v>4.2864664395276808E-2</v>
      </c>
      <c r="CZ468" s="18">
        <f t="shared" si="667"/>
        <v>4.2864664395276808E-2</v>
      </c>
    </row>
    <row r="469" spans="41:104" x14ac:dyDescent="0.25">
      <c r="AO469" s="78">
        <v>42521</v>
      </c>
      <c r="AP469" s="16">
        <f t="shared" ref="AP469:CR469" si="668">AP225/AP224-1</f>
        <v>4.072785989318084E-2</v>
      </c>
      <c r="AQ469" s="16">
        <f t="shared" si="668"/>
        <v>1.1538252995716425E-2</v>
      </c>
      <c r="AR469" s="16">
        <f t="shared" si="668"/>
        <v>3.1513729889599995E-2</v>
      </c>
      <c r="AS469" s="16">
        <f t="shared" si="668"/>
        <v>-9.9041280405676169E-4</v>
      </c>
      <c r="AT469" s="16">
        <f t="shared" si="668"/>
        <v>2.7011589995002971E-3</v>
      </c>
      <c r="AU469" s="16">
        <f t="shared" si="668"/>
        <v>-2.4636686833405808E-3</v>
      </c>
      <c r="AV469" s="16">
        <f t="shared" si="668"/>
        <v>-1.0913454866071759E-2</v>
      </c>
      <c r="AW469" s="16"/>
      <c r="AX469" s="16">
        <f t="shared" si="668"/>
        <v>-3.9134015204859818E-2</v>
      </c>
      <c r="AY469" s="16">
        <f t="shared" si="668"/>
        <v>-2.8047300377315509E-2</v>
      </c>
      <c r="AZ469" s="16">
        <f t="shared" si="668"/>
        <v>-8.8535440999213399E-3</v>
      </c>
      <c r="BA469" s="16">
        <f t="shared" si="668"/>
        <v>-4.0085669179183547E-2</v>
      </c>
      <c r="BB469" s="16">
        <f t="shared" si="668"/>
        <v>-3.6538563402716884E-2</v>
      </c>
      <c r="BC469" s="16">
        <f t="shared" si="668"/>
        <v>-4.1501270640486809E-2</v>
      </c>
      <c r="BD469" s="16">
        <f t="shared" si="668"/>
        <v>-4.9620382762265325E-2</v>
      </c>
      <c r="BE469" s="16"/>
      <c r="BF469" s="16">
        <f t="shared" si="668"/>
        <v>-1.1406640294171155E-2</v>
      </c>
      <c r="BG469" s="16">
        <f t="shared" si="668"/>
        <v>2.8856651551256718E-2</v>
      </c>
      <c r="BH469" s="16">
        <f t="shared" si="668"/>
        <v>1.9747623814250437E-2</v>
      </c>
      <c r="BI469" s="16">
        <f t="shared" si="668"/>
        <v>-1.2385755815629396E-2</v>
      </c>
      <c r="BJ469" s="16">
        <f t="shared" si="668"/>
        <v>-8.7362924437555112E-3</v>
      </c>
      <c r="BK469" s="16">
        <f t="shared" si="668"/>
        <v>-1.3842206795036893E-2</v>
      </c>
      <c r="BL469" s="16">
        <f t="shared" si="668"/>
        <v>-2.2195609306219E-2</v>
      </c>
      <c r="BM469" s="16"/>
      <c r="BN469" s="16">
        <f t="shared" si="668"/>
        <v>-3.0550955335294394E-2</v>
      </c>
      <c r="BO469" s="16">
        <f t="shared" si="668"/>
        <v>8.9326295293878921E-3</v>
      </c>
      <c r="BP469" s="16">
        <f t="shared" si="668"/>
        <v>-1.9365206991497241E-2</v>
      </c>
      <c r="BQ469" s="16">
        <f t="shared" si="668"/>
        <v>-3.1511110082010907E-2</v>
      </c>
      <c r="BR469" s="16">
        <f t="shared" si="668"/>
        <v>-2.7932319323741406E-2</v>
      </c>
      <c r="BS469" s="16">
        <f t="shared" si="668"/>
        <v>-3.2939356586729085E-2</v>
      </c>
      <c r="BT469" s="16">
        <f t="shared" si="668"/>
        <v>-4.113099372919915E-2</v>
      </c>
      <c r="BU469" s="16"/>
      <c r="BV469" s="16">
        <f t="shared" si="668"/>
        <v>9.9139469405562508E-4</v>
      </c>
      <c r="BW469" s="16">
        <f t="shared" si="668"/>
        <v>4.1759631971435063E-2</v>
      </c>
      <c r="BX469" s="16">
        <f t="shared" si="668"/>
        <v>1.254108665257081E-2</v>
      </c>
      <c r="BY469" s="16">
        <f t="shared" si="668"/>
        <v>3.2536367128258137E-2</v>
      </c>
      <c r="BZ469" s="16">
        <f t="shared" si="668"/>
        <v>3.6952316082559111E-3</v>
      </c>
      <c r="CA469" s="16">
        <f t="shared" si="668"/>
        <v>-1.4747164573454263E-3</v>
      </c>
      <c r="CB469" s="16">
        <f t="shared" si="668"/>
        <v>-9.9328797132641755E-3</v>
      </c>
      <c r="CC469" s="16"/>
      <c r="CD469" s="16">
        <f t="shared" si="668"/>
        <v>2.4697533372932678E-3</v>
      </c>
      <c r="CE469" s="16">
        <f t="shared" si="668"/>
        <v>3.792426143360994E-2</v>
      </c>
      <c r="CF469" s="16">
        <f t="shared" si="668"/>
        <v>8.8132879042783774E-3</v>
      </c>
      <c r="CG469" s="16">
        <f t="shared" si="668"/>
        <v>2.8734953212629311E-2</v>
      </c>
      <c r="CH469" s="16">
        <f t="shared" si="668"/>
        <v>-3.6816271432661418E-3</v>
      </c>
      <c r="CI469" s="16">
        <f t="shared" si="668"/>
        <v>-5.150914244473781E-3</v>
      </c>
      <c r="CJ469" s="16">
        <f t="shared" si="668"/>
        <v>-8.4706550703553818E-3</v>
      </c>
      <c r="CK469" s="16"/>
      <c r="CL469" s="16">
        <f t="shared" si="668"/>
        <v>2.4697533372932678E-3</v>
      </c>
      <c r="CM469" s="16">
        <f t="shared" si="668"/>
        <v>4.3298200998366232E-2</v>
      </c>
      <c r="CN469" s="16">
        <f t="shared" si="668"/>
        <v>1.4036502971852327E-2</v>
      </c>
      <c r="CO469" s="16">
        <f t="shared" si="668"/>
        <v>3.4061314366458761E-2</v>
      </c>
      <c r="CP469" s="16">
        <f t="shared" si="668"/>
        <v>1.4768944579084398E-3</v>
      </c>
      <c r="CQ469" s="16">
        <f t="shared" si="668"/>
        <v>5.1775835332470432E-3</v>
      </c>
      <c r="CR469" s="16">
        <f t="shared" si="668"/>
        <v>-8.4706550703553818E-3</v>
      </c>
      <c r="CS469" s="16"/>
      <c r="CT469" s="16">
        <f t="shared" ref="CT469:CZ469" si="669">CT225/CT224-1</f>
        <v>1.1033872535991307E-2</v>
      </c>
      <c r="CU469" s="16">
        <f t="shared" si="669"/>
        <v>5.2211118443897364E-2</v>
      </c>
      <c r="CV469" s="16">
        <f t="shared" si="669"/>
        <v>2.2699437144550583E-2</v>
      </c>
      <c r="CW469" s="16">
        <f t="shared" si="669"/>
        <v>4.2895320904327017E-2</v>
      </c>
      <c r="CX469" s="16">
        <f t="shared" si="669"/>
        <v>1.0032531643296538E-2</v>
      </c>
      <c r="CY469" s="16">
        <f t="shared" si="669"/>
        <v>8.5430200464275963E-3</v>
      </c>
      <c r="CZ469" s="16">
        <f t="shared" si="669"/>
        <v>8.5430200464275963E-3</v>
      </c>
    </row>
    <row r="470" spans="41:104" x14ac:dyDescent="0.25">
      <c r="AO470" s="78">
        <v>42551</v>
      </c>
      <c r="AP470" s="18">
        <f t="shared" ref="AP470:CR470" si="670">AP226/AP225-1</f>
        <v>-1.849884829750903E-3</v>
      </c>
      <c r="AQ470" s="18">
        <f t="shared" si="670"/>
        <v>-4.0845206316534322E-3</v>
      </c>
      <c r="AR470" s="18">
        <f t="shared" si="670"/>
        <v>-8.2433200682205832E-2</v>
      </c>
      <c r="AS470" s="18">
        <f t="shared" si="670"/>
        <v>7.1631571294497043E-2</v>
      </c>
      <c r="AT470" s="18">
        <f t="shared" si="670"/>
        <v>1.6887201091793536E-2</v>
      </c>
      <c r="AU470" s="18">
        <f t="shared" si="670"/>
        <v>1.1535936474192487E-2</v>
      </c>
      <c r="AV470" s="18">
        <f t="shared" si="670"/>
        <v>2.8593313314767554E-2</v>
      </c>
      <c r="AW470" s="16"/>
      <c r="AX470" s="18">
        <f t="shared" si="670"/>
        <v>1.8533132458091739E-3</v>
      </c>
      <c r="AY470" s="18">
        <f t="shared" si="670"/>
        <v>-2.2387772820336993E-3</v>
      </c>
      <c r="AZ470" s="18">
        <f t="shared" si="670"/>
        <v>-8.073266197911555E-2</v>
      </c>
      <c r="BA470" s="18">
        <f t="shared" si="670"/>
        <v>7.3617640280204233E-2</v>
      </c>
      <c r="BB470" s="18">
        <f t="shared" si="670"/>
        <v>1.8771811611070888E-2</v>
      </c>
      <c r="BC470" s="18">
        <f t="shared" si="670"/>
        <v>1.3410629423872278E-2</v>
      </c>
      <c r="BD470" s="18">
        <f t="shared" si="670"/>
        <v>3.0499618926884464E-2</v>
      </c>
      <c r="BE470" s="16"/>
      <c r="BF470" s="18">
        <f t="shared" si="670"/>
        <v>4.1012723632369852E-3</v>
      </c>
      <c r="BG470" s="18">
        <f t="shared" si="670"/>
        <v>2.2438006519587272E-3</v>
      </c>
      <c r="BH470" s="18">
        <f t="shared" si="670"/>
        <v>-7.8670009326739732E-2</v>
      </c>
      <c r="BI470" s="18">
        <f t="shared" si="670"/>
        <v>7.6026624241419372E-2</v>
      </c>
      <c r="BJ470" s="18">
        <f t="shared" si="670"/>
        <v>2.1057732466160717E-2</v>
      </c>
      <c r="BK470" s="18">
        <f t="shared" si="670"/>
        <v>1.5684520854875261E-2</v>
      </c>
      <c r="BL470" s="18">
        <f t="shared" si="670"/>
        <v>3.2811854643675975E-2</v>
      </c>
      <c r="BM470" s="16"/>
      <c r="BN470" s="18">
        <f t="shared" si="670"/>
        <v>8.9838909541511747E-2</v>
      </c>
      <c r="BO470" s="18">
        <f t="shared" si="670"/>
        <v>8.782283307587857E-2</v>
      </c>
      <c r="BP470" s="18">
        <f t="shared" si="670"/>
        <v>8.5387440030310735E-2</v>
      </c>
      <c r="BQ470" s="18">
        <f t="shared" si="670"/>
        <v>0.16790578308985138</v>
      </c>
      <c r="BR470" s="18">
        <f t="shared" si="670"/>
        <v>0.10824323836460037</v>
      </c>
      <c r="BS470" s="18">
        <f t="shared" si="670"/>
        <v>0.10241122196908603</v>
      </c>
      <c r="BT470" s="18">
        <f t="shared" si="670"/>
        <v>0.12100101494465698</v>
      </c>
      <c r="BU470" s="16"/>
      <c r="BV470" s="18">
        <f t="shared" si="670"/>
        <v>-6.6843468607376222E-2</v>
      </c>
      <c r="BW470" s="18">
        <f t="shared" si="670"/>
        <v>-6.8569700718582483E-2</v>
      </c>
      <c r="BX470" s="18">
        <f t="shared" si="670"/>
        <v>-7.0654965712411477E-2</v>
      </c>
      <c r="BY470" s="18">
        <f t="shared" si="670"/>
        <v>-0.1437665482275754</v>
      </c>
      <c r="BZ470" s="18">
        <f t="shared" si="670"/>
        <v>-5.1085066611628482E-2</v>
      </c>
      <c r="CA470" s="18">
        <f t="shared" si="670"/>
        <v>-5.6078634140753203E-2</v>
      </c>
      <c r="CB470" s="18">
        <f t="shared" si="670"/>
        <v>-4.0161431533545344E-2</v>
      </c>
      <c r="CC470" s="16"/>
      <c r="CD470" s="18">
        <f t="shared" si="670"/>
        <v>-1.1404376313512099E-2</v>
      </c>
      <c r="CE470" s="18">
        <f t="shared" si="670"/>
        <v>-1.8425923643671904E-2</v>
      </c>
      <c r="CF470" s="18">
        <f t="shared" si="670"/>
        <v>-2.0623449386451442E-2</v>
      </c>
      <c r="CG470" s="18">
        <f t="shared" si="670"/>
        <v>-9.7671011757609616E-2</v>
      </c>
      <c r="CH470" s="18">
        <f t="shared" si="670"/>
        <v>5.3835243617902151E-2</v>
      </c>
      <c r="CI470" s="18">
        <f t="shared" si="670"/>
        <v>-5.2623974535774831E-3</v>
      </c>
      <c r="CJ470" s="18">
        <f t="shared" si="670"/>
        <v>1.6862848096163452E-2</v>
      </c>
      <c r="CK470" s="16"/>
      <c r="CL470" s="18">
        <f t="shared" si="670"/>
        <v>-1.1404376313512099E-2</v>
      </c>
      <c r="CM470" s="18">
        <f t="shared" si="670"/>
        <v>-1.3233164360527794E-2</v>
      </c>
      <c r="CN470" s="18">
        <f t="shared" si="670"/>
        <v>-1.5442315534821893E-2</v>
      </c>
      <c r="CO470" s="18">
        <f t="shared" si="670"/>
        <v>-9.2897477754410818E-2</v>
      </c>
      <c r="CP470" s="18">
        <f t="shared" si="670"/>
        <v>5.9410281586014468E-2</v>
      </c>
      <c r="CQ470" s="18">
        <f t="shared" si="670"/>
        <v>5.2902367821487939E-3</v>
      </c>
      <c r="CR470" s="18">
        <f t="shared" si="670"/>
        <v>1.6862848096163452E-2</v>
      </c>
      <c r="CS470" s="16"/>
      <c r="CT470" s="18">
        <f t="shared" ref="CT470:CZ470" si="671">CT226/CT225-1</f>
        <v>-2.7798463148299035E-2</v>
      </c>
      <c r="CU470" s="18">
        <f t="shared" si="671"/>
        <v>-2.9596924022781579E-2</v>
      </c>
      <c r="CV470" s="18">
        <f t="shared" si="671"/>
        <v>-3.1769440383695113E-2</v>
      </c>
      <c r="CW470" s="18">
        <f t="shared" si="671"/>
        <v>-0.10794014753914438</v>
      </c>
      <c r="CX470" s="18">
        <f t="shared" si="671"/>
        <v>4.1841860551312893E-2</v>
      </c>
      <c r="CY470" s="18">
        <f t="shared" si="671"/>
        <v>-1.6583207979065318E-2</v>
      </c>
      <c r="CZ470" s="18">
        <f t="shared" si="671"/>
        <v>-1.6583207979065318E-2</v>
      </c>
    </row>
    <row r="471" spans="41:104" x14ac:dyDescent="0.25">
      <c r="AO471" s="78">
        <v>42580</v>
      </c>
      <c r="AP471" s="16">
        <f t="shared" ref="AP471:CR471" si="672">AP227/AP226-1</f>
        <v>9.8644092115647286E-3</v>
      </c>
      <c r="AQ471" s="16">
        <f t="shared" si="672"/>
        <v>1.588839372214701E-2</v>
      </c>
      <c r="AR471" s="16">
        <f t="shared" si="672"/>
        <v>3.7354309214663317E-3</v>
      </c>
      <c r="AS471" s="16">
        <f t="shared" si="672"/>
        <v>2.088318736894057E-2</v>
      </c>
      <c r="AT471" s="16">
        <f t="shared" si="672"/>
        <v>1.6863504808141361E-2</v>
      </c>
      <c r="AU471" s="16">
        <f t="shared" si="672"/>
        <v>1.7771047101002857E-3</v>
      </c>
      <c r="AV471" s="16">
        <f t="shared" si="672"/>
        <v>3.0090259544336861E-2</v>
      </c>
      <c r="AW471" s="16"/>
      <c r="AX471" s="16">
        <f t="shared" si="672"/>
        <v>-9.7680531382090541E-3</v>
      </c>
      <c r="AY471" s="16">
        <f t="shared" si="672"/>
        <v>5.9651419097792591E-3</v>
      </c>
      <c r="AZ471" s="16">
        <f t="shared" si="672"/>
        <v>-6.0691101044777485E-3</v>
      </c>
      <c r="BA471" s="16">
        <f t="shared" si="672"/>
        <v>1.0911146146816542E-2</v>
      </c>
      <c r="BB471" s="16">
        <f t="shared" si="672"/>
        <v>6.9307280588697395E-3</v>
      </c>
      <c r="BC471" s="16">
        <f t="shared" si="672"/>
        <v>-8.0083072813493805E-3</v>
      </c>
      <c r="BD471" s="16">
        <f t="shared" si="672"/>
        <v>2.0028283151956261E-2</v>
      </c>
      <c r="BE471" s="16"/>
      <c r="BF471" s="16">
        <f t="shared" si="672"/>
        <v>-1.5639900820141106E-2</v>
      </c>
      <c r="BG471" s="16">
        <f t="shared" si="672"/>
        <v>-5.9297699902945977E-3</v>
      </c>
      <c r="BH471" s="16">
        <f t="shared" si="672"/>
        <v>-1.1962891667807174E-2</v>
      </c>
      <c r="BI471" s="16">
        <f t="shared" si="672"/>
        <v>4.9166755695408959E-3</v>
      </c>
      <c r="BJ471" s="16">
        <f t="shared" si="672"/>
        <v>9.5986044532092585E-4</v>
      </c>
      <c r="BK471" s="16">
        <f t="shared" si="672"/>
        <v>-1.3890589851453861E-2</v>
      </c>
      <c r="BL471" s="16">
        <f t="shared" si="672"/>
        <v>1.397975004926999E-2</v>
      </c>
      <c r="BM471" s="16"/>
      <c r="BN471" s="16">
        <f t="shared" si="672"/>
        <v>-3.7215294054497861E-3</v>
      </c>
      <c r="BO471" s="16">
        <f t="shared" si="672"/>
        <v>6.1061691171664378E-3</v>
      </c>
      <c r="BP471" s="16">
        <f t="shared" si="672"/>
        <v>1.2107735192254498E-2</v>
      </c>
      <c r="BQ471" s="16">
        <f t="shared" si="672"/>
        <v>1.708394056761775E-2</v>
      </c>
      <c r="BR471" s="16">
        <f t="shared" si="672"/>
        <v>1.3079217373669128E-2</v>
      </c>
      <c r="BS471" s="16">
        <f t="shared" si="672"/>
        <v>-1.9510382427848638E-3</v>
      </c>
      <c r="BT471" s="16">
        <f t="shared" si="672"/>
        <v>2.6256748353175041E-2</v>
      </c>
      <c r="BU471" s="16"/>
      <c r="BV471" s="16">
        <f t="shared" si="672"/>
        <v>-2.0456000869954027E-2</v>
      </c>
      <c r="BW471" s="16">
        <f t="shared" si="672"/>
        <v>-1.0793378021802802E-2</v>
      </c>
      <c r="BX471" s="16">
        <f t="shared" si="672"/>
        <v>-4.8926201436098049E-3</v>
      </c>
      <c r="BY471" s="16">
        <f t="shared" si="672"/>
        <v>-1.6796981926667343E-2</v>
      </c>
      <c r="BZ471" s="16">
        <f t="shared" si="672"/>
        <v>-3.937455930838496E-3</v>
      </c>
      <c r="CA471" s="16">
        <f t="shared" si="672"/>
        <v>-1.8715248615349567E-2</v>
      </c>
      <c r="CB471" s="16">
        <f t="shared" si="672"/>
        <v>9.0187322989665475E-3</v>
      </c>
      <c r="CC471" s="16"/>
      <c r="CD471" s="16">
        <f t="shared" si="672"/>
        <v>-1.7739522112700801E-3</v>
      </c>
      <c r="CE471" s="16">
        <f t="shared" si="672"/>
        <v>-6.8830236934277478E-3</v>
      </c>
      <c r="CF471" s="16">
        <f t="shared" si="672"/>
        <v>-9.5893999674856456E-4</v>
      </c>
      <c r="CG471" s="16">
        <f t="shared" si="672"/>
        <v>-1.2910359969258822E-2</v>
      </c>
      <c r="CH471" s="16">
        <f t="shared" si="672"/>
        <v>3.9530207759372882E-3</v>
      </c>
      <c r="CI471" s="16">
        <f t="shared" si="672"/>
        <v>-1.4836209606015394E-2</v>
      </c>
      <c r="CJ471" s="16">
        <f t="shared" si="672"/>
        <v>2.8262928650610419E-2</v>
      </c>
      <c r="CK471" s="16"/>
      <c r="CL471" s="16">
        <f t="shared" si="672"/>
        <v>-1.7739522112700801E-3</v>
      </c>
      <c r="CM471" s="16">
        <f t="shared" si="672"/>
        <v>8.0729580097607112E-3</v>
      </c>
      <c r="CN471" s="16">
        <f t="shared" si="672"/>
        <v>1.4086256259699947E-2</v>
      </c>
      <c r="CO471" s="16">
        <f t="shared" si="672"/>
        <v>1.9548522342529573E-3</v>
      </c>
      <c r="CP471" s="16">
        <f t="shared" si="672"/>
        <v>1.9072189381258875E-2</v>
      </c>
      <c r="CQ471" s="16">
        <f t="shared" si="672"/>
        <v>1.5059637545226989E-2</v>
      </c>
      <c r="CR471" s="16">
        <f t="shared" si="672"/>
        <v>2.8262928650610419E-2</v>
      </c>
      <c r="CS471" s="16"/>
      <c r="CT471" s="16">
        <f t="shared" ref="CT471:CZ471" si="673">CT227/CT226-1</f>
        <v>-2.921128441467602E-2</v>
      </c>
      <c r="CU471" s="16">
        <f t="shared" si="673"/>
        <v>-1.9635027266172944E-2</v>
      </c>
      <c r="CV471" s="16">
        <f t="shared" si="673"/>
        <v>-1.3787011080439004E-2</v>
      </c>
      <c r="CW471" s="16">
        <f t="shared" si="673"/>
        <v>-2.5584970228268E-2</v>
      </c>
      <c r="CX471" s="16">
        <f t="shared" si="673"/>
        <v>-8.9381217714543659E-3</v>
      </c>
      <c r="CY471" s="16">
        <f t="shared" si="673"/>
        <v>-2.7486091215697006E-2</v>
      </c>
      <c r="CZ471" s="16">
        <f t="shared" si="673"/>
        <v>-2.7486091215697006E-2</v>
      </c>
    </row>
    <row r="472" spans="41:104" x14ac:dyDescent="0.25">
      <c r="AO472" s="78">
        <v>42613</v>
      </c>
      <c r="AP472" s="18">
        <f t="shared" ref="AP472:CR472" si="674">AP228/AP227-1</f>
        <v>-1.3959435939331577E-2</v>
      </c>
      <c r="AQ472" s="18">
        <f t="shared" si="674"/>
        <v>-1.5523343293703751E-2</v>
      </c>
      <c r="AR472" s="18">
        <f t="shared" si="674"/>
        <v>-2.1085684636166779E-2</v>
      </c>
      <c r="AS472" s="18">
        <f t="shared" si="674"/>
        <v>-2.6618174788250903E-2</v>
      </c>
      <c r="AT472" s="18">
        <f t="shared" si="674"/>
        <v>-2.7980214155371663E-2</v>
      </c>
      <c r="AU472" s="18">
        <f t="shared" si="674"/>
        <v>-1.9821987752017045E-2</v>
      </c>
      <c r="AV472" s="18">
        <f t="shared" si="674"/>
        <v>-2.4203813717104339E-2</v>
      </c>
      <c r="AW472" s="16"/>
      <c r="AX472" s="18">
        <f t="shared" si="674"/>
        <v>1.4157060518732001E-2</v>
      </c>
      <c r="AY472" s="18">
        <f t="shared" si="674"/>
        <v>-1.5860476854336891E-3</v>
      </c>
      <c r="AZ472" s="18">
        <f t="shared" si="674"/>
        <v>-7.2271354309078051E-3</v>
      </c>
      <c r="BA472" s="18">
        <f t="shared" si="674"/>
        <v>-1.2837949380894331E-2</v>
      </c>
      <c r="BB472" s="18">
        <f t="shared" si="674"/>
        <v>-1.421927122176414E-2</v>
      </c>
      <c r="BC472" s="18">
        <f t="shared" si="674"/>
        <v>-5.9455483134916998E-3</v>
      </c>
      <c r="BD472" s="18">
        <f t="shared" si="674"/>
        <v>-1.0389408053949278E-2</v>
      </c>
      <c r="BE472" s="16"/>
      <c r="BF472" s="18">
        <f t="shared" si="674"/>
        <v>1.5768117189938424E-2</v>
      </c>
      <c r="BG472" s="18">
        <f t="shared" si="674"/>
        <v>1.5885672288100672E-3</v>
      </c>
      <c r="BH472" s="18">
        <f t="shared" si="674"/>
        <v>-5.6500489926015751E-3</v>
      </c>
      <c r="BI472" s="18">
        <f t="shared" si="674"/>
        <v>-1.1269776097755813E-2</v>
      </c>
      <c r="BJ472" s="18">
        <f t="shared" si="674"/>
        <v>-1.2653292261234683E-2</v>
      </c>
      <c r="BK472" s="18">
        <f t="shared" si="674"/>
        <v>-4.3664259878898326E-3</v>
      </c>
      <c r="BL472" s="18">
        <f t="shared" si="674"/>
        <v>-8.8173450983005663E-3</v>
      </c>
      <c r="BM472" s="16"/>
      <c r="BN472" s="18">
        <f t="shared" si="674"/>
        <v>2.1539867489147602E-2</v>
      </c>
      <c r="BO472" s="18">
        <f t="shared" si="674"/>
        <v>7.2797471494596699E-3</v>
      </c>
      <c r="BP472" s="18">
        <f t="shared" si="674"/>
        <v>5.682153437909232E-3</v>
      </c>
      <c r="BQ472" s="18">
        <f t="shared" si="674"/>
        <v>-5.6516592568451873E-3</v>
      </c>
      <c r="BR472" s="18">
        <f t="shared" si="674"/>
        <v>-7.0430367714486852E-3</v>
      </c>
      <c r="BS472" s="18">
        <f t="shared" si="674"/>
        <v>1.2909167475807504E-3</v>
      </c>
      <c r="BT472" s="18">
        <f t="shared" si="674"/>
        <v>-3.1852931681549679E-3</v>
      </c>
      <c r="BU472" s="16"/>
      <c r="BV472" s="18">
        <f t="shared" si="674"/>
        <v>2.7346077457795603E-2</v>
      </c>
      <c r="BW472" s="18">
        <f t="shared" si="674"/>
        <v>1.3004905701999858E-2</v>
      </c>
      <c r="BX472" s="18">
        <f t="shared" si="674"/>
        <v>1.1398231615978194E-2</v>
      </c>
      <c r="BY472" s="18">
        <f t="shared" si="674"/>
        <v>5.6837820563175878E-3</v>
      </c>
      <c r="BZ472" s="18">
        <f t="shared" si="674"/>
        <v>-1.3992858011546705E-3</v>
      </c>
      <c r="CA472" s="18">
        <f t="shared" si="674"/>
        <v>6.982036093344357E-3</v>
      </c>
      <c r="CB472" s="18">
        <f t="shared" si="674"/>
        <v>2.4803843760095035E-3</v>
      </c>
      <c r="CC472" s="16"/>
      <c r="CD472" s="18">
        <f t="shared" si="674"/>
        <v>2.0222844732617817E-2</v>
      </c>
      <c r="CE472" s="18">
        <f t="shared" si="674"/>
        <v>1.442437532673968E-2</v>
      </c>
      <c r="CF472" s="18">
        <f t="shared" si="674"/>
        <v>1.2815449894205244E-2</v>
      </c>
      <c r="CG472" s="18">
        <f t="shared" si="674"/>
        <v>7.0929929818392967E-3</v>
      </c>
      <c r="CH472" s="18">
        <f t="shared" si="674"/>
        <v>1.4012465455497392E-3</v>
      </c>
      <c r="CI472" s="18">
        <f t="shared" si="674"/>
        <v>8.393066192850851E-3</v>
      </c>
      <c r="CJ472" s="18">
        <f t="shared" si="674"/>
        <v>-4.4704389512245646E-3</v>
      </c>
      <c r="CK472" s="16"/>
      <c r="CL472" s="18">
        <f t="shared" si="674"/>
        <v>2.0222844732617817E-2</v>
      </c>
      <c r="CM472" s="18">
        <f t="shared" si="674"/>
        <v>5.981109287730213E-3</v>
      </c>
      <c r="CN472" s="18">
        <f t="shared" si="674"/>
        <v>4.3855752777544055E-3</v>
      </c>
      <c r="CO472" s="18">
        <f t="shared" si="674"/>
        <v>-1.289252430027088E-3</v>
      </c>
      <c r="CP472" s="18">
        <f t="shared" si="674"/>
        <v>-6.9336252714414792E-3</v>
      </c>
      <c r="CQ472" s="18">
        <f t="shared" si="674"/>
        <v>-8.3232089492032424E-3</v>
      </c>
      <c r="CR472" s="18">
        <f t="shared" si="674"/>
        <v>-4.4704389512245646E-3</v>
      </c>
      <c r="CS472" s="16"/>
      <c r="CT472" s="18">
        <f t="shared" ref="CT472:CZ472" si="675">CT228/CT227-1</f>
        <v>2.4804169208022753E-2</v>
      </c>
      <c r="CU472" s="18">
        <f t="shared" si="675"/>
        <v>1.0498481057603426E-2</v>
      </c>
      <c r="CV472" s="18">
        <f t="shared" si="675"/>
        <v>8.8957822805879605E-3</v>
      </c>
      <c r="CW472" s="18">
        <f t="shared" si="675"/>
        <v>3.1954716822735207E-3</v>
      </c>
      <c r="CX472" s="18">
        <f t="shared" si="675"/>
        <v>-2.4742472916846614E-3</v>
      </c>
      <c r="CY472" s="18">
        <f t="shared" si="675"/>
        <v>4.4905135177653044E-3</v>
      </c>
      <c r="CZ472" s="18">
        <f t="shared" si="675"/>
        <v>4.4905135177653044E-3</v>
      </c>
    </row>
    <row r="473" spans="41:104" x14ac:dyDescent="0.25">
      <c r="AO473" s="78">
        <v>42643</v>
      </c>
      <c r="AP473" s="16">
        <f t="shared" ref="AP473:CR473" si="676">AP229/AP228-1</f>
        <v>-4.1234390009606048E-2</v>
      </c>
      <c r="AQ473" s="16">
        <f t="shared" si="676"/>
        <v>-3.4302381900569334E-2</v>
      </c>
      <c r="AR473" s="16">
        <f t="shared" si="676"/>
        <v>-5.3516106922549822E-2</v>
      </c>
      <c r="AS473" s="16">
        <f t="shared" si="676"/>
        <v>-2.2504965243296815E-2</v>
      </c>
      <c r="AT473" s="16">
        <f t="shared" si="676"/>
        <v>-2.9128047700572757E-2</v>
      </c>
      <c r="AU473" s="16">
        <f t="shared" si="676"/>
        <v>-4.2617481350917474E-2</v>
      </c>
      <c r="AV473" s="16">
        <f t="shared" si="676"/>
        <v>-2.4440129904551577E-2</v>
      </c>
      <c r="AW473" s="16"/>
      <c r="AX473" s="16">
        <f t="shared" si="676"/>
        <v>4.3007789995741508E-2</v>
      </c>
      <c r="AY473" s="16">
        <f t="shared" si="676"/>
        <v>7.2301384580386596E-3</v>
      </c>
      <c r="AZ473" s="16">
        <f t="shared" si="676"/>
        <v>-1.2809926414723005E-2</v>
      </c>
      <c r="BA473" s="16">
        <f t="shared" si="676"/>
        <v>1.9534935933399611E-2</v>
      </c>
      <c r="BB473" s="16">
        <f t="shared" si="676"/>
        <v>1.2627009336676709E-2</v>
      </c>
      <c r="BC473" s="16">
        <f t="shared" si="676"/>
        <v>-1.4425750432635054E-3</v>
      </c>
      <c r="BD473" s="16">
        <f t="shared" si="676"/>
        <v>1.7516544116786381E-2</v>
      </c>
      <c r="BE473" s="16"/>
      <c r="BF473" s="16">
        <f t="shared" si="676"/>
        <v>3.5520831011345955E-2</v>
      </c>
      <c r="BG473" s="16">
        <f t="shared" si="676"/>
        <v>-7.1782387976471185E-3</v>
      </c>
      <c r="BH473" s="16">
        <f t="shared" si="676"/>
        <v>-1.9896212501584576E-2</v>
      </c>
      <c r="BI473" s="16">
        <f t="shared" si="676"/>
        <v>1.2216470700725957E-2</v>
      </c>
      <c r="BJ473" s="16">
        <f t="shared" si="676"/>
        <v>5.3581308507109071E-3</v>
      </c>
      <c r="BK473" s="16">
        <f t="shared" si="676"/>
        <v>-8.6104586927664428E-3</v>
      </c>
      <c r="BL473" s="16">
        <f t="shared" si="676"/>
        <v>1.021256738255949E-2</v>
      </c>
      <c r="BM473" s="16"/>
      <c r="BN473" s="16">
        <f t="shared" si="676"/>
        <v>5.6542015467949014E-2</v>
      </c>
      <c r="BO473" s="16">
        <f t="shared" si="676"/>
        <v>1.2976149940608694E-2</v>
      </c>
      <c r="BP473" s="16">
        <f t="shared" si="676"/>
        <v>2.0300107759370078E-2</v>
      </c>
      <c r="BQ473" s="16">
        <f t="shared" si="676"/>
        <v>3.2764574131759927E-2</v>
      </c>
      <c r="BR473" s="16">
        <f t="shared" si="676"/>
        <v>2.5767009243739203E-2</v>
      </c>
      <c r="BS473" s="16">
        <f t="shared" si="676"/>
        <v>1.1514855827282844E-2</v>
      </c>
      <c r="BT473" s="16">
        <f t="shared" si="676"/>
        <v>3.0719991360295573E-2</v>
      </c>
      <c r="BU473" s="16"/>
      <c r="BV473" s="16">
        <f t="shared" si="676"/>
        <v>2.3023099292671434E-2</v>
      </c>
      <c r="BW473" s="16">
        <f t="shared" si="676"/>
        <v>-1.9160634172398439E-2</v>
      </c>
      <c r="BX473" s="16">
        <f t="shared" si="676"/>
        <v>-1.2069029752369786E-2</v>
      </c>
      <c r="BY473" s="16">
        <f t="shared" si="676"/>
        <v>-3.1725114273313371E-2</v>
      </c>
      <c r="BZ473" s="16">
        <f t="shared" si="676"/>
        <v>-6.775566342313355E-3</v>
      </c>
      <c r="CA473" s="16">
        <f t="shared" si="676"/>
        <v>-2.0575568562991697E-2</v>
      </c>
      <c r="CB473" s="16">
        <f t="shared" si="676"/>
        <v>-1.9797181493985683E-3</v>
      </c>
      <c r="CC473" s="16"/>
      <c r="CD473" s="16">
        <f t="shared" si="676"/>
        <v>4.4514580662129655E-2</v>
      </c>
      <c r="CE473" s="16">
        <f t="shared" si="676"/>
        <v>-1.2469556134936721E-2</v>
      </c>
      <c r="CF473" s="16">
        <f t="shared" si="676"/>
        <v>-5.3295742942636171E-3</v>
      </c>
      <c r="CG473" s="16">
        <f t="shared" si="676"/>
        <v>-2.5119748453146684E-2</v>
      </c>
      <c r="CH473" s="16">
        <f t="shared" si="676"/>
        <v>6.8217878182492697E-3</v>
      </c>
      <c r="CI473" s="16">
        <f t="shared" si="676"/>
        <v>-1.3894142907719287E-2</v>
      </c>
      <c r="CJ473" s="16">
        <f t="shared" si="676"/>
        <v>1.8986508623549003E-2</v>
      </c>
      <c r="CK473" s="16"/>
      <c r="CL473" s="16">
        <f t="shared" si="676"/>
        <v>4.4514580662129655E-2</v>
      </c>
      <c r="CM473" s="16">
        <f t="shared" si="676"/>
        <v>1.4446590723871111E-3</v>
      </c>
      <c r="CN473" s="16">
        <f t="shared" si="676"/>
        <v>8.6852426155441531E-3</v>
      </c>
      <c r="CO473" s="16">
        <f t="shared" si="676"/>
        <v>-1.1383773318747181E-2</v>
      </c>
      <c r="CP473" s="16">
        <f t="shared" si="676"/>
        <v>2.1007816328211693E-2</v>
      </c>
      <c r="CQ473" s="16">
        <f t="shared" si="676"/>
        <v>1.4089910132659256E-2</v>
      </c>
      <c r="CR473" s="16">
        <f t="shared" si="676"/>
        <v>1.8986508623549003E-2</v>
      </c>
      <c r="CS473" s="16"/>
      <c r="CT473" s="16">
        <f t="shared" ref="CT473:CZ473" si="677">CT229/CT228-1</f>
        <v>2.5052414161070846E-2</v>
      </c>
      <c r="CU473" s="16">
        <f t="shared" si="677"/>
        <v>-1.7214996864735155E-2</v>
      </c>
      <c r="CV473" s="16">
        <f t="shared" si="677"/>
        <v>-1.0109325217582898E-2</v>
      </c>
      <c r="CW473" s="16">
        <f t="shared" si="677"/>
        <v>-2.9804400436390988E-2</v>
      </c>
      <c r="CX473" s="16">
        <f t="shared" si="677"/>
        <v>1.983645207818574E-3</v>
      </c>
      <c r="CY473" s="16">
        <f t="shared" si="677"/>
        <v>-1.8632737983151459E-2</v>
      </c>
      <c r="CZ473" s="16">
        <f t="shared" si="677"/>
        <v>-1.8632737983151459E-2</v>
      </c>
    </row>
    <row r="474" spans="41:104" x14ac:dyDescent="0.25">
      <c r="AO474" s="78">
        <v>42674</v>
      </c>
      <c r="AP474" s="18">
        <f t="shared" ref="AP474:CR474" si="678">AP230/AP229-1</f>
        <v>3.4441299501540401E-2</v>
      </c>
      <c r="AQ474" s="18">
        <f t="shared" si="678"/>
        <v>1.0800026749292257E-2</v>
      </c>
      <c r="AR474" s="18">
        <f t="shared" si="678"/>
        <v>-2.3588139308094003E-2</v>
      </c>
      <c r="AS474" s="18">
        <f t="shared" si="678"/>
        <v>5.841492374312196E-4</v>
      </c>
      <c r="AT474" s="18">
        <f t="shared" si="678"/>
        <v>1.5615118937588379E-2</v>
      </c>
      <c r="AU474" s="18">
        <f t="shared" si="678"/>
        <v>1.2493013775191519E-2</v>
      </c>
      <c r="AV474" s="18">
        <f t="shared" si="678"/>
        <v>2.8594154818583961E-2</v>
      </c>
      <c r="AW474" s="16"/>
      <c r="AX474" s="18">
        <f t="shared" si="678"/>
        <v>-3.3294590537072066E-2</v>
      </c>
      <c r="AY474" s="18">
        <f t="shared" si="678"/>
        <v>-2.285414625618698E-2</v>
      </c>
      <c r="AZ474" s="18">
        <f t="shared" si="678"/>
        <v>-5.6097372405371715E-2</v>
      </c>
      <c r="BA474" s="18">
        <f t="shared" si="678"/>
        <v>-3.2729890309313614E-2</v>
      </c>
      <c r="BB474" s="18">
        <f t="shared" si="678"/>
        <v>-1.8199370590698538E-2</v>
      </c>
      <c r="BC474" s="18">
        <f t="shared" si="678"/>
        <v>-2.1217526540099674E-2</v>
      </c>
      <c r="BD474" s="18">
        <f t="shared" si="678"/>
        <v>-5.6524663949264475E-3</v>
      </c>
      <c r="BE474" s="16"/>
      <c r="BF474" s="18">
        <f t="shared" si="678"/>
        <v>-1.0684632433207275E-2</v>
      </c>
      <c r="BG474" s="18">
        <f t="shared" si="678"/>
        <v>2.3388674442637258E-2</v>
      </c>
      <c r="BH474" s="18">
        <f t="shared" si="678"/>
        <v>-3.4020741143011124E-2</v>
      </c>
      <c r="BI474" s="18">
        <f t="shared" si="678"/>
        <v>-1.0106724615664087E-2</v>
      </c>
      <c r="BJ474" s="18">
        <f t="shared" si="678"/>
        <v>4.7636446981320635E-3</v>
      </c>
      <c r="BK474" s="18">
        <f t="shared" si="678"/>
        <v>1.6748980818133141E-3</v>
      </c>
      <c r="BL474" s="18">
        <f t="shared" si="678"/>
        <v>1.7604004351402081E-2</v>
      </c>
      <c r="BM474" s="16"/>
      <c r="BN474" s="18">
        <f t="shared" si="678"/>
        <v>2.4157981132448603E-2</v>
      </c>
      <c r="BO474" s="18">
        <f t="shared" si="678"/>
        <v>5.9431312897524124E-2</v>
      </c>
      <c r="BP474" s="18">
        <f t="shared" si="678"/>
        <v>3.521891472418015E-2</v>
      </c>
      <c r="BQ474" s="18">
        <f t="shared" si="678"/>
        <v>2.4756242236136261E-2</v>
      </c>
      <c r="BR474" s="18">
        <f t="shared" si="678"/>
        <v>4.0150329818712027E-2</v>
      </c>
      <c r="BS474" s="18">
        <f t="shared" si="678"/>
        <v>3.695280089870856E-2</v>
      </c>
      <c r="BT474" s="18">
        <f t="shared" si="678"/>
        <v>5.3442913003638237E-2</v>
      </c>
      <c r="BU474" s="16"/>
      <c r="BV474" s="18">
        <f t="shared" si="678"/>
        <v>-5.8380820631276364E-4</v>
      </c>
      <c r="BW474" s="18">
        <f t="shared" si="678"/>
        <v>3.3837384181942598E-2</v>
      </c>
      <c r="BX474" s="18">
        <f t="shared" si="678"/>
        <v>1.0209913398734782E-2</v>
      </c>
      <c r="BY474" s="18">
        <f t="shared" si="678"/>
        <v>-2.4158176565107103E-2</v>
      </c>
      <c r="BZ474" s="18">
        <f t="shared" si="678"/>
        <v>1.5022194496697283E-2</v>
      </c>
      <c r="CA474" s="18">
        <f t="shared" si="678"/>
        <v>1.1901912044915086E-2</v>
      </c>
      <c r="CB474" s="18">
        <f t="shared" si="678"/>
        <v>2.7993653110035766E-2</v>
      </c>
      <c r="CC474" s="16"/>
      <c r="CD474" s="18">
        <f t="shared" si="678"/>
        <v>-1.2338864175081898E-2</v>
      </c>
      <c r="CE474" s="18">
        <f t="shared" si="678"/>
        <v>1.8536727361488925E-2</v>
      </c>
      <c r="CF474" s="18">
        <f t="shared" si="678"/>
        <v>-4.7410599729285074E-3</v>
      </c>
      <c r="CG474" s="18">
        <f t="shared" si="678"/>
        <v>-3.8600506741856999E-2</v>
      </c>
      <c r="CH474" s="18">
        <f t="shared" si="678"/>
        <v>-1.4799868001059924E-2</v>
      </c>
      <c r="CI474" s="18">
        <f t="shared" si="678"/>
        <v>-3.0741026833696061E-3</v>
      </c>
      <c r="CJ474" s="18">
        <f t="shared" si="678"/>
        <v>1.5902471250994532E-2</v>
      </c>
      <c r="CK474" s="16"/>
      <c r="CL474" s="18">
        <f t="shared" si="678"/>
        <v>-1.2338864175081898E-2</v>
      </c>
      <c r="CM474" s="18">
        <f t="shared" si="678"/>
        <v>2.1677468809895739E-2</v>
      </c>
      <c r="CN474" s="18">
        <f t="shared" si="678"/>
        <v>-1.6720974889363749E-3</v>
      </c>
      <c r="CO474" s="18">
        <f t="shared" si="678"/>
        <v>-3.5635952636110413E-2</v>
      </c>
      <c r="CP474" s="18">
        <f t="shared" si="678"/>
        <v>-1.176192267574927E-2</v>
      </c>
      <c r="CQ474" s="18">
        <f t="shared" si="678"/>
        <v>3.0835819308578927E-3</v>
      </c>
      <c r="CR474" s="18">
        <f t="shared" si="678"/>
        <v>1.5902471250994532E-2</v>
      </c>
      <c r="CS474" s="16"/>
      <c r="CT474" s="18">
        <f t="shared" ref="CT474:CZ474" si="679">CT230/CT229-1</f>
        <v>-2.7799258516715164E-2</v>
      </c>
      <c r="CU474" s="18">
        <f t="shared" si="679"/>
        <v>5.6845983963305091E-3</v>
      </c>
      <c r="CV474" s="18">
        <f t="shared" si="679"/>
        <v>-1.7299464503014006E-2</v>
      </c>
      <c r="CW474" s="18">
        <f t="shared" si="679"/>
        <v>-5.0731665042255236E-2</v>
      </c>
      <c r="CX474" s="18">
        <f t="shared" si="679"/>
        <v>-2.7231348194947769E-2</v>
      </c>
      <c r="CY474" s="18">
        <f t="shared" si="679"/>
        <v>-1.5653541261113402E-2</v>
      </c>
      <c r="CZ474" s="18">
        <f t="shared" si="679"/>
        <v>-1.5653541261113402E-2</v>
      </c>
    </row>
    <row r="475" spans="41:104" x14ac:dyDescent="0.25">
      <c r="AO475" s="78">
        <v>42704</v>
      </c>
      <c r="AP475" s="16">
        <f t="shared" ref="AP475:CR475" si="680">AP231/AP230-1</f>
        <v>3.2120199525400794E-2</v>
      </c>
      <c r="AQ475" s="16">
        <f t="shared" si="680"/>
        <v>-4.5539248657531228E-3</v>
      </c>
      <c r="AR475" s="16">
        <f t="shared" si="680"/>
        <v>5.4357929711449149E-2</v>
      </c>
      <c r="AS475" s="16">
        <f t="shared" si="680"/>
        <v>-5.4751056565938594E-2</v>
      </c>
      <c r="AT475" s="16">
        <f t="shared" si="680"/>
        <v>2.9097614714053144E-3</v>
      </c>
      <c r="AU475" s="16">
        <f t="shared" si="680"/>
        <v>2.9954216319771465E-2</v>
      </c>
      <c r="AV475" s="16">
        <f t="shared" si="680"/>
        <v>1.8775756997151394E-3</v>
      </c>
      <c r="AW475" s="16"/>
      <c r="AX475" s="16">
        <f t="shared" si="680"/>
        <v>-3.1120599655127812E-2</v>
      </c>
      <c r="AY475" s="16">
        <f t="shared" si="680"/>
        <v>-3.5532803648274269E-2</v>
      </c>
      <c r="AZ475" s="16">
        <f t="shared" si="680"/>
        <v>2.1545678687689751E-2</v>
      </c>
      <c r="BA475" s="16">
        <f t="shared" si="680"/>
        <v>-8.4167770508982498E-2</v>
      </c>
      <c r="BB475" s="16">
        <f t="shared" si="680"/>
        <v>-2.8301391705566004E-2</v>
      </c>
      <c r="BC475" s="16">
        <f t="shared" si="680"/>
        <v>-2.0985765094271303E-3</v>
      </c>
      <c r="BD475" s="16">
        <f t="shared" si="680"/>
        <v>-2.9301455237085716E-2</v>
      </c>
      <c r="BE475" s="16"/>
      <c r="BF475" s="16">
        <f t="shared" si="680"/>
        <v>4.5747579698267593E-3</v>
      </c>
      <c r="BG475" s="16">
        <f t="shared" si="680"/>
        <v>3.6841899633998754E-2</v>
      </c>
      <c r="BH475" s="16">
        <f t="shared" si="680"/>
        <v>5.9181362053446485E-2</v>
      </c>
      <c r="BI475" s="16">
        <f t="shared" si="680"/>
        <v>-5.0426771428493167E-2</v>
      </c>
      <c r="BJ475" s="16">
        <f t="shared" si="680"/>
        <v>7.497830895713653E-3</v>
      </c>
      <c r="BK475" s="16">
        <f t="shared" si="680"/>
        <v>3.4666007579436942E-2</v>
      </c>
      <c r="BL475" s="16">
        <f t="shared" si="680"/>
        <v>6.4609231239380893E-3</v>
      </c>
      <c r="BM475" s="16"/>
      <c r="BN475" s="16">
        <f t="shared" si="680"/>
        <v>-5.1555480524839714E-2</v>
      </c>
      <c r="BO475" s="16">
        <f t="shared" si="680"/>
        <v>-2.1091253320525083E-2</v>
      </c>
      <c r="BP475" s="16">
        <f t="shared" si="680"/>
        <v>-5.587462560586498E-2</v>
      </c>
      <c r="BQ475" s="16">
        <f t="shared" si="680"/>
        <v>-0.10348382006027868</v>
      </c>
      <c r="BR475" s="16">
        <f t="shared" si="680"/>
        <v>-4.8795733204305303E-2</v>
      </c>
      <c r="BS475" s="16">
        <f t="shared" si="680"/>
        <v>-2.3145568221179302E-2</v>
      </c>
      <c r="BT475" s="16">
        <f t="shared" si="680"/>
        <v>-4.9774704142545145E-2</v>
      </c>
      <c r="BU475" s="16"/>
      <c r="BV475" s="16">
        <f t="shared" si="680"/>
        <v>5.7922367378724138E-2</v>
      </c>
      <c r="BW475" s="16">
        <f t="shared" si="680"/>
        <v>9.1903044901312958E-2</v>
      </c>
      <c r="BX475" s="16">
        <f t="shared" si="680"/>
        <v>5.3104668403881616E-2</v>
      </c>
      <c r="BY475" s="16">
        <f t="shared" si="680"/>
        <v>0.1154288370648664</v>
      </c>
      <c r="BZ475" s="16">
        <f t="shared" si="680"/>
        <v>6.100066912306068E-2</v>
      </c>
      <c r="CA475" s="16">
        <f t="shared" si="680"/>
        <v>8.9611602820711234E-2</v>
      </c>
      <c r="CB475" s="16">
        <f t="shared" si="680"/>
        <v>5.9908696707899445E-2</v>
      </c>
      <c r="CC475" s="16"/>
      <c r="CD475" s="16">
        <f t="shared" si="680"/>
        <v>-2.9083056164189158E-2</v>
      </c>
      <c r="CE475" s="16">
        <f t="shared" si="680"/>
        <v>2.9125689245600439E-2</v>
      </c>
      <c r="CF475" s="16">
        <f t="shared" si="680"/>
        <v>-7.4420317997586638E-3</v>
      </c>
      <c r="CG475" s="16">
        <f t="shared" si="680"/>
        <v>5.1298900675332826E-2</v>
      </c>
      <c r="CH475" s="16">
        <f t="shared" si="680"/>
        <v>-5.7493525591721828E-2</v>
      </c>
      <c r="CI475" s="16">
        <f t="shared" si="680"/>
        <v>2.6965990248901672E-2</v>
      </c>
      <c r="CJ475" s="16">
        <f t="shared" si="680"/>
        <v>-2.7260086104001324E-2</v>
      </c>
      <c r="CK475" s="16"/>
      <c r="CL475" s="16">
        <f t="shared" si="680"/>
        <v>-2.9083056164189158E-2</v>
      </c>
      <c r="CM475" s="16">
        <f t="shared" si="680"/>
        <v>2.1029897944093712E-3</v>
      </c>
      <c r="CN475" s="16">
        <f t="shared" si="680"/>
        <v>-3.3504538977304099E-2</v>
      </c>
      <c r="CO475" s="16">
        <f t="shared" si="680"/>
        <v>2.3693978824492756E-2</v>
      </c>
      <c r="CP475" s="16">
        <f t="shared" si="680"/>
        <v>-8.2241784676971852E-2</v>
      </c>
      <c r="CQ475" s="16">
        <f t="shared" si="680"/>
        <v>-2.625791944908118E-2</v>
      </c>
      <c r="CR475" s="16">
        <f t="shared" si="680"/>
        <v>-2.7260086104001324E-2</v>
      </c>
      <c r="CS475" s="16"/>
      <c r="CT475" s="16">
        <f t="shared" ref="CT475:CZ475" si="681">CT231/CT230-1</f>
        <v>-1.874057015802455E-3</v>
      </c>
      <c r="CU475" s="16">
        <f t="shared" si="681"/>
        <v>3.0185947424328452E-2</v>
      </c>
      <c r="CV475" s="16">
        <f t="shared" si="681"/>
        <v>-6.4194475667115336E-3</v>
      </c>
      <c r="CW475" s="16">
        <f t="shared" si="681"/>
        <v>5.2382002836106167E-2</v>
      </c>
      <c r="CX475" s="16">
        <f t="shared" si="681"/>
        <v>-5.6522506980060783E-2</v>
      </c>
      <c r="CY475" s="16">
        <f t="shared" si="681"/>
        <v>2.8024023394721986E-2</v>
      </c>
      <c r="CZ475" s="16">
        <f t="shared" si="681"/>
        <v>2.8024023394721986E-2</v>
      </c>
    </row>
    <row r="476" spans="41:104" x14ac:dyDescent="0.25">
      <c r="AO476" s="78">
        <v>42734</v>
      </c>
      <c r="AP476" s="18">
        <f t="shared" ref="AP476:CR476" si="682">AP232/AP231-1</f>
        <v>1.3572006709756002E-2</v>
      </c>
      <c r="AQ476" s="18">
        <f t="shared" si="682"/>
        <v>6.6018299031880279E-3</v>
      </c>
      <c r="AR476" s="18">
        <f t="shared" si="682"/>
        <v>-2.354088705063595E-3</v>
      </c>
      <c r="AS476" s="18">
        <f t="shared" si="682"/>
        <v>-7.0221136159187569E-3</v>
      </c>
      <c r="AT476" s="18">
        <f t="shared" si="682"/>
        <v>1.1987344039161796E-2</v>
      </c>
      <c r="AU476" s="18">
        <f t="shared" si="682"/>
        <v>1.4186856665458381E-2</v>
      </c>
      <c r="AV476" s="18">
        <f t="shared" si="682"/>
        <v>-1.025807988565075E-2</v>
      </c>
      <c r="AW476" s="16"/>
      <c r="AX476" s="18">
        <f t="shared" si="682"/>
        <v>-1.3390273823576937E-2</v>
      </c>
      <c r="AY476" s="18">
        <f t="shared" si="682"/>
        <v>-6.8768442305292554E-3</v>
      </c>
      <c r="AZ476" s="18">
        <f t="shared" si="682"/>
        <v>-1.5712840636274761E-2</v>
      </c>
      <c r="BA476" s="18">
        <f t="shared" si="682"/>
        <v>-2.03183594153582E-2</v>
      </c>
      <c r="BB476" s="18">
        <f t="shared" si="682"/>
        <v>-1.5634436035170118E-3</v>
      </c>
      <c r="BC476" s="18">
        <f t="shared" si="682"/>
        <v>6.0661694643493469E-4</v>
      </c>
      <c r="BD476" s="18">
        <f t="shared" si="682"/>
        <v>-2.3510995210654695E-2</v>
      </c>
      <c r="BE476" s="16"/>
      <c r="BF476" s="18">
        <f t="shared" si="682"/>
        <v>-6.5585315931951937E-3</v>
      </c>
      <c r="BG476" s="18">
        <f t="shared" si="682"/>
        <v>6.9244626817719368E-3</v>
      </c>
      <c r="BH476" s="18">
        <f t="shared" si="682"/>
        <v>-8.8971809331134244E-3</v>
      </c>
      <c r="BI476" s="18">
        <f t="shared" si="682"/>
        <v>-1.353459045511296E-2</v>
      </c>
      <c r="BJ476" s="18">
        <f t="shared" si="682"/>
        <v>5.350193071367304E-3</v>
      </c>
      <c r="BK476" s="18">
        <f t="shared" si="682"/>
        <v>7.535280124614685E-3</v>
      </c>
      <c r="BL476" s="18">
        <f t="shared" si="682"/>
        <v>-1.6749333537830369E-2</v>
      </c>
      <c r="BM476" s="16"/>
      <c r="BN476" s="18">
        <f t="shared" si="682"/>
        <v>2.3596435152106743E-3</v>
      </c>
      <c r="BO476" s="18">
        <f t="shared" si="682"/>
        <v>1.59636753225878E-2</v>
      </c>
      <c r="BP476" s="18">
        <f t="shared" si="682"/>
        <v>8.9770513835183419E-3</v>
      </c>
      <c r="BQ476" s="18">
        <f t="shared" si="682"/>
        <v>-4.6790397855648314E-3</v>
      </c>
      <c r="BR476" s="18">
        <f t="shared" si="682"/>
        <v>1.4375273412998935E-2</v>
      </c>
      <c r="BS476" s="18">
        <f t="shared" si="682"/>
        <v>1.6579976105000949E-2</v>
      </c>
      <c r="BT476" s="18">
        <f t="shared" si="682"/>
        <v>-7.9226417821206541E-3</v>
      </c>
      <c r="BU476" s="16"/>
      <c r="BV476" s="18">
        <f t="shared" si="682"/>
        <v>7.0717724052140607E-3</v>
      </c>
      <c r="BW476" s="18">
        <f t="shared" si="682"/>
        <v>2.0739757257503433E-2</v>
      </c>
      <c r="BX476" s="18">
        <f t="shared" si="682"/>
        <v>1.3720288946935444E-2</v>
      </c>
      <c r="BY476" s="18">
        <f t="shared" si="682"/>
        <v>4.7010361206065721E-3</v>
      </c>
      <c r="BZ476" s="18">
        <f t="shared" si="682"/>
        <v>1.9143888213163596E-2</v>
      </c>
      <c r="CA476" s="18">
        <f t="shared" si="682"/>
        <v>2.1358955292155812E-2</v>
      </c>
      <c r="CB476" s="18">
        <f t="shared" si="682"/>
        <v>-3.2588502867023639E-3</v>
      </c>
      <c r="CC476" s="16"/>
      <c r="CD476" s="18">
        <f t="shared" si="682"/>
        <v>-1.3988405166384443E-2</v>
      </c>
      <c r="CE476" s="18">
        <f t="shared" si="682"/>
        <v>1.5658917870151612E-3</v>
      </c>
      <c r="CF476" s="18">
        <f t="shared" si="682"/>
        <v>-5.3217208374151115E-3</v>
      </c>
      <c r="CG476" s="18">
        <f t="shared" si="682"/>
        <v>-1.4171553457362318E-2</v>
      </c>
      <c r="CH476" s="18">
        <f t="shared" si="682"/>
        <v>-1.8784283980477046E-2</v>
      </c>
      <c r="CI476" s="18">
        <f t="shared" si="682"/>
        <v>2.1734586299444469E-3</v>
      </c>
      <c r="CJ476" s="18">
        <f t="shared" si="682"/>
        <v>-2.4102990874365737E-2</v>
      </c>
      <c r="CK476" s="16"/>
      <c r="CL476" s="18">
        <f t="shared" si="682"/>
        <v>-1.3988405166384443E-2</v>
      </c>
      <c r="CM476" s="18">
        <f t="shared" si="682"/>
        <v>-6.0624918540552741E-4</v>
      </c>
      <c r="CN476" s="18">
        <f t="shared" si="682"/>
        <v>-7.4789243347217482E-3</v>
      </c>
      <c r="CO476" s="18">
        <f t="shared" si="682"/>
        <v>-1.6309563924844062E-2</v>
      </c>
      <c r="CP476" s="18">
        <f t="shared" si="682"/>
        <v>-2.0912290611919349E-2</v>
      </c>
      <c r="CQ476" s="18">
        <f t="shared" si="682"/>
        <v>-2.1687449525112923E-3</v>
      </c>
      <c r="CR476" s="18">
        <f t="shared" si="682"/>
        <v>-2.4102990874365737E-2</v>
      </c>
      <c r="CS476" s="16"/>
      <c r="CT476" s="18">
        <f t="shared" ref="CT476:CZ476" si="683">CT232/CT231-1</f>
        <v>1.0364398715642542E-2</v>
      </c>
      <c r="CU476" s="18">
        <f t="shared" si="683"/>
        <v>2.40770711143099E-2</v>
      </c>
      <c r="CV476" s="18">
        <f t="shared" si="683"/>
        <v>1.7034652616200185E-2</v>
      </c>
      <c r="CW476" s="18">
        <f t="shared" si="683"/>
        <v>7.9859112966278456E-3</v>
      </c>
      <c r="CX476" s="18">
        <f t="shared" si="683"/>
        <v>3.2695051143818432E-3</v>
      </c>
      <c r="CY476" s="18">
        <f t="shared" si="683"/>
        <v>2.4698293620103673E-2</v>
      </c>
      <c r="CZ476" s="18">
        <f t="shared" si="683"/>
        <v>2.4698293620103673E-2</v>
      </c>
    </row>
    <row r="477" spans="41:104" x14ac:dyDescent="0.25">
      <c r="AO477" s="78">
        <v>42766</v>
      </c>
      <c r="AP477" s="16">
        <f t="shared" ref="AP477:CR477" si="684">AP233/AP232-1</f>
        <v>-4.5621831817234892E-2</v>
      </c>
      <c r="AQ477" s="16">
        <f t="shared" si="684"/>
        <v>-2.0115764685168513E-2</v>
      </c>
      <c r="AR477" s="16">
        <f t="shared" si="684"/>
        <v>-2.4799759335163318E-2</v>
      </c>
      <c r="AS477" s="16">
        <f t="shared" si="684"/>
        <v>-1.1682622099626894E-2</v>
      </c>
      <c r="AT477" s="16">
        <f t="shared" si="684"/>
        <v>-1.6482025507615683E-2</v>
      </c>
      <c r="AU477" s="16">
        <f t="shared" si="684"/>
        <v>-1.6381976717076752E-2</v>
      </c>
      <c r="AV477" s="16">
        <f t="shared" si="684"/>
        <v>3.6232872425949747E-3</v>
      </c>
      <c r="AW477" s="16"/>
      <c r="AX477" s="16">
        <f t="shared" si="684"/>
        <v>4.7802677532013949E-2</v>
      </c>
      <c r="AY477" s="16">
        <f t="shared" si="684"/>
        <v>2.6725325434290514E-2</v>
      </c>
      <c r="AZ477" s="16">
        <f t="shared" si="684"/>
        <v>2.1817423298480021E-2</v>
      </c>
      <c r="BA477" s="16">
        <f t="shared" si="684"/>
        <v>3.5561594815430198E-2</v>
      </c>
      <c r="BB477" s="16">
        <f t="shared" si="684"/>
        <v>3.0532767073983447E-2</v>
      </c>
      <c r="BC477" s="16">
        <f t="shared" si="684"/>
        <v>3.0637598464593685E-2</v>
      </c>
      <c r="BD477" s="16">
        <f t="shared" si="684"/>
        <v>5.1599167606272367E-2</v>
      </c>
      <c r="BE477" s="16"/>
      <c r="BF477" s="16">
        <f t="shared" si="684"/>
        <v>2.0528715495361949E-2</v>
      </c>
      <c r="BG477" s="16">
        <f t="shared" si="684"/>
        <v>-2.6029673927626229E-2</v>
      </c>
      <c r="BH477" s="16">
        <f t="shared" si="684"/>
        <v>-4.7801510435464545E-3</v>
      </c>
      <c r="BI477" s="16">
        <f t="shared" si="684"/>
        <v>8.6062641704121035E-3</v>
      </c>
      <c r="BJ477" s="16">
        <f t="shared" si="684"/>
        <v>3.7083351753131044E-3</v>
      </c>
      <c r="BK477" s="16">
        <f t="shared" si="684"/>
        <v>3.8104378390086957E-3</v>
      </c>
      <c r="BL477" s="16">
        <f t="shared" si="684"/>
        <v>2.4226384170918047E-2</v>
      </c>
      <c r="BM477" s="16"/>
      <c r="BN477" s="16">
        <f t="shared" si="684"/>
        <v>2.5430427825013924E-2</v>
      </c>
      <c r="BO477" s="16">
        <f t="shared" si="684"/>
        <v>-2.1351586693493907E-2</v>
      </c>
      <c r="BP477" s="16">
        <f t="shared" si="684"/>
        <v>4.8031106378743083E-3</v>
      </c>
      <c r="BQ477" s="16">
        <f t="shared" si="684"/>
        <v>1.3450711647275737E-2</v>
      </c>
      <c r="BR477" s="16">
        <f t="shared" si="684"/>
        <v>8.5292573573167996E-3</v>
      </c>
      <c r="BS477" s="16">
        <f t="shared" si="684"/>
        <v>8.6318504314024658E-3</v>
      </c>
      <c r="BT477" s="16">
        <f t="shared" si="684"/>
        <v>2.9145856812321069E-2</v>
      </c>
      <c r="BU477" s="16"/>
      <c r="BV477" s="16">
        <f t="shared" si="684"/>
        <v>1.1820719093744936E-2</v>
      </c>
      <c r="BW477" s="16">
        <f t="shared" si="684"/>
        <v>-3.4340395581943461E-2</v>
      </c>
      <c r="BX477" s="16">
        <f t="shared" si="684"/>
        <v>-8.5328283951229267E-3</v>
      </c>
      <c r="BY477" s="16">
        <f t="shared" si="684"/>
        <v>-1.3272191230112029E-2</v>
      </c>
      <c r="BZ477" s="16">
        <f t="shared" si="684"/>
        <v>-4.8561358074922234E-3</v>
      </c>
      <c r="CA477" s="16">
        <f t="shared" si="684"/>
        <v>-4.7549043683047243E-3</v>
      </c>
      <c r="CB477" s="16">
        <f t="shared" si="684"/>
        <v>1.5486836197030396E-2</v>
      </c>
      <c r="CC477" s="16"/>
      <c r="CD477" s="16">
        <f t="shared" si="684"/>
        <v>1.6654815517105348E-2</v>
      </c>
      <c r="CE477" s="16">
        <f t="shared" si="684"/>
        <v>-2.9628138036479568E-2</v>
      </c>
      <c r="CF477" s="16">
        <f t="shared" si="684"/>
        <v>-3.6946342332262461E-3</v>
      </c>
      <c r="CG477" s="16">
        <f t="shared" si="684"/>
        <v>-8.4571243670873431E-3</v>
      </c>
      <c r="CH477" s="16">
        <f t="shared" si="684"/>
        <v>4.879832938961437E-3</v>
      </c>
      <c r="CI477" s="16">
        <f t="shared" si="684"/>
        <v>1.0172543169906234E-4</v>
      </c>
      <c r="CJ477" s="16">
        <f t="shared" si="684"/>
        <v>2.0338447940291049E-2</v>
      </c>
      <c r="CK477" s="16"/>
      <c r="CL477" s="16">
        <f t="shared" si="684"/>
        <v>1.6654815517105348E-2</v>
      </c>
      <c r="CM477" s="16">
        <f t="shared" si="684"/>
        <v>-2.9726839492598023E-2</v>
      </c>
      <c r="CN477" s="16">
        <f t="shared" si="684"/>
        <v>-3.7959735178801912E-3</v>
      </c>
      <c r="CO477" s="16">
        <f t="shared" si="684"/>
        <v>-8.5579792346537342E-3</v>
      </c>
      <c r="CP477" s="16">
        <f t="shared" si="684"/>
        <v>4.7776215016530621E-3</v>
      </c>
      <c r="CQ477" s="16">
        <f t="shared" si="684"/>
        <v>-1.0171508468803658E-4</v>
      </c>
      <c r="CR477" s="16">
        <f t="shared" si="684"/>
        <v>2.0338447940291049E-2</v>
      </c>
      <c r="CS477" s="16"/>
      <c r="CT477" s="16">
        <f t="shared" ref="CT477:CZ477" si="685">CT233/CT232-1</f>
        <v>-3.6102064277022672E-3</v>
      </c>
      <c r="CU477" s="16">
        <f t="shared" si="685"/>
        <v>-4.9067334014467057E-2</v>
      </c>
      <c r="CV477" s="16">
        <f t="shared" si="685"/>
        <v>-2.3653349049906347E-2</v>
      </c>
      <c r="CW477" s="16">
        <f t="shared" si="685"/>
        <v>-2.8320433512308396E-2</v>
      </c>
      <c r="CX477" s="16">
        <f t="shared" si="685"/>
        <v>-1.5250651849932573E-2</v>
      </c>
      <c r="CY477" s="16">
        <f t="shared" si="685"/>
        <v>-1.993304082713665E-2</v>
      </c>
      <c r="CZ477" s="16">
        <f t="shared" si="685"/>
        <v>-1.993304082713665E-2</v>
      </c>
    </row>
    <row r="478" spans="41:104" x14ac:dyDescent="0.25">
      <c r="AO478" s="78">
        <v>42794</v>
      </c>
      <c r="AP478" s="18">
        <f t="shared" ref="AP478:CR478" si="686">AP234/AP233-1</f>
        <v>1.7886592937524259E-2</v>
      </c>
      <c r="AQ478" s="18">
        <f t="shared" si="686"/>
        <v>-2.9984502392021994E-3</v>
      </c>
      <c r="AR478" s="18">
        <f t="shared" si="686"/>
        <v>1.8219677251432032E-3</v>
      </c>
      <c r="AS478" s="18">
        <f t="shared" si="686"/>
        <v>1.7799485579817365E-2</v>
      </c>
      <c r="AT478" s="18">
        <f t="shared" si="686"/>
        <v>1.0796286077590089E-3</v>
      </c>
      <c r="AU478" s="18">
        <f t="shared" si="686"/>
        <v>-2.781069763767019E-3</v>
      </c>
      <c r="AV478" s="18">
        <f t="shared" si="686"/>
        <v>2.7548209366391241E-2</v>
      </c>
      <c r="AW478" s="16"/>
      <c r="AX478" s="18">
        <f t="shared" si="686"/>
        <v>-1.7572284635271052E-2</v>
      </c>
      <c r="AY478" s="18">
        <f t="shared" si="686"/>
        <v>-2.0518045253405282E-2</v>
      </c>
      <c r="AZ478" s="18">
        <f t="shared" si="686"/>
        <v>-1.5782333045590291E-2</v>
      </c>
      <c r="BA478" s="18">
        <f t="shared" si="686"/>
        <v>-8.5576682423593731E-5</v>
      </c>
      <c r="BB478" s="18">
        <f t="shared" si="686"/>
        <v>-1.6511627568708054E-2</v>
      </c>
      <c r="BC478" s="18">
        <f t="shared" si="686"/>
        <v>-2.0304484649558585E-2</v>
      </c>
      <c r="BD478" s="18">
        <f t="shared" si="686"/>
        <v>9.4918397549417222E-3</v>
      </c>
      <c r="BE478" s="16"/>
      <c r="BF478" s="18">
        <f t="shared" si="686"/>
        <v>3.0074679822931216E-3</v>
      </c>
      <c r="BG478" s="18">
        <f t="shared" si="686"/>
        <v>2.0947854275389366E-2</v>
      </c>
      <c r="BH478" s="18">
        <f t="shared" si="686"/>
        <v>4.8349152170346077E-3</v>
      </c>
      <c r="BI478" s="18">
        <f t="shared" si="686"/>
        <v>2.0860484945093072E-2</v>
      </c>
      <c r="BJ478" s="18">
        <f t="shared" si="686"/>
        <v>4.0903435385226672E-3</v>
      </c>
      <c r="BK478" s="18">
        <f t="shared" si="686"/>
        <v>2.1803424025512719E-4</v>
      </c>
      <c r="BL478" s="18">
        <f t="shared" si="686"/>
        <v>3.0638527706323249E-2</v>
      </c>
      <c r="BM478" s="16"/>
      <c r="BN478" s="18">
        <f t="shared" si="686"/>
        <v>-1.8186541958951086E-3</v>
      </c>
      <c r="BO478" s="18">
        <f t="shared" si="686"/>
        <v>1.6035409214333107E-2</v>
      </c>
      <c r="BP478" s="18">
        <f t="shared" si="686"/>
        <v>-4.8116512909887055E-3</v>
      </c>
      <c r="BQ478" s="18">
        <f t="shared" si="686"/>
        <v>1.594846027478769E-2</v>
      </c>
      <c r="BR478" s="18">
        <f t="shared" si="686"/>
        <v>-7.4098905923358771E-4</v>
      </c>
      <c r="BS478" s="18">
        <f t="shared" si="686"/>
        <v>-4.5946661554673307E-3</v>
      </c>
      <c r="BT478" s="18">
        <f t="shared" si="686"/>
        <v>2.5679454503942489E-2</v>
      </c>
      <c r="BU478" s="16"/>
      <c r="BV478" s="18">
        <f t="shared" si="686"/>
        <v>-1.7488204535373142E-2</v>
      </c>
      <c r="BW478" s="18">
        <f t="shared" si="686"/>
        <v>8.5584006418892855E-5</v>
      </c>
      <c r="BX478" s="18">
        <f t="shared" si="686"/>
        <v>-2.0434217263503029E-2</v>
      </c>
      <c r="BY478" s="18">
        <f t="shared" si="686"/>
        <v>-1.5698099754464012E-2</v>
      </c>
      <c r="BZ478" s="18">
        <f t="shared" si="686"/>
        <v>-1.6427456693528852E-2</v>
      </c>
      <c r="CA478" s="18">
        <f t="shared" si="686"/>
        <v>-2.0220638382284273E-2</v>
      </c>
      <c r="CB478" s="18">
        <f t="shared" si="686"/>
        <v>9.5782361110352543E-3</v>
      </c>
      <c r="CC478" s="16"/>
      <c r="CD478" s="18">
        <f t="shared" si="686"/>
        <v>2.7888256825492341E-3</v>
      </c>
      <c r="CE478" s="18">
        <f t="shared" si="686"/>
        <v>1.6788838619300916E-2</v>
      </c>
      <c r="CF478" s="18">
        <f t="shared" si="686"/>
        <v>-4.0736807846469825E-3</v>
      </c>
      <c r="CG478" s="18">
        <f t="shared" si="686"/>
        <v>7.4153853117242541E-4</v>
      </c>
      <c r="CH478" s="18">
        <f t="shared" si="686"/>
        <v>1.6701825203766507E-2</v>
      </c>
      <c r="CI478" s="18">
        <f t="shared" si="686"/>
        <v>-3.8565347462872213E-3</v>
      </c>
      <c r="CJ478" s="18">
        <f t="shared" si="686"/>
        <v>3.041386220272968E-2</v>
      </c>
      <c r="CK478" s="16"/>
      <c r="CL478" s="18">
        <f t="shared" si="686"/>
        <v>2.7888256825492341E-3</v>
      </c>
      <c r="CM478" s="18">
        <f t="shared" si="686"/>
        <v>2.072530120983096E-2</v>
      </c>
      <c r="CN478" s="18">
        <f t="shared" si="686"/>
        <v>-2.1798671168793415E-4</v>
      </c>
      <c r="CO478" s="18">
        <f t="shared" si="686"/>
        <v>4.6158745580771043E-3</v>
      </c>
      <c r="CP478" s="18">
        <f t="shared" si="686"/>
        <v>2.0637950924887738E-2</v>
      </c>
      <c r="CQ478" s="18">
        <f t="shared" si="686"/>
        <v>3.8714651862969962E-3</v>
      </c>
      <c r="CR478" s="18">
        <f t="shared" si="686"/>
        <v>3.041386220272968E-2</v>
      </c>
      <c r="CS478" s="16"/>
      <c r="CT478" s="18">
        <f t="shared" ref="CT478:CZ478" si="687">CT234/CT233-1</f>
        <v>-2.6809651474530849E-2</v>
      </c>
      <c r="CU478" s="18">
        <f t="shared" si="687"/>
        <v>-9.4025918597282487E-3</v>
      </c>
      <c r="CV478" s="18">
        <f t="shared" si="687"/>
        <v>-2.9727714307856257E-2</v>
      </c>
      <c r="CW478" s="18">
        <f t="shared" si="687"/>
        <v>-2.5036530069096452E-2</v>
      </c>
      <c r="CX478" s="18">
        <f t="shared" si="687"/>
        <v>-9.4873638995343068E-3</v>
      </c>
      <c r="CY478" s="18">
        <f t="shared" si="687"/>
        <v>-2.9516161727205059E-2</v>
      </c>
      <c r="CZ478" s="18">
        <f t="shared" si="687"/>
        <v>-2.9516161727205059E-2</v>
      </c>
    </row>
    <row r="479" spans="41:104" x14ac:dyDescent="0.25">
      <c r="AO479" s="78">
        <v>42825</v>
      </c>
      <c r="AP479" s="16">
        <f t="shared" ref="AP479:CR479" si="688">AP235/AP234-1</f>
        <v>2.437484363645015E-2</v>
      </c>
      <c r="AQ479" s="16">
        <f t="shared" si="688"/>
        <v>3.3003300330032959E-2</v>
      </c>
      <c r="AR479" s="16">
        <f t="shared" si="688"/>
        <v>4.0385670159637233E-2</v>
      </c>
      <c r="AS479" s="16">
        <f t="shared" si="688"/>
        <v>3.603833694030345E-2</v>
      </c>
      <c r="AT479" s="16">
        <f t="shared" si="688"/>
        <v>2.6662033264631235E-2</v>
      </c>
      <c r="AU479" s="16">
        <f t="shared" si="688"/>
        <v>2.3784246304013656E-2</v>
      </c>
      <c r="AV479" s="16">
        <f t="shared" si="688"/>
        <v>2.0791094776708263E-2</v>
      </c>
      <c r="AW479" s="16"/>
      <c r="AX479" s="16">
        <f t="shared" si="688"/>
        <v>-2.3794847938593877E-2</v>
      </c>
      <c r="AY479" s="16">
        <f t="shared" si="688"/>
        <v>8.4231438786139812E-3</v>
      </c>
      <c r="AZ479" s="16">
        <f t="shared" si="688"/>
        <v>1.5629851340696721E-2</v>
      </c>
      <c r="BA479" s="16">
        <f t="shared" si="688"/>
        <v>1.1385962254255366E-2</v>
      </c>
      <c r="BB479" s="16">
        <f t="shared" si="688"/>
        <v>2.2327662987717822E-3</v>
      </c>
      <c r="BC479" s="16">
        <f t="shared" si="688"/>
        <v>-5.765441587182174E-4</v>
      </c>
      <c r="BD479" s="16">
        <f t="shared" si="688"/>
        <v>-3.4984741005742448E-3</v>
      </c>
      <c r="BE479" s="16"/>
      <c r="BF479" s="16">
        <f t="shared" si="688"/>
        <v>-3.1948881789137351E-2</v>
      </c>
      <c r="BG479" s="16">
        <f t="shared" si="688"/>
        <v>-8.352787150656793E-3</v>
      </c>
      <c r="BH479" s="16">
        <f t="shared" si="688"/>
        <v>7.1465113685946768E-3</v>
      </c>
      <c r="BI479" s="16">
        <f t="shared" si="688"/>
        <v>2.9380705843833343E-3</v>
      </c>
      <c r="BJ479" s="16">
        <f t="shared" si="688"/>
        <v>-6.1386706735359065E-3</v>
      </c>
      <c r="BK479" s="16">
        <f t="shared" si="688"/>
        <v>-8.9245155587344138E-3</v>
      </c>
      <c r="BL479" s="16">
        <f t="shared" si="688"/>
        <v>-1.1822039241716986E-2</v>
      </c>
      <c r="BM479" s="16"/>
      <c r="BN479" s="16">
        <f t="shared" si="688"/>
        <v>-3.8817980022197496E-2</v>
      </c>
      <c r="BO479" s="16">
        <f t="shared" si="688"/>
        <v>-1.5389318579070999E-2</v>
      </c>
      <c r="BP479" s="16">
        <f t="shared" si="688"/>
        <v>-7.0958011450422687E-3</v>
      </c>
      <c r="BQ479" s="16">
        <f t="shared" si="688"/>
        <v>-4.1785785252759222E-3</v>
      </c>
      <c r="BR479" s="16">
        <f t="shared" si="688"/>
        <v>-1.3190913032183893E-2</v>
      </c>
      <c r="BS479" s="16">
        <f t="shared" si="688"/>
        <v>-1.5956990116055891E-2</v>
      </c>
      <c r="BT479" s="16">
        <f t="shared" si="688"/>
        <v>-1.8833953547171212E-2</v>
      </c>
      <c r="BU479" s="16"/>
      <c r="BV479" s="16">
        <f t="shared" si="688"/>
        <v>-3.4784752315956124E-2</v>
      </c>
      <c r="BW479" s="16">
        <f t="shared" si="688"/>
        <v>-1.1257781578139836E-2</v>
      </c>
      <c r="BX479" s="16">
        <f t="shared" si="688"/>
        <v>-2.9294636135124286E-3</v>
      </c>
      <c r="BY479" s="16">
        <f t="shared" si="688"/>
        <v>4.1961123100644482E-3</v>
      </c>
      <c r="BZ479" s="16">
        <f t="shared" si="688"/>
        <v>-9.0501512746749002E-3</v>
      </c>
      <c r="CA479" s="16">
        <f t="shared" si="688"/>
        <v>-1.1827835128649267E-2</v>
      </c>
      <c r="CB479" s="16">
        <f t="shared" si="688"/>
        <v>-1.4716870621433342E-2</v>
      </c>
      <c r="CC479" s="16"/>
      <c r="CD479" s="16">
        <f t="shared" si="688"/>
        <v>-2.3231697879585345E-2</v>
      </c>
      <c r="CE479" s="16">
        <f t="shared" si="688"/>
        <v>-2.2277921595171835E-3</v>
      </c>
      <c r="CF479" s="16">
        <f t="shared" si="688"/>
        <v>6.1765867052057111E-3</v>
      </c>
      <c r="CG479" s="16">
        <f t="shared" si="688"/>
        <v>1.3367239120908092E-2</v>
      </c>
      <c r="CH479" s="16">
        <f t="shared" si="688"/>
        <v>9.1328045372995881E-3</v>
      </c>
      <c r="CI479" s="16">
        <f t="shared" si="688"/>
        <v>-2.8030518976791541E-3</v>
      </c>
      <c r="CJ479" s="16">
        <f t="shared" si="688"/>
        <v>-2.9236155353153936E-3</v>
      </c>
      <c r="CK479" s="16"/>
      <c r="CL479" s="16">
        <f t="shared" si="688"/>
        <v>-2.3231697879585345E-2</v>
      </c>
      <c r="CM479" s="16">
        <f t="shared" si="688"/>
        <v>5.7687675364093138E-4</v>
      </c>
      <c r="CN479" s="16">
        <f t="shared" si="688"/>
        <v>9.0048797481510068E-3</v>
      </c>
      <c r="CO479" s="16">
        <f t="shared" si="688"/>
        <v>1.6215744592238845E-2</v>
      </c>
      <c r="CP479" s="16">
        <f t="shared" si="688"/>
        <v>1.196940730483842E-2</v>
      </c>
      <c r="CQ479" s="16">
        <f t="shared" si="688"/>
        <v>2.8109310833865919E-3</v>
      </c>
      <c r="CR479" s="16">
        <f t="shared" si="688"/>
        <v>-2.9236155353153936E-3</v>
      </c>
      <c r="CS479" s="16"/>
      <c r="CT479" s="16">
        <f t="shared" ref="CT479:CZ479" si="689">CT235/CT234-1</f>
        <v>-2.0367629462183068E-2</v>
      </c>
      <c r="CU479" s="16">
        <f t="shared" si="689"/>
        <v>3.5107563908811645E-3</v>
      </c>
      <c r="CV479" s="16">
        <f t="shared" si="689"/>
        <v>1.1963471875698684E-2</v>
      </c>
      <c r="CW479" s="16">
        <f t="shared" si="689"/>
        <v>1.9195480332060644E-2</v>
      </c>
      <c r="CX479" s="16">
        <f t="shared" si="689"/>
        <v>1.4936691984887229E-2</v>
      </c>
      <c r="CY479" s="16">
        <f t="shared" si="689"/>
        <v>2.9321881260733207E-3</v>
      </c>
      <c r="CZ479" s="16">
        <f t="shared" si="689"/>
        <v>2.9321881260733207E-3</v>
      </c>
    </row>
    <row r="480" spans="41:104" x14ac:dyDescent="0.25">
      <c r="AO480" s="78">
        <v>42853</v>
      </c>
      <c r="AP480" s="18">
        <f t="shared" ref="AP480:CR480" si="690">AP236/AP235-1</f>
        <v>-1.5700412862706958E-3</v>
      </c>
      <c r="AQ480" s="18">
        <f t="shared" si="690"/>
        <v>1.9758148055261771E-2</v>
      </c>
      <c r="AR480" s="18">
        <f t="shared" si="690"/>
        <v>2.8218645948945742E-2</v>
      </c>
      <c r="AS480" s="18">
        <f t="shared" si="690"/>
        <v>-1.1287853231959355E-3</v>
      </c>
      <c r="AT480" s="18">
        <f t="shared" si="690"/>
        <v>6.8046266792720633E-3</v>
      </c>
      <c r="AU480" s="18">
        <f t="shared" si="690"/>
        <v>-2.6652221018418243E-2</v>
      </c>
      <c r="AV480" s="18">
        <f t="shared" si="690"/>
        <v>-2.011154790630465E-2</v>
      </c>
      <c r="AW480" s="16"/>
      <c r="AX480" s="18">
        <f t="shared" si="690"/>
        <v>1.5725101921955087E-3</v>
      </c>
      <c r="AY480" s="18">
        <f t="shared" si="690"/>
        <v>2.136172813665338E-2</v>
      </c>
      <c r="AZ480" s="18">
        <f t="shared" si="690"/>
        <v>2.9835530249505915E-2</v>
      </c>
      <c r="BA480" s="18">
        <f t="shared" si="690"/>
        <v>4.4194984257406311E-4</v>
      </c>
      <c r="BB480" s="18">
        <f t="shared" si="690"/>
        <v>8.387837216274896E-3</v>
      </c>
      <c r="BC480" s="18">
        <f t="shared" si="690"/>
        <v>-2.5121621715418874E-2</v>
      </c>
      <c r="BD480" s="18">
        <f t="shared" si="690"/>
        <v>-1.8570663328172587E-2</v>
      </c>
      <c r="BE480" s="16"/>
      <c r="BF480" s="18">
        <f t="shared" si="690"/>
        <v>-1.9375327466558345E-2</v>
      </c>
      <c r="BG480" s="18">
        <f t="shared" si="690"/>
        <v>-2.091494868877164E-2</v>
      </c>
      <c r="BH480" s="18">
        <f t="shared" si="690"/>
        <v>8.2965729764636897E-3</v>
      </c>
      <c r="BI480" s="18">
        <f t="shared" si="690"/>
        <v>-2.0482242204478029E-2</v>
      </c>
      <c r="BJ480" s="18">
        <f t="shared" si="690"/>
        <v>-1.2702542657484828E-2</v>
      </c>
      <c r="BK480" s="18">
        <f t="shared" si="690"/>
        <v>-4.551115297503372E-2</v>
      </c>
      <c r="BL480" s="18">
        <f t="shared" si="690"/>
        <v>-3.9097207546318957E-2</v>
      </c>
      <c r="BM480" s="16"/>
      <c r="BN480" s="18">
        <f t="shared" si="690"/>
        <v>-2.744420757211874E-2</v>
      </c>
      <c r="BO480" s="18">
        <f t="shared" si="690"/>
        <v>-2.8971160319432365E-2</v>
      </c>
      <c r="BP480" s="18">
        <f t="shared" si="690"/>
        <v>-8.2283062333261547E-3</v>
      </c>
      <c r="BQ480" s="18">
        <f t="shared" si="690"/>
        <v>-2.8542014276600414E-2</v>
      </c>
      <c r="BR480" s="18">
        <f t="shared" si="690"/>
        <v>-2.0826328479883416E-2</v>
      </c>
      <c r="BS480" s="18">
        <f t="shared" si="690"/>
        <v>-5.3364979504649468E-2</v>
      </c>
      <c r="BT480" s="18">
        <f t="shared" si="690"/>
        <v>-4.7003809983086065E-2</v>
      </c>
      <c r="BU480" s="16"/>
      <c r="BV480" s="18">
        <f t="shared" si="690"/>
        <v>1.1300609193760636E-3</v>
      </c>
      <c r="BW480" s="18">
        <f t="shared" si="690"/>
        <v>-4.4175460919415599E-4</v>
      </c>
      <c r="BX480" s="18">
        <f t="shared" si="690"/>
        <v>2.0910536885594411E-2</v>
      </c>
      <c r="BY480" s="18">
        <f t="shared" si="690"/>
        <v>2.938059565730633E-2</v>
      </c>
      <c r="BZ480" s="18">
        <f t="shared" si="690"/>
        <v>7.9423772413294014E-3</v>
      </c>
      <c r="CA480" s="18">
        <f t="shared" si="690"/>
        <v>-2.5552278732429601E-2</v>
      </c>
      <c r="CB480" s="18">
        <f t="shared" si="690"/>
        <v>-1.9004214261245544E-2</v>
      </c>
      <c r="CC480" s="16"/>
      <c r="CD480" s="18">
        <f t="shared" si="690"/>
        <v>2.7382012466607319E-2</v>
      </c>
      <c r="CE480" s="18">
        <f t="shared" si="690"/>
        <v>-8.3180666274498272E-3</v>
      </c>
      <c r="CF480" s="18">
        <f t="shared" si="690"/>
        <v>1.2865973231285244E-2</v>
      </c>
      <c r="CG480" s="18">
        <f t="shared" si="690"/>
        <v>2.1269289693575555E-2</v>
      </c>
      <c r="CH480" s="18">
        <f t="shared" si="690"/>
        <v>-7.8797929531122524E-3</v>
      </c>
      <c r="CI480" s="18">
        <f t="shared" si="690"/>
        <v>-3.3230725019649854E-2</v>
      </c>
      <c r="CJ480" s="18">
        <f t="shared" si="690"/>
        <v>6.7197699048096027E-3</v>
      </c>
      <c r="CK480" s="16"/>
      <c r="CL480" s="18">
        <f t="shared" si="690"/>
        <v>2.7382012466607319E-2</v>
      </c>
      <c r="CM480" s="18">
        <f t="shared" si="690"/>
        <v>2.5768980290262755E-2</v>
      </c>
      <c r="CN480" s="18">
        <f t="shared" si="690"/>
        <v>4.7681178378235378E-2</v>
      </c>
      <c r="CO480" s="18">
        <f t="shared" si="690"/>
        <v>5.637334173071773E-2</v>
      </c>
      <c r="CP480" s="18">
        <f t="shared" si="690"/>
        <v>2.6222318729619554E-2</v>
      </c>
      <c r="CQ480" s="18">
        <f t="shared" si="690"/>
        <v>3.4372963518441768E-2</v>
      </c>
      <c r="CR480" s="18">
        <f t="shared" si="690"/>
        <v>6.7197699048096027E-3</v>
      </c>
      <c r="CS480" s="16"/>
      <c r="CT480" s="18">
        <f t="shared" ref="CT480:CZ480" si="691">CT236/CT235-1</f>
        <v>2.0524323828220448E-2</v>
      </c>
      <c r="CU480" s="18">
        <f t="shared" si="691"/>
        <v>1.8922058506166461E-2</v>
      </c>
      <c r="CV480" s="18">
        <f t="shared" si="691"/>
        <v>4.0687994512414338E-2</v>
      </c>
      <c r="CW480" s="18">
        <f t="shared" si="691"/>
        <v>4.9322138404616078E-2</v>
      </c>
      <c r="CX480" s="18">
        <f t="shared" si="691"/>
        <v>1.9372370949518603E-2</v>
      </c>
      <c r="CY480" s="18">
        <f t="shared" si="691"/>
        <v>-6.6749160051211565E-3</v>
      </c>
      <c r="CZ480" s="18">
        <f t="shared" si="691"/>
        <v>-6.6749160051211565E-3</v>
      </c>
    </row>
    <row r="481" spans="40:104" x14ac:dyDescent="0.25">
      <c r="AO481" s="78">
        <v>42886</v>
      </c>
      <c r="AP481" s="16">
        <f t="shared" ref="AP481:CR481" si="692">AP237/AP236-1</f>
        <v>-1.7367501456028056E-2</v>
      </c>
      <c r="AQ481" s="16">
        <f t="shared" si="692"/>
        <v>1.417863367585892E-2</v>
      </c>
      <c r="AR481" s="16">
        <f t="shared" si="692"/>
        <v>-2.1948169936404249E-2</v>
      </c>
      <c r="AS481" s="16">
        <f t="shared" si="692"/>
        <v>-1.0910933014664725E-2</v>
      </c>
      <c r="AT481" s="16">
        <f t="shared" si="692"/>
        <v>1.0688615812659341E-2</v>
      </c>
      <c r="AU481" s="16">
        <f t="shared" si="692"/>
        <v>-6.3287113598780032E-3</v>
      </c>
      <c r="AV481" s="16">
        <f t="shared" si="692"/>
        <v>-2.4853503244162245E-2</v>
      </c>
      <c r="AW481" s="16"/>
      <c r="AX481" s="16">
        <f t="shared" si="692"/>
        <v>1.7674462712929273E-2</v>
      </c>
      <c r="AY481" s="16">
        <f t="shared" si="692"/>
        <v>3.2103696121012382E-2</v>
      </c>
      <c r="AZ481" s="16">
        <f t="shared" si="692"/>
        <v>-4.6616293346328774E-3</v>
      </c>
      <c r="BA481" s="16">
        <f t="shared" si="692"/>
        <v>6.570684819533712E-3</v>
      </c>
      <c r="BB481" s="16">
        <f t="shared" si="692"/>
        <v>2.8551994067222308E-2</v>
      </c>
      <c r="BC481" s="16">
        <f t="shared" si="692"/>
        <v>1.1233894780100506E-2</v>
      </c>
      <c r="BD481" s="16">
        <f t="shared" si="692"/>
        <v>-7.6183128476075002E-3</v>
      </c>
      <c r="BE481" s="16"/>
      <c r="BF481" s="16">
        <f t="shared" si="692"/>
        <v>-1.3980410555948009E-2</v>
      </c>
      <c r="BG481" s="16">
        <f t="shared" si="692"/>
        <v>-3.1105107211289673E-2</v>
      </c>
      <c r="BH481" s="16">
        <f t="shared" si="692"/>
        <v>-3.5621736065689524E-2</v>
      </c>
      <c r="BI481" s="16">
        <f t="shared" si="692"/>
        <v>-2.4738804247519286E-2</v>
      </c>
      <c r="BJ481" s="16">
        <f t="shared" si="692"/>
        <v>-3.4412259806243517E-3</v>
      </c>
      <c r="BK481" s="16">
        <f t="shared" si="692"/>
        <v>-2.0220643932724602E-2</v>
      </c>
      <c r="BL481" s="16">
        <f t="shared" si="692"/>
        <v>-3.8486451621003392E-2</v>
      </c>
      <c r="BM481" s="16"/>
      <c r="BN481" s="16">
        <f t="shared" si="692"/>
        <v>2.2440702283617275E-2</v>
      </c>
      <c r="BO481" s="16">
        <f t="shared" si="692"/>
        <v>4.6834618980042819E-3</v>
      </c>
      <c r="BP481" s="16">
        <f t="shared" si="692"/>
        <v>3.6937514456584664E-2</v>
      </c>
      <c r="BQ481" s="16">
        <f t="shared" si="692"/>
        <v>1.1284920269533982E-2</v>
      </c>
      <c r="BR481" s="16">
        <f t="shared" si="692"/>
        <v>3.3369178141552824E-2</v>
      </c>
      <c r="BS481" s="16">
        <f t="shared" si="692"/>
        <v>1.5969970196273442E-2</v>
      </c>
      <c r="BT481" s="16">
        <f t="shared" si="692"/>
        <v>-2.9705310275520702E-3</v>
      </c>
      <c r="BU481" s="16"/>
      <c r="BV481" s="16">
        <f t="shared" si="692"/>
        <v>1.1031294732556596E-2</v>
      </c>
      <c r="BW481" s="16">
        <f t="shared" si="692"/>
        <v>-6.5277927508009537E-3</v>
      </c>
      <c r="BX481" s="16">
        <f t="shared" si="692"/>
        <v>2.5366337095398928E-2</v>
      </c>
      <c r="BY481" s="16">
        <f t="shared" si="692"/>
        <v>-1.115899193525649E-2</v>
      </c>
      <c r="BZ481" s="16">
        <f t="shared" si="692"/>
        <v>2.1837819816528325E-2</v>
      </c>
      <c r="CA481" s="16">
        <f t="shared" si="692"/>
        <v>4.6327694923904428E-3</v>
      </c>
      <c r="CB481" s="16">
        <f t="shared" si="692"/>
        <v>-1.4096374831028546E-2</v>
      </c>
      <c r="CC481" s="16"/>
      <c r="CD481" s="16">
        <f t="shared" si="692"/>
        <v>6.3690190430469862E-3</v>
      </c>
      <c r="CE481" s="16">
        <f t="shared" si="692"/>
        <v>-2.7759407625392418E-2</v>
      </c>
      <c r="CF481" s="16">
        <f t="shared" si="692"/>
        <v>3.4531089087148636E-3</v>
      </c>
      <c r="CG481" s="16">
        <f t="shared" si="692"/>
        <v>-3.229163289112702E-2</v>
      </c>
      <c r="CH481" s="16">
        <f t="shared" si="692"/>
        <v>-2.1371121124142078E-2</v>
      </c>
      <c r="CI481" s="16">
        <f t="shared" si="692"/>
        <v>-1.6837359109713956E-2</v>
      </c>
      <c r="CJ481" s="16">
        <f t="shared" si="692"/>
        <v>-1.8642776636563885E-2</v>
      </c>
      <c r="CK481" s="16"/>
      <c r="CL481" s="16">
        <f t="shared" si="692"/>
        <v>6.3690190430469862E-3</v>
      </c>
      <c r="CM481" s="16">
        <f t="shared" si="692"/>
        <v>-1.1109096360484627E-2</v>
      </c>
      <c r="CN481" s="16">
        <f t="shared" si="692"/>
        <v>2.0637956706791805E-2</v>
      </c>
      <c r="CO481" s="16">
        <f t="shared" si="692"/>
        <v>-1.5718939205642157E-2</v>
      </c>
      <c r="CP481" s="16">
        <f t="shared" si="692"/>
        <v>-4.6114059117655648E-3</v>
      </c>
      <c r="CQ481" s="16">
        <f t="shared" si="692"/>
        <v>1.712571085336112E-2</v>
      </c>
      <c r="CR481" s="16">
        <f t="shared" si="692"/>
        <v>-1.8642776636563885E-2</v>
      </c>
      <c r="CS481" s="16"/>
      <c r="CT481" s="16">
        <f t="shared" ref="CT481:CZ481" si="693">CT237/CT236-1</f>
        <v>2.548694306634558E-2</v>
      </c>
      <c r="CU481" s="16">
        <f t="shared" si="693"/>
        <v>7.6767970895028625E-3</v>
      </c>
      <c r="CV481" s="16">
        <f t="shared" si="693"/>
        <v>4.0026946771459571E-2</v>
      </c>
      <c r="CW481" s="16">
        <f t="shared" si="693"/>
        <v>2.9793813723617557E-3</v>
      </c>
      <c r="CX481" s="16">
        <f t="shared" si="693"/>
        <v>1.429792372313532E-2</v>
      </c>
      <c r="CY481" s="16">
        <f t="shared" si="693"/>
        <v>1.8996932200355143E-2</v>
      </c>
      <c r="CZ481" s="16">
        <f t="shared" si="693"/>
        <v>1.8996932200355143E-2</v>
      </c>
    </row>
    <row r="482" spans="40:104" x14ac:dyDescent="0.25">
      <c r="AO482" s="78">
        <v>42916</v>
      </c>
      <c r="AP482" s="18">
        <f t="shared" ref="AP482:CR482" si="694">AP238/AP237-1</f>
        <v>-1.0597565167913214E-2</v>
      </c>
      <c r="AQ482" s="18">
        <f t="shared" si="694"/>
        <v>5.5352304237350491E-3</v>
      </c>
      <c r="AR482" s="18">
        <f t="shared" si="694"/>
        <v>-1.1588231507114743E-3</v>
      </c>
      <c r="AS482" s="18">
        <f t="shared" si="694"/>
        <v>-2.5293182922505153E-2</v>
      </c>
      <c r="AT482" s="18">
        <f t="shared" si="694"/>
        <v>-1.1699662774424802E-3</v>
      </c>
      <c r="AU482" s="18">
        <f t="shared" si="694"/>
        <v>2.9988798207713163E-2</v>
      </c>
      <c r="AV482" s="18">
        <f t="shared" si="694"/>
        <v>2.3689122146537622E-2</v>
      </c>
      <c r="AW482" s="16"/>
      <c r="AX482" s="18">
        <f t="shared" si="694"/>
        <v>1.0711076499131389E-2</v>
      </c>
      <c r="AY482" s="18">
        <f t="shared" si="694"/>
        <v>1.6305595199375356E-2</v>
      </c>
      <c r="AZ482" s="18">
        <f t="shared" si="694"/>
        <v>9.5398411050036103E-3</v>
      </c>
      <c r="BA482" s="18">
        <f t="shared" si="694"/>
        <v>-1.4853023640563179E-2</v>
      </c>
      <c r="BB482" s="18">
        <f t="shared" si="694"/>
        <v>9.5285786233898495E-3</v>
      </c>
      <c r="BC482" s="18">
        <f t="shared" si="694"/>
        <v>4.1021087018564328E-2</v>
      </c>
      <c r="BD482" s="18">
        <f t="shared" si="694"/>
        <v>3.4653934645177742E-2</v>
      </c>
      <c r="BE482" s="16"/>
      <c r="BF482" s="18">
        <f t="shared" si="694"/>
        <v>-5.5047603070084161E-3</v>
      </c>
      <c r="BG482" s="18">
        <f t="shared" si="694"/>
        <v>-1.6043988418834365E-2</v>
      </c>
      <c r="BH482" s="18">
        <f t="shared" si="694"/>
        <v>-6.6572044140370545E-3</v>
      </c>
      <c r="BI482" s="18">
        <f t="shared" si="694"/>
        <v>-3.0658710320123794E-2</v>
      </c>
      <c r="BJ482" s="18">
        <f t="shared" si="694"/>
        <v>-6.6682862005262855E-3</v>
      </c>
      <c r="BK482" s="18">
        <f t="shared" si="694"/>
        <v>2.4318956754676213E-2</v>
      </c>
      <c r="BL482" s="18">
        <f t="shared" si="694"/>
        <v>1.8053958900229095E-2</v>
      </c>
      <c r="BM482" s="16"/>
      <c r="BN482" s="18">
        <f t="shared" si="694"/>
        <v>1.1601675797614508E-3</v>
      </c>
      <c r="BO482" s="18">
        <f t="shared" si="694"/>
        <v>-9.4496925396836406E-3</v>
      </c>
      <c r="BP482" s="18">
        <f t="shared" si="694"/>
        <v>6.7018197983810257E-3</v>
      </c>
      <c r="BQ482" s="18">
        <f t="shared" si="694"/>
        <v>-2.4162359673559286E-2</v>
      </c>
      <c r="BR482" s="18">
        <f t="shared" si="694"/>
        <v>-1.1156054625649503E-5</v>
      </c>
      <c r="BS482" s="18">
        <f t="shared" si="694"/>
        <v>3.1183757818911362E-2</v>
      </c>
      <c r="BT482" s="18">
        <f t="shared" si="694"/>
        <v>2.4876773077806558E-2</v>
      </c>
      <c r="BU482" s="16"/>
      <c r="BV482" s="18">
        <f t="shared" si="694"/>
        <v>2.5949529109012381E-2</v>
      </c>
      <c r="BW482" s="18">
        <f t="shared" si="694"/>
        <v>1.5076962115289305E-2</v>
      </c>
      <c r="BX482" s="18">
        <f t="shared" si="694"/>
        <v>3.1628396155752858E-2</v>
      </c>
      <c r="BY482" s="18">
        <f t="shared" si="694"/>
        <v>2.4760635043219459E-2</v>
      </c>
      <c r="BZ482" s="18">
        <f t="shared" si="694"/>
        <v>2.4749202757596844E-2</v>
      </c>
      <c r="CA482" s="18">
        <f t="shared" si="694"/>
        <v>5.6716522508760914E-2</v>
      </c>
      <c r="CB482" s="18">
        <f t="shared" si="694"/>
        <v>5.0253372820258324E-2</v>
      </c>
      <c r="CC482" s="16"/>
      <c r="CD482" s="18">
        <f t="shared" si="694"/>
        <v>-2.9115654713815275E-2</v>
      </c>
      <c r="CE482" s="18">
        <f t="shared" si="694"/>
        <v>-9.438641783061974E-3</v>
      </c>
      <c r="CF482" s="18">
        <f t="shared" si="694"/>
        <v>6.7130507441670595E-3</v>
      </c>
      <c r="CG482" s="18">
        <f t="shared" si="694"/>
        <v>1.1156179084537143E-5</v>
      </c>
      <c r="CH482" s="18">
        <f t="shared" si="694"/>
        <v>-2.4151473054086603E-2</v>
      </c>
      <c r="CI482" s="18">
        <f t="shared" si="694"/>
        <v>3.1195261889582548E-2</v>
      </c>
      <c r="CJ482" s="18">
        <f t="shared" si="694"/>
        <v>-6.1162568681696339E-3</v>
      </c>
      <c r="CK482" s="16"/>
      <c r="CL482" s="18">
        <f t="shared" si="694"/>
        <v>-2.9115654713815275E-2</v>
      </c>
      <c r="CM482" s="18">
        <f t="shared" si="694"/>
        <v>-3.9404664833492475E-2</v>
      </c>
      <c r="CN482" s="18">
        <f t="shared" si="694"/>
        <v>-2.3741586147859151E-2</v>
      </c>
      <c r="CO482" s="18">
        <f t="shared" si="694"/>
        <v>-3.0240737969796316E-2</v>
      </c>
      <c r="CP482" s="18">
        <f t="shared" si="694"/>
        <v>-5.3672410055735309E-2</v>
      </c>
      <c r="CQ482" s="18">
        <f t="shared" si="694"/>
        <v>-3.0251556657097112E-2</v>
      </c>
      <c r="CR482" s="18">
        <f t="shared" si="694"/>
        <v>-6.1162568681696339E-3</v>
      </c>
      <c r="CS482" s="16"/>
      <c r="CT482" s="18">
        <f t="shared" ref="CT482:CZ482" si="695">CT238/CT237-1</f>
        <v>-2.3140933740572356E-2</v>
      </c>
      <c r="CU482" s="18">
        <f t="shared" si="695"/>
        <v>-3.3493261355123316E-2</v>
      </c>
      <c r="CV482" s="18">
        <f t="shared" si="695"/>
        <v>-1.7733793717311652E-2</v>
      </c>
      <c r="CW482" s="18">
        <f t="shared" si="695"/>
        <v>-2.4272940641536067E-2</v>
      </c>
      <c r="CX482" s="18">
        <f t="shared" si="695"/>
        <v>-4.7848808792979591E-2</v>
      </c>
      <c r="CY482" s="18">
        <f t="shared" si="695"/>
        <v>6.1538956748568019E-3</v>
      </c>
      <c r="CZ482" s="18">
        <f t="shared" si="695"/>
        <v>6.1538956748568019E-3</v>
      </c>
    </row>
    <row r="483" spans="40:104" x14ac:dyDescent="0.25">
      <c r="AO483" s="78">
        <v>42947</v>
      </c>
      <c r="AP483" s="16">
        <f t="shared" ref="AP483:CR483" si="696">AP239/AP238-1</f>
        <v>-5.7832624453363679E-2</v>
      </c>
      <c r="AQ483" s="16">
        <f t="shared" si="696"/>
        <v>-2.3654741433544402E-2</v>
      </c>
      <c r="AR483" s="16">
        <f t="shared" si="696"/>
        <v>-4.3211638506514438E-2</v>
      </c>
      <c r="AS483" s="16">
        <f t="shared" si="696"/>
        <v>-3.9112919524123879E-2</v>
      </c>
      <c r="AT483" s="16">
        <f t="shared" si="696"/>
        <v>-6.59967845659164E-2</v>
      </c>
      <c r="AU483" s="16">
        <f t="shared" si="696"/>
        <v>-2.0912311229880021E-2</v>
      </c>
      <c r="AV483" s="16">
        <f t="shared" si="696"/>
        <v>-1.9167238047746671E-2</v>
      </c>
      <c r="AW483" s="16"/>
      <c r="AX483" s="16">
        <f t="shared" si="696"/>
        <v>6.1382537704417706E-2</v>
      </c>
      <c r="AY483" s="16">
        <f t="shared" si="696"/>
        <v>3.6275808212940408E-2</v>
      </c>
      <c r="AZ483" s="16">
        <f t="shared" si="696"/>
        <v>1.5518459168007537E-2</v>
      </c>
      <c r="BA483" s="16">
        <f t="shared" si="696"/>
        <v>1.9868767922874397E-2</v>
      </c>
      <c r="BB483" s="16">
        <f t="shared" si="696"/>
        <v>-8.665296978486281E-3</v>
      </c>
      <c r="BC483" s="16">
        <f t="shared" si="696"/>
        <v>3.9186575741982921E-2</v>
      </c>
      <c r="BD483" s="16">
        <f t="shared" si="696"/>
        <v>4.103876594451572E-2</v>
      </c>
      <c r="BE483" s="16"/>
      <c r="BF483" s="16">
        <f t="shared" si="696"/>
        <v>2.4227844838695889E-2</v>
      </c>
      <c r="BG483" s="16">
        <f t="shared" si="696"/>
        <v>-3.5005939466538516E-2</v>
      </c>
      <c r="BH483" s="16">
        <f t="shared" si="696"/>
        <v>-2.003071854078009E-2</v>
      </c>
      <c r="BI483" s="16">
        <f t="shared" si="696"/>
        <v>-1.5832696430846838E-2</v>
      </c>
      <c r="BJ483" s="16">
        <f t="shared" si="696"/>
        <v>-4.3367899583536484E-2</v>
      </c>
      <c r="BK483" s="16">
        <f t="shared" si="696"/>
        <v>2.8088733771196583E-3</v>
      </c>
      <c r="BL483" s="16">
        <f t="shared" si="696"/>
        <v>4.5962259215419632E-3</v>
      </c>
      <c r="BM483" s="16"/>
      <c r="BN483" s="16">
        <f t="shared" si="696"/>
        <v>4.5163215028100945E-2</v>
      </c>
      <c r="BO483" s="16">
        <f t="shared" si="696"/>
        <v>-1.5281316679089607E-2</v>
      </c>
      <c r="BP483" s="16">
        <f t="shared" si="696"/>
        <v>2.0440149420758669E-2</v>
      </c>
      <c r="BQ483" s="16">
        <f t="shared" si="696"/>
        <v>4.2838303091321528E-3</v>
      </c>
      <c r="BR483" s="16">
        <f t="shared" si="696"/>
        <v>-2.3814196510329233E-2</v>
      </c>
      <c r="BS483" s="16">
        <f t="shared" si="696"/>
        <v>2.3306436589411117E-2</v>
      </c>
      <c r="BT483" s="16">
        <f t="shared" si="696"/>
        <v>2.5130322886908862E-2</v>
      </c>
      <c r="BU483" s="16"/>
      <c r="BV483" s="16">
        <f t="shared" si="696"/>
        <v>4.0705011357581533E-2</v>
      </c>
      <c r="BW483" s="16">
        <f t="shared" si="696"/>
        <v>-1.9481690730994927E-2</v>
      </c>
      <c r="BX483" s="16">
        <f t="shared" si="696"/>
        <v>1.6087403405323997E-2</v>
      </c>
      <c r="BY483" s="16">
        <f t="shared" si="696"/>
        <v>-4.2655573851204664E-3</v>
      </c>
      <c r="BZ483" s="16">
        <f t="shared" si="696"/>
        <v>-2.7978173073654355E-2</v>
      </c>
      <c r="CA483" s="16">
        <f t="shared" si="696"/>
        <v>1.8941464261575947E-2</v>
      </c>
      <c r="CB483" s="16">
        <f t="shared" si="696"/>
        <v>2.075757066740791E-2</v>
      </c>
      <c r="CC483" s="16"/>
      <c r="CD483" s="16">
        <f t="shared" si="696"/>
        <v>2.1358976800279317E-2</v>
      </c>
      <c r="CE483" s="16">
        <f t="shared" si="696"/>
        <v>8.7410406919834482E-3</v>
      </c>
      <c r="CF483" s="16">
        <f t="shared" si="696"/>
        <v>4.5333937220647824E-2</v>
      </c>
      <c r="CG483" s="16">
        <f t="shared" si="696"/>
        <v>2.4395147343055257E-2</v>
      </c>
      <c r="CH483" s="16">
        <f t="shared" si="696"/>
        <v>2.878348232377137E-2</v>
      </c>
      <c r="CI483" s="16">
        <f t="shared" si="696"/>
        <v>4.8270147887106596E-2</v>
      </c>
      <c r="CJ483" s="16">
        <f t="shared" si="696"/>
        <v>1.7823461597452628E-3</v>
      </c>
      <c r="CK483" s="16"/>
      <c r="CL483" s="16">
        <f t="shared" si="696"/>
        <v>2.1358976800279317E-2</v>
      </c>
      <c r="CM483" s="16">
        <f t="shared" si="696"/>
        <v>-3.770889333708316E-2</v>
      </c>
      <c r="CN483" s="16">
        <f t="shared" si="696"/>
        <v>-2.8010057067607841E-3</v>
      </c>
      <c r="CO483" s="16">
        <f t="shared" si="696"/>
        <v>-2.2775618090597916E-2</v>
      </c>
      <c r="CP483" s="16">
        <f t="shared" si="696"/>
        <v>-1.8589354664551694E-2</v>
      </c>
      <c r="CQ483" s="16">
        <f t="shared" si="696"/>
        <v>-4.6047431556073493E-2</v>
      </c>
      <c r="CR483" s="16">
        <f t="shared" si="696"/>
        <v>1.7823461597452628E-3</v>
      </c>
      <c r="CS483" s="16"/>
      <c r="CT483" s="16">
        <f t="shared" ref="CT483:CZ483" si="697">CT239/CT238-1</f>
        <v>1.9541800387658625E-2</v>
      </c>
      <c r="CU483" s="16">
        <f t="shared" si="697"/>
        <v>-3.9420977668667367E-2</v>
      </c>
      <c r="CV483" s="16">
        <f t="shared" si="697"/>
        <v>-4.5751972812019259E-3</v>
      </c>
      <c r="CW483" s="16">
        <f t="shared" si="697"/>
        <v>-2.4514271332974014E-2</v>
      </c>
      <c r="CX483" s="16">
        <f t="shared" si="697"/>
        <v>-2.0335456002384289E-2</v>
      </c>
      <c r="CY483" s="16">
        <f t="shared" si="697"/>
        <v>-1.7791750539204454E-3</v>
      </c>
      <c r="CZ483" s="16">
        <f t="shared" si="697"/>
        <v>-1.7791750539204454E-3</v>
      </c>
    </row>
    <row r="484" spans="40:104" x14ac:dyDescent="0.25">
      <c r="AO484" s="78">
        <v>42978</v>
      </c>
      <c r="AP484" s="18">
        <f t="shared" ref="AP484:CR484" si="698">AP240/AP239-1</f>
        <v>-1.305984384139991E-2</v>
      </c>
      <c r="AQ484" s="18">
        <f t="shared" si="698"/>
        <v>-7.3456763606685183E-3</v>
      </c>
      <c r="AR484" s="18">
        <f t="shared" si="698"/>
        <v>-3.4192393563784673E-2</v>
      </c>
      <c r="AS484" s="18">
        <f t="shared" si="698"/>
        <v>-1.1147255952214108E-2</v>
      </c>
      <c r="AT484" s="18">
        <f t="shared" si="698"/>
        <v>-4.6844454280550174E-3</v>
      </c>
      <c r="AU484" s="18">
        <f t="shared" si="698"/>
        <v>-1.32819194515853E-2</v>
      </c>
      <c r="AV484" s="18">
        <f t="shared" si="698"/>
        <v>-2.0185249912617942E-2</v>
      </c>
      <c r="AW484" s="16"/>
      <c r="AX484" s="18">
        <f t="shared" si="698"/>
        <v>1.3232660318769351E-2</v>
      </c>
      <c r="AY484" s="18">
        <f t="shared" si="698"/>
        <v>5.7897811180085412E-3</v>
      </c>
      <c r="AZ484" s="18">
        <f t="shared" si="698"/>
        <v>-2.1412189574530505E-2</v>
      </c>
      <c r="BA484" s="18">
        <f t="shared" si="698"/>
        <v>1.9378965150533833E-3</v>
      </c>
      <c r="BB484" s="18">
        <f t="shared" si="698"/>
        <v>8.4862272155830087E-3</v>
      </c>
      <c r="BC484" s="18">
        <f t="shared" si="698"/>
        <v>-2.250142612999495E-4</v>
      </c>
      <c r="BD484" s="18">
        <f t="shared" si="698"/>
        <v>-7.2196941493916089E-3</v>
      </c>
      <c r="BE484" s="16"/>
      <c r="BF484" s="18">
        <f t="shared" si="698"/>
        <v>7.4000346200451261E-3</v>
      </c>
      <c r="BG484" s="18">
        <f t="shared" si="698"/>
        <v>-5.7564525179135684E-3</v>
      </c>
      <c r="BH484" s="18">
        <f t="shared" si="698"/>
        <v>-2.7045383839854109E-2</v>
      </c>
      <c r="BI484" s="18">
        <f t="shared" si="698"/>
        <v>-3.8297114121339515E-3</v>
      </c>
      <c r="BJ484" s="18">
        <f t="shared" si="698"/>
        <v>2.6809241336467338E-3</v>
      </c>
      <c r="BK484" s="18">
        <f t="shared" si="698"/>
        <v>-5.9801714953026108E-3</v>
      </c>
      <c r="BL484" s="18">
        <f t="shared" si="698"/>
        <v>-1.2934586840740336E-2</v>
      </c>
      <c r="BM484" s="16"/>
      <c r="BN484" s="18">
        <f t="shared" si="698"/>
        <v>3.5402903576161604E-2</v>
      </c>
      <c r="BO484" s="18">
        <f t="shared" si="698"/>
        <v>2.1880703342524566E-2</v>
      </c>
      <c r="BP484" s="18">
        <f t="shared" si="698"/>
        <v>2.7797168943594963E-2</v>
      </c>
      <c r="BQ484" s="18">
        <f t="shared" si="698"/>
        <v>2.3861002396332376E-2</v>
      </c>
      <c r="BR484" s="18">
        <f t="shared" si="698"/>
        <v>3.0552615178309317E-2</v>
      </c>
      <c r="BS484" s="18">
        <f t="shared" si="698"/>
        <v>2.1650765610925493E-2</v>
      </c>
      <c r="BT484" s="18">
        <f t="shared" si="698"/>
        <v>1.4503037207226566E-2</v>
      </c>
      <c r="BU484" s="16"/>
      <c r="BV484" s="18">
        <f t="shared" si="698"/>
        <v>1.1272918055102776E-2</v>
      </c>
      <c r="BW484" s="18">
        <f t="shared" si="698"/>
        <v>-1.9341483357340206E-3</v>
      </c>
      <c r="BX484" s="18">
        <f t="shared" si="698"/>
        <v>3.8444344867611946E-3</v>
      </c>
      <c r="BY484" s="18">
        <f t="shared" si="698"/>
        <v>-2.3304923559434476E-2</v>
      </c>
      <c r="BZ484" s="18">
        <f t="shared" si="698"/>
        <v>6.5356652576036289E-3</v>
      </c>
      <c r="CA484" s="18">
        <f t="shared" si="698"/>
        <v>-2.1587273860748102E-3</v>
      </c>
      <c r="CB484" s="18">
        <f t="shared" si="698"/>
        <v>-9.1398785257018611E-3</v>
      </c>
      <c r="CC484" s="16"/>
      <c r="CD484" s="18">
        <f t="shared" si="698"/>
        <v>1.3460703430308474E-2</v>
      </c>
      <c r="CE484" s="18">
        <f t="shared" si="698"/>
        <v>-8.414817165141919E-3</v>
      </c>
      <c r="CF484" s="18">
        <f t="shared" si="698"/>
        <v>-2.6737559966678592E-3</v>
      </c>
      <c r="CG484" s="18">
        <f t="shared" si="698"/>
        <v>-2.9646827079297555E-2</v>
      </c>
      <c r="CH484" s="18">
        <f t="shared" si="698"/>
        <v>-6.4932276949480894E-3</v>
      </c>
      <c r="CI484" s="18">
        <f t="shared" si="698"/>
        <v>-8.6379379725736172E-3</v>
      </c>
      <c r="CJ484" s="18">
        <f t="shared" si="698"/>
        <v>-6.9962541450500071E-3</v>
      </c>
      <c r="CK484" s="16"/>
      <c r="CL484" s="18">
        <f t="shared" si="698"/>
        <v>1.3460703430308474E-2</v>
      </c>
      <c r="CM484" s="18">
        <f t="shared" si="698"/>
        <v>2.2506490411333679E-4</v>
      </c>
      <c r="CN484" s="18">
        <f t="shared" si="698"/>
        <v>6.016149098653889E-3</v>
      </c>
      <c r="CO484" s="18">
        <f t="shared" si="698"/>
        <v>-2.1191943802810753E-2</v>
      </c>
      <c r="CP484" s="18">
        <f t="shared" si="698"/>
        <v>2.1633975716597309E-3</v>
      </c>
      <c r="CQ484" s="18">
        <f t="shared" si="698"/>
        <v>8.7132020716109704E-3</v>
      </c>
      <c r="CR484" s="18">
        <f t="shared" si="698"/>
        <v>-6.9962541450500071E-3</v>
      </c>
      <c r="CS484" s="16"/>
      <c r="CT484" s="18">
        <f t="shared" ref="CT484:CZ484" si="699">CT240/CT239-1</f>
        <v>2.0601088022830449E-2</v>
      </c>
      <c r="CU484" s="18">
        <f t="shared" si="699"/>
        <v>7.2721971888896064E-3</v>
      </c>
      <c r="CV484" s="18">
        <f t="shared" si="699"/>
        <v>1.3104082736868472E-2</v>
      </c>
      <c r="CW484" s="18">
        <f t="shared" si="699"/>
        <v>-1.4295706050472812E-2</v>
      </c>
      <c r="CX484" s="18">
        <f t="shared" si="699"/>
        <v>9.2241864695317144E-3</v>
      </c>
      <c r="CY484" s="18">
        <f t="shared" si="699"/>
        <v>7.0455465795111749E-3</v>
      </c>
      <c r="CZ484" s="18">
        <f t="shared" si="699"/>
        <v>7.0455465795111749E-3</v>
      </c>
    </row>
    <row r="485" spans="40:104" x14ac:dyDescent="0.25">
      <c r="AO485" s="78">
        <v>43007</v>
      </c>
      <c r="AP485" s="16">
        <f t="shared" ref="AP485:CR485" si="700">AP241/AP240-1</f>
        <v>2.5962814549483904E-2</v>
      </c>
      <c r="AQ485" s="16">
        <f t="shared" si="700"/>
        <v>1.7656222953089884E-2</v>
      </c>
      <c r="AR485" s="16">
        <f t="shared" si="700"/>
        <v>6.199742922906748E-2</v>
      </c>
      <c r="AS485" s="16">
        <f t="shared" si="700"/>
        <v>4.4524481374870195E-3</v>
      </c>
      <c r="AT485" s="16">
        <f t="shared" si="700"/>
        <v>1.5663603122838099E-2</v>
      </c>
      <c r="AU485" s="16">
        <f t="shared" si="700"/>
        <v>2.6680175616345947E-2</v>
      </c>
      <c r="AV485" s="16">
        <f t="shared" si="700"/>
        <v>1.0912658197060221E-2</v>
      </c>
      <c r="AW485" s="16"/>
      <c r="AX485" s="16">
        <f t="shared" si="700"/>
        <v>-2.5305804636676532E-2</v>
      </c>
      <c r="AY485" s="16">
        <f t="shared" si="700"/>
        <v>-8.0963866122591988E-3</v>
      </c>
      <c r="AZ485" s="16">
        <f t="shared" si="700"/>
        <v>3.5122729760344029E-2</v>
      </c>
      <c r="BA485" s="16">
        <f t="shared" si="700"/>
        <v>-2.0966029281911824E-2</v>
      </c>
      <c r="BB485" s="16">
        <f t="shared" si="700"/>
        <v>-1.0038581594371432E-2</v>
      </c>
      <c r="BC485" s="16">
        <f t="shared" si="700"/>
        <v>6.9920766784981048E-4</v>
      </c>
      <c r="BD485" s="16">
        <f t="shared" si="700"/>
        <v>-1.4669300036018074E-2</v>
      </c>
      <c r="BE485" s="16"/>
      <c r="BF485" s="16">
        <f t="shared" si="700"/>
        <v>-1.7349889436979016E-2</v>
      </c>
      <c r="BG485" s="16">
        <f t="shared" si="700"/>
        <v>8.1624731505987036E-3</v>
      </c>
      <c r="BH485" s="16">
        <f t="shared" si="700"/>
        <v>4.3571891249587269E-2</v>
      </c>
      <c r="BI485" s="16">
        <f t="shared" si="700"/>
        <v>-1.2974690782401321E-2</v>
      </c>
      <c r="BJ485" s="16">
        <f t="shared" si="700"/>
        <v>-1.9580480965067926E-3</v>
      </c>
      <c r="BK485" s="16">
        <f t="shared" si="700"/>
        <v>8.8673880822640605E-3</v>
      </c>
      <c r="BL485" s="16">
        <f t="shared" si="700"/>
        <v>-6.6265646531014077E-3</v>
      </c>
      <c r="BM485" s="16"/>
      <c r="BN485" s="16">
        <f t="shared" si="700"/>
        <v>-5.8378134939623294E-2</v>
      </c>
      <c r="BO485" s="16">
        <f t="shared" si="700"/>
        <v>-3.393098108132131E-2</v>
      </c>
      <c r="BP485" s="16">
        <f t="shared" si="700"/>
        <v>-4.1752649352613136E-2</v>
      </c>
      <c r="BQ485" s="16">
        <f t="shared" si="700"/>
        <v>-5.4185612420318274E-2</v>
      </c>
      <c r="BR485" s="16">
        <f t="shared" si="700"/>
        <v>-4.362894375353088E-2</v>
      </c>
      <c r="BS485" s="16">
        <f t="shared" si="700"/>
        <v>-3.3255498215621238E-2</v>
      </c>
      <c r="BT485" s="16">
        <f t="shared" si="700"/>
        <v>-4.8102537375340981E-2</v>
      </c>
      <c r="BU485" s="16"/>
      <c r="BV485" s="16">
        <f t="shared" si="700"/>
        <v>-4.4327117184522757E-3</v>
      </c>
      <c r="BW485" s="16">
        <f t="shared" si="700"/>
        <v>2.1415017158734617E-2</v>
      </c>
      <c r="BX485" s="16">
        <f t="shared" si="700"/>
        <v>1.3145246288249979E-2</v>
      </c>
      <c r="BY485" s="16">
        <f t="shared" si="700"/>
        <v>5.7289900779557756E-2</v>
      </c>
      <c r="BZ485" s="16">
        <f t="shared" si="700"/>
        <v>1.116145916726996E-2</v>
      </c>
      <c r="CA485" s="16">
        <f t="shared" si="700"/>
        <v>2.212919837078875E-2</v>
      </c>
      <c r="CB485" s="16">
        <f t="shared" si="700"/>
        <v>6.4315738107383336E-3</v>
      </c>
      <c r="CC485" s="16"/>
      <c r="CD485" s="16">
        <f t="shared" si="700"/>
        <v>-2.5986842105263253E-2</v>
      </c>
      <c r="CE485" s="16">
        <f t="shared" si="700"/>
        <v>1.0140376592189693E-2</v>
      </c>
      <c r="CF485" s="16">
        <f t="shared" si="700"/>
        <v>1.9618895706463579E-3</v>
      </c>
      <c r="CG485" s="16">
        <f t="shared" si="700"/>
        <v>4.5619264059249209E-2</v>
      </c>
      <c r="CH485" s="16">
        <f t="shared" si="700"/>
        <v>-1.1038256122283374E-2</v>
      </c>
      <c r="CI485" s="16">
        <f t="shared" si="700"/>
        <v>1.0846674489107588E-2</v>
      </c>
      <c r="CJ485" s="16">
        <f t="shared" si="700"/>
        <v>-1.5357769433718693E-2</v>
      </c>
      <c r="CK485" s="16"/>
      <c r="CL485" s="16">
        <f t="shared" si="700"/>
        <v>-2.5986842105263253E-2</v>
      </c>
      <c r="CM485" s="16">
        <f t="shared" si="700"/>
        <v>-6.9871911808494502E-4</v>
      </c>
      <c r="CN485" s="16">
        <f t="shared" si="700"/>
        <v>-8.7894486302307895E-3</v>
      </c>
      <c r="CO485" s="16">
        <f t="shared" si="700"/>
        <v>3.4399469719496478E-2</v>
      </c>
      <c r="CP485" s="16">
        <f t="shared" si="700"/>
        <v>-2.1650099034506987E-2</v>
      </c>
      <c r="CQ485" s="16">
        <f t="shared" si="700"/>
        <v>-1.0730286563577773E-2</v>
      </c>
      <c r="CR485" s="16">
        <f t="shared" si="700"/>
        <v>-1.5357769433718693E-2</v>
      </c>
      <c r="CS485" s="16"/>
      <c r="CT485" s="16">
        <f t="shared" ref="CT485:CZ485" si="701">CT241/CT240-1</f>
        <v>-1.0794857605722963E-2</v>
      </c>
      <c r="CU485" s="16">
        <f t="shared" si="701"/>
        <v>1.4887692057655499E-2</v>
      </c>
      <c r="CV485" s="16">
        <f t="shared" si="701"/>
        <v>6.6707689347333954E-3</v>
      </c>
      <c r="CW485" s="16">
        <f t="shared" si="701"/>
        <v>5.0533318202895972E-2</v>
      </c>
      <c r="CX485" s="16">
        <f t="shared" si="701"/>
        <v>-6.390473011876785E-3</v>
      </c>
      <c r="CY485" s="16">
        <f t="shared" si="701"/>
        <v>1.559730931394876E-2</v>
      </c>
      <c r="CZ485" s="16">
        <f t="shared" si="701"/>
        <v>1.559730931394876E-2</v>
      </c>
    </row>
    <row r="486" spans="40:104" x14ac:dyDescent="0.25">
      <c r="AO486" s="78">
        <v>43039</v>
      </c>
      <c r="AP486" s="18">
        <f t="shared" ref="AP486:CR486" si="702">AP242/AP241-1</f>
        <v>2.5908622811644522E-2</v>
      </c>
      <c r="AQ486" s="18">
        <f t="shared" si="702"/>
        <v>1.1375233883313518E-2</v>
      </c>
      <c r="AR486" s="18">
        <f t="shared" si="702"/>
        <v>1.8089528152297252E-2</v>
      </c>
      <c r="AS486" s="18">
        <f t="shared" si="702"/>
        <v>1.4850995948445078E-2</v>
      </c>
      <c r="AT486" s="18">
        <f t="shared" si="702"/>
        <v>-4.001459498905291E-3</v>
      </c>
      <c r="AU486" s="18">
        <f t="shared" si="702"/>
        <v>-7.1741854636592217E-3</v>
      </c>
      <c r="AV486" s="18">
        <f t="shared" si="702"/>
        <v>3.1053260512154957E-3</v>
      </c>
      <c r="AW486" s="16"/>
      <c r="AX486" s="18">
        <f t="shared" si="702"/>
        <v>-2.5254318206857751E-2</v>
      </c>
      <c r="AY486" s="18">
        <f t="shared" si="702"/>
        <v>-1.4166358099710785E-2</v>
      </c>
      <c r="AZ486" s="18">
        <f t="shared" si="702"/>
        <v>-7.6216287547303807E-3</v>
      </c>
      <c r="BA486" s="18">
        <f t="shared" si="702"/>
        <v>-1.0778374035783411E-2</v>
      </c>
      <c r="BB486" s="18">
        <f t="shared" si="702"/>
        <v>-2.9154723574285835E-2</v>
      </c>
      <c r="BC486" s="18">
        <f t="shared" si="702"/>
        <v>-3.2247324507942765E-2</v>
      </c>
      <c r="BD486" s="18">
        <f t="shared" si="702"/>
        <v>-2.2227415047875843E-2</v>
      </c>
      <c r="BE486" s="16"/>
      <c r="BF486" s="18">
        <f t="shared" si="702"/>
        <v>-1.1247293291567817E-2</v>
      </c>
      <c r="BG486" s="18">
        <f t="shared" si="702"/>
        <v>1.4369927640533575E-2</v>
      </c>
      <c r="BH486" s="18">
        <f t="shared" si="702"/>
        <v>6.6387766320945563E-3</v>
      </c>
      <c r="BI486" s="18">
        <f t="shared" si="702"/>
        <v>3.4366691497731416E-3</v>
      </c>
      <c r="BJ486" s="18">
        <f t="shared" si="702"/>
        <v>-1.5203747201894657E-2</v>
      </c>
      <c r="BK486" s="18">
        <f t="shared" si="702"/>
        <v>-1.8340788587189349E-2</v>
      </c>
      <c r="BL486" s="18">
        <f t="shared" si="702"/>
        <v>-8.1768937532165076E-3</v>
      </c>
      <c r="BM486" s="16"/>
      <c r="BN486" s="18">
        <f t="shared" si="702"/>
        <v>-1.7768111400897735E-2</v>
      </c>
      <c r="BO486" s="18">
        <f t="shared" si="702"/>
        <v>7.6801641143855459E-3</v>
      </c>
      <c r="BP486" s="18">
        <f t="shared" si="702"/>
        <v>-6.5949939404339464E-3</v>
      </c>
      <c r="BQ486" s="18">
        <f t="shared" si="702"/>
        <v>-3.1809896028786033E-3</v>
      </c>
      <c r="BR486" s="18">
        <f t="shared" si="702"/>
        <v>-2.1698472521660461E-2</v>
      </c>
      <c r="BS486" s="18">
        <f t="shared" si="702"/>
        <v>-2.4814825138028018E-2</v>
      </c>
      <c r="BT486" s="18">
        <f t="shared" si="702"/>
        <v>-1.4717961128896562E-2</v>
      </c>
      <c r="BU486" s="16"/>
      <c r="BV486" s="18">
        <f t="shared" si="702"/>
        <v>-1.4633671354449262E-2</v>
      </c>
      <c r="BW486" s="18">
        <f t="shared" si="702"/>
        <v>1.089581318572308E-2</v>
      </c>
      <c r="BX486" s="18">
        <f t="shared" si="702"/>
        <v>-3.4248989053640155E-3</v>
      </c>
      <c r="BY486" s="18">
        <f t="shared" si="702"/>
        <v>3.1911405879101462E-3</v>
      </c>
      <c r="BZ486" s="18">
        <f t="shared" si="702"/>
        <v>-1.8576574810109547E-2</v>
      </c>
      <c r="CA486" s="18">
        <f t="shared" si="702"/>
        <v>-2.170287214579758E-2</v>
      </c>
      <c r="CB486" s="18">
        <f t="shared" si="702"/>
        <v>-1.1573787624115761E-2</v>
      </c>
      <c r="CC486" s="16"/>
      <c r="CD486" s="18">
        <f t="shared" si="702"/>
        <v>7.226026316619949E-3</v>
      </c>
      <c r="CE486" s="18">
        <f t="shared" si="702"/>
        <v>3.0030247128175258E-2</v>
      </c>
      <c r="CF486" s="18">
        <f t="shared" si="702"/>
        <v>1.5438469793824128E-2</v>
      </c>
      <c r="CG486" s="18">
        <f t="shared" si="702"/>
        <v>2.2179738978421293E-2</v>
      </c>
      <c r="CH486" s="18">
        <f t="shared" si="702"/>
        <v>1.8928195856457553E-2</v>
      </c>
      <c r="CI486" s="18">
        <f t="shared" si="702"/>
        <v>-3.1854725039633935E-3</v>
      </c>
      <c r="CJ486" s="18">
        <f t="shared" si="702"/>
        <v>1.0353791535603118E-2</v>
      </c>
      <c r="CK486" s="16"/>
      <c r="CL486" s="18">
        <f t="shared" si="702"/>
        <v>7.226026316619949E-3</v>
      </c>
      <c r="CM486" s="18">
        <f t="shared" si="702"/>
        <v>3.3321865518528782E-2</v>
      </c>
      <c r="CN486" s="18">
        <f t="shared" si="702"/>
        <v>1.8683457939332238E-2</v>
      </c>
      <c r="CO486" s="18">
        <f t="shared" si="702"/>
        <v>2.5446269875400995E-2</v>
      </c>
      <c r="CP486" s="18">
        <f t="shared" si="702"/>
        <v>2.2184335952616818E-2</v>
      </c>
      <c r="CQ486" s="18">
        <f t="shared" si="702"/>
        <v>3.1956521660705395E-3</v>
      </c>
      <c r="CR486" s="18">
        <f t="shared" si="702"/>
        <v>1.0353791535603118E-2</v>
      </c>
      <c r="CS486" s="16"/>
      <c r="CT486" s="18">
        <f t="shared" ref="CT486:CZ486" si="703">CT242/CT241-1</f>
        <v>-3.0957128534444545E-3</v>
      </c>
      <c r="CU486" s="18">
        <f t="shared" si="703"/>
        <v>2.2732704301547058E-2</v>
      </c>
      <c r="CV486" s="18">
        <f t="shared" si="703"/>
        <v>8.2443065721258257E-3</v>
      </c>
      <c r="CW486" s="18">
        <f t="shared" si="703"/>
        <v>1.4937815314039149E-2</v>
      </c>
      <c r="CX486" s="18">
        <f t="shared" si="703"/>
        <v>1.1709308675956542E-2</v>
      </c>
      <c r="CY486" s="18">
        <f t="shared" si="703"/>
        <v>-1.0247689098951018E-2</v>
      </c>
      <c r="CZ486" s="18">
        <f t="shared" si="703"/>
        <v>-1.0247689098951018E-2</v>
      </c>
    </row>
    <row r="487" spans="40:104" x14ac:dyDescent="0.25">
      <c r="AO487" s="78">
        <v>43069</v>
      </c>
      <c r="AP487" s="16">
        <f t="shared" ref="AP487:CR487" si="704">AP243/AP242-1</f>
        <v>1.8350083854619115E-2</v>
      </c>
      <c r="AQ487" s="16">
        <f t="shared" si="704"/>
        <v>4.0952761368175494E-2</v>
      </c>
      <c r="AR487" s="16">
        <f t="shared" si="704"/>
        <v>3.7038402344506061E-2</v>
      </c>
      <c r="AS487" s="16">
        <f t="shared" si="704"/>
        <v>2.8335350331761155E-2</v>
      </c>
      <c r="AT487" s="16">
        <f t="shared" si="704"/>
        <v>3.2897387991354554E-2</v>
      </c>
      <c r="AU487" s="16">
        <f t="shared" si="704"/>
        <v>1.7733741440787654E-2</v>
      </c>
      <c r="AV487" s="16">
        <f t="shared" si="704"/>
        <v>6.4152892396793781E-3</v>
      </c>
      <c r="AW487" s="16"/>
      <c r="AX487" s="16">
        <f t="shared" si="704"/>
        <v>-1.8019425878732287E-2</v>
      </c>
      <c r="AY487" s="16">
        <f t="shared" si="704"/>
        <v>2.2195390241439794E-2</v>
      </c>
      <c r="AZ487" s="16">
        <f t="shared" si="704"/>
        <v>1.8351565720060137E-2</v>
      </c>
      <c r="BA487" s="16">
        <f t="shared" si="704"/>
        <v>9.8053377079778681E-3</v>
      </c>
      <c r="BB487" s="16">
        <f t="shared" si="704"/>
        <v>1.4285170068108144E-2</v>
      </c>
      <c r="BC487" s="16">
        <f t="shared" si="704"/>
        <v>-6.0523627738962027E-4</v>
      </c>
      <c r="BD487" s="16">
        <f t="shared" si="704"/>
        <v>-1.1719736467997954E-2</v>
      </c>
      <c r="BE487" s="16"/>
      <c r="BF487" s="16">
        <f t="shared" si="704"/>
        <v>-3.9341613652428387E-2</v>
      </c>
      <c r="BG487" s="16">
        <f t="shared" si="704"/>
        <v>-2.1713451707307319E-2</v>
      </c>
      <c r="BH487" s="16">
        <f t="shared" si="704"/>
        <v>-3.7603618232630032E-3</v>
      </c>
      <c r="BI487" s="16">
        <f t="shared" si="704"/>
        <v>-1.2121021726125503E-2</v>
      </c>
      <c r="BJ487" s="16">
        <f t="shared" si="704"/>
        <v>-7.7384619896038176E-3</v>
      </c>
      <c r="BK487" s="16">
        <f t="shared" si="704"/>
        <v>-2.2305546216016325E-2</v>
      </c>
      <c r="BL487" s="16">
        <f t="shared" si="704"/>
        <v>-3.3178712243485009E-2</v>
      </c>
      <c r="BM487" s="16"/>
      <c r="BN487" s="16">
        <f t="shared" si="704"/>
        <v>-3.5715555239584917E-2</v>
      </c>
      <c r="BO487" s="16">
        <f t="shared" si="704"/>
        <v>-1.8020854818526222E-2</v>
      </c>
      <c r="BP487" s="16">
        <f t="shared" si="704"/>
        <v>3.7745555177317591E-3</v>
      </c>
      <c r="BQ487" s="16">
        <f t="shared" si="704"/>
        <v>-8.3922176778307156E-3</v>
      </c>
      <c r="BR487" s="16">
        <f t="shared" si="704"/>
        <v>-3.9931157262735884E-3</v>
      </c>
      <c r="BS487" s="16">
        <f t="shared" si="704"/>
        <v>-1.8615184220830416E-2</v>
      </c>
      <c r="BT487" s="16">
        <f t="shared" si="704"/>
        <v>-2.952939161712298E-2</v>
      </c>
      <c r="BU487" s="16"/>
      <c r="BV487" s="16">
        <f t="shared" si="704"/>
        <v>-2.7554581608635442E-2</v>
      </c>
      <c r="BW487" s="16">
        <f t="shared" si="704"/>
        <v>-9.7101266371137918E-3</v>
      </c>
      <c r="BX487" s="16">
        <f t="shared" si="704"/>
        <v>1.2269743554321311E-2</v>
      </c>
      <c r="BY487" s="16">
        <f t="shared" si="704"/>
        <v>8.4632430558155836E-3</v>
      </c>
      <c r="BZ487" s="16">
        <f t="shared" si="704"/>
        <v>4.4363326206002807E-3</v>
      </c>
      <c r="CA487" s="16">
        <f t="shared" si="704"/>
        <v>-1.0309485993604595E-2</v>
      </c>
      <c r="CB487" s="16">
        <f t="shared" si="704"/>
        <v>-2.1316062979853778E-2</v>
      </c>
      <c r="CC487" s="16"/>
      <c r="CD487" s="16">
        <f t="shared" si="704"/>
        <v>-1.7424735683502446E-2</v>
      </c>
      <c r="CE487" s="16">
        <f t="shared" si="704"/>
        <v>-1.4083978046478651E-2</v>
      </c>
      <c r="CF487" s="16">
        <f t="shared" si="704"/>
        <v>7.7988128060675344E-3</v>
      </c>
      <c r="CG487" s="16">
        <f t="shared" si="704"/>
        <v>4.009124624861693E-3</v>
      </c>
      <c r="CH487" s="16">
        <f t="shared" si="704"/>
        <v>-4.4167384995184023E-3</v>
      </c>
      <c r="CI487" s="16">
        <f t="shared" si="704"/>
        <v>-1.4680690189424306E-2</v>
      </c>
      <c r="CJ487" s="16">
        <f t="shared" si="704"/>
        <v>-1.1121231163157552E-2</v>
      </c>
      <c r="CK487" s="16"/>
      <c r="CL487" s="16">
        <f t="shared" si="704"/>
        <v>-1.7424735683502446E-2</v>
      </c>
      <c r="CM487" s="16">
        <f t="shared" si="704"/>
        <v>6.0560281017996154E-4</v>
      </c>
      <c r="CN487" s="16">
        <f t="shared" si="704"/>
        <v>2.2814434642322912E-2</v>
      </c>
      <c r="CO487" s="16">
        <f t="shared" si="704"/>
        <v>1.8968282290011462E-2</v>
      </c>
      <c r="CP487" s="16">
        <f t="shared" si="704"/>
        <v>1.0416878658228601E-2</v>
      </c>
      <c r="CQ487" s="16">
        <f t="shared" si="704"/>
        <v>1.4899424017425167E-2</v>
      </c>
      <c r="CR487" s="16">
        <f t="shared" si="704"/>
        <v>-1.1121231163157552E-2</v>
      </c>
      <c r="CS487" s="16"/>
      <c r="CT487" s="16">
        <f t="shared" ref="CT487:CZ487" si="705">CT243/CT242-1</f>
        <v>-6.3743956478702346E-3</v>
      </c>
      <c r="CU487" s="16">
        <f t="shared" si="705"/>
        <v>1.1858717512087891E-2</v>
      </c>
      <c r="CV487" s="16">
        <f t="shared" si="705"/>
        <v>3.4317316616471416E-2</v>
      </c>
      <c r="CW487" s="16">
        <f t="shared" si="705"/>
        <v>3.0427909265926756E-2</v>
      </c>
      <c r="CX487" s="16">
        <f t="shared" si="705"/>
        <v>2.1780333950055519E-2</v>
      </c>
      <c r="CY487" s="16">
        <f t="shared" si="705"/>
        <v>1.1246303908656996E-2</v>
      </c>
      <c r="CZ487" s="16">
        <f t="shared" si="705"/>
        <v>1.1246303908656996E-2</v>
      </c>
    </row>
    <row r="488" spans="40:104" x14ac:dyDescent="0.25">
      <c r="AO488" s="78">
        <v>43098</v>
      </c>
      <c r="AP488" s="18">
        <f t="shared" ref="AP488:CR488" si="706">AP244/AP243-1</f>
        <v>-1.3776025388277047E-2</v>
      </c>
      <c r="AQ488" s="18">
        <f t="shared" si="706"/>
        <v>-6.0385741694436446E-3</v>
      </c>
      <c r="AR488" s="18">
        <f t="shared" si="706"/>
        <v>-1.5773851841319519E-2</v>
      </c>
      <c r="AS488" s="18">
        <f t="shared" si="706"/>
        <v>-1.5339663988312435E-2</v>
      </c>
      <c r="AT488" s="18">
        <f t="shared" si="706"/>
        <v>-4.0078028019153722E-3</v>
      </c>
      <c r="AU488" s="18">
        <f t="shared" si="706"/>
        <v>1.1502805940532657E-2</v>
      </c>
      <c r="AV488" s="18">
        <f t="shared" si="706"/>
        <v>1.7785390050413685E-2</v>
      </c>
      <c r="AW488" s="16"/>
      <c r="AX488" s="18">
        <f t="shared" si="706"/>
        <v>1.3968455181492256E-2</v>
      </c>
      <c r="AY488" s="18">
        <f t="shared" si="706"/>
        <v>7.8455314594025882E-3</v>
      </c>
      <c r="AZ488" s="18">
        <f t="shared" si="706"/>
        <v>-2.0257330023122355E-3</v>
      </c>
      <c r="BA488" s="18">
        <f t="shared" si="706"/>
        <v>-1.5854802157401204E-3</v>
      </c>
      <c r="BB488" s="18">
        <f t="shared" si="706"/>
        <v>9.904669565762303E-3</v>
      </c>
      <c r="BC488" s="18">
        <f t="shared" si="706"/>
        <v>2.5631937551266804E-2</v>
      </c>
      <c r="BD488" s="18">
        <f t="shared" si="706"/>
        <v>3.2002279655710675E-2</v>
      </c>
      <c r="BE488" s="16"/>
      <c r="BF488" s="18">
        <f t="shared" si="706"/>
        <v>6.0752600780233923E-3</v>
      </c>
      <c r="BG488" s="18">
        <f t="shared" si="706"/>
        <v>-7.7844582473287627E-3</v>
      </c>
      <c r="BH488" s="18">
        <f t="shared" si="706"/>
        <v>-9.7944220156642725E-3</v>
      </c>
      <c r="BI488" s="18">
        <f t="shared" si="706"/>
        <v>-9.357596358527398E-3</v>
      </c>
      <c r="BJ488" s="18">
        <f t="shared" si="706"/>
        <v>2.0431088317449664E-3</v>
      </c>
      <c r="BK488" s="18">
        <f t="shared" si="706"/>
        <v>1.7647948556271942E-2</v>
      </c>
      <c r="BL488" s="18">
        <f t="shared" si="706"/>
        <v>2.3968700998582726E-2</v>
      </c>
      <c r="BM488" s="16"/>
      <c r="BN488" s="18">
        <f t="shared" si="706"/>
        <v>1.6026653905537591E-2</v>
      </c>
      <c r="BO488" s="18">
        <f t="shared" si="706"/>
        <v>2.0298449261686446E-3</v>
      </c>
      <c r="BP488" s="18">
        <f t="shared" si="706"/>
        <v>9.8913015977972751E-3</v>
      </c>
      <c r="BQ488" s="18">
        <f t="shared" si="706"/>
        <v>4.4114643145731769E-4</v>
      </c>
      <c r="BR488" s="18">
        <f t="shared" si="706"/>
        <v>1.1954619435194269E-2</v>
      </c>
      <c r="BS488" s="18">
        <f t="shared" si="706"/>
        <v>2.7713811335821736E-2</v>
      </c>
      <c r="BT488" s="18">
        <f t="shared" si="706"/>
        <v>3.4097084246864418E-2</v>
      </c>
      <c r="BU488" s="16"/>
      <c r="BV488" s="18">
        <f t="shared" si="706"/>
        <v>1.5578635014836584E-2</v>
      </c>
      <c r="BW488" s="18">
        <f t="shared" si="706"/>
        <v>1.5879979550805778E-3</v>
      </c>
      <c r="BX488" s="18">
        <f t="shared" si="706"/>
        <v>9.4459881023971626E-3</v>
      </c>
      <c r="BY488" s="18">
        <f t="shared" si="706"/>
        <v>-4.4095190709692034E-4</v>
      </c>
      <c r="BZ488" s="18">
        <f t="shared" si="706"/>
        <v>1.1508396115858854E-2</v>
      </c>
      <c r="CA488" s="18">
        <f t="shared" si="706"/>
        <v>2.7260638970763473E-2</v>
      </c>
      <c r="CB488" s="18">
        <f t="shared" si="706"/>
        <v>3.3641097165442391E-2</v>
      </c>
      <c r="CC488" s="16"/>
      <c r="CD488" s="18">
        <f t="shared" si="706"/>
        <v>-1.1371996076508184E-2</v>
      </c>
      <c r="CE488" s="18">
        <f t="shared" si="706"/>
        <v>-9.8075292294875771E-3</v>
      </c>
      <c r="CF488" s="18">
        <f t="shared" si="706"/>
        <v>-2.0389430491937199E-3</v>
      </c>
      <c r="CG488" s="18">
        <f t="shared" si="706"/>
        <v>-1.1813394796168164E-2</v>
      </c>
      <c r="CH488" s="18">
        <f t="shared" si="706"/>
        <v>-1.1377459801668821E-2</v>
      </c>
      <c r="CI488" s="18">
        <f t="shared" si="706"/>
        <v>1.5573022345036547E-2</v>
      </c>
      <c r="CJ488" s="18">
        <f t="shared" si="706"/>
        <v>6.2111385880332382E-3</v>
      </c>
      <c r="CK488" s="16"/>
      <c r="CL488" s="18">
        <f t="shared" si="706"/>
        <v>-1.1371996076508184E-2</v>
      </c>
      <c r="CM488" s="18">
        <f t="shared" si="706"/>
        <v>-2.4991360558120013E-2</v>
      </c>
      <c r="CN488" s="18">
        <f t="shared" si="706"/>
        <v>-1.7341899604189304E-2</v>
      </c>
      <c r="CO488" s="18">
        <f t="shared" si="706"/>
        <v>-2.6966467736576738E-2</v>
      </c>
      <c r="CP488" s="18">
        <f t="shared" si="706"/>
        <v>-2.653721746613058E-2</v>
      </c>
      <c r="CQ488" s="18">
        <f t="shared" si="706"/>
        <v>-1.5334222160684696E-2</v>
      </c>
      <c r="CR488" s="18">
        <f t="shared" si="706"/>
        <v>6.2111385880332382E-3</v>
      </c>
      <c r="CS488" s="16"/>
      <c r="CT488" s="18">
        <f t="shared" ref="CT488:CZ488" si="707">CT244/CT243-1</f>
        <v>-1.7474597517589507E-2</v>
      </c>
      <c r="CU488" s="18">
        <f t="shared" si="707"/>
        <v>-3.1009892406814177E-2</v>
      </c>
      <c r="CV488" s="18">
        <f t="shared" si="707"/>
        <v>-2.3407650033842042E-2</v>
      </c>
      <c r="CW488" s="18">
        <f t="shared" si="707"/>
        <v>-3.2972807646679869E-2</v>
      </c>
      <c r="CX488" s="18">
        <f t="shared" si="707"/>
        <v>-3.2546207051651344E-2</v>
      </c>
      <c r="CY488" s="18">
        <f t="shared" si="707"/>
        <v>-6.1727984811905667E-3</v>
      </c>
      <c r="CZ488" s="18">
        <f t="shared" si="707"/>
        <v>-6.1727984811905667E-3</v>
      </c>
    </row>
    <row r="490" spans="40:104" x14ac:dyDescent="0.25">
      <c r="AW490" s="138"/>
      <c r="BE490" s="138"/>
      <c r="BM490" s="138"/>
      <c r="BU490" s="138"/>
      <c r="CC490" s="138"/>
      <c r="CK490" s="138"/>
      <c r="CZ490" s="138"/>
    </row>
    <row r="491" spans="40:104" x14ac:dyDescent="0.25">
      <c r="AN491" s="17"/>
      <c r="AO491" s="137"/>
    </row>
    <row r="492" spans="40:104" x14ac:dyDescent="0.25">
      <c r="AN492" s="17"/>
      <c r="AO492" s="78"/>
    </row>
    <row r="493" spans="40:104" x14ac:dyDescent="0.25">
      <c r="AN493" s="17"/>
      <c r="AO493" s="78"/>
    </row>
    <row r="494" spans="40:104" x14ac:dyDescent="0.25">
      <c r="AN494" s="17"/>
      <c r="AO494" s="78"/>
    </row>
    <row r="495" spans="40:104" x14ac:dyDescent="0.25">
      <c r="AN495" s="17"/>
      <c r="AO495" s="78"/>
    </row>
    <row r="496" spans="40:104" x14ac:dyDescent="0.25">
      <c r="AN496" s="17"/>
      <c r="AO496" s="78"/>
    </row>
    <row r="497" spans="40:41" x14ac:dyDescent="0.25">
      <c r="AN497" s="17"/>
      <c r="AO497" s="78"/>
    </row>
    <row r="498" spans="40:41" x14ac:dyDescent="0.25">
      <c r="AN498" s="17"/>
      <c r="AO498" s="78"/>
    </row>
    <row r="499" spans="40:41" x14ac:dyDescent="0.25">
      <c r="AN499" s="17"/>
      <c r="AO499" s="78"/>
    </row>
    <row r="500" spans="40:41" x14ac:dyDescent="0.25">
      <c r="AN500" s="17"/>
      <c r="AO500" s="78"/>
    </row>
    <row r="501" spans="40:41" x14ac:dyDescent="0.25">
      <c r="AN501" s="17"/>
      <c r="AO501" s="78"/>
    </row>
    <row r="502" spans="40:41" x14ac:dyDescent="0.25">
      <c r="AN502" s="17"/>
      <c r="AO502" s="78"/>
    </row>
    <row r="503" spans="40:41" x14ac:dyDescent="0.25">
      <c r="AN503" s="17"/>
      <c r="AO503" s="78"/>
    </row>
    <row r="504" spans="40:41" x14ac:dyDescent="0.25">
      <c r="AN504" s="17"/>
      <c r="AO504" s="78"/>
    </row>
    <row r="505" spans="40:41" x14ac:dyDescent="0.25">
      <c r="AN505" s="17"/>
      <c r="AO505" s="78"/>
    </row>
    <row r="506" spans="40:41" x14ac:dyDescent="0.25">
      <c r="AN506" s="17"/>
      <c r="AO506" s="78"/>
    </row>
    <row r="507" spans="40:41" x14ac:dyDescent="0.25">
      <c r="AN507" s="17"/>
      <c r="AO507" s="78"/>
    </row>
    <row r="508" spans="40:41" x14ac:dyDescent="0.25">
      <c r="AN508" s="17"/>
      <c r="AO508" s="78"/>
    </row>
    <row r="509" spans="40:41" x14ac:dyDescent="0.25">
      <c r="AN509" s="17"/>
      <c r="AO509" s="78"/>
    </row>
    <row r="510" spans="40:41" x14ac:dyDescent="0.25">
      <c r="AN510" s="17"/>
      <c r="AO510" s="78"/>
    </row>
    <row r="511" spans="40:41" x14ac:dyDescent="0.25">
      <c r="AN511" s="17"/>
      <c r="AO511" s="78"/>
    </row>
    <row r="512" spans="40:41" x14ac:dyDescent="0.25">
      <c r="AN512" s="17"/>
      <c r="AO512" s="78"/>
    </row>
    <row r="513" spans="40:41" x14ac:dyDescent="0.25">
      <c r="AN513" s="17"/>
      <c r="AO513" s="78"/>
    </row>
    <row r="514" spans="40:41" x14ac:dyDescent="0.25">
      <c r="AN514" s="17"/>
      <c r="AO514" s="78"/>
    </row>
    <row r="515" spans="40:41" x14ac:dyDescent="0.25">
      <c r="AN515" s="17"/>
      <c r="AO515" s="78"/>
    </row>
    <row r="516" spans="40:41" x14ac:dyDescent="0.25">
      <c r="AN516" s="17"/>
      <c r="AO516" s="78"/>
    </row>
    <row r="517" spans="40:41" x14ac:dyDescent="0.25">
      <c r="AN517" s="17"/>
      <c r="AO517" s="78"/>
    </row>
    <row r="518" spans="40:41" x14ac:dyDescent="0.25">
      <c r="AN518" s="17"/>
      <c r="AO518" s="78"/>
    </row>
    <row r="519" spans="40:41" x14ac:dyDescent="0.25">
      <c r="AN519" s="17"/>
      <c r="AO519" s="78"/>
    </row>
    <row r="520" spans="40:41" x14ac:dyDescent="0.25">
      <c r="AN520" s="17"/>
      <c r="AO520" s="78"/>
    </row>
    <row r="521" spans="40:41" x14ac:dyDescent="0.25">
      <c r="AN521" s="17"/>
      <c r="AO521" s="78"/>
    </row>
    <row r="522" spans="40:41" x14ac:dyDescent="0.25">
      <c r="AN522" s="17"/>
      <c r="AO522" s="78"/>
    </row>
    <row r="523" spans="40:41" x14ac:dyDescent="0.25">
      <c r="AN523" s="17"/>
      <c r="AO523" s="78"/>
    </row>
    <row r="524" spans="40:41" x14ac:dyDescent="0.25">
      <c r="AN524" s="17"/>
      <c r="AO524" s="78"/>
    </row>
    <row r="525" spans="40:41" x14ac:dyDescent="0.25">
      <c r="AN525" s="17"/>
      <c r="AO525" s="78"/>
    </row>
    <row r="526" spans="40:41" x14ac:dyDescent="0.25">
      <c r="AN526" s="17"/>
      <c r="AO526" s="78"/>
    </row>
    <row r="527" spans="40:41" x14ac:dyDescent="0.25">
      <c r="AN527" s="17"/>
      <c r="AO527" s="78"/>
    </row>
    <row r="528" spans="40:41" x14ac:dyDescent="0.25">
      <c r="AN528" s="17"/>
      <c r="AO528" s="78"/>
    </row>
    <row r="529" spans="40:41" x14ac:dyDescent="0.25">
      <c r="AN529" s="17"/>
      <c r="AO529" s="78"/>
    </row>
    <row r="530" spans="40:41" x14ac:dyDescent="0.25">
      <c r="AN530" s="17"/>
      <c r="AO530" s="78"/>
    </row>
    <row r="531" spans="40:41" x14ac:dyDescent="0.25">
      <c r="AN531" s="17"/>
      <c r="AO531" s="78"/>
    </row>
    <row r="532" spans="40:41" x14ac:dyDescent="0.25">
      <c r="AN532" s="17"/>
      <c r="AO532" s="78"/>
    </row>
    <row r="533" spans="40:41" x14ac:dyDescent="0.25">
      <c r="AN533" s="17"/>
      <c r="AO533" s="78"/>
    </row>
    <row r="534" spans="40:41" x14ac:dyDescent="0.25">
      <c r="AN534" s="17"/>
      <c r="AO534" s="78"/>
    </row>
    <row r="535" spans="40:41" x14ac:dyDescent="0.25">
      <c r="AN535" s="17"/>
      <c r="AO535" s="78"/>
    </row>
    <row r="536" spans="40:41" x14ac:dyDescent="0.25">
      <c r="AN536" s="17"/>
      <c r="AO536" s="78"/>
    </row>
    <row r="537" spans="40:41" x14ac:dyDescent="0.25">
      <c r="AN537" s="17"/>
      <c r="AO537" s="78"/>
    </row>
    <row r="538" spans="40:41" x14ac:dyDescent="0.25">
      <c r="AN538" s="17"/>
      <c r="AO538" s="78"/>
    </row>
    <row r="539" spans="40:41" x14ac:dyDescent="0.25">
      <c r="AN539" s="17"/>
      <c r="AO539" s="78"/>
    </row>
    <row r="540" spans="40:41" x14ac:dyDescent="0.25">
      <c r="AN540" s="17"/>
      <c r="AO540" s="78"/>
    </row>
    <row r="541" spans="40:41" x14ac:dyDescent="0.25">
      <c r="AN541" s="17"/>
      <c r="AO541" s="78"/>
    </row>
    <row r="542" spans="40:41" x14ac:dyDescent="0.25">
      <c r="AN542" s="17"/>
      <c r="AO542" s="78"/>
    </row>
    <row r="543" spans="40:41" x14ac:dyDescent="0.25">
      <c r="AN543" s="17"/>
      <c r="AO543" s="78"/>
    </row>
    <row r="544" spans="40:41" x14ac:dyDescent="0.25">
      <c r="AN544" s="17"/>
      <c r="AO544" s="78"/>
    </row>
    <row r="545" spans="40:41" x14ac:dyDescent="0.25">
      <c r="AN545" s="17"/>
      <c r="AO545" s="78"/>
    </row>
    <row r="546" spans="40:41" x14ac:dyDescent="0.25">
      <c r="AN546" s="17"/>
      <c r="AO546" s="78"/>
    </row>
    <row r="547" spans="40:41" x14ac:dyDescent="0.25">
      <c r="AN547" s="17"/>
      <c r="AO547" s="78"/>
    </row>
    <row r="548" spans="40:41" x14ac:dyDescent="0.25">
      <c r="AN548" s="17"/>
      <c r="AO548" s="78"/>
    </row>
    <row r="549" spans="40:41" x14ac:dyDescent="0.25">
      <c r="AN549" s="17"/>
      <c r="AO549" s="78"/>
    </row>
    <row r="550" spans="40:41" x14ac:dyDescent="0.25">
      <c r="AN550" s="17"/>
      <c r="AO550" s="78"/>
    </row>
    <row r="551" spans="40:41" x14ac:dyDescent="0.25">
      <c r="AO551" s="78"/>
    </row>
    <row r="552" spans="40:41" x14ac:dyDescent="0.25">
      <c r="AO552" s="78"/>
    </row>
    <row r="553" spans="40:41" x14ac:dyDescent="0.25">
      <c r="AO553" s="78"/>
    </row>
    <row r="554" spans="40:41" x14ac:dyDescent="0.25">
      <c r="AO554" s="78"/>
    </row>
    <row r="555" spans="40:41" x14ac:dyDescent="0.25">
      <c r="AO555" s="78"/>
    </row>
    <row r="556" spans="40:41" x14ac:dyDescent="0.25">
      <c r="AO556" s="78"/>
    </row>
    <row r="557" spans="40:41" x14ac:dyDescent="0.25">
      <c r="AO557" s="78"/>
    </row>
    <row r="558" spans="40:41" x14ac:dyDescent="0.25">
      <c r="AO558" s="78"/>
    </row>
    <row r="559" spans="40:41" x14ac:dyDescent="0.25">
      <c r="AO559" s="78"/>
    </row>
    <row r="560" spans="40:41" x14ac:dyDescent="0.25">
      <c r="AO560" s="78"/>
    </row>
    <row r="561" spans="41:41" x14ac:dyDescent="0.25">
      <c r="AO561" s="78"/>
    </row>
    <row r="562" spans="41:41" x14ac:dyDescent="0.25">
      <c r="AO562" s="78"/>
    </row>
    <row r="563" spans="41:41" x14ac:dyDescent="0.25">
      <c r="AO563" s="78"/>
    </row>
    <row r="564" spans="41:41" x14ac:dyDescent="0.25">
      <c r="AO564" s="78"/>
    </row>
    <row r="565" spans="41:41" x14ac:dyDescent="0.25">
      <c r="AO565" s="78"/>
    </row>
    <row r="566" spans="41:41" x14ac:dyDescent="0.25">
      <c r="AO566" s="78"/>
    </row>
    <row r="567" spans="41:41" x14ac:dyDescent="0.25">
      <c r="AO567" s="78"/>
    </row>
    <row r="568" spans="41:41" x14ac:dyDescent="0.25">
      <c r="AO568" s="78"/>
    </row>
    <row r="569" spans="41:41" x14ac:dyDescent="0.25">
      <c r="AO569" s="78"/>
    </row>
    <row r="570" spans="41:41" x14ac:dyDescent="0.25">
      <c r="AO570" s="78"/>
    </row>
    <row r="571" spans="41:41" x14ac:dyDescent="0.25">
      <c r="AO571" s="78"/>
    </row>
    <row r="572" spans="41:41" x14ac:dyDescent="0.25">
      <c r="AO572" s="78"/>
    </row>
    <row r="573" spans="41:41" x14ac:dyDescent="0.25">
      <c r="AO573" s="78"/>
    </row>
    <row r="574" spans="41:41" x14ac:dyDescent="0.25">
      <c r="AO574" s="78"/>
    </row>
    <row r="575" spans="41:41" x14ac:dyDescent="0.25">
      <c r="AO575" s="78"/>
    </row>
    <row r="576" spans="41:41" x14ac:dyDescent="0.25">
      <c r="AO576" s="78"/>
    </row>
    <row r="577" spans="41:41" x14ac:dyDescent="0.25">
      <c r="AO577" s="78"/>
    </row>
    <row r="578" spans="41:41" x14ac:dyDescent="0.25">
      <c r="AO578" s="78"/>
    </row>
    <row r="579" spans="41:41" x14ac:dyDescent="0.25">
      <c r="AO579" s="78"/>
    </row>
    <row r="580" spans="41:41" x14ac:dyDescent="0.25">
      <c r="AO580" s="78"/>
    </row>
    <row r="581" spans="41:41" x14ac:dyDescent="0.25">
      <c r="AO581" s="78"/>
    </row>
    <row r="582" spans="41:41" x14ac:dyDescent="0.25">
      <c r="AO582" s="78"/>
    </row>
    <row r="583" spans="41:41" x14ac:dyDescent="0.25">
      <c r="AO583" s="78"/>
    </row>
    <row r="584" spans="41:41" x14ac:dyDescent="0.25">
      <c r="AO584" s="78"/>
    </row>
    <row r="585" spans="41:41" x14ac:dyDescent="0.25">
      <c r="AO585" s="78"/>
    </row>
    <row r="586" spans="41:41" x14ac:dyDescent="0.25">
      <c r="AO586" s="78"/>
    </row>
    <row r="587" spans="41:41" x14ac:dyDescent="0.25">
      <c r="AO587" s="78"/>
    </row>
    <row r="588" spans="41:41" x14ac:dyDescent="0.25">
      <c r="AO588" s="78"/>
    </row>
    <row r="589" spans="41:41" x14ac:dyDescent="0.25">
      <c r="AO589" s="78"/>
    </row>
    <row r="590" spans="41:41" x14ac:dyDescent="0.25">
      <c r="AO590" s="78"/>
    </row>
    <row r="591" spans="41:41" x14ac:dyDescent="0.25">
      <c r="AO591" s="78"/>
    </row>
    <row r="592" spans="41:41" x14ac:dyDescent="0.25">
      <c r="AO592" s="78"/>
    </row>
    <row r="593" spans="41:41" x14ac:dyDescent="0.25">
      <c r="AO593" s="78"/>
    </row>
    <row r="594" spans="41:41" x14ac:dyDescent="0.25">
      <c r="AO594" s="78"/>
    </row>
    <row r="595" spans="41:41" x14ac:dyDescent="0.25">
      <c r="AO595" s="78"/>
    </row>
    <row r="596" spans="41:41" x14ac:dyDescent="0.25">
      <c r="AO596" s="78"/>
    </row>
    <row r="597" spans="41:41" x14ac:dyDescent="0.25">
      <c r="AO597" s="78"/>
    </row>
    <row r="598" spans="41:41" x14ac:dyDescent="0.25">
      <c r="AO598" s="78"/>
    </row>
    <row r="599" spans="41:41" x14ac:dyDescent="0.25">
      <c r="AO599" s="78"/>
    </row>
    <row r="600" spans="41:41" x14ac:dyDescent="0.25">
      <c r="AO600" s="78"/>
    </row>
    <row r="601" spans="41:41" x14ac:dyDescent="0.25">
      <c r="AO601" s="78"/>
    </row>
    <row r="602" spans="41:41" x14ac:dyDescent="0.25">
      <c r="AO602" s="78"/>
    </row>
    <row r="603" spans="41:41" x14ac:dyDescent="0.25">
      <c r="AO603" s="78"/>
    </row>
    <row r="604" spans="41:41" x14ac:dyDescent="0.25">
      <c r="AO604" s="78"/>
    </row>
    <row r="605" spans="41:41" x14ac:dyDescent="0.25">
      <c r="AO605" s="78"/>
    </row>
    <row r="606" spans="41:41" x14ac:dyDescent="0.25">
      <c r="AO606" s="78"/>
    </row>
    <row r="607" spans="41:41" x14ac:dyDescent="0.25">
      <c r="AO607" s="78"/>
    </row>
    <row r="608" spans="41:41" x14ac:dyDescent="0.25">
      <c r="AO608" s="78"/>
    </row>
    <row r="609" spans="41:41" x14ac:dyDescent="0.25">
      <c r="AO609" s="78"/>
    </row>
    <row r="610" spans="41:41" x14ac:dyDescent="0.25">
      <c r="AO610" s="78"/>
    </row>
    <row r="611" spans="41:41" x14ac:dyDescent="0.25">
      <c r="AO611" s="78"/>
    </row>
    <row r="612" spans="41:41" x14ac:dyDescent="0.25">
      <c r="AO612" s="78"/>
    </row>
    <row r="613" spans="41:41" x14ac:dyDescent="0.25">
      <c r="AO613" s="78"/>
    </row>
    <row r="614" spans="41:41" x14ac:dyDescent="0.25">
      <c r="AO614" s="78"/>
    </row>
    <row r="615" spans="41:41" x14ac:dyDescent="0.25">
      <c r="AO615" s="78"/>
    </row>
    <row r="616" spans="41:41" x14ac:dyDescent="0.25">
      <c r="AO616" s="78"/>
    </row>
    <row r="617" spans="41:41" x14ac:dyDescent="0.25">
      <c r="AO617" s="78"/>
    </row>
    <row r="618" spans="41:41" x14ac:dyDescent="0.25">
      <c r="AO618" s="78"/>
    </row>
    <row r="619" spans="41:41" x14ac:dyDescent="0.25">
      <c r="AO619" s="78"/>
    </row>
    <row r="620" spans="41:41" x14ac:dyDescent="0.25">
      <c r="AO620" s="78"/>
    </row>
    <row r="621" spans="41:41" x14ac:dyDescent="0.25">
      <c r="AO621" s="78"/>
    </row>
    <row r="622" spans="41:41" x14ac:dyDescent="0.25">
      <c r="AO622" s="78"/>
    </row>
    <row r="623" spans="41:41" x14ac:dyDescent="0.25">
      <c r="AO623" s="78"/>
    </row>
    <row r="624" spans="41:41" x14ac:dyDescent="0.25">
      <c r="AO624" s="78"/>
    </row>
    <row r="625" spans="41:41" x14ac:dyDescent="0.25">
      <c r="AO625" s="78"/>
    </row>
    <row r="626" spans="41:41" x14ac:dyDescent="0.25">
      <c r="AO626" s="78"/>
    </row>
    <row r="627" spans="41:41" x14ac:dyDescent="0.25">
      <c r="AO627" s="78"/>
    </row>
    <row r="628" spans="41:41" x14ac:dyDescent="0.25">
      <c r="AO628" s="78"/>
    </row>
    <row r="629" spans="41:41" x14ac:dyDescent="0.25">
      <c r="AO629" s="78"/>
    </row>
    <row r="630" spans="41:41" x14ac:dyDescent="0.25">
      <c r="AO630" s="78"/>
    </row>
    <row r="631" spans="41:41" x14ac:dyDescent="0.25">
      <c r="AO631" s="78"/>
    </row>
    <row r="632" spans="41:41" x14ac:dyDescent="0.25">
      <c r="AO632" s="78"/>
    </row>
    <row r="633" spans="41:41" x14ac:dyDescent="0.25">
      <c r="AO633" s="78"/>
    </row>
    <row r="634" spans="41:41" x14ac:dyDescent="0.25">
      <c r="AO634" s="78"/>
    </row>
    <row r="635" spans="41:41" x14ac:dyDescent="0.25">
      <c r="AO635" s="78"/>
    </row>
    <row r="636" spans="41:41" x14ac:dyDescent="0.25">
      <c r="AO636" s="78"/>
    </row>
    <row r="637" spans="41:41" x14ac:dyDescent="0.25">
      <c r="AO637" s="78"/>
    </row>
    <row r="638" spans="41:41" x14ac:dyDescent="0.25">
      <c r="AO638" s="78"/>
    </row>
    <row r="639" spans="41:41" x14ac:dyDescent="0.25">
      <c r="AO639" s="78"/>
    </row>
    <row r="640" spans="41:41" x14ac:dyDescent="0.25">
      <c r="AO640" s="78"/>
    </row>
    <row r="641" spans="41:41" x14ac:dyDescent="0.25">
      <c r="AO641" s="78"/>
    </row>
    <row r="642" spans="41:41" x14ac:dyDescent="0.25">
      <c r="AO642" s="78"/>
    </row>
    <row r="643" spans="41:41" x14ac:dyDescent="0.25">
      <c r="AO643" s="78"/>
    </row>
    <row r="644" spans="41:41" x14ac:dyDescent="0.25">
      <c r="AO644" s="78"/>
    </row>
    <row r="645" spans="41:41" x14ac:dyDescent="0.25">
      <c r="AO645" s="78"/>
    </row>
    <row r="646" spans="41:41" x14ac:dyDescent="0.25">
      <c r="AO646" s="78"/>
    </row>
    <row r="647" spans="41:41" x14ac:dyDescent="0.25">
      <c r="AO647" s="78"/>
    </row>
    <row r="648" spans="41:41" x14ac:dyDescent="0.25">
      <c r="AO648" s="78"/>
    </row>
    <row r="649" spans="41:41" x14ac:dyDescent="0.25">
      <c r="AO649" s="78"/>
    </row>
    <row r="650" spans="41:41" x14ac:dyDescent="0.25">
      <c r="AO650" s="78"/>
    </row>
    <row r="651" spans="41:41" x14ac:dyDescent="0.25">
      <c r="AO651" s="78"/>
    </row>
    <row r="652" spans="41:41" x14ac:dyDescent="0.25">
      <c r="AO652" s="78"/>
    </row>
    <row r="653" spans="41:41" x14ac:dyDescent="0.25">
      <c r="AO653" s="78"/>
    </row>
    <row r="654" spans="41:41" x14ac:dyDescent="0.25">
      <c r="AO654" s="78"/>
    </row>
    <row r="655" spans="41:41" x14ac:dyDescent="0.25">
      <c r="AO655" s="78"/>
    </row>
    <row r="656" spans="41:41" x14ac:dyDescent="0.25">
      <c r="AO656" s="78"/>
    </row>
    <row r="657" spans="41:41" x14ac:dyDescent="0.25">
      <c r="AO657" s="78"/>
    </row>
    <row r="658" spans="41:41" x14ac:dyDescent="0.25">
      <c r="AO658" s="78"/>
    </row>
    <row r="659" spans="41:41" x14ac:dyDescent="0.25">
      <c r="AO659" s="78"/>
    </row>
    <row r="660" spans="41:41" x14ac:dyDescent="0.25">
      <c r="AO660" s="78"/>
    </row>
    <row r="661" spans="41:41" x14ac:dyDescent="0.25">
      <c r="AO661" s="78"/>
    </row>
    <row r="662" spans="41:41" x14ac:dyDescent="0.25">
      <c r="AO662" s="78"/>
    </row>
    <row r="663" spans="41:41" x14ac:dyDescent="0.25">
      <c r="AO663" s="78"/>
    </row>
    <row r="664" spans="41:41" x14ac:dyDescent="0.25">
      <c r="AO664" s="78"/>
    </row>
    <row r="665" spans="41:41" x14ac:dyDescent="0.25">
      <c r="AO665" s="78"/>
    </row>
    <row r="666" spans="41:41" x14ac:dyDescent="0.25">
      <c r="AO666" s="78"/>
    </row>
    <row r="667" spans="41:41" x14ac:dyDescent="0.25">
      <c r="AO667" s="78"/>
    </row>
    <row r="668" spans="41:41" x14ac:dyDescent="0.25">
      <c r="AO668" s="78"/>
    </row>
    <row r="669" spans="41:41" x14ac:dyDescent="0.25">
      <c r="AO669" s="78"/>
    </row>
    <row r="670" spans="41:41" x14ac:dyDescent="0.25">
      <c r="AO670" s="78"/>
    </row>
  </sheetData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D17A0-FF20-5B4C-8A42-BD6BBFF7E79D}">
  <sheetPr>
    <tabColor theme="0" tint="-0.34998626667073579"/>
  </sheetPr>
  <dimension ref="A1:AX407"/>
  <sheetViews>
    <sheetView zoomScaleNormal="100" workbookViewId="0"/>
  </sheetViews>
  <sheetFormatPr baseColWidth="10" defaultColWidth="10.875" defaultRowHeight="15.75" x14ac:dyDescent="0.25"/>
  <cols>
    <col min="1" max="1" width="10.875" style="14"/>
    <col min="2" max="2" width="11.375" style="14" customWidth="1"/>
    <col min="3" max="4" width="17.125" style="63" customWidth="1"/>
    <col min="5" max="6" width="17.5" style="63" customWidth="1"/>
    <col min="7" max="7" width="4.875" style="63" customWidth="1"/>
    <col min="8" max="8" width="10.5" style="63" customWidth="1"/>
    <col min="9" max="9" width="15.375" style="63" customWidth="1"/>
    <col min="10" max="10" width="16" style="63" customWidth="1"/>
    <col min="11" max="12" width="15.375" style="63" customWidth="1"/>
    <col min="13" max="18" width="10.875" style="63"/>
    <col min="19" max="16384" width="10.875" style="14"/>
  </cols>
  <sheetData>
    <row r="1" spans="1:50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</row>
    <row r="2" spans="1:50" ht="21.95" customHeight="1" x14ac:dyDescent="0.25">
      <c r="A2" s="15"/>
      <c r="B2" s="297" t="s">
        <v>520</v>
      </c>
      <c r="C2" s="297"/>
      <c r="D2" s="297"/>
      <c r="E2" s="180"/>
      <c r="F2" s="180"/>
      <c r="G2" s="15"/>
      <c r="H2" s="15"/>
      <c r="I2" s="297" t="s">
        <v>298</v>
      </c>
      <c r="J2" s="297"/>
      <c r="K2" s="297"/>
      <c r="L2" s="180"/>
      <c r="M2" s="15"/>
      <c r="N2" s="15"/>
      <c r="O2" s="15"/>
      <c r="P2" s="15"/>
      <c r="Q2" s="15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</row>
    <row r="3" spans="1:50" ht="24.95" customHeight="1" x14ac:dyDescent="0.25">
      <c r="A3" s="1"/>
      <c r="B3" s="1"/>
      <c r="C3" s="1" t="s">
        <v>296</v>
      </c>
      <c r="D3" s="1" t="s">
        <v>297</v>
      </c>
      <c r="E3" s="1" t="s">
        <v>301</v>
      </c>
      <c r="F3" s="1" t="s">
        <v>302</v>
      </c>
      <c r="G3" s="1"/>
      <c r="H3" s="1"/>
      <c r="I3" s="1" t="s">
        <v>296</v>
      </c>
      <c r="J3" s="1" t="s">
        <v>297</v>
      </c>
      <c r="K3" s="1" t="s">
        <v>324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0" x14ac:dyDescent="0.25">
      <c r="B4" s="3">
        <f>'Monthly return GPFG'!B5</f>
        <v>35826</v>
      </c>
      <c r="C4" s="5">
        <f>LN(1+('Monthly return GPFG'!D5-'Interest rate'!M4))</f>
        <v>3.5604131007103482E-2</v>
      </c>
      <c r="D4" s="5">
        <f>LN(1+('Monthly return GPFG'!L5-'Interest rate'!M4))</f>
        <v>8.8938950490595765E-3</v>
      </c>
      <c r="E4" s="5">
        <f>SUM(C$4:C4)</f>
        <v>3.5604131007103482E-2</v>
      </c>
      <c r="F4" s="5">
        <f>SUM(D$4:D4)</f>
        <v>8.8938950490595765E-3</v>
      </c>
      <c r="G4" s="5"/>
      <c r="H4" s="3">
        <f t="shared" ref="H4:H67" si="0">B4</f>
        <v>35826</v>
      </c>
      <c r="I4" s="5"/>
      <c r="J4" s="5"/>
      <c r="K4" s="5"/>
      <c r="L4" s="5"/>
      <c r="M4" s="5"/>
      <c r="N4" s="5"/>
      <c r="O4" s="5"/>
      <c r="P4" s="5"/>
      <c r="Q4" s="5"/>
      <c r="R4" s="5"/>
    </row>
    <row r="5" spans="1:50" x14ac:dyDescent="0.25">
      <c r="B5" s="6">
        <f>'Monthly return GPFG'!B6</f>
        <v>35854</v>
      </c>
      <c r="C5" s="8">
        <f>LN(1+('Monthly return GPFG'!D6-'Interest rate'!M5))</f>
        <v>1.1683420837780173E-2</v>
      </c>
      <c r="D5" s="8">
        <f>LN(1+('Monthly return GPFG'!L6-'Interest rate'!M5))</f>
        <v>7.7346897827081729E-3</v>
      </c>
      <c r="E5" s="8">
        <f>SUM(C$4:C5)</f>
        <v>4.7287551844883653E-2</v>
      </c>
      <c r="F5" s="8">
        <f>SUM(D$4:D5)</f>
        <v>1.662858483176775E-2</v>
      </c>
      <c r="G5" s="5"/>
      <c r="H5" s="6">
        <f t="shared" si="0"/>
        <v>35854</v>
      </c>
      <c r="I5" s="8"/>
      <c r="J5" s="8"/>
      <c r="K5" s="8"/>
      <c r="L5" s="5"/>
      <c r="M5" s="5"/>
      <c r="N5" s="5"/>
      <c r="O5" s="5"/>
      <c r="P5" s="5"/>
      <c r="Q5" s="5"/>
      <c r="R5" s="5"/>
    </row>
    <row r="6" spans="1:50" x14ac:dyDescent="0.25">
      <c r="B6" s="3">
        <f>'Monthly return GPFG'!B7</f>
        <v>35885</v>
      </c>
      <c r="C6" s="5">
        <f>LN(1+('Monthly return GPFG'!D7-'Interest rate'!M6))</f>
        <v>4.4916417293090023E-3</v>
      </c>
      <c r="D6" s="5">
        <f>LN(1+('Monthly return GPFG'!L7-'Interest rate'!M6))</f>
        <v>1.080230300341339E-2</v>
      </c>
      <c r="E6" s="5">
        <f>SUM(C$4:C6)</f>
        <v>5.1779193574192653E-2</v>
      </c>
      <c r="F6" s="5">
        <f>SUM(D$4:D6)</f>
        <v>2.7430887835181141E-2</v>
      </c>
      <c r="G6" s="5"/>
      <c r="H6" s="3">
        <f t="shared" si="0"/>
        <v>35885</v>
      </c>
      <c r="I6" s="5"/>
      <c r="J6" s="5"/>
      <c r="K6" s="5"/>
      <c r="L6" s="5"/>
      <c r="M6" s="5"/>
      <c r="N6" s="5"/>
      <c r="O6" s="5"/>
      <c r="P6" s="5"/>
      <c r="Q6" s="5"/>
      <c r="R6" s="5"/>
    </row>
    <row r="7" spans="1:50" x14ac:dyDescent="0.25">
      <c r="B7" s="6">
        <f>'Monthly return GPFG'!B8</f>
        <v>35915</v>
      </c>
      <c r="C7" s="8">
        <f>LN(1+('Monthly return GPFG'!D8-'Interest rate'!M7))</f>
        <v>-9.8483839749655255E-3</v>
      </c>
      <c r="D7" s="8">
        <f>LN(1+('Monthly return GPFG'!L8-'Interest rate'!M7))</f>
        <v>-9.9863124318563075E-4</v>
      </c>
      <c r="E7" s="8">
        <f>SUM(C$4:C7)</f>
        <v>4.1930809599227126E-2</v>
      </c>
      <c r="F7" s="8">
        <f>SUM(D$4:D7)</f>
        <v>2.6432256591995509E-2</v>
      </c>
      <c r="G7" s="5"/>
      <c r="H7" s="6">
        <f t="shared" si="0"/>
        <v>35915</v>
      </c>
      <c r="I7" s="8"/>
      <c r="J7" s="8"/>
      <c r="K7" s="8"/>
      <c r="L7" s="5"/>
      <c r="M7" s="5"/>
      <c r="N7" s="5"/>
      <c r="O7" s="5"/>
      <c r="P7" s="5"/>
      <c r="Q7" s="5"/>
      <c r="R7" s="5"/>
    </row>
    <row r="8" spans="1:50" x14ac:dyDescent="0.25">
      <c r="B8" s="3">
        <f>'Monthly return GPFG'!B9</f>
        <v>35946</v>
      </c>
      <c r="C8" s="5">
        <f>LN(1+('Monthly return GPFG'!D9-'Interest rate'!M8))</f>
        <v>6.7389791682332355E-3</v>
      </c>
      <c r="D8" s="5">
        <f>LN(1+('Monthly return GPFG'!L9-'Interest rate'!M8))</f>
        <v>5.9884395864463211E-3</v>
      </c>
      <c r="E8" s="5">
        <f>SUM(C$4:C8)</f>
        <v>4.8669788767460365E-2</v>
      </c>
      <c r="F8" s="5">
        <f>SUM(D$4:D8)</f>
        <v>3.242069617844183E-2</v>
      </c>
      <c r="G8" s="5"/>
      <c r="H8" s="3">
        <f t="shared" si="0"/>
        <v>35946</v>
      </c>
      <c r="I8" s="5"/>
      <c r="J8" s="5"/>
      <c r="K8" s="5"/>
      <c r="L8" s="5"/>
      <c r="M8" s="5"/>
      <c r="N8" s="5"/>
      <c r="O8" s="5"/>
      <c r="P8" s="5"/>
      <c r="Q8" s="5"/>
      <c r="R8" s="5"/>
    </row>
    <row r="9" spans="1:50" x14ac:dyDescent="0.25">
      <c r="B9" s="6">
        <f>'Monthly return GPFG'!B10</f>
        <v>35976</v>
      </c>
      <c r="C9" s="8">
        <f>LN(1+('Monthly return GPFG'!D10-'Interest rate'!M9))</f>
        <v>2.036501199394234E-2</v>
      </c>
      <c r="D9" s="8">
        <f>LN(1+('Monthly return GPFG'!L10-'Interest rate'!M9))</f>
        <v>5.1967426016365581E-3</v>
      </c>
      <c r="E9" s="8">
        <f>SUM(C$4:C9)</f>
        <v>6.9034800761402698E-2</v>
      </c>
      <c r="F9" s="8">
        <f>SUM(D$4:D9)</f>
        <v>3.7617438780078387E-2</v>
      </c>
      <c r="G9" s="5"/>
      <c r="H9" s="6">
        <f t="shared" si="0"/>
        <v>35976</v>
      </c>
      <c r="I9" s="8"/>
      <c r="J9" s="8"/>
      <c r="K9" s="8"/>
      <c r="L9" s="5"/>
      <c r="M9" s="5"/>
      <c r="N9" s="5"/>
      <c r="O9" s="5"/>
      <c r="P9" s="5"/>
      <c r="Q9" s="5"/>
      <c r="R9" s="5"/>
    </row>
    <row r="10" spans="1:50" x14ac:dyDescent="0.25">
      <c r="B10" s="3">
        <f>'Monthly return GPFG'!B11</f>
        <v>36007</v>
      </c>
      <c r="C10" s="5">
        <f>LN(1+('Monthly return GPFG'!D11-'Interest rate'!M10))</f>
        <v>-1.8897444437140986E-2</v>
      </c>
      <c r="D10" s="5">
        <f>LN(1+('Monthly return GPFG'!L11-'Interest rate'!M10))</f>
        <v>1.4587140288032886E-3</v>
      </c>
      <c r="E10" s="5">
        <f>SUM(C$4:C10)</f>
        <v>5.0137356324261709E-2</v>
      </c>
      <c r="F10" s="5">
        <f>SUM(D$4:D10)</f>
        <v>3.9076152808881673E-2</v>
      </c>
      <c r="G10" s="5"/>
      <c r="H10" s="3">
        <f t="shared" si="0"/>
        <v>36007</v>
      </c>
      <c r="I10" s="5"/>
      <c r="J10" s="5"/>
      <c r="K10" s="5"/>
      <c r="L10" s="5"/>
      <c r="M10" s="5"/>
      <c r="N10" s="5"/>
      <c r="O10" s="5"/>
      <c r="P10" s="5"/>
      <c r="Q10" s="5"/>
      <c r="R10" s="5"/>
    </row>
    <row r="11" spans="1:50" x14ac:dyDescent="0.25">
      <c r="B11" s="6">
        <f>'Monthly return GPFG'!B12</f>
        <v>36038</v>
      </c>
      <c r="C11" s="8">
        <f>LN(1+('Monthly return GPFG'!D12-'Interest rate'!M11))</f>
        <v>-9.1647718525144359E-4</v>
      </c>
      <c r="D11" s="8">
        <f>LN(1+('Monthly return GPFG'!L12-'Interest rate'!M11))</f>
        <v>-4.938682827057838E-2</v>
      </c>
      <c r="E11" s="8">
        <f>SUM(C$4:C11)</f>
        <v>4.9220879139010264E-2</v>
      </c>
      <c r="F11" s="8">
        <f>SUM(D$4:D11)</f>
        <v>-1.0310675461696707E-2</v>
      </c>
      <c r="G11" s="5"/>
      <c r="H11" s="6">
        <f t="shared" si="0"/>
        <v>36038</v>
      </c>
      <c r="I11" s="8"/>
      <c r="J11" s="8"/>
      <c r="K11" s="8"/>
      <c r="L11" s="5"/>
      <c r="M11" s="5"/>
      <c r="N11" s="5"/>
      <c r="O11" s="5"/>
      <c r="P11" s="5"/>
      <c r="Q11" s="5"/>
      <c r="R11" s="5"/>
    </row>
    <row r="12" spans="1:50" x14ac:dyDescent="0.25">
      <c r="B12" s="3">
        <f>'Monthly return GPFG'!B13</f>
        <v>36068</v>
      </c>
      <c r="C12" s="5">
        <f>LN(1+('Monthly return GPFG'!D13-'Interest rate'!M12))</f>
        <v>-3.375961292485382E-2</v>
      </c>
      <c r="D12" s="5">
        <f>LN(1+('Monthly return GPFG'!L13-'Interest rate'!M12))</f>
        <v>-3.7117215223956565E-3</v>
      </c>
      <c r="E12" s="5">
        <f>SUM(C$4:C12)</f>
        <v>1.5461266214156444E-2</v>
      </c>
      <c r="F12" s="5">
        <f>SUM(D$4:D12)</f>
        <v>-1.4022396984092363E-2</v>
      </c>
      <c r="G12" s="5"/>
      <c r="H12" s="3">
        <f t="shared" si="0"/>
        <v>36068</v>
      </c>
      <c r="I12" s="5"/>
      <c r="J12" s="5"/>
      <c r="K12" s="5"/>
      <c r="L12" s="5"/>
      <c r="M12" s="5"/>
      <c r="N12" s="5"/>
      <c r="O12" s="5"/>
      <c r="P12" s="5"/>
      <c r="Q12" s="5"/>
      <c r="R12" s="5"/>
    </row>
    <row r="13" spans="1:50" x14ac:dyDescent="0.25">
      <c r="B13" s="6">
        <f>'Monthly return GPFG'!B14</f>
        <v>36099</v>
      </c>
      <c r="C13" s="8">
        <f>LN(1+('Monthly return GPFG'!D14-'Interest rate'!M13))</f>
        <v>4.7650229293038672E-2</v>
      </c>
      <c r="D13" s="8">
        <f>LN(1+('Monthly return GPFG'!L14-'Interest rate'!M13))</f>
        <v>1.9765719156317949E-2</v>
      </c>
      <c r="E13" s="8">
        <f>SUM(C$4:C13)</f>
        <v>6.3111495507195109E-2</v>
      </c>
      <c r="F13" s="8">
        <f>SUM(D$4:D13)</f>
        <v>5.7433221722255866E-3</v>
      </c>
      <c r="G13" s="5"/>
      <c r="H13" s="6">
        <f t="shared" si="0"/>
        <v>36099</v>
      </c>
      <c r="I13" s="8"/>
      <c r="J13" s="8"/>
      <c r="K13" s="8"/>
      <c r="L13" s="5"/>
      <c r="M13" s="5"/>
      <c r="N13" s="5"/>
      <c r="O13" s="5"/>
      <c r="P13" s="5"/>
      <c r="Q13" s="5"/>
      <c r="R13" s="5"/>
    </row>
    <row r="14" spans="1:50" x14ac:dyDescent="0.25">
      <c r="B14" s="3">
        <f>'Monthly return GPFG'!B15</f>
        <v>36129</v>
      </c>
      <c r="C14" s="5">
        <f>LN(1+('Monthly return GPFG'!D15-'Interest rate'!M14))</f>
        <v>1.9489008224331014E-2</v>
      </c>
      <c r="D14" s="5">
        <f>LN(1+('Monthly return GPFG'!L15-'Interest rate'!M14))</f>
        <v>2.6779007985648563E-2</v>
      </c>
      <c r="E14" s="5">
        <f>SUM(C$4:C14)</f>
        <v>8.2600503731526123E-2</v>
      </c>
      <c r="F14" s="5">
        <f>SUM(D$4:D14)</f>
        <v>3.2522330157874146E-2</v>
      </c>
      <c r="G14" s="5"/>
      <c r="H14" s="3">
        <f t="shared" si="0"/>
        <v>36129</v>
      </c>
      <c r="I14" s="5"/>
      <c r="J14" s="5"/>
      <c r="K14" s="5"/>
      <c r="L14" s="5"/>
      <c r="M14" s="5"/>
      <c r="N14" s="5"/>
      <c r="O14" s="5"/>
      <c r="P14" s="5"/>
      <c r="Q14" s="5"/>
      <c r="R14" s="5"/>
    </row>
    <row r="15" spans="1:50" x14ac:dyDescent="0.25">
      <c r="B15" s="9">
        <f>'Monthly return GPFG'!B16</f>
        <v>36160</v>
      </c>
      <c r="C15" s="11">
        <f>LN(1+('Monthly return GPFG'!D16-'Interest rate'!M15))</f>
        <v>4.3820239049162851E-2</v>
      </c>
      <c r="D15" s="11">
        <f>LN(1+('Monthly return GPFG'!L16-'Interest rate'!M15))</f>
        <v>1.7610529035076321E-3</v>
      </c>
      <c r="E15" s="8">
        <f>SUM(C$4:C15)</f>
        <v>0.12642074278068899</v>
      </c>
      <c r="F15" s="8">
        <f>SUM(D$4:D15)</f>
        <v>3.4283383061381775E-2</v>
      </c>
      <c r="G15" s="5"/>
      <c r="H15" s="9">
        <f t="shared" si="0"/>
        <v>36160</v>
      </c>
      <c r="I15" s="11"/>
      <c r="J15" s="11"/>
      <c r="K15" s="8"/>
      <c r="L15" s="5"/>
      <c r="M15" s="5"/>
      <c r="N15" s="5"/>
      <c r="O15" s="5"/>
      <c r="P15" s="5"/>
      <c r="Q15" s="5"/>
      <c r="R15" s="5"/>
    </row>
    <row r="16" spans="1:50" x14ac:dyDescent="0.25">
      <c r="B16" s="3">
        <f>'Monthly return GPFG'!B17</f>
        <v>36191</v>
      </c>
      <c r="C16" s="5">
        <f>LN(1+('Monthly return GPFG'!D17-'Interest rate'!M16))</f>
        <v>-1.9698361783230076E-2</v>
      </c>
      <c r="D16" s="5">
        <f>LN(1+('Monthly return GPFG'!L17-'Interest rate'!M16))</f>
        <v>9.5517618790998803E-3</v>
      </c>
      <c r="E16" s="5">
        <f>SUM(C$4:C16)</f>
        <v>0.10672238099745891</v>
      </c>
      <c r="F16" s="5">
        <f>SUM(D$4:D16)</f>
        <v>4.3835144940481657E-2</v>
      </c>
      <c r="G16" s="5"/>
      <c r="H16" s="3">
        <f t="shared" si="0"/>
        <v>36191</v>
      </c>
      <c r="I16" s="5"/>
      <c r="J16" s="5"/>
      <c r="K16" s="5"/>
      <c r="L16" s="5"/>
      <c r="M16" s="5"/>
      <c r="N16" s="5"/>
      <c r="O16" s="5"/>
      <c r="P16" s="5"/>
      <c r="Q16" s="5"/>
      <c r="R16" s="5"/>
    </row>
    <row r="17" spans="2:18" x14ac:dyDescent="0.25">
      <c r="B17" s="6">
        <f>'Monthly return GPFG'!B18</f>
        <v>36219</v>
      </c>
      <c r="C17" s="8">
        <f>LN(1+('Monthly return GPFG'!D18-'Interest rate'!M17))</f>
        <v>1.3187056344948803E-2</v>
      </c>
      <c r="D17" s="8">
        <f>LN(1+('Monthly return GPFG'!L18-'Interest rate'!M17))</f>
        <v>-1.71877784651439E-2</v>
      </c>
      <c r="E17" s="8">
        <f>SUM(C$4:C17)</f>
        <v>0.11990943734240772</v>
      </c>
      <c r="F17" s="8">
        <f>SUM(D$4:D17)</f>
        <v>2.6647366475337757E-2</v>
      </c>
      <c r="G17" s="5"/>
      <c r="H17" s="6">
        <f t="shared" si="0"/>
        <v>36219</v>
      </c>
      <c r="I17" s="8"/>
      <c r="J17" s="8"/>
      <c r="K17" s="8"/>
      <c r="L17" s="5"/>
      <c r="M17" s="5"/>
      <c r="N17" s="5"/>
      <c r="O17" s="5"/>
      <c r="P17" s="5"/>
      <c r="Q17" s="5"/>
      <c r="R17" s="5"/>
    </row>
    <row r="18" spans="2:18" x14ac:dyDescent="0.25">
      <c r="B18" s="3">
        <f>'Monthly return GPFG'!B19</f>
        <v>36250</v>
      </c>
      <c r="C18" s="5">
        <f>LN(1+('Monthly return GPFG'!D19-'Interest rate'!M18))</f>
        <v>-1.1698535401704371E-2</v>
      </c>
      <c r="D18" s="5">
        <f>LN(1+('Monthly return GPFG'!L19-'Interest rate'!M18))</f>
        <v>1.7062431817555686E-2</v>
      </c>
      <c r="E18" s="5">
        <f>SUM(C$4:C18)</f>
        <v>0.10821090194070335</v>
      </c>
      <c r="F18" s="5">
        <f>SUM(D$4:D18)</f>
        <v>4.370979829289344E-2</v>
      </c>
      <c r="G18" s="5"/>
      <c r="H18" s="3">
        <f t="shared" si="0"/>
        <v>36250</v>
      </c>
      <c r="I18" s="5"/>
      <c r="J18" s="5"/>
      <c r="K18" s="5"/>
      <c r="L18" s="5"/>
      <c r="M18" s="5"/>
      <c r="N18" s="5"/>
      <c r="O18" s="5"/>
      <c r="P18" s="5"/>
      <c r="Q18" s="5"/>
      <c r="R18" s="5"/>
    </row>
    <row r="19" spans="2:18" x14ac:dyDescent="0.25">
      <c r="B19" s="6">
        <f>'Monthly return GPFG'!B20</f>
        <v>36280</v>
      </c>
      <c r="C19" s="8">
        <f>LN(1+('Monthly return GPFG'!D20-'Interest rate'!M19))</f>
        <v>1.8916552378426103E-2</v>
      </c>
      <c r="D19" s="8">
        <f>LN(1+('Monthly return GPFG'!L20-'Interest rate'!M19))</f>
        <v>1.9575326924309518E-2</v>
      </c>
      <c r="E19" s="8">
        <f>SUM(C$4:C19)</f>
        <v>0.12712745431912945</v>
      </c>
      <c r="F19" s="8">
        <f>SUM(D$4:D19)</f>
        <v>6.3285125217202962E-2</v>
      </c>
      <c r="G19" s="5"/>
      <c r="H19" s="6">
        <f t="shared" si="0"/>
        <v>36280</v>
      </c>
      <c r="I19" s="8"/>
      <c r="J19" s="8"/>
      <c r="K19" s="8"/>
      <c r="L19" s="5"/>
      <c r="M19" s="5"/>
      <c r="N19" s="5"/>
      <c r="O19" s="5"/>
      <c r="P19" s="5"/>
      <c r="Q19" s="5"/>
      <c r="R19" s="5"/>
    </row>
    <row r="20" spans="2:18" x14ac:dyDescent="0.25">
      <c r="B20" s="3">
        <f>'Monthly return GPFG'!B21</f>
        <v>36311</v>
      </c>
      <c r="C20" s="5">
        <f>LN(1+('Monthly return GPFG'!D21-'Interest rate'!M20))</f>
        <v>-1.8672013436073547E-2</v>
      </c>
      <c r="D20" s="5">
        <f>LN(1+('Monthly return GPFG'!L21-'Interest rate'!M20))</f>
        <v>-2.3415236079344925E-2</v>
      </c>
      <c r="E20" s="5">
        <f>SUM(C$4:C20)</f>
        <v>0.10845544088305589</v>
      </c>
      <c r="F20" s="5">
        <f>SUM(D$4:D20)</f>
        <v>3.9869889137858036E-2</v>
      </c>
      <c r="G20" s="5"/>
      <c r="H20" s="3">
        <f t="shared" si="0"/>
        <v>36311</v>
      </c>
      <c r="I20" s="5"/>
      <c r="J20" s="5"/>
      <c r="K20" s="5"/>
      <c r="L20" s="5"/>
      <c r="M20" s="5"/>
      <c r="N20" s="5"/>
      <c r="O20" s="5"/>
      <c r="P20" s="5"/>
      <c r="Q20" s="5"/>
      <c r="R20" s="5"/>
    </row>
    <row r="21" spans="2:18" x14ac:dyDescent="0.25">
      <c r="B21" s="6">
        <f>'Monthly return GPFG'!B22</f>
        <v>36341</v>
      </c>
      <c r="C21" s="8">
        <f>LN(1+('Monthly return GPFG'!D22-'Interest rate'!M21))</f>
        <v>-1.4872757234702506E-3</v>
      </c>
      <c r="D21" s="8">
        <f>LN(1+('Monthly return GPFG'!L22-'Interest rate'!M21))</f>
        <v>6.740416963972329E-3</v>
      </c>
      <c r="E21" s="8">
        <f>SUM(C$4:C21)</f>
        <v>0.10696816515958564</v>
      </c>
      <c r="F21" s="8">
        <f>SUM(D$4:D21)</f>
        <v>4.6610306101830368E-2</v>
      </c>
      <c r="G21" s="5"/>
      <c r="H21" s="6">
        <f t="shared" si="0"/>
        <v>36341</v>
      </c>
      <c r="I21" s="8"/>
      <c r="J21" s="8"/>
      <c r="K21" s="8"/>
      <c r="L21" s="5"/>
      <c r="M21" s="5"/>
      <c r="N21" s="5"/>
      <c r="O21" s="5"/>
      <c r="P21" s="5"/>
      <c r="Q21" s="5"/>
      <c r="R21" s="5"/>
    </row>
    <row r="22" spans="2:18" x14ac:dyDescent="0.25">
      <c r="B22" s="3">
        <f>'Monthly return GPFG'!B23</f>
        <v>36372</v>
      </c>
      <c r="C22" s="5">
        <f>LN(1+('Monthly return GPFG'!D23-'Interest rate'!M22))</f>
        <v>4.8646719206208349E-3</v>
      </c>
      <c r="D22" s="5">
        <f>LN(1+('Monthly return GPFG'!L23-'Interest rate'!M22))</f>
        <v>-1.0938236881681841E-2</v>
      </c>
      <c r="E22" s="5">
        <f>SUM(C$4:C22)</f>
        <v>0.11183283708020647</v>
      </c>
      <c r="F22" s="5">
        <f>SUM(D$4:D22)</f>
        <v>3.5672069220148525E-2</v>
      </c>
      <c r="G22" s="5"/>
      <c r="H22" s="3">
        <f t="shared" si="0"/>
        <v>36372</v>
      </c>
      <c r="I22" s="5"/>
      <c r="J22" s="5"/>
      <c r="K22" s="5"/>
      <c r="L22" s="5"/>
      <c r="M22" s="5"/>
      <c r="N22" s="5"/>
      <c r="O22" s="5"/>
      <c r="P22" s="5"/>
      <c r="Q22" s="5"/>
      <c r="R22" s="5"/>
    </row>
    <row r="23" spans="2:18" x14ac:dyDescent="0.25">
      <c r="B23" s="6">
        <f>'Monthly return GPFG'!B24</f>
        <v>36403</v>
      </c>
      <c r="C23" s="8">
        <f>LN(1+('Monthly return GPFG'!D24-'Interest rate'!M23))</f>
        <v>6.6417473812549503E-3</v>
      </c>
      <c r="D23" s="8">
        <f>LN(1+('Monthly return GPFG'!L24-'Interest rate'!M23))</f>
        <v>-3.3742904097236424E-3</v>
      </c>
      <c r="E23" s="8">
        <f>SUM(C$4:C23)</f>
        <v>0.11847458446146142</v>
      </c>
      <c r="F23" s="8">
        <f>SUM(D$4:D23)</f>
        <v>3.2297778810424879E-2</v>
      </c>
      <c r="G23" s="5"/>
      <c r="H23" s="6">
        <f t="shared" si="0"/>
        <v>36403</v>
      </c>
      <c r="I23" s="8"/>
      <c r="J23" s="8"/>
      <c r="K23" s="8"/>
      <c r="L23" s="5"/>
      <c r="M23" s="5"/>
      <c r="N23" s="5"/>
      <c r="O23" s="5"/>
      <c r="P23" s="5"/>
      <c r="Q23" s="5"/>
      <c r="R23" s="5"/>
    </row>
    <row r="24" spans="2:18" x14ac:dyDescent="0.25">
      <c r="B24" s="3">
        <f>'Monthly return GPFG'!B25</f>
        <v>36433</v>
      </c>
      <c r="C24" s="5">
        <f>LN(1+('Monthly return GPFG'!D25-'Interest rate'!M24))</f>
        <v>-9.2102450438800096E-3</v>
      </c>
      <c r="D24" s="5">
        <f>LN(1+('Monthly return GPFG'!L25-'Interest rate'!M24))</f>
        <v>-9.2995732754117596E-3</v>
      </c>
      <c r="E24" s="5">
        <f>SUM(C$4:C24)</f>
        <v>0.1092643394175814</v>
      </c>
      <c r="F24" s="5">
        <f>SUM(D$4:D24)</f>
        <v>2.2998205535013118E-2</v>
      </c>
      <c r="G24" s="5"/>
      <c r="H24" s="3">
        <f t="shared" si="0"/>
        <v>36433</v>
      </c>
      <c r="I24" s="5"/>
      <c r="J24" s="5"/>
      <c r="K24" s="5"/>
      <c r="L24" s="5"/>
      <c r="M24" s="5"/>
      <c r="N24" s="5"/>
      <c r="O24" s="5"/>
      <c r="P24" s="5"/>
      <c r="Q24" s="5"/>
      <c r="R24" s="5"/>
    </row>
    <row r="25" spans="2:18" x14ac:dyDescent="0.25">
      <c r="B25" s="6">
        <f>'Monthly return GPFG'!B26</f>
        <v>36464</v>
      </c>
      <c r="C25" s="8">
        <f>LN(1+('Monthly return GPFG'!D26-'Interest rate'!M25))</f>
        <v>2.4703175575693091E-2</v>
      </c>
      <c r="D25" s="8">
        <f>LN(1+('Monthly return GPFG'!L26-'Interest rate'!M25))</f>
        <v>1.5002496415769E-2</v>
      </c>
      <c r="E25" s="8">
        <f>SUM(C$4:C25)</f>
        <v>0.1339675149932745</v>
      </c>
      <c r="F25" s="8">
        <f>SUM(D$4:D25)</f>
        <v>3.8000701950782118E-2</v>
      </c>
      <c r="G25" s="5"/>
      <c r="H25" s="6">
        <f t="shared" si="0"/>
        <v>36464</v>
      </c>
      <c r="I25" s="8"/>
      <c r="J25" s="8"/>
      <c r="K25" s="8"/>
      <c r="L25" s="5"/>
      <c r="M25" s="5"/>
      <c r="N25" s="5"/>
      <c r="O25" s="5"/>
      <c r="P25" s="5"/>
      <c r="Q25" s="5"/>
      <c r="R25" s="5"/>
    </row>
    <row r="26" spans="2:18" x14ac:dyDescent="0.25">
      <c r="B26" s="3">
        <f>'Monthly return GPFG'!B27</f>
        <v>36494</v>
      </c>
      <c r="C26" s="5">
        <f>LN(1+('Monthly return GPFG'!D27-'Interest rate'!M26))</f>
        <v>3.1649187776353449E-2</v>
      </c>
      <c r="D26" s="5">
        <f>LN(1+('Monthly return GPFG'!L27-'Interest rate'!M26))</f>
        <v>2.0056767799013709E-2</v>
      </c>
      <c r="E26" s="5">
        <f>SUM(C$4:C26)</f>
        <v>0.16561670276962795</v>
      </c>
      <c r="F26" s="5">
        <f>SUM(D$4:D26)</f>
        <v>5.8057469749795823E-2</v>
      </c>
      <c r="G26" s="5"/>
      <c r="H26" s="3">
        <f t="shared" si="0"/>
        <v>36494</v>
      </c>
      <c r="I26" s="5"/>
      <c r="J26" s="5"/>
      <c r="K26" s="5"/>
      <c r="L26" s="5"/>
      <c r="M26" s="5"/>
      <c r="N26" s="5"/>
      <c r="O26" s="5"/>
      <c r="P26" s="5"/>
      <c r="Q26" s="5"/>
      <c r="R26" s="5"/>
    </row>
    <row r="27" spans="2:18" x14ac:dyDescent="0.25">
      <c r="B27" s="9">
        <f>'Monthly return GPFG'!B28</f>
        <v>36525</v>
      </c>
      <c r="C27" s="11">
        <f>LN(1+('Monthly return GPFG'!D28-'Interest rate'!M27))</f>
        <v>2.4404962578015037E-2</v>
      </c>
      <c r="D27" s="11">
        <f>LN(1+('Monthly return GPFG'!L28-'Interest rate'!M27))</f>
        <v>2.7434484298607835E-2</v>
      </c>
      <c r="E27" s="8">
        <f>SUM(C$4:C27)</f>
        <v>0.19002166534764298</v>
      </c>
      <c r="F27" s="8">
        <f>SUM(D$4:D27)</f>
        <v>8.5491954048403651E-2</v>
      </c>
      <c r="G27" s="5"/>
      <c r="H27" s="9">
        <f t="shared" si="0"/>
        <v>36525</v>
      </c>
      <c r="I27" s="11">
        <f t="shared" ref="I27:I90" si="1">_xlfn.STDEV.S(C4:C27)</f>
        <v>2.1175048947721212E-2</v>
      </c>
      <c r="J27" s="11">
        <f t="shared" ref="J27:J90" si="2">_xlfn.STDEV.S(D4:D27)</f>
        <v>1.723621536460326E-2</v>
      </c>
      <c r="K27" s="11"/>
      <c r="L27" s="5"/>
      <c r="M27" s="5"/>
      <c r="N27" s="5"/>
      <c r="O27" s="5"/>
      <c r="P27" s="5"/>
      <c r="Q27" s="5"/>
      <c r="R27" s="5"/>
    </row>
    <row r="28" spans="2:18" x14ac:dyDescent="0.25">
      <c r="B28" s="3">
        <f>'Monthly return GPFG'!B29</f>
        <v>36556</v>
      </c>
      <c r="C28" s="5">
        <f>LN(1+('Monthly return GPFG'!D29-'Interest rate'!M28))</f>
        <v>-1.2116691622247549E-2</v>
      </c>
      <c r="D28" s="5">
        <f>LN(1+('Monthly return GPFG'!L29-'Interest rate'!M28))</f>
        <v>-2.3558279084141955E-2</v>
      </c>
      <c r="E28" s="5">
        <f>SUM(C$4:C28)</f>
        <v>0.17790497372539543</v>
      </c>
      <c r="F28" s="5">
        <f>SUM(D$4:D28)</f>
        <v>6.1933674964261692E-2</v>
      </c>
      <c r="G28" s="5"/>
      <c r="H28" s="3">
        <f t="shared" si="0"/>
        <v>36556</v>
      </c>
      <c r="I28" s="5">
        <f t="shared" si="1"/>
        <v>2.0697344331480981E-2</v>
      </c>
      <c r="J28" s="5">
        <f t="shared" si="2"/>
        <v>1.8053319464144263E-2</v>
      </c>
      <c r="K28" s="5">
        <f t="shared" ref="K28:K91" si="3">(_xlfn.VAR.S(C5:C28)-_xlfn.VAR.S(D5:D28))/_xlfn.VAR.S(C5:C28)</f>
        <v>0.23917480690671078</v>
      </c>
      <c r="L28" s="5"/>
      <c r="M28" s="5"/>
      <c r="N28" s="5"/>
      <c r="O28" s="5"/>
      <c r="P28" s="5"/>
      <c r="Q28" s="5"/>
      <c r="R28" s="5"/>
    </row>
    <row r="29" spans="2:18" x14ac:dyDescent="0.25">
      <c r="B29" s="6">
        <f>'Monthly return GPFG'!B30</f>
        <v>36585</v>
      </c>
      <c r="C29" s="8">
        <f>LN(1+('Monthly return GPFG'!D30-'Interest rate'!M29))</f>
        <v>1.4311287963961323E-2</v>
      </c>
      <c r="D29" s="8">
        <f>LN(1+('Monthly return GPFG'!L30-'Interest rate'!M29))</f>
        <v>1.3909928018497662E-2</v>
      </c>
      <c r="E29" s="8">
        <f>SUM(C$4:C29)</f>
        <v>0.19221626168935677</v>
      </c>
      <c r="F29" s="8">
        <f>SUM(D$4:D29)</f>
        <v>7.5843602982759356E-2</v>
      </c>
      <c r="G29" s="5"/>
      <c r="H29" s="6">
        <f t="shared" si="0"/>
        <v>36585</v>
      </c>
      <c r="I29" s="8">
        <f t="shared" si="1"/>
        <v>2.0736024135258848E-2</v>
      </c>
      <c r="J29" s="8">
        <f t="shared" si="2"/>
        <v>1.8179050577370116E-2</v>
      </c>
      <c r="K29" s="8">
        <f t="shared" si="3"/>
        <v>0.23141586336390593</v>
      </c>
      <c r="L29" s="5"/>
      <c r="M29" s="5"/>
      <c r="N29" s="5"/>
      <c r="O29" s="5"/>
      <c r="P29" s="5"/>
      <c r="Q29" s="5"/>
      <c r="R29" s="5"/>
    </row>
    <row r="30" spans="2:18" x14ac:dyDescent="0.25">
      <c r="B30" s="3">
        <f>'Monthly return GPFG'!B31</f>
        <v>36616</v>
      </c>
      <c r="C30" s="5">
        <f>LN(1+('Monthly return GPFG'!D31-'Interest rate'!M30))</f>
        <v>3.5988284327346277E-2</v>
      </c>
      <c r="D30" s="5">
        <f>LN(1+('Monthly return GPFG'!L31-'Interest rate'!M30))</f>
        <v>1.8923352782474367E-2</v>
      </c>
      <c r="E30" s="5">
        <f>SUM(C$4:C30)</f>
        <v>0.22820454601670304</v>
      </c>
      <c r="F30" s="5">
        <f>SUM(D$4:D30)</f>
        <v>9.4766955765233724E-2</v>
      </c>
      <c r="G30" s="5"/>
      <c r="H30" s="3">
        <f t="shared" si="0"/>
        <v>36616</v>
      </c>
      <c r="I30" s="5">
        <f t="shared" si="1"/>
        <v>2.1612045293837461E-2</v>
      </c>
      <c r="J30" s="5">
        <f t="shared" si="2"/>
        <v>1.841499009159565E-2</v>
      </c>
      <c r="K30" s="5">
        <f t="shared" si="3"/>
        <v>0.27397555928977946</v>
      </c>
      <c r="L30" s="5"/>
      <c r="M30" s="5"/>
      <c r="N30" s="5"/>
      <c r="O30" s="5"/>
      <c r="P30" s="5"/>
      <c r="Q30" s="5"/>
      <c r="R30" s="5"/>
    </row>
    <row r="31" spans="2:18" x14ac:dyDescent="0.25">
      <c r="B31" s="6">
        <f>'Monthly return GPFG'!B32</f>
        <v>36646</v>
      </c>
      <c r="C31" s="8">
        <f>LN(1+('Monthly return GPFG'!D32-'Interest rate'!M31))</f>
        <v>1.6990680467340979E-2</v>
      </c>
      <c r="D31" s="8">
        <f>LN(1+('Monthly return GPFG'!L32-'Interest rate'!M31))</f>
        <v>-1.1065359305121531E-2</v>
      </c>
      <c r="E31" s="8">
        <f>SUM(C$4:C31)</f>
        <v>0.24519522648404402</v>
      </c>
      <c r="F31" s="8">
        <f>SUM(D$4:D31)</f>
        <v>8.3701596460112188E-2</v>
      </c>
      <c r="G31" s="5"/>
      <c r="H31" s="6">
        <f t="shared" si="0"/>
        <v>36646</v>
      </c>
      <c r="I31" s="8">
        <f t="shared" si="1"/>
        <v>2.1376479529136232E-2</v>
      </c>
      <c r="J31" s="8">
        <f t="shared" si="2"/>
        <v>1.8618928025334953E-2</v>
      </c>
      <c r="K31" s="8">
        <f t="shared" si="3"/>
        <v>0.24135783015272883</v>
      </c>
      <c r="L31" s="5"/>
      <c r="M31" s="5"/>
      <c r="N31" s="5"/>
      <c r="O31" s="5"/>
      <c r="P31" s="5"/>
      <c r="Q31" s="5"/>
      <c r="R31" s="5"/>
    </row>
    <row r="32" spans="2:18" x14ac:dyDescent="0.25">
      <c r="B32" s="3">
        <f>'Monthly return GPFG'!B33</f>
        <v>36677</v>
      </c>
      <c r="C32" s="5">
        <f>LN(1+('Monthly return GPFG'!D33-'Interest rate'!M32))</f>
        <v>-8.7370135379594965E-3</v>
      </c>
      <c r="D32" s="5">
        <f>LN(1+('Monthly return GPFG'!L33-'Interest rate'!M32))</f>
        <v>-1.1348567837490881E-2</v>
      </c>
      <c r="E32" s="5">
        <f>SUM(C$4:C32)</f>
        <v>0.23645821294608452</v>
      </c>
      <c r="F32" s="5">
        <f>SUM(D$4:D32)</f>
        <v>7.2353028622621302E-2</v>
      </c>
      <c r="G32" s="5"/>
      <c r="H32" s="3">
        <f t="shared" si="0"/>
        <v>36677</v>
      </c>
      <c r="I32" s="5">
        <f t="shared" si="1"/>
        <v>2.1662454521762672E-2</v>
      </c>
      <c r="J32" s="5">
        <f t="shared" si="2"/>
        <v>1.8808448298426671E-2</v>
      </c>
      <c r="K32" s="5">
        <f t="shared" si="3"/>
        <v>0.24614016112236017</v>
      </c>
      <c r="L32" s="5"/>
      <c r="M32" s="5"/>
      <c r="N32" s="188" t="s">
        <v>323</v>
      </c>
      <c r="O32" s="5"/>
      <c r="P32" s="5"/>
      <c r="Q32" s="5"/>
      <c r="R32" s="5"/>
    </row>
    <row r="33" spans="2:18" x14ac:dyDescent="0.25">
      <c r="B33" s="6">
        <f>'Monthly return GPFG'!B34</f>
        <v>36707</v>
      </c>
      <c r="C33" s="8">
        <f>LN(1+('Monthly return GPFG'!D34-'Interest rate'!M33))</f>
        <v>-2.1756998030133833E-2</v>
      </c>
      <c r="D33" s="8">
        <f>LN(1+('Monthly return GPFG'!L34-'Interest rate'!M33))</f>
        <v>7.3279386567928727E-3</v>
      </c>
      <c r="E33" s="8">
        <f>SUM(C$4:C33)</f>
        <v>0.21470121491595068</v>
      </c>
      <c r="F33" s="8">
        <f>SUM(D$4:D33)</f>
        <v>7.9680967279414178E-2</v>
      </c>
      <c r="G33" s="5"/>
      <c r="H33" s="6">
        <f t="shared" si="0"/>
        <v>36707</v>
      </c>
      <c r="I33" s="8">
        <f t="shared" si="1"/>
        <v>2.229924832432972E-2</v>
      </c>
      <c r="J33" s="8">
        <f t="shared" si="2"/>
        <v>1.8830870887052504E-2</v>
      </c>
      <c r="K33" s="8">
        <f t="shared" si="3"/>
        <v>0.28688369965847466</v>
      </c>
      <c r="L33" s="5"/>
      <c r="M33" s="5"/>
      <c r="O33" s="5"/>
      <c r="P33" s="5"/>
      <c r="Q33" s="5"/>
      <c r="R33" s="5"/>
    </row>
    <row r="34" spans="2:18" x14ac:dyDescent="0.25">
      <c r="B34" s="3">
        <f>'Monthly return GPFG'!B35</f>
        <v>36738</v>
      </c>
      <c r="C34" s="5">
        <f>LN(1+('Monthly return GPFG'!D35-'Interest rate'!M34))</f>
        <v>9.2700991568683937E-3</v>
      </c>
      <c r="D34" s="5">
        <f>LN(1+('Monthly return GPFG'!L35-'Interest rate'!M34))</f>
        <v>-5.5024039738943691E-3</v>
      </c>
      <c r="E34" s="5">
        <f>SUM(C$4:C34)</f>
        <v>0.22397131407281906</v>
      </c>
      <c r="F34" s="5">
        <f>SUM(D$4:D34)</f>
        <v>7.4178563305519807E-2</v>
      </c>
      <c r="G34" s="5"/>
      <c r="H34" s="3">
        <f t="shared" si="0"/>
        <v>36738</v>
      </c>
      <c r="I34" s="5">
        <f t="shared" si="1"/>
        <v>2.1660161201814614E-2</v>
      </c>
      <c r="J34" s="5">
        <f t="shared" si="2"/>
        <v>1.8889115087599846E-2</v>
      </c>
      <c r="K34" s="5">
        <f t="shared" si="3"/>
        <v>0.23949888268665445</v>
      </c>
      <c r="L34" s="5"/>
      <c r="M34" s="5"/>
      <c r="N34" s="5"/>
      <c r="O34" s="5"/>
      <c r="P34" s="5"/>
      <c r="Q34" s="5"/>
      <c r="R34" s="5"/>
    </row>
    <row r="35" spans="2:18" x14ac:dyDescent="0.25">
      <c r="B35" s="6">
        <f>'Monthly return GPFG'!B36</f>
        <v>36769</v>
      </c>
      <c r="C35" s="8">
        <f>LN(1+('Monthly return GPFG'!D36-'Interest rate'!M35))</f>
        <v>2.3987510335951655E-2</v>
      </c>
      <c r="D35" s="8">
        <f>LN(1+('Monthly return GPFG'!L36-'Interest rate'!M35))</f>
        <v>1.3761283064523708E-2</v>
      </c>
      <c r="E35" s="8">
        <f>SUM(C$4:C35)</f>
        <v>0.24795882440877071</v>
      </c>
      <c r="F35" s="8">
        <f>SUM(D$4:D35)</f>
        <v>8.7939846370043512E-2</v>
      </c>
      <c r="G35" s="5"/>
      <c r="H35" s="6">
        <f t="shared" si="0"/>
        <v>36769</v>
      </c>
      <c r="I35" s="8">
        <f t="shared" si="1"/>
        <v>2.184798755665673E-2</v>
      </c>
      <c r="J35" s="8">
        <f t="shared" si="2"/>
        <v>1.5611881036040436E-2</v>
      </c>
      <c r="K35" s="8">
        <f t="shared" si="3"/>
        <v>0.48939203282779409</v>
      </c>
      <c r="L35" s="5"/>
      <c r="M35" s="5"/>
      <c r="N35" s="5"/>
      <c r="O35" s="5"/>
      <c r="P35" s="5"/>
      <c r="Q35" s="5"/>
      <c r="R35" s="5"/>
    </row>
    <row r="36" spans="2:18" x14ac:dyDescent="0.25">
      <c r="B36" s="3">
        <f>'Monthly return GPFG'!B37</f>
        <v>36799</v>
      </c>
      <c r="C36" s="5">
        <f>LN(1+('Monthly return GPFG'!D37-'Interest rate'!M36))</f>
        <v>-2.5774252316167062E-2</v>
      </c>
      <c r="D36" s="5">
        <f>LN(1+('Monthly return GPFG'!L37-'Interest rate'!M36))</f>
        <v>-2.1730863259579181E-2</v>
      </c>
      <c r="E36" s="5">
        <f>SUM(C$4:C36)</f>
        <v>0.22218457209260364</v>
      </c>
      <c r="F36" s="5">
        <f>SUM(D$4:D36)</f>
        <v>6.6208983110464331E-2</v>
      </c>
      <c r="G36" s="5"/>
      <c r="H36" s="3">
        <f t="shared" si="0"/>
        <v>36799</v>
      </c>
      <c r="I36" s="5">
        <f t="shared" si="1"/>
        <v>2.1232040057077288E-2</v>
      </c>
      <c r="J36" s="5">
        <f t="shared" si="2"/>
        <v>1.6416145814341008E-2</v>
      </c>
      <c r="K36" s="5">
        <f t="shared" si="3"/>
        <v>0.402195813301993</v>
      </c>
      <c r="L36" s="5"/>
      <c r="M36" s="5"/>
      <c r="N36" s="5"/>
      <c r="O36" s="5"/>
      <c r="P36" s="5"/>
      <c r="Q36" s="5"/>
      <c r="R36" s="5"/>
    </row>
    <row r="37" spans="2:18" x14ac:dyDescent="0.25">
      <c r="B37" s="6">
        <f>'Monthly return GPFG'!B38</f>
        <v>36830</v>
      </c>
      <c r="C37" s="8">
        <f>LN(1+('Monthly return GPFG'!D38-'Interest rate'!M37))</f>
        <v>4.8937230858349672E-4</v>
      </c>
      <c r="D37" s="8">
        <f>LN(1+('Monthly return GPFG'!L38-'Interest rate'!M37))</f>
        <v>-3.4778513096539064E-3</v>
      </c>
      <c r="E37" s="8">
        <f>SUM(C$4:C37)</f>
        <v>0.22267394440118715</v>
      </c>
      <c r="F37" s="8">
        <f>SUM(D$4:D37)</f>
        <v>6.2731131800810427E-2</v>
      </c>
      <c r="G37" s="5"/>
      <c r="H37" s="6">
        <f t="shared" si="0"/>
        <v>36830</v>
      </c>
      <c r="I37" s="8">
        <f t="shared" si="1"/>
        <v>1.9580212722102856E-2</v>
      </c>
      <c r="J37" s="8">
        <f t="shared" si="2"/>
        <v>1.6087495175518236E-2</v>
      </c>
      <c r="K37" s="8">
        <f t="shared" si="3"/>
        <v>0.3249405085632413</v>
      </c>
      <c r="L37" s="5"/>
      <c r="M37" s="5"/>
      <c r="N37" s="5"/>
      <c r="O37" s="5"/>
      <c r="P37" s="5"/>
      <c r="Q37" s="5"/>
      <c r="R37" s="5"/>
    </row>
    <row r="38" spans="2:18" x14ac:dyDescent="0.25">
      <c r="B38" s="3">
        <f>'Monthly return GPFG'!B39</f>
        <v>36860</v>
      </c>
      <c r="C38" s="5">
        <f>LN(1+('Monthly return GPFG'!D39-'Interest rate'!M38))</f>
        <v>-1.4397250508464542E-2</v>
      </c>
      <c r="D38" s="5">
        <f>LN(1+('Monthly return GPFG'!L39-'Interest rate'!M38))</f>
        <v>-1.6249374295362225E-2</v>
      </c>
      <c r="E38" s="5">
        <f>SUM(C$4:C38)</f>
        <v>0.2082766938927226</v>
      </c>
      <c r="F38" s="5">
        <f>SUM(D$4:D38)</f>
        <v>4.6481757505448203E-2</v>
      </c>
      <c r="G38" s="5"/>
      <c r="H38" s="3">
        <f t="shared" si="0"/>
        <v>36860</v>
      </c>
      <c r="I38" s="5">
        <f t="shared" si="1"/>
        <v>1.9834143200775242E-2</v>
      </c>
      <c r="J38" s="5">
        <f t="shared" si="2"/>
        <v>1.5640940037970241E-2</v>
      </c>
      <c r="K38" s="5">
        <f t="shared" si="3"/>
        <v>0.3781311355466796</v>
      </c>
      <c r="L38" s="5"/>
      <c r="M38" s="5"/>
      <c r="N38" s="5"/>
      <c r="O38" s="5"/>
      <c r="P38" s="5"/>
      <c r="Q38" s="5"/>
      <c r="R38" s="5"/>
    </row>
    <row r="39" spans="2:18" x14ac:dyDescent="0.25">
      <c r="B39" s="9">
        <f>'Monthly return GPFG'!B40</f>
        <v>36891</v>
      </c>
      <c r="C39" s="11">
        <f>LN(1+('Monthly return GPFG'!D40-'Interest rate'!M39))</f>
        <v>-1.8305988581949643E-2</v>
      </c>
      <c r="D39" s="11">
        <f>LN(1+('Monthly return GPFG'!L40-'Interest rate'!M39))</f>
        <v>1.6265092399969032E-4</v>
      </c>
      <c r="E39" s="8">
        <f>SUM(C$4:C39)</f>
        <v>0.18997070531077295</v>
      </c>
      <c r="F39" s="8">
        <f>SUM(D$4:D39)</f>
        <v>4.6644408429447892E-2</v>
      </c>
      <c r="G39" s="5"/>
      <c r="H39" s="9">
        <f t="shared" si="0"/>
        <v>36891</v>
      </c>
      <c r="I39" s="11">
        <f t="shared" si="1"/>
        <v>1.8594961644825079E-2</v>
      </c>
      <c r="J39" s="11">
        <f t="shared" si="2"/>
        <v>1.5639102628483677E-2</v>
      </c>
      <c r="K39" s="11">
        <f t="shared" si="3"/>
        <v>0.29265207239100766</v>
      </c>
      <c r="L39" s="5"/>
      <c r="M39" s="5"/>
      <c r="N39" s="5"/>
      <c r="O39" s="5"/>
      <c r="P39" s="5"/>
      <c r="Q39" s="5"/>
      <c r="R39" s="5"/>
    </row>
    <row r="40" spans="2:18" x14ac:dyDescent="0.25">
      <c r="B40" s="3">
        <f>'Monthly return GPFG'!B41</f>
        <v>36922</v>
      </c>
      <c r="C40" s="5">
        <f>LN(1+('Monthly return GPFG'!D41-'Interest rate'!M40))</f>
        <v>-4.677733181239773E-4</v>
      </c>
      <c r="D40" s="5">
        <f>LN(1+('Monthly return GPFG'!L41-'Interest rate'!M40))</f>
        <v>5.8548973722558533E-3</v>
      </c>
      <c r="E40" s="5">
        <f>SUM(C$4:C40)</f>
        <v>0.18950293199264898</v>
      </c>
      <c r="F40" s="5">
        <f>SUM(D$4:D40)</f>
        <v>5.2499305801703748E-2</v>
      </c>
      <c r="G40" s="5"/>
      <c r="H40" s="3">
        <f t="shared" si="0"/>
        <v>36922</v>
      </c>
      <c r="I40" s="5">
        <f t="shared" si="1"/>
        <v>1.7994820764786843E-2</v>
      </c>
      <c r="J40" s="5">
        <f t="shared" si="2"/>
        <v>1.5564253243769413E-2</v>
      </c>
      <c r="K40" s="5">
        <f t="shared" si="3"/>
        <v>0.25189677573781788</v>
      </c>
      <c r="L40" s="5"/>
      <c r="M40" s="5"/>
      <c r="N40" s="5"/>
      <c r="O40" s="5"/>
      <c r="P40" s="5"/>
      <c r="Q40" s="5"/>
      <c r="R40" s="5"/>
    </row>
    <row r="41" spans="2:18" x14ac:dyDescent="0.25">
      <c r="B41" s="6">
        <f>'Monthly return GPFG'!B42</f>
        <v>36950</v>
      </c>
      <c r="C41" s="8">
        <f>LN(1+('Monthly return GPFG'!D42-'Interest rate'!M41))</f>
        <v>-2.9591530243073271E-2</v>
      </c>
      <c r="D41" s="8">
        <f>LN(1+('Monthly return GPFG'!L42-'Interest rate'!M41))</f>
        <v>-3.2583064190853835E-2</v>
      </c>
      <c r="E41" s="8">
        <f>SUM(C$4:C41)</f>
        <v>0.15991140174957572</v>
      </c>
      <c r="F41" s="8">
        <f>SUM(D$4:D41)</f>
        <v>1.9916241610849914E-2</v>
      </c>
      <c r="G41" s="5"/>
      <c r="H41" s="6">
        <f t="shared" si="0"/>
        <v>36950</v>
      </c>
      <c r="I41" s="8">
        <f t="shared" si="1"/>
        <v>1.9074596149425738E-2</v>
      </c>
      <c r="J41" s="8">
        <f t="shared" si="2"/>
        <v>1.6601641938692485E-2</v>
      </c>
      <c r="K41" s="8">
        <f t="shared" si="3"/>
        <v>0.24248474680496657</v>
      </c>
      <c r="L41" s="5"/>
      <c r="M41" s="5"/>
      <c r="N41" s="5"/>
      <c r="O41" s="5"/>
      <c r="P41" s="5"/>
      <c r="Q41" s="5"/>
      <c r="R41" s="5"/>
    </row>
    <row r="42" spans="2:18" x14ac:dyDescent="0.25">
      <c r="B42" s="3">
        <f>'Monthly return GPFG'!B43</f>
        <v>36981</v>
      </c>
      <c r="C42" s="5">
        <f>LN(1+('Monthly return GPFG'!D43-'Interest rate'!M42))</f>
        <v>-3.1067985225491177E-2</v>
      </c>
      <c r="D42" s="5">
        <f>LN(1+('Monthly return GPFG'!L43-'Interest rate'!M42))</f>
        <v>-1.9673569568294285E-2</v>
      </c>
      <c r="E42" s="5">
        <f>SUM(C$4:C42)</f>
        <v>0.12884341652408454</v>
      </c>
      <c r="F42" s="5">
        <f>SUM(D$4:D42)</f>
        <v>2.4267204255562849E-4</v>
      </c>
      <c r="G42" s="5"/>
      <c r="H42" s="3">
        <f t="shared" si="0"/>
        <v>36981</v>
      </c>
      <c r="I42" s="5">
        <f t="shared" si="1"/>
        <v>2.0049530714365431E-2</v>
      </c>
      <c r="J42" s="5">
        <f t="shared" si="2"/>
        <v>1.6626615402155459E-2</v>
      </c>
      <c r="K42" s="5">
        <f t="shared" si="3"/>
        <v>0.31229959771563442</v>
      </c>
      <c r="L42" s="5"/>
      <c r="M42" s="5"/>
      <c r="N42" s="5"/>
      <c r="O42" s="5"/>
      <c r="P42" s="5"/>
      <c r="Q42" s="5"/>
      <c r="R42" s="5"/>
    </row>
    <row r="43" spans="2:18" x14ac:dyDescent="0.25">
      <c r="B43" s="6">
        <f>'Monthly return GPFG'!B44</f>
        <v>37011</v>
      </c>
      <c r="C43" s="8">
        <f>LN(1+('Monthly return GPFG'!D44-'Interest rate'!M43))</f>
        <v>2.1964516001490166E-2</v>
      </c>
      <c r="D43" s="8">
        <f>LN(1+('Monthly return GPFG'!L44-'Interest rate'!M43))</f>
        <v>1.6293092425626092E-2</v>
      </c>
      <c r="E43" s="8">
        <f>SUM(C$4:C43)</f>
        <v>0.1508079325255747</v>
      </c>
      <c r="F43" s="8">
        <f>SUM(D$4:D43)</f>
        <v>1.653576446818172E-2</v>
      </c>
      <c r="G43" s="5"/>
      <c r="H43" s="6">
        <f t="shared" si="0"/>
        <v>37011</v>
      </c>
      <c r="I43" s="8">
        <f t="shared" si="1"/>
        <v>2.0178120963601217E-2</v>
      </c>
      <c r="J43" s="8">
        <f t="shared" si="2"/>
        <v>1.6455675992259732E-2</v>
      </c>
      <c r="K43" s="8">
        <f t="shared" si="3"/>
        <v>0.33492593457570424</v>
      </c>
      <c r="L43" s="5"/>
      <c r="M43" s="5"/>
      <c r="N43" s="5"/>
      <c r="O43" s="5"/>
      <c r="P43" s="5"/>
      <c r="Q43" s="5"/>
      <c r="R43" s="5"/>
    </row>
    <row r="44" spans="2:18" x14ac:dyDescent="0.25">
      <c r="B44" s="3">
        <f>'Monthly return GPFG'!B45</f>
        <v>37042</v>
      </c>
      <c r="C44" s="5">
        <f>LN(1+('Monthly return GPFG'!D45-'Interest rate'!M44))</f>
        <v>7.4488291216830999E-3</v>
      </c>
      <c r="D44" s="5">
        <f>LN(1+('Monthly return GPFG'!L45-'Interest rate'!M44))</f>
        <v>-9.3336618846807645E-3</v>
      </c>
      <c r="E44" s="5">
        <f>SUM(C$4:C44)</f>
        <v>0.1582567616472578</v>
      </c>
      <c r="F44" s="5">
        <f>SUM(D$4:D44)</f>
        <v>7.202102583500956E-3</v>
      </c>
      <c r="G44" s="5"/>
      <c r="H44" s="3">
        <f t="shared" si="0"/>
        <v>37042</v>
      </c>
      <c r="I44" s="5">
        <f t="shared" si="1"/>
        <v>1.9772034167655501E-2</v>
      </c>
      <c r="J44" s="5">
        <f t="shared" si="2"/>
        <v>1.5898583242906592E-2</v>
      </c>
      <c r="K44" s="5">
        <f t="shared" si="3"/>
        <v>0.3534320907948228</v>
      </c>
      <c r="L44" s="5"/>
      <c r="M44" s="5"/>
      <c r="N44" s="5"/>
      <c r="O44" s="5"/>
      <c r="P44" s="5"/>
      <c r="Q44" s="5"/>
      <c r="R44" s="5"/>
    </row>
    <row r="45" spans="2:18" x14ac:dyDescent="0.25">
      <c r="B45" s="6">
        <f>'Monthly return GPFG'!B46</f>
        <v>37072</v>
      </c>
      <c r="C45" s="8">
        <f>LN(1+('Monthly return GPFG'!D46-'Interest rate'!M45))</f>
        <v>-2.7395014829043683E-2</v>
      </c>
      <c r="D45" s="8">
        <f>LN(1+('Monthly return GPFG'!L46-'Interest rate'!M45))</f>
        <v>-1.393119881552125E-2</v>
      </c>
      <c r="E45" s="8">
        <f>SUM(C$4:C45)</f>
        <v>0.13086174681821411</v>
      </c>
      <c r="F45" s="8">
        <f>SUM(D$4:D45)</f>
        <v>-6.729096232020294E-3</v>
      </c>
      <c r="G45" s="5"/>
      <c r="H45" s="6">
        <f t="shared" si="0"/>
        <v>37072</v>
      </c>
      <c r="I45" s="8">
        <f t="shared" si="1"/>
        <v>2.0662183901559619E-2</v>
      </c>
      <c r="J45" s="8">
        <f t="shared" si="2"/>
        <v>1.6000216612428283E-2</v>
      </c>
      <c r="K45" s="8">
        <f t="shared" si="3"/>
        <v>0.40034801009760662</v>
      </c>
      <c r="L45" s="5"/>
      <c r="M45" s="5"/>
      <c r="N45" s="5"/>
      <c r="O45" s="5"/>
      <c r="P45" s="5"/>
      <c r="Q45" s="5"/>
      <c r="R45" s="5"/>
    </row>
    <row r="46" spans="2:18" x14ac:dyDescent="0.25">
      <c r="B46" s="3">
        <f>'Monthly return GPFG'!B47</f>
        <v>37103</v>
      </c>
      <c r="C46" s="5">
        <f>LN(1+('Monthly return GPFG'!D47-'Interest rate'!M46))</f>
        <v>-1.7694802524691435E-2</v>
      </c>
      <c r="D46" s="5">
        <f>LN(1+('Monthly return GPFG'!L47-'Interest rate'!M46))</f>
        <v>-1.0220805850668004E-2</v>
      </c>
      <c r="E46" s="5">
        <f>SUM(C$4:C46)</f>
        <v>0.11316694429352267</v>
      </c>
      <c r="F46" s="5">
        <f>SUM(D$4:D46)</f>
        <v>-1.6949902082688297E-2</v>
      </c>
      <c r="G46" s="5"/>
      <c r="H46" s="3">
        <f t="shared" si="0"/>
        <v>37103</v>
      </c>
      <c r="I46" s="5">
        <f t="shared" si="1"/>
        <v>2.0989074674568838E-2</v>
      </c>
      <c r="J46" s="5">
        <f t="shared" si="2"/>
        <v>1.5983886958634931E-2</v>
      </c>
      <c r="K46" s="5">
        <f t="shared" si="3"/>
        <v>0.42006647730736973</v>
      </c>
      <c r="L46" s="5"/>
      <c r="M46" s="5"/>
      <c r="N46" s="5"/>
      <c r="O46" s="5"/>
      <c r="P46" s="5"/>
      <c r="Q46" s="5"/>
      <c r="R46" s="5"/>
    </row>
    <row r="47" spans="2:18" x14ac:dyDescent="0.25">
      <c r="B47" s="6">
        <f>'Monthly return GPFG'!B48</f>
        <v>37134</v>
      </c>
      <c r="C47" s="8">
        <f>LN(1+('Monthly return GPFG'!D48-'Interest rate'!M47))</f>
        <v>-2.7704606815716896E-2</v>
      </c>
      <c r="D47" s="8">
        <f>LN(1+('Monthly return GPFG'!L48-'Interest rate'!M47))</f>
        <v>-2.2278651734908096E-2</v>
      </c>
      <c r="E47" s="8">
        <f>SUM(C$4:C47)</f>
        <v>8.5462337477805767E-2</v>
      </c>
      <c r="F47" s="8">
        <f>SUM(D$4:D47)</f>
        <v>-3.9228553817596393E-2</v>
      </c>
      <c r="G47" s="5"/>
      <c r="H47" s="6">
        <f t="shared" si="0"/>
        <v>37134</v>
      </c>
      <c r="I47" s="8">
        <f t="shared" si="1"/>
        <v>2.1680031672270096E-2</v>
      </c>
      <c r="J47" s="8">
        <f t="shared" si="2"/>
        <v>1.6502055090193216E-2</v>
      </c>
      <c r="K47" s="8">
        <f t="shared" si="3"/>
        <v>0.42062968372495629</v>
      </c>
      <c r="L47" s="5"/>
      <c r="M47" s="5"/>
      <c r="N47" s="5"/>
      <c r="O47" s="5"/>
      <c r="P47" s="5"/>
      <c r="Q47" s="5"/>
      <c r="R47" s="5"/>
    </row>
    <row r="48" spans="2:18" x14ac:dyDescent="0.25">
      <c r="B48" s="3">
        <f>'Monthly return GPFG'!B49</f>
        <v>37164</v>
      </c>
      <c r="C48" s="5">
        <f>LN(1+('Monthly return GPFG'!D49-'Interest rate'!M48))</f>
        <v>-3.8247824754781022E-2</v>
      </c>
      <c r="D48" s="5">
        <f>LN(1+('Monthly return GPFG'!L49-'Interest rate'!M48))</f>
        <v>-3.9910812785268944E-2</v>
      </c>
      <c r="E48" s="5">
        <f>SUM(C$4:C48)</f>
        <v>4.7214512723024744E-2</v>
      </c>
      <c r="F48" s="5">
        <f>SUM(D$4:D48)</f>
        <v>-7.913936660286533E-2</v>
      </c>
      <c r="G48" s="5"/>
      <c r="H48" s="3">
        <f t="shared" si="0"/>
        <v>37164</v>
      </c>
      <c r="I48" s="5">
        <f t="shared" si="1"/>
        <v>2.2911548965787825E-2</v>
      </c>
      <c r="J48" s="5">
        <f t="shared" si="2"/>
        <v>1.8115808634456283E-2</v>
      </c>
      <c r="K48" s="5">
        <f t="shared" si="3"/>
        <v>0.37481788367964736</v>
      </c>
      <c r="L48" s="5"/>
      <c r="M48" s="5"/>
      <c r="N48" s="5"/>
      <c r="O48" s="5"/>
      <c r="P48" s="5"/>
      <c r="Q48" s="5"/>
      <c r="R48" s="5"/>
    </row>
    <row r="49" spans="2:18" x14ac:dyDescent="0.25">
      <c r="B49" s="6">
        <f>'Monthly return GPFG'!B50</f>
        <v>37195</v>
      </c>
      <c r="C49" s="8">
        <f>LN(1+('Monthly return GPFG'!D50-'Interest rate'!M49))</f>
        <v>1.5102270074831402E-2</v>
      </c>
      <c r="D49" s="8">
        <f>LN(1+('Monthly return GPFG'!L50-'Interest rate'!M49))</f>
        <v>2.3187712346952234E-2</v>
      </c>
      <c r="E49" s="8">
        <f>SUM(C$4:C49)</f>
        <v>6.2316782797856143E-2</v>
      </c>
      <c r="F49" s="8">
        <f>SUM(D$4:D49)</f>
        <v>-5.59516542559131E-2</v>
      </c>
      <c r="G49" s="5"/>
      <c r="H49" s="6">
        <f t="shared" si="0"/>
        <v>37195</v>
      </c>
      <c r="I49" s="8">
        <f t="shared" si="1"/>
        <v>2.2494390757994597E-2</v>
      </c>
      <c r="J49" s="8">
        <f t="shared" si="2"/>
        <v>1.8565594315305571E-2</v>
      </c>
      <c r="K49" s="8">
        <f t="shared" si="3"/>
        <v>0.31880846535226548</v>
      </c>
      <c r="L49" s="5"/>
      <c r="M49" s="5"/>
      <c r="N49" s="5"/>
      <c r="O49" s="5"/>
      <c r="P49" s="5"/>
      <c r="Q49" s="5"/>
      <c r="R49" s="5"/>
    </row>
    <row r="50" spans="2:18" x14ac:dyDescent="0.25">
      <c r="B50" s="3">
        <f>'Monthly return GPFG'!B51</f>
        <v>37225</v>
      </c>
      <c r="C50" s="5">
        <f>LN(1+('Monthly return GPFG'!D51-'Interest rate'!M50))</f>
        <v>1.1344411642525797E-2</v>
      </c>
      <c r="D50" s="5">
        <f>LN(1+('Monthly return GPFG'!L51-'Interest rate'!M50))</f>
        <v>1.0440989333595867E-2</v>
      </c>
      <c r="E50" s="5">
        <f>SUM(C$4:C50)</f>
        <v>7.3661194440381939E-2</v>
      </c>
      <c r="F50" s="5">
        <f>SUM(D$4:D50)</f>
        <v>-4.5510664922317229E-2</v>
      </c>
      <c r="G50" s="5"/>
      <c r="H50" s="3">
        <f t="shared" si="0"/>
        <v>37225</v>
      </c>
      <c r="I50" s="5">
        <f t="shared" si="1"/>
        <v>2.1494745137872383E-2</v>
      </c>
      <c r="J50" s="5">
        <f t="shared" si="2"/>
        <v>1.8124295479834133E-2</v>
      </c>
      <c r="K50" s="5">
        <f t="shared" si="3"/>
        <v>0.28901953598027358</v>
      </c>
      <c r="L50" s="5"/>
      <c r="M50" s="5"/>
      <c r="N50" s="5"/>
      <c r="O50" s="5"/>
      <c r="P50" s="5"/>
      <c r="Q50" s="5"/>
      <c r="R50" s="5"/>
    </row>
    <row r="51" spans="2:18" x14ac:dyDescent="0.25">
      <c r="B51" s="9">
        <f>'Monthly return GPFG'!B52</f>
        <v>37256</v>
      </c>
      <c r="C51" s="11">
        <f>LN(1+('Monthly return GPFG'!D52-'Interest rate'!M51))</f>
        <v>-9.4945318071736166E-3</v>
      </c>
      <c r="D51" s="11">
        <f>LN(1+('Monthly return GPFG'!L52-'Interest rate'!M51))</f>
        <v>-3.5838488227370249E-3</v>
      </c>
      <c r="E51" s="8">
        <f>SUM(C$4:C51)</f>
        <v>6.4166662633208318E-2</v>
      </c>
      <c r="F51" s="8">
        <f>SUM(D$4:D51)</f>
        <v>-4.9094513745054254E-2</v>
      </c>
      <c r="G51" s="5"/>
      <c r="H51" s="9">
        <f t="shared" si="0"/>
        <v>37256</v>
      </c>
      <c r="I51" s="11">
        <f t="shared" si="1"/>
        <v>2.0656028443234935E-2</v>
      </c>
      <c r="J51" s="11">
        <f t="shared" si="2"/>
        <v>1.6820880855434071E-2</v>
      </c>
      <c r="K51" s="11">
        <f t="shared" si="3"/>
        <v>0.33686214001511722</v>
      </c>
      <c r="L51" s="5"/>
      <c r="M51" s="5"/>
      <c r="N51" s="5"/>
      <c r="O51" s="5"/>
      <c r="P51" s="5"/>
      <c r="Q51" s="5"/>
      <c r="R51" s="5"/>
    </row>
    <row r="52" spans="2:18" x14ac:dyDescent="0.25">
      <c r="B52" s="3">
        <f>'Monthly return GPFG'!B53</f>
        <v>37287</v>
      </c>
      <c r="C52" s="5">
        <f>LN(1+('Monthly return GPFG'!D53-'Interest rate'!M52))</f>
        <v>-1.601617840061233E-2</v>
      </c>
      <c r="D52" s="5">
        <f>LN(1+('Monthly return GPFG'!L53-'Interest rate'!M52))</f>
        <v>-1.13239312971837E-2</v>
      </c>
      <c r="E52" s="5">
        <f>SUM(C$4:C52)</f>
        <v>4.8150484232595991E-2</v>
      </c>
      <c r="F52" s="5">
        <f>SUM(D$4:D52)</f>
        <v>-6.041844504223795E-2</v>
      </c>
      <c r="G52" s="5"/>
      <c r="H52" s="3">
        <f t="shared" si="0"/>
        <v>37287</v>
      </c>
      <c r="I52" s="5">
        <f t="shared" si="1"/>
        <v>2.0727651592392569E-2</v>
      </c>
      <c r="J52" s="5">
        <f t="shared" si="2"/>
        <v>1.6434168843666361E-2</v>
      </c>
      <c r="K52" s="5">
        <f t="shared" si="3"/>
        <v>0.37136973061997891</v>
      </c>
      <c r="L52" s="5"/>
      <c r="M52" s="5"/>
      <c r="N52" s="5"/>
      <c r="O52" s="5"/>
      <c r="P52" s="5"/>
      <c r="Q52" s="5"/>
      <c r="R52" s="5"/>
    </row>
    <row r="53" spans="2:18" x14ac:dyDescent="0.25">
      <c r="B53" s="6">
        <f>'Monthly return GPFG'!B54</f>
        <v>37315</v>
      </c>
      <c r="C53" s="8">
        <f>LN(1+('Monthly return GPFG'!D54-'Interest rate'!M53))</f>
        <v>-2.3732086452402511E-2</v>
      </c>
      <c r="D53" s="8">
        <f>LN(1+('Monthly return GPFG'!L54-'Interest rate'!M53))</f>
        <v>-4.3763936103941607E-3</v>
      </c>
      <c r="E53" s="8">
        <f>SUM(C$4:C53)</f>
        <v>2.4418397780193481E-2</v>
      </c>
      <c r="F53" s="8">
        <f>SUM(D$4:D53)</f>
        <v>-6.4794838652632109E-2</v>
      </c>
      <c r="G53" s="5"/>
      <c r="H53" s="6">
        <f t="shared" si="0"/>
        <v>37315</v>
      </c>
      <c r="I53" s="8">
        <f t="shared" si="1"/>
        <v>2.0608518796119378E-2</v>
      </c>
      <c r="J53" s="8">
        <f t="shared" si="2"/>
        <v>1.5930787987090328E-2</v>
      </c>
      <c r="K53" s="8">
        <f t="shared" si="3"/>
        <v>0.40244077073054135</v>
      </c>
      <c r="L53" s="5"/>
      <c r="M53" s="5"/>
      <c r="N53" s="5"/>
      <c r="O53" s="5"/>
      <c r="P53" s="5"/>
      <c r="Q53" s="5"/>
      <c r="R53" s="5"/>
    </row>
    <row r="54" spans="2:18" x14ac:dyDescent="0.25">
      <c r="B54" s="3">
        <f>'Monthly return GPFG'!B55</f>
        <v>37346</v>
      </c>
      <c r="C54" s="5">
        <f>LN(1+('Monthly return GPFG'!D55-'Interest rate'!M54))</f>
        <v>2.7890658403334602E-3</v>
      </c>
      <c r="D54" s="5">
        <f>LN(1+('Monthly return GPFG'!L55-'Interest rate'!M54))</f>
        <v>5.5357923939600125E-3</v>
      </c>
      <c r="E54" s="5">
        <f>SUM(C$4:C54)</f>
        <v>2.720746362052694E-2</v>
      </c>
      <c r="F54" s="5">
        <f>SUM(D$4:D54)</f>
        <v>-5.9259046258672093E-2</v>
      </c>
      <c r="G54" s="5"/>
      <c r="H54" s="3">
        <f t="shared" si="0"/>
        <v>37346</v>
      </c>
      <c r="I54" s="5">
        <f t="shared" si="1"/>
        <v>1.8616054345927242E-2</v>
      </c>
      <c r="J54" s="5">
        <f t="shared" si="2"/>
        <v>1.5244890235819817E-2</v>
      </c>
      <c r="K54" s="5">
        <f t="shared" si="3"/>
        <v>0.32938490117855518</v>
      </c>
      <c r="L54" s="5"/>
      <c r="M54" s="5"/>
      <c r="N54" s="5"/>
      <c r="O54" s="5"/>
      <c r="P54" s="5"/>
      <c r="Q54" s="5"/>
      <c r="R54" s="5"/>
    </row>
    <row r="55" spans="2:18" x14ac:dyDescent="0.25">
      <c r="B55" s="6">
        <f>'Monthly return GPFG'!B56</f>
        <v>37376</v>
      </c>
      <c r="C55" s="8">
        <f>LN(1+('Monthly return GPFG'!D56-'Interest rate'!M55))</f>
        <v>-4.0009491690490673E-2</v>
      </c>
      <c r="D55" s="8">
        <f>LN(1+('Monthly return GPFG'!L56-'Interest rate'!M55))</f>
        <v>-1.0574999164049857E-2</v>
      </c>
      <c r="E55" s="8">
        <f>SUM(C$4:C55)</f>
        <v>-1.2802028069963733E-2</v>
      </c>
      <c r="F55" s="8">
        <f>SUM(D$4:D55)</f>
        <v>-6.9834045422721952E-2</v>
      </c>
      <c r="G55" s="5"/>
      <c r="H55" s="6">
        <f t="shared" si="0"/>
        <v>37376</v>
      </c>
      <c r="I55" s="8">
        <f t="shared" si="1"/>
        <v>1.8873472741315872E-2</v>
      </c>
      <c r="J55" s="8">
        <f t="shared" si="2"/>
        <v>1.5238717894424008E-2</v>
      </c>
      <c r="K55" s="8">
        <f t="shared" si="3"/>
        <v>0.34808162517166813</v>
      </c>
      <c r="L55" s="5"/>
      <c r="M55" s="5"/>
      <c r="N55" s="5"/>
      <c r="O55" s="5"/>
      <c r="P55" s="5"/>
      <c r="Q55" s="5"/>
      <c r="R55" s="5"/>
    </row>
    <row r="56" spans="2:18" x14ac:dyDescent="0.25">
      <c r="B56" s="3">
        <f>'Monthly return GPFG'!B57</f>
        <v>37407</v>
      </c>
      <c r="C56" s="5">
        <f>LN(1+('Monthly return GPFG'!D57-'Interest rate'!M56))</f>
        <v>-3.4394329383705874E-2</v>
      </c>
      <c r="D56" s="5">
        <f>LN(1+('Monthly return GPFG'!L57-'Interest rate'!M56))</f>
        <v>-7.9648153145187289E-3</v>
      </c>
      <c r="E56" s="5">
        <f>SUM(C$4:C56)</f>
        <v>-4.719635745366961E-2</v>
      </c>
      <c r="F56" s="5">
        <f>SUM(D$4:D56)</f>
        <v>-7.7798860737240683E-2</v>
      </c>
      <c r="G56" s="5"/>
      <c r="H56" s="3">
        <f t="shared" si="0"/>
        <v>37407</v>
      </c>
      <c r="I56" s="5">
        <f t="shared" si="1"/>
        <v>1.9471676617164039E-2</v>
      </c>
      <c r="J56" s="5">
        <f t="shared" si="2"/>
        <v>1.5206536254783133E-2</v>
      </c>
      <c r="K56" s="5">
        <f t="shared" si="3"/>
        <v>0.39010663750786401</v>
      </c>
      <c r="L56" s="5"/>
      <c r="M56" s="5"/>
      <c r="N56" s="5"/>
      <c r="O56" s="5"/>
      <c r="P56" s="5"/>
      <c r="Q56" s="5"/>
      <c r="R56" s="5"/>
    </row>
    <row r="57" spans="2:18" x14ac:dyDescent="0.25">
      <c r="B57" s="6">
        <f>'Monthly return GPFG'!B58</f>
        <v>37437</v>
      </c>
      <c r="C57" s="8">
        <f>LN(1+('Monthly return GPFG'!D58-'Interest rate'!M57))</f>
        <v>-6.1285457757642811E-2</v>
      </c>
      <c r="D57" s="8">
        <f>LN(1+('Monthly return GPFG'!L58-'Interest rate'!M57))</f>
        <v>-2.7672830081123069E-2</v>
      </c>
      <c r="E57" s="8">
        <f>SUM(C$4:C57)</f>
        <v>-0.10848181521131242</v>
      </c>
      <c r="F57" s="8">
        <f>SUM(D$4:D57)</f>
        <v>-0.10547169081836374</v>
      </c>
      <c r="G57" s="5"/>
      <c r="H57" s="6">
        <f t="shared" si="0"/>
        <v>37437</v>
      </c>
      <c r="I57" s="8">
        <f t="shared" si="1"/>
        <v>2.1872585177088663E-2</v>
      </c>
      <c r="J57" s="8">
        <f t="shared" si="2"/>
        <v>1.5522188092723051E-2</v>
      </c>
      <c r="K57" s="8">
        <f t="shared" si="3"/>
        <v>0.49637688993666962</v>
      </c>
      <c r="L57" s="5"/>
      <c r="M57" s="5"/>
      <c r="N57" s="5"/>
      <c r="O57" s="5"/>
      <c r="P57" s="5"/>
      <c r="Q57" s="5"/>
      <c r="R57" s="5"/>
    </row>
    <row r="58" spans="2:18" x14ac:dyDescent="0.25">
      <c r="B58" s="3">
        <f>'Monthly return GPFG'!B59</f>
        <v>37468</v>
      </c>
      <c r="C58" s="5">
        <f>LN(1+('Monthly return GPFG'!D59-'Interest rate'!M58))</f>
        <v>-2.1901504085476288E-2</v>
      </c>
      <c r="D58" s="5">
        <f>LN(1+('Monthly return GPFG'!L59-'Interest rate'!M58))</f>
        <v>-3.5102417217053178E-2</v>
      </c>
      <c r="E58" s="5">
        <f>SUM(C$4:C58)</f>
        <v>-0.1303833192967887</v>
      </c>
      <c r="F58" s="5">
        <f>SUM(D$4:D58)</f>
        <v>-0.14057410803541692</v>
      </c>
      <c r="G58" s="5"/>
      <c r="H58" s="3">
        <f t="shared" si="0"/>
        <v>37468</v>
      </c>
      <c r="I58" s="5">
        <f t="shared" si="1"/>
        <v>2.1383835255323759E-2</v>
      </c>
      <c r="J58" s="5">
        <f t="shared" si="2"/>
        <v>1.6484865106886664E-2</v>
      </c>
      <c r="K58" s="5">
        <f t="shared" si="3"/>
        <v>0.40570839464408232</v>
      </c>
      <c r="L58" s="5"/>
      <c r="M58" s="5"/>
      <c r="N58" s="5"/>
      <c r="O58" s="5"/>
      <c r="P58" s="5"/>
      <c r="Q58" s="5"/>
      <c r="R58" s="5"/>
    </row>
    <row r="59" spans="2:18" x14ac:dyDescent="0.25">
      <c r="B59" s="6">
        <f>'Monthly return GPFG'!B60</f>
        <v>37499</v>
      </c>
      <c r="C59" s="8">
        <f>LN(1+('Monthly return GPFG'!D60-'Interest rate'!M59))</f>
        <v>-6.6249877829462423E-3</v>
      </c>
      <c r="D59" s="8">
        <f>LN(1+('Monthly return GPFG'!L60-'Interest rate'!M59))</f>
        <v>4.4521051343945446E-3</v>
      </c>
      <c r="E59" s="8">
        <f>SUM(C$4:C59)</f>
        <v>-0.13700830707973494</v>
      </c>
      <c r="F59" s="8">
        <f>SUM(D$4:D59)</f>
        <v>-0.13612200290102239</v>
      </c>
      <c r="G59" s="5"/>
      <c r="H59" s="6">
        <f t="shared" si="0"/>
        <v>37499</v>
      </c>
      <c r="I59" s="8">
        <f t="shared" si="1"/>
        <v>1.9828222081009355E-2</v>
      </c>
      <c r="J59" s="8">
        <f t="shared" si="2"/>
        <v>1.603055205011274E-2</v>
      </c>
      <c r="K59" s="8">
        <f t="shared" si="3"/>
        <v>0.34637386614808063</v>
      </c>
      <c r="L59" s="5"/>
      <c r="M59" s="5"/>
      <c r="N59" s="5"/>
      <c r="O59" s="5"/>
      <c r="P59" s="5"/>
      <c r="Q59" s="5"/>
      <c r="R59" s="5"/>
    </row>
    <row r="60" spans="2:18" x14ac:dyDescent="0.25">
      <c r="B60" s="3">
        <f>'Monthly return GPFG'!B61</f>
        <v>37529</v>
      </c>
      <c r="C60" s="5">
        <f>LN(1+('Monthly return GPFG'!D61-'Interest rate'!M60))</f>
        <v>-5.4151042641209665E-2</v>
      </c>
      <c r="D60" s="5">
        <f>LN(1+('Monthly return GPFG'!L61-'Interest rate'!M60))</f>
        <v>-3.9636503492345057E-2</v>
      </c>
      <c r="E60" s="5">
        <f>SUM(C$4:C60)</f>
        <v>-0.19115934972094462</v>
      </c>
      <c r="F60" s="5">
        <f>SUM(D$4:D60)</f>
        <v>-0.17575850639336743</v>
      </c>
      <c r="G60" s="5"/>
      <c r="H60" s="3">
        <f t="shared" si="0"/>
        <v>37529</v>
      </c>
      <c r="I60" s="5">
        <f t="shared" si="1"/>
        <v>2.1230382525371214E-2</v>
      </c>
      <c r="J60" s="5">
        <f t="shared" si="2"/>
        <v>1.7018710971763464E-2</v>
      </c>
      <c r="K60" s="5">
        <f t="shared" si="3"/>
        <v>0.35740448965938937</v>
      </c>
      <c r="L60" s="5"/>
      <c r="M60" s="5"/>
      <c r="O60" s="5"/>
      <c r="P60" s="5"/>
      <c r="Q60" s="5"/>
      <c r="R60" s="5"/>
    </row>
    <row r="61" spans="2:18" x14ac:dyDescent="0.25">
      <c r="B61" s="6">
        <f>'Monthly return GPFG'!B62</f>
        <v>37560</v>
      </c>
      <c r="C61" s="8">
        <f>LN(1+('Monthly return GPFG'!D62-'Interest rate'!M61))</f>
        <v>2.0409769154817514E-2</v>
      </c>
      <c r="D61" s="8">
        <f>LN(1+('Monthly return GPFG'!L62-'Interest rate'!M61))</f>
        <v>1.6590480642039229E-2</v>
      </c>
      <c r="E61" s="8">
        <f>SUM(C$4:C61)</f>
        <v>-0.1707495805661271</v>
      </c>
      <c r="F61" s="8">
        <f>SUM(D$4:D61)</f>
        <v>-0.15916802575132821</v>
      </c>
      <c r="G61" s="5"/>
      <c r="H61" s="6">
        <f t="shared" si="0"/>
        <v>37560</v>
      </c>
      <c r="I61" s="8">
        <f t="shared" si="1"/>
        <v>2.2314666441044174E-2</v>
      </c>
      <c r="J61" s="8">
        <f t="shared" si="2"/>
        <v>1.7830926814369763E-2</v>
      </c>
      <c r="K61" s="8">
        <f t="shared" si="3"/>
        <v>0.36149098090572229</v>
      </c>
      <c r="L61" s="5"/>
      <c r="M61" s="5"/>
      <c r="N61" s="188" t="s">
        <v>499</v>
      </c>
      <c r="O61" s="5"/>
      <c r="P61" s="5"/>
      <c r="Q61" s="5"/>
      <c r="R61" s="5"/>
    </row>
    <row r="62" spans="2:18" x14ac:dyDescent="0.25">
      <c r="B62" s="3">
        <f>'Monthly return GPFG'!B63</f>
        <v>37590</v>
      </c>
      <c r="C62" s="5">
        <f>LN(1+('Monthly return GPFG'!D63-'Interest rate'!M62))</f>
        <v>1.4409950367335544E-3</v>
      </c>
      <c r="D62" s="5">
        <f>LN(1+('Monthly return GPFG'!L63-'Interest rate'!M62))</f>
        <v>1.5418183153392767E-2</v>
      </c>
      <c r="E62" s="5">
        <f>SUM(C$4:C62)</f>
        <v>-0.16930858552939354</v>
      </c>
      <c r="F62" s="5">
        <f>SUM(D$4:D62)</f>
        <v>-0.14374984259793544</v>
      </c>
      <c r="G62" s="5"/>
      <c r="H62" s="3">
        <f t="shared" si="0"/>
        <v>37590</v>
      </c>
      <c r="I62" s="5">
        <f t="shared" si="1"/>
        <v>2.2608506359440436E-2</v>
      </c>
      <c r="J62" s="5">
        <f t="shared" si="2"/>
        <v>1.8451042171947742E-2</v>
      </c>
      <c r="K62" s="5">
        <f t="shared" si="3"/>
        <v>0.33396345378112752</v>
      </c>
      <c r="L62" s="5"/>
      <c r="M62" s="5"/>
      <c r="N62" s="5"/>
      <c r="O62" s="5"/>
      <c r="P62" s="5"/>
      <c r="Q62" s="5"/>
      <c r="R62" s="5"/>
    </row>
    <row r="63" spans="2:18" x14ac:dyDescent="0.25">
      <c r="B63" s="9">
        <f>'Monthly return GPFG'!B64</f>
        <v>37621</v>
      </c>
      <c r="C63" s="11">
        <f>LN(1+('Monthly return GPFG'!D64-'Interest rate'!M63))</f>
        <v>-4.6657823920474982E-2</v>
      </c>
      <c r="D63" s="11">
        <f>LN(1+('Monthly return GPFG'!L64-'Interest rate'!M63))</f>
        <v>-2.1336236021962759E-2</v>
      </c>
      <c r="E63" s="8">
        <f>SUM(C$4:C63)</f>
        <v>-0.21596640944986853</v>
      </c>
      <c r="F63" s="8">
        <f>SUM(D$4:D63)</f>
        <v>-0.16508607861989821</v>
      </c>
      <c r="G63" s="5"/>
      <c r="H63" s="9">
        <f t="shared" si="0"/>
        <v>37621</v>
      </c>
      <c r="I63" s="11">
        <f t="shared" si="1"/>
        <v>2.3472993218430185E-2</v>
      </c>
      <c r="J63" s="11">
        <f t="shared" si="2"/>
        <v>1.8562793706139436E-2</v>
      </c>
      <c r="K63" s="11">
        <f t="shared" si="3"/>
        <v>0.37461173185289331</v>
      </c>
      <c r="L63" s="5"/>
      <c r="M63" s="5"/>
      <c r="N63" s="5"/>
      <c r="O63" s="5"/>
      <c r="P63" s="5"/>
      <c r="Q63" s="5"/>
      <c r="R63" s="5"/>
    </row>
    <row r="64" spans="2:18" x14ac:dyDescent="0.25">
      <c r="B64" s="3">
        <f>'Monthly return GPFG'!B65</f>
        <v>37652</v>
      </c>
      <c r="C64" s="5">
        <f>LN(1+('Monthly return GPFG'!D65-'Interest rate'!M64))</f>
        <v>-2.7731001659111109E-3</v>
      </c>
      <c r="D64" s="5">
        <f>LN(1+('Monthly return GPFG'!L65-'Interest rate'!M64))</f>
        <v>-1.7879647057698084E-2</v>
      </c>
      <c r="E64" s="5">
        <f>SUM(C$4:C64)</f>
        <v>-0.21873950961577965</v>
      </c>
      <c r="F64" s="5">
        <f>SUM(D$4:D64)</f>
        <v>-0.18296572567759631</v>
      </c>
      <c r="G64" s="5"/>
      <c r="H64" s="3">
        <f t="shared" si="0"/>
        <v>37652</v>
      </c>
      <c r="I64" s="5">
        <f t="shared" si="1"/>
        <v>2.3407391500389309E-2</v>
      </c>
      <c r="J64" s="5">
        <f t="shared" si="2"/>
        <v>1.8378189866579804E-2</v>
      </c>
      <c r="K64" s="5">
        <f t="shared" si="3"/>
        <v>0.38354776724221656</v>
      </c>
      <c r="L64" s="5"/>
      <c r="M64" s="5"/>
      <c r="N64" s="5"/>
      <c r="O64" s="5"/>
      <c r="P64" s="5"/>
      <c r="Q64" s="5"/>
      <c r="R64" s="5"/>
    </row>
    <row r="65" spans="2:18" x14ac:dyDescent="0.25">
      <c r="B65" s="6">
        <f>'Monthly return GPFG'!B66</f>
        <v>37680</v>
      </c>
      <c r="C65" s="8">
        <f>LN(1+('Monthly return GPFG'!D66-'Interest rate'!M65))</f>
        <v>2.5665218829781504E-2</v>
      </c>
      <c r="D65" s="8">
        <f>LN(1+('Monthly return GPFG'!L66-'Interest rate'!M65))</f>
        <v>-4.7946193141218535E-3</v>
      </c>
      <c r="E65" s="8">
        <f>SUM(C$4:C65)</f>
        <v>-0.19307429078599814</v>
      </c>
      <c r="F65" s="8">
        <f>SUM(D$4:D65)</f>
        <v>-0.18776034499171818</v>
      </c>
      <c r="G65" s="5"/>
      <c r="H65" s="6">
        <f t="shared" si="0"/>
        <v>37680</v>
      </c>
      <c r="I65" s="8">
        <f t="shared" si="1"/>
        <v>2.4792624192045785E-2</v>
      </c>
      <c r="J65" s="8">
        <f t="shared" si="2"/>
        <v>1.7745612436501551E-2</v>
      </c>
      <c r="K65" s="8">
        <f t="shared" si="3"/>
        <v>0.48768509658276948</v>
      </c>
      <c r="L65" s="5"/>
      <c r="M65" s="5"/>
      <c r="N65" s="5"/>
      <c r="O65" s="5"/>
      <c r="P65" s="5"/>
      <c r="Q65" s="5"/>
      <c r="R65" s="5"/>
    </row>
    <row r="66" spans="2:18" x14ac:dyDescent="0.25">
      <c r="B66" s="3">
        <f>'Monthly return GPFG'!B67</f>
        <v>37711</v>
      </c>
      <c r="C66" s="5">
        <f>LN(1+('Monthly return GPFG'!D67-'Interest rate'!M66))</f>
        <v>8.2286968204599471E-3</v>
      </c>
      <c r="D66" s="5">
        <f>LN(1+('Monthly return GPFG'!L67-'Interest rate'!M66))</f>
        <v>-9.5785887322626037E-3</v>
      </c>
      <c r="E66" s="5">
        <f>SUM(C$4:C66)</f>
        <v>-0.18484559396553818</v>
      </c>
      <c r="F66" s="5">
        <f>SUM(D$4:D66)</f>
        <v>-0.19733893372398079</v>
      </c>
      <c r="G66" s="5"/>
      <c r="H66" s="3">
        <f t="shared" si="0"/>
        <v>37711</v>
      </c>
      <c r="I66" s="5">
        <f t="shared" si="1"/>
        <v>2.4962220440740247E-2</v>
      </c>
      <c r="J66" s="5">
        <f t="shared" si="2"/>
        <v>1.7592015139385356E-2</v>
      </c>
      <c r="K66" s="5">
        <f t="shared" si="3"/>
        <v>0.50333363264354303</v>
      </c>
      <c r="L66" s="5"/>
      <c r="M66" s="5"/>
      <c r="N66" s="5"/>
      <c r="O66" s="5"/>
      <c r="P66" s="5"/>
      <c r="Q66" s="5"/>
      <c r="R66" s="5"/>
    </row>
    <row r="67" spans="2:18" x14ac:dyDescent="0.25">
      <c r="B67" s="6">
        <f>'Monthly return GPFG'!B68</f>
        <v>37741</v>
      </c>
      <c r="C67" s="8">
        <f>LN(1+('Monthly return GPFG'!D68-'Interest rate'!M67))</f>
        <v>6.608993752492495E-3</v>
      </c>
      <c r="D67" s="8">
        <f>LN(1+('Monthly return GPFG'!L68-'Interest rate'!M67))</f>
        <v>3.2328778394855137E-2</v>
      </c>
      <c r="E67" s="8">
        <f>SUM(C$4:C67)</f>
        <v>-0.17823660021304569</v>
      </c>
      <c r="F67" s="8">
        <f>SUM(D$4:D67)</f>
        <v>-0.16501015532912566</v>
      </c>
      <c r="G67" s="5"/>
      <c r="H67" s="6">
        <f t="shared" si="0"/>
        <v>37741</v>
      </c>
      <c r="I67" s="8">
        <f t="shared" si="1"/>
        <v>2.4210665650845661E-2</v>
      </c>
      <c r="J67" s="8">
        <f t="shared" si="2"/>
        <v>1.8825303726695497E-2</v>
      </c>
      <c r="K67" s="8">
        <f t="shared" si="3"/>
        <v>0.39539668599616407</v>
      </c>
      <c r="L67" s="5"/>
      <c r="M67" s="5"/>
      <c r="N67" s="5"/>
      <c r="O67" s="5"/>
      <c r="P67" s="5"/>
      <c r="Q67" s="5"/>
      <c r="R67" s="5"/>
    </row>
    <row r="68" spans="2:18" x14ac:dyDescent="0.25">
      <c r="B68" s="3">
        <f>'Monthly return GPFG'!B69</f>
        <v>37772</v>
      </c>
      <c r="C68" s="5">
        <f>LN(1+('Monthly return GPFG'!D69-'Interest rate'!M68))</f>
        <v>5.7980318421747218E-3</v>
      </c>
      <c r="D68" s="5">
        <f>LN(1+('Monthly return GPFG'!L69-'Interest rate'!M68))</f>
        <v>2.4413109316246295E-2</v>
      </c>
      <c r="E68" s="5">
        <f>SUM(C$4:C68)</f>
        <v>-0.17243856837087096</v>
      </c>
      <c r="F68" s="5">
        <f>SUM(D$4:D68)</f>
        <v>-0.14059704601287937</v>
      </c>
      <c r="G68" s="5"/>
      <c r="H68" s="3">
        <f t="shared" ref="H68:H131" si="4">B68</f>
        <v>37772</v>
      </c>
      <c r="I68" s="5">
        <f t="shared" si="1"/>
        <v>2.4150208122932046E-2</v>
      </c>
      <c r="J68" s="5">
        <f t="shared" si="2"/>
        <v>1.9916125481099417E-2</v>
      </c>
      <c r="K68" s="5">
        <f t="shared" si="3"/>
        <v>0.31990755221113265</v>
      </c>
      <c r="L68" s="5"/>
      <c r="M68" s="5"/>
      <c r="N68" s="5"/>
      <c r="O68" s="5"/>
      <c r="P68" s="5"/>
      <c r="Q68" s="5"/>
      <c r="R68" s="5"/>
    </row>
    <row r="69" spans="2:18" x14ac:dyDescent="0.25">
      <c r="B69" s="6">
        <f>'Monthly return GPFG'!B70</f>
        <v>37802</v>
      </c>
      <c r="C69" s="8">
        <f>LN(1+('Monthly return GPFG'!D70-'Interest rate'!M69))</f>
        <v>7.138764481401097E-2</v>
      </c>
      <c r="D69" s="8">
        <f>LN(1+('Monthly return GPFG'!L70-'Interest rate'!M69))</f>
        <v>5.1037385404133504E-3</v>
      </c>
      <c r="E69" s="8">
        <f>SUM(C$4:C69)</f>
        <v>-0.10105092355685999</v>
      </c>
      <c r="F69" s="8">
        <f>SUM(D$4:D69)</f>
        <v>-0.13549330747246602</v>
      </c>
      <c r="G69" s="5"/>
      <c r="H69" s="6">
        <f t="shared" si="4"/>
        <v>37802</v>
      </c>
      <c r="I69" s="8">
        <f t="shared" si="1"/>
        <v>2.9544160615078811E-2</v>
      </c>
      <c r="J69" s="8">
        <f t="shared" si="2"/>
        <v>1.9972062754779245E-2</v>
      </c>
      <c r="K69" s="8">
        <f t="shared" si="3"/>
        <v>0.54301438173776684</v>
      </c>
      <c r="L69" s="5"/>
      <c r="M69" s="5"/>
      <c r="N69" s="5"/>
      <c r="O69" s="5"/>
      <c r="P69" s="5"/>
      <c r="Q69" s="5"/>
      <c r="R69" s="5"/>
    </row>
    <row r="70" spans="2:18" x14ac:dyDescent="0.25">
      <c r="B70" s="3">
        <f>'Monthly return GPFG'!B71</f>
        <v>37833</v>
      </c>
      <c r="C70" s="5">
        <f>LN(1+('Monthly return GPFG'!D71-'Interest rate'!M70))</f>
        <v>-1.0868996442062458E-2</v>
      </c>
      <c r="D70" s="5">
        <f>LN(1+('Monthly return GPFG'!L71-'Interest rate'!M70))</f>
        <v>-2.035326692862576E-3</v>
      </c>
      <c r="E70" s="5">
        <f>SUM(C$4:C70)</f>
        <v>-0.11191991999892245</v>
      </c>
      <c r="F70" s="5">
        <f>SUM(D$4:D70)</f>
        <v>-0.13752863416532859</v>
      </c>
      <c r="G70" s="5"/>
      <c r="H70" s="3">
        <f t="shared" si="4"/>
        <v>37833</v>
      </c>
      <c r="I70" s="5">
        <f t="shared" si="1"/>
        <v>2.9496296338930503E-2</v>
      </c>
      <c r="J70" s="5">
        <f t="shared" si="2"/>
        <v>1.995542279926469E-2</v>
      </c>
      <c r="K70" s="5">
        <f t="shared" si="3"/>
        <v>0.54229369839629105</v>
      </c>
      <c r="L70" s="5"/>
      <c r="M70" s="5"/>
      <c r="N70" s="5"/>
      <c r="O70" s="5"/>
      <c r="P70" s="5"/>
      <c r="Q70" s="5"/>
      <c r="R70" s="5"/>
    </row>
    <row r="71" spans="2:18" x14ac:dyDescent="0.25">
      <c r="B71" s="6">
        <f>'Monthly return GPFG'!B72</f>
        <v>37864</v>
      </c>
      <c r="C71" s="8">
        <f>LN(1+('Monthly return GPFG'!D72-'Interest rate'!M71))</f>
        <v>3.5158632972563296E-2</v>
      </c>
      <c r="D71" s="8">
        <f>LN(1+('Monthly return GPFG'!L72-'Interest rate'!M71))</f>
        <v>9.5966992395153938E-3</v>
      </c>
      <c r="E71" s="8">
        <f>SUM(C$4:C71)</f>
        <v>-7.6761287026359148E-2</v>
      </c>
      <c r="F71" s="8">
        <f>SUM(D$4:D71)</f>
        <v>-0.1279319349258132</v>
      </c>
      <c r="G71" s="5"/>
      <c r="H71" s="6">
        <f t="shared" si="4"/>
        <v>37864</v>
      </c>
      <c r="I71" s="8">
        <f t="shared" si="1"/>
        <v>3.0569800163271241E-2</v>
      </c>
      <c r="J71" s="8">
        <f t="shared" si="2"/>
        <v>1.9817371452425462E-2</v>
      </c>
      <c r="K71" s="8">
        <f t="shared" si="3"/>
        <v>0.57975079542685126</v>
      </c>
      <c r="L71" s="5"/>
      <c r="M71" s="5"/>
      <c r="N71" s="5"/>
      <c r="O71" s="5"/>
      <c r="P71" s="5"/>
      <c r="Q71" s="5"/>
      <c r="R71" s="5"/>
    </row>
    <row r="72" spans="2:18" x14ac:dyDescent="0.25">
      <c r="B72" s="3">
        <f>'Monthly return GPFG'!B73</f>
        <v>37894</v>
      </c>
      <c r="C72" s="5">
        <f>LN(1+('Monthly return GPFG'!D73-'Interest rate'!M72))</f>
        <v>-2.5584170676444796E-2</v>
      </c>
      <c r="D72" s="5">
        <f>LN(1+('Monthly return GPFG'!L73-'Interest rate'!M72))</f>
        <v>2.0623667108550124E-4</v>
      </c>
      <c r="E72" s="5">
        <f>SUM(C$4:C72)</f>
        <v>-0.10234545770280394</v>
      </c>
      <c r="F72" s="5">
        <f>SUM(D$4:D72)</f>
        <v>-0.12772569825472771</v>
      </c>
      <c r="G72" s="5"/>
      <c r="H72" s="3">
        <f t="shared" si="4"/>
        <v>37894</v>
      </c>
      <c r="I72" s="5">
        <f t="shared" si="1"/>
        <v>3.0108469625699481E-2</v>
      </c>
      <c r="J72" s="5">
        <f t="shared" si="2"/>
        <v>1.826067784600182E-2</v>
      </c>
      <c r="K72" s="5">
        <f t="shared" si="3"/>
        <v>0.63216214061682208</v>
      </c>
      <c r="L72" s="5"/>
      <c r="M72" s="5"/>
      <c r="N72" s="5"/>
      <c r="O72" s="5"/>
      <c r="P72" s="5"/>
      <c r="Q72" s="5"/>
      <c r="R72" s="5"/>
    </row>
    <row r="73" spans="2:18" x14ac:dyDescent="0.25">
      <c r="B73" s="6">
        <f>'Monthly return GPFG'!B74</f>
        <v>37925</v>
      </c>
      <c r="C73" s="8">
        <f>LN(1+('Monthly return GPFG'!D74-'Interest rate'!M73))</f>
        <v>2.0884353178532433E-2</v>
      </c>
      <c r="D73" s="8">
        <f>LN(1+('Monthly return GPFG'!L74-'Interest rate'!M73))</f>
        <v>1.5214799607362356E-2</v>
      </c>
      <c r="E73" s="8">
        <f>SUM(C$4:C73)</f>
        <v>-8.1461104524271508E-2</v>
      </c>
      <c r="F73" s="8">
        <f>SUM(D$4:D73)</f>
        <v>-0.11251089864736535</v>
      </c>
      <c r="G73" s="5"/>
      <c r="H73" s="6">
        <f t="shared" si="4"/>
        <v>37925</v>
      </c>
      <c r="I73" s="8">
        <f t="shared" si="1"/>
        <v>3.0309065464437797E-2</v>
      </c>
      <c r="J73" s="8">
        <f t="shared" si="2"/>
        <v>1.7849971919380758E-2</v>
      </c>
      <c r="K73" s="8">
        <f t="shared" si="3"/>
        <v>0.65315935674664782</v>
      </c>
      <c r="L73" s="5"/>
      <c r="M73" s="5"/>
      <c r="N73" s="5"/>
      <c r="O73" s="5"/>
      <c r="P73" s="5"/>
      <c r="Q73" s="5"/>
      <c r="R73" s="5"/>
    </row>
    <row r="74" spans="2:18" x14ac:dyDescent="0.25">
      <c r="B74" s="3">
        <f>'Monthly return GPFG'!B75</f>
        <v>37955</v>
      </c>
      <c r="C74" s="5">
        <f>LN(1+('Monthly return GPFG'!D75-'Interest rate'!M74))</f>
        <v>-1.9504418547882221E-2</v>
      </c>
      <c r="D74" s="5">
        <f>LN(1+('Monthly return GPFG'!L75-'Interest rate'!M74))</f>
        <v>1.4866298891992352E-3</v>
      </c>
      <c r="E74" s="5">
        <f>SUM(C$4:C74)</f>
        <v>-0.10096552307215373</v>
      </c>
      <c r="F74" s="5">
        <f>SUM(D$4:D74)</f>
        <v>-0.11102426875816612</v>
      </c>
      <c r="G74" s="5"/>
      <c r="H74" s="3">
        <f t="shared" si="4"/>
        <v>37955</v>
      </c>
      <c r="I74" s="5">
        <f t="shared" si="1"/>
        <v>3.0195858437447591E-2</v>
      </c>
      <c r="J74" s="5">
        <f t="shared" si="2"/>
        <v>1.76634541402544E-2</v>
      </c>
      <c r="K74" s="5">
        <f t="shared" si="3"/>
        <v>0.65781851330655872</v>
      </c>
      <c r="L74" s="5"/>
      <c r="M74" s="5"/>
      <c r="N74" s="5"/>
      <c r="O74" s="5"/>
      <c r="P74" s="5"/>
      <c r="Q74" s="5"/>
      <c r="R74" s="5"/>
    </row>
    <row r="75" spans="2:18" x14ac:dyDescent="0.25">
      <c r="B75" s="9">
        <f>'Monthly return GPFG'!B76</f>
        <v>37986</v>
      </c>
      <c r="C75" s="8">
        <f>LN(1+('Monthly return GPFG'!D76-'Interest rate'!M75))</f>
        <v>2.3681739647336324E-2</v>
      </c>
      <c r="D75" s="8">
        <f>LN(1+('Monthly return GPFG'!L76-'Interest rate'!M75))</f>
        <v>2.0936407793596613E-2</v>
      </c>
      <c r="E75" s="8">
        <f>SUM(C$4:C75)</f>
        <v>-7.7283783424817398E-2</v>
      </c>
      <c r="F75" s="8">
        <f>SUM(D$4:D75)</f>
        <v>-9.0087860964569513E-2</v>
      </c>
      <c r="G75" s="5"/>
      <c r="H75" s="9">
        <f t="shared" si="4"/>
        <v>37986</v>
      </c>
      <c r="I75" s="189">
        <f t="shared" si="1"/>
        <v>3.0842357356775679E-2</v>
      </c>
      <c r="J75" s="189">
        <f t="shared" si="2"/>
        <v>1.8309239790428488E-2</v>
      </c>
      <c r="K75" s="189">
        <f t="shared" si="3"/>
        <v>0.64759221370310438</v>
      </c>
      <c r="L75" s="5"/>
      <c r="M75" s="5"/>
      <c r="N75" s="5"/>
      <c r="O75" s="5"/>
      <c r="P75" s="5"/>
      <c r="Q75" s="5"/>
      <c r="R75" s="5"/>
    </row>
    <row r="76" spans="2:18" x14ac:dyDescent="0.25">
      <c r="B76" s="3">
        <f>'Monthly return GPFG'!B77</f>
        <v>38017</v>
      </c>
      <c r="C76" s="30">
        <f>LN(1+('Monthly return GPFG'!D77-'Interest rate'!M76))</f>
        <v>5.9116888978544342E-2</v>
      </c>
      <c r="D76" s="30">
        <f>LN(1+('Monthly return GPFG'!L77-'Interest rate'!M76))</f>
        <v>1.0223901003280116E-2</v>
      </c>
      <c r="E76" s="5">
        <f>SUM(C$4:C76)</f>
        <v>-1.8166894446273056E-2</v>
      </c>
      <c r="F76" s="5">
        <f>SUM(D$4:D76)</f>
        <v>-7.9863959961289394E-2</v>
      </c>
      <c r="G76" s="5"/>
      <c r="H76" s="3">
        <f t="shared" si="4"/>
        <v>38017</v>
      </c>
      <c r="I76" s="5">
        <f t="shared" si="1"/>
        <v>3.3471264883026722E-2</v>
      </c>
      <c r="J76" s="5">
        <f t="shared" si="2"/>
        <v>1.8345489143017674E-2</v>
      </c>
      <c r="K76" s="5">
        <f t="shared" si="3"/>
        <v>0.69959002985669483</v>
      </c>
      <c r="L76" s="5"/>
      <c r="M76" s="5"/>
      <c r="N76" s="5"/>
      <c r="O76" s="5"/>
      <c r="P76" s="5"/>
      <c r="Q76" s="5"/>
      <c r="R76" s="5"/>
    </row>
    <row r="77" spans="2:18" x14ac:dyDescent="0.25">
      <c r="B77" s="6">
        <f>'Monthly return GPFG'!B78</f>
        <v>38046</v>
      </c>
      <c r="C77" s="8">
        <f>LN(1+('Monthly return GPFG'!D78-'Interest rate'!M77))</f>
        <v>1.7146714892160533E-2</v>
      </c>
      <c r="D77" s="8">
        <f>LN(1+('Monthly return GPFG'!L78-'Interest rate'!M77))</f>
        <v>1.3810578070646864E-2</v>
      </c>
      <c r="E77" s="8">
        <f>SUM(C$4:C77)</f>
        <v>-1.0201795541125228E-3</v>
      </c>
      <c r="F77" s="8">
        <f>SUM(D$4:D77)</f>
        <v>-6.6053381890642526E-2</v>
      </c>
      <c r="G77" s="5"/>
      <c r="H77" s="6">
        <f t="shared" si="4"/>
        <v>38046</v>
      </c>
      <c r="I77" s="8">
        <f t="shared" si="1"/>
        <v>3.3397847155275627E-2</v>
      </c>
      <c r="J77" s="8">
        <f t="shared" si="2"/>
        <v>1.8566073473972062E-2</v>
      </c>
      <c r="K77" s="8">
        <f t="shared" si="3"/>
        <v>0.69096819114919561</v>
      </c>
      <c r="L77" s="5"/>
      <c r="M77" s="5"/>
      <c r="N77" s="5"/>
      <c r="O77" s="5"/>
      <c r="P77" s="5"/>
      <c r="Q77" s="5"/>
      <c r="R77" s="5"/>
    </row>
    <row r="78" spans="2:18" x14ac:dyDescent="0.25">
      <c r="B78" s="3">
        <f>'Monthly return GPFG'!B79</f>
        <v>38077</v>
      </c>
      <c r="C78" s="5">
        <f>LN(1+('Monthly return GPFG'!D79-'Interest rate'!M78))</f>
        <v>-2.6214560313336164E-2</v>
      </c>
      <c r="D78" s="5">
        <f>LN(1+('Monthly return GPFG'!L79-'Interest rate'!M78))</f>
        <v>-5.6649170625835054E-4</v>
      </c>
      <c r="E78" s="5">
        <f>SUM(C$4:C78)</f>
        <v>-2.7234739867448687E-2</v>
      </c>
      <c r="F78" s="5">
        <f>SUM(D$4:D78)</f>
        <v>-6.6619873596900872E-2</v>
      </c>
      <c r="G78" s="5"/>
      <c r="H78" s="3">
        <f t="shared" si="4"/>
        <v>38077</v>
      </c>
      <c r="I78" s="5">
        <f t="shared" si="1"/>
        <v>3.3775127252228962E-2</v>
      </c>
      <c r="J78" s="5">
        <f t="shared" si="2"/>
        <v>1.8527961566900793E-2</v>
      </c>
      <c r="K78" s="5">
        <f t="shared" si="3"/>
        <v>0.69907290378732445</v>
      </c>
      <c r="L78" s="5"/>
      <c r="M78" s="5"/>
      <c r="N78" s="5"/>
      <c r="O78" s="5"/>
      <c r="P78" s="5"/>
      <c r="Q78" s="5"/>
      <c r="R78" s="5"/>
    </row>
    <row r="79" spans="2:18" x14ac:dyDescent="0.25">
      <c r="B79" s="6">
        <f>'Monthly return GPFG'!B80</f>
        <v>38107</v>
      </c>
      <c r="C79" s="8">
        <f>LN(1+('Monthly return GPFG'!D80-'Interest rate'!M79))</f>
        <v>-3.1970841533316051E-2</v>
      </c>
      <c r="D79" s="8">
        <f>LN(1+('Monthly return GPFG'!L80-'Interest rate'!M79))</f>
        <v>-1.0220754019425663E-2</v>
      </c>
      <c r="E79" s="8">
        <f>SUM(C$4:C79)</f>
        <v>-5.9205581400764734E-2</v>
      </c>
      <c r="F79" s="8">
        <f>SUM(D$4:D79)</f>
        <v>-7.684062761632654E-2</v>
      </c>
      <c r="G79" s="5"/>
      <c r="H79" s="6">
        <f t="shared" si="4"/>
        <v>38107</v>
      </c>
      <c r="I79" s="8">
        <f t="shared" si="1"/>
        <v>3.3422600411694758E-2</v>
      </c>
      <c r="J79" s="8">
        <f t="shared" si="2"/>
        <v>1.8519564915791722E-2</v>
      </c>
      <c r="K79" s="8">
        <f t="shared" si="3"/>
        <v>0.69296980703829758</v>
      </c>
      <c r="L79" s="5"/>
      <c r="M79" s="5"/>
      <c r="N79" s="5"/>
      <c r="O79" s="5"/>
      <c r="P79" s="5"/>
      <c r="Q79" s="5"/>
      <c r="R79" s="5"/>
    </row>
    <row r="80" spans="2:18" x14ac:dyDescent="0.25">
      <c r="B80" s="3">
        <f>'Monthly return GPFG'!B81</f>
        <v>38138</v>
      </c>
      <c r="C80" s="5">
        <f>LN(1+('Monthly return GPFG'!D81-'Interest rate'!M80))</f>
        <v>-1.4779701567666616E-2</v>
      </c>
      <c r="D80" s="5">
        <f>LN(1+('Monthly return GPFG'!L81-'Interest rate'!M80))</f>
        <v>-4.6628036818046224E-3</v>
      </c>
      <c r="E80" s="5">
        <f>SUM(C$4:C80)</f>
        <v>-7.3985282968431348E-2</v>
      </c>
      <c r="F80" s="5">
        <f>SUM(D$4:D80)</f>
        <v>-8.150343129813116E-2</v>
      </c>
      <c r="G80" s="5"/>
      <c r="H80" s="3">
        <f t="shared" si="4"/>
        <v>38138</v>
      </c>
      <c r="I80" s="5">
        <f t="shared" si="1"/>
        <v>3.2828873275960686E-2</v>
      </c>
      <c r="J80" s="5">
        <f t="shared" si="2"/>
        <v>1.8472289097911977E-2</v>
      </c>
      <c r="K80" s="5">
        <f t="shared" si="3"/>
        <v>0.68338646358730093</v>
      </c>
      <c r="L80" s="5"/>
      <c r="M80" s="5"/>
      <c r="N80" s="5"/>
      <c r="O80" s="5"/>
      <c r="P80" s="5"/>
      <c r="Q80" s="5"/>
      <c r="R80" s="5"/>
    </row>
    <row r="81" spans="2:18" x14ac:dyDescent="0.25">
      <c r="B81" s="6">
        <f>'Monthly return GPFG'!B82</f>
        <v>38168</v>
      </c>
      <c r="C81" s="8">
        <f>LN(1+('Monthly return GPFG'!D82-'Interest rate'!M81))</f>
        <v>3.9255535050992857E-2</v>
      </c>
      <c r="D81" s="8">
        <f>LN(1+('Monthly return GPFG'!L82-'Interest rate'!M81))</f>
        <v>8.4484377917991814E-3</v>
      </c>
      <c r="E81" s="8">
        <f>SUM(C$4:C81)</f>
        <v>-3.4729747917438492E-2</v>
      </c>
      <c r="F81" s="8">
        <f>SUM(D$4:D81)</f>
        <v>-7.3054993506331975E-2</v>
      </c>
      <c r="G81" s="5"/>
      <c r="H81" s="6">
        <f t="shared" si="4"/>
        <v>38168</v>
      </c>
      <c r="I81" s="8">
        <f t="shared" si="1"/>
        <v>3.1191034457270315E-2</v>
      </c>
      <c r="J81" s="8">
        <f t="shared" si="2"/>
        <v>1.7582801617718049E-2</v>
      </c>
      <c r="K81" s="8">
        <f t="shared" si="3"/>
        <v>0.68222729178553487</v>
      </c>
      <c r="L81" s="5"/>
      <c r="M81" s="5"/>
      <c r="N81" s="5"/>
      <c r="O81" s="5"/>
      <c r="P81" s="5"/>
      <c r="Q81" s="5"/>
      <c r="R81" s="5"/>
    </row>
    <row r="82" spans="2:18" x14ac:dyDescent="0.25">
      <c r="B82" s="3">
        <f>'Monthly return GPFG'!B83</f>
        <v>38199</v>
      </c>
      <c r="C82" s="5">
        <f>LN(1+('Monthly return GPFG'!D83-'Interest rate'!M82))</f>
        <v>-4.3794060867251251E-3</v>
      </c>
      <c r="D82" s="5">
        <f>LN(1+('Monthly return GPFG'!L83-'Interest rate'!M82))</f>
        <v>-8.3686807855792265E-3</v>
      </c>
      <c r="E82" s="5">
        <f>SUM(C$4:C82)</f>
        <v>-3.9109154004163614E-2</v>
      </c>
      <c r="F82" s="5">
        <f>SUM(D$4:D82)</f>
        <v>-8.1423674291911205E-2</v>
      </c>
      <c r="G82" s="5"/>
      <c r="H82" s="3">
        <f t="shared" si="4"/>
        <v>38199</v>
      </c>
      <c r="I82" s="5">
        <f t="shared" si="1"/>
        <v>3.0783447163016987E-2</v>
      </c>
      <c r="J82" s="5">
        <f t="shared" si="2"/>
        <v>1.5943406663061221E-2</v>
      </c>
      <c r="K82" s="5">
        <f t="shared" si="3"/>
        <v>0.73175740284326407</v>
      </c>
      <c r="L82" s="5"/>
      <c r="M82" s="5"/>
      <c r="N82" s="5"/>
      <c r="O82" s="5"/>
      <c r="P82" s="5"/>
      <c r="Q82" s="5"/>
      <c r="R82" s="5"/>
    </row>
    <row r="83" spans="2:18" x14ac:dyDescent="0.25">
      <c r="B83" s="6">
        <f>'Monthly return GPFG'!B84</f>
        <v>38230</v>
      </c>
      <c r="C83" s="8">
        <f>LN(1+('Monthly return GPFG'!D84-'Interest rate'!M83))</f>
        <v>-3.8975561816980613E-4</v>
      </c>
      <c r="D83" s="8">
        <f>LN(1+('Monthly return GPFG'!L84-'Interest rate'!M83))</f>
        <v>8.6605379727422022E-3</v>
      </c>
      <c r="E83" s="8">
        <f>SUM(C$4:C83)</f>
        <v>-3.949890962233342E-2</v>
      </c>
      <c r="F83" s="8">
        <f>SUM(D$4:D83)</f>
        <v>-7.2763136319169003E-2</v>
      </c>
      <c r="G83" s="5"/>
      <c r="H83" s="6">
        <f t="shared" si="4"/>
        <v>38230</v>
      </c>
      <c r="I83" s="8">
        <f t="shared" si="1"/>
        <v>3.0717853091156905E-2</v>
      </c>
      <c r="J83" s="8">
        <f t="shared" si="2"/>
        <v>1.5989293255934903E-2</v>
      </c>
      <c r="K83" s="8">
        <f t="shared" si="3"/>
        <v>0.72905769717710212</v>
      </c>
      <c r="L83" s="5"/>
      <c r="M83" s="5"/>
      <c r="N83" s="5"/>
      <c r="O83" s="5"/>
      <c r="P83" s="5"/>
      <c r="Q83" s="5"/>
      <c r="R83" s="5"/>
    </row>
    <row r="84" spans="2:18" x14ac:dyDescent="0.25">
      <c r="B84" s="3">
        <f>'Monthly return GPFG'!B85</f>
        <v>38260</v>
      </c>
      <c r="C84" s="5">
        <f>LN(1+('Monthly return GPFG'!D85-'Interest rate'!M84))</f>
        <v>-6.723154408149001E-3</v>
      </c>
      <c r="D84" s="5">
        <f>LN(1+('Monthly return GPFG'!L85-'Interest rate'!M84))</f>
        <v>8.873453770924503E-3</v>
      </c>
      <c r="E84" s="5">
        <f>SUM(C$4:C84)</f>
        <v>-4.6222064030482422E-2</v>
      </c>
      <c r="F84" s="5">
        <f>SUM(D$4:D84)</f>
        <v>-6.3889682548244495E-2</v>
      </c>
      <c r="G84" s="5"/>
      <c r="H84" s="3">
        <f t="shared" si="4"/>
        <v>38260</v>
      </c>
      <c r="I84" s="5">
        <f t="shared" si="1"/>
        <v>2.8235223859905251E-2</v>
      </c>
      <c r="J84" s="5">
        <f t="shared" si="2"/>
        <v>1.3242930170367904E-2</v>
      </c>
      <c r="K84" s="5">
        <f t="shared" si="3"/>
        <v>0.7800187287920558</v>
      </c>
      <c r="L84" s="5"/>
      <c r="M84" s="5"/>
      <c r="N84" s="5"/>
      <c r="O84" s="5"/>
      <c r="P84" s="5"/>
      <c r="Q84" s="5"/>
      <c r="R84" s="5"/>
    </row>
    <row r="85" spans="2:18" x14ac:dyDescent="0.25">
      <c r="B85" s="6">
        <f>'Monthly return GPFG'!B86</f>
        <v>38291</v>
      </c>
      <c r="C85" s="8">
        <f>LN(1+('Monthly return GPFG'!D86-'Interest rate'!M85))</f>
        <v>-2.7225398535666499E-2</v>
      </c>
      <c r="D85" s="8">
        <f>LN(1+('Monthly return GPFG'!L86-'Interest rate'!M85))</f>
        <v>8.4584381604374554E-3</v>
      </c>
      <c r="E85" s="8">
        <f>SUM(C$4:C85)</f>
        <v>-7.3447462566148924E-2</v>
      </c>
      <c r="F85" s="8">
        <f>SUM(D$4:D85)</f>
        <v>-5.5431244387807041E-2</v>
      </c>
      <c r="G85" s="5"/>
      <c r="H85" s="6">
        <f t="shared" si="4"/>
        <v>38291</v>
      </c>
      <c r="I85" s="8">
        <f t="shared" si="1"/>
        <v>2.8848706563156835E-2</v>
      </c>
      <c r="J85" s="8">
        <f t="shared" si="2"/>
        <v>1.3026704118098436E-2</v>
      </c>
      <c r="K85" s="8">
        <f t="shared" si="3"/>
        <v>0.79610038520660265</v>
      </c>
      <c r="L85" s="5"/>
      <c r="M85" s="5"/>
      <c r="N85" s="5"/>
      <c r="O85" s="5"/>
      <c r="P85" s="5"/>
      <c r="Q85" s="5"/>
      <c r="R85" s="5"/>
    </row>
    <row r="86" spans="2:18" x14ac:dyDescent="0.25">
      <c r="B86" s="3">
        <f>'Monthly return GPFG'!B87</f>
        <v>38321</v>
      </c>
      <c r="C86" s="5">
        <f>LN(1+('Monthly return GPFG'!D87-'Interest rate'!M86))</f>
        <v>-1.4575358064710039E-3</v>
      </c>
      <c r="D86" s="5">
        <f>LN(1+('Monthly return GPFG'!L87-'Interest rate'!M86))</f>
        <v>1.4116182607298829E-2</v>
      </c>
      <c r="E86" s="5">
        <f>SUM(C$4:C86)</f>
        <v>-7.4904998372619935E-2</v>
      </c>
      <c r="F86" s="5">
        <f>SUM(D$4:D86)</f>
        <v>-4.1315061780508214E-2</v>
      </c>
      <c r="G86" s="5"/>
      <c r="H86" s="3">
        <f t="shared" si="4"/>
        <v>38321</v>
      </c>
      <c r="I86" s="5">
        <f t="shared" si="1"/>
        <v>2.8866184268033255E-2</v>
      </c>
      <c r="J86" s="5">
        <f t="shared" si="2"/>
        <v>1.2981117583933161E-2</v>
      </c>
      <c r="K86" s="5">
        <f t="shared" si="3"/>
        <v>0.79777008078708178</v>
      </c>
      <c r="L86" s="5"/>
      <c r="M86" s="5"/>
      <c r="N86" s="5"/>
      <c r="O86" s="5"/>
      <c r="P86" s="5"/>
      <c r="Q86" s="5"/>
      <c r="R86" s="5"/>
    </row>
    <row r="87" spans="2:18" x14ac:dyDescent="0.25">
      <c r="B87" s="9">
        <f>'Monthly return GPFG'!B88</f>
        <v>38352</v>
      </c>
      <c r="C87" s="11">
        <f>LN(1+('Monthly return GPFG'!D88-'Interest rate'!M87))</f>
        <v>1.6025809055811104E-2</v>
      </c>
      <c r="D87" s="11">
        <f>LN(1+('Monthly return GPFG'!L88-'Interest rate'!M87))</f>
        <v>1.6708941773910635E-2</v>
      </c>
      <c r="E87" s="8">
        <f>SUM(C$4:C87)</f>
        <v>-5.8879189316808828E-2</v>
      </c>
      <c r="F87" s="8">
        <f>SUM(D$4:D87)</f>
        <v>-2.4606120006597579E-2</v>
      </c>
      <c r="G87" s="5"/>
      <c r="H87" s="9">
        <f t="shared" si="4"/>
        <v>38352</v>
      </c>
      <c r="I87" s="11">
        <f t="shared" si="1"/>
        <v>2.6855432178096651E-2</v>
      </c>
      <c r="J87" s="11">
        <f t="shared" si="2"/>
        <v>1.2004705625520036E-2</v>
      </c>
      <c r="K87" s="11">
        <f t="shared" si="3"/>
        <v>0.80018009952151337</v>
      </c>
      <c r="L87" s="5"/>
      <c r="M87" s="5"/>
      <c r="N87" s="5"/>
      <c r="O87" s="5"/>
      <c r="P87" s="5"/>
      <c r="Q87" s="5"/>
      <c r="R87" s="5"/>
    </row>
    <row r="88" spans="2:18" x14ac:dyDescent="0.25">
      <c r="B88" s="3">
        <f>'Monthly return GPFG'!B89</f>
        <v>38383</v>
      </c>
      <c r="C88" s="5">
        <f>LN(1+('Monthly return GPFG'!D89-'Interest rate'!M88))</f>
        <v>3.0471182497293178E-2</v>
      </c>
      <c r="D88" s="5">
        <f>LN(1+('Monthly return GPFG'!L89-'Interest rate'!M88))</f>
        <v>3.9781311652646685E-3</v>
      </c>
      <c r="E88" s="5">
        <f>SUM(C$4:C88)</f>
        <v>-2.8408006819515649E-2</v>
      </c>
      <c r="F88" s="5">
        <f>SUM(D$4:D88)</f>
        <v>-2.0627988841332909E-2</v>
      </c>
      <c r="G88" s="5"/>
      <c r="H88" s="3">
        <f t="shared" si="4"/>
        <v>38383</v>
      </c>
      <c r="I88" s="5">
        <f t="shared" si="1"/>
        <v>2.7208928692753719E-2</v>
      </c>
      <c r="J88" s="5">
        <f t="shared" si="2"/>
        <v>1.0904632731797599E-2</v>
      </c>
      <c r="K88" s="5">
        <f t="shared" si="3"/>
        <v>0.83938015544259292</v>
      </c>
      <c r="L88" s="5"/>
      <c r="M88" s="5"/>
      <c r="N88" s="5"/>
      <c r="O88" s="5"/>
      <c r="P88" s="5"/>
      <c r="Q88" s="5"/>
      <c r="R88" s="5"/>
    </row>
    <row r="89" spans="2:18" x14ac:dyDescent="0.25">
      <c r="B89" s="6">
        <f>'Monthly return GPFG'!B90</f>
        <v>38411</v>
      </c>
      <c r="C89" s="8">
        <f>LN(1+('Monthly return GPFG'!D90-'Interest rate'!M89))</f>
        <v>-8.4619923746642942E-3</v>
      </c>
      <c r="D89" s="8">
        <f>LN(1+('Monthly return GPFG'!L90-'Interest rate'!M89))</f>
        <v>7.0628580784138865E-3</v>
      </c>
      <c r="E89" s="8">
        <f>SUM(C$4:C89)</f>
        <v>-3.6869999194179943E-2</v>
      </c>
      <c r="F89" s="8">
        <f>SUM(D$4:D89)</f>
        <v>-1.3565130762919023E-2</v>
      </c>
      <c r="G89" s="5"/>
      <c r="H89" s="6">
        <f t="shared" si="4"/>
        <v>38411</v>
      </c>
      <c r="I89" s="8">
        <f t="shared" si="1"/>
        <v>2.7133452625339196E-2</v>
      </c>
      <c r="J89" s="8">
        <f t="shared" si="2"/>
        <v>1.0623151381060668E-2</v>
      </c>
      <c r="K89" s="8">
        <f t="shared" si="3"/>
        <v>0.84671607182906805</v>
      </c>
      <c r="L89" s="5"/>
      <c r="N89" s="188" t="s">
        <v>325</v>
      </c>
      <c r="O89" s="5"/>
      <c r="P89" s="5"/>
      <c r="Q89" s="5"/>
      <c r="R89" s="5"/>
    </row>
    <row r="90" spans="2:18" x14ac:dyDescent="0.25">
      <c r="B90" s="3">
        <f>'Monthly return GPFG'!B91</f>
        <v>38442</v>
      </c>
      <c r="C90" s="5">
        <f>LN(1+('Monthly return GPFG'!D91-'Interest rate'!M90))</f>
        <v>4.9353783119270608E-4</v>
      </c>
      <c r="D90" s="5">
        <f>LN(1+('Monthly return GPFG'!L91-'Interest rate'!M90))</f>
        <v>-5.5021214053575232E-3</v>
      </c>
      <c r="E90" s="5">
        <f>SUM(C$4:C90)</f>
        <v>-3.6376461362987236E-2</v>
      </c>
      <c r="F90" s="5">
        <f>SUM(D$4:D90)</f>
        <v>-1.9067252168276545E-2</v>
      </c>
      <c r="G90" s="5"/>
      <c r="H90" s="3">
        <f t="shared" si="4"/>
        <v>38442</v>
      </c>
      <c r="I90" s="5">
        <f t="shared" si="1"/>
        <v>2.7158060404722434E-2</v>
      </c>
      <c r="J90" s="5">
        <f t="shared" si="2"/>
        <v>1.0371862915832374E-2</v>
      </c>
      <c r="K90" s="5">
        <f t="shared" si="3"/>
        <v>0.8541467750168471</v>
      </c>
      <c r="L90" s="5"/>
      <c r="M90" s="5"/>
      <c r="N90" s="5"/>
      <c r="O90" s="5"/>
      <c r="P90" s="5"/>
      <c r="Q90" s="5"/>
      <c r="R90" s="5"/>
    </row>
    <row r="91" spans="2:18" x14ac:dyDescent="0.25">
      <c r="B91" s="6">
        <f>'Monthly return GPFG'!B92</f>
        <v>38472</v>
      </c>
      <c r="C91" s="8">
        <f>LN(1+('Monthly return GPFG'!D92-'Interest rate'!M91))</f>
        <v>-7.2100673958078437E-3</v>
      </c>
      <c r="D91" s="8">
        <f>LN(1+('Monthly return GPFG'!L92-'Interest rate'!M91))</f>
        <v>-3.6885230920393635E-3</v>
      </c>
      <c r="E91" s="8">
        <f>SUM(C$4:C91)</f>
        <v>-4.3586528758795082E-2</v>
      </c>
      <c r="F91" s="8">
        <f>SUM(D$4:D91)</f>
        <v>-2.275577526031591E-2</v>
      </c>
      <c r="G91" s="5"/>
      <c r="H91" s="6">
        <f t="shared" si="4"/>
        <v>38472</v>
      </c>
      <c r="I91" s="8">
        <f t="shared" ref="I91:I154" si="5">_xlfn.STDEV.S(C68:C91)</f>
        <v>2.7294855628468517E-2</v>
      </c>
      <c r="J91" s="8">
        <f t="shared" ref="J91:J154" si="6">_xlfn.STDEV.S(D68:D91)</f>
        <v>9.1454737585980588E-3</v>
      </c>
      <c r="K91" s="8">
        <f t="shared" si="3"/>
        <v>0.8877333372783095</v>
      </c>
      <c r="L91" s="5"/>
      <c r="M91" s="5"/>
      <c r="N91" s="188"/>
      <c r="O91" s="5"/>
      <c r="P91" s="5"/>
      <c r="Q91" s="5"/>
      <c r="R91" s="5"/>
    </row>
    <row r="92" spans="2:18" x14ac:dyDescent="0.25">
      <c r="B92" s="3">
        <f>'Monthly return GPFG'!B93</f>
        <v>38503</v>
      </c>
      <c r="C92" s="5">
        <f>LN(1+('Monthly return GPFG'!D93-'Interest rate'!M92))</f>
        <v>1.4215167030197434E-2</v>
      </c>
      <c r="D92" s="5">
        <f>LN(1+('Monthly return GPFG'!L93-'Interest rate'!M92))</f>
        <v>2.2043628413220169E-2</v>
      </c>
      <c r="E92" s="5">
        <f>SUM(C$4:C92)</f>
        <v>-2.9371361728597646E-2</v>
      </c>
      <c r="F92" s="5">
        <f>SUM(D$4:D92)</f>
        <v>-7.1214684709574108E-4</v>
      </c>
      <c r="G92" s="5"/>
      <c r="H92" s="3">
        <f t="shared" si="4"/>
        <v>38503</v>
      </c>
      <c r="I92" s="5">
        <f t="shared" si="5"/>
        <v>2.7351388788596911E-2</v>
      </c>
      <c r="J92" s="5">
        <f t="shared" si="6"/>
        <v>8.9478918448580216E-3</v>
      </c>
      <c r="K92" s="5">
        <f t="shared" ref="K92:K155" si="7">(_xlfn.VAR.S(C69:C92)-_xlfn.VAR.S(D69:D92))/_xlfn.VAR.S(C69:C92)</f>
        <v>0.89297562844881118</v>
      </c>
      <c r="L92" s="5"/>
      <c r="M92" s="5"/>
      <c r="O92" s="5"/>
      <c r="P92" s="5"/>
      <c r="Q92" s="5"/>
      <c r="R92" s="5"/>
    </row>
    <row r="93" spans="2:18" x14ac:dyDescent="0.25">
      <c r="B93" s="6">
        <f>'Monthly return GPFG'!B94</f>
        <v>38533</v>
      </c>
      <c r="C93" s="8">
        <f>LN(1+('Monthly return GPFG'!D94-'Interest rate'!M93))</f>
        <v>2.1883979555020517E-2</v>
      </c>
      <c r="D93" s="8">
        <f>LN(1+('Monthly return GPFG'!L94-'Interest rate'!M93))</f>
        <v>1.4321050816547059E-2</v>
      </c>
      <c r="E93" s="8">
        <f>SUM(C$4:C93)</f>
        <v>-7.4873821735771291E-3</v>
      </c>
      <c r="F93" s="8">
        <f>SUM(D$4:D93)</f>
        <v>1.3608903969451318E-2</v>
      </c>
      <c r="G93" s="5"/>
      <c r="H93" s="6">
        <f t="shared" si="4"/>
        <v>38533</v>
      </c>
      <c r="I93" s="8">
        <f t="shared" si="5"/>
        <v>2.3844664487698765E-2</v>
      </c>
      <c r="J93" s="8">
        <f t="shared" si="6"/>
        <v>9.1117391371700104E-3</v>
      </c>
      <c r="K93" s="8">
        <f t="shared" si="7"/>
        <v>0.85397738437308068</v>
      </c>
      <c r="L93" s="5"/>
      <c r="M93" s="5"/>
      <c r="N93" s="5"/>
      <c r="O93" s="5"/>
      <c r="P93" s="5"/>
      <c r="Q93" s="5"/>
      <c r="R93" s="5"/>
    </row>
    <row r="94" spans="2:18" x14ac:dyDescent="0.25">
      <c r="B94" s="3">
        <f>'Monthly return GPFG'!B95</f>
        <v>38564</v>
      </c>
      <c r="C94" s="5">
        <f>LN(1+('Monthly return GPFG'!D95-'Interest rate'!M94))</f>
        <v>5.0334498845377019E-4</v>
      </c>
      <c r="D94" s="5">
        <f>LN(1+('Monthly return GPFG'!L95-'Interest rate'!M94))</f>
        <v>1.1382214020019083E-2</v>
      </c>
      <c r="E94" s="5">
        <f>SUM(C$4:C94)</f>
        <v>-6.9840371851233587E-3</v>
      </c>
      <c r="F94" s="5">
        <f>SUM(D$4:D94)</f>
        <v>2.4991117989470402E-2</v>
      </c>
      <c r="G94" s="5"/>
      <c r="H94" s="3">
        <f t="shared" si="4"/>
        <v>38564</v>
      </c>
      <c r="I94" s="5">
        <f t="shared" si="5"/>
        <v>2.3650649746559772E-2</v>
      </c>
      <c r="J94" s="5">
        <f t="shared" si="6"/>
        <v>8.9945460068373111E-3</v>
      </c>
      <c r="K94" s="5">
        <f t="shared" si="7"/>
        <v>0.85536535227950161</v>
      </c>
      <c r="L94" s="5"/>
      <c r="M94" s="5"/>
      <c r="N94" s="5"/>
      <c r="O94" s="5"/>
      <c r="P94" s="5"/>
      <c r="Q94" s="5"/>
      <c r="R94" s="5"/>
    </row>
    <row r="95" spans="2:18" x14ac:dyDescent="0.25">
      <c r="B95" s="6">
        <f>'Monthly return GPFG'!B96</f>
        <v>38595</v>
      </c>
      <c r="C95" s="8">
        <f>LN(1+('Monthly return GPFG'!D96-'Interest rate'!M95))</f>
        <v>8.0998441489580082E-5</v>
      </c>
      <c r="D95" s="8">
        <f>LN(1+('Monthly return GPFG'!L96-'Interest rate'!M95))</f>
        <v>5.0213896814587915E-3</v>
      </c>
      <c r="E95" s="8">
        <f>SUM(C$4:C95)</f>
        <v>-6.9030387436337789E-3</v>
      </c>
      <c r="F95" s="8">
        <f>SUM(D$4:D95)</f>
        <v>3.0012507670929195E-2</v>
      </c>
      <c r="G95" s="5"/>
      <c r="H95" s="6">
        <f t="shared" si="4"/>
        <v>38595</v>
      </c>
      <c r="I95" s="8">
        <f t="shared" si="5"/>
        <v>2.2731394670456109E-2</v>
      </c>
      <c r="J95" s="8">
        <f t="shared" si="6"/>
        <v>8.9805419357667816E-3</v>
      </c>
      <c r="K95" s="8">
        <f t="shared" si="7"/>
        <v>0.84391796254893658</v>
      </c>
      <c r="L95" s="5"/>
      <c r="M95" s="5"/>
      <c r="N95" s="5"/>
      <c r="O95" s="5"/>
      <c r="P95" s="5"/>
      <c r="Q95" s="5"/>
      <c r="R95" s="5"/>
    </row>
    <row r="96" spans="2:18" x14ac:dyDescent="0.25">
      <c r="B96" s="3">
        <f>'Monthly return GPFG'!B97</f>
        <v>38625</v>
      </c>
      <c r="C96" s="5">
        <f>LN(1+('Monthly return GPFG'!D97-'Interest rate'!M96))</f>
        <v>1.9945447930697611E-2</v>
      </c>
      <c r="D96" s="5">
        <f>LN(1+('Monthly return GPFG'!L97-'Interest rate'!M96))</f>
        <v>9.8571071892135272E-3</v>
      </c>
      <c r="E96" s="5">
        <f>SUM(C$4:C96)</f>
        <v>1.3042409187063831E-2</v>
      </c>
      <c r="F96" s="5">
        <f>SUM(D$4:D96)</f>
        <v>3.9869614860142719E-2</v>
      </c>
      <c r="G96" s="5"/>
      <c r="H96" s="3">
        <f t="shared" si="4"/>
        <v>38625</v>
      </c>
      <c r="I96" s="5">
        <f t="shared" si="5"/>
        <v>2.2142151140914518E-2</v>
      </c>
      <c r="J96" s="5">
        <f t="shared" si="6"/>
        <v>8.8983808497938664E-3</v>
      </c>
      <c r="K96" s="5">
        <f t="shared" si="7"/>
        <v>0.83849634425731789</v>
      </c>
      <c r="L96" s="5"/>
      <c r="M96" s="5"/>
      <c r="N96" s="5"/>
      <c r="O96" s="5"/>
      <c r="P96" s="5"/>
      <c r="Q96" s="5"/>
      <c r="R96" s="5"/>
    </row>
    <row r="97" spans="2:18" x14ac:dyDescent="0.25">
      <c r="B97" s="6">
        <f>'Monthly return GPFG'!B98</f>
        <v>38656</v>
      </c>
      <c r="C97" s="8">
        <f>LN(1+('Monthly return GPFG'!D98-'Interest rate'!M97))</f>
        <v>-2.4916481642904571E-2</v>
      </c>
      <c r="D97" s="8">
        <f>LN(1+('Monthly return GPFG'!L98-'Interest rate'!M97))</f>
        <v>-1.5630469148733114E-2</v>
      </c>
      <c r="E97" s="8">
        <f>SUM(C$4:C97)</f>
        <v>-1.187407245584074E-2</v>
      </c>
      <c r="F97" s="8">
        <f>SUM(D$4:D97)</f>
        <v>2.4239145711409605E-2</v>
      </c>
      <c r="G97" s="5"/>
      <c r="H97" s="6">
        <f t="shared" si="4"/>
        <v>38656</v>
      </c>
      <c r="I97" s="8">
        <f t="shared" si="5"/>
        <v>2.266389271974616E-2</v>
      </c>
      <c r="J97" s="8">
        <f t="shared" si="6"/>
        <v>9.8359129384827694E-3</v>
      </c>
      <c r="K97" s="8">
        <f t="shared" si="7"/>
        <v>0.81165229167222552</v>
      </c>
      <c r="L97" s="5"/>
      <c r="M97" s="5"/>
      <c r="N97" s="5"/>
      <c r="O97" s="5"/>
      <c r="P97" s="5"/>
      <c r="Q97" s="5"/>
      <c r="R97" s="5"/>
    </row>
    <row r="98" spans="2:18" x14ac:dyDescent="0.25">
      <c r="B98" s="3">
        <f>'Monthly return GPFG'!B99</f>
        <v>38686</v>
      </c>
      <c r="C98" s="5">
        <f>LN(1+('Monthly return GPFG'!D99-'Interest rate'!M98))</f>
        <v>4.260640032037586E-2</v>
      </c>
      <c r="D98" s="5">
        <f>LN(1+('Monthly return GPFG'!L99-'Interest rate'!M98))</f>
        <v>1.8552069629424177E-2</v>
      </c>
      <c r="E98" s="5">
        <f>SUM(C$4:C98)</f>
        <v>3.0732327864535121E-2</v>
      </c>
      <c r="F98" s="5">
        <f>SUM(D$4:D98)</f>
        <v>4.2791215340833785E-2</v>
      </c>
      <c r="G98" s="5"/>
      <c r="H98" s="3">
        <f t="shared" si="4"/>
        <v>38686</v>
      </c>
      <c r="I98" s="5">
        <f t="shared" si="5"/>
        <v>2.3524237637723659E-2</v>
      </c>
      <c r="J98" s="5">
        <f t="shared" si="6"/>
        <v>1.0130665702526381E-2</v>
      </c>
      <c r="K98" s="5">
        <f t="shared" si="7"/>
        <v>0.81454230696770025</v>
      </c>
      <c r="L98" s="5"/>
      <c r="M98" s="5"/>
      <c r="N98" s="5"/>
      <c r="O98" s="5"/>
      <c r="P98" s="5"/>
      <c r="Q98" s="5"/>
      <c r="R98" s="5"/>
    </row>
    <row r="99" spans="2:18" x14ac:dyDescent="0.25">
      <c r="B99" s="9">
        <f>'Monthly return GPFG'!B100</f>
        <v>38717</v>
      </c>
      <c r="C99" s="11">
        <f>LN(1+('Monthly return GPFG'!D100-'Interest rate'!M99))</f>
        <v>2.3069356347344062E-2</v>
      </c>
      <c r="D99" s="11">
        <f>LN(1+('Monthly return GPFG'!L100-'Interest rate'!M99))</f>
        <v>1.6920039289096921E-2</v>
      </c>
      <c r="E99" s="8">
        <f>SUM(C$4:C99)</f>
        <v>5.3801684211879183E-2</v>
      </c>
      <c r="F99" s="8">
        <f>SUM(D$4:D99)</f>
        <v>5.971125462993071E-2</v>
      </c>
      <c r="G99" s="5"/>
      <c r="H99" s="9">
        <f t="shared" si="4"/>
        <v>38717</v>
      </c>
      <c r="I99" s="11">
        <f t="shared" si="5"/>
        <v>2.3503968193254381E-2</v>
      </c>
      <c r="J99" s="11">
        <f t="shared" si="6"/>
        <v>9.9110456108810838E-3</v>
      </c>
      <c r="K99" s="11">
        <f t="shared" si="7"/>
        <v>0.82218984191438094</v>
      </c>
      <c r="L99" s="5"/>
      <c r="M99" s="5"/>
      <c r="N99" s="5"/>
      <c r="O99" s="5"/>
      <c r="P99" s="5"/>
      <c r="Q99" s="5"/>
      <c r="R99" s="5"/>
    </row>
    <row r="100" spans="2:18" x14ac:dyDescent="0.25">
      <c r="B100" s="3">
        <f>'Monthly return GPFG'!B101</f>
        <v>38748</v>
      </c>
      <c r="C100" s="5">
        <f>LN(1+('Monthly return GPFG'!D101-'Interest rate'!M100))</f>
        <v>1.3496538212846311E-2</v>
      </c>
      <c r="D100" s="5">
        <f>LN(1+('Monthly return GPFG'!L101-'Interest rate'!M100))</f>
        <v>1.2056409749369102E-2</v>
      </c>
      <c r="E100" s="5">
        <f>SUM(C$4:C100)</f>
        <v>6.7298222424725496E-2</v>
      </c>
      <c r="F100" s="5">
        <f>SUM(D$4:D100)</f>
        <v>7.1767664379299809E-2</v>
      </c>
      <c r="G100" s="5"/>
      <c r="H100" s="3">
        <f t="shared" si="4"/>
        <v>38748</v>
      </c>
      <c r="I100" s="5">
        <f t="shared" si="5"/>
        <v>2.0647159710585044E-2</v>
      </c>
      <c r="J100" s="5">
        <f t="shared" si="6"/>
        <v>9.9500409412289579E-3</v>
      </c>
      <c r="K100" s="5">
        <f t="shared" si="7"/>
        <v>0.76776423609981737</v>
      </c>
      <c r="L100" s="5"/>
      <c r="M100" s="5"/>
      <c r="N100" s="5"/>
      <c r="O100" s="5"/>
      <c r="P100" s="5"/>
      <c r="Q100" s="5"/>
      <c r="R100" s="5"/>
    </row>
    <row r="101" spans="2:18" x14ac:dyDescent="0.25">
      <c r="B101" s="6">
        <f>'Monthly return GPFG'!B102</f>
        <v>38776</v>
      </c>
      <c r="C101" s="8">
        <f>LN(1+('Monthly return GPFG'!D102-'Interest rate'!M101))</f>
        <v>6.1357441927438272E-3</v>
      </c>
      <c r="D101" s="8">
        <f>LN(1+('Monthly return GPFG'!L102-'Interest rate'!M101))</f>
        <v>1.3244594312966402E-3</v>
      </c>
      <c r="E101" s="8">
        <f>SUM(C$4:C101)</f>
        <v>7.3433966617469329E-2</v>
      </c>
      <c r="F101" s="8">
        <f>SUM(D$4:D101)</f>
        <v>7.3092123810596446E-2</v>
      </c>
      <c r="G101" s="5"/>
      <c r="H101" s="6">
        <f t="shared" si="4"/>
        <v>38776</v>
      </c>
      <c r="I101" s="8">
        <f t="shared" si="5"/>
        <v>2.0453581221264484E-2</v>
      </c>
      <c r="J101" s="8">
        <f t="shared" si="6"/>
        <v>9.8673299420986346E-3</v>
      </c>
      <c r="K101" s="8">
        <f t="shared" si="7"/>
        <v>0.76726559946444395</v>
      </c>
      <c r="L101" s="5"/>
      <c r="M101" s="5"/>
      <c r="N101" s="5"/>
      <c r="O101" s="5"/>
      <c r="P101" s="5"/>
      <c r="Q101" s="5"/>
      <c r="R101" s="5"/>
    </row>
    <row r="102" spans="2:18" x14ac:dyDescent="0.25">
      <c r="B102" s="3">
        <f>'Monthly return GPFG'!B103</f>
        <v>38807</v>
      </c>
      <c r="C102" s="5">
        <f>LN(1+('Monthly return GPFG'!D103-'Interest rate'!M102))</f>
        <v>-2.3211056913573468E-2</v>
      </c>
      <c r="D102" s="5">
        <f>LN(1+('Monthly return GPFG'!L103-'Interest rate'!M102))</f>
        <v>2.6897065483690074E-3</v>
      </c>
      <c r="E102" s="5">
        <f>SUM(C$4:C102)</f>
        <v>5.0222909703895861E-2</v>
      </c>
      <c r="F102" s="5">
        <f>SUM(D$4:D102)</f>
        <v>7.5781830358965449E-2</v>
      </c>
      <c r="G102" s="5"/>
      <c r="H102" s="3">
        <f t="shared" si="4"/>
        <v>38807</v>
      </c>
      <c r="I102" s="5">
        <f t="shared" si="5"/>
        <v>2.0274813557985542E-2</v>
      </c>
      <c r="J102" s="5">
        <f t="shared" si="6"/>
        <v>9.7981615745694299E-3</v>
      </c>
      <c r="K102" s="5">
        <f t="shared" si="7"/>
        <v>0.76645237502092989</v>
      </c>
      <c r="L102" s="5"/>
      <c r="M102" s="5"/>
      <c r="N102" s="5"/>
      <c r="O102" s="5"/>
      <c r="P102" s="5"/>
      <c r="Q102" s="5"/>
      <c r="R102" s="5"/>
    </row>
    <row r="103" spans="2:18" x14ac:dyDescent="0.25">
      <c r="B103" s="6">
        <f>'Monthly return GPFG'!B104</f>
        <v>38837</v>
      </c>
      <c r="C103" s="8">
        <f>LN(1+('Monthly return GPFG'!D104-'Interest rate'!M103))</f>
        <v>-3.4690012481760076E-2</v>
      </c>
      <c r="D103" s="8">
        <f>LN(1+('Monthly return GPFG'!L104-'Interest rate'!M103))</f>
        <v>-1.4785475843636581E-3</v>
      </c>
      <c r="E103" s="8">
        <f>SUM(C$4:C103)</f>
        <v>1.5532897222135786E-2</v>
      </c>
      <c r="F103" s="8">
        <f>SUM(D$4:D103)</f>
        <v>7.4303282774601798E-2</v>
      </c>
      <c r="G103" s="5"/>
      <c r="H103" s="6">
        <f t="shared" si="4"/>
        <v>38837</v>
      </c>
      <c r="I103" s="8">
        <f t="shared" si="5"/>
        <v>2.0486550609760911E-2</v>
      </c>
      <c r="J103" s="8">
        <f t="shared" si="6"/>
        <v>9.322453238513332E-3</v>
      </c>
      <c r="K103" s="8">
        <f t="shared" si="7"/>
        <v>0.79292734809103671</v>
      </c>
      <c r="L103" s="5"/>
      <c r="M103" s="5"/>
      <c r="N103" s="5"/>
      <c r="O103" s="5"/>
      <c r="P103" s="5"/>
      <c r="Q103" s="5"/>
      <c r="R103" s="5"/>
    </row>
    <row r="104" spans="2:18" x14ac:dyDescent="0.25">
      <c r="B104" s="3">
        <f>'Monthly return GPFG'!B105</f>
        <v>38868</v>
      </c>
      <c r="C104" s="5">
        <f>LN(1+('Monthly return GPFG'!D105-'Interest rate'!M104))</f>
        <v>-2.4637096397876725E-2</v>
      </c>
      <c r="D104" s="5">
        <f>LN(1+('Monthly return GPFG'!L105-'Interest rate'!M104))</f>
        <v>-2.0451514489689741E-2</v>
      </c>
      <c r="E104" s="5">
        <f>SUM(C$4:C104)</f>
        <v>-9.1041991757409395E-3</v>
      </c>
      <c r="F104" s="5">
        <f>SUM(D$4:D104)</f>
        <v>5.385176828491206E-2</v>
      </c>
      <c r="G104" s="5"/>
      <c r="H104" s="3">
        <f t="shared" si="4"/>
        <v>38868</v>
      </c>
      <c r="I104" s="5">
        <f t="shared" si="5"/>
        <v>2.0954364016338142E-2</v>
      </c>
      <c r="J104" s="5">
        <f t="shared" si="6"/>
        <v>1.059919387283169E-2</v>
      </c>
      <c r="K104" s="5">
        <f t="shared" si="7"/>
        <v>0.74414335323040603</v>
      </c>
      <c r="L104" s="5"/>
      <c r="M104" s="5"/>
      <c r="N104" s="5"/>
      <c r="O104" s="5"/>
      <c r="P104" s="5"/>
      <c r="Q104" s="5"/>
      <c r="R104" s="5"/>
    </row>
    <row r="105" spans="2:18" x14ac:dyDescent="0.25">
      <c r="B105" s="6">
        <f>'Monthly return GPFG'!B106</f>
        <v>38898</v>
      </c>
      <c r="C105" s="8">
        <f>LN(1+('Monthly return GPFG'!D106-'Interest rate'!M105))</f>
        <v>1.8648255477252993E-2</v>
      </c>
      <c r="D105" s="8">
        <f>LN(1+('Monthly return GPFG'!L106-'Interest rate'!M105))</f>
        <v>-7.7073063388895192E-4</v>
      </c>
      <c r="E105" s="8">
        <f>SUM(C$4:C105)</f>
        <v>9.5440563015120536E-3</v>
      </c>
      <c r="F105" s="8">
        <f>SUM(D$4:D105)</f>
        <v>5.3081037651023108E-2</v>
      </c>
      <c r="G105" s="5"/>
      <c r="H105" s="6">
        <f t="shared" si="4"/>
        <v>38898</v>
      </c>
      <c r="I105" s="8">
        <f t="shared" si="5"/>
        <v>1.9780807923042504E-2</v>
      </c>
      <c r="J105" s="8">
        <f t="shared" si="6"/>
        <v>1.0659863825731163E-2</v>
      </c>
      <c r="K105" s="8">
        <f t="shared" si="7"/>
        <v>0.7095875290631426</v>
      </c>
      <c r="L105" s="5"/>
      <c r="M105" s="5"/>
      <c r="N105" s="5"/>
      <c r="O105" s="5"/>
      <c r="P105" s="5"/>
      <c r="Q105" s="5"/>
      <c r="R105" s="5"/>
    </row>
    <row r="106" spans="2:18" x14ac:dyDescent="0.25">
      <c r="B106" s="3">
        <f>'Monthly return GPFG'!B107</f>
        <v>38929</v>
      </c>
      <c r="C106" s="5">
        <f>LN(1+('Monthly return GPFG'!D107-'Interest rate'!M106))</f>
        <v>-2.432934313387849E-3</v>
      </c>
      <c r="D106" s="5">
        <f>LN(1+('Monthly return GPFG'!L107-'Interest rate'!M106))</f>
        <v>6.2892809889231295E-3</v>
      </c>
      <c r="E106" s="5">
        <f>SUM(C$4:C106)</f>
        <v>7.1111219881242046E-3</v>
      </c>
      <c r="F106" s="5">
        <f>SUM(D$4:D106)</f>
        <v>5.937031863994624E-2</v>
      </c>
      <c r="G106" s="5"/>
      <c r="H106" s="3">
        <f t="shared" si="4"/>
        <v>38929</v>
      </c>
      <c r="I106" s="5">
        <f t="shared" si="5"/>
        <v>1.9758156223607486E-2</v>
      </c>
      <c r="J106" s="5">
        <f t="shared" si="6"/>
        <v>1.0257648633460877E-2</v>
      </c>
      <c r="K106" s="5">
        <f t="shared" si="7"/>
        <v>0.73047267113964842</v>
      </c>
      <c r="L106" s="5"/>
      <c r="M106" s="5"/>
      <c r="N106" s="5"/>
      <c r="O106" s="5"/>
      <c r="P106" s="5"/>
      <c r="Q106" s="5"/>
      <c r="R106" s="5"/>
    </row>
    <row r="107" spans="2:18" x14ac:dyDescent="0.25">
      <c r="B107" s="6">
        <f>'Monthly return GPFG'!B108</f>
        <v>38960</v>
      </c>
      <c r="C107" s="8">
        <f>LN(1+('Monthly return GPFG'!D108-'Interest rate'!M107))</f>
        <v>4.0100377596141171E-2</v>
      </c>
      <c r="D107" s="8">
        <f>LN(1+('Monthly return GPFG'!L108-'Interest rate'!M107))</f>
        <v>1.5703519110419156E-2</v>
      </c>
      <c r="E107" s="8">
        <f>SUM(C$4:C107)</f>
        <v>4.7211499584265376E-2</v>
      </c>
      <c r="F107" s="8">
        <f>SUM(D$4:D107)</f>
        <v>7.5073837750365399E-2</v>
      </c>
      <c r="G107" s="5"/>
      <c r="H107" s="6">
        <f t="shared" si="4"/>
        <v>38960</v>
      </c>
      <c r="I107" s="8">
        <f t="shared" si="5"/>
        <v>2.1225980237290051E-2</v>
      </c>
      <c r="J107" s="8">
        <f t="shared" si="6"/>
        <v>1.0440181230741259E-2</v>
      </c>
      <c r="K107" s="8">
        <f t="shared" si="7"/>
        <v>0.75807510335032524</v>
      </c>
      <c r="L107" s="5"/>
      <c r="M107" s="5"/>
      <c r="N107" s="5"/>
      <c r="O107" s="5"/>
      <c r="P107" s="5"/>
      <c r="Q107" s="5"/>
      <c r="R107" s="5"/>
    </row>
    <row r="108" spans="2:18" x14ac:dyDescent="0.25">
      <c r="B108" s="3">
        <f>'Monthly return GPFG'!B109</f>
        <v>38990</v>
      </c>
      <c r="C108" s="5">
        <f>LN(1+('Monthly return GPFG'!D109-'Interest rate'!M108))</f>
        <v>3.4735290561927007E-2</v>
      </c>
      <c r="D108" s="5">
        <f>LN(1+('Monthly return GPFG'!L109-'Interest rate'!M108))</f>
        <v>9.2681157526522031E-3</v>
      </c>
      <c r="E108" s="5">
        <f>SUM(C$4:C108)</f>
        <v>8.1946790146192383E-2</v>
      </c>
      <c r="F108" s="5">
        <f>SUM(D$4:D108)</f>
        <v>8.4341953503017597E-2</v>
      </c>
      <c r="G108" s="5"/>
      <c r="H108" s="3">
        <f t="shared" si="4"/>
        <v>38990</v>
      </c>
      <c r="I108" s="5">
        <f t="shared" si="5"/>
        <v>2.2020367106052804E-2</v>
      </c>
      <c r="J108" s="5">
        <f t="shared" si="6"/>
        <v>1.0444950926622842E-2</v>
      </c>
      <c r="K108" s="5">
        <f t="shared" si="7"/>
        <v>0.77500975017139195</v>
      </c>
      <c r="L108" s="5"/>
      <c r="M108" s="5"/>
      <c r="N108" s="5"/>
      <c r="O108" s="5"/>
      <c r="P108" s="5"/>
      <c r="Q108" s="5"/>
      <c r="R108" s="5"/>
    </row>
    <row r="109" spans="2:18" x14ac:dyDescent="0.25">
      <c r="B109" s="6">
        <f>'Monthly return GPFG'!B110</f>
        <v>39021</v>
      </c>
      <c r="C109" s="8">
        <f>LN(1+('Monthly return GPFG'!D110-'Interest rate'!M109))</f>
        <v>2.260075960803766E-2</v>
      </c>
      <c r="D109" s="8">
        <f>LN(1+('Monthly return GPFG'!L110-'Interest rate'!M109))</f>
        <v>1.21068133326225E-2</v>
      </c>
      <c r="E109" s="8">
        <f>SUM(C$4:C109)</f>
        <v>0.10454754975423004</v>
      </c>
      <c r="F109" s="8">
        <f>SUM(D$4:D109)</f>
        <v>9.6448766835640104E-2</v>
      </c>
      <c r="G109" s="5"/>
      <c r="H109" s="6">
        <f t="shared" si="4"/>
        <v>39021</v>
      </c>
      <c r="I109" s="8">
        <f t="shared" si="5"/>
        <v>2.1148100278215613E-2</v>
      </c>
      <c r="J109" s="8">
        <f t="shared" si="6"/>
        <v>1.0505979845748983E-2</v>
      </c>
      <c r="K109" s="8">
        <f t="shared" si="7"/>
        <v>0.7532083823939959</v>
      </c>
      <c r="L109" s="5"/>
      <c r="M109" s="5"/>
      <c r="N109" s="5"/>
      <c r="O109" s="5"/>
      <c r="P109" s="5"/>
      <c r="Q109" s="5"/>
      <c r="R109" s="5"/>
    </row>
    <row r="110" spans="2:18" x14ac:dyDescent="0.25">
      <c r="B110" s="3">
        <f>'Monthly return GPFG'!B111</f>
        <v>39051</v>
      </c>
      <c r="C110" s="5">
        <f>LN(1+('Monthly return GPFG'!D111-'Interest rate'!M110))</f>
        <v>-3.2247432346586571E-2</v>
      </c>
      <c r="D110" s="5">
        <f>LN(1+('Monthly return GPFG'!L111-'Interest rate'!M110))</f>
        <v>6.4245247230705575E-3</v>
      </c>
      <c r="E110" s="5">
        <f>SUM(C$4:C110)</f>
        <v>7.2300117407643472E-2</v>
      </c>
      <c r="F110" s="5">
        <f>SUM(D$4:D110)</f>
        <v>0.10287329155871067</v>
      </c>
      <c r="G110" s="5"/>
      <c r="H110" s="3">
        <f t="shared" si="4"/>
        <v>39051</v>
      </c>
      <c r="I110" s="5">
        <f t="shared" si="5"/>
        <v>2.2594290437363627E-2</v>
      </c>
      <c r="J110" s="5">
        <f t="shared" si="6"/>
        <v>1.0374577382483596E-2</v>
      </c>
      <c r="K110" s="5">
        <f t="shared" si="7"/>
        <v>0.78916465710030748</v>
      </c>
      <c r="L110" s="5"/>
      <c r="M110" s="5"/>
      <c r="N110" s="5"/>
      <c r="O110" s="5"/>
      <c r="P110" s="5"/>
      <c r="Q110" s="5"/>
      <c r="R110" s="5"/>
    </row>
    <row r="111" spans="2:18" x14ac:dyDescent="0.25">
      <c r="B111" s="9">
        <f>'Monthly return GPFG'!B112</f>
        <v>39082</v>
      </c>
      <c r="C111" s="11">
        <f>LN(1+('Monthly return GPFG'!D112-'Interest rate'!M111))</f>
        <v>9.6247732587093071E-3</v>
      </c>
      <c r="D111" s="11">
        <f>LN(1+('Monthly return GPFG'!L112-'Interest rate'!M111))</f>
        <v>4.0144743850023595E-3</v>
      </c>
      <c r="E111" s="8">
        <f>SUM(C$4:C111)</f>
        <v>8.1924890666352779E-2</v>
      </c>
      <c r="F111" s="8">
        <f>SUM(D$4:D111)</f>
        <v>0.10688776594371302</v>
      </c>
      <c r="G111" s="5"/>
      <c r="H111" s="9">
        <f t="shared" si="4"/>
        <v>39082</v>
      </c>
      <c r="I111" s="11">
        <f t="shared" si="5"/>
        <v>2.2510065067621345E-2</v>
      </c>
      <c r="J111" s="11">
        <f t="shared" si="6"/>
        <v>1.0125899324806214E-2</v>
      </c>
      <c r="K111" s="11">
        <f t="shared" si="7"/>
        <v>0.79764510729699867</v>
      </c>
      <c r="L111" s="5"/>
      <c r="M111" s="5"/>
      <c r="N111" s="5"/>
      <c r="O111" s="5"/>
      <c r="P111" s="5"/>
      <c r="Q111" s="5"/>
      <c r="R111" s="5"/>
    </row>
    <row r="112" spans="2:18" x14ac:dyDescent="0.25">
      <c r="B112" s="3">
        <f>'Monthly return GPFG'!B113</f>
        <v>39113</v>
      </c>
      <c r="C112" s="5">
        <f>LN(1+('Monthly return GPFG'!D113-'Interest rate'!M112))</f>
        <v>-4.5507372167139805E-4</v>
      </c>
      <c r="D112" s="5">
        <f>LN(1+('Monthly return GPFG'!L113-'Interest rate'!M112))</f>
        <v>1.9061747486996082E-3</v>
      </c>
      <c r="E112" s="5">
        <f>SUM(C$4:C112)</f>
        <v>8.1469816944681375E-2</v>
      </c>
      <c r="F112" s="5">
        <f>SUM(D$4:D112)</f>
        <v>0.10879394069241263</v>
      </c>
      <c r="G112" s="5"/>
      <c r="H112" s="3">
        <f t="shared" si="4"/>
        <v>39113</v>
      </c>
      <c r="I112" s="5">
        <f t="shared" si="5"/>
        <v>2.1917742469128507E-2</v>
      </c>
      <c r="J112" s="5">
        <f t="shared" si="6"/>
        <v>1.0148059328261877E-2</v>
      </c>
      <c r="K112" s="5">
        <f t="shared" si="7"/>
        <v>0.78562489224528986</v>
      </c>
      <c r="L112" s="5"/>
      <c r="M112" s="5"/>
      <c r="N112" s="5"/>
      <c r="O112" s="5"/>
      <c r="P112" s="5"/>
      <c r="Q112" s="5"/>
      <c r="R112" s="5"/>
    </row>
    <row r="113" spans="2:18" x14ac:dyDescent="0.25">
      <c r="B113" s="6">
        <f>'Monthly return GPFG'!B114</f>
        <v>39141</v>
      </c>
      <c r="C113" s="8">
        <f>LN(1+('Monthly return GPFG'!D114-'Interest rate'!M113))</f>
        <v>-1.036150273424352E-2</v>
      </c>
      <c r="D113" s="8">
        <f>LN(1+('Monthly return GPFG'!L114-'Interest rate'!M113))</f>
        <v>3.2151946278033059E-4</v>
      </c>
      <c r="E113" s="8">
        <f>SUM(C$4:C113)</f>
        <v>7.1108314210437853E-2</v>
      </c>
      <c r="F113" s="8">
        <f>SUM(D$4:D113)</f>
        <v>0.10911546015519297</v>
      </c>
      <c r="G113" s="5"/>
      <c r="H113" s="6">
        <f t="shared" si="4"/>
        <v>39141</v>
      </c>
      <c r="I113" s="8">
        <f t="shared" si="5"/>
        <v>2.1970245617369186E-2</v>
      </c>
      <c r="J113" s="8">
        <f t="shared" si="6"/>
        <v>1.0193014978000086E-2</v>
      </c>
      <c r="K113" s="8">
        <f t="shared" si="7"/>
        <v>0.7847537963491712</v>
      </c>
      <c r="L113" s="5"/>
      <c r="M113" s="5"/>
      <c r="N113" s="5"/>
      <c r="O113" s="5"/>
      <c r="P113" s="5"/>
      <c r="Q113" s="5"/>
      <c r="R113" s="5"/>
    </row>
    <row r="114" spans="2:18" x14ac:dyDescent="0.25">
      <c r="B114" s="3">
        <f>'Monthly return GPFG'!B115</f>
        <v>39172</v>
      </c>
      <c r="C114" s="5">
        <f>LN(1+('Monthly return GPFG'!D115-'Interest rate'!M114))</f>
        <v>4.7655111524309894E-4</v>
      </c>
      <c r="D114" s="5">
        <f>LN(1+('Monthly return GPFG'!L115-'Interest rate'!M114))</f>
        <v>2.700285026204275E-3</v>
      </c>
      <c r="E114" s="5">
        <f>SUM(C$4:C114)</f>
        <v>7.1584865325680952E-2</v>
      </c>
      <c r="F114" s="5">
        <f>SUM(D$4:D114)</f>
        <v>0.11181574518139724</v>
      </c>
      <c r="G114" s="5"/>
      <c r="H114" s="3">
        <f t="shared" si="4"/>
        <v>39172</v>
      </c>
      <c r="I114" s="5">
        <f t="shared" si="5"/>
        <v>2.1970380541627078E-2</v>
      </c>
      <c r="J114" s="5">
        <f t="shared" si="6"/>
        <v>9.9564318272871953E-3</v>
      </c>
      <c r="K114" s="5">
        <f t="shared" si="7"/>
        <v>0.79463222856475635</v>
      </c>
      <c r="L114" s="5"/>
      <c r="M114" s="5"/>
      <c r="N114" s="5"/>
      <c r="O114" s="5"/>
      <c r="P114" s="5"/>
      <c r="Q114" s="5"/>
      <c r="R114" s="5"/>
    </row>
    <row r="115" spans="2:18" x14ac:dyDescent="0.25">
      <c r="B115" s="6">
        <f>'Monthly return GPFG'!B116</f>
        <v>39202</v>
      </c>
      <c r="C115" s="8">
        <f>LN(1+('Monthly return GPFG'!D116-'Interest rate'!M115))</f>
        <v>1.0964534845100272E-3</v>
      </c>
      <c r="D115" s="8">
        <f>LN(1+('Monthly return GPFG'!L116-'Interest rate'!M115))</f>
        <v>1.3151590436987383E-2</v>
      </c>
      <c r="E115" s="8">
        <f>SUM(C$4:C115)</f>
        <v>7.2681318810190979E-2</v>
      </c>
      <c r="F115" s="8">
        <f>SUM(D$4:D115)</f>
        <v>0.12496733561838462</v>
      </c>
      <c r="G115" s="5"/>
      <c r="H115" s="6">
        <f t="shared" si="4"/>
        <v>39202</v>
      </c>
      <c r="I115" s="8">
        <f t="shared" si="5"/>
        <v>2.1842972781154883E-2</v>
      </c>
      <c r="J115" s="8">
        <f t="shared" si="6"/>
        <v>9.8772278500887795E-3</v>
      </c>
      <c r="K115" s="8">
        <f t="shared" si="7"/>
        <v>0.79552196858328428</v>
      </c>
      <c r="L115" s="5"/>
      <c r="M115" s="5"/>
      <c r="N115" s="5"/>
      <c r="O115" s="5"/>
      <c r="P115" s="5"/>
      <c r="Q115" s="5"/>
      <c r="R115" s="5"/>
    </row>
    <row r="116" spans="2:18" x14ac:dyDescent="0.25">
      <c r="B116" s="3">
        <f>'Monthly return GPFG'!B117</f>
        <v>39233</v>
      </c>
      <c r="C116" s="5">
        <f>LN(1+('Monthly return GPFG'!D117-'Interest rate'!M116))</f>
        <v>1.3190742198547075E-2</v>
      </c>
      <c r="D116" s="5">
        <f>LN(1+('Monthly return GPFG'!L117-'Interest rate'!M116))</f>
        <v>6.441100972485226E-3</v>
      </c>
      <c r="E116" s="5">
        <f>SUM(C$4:C116)</f>
        <v>8.5872061008738051E-2</v>
      </c>
      <c r="F116" s="5">
        <f>SUM(D$4:D116)</f>
        <v>0.13140843659086984</v>
      </c>
      <c r="G116" s="5"/>
      <c r="H116" s="3">
        <f t="shared" si="4"/>
        <v>39233</v>
      </c>
      <c r="I116" s="5">
        <f t="shared" si="5"/>
        <v>2.1824858380363205E-2</v>
      </c>
      <c r="J116" s="5">
        <f t="shared" si="6"/>
        <v>9.2815047267473527E-3</v>
      </c>
      <c r="K116" s="5">
        <f t="shared" si="7"/>
        <v>0.81914358752688854</v>
      </c>
      <c r="L116" s="5"/>
      <c r="M116" s="5"/>
      <c r="N116" s="188" t="s">
        <v>500</v>
      </c>
      <c r="O116" s="5"/>
      <c r="P116" s="5"/>
      <c r="Q116" s="5"/>
      <c r="R116" s="5"/>
    </row>
    <row r="117" spans="2:18" x14ac:dyDescent="0.25">
      <c r="B117" s="6">
        <f>'Monthly return GPFG'!B118</f>
        <v>39263</v>
      </c>
      <c r="C117" s="8">
        <f>LN(1+('Monthly return GPFG'!D118-'Interest rate'!M117))</f>
        <v>-2.7031967150612287E-2</v>
      </c>
      <c r="D117" s="8">
        <f>LN(1+('Monthly return GPFG'!L118-'Interest rate'!M117))</f>
        <v>-8.2674737340081798E-3</v>
      </c>
      <c r="E117" s="8">
        <f>SUM(C$4:C117)</f>
        <v>5.8840093858125761E-2</v>
      </c>
      <c r="F117" s="8">
        <f>SUM(D$4:D117)</f>
        <v>0.12314096285686166</v>
      </c>
      <c r="G117" s="5"/>
      <c r="H117" s="6">
        <f t="shared" si="4"/>
        <v>39263</v>
      </c>
      <c r="I117" s="8">
        <f t="shared" si="5"/>
        <v>2.243575585068526E-2</v>
      </c>
      <c r="J117" s="8">
        <f t="shared" si="6"/>
        <v>9.4915635509913721E-3</v>
      </c>
      <c r="K117" s="8">
        <f t="shared" si="7"/>
        <v>0.82102428370771552</v>
      </c>
      <c r="L117" s="5"/>
      <c r="M117" s="5"/>
      <c r="N117" s="5"/>
      <c r="O117" s="5"/>
      <c r="P117" s="5"/>
      <c r="Q117" s="5"/>
      <c r="R117" s="5"/>
    </row>
    <row r="118" spans="2:18" x14ac:dyDescent="0.25">
      <c r="B118" s="3">
        <f>'Monthly return GPFG'!B119</f>
        <v>39294</v>
      </c>
      <c r="C118" s="5">
        <f>LN(1+('Monthly return GPFG'!D119-'Interest rate'!M118))</f>
        <v>-1.3405772175976778E-2</v>
      </c>
      <c r="D118" s="5">
        <f>LN(1+('Monthly return GPFG'!L119-'Interest rate'!M118))</f>
        <v>-9.1466125018706788E-3</v>
      </c>
      <c r="E118" s="5">
        <f>SUM(C$4:C118)</f>
        <v>4.5434321682148983E-2</v>
      </c>
      <c r="F118" s="5">
        <f>SUM(D$4:D118)</f>
        <v>0.11399435035499098</v>
      </c>
      <c r="G118" s="5"/>
      <c r="H118" s="3">
        <f t="shared" si="4"/>
        <v>39294</v>
      </c>
      <c r="I118" s="5">
        <f t="shared" si="5"/>
        <v>2.2675050782579826E-2</v>
      </c>
      <c r="J118" s="5">
        <f t="shared" si="6"/>
        <v>9.7712785037075232E-3</v>
      </c>
      <c r="K118" s="5">
        <f t="shared" si="7"/>
        <v>0.81430241877278664</v>
      </c>
      <c r="L118" s="5"/>
      <c r="M118" s="5"/>
      <c r="N118" s="5"/>
      <c r="O118" s="5"/>
      <c r="P118" s="5"/>
      <c r="Q118" s="5"/>
      <c r="R118" s="5"/>
    </row>
    <row r="119" spans="2:18" x14ac:dyDescent="0.25">
      <c r="B119" s="6">
        <f>'Monthly return GPFG'!B120</f>
        <v>39325</v>
      </c>
      <c r="C119" s="8">
        <f>LN(1+('Monthly return GPFG'!D120-'Interest rate'!M119))</f>
        <v>-5.0320074046184358E-3</v>
      </c>
      <c r="D119" s="8">
        <f>LN(1+('Monthly return GPFG'!L120-'Interest rate'!M119))</f>
        <v>-2.7574296375670023E-3</v>
      </c>
      <c r="E119" s="8">
        <f>SUM(C$4:C119)</f>
        <v>4.0402314277530549E-2</v>
      </c>
      <c r="F119" s="8">
        <f>SUM(D$4:D119)</f>
        <v>0.11123692071742397</v>
      </c>
      <c r="G119" s="5"/>
      <c r="H119" s="6">
        <f t="shared" si="4"/>
        <v>39325</v>
      </c>
      <c r="I119" s="8">
        <f t="shared" si="5"/>
        <v>2.2719645025243068E-2</v>
      </c>
      <c r="J119" s="8">
        <f t="shared" si="6"/>
        <v>9.8544938780680599E-3</v>
      </c>
      <c r="K119" s="8">
        <f t="shared" si="7"/>
        <v>0.81186674703271511</v>
      </c>
      <c r="L119" s="5"/>
      <c r="M119" s="5"/>
      <c r="N119" s="5"/>
      <c r="O119" s="5"/>
      <c r="P119" s="5"/>
      <c r="Q119" s="5"/>
      <c r="R119" s="5"/>
    </row>
    <row r="120" spans="2:18" x14ac:dyDescent="0.25">
      <c r="B120" s="3">
        <f>'Monthly return GPFG'!B121</f>
        <v>39355</v>
      </c>
      <c r="C120" s="5">
        <f>LN(1+('Monthly return GPFG'!D121-'Interest rate'!M120))</f>
        <v>-3.6484445065918247E-2</v>
      </c>
      <c r="D120" s="5">
        <f>LN(1+('Monthly return GPFG'!L121-'Interest rate'!M120))</f>
        <v>1.1517736816933972E-2</v>
      </c>
      <c r="E120" s="5">
        <f>SUM(C$4:C120)</f>
        <v>3.9178692116123015E-3</v>
      </c>
      <c r="F120" s="5">
        <f>SUM(D$4:D120)</f>
        <v>0.12275465753435794</v>
      </c>
      <c r="G120" s="5"/>
      <c r="H120" s="3">
        <f t="shared" si="4"/>
        <v>39355</v>
      </c>
      <c r="I120" s="5">
        <f t="shared" si="5"/>
        <v>2.3678332157717523E-2</v>
      </c>
      <c r="J120" s="5">
        <f t="shared" si="6"/>
        <v>9.9076049633656689E-3</v>
      </c>
      <c r="K120" s="5">
        <f t="shared" si="7"/>
        <v>0.82492056071601227</v>
      </c>
      <c r="L120" s="5"/>
      <c r="M120" s="5"/>
      <c r="O120" s="5"/>
      <c r="P120" s="5"/>
      <c r="Q120" s="5"/>
      <c r="R120" s="5"/>
    </row>
    <row r="121" spans="2:18" x14ac:dyDescent="0.25">
      <c r="B121" s="6">
        <f>'Monthly return GPFG'!B122</f>
        <v>39386</v>
      </c>
      <c r="C121" s="8">
        <f>LN(1+('Monthly return GPFG'!D122-'Interest rate'!M121))</f>
        <v>1.9283670139241788E-2</v>
      </c>
      <c r="D121" s="8">
        <f>LN(1+('Monthly return GPFG'!L122-'Interest rate'!M121))</f>
        <v>1.2990535756153557E-2</v>
      </c>
      <c r="E121" s="8">
        <f>SUM(C$4:C121)</f>
        <v>2.3201539350854089E-2</v>
      </c>
      <c r="F121" s="8">
        <f>SUM(D$4:D121)</f>
        <v>0.13574519329051149</v>
      </c>
      <c r="G121" s="5"/>
      <c r="H121" s="6">
        <f t="shared" si="4"/>
        <v>39386</v>
      </c>
      <c r="I121" s="8">
        <f t="shared" si="5"/>
        <v>2.3404286122917908E-2</v>
      </c>
      <c r="J121" s="8">
        <f t="shared" si="6"/>
        <v>9.2084969492295041E-3</v>
      </c>
      <c r="K121" s="8">
        <f t="shared" si="7"/>
        <v>0.84519438841973027</v>
      </c>
      <c r="L121" s="5"/>
      <c r="M121" s="5"/>
      <c r="N121" s="5"/>
      <c r="O121" s="5"/>
      <c r="P121" s="5"/>
      <c r="Q121" s="5"/>
      <c r="R121" s="5"/>
    </row>
    <row r="122" spans="2:18" x14ac:dyDescent="0.25">
      <c r="B122" s="3">
        <f>'Monthly return GPFG'!B123</f>
        <v>39416</v>
      </c>
      <c r="C122" s="5">
        <f>LN(1+('Monthly return GPFG'!D123-'Interest rate'!M122))</f>
        <v>9.7866084915140573E-3</v>
      </c>
      <c r="D122" s="5">
        <f>LN(1+('Monthly return GPFG'!L123-'Interest rate'!M122))</f>
        <v>-2.3329130669016387E-2</v>
      </c>
      <c r="E122" s="5">
        <f>SUM(C$4:C122)</f>
        <v>3.2988147842368143E-2</v>
      </c>
      <c r="F122" s="5">
        <f>SUM(D$4:D122)</f>
        <v>0.1124160626214951</v>
      </c>
      <c r="G122" s="5"/>
      <c r="H122" s="3">
        <f t="shared" si="4"/>
        <v>39416</v>
      </c>
      <c r="I122" s="5">
        <f t="shared" si="5"/>
        <v>2.17994981712329E-2</v>
      </c>
      <c r="J122" s="5">
        <f t="shared" si="6"/>
        <v>1.0355567899603204E-2</v>
      </c>
      <c r="K122" s="5">
        <f t="shared" si="7"/>
        <v>0.77433986227946505</v>
      </c>
      <c r="L122" s="5"/>
      <c r="M122" s="5"/>
      <c r="N122" s="5"/>
      <c r="O122" s="5"/>
      <c r="P122" s="5"/>
      <c r="Q122" s="5"/>
      <c r="R122" s="5"/>
    </row>
    <row r="123" spans="2:18" x14ac:dyDescent="0.25">
      <c r="B123" s="9">
        <f>'Monthly return GPFG'!B124</f>
        <v>39447</v>
      </c>
      <c r="C123" s="11">
        <f>LN(1+('Monthly return GPFG'!D124-'Interest rate'!M123))</f>
        <v>-3.6983452682707224E-2</v>
      </c>
      <c r="D123" s="11">
        <f>LN(1+('Monthly return GPFG'!L124-'Interest rate'!M123))</f>
        <v>-9.6788515174879228E-3</v>
      </c>
      <c r="E123" s="8">
        <f>SUM(C$4:C123)</f>
        <v>-3.9953048403390812E-3</v>
      </c>
      <c r="F123" s="8">
        <f>SUM(D$4:D123)</f>
        <v>0.10273721110400719</v>
      </c>
      <c r="G123" s="5"/>
      <c r="H123" s="9">
        <f t="shared" si="4"/>
        <v>39447</v>
      </c>
      <c r="I123" s="11">
        <f t="shared" si="5"/>
        <v>2.2483445318338388E-2</v>
      </c>
      <c r="J123" s="11">
        <f t="shared" si="6"/>
        <v>1.0212334744984375E-2</v>
      </c>
      <c r="K123" s="11">
        <f t="shared" si="7"/>
        <v>0.79368806186087115</v>
      </c>
      <c r="L123" s="5"/>
      <c r="M123" s="5"/>
      <c r="N123" s="5"/>
      <c r="O123" s="5"/>
      <c r="P123" s="5"/>
      <c r="Q123" s="5"/>
      <c r="R123" s="5"/>
    </row>
    <row r="124" spans="2:18" x14ac:dyDescent="0.25">
      <c r="B124" s="3">
        <f>'Monthly return GPFG'!B125</f>
        <v>39478</v>
      </c>
      <c r="C124" s="5">
        <f>LN(1+('Monthly return GPFG'!D125-'Interest rate'!M124))</f>
        <v>-2.9778613432121365E-2</v>
      </c>
      <c r="D124" s="5">
        <f>LN(1+('Monthly return GPFG'!L125-'Interest rate'!M124))</f>
        <v>-4.0386499334271346E-2</v>
      </c>
      <c r="E124" s="5">
        <f>SUM(C$4:C124)</f>
        <v>-3.3773918272460443E-2</v>
      </c>
      <c r="F124" s="5">
        <f>SUM(D$4:D124)</f>
        <v>6.2350711769735841E-2</v>
      </c>
      <c r="G124" s="5"/>
      <c r="H124" s="3">
        <f t="shared" si="4"/>
        <v>39478</v>
      </c>
      <c r="I124" s="5">
        <f t="shared" si="5"/>
        <v>2.2884178679879408E-2</v>
      </c>
      <c r="J124" s="5">
        <f t="shared" si="6"/>
        <v>1.3117964816613622E-2</v>
      </c>
      <c r="K124" s="5">
        <f t="shared" si="7"/>
        <v>0.67140400689637325</v>
      </c>
      <c r="L124" s="5"/>
      <c r="M124" s="5"/>
      <c r="N124" s="5"/>
      <c r="O124" s="5"/>
      <c r="P124" s="5"/>
      <c r="Q124" s="5"/>
      <c r="R124" s="5"/>
    </row>
    <row r="125" spans="2:18" x14ac:dyDescent="0.25">
      <c r="B125" s="6">
        <f>'Monthly return GPFG'!B126</f>
        <v>39507</v>
      </c>
      <c r="C125" s="8">
        <f>LN(1+('Monthly return GPFG'!D126-'Interest rate'!M125))</f>
        <v>-3.5355173085820653E-2</v>
      </c>
      <c r="D125" s="8">
        <f>LN(1+('Monthly return GPFG'!L126-'Interest rate'!M125))</f>
        <v>-7.5810860309535825E-3</v>
      </c>
      <c r="E125" s="8">
        <f>SUM(C$4:C125)</f>
        <v>-6.9129091358281103E-2</v>
      </c>
      <c r="F125" s="8">
        <f>SUM(D$4:D125)</f>
        <v>5.476962573878226E-2</v>
      </c>
      <c r="G125" s="5"/>
      <c r="H125" s="6">
        <f t="shared" si="4"/>
        <v>39507</v>
      </c>
      <c r="I125" s="8">
        <f t="shared" si="5"/>
        <v>2.3623787591905594E-2</v>
      </c>
      <c r="J125" s="8">
        <f t="shared" si="6"/>
        <v>1.3193029403813413E-2</v>
      </c>
      <c r="K125" s="8">
        <f t="shared" si="7"/>
        <v>0.68811822121152022</v>
      </c>
      <c r="L125" s="5"/>
      <c r="M125" s="5"/>
      <c r="N125" s="5"/>
      <c r="O125" s="5"/>
      <c r="P125" s="5"/>
      <c r="Q125" s="5"/>
      <c r="R125" s="5"/>
    </row>
    <row r="126" spans="2:18" x14ac:dyDescent="0.25">
      <c r="B126" s="3">
        <f>'Monthly return GPFG'!B127</f>
        <v>39538</v>
      </c>
      <c r="C126" s="5">
        <f>LN(1+('Monthly return GPFG'!D127-'Interest rate'!M126))</f>
        <v>-3.0731968979166704E-2</v>
      </c>
      <c r="D126" s="5">
        <f>LN(1+('Monthly return GPFG'!L127-'Interest rate'!M126))</f>
        <v>-2.4132781336967547E-2</v>
      </c>
      <c r="E126" s="5">
        <f>SUM(C$4:C126)</f>
        <v>-9.9861060337447807E-2</v>
      </c>
      <c r="F126" s="5">
        <f>SUM(D$4:D126)</f>
        <v>3.0636844401814713E-2</v>
      </c>
      <c r="G126" s="5"/>
      <c r="H126" s="3">
        <f t="shared" si="4"/>
        <v>39538</v>
      </c>
      <c r="I126" s="5">
        <f t="shared" si="5"/>
        <v>2.3910985640075492E-2</v>
      </c>
      <c r="J126" s="5">
        <f t="shared" si="6"/>
        <v>1.3999244844116876E-2</v>
      </c>
      <c r="K126" s="5">
        <f t="shared" si="7"/>
        <v>0.65722095743780884</v>
      </c>
      <c r="L126" s="5"/>
      <c r="M126" s="5"/>
      <c r="N126" s="5"/>
      <c r="O126" s="5"/>
      <c r="P126" s="5"/>
      <c r="Q126" s="5"/>
      <c r="R126" s="5"/>
    </row>
    <row r="127" spans="2:18" x14ac:dyDescent="0.25">
      <c r="B127" s="6">
        <f>'Monthly return GPFG'!B128</f>
        <v>39568</v>
      </c>
      <c r="C127" s="8">
        <f>LN(1+('Monthly return GPFG'!D128-'Interest rate'!M127))</f>
        <v>1.7734260730176511E-2</v>
      </c>
      <c r="D127" s="8">
        <f>LN(1+('Monthly return GPFG'!L128-'Interest rate'!M127))</f>
        <v>2.2596689469003024E-2</v>
      </c>
      <c r="E127" s="8">
        <f>SUM(C$4:C127)</f>
        <v>-8.2126799607271289E-2</v>
      </c>
      <c r="F127" s="8">
        <f>SUM(D$4:D127)</f>
        <v>5.3233533870817737E-2</v>
      </c>
      <c r="G127" s="5"/>
      <c r="H127" s="6">
        <f t="shared" si="4"/>
        <v>39568</v>
      </c>
      <c r="I127" s="8">
        <f t="shared" si="5"/>
        <v>2.3592717185089127E-2</v>
      </c>
      <c r="J127" s="8">
        <f t="shared" si="6"/>
        <v>1.4865133226931459E-2</v>
      </c>
      <c r="K127" s="8">
        <f t="shared" si="7"/>
        <v>0.60300806103460824</v>
      </c>
      <c r="L127" s="5"/>
      <c r="M127" s="5"/>
      <c r="N127" s="5"/>
      <c r="O127" s="5"/>
      <c r="P127" s="5"/>
      <c r="Q127" s="5"/>
      <c r="R127" s="5"/>
    </row>
    <row r="128" spans="2:18" x14ac:dyDescent="0.25">
      <c r="B128" s="3">
        <f>'Monthly return GPFG'!B129</f>
        <v>39599</v>
      </c>
      <c r="C128" s="5">
        <f>LN(1+('Monthly return GPFG'!D129-'Interest rate'!M128))</f>
        <v>-2.2509190820782414E-3</v>
      </c>
      <c r="D128" s="5">
        <f>LN(1+('Monthly return GPFG'!L129-'Interest rate'!M128))</f>
        <v>3.7833738003481039E-4</v>
      </c>
      <c r="E128" s="5">
        <f>SUM(C$4:C128)</f>
        <v>-8.4377718689349526E-2</v>
      </c>
      <c r="F128" s="5">
        <f>SUM(D$4:D128)</f>
        <v>5.3611871250852546E-2</v>
      </c>
      <c r="G128" s="5"/>
      <c r="H128" s="3">
        <f t="shared" si="4"/>
        <v>39599</v>
      </c>
      <c r="I128" s="5">
        <f t="shared" si="5"/>
        <v>2.3183164664712035E-2</v>
      </c>
      <c r="J128" s="5">
        <f t="shared" si="6"/>
        <v>1.4268746378998045E-2</v>
      </c>
      <c r="K128" s="5">
        <f t="shared" si="7"/>
        <v>0.62118584616868633</v>
      </c>
      <c r="L128" s="5"/>
      <c r="M128" s="5"/>
      <c r="N128" s="5"/>
      <c r="O128" s="5"/>
      <c r="P128" s="5"/>
      <c r="Q128" s="5"/>
      <c r="R128" s="5"/>
    </row>
    <row r="129" spans="2:18" x14ac:dyDescent="0.25">
      <c r="B129" s="6">
        <f>'Monthly return GPFG'!B130</f>
        <v>39629</v>
      </c>
      <c r="C129" s="8">
        <f>LN(1+('Monthly return GPFG'!D130-'Interest rate'!M129))</f>
        <v>-5.244963982388056E-2</v>
      </c>
      <c r="D129" s="8">
        <f>LN(1+('Monthly return GPFG'!L130-'Interest rate'!M129))</f>
        <v>-5.6847889194791702E-2</v>
      </c>
      <c r="E129" s="8">
        <f>SUM(C$4:C129)</f>
        <v>-0.13682735851323008</v>
      </c>
      <c r="F129" s="8">
        <f>SUM(D$4:D129)</f>
        <v>-3.2360179439391568E-3</v>
      </c>
      <c r="G129" s="5"/>
      <c r="H129" s="6">
        <f t="shared" si="4"/>
        <v>39629</v>
      </c>
      <c r="I129" s="8">
        <f t="shared" si="5"/>
        <v>2.4766881334385649E-2</v>
      </c>
      <c r="J129" s="8">
        <f t="shared" si="6"/>
        <v>1.839384852799476E-2</v>
      </c>
      <c r="K129" s="8">
        <f t="shared" si="7"/>
        <v>0.44842755118676331</v>
      </c>
      <c r="L129" s="5"/>
      <c r="M129" s="5"/>
      <c r="N129" s="5"/>
      <c r="O129" s="5"/>
      <c r="P129" s="5"/>
      <c r="Q129" s="5"/>
      <c r="R129" s="5"/>
    </row>
    <row r="130" spans="2:18" x14ac:dyDescent="0.25">
      <c r="B130" s="3">
        <f>'Monthly return GPFG'!B131</f>
        <v>39660</v>
      </c>
      <c r="C130" s="5">
        <f>LN(1+('Monthly return GPFG'!D131-'Interest rate'!M130))</f>
        <v>-1.1090937483545818E-2</v>
      </c>
      <c r="D130" s="5">
        <f>LN(1+('Monthly return GPFG'!L131-'Interest rate'!M130))</f>
        <v>-1.2432317551165653E-2</v>
      </c>
      <c r="E130" s="5">
        <f>SUM(C$4:C130)</f>
        <v>-0.14791829599677589</v>
      </c>
      <c r="F130" s="5">
        <f>SUM(D$4:D130)</f>
        <v>-1.566833549510481E-2</v>
      </c>
      <c r="G130" s="5"/>
      <c r="H130" s="3">
        <f t="shared" si="4"/>
        <v>39660</v>
      </c>
      <c r="I130" s="5">
        <f t="shared" si="5"/>
        <v>2.4774217653923663E-2</v>
      </c>
      <c r="J130" s="5">
        <f t="shared" si="6"/>
        <v>1.8408664696771524E-2</v>
      </c>
      <c r="K130" s="5">
        <f t="shared" si="7"/>
        <v>0.44786576390198835</v>
      </c>
      <c r="L130" s="5"/>
      <c r="M130" s="5"/>
      <c r="N130" s="5"/>
      <c r="O130" s="5"/>
      <c r="P130" s="5"/>
      <c r="Q130" s="5"/>
      <c r="R130" s="5"/>
    </row>
    <row r="131" spans="2:18" x14ac:dyDescent="0.25">
      <c r="B131" s="6">
        <f>'Monthly return GPFG'!B132</f>
        <v>39691</v>
      </c>
      <c r="C131" s="8">
        <f>LN(1+('Monthly return GPFG'!D132-'Interest rate'!M131))</f>
        <v>2.0776704641583769E-2</v>
      </c>
      <c r="D131" s="8">
        <f>LN(1+('Monthly return GPFG'!L132-'Interest rate'!M131))</f>
        <v>6.2046304850572167E-3</v>
      </c>
      <c r="E131" s="8">
        <f>SUM(C$4:C131)</f>
        <v>-0.12714159135519212</v>
      </c>
      <c r="F131" s="8">
        <f>SUM(D$4:D131)</f>
        <v>-9.463705010047594E-3</v>
      </c>
      <c r="G131" s="5"/>
      <c r="H131" s="6">
        <f t="shared" si="4"/>
        <v>39691</v>
      </c>
      <c r="I131" s="8">
        <f t="shared" si="5"/>
        <v>2.347519563512826E-2</v>
      </c>
      <c r="J131" s="8">
        <f t="shared" si="6"/>
        <v>1.8085490538867637E-2</v>
      </c>
      <c r="K131" s="8">
        <f t="shared" si="7"/>
        <v>0.40647072459202827</v>
      </c>
      <c r="L131" s="5"/>
      <c r="M131" s="5"/>
      <c r="N131" s="5"/>
      <c r="O131" s="5"/>
      <c r="P131" s="5"/>
      <c r="Q131" s="5"/>
      <c r="R131" s="5"/>
    </row>
    <row r="132" spans="2:18" x14ac:dyDescent="0.25">
      <c r="B132" s="3">
        <f>'Monthly return GPFG'!B133</f>
        <v>39721</v>
      </c>
      <c r="C132" s="5">
        <f>LN(1+('Monthly return GPFG'!D133-'Interest rate'!M132))</f>
        <v>-2.4134405995758938E-2</v>
      </c>
      <c r="D132" s="5">
        <f>LN(1+('Monthly return GPFG'!L133-'Interest rate'!M132))</f>
        <v>-8.9200017218999103E-2</v>
      </c>
      <c r="E132" s="5">
        <f>SUM(C$4:C132)</f>
        <v>-0.15127599735095107</v>
      </c>
      <c r="F132" s="5">
        <f>SUM(D$4:D132)</f>
        <v>-9.8663722229046694E-2</v>
      </c>
      <c r="G132" s="5"/>
      <c r="H132" s="3">
        <f t="shared" ref="H132:H195" si="8">B132</f>
        <v>39721</v>
      </c>
      <c r="I132" s="5">
        <f t="shared" si="5"/>
        <v>2.1919948491319903E-2</v>
      </c>
      <c r="J132" s="5">
        <f t="shared" si="6"/>
        <v>2.4931220735849042E-2</v>
      </c>
      <c r="K132" s="5">
        <f t="shared" si="7"/>
        <v>-0.29362389562067404</v>
      </c>
      <c r="L132" s="5"/>
      <c r="M132" s="5"/>
      <c r="N132" s="5"/>
      <c r="O132" s="5"/>
      <c r="P132" s="5"/>
      <c r="Q132" s="5"/>
      <c r="R132" s="5"/>
    </row>
    <row r="133" spans="2:18" x14ac:dyDescent="0.25">
      <c r="B133" s="6">
        <f>'Monthly return GPFG'!B134</f>
        <v>39752</v>
      </c>
      <c r="C133" s="8">
        <f>LN(1+('Monthly return GPFG'!D134-'Interest rate'!M133))</f>
        <v>-4.2196970904705991E-2</v>
      </c>
      <c r="D133" s="8">
        <f>LN(1+('Monthly return GPFG'!L134-'Interest rate'!M133))</f>
        <v>-0.11739313761569553</v>
      </c>
      <c r="E133" s="8">
        <f>SUM(C$4:C133)</f>
        <v>-0.19347296825565707</v>
      </c>
      <c r="F133" s="8">
        <f>SUM(D$4:D133)</f>
        <v>-0.21605685984474221</v>
      </c>
      <c r="G133" s="5"/>
      <c r="H133" s="6">
        <f t="shared" si="8"/>
        <v>39752</v>
      </c>
      <c r="I133" s="8">
        <f t="shared" si="5"/>
        <v>2.1756177125873747E-2</v>
      </c>
      <c r="J133" s="8">
        <f t="shared" si="6"/>
        <v>3.3137979714634801E-2</v>
      </c>
      <c r="K133" s="8">
        <f t="shared" si="7"/>
        <v>-1.3199941172283842</v>
      </c>
      <c r="L133" s="5"/>
      <c r="M133" s="5"/>
      <c r="N133" s="5"/>
      <c r="O133" s="5"/>
      <c r="P133" s="5"/>
      <c r="Q133" s="5"/>
      <c r="R133" s="5"/>
    </row>
    <row r="134" spans="2:18" x14ac:dyDescent="0.25">
      <c r="B134" s="3">
        <f>'Monthly return GPFG'!B135</f>
        <v>39782</v>
      </c>
      <c r="C134" s="5">
        <f>LN(1+('Monthly return GPFG'!D135-'Interest rate'!M134))</f>
        <v>7.6530263344737511E-3</v>
      </c>
      <c r="D134" s="5">
        <f>LN(1+('Monthly return GPFG'!L135-'Interest rate'!M134))</f>
        <v>-2.4768924119455336E-2</v>
      </c>
      <c r="E134" s="5">
        <f>SUM(C$4:C134)</f>
        <v>-0.18581994192118331</v>
      </c>
      <c r="F134" s="5">
        <f>SUM(D$4:D134)</f>
        <v>-0.24082578396419754</v>
      </c>
      <c r="G134" s="5"/>
      <c r="H134" s="3">
        <f t="shared" si="8"/>
        <v>39782</v>
      </c>
      <c r="I134" s="5">
        <f t="shared" si="5"/>
        <v>2.1699413786709223E-2</v>
      </c>
      <c r="J134" s="5">
        <f t="shared" si="6"/>
        <v>3.2953345929052073E-2</v>
      </c>
      <c r="K134" s="5">
        <f t="shared" si="7"/>
        <v>-1.3062322017784829</v>
      </c>
      <c r="L134" s="5"/>
      <c r="M134" s="5"/>
      <c r="N134" s="5"/>
      <c r="O134" s="5"/>
      <c r="P134" s="5"/>
      <c r="Q134" s="5"/>
      <c r="R134" s="5"/>
    </row>
    <row r="135" spans="2:18" x14ac:dyDescent="0.25">
      <c r="B135" s="9">
        <f>'Monthly return GPFG'!B136</f>
        <v>39813</v>
      </c>
      <c r="C135" s="11">
        <f>LN(1+('Monthly return GPFG'!D136-'Interest rate'!M135))</f>
        <v>5.2429987902555208E-2</v>
      </c>
      <c r="D135" s="11">
        <f>LN(1+('Monthly return GPFG'!L136-'Interest rate'!M135))</f>
        <v>1.6643348370948729E-2</v>
      </c>
      <c r="E135" s="8">
        <f>SUM(C$4:C135)</f>
        <v>-0.1333899540186281</v>
      </c>
      <c r="F135" s="8">
        <f>SUM(D$4:D135)</f>
        <v>-0.22418243559324882</v>
      </c>
      <c r="G135" s="5"/>
      <c r="H135" s="9">
        <f t="shared" si="8"/>
        <v>39813</v>
      </c>
      <c r="I135" s="11">
        <f t="shared" si="5"/>
        <v>2.4961315577180367E-2</v>
      </c>
      <c r="J135" s="11">
        <f t="shared" si="6"/>
        <v>3.3357210221359998E-2</v>
      </c>
      <c r="K135" s="11">
        <f t="shared" si="7"/>
        <v>-0.78584804207283898</v>
      </c>
      <c r="L135" s="5"/>
      <c r="M135" s="5"/>
      <c r="N135" s="5"/>
      <c r="O135" s="5"/>
      <c r="P135" s="5"/>
      <c r="Q135" s="5"/>
      <c r="R135" s="5"/>
    </row>
    <row r="136" spans="2:18" x14ac:dyDescent="0.25">
      <c r="B136" s="3">
        <f>'Monthly return GPFG'!B137</f>
        <v>39844</v>
      </c>
      <c r="C136" s="5">
        <f>LN(1+('Monthly return GPFG'!D137-'Interest rate'!M136))</f>
        <v>-9.0694245455941375E-2</v>
      </c>
      <c r="D136" s="5">
        <f>LN(1+('Monthly return GPFG'!L137-'Interest rate'!M136))</f>
        <v>-4.1330181567439457E-2</v>
      </c>
      <c r="E136" s="5">
        <f>SUM(C$4:C136)</f>
        <v>-0.22408419947456948</v>
      </c>
      <c r="F136" s="5">
        <f>SUM(D$4:D136)</f>
        <v>-0.2655126171606883</v>
      </c>
      <c r="G136" s="5"/>
      <c r="H136" s="3">
        <f t="shared" si="8"/>
        <v>39844</v>
      </c>
      <c r="I136" s="5">
        <f t="shared" si="5"/>
        <v>2.9925514384902971E-2</v>
      </c>
      <c r="J136" s="5">
        <f t="shared" si="6"/>
        <v>3.3638735176358868E-2</v>
      </c>
      <c r="K136" s="5">
        <f t="shared" si="7"/>
        <v>-0.26356057678059513</v>
      </c>
      <c r="L136" s="5"/>
      <c r="M136" s="5"/>
      <c r="N136" s="5"/>
      <c r="O136" s="5"/>
      <c r="P136" s="5"/>
      <c r="Q136" s="5"/>
      <c r="R136" s="5"/>
    </row>
    <row r="137" spans="2:18" x14ac:dyDescent="0.25">
      <c r="B137" s="6">
        <f>'Monthly return GPFG'!B138</f>
        <v>39872</v>
      </c>
      <c r="C137" s="8">
        <f>LN(1+('Monthly return GPFG'!D138-'Interest rate'!M137))</f>
        <v>-4.2750631702080946E-2</v>
      </c>
      <c r="D137" s="8">
        <f>LN(1+('Monthly return GPFG'!L138-'Interest rate'!M137))</f>
        <v>-4.9764689840178039E-2</v>
      </c>
      <c r="E137" s="8">
        <f>SUM(C$4:C137)</f>
        <v>-0.26683483117665041</v>
      </c>
      <c r="F137" s="8">
        <f>SUM(D$4:D137)</f>
        <v>-0.31527730700086631</v>
      </c>
      <c r="G137" s="5"/>
      <c r="H137" s="6">
        <f t="shared" si="8"/>
        <v>39872</v>
      </c>
      <c r="I137" s="8">
        <f t="shared" si="5"/>
        <v>3.0538047216592205E-2</v>
      </c>
      <c r="J137" s="8">
        <f t="shared" si="6"/>
        <v>3.4157931588804091E-2</v>
      </c>
      <c r="K137" s="8">
        <f t="shared" si="7"/>
        <v>-0.25112471777322926</v>
      </c>
      <c r="L137" s="5"/>
      <c r="M137" s="5"/>
      <c r="N137" s="5"/>
      <c r="O137" s="5"/>
      <c r="P137" s="5"/>
      <c r="Q137" s="5"/>
      <c r="R137" s="5"/>
    </row>
    <row r="138" spans="2:18" x14ac:dyDescent="0.25">
      <c r="B138" s="3">
        <f>'Monthly return GPFG'!B139</f>
        <v>39903</v>
      </c>
      <c r="C138" s="5">
        <f>LN(1+('Monthly return GPFG'!D139-'Interest rate'!M138))</f>
        <v>1.1558959474798703E-2</v>
      </c>
      <c r="D138" s="5">
        <f>LN(1+('Monthly return GPFG'!L139-'Interest rate'!M138))</f>
        <v>3.3027550059961004E-2</v>
      </c>
      <c r="E138" s="5">
        <f>SUM(C$4:C138)</f>
        <v>-0.25527587170185173</v>
      </c>
      <c r="F138" s="5">
        <f>SUM(D$4:D138)</f>
        <v>-0.28224975694090532</v>
      </c>
      <c r="G138" s="5"/>
      <c r="H138" s="3">
        <f t="shared" si="8"/>
        <v>39903</v>
      </c>
      <c r="I138" s="5">
        <f t="shared" si="5"/>
        <v>3.0849938684295378E-2</v>
      </c>
      <c r="J138" s="5">
        <f t="shared" si="6"/>
        <v>3.5480147279445678E-2</v>
      </c>
      <c r="K138" s="5">
        <f t="shared" si="7"/>
        <v>-0.32270263126801024</v>
      </c>
      <c r="L138" s="5"/>
      <c r="M138" s="5"/>
      <c r="N138" s="5"/>
      <c r="O138" s="5"/>
      <c r="P138" s="5"/>
      <c r="Q138" s="5"/>
      <c r="R138" s="5"/>
    </row>
    <row r="139" spans="2:18" x14ac:dyDescent="0.25">
      <c r="B139" s="6">
        <f>'Monthly return GPFG'!B140</f>
        <v>39933</v>
      </c>
      <c r="C139" s="8">
        <f>LN(1+('Monthly return GPFG'!D140-'Interest rate'!M139))</f>
        <v>4.8106452428336693E-2</v>
      </c>
      <c r="D139" s="8">
        <f>LN(1+('Monthly return GPFG'!L140-'Interest rate'!M139))</f>
        <v>6.6692027697573097E-2</v>
      </c>
      <c r="E139" s="8">
        <f>SUM(C$4:C139)</f>
        <v>-0.20716941927351504</v>
      </c>
      <c r="F139" s="8">
        <f>SUM(D$4:D139)</f>
        <v>-0.21555772924333222</v>
      </c>
      <c r="G139" s="5"/>
      <c r="H139" s="6">
        <f t="shared" si="8"/>
        <v>39933</v>
      </c>
      <c r="I139" s="8">
        <f t="shared" si="5"/>
        <v>3.3225811808147918E-2</v>
      </c>
      <c r="J139" s="8">
        <f t="shared" si="6"/>
        <v>3.8935266402712415E-2</v>
      </c>
      <c r="K139" s="8">
        <f t="shared" si="7"/>
        <v>-0.37320412507904122</v>
      </c>
      <c r="L139" s="5"/>
      <c r="M139" s="5"/>
      <c r="N139" s="5"/>
      <c r="O139" s="5"/>
      <c r="P139" s="5"/>
      <c r="Q139" s="5"/>
      <c r="R139" s="5"/>
    </row>
    <row r="140" spans="2:18" x14ac:dyDescent="0.25">
      <c r="B140" s="3">
        <f>'Monthly return GPFG'!B141</f>
        <v>39964</v>
      </c>
      <c r="C140" s="5">
        <f>LN(1+('Monthly return GPFG'!D141-'Interest rate'!M140))</f>
        <v>4.2003191785278692E-2</v>
      </c>
      <c r="D140" s="5">
        <f>LN(1+('Monthly return GPFG'!L141-'Interest rate'!M140))</f>
        <v>4.1269763601020137E-2</v>
      </c>
      <c r="E140" s="5">
        <f>SUM(C$4:C140)</f>
        <v>-0.16516622748823634</v>
      </c>
      <c r="F140" s="5">
        <f>SUM(D$4:D140)</f>
        <v>-0.17428796564231208</v>
      </c>
      <c r="G140" s="5"/>
      <c r="H140" s="3">
        <f t="shared" si="8"/>
        <v>39964</v>
      </c>
      <c r="I140" s="5">
        <f t="shared" si="5"/>
        <v>3.4652667742827714E-2</v>
      </c>
      <c r="J140" s="5">
        <f t="shared" si="6"/>
        <v>4.0360582797694201E-2</v>
      </c>
      <c r="K140" s="5">
        <f t="shared" si="7"/>
        <v>-0.35656781312453345</v>
      </c>
      <c r="L140" s="5"/>
      <c r="M140" s="5"/>
      <c r="N140" s="5"/>
      <c r="O140" s="5"/>
      <c r="P140" s="5"/>
      <c r="Q140" s="5"/>
      <c r="R140" s="5"/>
    </row>
    <row r="141" spans="2:18" x14ac:dyDescent="0.25">
      <c r="B141" s="6">
        <f>'Monthly return GPFG'!B142</f>
        <v>39994</v>
      </c>
      <c r="C141" s="8">
        <f>LN(1+('Monthly return GPFG'!D142-'Interest rate'!M141))</f>
        <v>2.4999505450848454E-2</v>
      </c>
      <c r="D141" s="8">
        <f>LN(1+('Monthly return GPFG'!L142-'Interest rate'!M141))</f>
        <v>5.4953130235063661E-3</v>
      </c>
      <c r="E141" s="8">
        <f>SUM(C$4:C141)</f>
        <v>-0.14016672203738789</v>
      </c>
      <c r="F141" s="8">
        <f>SUM(D$4:D141)</f>
        <v>-0.16879265261880572</v>
      </c>
      <c r="G141" s="5"/>
      <c r="H141" s="6">
        <f t="shared" si="8"/>
        <v>39994</v>
      </c>
      <c r="I141" s="8">
        <f t="shared" si="5"/>
        <v>3.5194185352465511E-2</v>
      </c>
      <c r="J141" s="8">
        <f t="shared" si="6"/>
        <v>4.0524292635987065E-2</v>
      </c>
      <c r="K141" s="8">
        <f t="shared" si="7"/>
        <v>-0.32583369416340324</v>
      </c>
      <c r="L141" s="5"/>
      <c r="M141" s="5"/>
      <c r="N141" s="5"/>
      <c r="O141" s="5"/>
      <c r="P141" s="5"/>
      <c r="Q141" s="5"/>
      <c r="R141" s="5"/>
    </row>
    <row r="142" spans="2:18" x14ac:dyDescent="0.25">
      <c r="B142" s="3">
        <f>'Monthly return GPFG'!B143</f>
        <v>40025</v>
      </c>
      <c r="C142" s="5">
        <f>LN(1+('Monthly return GPFG'!D143-'Interest rate'!M142))</f>
        <v>2.4169029633955855E-2</v>
      </c>
      <c r="D142" s="5">
        <f>LN(1+('Monthly return GPFG'!L143-'Interest rate'!M142))</f>
        <v>5.9277032696723714E-2</v>
      </c>
      <c r="E142" s="5">
        <f>SUM(C$4:C142)</f>
        <v>-0.11599769240343204</v>
      </c>
      <c r="F142" s="5">
        <f>SUM(D$4:D142)</f>
        <v>-0.109515619922082</v>
      </c>
      <c r="G142" s="5"/>
      <c r="H142" s="3">
        <f t="shared" si="8"/>
        <v>40025</v>
      </c>
      <c r="I142" s="5">
        <f t="shared" si="5"/>
        <v>3.5787562834078822E-2</v>
      </c>
      <c r="J142" s="5">
        <f t="shared" si="6"/>
        <v>4.3072562073344811E-2</v>
      </c>
      <c r="K142" s="5">
        <f t="shared" si="7"/>
        <v>-0.44856225285149981</v>
      </c>
      <c r="L142" s="5"/>
      <c r="M142" s="5"/>
      <c r="N142" s="5"/>
      <c r="O142" s="5"/>
      <c r="P142" s="5"/>
      <c r="Q142" s="5"/>
      <c r="R142" s="5"/>
    </row>
    <row r="143" spans="2:18" x14ac:dyDescent="0.25">
      <c r="B143" s="6">
        <f>'Monthly return GPFG'!B144</f>
        <v>40056</v>
      </c>
      <c r="C143" s="8">
        <f>LN(1+('Monthly return GPFG'!D144-'Interest rate'!M143))</f>
        <v>1.3195708976039881E-2</v>
      </c>
      <c r="D143" s="8">
        <f>LN(1+('Monthly return GPFG'!L144-'Interest rate'!M143))</f>
        <v>3.4148408239646252E-2</v>
      </c>
      <c r="E143" s="8">
        <f>SUM(C$4:C143)</f>
        <v>-0.10280198342739216</v>
      </c>
      <c r="F143" s="8">
        <f>SUM(D$4:D143)</f>
        <v>-7.536721168243575E-2</v>
      </c>
      <c r="G143" s="5"/>
      <c r="H143" s="6">
        <f t="shared" si="8"/>
        <v>40056</v>
      </c>
      <c r="I143" s="8">
        <f t="shared" si="5"/>
        <v>3.6017758511544207E-2</v>
      </c>
      <c r="J143" s="8">
        <f t="shared" si="6"/>
        <v>4.3966296103328445E-2</v>
      </c>
      <c r="K143" s="8">
        <f t="shared" si="7"/>
        <v>-0.4900690599621203</v>
      </c>
      <c r="L143" s="5"/>
      <c r="M143" s="5"/>
      <c r="N143" s="5"/>
      <c r="O143" s="5"/>
      <c r="P143" s="5"/>
      <c r="Q143" s="5"/>
      <c r="R143" s="5"/>
    </row>
    <row r="144" spans="2:18" x14ac:dyDescent="0.25">
      <c r="B144" s="3">
        <f>'Monthly return GPFG'!B145</f>
        <v>40086</v>
      </c>
      <c r="C144" s="5">
        <f>LN(1+('Monthly return GPFG'!D145-'Interest rate'!M144))</f>
        <v>5.0728132922899542E-3</v>
      </c>
      <c r="D144" s="5">
        <f>LN(1+('Monthly return GPFG'!L145-'Interest rate'!M144))</f>
        <v>2.92992012138409E-2</v>
      </c>
      <c r="E144" s="5">
        <f>SUM(C$4:C144)</f>
        <v>-9.7729170135102211E-2</v>
      </c>
      <c r="F144" s="5">
        <f>SUM(D$4:D144)</f>
        <v>-4.606801046859485E-2</v>
      </c>
      <c r="G144" s="5"/>
      <c r="H144" s="3">
        <f t="shared" si="8"/>
        <v>40086</v>
      </c>
      <c r="I144" s="5">
        <f t="shared" si="5"/>
        <v>3.5481781595560806E-2</v>
      </c>
      <c r="J144" s="5">
        <f t="shared" si="6"/>
        <v>4.4452675411558625E-2</v>
      </c>
      <c r="K144" s="5">
        <f t="shared" si="7"/>
        <v>-0.56958547878653232</v>
      </c>
      <c r="L144" s="5"/>
      <c r="M144" s="5"/>
      <c r="N144" s="5"/>
      <c r="O144" s="5"/>
      <c r="P144" s="5"/>
      <c r="Q144" s="5"/>
      <c r="R144" s="5"/>
    </row>
    <row r="145" spans="2:18" x14ac:dyDescent="0.25">
      <c r="B145" s="6">
        <f>'Monthly return GPFG'!B146</f>
        <v>40117</v>
      </c>
      <c r="C145" s="8">
        <f>LN(1+('Monthly return GPFG'!D146-'Interest rate'!M145))</f>
        <v>-2.4376747273119965E-2</v>
      </c>
      <c r="D145" s="8">
        <f>LN(1+('Monthly return GPFG'!L146-'Interest rate'!M145))</f>
        <v>-1.3877155277388316E-2</v>
      </c>
      <c r="E145" s="8">
        <f>SUM(C$4:C145)</f>
        <v>-0.12210591740822217</v>
      </c>
      <c r="F145" s="8">
        <f>SUM(D$4:D145)</f>
        <v>-5.9945165745983166E-2</v>
      </c>
      <c r="G145" s="5"/>
      <c r="H145" s="6">
        <f t="shared" si="8"/>
        <v>40117</v>
      </c>
      <c r="I145" s="8">
        <f t="shared" si="5"/>
        <v>3.5342496387363635E-2</v>
      </c>
      <c r="J145" s="8">
        <f t="shared" si="6"/>
        <v>4.4264364829682275E-2</v>
      </c>
      <c r="K145" s="8">
        <f t="shared" si="7"/>
        <v>-0.56860656696828749</v>
      </c>
      <c r="L145" s="5"/>
      <c r="M145" s="5"/>
      <c r="N145" s="5"/>
      <c r="O145" s="5"/>
      <c r="P145" s="5"/>
      <c r="Q145" s="5"/>
      <c r="R145" s="5"/>
    </row>
    <row r="146" spans="2:18" x14ac:dyDescent="0.25">
      <c r="B146" s="3">
        <f>'Monthly return GPFG'!B147</f>
        <v>40147</v>
      </c>
      <c r="C146" s="5">
        <f>LN(1+('Monthly return GPFG'!D147-'Interest rate'!M146))</f>
        <v>2.5122171324291415E-2</v>
      </c>
      <c r="D146" s="5">
        <f>LN(1+('Monthly return GPFG'!L147-'Interest rate'!M146))</f>
        <v>1.8110908281289584E-2</v>
      </c>
      <c r="E146" s="5">
        <f>SUM(C$4:C146)</f>
        <v>-9.6983746083930761E-2</v>
      </c>
      <c r="F146" s="5">
        <f>SUM(D$4:D146)</f>
        <v>-4.1834257464693582E-2</v>
      </c>
      <c r="G146" s="5"/>
      <c r="H146" s="3">
        <f t="shared" si="8"/>
        <v>40147</v>
      </c>
      <c r="I146" s="5">
        <f t="shared" si="5"/>
        <v>3.5777307264680501E-2</v>
      </c>
      <c r="J146" s="5">
        <f t="shared" si="6"/>
        <v>4.4454505318560385E-2</v>
      </c>
      <c r="K146" s="5">
        <f t="shared" si="7"/>
        <v>-0.54388967243733077</v>
      </c>
      <c r="L146" s="5"/>
      <c r="M146" s="5"/>
      <c r="N146" s="5"/>
      <c r="O146" s="5"/>
      <c r="P146" s="5"/>
      <c r="Q146" s="5"/>
      <c r="R146" s="5"/>
    </row>
    <row r="147" spans="2:18" x14ac:dyDescent="0.25">
      <c r="B147" s="9">
        <f>'Monthly return GPFG'!B148</f>
        <v>40178</v>
      </c>
      <c r="C147" s="11">
        <f>LN(1+('Monthly return GPFG'!D148-'Interest rate'!M147))</f>
        <v>1.6241119196856679E-2</v>
      </c>
      <c r="D147" s="11">
        <f>LN(1+('Monthly return GPFG'!L148-'Interest rate'!M147))</f>
        <v>2.2818435076485354E-2</v>
      </c>
      <c r="E147" s="8">
        <f>SUM(C$4:C147)</f>
        <v>-8.0742626887074079E-2</v>
      </c>
      <c r="F147" s="8">
        <f>SUM(D$4:D147)</f>
        <v>-1.9015822388208228E-2</v>
      </c>
      <c r="G147" s="5"/>
      <c r="H147" s="9">
        <f t="shared" si="8"/>
        <v>40178</v>
      </c>
      <c r="I147" s="11">
        <f t="shared" si="5"/>
        <v>3.5382874061986563E-2</v>
      </c>
      <c r="J147" s="11">
        <f t="shared" si="6"/>
        <v>4.4844365717110916E-2</v>
      </c>
      <c r="K147" s="11">
        <f t="shared" si="7"/>
        <v>-0.60631072133967057</v>
      </c>
      <c r="L147" s="5"/>
      <c r="M147" s="5"/>
      <c r="N147" s="5"/>
      <c r="O147" s="5"/>
      <c r="P147" s="5"/>
      <c r="Q147" s="5"/>
      <c r="R147" s="5"/>
    </row>
    <row r="148" spans="2:18" x14ac:dyDescent="0.25">
      <c r="B148" s="3">
        <f>'Monthly return GPFG'!B149</f>
        <v>40209</v>
      </c>
      <c r="C148" s="5">
        <f>LN(1+('Monthly return GPFG'!D149-'Interest rate'!M148))</f>
        <v>-1.0555435579422403E-2</v>
      </c>
      <c r="D148" s="5">
        <f>LN(1+('Monthly return GPFG'!L149-'Interest rate'!M148))</f>
        <v>-1.7538795987677148E-2</v>
      </c>
      <c r="E148" s="5">
        <f>SUM(C$4:C148)</f>
        <v>-9.129806246649648E-2</v>
      </c>
      <c r="F148" s="5">
        <f>SUM(D$4:D148)</f>
        <v>-3.6554618375885375E-2</v>
      </c>
      <c r="G148" s="5"/>
      <c r="H148" s="3">
        <f t="shared" si="8"/>
        <v>40209</v>
      </c>
      <c r="I148" s="5">
        <f t="shared" si="5"/>
        <v>3.4970171833544762E-2</v>
      </c>
      <c r="J148" s="5">
        <f t="shared" si="6"/>
        <v>4.4301338782426591E-2</v>
      </c>
      <c r="K148" s="5">
        <f t="shared" si="7"/>
        <v>-0.6048637551531445</v>
      </c>
      <c r="L148" s="5"/>
      <c r="M148" s="5"/>
      <c r="N148" s="5"/>
      <c r="O148" s="5"/>
      <c r="P148" s="5"/>
      <c r="Q148" s="5"/>
      <c r="R148" s="5"/>
    </row>
    <row r="149" spans="2:18" x14ac:dyDescent="0.25">
      <c r="B149" s="6">
        <f>'Monthly return GPFG'!B150</f>
        <v>40237</v>
      </c>
      <c r="C149" s="8">
        <f>LN(1+('Monthly return GPFG'!D150-'Interest rate'!M149))</f>
        <v>-5.5360626559566156E-4</v>
      </c>
      <c r="D149" s="8">
        <f>LN(1+('Monthly return GPFG'!L150-'Interest rate'!M149))</f>
        <v>7.6073636583727572E-3</v>
      </c>
      <c r="E149" s="8">
        <f>SUM(C$4:C149)</f>
        <v>-9.1851668732092134E-2</v>
      </c>
      <c r="F149" s="8">
        <f>SUM(D$4:D149)</f>
        <v>-2.8947254717512617E-2</v>
      </c>
      <c r="G149" s="5"/>
      <c r="H149" s="6">
        <f t="shared" si="8"/>
        <v>40237</v>
      </c>
      <c r="I149" s="8">
        <f t="shared" si="5"/>
        <v>3.4258403168857289E-2</v>
      </c>
      <c r="J149" s="8">
        <f t="shared" si="6"/>
        <v>4.4358210931771412E-2</v>
      </c>
      <c r="K149" s="8">
        <f t="shared" si="7"/>
        <v>-0.67653958240498679</v>
      </c>
      <c r="L149" s="5"/>
      <c r="M149" s="5"/>
      <c r="N149" s="5"/>
      <c r="O149" s="5"/>
      <c r="P149" s="5"/>
      <c r="Q149" s="5"/>
      <c r="R149" s="5"/>
    </row>
    <row r="150" spans="2:18" x14ac:dyDescent="0.25">
      <c r="B150" s="3">
        <f>'Monthly return GPFG'!B151</f>
        <v>40268</v>
      </c>
      <c r="C150" s="5">
        <f>LN(1+('Monthly return GPFG'!D151-'Interest rate'!M150))</f>
        <v>4.4472677384689643E-2</v>
      </c>
      <c r="D150" s="5">
        <f>LN(1+('Monthly return GPFG'!L151-'Interest rate'!M150))</f>
        <v>4.2959122296355012E-2</v>
      </c>
      <c r="E150" s="5">
        <f>SUM(C$4:C150)</f>
        <v>-4.7378991347402491E-2</v>
      </c>
      <c r="F150" s="5">
        <f>SUM(D$4:D150)</f>
        <v>1.4011867578842395E-2</v>
      </c>
      <c r="G150" s="5"/>
      <c r="H150" s="3">
        <f t="shared" si="8"/>
        <v>40268</v>
      </c>
      <c r="I150" s="5">
        <f t="shared" si="5"/>
        <v>3.4849858876021794E-2</v>
      </c>
      <c r="J150" s="5">
        <f t="shared" si="6"/>
        <v>4.5108357697154502E-2</v>
      </c>
      <c r="K150" s="5">
        <f t="shared" si="7"/>
        <v>-0.67537481904169339</v>
      </c>
      <c r="L150" s="5"/>
      <c r="M150" s="5"/>
      <c r="N150" s="5"/>
      <c r="O150" s="5"/>
      <c r="P150" s="5"/>
      <c r="Q150" s="5"/>
      <c r="R150" s="5"/>
    </row>
    <row r="151" spans="2:18" x14ac:dyDescent="0.25">
      <c r="B151" s="6">
        <f>'Monthly return GPFG'!B152</f>
        <v>40298</v>
      </c>
      <c r="C151" s="8">
        <f>LN(1+('Monthly return GPFG'!D152-'Interest rate'!M151))</f>
        <v>-7.0864901213948586E-3</v>
      </c>
      <c r="D151" s="8">
        <f>LN(1+('Monthly return GPFG'!L152-'Interest rate'!M151))</f>
        <v>3.0350525808015062E-3</v>
      </c>
      <c r="E151" s="8">
        <f>SUM(C$4:C151)</f>
        <v>-5.4465481468797351E-2</v>
      </c>
      <c r="F151" s="8">
        <f>SUM(D$4:D151)</f>
        <v>1.7046920159643902E-2</v>
      </c>
      <c r="G151" s="5"/>
      <c r="H151" s="6">
        <f t="shared" si="8"/>
        <v>40298</v>
      </c>
      <c r="I151" s="8">
        <f t="shared" si="5"/>
        <v>3.4736517390736701E-2</v>
      </c>
      <c r="J151" s="8">
        <f t="shared" si="6"/>
        <v>4.48452055534765E-2</v>
      </c>
      <c r="K151" s="8">
        <f t="shared" si="7"/>
        <v>-0.66670787834848744</v>
      </c>
      <c r="L151" s="5"/>
      <c r="M151" s="5"/>
      <c r="N151" s="5"/>
      <c r="O151" s="5"/>
      <c r="P151" s="5"/>
      <c r="Q151" s="5"/>
      <c r="R151" s="5"/>
    </row>
    <row r="152" spans="2:18" x14ac:dyDescent="0.25">
      <c r="B152" s="3">
        <f>'Monthly return GPFG'!B153</f>
        <v>40329</v>
      </c>
      <c r="C152" s="5">
        <f>LN(1+('Monthly return GPFG'!D153-'Interest rate'!M152))</f>
        <v>1.0280599025372346E-2</v>
      </c>
      <c r="D152" s="5">
        <f>LN(1+('Monthly return GPFG'!L153-'Interest rate'!M152))</f>
        <v>-4.3543389776698575E-2</v>
      </c>
      <c r="E152" s="5">
        <f>SUM(C$4:C152)</f>
        <v>-4.4184882443425007E-2</v>
      </c>
      <c r="F152" s="5">
        <f>SUM(D$4:D152)</f>
        <v>-2.6496469617054673E-2</v>
      </c>
      <c r="G152" s="5"/>
      <c r="H152" s="3">
        <f t="shared" si="8"/>
        <v>40329</v>
      </c>
      <c r="I152" s="5">
        <f t="shared" si="5"/>
        <v>3.4777293938327923E-2</v>
      </c>
      <c r="J152" s="5">
        <f t="shared" si="6"/>
        <v>4.5653792701208881E-2</v>
      </c>
      <c r="K152" s="5">
        <f t="shared" si="7"/>
        <v>-0.72330501935875691</v>
      </c>
      <c r="L152" s="5"/>
      <c r="M152" s="5"/>
      <c r="N152" s="5"/>
      <c r="O152" s="5"/>
      <c r="P152" s="5"/>
      <c r="Q152" s="5"/>
      <c r="R152" s="5"/>
    </row>
    <row r="153" spans="2:18" x14ac:dyDescent="0.25">
      <c r="B153" s="6">
        <f>'Monthly return GPFG'!B154</f>
        <v>40359</v>
      </c>
      <c r="C153" s="8">
        <f>LN(1+('Monthly return GPFG'!D154-'Interest rate'!M153))</f>
        <v>-1.0888504273329165E-2</v>
      </c>
      <c r="D153" s="8">
        <f>LN(1+('Monthly return GPFG'!L154-'Interest rate'!M153))</f>
        <v>-2.0301902517494891E-2</v>
      </c>
      <c r="E153" s="8">
        <f>SUM(C$4:C153)</f>
        <v>-5.5073386716754172E-2</v>
      </c>
      <c r="F153" s="8">
        <f>SUM(D$4:D153)</f>
        <v>-4.6798372134549564E-2</v>
      </c>
      <c r="G153" s="5"/>
      <c r="H153" s="6">
        <f t="shared" si="8"/>
        <v>40359</v>
      </c>
      <c r="I153" s="8">
        <f t="shared" si="5"/>
        <v>3.2951876511633463E-2</v>
      </c>
      <c r="J153" s="8">
        <f t="shared" si="6"/>
        <v>4.4383205963267378E-2</v>
      </c>
      <c r="K153" s="8">
        <f t="shared" si="7"/>
        <v>-0.81416605522715646</v>
      </c>
      <c r="L153" s="5"/>
      <c r="M153" s="5"/>
      <c r="N153" s="5"/>
      <c r="O153" s="5"/>
      <c r="P153" s="5"/>
      <c r="Q153" s="5"/>
      <c r="R153" s="5"/>
    </row>
    <row r="154" spans="2:18" x14ac:dyDescent="0.25">
      <c r="B154" s="3">
        <f>'Monthly return GPFG'!B155</f>
        <v>40390</v>
      </c>
      <c r="C154" s="5">
        <f>LN(1+('Monthly return GPFG'!D155-'Interest rate'!M154))</f>
        <v>1.2855228950514549E-3</v>
      </c>
      <c r="D154" s="5">
        <f>LN(1+('Monthly return GPFG'!L155-'Interest rate'!M154))</f>
        <v>3.6747442553129998E-2</v>
      </c>
      <c r="E154" s="5">
        <f>SUM(C$4:C154)</f>
        <v>-5.3787863821702718E-2</v>
      </c>
      <c r="F154" s="5">
        <f>SUM(D$4:D154)</f>
        <v>-1.0050929581419565E-2</v>
      </c>
      <c r="G154" s="5"/>
      <c r="H154" s="3">
        <f t="shared" si="8"/>
        <v>40390</v>
      </c>
      <c r="I154" s="5">
        <f t="shared" si="5"/>
        <v>3.2811678982732503E-2</v>
      </c>
      <c r="J154" s="5">
        <f t="shared" si="6"/>
        <v>4.5002682772535253E-2</v>
      </c>
      <c r="K154" s="5">
        <f t="shared" si="7"/>
        <v>-0.88113472746621579</v>
      </c>
      <c r="L154" s="5"/>
      <c r="M154" s="5"/>
      <c r="N154" s="5"/>
      <c r="O154" s="5"/>
      <c r="P154" s="5"/>
      <c r="Q154" s="5"/>
      <c r="R154" s="5"/>
    </row>
    <row r="155" spans="2:18" x14ac:dyDescent="0.25">
      <c r="B155" s="6">
        <f>'Monthly return GPFG'!B156</f>
        <v>40421</v>
      </c>
      <c r="C155" s="8">
        <f>LN(1+('Monthly return GPFG'!D156-'Interest rate'!M155))</f>
        <v>1.5294354585472219E-2</v>
      </c>
      <c r="D155" s="8">
        <f>LN(1+('Monthly return GPFG'!L156-'Interest rate'!M155))</f>
        <v>-1.0622515362348428E-2</v>
      </c>
      <c r="E155" s="8">
        <f>SUM(C$4:C155)</f>
        <v>-3.8493509236230503E-2</v>
      </c>
      <c r="F155" s="8">
        <f>SUM(D$4:D155)</f>
        <v>-2.0673444943767993E-2</v>
      </c>
      <c r="G155" s="5"/>
      <c r="H155" s="6">
        <f t="shared" si="8"/>
        <v>40421</v>
      </c>
      <c r="I155" s="8">
        <f t="shared" ref="I155:I218" si="9">_xlfn.STDEV.S(C132:C155)</f>
        <v>3.270815782941399E-2</v>
      </c>
      <c r="J155" s="8">
        <f t="shared" ref="J155:J218" si="10">_xlfn.STDEV.S(D132:D155)</f>
        <v>4.5036686947941378E-2</v>
      </c>
      <c r="K155" s="8">
        <f t="shared" si="7"/>
        <v>-0.89592302214313191</v>
      </c>
      <c r="L155" s="5"/>
      <c r="M155" s="5"/>
      <c r="N155" s="5"/>
      <c r="O155" s="5"/>
      <c r="P155" s="5"/>
      <c r="Q155" s="5"/>
      <c r="R155" s="5"/>
    </row>
    <row r="156" spans="2:18" x14ac:dyDescent="0.25">
      <c r="B156" s="3">
        <f>'Monthly return GPFG'!B157</f>
        <v>40451</v>
      </c>
      <c r="C156" s="5">
        <f>LN(1+('Monthly return GPFG'!D157-'Interest rate'!M156))</f>
        <v>8.5930984141181072E-4</v>
      </c>
      <c r="D156" s="5">
        <f>LN(1+('Monthly return GPFG'!L157-'Interest rate'!M156))</f>
        <v>3.7819943079197692E-2</v>
      </c>
      <c r="E156" s="5">
        <f>SUM(C$4:C156)</f>
        <v>-3.7634199394818692E-2</v>
      </c>
      <c r="F156" s="5">
        <f>SUM(D$4:D156)</f>
        <v>1.7146498135429698E-2</v>
      </c>
      <c r="G156" s="5"/>
      <c r="H156" s="3">
        <f t="shared" si="8"/>
        <v>40451</v>
      </c>
      <c r="I156" s="5">
        <f t="shared" si="9"/>
        <v>3.2177189963525081E-2</v>
      </c>
      <c r="J156" s="5">
        <f t="shared" si="10"/>
        <v>4.1478690229036691E-2</v>
      </c>
      <c r="K156" s="5">
        <f t="shared" ref="K156:K219" si="11">(_xlfn.VAR.S(C133:C156)-_xlfn.VAR.S(D133:D156))/_xlfn.VAR.S(C133:C156)</f>
        <v>-0.6617046668460983</v>
      </c>
      <c r="L156" s="5"/>
      <c r="M156" s="5"/>
      <c r="N156" s="5"/>
      <c r="O156" s="5"/>
      <c r="P156" s="5"/>
      <c r="Q156" s="5"/>
      <c r="R156" s="5"/>
    </row>
    <row r="157" spans="2:18" x14ac:dyDescent="0.25">
      <c r="B157" s="6">
        <f>'Monthly return GPFG'!B158</f>
        <v>40482</v>
      </c>
      <c r="C157" s="8">
        <f>LN(1+('Monthly return GPFG'!D158-'Interest rate'!M157))</f>
        <v>3.1223706833103094E-2</v>
      </c>
      <c r="D157" s="8">
        <f>LN(1+('Monthly return GPFG'!L158-'Interest rate'!M157))</f>
        <v>1.5073181571323899E-2</v>
      </c>
      <c r="E157" s="8">
        <f>SUM(C$4:C157)</f>
        <v>-6.4104925617155979E-3</v>
      </c>
      <c r="F157" s="8">
        <f>SUM(D$4:D157)</f>
        <v>3.2219679706753601E-2</v>
      </c>
      <c r="G157" s="5"/>
      <c r="H157" s="6">
        <f t="shared" si="8"/>
        <v>40482</v>
      </c>
      <c r="I157" s="8">
        <f t="shared" si="9"/>
        <v>3.0989457024582133E-2</v>
      </c>
      <c r="J157" s="8">
        <f t="shared" si="10"/>
        <v>3.2308015402125426E-2</v>
      </c>
      <c r="K157" s="8">
        <f t="shared" si="11"/>
        <v>-8.69076080139842E-2</v>
      </c>
      <c r="L157" s="5"/>
      <c r="M157" s="5"/>
      <c r="N157" s="5"/>
      <c r="O157" s="5"/>
      <c r="P157" s="5"/>
      <c r="Q157" s="5"/>
      <c r="R157" s="5"/>
    </row>
    <row r="158" spans="2:18" x14ac:dyDescent="0.25">
      <c r="B158" s="3">
        <f>'Monthly return GPFG'!B159</f>
        <v>40512</v>
      </c>
      <c r="C158" s="5">
        <f>LN(1+('Monthly return GPFG'!D159-'Interest rate'!M158))</f>
        <v>9.3733976452623768E-3</v>
      </c>
      <c r="D158" s="5">
        <f>LN(1+('Monthly return GPFG'!L159-'Interest rate'!M158))</f>
        <v>-1.3095532420849869E-2</v>
      </c>
      <c r="E158" s="5">
        <f>SUM(C$4:C158)</f>
        <v>2.9629050835467789E-3</v>
      </c>
      <c r="F158" s="5">
        <f>SUM(D$4:D158)</f>
        <v>1.9124147285903732E-2</v>
      </c>
      <c r="G158" s="5"/>
      <c r="H158" s="3">
        <f t="shared" si="8"/>
        <v>40512</v>
      </c>
      <c r="I158" s="5">
        <f t="shared" si="9"/>
        <v>3.0991105770831858E-2</v>
      </c>
      <c r="J158" s="5">
        <f t="shared" si="10"/>
        <v>3.1840893302628431E-2</v>
      </c>
      <c r="K158" s="5">
        <f t="shared" si="11"/>
        <v>-5.5592613034341515E-2</v>
      </c>
      <c r="L158" s="5"/>
      <c r="M158" s="5"/>
      <c r="N158" s="5"/>
      <c r="O158" s="5"/>
      <c r="P158" s="5"/>
      <c r="Q158" s="5"/>
      <c r="R158" s="5"/>
    </row>
    <row r="159" spans="2:18" x14ac:dyDescent="0.25">
      <c r="B159" s="9">
        <f>'Monthly return GPFG'!B160</f>
        <v>40543</v>
      </c>
      <c r="C159" s="11">
        <f>LN(1+('Monthly return GPFG'!D160-'Interest rate'!M159))</f>
        <v>-1.5396610629685382E-2</v>
      </c>
      <c r="D159" s="11">
        <f>LN(1+('Monthly return GPFG'!L160-'Interest rate'!M159))</f>
        <v>3.1392147875223396E-2</v>
      </c>
      <c r="E159" s="8">
        <f>SUM(C$4:C159)</f>
        <v>-1.2433705546138603E-2</v>
      </c>
      <c r="F159" s="8">
        <f>SUM(D$4:D159)</f>
        <v>5.0516295161127128E-2</v>
      </c>
      <c r="G159" s="5"/>
      <c r="H159" s="9">
        <f t="shared" si="8"/>
        <v>40543</v>
      </c>
      <c r="I159" s="11">
        <f t="shared" si="9"/>
        <v>2.9821080125102612E-2</v>
      </c>
      <c r="J159" s="11">
        <f t="shared" si="10"/>
        <v>3.2099223663210073E-2</v>
      </c>
      <c r="K159" s="11">
        <f t="shared" si="11"/>
        <v>-0.15862346160229376</v>
      </c>
      <c r="L159" s="5"/>
      <c r="M159" s="5"/>
      <c r="N159" s="5"/>
      <c r="O159" s="5"/>
      <c r="P159" s="5"/>
      <c r="Q159" s="5"/>
      <c r="R159" s="5"/>
    </row>
    <row r="160" spans="2:18" x14ac:dyDescent="0.25">
      <c r="B160" s="3">
        <f>'Monthly return GPFG'!B161</f>
        <v>40574</v>
      </c>
      <c r="C160" s="5">
        <f>LN(1+('Monthly return GPFG'!D161-'Interest rate'!M160))</f>
        <v>9.417888188069868E-3</v>
      </c>
      <c r="D160" s="5">
        <f>LN(1+('Monthly return GPFG'!L161-'Interest rate'!M160))</f>
        <v>6.5003252123319033E-3</v>
      </c>
      <c r="E160" s="5">
        <f>SUM(C$4:C160)</f>
        <v>-3.0158173580687349E-3</v>
      </c>
      <c r="F160" s="5">
        <f>SUM(D$4:D160)</f>
        <v>5.7016620373459032E-2</v>
      </c>
      <c r="G160" s="5"/>
      <c r="H160" s="3">
        <f t="shared" si="8"/>
        <v>40574</v>
      </c>
      <c r="I160" s="5">
        <f t="shared" si="9"/>
        <v>2.1759931933415785E-2</v>
      </c>
      <c r="J160" s="5">
        <f t="shared" si="10"/>
        <v>3.010280631989708E-2</v>
      </c>
      <c r="K160" s="5">
        <f t="shared" si="11"/>
        <v>-0.91381037100074591</v>
      </c>
      <c r="L160" s="5"/>
      <c r="M160" s="5"/>
      <c r="N160" s="5"/>
      <c r="O160" s="5"/>
      <c r="P160" s="5"/>
      <c r="Q160" s="5"/>
      <c r="R160" s="5"/>
    </row>
    <row r="161" spans="2:18" x14ac:dyDescent="0.25">
      <c r="B161" s="6">
        <f>'Monthly return GPFG'!B162</f>
        <v>40602</v>
      </c>
      <c r="C161" s="8">
        <f>LN(1+('Monthly return GPFG'!D162-'Interest rate'!M161))</f>
        <v>-1.0316873830298738E-2</v>
      </c>
      <c r="D161" s="8">
        <f>LN(1+('Monthly return GPFG'!L162-'Interest rate'!M161))</f>
        <v>1.3931465402243862E-2</v>
      </c>
      <c r="E161" s="8">
        <f>SUM(C$4:C161)</f>
        <v>-1.3332691188367473E-2</v>
      </c>
      <c r="F161" s="8">
        <f>SUM(D$4:D161)</f>
        <v>7.0948085775702899E-2</v>
      </c>
      <c r="G161" s="5"/>
      <c r="H161" s="6">
        <f t="shared" si="8"/>
        <v>40602</v>
      </c>
      <c r="I161" s="8">
        <f t="shared" si="9"/>
        <v>1.9255558562330456E-2</v>
      </c>
      <c r="J161" s="8">
        <f t="shared" si="10"/>
        <v>2.6928760939263316E-2</v>
      </c>
      <c r="K161" s="8">
        <f t="shared" si="11"/>
        <v>-0.95578224672044154</v>
      </c>
      <c r="L161" s="5"/>
      <c r="M161" s="5"/>
      <c r="N161" s="5"/>
      <c r="O161" s="5"/>
      <c r="P161" s="5"/>
      <c r="Q161" s="5"/>
      <c r="R161" s="5"/>
    </row>
    <row r="162" spans="2:18" x14ac:dyDescent="0.25">
      <c r="B162" s="3">
        <f>'Monthly return GPFG'!B163</f>
        <v>40633</v>
      </c>
      <c r="C162" s="5">
        <f>LN(1+('Monthly return GPFG'!D163-'Interest rate'!M162))</f>
        <v>-9.5017786456688524E-3</v>
      </c>
      <c r="D162" s="5">
        <f>LN(1+('Monthly return GPFG'!L163-'Interest rate'!M162))</f>
        <v>-5.8739533263923562E-3</v>
      </c>
      <c r="E162" s="5">
        <f>SUM(C$4:C162)</f>
        <v>-2.2834469834036326E-2</v>
      </c>
      <c r="F162" s="5">
        <f>SUM(D$4:D162)</f>
        <v>6.507413244931054E-2</v>
      </c>
      <c r="G162" s="5"/>
      <c r="H162" s="3">
        <f t="shared" si="8"/>
        <v>40633</v>
      </c>
      <c r="I162" s="5">
        <f t="shared" si="9"/>
        <v>1.9683324407777744E-2</v>
      </c>
      <c r="J162" s="5">
        <f t="shared" si="10"/>
        <v>2.7035668191483984E-2</v>
      </c>
      <c r="K162" s="5">
        <f t="shared" si="11"/>
        <v>-0.8865890735532107</v>
      </c>
      <c r="L162" s="5"/>
      <c r="M162" s="5"/>
      <c r="N162" s="5"/>
      <c r="O162" s="5"/>
      <c r="P162" s="5"/>
      <c r="Q162" s="5"/>
      <c r="R162" s="5"/>
    </row>
    <row r="163" spans="2:18" x14ac:dyDescent="0.25">
      <c r="B163" s="6">
        <f>'Monthly return GPFG'!B164</f>
        <v>40663</v>
      </c>
      <c r="C163" s="8">
        <f>LN(1+('Monthly return GPFG'!D164-'Interest rate'!M163))</f>
        <v>-1.0445899271778249E-2</v>
      </c>
      <c r="D163" s="8">
        <f>LN(1+('Monthly return GPFG'!L164-'Interest rate'!M163))</f>
        <v>1.6638754584911899E-2</v>
      </c>
      <c r="E163" s="8">
        <f>SUM(C$4:C163)</f>
        <v>-3.3280369105814576E-2</v>
      </c>
      <c r="F163" s="8">
        <f>SUM(D$4:D163)</f>
        <v>8.1712887034222442E-2</v>
      </c>
      <c r="G163" s="5"/>
      <c r="H163" s="6">
        <f t="shared" si="8"/>
        <v>40663</v>
      </c>
      <c r="I163" s="8">
        <f t="shared" si="9"/>
        <v>1.8293700310711515E-2</v>
      </c>
      <c r="J163" s="8">
        <f t="shared" si="10"/>
        <v>2.4658261500803698E-2</v>
      </c>
      <c r="K163" s="8">
        <f t="shared" si="11"/>
        <v>-0.81686135557302042</v>
      </c>
      <c r="L163" s="5"/>
      <c r="M163" s="5"/>
      <c r="N163" s="5"/>
      <c r="O163" s="5"/>
      <c r="P163" s="5"/>
      <c r="Q163" s="5"/>
      <c r="R163" s="5"/>
    </row>
    <row r="164" spans="2:18" x14ac:dyDescent="0.25">
      <c r="B164" s="3">
        <f>'Monthly return GPFG'!B165</f>
        <v>40694</v>
      </c>
      <c r="C164" s="5">
        <f>LN(1+('Monthly return GPFG'!D165-'Interest rate'!M164))</f>
        <v>9.5357871217759942E-3</v>
      </c>
      <c r="D164" s="5">
        <f>LN(1+('Monthly return GPFG'!L165-'Interest rate'!M164))</f>
        <v>-5.6739220697063246E-3</v>
      </c>
      <c r="E164" s="5">
        <f>SUM(C$4:C164)</f>
        <v>-2.3744581984038581E-2</v>
      </c>
      <c r="F164" s="5">
        <f>SUM(D$4:D164)</f>
        <v>7.603896496451612E-2</v>
      </c>
      <c r="G164" s="5"/>
      <c r="H164" s="3">
        <f t="shared" si="8"/>
        <v>40694</v>
      </c>
      <c r="I164" s="5">
        <f t="shared" si="9"/>
        <v>1.6746688119278409E-2</v>
      </c>
      <c r="J164" s="5">
        <f t="shared" si="10"/>
        <v>2.412357715500241E-2</v>
      </c>
      <c r="K164" s="5">
        <f t="shared" si="11"/>
        <v>-1.0750355911807334</v>
      </c>
      <c r="L164" s="5"/>
      <c r="M164" s="5"/>
      <c r="N164" s="5"/>
      <c r="O164" s="5"/>
      <c r="P164" s="5"/>
      <c r="Q164" s="5"/>
      <c r="R164" s="5"/>
    </row>
    <row r="165" spans="2:18" x14ac:dyDescent="0.25">
      <c r="B165" s="6">
        <f>'Monthly return GPFG'!B166</f>
        <v>40724</v>
      </c>
      <c r="C165" s="8">
        <f>LN(1+('Monthly return GPFG'!D166-'Interest rate'!M165))</f>
        <v>-1.9284012320318563E-2</v>
      </c>
      <c r="D165" s="8">
        <f>LN(1+('Monthly return GPFG'!L166-'Interest rate'!M165))</f>
        <v>-1.4213395286543657E-2</v>
      </c>
      <c r="E165" s="8">
        <f>SUM(C$4:C165)</f>
        <v>-4.302859430435714E-2</v>
      </c>
      <c r="F165" s="8">
        <f>SUM(D$4:D165)</f>
        <v>6.1825569677972467E-2</v>
      </c>
      <c r="G165" s="5"/>
      <c r="H165" s="6">
        <f t="shared" si="8"/>
        <v>40724</v>
      </c>
      <c r="I165" s="8">
        <f t="shared" si="9"/>
        <v>1.6987798120746911E-2</v>
      </c>
      <c r="J165" s="8">
        <f t="shared" si="10"/>
        <v>2.4629032781081882E-2</v>
      </c>
      <c r="K165" s="8">
        <f t="shared" si="11"/>
        <v>-1.1019410457812953</v>
      </c>
      <c r="L165" s="5"/>
      <c r="M165" s="5"/>
      <c r="N165" s="5"/>
      <c r="O165" s="5"/>
      <c r="P165" s="5"/>
      <c r="Q165" s="5"/>
      <c r="R165" s="5"/>
    </row>
    <row r="166" spans="2:18" x14ac:dyDescent="0.25">
      <c r="B166" s="3">
        <f>'Monthly return GPFG'!B167</f>
        <v>40755</v>
      </c>
      <c r="C166" s="5">
        <f>LN(1+('Monthly return GPFG'!D167-'Interest rate'!M166))</f>
        <v>-5.2933834415814394E-3</v>
      </c>
      <c r="D166" s="5">
        <f>LN(1+('Monthly return GPFG'!L167-'Interest rate'!M166))</f>
        <v>-1.6639384524534135E-2</v>
      </c>
      <c r="E166" s="5">
        <f>SUM(C$4:C166)</f>
        <v>-4.8321977745938577E-2</v>
      </c>
      <c r="F166" s="5">
        <f>SUM(D$4:D166)</f>
        <v>4.5186185153438335E-2</v>
      </c>
      <c r="G166" s="5"/>
      <c r="H166" s="3">
        <f t="shared" si="8"/>
        <v>40755</v>
      </c>
      <c r="I166" s="5">
        <f t="shared" si="9"/>
        <v>1.6528848341378754E-2</v>
      </c>
      <c r="J166" s="5">
        <f t="shared" si="10"/>
        <v>2.2778225260985649E-2</v>
      </c>
      <c r="K166" s="5">
        <f t="shared" si="11"/>
        <v>-0.89912948852928565</v>
      </c>
      <c r="L166" s="5"/>
      <c r="M166" s="5"/>
      <c r="N166" s="5"/>
      <c r="O166" s="5"/>
      <c r="P166" s="5"/>
      <c r="Q166" s="5"/>
      <c r="R166" s="5"/>
    </row>
    <row r="167" spans="2:18" x14ac:dyDescent="0.25">
      <c r="B167" s="6">
        <f>'Monthly return GPFG'!B168</f>
        <v>40786</v>
      </c>
      <c r="C167" s="8">
        <f>LN(1+('Monthly return GPFG'!D168-'Interest rate'!M167))</f>
        <v>-5.8220466245653552E-2</v>
      </c>
      <c r="D167" s="8">
        <f>LN(1+('Monthly return GPFG'!L168-'Interest rate'!M167))</f>
        <v>-4.6160701945141241E-2</v>
      </c>
      <c r="E167" s="8">
        <f>SUM(C$4:C167)</f>
        <v>-0.10654244399159213</v>
      </c>
      <c r="F167" s="8">
        <f>SUM(D$4:D167)</f>
        <v>-9.7451679170290628E-4</v>
      </c>
      <c r="G167" s="5"/>
      <c r="H167" s="6">
        <f t="shared" si="8"/>
        <v>40786</v>
      </c>
      <c r="I167" s="8">
        <f t="shared" si="9"/>
        <v>2.0525076346857157E-2</v>
      </c>
      <c r="J167" s="8">
        <f t="shared" si="10"/>
        <v>2.4374602921518995E-2</v>
      </c>
      <c r="K167" s="8">
        <f t="shared" si="11"/>
        <v>-0.41028061545164568</v>
      </c>
      <c r="L167" s="5"/>
      <c r="M167" s="5"/>
      <c r="N167" s="5"/>
      <c r="O167" s="5"/>
      <c r="P167" s="5"/>
      <c r="Q167" s="5"/>
      <c r="R167" s="5"/>
    </row>
    <row r="168" spans="2:18" x14ac:dyDescent="0.25">
      <c r="B168" s="3">
        <f>'Monthly return GPFG'!B169</f>
        <v>40816</v>
      </c>
      <c r="C168" s="5">
        <f>LN(1+('Monthly return GPFG'!D169-'Interest rate'!M168))</f>
        <v>1.245903278036092E-2</v>
      </c>
      <c r="D168" s="5">
        <f>LN(1+('Monthly return GPFG'!L169-'Interest rate'!M168))</f>
        <v>-3.6537635700257289E-2</v>
      </c>
      <c r="E168" s="5">
        <f>SUM(C$4:C168)</f>
        <v>-9.4083411211231205E-2</v>
      </c>
      <c r="F168" s="5">
        <f>SUM(D$4:D168)</f>
        <v>-3.7512152491960195E-2</v>
      </c>
      <c r="G168" s="5"/>
      <c r="H168" s="3">
        <f t="shared" si="8"/>
        <v>40816</v>
      </c>
      <c r="I168" s="5">
        <f t="shared" si="9"/>
        <v>2.0661805412128049E-2</v>
      </c>
      <c r="J168" s="5">
        <f t="shared" si="10"/>
        <v>2.499468585518258E-2</v>
      </c>
      <c r="K168" s="5">
        <f t="shared" si="11"/>
        <v>-0.46338578176877437</v>
      </c>
      <c r="L168" s="5"/>
      <c r="M168" s="5"/>
      <c r="N168" s="5"/>
      <c r="O168" s="5"/>
      <c r="P168" s="5"/>
      <c r="Q168" s="5"/>
      <c r="R168" s="5"/>
    </row>
    <row r="169" spans="2:18" x14ac:dyDescent="0.25">
      <c r="B169" s="6">
        <f>'Monthly return GPFG'!B170</f>
        <v>40847</v>
      </c>
      <c r="C169" s="8">
        <f>LN(1+('Monthly return GPFG'!D170-'Interest rate'!M169))</f>
        <v>6.7086758361436811E-3</v>
      </c>
      <c r="D169" s="8">
        <f>LN(1+('Monthly return GPFG'!L170-'Interest rate'!M169))</f>
        <v>4.4605694890587452E-2</v>
      </c>
      <c r="E169" s="8">
        <f>SUM(C$4:C169)</f>
        <v>-8.7374735375087526E-2</v>
      </c>
      <c r="F169" s="8">
        <f>SUM(D$4:D169)</f>
        <v>7.0935423986272575E-3</v>
      </c>
      <c r="G169" s="5"/>
      <c r="H169" s="6">
        <f t="shared" si="8"/>
        <v>40847</v>
      </c>
      <c r="I169" s="8">
        <f t="shared" si="9"/>
        <v>2.0021736427314984E-2</v>
      </c>
      <c r="J169" s="8">
        <f t="shared" si="10"/>
        <v>2.6360192504599853E-2</v>
      </c>
      <c r="K169" s="8">
        <f t="shared" si="11"/>
        <v>-0.73337957684629651</v>
      </c>
      <c r="L169" s="5"/>
      <c r="M169" s="5"/>
      <c r="N169" s="5"/>
      <c r="O169" s="5"/>
      <c r="P169" s="5"/>
      <c r="Q169" s="5"/>
      <c r="R169" s="5"/>
    </row>
    <row r="170" spans="2:18" x14ac:dyDescent="0.25">
      <c r="B170" s="3">
        <f>'Monthly return GPFG'!B171</f>
        <v>40877</v>
      </c>
      <c r="C170" s="5">
        <f>LN(1+('Monthly return GPFG'!D171-'Interest rate'!M170))</f>
        <v>9.7910292869129341E-3</v>
      </c>
      <c r="D170" s="5">
        <f>LN(1+('Monthly return GPFG'!L171-'Interest rate'!M170))</f>
        <v>-1.4804061711530992E-2</v>
      </c>
      <c r="E170" s="5">
        <f>SUM(C$4:C170)</f>
        <v>-7.7583706088174595E-2</v>
      </c>
      <c r="F170" s="5">
        <f>SUM(D$4:D170)</f>
        <v>-7.7105193129037349E-3</v>
      </c>
      <c r="G170" s="5"/>
      <c r="H170" s="3">
        <f t="shared" si="8"/>
        <v>40877</v>
      </c>
      <c r="I170" s="5">
        <f t="shared" si="9"/>
        <v>1.9470521795046131E-2</v>
      </c>
      <c r="J170" s="5">
        <f t="shared" si="10"/>
        <v>2.6384835419089182E-2</v>
      </c>
      <c r="K170" s="5">
        <f t="shared" si="11"/>
        <v>-0.83634213042455041</v>
      </c>
      <c r="L170" s="5"/>
      <c r="M170" s="5"/>
      <c r="N170" s="5"/>
      <c r="O170" s="5"/>
      <c r="P170" s="5"/>
      <c r="Q170" s="5"/>
      <c r="R170" s="5"/>
    </row>
    <row r="171" spans="2:18" x14ac:dyDescent="0.25">
      <c r="B171" s="9">
        <f>'Monthly return GPFG'!B172</f>
        <v>40908</v>
      </c>
      <c r="C171" s="11">
        <f>LN(1+('Monthly return GPFG'!D172-'Interest rate'!M171))</f>
        <v>2.513197814649663E-2</v>
      </c>
      <c r="D171" s="11">
        <f>LN(1+('Monthly return GPFG'!L172-'Interest rate'!M171))</f>
        <v>6.3976107470810773E-3</v>
      </c>
      <c r="E171" s="8">
        <f>SUM(C$4:C171)</f>
        <v>-5.2451727941677961E-2</v>
      </c>
      <c r="F171" s="8">
        <f>SUM(D$4:D171)</f>
        <v>-1.3129085658226576E-3</v>
      </c>
      <c r="G171" s="5"/>
      <c r="H171" s="9">
        <f t="shared" si="8"/>
        <v>40908</v>
      </c>
      <c r="I171" s="11">
        <f t="shared" si="9"/>
        <v>1.9857649039514268E-2</v>
      </c>
      <c r="J171" s="11">
        <f t="shared" si="10"/>
        <v>2.6016197056813455E-2</v>
      </c>
      <c r="K171" s="11">
        <f t="shared" si="11"/>
        <v>-0.71645319469347224</v>
      </c>
      <c r="L171" s="5"/>
      <c r="M171" s="5"/>
      <c r="N171" s="5"/>
      <c r="O171" s="5"/>
      <c r="P171" s="5"/>
      <c r="Q171" s="5"/>
      <c r="R171" s="5"/>
    </row>
    <row r="172" spans="2:18" x14ac:dyDescent="0.25">
      <c r="B172" s="3">
        <f>'Monthly return GPFG'!B173</f>
        <v>40939</v>
      </c>
      <c r="C172" s="5">
        <f>LN(1+('Monthly return GPFG'!D173-'Interest rate'!M172))</f>
        <v>2.4239023057053041E-2</v>
      </c>
      <c r="D172" s="5">
        <f>LN(1+('Monthly return GPFG'!L173-'Interest rate'!M172))</f>
        <v>3.3170952758832792E-2</v>
      </c>
      <c r="E172" s="5">
        <f>SUM(C$4:C172)</f>
        <v>-2.821270488462492E-2</v>
      </c>
      <c r="F172" s="5">
        <f>SUM(D$4:D172)</f>
        <v>3.1858044193010138E-2</v>
      </c>
      <c r="G172" s="5"/>
      <c r="H172" s="3">
        <f t="shared" si="8"/>
        <v>40939</v>
      </c>
      <c r="I172" s="5">
        <f t="shared" si="9"/>
        <v>2.0230349271697201E-2</v>
      </c>
      <c r="J172" s="5">
        <f t="shared" si="10"/>
        <v>2.6521628844517108E-2</v>
      </c>
      <c r="K172" s="5">
        <f t="shared" si="11"/>
        <v>-0.71867446474287766</v>
      </c>
      <c r="L172" s="5"/>
      <c r="M172" s="5"/>
      <c r="N172" s="5"/>
      <c r="O172" s="5"/>
      <c r="P172" s="5"/>
      <c r="Q172" s="5"/>
      <c r="R172" s="5"/>
    </row>
    <row r="173" spans="2:18" x14ac:dyDescent="0.25">
      <c r="B173" s="6">
        <f>'Monthly return GPFG'!B174</f>
        <v>40968</v>
      </c>
      <c r="C173" s="8">
        <f>LN(1+('Monthly return GPFG'!D174-'Interest rate'!M173))</f>
        <v>-1.5857098583292321E-2</v>
      </c>
      <c r="D173" s="8">
        <f>LN(1+('Monthly return GPFG'!L174-'Interest rate'!M173))</f>
        <v>2.8154909236461256E-2</v>
      </c>
      <c r="E173" s="8">
        <f>SUM(C$4:C173)</f>
        <v>-4.4069803467917237E-2</v>
      </c>
      <c r="F173" s="8">
        <f>SUM(D$4:D173)</f>
        <v>6.0012953429471397E-2</v>
      </c>
      <c r="G173" s="5"/>
      <c r="H173" s="6">
        <f t="shared" si="8"/>
        <v>40968</v>
      </c>
      <c r="I173" s="8">
        <f t="shared" si="9"/>
        <v>2.0573280276650924E-2</v>
      </c>
      <c r="J173" s="8">
        <f t="shared" si="10"/>
        <v>2.7009031361428265E-2</v>
      </c>
      <c r="K173" s="8">
        <f t="shared" si="11"/>
        <v>-0.72349859202408551</v>
      </c>
      <c r="L173" s="5"/>
      <c r="M173" s="5"/>
      <c r="N173" s="5"/>
      <c r="O173" s="5"/>
      <c r="P173" s="5"/>
      <c r="Q173" s="5"/>
      <c r="R173" s="5"/>
    </row>
    <row r="174" spans="2:18" x14ac:dyDescent="0.25">
      <c r="B174" s="3">
        <f>'Monthly return GPFG'!B175</f>
        <v>40999</v>
      </c>
      <c r="C174" s="5">
        <f>LN(1+('Monthly return GPFG'!D175-'Interest rate'!M174))</f>
        <v>2.2807292068428527E-2</v>
      </c>
      <c r="D174" s="5">
        <f>LN(1+('Monthly return GPFG'!L175-'Interest rate'!M174))</f>
        <v>1.9367368676422628E-3</v>
      </c>
      <c r="E174" s="5">
        <f>SUM(C$4:C174)</f>
        <v>-2.1262511399488711E-2</v>
      </c>
      <c r="F174" s="5">
        <f>SUM(D$4:D174)</f>
        <v>6.1949690297113662E-2</v>
      </c>
      <c r="G174" s="5"/>
      <c r="H174" s="3">
        <f t="shared" si="8"/>
        <v>40999</v>
      </c>
      <c r="I174" s="5">
        <f t="shared" si="9"/>
        <v>1.904689885411957E-2</v>
      </c>
      <c r="J174" s="5">
        <f t="shared" si="10"/>
        <v>2.568240706067592E-2</v>
      </c>
      <c r="K174" s="5">
        <f t="shared" si="11"/>
        <v>-0.81812148621063352</v>
      </c>
      <c r="L174" s="5"/>
      <c r="M174" s="5"/>
      <c r="N174" s="5"/>
      <c r="O174" s="5"/>
      <c r="P174" s="5"/>
      <c r="Q174" s="5"/>
      <c r="R174" s="5"/>
    </row>
    <row r="175" spans="2:18" x14ac:dyDescent="0.25">
      <c r="B175" s="6">
        <f>'Monthly return GPFG'!B176</f>
        <v>41029</v>
      </c>
      <c r="C175" s="8">
        <f>LN(1+('Monthly return GPFG'!D176-'Interest rate'!M175))</f>
        <v>-4.0256369570460544E-3</v>
      </c>
      <c r="D175" s="8">
        <f>LN(1+('Monthly return GPFG'!L176-'Interest rate'!M175))</f>
        <v>-1.0044736780560644E-2</v>
      </c>
      <c r="E175" s="8">
        <f>SUM(C$4:C175)</f>
        <v>-2.5288148356534763E-2</v>
      </c>
      <c r="F175" s="8">
        <f>SUM(D$4:D175)</f>
        <v>5.1904953516553019E-2</v>
      </c>
      <c r="G175" s="5"/>
      <c r="H175" s="6">
        <f t="shared" si="8"/>
        <v>41029</v>
      </c>
      <c r="I175" s="8">
        <f t="shared" si="9"/>
        <v>1.8999972163537542E-2</v>
      </c>
      <c r="J175" s="8">
        <f t="shared" si="10"/>
        <v>2.5797949828900251E-2</v>
      </c>
      <c r="K175" s="8">
        <f t="shared" si="11"/>
        <v>-0.84359048613973842</v>
      </c>
      <c r="L175" s="5"/>
      <c r="M175" s="5"/>
      <c r="N175" s="5"/>
      <c r="O175" s="5"/>
      <c r="P175" s="5"/>
      <c r="Q175" s="5"/>
      <c r="R175" s="5"/>
    </row>
    <row r="176" spans="2:18" x14ac:dyDescent="0.25">
      <c r="B176" s="3">
        <f>'Monthly return GPFG'!B177</f>
        <v>41060</v>
      </c>
      <c r="C176" s="5">
        <f>LN(1+('Monthly return GPFG'!D177-'Interest rate'!M176))</f>
        <v>-9.7772240504707397E-3</v>
      </c>
      <c r="D176" s="5">
        <f>LN(1+('Monthly return GPFG'!L177-'Interest rate'!M176))</f>
        <v>-3.7181954820221137E-2</v>
      </c>
      <c r="E176" s="5">
        <f>SUM(C$4:C176)</f>
        <v>-3.5065372407005503E-2</v>
      </c>
      <c r="F176" s="5">
        <f>SUM(D$4:D176)</f>
        <v>1.4722998696331882E-2</v>
      </c>
      <c r="G176" s="5"/>
      <c r="H176" s="3">
        <f t="shared" si="8"/>
        <v>41060</v>
      </c>
      <c r="I176" s="5">
        <f t="shared" si="9"/>
        <v>1.9025023989135952E-2</v>
      </c>
      <c r="J176" s="5">
        <f t="shared" si="10"/>
        <v>2.5344232546911746E-2</v>
      </c>
      <c r="K176" s="5">
        <f t="shared" si="11"/>
        <v>-0.77463018203720047</v>
      </c>
      <c r="L176" s="5"/>
      <c r="M176" s="5"/>
      <c r="N176" s="5"/>
      <c r="O176" s="5"/>
      <c r="P176" s="5"/>
      <c r="Q176" s="5"/>
      <c r="R176" s="5"/>
    </row>
    <row r="177" spans="2:18" x14ac:dyDescent="0.25">
      <c r="B177" s="6">
        <f>'Monthly return GPFG'!B178</f>
        <v>41090</v>
      </c>
      <c r="C177" s="8">
        <f>LN(1+('Monthly return GPFG'!D178-'Interest rate'!M177))</f>
        <v>6.8215201960574543E-3</v>
      </c>
      <c r="D177" s="8">
        <f>LN(1+('Monthly return GPFG'!L178-'Interest rate'!M177))</f>
        <v>2.0321800003963553E-2</v>
      </c>
      <c r="E177" s="8">
        <f>SUM(C$4:C177)</f>
        <v>-2.8243852210948051E-2</v>
      </c>
      <c r="F177" s="8">
        <f>SUM(D$4:D177)</f>
        <v>3.5044798700295435E-2</v>
      </c>
      <c r="G177" s="5"/>
      <c r="H177" s="6">
        <f t="shared" si="8"/>
        <v>41090</v>
      </c>
      <c r="I177" s="8">
        <f t="shared" si="9"/>
        <v>1.8912075215275992E-2</v>
      </c>
      <c r="J177" s="8">
        <f t="shared" si="10"/>
        <v>2.5165624108520971E-2</v>
      </c>
      <c r="K177" s="8">
        <f t="shared" si="11"/>
        <v>-0.77066758914680888</v>
      </c>
      <c r="L177" s="5"/>
      <c r="M177" s="5"/>
      <c r="N177" s="5"/>
      <c r="O177" s="5"/>
      <c r="P177" s="5"/>
      <c r="Q177" s="5"/>
      <c r="R177" s="5"/>
    </row>
    <row r="178" spans="2:18" x14ac:dyDescent="0.25">
      <c r="B178" s="3">
        <f>'Monthly return GPFG'!B179</f>
        <v>41121</v>
      </c>
      <c r="C178" s="5">
        <f>LN(1+('Monthly return GPFG'!D179-'Interest rate'!M178))</f>
        <v>2.0209430961464683E-2</v>
      </c>
      <c r="D178" s="5">
        <f>LN(1+('Monthly return GPFG'!L179-'Interest rate'!M178))</f>
        <v>1.4913025220397355E-2</v>
      </c>
      <c r="E178" s="5">
        <f>SUM(C$4:C178)</f>
        <v>-8.0344212494833679E-3</v>
      </c>
      <c r="F178" s="5">
        <f>SUM(D$4:D178)</f>
        <v>4.9957823920692791E-2</v>
      </c>
      <c r="G178" s="5"/>
      <c r="H178" s="3">
        <f t="shared" si="8"/>
        <v>41121</v>
      </c>
      <c r="I178" s="5">
        <f t="shared" si="9"/>
        <v>1.9309682947310763E-2</v>
      </c>
      <c r="J178" s="5">
        <f t="shared" si="10"/>
        <v>2.4287386856752302E-2</v>
      </c>
      <c r="K178" s="5">
        <f t="shared" si="11"/>
        <v>-0.58201754229552372</v>
      </c>
      <c r="L178" s="5"/>
      <c r="M178" s="5"/>
      <c r="N178" s="5"/>
      <c r="O178" s="5"/>
      <c r="P178" s="5"/>
      <c r="Q178" s="5"/>
      <c r="R178" s="5"/>
    </row>
    <row r="179" spans="2:18" x14ac:dyDescent="0.25">
      <c r="B179" s="6">
        <f>'Monthly return GPFG'!B180</f>
        <v>41152</v>
      </c>
      <c r="C179" s="8">
        <f>LN(1+('Monthly return GPFG'!D180-'Interest rate'!M179))</f>
        <v>-1.5183336446749948E-2</v>
      </c>
      <c r="D179" s="8">
        <f>LN(1+('Monthly return GPFG'!L180-'Interest rate'!M179))</f>
        <v>1.3164089291551868E-2</v>
      </c>
      <c r="E179" s="8">
        <f>SUM(C$4:C179)</f>
        <v>-2.3217757696233316E-2</v>
      </c>
      <c r="F179" s="8">
        <f>SUM(D$4:D179)</f>
        <v>6.3121913212244654E-2</v>
      </c>
      <c r="G179" s="5"/>
      <c r="H179" s="6">
        <f t="shared" si="8"/>
        <v>41152</v>
      </c>
      <c r="I179" s="8">
        <f t="shared" si="9"/>
        <v>1.9392946169034635E-2</v>
      </c>
      <c r="J179" s="8">
        <f t="shared" si="10"/>
        <v>2.4213816232558635E-2</v>
      </c>
      <c r="K179" s="8">
        <f t="shared" si="11"/>
        <v>-0.55897410053836249</v>
      </c>
      <c r="L179" s="5"/>
      <c r="M179" s="5"/>
      <c r="N179" s="5"/>
      <c r="O179" s="5"/>
      <c r="P179" s="5"/>
      <c r="Q179" s="5"/>
      <c r="R179" s="5"/>
    </row>
    <row r="180" spans="2:18" x14ac:dyDescent="0.25">
      <c r="B180" s="3">
        <f>'Monthly return GPFG'!B181</f>
        <v>41182</v>
      </c>
      <c r="C180" s="5">
        <f>LN(1+('Monthly return GPFG'!D181-'Interest rate'!M180))</f>
        <v>1.3009539627645537E-2</v>
      </c>
      <c r="D180" s="5">
        <f>LN(1+('Monthly return GPFG'!L181-'Interest rate'!M180))</f>
        <v>1.3701550070184259E-2</v>
      </c>
      <c r="E180" s="5">
        <f>SUM(C$4:C180)</f>
        <v>-1.0208218068587779E-2</v>
      </c>
      <c r="F180" s="5">
        <f>SUM(D$4:D180)</f>
        <v>7.6823463282428908E-2</v>
      </c>
      <c r="G180" s="5"/>
      <c r="H180" s="3">
        <f t="shared" si="8"/>
        <v>41182</v>
      </c>
      <c r="I180" s="5">
        <f t="shared" si="9"/>
        <v>1.9556915659348844E-2</v>
      </c>
      <c r="J180" s="5">
        <f t="shared" si="10"/>
        <v>2.3206697944898633E-2</v>
      </c>
      <c r="K180" s="5">
        <f t="shared" si="11"/>
        <v>-0.40807560209228294</v>
      </c>
      <c r="L180" s="5"/>
      <c r="M180" s="5"/>
      <c r="N180" s="5"/>
      <c r="O180" s="5"/>
      <c r="P180" s="5"/>
      <c r="Q180" s="5"/>
      <c r="R180" s="5"/>
    </row>
    <row r="181" spans="2:18" x14ac:dyDescent="0.25">
      <c r="B181" s="6">
        <f>'Monthly return GPFG'!B182</f>
        <v>41213</v>
      </c>
      <c r="C181" s="8">
        <f>LN(1+('Monthly return GPFG'!D182-'Interest rate'!M181))</f>
        <v>-1.0610567738859932E-3</v>
      </c>
      <c r="D181" s="8">
        <f>LN(1+('Monthly return GPFG'!L182-'Interest rate'!M181))</f>
        <v>2.1730207244258877E-3</v>
      </c>
      <c r="E181" s="8">
        <f>SUM(C$4:C181)</f>
        <v>-1.1269274842473772E-2</v>
      </c>
      <c r="F181" s="8">
        <f>SUM(D$4:D181)</f>
        <v>7.89964840068548E-2</v>
      </c>
      <c r="G181" s="5"/>
      <c r="H181" s="6">
        <f t="shared" si="8"/>
        <v>41213</v>
      </c>
      <c r="I181" s="8">
        <f t="shared" si="9"/>
        <v>1.8478473007061128E-2</v>
      </c>
      <c r="J181" s="8">
        <f t="shared" si="10"/>
        <v>2.3051369769302228E-2</v>
      </c>
      <c r="K181" s="8">
        <f t="shared" si="11"/>
        <v>-0.55618532281638855</v>
      </c>
      <c r="L181" s="5"/>
      <c r="M181" s="5"/>
      <c r="N181" s="5"/>
      <c r="O181" s="5"/>
      <c r="P181" s="5"/>
      <c r="Q181" s="5"/>
      <c r="R181" s="5"/>
    </row>
    <row r="182" spans="2:18" x14ac:dyDescent="0.25">
      <c r="B182" s="3">
        <f>'Monthly return GPFG'!B183</f>
        <v>41243</v>
      </c>
      <c r="C182" s="5">
        <f>LN(1+('Monthly return GPFG'!D183-'Interest rate'!M182))</f>
        <v>3.2954043584985659E-3</v>
      </c>
      <c r="D182" s="5">
        <f>LN(1+('Monthly return GPFG'!L183-'Interest rate'!M182))</f>
        <v>1.2378199857459658E-2</v>
      </c>
      <c r="E182" s="5">
        <f>SUM(C$4:C182)</f>
        <v>-7.9738704839752064E-3</v>
      </c>
      <c r="F182" s="5">
        <f>SUM(D$4:D182)</f>
        <v>9.1374683864314465E-2</v>
      </c>
      <c r="G182" s="5"/>
      <c r="H182" s="3">
        <f t="shared" si="8"/>
        <v>41243</v>
      </c>
      <c r="I182" s="5">
        <f t="shared" si="9"/>
        <v>1.8382931678639129E-2</v>
      </c>
      <c r="J182" s="5">
        <f t="shared" si="10"/>
        <v>2.2914586674100526E-2</v>
      </c>
      <c r="K182" s="5">
        <f t="shared" si="11"/>
        <v>-0.55379782697382274</v>
      </c>
      <c r="L182" s="5"/>
      <c r="M182" s="5"/>
      <c r="N182" s="5"/>
      <c r="O182" s="5"/>
      <c r="P182" s="5"/>
      <c r="Q182" s="5"/>
      <c r="R182" s="5"/>
    </row>
    <row r="183" spans="2:18" x14ac:dyDescent="0.25">
      <c r="B183" s="9">
        <f>'Monthly return GPFG'!B184</f>
        <v>41274</v>
      </c>
      <c r="C183" s="11">
        <f>LN(1+('Monthly return GPFG'!D184-'Interest rate'!M183))</f>
        <v>9.7672949978471315E-4</v>
      </c>
      <c r="D183" s="11">
        <f>LN(1+('Monthly return GPFG'!L184-'Interest rate'!M183))</f>
        <v>1.3956463601659959E-2</v>
      </c>
      <c r="E183" s="8">
        <f>SUM(C$4:C183)</f>
        <v>-6.9971409841904936E-3</v>
      </c>
      <c r="F183" s="8">
        <f>SUM(D$4:D183)</f>
        <v>0.10533114746597443</v>
      </c>
      <c r="G183" s="5"/>
      <c r="H183" s="9">
        <f t="shared" si="8"/>
        <v>41274</v>
      </c>
      <c r="I183" s="11">
        <f t="shared" si="9"/>
        <v>1.8106077315907007E-2</v>
      </c>
      <c r="J183" s="11">
        <f t="shared" si="10"/>
        <v>2.2242172788099882E-2</v>
      </c>
      <c r="K183" s="11">
        <f t="shared" si="11"/>
        <v>-0.50905712215879473</v>
      </c>
      <c r="L183" s="5"/>
      <c r="M183" s="5"/>
      <c r="N183" s="5"/>
      <c r="O183" s="5"/>
      <c r="P183" s="5"/>
      <c r="Q183" s="5"/>
      <c r="R183" s="5"/>
    </row>
    <row r="184" spans="2:18" x14ac:dyDescent="0.25">
      <c r="B184" s="3">
        <f>'Monthly return GPFG'!B185</f>
        <v>41305</v>
      </c>
      <c r="C184" s="5">
        <f>LN(1+('Monthly return GPFG'!D185-'Interest rate'!M184))</f>
        <v>1.421967403545016E-2</v>
      </c>
      <c r="D184" s="5">
        <f>LN(1+('Monthly return GPFG'!L185-'Interest rate'!M184))</f>
        <v>2.8503050090027144E-2</v>
      </c>
      <c r="E184" s="5">
        <f>SUM(C$4:C184)</f>
        <v>7.2225330512596664E-3</v>
      </c>
      <c r="F184" s="5">
        <f>SUM(D$4:D184)</f>
        <v>0.13383419755600157</v>
      </c>
      <c r="G184" s="5"/>
      <c r="H184" s="3">
        <f t="shared" si="8"/>
        <v>41305</v>
      </c>
      <c r="I184" s="5">
        <f t="shared" si="9"/>
        <v>1.8238107721594107E-2</v>
      </c>
      <c r="J184" s="5">
        <f t="shared" si="10"/>
        <v>2.2868166015352222E-2</v>
      </c>
      <c r="K184" s="5">
        <f t="shared" si="11"/>
        <v>-0.57218308629762304</v>
      </c>
      <c r="L184" s="5"/>
      <c r="M184" s="5"/>
      <c r="N184" s="5"/>
      <c r="O184" s="5"/>
      <c r="P184" s="5"/>
      <c r="Q184" s="5"/>
      <c r="R184" s="5"/>
    </row>
    <row r="185" spans="2:18" x14ac:dyDescent="0.25">
      <c r="B185" s="6">
        <f>'Monthly return GPFG'!B186</f>
        <v>41333</v>
      </c>
      <c r="C185" s="8">
        <f>LN(1+('Monthly return GPFG'!D186-'Interest rate'!M185))</f>
        <v>3.3886257413193004E-2</v>
      </c>
      <c r="D185" s="8">
        <f>LN(1+('Monthly return GPFG'!L186-'Interest rate'!M185))</f>
        <v>8.624625419537995E-3</v>
      </c>
      <c r="E185" s="8">
        <f>SUM(C$4:C185)</f>
        <v>4.110879046445267E-2</v>
      </c>
      <c r="F185" s="8">
        <f>SUM(D$4:D185)</f>
        <v>0.14245882297553955</v>
      </c>
      <c r="G185" s="5"/>
      <c r="H185" s="6">
        <f t="shared" si="8"/>
        <v>41333</v>
      </c>
      <c r="I185" s="8">
        <f t="shared" si="9"/>
        <v>1.9306645185724936E-2</v>
      </c>
      <c r="J185" s="8">
        <f t="shared" si="10"/>
        <v>2.2785403349856747E-2</v>
      </c>
      <c r="K185" s="8">
        <f t="shared" si="11"/>
        <v>-0.39283544849768326</v>
      </c>
      <c r="L185" s="5"/>
      <c r="M185" s="5"/>
      <c r="N185" s="5"/>
      <c r="O185" s="5"/>
      <c r="P185" s="5"/>
      <c r="Q185" s="5"/>
      <c r="R185" s="5"/>
    </row>
    <row r="186" spans="2:18" x14ac:dyDescent="0.25">
      <c r="B186" s="3">
        <f>'Monthly return GPFG'!B187</f>
        <v>41364</v>
      </c>
      <c r="C186" s="5">
        <f>LN(1+('Monthly return GPFG'!D187-'Interest rate'!M186))</f>
        <v>2.4568368701055551E-2</v>
      </c>
      <c r="D186" s="5">
        <f>LN(1+('Monthly return GPFG'!L187-'Interest rate'!M186))</f>
        <v>1.197688374844424E-2</v>
      </c>
      <c r="E186" s="5">
        <f>SUM(C$4:C186)</f>
        <v>6.5677159165508217E-2</v>
      </c>
      <c r="F186" s="5">
        <f>SUM(D$4:D186)</f>
        <v>0.1544357067239838</v>
      </c>
      <c r="G186" s="5"/>
      <c r="H186" s="3">
        <f t="shared" si="8"/>
        <v>41364</v>
      </c>
      <c r="I186" s="5">
        <f t="shared" si="9"/>
        <v>1.9653030326963278E-2</v>
      </c>
      <c r="J186" s="5">
        <f t="shared" si="10"/>
        <v>2.2775180959354307E-2</v>
      </c>
      <c r="K186" s="5">
        <f t="shared" si="11"/>
        <v>-0.34296478252128298</v>
      </c>
      <c r="L186" s="5"/>
      <c r="M186" s="5"/>
      <c r="N186" s="5"/>
      <c r="O186" s="5"/>
      <c r="P186" s="5"/>
      <c r="Q186" s="5"/>
      <c r="R186" s="5"/>
    </row>
    <row r="187" spans="2:18" x14ac:dyDescent="0.25">
      <c r="B187" s="6">
        <f>'Monthly return GPFG'!B188</f>
        <v>41394</v>
      </c>
      <c r="C187" s="8">
        <f>LN(1+('Monthly return GPFG'!D188-'Interest rate'!M187))</f>
        <v>1.4382935855306775E-2</v>
      </c>
      <c r="D187" s="8">
        <f>LN(1+('Monthly return GPFG'!L188-'Interest rate'!M187))</f>
        <v>1.831895469300826E-2</v>
      </c>
      <c r="E187" s="8">
        <f>SUM(C$4:C187)</f>
        <v>8.0060095020814986E-2</v>
      </c>
      <c r="F187" s="8">
        <f>SUM(D$4:D187)</f>
        <v>0.17275466141699206</v>
      </c>
      <c r="G187" s="5"/>
      <c r="H187" s="6">
        <f t="shared" si="8"/>
        <v>41394</v>
      </c>
      <c r="I187" s="8">
        <f t="shared" si="9"/>
        <v>1.9529783099255817E-2</v>
      </c>
      <c r="J187" s="8">
        <f t="shared" si="10"/>
        <v>2.2819147343507734E-2</v>
      </c>
      <c r="K187" s="8">
        <f t="shared" si="11"/>
        <v>-0.36522422288716649</v>
      </c>
      <c r="L187" s="5"/>
      <c r="M187" s="5"/>
      <c r="N187" s="5"/>
      <c r="O187" s="5"/>
      <c r="P187" s="5"/>
      <c r="Q187" s="5"/>
      <c r="R187" s="5"/>
    </row>
    <row r="188" spans="2:18" x14ac:dyDescent="0.25">
      <c r="B188" s="3">
        <f>'Monthly return GPFG'!B189</f>
        <v>41425</v>
      </c>
      <c r="C188" s="5">
        <f>LN(1+('Monthly return GPFG'!D189-'Interest rate'!M188))</f>
        <v>1.1240414199934571E-2</v>
      </c>
      <c r="D188" s="5">
        <f>LN(1+('Monthly return GPFG'!L189-'Interest rate'!M188))</f>
        <v>7.5558542409018487E-3</v>
      </c>
      <c r="E188" s="5">
        <f>SUM(C$4:C188)</f>
        <v>9.1300509220749559E-2</v>
      </c>
      <c r="F188" s="5">
        <f>SUM(D$4:D188)</f>
        <v>0.18031051565789391</v>
      </c>
      <c r="G188" s="5"/>
      <c r="H188" s="3">
        <f t="shared" si="8"/>
        <v>41425</v>
      </c>
      <c r="I188" s="5">
        <f t="shared" si="9"/>
        <v>1.9551137157410112E-2</v>
      </c>
      <c r="J188" s="5">
        <f t="shared" si="10"/>
        <v>2.2740160851552935E-2</v>
      </c>
      <c r="K188" s="5">
        <f t="shared" si="11"/>
        <v>-0.35282935917436936</v>
      </c>
      <c r="L188" s="5"/>
      <c r="M188" s="5"/>
      <c r="N188" s="5"/>
      <c r="O188" s="5"/>
      <c r="P188" s="5"/>
      <c r="Q188" s="5"/>
      <c r="R188" s="5"/>
    </row>
    <row r="189" spans="2:18" x14ac:dyDescent="0.25">
      <c r="B189" s="6">
        <f>'Monthly return GPFG'!B190</f>
        <v>41455</v>
      </c>
      <c r="C189" s="8">
        <f>LN(1+('Monthly return GPFG'!D190-'Interest rate'!M189))</f>
        <v>6.4004271580166625E-3</v>
      </c>
      <c r="D189" s="8">
        <f>LN(1+('Monthly return GPFG'!L190-'Interest rate'!M189))</f>
        <v>-2.9935334418654154E-2</v>
      </c>
      <c r="E189" s="8">
        <f>SUM(C$4:C189)</f>
        <v>9.7700936378766229E-2</v>
      </c>
      <c r="F189" s="8">
        <f>SUM(D$4:D189)</f>
        <v>0.15037518123923976</v>
      </c>
      <c r="G189" s="5"/>
      <c r="H189" s="6">
        <f t="shared" si="8"/>
        <v>41455</v>
      </c>
      <c r="I189" s="8">
        <f t="shared" si="9"/>
        <v>1.8866863468122837E-2</v>
      </c>
      <c r="J189" s="8">
        <f t="shared" si="10"/>
        <v>2.3511384975405739E-2</v>
      </c>
      <c r="K189" s="8">
        <f t="shared" si="11"/>
        <v>-0.55294835158833455</v>
      </c>
      <c r="L189" s="5"/>
      <c r="M189" s="5"/>
      <c r="N189" s="5"/>
      <c r="O189" s="5"/>
      <c r="P189" s="5"/>
      <c r="Q189" s="5"/>
      <c r="R189" s="5"/>
    </row>
    <row r="190" spans="2:18" x14ac:dyDescent="0.25">
      <c r="B190" s="3">
        <f>'Monthly return GPFG'!B191</f>
        <v>41486</v>
      </c>
      <c r="C190" s="5">
        <f>LN(1+('Monthly return GPFG'!D191-'Interest rate'!M190))</f>
        <v>5.9006737193521624E-3</v>
      </c>
      <c r="D190" s="5">
        <f>LN(1+('Monthly return GPFG'!L191-'Interest rate'!M190))</f>
        <v>3.0347019141193816E-2</v>
      </c>
      <c r="E190" s="5">
        <f>SUM(C$4:C190)</f>
        <v>0.10360161009811839</v>
      </c>
      <c r="F190" s="5">
        <f>SUM(D$4:D190)</f>
        <v>0.18072220038043357</v>
      </c>
      <c r="G190" s="5"/>
      <c r="H190" s="3">
        <f t="shared" si="8"/>
        <v>41486</v>
      </c>
      <c r="I190" s="5">
        <f t="shared" si="9"/>
        <v>1.8716820390164E-2</v>
      </c>
      <c r="J190" s="5">
        <f t="shared" si="10"/>
        <v>2.3700509248050082E-2</v>
      </c>
      <c r="K190" s="5">
        <f t="shared" si="11"/>
        <v>-0.60343444841216598</v>
      </c>
      <c r="L190" s="5"/>
      <c r="M190" s="5"/>
      <c r="N190" s="5"/>
      <c r="O190" s="5"/>
      <c r="P190" s="5"/>
      <c r="Q190" s="5"/>
      <c r="R190" s="5"/>
    </row>
    <row r="191" spans="2:18" x14ac:dyDescent="0.25">
      <c r="B191" s="6">
        <f>'Monthly return GPFG'!B192</f>
        <v>41517</v>
      </c>
      <c r="C191" s="8">
        <f>LN(1+('Monthly return GPFG'!D192-'Interest rate'!M191))</f>
        <v>1.9801761487492076E-2</v>
      </c>
      <c r="D191" s="8">
        <f>LN(1+('Monthly return GPFG'!L192-'Interest rate'!M191))</f>
        <v>-1.3756017829020098E-2</v>
      </c>
      <c r="E191" s="8">
        <f>SUM(C$4:C191)</f>
        <v>0.12340337158561046</v>
      </c>
      <c r="F191" s="8">
        <f>SUM(D$4:D191)</f>
        <v>0.16696618255141349</v>
      </c>
      <c r="G191" s="5"/>
      <c r="H191" s="6">
        <f t="shared" si="8"/>
        <v>41517</v>
      </c>
      <c r="I191" s="8">
        <f t="shared" si="9"/>
        <v>1.2884779094910554E-2</v>
      </c>
      <c r="J191" s="8">
        <f t="shared" si="10"/>
        <v>2.1435535323541449E-2</v>
      </c>
      <c r="K191" s="8">
        <f t="shared" si="11"/>
        <v>-1.7676725956164965</v>
      </c>
      <c r="L191" s="5"/>
      <c r="M191" s="5"/>
      <c r="N191" s="5"/>
      <c r="O191" s="5"/>
      <c r="P191" s="5"/>
      <c r="Q191" s="5"/>
      <c r="R191" s="5"/>
    </row>
    <row r="192" spans="2:18" x14ac:dyDescent="0.25">
      <c r="B192" s="3">
        <f>'Monthly return GPFG'!B193</f>
        <v>41547</v>
      </c>
      <c r="C192" s="5">
        <f>LN(1+('Monthly return GPFG'!D193-'Interest rate'!M192))</f>
        <v>2.7399142724069108E-2</v>
      </c>
      <c r="D192" s="5">
        <f>LN(1+('Monthly return GPFG'!L193-'Interest rate'!M192))</f>
        <v>2.8251060259620275E-2</v>
      </c>
      <c r="E192" s="5">
        <f>SUM(C$4:C192)</f>
        <v>0.15080251430967956</v>
      </c>
      <c r="F192" s="5">
        <f>SUM(D$4:D192)</f>
        <v>0.19521724281103375</v>
      </c>
      <c r="G192" s="5"/>
      <c r="H192" s="3">
        <f t="shared" si="8"/>
        <v>41547</v>
      </c>
      <c r="I192" s="5">
        <f t="shared" si="9"/>
        <v>1.3381206538221734E-2</v>
      </c>
      <c r="J192" s="5">
        <f t="shared" si="10"/>
        <v>1.972594083271649E-2</v>
      </c>
      <c r="K192" s="5">
        <f t="shared" si="11"/>
        <v>-1.1731259813443773</v>
      </c>
      <c r="L192" s="5"/>
      <c r="M192" s="5"/>
      <c r="N192" s="5"/>
      <c r="O192" s="5"/>
      <c r="P192" s="5"/>
      <c r="Q192" s="5"/>
      <c r="R192" s="5"/>
    </row>
    <row r="193" spans="2:18" x14ac:dyDescent="0.25">
      <c r="B193" s="6">
        <f>'Monthly return GPFG'!B194</f>
        <v>41578</v>
      </c>
      <c r="C193" s="8">
        <f>LN(1+('Monthly return GPFG'!D194-'Interest rate'!M193))</f>
        <v>1.6686243114649339E-2</v>
      </c>
      <c r="D193" s="8">
        <f>LN(1+('Monthly return GPFG'!L194-'Interest rate'!M193))</f>
        <v>2.7105166340040336E-2</v>
      </c>
      <c r="E193" s="8">
        <f>SUM(C$4:C193)</f>
        <v>0.16748875742432889</v>
      </c>
      <c r="F193" s="8">
        <f>SUM(D$4:D193)</f>
        <v>0.2223224091510741</v>
      </c>
      <c r="G193" s="5"/>
      <c r="H193" s="6">
        <f t="shared" si="8"/>
        <v>41578</v>
      </c>
      <c r="I193" s="8">
        <f t="shared" si="9"/>
        <v>1.342283324151633E-2</v>
      </c>
      <c r="J193" s="8">
        <f t="shared" si="10"/>
        <v>1.8674862415743294E-2</v>
      </c>
      <c r="K193" s="8">
        <f t="shared" si="11"/>
        <v>-0.93564821886645699</v>
      </c>
      <c r="L193" s="5"/>
      <c r="M193" s="5"/>
      <c r="N193" s="5"/>
      <c r="O193" s="5"/>
      <c r="P193" s="5"/>
      <c r="Q193" s="5"/>
      <c r="R193" s="5"/>
    </row>
    <row r="194" spans="2:18" x14ac:dyDescent="0.25">
      <c r="B194" s="3">
        <f>'Monthly return GPFG'!B195</f>
        <v>41608</v>
      </c>
      <c r="C194" s="5">
        <f>LN(1+('Monthly return GPFG'!D195-'Interest rate'!M194))</f>
        <v>3.2283231915088029E-2</v>
      </c>
      <c r="D194" s="5">
        <f>LN(1+('Monthly return GPFG'!L195-'Interest rate'!M194))</f>
        <v>7.8145680318135301E-3</v>
      </c>
      <c r="E194" s="5">
        <f>SUM(C$4:C194)</f>
        <v>0.19977198933941692</v>
      </c>
      <c r="F194" s="5">
        <f>SUM(D$4:D194)</f>
        <v>0.23013697718288761</v>
      </c>
      <c r="G194" s="5"/>
      <c r="H194" s="3">
        <f t="shared" si="8"/>
        <v>41608</v>
      </c>
      <c r="I194" s="5">
        <f t="shared" si="9"/>
        <v>1.4129104457385619E-2</v>
      </c>
      <c r="J194" s="5">
        <f t="shared" si="10"/>
        <v>1.7980871248462989E-2</v>
      </c>
      <c r="K194" s="5">
        <f t="shared" si="11"/>
        <v>-0.61954190903039918</v>
      </c>
      <c r="L194" s="5"/>
      <c r="M194" s="5"/>
      <c r="N194" s="5"/>
      <c r="O194" s="5"/>
      <c r="P194" s="5"/>
      <c r="Q194" s="5"/>
      <c r="R194" s="5"/>
    </row>
    <row r="195" spans="2:18" x14ac:dyDescent="0.25">
      <c r="B195" s="9">
        <f>'Monthly return GPFG'!B196</f>
        <v>41639</v>
      </c>
      <c r="C195" s="11">
        <f>LN(1+('Monthly return GPFG'!D196-'Interest rate'!M195))</f>
        <v>1.0424781912173433E-3</v>
      </c>
      <c r="D195" s="11">
        <f>LN(1+('Monthly return GPFG'!L196-'Interest rate'!M195))</f>
        <v>6.8276515674832883E-3</v>
      </c>
      <c r="E195" s="8">
        <f>SUM(C$4:C195)</f>
        <v>0.20081446753063426</v>
      </c>
      <c r="F195" s="8">
        <f>SUM(D$4:D195)</f>
        <v>0.23696462875037091</v>
      </c>
      <c r="G195" s="5"/>
      <c r="H195" s="9">
        <f t="shared" si="8"/>
        <v>41639</v>
      </c>
      <c r="I195" s="11">
        <f t="shared" si="9"/>
        <v>1.397761834576965E-2</v>
      </c>
      <c r="J195" s="11">
        <f t="shared" si="10"/>
        <v>1.7977432506331846E-2</v>
      </c>
      <c r="K195" s="11">
        <f t="shared" si="11"/>
        <v>-0.65420366157215304</v>
      </c>
      <c r="L195" s="5"/>
      <c r="M195" s="5"/>
      <c r="N195" s="5"/>
      <c r="O195" s="5"/>
      <c r="P195" s="5"/>
      <c r="Q195" s="5"/>
      <c r="R195" s="5"/>
    </row>
    <row r="196" spans="2:18" x14ac:dyDescent="0.25">
      <c r="B196" s="3">
        <f>'Monthly return GPFG'!B197</f>
        <v>41670</v>
      </c>
      <c r="C196" s="5">
        <f>LN(1+('Monthly return GPFG'!D197-'Interest rate'!M196))</f>
        <v>1.2234344400742333E-2</v>
      </c>
      <c r="D196" s="5">
        <f>LN(1+('Monthly return GPFG'!L197-'Interest rate'!M196))</f>
        <v>-1.5070580129765948E-2</v>
      </c>
      <c r="E196" s="5">
        <f>SUM(C$4:C196)</f>
        <v>0.21304881193137659</v>
      </c>
      <c r="F196" s="5">
        <f>SUM(D$4:D196)</f>
        <v>0.22189404862060497</v>
      </c>
      <c r="G196" s="5"/>
      <c r="H196" s="3">
        <f t="shared" ref="H196:H243" si="12">B196</f>
        <v>41670</v>
      </c>
      <c r="I196" s="5">
        <f t="shared" si="9"/>
        <v>1.3678143374164245E-2</v>
      </c>
      <c r="J196" s="5">
        <f t="shared" si="10"/>
        <v>1.7962610542961836E-2</v>
      </c>
      <c r="K196" s="5">
        <f t="shared" si="11"/>
        <v>-0.72458499947324462</v>
      </c>
      <c r="L196" s="5"/>
      <c r="M196" s="5"/>
      <c r="N196" s="5"/>
      <c r="O196" s="5"/>
      <c r="P196" s="5"/>
      <c r="Q196" s="5"/>
      <c r="R196" s="5"/>
    </row>
    <row r="197" spans="2:18" x14ac:dyDescent="0.25">
      <c r="B197" s="6">
        <f>'Monthly return GPFG'!B198</f>
        <v>41698</v>
      </c>
      <c r="C197" s="8">
        <f>LN(1+('Monthly return GPFG'!D198-'Interest rate'!M197))</f>
        <v>-1.0139258858781296E-2</v>
      </c>
      <c r="D197" s="8">
        <f>LN(1+('Monthly return GPFG'!L198-'Interest rate'!M197))</f>
        <v>2.7033431441786507E-2</v>
      </c>
      <c r="E197" s="8">
        <f>SUM(C$4:C197)</f>
        <v>0.20290955307259528</v>
      </c>
      <c r="F197" s="8">
        <f>SUM(D$4:D197)</f>
        <v>0.24892748006239146</v>
      </c>
      <c r="G197" s="5"/>
      <c r="H197" s="6">
        <f t="shared" si="12"/>
        <v>41698</v>
      </c>
      <c r="I197" s="8">
        <f t="shared" si="9"/>
        <v>1.3250338484549231E-2</v>
      </c>
      <c r="J197" s="8">
        <f t="shared" si="10"/>
        <v>1.7909056339366975E-2</v>
      </c>
      <c r="K197" s="8">
        <f t="shared" si="11"/>
        <v>-0.82680192316323153</v>
      </c>
      <c r="L197" s="5"/>
      <c r="M197" s="5"/>
      <c r="N197" s="5"/>
      <c r="O197" s="5"/>
      <c r="P197" s="5"/>
      <c r="Q197" s="5"/>
      <c r="R197" s="5"/>
    </row>
    <row r="198" spans="2:18" x14ac:dyDescent="0.25">
      <c r="B198" s="3">
        <f>'Monthly return GPFG'!B199</f>
        <v>41729</v>
      </c>
      <c r="C198" s="5">
        <f>LN(1+('Monthly return GPFG'!D199-'Interest rate'!M198))</f>
        <v>-4.2920428248897358E-5</v>
      </c>
      <c r="D198" s="5">
        <f>LN(1+('Monthly return GPFG'!L199-'Interest rate'!M198))</f>
        <v>8.481063333577128E-4</v>
      </c>
      <c r="E198" s="5">
        <f>SUM(C$4:C198)</f>
        <v>0.20286663264434637</v>
      </c>
      <c r="F198" s="5">
        <f>SUM(D$4:D198)</f>
        <v>0.24977558639574918</v>
      </c>
      <c r="G198" s="5"/>
      <c r="H198" s="3">
        <f t="shared" si="12"/>
        <v>41729</v>
      </c>
      <c r="I198" s="5">
        <f t="shared" si="9"/>
        <v>1.3132289780872252E-2</v>
      </c>
      <c r="J198" s="5">
        <f t="shared" si="10"/>
        <v>1.7926111642053402E-2</v>
      </c>
      <c r="K198" s="5">
        <f t="shared" si="11"/>
        <v>-0.86333644673041099</v>
      </c>
      <c r="L198" s="5"/>
      <c r="M198" s="5"/>
      <c r="N198" s="5"/>
      <c r="O198" s="5"/>
      <c r="P198" s="5"/>
      <c r="Q198" s="5"/>
      <c r="R198" s="5"/>
    </row>
    <row r="199" spans="2:18" x14ac:dyDescent="0.25">
      <c r="B199" s="6">
        <f>'Monthly return GPFG'!B200</f>
        <v>41759</v>
      </c>
      <c r="C199" s="12">
        <f>LN(1+('Monthly return GPFG'!D200-'Interest rate'!M199))</f>
        <v>3.5113013192257631E-3</v>
      </c>
      <c r="D199" s="12">
        <f>LN(1+('Monthly return GPFG'!L200-'Interest rate'!M199))</f>
        <v>4.5892158332668945E-3</v>
      </c>
      <c r="E199" s="8">
        <f>SUM(C$4:C199)</f>
        <v>0.20637793396357212</v>
      </c>
      <c r="F199" s="12">
        <f>SUM(D$4:D199)</f>
        <v>0.25436480222901608</v>
      </c>
      <c r="G199" s="139"/>
      <c r="H199" s="6">
        <f t="shared" si="12"/>
        <v>41759</v>
      </c>
      <c r="I199" s="12">
        <f t="shared" si="9"/>
        <v>1.2886625635442581E-2</v>
      </c>
      <c r="J199" s="12">
        <f t="shared" si="10"/>
        <v>1.7536464135377555E-2</v>
      </c>
      <c r="K199" s="12">
        <f t="shared" si="11"/>
        <v>-0.85184928584041386</v>
      </c>
      <c r="L199" s="13"/>
      <c r="M199" s="139"/>
      <c r="N199" s="139"/>
      <c r="O199" s="139"/>
      <c r="P199" s="139"/>
      <c r="Q199" s="139"/>
      <c r="R199" s="139"/>
    </row>
    <row r="200" spans="2:18" x14ac:dyDescent="0.25">
      <c r="B200" s="3">
        <f>'Monthly return GPFG'!B201</f>
        <v>41790</v>
      </c>
      <c r="C200" s="13">
        <f>LN(1+('Monthly return GPFG'!D201-'Interest rate'!M200))</f>
        <v>1.618177518300316E-2</v>
      </c>
      <c r="D200" s="13">
        <f>LN(1+('Monthly return GPFG'!L201-'Interest rate'!M200))</f>
        <v>1.7540103959462986E-2</v>
      </c>
      <c r="E200" s="5">
        <f>SUM(C$4:C200)</f>
        <v>0.22255970914657527</v>
      </c>
      <c r="F200" s="13">
        <f>SUM(D$4:D200)</f>
        <v>0.27190490618847907</v>
      </c>
      <c r="G200" s="139"/>
      <c r="H200" s="3">
        <f t="shared" si="12"/>
        <v>41790</v>
      </c>
      <c r="I200" s="13">
        <f t="shared" si="9"/>
        <v>1.2259023233321363E-2</v>
      </c>
      <c r="J200" s="13">
        <f t="shared" si="10"/>
        <v>1.4670688107862659E-2</v>
      </c>
      <c r="K200" s="13">
        <f t="shared" si="11"/>
        <v>-0.43215239081965529</v>
      </c>
      <c r="L200" s="13"/>
      <c r="M200" s="139"/>
      <c r="N200" s="139"/>
      <c r="O200" s="139"/>
      <c r="P200" s="139"/>
      <c r="Q200" s="139"/>
      <c r="R200" s="139"/>
    </row>
    <row r="201" spans="2:18" x14ac:dyDescent="0.25">
      <c r="B201" s="6">
        <f>'Monthly return GPFG'!B202</f>
        <v>41820</v>
      </c>
      <c r="C201" s="12">
        <f>LN(1+('Monthly return GPFG'!D202-'Interest rate'!M201))</f>
        <v>3.7427751774188132E-2</v>
      </c>
      <c r="D201" s="12">
        <f>LN(1+('Monthly return GPFG'!L202-'Interest rate'!M201))</f>
        <v>5.7735046242518712E-3</v>
      </c>
      <c r="E201" s="8">
        <f>SUM(C$4:C201)</f>
        <v>0.25998746092076341</v>
      </c>
      <c r="F201" s="12">
        <f>SUM(D$4:D201)</f>
        <v>0.27767841081273092</v>
      </c>
      <c r="G201" s="139"/>
      <c r="H201" s="6">
        <f t="shared" si="12"/>
        <v>41820</v>
      </c>
      <c r="I201" s="12">
        <f t="shared" si="9"/>
        <v>1.3375381010994709E-2</v>
      </c>
      <c r="J201" s="12">
        <f t="shared" si="10"/>
        <v>1.455664276724585E-2</v>
      </c>
      <c r="K201" s="12">
        <f t="shared" si="11"/>
        <v>-0.1844319773510269</v>
      </c>
      <c r="L201" s="13"/>
      <c r="M201" s="139"/>
      <c r="N201" s="139"/>
      <c r="O201" s="139"/>
      <c r="P201" s="139"/>
      <c r="Q201" s="139"/>
      <c r="R201" s="139"/>
    </row>
    <row r="202" spans="2:18" x14ac:dyDescent="0.25">
      <c r="B202" s="3">
        <f>'Monthly return GPFG'!B203</f>
        <v>41851</v>
      </c>
      <c r="C202" s="13">
        <f>LN(1+('Monthly return GPFG'!D203-'Interest rate'!M202))</f>
        <v>7.1530382019231375E-3</v>
      </c>
      <c r="D202" s="13">
        <f>LN(1+('Monthly return GPFG'!L203-'Interest rate'!M202))</f>
        <v>-7.2086280288384992E-3</v>
      </c>
      <c r="E202" s="5">
        <f>SUM(C$4:C202)</f>
        <v>0.26714049912268656</v>
      </c>
      <c r="F202" s="13">
        <f>SUM(D$4:D202)</f>
        <v>0.27046978278389244</v>
      </c>
      <c r="G202" s="139"/>
      <c r="H202" s="3">
        <f t="shared" si="12"/>
        <v>41851</v>
      </c>
      <c r="I202" s="13">
        <f t="shared" si="9"/>
        <v>1.329263585311957E-2</v>
      </c>
      <c r="J202" s="13">
        <f t="shared" si="10"/>
        <v>1.4934739563967353E-2</v>
      </c>
      <c r="K202" s="13">
        <f t="shared" si="11"/>
        <v>-0.26233054811363948</v>
      </c>
      <c r="L202" s="13"/>
      <c r="M202" s="139"/>
      <c r="N202" s="139"/>
      <c r="O202" s="139"/>
      <c r="P202" s="139"/>
      <c r="Q202" s="139"/>
      <c r="R202" s="139"/>
    </row>
    <row r="203" spans="2:18" x14ac:dyDescent="0.25">
      <c r="B203" s="6">
        <f>'Monthly return GPFG'!B204</f>
        <v>41882</v>
      </c>
      <c r="C203" s="12">
        <f>LN(1+('Monthly return GPFG'!D204-'Interest rate'!M203))</f>
        <v>-9.4715386862443511E-3</v>
      </c>
      <c r="D203" s="12">
        <f>LN(1+('Monthly return GPFG'!L204-'Interest rate'!M203))</f>
        <v>1.6158447087207373E-2</v>
      </c>
      <c r="E203" s="8">
        <f>SUM(C$4:C203)</f>
        <v>0.25766896043644222</v>
      </c>
      <c r="F203" s="12">
        <f>SUM(D$4:D203)</f>
        <v>0.28662822987109982</v>
      </c>
      <c r="G203" s="139"/>
      <c r="H203" s="6">
        <f t="shared" si="12"/>
        <v>41882</v>
      </c>
      <c r="I203" s="12">
        <f t="shared" si="9"/>
        <v>1.28381297185948E-2</v>
      </c>
      <c r="J203" s="12">
        <f t="shared" si="10"/>
        <v>1.49818332314607E-2</v>
      </c>
      <c r="K203" s="12">
        <f t="shared" si="11"/>
        <v>-0.36184097735153464</v>
      </c>
      <c r="L203" s="13"/>
      <c r="M203" s="139"/>
      <c r="N203" s="139"/>
      <c r="O203" s="139"/>
      <c r="P203" s="139"/>
      <c r="Q203" s="139"/>
      <c r="R203" s="139"/>
    </row>
    <row r="204" spans="2:18" x14ac:dyDescent="0.25">
      <c r="B204" s="3">
        <f>'Monthly return GPFG'!B205</f>
        <v>41912</v>
      </c>
      <c r="C204" s="13">
        <f>LN(1+('Monthly return GPFG'!D205-'Interest rate'!M204))</f>
        <v>1.8078213368669901E-3</v>
      </c>
      <c r="D204" s="13">
        <f>LN(1+('Monthly return GPFG'!L205-'Interest rate'!M204))</f>
        <v>-1.2360457998809001E-2</v>
      </c>
      <c r="E204" s="5">
        <f>SUM(C$4:C204)</f>
        <v>0.25947678177330918</v>
      </c>
      <c r="F204" s="13">
        <f>SUM(D$4:D204)</f>
        <v>0.27426777187229079</v>
      </c>
      <c r="G204" s="139"/>
      <c r="H204" s="3">
        <f t="shared" si="12"/>
        <v>41912</v>
      </c>
      <c r="I204" s="13">
        <f t="shared" si="9"/>
        <v>1.299129675377033E-2</v>
      </c>
      <c r="J204" s="13">
        <f t="shared" si="10"/>
        <v>1.5582373555559198E-2</v>
      </c>
      <c r="K204" s="13">
        <f t="shared" si="11"/>
        <v>-0.43867340829793766</v>
      </c>
      <c r="L204" s="13"/>
      <c r="M204" s="139"/>
      <c r="N204" s="139"/>
      <c r="O204" s="139"/>
      <c r="P204" s="139"/>
      <c r="Q204" s="139"/>
      <c r="R204" s="139"/>
    </row>
    <row r="205" spans="2:18" x14ac:dyDescent="0.25">
      <c r="B205" s="6">
        <f>'Monthly return GPFG'!B206</f>
        <v>41943</v>
      </c>
      <c r="C205" s="12">
        <f>LN(1+('Monthly return GPFG'!D206-'Interest rate'!M205))</f>
        <v>4.8720073289523574E-2</v>
      </c>
      <c r="D205" s="12">
        <f>LN(1+('Monthly return GPFG'!L206-'Interest rate'!M205))</f>
        <v>5.1897459776282023E-3</v>
      </c>
      <c r="E205" s="8">
        <f>SUM(C$4:C205)</f>
        <v>0.30819685506283279</v>
      </c>
      <c r="F205" s="12">
        <f>SUM(D$4:D205)</f>
        <v>0.27945751784991901</v>
      </c>
      <c r="G205" s="139"/>
      <c r="H205" s="6">
        <f t="shared" si="12"/>
        <v>41943</v>
      </c>
      <c r="I205" s="12">
        <f t="shared" si="9"/>
        <v>1.4791730246965581E-2</v>
      </c>
      <c r="J205" s="12">
        <f t="shared" si="10"/>
        <v>1.5543535481840988E-2</v>
      </c>
      <c r="K205" s="12">
        <f t="shared" si="11"/>
        <v>-0.10423538931318345</v>
      </c>
      <c r="L205" s="13"/>
      <c r="M205" s="139"/>
      <c r="N205" s="139"/>
      <c r="O205" s="139"/>
      <c r="P205" s="139"/>
      <c r="Q205" s="139"/>
      <c r="R205" s="139"/>
    </row>
    <row r="206" spans="2:18" x14ac:dyDescent="0.25">
      <c r="B206" s="3">
        <f>'Monthly return GPFG'!B207</f>
        <v>41973</v>
      </c>
      <c r="C206" s="13">
        <f>LN(1+('Monthly return GPFG'!D207-'Interest rate'!M206))</f>
        <v>4.4917207748400773E-2</v>
      </c>
      <c r="D206" s="13">
        <f>LN(1+('Monthly return GPFG'!L207-'Interest rate'!M206))</f>
        <v>1.940706365232937E-2</v>
      </c>
      <c r="E206" s="5">
        <f>SUM(C$4:C206)</f>
        <v>0.35311406281123359</v>
      </c>
      <c r="F206" s="13">
        <f>SUM(D$4:D206)</f>
        <v>0.29886458150224837</v>
      </c>
      <c r="G206" s="139"/>
      <c r="H206" s="3">
        <f t="shared" si="12"/>
        <v>41973</v>
      </c>
      <c r="I206" s="13">
        <f t="shared" si="9"/>
        <v>1.596019788228201E-2</v>
      </c>
      <c r="J206" s="13">
        <f t="shared" si="10"/>
        <v>1.5688229269903542E-2</v>
      </c>
      <c r="K206" s="13">
        <f t="shared" si="11"/>
        <v>3.3790480983714039E-2</v>
      </c>
      <c r="L206" s="13"/>
      <c r="M206" s="139"/>
      <c r="N206" s="139"/>
      <c r="O206" s="139"/>
      <c r="P206" s="139"/>
      <c r="Q206" s="139"/>
      <c r="R206" s="139"/>
    </row>
    <row r="207" spans="2:18" x14ac:dyDescent="0.25">
      <c r="B207" s="9">
        <f>'Monthly return GPFG'!B208</f>
        <v>42004</v>
      </c>
      <c r="C207" s="11">
        <f>LN(1+('Monthly return GPFG'!D208-'Interest rate'!M207))</f>
        <v>4.8465609900197326E-2</v>
      </c>
      <c r="D207" s="11">
        <f>LN(1+('Monthly return GPFG'!L208-'Interest rate'!M207))</f>
        <v>-5.2548800406510996E-3</v>
      </c>
      <c r="E207" s="8">
        <f>SUM(C$4:C207)</f>
        <v>0.40157967271143091</v>
      </c>
      <c r="F207" s="8">
        <f>SUM(D$4:D207)</f>
        <v>0.29360970146159726</v>
      </c>
      <c r="G207" s="5"/>
      <c r="H207" s="9">
        <f t="shared" si="12"/>
        <v>42004</v>
      </c>
      <c r="I207" s="11">
        <f t="shared" si="9"/>
        <v>1.704694950063838E-2</v>
      </c>
      <c r="J207" s="11">
        <f t="shared" si="10"/>
        <v>1.58942224604561E-2</v>
      </c>
      <c r="K207" s="11">
        <f t="shared" si="11"/>
        <v>0.13066888272756716</v>
      </c>
      <c r="L207" s="5"/>
      <c r="M207" s="5"/>
      <c r="N207" s="5"/>
      <c r="O207" s="5"/>
      <c r="P207" s="5"/>
      <c r="Q207" s="5"/>
      <c r="R207" s="5"/>
    </row>
    <row r="208" spans="2:18" x14ac:dyDescent="0.25">
      <c r="B208" s="3">
        <f>'Monthly return GPFG'!B209</f>
        <v>42035</v>
      </c>
      <c r="C208" s="5">
        <f>LN(1+('Monthly return GPFG'!D209-'Interest rate'!M208))</f>
        <v>2.4853531854706928E-2</v>
      </c>
      <c r="D208" s="5">
        <f>LN(1+('Monthly return GPFG'!L209-'Interest rate'!M208))</f>
        <v>1.1519531909618392E-2</v>
      </c>
      <c r="E208" s="5">
        <f>SUM(C$4:C208)</f>
        <v>0.42643320456613787</v>
      </c>
      <c r="F208" s="5">
        <f>SUM(D$4:D208)</f>
        <v>0.30512923337121567</v>
      </c>
      <c r="G208" s="5"/>
      <c r="H208" s="3">
        <f t="shared" si="12"/>
        <v>42035</v>
      </c>
      <c r="I208" s="5">
        <f t="shared" si="9"/>
        <v>1.7108973222939122E-2</v>
      </c>
      <c r="J208" s="5">
        <f t="shared" si="10"/>
        <v>1.5301508665727012E-2</v>
      </c>
      <c r="K208" s="5">
        <f t="shared" si="11"/>
        <v>0.20012778332582215</v>
      </c>
      <c r="L208" s="5"/>
      <c r="M208" s="5"/>
      <c r="N208" s="5"/>
      <c r="O208" s="5"/>
      <c r="P208" s="5"/>
      <c r="Q208" s="5"/>
      <c r="R208" s="5"/>
    </row>
    <row r="209" spans="2:18" x14ac:dyDescent="0.25">
      <c r="B209" s="6">
        <f>'Monthly return GPFG'!B210</f>
        <v>42063</v>
      </c>
      <c r="C209" s="8">
        <f>LN(1+('Monthly return GPFG'!D210-'Interest rate'!M209))</f>
        <v>1.6470235530228458E-2</v>
      </c>
      <c r="D209" s="8">
        <f>LN(1+('Monthly return GPFG'!L210-'Interest rate'!M209))</f>
        <v>3.2655526208364774E-2</v>
      </c>
      <c r="E209" s="8">
        <f>SUM(C$4:C209)</f>
        <v>0.44290344009636634</v>
      </c>
      <c r="F209" s="8">
        <f>SUM(D$4:D209)</f>
        <v>0.33778475957958043</v>
      </c>
      <c r="G209" s="5"/>
      <c r="H209" s="6">
        <f t="shared" si="12"/>
        <v>42063</v>
      </c>
      <c r="I209" s="8">
        <f t="shared" si="9"/>
        <v>1.6747819260168859E-2</v>
      </c>
      <c r="J209" s="8">
        <f t="shared" si="10"/>
        <v>1.6164962204443408E-2</v>
      </c>
      <c r="K209" s="8">
        <f t="shared" si="11"/>
        <v>6.8392757382365568E-2</v>
      </c>
      <c r="L209" s="5"/>
      <c r="M209" s="5"/>
      <c r="N209" s="5"/>
      <c r="O209" s="5"/>
      <c r="P209" s="5"/>
      <c r="Q209" s="5"/>
      <c r="R209" s="5"/>
    </row>
    <row r="210" spans="2:18" x14ac:dyDescent="0.25">
      <c r="B210" s="3">
        <f>'Monthly return GPFG'!B211</f>
        <v>42094</v>
      </c>
      <c r="C210" s="5">
        <f>LN(1+('Monthly return GPFG'!D211-'Interest rate'!M210))</f>
        <v>4.1509974158153273E-2</v>
      </c>
      <c r="D210" s="5">
        <f>LN(1+('Monthly return GPFG'!L211-'Interest rate'!M210))</f>
        <v>4.3218030323652727E-3</v>
      </c>
      <c r="E210" s="5">
        <f>SUM(C$4:C210)</f>
        <v>0.48441341425451961</v>
      </c>
      <c r="F210" s="5">
        <f>SUM(D$4:D210)</f>
        <v>0.34210656261194572</v>
      </c>
      <c r="G210" s="5"/>
      <c r="H210" s="3">
        <f t="shared" si="12"/>
        <v>42094</v>
      </c>
      <c r="I210" s="5">
        <f t="shared" si="9"/>
        <v>1.7434994309427871E-2</v>
      </c>
      <c r="J210" s="5">
        <f t="shared" si="10"/>
        <v>1.6161456583153138E-2</v>
      </c>
      <c r="K210" s="5">
        <f t="shared" si="11"/>
        <v>0.1407542755941297</v>
      </c>
      <c r="L210" s="5"/>
      <c r="M210" s="5"/>
      <c r="N210" s="5"/>
      <c r="O210" s="5"/>
      <c r="P210" s="5"/>
      <c r="Q210" s="5"/>
      <c r="R210" s="5"/>
    </row>
    <row r="211" spans="2:18" x14ac:dyDescent="0.25">
      <c r="B211" s="6">
        <f>'Monthly return GPFG'!B212</f>
        <v>42124</v>
      </c>
      <c r="C211" s="8">
        <f>LN(1+('Monthly return GPFG'!D212-'Interest rate'!M211))</f>
        <v>-4.105076161095151E-2</v>
      </c>
      <c r="D211" s="8">
        <f>LN(1+('Monthly return GPFG'!L212-'Interest rate'!M211))</f>
        <v>7.062934760222999E-3</v>
      </c>
      <c r="E211" s="8">
        <f>SUM(C$4:C211)</f>
        <v>0.44336265264356811</v>
      </c>
      <c r="F211" s="8">
        <f>SUM(D$4:D211)</f>
        <v>0.34916949737216874</v>
      </c>
      <c r="G211" s="5"/>
      <c r="H211" s="6">
        <f t="shared" si="12"/>
        <v>42124</v>
      </c>
      <c r="I211" s="8">
        <f t="shared" si="9"/>
        <v>2.1137354206671028E-2</v>
      </c>
      <c r="J211" s="8">
        <f t="shared" si="10"/>
        <v>1.6006098094289614E-2</v>
      </c>
      <c r="K211" s="8">
        <f t="shared" si="11"/>
        <v>0.42658414359122221</v>
      </c>
      <c r="L211" s="5"/>
      <c r="M211" s="5"/>
      <c r="N211" s="5"/>
      <c r="O211" s="5"/>
      <c r="P211" s="5"/>
      <c r="Q211" s="5"/>
      <c r="R211" s="5"/>
    </row>
    <row r="212" spans="2:18" x14ac:dyDescent="0.25">
      <c r="B212" s="3">
        <f>'Monthly return GPFG'!B213</f>
        <v>42155</v>
      </c>
      <c r="C212" s="5">
        <f>LN(1+('Monthly return GPFG'!D213-'Interest rate'!M212))</f>
        <v>2.7827839618556467E-2</v>
      </c>
      <c r="D212" s="5">
        <f>LN(1+('Monthly return GPFG'!L213-'Interest rate'!M212))</f>
        <v>6.1397370917981777E-3</v>
      </c>
      <c r="E212" s="5">
        <f>SUM(C$4:C212)</f>
        <v>0.47119049226212456</v>
      </c>
      <c r="F212" s="5">
        <f>SUM(D$4:D212)</f>
        <v>0.35530923446396689</v>
      </c>
      <c r="G212" s="5"/>
      <c r="H212" s="3">
        <f t="shared" si="12"/>
        <v>42155</v>
      </c>
      <c r="I212" s="5">
        <f t="shared" si="9"/>
        <v>2.1275120920168665E-2</v>
      </c>
      <c r="J212" s="5">
        <f t="shared" si="10"/>
        <v>1.600791870076148E-2</v>
      </c>
      <c r="K212" s="5">
        <f t="shared" si="11"/>
        <v>0.43385762078174384</v>
      </c>
      <c r="L212" s="5"/>
      <c r="M212" s="5"/>
      <c r="N212" s="5"/>
      <c r="O212" s="5"/>
      <c r="P212" s="5"/>
      <c r="Q212" s="5"/>
      <c r="R212" s="5"/>
    </row>
    <row r="213" spans="2:18" x14ac:dyDescent="0.25">
      <c r="B213" s="6">
        <f>'Monthly return GPFG'!B214</f>
        <v>42185</v>
      </c>
      <c r="C213" s="8">
        <f>LN(1+('Monthly return GPFG'!D214-'Interest rate'!M213))</f>
        <v>-9.4950853055423244E-3</v>
      </c>
      <c r="D213" s="8">
        <f>LN(1+('Monthly return GPFG'!L214-'Interest rate'!M213))</f>
        <v>-2.644935926648901E-2</v>
      </c>
      <c r="E213" s="8">
        <f>SUM(C$4:C213)</f>
        <v>0.46169540695658223</v>
      </c>
      <c r="F213" s="8">
        <f>SUM(D$4:D213)</f>
        <v>0.32885987519747789</v>
      </c>
      <c r="G213" s="5"/>
      <c r="H213" s="6">
        <f t="shared" si="12"/>
        <v>42185</v>
      </c>
      <c r="I213" s="8">
        <f t="shared" si="9"/>
        <v>2.1821791312028677E-2</v>
      </c>
      <c r="J213" s="8">
        <f t="shared" si="10"/>
        <v>1.5667649951568312E-2</v>
      </c>
      <c r="K213" s="8">
        <f t="shared" si="11"/>
        <v>0.48450207260927652</v>
      </c>
      <c r="L213" s="5"/>
      <c r="M213" s="5"/>
      <c r="N213" s="5"/>
      <c r="O213" s="5"/>
      <c r="P213" s="5"/>
      <c r="Q213" s="5"/>
      <c r="R213" s="5"/>
    </row>
    <row r="214" spans="2:18" x14ac:dyDescent="0.25">
      <c r="B214" s="3">
        <f>'Monthly return GPFG'!B215</f>
        <v>42216</v>
      </c>
      <c r="C214" s="5">
        <f>LN(1+('Monthly return GPFG'!D215-'Interest rate'!M214))</f>
        <v>3.5373560058995793E-2</v>
      </c>
      <c r="D214" s="5">
        <f>LN(1+('Monthly return GPFG'!L215-'Interest rate'!M214))</f>
        <v>1.3050963611934889E-2</v>
      </c>
      <c r="E214" s="5">
        <f>SUM(C$4:C214)</f>
        <v>0.49706896701557801</v>
      </c>
      <c r="F214" s="5">
        <f>SUM(D$4:D214)</f>
        <v>0.34191083880941275</v>
      </c>
      <c r="G214" s="5"/>
      <c r="H214" s="3">
        <f t="shared" si="12"/>
        <v>42216</v>
      </c>
      <c r="I214" s="5">
        <f t="shared" si="9"/>
        <v>2.2105146904665581E-2</v>
      </c>
      <c r="J214" s="5">
        <f t="shared" si="10"/>
        <v>1.4949347782300547E-2</v>
      </c>
      <c r="K214" s="5">
        <f t="shared" si="11"/>
        <v>0.54264052571326959</v>
      </c>
      <c r="L214" s="5"/>
      <c r="M214" s="5"/>
      <c r="N214" s="5"/>
      <c r="O214" s="5"/>
      <c r="P214" s="5"/>
      <c r="Q214" s="5"/>
      <c r="R214" s="5"/>
    </row>
    <row r="215" spans="2:18" x14ac:dyDescent="0.25">
      <c r="B215" s="6">
        <f>'Monthly return GPFG'!B216</f>
        <v>42247</v>
      </c>
      <c r="C215" s="8">
        <f>LN(1+('Monthly return GPFG'!D216-'Interest rate'!M215))</f>
        <v>-1.6545795644465174E-2</v>
      </c>
      <c r="D215" s="8">
        <f>LN(1+('Monthly return GPFG'!L216-'Interest rate'!M215))</f>
        <v>-4.6593754871825627E-2</v>
      </c>
      <c r="E215" s="8">
        <f>SUM(C$4:C215)</f>
        <v>0.48052317137111283</v>
      </c>
      <c r="F215" s="8">
        <f>SUM(D$4:D215)</f>
        <v>0.29531708393758715</v>
      </c>
      <c r="G215" s="5"/>
      <c r="H215" s="6">
        <f t="shared" si="12"/>
        <v>42247</v>
      </c>
      <c r="I215" s="8">
        <f t="shared" si="9"/>
        <v>2.3084972475460742E-2</v>
      </c>
      <c r="J215" s="8">
        <f t="shared" si="10"/>
        <v>1.8079556373468964E-2</v>
      </c>
      <c r="K215" s="8">
        <f t="shared" si="11"/>
        <v>0.38663806911812171</v>
      </c>
      <c r="L215" s="5"/>
      <c r="M215" s="5"/>
      <c r="N215" s="5"/>
      <c r="O215" s="5"/>
      <c r="P215" s="5"/>
      <c r="Q215" s="5"/>
      <c r="R215" s="5"/>
    </row>
    <row r="216" spans="2:18" x14ac:dyDescent="0.25">
      <c r="B216" s="3">
        <f>'Monthly return GPFG'!B217</f>
        <v>42277</v>
      </c>
      <c r="C216" s="5">
        <f>LN(1+('Monthly return GPFG'!D217-'Interest rate'!M216))</f>
        <v>-8.2909400381765818E-3</v>
      </c>
      <c r="D216" s="5">
        <f>LN(1+('Monthly return GPFG'!L217-'Interest rate'!M216))</f>
        <v>-2.2332829612663557E-2</v>
      </c>
      <c r="E216" s="5">
        <f>SUM(C$4:C216)</f>
        <v>0.47223223133293624</v>
      </c>
      <c r="F216" s="5">
        <f>SUM(D$4:D216)</f>
        <v>0.27298425432492357</v>
      </c>
      <c r="G216" s="5"/>
      <c r="H216" s="3">
        <f t="shared" si="12"/>
        <v>42277</v>
      </c>
      <c r="I216" s="5">
        <f t="shared" si="9"/>
        <v>2.3390964093699285E-2</v>
      </c>
      <c r="J216" s="5">
        <f t="shared" si="10"/>
        <v>1.8241231402163265E-2</v>
      </c>
      <c r="K216" s="5">
        <f t="shared" si="11"/>
        <v>0.39184810991177249</v>
      </c>
      <c r="L216" s="5"/>
      <c r="M216" s="5"/>
      <c r="N216" s="5"/>
      <c r="O216" s="5"/>
      <c r="P216" s="5"/>
      <c r="Q216" s="5"/>
      <c r="R216" s="5"/>
    </row>
    <row r="217" spans="2:18" x14ac:dyDescent="0.25">
      <c r="B217" s="6">
        <f>'Monthly return GPFG'!B218</f>
        <v>42308</v>
      </c>
      <c r="C217" s="8">
        <f>LN(1+('Monthly return GPFG'!D218-'Interest rate'!M217))</f>
        <v>3.8821772825452391E-2</v>
      </c>
      <c r="D217" s="8">
        <f>LN(1+('Monthly return GPFG'!L218-'Interest rate'!M217))</f>
        <v>4.5555338131882721E-2</v>
      </c>
      <c r="E217" s="8">
        <f>SUM(C$4:C217)</f>
        <v>0.51105400415838864</v>
      </c>
      <c r="F217" s="8">
        <f>SUM(D$4:D217)</f>
        <v>0.3185395924568063</v>
      </c>
      <c r="G217" s="5"/>
      <c r="H217" s="6">
        <f t="shared" si="12"/>
        <v>42308</v>
      </c>
      <c r="I217" s="8">
        <f t="shared" si="9"/>
        <v>2.3956047592315538E-2</v>
      </c>
      <c r="J217" s="8">
        <f t="shared" si="10"/>
        <v>1.9626872910231529E-2</v>
      </c>
      <c r="K217" s="8">
        <f t="shared" si="11"/>
        <v>0.32876918464819177</v>
      </c>
      <c r="L217" s="5"/>
      <c r="M217" s="5"/>
      <c r="N217" s="5"/>
      <c r="O217" s="5"/>
      <c r="P217" s="5"/>
      <c r="Q217" s="5"/>
      <c r="R217" s="5"/>
    </row>
    <row r="218" spans="2:18" x14ac:dyDescent="0.25">
      <c r="B218" s="3">
        <f>'Monthly return GPFG'!B219</f>
        <v>42338</v>
      </c>
      <c r="C218" s="5">
        <f>LN(1+('Monthly return GPFG'!D219-'Interest rate'!M218))</f>
        <v>1.283931094907184E-2</v>
      </c>
      <c r="D218" s="5">
        <f>LN(1+('Monthly return GPFG'!L219-'Interest rate'!M218))</f>
        <v>4.7146215379326997E-3</v>
      </c>
      <c r="E218" s="5">
        <f>SUM(C$4:C218)</f>
        <v>0.52389331510746051</v>
      </c>
      <c r="F218" s="5">
        <f>SUM(D$4:D218)</f>
        <v>0.32325421399473897</v>
      </c>
      <c r="G218" s="5"/>
      <c r="H218" s="3">
        <f t="shared" si="12"/>
        <v>42338</v>
      </c>
      <c r="I218" s="5">
        <f t="shared" si="9"/>
        <v>2.3648786183098784E-2</v>
      </c>
      <c r="J218" s="5">
        <f t="shared" si="10"/>
        <v>1.9610933820235883E-2</v>
      </c>
      <c r="K218" s="5">
        <f t="shared" si="11"/>
        <v>0.31233196278629488</v>
      </c>
      <c r="L218" s="5"/>
      <c r="M218" s="5"/>
      <c r="N218" s="5"/>
      <c r="O218" s="5"/>
      <c r="P218" s="5"/>
      <c r="Q218" s="5"/>
      <c r="R218" s="5"/>
    </row>
    <row r="219" spans="2:18" x14ac:dyDescent="0.25">
      <c r="B219" s="9">
        <f>'Monthly return GPFG'!B220</f>
        <v>42369</v>
      </c>
      <c r="C219" s="11">
        <f>LN(1+('Monthly return GPFG'!D220-'Interest rate'!M219))</f>
        <v>7.4705083287428739E-3</v>
      </c>
      <c r="D219" s="11">
        <f>LN(1+('Monthly return GPFG'!L220-'Interest rate'!M219))</f>
        <v>-1.7461347428930775E-2</v>
      </c>
      <c r="E219" s="8">
        <f>SUM(C$4:C219)</f>
        <v>0.53136382343620336</v>
      </c>
      <c r="F219" s="8">
        <f>SUM(D$4:D219)</f>
        <v>0.30579286656580817</v>
      </c>
      <c r="G219" s="5"/>
      <c r="H219" s="9">
        <f t="shared" si="12"/>
        <v>42369</v>
      </c>
      <c r="I219" s="11">
        <f t="shared" ref="I219:I243" si="13">_xlfn.STDEV.S(C196:C219)</f>
        <v>2.3537643581397611E-2</v>
      </c>
      <c r="J219" s="11">
        <f t="shared" ref="J219:J243" si="14">_xlfn.STDEV.S(D196:D219)</f>
        <v>2.0073471647192035E-2</v>
      </c>
      <c r="K219" s="11">
        <f t="shared" si="11"/>
        <v>0.27269091360478126</v>
      </c>
      <c r="L219" s="5"/>
      <c r="M219" s="5"/>
      <c r="N219" s="5"/>
      <c r="O219" s="5"/>
      <c r="P219" s="5"/>
      <c r="Q219" s="5"/>
      <c r="R219" s="5"/>
    </row>
    <row r="220" spans="2:18" x14ac:dyDescent="0.25">
      <c r="B220" s="3">
        <f>'Monthly return GPFG'!B221</f>
        <v>42400</v>
      </c>
      <c r="C220" s="5">
        <f>LN(1+('Monthly return GPFG'!D221-'Interest rate'!M220))</f>
        <v>-5.722639610762216E-2</v>
      </c>
      <c r="D220" s="5">
        <f>LN(1+('Monthly return GPFG'!L221-'Interest rate'!M220))</f>
        <v>-3.4215699656199951E-2</v>
      </c>
      <c r="E220" s="5">
        <f>SUM(C$4:C220)</f>
        <v>0.47413742732858122</v>
      </c>
      <c r="F220" s="5">
        <f>SUM(D$4:D220)</f>
        <v>0.2715771669096082</v>
      </c>
      <c r="G220" s="5"/>
      <c r="H220" s="3">
        <f t="shared" si="12"/>
        <v>42400</v>
      </c>
      <c r="I220" s="5">
        <f t="shared" si="13"/>
        <v>2.7646820464979752E-2</v>
      </c>
      <c r="J220" s="5">
        <f t="shared" si="14"/>
        <v>2.1167908314461564E-2</v>
      </c>
      <c r="K220" s="5">
        <f t="shared" ref="K220:K243" si="15">(_xlfn.VAR.S(C197:C220)-_xlfn.VAR.S(D197:D220))/_xlfn.VAR.S(C197:C220)</f>
        <v>0.413773418442972</v>
      </c>
      <c r="L220" s="5"/>
      <c r="M220" s="5"/>
      <c r="N220" s="5"/>
      <c r="O220" s="5"/>
      <c r="P220" s="5"/>
      <c r="Q220" s="5"/>
      <c r="R220" s="5"/>
    </row>
    <row r="221" spans="2:18" x14ac:dyDescent="0.25">
      <c r="B221" s="6">
        <f>'Monthly return GPFG'!B222</f>
        <v>42429</v>
      </c>
      <c r="C221" s="8">
        <f>LN(1+('Monthly return GPFG'!D222-'Interest rate'!M221))</f>
        <v>-1.3095795997468001E-3</v>
      </c>
      <c r="D221" s="8">
        <f>LN(1+('Monthly return GPFG'!L222-'Interest rate'!M221))</f>
        <v>-7.5896867933850625E-3</v>
      </c>
      <c r="E221" s="8">
        <f>SUM(C$4:C221)</f>
        <v>0.47282784772883441</v>
      </c>
      <c r="F221" s="8">
        <f>SUM(D$4:D221)</f>
        <v>0.26398748011622314</v>
      </c>
      <c r="G221" s="5"/>
      <c r="H221" s="6">
        <f t="shared" si="12"/>
        <v>42429</v>
      </c>
      <c r="I221" s="8">
        <f t="shared" si="13"/>
        <v>2.7412727062133824E-2</v>
      </c>
      <c r="J221" s="8">
        <f t="shared" si="14"/>
        <v>2.0563840325631275E-2</v>
      </c>
      <c r="K221" s="8">
        <f t="shared" si="15"/>
        <v>0.43726495528965903</v>
      </c>
      <c r="L221" s="5"/>
      <c r="M221" s="5"/>
      <c r="N221" s="5"/>
      <c r="O221" s="5"/>
      <c r="P221" s="5"/>
      <c r="Q221" s="5"/>
      <c r="R221" s="5"/>
    </row>
    <row r="222" spans="2:18" x14ac:dyDescent="0.25">
      <c r="B222" s="3">
        <f>'Monthly return GPFG'!B223</f>
        <v>42460</v>
      </c>
      <c r="C222" s="5">
        <f>LN(1+('Monthly return GPFG'!D223-'Interest rate'!M222))</f>
        <v>5.2442700177285483E-3</v>
      </c>
      <c r="D222" s="5">
        <f>LN(1+('Monthly return GPFG'!L223-'Interest rate'!M222))</f>
        <v>3.3176677501039309E-2</v>
      </c>
      <c r="E222" s="5">
        <f>SUM(C$4:C222)</f>
        <v>0.47807211774656294</v>
      </c>
      <c r="F222" s="5">
        <f>SUM(D$4:D222)</f>
        <v>0.29716415761726245</v>
      </c>
      <c r="G222" s="5"/>
      <c r="H222" s="3">
        <f t="shared" si="12"/>
        <v>42460</v>
      </c>
      <c r="I222" s="5">
        <f t="shared" si="13"/>
        <v>2.7339201738282828E-2</v>
      </c>
      <c r="J222" s="5">
        <f t="shared" si="14"/>
        <v>2.1611086224567453E-2</v>
      </c>
      <c r="K222" s="5">
        <f t="shared" si="15"/>
        <v>0.37514171457100692</v>
      </c>
      <c r="L222" s="5"/>
      <c r="M222" s="5"/>
      <c r="N222" s="5"/>
      <c r="O222" s="5"/>
      <c r="P222" s="5"/>
      <c r="Q222" s="5"/>
      <c r="R222" s="5"/>
    </row>
    <row r="223" spans="2:18" x14ac:dyDescent="0.25">
      <c r="B223" s="6">
        <f>'Monthly return GPFG'!B224</f>
        <v>42490</v>
      </c>
      <c r="C223" s="8">
        <f>LN(1+('Monthly return GPFG'!D224-'Interest rate'!M223))</f>
        <v>-1.244405112326815E-2</v>
      </c>
      <c r="D223" s="8">
        <f>LN(1+('Monthly return GPFG'!L224-'Interest rate'!M223))</f>
        <v>6.1105934160965878E-3</v>
      </c>
      <c r="E223" s="8">
        <f>SUM(C$4:C223)</f>
        <v>0.46562806662329481</v>
      </c>
      <c r="F223" s="8">
        <f>SUM(D$4:D223)</f>
        <v>0.30327475103335905</v>
      </c>
      <c r="G223" s="5"/>
      <c r="H223" s="6">
        <f t="shared" si="12"/>
        <v>42490</v>
      </c>
      <c r="I223" s="8">
        <f t="shared" si="13"/>
        <v>2.7732236421538017E-2</v>
      </c>
      <c r="J223" s="8">
        <f t="shared" si="14"/>
        <v>2.1621318098951327E-2</v>
      </c>
      <c r="K223" s="8">
        <f t="shared" si="15"/>
        <v>0.39215262624308461</v>
      </c>
      <c r="L223" s="5"/>
      <c r="M223" s="5"/>
      <c r="N223" s="5"/>
      <c r="O223" s="5"/>
      <c r="P223" s="5"/>
      <c r="Q223" s="5"/>
      <c r="R223" s="5"/>
    </row>
    <row r="224" spans="2:18" x14ac:dyDescent="0.25">
      <c r="B224" s="3">
        <f>'Monthly return GPFG'!B225</f>
        <v>42521</v>
      </c>
      <c r="C224" s="5">
        <f>LN(1+('Monthly return GPFG'!D225-'Interest rate'!M224))</f>
        <v>3.1731178455667329E-2</v>
      </c>
      <c r="D224" s="5">
        <f>LN(1+('Monthly return GPFG'!L225-'Interest rate'!M224))</f>
        <v>1.1804553380787465E-2</v>
      </c>
      <c r="E224" s="5">
        <f>SUM(C$4:C224)</f>
        <v>0.49735924507896212</v>
      </c>
      <c r="F224" s="5">
        <f>SUM(D$4:D224)</f>
        <v>0.3150793044141465</v>
      </c>
      <c r="G224" s="5"/>
      <c r="H224" s="3">
        <f t="shared" si="12"/>
        <v>42521</v>
      </c>
      <c r="I224" s="5">
        <f t="shared" si="13"/>
        <v>2.804327477701709E-2</v>
      </c>
      <c r="J224" s="5">
        <f t="shared" si="14"/>
        <v>2.1473715767562036E-2</v>
      </c>
      <c r="K224" s="5">
        <f t="shared" si="15"/>
        <v>0.41364997770103934</v>
      </c>
      <c r="L224" s="5"/>
      <c r="M224" s="5"/>
      <c r="N224" s="5"/>
      <c r="O224" s="5"/>
      <c r="P224" s="5"/>
      <c r="Q224" s="5"/>
      <c r="R224" s="5"/>
    </row>
    <row r="225" spans="2:18" x14ac:dyDescent="0.25">
      <c r="B225" s="6">
        <f>'Monthly return GPFG'!B226</f>
        <v>42551</v>
      </c>
      <c r="C225" s="8">
        <f>LN(1+('Monthly return GPFG'!D226-'Interest rate'!M225))</f>
        <v>-3.388455452542084E-3</v>
      </c>
      <c r="D225" s="8">
        <f>LN(1+('Monthly return GPFG'!L226-'Interest rate'!M225))</f>
        <v>-6.4670658875380658E-3</v>
      </c>
      <c r="E225" s="8">
        <f>SUM(C$4:C225)</f>
        <v>0.49397078962642005</v>
      </c>
      <c r="F225" s="8">
        <f>SUM(D$4:D225)</f>
        <v>0.30861223852660841</v>
      </c>
      <c r="G225" s="5"/>
      <c r="H225" s="6">
        <f t="shared" si="12"/>
        <v>42551</v>
      </c>
      <c r="I225" s="8">
        <f t="shared" si="13"/>
        <v>2.7634021614863388E-2</v>
      </c>
      <c r="J225" s="8">
        <f t="shared" si="14"/>
        <v>2.1520523395876071E-2</v>
      </c>
      <c r="K225" s="8">
        <f t="shared" si="15"/>
        <v>0.39351861823473971</v>
      </c>
      <c r="L225" s="5"/>
      <c r="M225" s="5"/>
      <c r="N225" s="5"/>
      <c r="O225" s="5"/>
      <c r="P225" s="5"/>
      <c r="Q225" s="5"/>
      <c r="R225" s="5"/>
    </row>
    <row r="226" spans="2:18" x14ac:dyDescent="0.25">
      <c r="B226" s="3">
        <f>'Monthly return GPFG'!B227</f>
        <v>42582</v>
      </c>
      <c r="C226" s="5">
        <f>LN(1+('Monthly return GPFG'!D227-'Interest rate'!M226))</f>
        <v>3.8634510537642511E-2</v>
      </c>
      <c r="D226" s="5">
        <f>LN(1+('Monthly return GPFG'!L227-'Interest rate'!M226))</f>
        <v>2.9889213646414028E-2</v>
      </c>
      <c r="E226" s="5">
        <f>SUM(C$4:C226)</f>
        <v>0.5326053001640626</v>
      </c>
      <c r="F226" s="5">
        <f>SUM(D$4:D226)</f>
        <v>0.33850145217302241</v>
      </c>
      <c r="G226" s="5"/>
      <c r="H226" s="3">
        <f t="shared" si="12"/>
        <v>42582</v>
      </c>
      <c r="I226" s="5">
        <f t="shared" si="13"/>
        <v>2.8245830634756285E-2</v>
      </c>
      <c r="J226" s="5">
        <f t="shared" si="14"/>
        <v>2.2205055080949634E-2</v>
      </c>
      <c r="K226" s="5">
        <f t="shared" si="15"/>
        <v>0.38199070333338658</v>
      </c>
      <c r="L226" s="5"/>
      <c r="M226" s="5"/>
      <c r="N226" s="5"/>
      <c r="O226" s="5"/>
      <c r="P226" s="5"/>
      <c r="Q226" s="5"/>
      <c r="R226" s="5"/>
    </row>
    <row r="227" spans="2:18" x14ac:dyDescent="0.25">
      <c r="B227" s="6">
        <f>'Monthly return GPFG'!B228</f>
        <v>42613</v>
      </c>
      <c r="C227" s="8">
        <f>LN(1+('Monthly return GPFG'!D228-'Interest rate'!M227))</f>
        <v>-7.7420288014223319E-3</v>
      </c>
      <c r="D227" s="8">
        <f>LN(1+('Monthly return GPFG'!L228-'Interest rate'!M227))</f>
        <v>6.3003774272415774E-3</v>
      </c>
      <c r="E227" s="8">
        <f>SUM(C$4:C227)</f>
        <v>0.52486327136264022</v>
      </c>
      <c r="F227" s="8">
        <f>SUM(D$4:D227)</f>
        <v>0.34480182960026401</v>
      </c>
      <c r="G227" s="5"/>
      <c r="H227" s="6">
        <f t="shared" si="12"/>
        <v>42613</v>
      </c>
      <c r="I227" s="8">
        <f t="shared" si="13"/>
        <v>2.8193326228432288E-2</v>
      </c>
      <c r="J227" s="8">
        <f t="shared" si="14"/>
        <v>2.2038426283732464E-2</v>
      </c>
      <c r="K227" s="8">
        <f t="shared" si="15"/>
        <v>0.38896156990194275</v>
      </c>
      <c r="L227" s="5"/>
      <c r="M227" s="5"/>
      <c r="N227" s="5"/>
      <c r="O227" s="5"/>
      <c r="P227" s="5"/>
      <c r="Q227" s="5"/>
      <c r="R227" s="5"/>
    </row>
    <row r="228" spans="2:18" x14ac:dyDescent="0.25">
      <c r="B228" s="3">
        <f>'Monthly return GPFG'!B229</f>
        <v>42643</v>
      </c>
      <c r="C228" s="5">
        <f>LN(1+('Monthly return GPFG'!D229-'Interest rate'!M228))</f>
        <v>-3.6639766194477438E-2</v>
      </c>
      <c r="D228" s="5">
        <f>LN(1+('Monthly return GPFG'!L229-'Interest rate'!M228))</f>
        <v>1.3901044553365585E-3</v>
      </c>
      <c r="E228" s="5">
        <f>SUM(C$4:C228)</f>
        <v>0.48822350516816276</v>
      </c>
      <c r="F228" s="5">
        <f>SUM(D$4:D228)</f>
        <v>0.34619193405560056</v>
      </c>
      <c r="G228" s="5"/>
      <c r="H228" s="3">
        <f t="shared" si="12"/>
        <v>42643</v>
      </c>
      <c r="I228" s="5">
        <f t="shared" si="13"/>
        <v>2.9793168950330844E-2</v>
      </c>
      <c r="J228" s="5">
        <f t="shared" si="14"/>
        <v>2.1814967542157376E-2</v>
      </c>
      <c r="K228" s="5">
        <f t="shared" si="15"/>
        <v>0.46386304492320074</v>
      </c>
      <c r="L228" s="5"/>
      <c r="M228" s="5"/>
      <c r="N228" s="5"/>
      <c r="O228" s="5"/>
      <c r="P228" s="5"/>
      <c r="Q228" s="5"/>
      <c r="R228" s="5"/>
    </row>
    <row r="229" spans="2:18" x14ac:dyDescent="0.25">
      <c r="B229" s="6">
        <f>'Monthly return GPFG'!B230</f>
        <v>42674</v>
      </c>
      <c r="C229" s="8">
        <f>LN(1+('Monthly return GPFG'!D230-'Interest rate'!M229))</f>
        <v>9.3754842535403154E-3</v>
      </c>
      <c r="D229" s="8">
        <f>LN(1+('Monthly return GPFG'!L230-'Interest rate'!M229))</f>
        <v>-5.8618621824351284E-3</v>
      </c>
      <c r="E229" s="8">
        <f>SUM(C$4:C229)</f>
        <v>0.49759898942170305</v>
      </c>
      <c r="F229" s="8">
        <f>SUM(D$4:D229)</f>
        <v>0.34033007187316544</v>
      </c>
      <c r="G229" s="5"/>
      <c r="H229" s="6">
        <f t="shared" si="12"/>
        <v>42674</v>
      </c>
      <c r="I229" s="8">
        <f t="shared" si="13"/>
        <v>2.8601692605377486E-2</v>
      </c>
      <c r="J229" s="8">
        <f t="shared" si="14"/>
        <v>2.1883201109649145E-2</v>
      </c>
      <c r="K229" s="8">
        <f t="shared" si="15"/>
        <v>0.41461952377797551</v>
      </c>
      <c r="L229" s="5"/>
      <c r="M229" s="5"/>
      <c r="N229" s="5"/>
      <c r="O229" s="5"/>
      <c r="P229" s="5"/>
      <c r="Q229" s="5"/>
      <c r="R229" s="5"/>
    </row>
    <row r="230" spans="2:18" x14ac:dyDescent="0.25">
      <c r="B230" s="3">
        <f>'Monthly return GPFG'!B231</f>
        <v>42704</v>
      </c>
      <c r="C230" s="5">
        <f>LN(1+('Monthly return GPFG'!D231-'Interest rate'!M230))</f>
        <v>1.890101985485982E-2</v>
      </c>
      <c r="D230" s="5">
        <f>LN(1+('Monthly return GPFG'!L231-'Interest rate'!M230))</f>
        <v>5.09805482125073E-3</v>
      </c>
      <c r="E230" s="5">
        <f>SUM(C$4:C230)</f>
        <v>0.51650000927656292</v>
      </c>
      <c r="F230" s="5">
        <f>SUM(D$4:D230)</f>
        <v>0.34542812669441619</v>
      </c>
      <c r="G230" s="5"/>
      <c r="H230" s="3">
        <f t="shared" si="12"/>
        <v>42704</v>
      </c>
      <c r="I230" s="5">
        <f t="shared" si="13"/>
        <v>2.7613343418121484E-2</v>
      </c>
      <c r="J230" s="5">
        <f t="shared" si="14"/>
        <v>2.1596621786010253E-2</v>
      </c>
      <c r="K230" s="5">
        <f t="shared" si="15"/>
        <v>0.38830679355643966</v>
      </c>
      <c r="L230" s="5"/>
      <c r="M230" s="5"/>
      <c r="N230" s="5"/>
      <c r="O230" s="5"/>
      <c r="P230" s="5"/>
      <c r="Q230" s="5"/>
      <c r="R230" s="5"/>
    </row>
    <row r="231" spans="2:18" x14ac:dyDescent="0.25">
      <c r="B231" s="9">
        <f>'Monthly return GPFG'!B232</f>
        <v>42735</v>
      </c>
      <c r="C231" s="11">
        <f>LN(1+('Monthly return GPFG'!D232-'Interest rate'!M231))</f>
        <v>2.6693680901944062E-2</v>
      </c>
      <c r="D231" s="11">
        <f>LN(1+('Monthly return GPFG'!L232-'Interest rate'!M231))</f>
        <v>1.9839134306848388E-2</v>
      </c>
      <c r="E231" s="8">
        <f>SUM(C$4:C231)</f>
        <v>0.54319369017850694</v>
      </c>
      <c r="F231" s="8">
        <f>SUM(D$4:D231)</f>
        <v>0.36526726100126461</v>
      </c>
      <c r="G231" s="5"/>
      <c r="H231" s="9">
        <f t="shared" si="12"/>
        <v>42735</v>
      </c>
      <c r="I231" s="11">
        <f t="shared" si="13"/>
        <v>2.6521317966890216E-2</v>
      </c>
      <c r="J231" s="11">
        <f t="shared" si="14"/>
        <v>2.1839225845728571E-2</v>
      </c>
      <c r="K231" s="11">
        <f t="shared" si="15"/>
        <v>0.32191478635815951</v>
      </c>
      <c r="L231" s="5"/>
      <c r="M231" s="5"/>
      <c r="N231" s="5"/>
      <c r="O231" s="5"/>
      <c r="P231" s="5"/>
      <c r="Q231" s="5"/>
      <c r="R231" s="5"/>
    </row>
    <row r="232" spans="2:18" x14ac:dyDescent="0.25">
      <c r="B232" s="3">
        <f>'Monthly return GPFG'!B233</f>
        <v>42766</v>
      </c>
      <c r="C232" s="5">
        <f>LN(1+('Monthly return GPFG'!D233-'Interest rate'!M232))</f>
        <v>-2.4465772473381959E-2</v>
      </c>
      <c r="D232" s="5">
        <f>LN(1+('Monthly return GPFG'!L233-'Interest rate'!M232))</f>
        <v>5.5605784860558701E-3</v>
      </c>
      <c r="E232" s="5">
        <f>SUM(C$4:C232)</f>
        <v>0.51872791770512494</v>
      </c>
      <c r="F232" s="5">
        <f>SUM(D$4:D232)</f>
        <v>0.37082783948732045</v>
      </c>
      <c r="G232" s="5"/>
      <c r="H232" s="3">
        <f t="shared" si="12"/>
        <v>42766</v>
      </c>
      <c r="I232" s="5">
        <f t="shared" si="13"/>
        <v>2.6896984389257254E-2</v>
      </c>
      <c r="J232" s="5">
        <f t="shared" si="14"/>
        <v>2.1771756344893506E-2</v>
      </c>
      <c r="K232" s="5">
        <f t="shared" si="15"/>
        <v>0.34479115908806529</v>
      </c>
      <c r="L232" s="5"/>
      <c r="M232" s="5"/>
      <c r="N232" s="5"/>
      <c r="O232" s="5"/>
      <c r="P232" s="5"/>
      <c r="Q232" s="5"/>
      <c r="R232" s="5"/>
    </row>
    <row r="233" spans="2:18" x14ac:dyDescent="0.25">
      <c r="B233" s="6">
        <f>'Monthly return GPFG'!B234</f>
        <v>42794</v>
      </c>
      <c r="C233" s="8">
        <f>LN(1+('Monthly return GPFG'!D234-'Interest rate'!M233))</f>
        <v>3.2495716797781016E-2</v>
      </c>
      <c r="D233" s="8">
        <f>LN(1+('Monthly return GPFG'!L234-'Interest rate'!M233))</f>
        <v>2.0313820737977134E-2</v>
      </c>
      <c r="E233" s="8">
        <f>SUM(C$4:C233)</f>
        <v>0.55122363450290601</v>
      </c>
      <c r="F233" s="8">
        <f>SUM(D$4:D233)</f>
        <v>0.39114166022529762</v>
      </c>
      <c r="G233" s="5"/>
      <c r="H233" s="6">
        <f t="shared" si="12"/>
        <v>42794</v>
      </c>
      <c r="I233" s="8">
        <f t="shared" si="13"/>
        <v>2.7417897499510752E-2</v>
      </c>
      <c r="J233" s="8">
        <f t="shared" si="14"/>
        <v>2.1171870554825917E-2</v>
      </c>
      <c r="K233" s="8">
        <f t="shared" si="15"/>
        <v>0.40372010945477016</v>
      </c>
      <c r="L233" s="5"/>
      <c r="M233" s="5"/>
      <c r="N233" s="5"/>
      <c r="O233" s="5"/>
      <c r="P233" s="5"/>
      <c r="Q233" s="5"/>
      <c r="R233" s="5"/>
    </row>
    <row r="234" spans="2:18" x14ac:dyDescent="0.25">
      <c r="B234" s="3">
        <f>'Monthly return GPFG'!B235</f>
        <v>42825</v>
      </c>
      <c r="C234" s="5">
        <f>LN(1+('Monthly return GPFG'!D235-'Interest rate'!M234))</f>
        <v>4.0079651281341028E-2</v>
      </c>
      <c r="D234" s="5">
        <f>LN(1+('Monthly return GPFG'!L235-'Interest rate'!M234))</f>
        <v>9.7989476316810761E-3</v>
      </c>
      <c r="E234" s="5">
        <f>SUM(C$4:C234)</f>
        <v>0.59130328578424707</v>
      </c>
      <c r="F234" s="5">
        <f>SUM(D$4:D234)</f>
        <v>0.40094060785697871</v>
      </c>
      <c r="G234" s="5"/>
      <c r="H234" s="3">
        <f t="shared" si="12"/>
        <v>42825</v>
      </c>
      <c r="I234" s="5">
        <f t="shared" si="13"/>
        <v>2.7335413959962255E-2</v>
      </c>
      <c r="J234" s="5">
        <f t="shared" si="14"/>
        <v>2.1224928097067542E-2</v>
      </c>
      <c r="K234" s="5">
        <f t="shared" si="15"/>
        <v>0.39710574549310973</v>
      </c>
      <c r="L234" s="5"/>
      <c r="M234" s="5"/>
      <c r="N234" s="5"/>
      <c r="O234" s="5"/>
      <c r="P234" s="5"/>
      <c r="Q234" s="5"/>
      <c r="R234" s="5"/>
    </row>
    <row r="235" spans="2:18" x14ac:dyDescent="0.25">
      <c r="B235" s="6">
        <f>'Monthly return GPFG'!B236</f>
        <v>42855</v>
      </c>
      <c r="C235" s="8">
        <f>LN(1+('Monthly return GPFG'!D236-'Interest rate'!M235))</f>
        <v>1.5369796766216222E-2</v>
      </c>
      <c r="D235" s="8">
        <f>LN(1+('Monthly return GPFG'!L236-'Interest rate'!M235))</f>
        <v>1.2152392178177056E-2</v>
      </c>
      <c r="E235" s="8">
        <f>SUM(C$4:C235)</f>
        <v>0.60667308255046326</v>
      </c>
      <c r="F235" s="8">
        <f>SUM(D$4:D235)</f>
        <v>0.41309300003515576</v>
      </c>
      <c r="G235" s="5"/>
      <c r="H235" s="6">
        <f t="shared" si="12"/>
        <v>42855</v>
      </c>
      <c r="I235" s="8">
        <f t="shared" si="13"/>
        <v>2.5624406808350139E-2</v>
      </c>
      <c r="J235" s="8">
        <f t="shared" si="14"/>
        <v>2.1298303368043017E-2</v>
      </c>
      <c r="K235" s="8">
        <f t="shared" si="15"/>
        <v>0.309152203874488</v>
      </c>
      <c r="L235" s="5"/>
      <c r="M235" s="5"/>
      <c r="N235" s="5"/>
      <c r="O235" s="5"/>
      <c r="P235" s="5"/>
      <c r="Q235" s="5"/>
      <c r="R235" s="5"/>
    </row>
    <row r="236" spans="2:18" x14ac:dyDescent="0.25">
      <c r="B236" s="3">
        <f>'Monthly return GPFG'!B237</f>
        <v>42886</v>
      </c>
      <c r="C236" s="5">
        <f>LN(1+('Monthly return GPFG'!D237-'Interest rate'!M236))</f>
        <v>5.6447365928569771E-3</v>
      </c>
      <c r="D236" s="5">
        <f>LN(1+('Monthly return GPFG'!L237-'Interest rate'!M236))</f>
        <v>1.2432076052893249E-2</v>
      </c>
      <c r="E236" s="5">
        <f>SUM(C$4:C236)</f>
        <v>0.61231781914332029</v>
      </c>
      <c r="F236" s="5">
        <f>SUM(D$4:D236)</f>
        <v>0.42552507608804901</v>
      </c>
      <c r="G236" s="5"/>
      <c r="H236" s="3">
        <f t="shared" si="12"/>
        <v>42886</v>
      </c>
      <c r="I236" s="5">
        <f t="shared" si="13"/>
        <v>2.5230158058657925E-2</v>
      </c>
      <c r="J236" s="5">
        <f t="shared" si="14"/>
        <v>2.1381522996943108E-2</v>
      </c>
      <c r="K236" s="5">
        <f t="shared" si="15"/>
        <v>0.28181334551654252</v>
      </c>
      <c r="L236" s="5"/>
      <c r="M236" s="5"/>
      <c r="N236" s="5"/>
      <c r="O236" s="5"/>
      <c r="P236" s="5"/>
      <c r="Q236" s="5"/>
      <c r="R236" s="5"/>
    </row>
    <row r="237" spans="2:18" x14ac:dyDescent="0.25">
      <c r="B237" s="6">
        <f>'Monthly return GPFG'!B238</f>
        <v>42916</v>
      </c>
      <c r="C237" s="8">
        <f>LN(1+('Monthly return GPFG'!D238-'Interest rate'!M237))</f>
        <v>-1.6576965793639595E-3</v>
      </c>
      <c r="D237" s="8">
        <f>LN(1+('Monthly return GPFG'!L238-'Interest rate'!M237))</f>
        <v>-8.2850681079042797E-4</v>
      </c>
      <c r="E237" s="8">
        <f>SUM(C$4:C237)</f>
        <v>0.6106601225639563</v>
      </c>
      <c r="F237" s="8">
        <f>SUM(D$4:D237)</f>
        <v>0.42469656927725857</v>
      </c>
      <c r="G237" s="5"/>
      <c r="H237" s="6">
        <f t="shared" si="12"/>
        <v>42916</v>
      </c>
      <c r="I237" s="8">
        <f t="shared" si="13"/>
        <v>2.507272865922669E-2</v>
      </c>
      <c r="J237" s="8">
        <f t="shared" si="14"/>
        <v>2.047134787562158E-2</v>
      </c>
      <c r="K237" s="8">
        <f t="shared" si="15"/>
        <v>0.33336259923699935</v>
      </c>
      <c r="L237" s="5"/>
      <c r="M237" s="5"/>
      <c r="N237" s="5"/>
      <c r="O237" s="5"/>
      <c r="P237" s="5"/>
      <c r="Q237" s="5"/>
      <c r="R237" s="5"/>
    </row>
    <row r="238" spans="2:18" x14ac:dyDescent="0.25">
      <c r="B238" s="3">
        <f>'Monthly return GPFG'!B239</f>
        <v>42947</v>
      </c>
      <c r="C238" s="5">
        <f>LN(1+('Monthly return GPFG'!D239-'Interest rate'!M238))</f>
        <v>-3.422611071533347E-2</v>
      </c>
      <c r="D238" s="5">
        <f>LN(1+('Monthly return GPFG'!L239-'Interest rate'!M238))</f>
        <v>1.0570754783821577E-2</v>
      </c>
      <c r="E238" s="5">
        <f>SUM(C$4:C238)</f>
        <v>0.57643401184862286</v>
      </c>
      <c r="F238" s="5">
        <f>SUM(D$4:D238)</f>
        <v>0.43526732406108015</v>
      </c>
      <c r="G238" s="5"/>
      <c r="H238" s="3">
        <f t="shared" si="12"/>
        <v>42947</v>
      </c>
      <c r="I238" s="5">
        <f t="shared" si="13"/>
        <v>2.5572616716869861E-2</v>
      </c>
      <c r="J238" s="5">
        <f t="shared" si="14"/>
        <v>2.0429853201280077E-2</v>
      </c>
      <c r="K238" s="5">
        <f t="shared" si="15"/>
        <v>0.36176568123852454</v>
      </c>
      <c r="L238" s="5"/>
      <c r="M238" s="5"/>
      <c r="N238" s="5"/>
      <c r="O238" s="5"/>
      <c r="P238" s="5"/>
      <c r="Q238" s="5"/>
      <c r="R238" s="5"/>
    </row>
    <row r="239" spans="2:18" x14ac:dyDescent="0.25">
      <c r="B239" s="6">
        <f>'Monthly return GPFG'!B240</f>
        <v>42978</v>
      </c>
      <c r="C239" s="8">
        <f>LN(1+('Monthly return GPFG'!D240-'Interest rate'!M239))</f>
        <v>-1.0166559235610287E-2</v>
      </c>
      <c r="D239" s="8">
        <f>LN(1+('Monthly return GPFG'!L240-'Interest rate'!M239))</f>
        <v>4.8119567841505588E-3</v>
      </c>
      <c r="E239" s="8">
        <f>SUM(C$4:C239)</f>
        <v>0.56626745261301259</v>
      </c>
      <c r="F239" s="8">
        <f>SUM(D$4:D239)</f>
        <v>0.44007928084523074</v>
      </c>
      <c r="G239" s="5"/>
      <c r="H239" s="6">
        <f t="shared" si="12"/>
        <v>42978</v>
      </c>
      <c r="I239" s="8">
        <f t="shared" si="13"/>
        <v>2.5389795927085214E-2</v>
      </c>
      <c r="J239" s="8">
        <f t="shared" si="14"/>
        <v>1.7372972717397569E-2</v>
      </c>
      <c r="K239" s="8">
        <f t="shared" si="15"/>
        <v>0.53180167585567084</v>
      </c>
      <c r="L239" s="5"/>
      <c r="M239" s="5"/>
      <c r="N239" s="5"/>
      <c r="O239" s="5"/>
      <c r="P239" s="5"/>
      <c r="Q239" s="5"/>
      <c r="R239" s="5"/>
    </row>
    <row r="240" spans="2:18" x14ac:dyDescent="0.25">
      <c r="B240" s="3">
        <f>'Monthly return GPFG'!B241</f>
        <v>43008</v>
      </c>
      <c r="C240" s="5">
        <f>LN(1+('Monthly return GPFG'!D241-'Interest rate'!M240))</f>
        <v>3.5605091962644171E-2</v>
      </c>
      <c r="D240" s="5">
        <f>LN(1+('Monthly return GPFG'!L241-'Interest rate'!M240))</f>
        <v>1.403712414694297E-2</v>
      </c>
      <c r="E240" s="5">
        <f>SUM(C$4:C240)</f>
        <v>0.60187254457565675</v>
      </c>
      <c r="F240" s="5">
        <f>SUM(D$4:D240)</f>
        <v>0.45411640499217371</v>
      </c>
      <c r="G240" s="5"/>
      <c r="H240" s="3">
        <f t="shared" si="12"/>
        <v>43008</v>
      </c>
      <c r="I240" s="5">
        <f t="shared" si="13"/>
        <v>2.6069976178246874E-2</v>
      </c>
      <c r="J240" s="5">
        <f t="shared" si="14"/>
        <v>1.6347163883421622E-2</v>
      </c>
      <c r="K240" s="5">
        <f t="shared" si="15"/>
        <v>0.60680900364223878</v>
      </c>
      <c r="L240" s="5"/>
      <c r="M240" s="5"/>
      <c r="N240" s="5"/>
      <c r="O240" s="5"/>
      <c r="P240" s="5"/>
      <c r="Q240" s="5"/>
      <c r="R240" s="5"/>
    </row>
    <row r="241" spans="2:18" x14ac:dyDescent="0.25">
      <c r="B241" s="6">
        <f>'Monthly return GPFG'!B242</f>
        <v>43039</v>
      </c>
      <c r="C241" s="8">
        <f>LN(1+('Monthly return GPFG'!D242-'Interest rate'!M241))</f>
        <v>3.7722147271752896E-2</v>
      </c>
      <c r="D241" s="8">
        <f>LN(1+('Monthly return GPFG'!L242-'Interest rate'!M241))</f>
        <v>1.8636435516375224E-2</v>
      </c>
      <c r="E241" s="8">
        <f>SUM(C$4:C241)</f>
        <v>0.63959469184740969</v>
      </c>
      <c r="F241" s="8">
        <f>SUM(D$4:D241)</f>
        <v>0.47275284050854893</v>
      </c>
      <c r="G241" s="5"/>
      <c r="H241" s="6">
        <f t="shared" si="12"/>
        <v>43039</v>
      </c>
      <c r="I241" s="8">
        <f t="shared" si="13"/>
        <v>2.6009583308871057E-2</v>
      </c>
      <c r="J241" s="8">
        <f t="shared" si="14"/>
        <v>1.4437937586488141E-2</v>
      </c>
      <c r="K241" s="8">
        <f t="shared" si="15"/>
        <v>0.69186322630398245</v>
      </c>
      <c r="L241" s="5"/>
      <c r="M241" s="5"/>
      <c r="N241" s="5"/>
      <c r="O241" s="5"/>
      <c r="P241" s="5"/>
      <c r="Q241" s="5"/>
      <c r="R241" s="5"/>
    </row>
    <row r="242" spans="2:18" x14ac:dyDescent="0.25">
      <c r="B242" s="3">
        <f>'Monthly return GPFG'!B243</f>
        <v>43069</v>
      </c>
      <c r="C242" s="5">
        <f>LN(1+('Monthly return GPFG'!D243-'Interest rate'!M242))</f>
        <v>2.76247913049547E-2</v>
      </c>
      <c r="D242" s="5">
        <f>LN(1+('Monthly return GPFG'!L243-'Interest rate'!M242))</f>
        <v>4.439789392234033E-3</v>
      </c>
      <c r="E242" s="5">
        <f>SUM(C$4:C242)</f>
        <v>0.66721948315236435</v>
      </c>
      <c r="F242" s="5">
        <f>SUM(D$4:D242)</f>
        <v>0.47719262990078298</v>
      </c>
      <c r="G242" s="5"/>
      <c r="H242" s="3">
        <f t="shared" si="12"/>
        <v>43069</v>
      </c>
      <c r="I242" s="5">
        <f t="shared" si="13"/>
        <v>2.6367188261198802E-2</v>
      </c>
      <c r="J242" s="5">
        <f t="shared" si="14"/>
        <v>1.4439462508324192E-2</v>
      </c>
      <c r="K242" s="5">
        <f t="shared" si="15"/>
        <v>0.70010141629594369</v>
      </c>
      <c r="L242" s="5"/>
      <c r="M242" s="5"/>
      <c r="N242" s="5"/>
      <c r="O242" s="5"/>
      <c r="P242" s="5"/>
      <c r="Q242" s="5"/>
      <c r="R242" s="5"/>
    </row>
    <row r="243" spans="2:18" x14ac:dyDescent="0.25">
      <c r="B243" s="6">
        <f>'Monthly return GPFG'!B244</f>
        <v>43100</v>
      </c>
      <c r="C243" s="8">
        <f>LN(1+('Monthly return GPFG'!D244-'Interest rate'!M243))</f>
        <v>3.7934706460001104E-4</v>
      </c>
      <c r="D243" s="8">
        <f>LN(1+('Monthly return GPFG'!L244-'Interest rate'!M243))</f>
        <v>9.9639699520613027E-3</v>
      </c>
      <c r="E243" s="8">
        <f>SUM(C$4:C243)</f>
        <v>0.66759883021696431</v>
      </c>
      <c r="F243" s="8">
        <f>SUM(D$4:D243)</f>
        <v>0.48715659985284426</v>
      </c>
      <c r="G243" s="5"/>
      <c r="H243" s="6">
        <f t="shared" si="12"/>
        <v>43100</v>
      </c>
      <c r="I243" s="8">
        <f t="shared" si="13"/>
        <v>2.6389386991566524E-2</v>
      </c>
      <c r="J243" s="8">
        <f t="shared" si="14"/>
        <v>1.3524021835837436E-2</v>
      </c>
      <c r="K243" s="8">
        <f t="shared" si="15"/>
        <v>0.7373646849790958</v>
      </c>
      <c r="L243" s="5"/>
      <c r="M243" s="5"/>
      <c r="N243" s="5"/>
      <c r="O243" s="5"/>
      <c r="P243" s="5"/>
      <c r="Q243" s="5"/>
      <c r="R243" s="5"/>
    </row>
    <row r="244" spans="2:18" x14ac:dyDescent="0.25">
      <c r="C244" s="182"/>
      <c r="D244" s="182"/>
      <c r="E244" s="182"/>
      <c r="F244" s="182"/>
      <c r="G244" s="182"/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3"/>
    </row>
    <row r="245" spans="2:18" x14ac:dyDescent="0.25">
      <c r="C245" s="94"/>
      <c r="D245" s="94"/>
      <c r="E245" s="94"/>
      <c r="F245" s="94"/>
      <c r="G245" s="94"/>
      <c r="H245" s="94"/>
      <c r="I245" s="93">
        <f>AVERAGE(I15:I243)</f>
        <v>2.3549207368373948E-2</v>
      </c>
      <c r="J245" s="93">
        <f t="shared" ref="J245" si="16">AVERAGE(J15:J243)</f>
        <v>2.0165771792671559E-2</v>
      </c>
      <c r="K245" s="93"/>
      <c r="L245" s="93"/>
      <c r="M245" s="94"/>
      <c r="N245" s="94"/>
      <c r="O245" s="94"/>
      <c r="P245" s="94"/>
      <c r="Q245" s="94"/>
      <c r="R245" s="94"/>
    </row>
    <row r="246" spans="2:18" x14ac:dyDescent="0.25"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</row>
    <row r="247" spans="2:18" x14ac:dyDescent="0.25"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</row>
    <row r="248" spans="2:18" x14ac:dyDescent="0.25"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</row>
    <row r="249" spans="2:18" x14ac:dyDescent="0.25"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</row>
    <row r="250" spans="2:18" x14ac:dyDescent="0.25"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</row>
    <row r="251" spans="2:18" x14ac:dyDescent="0.25"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</row>
    <row r="252" spans="2:18" x14ac:dyDescent="0.25"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</row>
    <row r="253" spans="2:18" x14ac:dyDescent="0.25"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</row>
    <row r="254" spans="2:18" x14ac:dyDescent="0.25"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</row>
    <row r="255" spans="2:18" x14ac:dyDescent="0.25"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</row>
    <row r="256" spans="2:18" x14ac:dyDescent="0.25"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</row>
    <row r="257" spans="3:18" x14ac:dyDescent="0.25"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</row>
    <row r="258" spans="3:18" x14ac:dyDescent="0.25"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</row>
    <row r="259" spans="3:18" x14ac:dyDescent="0.25"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</row>
    <row r="260" spans="3:18" x14ac:dyDescent="0.25"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</row>
    <row r="261" spans="3:18" x14ac:dyDescent="0.25"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</row>
    <row r="262" spans="3:18" x14ac:dyDescent="0.25"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</row>
    <row r="263" spans="3:18" x14ac:dyDescent="0.25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</row>
    <row r="264" spans="3:18" x14ac:dyDescent="0.25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</row>
    <row r="265" spans="3:18" x14ac:dyDescent="0.25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</row>
    <row r="266" spans="3:18" x14ac:dyDescent="0.25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</row>
    <row r="267" spans="3:18" x14ac:dyDescent="0.25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</row>
    <row r="268" spans="3:18" x14ac:dyDescent="0.25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</row>
    <row r="269" spans="3:18" x14ac:dyDescent="0.25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</row>
    <row r="270" spans="3:18" x14ac:dyDescent="0.25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</row>
    <row r="271" spans="3:18" x14ac:dyDescent="0.25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</row>
    <row r="272" spans="3:18" x14ac:dyDescent="0.25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</row>
    <row r="273" spans="3:18" x14ac:dyDescent="0.25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</row>
    <row r="274" spans="3:18" x14ac:dyDescent="0.25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</row>
    <row r="275" spans="3:18" x14ac:dyDescent="0.25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</row>
    <row r="276" spans="3:18" x14ac:dyDescent="0.25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</row>
    <row r="277" spans="3:18" x14ac:dyDescent="0.25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</row>
    <row r="278" spans="3:18" x14ac:dyDescent="0.25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</row>
    <row r="279" spans="3:18" x14ac:dyDescent="0.25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</row>
    <row r="280" spans="3:18" x14ac:dyDescent="0.25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</row>
    <row r="281" spans="3:18" x14ac:dyDescent="0.25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</row>
    <row r="282" spans="3:18" x14ac:dyDescent="0.25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</row>
    <row r="283" spans="3:18" x14ac:dyDescent="0.25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</row>
    <row r="284" spans="3:18" x14ac:dyDescent="0.25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</row>
    <row r="285" spans="3:18" x14ac:dyDescent="0.25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</row>
    <row r="286" spans="3:18" x14ac:dyDescent="0.25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</row>
    <row r="287" spans="3:18" x14ac:dyDescent="0.25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</row>
    <row r="288" spans="3:18" x14ac:dyDescent="0.25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</row>
    <row r="289" spans="3:18" x14ac:dyDescent="0.25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</row>
    <row r="290" spans="3:18" x14ac:dyDescent="0.25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</row>
    <row r="291" spans="3:18" x14ac:dyDescent="0.25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</row>
    <row r="292" spans="3:18" x14ac:dyDescent="0.25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</row>
    <row r="293" spans="3:18" x14ac:dyDescent="0.25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</row>
    <row r="294" spans="3:18" x14ac:dyDescent="0.25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</row>
    <row r="295" spans="3:18" x14ac:dyDescent="0.25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</row>
    <row r="296" spans="3:18" x14ac:dyDescent="0.25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</row>
    <row r="297" spans="3:18" x14ac:dyDescent="0.25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</row>
    <row r="298" spans="3:18" x14ac:dyDescent="0.25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</row>
    <row r="299" spans="3:18" x14ac:dyDescent="0.25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</row>
    <row r="300" spans="3:18" x14ac:dyDescent="0.25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</row>
    <row r="301" spans="3:18" x14ac:dyDescent="0.25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</row>
    <row r="302" spans="3:18" x14ac:dyDescent="0.25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</row>
    <row r="303" spans="3:18" x14ac:dyDescent="0.25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</row>
    <row r="304" spans="3:18" x14ac:dyDescent="0.25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</row>
    <row r="305" spans="3:18" x14ac:dyDescent="0.25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</row>
    <row r="306" spans="3:18" x14ac:dyDescent="0.25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</row>
    <row r="307" spans="3:18" x14ac:dyDescent="0.25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</row>
    <row r="308" spans="3:18" x14ac:dyDescent="0.25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</row>
    <row r="309" spans="3:18" x14ac:dyDescent="0.25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</row>
    <row r="310" spans="3:18" x14ac:dyDescent="0.25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</row>
    <row r="311" spans="3:18" x14ac:dyDescent="0.25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</row>
    <row r="312" spans="3:18" x14ac:dyDescent="0.25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</row>
    <row r="313" spans="3:18" x14ac:dyDescent="0.25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</row>
    <row r="314" spans="3:18" x14ac:dyDescent="0.25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</row>
    <row r="315" spans="3:18" x14ac:dyDescent="0.25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</row>
    <row r="316" spans="3:18" x14ac:dyDescent="0.25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</row>
    <row r="317" spans="3:18" x14ac:dyDescent="0.25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</row>
    <row r="318" spans="3:18" x14ac:dyDescent="0.25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</row>
    <row r="319" spans="3:18" x14ac:dyDescent="0.25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</row>
    <row r="320" spans="3:18" x14ac:dyDescent="0.25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</row>
    <row r="321" spans="3:18" x14ac:dyDescent="0.25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</row>
    <row r="322" spans="3:18" x14ac:dyDescent="0.25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</row>
    <row r="323" spans="3:18" x14ac:dyDescent="0.25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</row>
    <row r="324" spans="3:18" x14ac:dyDescent="0.25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</row>
    <row r="325" spans="3:18" x14ac:dyDescent="0.25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</row>
    <row r="326" spans="3:18" x14ac:dyDescent="0.25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</row>
    <row r="327" spans="3:18" x14ac:dyDescent="0.25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</row>
    <row r="328" spans="3:18" x14ac:dyDescent="0.25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</row>
    <row r="329" spans="3:18" x14ac:dyDescent="0.25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</row>
    <row r="330" spans="3:18" x14ac:dyDescent="0.25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</row>
    <row r="331" spans="3:18" x14ac:dyDescent="0.25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</row>
    <row r="332" spans="3:18" x14ac:dyDescent="0.25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</row>
    <row r="333" spans="3:18" x14ac:dyDescent="0.25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</row>
    <row r="334" spans="3:18" x14ac:dyDescent="0.25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</row>
    <row r="335" spans="3:18" x14ac:dyDescent="0.25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</row>
    <row r="336" spans="3:18" x14ac:dyDescent="0.25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</row>
    <row r="337" spans="3:18" x14ac:dyDescent="0.25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</row>
    <row r="338" spans="3:18" x14ac:dyDescent="0.25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</row>
    <row r="339" spans="3:18" x14ac:dyDescent="0.25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</row>
    <row r="340" spans="3:18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</row>
    <row r="341" spans="3:18" x14ac:dyDescent="0.25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</row>
    <row r="342" spans="3:18" x14ac:dyDescent="0.25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</row>
    <row r="343" spans="3:18" x14ac:dyDescent="0.25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</row>
    <row r="344" spans="3:18" x14ac:dyDescent="0.25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</row>
    <row r="345" spans="3:18" x14ac:dyDescent="0.25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</row>
    <row r="346" spans="3:18" x14ac:dyDescent="0.25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</row>
    <row r="347" spans="3:18" x14ac:dyDescent="0.25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</row>
    <row r="348" spans="3:18" x14ac:dyDescent="0.25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</row>
    <row r="349" spans="3:18" x14ac:dyDescent="0.25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</row>
    <row r="350" spans="3:18" x14ac:dyDescent="0.25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</row>
    <row r="351" spans="3:18" x14ac:dyDescent="0.25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</row>
    <row r="352" spans="3:18" x14ac:dyDescent="0.25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</row>
    <row r="353" spans="3:18" x14ac:dyDescent="0.25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</row>
    <row r="354" spans="3:18" x14ac:dyDescent="0.25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</row>
    <row r="355" spans="3:18" x14ac:dyDescent="0.25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</row>
    <row r="356" spans="3:18" x14ac:dyDescent="0.25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</row>
    <row r="357" spans="3:18" x14ac:dyDescent="0.25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</row>
    <row r="358" spans="3:18" x14ac:dyDescent="0.25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</row>
    <row r="359" spans="3:18" x14ac:dyDescent="0.25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</row>
    <row r="360" spans="3:18" x14ac:dyDescent="0.25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</row>
    <row r="361" spans="3:18" x14ac:dyDescent="0.25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</row>
    <row r="362" spans="3:18" x14ac:dyDescent="0.25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</row>
    <row r="363" spans="3:18" x14ac:dyDescent="0.25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</row>
    <row r="364" spans="3:18" x14ac:dyDescent="0.25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</row>
    <row r="365" spans="3:18" x14ac:dyDescent="0.25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</row>
    <row r="366" spans="3:18" x14ac:dyDescent="0.25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</row>
    <row r="367" spans="3:18" x14ac:dyDescent="0.25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</row>
    <row r="368" spans="3:18" x14ac:dyDescent="0.25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</row>
    <row r="369" spans="3:18" x14ac:dyDescent="0.25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</row>
    <row r="370" spans="3:18" x14ac:dyDescent="0.25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</row>
    <row r="371" spans="3:18" x14ac:dyDescent="0.25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</row>
    <row r="372" spans="3:18" x14ac:dyDescent="0.25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</row>
    <row r="373" spans="3:18" x14ac:dyDescent="0.25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</row>
    <row r="374" spans="3:18" x14ac:dyDescent="0.25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</row>
    <row r="375" spans="3:18" x14ac:dyDescent="0.25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</row>
    <row r="376" spans="3:18" x14ac:dyDescent="0.25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</row>
    <row r="377" spans="3:18" x14ac:dyDescent="0.25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</row>
    <row r="378" spans="3:18" x14ac:dyDescent="0.25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</row>
    <row r="379" spans="3:18" x14ac:dyDescent="0.25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</row>
    <row r="380" spans="3:18" x14ac:dyDescent="0.25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</row>
    <row r="381" spans="3:18" x14ac:dyDescent="0.25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</row>
    <row r="382" spans="3:18" x14ac:dyDescent="0.25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</row>
    <row r="383" spans="3:18" x14ac:dyDescent="0.25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</row>
    <row r="384" spans="3:18" x14ac:dyDescent="0.25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</row>
    <row r="385" spans="3:18" x14ac:dyDescent="0.25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</row>
    <row r="386" spans="3:18" x14ac:dyDescent="0.25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</row>
    <row r="387" spans="3:18" x14ac:dyDescent="0.25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</row>
    <row r="388" spans="3:18" x14ac:dyDescent="0.25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</row>
    <row r="389" spans="3:18" x14ac:dyDescent="0.25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</row>
    <row r="390" spans="3:18" x14ac:dyDescent="0.25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</row>
    <row r="391" spans="3:18" x14ac:dyDescent="0.25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</row>
    <row r="392" spans="3:18" x14ac:dyDescent="0.25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</row>
    <row r="393" spans="3:18" x14ac:dyDescent="0.25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</row>
    <row r="394" spans="3:18" x14ac:dyDescent="0.25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</row>
    <row r="395" spans="3:18" x14ac:dyDescent="0.25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</row>
    <row r="396" spans="3:18" x14ac:dyDescent="0.25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</row>
    <row r="397" spans="3:18" x14ac:dyDescent="0.25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</row>
    <row r="398" spans="3:18" x14ac:dyDescent="0.25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</row>
    <row r="399" spans="3:18" x14ac:dyDescent="0.25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</row>
    <row r="400" spans="3:18" x14ac:dyDescent="0.25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</row>
    <row r="401" spans="3:18" x14ac:dyDescent="0.25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</row>
    <row r="402" spans="3:18" x14ac:dyDescent="0.25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</row>
    <row r="403" spans="3:18" x14ac:dyDescent="0.25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</row>
    <row r="404" spans="3:18" x14ac:dyDescent="0.25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</row>
    <row r="405" spans="3:18" x14ac:dyDescent="0.25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</row>
    <row r="406" spans="3:18" x14ac:dyDescent="0.25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</row>
    <row r="407" spans="3:18" x14ac:dyDescent="0.25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</row>
  </sheetData>
  <mergeCells count="2">
    <mergeCell ref="I2:K2"/>
    <mergeCell ref="B2:D2"/>
  </mergeCells>
  <pageMargins left="0.7" right="0.7" top="0.75" bottom="0.75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74400-9E04-8E49-ADBD-041CB50A4209}">
  <sheetPr>
    <tabColor theme="4"/>
  </sheetPr>
  <dimension ref="A1:EG248"/>
  <sheetViews>
    <sheetView zoomScaleNormal="100" workbookViewId="0">
      <pane ySplit="3" topLeftCell="A4" activePane="bottomLeft" state="frozen"/>
      <selection activeCell="A4" sqref="A4"/>
      <selection pane="bottomLeft"/>
    </sheetView>
  </sheetViews>
  <sheetFormatPr baseColWidth="10" defaultColWidth="10.875" defaultRowHeight="15.75" x14ac:dyDescent="0.25"/>
  <cols>
    <col min="1" max="2" width="10.875" style="14"/>
    <col min="3" max="3" width="13.125" style="14" customWidth="1"/>
    <col min="4" max="4" width="4.625" style="14" customWidth="1"/>
    <col min="5" max="11" width="10.875" style="14"/>
    <col min="12" max="12" width="4" style="14" customWidth="1"/>
    <col min="13" max="13" width="10.875" style="14"/>
    <col min="14" max="14" width="11.625" style="14" customWidth="1"/>
    <col min="15" max="15" width="10.625" style="14" bestFit="1" customWidth="1"/>
    <col min="16" max="16" width="10.5" style="14" bestFit="1" customWidth="1"/>
    <col min="17" max="17" width="10.625" style="14" bestFit="1" customWidth="1"/>
    <col min="18" max="19" width="10.875" style="14"/>
    <col min="20" max="20" width="2.875" style="14" customWidth="1"/>
    <col min="21" max="28" width="10.875" style="14"/>
    <col min="29" max="29" width="4.375" style="14" customWidth="1"/>
    <col min="30" max="30" width="9" style="14" customWidth="1"/>
    <col min="31" max="36" width="10.875" style="14"/>
    <col min="37" max="37" width="5.625" style="14" customWidth="1"/>
    <col min="38" max="16384" width="10.875" style="14"/>
  </cols>
  <sheetData>
    <row r="1" spans="1:137" x14ac:dyDescent="0.25">
      <c r="A1" s="1"/>
      <c r="B1" s="1"/>
      <c r="C1" s="1"/>
      <c r="D1" s="1"/>
      <c r="E1" s="1"/>
      <c r="F1" s="2"/>
      <c r="G1" s="1"/>
      <c r="H1" s="1"/>
      <c r="I1" s="1"/>
      <c r="J1" s="2"/>
      <c r="K1" s="17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</row>
    <row r="2" spans="1:137" x14ac:dyDescent="0.25">
      <c r="A2" s="1"/>
      <c r="B2" s="83" t="s">
        <v>4</v>
      </c>
      <c r="C2" s="184"/>
      <c r="D2" s="1"/>
      <c r="E2" s="296" t="s">
        <v>521</v>
      </c>
      <c r="F2" s="296"/>
      <c r="G2" s="296"/>
      <c r="H2" s="296"/>
      <c r="I2" s="296"/>
      <c r="J2" s="296"/>
      <c r="K2" s="296"/>
      <c r="L2" s="1"/>
      <c r="M2" s="296" t="s">
        <v>509</v>
      </c>
      <c r="N2" s="296"/>
      <c r="O2" s="296"/>
      <c r="P2" s="296"/>
      <c r="Q2" s="296"/>
      <c r="R2" s="296"/>
      <c r="S2" s="296"/>
      <c r="T2" s="1"/>
      <c r="U2" s="296" t="s">
        <v>81</v>
      </c>
      <c r="V2" s="296"/>
      <c r="W2" s="296"/>
      <c r="X2" s="296"/>
      <c r="Y2" s="296"/>
      <c r="Z2" s="296"/>
      <c r="AA2" s="296"/>
      <c r="AB2" s="296"/>
      <c r="AC2" s="1"/>
      <c r="AD2" s="296" t="s">
        <v>513</v>
      </c>
      <c r="AE2" s="296"/>
      <c r="AF2" s="296"/>
      <c r="AG2" s="296"/>
      <c r="AH2" s="296"/>
      <c r="AI2" s="296"/>
      <c r="AJ2" s="296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</row>
    <row r="3" spans="1:137" ht="54" customHeight="1" x14ac:dyDescent="0.25">
      <c r="A3" s="1"/>
      <c r="B3" s="1" t="s">
        <v>43</v>
      </c>
      <c r="C3" s="2" t="s">
        <v>104</v>
      </c>
      <c r="D3" s="1"/>
      <c r="E3" s="2" t="s">
        <v>60</v>
      </c>
      <c r="F3" s="2" t="s">
        <v>61</v>
      </c>
      <c r="G3" s="2" t="s">
        <v>62</v>
      </c>
      <c r="H3" s="2" t="s">
        <v>63</v>
      </c>
      <c r="I3" s="2" t="s">
        <v>64</v>
      </c>
      <c r="J3" s="2" t="s">
        <v>65</v>
      </c>
      <c r="K3" s="178" t="s">
        <v>270</v>
      </c>
      <c r="L3" s="2"/>
      <c r="M3" s="1" t="s">
        <v>66</v>
      </c>
      <c r="N3" s="1" t="s">
        <v>67</v>
      </c>
      <c r="O3" s="1" t="s">
        <v>68</v>
      </c>
      <c r="P3" s="1" t="s">
        <v>69</v>
      </c>
      <c r="Q3" s="1" t="s">
        <v>70</v>
      </c>
      <c r="R3" s="1" t="s">
        <v>71</v>
      </c>
      <c r="S3" s="1" t="s">
        <v>271</v>
      </c>
      <c r="T3" s="2"/>
      <c r="U3" s="2" t="s">
        <v>74</v>
      </c>
      <c r="V3" s="2" t="s">
        <v>75</v>
      </c>
      <c r="W3" s="2" t="s">
        <v>76</v>
      </c>
      <c r="X3" s="2" t="s">
        <v>77</v>
      </c>
      <c r="Y3" s="2" t="s">
        <v>79</v>
      </c>
      <c r="Z3" s="2" t="s">
        <v>78</v>
      </c>
      <c r="AA3" s="2" t="s">
        <v>80</v>
      </c>
      <c r="AB3" s="178" t="s">
        <v>272</v>
      </c>
      <c r="AC3" s="2"/>
      <c r="AD3" s="2" t="s">
        <v>82</v>
      </c>
      <c r="AE3" s="2" t="s">
        <v>83</v>
      </c>
      <c r="AF3" s="2" t="s">
        <v>84</v>
      </c>
      <c r="AG3" s="1" t="s">
        <v>85</v>
      </c>
      <c r="AH3" s="1" t="s">
        <v>86</v>
      </c>
      <c r="AI3" s="1" t="s">
        <v>87</v>
      </c>
      <c r="AJ3" s="1" t="s">
        <v>273</v>
      </c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</row>
    <row r="4" spans="1:137" s="86" customFormat="1" ht="18.95" customHeight="1" x14ac:dyDescent="0.25">
      <c r="A4" s="84"/>
      <c r="B4" s="89">
        <f>'Interest rate'!L4</f>
        <v>35795</v>
      </c>
      <c r="C4" s="88"/>
      <c r="D4" s="84"/>
      <c r="E4" s="88"/>
      <c r="F4" s="88"/>
      <c r="G4" s="88"/>
      <c r="H4" s="88"/>
      <c r="I4" s="88"/>
      <c r="J4" s="88"/>
      <c r="K4" s="88"/>
      <c r="L4" s="85"/>
      <c r="M4" s="87"/>
      <c r="N4" s="87"/>
      <c r="O4" s="87"/>
      <c r="P4" s="87"/>
      <c r="Q4" s="87"/>
      <c r="R4" s="87"/>
      <c r="S4" s="87"/>
      <c r="T4" s="85"/>
      <c r="U4" s="59">
        <f>'Interest rate'!M4</f>
        <v>3.0000015894111609E-3</v>
      </c>
      <c r="V4" s="59">
        <f>'Interest rate'!N4</f>
        <v>4.6450951609626756E-3</v>
      </c>
      <c r="W4" s="59">
        <f>'Interest rate'!O4</f>
        <v>2.8582206450897818E-3</v>
      </c>
      <c r="X4" s="59">
        <f>'Interest rate'!P4</f>
        <v>6.0784243206231103E-3</v>
      </c>
      <c r="Y4" s="59">
        <f>'Interest rate'!Q4</f>
        <v>6.196256514297005E-4</v>
      </c>
      <c r="Z4" s="59">
        <f>'Interest rate'!R4</f>
        <v>1.0357460146983577E-3</v>
      </c>
      <c r="AA4" s="59">
        <f>'Interest rate'!S4</f>
        <v>3.6748094004368514E-3</v>
      </c>
      <c r="AB4" s="59">
        <f>'Interest rate'!T4</f>
        <v>4.1537774426925189E-3</v>
      </c>
      <c r="AC4" s="85"/>
      <c r="AD4" s="59"/>
      <c r="AE4" s="59"/>
      <c r="AF4" s="59"/>
      <c r="AG4" s="59"/>
      <c r="AH4" s="59"/>
      <c r="AI4" s="59"/>
      <c r="AJ4" s="59"/>
      <c r="AK4" s="93"/>
      <c r="AL4" s="93"/>
      <c r="AM4" s="93"/>
      <c r="AN4" s="93"/>
      <c r="AO4" s="93"/>
      <c r="AP4" s="93"/>
      <c r="AQ4" s="93"/>
      <c r="AR4" s="93"/>
      <c r="AS4" s="93"/>
      <c r="AT4" s="93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</row>
    <row r="5" spans="1:137" x14ac:dyDescent="0.25">
      <c r="B5" s="51">
        <f>'Monthly return GPFG'!C5</f>
        <v>35826</v>
      </c>
      <c r="C5" s="49">
        <f>'Monthly return GPFG'!P5</f>
        <v>3.6245547802615539E-2</v>
      </c>
      <c r="E5" s="57">
        <f>(('FX-rates &amp; Forward'!D6)/('FX-rates &amp; Forward'!D5))-1</f>
        <v>2.9808239984811191E-2</v>
      </c>
      <c r="F5" s="57">
        <f>(('FX-rates &amp; Forward'!E6)/('FX-rates &amp; Forward'!E5))-1</f>
        <v>1.0827811688069566E-2</v>
      </c>
      <c r="G5" s="57">
        <f>(('FX-rates &amp; Forward'!F6)/('FX-rates &amp; Forward'!F5))-1</f>
        <v>2.1581073283323704E-2</v>
      </c>
      <c r="H5" s="57">
        <f>(('FX-rates &amp; Forward'!G6)/('FX-rates &amp; Forward'!G5))-1</f>
        <v>5.1092567710911529E-2</v>
      </c>
      <c r="I5" s="57">
        <f>(('FX-rates &amp; Forward'!H6)/('FX-rates &amp; Forward'!H5))-1</f>
        <v>1.5226621901846427E-2</v>
      </c>
      <c r="J5" s="57">
        <f>(('FX-rates &amp; Forward'!I6)/('FX-rates &amp; Forward'!I5))-1</f>
        <v>1.2951007192850028E-2</v>
      </c>
      <c r="K5" s="57">
        <f>(('FX-rates &amp; Forward'!J6)/('FX-rates &amp; Forward'!J5))-1</f>
        <v>8.2065741014935689E-2</v>
      </c>
      <c r="M5" s="57">
        <f>('FX-rates &amp; Forward'!D6-'FX-rates &amp; Forward'!M6)/'FX-rates &amp; Forward'!D5</f>
        <v>3.1445727272088421E-2</v>
      </c>
      <c r="N5" s="57">
        <f>('FX-rates &amp; Forward'!E6-'FX-rates &amp; Forward'!N6)/'FX-rates &amp; Forward'!E5</f>
        <v>1.0686434830002482E-2</v>
      </c>
      <c r="O5" s="57">
        <f>('FX-rates &amp; Forward'!F6-'FX-rates &amp; Forward'!O6)/'FX-rates &amp; Forward'!F5</f>
        <v>2.4640897106989107E-2</v>
      </c>
      <c r="P5" s="57">
        <f>('FX-rates &amp; Forward'!G6-'FX-rates &amp; Forward'!P6)/'FX-rates &amp; Forward'!G5</f>
        <v>4.8713665801575393E-2</v>
      </c>
      <c r="Q5" s="57">
        <f>('FX-rates &amp; Forward'!H6-'FX-rates &amp; Forward'!Q6)/'FX-rates &amp; Forward'!H5</f>
        <v>1.3264398692003217E-2</v>
      </c>
      <c r="R5" s="57">
        <f>('FX-rates &amp; Forward'!I6-'FX-rates &amp; Forward'!R6)/'FX-rates &amp; Forward'!I5</f>
        <v>1.3623344293179004E-2</v>
      </c>
      <c r="S5" s="57">
        <f>('FX-rates &amp; Forward'!J6-'FX-rates &amp; Forward'!S6)/'FX-rates &amp; Forward'!J5</f>
        <v>8.3214744164851404E-2</v>
      </c>
      <c r="U5" s="57">
        <f>'Interest rate'!M5</f>
        <v>3.0483680766628662E-3</v>
      </c>
      <c r="V5" s="57">
        <f>'Interest rate'!N5</f>
        <v>4.5491516112774466E-3</v>
      </c>
      <c r="W5" s="57">
        <f>'Interest rate'!O5</f>
        <v>2.7699097437066111E-3</v>
      </c>
      <c r="X5" s="57">
        <f>'Interest rate'!P5</f>
        <v>6.0449190242917172E-3</v>
      </c>
      <c r="Y5" s="57">
        <f>'Interest rate'!Q5</f>
        <v>5.6788128123175241E-4</v>
      </c>
      <c r="Z5" s="57">
        <f>'Interest rate'!R5</f>
        <v>8.8113391637278937E-4</v>
      </c>
      <c r="AA5" s="57">
        <f>'Interest rate'!S5</f>
        <v>3.7185716118524059E-3</v>
      </c>
      <c r="AB5" s="57">
        <f>'Interest rate'!T5</f>
        <v>4.0741237836483535E-3</v>
      </c>
      <c r="AD5" s="57">
        <f>Weights!$Z4*Weights!AA4+Weights!$AI4*Weights!AJ4</f>
        <v>0.24336558564043675</v>
      </c>
      <c r="AE5" s="57">
        <f>Weights!$Z4*Weights!AB4+Weights!$AI4*Weights!AK4</f>
        <v>0.36016083037480673</v>
      </c>
      <c r="AF5" s="57">
        <f>Weights!$Z4*Weights!AC4+Weights!$AI4*Weights!AL4</f>
        <v>8.3198094320082405E-2</v>
      </c>
      <c r="AG5" s="57">
        <f>Weights!$Z4*Weights!AD4+Weights!$AI4*Weights!AM4</f>
        <v>0.18099958069356653</v>
      </c>
      <c r="AH5" s="57">
        <f>Weights!$Z4*Weights!AE4+Weights!$AI4*Weights!AN4</f>
        <v>2.7352778577735055E-2</v>
      </c>
      <c r="AI5" s="57">
        <f>Weights!$Z4*Weights!AF4+Weights!$AI4*Weights!AO4</f>
        <v>1.5966889166410217E-2</v>
      </c>
      <c r="AJ5" s="57">
        <f>Weights!Z4*Weights!AG4+Weights!AI4*Weights!AP4</f>
        <v>1.6199087815841361E-2</v>
      </c>
      <c r="BN5" s="77"/>
    </row>
    <row r="6" spans="1:137" x14ac:dyDescent="0.25">
      <c r="B6" s="52">
        <f>'Monthly return GPFG'!C6</f>
        <v>35854</v>
      </c>
      <c r="C6" s="50">
        <f>'Monthly return GPFG'!P6</f>
        <v>1.1751938579550834E-2</v>
      </c>
      <c r="E6" s="58">
        <f>(('FX-rates &amp; Forward'!D7)/('FX-rates &amp; Forward'!D6))-1</f>
        <v>-1.0008428150021231E-3</v>
      </c>
      <c r="F6" s="58">
        <f>(('FX-rates &amp; Forward'!E7)/('FX-rates &amp; Forward'!E6))-1</f>
        <v>6.0876623376624472E-3</v>
      </c>
      <c r="G6" s="58">
        <f>(('FX-rates &amp; Forward'!F7)/('FX-rates &amp; Forward'!F6))-1</f>
        <v>5.7049254405785454E-3</v>
      </c>
      <c r="H6" s="58">
        <f>(('FX-rates &amp; Forward'!G7)/('FX-rates &amp; Forward'!G6))-1</f>
        <v>4.9954586739329176E-3</v>
      </c>
      <c r="I6" s="58">
        <f>(('FX-rates &amp; Forward'!H7)/('FX-rates &amp; Forward'!H6))-1</f>
        <v>3.9684083570010742E-3</v>
      </c>
      <c r="J6" s="58">
        <f>(('FX-rates &amp; Forward'!I7)/('FX-rates &amp; Forward'!I6))-1</f>
        <v>2.0058567956054985E-2</v>
      </c>
      <c r="K6" s="58">
        <f>(('FX-rates &amp; Forward'!J7)/('FX-rates &amp; Forward'!J6))-1</f>
        <v>-1.6632297107175176E-2</v>
      </c>
      <c r="M6" s="58">
        <f>('FX-rates &amp; Forward'!D7-'FX-rates &amp; Forward'!M7)/'FX-rates &amp; Forward'!D6</f>
        <v>4.9314434551392416E-4</v>
      </c>
      <c r="N6" s="58">
        <f>('FX-rates &amp; Forward'!E7-'FX-rates &amp; Forward'!N7)/'FX-rates &amp; Forward'!E6</f>
        <v>5.8099731786134977E-3</v>
      </c>
      <c r="O6" s="58">
        <f>('FX-rates &amp; Forward'!F7-'FX-rates &amp; Forward'!O7)/'FX-rates &amp; Forward'!F6</f>
        <v>8.6834713195587526E-3</v>
      </c>
      <c r="P6" s="58">
        <f>('FX-rates &amp; Forward'!G7-'FX-rates &amp; Forward'!P7)/'FX-rates &amp; Forward'!G6</f>
        <v>2.5163797010451152E-3</v>
      </c>
      <c r="Q6" s="58">
        <f>('FX-rates &amp; Forward'!H7-'FX-rates &amp; Forward'!Q7)/'FX-rates &amp; Forward'!H6</f>
        <v>1.8030821390815418E-3</v>
      </c>
      <c r="R6" s="58">
        <f>('FX-rates &amp; Forward'!I7-'FX-rates &amp; Forward'!R7)/'FX-rates &amp; Forward'!I6</f>
        <v>2.0726288524494121E-2</v>
      </c>
      <c r="S6" s="58">
        <f>('FX-rates &amp; Forward'!J7-'FX-rates &amp; Forward'!S7)/'FX-rates &amp; Forward'!J6</f>
        <v>-1.5610703499005917E-2</v>
      </c>
      <c r="U6" s="58">
        <f>'Interest rate'!M6</f>
        <v>3.2335356603379051E-3</v>
      </c>
      <c r="V6" s="58">
        <f>'Interest rate'!N6</f>
        <v>4.620344416270461E-3</v>
      </c>
      <c r="W6" s="58">
        <f>'Interest rate'!O6</f>
        <v>2.8330207669291507E-3</v>
      </c>
      <c r="X6" s="58">
        <f>'Interest rate'!P6</f>
        <v>6.0540587586446204E-3</v>
      </c>
      <c r="Y6" s="58">
        <f>'Interest rate'!Q6</f>
        <v>7.6177522347053994E-4</v>
      </c>
      <c r="Z6" s="58">
        <f>'Interest rate'!R6</f>
        <v>7.2625864836139975E-4</v>
      </c>
      <c r="AA6" s="58">
        <f>'Interest rate'!S6</f>
        <v>3.9245855620086978E-3</v>
      </c>
      <c r="AB6" s="58">
        <f>'Interest rate'!T6</f>
        <v>4.0741237836483535E-3</v>
      </c>
      <c r="AD6" s="58">
        <f>Weights!$Z5*Weights!AA5+Weights!$AI5*Weights!AJ5</f>
        <v>0.24336558564043675</v>
      </c>
      <c r="AE6" s="58">
        <f>Weights!$Z5*Weights!AB5+Weights!$AI5*Weights!AK5</f>
        <v>0.36016083037480673</v>
      </c>
      <c r="AF6" s="58">
        <f>Weights!$Z5*Weights!AC5+Weights!$AI5*Weights!AL5</f>
        <v>8.3198094320082405E-2</v>
      </c>
      <c r="AG6" s="58">
        <f>Weights!$Z5*Weights!AD5+Weights!$AI5*Weights!AM5</f>
        <v>0.18099958069356653</v>
      </c>
      <c r="AH6" s="58">
        <f>Weights!$Z5*Weights!AE5+Weights!$AI5*Weights!AN5</f>
        <v>2.7352778577735055E-2</v>
      </c>
      <c r="AI6" s="58">
        <f>Weights!$Z5*Weights!AF5+Weights!$AI5*Weights!AO5</f>
        <v>1.5966889166410217E-2</v>
      </c>
      <c r="AJ6" s="58">
        <f>Weights!Z5*Weights!AG5+Weights!AI5*Weights!AP5</f>
        <v>1.6199087815841361E-2</v>
      </c>
    </row>
    <row r="7" spans="1:137" x14ac:dyDescent="0.25">
      <c r="B7" s="51">
        <f>'Monthly return GPFG'!C7</f>
        <v>35885</v>
      </c>
      <c r="C7" s="49">
        <f>'Monthly return GPFG'!P7</f>
        <v>4.5017442720254354E-3</v>
      </c>
      <c r="E7" s="57">
        <f>(('FX-rates &amp; Forward'!D8)/('FX-rates &amp; Forward'!D7))-1</f>
        <v>4.8114948589506046E-3</v>
      </c>
      <c r="F7" s="57">
        <f>(('FX-rates &amp; Forward'!E8)/('FX-rates &amp; Forward'!E7))-1</f>
        <v>-1.3348490960431225E-2</v>
      </c>
      <c r="G7" s="57">
        <f>(('FX-rates &amp; Forward'!F8)/('FX-rates &amp; Forward'!F7))-1</f>
        <v>2.2224896698359364E-2</v>
      </c>
      <c r="H7" s="57">
        <f>(('FX-rates &amp; Forward'!G8)/('FX-rates &amp; Forward'!G7))-1</f>
        <v>-4.1739887198540826E-2</v>
      </c>
      <c r="I7" s="57">
        <f>(('FX-rates &amp; Forward'!H8)/('FX-rates &amp; Forward'!H7))-1</f>
        <v>-3.0071691532648659E-2</v>
      </c>
      <c r="J7" s="57">
        <f>(('FX-rates &amp; Forward'!I8)/('FX-rates &amp; Forward'!I7))-1</f>
        <v>7.5616849610655734E-3</v>
      </c>
      <c r="K7" s="57">
        <f>(('FX-rates &amp; Forward'!J8)/('FX-rates &amp; Forward'!J7))-1</f>
        <v>-1.2366729382251584E-2</v>
      </c>
      <c r="M7" s="57">
        <f>('FX-rates &amp; Forward'!D8-'FX-rates &amp; Forward'!M8)/'FX-rates &amp; Forward'!D7</f>
        <v>6.1919255496493157E-3</v>
      </c>
      <c r="N7" s="57">
        <f>('FX-rates &amp; Forward'!E8-'FX-rates &amp; Forward'!N8)/'FX-rates &amp; Forward'!E7</f>
        <v>-1.3747874392283598E-2</v>
      </c>
      <c r="O7" s="57">
        <f>('FX-rates &amp; Forward'!F8-'FX-rates &amp; Forward'!O8)/'FX-rates &amp; Forward'!F7</f>
        <v>2.5028446938777666E-2</v>
      </c>
      <c r="P7" s="57">
        <f>('FX-rates &amp; Forward'!G8-'FX-rates &amp; Forward'!P8)/'FX-rates &amp; Forward'!G7</f>
        <v>-4.4209766142823424E-2</v>
      </c>
      <c r="Q7" s="57">
        <f>('FX-rates &amp; Forward'!H8-'FX-rates &amp; Forward'!Q8)/'FX-rates &amp; Forward'!H7</f>
        <v>-3.2577148934518928E-2</v>
      </c>
      <c r="R7" s="57">
        <f>('FX-rates &amp; Forward'!I8-'FX-rates &amp; Forward'!R8)/'FX-rates &amp; Forward'!I7</f>
        <v>8.2500333804680324E-3</v>
      </c>
      <c r="S7" s="57">
        <f>('FX-rates &amp; Forward'!J8-'FX-rates &amp; Forward'!S8)/'FX-rates &amp; Forward'!J7</f>
        <v>-1.1529552023130997E-2</v>
      </c>
      <c r="U7" s="57">
        <f>'Interest rate'!M7</f>
        <v>3.2576602600797866E-3</v>
      </c>
      <c r="V7" s="57">
        <f>'Interest rate'!N7</f>
        <v>4.620344416270461E-3</v>
      </c>
      <c r="W7" s="57">
        <f>'Interest rate'!O7</f>
        <v>2.8204182152635759E-3</v>
      </c>
      <c r="X7" s="57">
        <f>'Interest rate'!P7</f>
        <v>6.0936485269509344E-3</v>
      </c>
      <c r="Y7" s="57">
        <f>'Interest rate'!Q7</f>
        <v>6.0345973222619698E-4</v>
      </c>
      <c r="Z7" s="57">
        <f>'Interest rate'!R7</f>
        <v>1.1900958766366543E-3</v>
      </c>
      <c r="AA7" s="57">
        <f>'Interest rate'!S7</f>
        <v>3.8746849921291737E-3</v>
      </c>
      <c r="AB7" s="57">
        <f>'Interest rate'!T7</f>
        <v>4.0741237836483535E-3</v>
      </c>
      <c r="AD7" s="57">
        <f>Weights!$Z6*Weights!AA6+Weights!$AI6*Weights!AJ6</f>
        <v>0.24336558564043675</v>
      </c>
      <c r="AE7" s="57">
        <f>Weights!$Z6*Weights!AB6+Weights!$AI6*Weights!AK6</f>
        <v>0.36016083037480673</v>
      </c>
      <c r="AF7" s="57">
        <f>Weights!$Z6*Weights!AC6+Weights!$AI6*Weights!AL6</f>
        <v>8.3198094320082405E-2</v>
      </c>
      <c r="AG7" s="57">
        <f>Weights!$Z6*Weights!AD6+Weights!$AI6*Weights!AM6</f>
        <v>0.18099958069356653</v>
      </c>
      <c r="AH7" s="57">
        <f>Weights!$Z6*Weights!AE6+Weights!$AI6*Weights!AN6</f>
        <v>2.7352778577735055E-2</v>
      </c>
      <c r="AI7" s="57">
        <f>Weights!$Z6*Weights!AF6+Weights!$AI6*Weights!AO6</f>
        <v>1.5966889166410217E-2</v>
      </c>
      <c r="AJ7" s="57">
        <f>Weights!Z6*Weights!AG6+Weights!AI6*Weights!AP6</f>
        <v>1.6199087815841361E-2</v>
      </c>
    </row>
    <row r="8" spans="1:137" x14ac:dyDescent="0.25">
      <c r="B8" s="52">
        <f>'Monthly return GPFG'!C8</f>
        <v>35915</v>
      </c>
      <c r="C8" s="50">
        <f>'Monthly return GPFG'!P8</f>
        <v>-9.8000474505325376E-3</v>
      </c>
      <c r="E8" s="58">
        <f>(('FX-rates &amp; Forward'!D9)/('FX-rates &amp; Forward'!D8))-1</f>
        <v>-2.1580846179075075E-2</v>
      </c>
      <c r="F8" s="58">
        <f>(('FX-rates &amp; Forward'!E9)/('FX-rates &amp; Forward'!E8))-1</f>
        <v>7.7061264944555674E-3</v>
      </c>
      <c r="G8" s="58">
        <f>(('FX-rates &amp; Forward'!F9)/('FX-rates &amp; Forward'!F8))-1</f>
        <v>-2.182017974176842E-2</v>
      </c>
      <c r="H8" s="58">
        <f>(('FX-rates &amp; Forward'!G9)/('FX-rates &amp; Forward'!G8))-1</f>
        <v>-1.4041951202473091E-2</v>
      </c>
      <c r="I8" s="58">
        <f>(('FX-rates &amp; Forward'!H9)/('FX-rates &amp; Forward'!H8))-1</f>
        <v>-4.9942067202044527E-3</v>
      </c>
      <c r="J8" s="58">
        <f>(('FX-rates &amp; Forward'!I9)/('FX-rates &amp; Forward'!I8))-1</f>
        <v>-2.9293455994636508E-2</v>
      </c>
      <c r="K8" s="58">
        <f>(('FX-rates &amp; Forward'!J9)/('FX-rates &amp; Forward'!J8))-1</f>
        <v>-3.6552695810926017E-2</v>
      </c>
      <c r="M8" s="58">
        <f>('FX-rates &amp; Forward'!D9-'FX-rates &amp; Forward'!M9)/'FX-rates &amp; Forward'!D8</f>
        <v>-2.0224429136791768E-2</v>
      </c>
      <c r="N8" s="58">
        <f>('FX-rates &amp; Forward'!E9-'FX-rates &amp; Forward'!N9)/'FX-rates &amp; Forward'!E8</f>
        <v>7.2701141866942428E-3</v>
      </c>
      <c r="O8" s="58">
        <f>('FX-rates &amp; Forward'!F9-'FX-rates &amp; Forward'!O9)/'FX-rates &amp; Forward'!F8</f>
        <v>-1.900136832095943E-2</v>
      </c>
      <c r="P8" s="58">
        <f>('FX-rates &amp; Forward'!G9-'FX-rates &amp; Forward'!P9)/'FX-rates &amp; Forward'!G8</f>
        <v>-1.6694550993167225E-2</v>
      </c>
      <c r="Q8" s="58">
        <f>('FX-rates &amp; Forward'!H9-'FX-rates &amp; Forward'!Q9)/'FX-rates &amp; Forward'!H8</f>
        <v>-7.059313428668914E-3</v>
      </c>
      <c r="R8" s="58">
        <f>('FX-rates &amp; Forward'!I9-'FX-rates &amp; Forward'!R9)/'FX-rates &amp; Forward'!I8</f>
        <v>-2.8678812811305132E-2</v>
      </c>
      <c r="S8" s="58">
        <f>('FX-rates &amp; Forward'!J9-'FX-rates &amp; Forward'!S9)/'FX-rates &amp; Forward'!J8</f>
        <v>-3.5739545163748832E-2</v>
      </c>
      <c r="U8" s="58">
        <f>'Interest rate'!M8</f>
        <v>3.2978537514263273E-3</v>
      </c>
      <c r="V8" s="58">
        <f>'Interest rate'!N8</f>
        <v>4.5955869621585599E-3</v>
      </c>
      <c r="W8" s="58">
        <f>'Interest rate'!O8</f>
        <v>2.9213512875065906E-3</v>
      </c>
      <c r="X8" s="58">
        <f>'Interest rate'!P8</f>
        <v>5.9992144496203714E-3</v>
      </c>
      <c r="Y8" s="58">
        <f>'Interest rate'!Q8</f>
        <v>4.9669089089454665E-4</v>
      </c>
      <c r="Z8" s="58">
        <f>'Interest rate'!R8</f>
        <v>1.2222171212599164E-3</v>
      </c>
      <c r="AA8" s="58">
        <f>'Interest rate'!S8</f>
        <v>3.9993852976547561E-3</v>
      </c>
      <c r="AB8" s="58">
        <f>'Interest rate'!T8</f>
        <v>3.9944005553169681E-3</v>
      </c>
      <c r="AD8" s="58">
        <f>Weights!$Z7*Weights!AA7+Weights!$AI7*Weights!AJ7</f>
        <v>0.24336558564043675</v>
      </c>
      <c r="AE8" s="58">
        <f>Weights!$Z7*Weights!AB7+Weights!$AI7*Weights!AK7</f>
        <v>0.36016083037480673</v>
      </c>
      <c r="AF8" s="58">
        <f>Weights!$Z7*Weights!AC7+Weights!$AI7*Weights!AL7</f>
        <v>8.3198094320082405E-2</v>
      </c>
      <c r="AG8" s="58">
        <f>Weights!$Z7*Weights!AD7+Weights!$AI7*Weights!AM7</f>
        <v>0.18099958069356653</v>
      </c>
      <c r="AH8" s="58">
        <f>Weights!$Z7*Weights!AE7+Weights!$AI7*Weights!AN7</f>
        <v>2.7352778577735055E-2</v>
      </c>
      <c r="AI8" s="58">
        <f>Weights!$Z7*Weights!AF7+Weights!$AI7*Weights!AO7</f>
        <v>1.5966889166410217E-2</v>
      </c>
      <c r="AJ8" s="58">
        <f>Weights!Z7*Weights!AG7+Weights!AI7*Weights!AP7</f>
        <v>1.6199087815841361E-2</v>
      </c>
    </row>
    <row r="9" spans="1:137" x14ac:dyDescent="0.25">
      <c r="B9" s="51">
        <f>'Monthly return GPFG'!C9</f>
        <v>35946</v>
      </c>
      <c r="C9" s="49">
        <f>'Monthly return GPFG'!P9</f>
        <v>6.7617371815520723E-3</v>
      </c>
      <c r="E9" s="57">
        <f>(('FX-rates &amp; Forward'!D10)/('FX-rates &amp; Forward'!D9))-1</f>
        <v>1.3314561544649939E-2</v>
      </c>
      <c r="F9" s="57">
        <f>(('FX-rates &amp; Forward'!E10)/('FX-rates &amp; Forward'!E9))-1</f>
        <v>2.0372032408375151E-2</v>
      </c>
      <c r="G9" s="57">
        <f>(('FX-rates &amp; Forward'!F10)/('FX-rates &amp; Forward'!F9))-1</f>
        <v>-1.1233701103310012E-2</v>
      </c>
      <c r="H9" s="57">
        <f>(('FX-rates &amp; Forward'!G10)/('FX-rates &amp; Forward'!G9))-1</f>
        <v>-3.7659646077267905E-2</v>
      </c>
      <c r="I9" s="57">
        <f>(('FX-rates &amp; Forward'!H10)/('FX-rates &amp; Forward'!H9))-1</f>
        <v>2.1884034693221865E-2</v>
      </c>
      <c r="J9" s="57">
        <f>(('FX-rates &amp; Forward'!I10)/('FX-rates &amp; Forward'!I9))-1</f>
        <v>-4.8537170263790452E-3</v>
      </c>
      <c r="K9" s="57">
        <f>(('FX-rates &amp; Forward'!J10)/('FX-rates &amp; Forward'!J9))-1</f>
        <v>-2.9906696051574588E-2</v>
      </c>
      <c r="M9" s="57">
        <f>('FX-rates &amp; Forward'!D10-'FX-rates &amp; Forward'!M10)/'FX-rates &amp; Forward'!D9</f>
        <v>1.4606358191553849E-2</v>
      </c>
      <c r="N9" s="57">
        <f>('FX-rates &amp; Forward'!E10-'FX-rates &amp; Forward'!N10)/'FX-rates &amp; Forward'!E9</f>
        <v>1.9996626636590024E-2</v>
      </c>
      <c r="O9" s="57">
        <f>('FX-rates &amp; Forward'!F10-'FX-rates &amp; Forward'!O10)/'FX-rates &amp; Forward'!F9</f>
        <v>-8.5484498035145479E-3</v>
      </c>
      <c r="P9" s="57">
        <f>('FX-rates &amp; Forward'!G10-'FX-rates &amp; Forward'!P10)/'FX-rates &amp; Forward'!G9</f>
        <v>-4.0459418316431864E-2</v>
      </c>
      <c r="Q9" s="57">
        <f>('FX-rates &amp; Forward'!H10-'FX-rates &amp; Forward'!Q10)/'FX-rates &amp; Forward'!H9</f>
        <v>1.981093184485104E-2</v>
      </c>
      <c r="R9" s="57">
        <f>('FX-rates &amp; Forward'!I10-'FX-rates &amp; Forward'!R10)/'FX-rates &amp; Forward'!I9</f>
        <v>-4.154979998745886E-3</v>
      </c>
      <c r="S9" s="57">
        <f>('FX-rates &amp; Forward'!J10-'FX-rates &amp; Forward'!S10)/'FX-rates &amp; Forward'!J9</f>
        <v>-2.9212920465271023E-2</v>
      </c>
      <c r="U9" s="57">
        <f>'Interest rate'!M9</f>
        <v>3.8107724223526152E-3</v>
      </c>
      <c r="V9" s="57">
        <f>'Interest rate'!N9</f>
        <v>4.5955869621585599E-3</v>
      </c>
      <c r="W9" s="57">
        <f>'Interest rate'!O9</f>
        <v>2.845702345507295E-3</v>
      </c>
      <c r="X9" s="57">
        <f>'Interest rate'!P9</f>
        <v>6.0114014490060264E-3</v>
      </c>
      <c r="Y9" s="57">
        <f>'Interest rate'!Q9</f>
        <v>4.4163402920593953E-4</v>
      </c>
      <c r="Z9" s="57">
        <f>'Interest rate'!R9</f>
        <v>1.3954893729848372E-3</v>
      </c>
      <c r="AA9" s="57">
        <f>'Interest rate'!S9</f>
        <v>3.9869269195580426E-3</v>
      </c>
      <c r="AB9" s="57">
        <f>'Interest rate'!T9</f>
        <v>4.0741237836483535E-3</v>
      </c>
      <c r="AD9" s="57">
        <f>Weights!$Z8*Weights!AA8+Weights!$AI8*Weights!AJ8</f>
        <v>0.24336558564043675</v>
      </c>
      <c r="AE9" s="57">
        <f>Weights!$Z8*Weights!AB8+Weights!$AI8*Weights!AK8</f>
        <v>0.36016083037480673</v>
      </c>
      <c r="AF9" s="57">
        <f>Weights!$Z8*Weights!AC8+Weights!$AI8*Weights!AL8</f>
        <v>8.3198094320082405E-2</v>
      </c>
      <c r="AG9" s="57">
        <f>Weights!$Z8*Weights!AD8+Weights!$AI8*Weights!AM8</f>
        <v>0.18099958069356653</v>
      </c>
      <c r="AH9" s="57">
        <f>Weights!$Z8*Weights!AE8+Weights!$AI8*Weights!AN8</f>
        <v>2.7352778577735055E-2</v>
      </c>
      <c r="AI9" s="57">
        <f>Weights!$Z8*Weights!AF8+Weights!$AI8*Weights!AO8</f>
        <v>1.5966889166410217E-2</v>
      </c>
      <c r="AJ9" s="57">
        <f>Weights!Z8*Weights!AG8+Weights!AI8*Weights!AP8</f>
        <v>1.6199087815841361E-2</v>
      </c>
    </row>
    <row r="10" spans="1:137" x14ac:dyDescent="0.25">
      <c r="B10" s="52">
        <f>'Monthly return GPFG'!C10</f>
        <v>35976</v>
      </c>
      <c r="C10" s="50">
        <f>'Monthly return GPFG'!P10</f>
        <v>2.0573793722999483E-2</v>
      </c>
      <c r="E10" s="58">
        <f>(('FX-rates &amp; Forward'!D11)/('FX-rates &amp; Forward'!D10))-1</f>
        <v>1.3854154261442542E-2</v>
      </c>
      <c r="F10" s="58">
        <f>(('FX-rates &amp; Forward'!E11)/('FX-rates &amp; Forward'!E10))-1</f>
        <v>1.7591633130105144E-3</v>
      </c>
      <c r="G10" s="58">
        <f>(('FX-rates &amp; Forward'!F11)/('FX-rates &amp; Forward'!F10))-1</f>
        <v>3.6843173057415246E-2</v>
      </c>
      <c r="H10" s="58">
        <f>(('FX-rates &amp; Forward'!G11)/('FX-rates &amp; Forward'!G10))-1</f>
        <v>1.8296611261435336E-2</v>
      </c>
      <c r="I10" s="58">
        <f>(('FX-rates &amp; Forward'!H11)/('FX-rates &amp; Forward'!H10))-1</f>
        <v>-6.8764980942277454E-3</v>
      </c>
      <c r="J10" s="58">
        <f>(('FX-rates &amp; Forward'!I11)/('FX-rates &amp; Forward'!I10))-1</f>
        <v>6.9594386181370815E-3</v>
      </c>
      <c r="K10" s="58">
        <f>(('FX-rates &amp; Forward'!J11)/('FX-rates &amp; Forward'!J10))-1</f>
        <v>5.9449245206888435E-4</v>
      </c>
      <c r="M10" s="58">
        <f>('FX-rates &amp; Forward'!D11-'FX-rates &amp; Forward'!M11)/'FX-rates &amp; Forward'!D10</f>
        <v>1.4635378616786524E-2</v>
      </c>
      <c r="N10" s="58">
        <f>('FX-rates &amp; Forward'!E11-'FX-rates &amp; Forward'!N11)/'FX-rates &amp; Forward'!E10</f>
        <v>7.9683174536440324E-4</v>
      </c>
      <c r="O10" s="58">
        <f>('FX-rates &amp; Forward'!F11-'FX-rates &amp; Forward'!O11)/'FX-rates &amp; Forward'!F10</f>
        <v>3.903065226837038E-2</v>
      </c>
      <c r="P10" s="58">
        <f>('FX-rates &amp; Forward'!G11-'FX-rates &amp; Forward'!P11)/'FX-rates &amp; Forward'!G10</f>
        <v>1.4928960137623501E-2</v>
      </c>
      <c r="Q10" s="58">
        <f>('FX-rates &amp; Forward'!H11-'FX-rates &amp; Forward'!Q11)/'FX-rates &amp; Forward'!H10</f>
        <v>-9.2884153387122227E-3</v>
      </c>
      <c r="R10" s="58">
        <f>('FX-rates &amp; Forward'!I11-'FX-rates &amp; Forward'!R11)/'FX-rates &amp; Forward'!I10</f>
        <v>7.1348935891951785E-3</v>
      </c>
      <c r="S10" s="58">
        <f>('FX-rates &amp; Forward'!J11-'FX-rates &amp; Forward'!S11)/'FX-rates &amp; Forward'!J10</f>
        <v>8.5677524081715381E-4</v>
      </c>
      <c r="U10" s="58">
        <f>'Interest rate'!M10</f>
        <v>3.9545128129423457E-3</v>
      </c>
      <c r="V10" s="58">
        <f>'Interest rate'!N10</f>
        <v>4.5986849821704201E-3</v>
      </c>
      <c r="W10" s="58">
        <f>'Interest rate'!O10</f>
        <v>2.8456215767034276E-3</v>
      </c>
      <c r="X10" s="58">
        <f>'Interest rate'!P10</f>
        <v>6.1423520814285482E-3</v>
      </c>
      <c r="Y10" s="58">
        <f>'Interest rate'!Q10</f>
        <v>5.25818331149841E-4</v>
      </c>
      <c r="Z10" s="58">
        <f>'Interest rate'!R10</f>
        <v>1.7857397482967663E-3</v>
      </c>
      <c r="AA10" s="58">
        <f>'Interest rate'!S10</f>
        <v>3.9744588631382971E-3</v>
      </c>
      <c r="AB10" s="58">
        <f>'Interest rate'!T10</f>
        <v>4.1259065675920414E-3</v>
      </c>
      <c r="AD10" s="58">
        <f>Weights!$Z9*Weights!AA9+Weights!$AI9*Weights!AJ9</f>
        <v>0.24336558564043675</v>
      </c>
      <c r="AE10" s="58">
        <f>Weights!$Z9*Weights!AB9+Weights!$AI9*Weights!AK9</f>
        <v>0.36016083037480673</v>
      </c>
      <c r="AF10" s="58">
        <f>Weights!$Z9*Weights!AC9+Weights!$AI9*Weights!AL9</f>
        <v>8.3198094320082405E-2</v>
      </c>
      <c r="AG10" s="58">
        <f>Weights!$Z9*Weights!AD9+Weights!$AI9*Weights!AM9</f>
        <v>0.18099958069356653</v>
      </c>
      <c r="AH10" s="58">
        <f>Weights!$Z9*Weights!AE9+Weights!$AI9*Weights!AN9</f>
        <v>2.7352778577735055E-2</v>
      </c>
      <c r="AI10" s="58">
        <f>Weights!$Z9*Weights!AF9+Weights!$AI9*Weights!AO9</f>
        <v>1.5966889166410217E-2</v>
      </c>
      <c r="AJ10" s="58">
        <f>Weights!Z9*Weights!AG9+Weights!AI9*Weights!AP9</f>
        <v>1.6199087815841361E-2</v>
      </c>
    </row>
    <row r="11" spans="1:137" x14ac:dyDescent="0.25">
      <c r="B11" s="51">
        <f>'Monthly return GPFG'!C11</f>
        <v>36007</v>
      </c>
      <c r="C11" s="49">
        <f>'Monthly return GPFG'!P11</f>
        <v>-1.8720007195409744E-2</v>
      </c>
      <c r="E11" s="57">
        <f>(('FX-rates &amp; Forward'!D12)/('FX-rates &amp; Forward'!D11))-1</f>
        <v>-1.5753067084312233E-2</v>
      </c>
      <c r="F11" s="57">
        <f>(('FX-rates &amp; Forward'!E12)/('FX-rates &amp; Forward'!E11))-1</f>
        <v>-1.8763531392830268E-3</v>
      </c>
      <c r="G11" s="57">
        <f>(('FX-rates &amp; Forward'!F12)/('FX-rates &amp; Forward'!F11))-1</f>
        <v>-3.5533988181426834E-2</v>
      </c>
      <c r="H11" s="57">
        <f>(('FX-rates &amp; Forward'!G12)/('FX-rates &amp; Forward'!G11))-1</f>
        <v>-5.3578207190759453E-2</v>
      </c>
      <c r="I11" s="57">
        <f>(('FX-rates &amp; Forward'!H12)/('FX-rates &amp; Forward'!H11))-1</f>
        <v>2.1365830497743765E-3</v>
      </c>
      <c r="J11" s="57">
        <f>(('FX-rates &amp; Forward'!I12)/('FX-rates &amp; Forward'!I11))-1</f>
        <v>-4.5871383990963577E-2</v>
      </c>
      <c r="K11" s="57">
        <f>(('FX-rates &amp; Forward'!J12)/('FX-rates &amp; Forward'!J11))-1</f>
        <v>-2.0879750461518798E-2</v>
      </c>
      <c r="M11" s="57">
        <f>('FX-rates &amp; Forward'!D12-'FX-rates &amp; Forward'!M12)/'FX-rates &amp; Forward'!D11</f>
        <v>-1.5111843699434385E-2</v>
      </c>
      <c r="N11" s="57">
        <f>('FX-rates &amp; Forward'!E12-'FX-rates &amp; Forward'!N12)/'FX-rates &amp; Forward'!E11</f>
        <v>-2.9820978445304447E-3</v>
      </c>
      <c r="O11" s="57">
        <f>('FX-rates &amp; Forward'!F12-'FX-rates &amp; Forward'!O12)/'FX-rates &amp; Forward'!F11</f>
        <v>-3.3359505352073625E-2</v>
      </c>
      <c r="P11" s="57">
        <f>('FX-rates &amp; Forward'!G12-'FX-rates &amp; Forward'!P12)/'FX-rates &amp; Forward'!G11</f>
        <v>-5.7005099749625511E-2</v>
      </c>
      <c r="Q11" s="57">
        <f>('FX-rates &amp; Forward'!H12-'FX-rates &amp; Forward'!Q12)/'FX-rates &amp; Forward'!H11</f>
        <v>-2.8324054204196773E-5</v>
      </c>
      <c r="R11" s="57">
        <f>('FX-rates &amp; Forward'!I12-'FX-rates &amp; Forward'!R12)/'FX-rates &amp; Forward'!I11</f>
        <v>-4.5851516901696594E-2</v>
      </c>
      <c r="S11" s="57">
        <f>('FX-rates &amp; Forward'!J12-'FX-rates &amp; Forward'!S12)/'FX-rates &amp; Forward'!J11</f>
        <v>-2.0709060955821857E-2</v>
      </c>
      <c r="U11" s="57">
        <f>'Interest rate'!M11</f>
        <v>4.3843808093919634E-3</v>
      </c>
      <c r="V11" s="57">
        <f>'Interest rate'!N11</f>
        <v>4.5955869621585599E-3</v>
      </c>
      <c r="W11" s="57">
        <f>'Interest rate'!O11</f>
        <v>2.8456215767034276E-3</v>
      </c>
      <c r="X11" s="57">
        <f>'Interest rate'!P11</f>
        <v>6.1423520814285482E-3</v>
      </c>
      <c r="Y11" s="57">
        <f>'Interest rate'!Q11</f>
        <v>4.9345024912095248E-4</v>
      </c>
      <c r="Z11" s="57">
        <f>'Interest rate'!R11</f>
        <v>1.5236253769701502E-3</v>
      </c>
      <c r="AA11" s="57">
        <f>'Interest rate'!S11</f>
        <v>4.0803472372847871E-3</v>
      </c>
      <c r="AB11" s="57">
        <f>'Interest rate'!T11</f>
        <v>4.30095373867867E-3</v>
      </c>
      <c r="AD11" s="57">
        <f>Weights!$Z10*Weights!AA10+Weights!$AI10*Weights!AJ10</f>
        <v>0.24336558564043675</v>
      </c>
      <c r="AE11" s="57">
        <f>Weights!$Z10*Weights!AB10+Weights!$AI10*Weights!AK10</f>
        <v>0.36016083037480673</v>
      </c>
      <c r="AF11" s="57">
        <f>Weights!$Z10*Weights!AC10+Weights!$AI10*Weights!AL10</f>
        <v>8.3198094320082405E-2</v>
      </c>
      <c r="AG11" s="57">
        <f>Weights!$Z10*Weights!AD10+Weights!$AI10*Weights!AM10</f>
        <v>0.18099958069356653</v>
      </c>
      <c r="AH11" s="57">
        <f>Weights!$Z10*Weights!AE10+Weights!$AI10*Weights!AN10</f>
        <v>2.7352778577735055E-2</v>
      </c>
      <c r="AI11" s="57">
        <f>Weights!$Z10*Weights!AF10+Weights!$AI10*Weights!AO10</f>
        <v>1.5966889166410217E-2</v>
      </c>
      <c r="AJ11" s="57">
        <f>Weights!Z10*Weights!AG10+Weights!AI10*Weights!AP10</f>
        <v>1.6199087815841361E-2</v>
      </c>
    </row>
    <row r="12" spans="1:137" x14ac:dyDescent="0.25">
      <c r="B12" s="52">
        <f>'Monthly return GPFG'!C12</f>
        <v>36038</v>
      </c>
      <c r="C12" s="50">
        <f>'Monthly return GPFG'!P12</f>
        <v>-9.1605734830269361E-4</v>
      </c>
      <c r="E12" s="58">
        <f>(('FX-rates &amp; Forward'!D13)/('FX-rates &amp; Forward'!D12))-1</f>
        <v>3.4901144365030001E-2</v>
      </c>
      <c r="F12" s="58">
        <f>(('FX-rates &amp; Forward'!E13)/('FX-rates &amp; Forward'!E12))-1</f>
        <v>3.6501012243324027E-2</v>
      </c>
      <c r="G12" s="58">
        <f>(('FX-rates &amp; Forward'!F13)/('FX-rates &amp; Forward'!F12))-1</f>
        <v>6.5571109758571611E-2</v>
      </c>
      <c r="H12" s="58">
        <f>(('FX-rates &amp; Forward'!G13)/('FX-rates &amp; Forward'!G12))-1</f>
        <v>6.0259373149722295E-2</v>
      </c>
      <c r="I12" s="58">
        <f>(('FX-rates &amp; Forward'!H13)/('FX-rates &amp; Forward'!H12))-1</f>
        <v>7.1975679090334754E-2</v>
      </c>
      <c r="J12" s="58">
        <f>(('FX-rates &amp; Forward'!I13)/('FX-rates &amp; Forward'!I12))-1</f>
        <v>-6.4209322390984536E-4</v>
      </c>
      <c r="K12" s="58">
        <f>(('FX-rates &amp; Forward'!J13)/('FX-rates &amp; Forward'!J12))-1</f>
        <v>-3.7687189822941614E-2</v>
      </c>
      <c r="M12" s="58">
        <f>('FX-rates &amp; Forward'!D13-'FX-rates &amp; Forward'!M13)/'FX-rates &amp; Forward'!D12</f>
        <v>3.5111384341700864E-2</v>
      </c>
      <c r="N12" s="58">
        <f>('FX-rates &amp; Forward'!E13-'FX-rates &amp; Forward'!N13)/'FX-rates &amp; Forward'!E12</f>
        <v>3.4966619312266981E-2</v>
      </c>
      <c r="O12" s="58">
        <f>('FX-rates &amp; Forward'!F13-'FX-rates &amp; Forward'!O13)/'FX-rates &amp; Forward'!F12</f>
        <v>6.731834887279825E-2</v>
      </c>
      <c r="P12" s="58">
        <f>('FX-rates &amp; Forward'!G13-'FX-rates &amp; Forward'!P13)/'FX-rates &amp; Forward'!G12</f>
        <v>5.6370361623157811E-2</v>
      </c>
      <c r="Q12" s="58">
        <f>('FX-rates &amp; Forward'!H13-'FX-rates &amp; Forward'!Q13)/'FX-rates &amp; Forward'!H12</f>
        <v>6.9119275746534495E-2</v>
      </c>
      <c r="R12" s="58">
        <f>('FX-rates &amp; Forward'!I13-'FX-rates &amp; Forward'!R13)/'FX-rates &amp; Forward'!I12</f>
        <v>-9.4489127482659367E-4</v>
      </c>
      <c r="S12" s="58">
        <f>('FX-rates &amp; Forward'!J13-'FX-rates &amp; Forward'!S13)/'FX-rates &amp; Forward'!J12</f>
        <v>-3.7770259614325168E-2</v>
      </c>
      <c r="U12" s="58">
        <f>'Interest rate'!M12</f>
        <v>6.7209106268197871E-3</v>
      </c>
      <c r="V12" s="58">
        <f>'Interest rate'!N12</f>
        <v>4.5863001957846539E-3</v>
      </c>
      <c r="W12" s="58">
        <f>'Interest rate'!O12</f>
        <v>2.7952078842450323E-3</v>
      </c>
      <c r="X12" s="58">
        <f>'Interest rate'!P12</f>
        <v>6.087560707543016E-3</v>
      </c>
      <c r="Y12" s="58">
        <f>'Interest rate'!Q12</f>
        <v>5.4847576353056482E-4</v>
      </c>
      <c r="Z12" s="58">
        <f>'Interest rate'!R12</f>
        <v>1.2992668201656787E-3</v>
      </c>
      <c r="AA12" s="58">
        <f>'Interest rate'!S12</f>
        <v>5.0093937336899153E-3</v>
      </c>
      <c r="AB12" s="58">
        <f>'Interest rate'!T12</f>
        <v>4.5232567610795638E-3</v>
      </c>
      <c r="AD12" s="58">
        <f>Weights!$Z11*Weights!AA11+Weights!$AI11*Weights!AJ11</f>
        <v>0.24336558564043675</v>
      </c>
      <c r="AE12" s="58">
        <f>Weights!$Z11*Weights!AB11+Weights!$AI11*Weights!AK11</f>
        <v>0.36016083037480673</v>
      </c>
      <c r="AF12" s="58">
        <f>Weights!$Z11*Weights!AC11+Weights!$AI11*Weights!AL11</f>
        <v>8.3198094320082405E-2</v>
      </c>
      <c r="AG12" s="58">
        <f>Weights!$Z11*Weights!AD11+Weights!$AI11*Weights!AM11</f>
        <v>0.18099958069356653</v>
      </c>
      <c r="AH12" s="58">
        <f>Weights!$Z11*Weights!AE11+Weights!$AI11*Weights!AN11</f>
        <v>2.7352778577735055E-2</v>
      </c>
      <c r="AI12" s="58">
        <f>Weights!$Z11*Weights!AF11+Weights!$AI11*Weights!AO11</f>
        <v>1.5966889166410217E-2</v>
      </c>
      <c r="AJ12" s="58">
        <f>Weights!Z11*Weights!AG11+Weights!AI11*Weights!AP11</f>
        <v>1.6199087815841361E-2</v>
      </c>
    </row>
    <row r="13" spans="1:137" x14ac:dyDescent="0.25">
      <c r="B13" s="51">
        <f>'Monthly return GPFG'!C13</f>
        <v>36068</v>
      </c>
      <c r="C13" s="49">
        <f>'Monthly return GPFG'!P13</f>
        <v>-3.3196116136211685E-2</v>
      </c>
      <c r="E13" s="57">
        <f>(('FX-rates &amp; Forward'!D14)/('FX-rates &amp; Forward'!D13))-1</f>
        <v>-5.3494778653341069E-2</v>
      </c>
      <c r="F13" s="57">
        <f>(('FX-rates &amp; Forward'!E14)/('FX-rates &amp; Forward'!E13))-1</f>
        <v>5.3364026368105666E-3</v>
      </c>
      <c r="G13" s="57">
        <f>(('FX-rates &amp; Forward'!F14)/('FX-rates &amp; Forward'!F13))-1</f>
        <v>-4.3486538974144118E-2</v>
      </c>
      <c r="H13" s="57">
        <f>(('FX-rates &amp; Forward'!G14)/('FX-rates &amp; Forward'!G13))-1</f>
        <v>-2.2229427871451102E-2</v>
      </c>
      <c r="I13" s="57">
        <f>(('FX-rates &amp; Forward'!H14)/('FX-rates &amp; Forward'!H13))-1</f>
        <v>-1.6481897536002377E-2</v>
      </c>
      <c r="J13" s="57">
        <f>(('FX-rates &amp; Forward'!I14)/('FX-rates &amp; Forward'!I13))-1</f>
        <v>-3.1041060134524678E-2</v>
      </c>
      <c r="K13" s="57">
        <f>(('FX-rates &amp; Forward'!J14)/('FX-rates &amp; Forward'!J13))-1</f>
        <v>-1.2661021529592031E-2</v>
      </c>
      <c r="M13" s="57">
        <f>('FX-rates &amp; Forward'!D14-'FX-rates &amp; Forward'!M14)/'FX-rates &amp; Forward'!D13</f>
        <v>-5.5619643814869876E-2</v>
      </c>
      <c r="N13" s="57">
        <f>('FX-rates &amp; Forward'!E14-'FX-rates &amp; Forward'!N14)/'FX-rates &amp; Forward'!E13</f>
        <v>1.4216424627393144E-3</v>
      </c>
      <c r="O13" s="57">
        <f>('FX-rates &amp; Forward'!F14-'FX-rates &amp; Forward'!O14)/'FX-rates &amp; Forward'!F13</f>
        <v>-4.411605666625372E-2</v>
      </c>
      <c r="P13" s="57">
        <f>('FX-rates &amp; Forward'!G14-'FX-rates &amp; Forward'!P14)/'FX-rates &amp; Forward'!G13</f>
        <v>-2.8398479159624703E-2</v>
      </c>
      <c r="Q13" s="57">
        <f>('FX-rates &amp; Forward'!H14-'FX-rates &amp; Forward'!Q14)/'FX-rates &amp; Forward'!H13</f>
        <v>-2.1896506321117691E-2</v>
      </c>
      <c r="R13" s="57">
        <f>('FX-rates &amp; Forward'!I14-'FX-rates &amp; Forward'!R14)/'FX-rates &amp; Forward'!I13</f>
        <v>-3.2744046100428539E-2</v>
      </c>
      <c r="S13" s="57">
        <f>('FX-rates &amp; Forward'!J14-'FX-rates &amp; Forward'!S14)/'FX-rates &amp; Forward'!J13</f>
        <v>-1.4848779603831365E-2</v>
      </c>
      <c r="U13" s="57">
        <f>'Interest rate'!M13</f>
        <v>6.527171022763012E-3</v>
      </c>
      <c r="V13" s="57">
        <f>'Interest rate'!N13</f>
        <v>4.3724673225018496E-3</v>
      </c>
      <c r="W13" s="57">
        <f>'Interest rate'!O13</f>
        <v>2.8204182152635759E-3</v>
      </c>
      <c r="X13" s="57">
        <f>'Interest rate'!P13</f>
        <v>5.9992144496203714E-3</v>
      </c>
      <c r="Y13" s="57">
        <f>'Interest rate'!Q13</f>
        <v>3.5737173251093601E-4</v>
      </c>
      <c r="Z13" s="57">
        <f>'Interest rate'!R13</f>
        <v>1.1386750026298742E-3</v>
      </c>
      <c r="AA13" s="57">
        <f>'Interest rate'!S13</f>
        <v>4.453099221473078E-3</v>
      </c>
      <c r="AB13" s="57">
        <f>'Interest rate'!T13</f>
        <v>3.8746849921291737E-3</v>
      </c>
      <c r="AD13" s="57">
        <f>Weights!$Z12*Weights!AA12+Weights!$AI12*Weights!AJ12</f>
        <v>0.24336558564043675</v>
      </c>
      <c r="AE13" s="57">
        <f>Weights!$Z12*Weights!AB12+Weights!$AI12*Weights!AK12</f>
        <v>0.36016083037480673</v>
      </c>
      <c r="AF13" s="57">
        <f>Weights!$Z12*Weights!AC12+Weights!$AI12*Weights!AL12</f>
        <v>8.3198094320082405E-2</v>
      </c>
      <c r="AG13" s="57">
        <f>Weights!$Z12*Weights!AD12+Weights!$AI12*Weights!AM12</f>
        <v>0.18099958069356653</v>
      </c>
      <c r="AH13" s="57">
        <f>Weights!$Z12*Weights!AE12+Weights!$AI12*Weights!AN12</f>
        <v>2.7352778577735055E-2</v>
      </c>
      <c r="AI13" s="57">
        <f>Weights!$Z12*Weights!AF12+Weights!$AI12*Weights!AO12</f>
        <v>1.5966889166410217E-2</v>
      </c>
      <c r="AJ13" s="57">
        <f>Weights!Z12*Weights!AG12+Weights!AI12*Weights!AP12</f>
        <v>1.6199087815841361E-2</v>
      </c>
    </row>
    <row r="14" spans="1:137" x14ac:dyDescent="0.25">
      <c r="B14" s="52">
        <f>'Monthly return GPFG'!C14</f>
        <v>36099</v>
      </c>
      <c r="C14" s="50">
        <f>'Monthly return GPFG'!P14</f>
        <v>4.8803750332684387E-2</v>
      </c>
      <c r="E14" s="58">
        <f>(('FX-rates &amp; Forward'!D15)/('FX-rates &amp; Forward'!D14))-1</f>
        <v>-1.0965209151211575E-2</v>
      </c>
      <c r="F14" s="58">
        <f>(('FX-rates &amp; Forward'!E15)/('FX-rates &amp; Forward'!E14))-1</f>
        <v>-2.0122120455177139E-3</v>
      </c>
      <c r="G14" s="58">
        <f>(('FX-rates &amp; Forward'!F15)/('FX-rates &amp; Forward'!F14))-1</f>
        <v>-2.531947927863365E-2</v>
      </c>
      <c r="H14" s="58">
        <f>(('FX-rates &amp; Forward'!G15)/('FX-rates &amp; Forward'!G14))-1</f>
        <v>0.16422860090644442</v>
      </c>
      <c r="I14" s="58">
        <f>(('FX-rates &amp; Forward'!H15)/('FX-rates &amp; Forward'!H14))-1</f>
        <v>1.9435654502218735E-2</v>
      </c>
      <c r="J14" s="58">
        <f>(('FX-rates &amp; Forward'!I15)/('FX-rates &amp; Forward'!I14))-1</f>
        <v>-1.8856586336227443E-2</v>
      </c>
      <c r="K14" s="58">
        <f>(('FX-rates &amp; Forward'!J15)/('FX-rates &amp; Forward'!J14))-1</f>
        <v>4.8656761355601263E-2</v>
      </c>
      <c r="M14" s="58">
        <f>('FX-rates &amp; Forward'!D15-'FX-rates &amp; Forward'!M15)/'FX-rates &amp; Forward'!D14</f>
        <v>-1.3110532495254679E-2</v>
      </c>
      <c r="N14" s="58">
        <f>('FX-rates &amp; Forward'!E15-'FX-rates &amp; Forward'!N15)/'FX-rates &amp; Forward'!E14</f>
        <v>-5.7085396632744444E-3</v>
      </c>
      <c r="O14" s="58">
        <f>('FX-rates &amp; Forward'!F15-'FX-rates &amp; Forward'!O15)/'FX-rates &amp; Forward'!F14</f>
        <v>-2.5844287415220036E-2</v>
      </c>
      <c r="P14" s="58">
        <f>('FX-rates &amp; Forward'!G15-'FX-rates &amp; Forward'!P15)/'FX-rates &amp; Forward'!G14</f>
        <v>0.15806100574036233</v>
      </c>
      <c r="Q14" s="58">
        <f>('FX-rates &amp; Forward'!H15-'FX-rates &amp; Forward'!Q15)/'FX-rates &amp; Forward'!H14</f>
        <v>1.4053287249131612E-2</v>
      </c>
      <c r="R14" s="58">
        <f>('FX-rates &amp; Forward'!I15-'FX-rates &amp; Forward'!R15)/'FX-rates &amp; Forward'!I14</f>
        <v>-2.0921463036690117E-2</v>
      </c>
      <c r="S14" s="58">
        <f>('FX-rates &amp; Forward'!J15-'FX-rates &amp; Forward'!S15)/'FX-rates &amp; Forward'!J14</f>
        <v>4.6014513204225123E-2</v>
      </c>
      <c r="U14" s="58">
        <f>'Interest rate'!M14</f>
        <v>6.5581969365593462E-3</v>
      </c>
      <c r="V14" s="58">
        <f>'Interest rate'!N14</f>
        <v>4.2641819021649319E-3</v>
      </c>
      <c r="W14" s="58">
        <f>'Interest rate'!O14</f>
        <v>2.8078139212035502E-3</v>
      </c>
      <c r="X14" s="58">
        <f>'Interest rate'!P14</f>
        <v>5.9478739059108943E-3</v>
      </c>
      <c r="Y14" s="58">
        <f>'Interest rate'!Q14</f>
        <v>2.930189744638767E-4</v>
      </c>
      <c r="Z14" s="58">
        <f>'Interest rate'!R14</f>
        <v>8.295381143461622E-4</v>
      </c>
      <c r="AA14" s="58">
        <f>'Interest rate'!S14</f>
        <v>4.2731277661580691E-3</v>
      </c>
      <c r="AB14" s="58">
        <f>'Interest rate'!T14</f>
        <v>3.8347448817659391E-3</v>
      </c>
      <c r="AD14" s="58">
        <f>Weights!$Z13*Weights!AA13+Weights!$AI13*Weights!AJ13</f>
        <v>0.24336558564043675</v>
      </c>
      <c r="AE14" s="58">
        <f>Weights!$Z13*Weights!AB13+Weights!$AI13*Weights!AK13</f>
        <v>0.36016083037480673</v>
      </c>
      <c r="AF14" s="58">
        <f>Weights!$Z13*Weights!AC13+Weights!$AI13*Weights!AL13</f>
        <v>8.3198094320082405E-2</v>
      </c>
      <c r="AG14" s="58">
        <f>Weights!$Z13*Weights!AD13+Weights!$AI13*Weights!AM13</f>
        <v>0.18099958069356653</v>
      </c>
      <c r="AH14" s="58">
        <f>Weights!$Z13*Weights!AE13+Weights!$AI13*Weights!AN13</f>
        <v>2.7352778577735055E-2</v>
      </c>
      <c r="AI14" s="58">
        <f>Weights!$Z13*Weights!AF13+Weights!$AI13*Weights!AO13</f>
        <v>1.5966889166410217E-2</v>
      </c>
      <c r="AJ14" s="58">
        <f>Weights!Z13*Weights!AG13+Weights!AI13*Weights!AP13</f>
        <v>1.6199087815841361E-2</v>
      </c>
    </row>
    <row r="15" spans="1:137" x14ac:dyDescent="0.25">
      <c r="B15" s="51">
        <f>'Monthly return GPFG'!C15</f>
        <v>36129</v>
      </c>
      <c r="C15" s="49">
        <f>'Monthly return GPFG'!P15</f>
        <v>1.9680158703501153E-2</v>
      </c>
      <c r="E15" s="57">
        <f>(('FX-rates &amp; Forward'!D16)/('FX-rates &amp; Forward'!D15))-1</f>
        <v>2.7429509991787615E-2</v>
      </c>
      <c r="F15" s="57">
        <f>(('FX-rates &amp; Forward'!E16)/('FX-rates &amp; Forward'!E15))-1</f>
        <v>5.9561055876151681E-3</v>
      </c>
      <c r="G15" s="57">
        <f>(('FX-rates &amp; Forward'!F16)/('FX-rates &amp; Forward'!F15))-1</f>
        <v>1.1273128293101342E-2</v>
      </c>
      <c r="H15" s="57">
        <f>(('FX-rates &amp; Forward'!G16)/('FX-rates &amp; Forward'!G15))-1</f>
        <v>-3.5447525003164948E-2</v>
      </c>
      <c r="I15" s="57">
        <f>(('FX-rates &amp; Forward'!H16)/('FX-rates &amp; Forward'!H15))-1</f>
        <v>-1.4969235007805892E-2</v>
      </c>
      <c r="J15" s="57">
        <f>(('FX-rates &amp; Forward'!I16)/('FX-rates &amp; Forward'!I15))-1</f>
        <v>3.292572176814712E-2</v>
      </c>
      <c r="K15" s="57">
        <f>(('FX-rates &amp; Forward'!J16)/('FX-rates &amp; Forward'!J15))-1</f>
        <v>3.6780859162588442E-2</v>
      </c>
      <c r="M15" s="57">
        <f>('FX-rates &amp; Forward'!D16-'FX-rates &amp; Forward'!M16)/'FX-rates &amp; Forward'!D15</f>
        <v>2.5145235519258548E-2</v>
      </c>
      <c r="N15" s="57">
        <f>('FX-rates &amp; Forward'!E16-'FX-rates &amp; Forward'!N16)/'FX-rates &amp; Forward'!E15</f>
        <v>2.2162234653460085E-3</v>
      </c>
      <c r="O15" s="57">
        <f>('FX-rates &amp; Forward'!F16-'FX-rates &amp; Forward'!O16)/'FX-rates &amp; Forward'!F15</f>
        <v>1.0666413923022904E-2</v>
      </c>
      <c r="P15" s="57">
        <f>('FX-rates &amp; Forward'!G16-'FX-rates &amp; Forward'!P16)/'FX-rates &amp; Forward'!G15</f>
        <v>-4.1710867687010461E-2</v>
      </c>
      <c r="Q15" s="57">
        <f>('FX-rates &amp; Forward'!H16-'FX-rates &amp; Forward'!Q16)/'FX-rates &amp; Forward'!H15</f>
        <v>-2.0693145627996522E-2</v>
      </c>
      <c r="R15" s="57">
        <f>('FX-rates &amp; Forward'!I16-'FX-rates &amp; Forward'!R16)/'FX-rates &amp; Forward'!I15</f>
        <v>3.0650375443304186E-2</v>
      </c>
      <c r="S15" s="57">
        <f>('FX-rates &amp; Forward'!J16-'FX-rates &amp; Forward'!S16)/'FX-rates &amp; Forward'!J15</f>
        <v>3.4067810955521013E-2</v>
      </c>
      <c r="U15" s="57">
        <f>'Interest rate'!M15</f>
        <v>6.7828207772409055E-3</v>
      </c>
      <c r="V15" s="57">
        <f>'Interest rate'!N15</f>
        <v>4.5673592384178896E-3</v>
      </c>
      <c r="W15" s="57">
        <f>'Interest rate'!O15</f>
        <v>3.059891637980261E-3</v>
      </c>
      <c r="X15" s="57">
        <f>'Interest rate'!P15</f>
        <v>5.603221924332269E-3</v>
      </c>
      <c r="Y15" s="57">
        <f>'Interest rate'!Q15</f>
        <v>3.5620133412028743E-4</v>
      </c>
      <c r="Z15" s="57">
        <f>'Interest rate'!R15</f>
        <v>1.4982667135849947E-3</v>
      </c>
      <c r="AA15" s="57">
        <f>'Interest rate'!S15</f>
        <v>4.1736800021212606E-3</v>
      </c>
      <c r="AB15" s="57">
        <f>'Interest rate'!T15</f>
        <v>3.9265810174065052E-3</v>
      </c>
      <c r="AD15" s="57">
        <f>Weights!$Z14*Weights!AA14+Weights!$AI14*Weights!AJ14</f>
        <v>0.24336558564043675</v>
      </c>
      <c r="AE15" s="57">
        <f>Weights!$Z14*Weights!AB14+Weights!$AI14*Weights!AK14</f>
        <v>0.36016083037480673</v>
      </c>
      <c r="AF15" s="57">
        <f>Weights!$Z14*Weights!AC14+Weights!$AI14*Weights!AL14</f>
        <v>8.3198094320082405E-2</v>
      </c>
      <c r="AG15" s="57">
        <f>Weights!$Z14*Weights!AD14+Weights!$AI14*Weights!AM14</f>
        <v>0.18099958069356653</v>
      </c>
      <c r="AH15" s="57">
        <f>Weights!$Z14*Weights!AE14+Weights!$AI14*Weights!AN14</f>
        <v>2.7352778577735055E-2</v>
      </c>
      <c r="AI15" s="57">
        <f>Weights!$Z14*Weights!AF14+Weights!$AI14*Weights!AO14</f>
        <v>1.5966889166410217E-2</v>
      </c>
      <c r="AJ15" s="57">
        <f>Weights!Z14*Weights!AG14+Weights!AI14*Weights!AP14</f>
        <v>1.6199087815841361E-2</v>
      </c>
    </row>
    <row r="16" spans="1:137" x14ac:dyDescent="0.25">
      <c r="B16" s="53">
        <f>'Monthly return GPFG'!C16</f>
        <v>36160</v>
      </c>
      <c r="C16" s="54">
        <f>'Monthly return GPFG'!P16</f>
        <v>4.4794524749488994E-2</v>
      </c>
      <c r="E16" s="59">
        <f>(('FX-rates &amp; Forward'!D17)/('FX-rates &amp; Forward'!D16))-1</f>
        <v>6.0082063305979538E-3</v>
      </c>
      <c r="F16" s="59">
        <f>(('FX-rates &amp; Forward'!E17)/('FX-rates &amp; Forward'!E16))-1</f>
        <v>1.4698428788646689E-2</v>
      </c>
      <c r="G16" s="59">
        <f>(('FX-rates &amp; Forward'!F17)/('FX-rates &amp; Forward'!F16))-1</f>
        <v>2.2052586938082985E-2</v>
      </c>
      <c r="H16" s="59">
        <f>(('FX-rates &amp; Forward'!G17)/('FX-rates &amp; Forward'!G16))-1</f>
        <v>0.10398346239664003</v>
      </c>
      <c r="I16" s="59">
        <f>(('FX-rates &amp; Forward'!H17)/('FX-rates &amp; Forward'!H16))-1</f>
        <v>2.4650382248741165E-2</v>
      </c>
      <c r="J16" s="59">
        <f>(('FX-rates &amp; Forward'!I17)/('FX-rates &amp; Forward'!I16))-1</f>
        <v>3.782612251574502E-3</v>
      </c>
      <c r="K16" s="59">
        <f>(('FX-rates &amp; Forward'!J17)/('FX-rates &amp; Forward'!J16))-1</f>
        <v>-2.1902404229429795E-2</v>
      </c>
      <c r="M16" s="59">
        <f>('FX-rates &amp; Forward'!D17-'FX-rates &amp; Forward'!M17)/'FX-rates &amp; Forward'!D16</f>
        <v>3.8028175943934754E-3</v>
      </c>
      <c r="N16" s="59">
        <f>('FX-rates &amp; Forward'!E17-'FX-rates &amp; Forward'!N17)/'FX-rates &amp; Forward'!E16</f>
        <v>1.0986856657912717E-2</v>
      </c>
      <c r="O16" s="59">
        <f>('FX-rates &amp; Forward'!F17-'FX-rates &amp; Forward'!O17)/'FX-rates &amp; Forward'!F16</f>
        <v>2.0879560810888136E-2</v>
      </c>
      <c r="P16" s="59">
        <f>('FX-rates &amp; Forward'!G17-'FX-rates &amp; Forward'!P17)/'FX-rates &amp; Forward'!G16</f>
        <v>9.7559131308823724E-2</v>
      </c>
      <c r="Q16" s="59">
        <f>('FX-rates &amp; Forward'!H17-'FX-rates &amp; Forward'!Q17)/'FX-rates &amp; Forward'!H16</f>
        <v>1.9373734011498452E-2</v>
      </c>
      <c r="R16" s="59">
        <f>('FX-rates &amp; Forward'!I17-'FX-rates &amp; Forward'!R17)/'FX-rates &amp; Forward'!I16</f>
        <v>1.1843159338358184E-3</v>
      </c>
      <c r="S16" s="59">
        <f>('FX-rates &amp; Forward'!J17-'FX-rates &amp; Forward'!S17)/'FX-rates &amp; Forward'!J16</f>
        <v>-2.4747472597815758E-2</v>
      </c>
      <c r="U16" s="59">
        <f>'Interest rate'!M16</f>
        <v>6.9837400511463255E-3</v>
      </c>
      <c r="V16" s="59">
        <f>'Interest rate'!N16</f>
        <v>4.1251579181666997E-3</v>
      </c>
      <c r="W16" s="59">
        <f>'Interest rate'!O16</f>
        <v>2.668808767629649E-3</v>
      </c>
      <c r="X16" s="59">
        <f>'Interest rate'!P16</f>
        <v>5.1382185621928755E-3</v>
      </c>
      <c r="Y16" s="59">
        <f>'Interest rate'!Q16</f>
        <v>3.6735685952726804E-4</v>
      </c>
      <c r="Z16" s="59">
        <f>'Interest rate'!R16</f>
        <v>1.0357460146983577E-3</v>
      </c>
      <c r="AA16" s="59">
        <f>'Interest rate'!S16</f>
        <v>4.0860762644439053E-3</v>
      </c>
      <c r="AB16" s="59">
        <f>'Interest rate'!T16</f>
        <v>3.6788112058581124E-3</v>
      </c>
      <c r="AD16" s="59">
        <f>Weights!$Z15*Weights!AA15+Weights!$AI15*Weights!AJ15</f>
        <v>0.24336558564043675</v>
      </c>
      <c r="AE16" s="59">
        <f>Weights!$Z15*Weights!AB15+Weights!$AI15*Weights!AK15</f>
        <v>0.36016083037480673</v>
      </c>
      <c r="AF16" s="59">
        <f>Weights!$Z15*Weights!AC15+Weights!$AI15*Weights!AL15</f>
        <v>8.3198094320082405E-2</v>
      </c>
      <c r="AG16" s="59">
        <f>Weights!$Z15*Weights!AD15+Weights!$AI15*Weights!AM15</f>
        <v>0.18099958069356653</v>
      </c>
      <c r="AH16" s="59">
        <f>Weights!$Z15*Weights!AE15+Weights!$AI15*Weights!AN15</f>
        <v>2.7352778577735055E-2</v>
      </c>
      <c r="AI16" s="59">
        <f>Weights!$Z15*Weights!AF15+Weights!$AI15*Weights!AO15</f>
        <v>1.5966889166410217E-2</v>
      </c>
      <c r="AJ16" s="59">
        <f>Weights!Z15*Weights!AG15+Weights!AI15*Weights!AP15</f>
        <v>1.6199087815841361E-2</v>
      </c>
    </row>
    <row r="17" spans="2:36" x14ac:dyDescent="0.25">
      <c r="B17" s="51">
        <f>'Monthly return GPFG'!C17</f>
        <v>36191</v>
      </c>
      <c r="C17" s="49">
        <f>'Monthly return GPFG'!P17</f>
        <v>-1.9505616716875326E-2</v>
      </c>
      <c r="E17" s="57">
        <f>(('FX-rates &amp; Forward'!D18)/('FX-rates &amp; Forward'!D17))-1</f>
        <v>-2.039329934450107E-3</v>
      </c>
      <c r="F17" s="57">
        <f>(('FX-rates &amp; Forward'!E18)/('FX-rates &amp; Forward'!E17))-1</f>
        <v>-2.7960675687948355E-2</v>
      </c>
      <c r="G17" s="57">
        <f>(('FX-rates &amp; Forward'!F18)/('FX-rates &amp; Forward'!F17))-1</f>
        <v>-2.0233155502865086E-2</v>
      </c>
      <c r="H17" s="57">
        <f>(('FX-rates &amp; Forward'!G18)/('FX-rates &amp; Forward'!G17))-1</f>
        <v>-3.507207608857188E-2</v>
      </c>
      <c r="I17" s="57">
        <f>(('FX-rates &amp; Forward'!H18)/('FX-rates &amp; Forward'!H17))-1</f>
        <v>-3.3101615955743124E-2</v>
      </c>
      <c r="J17" s="57">
        <f>(('FX-rates &amp; Forward'!I18)/('FX-rates &amp; Forward'!I17))-1</f>
        <v>1.6254863218788662E-2</v>
      </c>
      <c r="K17" s="57">
        <f>(('FX-rates &amp; Forward'!J18)/('FX-rates &amp; Forward'!J17))-1</f>
        <v>1.7309424735103551E-2</v>
      </c>
      <c r="M17" s="57">
        <f>('FX-rates &amp; Forward'!D18-'FX-rates &amp; Forward'!M18)/'FX-rates &amp; Forward'!D17</f>
        <v>-4.8861684091539796E-3</v>
      </c>
      <c r="N17" s="57">
        <f>('FX-rates &amp; Forward'!E18-'FX-rates &amp; Forward'!N18)/'FX-rates &amp; Forward'!E17</f>
        <v>-3.2264121896492824E-2</v>
      </c>
      <c r="O17" s="57">
        <f>('FX-rates &amp; Forward'!F18-'FX-rates &amp; Forward'!O18)/'FX-rates &amp; Forward'!F17</f>
        <v>-2.2069242774119507E-2</v>
      </c>
      <c r="P17" s="57">
        <f>('FX-rates &amp; Forward'!G18-'FX-rates &amp; Forward'!P18)/'FX-rates &amp; Forward'!G17</f>
        <v>-4.1686029599000148E-2</v>
      </c>
      <c r="Q17" s="57">
        <f>('FX-rates &amp; Forward'!H18-'FX-rates &amp; Forward'!Q18)/'FX-rates &amp; Forward'!H17</f>
        <v>-3.9043455755298856E-2</v>
      </c>
      <c r="R17" s="57">
        <f>('FX-rates &amp; Forward'!I18-'FX-rates &amp; Forward'!R18)/'FX-rates &amp; Forward'!I17</f>
        <v>1.336899132473481E-2</v>
      </c>
      <c r="S17" s="57">
        <f>('FX-rates &amp; Forward'!J18-'FX-rates &amp; Forward'!S18)/'FX-rates &amp; Forward'!J17</f>
        <v>1.4016609535271087E-2</v>
      </c>
      <c r="U17" s="57">
        <f>'Interest rate'!M17</f>
        <v>6.3174704723885089E-3</v>
      </c>
      <c r="V17" s="57">
        <f>'Interest rate'!N17</f>
        <v>4.0255487362605979E-3</v>
      </c>
      <c r="W17" s="57">
        <f>'Interest rate'!O17</f>
        <v>2.5620295916672919E-3</v>
      </c>
      <c r="X17" s="57">
        <f>'Interest rate'!P17</f>
        <v>4.8734752998060848E-3</v>
      </c>
      <c r="Y17" s="57">
        <f>'Interest rate'!Q17</f>
        <v>3.3401902172047748E-4</v>
      </c>
      <c r="Z17" s="57">
        <f>'Interest rate'!R17</f>
        <v>9.9007414337037858E-4</v>
      </c>
      <c r="AA17" s="57">
        <f>'Interest rate'!S17</f>
        <v>4.1023450598485223E-3</v>
      </c>
      <c r="AB17" s="57">
        <f>'Interest rate'!T17</f>
        <v>3.7748019212942019E-3</v>
      </c>
      <c r="AD17" s="57">
        <f>Weights!$Z16*Weights!AA16+Weights!$AI16*Weights!AJ16</f>
        <v>0.24277902013029395</v>
      </c>
      <c r="AE17" s="57">
        <f>Weights!$Z16*Weights!AB16+Weights!$AI16*Weights!AK16</f>
        <v>0.35137390607951902</v>
      </c>
      <c r="AF17" s="57">
        <f>Weights!$Z16*Weights!AC16+Weights!$AI16*Weights!AL16</f>
        <v>9.5183618329213043E-2</v>
      </c>
      <c r="AG17" s="57">
        <f>Weights!$Z16*Weights!AD16+Weights!$AI16*Weights!AM16</f>
        <v>0.18686049947573313</v>
      </c>
      <c r="AH17" s="57">
        <f>Weights!$Z16*Weights!AE16+Weights!$AI16*Weights!AN16</f>
        <v>2.2780596643082591E-2</v>
      </c>
      <c r="AI17" s="57">
        <f>Weights!$Z16*Weights!AF16+Weights!$AI16*Weights!AO16</f>
        <v>1.907903515221928E-2</v>
      </c>
      <c r="AJ17" s="57">
        <f>Weights!Z16*Weights!AG16+Weights!AI16*Weights!AP16</f>
        <v>1.5686581899098689E-2</v>
      </c>
    </row>
    <row r="18" spans="2:36" x14ac:dyDescent="0.25">
      <c r="B18" s="52">
        <f>'Monthly return GPFG'!C18</f>
        <v>36219</v>
      </c>
      <c r="C18" s="50">
        <f>'Monthly return GPFG'!P18</f>
        <v>1.3274389037283993E-2</v>
      </c>
      <c r="E18" s="58">
        <f>(('FX-rates &amp; Forward'!D19)/('FX-rates &amp; Forward'!D18))-1</f>
        <v>4.7942569764201526E-2</v>
      </c>
      <c r="F18" s="58">
        <f>(('FX-rates &amp; Forward'!E19)/('FX-rates &amp; Forward'!E18))-1</f>
        <v>1.4423357664233638E-2</v>
      </c>
      <c r="G18" s="58">
        <f>(('FX-rates &amp; Forward'!F19)/('FX-rates &amp; Forward'!F18))-1</f>
        <v>1.9118299520025861E-2</v>
      </c>
      <c r="H18" s="58">
        <f>(('FX-rates &amp; Forward'!G19)/('FX-rates &amp; Forward'!G18))-1</f>
        <v>1.9852148467580433E-2</v>
      </c>
      <c r="I18" s="58">
        <f>(('FX-rates &amp; Forward'!H19)/('FX-rates &amp; Forward'!H18))-1</f>
        <v>2.9021512054655307E-2</v>
      </c>
      <c r="J18" s="58">
        <f>(('FX-rates &amp; Forward'!I19)/('FX-rates &amp; Forward'!I18))-1</f>
        <v>4.8646048385480478E-2</v>
      </c>
      <c r="K18" s="58">
        <f>(('FX-rates &amp; Forward'!J19)/('FX-rates &amp; Forward'!J18))-1</f>
        <v>2.9011786038077858E-2</v>
      </c>
      <c r="M18" s="58">
        <f>('FX-rates &amp; Forward'!D19-'FX-rates &amp; Forward'!M19)/'FX-rates &amp; Forward'!D18</f>
        <v>4.5659837278945029E-2</v>
      </c>
      <c r="N18" s="58">
        <f>('FX-rates &amp; Forward'!E19-'FX-rates &amp; Forward'!N19)/'FX-rates &amp; Forward'!E18</f>
        <v>1.0677513746475308E-2</v>
      </c>
      <c r="O18" s="58">
        <f>('FX-rates &amp; Forward'!F19-'FX-rates &amp; Forward'!O19)/'FX-rates &amp; Forward'!F18</f>
        <v>1.7681307492595021E-2</v>
      </c>
      <c r="P18" s="58">
        <f>('FX-rates &amp; Forward'!G19-'FX-rates &amp; Forward'!P19)/'FX-rates &amp; Forward'!G18</f>
        <v>1.3870694936169395E-2</v>
      </c>
      <c r="Q18" s="58">
        <f>('FX-rates &amp; Forward'!H19-'FX-rates &amp; Forward'!Q19)/'FX-rates &amp; Forward'!H18</f>
        <v>2.3699385025995893E-2</v>
      </c>
      <c r="R18" s="58">
        <f>('FX-rates &amp; Forward'!I19-'FX-rates &amp; Forward'!R19)/'FX-rates &amp; Forward'!I18</f>
        <v>4.6439973055173292E-2</v>
      </c>
      <c r="S18" s="58">
        <f>('FX-rates &amp; Forward'!J19-'FX-rates &amp; Forward'!S19)/'FX-rates &amp; Forward'!J18</f>
        <v>2.6478679462551852E-2</v>
      </c>
      <c r="U18" s="58">
        <f>'Interest rate'!M18</f>
        <v>6.2630251108877211E-3</v>
      </c>
      <c r="V18" s="58">
        <f>'Interest rate'!N18</f>
        <v>4.0442357324974587E-3</v>
      </c>
      <c r="W18" s="58">
        <f>'Interest rate'!O18</f>
        <v>2.5635446626290914E-3</v>
      </c>
      <c r="X18" s="58">
        <f>'Interest rate'!P18</f>
        <v>4.5718134904575436E-3</v>
      </c>
      <c r="Y18" s="58">
        <f>'Interest rate'!Q18</f>
        <v>2.3199541732421558E-4</v>
      </c>
      <c r="Z18" s="58">
        <f>'Interest rate'!R18</f>
        <v>1.0302504508852284E-3</v>
      </c>
      <c r="AA18" s="58">
        <f>'Interest rate'!S18</f>
        <v>4.1035081437590382E-3</v>
      </c>
      <c r="AB18" s="58">
        <f>'Interest rate'!T18</f>
        <v>3.8746849921291737E-3</v>
      </c>
      <c r="AD18" s="58">
        <f>Weights!$Z17*Weights!AA17+Weights!$AI17*Weights!AJ17</f>
        <v>0.24277902013029395</v>
      </c>
      <c r="AE18" s="58">
        <f>Weights!$Z17*Weights!AB17+Weights!$AI17*Weights!AK17</f>
        <v>0.35137390607951902</v>
      </c>
      <c r="AF18" s="58">
        <f>Weights!$Z17*Weights!AC17+Weights!$AI17*Weights!AL17</f>
        <v>9.5183618329213043E-2</v>
      </c>
      <c r="AG18" s="58">
        <f>Weights!$Z17*Weights!AD17+Weights!$AI17*Weights!AM17</f>
        <v>0.18686049947573313</v>
      </c>
      <c r="AH18" s="58">
        <f>Weights!$Z17*Weights!AE17+Weights!$AI17*Weights!AN17</f>
        <v>2.2780596643082591E-2</v>
      </c>
      <c r="AI18" s="58">
        <f>Weights!$Z17*Weights!AF17+Weights!$AI17*Weights!AO17</f>
        <v>1.907903515221928E-2</v>
      </c>
      <c r="AJ18" s="58">
        <f>Weights!Z17*Weights!AG17+Weights!AI17*Weights!AP17</f>
        <v>1.5686581899098689E-2</v>
      </c>
    </row>
    <row r="19" spans="2:36" x14ac:dyDescent="0.25">
      <c r="B19" s="51">
        <f>'Monthly return GPFG'!C19</f>
        <v>36250</v>
      </c>
      <c r="C19" s="49">
        <f>'Monthly return GPFG'!P19</f>
        <v>-1.1630373593126912E-2</v>
      </c>
      <c r="E19" s="57">
        <f>(('FX-rates &amp; Forward'!D20)/('FX-rates &amp; Forward'!D19))-1</f>
        <v>-1.6790336059969158E-2</v>
      </c>
      <c r="F19" s="57">
        <f>(('FX-rates &amp; Forward'!E20)/('FX-rates &amp; Forward'!E19))-1</f>
        <v>-3.7405019571724596E-2</v>
      </c>
      <c r="G19" s="57">
        <f>(('FX-rates &amp; Forward'!F20)/('FX-rates &amp; Forward'!F19))-1</f>
        <v>-1.0052637827996924E-2</v>
      </c>
      <c r="H19" s="57">
        <f>(('FX-rates &amp; Forward'!G20)/('FX-rates &amp; Forward'!G19))-1</f>
        <v>-8.8343224754224847E-3</v>
      </c>
      <c r="I19" s="57">
        <f>(('FX-rates &amp; Forward'!H20)/('FX-rates &amp; Forward'!H19))-1</f>
        <v>-4.1499771376314665E-2</v>
      </c>
      <c r="J19" s="57">
        <f>(('FX-rates &amp; Forward'!I20)/('FX-rates &amp; Forward'!I19))-1</f>
        <v>-1.4698574104514694E-2</v>
      </c>
      <c r="K19" s="57">
        <f>(('FX-rates &amp; Forward'!J20)/('FX-rates &amp; Forward'!J19))-1</f>
        <v>9.0011269337157973E-3</v>
      </c>
      <c r="M19" s="57">
        <f>('FX-rates &amp; Forward'!D20-'FX-rates &amp; Forward'!M20)/'FX-rates &amp; Forward'!D19</f>
        <v>-1.9000188275067574E-2</v>
      </c>
      <c r="N19" s="57">
        <f>('FX-rates &amp; Forward'!E20-'FX-rates &amp; Forward'!N20)/'FX-rates &amp; Forward'!E19</f>
        <v>-4.1095040486561922E-2</v>
      </c>
      <c r="O19" s="57">
        <f>('FX-rates &amp; Forward'!F20-'FX-rates &amp; Forward'!O20)/'FX-rates &amp; Forward'!F19</f>
        <v>-1.1736152732276342E-2</v>
      </c>
      <c r="P19" s="57">
        <f>('FX-rates &amp; Forward'!G20-'FX-rates &amp; Forward'!P20)/'FX-rates &amp; Forward'!G19</f>
        <v>-1.486395332226138E-2</v>
      </c>
      <c r="Q19" s="57">
        <f>('FX-rates &amp; Forward'!H20-'FX-rates &amp; Forward'!Q20)/'FX-rates &amp; Forward'!H19</f>
        <v>-4.6727160516298813E-2</v>
      </c>
      <c r="R19" s="57">
        <f>('FX-rates &amp; Forward'!I20-'FX-rates &amp; Forward'!R20)/'FX-rates &amp; Forward'!I19</f>
        <v>-1.6849265691202774E-2</v>
      </c>
      <c r="S19" s="57">
        <f>('FX-rates &amp; Forward'!J20-'FX-rates &amp; Forward'!S20)/'FX-rates &amp; Forward'!J19</f>
        <v>6.6220051623791633E-3</v>
      </c>
      <c r="U19" s="57">
        <f>'Interest rate'!M19</f>
        <v>5.7402589909316681E-3</v>
      </c>
      <c r="V19" s="57">
        <f>'Interest rate'!N19</f>
        <v>4.0240577573447123E-3</v>
      </c>
      <c r="W19" s="57">
        <f>'Interest rate'!O19</f>
        <v>2.4583616248829987E-3</v>
      </c>
      <c r="X19" s="57">
        <f>'Interest rate'!P19</f>
        <v>4.3879783768494551E-3</v>
      </c>
      <c r="Y19" s="57">
        <f>'Interest rate'!Q19</f>
        <v>1.4259644455538734E-4</v>
      </c>
      <c r="Z19" s="57">
        <f>'Interest rate'!R19</f>
        <v>9.87329145217819E-4</v>
      </c>
      <c r="AA19" s="57">
        <f>'Interest rate'!S19</f>
        <v>4.0342708735832122E-3</v>
      </c>
      <c r="AB19" s="57">
        <f>'Interest rate'!T19</f>
        <v>3.8746849921291737E-3</v>
      </c>
      <c r="AD19" s="57">
        <f>Weights!$Z18*Weights!AA18+Weights!$AI18*Weights!AJ18</f>
        <v>0.24277902013029395</v>
      </c>
      <c r="AE19" s="57">
        <f>Weights!$Z18*Weights!AB18+Weights!$AI18*Weights!AK18</f>
        <v>0.35137390607951902</v>
      </c>
      <c r="AF19" s="57">
        <f>Weights!$Z18*Weights!AC18+Weights!$AI18*Weights!AL18</f>
        <v>9.5183618329213043E-2</v>
      </c>
      <c r="AG19" s="57">
        <f>Weights!$Z18*Weights!AD18+Weights!$AI18*Weights!AM18</f>
        <v>0.18686049947573313</v>
      </c>
      <c r="AH19" s="57">
        <f>Weights!$Z18*Weights!AE18+Weights!$AI18*Weights!AN18</f>
        <v>2.2780596643082591E-2</v>
      </c>
      <c r="AI19" s="57">
        <f>Weights!$Z18*Weights!AF18+Weights!$AI18*Weights!AO18</f>
        <v>1.907903515221928E-2</v>
      </c>
      <c r="AJ19" s="57">
        <f>Weights!Z18*Weights!AG18+Weights!AI18*Weights!AP18</f>
        <v>1.5686581899098689E-2</v>
      </c>
    </row>
    <row r="20" spans="2:36" x14ac:dyDescent="0.25">
      <c r="B20" s="52">
        <f>'Monthly return GPFG'!C20</f>
        <v>36280</v>
      </c>
      <c r="C20" s="50">
        <f>'Monthly return GPFG'!P20</f>
        <v>1.9096603881318931E-2</v>
      </c>
      <c r="E20" s="58">
        <f>(('FX-rates &amp; Forward'!D21)/('FX-rates &amp; Forward'!D20))-1</f>
        <v>5.7438697712755005E-3</v>
      </c>
      <c r="F20" s="58">
        <f>(('FX-rates &amp; Forward'!E21)/('FX-rates &amp; Forward'!E20))-1</f>
        <v>-1.2558156223463457E-2</v>
      </c>
      <c r="G20" s="58">
        <f>(('FX-rates &amp; Forward'!F21)/('FX-rates &amp; Forward'!F20))-1</f>
        <v>4.5576300323830754E-3</v>
      </c>
      <c r="H20" s="58">
        <f>(('FX-rates &amp; Forward'!G21)/('FX-rates &amp; Forward'!G20))-1</f>
        <v>-9.4158515403600651E-3</v>
      </c>
      <c r="I20" s="58">
        <f>(('FX-rates &amp; Forward'!H21)/('FX-rates &amp; Forward'!H20))-1</f>
        <v>-2.4367438842880618E-2</v>
      </c>
      <c r="J20" s="58">
        <f>(('FX-rates &amp; Forward'!I21)/('FX-rates &amp; Forward'!I20))-1</f>
        <v>4.0136569089604057E-2</v>
      </c>
      <c r="K20" s="58">
        <f>(('FX-rates &amp; Forward'!J21)/('FX-rates &amp; Forward'!J20))-1</f>
        <v>4.8561965547281538E-2</v>
      </c>
      <c r="M20" s="58">
        <f>('FX-rates &amp; Forward'!D21-'FX-rates &amp; Forward'!M21)/'FX-rates &amp; Forward'!D20</f>
        <v>4.0345469514415314E-3</v>
      </c>
      <c r="N20" s="58">
        <f>('FX-rates &amp; Forward'!E21-'FX-rates &amp; Forward'!N21)/'FX-rates &amp; Forward'!E20</f>
        <v>-1.5832005284614464E-2</v>
      </c>
      <c r="O20" s="58">
        <f>('FX-rates &amp; Forward'!F21-'FX-rates &amp; Forward'!O21)/'FX-rates &amp; Forward'!F20</f>
        <v>3.2112572728567328E-3</v>
      </c>
      <c r="P20" s="58">
        <f>('FX-rates &amp; Forward'!G21-'FX-rates &amp; Forward'!P21)/'FX-rates &amp; Forward'!G20</f>
        <v>-1.5012715993764691E-2</v>
      </c>
      <c r="Q20" s="58">
        <f>('FX-rates &amp; Forward'!H21-'FX-rates &amp; Forward'!Q21)/'FX-rates &amp; Forward'!H20</f>
        <v>-2.9115680611108249E-2</v>
      </c>
      <c r="R20" s="58">
        <f>('FX-rates &amp; Forward'!I21-'FX-rates &amp; Forward'!R21)/'FX-rates &amp; Forward'!I20</f>
        <v>3.8437435736452592E-2</v>
      </c>
      <c r="S20" s="58">
        <f>('FX-rates &amp; Forward'!J21-'FX-rates &amp; Forward'!S21)/'FX-rates &amp; Forward'!J20</f>
        <v>4.6703592159952727E-2</v>
      </c>
      <c r="U20" s="58">
        <f>'Interest rate'!M20</f>
        <v>5.7324338322313206E-3</v>
      </c>
      <c r="V20" s="58">
        <f>'Interest rate'!N20</f>
        <v>3.9963944849206179E-3</v>
      </c>
      <c r="W20" s="58">
        <f>'Interest rate'!O20</f>
        <v>2.1163414342890707E-3</v>
      </c>
      <c r="X20" s="58">
        <f>'Interest rate'!P20</f>
        <v>4.3591859234934915E-3</v>
      </c>
      <c r="Y20" s="58">
        <f>'Interest rate'!Q20</f>
        <v>9.8904514026054713E-5</v>
      </c>
      <c r="Z20" s="58">
        <f>'Interest rate'!R20</f>
        <v>7.9788096050448232E-4</v>
      </c>
      <c r="AA20" s="58">
        <f>'Interest rate'!S20</f>
        <v>3.9041336201344201E-3</v>
      </c>
      <c r="AB20" s="58">
        <f>'Interest rate'!T20</f>
        <v>3.6988176007033413E-3</v>
      </c>
      <c r="AD20" s="58">
        <f>Weights!$Z19*Weights!AA19+Weights!$AI19*Weights!AJ19</f>
        <v>0.24277902013029395</v>
      </c>
      <c r="AE20" s="58">
        <f>Weights!$Z19*Weights!AB19+Weights!$AI19*Weights!AK19</f>
        <v>0.35137390607951902</v>
      </c>
      <c r="AF20" s="58">
        <f>Weights!$Z19*Weights!AC19+Weights!$AI19*Weights!AL19</f>
        <v>9.5183618329213043E-2</v>
      </c>
      <c r="AG20" s="58">
        <f>Weights!$Z19*Weights!AD19+Weights!$AI19*Weights!AM19</f>
        <v>0.18686049947573313</v>
      </c>
      <c r="AH20" s="58">
        <f>Weights!$Z19*Weights!AE19+Weights!$AI19*Weights!AN19</f>
        <v>2.2780596643082591E-2</v>
      </c>
      <c r="AI20" s="58">
        <f>Weights!$Z19*Weights!AF19+Weights!$AI19*Weights!AO19</f>
        <v>1.907903515221928E-2</v>
      </c>
      <c r="AJ20" s="58">
        <f>Weights!Z19*Weights!AG19+Weights!AI19*Weights!AP19</f>
        <v>1.5686581899098689E-2</v>
      </c>
    </row>
    <row r="21" spans="2:36" x14ac:dyDescent="0.25">
      <c r="B21" s="51">
        <f>'Monthly return GPFG'!C21</f>
        <v>36311</v>
      </c>
      <c r="C21" s="49">
        <f>'Monthly return GPFG'!P21</f>
        <v>-1.8498771328529822E-2</v>
      </c>
      <c r="E21" s="57">
        <f>(('FX-rates &amp; Forward'!D22)/('FX-rates &amp; Forward'!D21))-1</f>
        <v>1.0641022357671615E-2</v>
      </c>
      <c r="F21" s="57">
        <f>(('FX-rates &amp; Forward'!E22)/('FX-rates &amp; Forward'!E21))-1</f>
        <v>-4.6995554801904094E-3</v>
      </c>
      <c r="G21" s="57">
        <f>(('FX-rates &amp; Forward'!F22)/('FX-rates &amp; Forward'!F21))-1</f>
        <v>5.8502805746807329E-3</v>
      </c>
      <c r="H21" s="57">
        <f>(('FX-rates &amp; Forward'!G22)/('FX-rates &amp; Forward'!G21))-1</f>
        <v>-3.3222591362126352E-2</v>
      </c>
      <c r="I21" s="57">
        <f>(('FX-rates &amp; Forward'!H22)/('FX-rates &amp; Forward'!H21))-1</f>
        <v>1.0678871090770592E-2</v>
      </c>
      <c r="J21" s="57">
        <f>(('FX-rates &amp; Forward'!I22)/('FX-rates &amp; Forward'!I21))-1</f>
        <v>-9.5117311350656486E-4</v>
      </c>
      <c r="K21" s="57">
        <f>(('FX-rates &amp; Forward'!J22)/('FX-rates &amp; Forward'!J21))-1</f>
        <v>-8.1590837347029765E-3</v>
      </c>
      <c r="M21" s="57">
        <f>('FX-rates &amp; Forward'!D22-'FX-rates &amp; Forward'!M22)/'FX-rates &amp; Forward'!D21</f>
        <v>8.9118932922216641E-3</v>
      </c>
      <c r="N21" s="57">
        <f>('FX-rates &amp; Forward'!E22-'FX-rates &amp; Forward'!N22)/'FX-rates &amp; Forward'!E21</f>
        <v>-8.3080111538765943E-3</v>
      </c>
      <c r="O21" s="57">
        <f>('FX-rates &amp; Forward'!F22-'FX-rates &amp; Forward'!O22)/'FX-rates &amp; Forward'!F21</f>
        <v>4.4829929270099505E-3</v>
      </c>
      <c r="P21" s="57">
        <f>('FX-rates &amp; Forward'!G22-'FX-rates &amp; Forward'!P22)/'FX-rates &amp; Forward'!G21</f>
        <v>-3.8855563553954392E-2</v>
      </c>
      <c r="Q21" s="57">
        <f>('FX-rates &amp; Forward'!H22-'FX-rates &amp; Forward'!Q22)/'FX-rates &amp; Forward'!H21</f>
        <v>5.7482522659274699E-3</v>
      </c>
      <c r="R21" s="57">
        <f>('FX-rates &amp; Forward'!I22-'FX-rates &amp; Forward'!R22)/'FX-rates &amp; Forward'!I21</f>
        <v>-2.7723631563286973E-3</v>
      </c>
      <c r="S21" s="57">
        <f>('FX-rates &amp; Forward'!J22-'FX-rates &amp; Forward'!S22)/'FX-rates &amp; Forward'!J21</f>
        <v>-1.0185205710605274E-2</v>
      </c>
      <c r="U21" s="57">
        <f>'Interest rate'!M21</f>
        <v>5.560110673283658E-3</v>
      </c>
      <c r="V21" s="57">
        <f>'Interest rate'!N21</f>
        <v>4.029288036137002E-3</v>
      </c>
      <c r="W21" s="57">
        <f>'Interest rate'!O21</f>
        <v>2.1158285009357236E-3</v>
      </c>
      <c r="X21" s="57">
        <f>'Interest rate'!P21</f>
        <v>4.3749533984411837E-3</v>
      </c>
      <c r="Y21" s="57">
        <f>'Interest rate'!Q21</f>
        <v>7.4969080277487166E-5</v>
      </c>
      <c r="Z21" s="57">
        <f>'Interest rate'!R21</f>
        <v>8.295381143461622E-4</v>
      </c>
      <c r="AA21" s="57">
        <f>'Interest rate'!S21</f>
        <v>3.8793408713053701E-3</v>
      </c>
      <c r="AB21" s="57">
        <f>'Interest rate'!T21</f>
        <v>3.9385528336748354E-3</v>
      </c>
      <c r="AD21" s="57">
        <f>Weights!$Z20*Weights!AA20+Weights!$AI20*Weights!AJ20</f>
        <v>0.24277902013029395</v>
      </c>
      <c r="AE21" s="57">
        <f>Weights!$Z20*Weights!AB20+Weights!$AI20*Weights!AK20</f>
        <v>0.35137390607951902</v>
      </c>
      <c r="AF21" s="57">
        <f>Weights!$Z20*Weights!AC20+Weights!$AI20*Weights!AL20</f>
        <v>9.5183618329213043E-2</v>
      </c>
      <c r="AG21" s="57">
        <f>Weights!$Z20*Weights!AD20+Weights!$AI20*Weights!AM20</f>
        <v>0.18686049947573313</v>
      </c>
      <c r="AH21" s="57">
        <f>Weights!$Z20*Weights!AE20+Weights!$AI20*Weights!AN20</f>
        <v>2.2780596643082591E-2</v>
      </c>
      <c r="AI21" s="57">
        <f>Weights!$Z20*Weights!AF20+Weights!$AI20*Weights!AO20</f>
        <v>1.907903515221928E-2</v>
      </c>
      <c r="AJ21" s="57">
        <f>Weights!Z20*Weights!AG20+Weights!AI20*Weights!AP20</f>
        <v>1.5686581899098689E-2</v>
      </c>
    </row>
    <row r="22" spans="2:36" x14ac:dyDescent="0.25">
      <c r="B22" s="52">
        <f>'Monthly return GPFG'!C22</f>
        <v>36341</v>
      </c>
      <c r="C22" s="50">
        <f>'Monthly return GPFG'!P22</f>
        <v>-1.4861702770339082E-3</v>
      </c>
      <c r="E22" s="58">
        <f>(('FX-rates &amp; Forward'!D23)/('FX-rates &amp; Forward'!D22))-1</f>
        <v>-7.6908457396261953E-3</v>
      </c>
      <c r="F22" s="58">
        <f>(('FX-rates &amp; Forward'!E23)/('FX-rates &amp; Forward'!E22))-1</f>
        <v>-1.2923953123288645E-2</v>
      </c>
      <c r="G22" s="58">
        <f>(('FX-rates &amp; Forward'!F23)/('FX-rates &amp; Forward'!F22))-1</f>
        <v>-1.9031415684102271E-2</v>
      </c>
      <c r="H22" s="58">
        <f>(('FX-rates &amp; Forward'!G23)/('FX-rates &amp; Forward'!G22))-1</f>
        <v>3.3823342242586207E-2</v>
      </c>
      <c r="I22" s="58">
        <f>(('FX-rates &amp; Forward'!H23)/('FX-rates &amp; Forward'!H22))-1</f>
        <v>-1.9564586357039282E-2</v>
      </c>
      <c r="J22" s="58">
        <f>(('FX-rates &amp; Forward'!I23)/('FX-rates &amp; Forward'!I22))-1</f>
        <v>-7.2806018630866554E-4</v>
      </c>
      <c r="K22" s="58">
        <f>(('FX-rates &amp; Forward'!J23)/('FX-rates &amp; Forward'!J22))-1</f>
        <v>2.0586007060514167E-2</v>
      </c>
      <c r="M22" s="58">
        <f>('FX-rates &amp; Forward'!D23-'FX-rates &amp; Forward'!M23)/'FX-rates &amp; Forward'!D22</f>
        <v>-9.2155250048504781E-3</v>
      </c>
      <c r="N22" s="58">
        <f>('FX-rates &amp; Forward'!E23-'FX-rates &amp; Forward'!N23)/'FX-rates &amp; Forward'!E22</f>
        <v>-1.6360963171817851E-2</v>
      </c>
      <c r="O22" s="58">
        <f>('FX-rates &amp; Forward'!F23-'FX-rates &amp; Forward'!O23)/'FX-rates &amp; Forward'!F22</f>
        <v>-2.0211410536455292E-2</v>
      </c>
      <c r="P22" s="58">
        <f>('FX-rates &amp; Forward'!G23-'FX-rates &amp; Forward'!P23)/'FX-rates &amp; Forward'!G22</f>
        <v>2.8338611834774347E-2</v>
      </c>
      <c r="Q22" s="58">
        <f>('FX-rates &amp; Forward'!H23-'FX-rates &amp; Forward'!Q23)/'FX-rates &amp; Forward'!H22</f>
        <v>-2.4291237978303615E-2</v>
      </c>
      <c r="R22" s="58">
        <f>('FX-rates &amp; Forward'!I23-'FX-rates &amp; Forward'!R23)/'FX-rates &amp; Forward'!I22</f>
        <v>-2.4023349059372396E-3</v>
      </c>
      <c r="S22" s="58">
        <f>('FX-rates &amp; Forward'!J23-'FX-rates &amp; Forward'!S23)/'FX-rates &amp; Forward'!J22</f>
        <v>1.8970810756884119E-2</v>
      </c>
      <c r="U22" s="58">
        <f>'Interest rate'!M22</f>
        <v>5.2380935372950965E-3</v>
      </c>
      <c r="V22" s="58">
        <f>'Interest rate'!N22</f>
        <v>4.2621938133422521E-3</v>
      </c>
      <c r="W22" s="58">
        <f>'Interest rate'!O22</f>
        <v>2.1733160494030734E-3</v>
      </c>
      <c r="X22" s="58">
        <f>'Interest rate'!P22</f>
        <v>4.1858661875593395E-3</v>
      </c>
      <c r="Y22" s="58">
        <f>'Interest rate'!Q22</f>
        <v>7.3928266287603961E-5</v>
      </c>
      <c r="Z22" s="58">
        <f>'Interest rate'!R22</f>
        <v>9.766780981712575E-4</v>
      </c>
      <c r="AA22" s="58">
        <f>'Interest rate'!S22</f>
        <v>3.8746849921291737E-3</v>
      </c>
      <c r="AB22" s="58">
        <f>'Interest rate'!T22</f>
        <v>3.8746849921291737E-3</v>
      </c>
      <c r="AD22" s="58">
        <f>Weights!$Z21*Weights!AA21+Weights!$AI21*Weights!AJ21</f>
        <v>0.24277902013029395</v>
      </c>
      <c r="AE22" s="58">
        <f>Weights!$Z21*Weights!AB21+Weights!$AI21*Weights!AK21</f>
        <v>0.35137390607951902</v>
      </c>
      <c r="AF22" s="58">
        <f>Weights!$Z21*Weights!AC21+Weights!$AI21*Weights!AL21</f>
        <v>9.5183618329213043E-2</v>
      </c>
      <c r="AG22" s="58">
        <f>Weights!$Z21*Weights!AD21+Weights!$AI21*Weights!AM21</f>
        <v>0.18686049947573313</v>
      </c>
      <c r="AH22" s="58">
        <f>Weights!$Z21*Weights!AE21+Weights!$AI21*Weights!AN21</f>
        <v>2.2780596643082591E-2</v>
      </c>
      <c r="AI22" s="58">
        <f>Weights!$Z21*Weights!AF21+Weights!$AI21*Weights!AO21</f>
        <v>1.907903515221928E-2</v>
      </c>
      <c r="AJ22" s="58">
        <f>Weights!Z21*Weights!AG21+Weights!AI21*Weights!AP21</f>
        <v>1.5686581899098689E-2</v>
      </c>
    </row>
    <row r="23" spans="2:36" x14ac:dyDescent="0.25">
      <c r="B23" s="51">
        <f>'Monthly return GPFG'!C23</f>
        <v>36372</v>
      </c>
      <c r="C23" s="49">
        <f>'Monthly return GPFG'!P23</f>
        <v>4.8765236475294023E-3</v>
      </c>
      <c r="E23" s="57">
        <f>(('FX-rates &amp; Forward'!D24)/('FX-rates &amp; Forward'!D23))-1</f>
        <v>-7.4695472305217336E-3</v>
      </c>
      <c r="F23" s="57">
        <f>(('FX-rates &amp; Forward'!E24)/('FX-rates &amp; Forward'!E23))-1</f>
        <v>2.6987708202339977E-2</v>
      </c>
      <c r="G23" s="57">
        <f>(('FX-rates &amp; Forward'!F24)/('FX-rates &amp; Forward'!F23))-1</f>
        <v>1.7141935223651927E-2</v>
      </c>
      <c r="H23" s="57">
        <f>(('FX-rates &amp; Forward'!G24)/('FX-rates &amp; Forward'!G23))-1</f>
        <v>4.342741066756961E-2</v>
      </c>
      <c r="I23" s="57">
        <f>(('FX-rates &amp; Forward'!H24)/('FX-rates &amp; Forward'!H23))-1</f>
        <v>3.0258171482709484E-2</v>
      </c>
      <c r="J23" s="57">
        <f>(('FX-rates &amp; Forward'!I24)/('FX-rates &amp; Forward'!I23))-1</f>
        <v>-3.6111941413839443E-2</v>
      </c>
      <c r="K23" s="57">
        <f>(('FX-rates &amp; Forward'!J24)/('FX-rates &amp; Forward'!J23))-1</f>
        <v>-3.0061968252510507E-2</v>
      </c>
      <c r="M23" s="57">
        <f>('FX-rates &amp; Forward'!D24-'FX-rates &amp; Forward'!M24)/'FX-rates &amp; Forward'!D23</f>
        <v>-8.4413051339506471E-3</v>
      </c>
      <c r="N23" s="57">
        <f>('FX-rates &amp; Forward'!E24-'FX-rates &amp; Forward'!N24)/'FX-rates &amp; Forward'!E23</f>
        <v>2.3929577000071072E-2</v>
      </c>
      <c r="O23" s="57">
        <f>('FX-rates &amp; Forward'!F24-'FX-rates &amp; Forward'!O24)/'FX-rates &amp; Forward'!F23</f>
        <v>1.6094093997076338E-2</v>
      </c>
      <c r="P23" s="57">
        <f>('FX-rates &amp; Forward'!G24-'FX-rates &amp; Forward'!P24)/'FX-rates &amp; Forward'!G23</f>
        <v>3.8263627146125259E-2</v>
      </c>
      <c r="Q23" s="57">
        <f>('FX-rates &amp; Forward'!H24-'FX-rates &amp; Forward'!Q24)/'FX-rates &amp; Forward'!H23</f>
        <v>2.6000914013714054E-2</v>
      </c>
      <c r="R23" s="57">
        <f>('FX-rates &amp; Forward'!I24-'FX-rates &amp; Forward'!R24)/'FX-rates &amp; Forward'!I23</f>
        <v>-3.7470087570475041E-2</v>
      </c>
      <c r="S23" s="57">
        <f>('FX-rates &amp; Forward'!J24-'FX-rates &amp; Forward'!S24)/'FX-rates &amp; Forward'!J23</f>
        <v>-3.1420114409146153E-2</v>
      </c>
      <c r="U23" s="57">
        <f>'Interest rate'!M23</f>
        <v>5.2302252694751417E-3</v>
      </c>
      <c r="V23" s="57">
        <f>'Interest rate'!N23</f>
        <v>4.2283896777819407E-3</v>
      </c>
      <c r="W23" s="57">
        <f>'Interest rate'!O23</f>
        <v>2.1656835180154932E-3</v>
      </c>
      <c r="X23" s="57">
        <f>'Interest rate'!P23</f>
        <v>4.2731277661580691E-3</v>
      </c>
      <c r="Y23" s="57">
        <f>'Interest rate'!Q23</f>
        <v>6.3519470989925608E-5</v>
      </c>
      <c r="Z23" s="57">
        <f>'Interest rate'!R23</f>
        <v>8.4743072461246349E-4</v>
      </c>
      <c r="AA23" s="57">
        <f>'Interest rate'!S23</f>
        <v>3.89598190068563E-3</v>
      </c>
      <c r="AB23" s="57">
        <f>'Interest rate'!T23</f>
        <v>3.8267547616503972E-3</v>
      </c>
      <c r="AD23" s="57">
        <f>Weights!$Z22*Weights!AA22+Weights!$AI22*Weights!AJ22</f>
        <v>0.24277902013029395</v>
      </c>
      <c r="AE23" s="57">
        <f>Weights!$Z22*Weights!AB22+Weights!$AI22*Weights!AK22</f>
        <v>0.35137390607951902</v>
      </c>
      <c r="AF23" s="57">
        <f>Weights!$Z22*Weights!AC22+Weights!$AI22*Weights!AL22</f>
        <v>9.5183618329213043E-2</v>
      </c>
      <c r="AG23" s="57">
        <f>Weights!$Z22*Weights!AD22+Weights!$AI22*Weights!AM22</f>
        <v>0.18686049947573313</v>
      </c>
      <c r="AH23" s="57">
        <f>Weights!$Z22*Weights!AE22+Weights!$AI22*Weights!AN22</f>
        <v>2.2780596643082591E-2</v>
      </c>
      <c r="AI23" s="57">
        <f>Weights!$Z22*Weights!AF22+Weights!$AI22*Weights!AO22</f>
        <v>1.907903515221928E-2</v>
      </c>
      <c r="AJ23" s="57">
        <f>Weights!Z22*Weights!AG22+Weights!AI22*Weights!AP22</f>
        <v>1.5686581899098689E-2</v>
      </c>
    </row>
    <row r="24" spans="2:36" x14ac:dyDescent="0.25">
      <c r="B24" s="52">
        <f>'Monthly return GPFG'!C24</f>
        <v>36403</v>
      </c>
      <c r="C24" s="50">
        <f>'Monthly return GPFG'!P24</f>
        <v>6.6638526976032578E-3</v>
      </c>
      <c r="E24" s="58">
        <f>(('FX-rates &amp; Forward'!D25)/('FX-rates &amp; Forward'!D24))-1</f>
        <v>9.4811727323016459E-3</v>
      </c>
      <c r="F24" s="58">
        <f>(('FX-rates &amp; Forward'!E25)/('FX-rates &amp; Forward'!E24))-1</f>
        <v>-5.6662665066026241E-3</v>
      </c>
      <c r="G24" s="58">
        <f>(('FX-rates &amp; Forward'!F25)/('FX-rates &amp; Forward'!F24))-1</f>
        <v>-3.053374573717238E-3</v>
      </c>
      <c r="H24" s="58">
        <f>(('FX-rates &amp; Forward'!G25)/('FX-rates &amp; Forward'!G24))-1</f>
        <v>5.4067606630877174E-2</v>
      </c>
      <c r="I24" s="58">
        <f>(('FX-rates &amp; Forward'!H25)/('FX-rates &amp; Forward'!H24))-1</f>
        <v>-8.6786596930856774E-3</v>
      </c>
      <c r="J24" s="58">
        <f>(('FX-rates &amp; Forward'!I25)/('FX-rates &amp; Forward'!I24))-1</f>
        <v>1.8877798236263121E-2</v>
      </c>
      <c r="K24" s="58">
        <f>(('FX-rates &amp; Forward'!J25)/('FX-rates &amp; Forward'!J24))-1</f>
        <v>-8.4738073352875753E-3</v>
      </c>
      <c r="M24" s="58">
        <f>('FX-rates &amp; Forward'!D25-'FX-rates &amp; Forward'!M25)/'FX-rates &amp; Forward'!D24</f>
        <v>8.4835554552054222E-3</v>
      </c>
      <c r="N24" s="58">
        <f>('FX-rates &amp; Forward'!E25-'FX-rates &amp; Forward'!N25)/'FX-rates &amp; Forward'!E24</f>
        <v>-8.7241857727082713E-3</v>
      </c>
      <c r="O24" s="58">
        <f>('FX-rates &amp; Forward'!F25-'FX-rates &amp; Forward'!O25)/'FX-rates &amp; Forward'!F24</f>
        <v>-4.0063996789951031E-3</v>
      </c>
      <c r="P24" s="58">
        <f>('FX-rates &amp; Forward'!G25-'FX-rates &amp; Forward'!P25)/'FX-rates &amp; Forward'!G24</f>
        <v>4.8901228997966284E-2</v>
      </c>
      <c r="Q24" s="58">
        <f>('FX-rates &amp; Forward'!H25-'FX-rates &amp; Forward'!Q25)/'FX-rates &amp; Forward'!H24</f>
        <v>-1.3057743267981396E-2</v>
      </c>
      <c r="R24" s="58">
        <f>('FX-rates &amp; Forward'!I25-'FX-rates &amp; Forward'!R25)/'FX-rates &amp; Forward'!I24</f>
        <v>1.7548732882038572E-2</v>
      </c>
      <c r="S24" s="58">
        <f>('FX-rates &amp; Forward'!J25-'FX-rates &amp; Forward'!S25)/'FX-rates &amp; Forward'!J24</f>
        <v>-9.871927579809198E-3</v>
      </c>
      <c r="U24" s="58">
        <f>'Interest rate'!M24</f>
        <v>5.1121198812691393E-3</v>
      </c>
      <c r="V24" s="58">
        <f>'Interest rate'!N24</f>
        <v>4.3724673225018496E-3</v>
      </c>
      <c r="W24" s="58">
        <f>'Interest rate'!O24</f>
        <v>2.1448331956901434E-3</v>
      </c>
      <c r="X24" s="58">
        <f>'Interest rate'!P24</f>
        <v>4.1333767968316781E-3</v>
      </c>
      <c r="Y24" s="58">
        <f>'Interest rate'!Q24</f>
        <v>6.4560404147373518E-5</v>
      </c>
      <c r="Z24" s="58">
        <f>'Interest rate'!R24</f>
        <v>7.9925220033816302E-4</v>
      </c>
      <c r="AA24" s="58">
        <f>'Interest rate'!S24</f>
        <v>3.8826709170549645E-3</v>
      </c>
      <c r="AB24" s="58">
        <f>'Interest rate'!T24</f>
        <v>3.8746849921291737E-3</v>
      </c>
      <c r="AD24" s="58">
        <f>Weights!$Z23*Weights!AA23+Weights!$AI23*Weights!AJ23</f>
        <v>0.24277902013029395</v>
      </c>
      <c r="AE24" s="58">
        <f>Weights!$Z23*Weights!AB23+Weights!$AI23*Weights!AK23</f>
        <v>0.35137390607951902</v>
      </c>
      <c r="AF24" s="58">
        <f>Weights!$Z23*Weights!AC23+Weights!$AI23*Weights!AL23</f>
        <v>9.5183618329213043E-2</v>
      </c>
      <c r="AG24" s="58">
        <f>Weights!$Z23*Weights!AD23+Weights!$AI23*Weights!AM23</f>
        <v>0.18686049947573313</v>
      </c>
      <c r="AH24" s="58">
        <f>Weights!$Z23*Weights!AE23+Weights!$AI23*Weights!AN23</f>
        <v>2.2780596643082591E-2</v>
      </c>
      <c r="AI24" s="58">
        <f>Weights!$Z23*Weights!AF23+Weights!$AI23*Weights!AO23</f>
        <v>1.907903515221928E-2</v>
      </c>
      <c r="AJ24" s="58">
        <f>Weights!Z23*Weights!AG23+Weights!AI23*Weights!AP23</f>
        <v>1.5686581899098689E-2</v>
      </c>
    </row>
    <row r="25" spans="2:36" x14ac:dyDescent="0.25">
      <c r="B25" s="51">
        <f>'Monthly return GPFG'!C25</f>
        <v>36433</v>
      </c>
      <c r="C25" s="49">
        <f>'Monthly return GPFG'!P25</f>
        <v>-9.1679606531049895E-3</v>
      </c>
      <c r="E25" s="57">
        <f>(('FX-rates &amp; Forward'!D26)/('FX-rates &amp; Forward'!D25))-1</f>
        <v>-1.8440168217153108E-2</v>
      </c>
      <c r="F25" s="57">
        <f>(('FX-rates &amp; Forward'!E26)/('FX-rates &amp; Forward'!E25))-1</f>
        <v>-9.3084464190853478E-3</v>
      </c>
      <c r="G25" s="57">
        <f>(('FX-rates &amp; Forward'!F26)/('FX-rates &amp; Forward'!F25))-1</f>
        <v>6.3243307744322852E-3</v>
      </c>
      <c r="H25" s="57">
        <f>(('FX-rates &amp; Forward'!G26)/('FX-rates &amp; Forward'!G25))-1</f>
        <v>1.7238001958863824E-2</v>
      </c>
      <c r="I25" s="57">
        <f>(('FX-rates &amp; Forward'!H26)/('FX-rates &amp; Forward'!H25))-1</f>
        <v>1.1595547309828369E-4</v>
      </c>
      <c r="J25" s="57">
        <f>(('FX-rates &amp; Forward'!I26)/('FX-rates &amp; Forward'!I25))-1</f>
        <v>-1.3696284882726006E-3</v>
      </c>
      <c r="K25" s="57">
        <f>(('FX-rates &amp; Forward'!J26)/('FX-rates &amp; Forward'!J25))-1</f>
        <v>-9.7278973816228298E-4</v>
      </c>
      <c r="M25" s="57">
        <f>('FX-rates &amp; Forward'!D26-'FX-rates &amp; Forward'!M26)/'FX-rates &amp; Forward'!D25</f>
        <v>-1.917660074874078E-2</v>
      </c>
      <c r="N25" s="57">
        <f>('FX-rates &amp; Forward'!E26-'FX-rates &amp; Forward'!N26)/'FX-rates &amp; Forward'!E25</f>
        <v>-1.226938239090172E-2</v>
      </c>
      <c r="O25" s="57">
        <f>('FX-rates &amp; Forward'!F26-'FX-rates &amp; Forward'!O26)/'FX-rates &amp; Forward'!F25</f>
        <v>5.3496165511489092E-3</v>
      </c>
      <c r="P25" s="57">
        <f>('FX-rates &amp; Forward'!G26-'FX-rates &amp; Forward'!P26)/'FX-rates &amp; Forward'!G25</f>
        <v>1.2190768333184851E-2</v>
      </c>
      <c r="Q25" s="57">
        <f>('FX-rates &amp; Forward'!H26-'FX-rates &amp; Forward'!Q26)/'FX-rates &amp; Forward'!H25</f>
        <v>-4.1934678917262868E-3</v>
      </c>
      <c r="R25" s="57">
        <f>('FX-rates &amp; Forward'!I26-'FX-rates &amp; Forward'!R26)/'FX-rates &amp; Forward'!I25</f>
        <v>-2.5943223691729982E-3</v>
      </c>
      <c r="S25" s="57">
        <f>('FX-rates &amp; Forward'!J26-'FX-rates &amp; Forward'!S26)/'FX-rates &amp; Forward'!J25</f>
        <v>-2.2054484630405721E-3</v>
      </c>
      <c r="U25" s="57">
        <f>'Interest rate'!M25</f>
        <v>4.6698392000357192E-3</v>
      </c>
      <c r="V25" s="57">
        <f>'Interest rate'!N25</f>
        <v>4.3923222705009035E-3</v>
      </c>
      <c r="W25" s="57">
        <f>'Interest rate'!O25</f>
        <v>2.1280404156849286E-3</v>
      </c>
      <c r="X25" s="57">
        <f>'Interest rate'!P25</f>
        <v>4.418873500919851E-3</v>
      </c>
      <c r="Y25" s="57">
        <f>'Interest rate'!Q25</f>
        <v>6.4560404147373518E-5</v>
      </c>
      <c r="Z25" s="57">
        <f>'Interest rate'!R25</f>
        <v>9.8767536576427339E-4</v>
      </c>
      <c r="AA25" s="57">
        <f>'Interest rate'!S25</f>
        <v>3.8179328564631465E-3</v>
      </c>
      <c r="AB25" s="57">
        <f>'Interest rate'!T25</f>
        <v>3.8996786080571777E-3</v>
      </c>
      <c r="AD25" s="57">
        <f>Weights!$Z24*Weights!AA24+Weights!$AI24*Weights!AJ24</f>
        <v>0.24277902013029395</v>
      </c>
      <c r="AE25" s="57">
        <f>Weights!$Z24*Weights!AB24+Weights!$AI24*Weights!AK24</f>
        <v>0.35137390607951902</v>
      </c>
      <c r="AF25" s="57">
        <f>Weights!$Z24*Weights!AC24+Weights!$AI24*Weights!AL24</f>
        <v>9.5183618329213043E-2</v>
      </c>
      <c r="AG25" s="57">
        <f>Weights!$Z24*Weights!AD24+Weights!$AI24*Weights!AM24</f>
        <v>0.18686049947573313</v>
      </c>
      <c r="AH25" s="57">
        <f>Weights!$Z24*Weights!AE24+Weights!$AI24*Weights!AN24</f>
        <v>2.2780596643082591E-2</v>
      </c>
      <c r="AI25" s="57">
        <f>Weights!$Z24*Weights!AF24+Weights!$AI24*Weights!AO24</f>
        <v>1.907903515221928E-2</v>
      </c>
      <c r="AJ25" s="57">
        <f>Weights!Z24*Weights!AG24+Weights!AI24*Weights!AP24</f>
        <v>1.5686581899098689E-2</v>
      </c>
    </row>
    <row r="26" spans="2:36" x14ac:dyDescent="0.25">
      <c r="B26" s="52">
        <f>'Monthly return GPFG'!C26</f>
        <v>36464</v>
      </c>
      <c r="C26" s="50">
        <f>'Monthly return GPFG'!P26</f>
        <v>2.5010827117137882E-2</v>
      </c>
      <c r="E26" s="58">
        <f>(('FX-rates &amp; Forward'!D27)/('FX-rates &amp; Forward'!D26))-1</f>
        <v>1.5605728159121313E-2</v>
      </c>
      <c r="F26" s="58">
        <f>(('FX-rates &amp; Forward'!E27)/('FX-rates &amp; Forward'!E26))-1</f>
        <v>5.3864996283070621E-3</v>
      </c>
      <c r="G26" s="58">
        <f>(('FX-rates &amp; Forward'!F27)/('FX-rates &amp; Forward'!F26))-1</f>
        <v>1.6719367588932776E-2</v>
      </c>
      <c r="H26" s="58">
        <f>(('FX-rates &amp; Forward'!G27)/('FX-rates &amp; Forward'!G26))-1</f>
        <v>3.3561662677780602E-2</v>
      </c>
      <c r="I26" s="58">
        <f>(('FX-rates &amp; Forward'!H27)/('FX-rates &amp; Forward'!H26))-1</f>
        <v>-7.5748792270531329E-3</v>
      </c>
      <c r="J26" s="58">
        <f>(('FX-rates &amp; Forward'!I27)/('FX-rates &amp; Forward'!I26))-1</f>
        <v>1.3257900451454363E-2</v>
      </c>
      <c r="K26" s="58">
        <f>(('FX-rates &amp; Forward'!J27)/('FX-rates &amp; Forward'!J26))-1</f>
        <v>-4.6436700126845087E-3</v>
      </c>
      <c r="M26" s="58">
        <f>('FX-rates &amp; Forward'!D27-'FX-rates &amp; Forward'!M27)/'FX-rates &amp; Forward'!D26</f>
        <v>1.5329424842796079E-2</v>
      </c>
      <c r="N26" s="58">
        <f>('FX-rates &amp; Forward'!E27-'FX-rates &amp; Forward'!N27)/'FX-rates &amp; Forward'!E26</f>
        <v>2.8500984082629422E-3</v>
      </c>
      <c r="O26" s="58">
        <f>('FX-rates &amp; Forward'!F27-'FX-rates &amp; Forward'!O27)/'FX-rates &amp; Forward'!F26</f>
        <v>1.646950599658616E-2</v>
      </c>
      <c r="P26" s="58">
        <f>('FX-rates &amp; Forward'!G27-'FX-rates &amp; Forward'!P27)/'FX-rates &amp; Forward'!G26</f>
        <v>2.8956681181358749E-2</v>
      </c>
      <c r="Q26" s="58">
        <f>('FX-rates &amp; Forward'!H27-'FX-rates &amp; Forward'!Q27)/'FX-rates &amp; Forward'!H26</f>
        <v>-1.1253409867229067E-2</v>
      </c>
      <c r="R26" s="58">
        <f>('FX-rates &amp; Forward'!I27-'FX-rates &amp; Forward'!R27)/'FX-rates &amp; Forward'!I26</f>
        <v>1.2409234258424389E-2</v>
      </c>
      <c r="S26" s="58">
        <f>('FX-rates &amp; Forward'!J27-'FX-rates &amp; Forward'!S27)/'FX-rates &amp; Forward'!J26</f>
        <v>-5.4108388925931056E-3</v>
      </c>
      <c r="U26" s="58">
        <f>'Interest rate'!M26</f>
        <v>4.7252415336795917E-3</v>
      </c>
      <c r="V26" s="58">
        <f>'Interest rate'!N26</f>
        <v>4.3992704824253881E-3</v>
      </c>
      <c r="W26" s="58">
        <f>'Interest rate'!O26</f>
        <v>2.353666093883211E-3</v>
      </c>
      <c r="X26" s="58">
        <f>'Interest rate'!P26</f>
        <v>4.4168887776085963E-3</v>
      </c>
      <c r="Y26" s="58">
        <f>'Interest rate'!Q26</f>
        <v>6.2478525914011485E-5</v>
      </c>
      <c r="Z26" s="58">
        <f>'Interest rate'!R26</f>
        <v>9.7255584133226769E-4</v>
      </c>
      <c r="AA26" s="58">
        <f>'Interest rate'!S26</f>
        <v>3.8746849921291737E-3</v>
      </c>
      <c r="AB26" s="58">
        <f>'Interest rate'!T26</f>
        <v>3.9994251744956966E-3</v>
      </c>
      <c r="AD26" s="58">
        <f>Weights!$Z25*Weights!AA25+Weights!$AI25*Weights!AJ25</f>
        <v>0.24277902013029395</v>
      </c>
      <c r="AE26" s="58">
        <f>Weights!$Z25*Weights!AB25+Weights!$AI25*Weights!AK25</f>
        <v>0.35137390607951902</v>
      </c>
      <c r="AF26" s="58">
        <f>Weights!$Z25*Weights!AC25+Weights!$AI25*Weights!AL25</f>
        <v>9.5183618329213043E-2</v>
      </c>
      <c r="AG26" s="58">
        <f>Weights!$Z25*Weights!AD25+Weights!$AI25*Weights!AM25</f>
        <v>0.18686049947573313</v>
      </c>
      <c r="AH26" s="58">
        <f>Weights!$Z25*Weights!AE25+Weights!$AI25*Weights!AN25</f>
        <v>2.2780596643082591E-2</v>
      </c>
      <c r="AI26" s="58">
        <f>Weights!$Z25*Weights!AF25+Weights!$AI25*Weights!AO25</f>
        <v>1.907903515221928E-2</v>
      </c>
      <c r="AJ26" s="58">
        <f>Weights!Z25*Weights!AG25+Weights!AI25*Weights!AP25</f>
        <v>1.5686581899098689E-2</v>
      </c>
    </row>
    <row r="27" spans="2:36" x14ac:dyDescent="0.25">
      <c r="B27" s="51">
        <f>'Monthly return GPFG'!C27</f>
        <v>36494</v>
      </c>
      <c r="C27" s="49">
        <f>'Monthly return GPFG'!P27</f>
        <v>3.2155349071259408E-2</v>
      </c>
      <c r="E27" s="57">
        <f>(('FX-rates &amp; Forward'!D28)/('FX-rates &amp; Forward'!D27))-1</f>
        <v>3.07446468520296E-2</v>
      </c>
      <c r="F27" s="57">
        <f>(('FX-rates &amp; Forward'!E28)/('FX-rates &amp; Forward'!E27))-1</f>
        <v>-1.5018363858955941E-2</v>
      </c>
      <c r="G27" s="57">
        <f>(('FX-rates &amp; Forward'!F28)/('FX-rates &amp; Forward'!F27))-1</f>
        <v>6.2201142946016752E-4</v>
      </c>
      <c r="H27" s="57">
        <f>(('FX-rates &amp; Forward'!G28)/('FX-rates &amp; Forward'!G27))-1</f>
        <v>5.0011977322935275E-2</v>
      </c>
      <c r="I27" s="57">
        <f>(('FX-rates &amp; Forward'!H28)/('FX-rates &amp; Forward'!H27))-1</f>
        <v>-1.3551929592273693E-2</v>
      </c>
      <c r="J27" s="57">
        <f>(('FX-rates &amp; Forward'!I28)/('FX-rates &amp; Forward'!I27))-1</f>
        <v>2.8499990600266978E-2</v>
      </c>
      <c r="K27" s="57">
        <f>(('FX-rates &amp; Forward'!J28)/('FX-rates &amp; Forward'!J27))-1</f>
        <v>2.5261224710267038E-2</v>
      </c>
      <c r="M27" s="57">
        <f>('FX-rates &amp; Forward'!D28-'FX-rates &amp; Forward'!M28)/'FX-rates &amp; Forward'!D27</f>
        <v>3.0420103554524323E-2</v>
      </c>
      <c r="N27" s="57">
        <f>('FX-rates &amp; Forward'!E28-'FX-rates &amp; Forward'!N28)/'FX-rates &amp; Forward'!E27</f>
        <v>-1.7384370509121803E-2</v>
      </c>
      <c r="O27" s="57">
        <f>('FX-rates &amp; Forward'!F28-'FX-rates &amp; Forward'!O28)/'FX-rates &amp; Forward'!F27</f>
        <v>3.1501464404541207E-4</v>
      </c>
      <c r="P27" s="57">
        <f>('FX-rates &amp; Forward'!G28-'FX-rates &amp; Forward'!P28)/'FX-rates &amp; Forward'!G27</f>
        <v>4.534950561952894E-2</v>
      </c>
      <c r="Q27" s="57">
        <f>('FX-rates &amp; Forward'!H28-'FX-rates &amp; Forward'!Q28)/'FX-rates &amp; Forward'!H27</f>
        <v>-1.7300969134315031E-2</v>
      </c>
      <c r="R27" s="57">
        <f>('FX-rates &amp; Forward'!I28-'FX-rates &amp; Forward'!R28)/'FX-rates &amp; Forward'!I27</f>
        <v>2.7652716977108395E-2</v>
      </c>
      <c r="S27" s="57">
        <f>('FX-rates &amp; Forward'!J28-'FX-rates &amp; Forward'!S28)/'FX-rates &amp; Forward'!J27</f>
        <v>2.4538299635825194E-2</v>
      </c>
      <c r="U27" s="57">
        <f>'Interest rate'!M27</f>
        <v>4.899144709827663E-3</v>
      </c>
      <c r="V27" s="57">
        <f>'Interest rate'!N27</f>
        <v>5.2479279194916906E-3</v>
      </c>
      <c r="W27" s="57">
        <f>'Interest rate'!O27</f>
        <v>2.8774631690615671E-3</v>
      </c>
      <c r="X27" s="57">
        <f>'Interest rate'!P27</f>
        <v>4.4746741994332595E-3</v>
      </c>
      <c r="Y27" s="57">
        <f>'Interest rate'!Q27</f>
        <v>5.2349013625652141E-4</v>
      </c>
      <c r="Z27" s="57">
        <f>'Interest rate'!R27</f>
        <v>1.687033193217724E-3</v>
      </c>
      <c r="AA27" s="57">
        <f>'Interest rate'!S27</f>
        <v>4.4981398293537644E-3</v>
      </c>
      <c r="AB27" s="57">
        <f>'Interest rate'!T27</f>
        <v>4.2483157475066147E-3</v>
      </c>
      <c r="AD27" s="57">
        <f>Weights!$Z26*Weights!AA26+Weights!$AI26*Weights!AJ26</f>
        <v>0.24277902013029395</v>
      </c>
      <c r="AE27" s="57">
        <f>Weights!$Z26*Weights!AB26+Weights!$AI26*Weights!AK26</f>
        <v>0.35137390607951902</v>
      </c>
      <c r="AF27" s="57">
        <f>Weights!$Z26*Weights!AC26+Weights!$AI26*Weights!AL26</f>
        <v>9.5183618329213043E-2</v>
      </c>
      <c r="AG27" s="57">
        <f>Weights!$Z26*Weights!AD26+Weights!$AI26*Weights!AM26</f>
        <v>0.18686049947573313</v>
      </c>
      <c r="AH27" s="57">
        <f>Weights!$Z26*Weights!AE26+Weights!$AI26*Weights!AN26</f>
        <v>2.2780596643082591E-2</v>
      </c>
      <c r="AI27" s="57">
        <f>Weights!$Z26*Weights!AF26+Weights!$AI26*Weights!AO26</f>
        <v>1.907903515221928E-2</v>
      </c>
      <c r="AJ27" s="57">
        <f>Weights!Z26*Weights!AG26+Weights!AI26*Weights!AP26</f>
        <v>1.5686581899098689E-2</v>
      </c>
    </row>
    <row r="28" spans="2:36" x14ac:dyDescent="0.25">
      <c r="B28" s="53">
        <f>'Monthly return GPFG'!C28</f>
        <v>36525</v>
      </c>
      <c r="C28" s="54">
        <f>'Monthly return GPFG'!P28</f>
        <v>2.4705201138815337E-2</v>
      </c>
      <c r="E28" s="59">
        <f>(('FX-rates &amp; Forward'!D29)/('FX-rates &amp; Forward'!D28))-1</f>
        <v>-5.742279548555218E-3</v>
      </c>
      <c r="F28" s="59">
        <f>(('FX-rates &amp; Forward'!E29)/('FX-rates &amp; Forward'!E28))-1</f>
        <v>-6.756091557962085E-3</v>
      </c>
      <c r="G28" s="59">
        <f>(('FX-rates &amp; Forward'!F29)/('FX-rates &amp; Forward'!F28))-1</f>
        <v>6.8378724892186327E-3</v>
      </c>
      <c r="H28" s="59">
        <f>(('FX-rates &amp; Forward'!G29)/('FX-rates &amp; Forward'!G28))-1</f>
        <v>-1.036755386565269E-2</v>
      </c>
      <c r="I28" s="59">
        <f>(('FX-rates &amp; Forward'!H29)/('FX-rates &amp; Forward'!H28))-1</f>
        <v>-8.5073625202320979E-3</v>
      </c>
      <c r="J28" s="59">
        <f>(('FX-rates &amp; Forward'!I29)/('FX-rates &amp; Forward'!I28))-1</f>
        <v>1.3306768538997149E-2</v>
      </c>
      <c r="K28" s="59">
        <f>(('FX-rates &amp; Forward'!J29)/('FX-rates &amp; Forward'!J28))-1</f>
        <v>2.7263290171010368E-2</v>
      </c>
      <c r="M28" s="59">
        <f>('FX-rates &amp; Forward'!D29-'FX-rates &amp; Forward'!M29)/'FX-rates &amp; Forward'!D28</f>
        <v>-5.3953171724317878E-3</v>
      </c>
      <c r="N28" s="59">
        <f>('FX-rates &amp; Forward'!E29-'FX-rates &amp; Forward'!N29)/'FX-rates &amp; Forward'!E28</f>
        <v>-8.7719724756343282E-3</v>
      </c>
      <c r="O28" s="59">
        <f>('FX-rates &amp; Forward'!F29-'FX-rates &amp; Forward'!O29)/'FX-rates &amp; Forward'!F28</f>
        <v>6.4152928848770175E-3</v>
      </c>
      <c r="P28" s="59">
        <f>('FX-rates &amp; Forward'!G29-'FX-rates &amp; Forward'!P29)/'FX-rates &amp; Forward'!G28</f>
        <v>-1.4740919025700377E-2</v>
      </c>
      <c r="Q28" s="59">
        <f>('FX-rates &amp; Forward'!H29-'FX-rates &amp; Forward'!Q29)/'FX-rates &amp; Forward'!H28</f>
        <v>-1.171406422462612E-2</v>
      </c>
      <c r="R28" s="59">
        <f>('FX-rates &amp; Forward'!I29-'FX-rates &amp; Forward'!R29)/'FX-rates &amp; Forward'!I28</f>
        <v>1.2907559357244141E-2</v>
      </c>
      <c r="S28" s="59">
        <f>('FX-rates &amp; Forward'!J29-'FX-rates &amp; Forward'!S29)/'FX-rates &amp; Forward'!J28</f>
        <v>2.6615214439027049E-2</v>
      </c>
      <c r="U28" s="59">
        <f>'Interest rate'!M28</f>
        <v>4.7489751075209252E-3</v>
      </c>
      <c r="V28" s="59">
        <f>'Interest rate'!N28</f>
        <v>4.7272195670584605E-3</v>
      </c>
      <c r="W28" s="59">
        <f>'Interest rate'!O28</f>
        <v>2.6060698016978634E-3</v>
      </c>
      <c r="X28" s="59">
        <f>'Interest rate'!P28</f>
        <v>4.3987781693848316E-3</v>
      </c>
      <c r="Y28" s="59">
        <f>'Interest rate'!Q28</f>
        <v>1.2699459382603528E-4</v>
      </c>
      <c r="Z28" s="59">
        <f>'Interest rate'!R28</f>
        <v>1.3140693296773698E-3</v>
      </c>
      <c r="AA28" s="59">
        <f>'Interest rate'!S28</f>
        <v>4.0781081178153933E-3</v>
      </c>
      <c r="AB28" s="59">
        <f>'Interest rate'!T28</f>
        <v>4.1114900047323211E-3</v>
      </c>
      <c r="AD28" s="59">
        <f>Weights!$Z27*Weights!AA27+Weights!$AI27*Weights!AJ27</f>
        <v>0.24277902013029395</v>
      </c>
      <c r="AE28" s="59">
        <f>Weights!$Z27*Weights!AB27+Weights!$AI27*Weights!AK27</f>
        <v>0.35137390607951902</v>
      </c>
      <c r="AF28" s="59">
        <f>Weights!$Z27*Weights!AC27+Weights!$AI27*Weights!AL27</f>
        <v>9.5183618329213043E-2</v>
      </c>
      <c r="AG28" s="59">
        <f>Weights!$Z27*Weights!AD27+Weights!$AI27*Weights!AM27</f>
        <v>0.18686049947573313</v>
      </c>
      <c r="AH28" s="59">
        <f>Weights!$Z27*Weights!AE27+Weights!$AI27*Weights!AN27</f>
        <v>2.2780596643082591E-2</v>
      </c>
      <c r="AI28" s="59">
        <f>Weights!$Z27*Weights!AF27+Weights!$AI27*Weights!AO27</f>
        <v>1.907903515221928E-2</v>
      </c>
      <c r="AJ28" s="59">
        <f>Weights!Z27*Weights!AG27+Weights!AI27*Weights!AP27</f>
        <v>1.5686581899098689E-2</v>
      </c>
    </row>
    <row r="29" spans="2:36" x14ac:dyDescent="0.25">
      <c r="B29" s="51">
        <f>'Monthly return GPFG'!C29</f>
        <v>36556</v>
      </c>
      <c r="C29" s="49">
        <f>'Monthly return GPFG'!P29</f>
        <v>-1.2043580102147896E-2</v>
      </c>
      <c r="E29" s="57">
        <f>(('FX-rates &amp; Forward'!D30)/('FX-rates &amp; Forward'!D29))-1</f>
        <v>3.9006074818815684E-2</v>
      </c>
      <c r="F29" s="57">
        <f>(('FX-rates &amp; Forward'!E30)/('FX-rates &amp; Forward'!E29))-1</f>
        <v>1.7345838857159013E-3</v>
      </c>
      <c r="G29" s="57">
        <f>(('FX-rates &amp; Forward'!F30)/('FX-rates &amp; Forward'!F29))-1</f>
        <v>3.8819216669882417E-2</v>
      </c>
      <c r="H29" s="57">
        <f>(('FX-rates &amp; Forward'!G30)/('FX-rates &amp; Forward'!G29))-1</f>
        <v>-1.0821956404805211E-2</v>
      </c>
      <c r="I29" s="57">
        <f>(('FX-rates &amp; Forward'!H30)/('FX-rates &amp; Forward'!H29))-1</f>
        <v>1.0949413708665201E-3</v>
      </c>
      <c r="J29" s="57">
        <f>(('FX-rates &amp; Forward'!I30)/('FX-rates &amp; Forward'!I29))-1</f>
        <v>3.7700452766203041E-2</v>
      </c>
      <c r="K29" s="57">
        <f>(('FX-rates &amp; Forward'!J30)/('FX-rates &amp; Forward'!J29))-1</f>
        <v>7.8373121400456824E-3</v>
      </c>
      <c r="M29" s="57">
        <f>('FX-rates &amp; Forward'!D30-'FX-rates &amp; Forward'!M30)/'FX-rates &amp; Forward'!D29</f>
        <v>3.8984421637694638E-2</v>
      </c>
      <c r="N29" s="57">
        <f>('FX-rates &amp; Forward'!E30-'FX-rates &amp; Forward'!N30)/'FX-rates &amp; Forward'!E29</f>
        <v>-4.0275137522772689E-4</v>
      </c>
      <c r="O29" s="57">
        <f>('FX-rates &amp; Forward'!F30-'FX-rates &amp; Forward'!O30)/'FX-rates &amp; Forward'!F29</f>
        <v>3.8470553424020566E-2</v>
      </c>
      <c r="P29" s="57">
        <f>('FX-rates &amp; Forward'!G30-'FX-rates &amp; Forward'!P30)/'FX-rates &amp; Forward'!G29</f>
        <v>-1.5443350026494183E-2</v>
      </c>
      <c r="Q29" s="57">
        <f>('FX-rates &amp; Forward'!H30-'FX-rates &amp; Forward'!Q30)/'FX-rates &amp; Forward'!H29</f>
        <v>-2.3354566261804218E-3</v>
      </c>
      <c r="R29" s="57">
        <f>('FX-rates &amp; Forward'!I30-'FX-rates &amp; Forward'!R30)/'FX-rates &amp; Forward'!I29</f>
        <v>3.7032310532763492E-2</v>
      </c>
      <c r="S29" s="57">
        <f>('FX-rates &amp; Forward'!J30-'FX-rates &amp; Forward'!S30)/'FX-rates &amp; Forward'!J29</f>
        <v>7.2024373187393699E-3</v>
      </c>
      <c r="U29" s="57">
        <f>'Interest rate'!M29</f>
        <v>4.6935871724245182E-3</v>
      </c>
      <c r="V29" s="57">
        <f>'Interest rate'!N29</f>
        <v>4.7766564850848514E-3</v>
      </c>
      <c r="W29" s="57">
        <f>'Interest rate'!O29</f>
        <v>2.7153291436701199E-3</v>
      </c>
      <c r="X29" s="57">
        <f>'Interest rate'!P29</f>
        <v>4.9513222060149076E-3</v>
      </c>
      <c r="Y29" s="57">
        <f>'Interest rate'!Q29</f>
        <v>7.2887440382141122E-5</v>
      </c>
      <c r="Z29" s="57">
        <f>'Interest rate'!R29</f>
        <v>1.7074815036817181E-3</v>
      </c>
      <c r="AA29" s="57">
        <f>'Interest rate'!S29</f>
        <v>4.1249110217969065E-3</v>
      </c>
      <c r="AB29" s="57">
        <f>'Interest rate'!T29</f>
        <v>4.2483157475066147E-3</v>
      </c>
      <c r="AD29" s="57">
        <f>Weights!$Z28*Weights!AA28+Weights!$AI28*Weights!AJ28</f>
        <v>0.24151862991037276</v>
      </c>
      <c r="AE29" s="57">
        <f>Weights!$Z28*Weights!AB28+Weights!$AI28*Weights!AK28</f>
        <v>0.36254870330943306</v>
      </c>
      <c r="AF29" s="57">
        <f>Weights!$Z28*Weights!AC28+Weights!$AI28*Weights!AL28</f>
        <v>0.10982462843442092</v>
      </c>
      <c r="AG29" s="57">
        <f>Weights!$Z28*Weights!AD28+Weights!$AI28*Weights!AM28</f>
        <v>0.16909689174571774</v>
      </c>
      <c r="AH29" s="57">
        <f>Weights!$Z28*Weights!AE28+Weights!$AI28*Weights!AN28</f>
        <v>2.6638517939889059E-2</v>
      </c>
      <c r="AI29" s="57">
        <f>Weights!$Z28*Weights!AF28+Weights!$AI28*Weights!AO28</f>
        <v>2.5268685945086473E-2</v>
      </c>
      <c r="AJ29" s="57">
        <f>Weights!Z28*Weights!AG28+Weights!AI28*Weights!AP28</f>
        <v>1.4425354375334194E-2</v>
      </c>
    </row>
    <row r="30" spans="2:36" x14ac:dyDescent="0.25">
      <c r="B30" s="52">
        <f>'Monthly return GPFG'!C30</f>
        <v>36585</v>
      </c>
      <c r="C30" s="50">
        <f>'Monthly return GPFG'!P30</f>
        <v>1.4414184721300183E-2</v>
      </c>
      <c r="E30" s="58">
        <f>(('FX-rates &amp; Forward'!D31)/('FX-rates &amp; Forward'!D30))-1</f>
        <v>7.0593320047060981E-3</v>
      </c>
      <c r="F30" s="58">
        <f>(('FX-rates &amp; Forward'!E31)/('FX-rates &amp; Forward'!E30))-1</f>
        <v>6.3078997167620443E-4</v>
      </c>
      <c r="G30" s="58">
        <f>(('FX-rates &amp; Forward'!F31)/('FX-rates &amp; Forward'!F30))-1</f>
        <v>-1.6529846588165364E-2</v>
      </c>
      <c r="H30" s="58">
        <f>(('FX-rates &amp; Forward'!G31)/('FX-rates &amp; Forward'!G30))-1</f>
        <v>-1.5743749757240688E-2</v>
      </c>
      <c r="I30" s="58">
        <f>(('FX-rates &amp; Forward'!H31)/('FX-rates &amp; Forward'!H30))-1</f>
        <v>-4.1761126357231504E-4</v>
      </c>
      <c r="J30" s="58">
        <f>(('FX-rates &amp; Forward'!I31)/('FX-rates &amp; Forward'!I30))-1</f>
        <v>5.8233525127331376E-3</v>
      </c>
      <c r="K30" s="58">
        <f>(('FX-rates &amp; Forward'!J31)/('FX-rates &amp; Forward'!J30))-1</f>
        <v>-2.3451605972309553E-2</v>
      </c>
      <c r="M30" s="58">
        <f>('FX-rates &amp; Forward'!D31-'FX-rates &amp; Forward'!M31)/'FX-rates &amp; Forward'!D30</f>
        <v>7.1420064101318445E-3</v>
      </c>
      <c r="N30" s="58">
        <f>('FX-rates &amp; Forward'!E31-'FX-rates &amp; Forward'!N31)/'FX-rates &amp; Forward'!E30</f>
        <v>-1.3421109816221476E-3</v>
      </c>
      <c r="O30" s="58">
        <f>('FX-rates &amp; Forward'!F31-'FX-rates &amp; Forward'!O31)/'FX-rates &amp; Forward'!F30</f>
        <v>-1.627338139637419E-2</v>
      </c>
      <c r="P30" s="58">
        <f>('FX-rates &amp; Forward'!G31-'FX-rates &amp; Forward'!P31)/'FX-rates &amp; Forward'!G30</f>
        <v>-2.036411272285275E-2</v>
      </c>
      <c r="Q30" s="58">
        <f>('FX-rates &amp; Forward'!H31-'FX-rates &amp; Forward'!Q31)/'FX-rates &amp; Forward'!H30</f>
        <v>-3.3986269032481196E-3</v>
      </c>
      <c r="R30" s="58">
        <f>('FX-rates &amp; Forward'!I31-'FX-rates &amp; Forward'!R31)/'FX-rates &amp; Forward'!I30</f>
        <v>5.2570124644129917E-3</v>
      </c>
      <c r="S30" s="58">
        <f>('FX-rates &amp; Forward'!J31-'FX-rates &amp; Forward'!S31)/'FX-rates &amp; Forward'!J30</f>
        <v>-2.3894993745966313E-2</v>
      </c>
      <c r="U30" s="58">
        <f>'Interest rate'!M30</f>
        <v>4.7331534101910933E-3</v>
      </c>
      <c r="V30" s="58">
        <f>'Interest rate'!N30</f>
        <v>4.8033412996419944E-3</v>
      </c>
      <c r="W30" s="58">
        <f>'Interest rate'!O30</f>
        <v>2.8315263246050382E-3</v>
      </c>
      <c r="X30" s="58">
        <f>'Interest rate'!P30</f>
        <v>4.990414085688899E-3</v>
      </c>
      <c r="Y30" s="58">
        <f>'Interest rate'!Q30</f>
        <v>1.0722840543775369E-4</v>
      </c>
      <c r="Z30" s="58">
        <f>'Interest rate'!R30</f>
        <v>1.8151029571964461E-3</v>
      </c>
      <c r="AA30" s="58">
        <f>'Interest rate'!S30</f>
        <v>4.1431636240885084E-3</v>
      </c>
      <c r="AB30" s="58">
        <f>'Interest rate'!T30</f>
        <v>4.4593207017331604E-3</v>
      </c>
      <c r="AD30" s="58">
        <f>Weights!$Z29*Weights!AA29+Weights!$AI29*Weights!AJ29</f>
        <v>0.24151862991037276</v>
      </c>
      <c r="AE30" s="58">
        <f>Weights!$Z29*Weights!AB29+Weights!$AI29*Weights!AK29</f>
        <v>0.36254870330943306</v>
      </c>
      <c r="AF30" s="58">
        <f>Weights!$Z29*Weights!AC29+Weights!$AI29*Weights!AL29</f>
        <v>0.10982462843442092</v>
      </c>
      <c r="AG30" s="58">
        <f>Weights!$Z29*Weights!AD29+Weights!$AI29*Weights!AM29</f>
        <v>0.16909689174571774</v>
      </c>
      <c r="AH30" s="58">
        <f>Weights!$Z29*Weights!AE29+Weights!$AI29*Weights!AN29</f>
        <v>2.6638517939889059E-2</v>
      </c>
      <c r="AI30" s="58">
        <f>Weights!$Z29*Weights!AF29+Weights!$AI29*Weights!AO29</f>
        <v>2.5268685945086473E-2</v>
      </c>
      <c r="AJ30" s="58">
        <f>Weights!Z29*Weights!AG29+Weights!AI29*Weights!AP29</f>
        <v>1.4425354375334194E-2</v>
      </c>
    </row>
    <row r="31" spans="2:36" x14ac:dyDescent="0.25">
      <c r="B31" s="51">
        <f>'Monthly return GPFG'!C31</f>
        <v>36616</v>
      </c>
      <c r="C31" s="49">
        <f>'Monthly return GPFG'!P31</f>
        <v>3.6643701441515512E-2</v>
      </c>
      <c r="E31" s="57">
        <f>(('FX-rates &amp; Forward'!D32)/('FX-rates &amp; Forward'!D31))-1</f>
        <v>9.5014425025632399E-3</v>
      </c>
      <c r="F31" s="57">
        <f>(('FX-rates &amp; Forward'!E32)/('FX-rates &amp; Forward'!E31))-1</f>
        <v>2.4721267706695471E-5</v>
      </c>
      <c r="G31" s="57">
        <f>(('FX-rates &amp; Forward'!F32)/('FX-rates &amp; Forward'!F31))-1</f>
        <v>1.7903006496449603E-2</v>
      </c>
      <c r="H31" s="57">
        <f>(('FX-rates &amp; Forward'!G32)/('FX-rates &amp; Forward'!G31))-1</f>
        <v>8.7002275686981045E-2</v>
      </c>
      <c r="I31" s="57">
        <f>(('FX-rates &amp; Forward'!H32)/('FX-rates &amp; Forward'!H31))-1</f>
        <v>1.3448721774594663E-2</v>
      </c>
      <c r="J31" s="57">
        <f>(('FX-rates &amp; Forward'!I32)/('FX-rates &amp; Forward'!I31))-1</f>
        <v>1.0127544848086867E-2</v>
      </c>
      <c r="K31" s="57">
        <f>(('FX-rates &amp; Forward'!J32)/('FX-rates &amp; Forward'!J31))-1</f>
        <v>-7.8222253101967176E-3</v>
      </c>
      <c r="M31" s="57">
        <f>('FX-rates &amp; Forward'!D32-'FX-rates &amp; Forward'!M32)/'FX-rates &amp; Forward'!D31</f>
        <v>9.5712948672659268E-3</v>
      </c>
      <c r="N31" s="57">
        <f>('FX-rates &amp; Forward'!E32-'FX-rates &amp; Forward'!N32)/'FX-rates &amp; Forward'!E31</f>
        <v>-1.871536514052085E-3</v>
      </c>
      <c r="O31" s="57">
        <f>('FX-rates &amp; Forward'!F32-'FX-rates &amp; Forward'!O32)/'FX-rates &amp; Forward'!F31</f>
        <v>1.8158989709714295E-2</v>
      </c>
      <c r="P31" s="57">
        <f>('FX-rates &amp; Forward'!G32-'FX-rates &amp; Forward'!P32)/'FX-rates &amp; Forward'!G31</f>
        <v>8.2376846659606831E-2</v>
      </c>
      <c r="Q31" s="57">
        <f>('FX-rates &amp; Forward'!H32-'FX-rates &amp; Forward'!Q32)/'FX-rates &amp; Forward'!H31</f>
        <v>1.0535958287219481E-2</v>
      </c>
      <c r="R31" s="57">
        <f>('FX-rates &amp; Forward'!I32-'FX-rates &amp; Forward'!R32)/'FX-rates &amp; Forward'!I31</f>
        <v>9.5399894003424888E-3</v>
      </c>
      <c r="S31" s="57">
        <f>('FX-rates &amp; Forward'!J32-'FX-rates &amp; Forward'!S32)/'FX-rates &amp; Forward'!J31</f>
        <v>-8.0948423319260002E-3</v>
      </c>
      <c r="U31" s="57">
        <f>'Interest rate'!M31</f>
        <v>4.7885173650881185E-3</v>
      </c>
      <c r="V31" s="57">
        <f>'Interest rate'!N31</f>
        <v>4.9721643470663768E-3</v>
      </c>
      <c r="W31" s="57">
        <f>'Interest rate'!O31</f>
        <v>3.0241880399000109E-3</v>
      </c>
      <c r="X31" s="57">
        <f>'Interest rate'!P31</f>
        <v>4.9071678826735354E-3</v>
      </c>
      <c r="Y31" s="57">
        <f>'Interest rate'!Q31</f>
        <v>8.2254444596863152E-5</v>
      </c>
      <c r="Z31" s="57">
        <f>'Interest rate'!R31</f>
        <v>2.1209169976863507E-3</v>
      </c>
      <c r="AA31" s="57">
        <f>'Interest rate'!S31</f>
        <v>4.3247978242089147E-3</v>
      </c>
      <c r="AB31" s="57">
        <f>'Interest rate'!T31</f>
        <v>4.5460915492372411E-3</v>
      </c>
      <c r="AD31" s="57">
        <f>Weights!$Z30*Weights!AA30+Weights!$AI30*Weights!AJ30</f>
        <v>0.24151862991037276</v>
      </c>
      <c r="AE31" s="57">
        <f>Weights!$Z30*Weights!AB30+Weights!$AI30*Weights!AK30</f>
        <v>0.36254870330943306</v>
      </c>
      <c r="AF31" s="57">
        <f>Weights!$Z30*Weights!AC30+Weights!$AI30*Weights!AL30</f>
        <v>0.10982462843442092</v>
      </c>
      <c r="AG31" s="57">
        <f>Weights!$Z30*Weights!AD30+Weights!$AI30*Weights!AM30</f>
        <v>0.16909689174571774</v>
      </c>
      <c r="AH31" s="57">
        <f>Weights!$Z30*Weights!AE30+Weights!$AI30*Weights!AN30</f>
        <v>2.6638517939889059E-2</v>
      </c>
      <c r="AI31" s="57">
        <f>Weights!$Z30*Weights!AF30+Weights!$AI30*Weights!AO30</f>
        <v>2.5268685945086473E-2</v>
      </c>
      <c r="AJ31" s="57">
        <f>Weights!Z30*Weights!AG30+Weights!AI30*Weights!AP30</f>
        <v>1.4425354375334194E-2</v>
      </c>
    </row>
    <row r="32" spans="2:36" x14ac:dyDescent="0.25">
      <c r="B32" s="52">
        <f>'Monthly return GPFG'!C32</f>
        <v>36646</v>
      </c>
      <c r="C32" s="50">
        <f>'Monthly return GPFG'!P32</f>
        <v>1.7135843050361685E-2</v>
      </c>
      <c r="E32" s="58">
        <f>(('FX-rates &amp; Forward'!D33)/('FX-rates &amp; Forward'!D32))-1</f>
        <v>5.6365804981164169E-2</v>
      </c>
      <c r="F32" s="58">
        <f>(('FX-rates &amp; Forward'!E33)/('FX-rates &amp; Forward'!E32))-1</f>
        <v>6.9588648274496734E-3</v>
      </c>
      <c r="G32" s="58">
        <f>(('FX-rates &amp; Forward'!F33)/('FX-rates &amp; Forward'!F32))-1</f>
        <v>2.8608534322820178E-2</v>
      </c>
      <c r="H32" s="58">
        <f>(('FX-rates &amp; Forward'!G33)/('FX-rates &amp; Forward'!G32))-1</f>
        <v>1.1447933684274325E-2</v>
      </c>
      <c r="I32" s="58">
        <f>(('FX-rates &amp; Forward'!H33)/('FX-rates &amp; Forward'!H32))-1</f>
        <v>1.7353408845527163E-2</v>
      </c>
      <c r="J32" s="58">
        <f>(('FX-rates &amp; Forward'!I33)/('FX-rates &amp; Forward'!I32))-1</f>
        <v>3.4235559813851513E-2</v>
      </c>
      <c r="K32" s="58">
        <f>(('FX-rates &amp; Forward'!J33)/('FX-rates &amp; Forward'!J32))-1</f>
        <v>1.5997323405033237E-2</v>
      </c>
      <c r="M32" s="58">
        <f>('FX-rates &amp; Forward'!D33-'FX-rates &amp; Forward'!M33)/'FX-rates &amp; Forward'!D32</f>
        <v>5.6548543357900556E-2</v>
      </c>
      <c r="N32" s="58">
        <f>('FX-rates &amp; Forward'!E33-'FX-rates &amp; Forward'!N33)/'FX-rates &amp; Forward'!E32</f>
        <v>5.1998550785062794E-3</v>
      </c>
      <c r="O32" s="58">
        <f>('FX-rates &amp; Forward'!F33-'FX-rates &amp; Forward'!O33)/'FX-rates &amp; Forward'!F32</f>
        <v>2.8726605445584089E-2</v>
      </c>
      <c r="P32" s="58">
        <f>('FX-rates &amp; Forward'!G33-'FX-rates &amp; Forward'!P33)/'FX-rates &amp; Forward'!G32</f>
        <v>6.7420578429867708E-3</v>
      </c>
      <c r="Q32" s="58">
        <f>('FX-rates &amp; Forward'!H33-'FX-rates &amp; Forward'!Q33)/'FX-rates &amp; Forward'!H32</f>
        <v>1.4691454262846858E-2</v>
      </c>
      <c r="R32" s="58">
        <f>('FX-rates &amp; Forward'!I33-'FX-rates &amp; Forward'!R33)/'FX-rates &amp; Forward'!I32</f>
        <v>3.3773837130229856E-2</v>
      </c>
      <c r="S32" s="58">
        <f>('FX-rates &amp; Forward'!J33-'FX-rates &amp; Forward'!S33)/'FX-rates &amp; Forward'!J32</f>
        <v>1.5755994691607211E-2</v>
      </c>
      <c r="U32" s="58">
        <f>'Interest rate'!M32</f>
        <v>5.1278760889585939E-3</v>
      </c>
      <c r="V32" s="58">
        <f>'Interest rate'!N32</f>
        <v>5.0973459686110001E-3</v>
      </c>
      <c r="W32" s="58">
        <f>'Interest rate'!O32</f>
        <v>3.2176501481104847E-3</v>
      </c>
      <c r="X32" s="58">
        <f>'Interest rate'!P32</f>
        <v>5.0150647753006705E-3</v>
      </c>
      <c r="Y32" s="58">
        <f>'Interest rate'!Q32</f>
        <v>7.0805752823810408E-5</v>
      </c>
      <c r="Z32" s="58">
        <f>'Interest rate'!R32</f>
        <v>2.5473393892132545E-3</v>
      </c>
      <c r="AA32" s="58">
        <f>'Interest rate'!S32</f>
        <v>4.4447503446558567E-3</v>
      </c>
      <c r="AB32" s="58">
        <f>'Interest rate'!T32</f>
        <v>4.8181628289023504E-3</v>
      </c>
      <c r="AD32" s="58">
        <f>Weights!$Z31*Weights!AA31+Weights!$AI31*Weights!AJ31</f>
        <v>0.24151862991037276</v>
      </c>
      <c r="AE32" s="58">
        <f>Weights!$Z31*Weights!AB31+Weights!$AI31*Weights!AK31</f>
        <v>0.36254870330943306</v>
      </c>
      <c r="AF32" s="58">
        <f>Weights!$Z31*Weights!AC31+Weights!$AI31*Weights!AL31</f>
        <v>0.10982462843442092</v>
      </c>
      <c r="AG32" s="58">
        <f>Weights!$Z31*Weights!AD31+Weights!$AI31*Weights!AM31</f>
        <v>0.16909689174571774</v>
      </c>
      <c r="AH32" s="58">
        <f>Weights!$Z31*Weights!AE31+Weights!$AI31*Weights!AN31</f>
        <v>2.6638517939889059E-2</v>
      </c>
      <c r="AI32" s="58">
        <f>Weights!$Z31*Weights!AF31+Weights!$AI31*Weights!AO31</f>
        <v>2.5268685945086473E-2</v>
      </c>
      <c r="AJ32" s="58">
        <f>Weights!Z31*Weights!AG31+Weights!AI31*Weights!AP31</f>
        <v>1.4425354375334194E-2</v>
      </c>
    </row>
    <row r="33" spans="2:36" x14ac:dyDescent="0.25">
      <c r="B33" s="51">
        <f>'Monthly return GPFG'!C33</f>
        <v>36677</v>
      </c>
      <c r="C33" s="49">
        <f>'Monthly return GPFG'!P33</f>
        <v>-8.6989567500516136E-3</v>
      </c>
      <c r="E33" s="57">
        <f>(('FX-rates &amp; Forward'!D34)/('FX-rates &amp; Forward'!D33))-1</f>
        <v>-5.9920404239144354E-3</v>
      </c>
      <c r="F33" s="57">
        <f>(('FX-rates &amp; Forward'!E34)/('FX-rates &amp; Forward'!E33))-1</f>
        <v>2.3739673732922517E-2</v>
      </c>
      <c r="G33" s="57">
        <f>(('FX-rates &amp; Forward'!F34)/('FX-rates &amp; Forward'!F33))-1</f>
        <v>-3.6470545795606157E-2</v>
      </c>
      <c r="H33" s="57">
        <f>(('FX-rates &amp; Forward'!G34)/('FX-rates &amp; Forward'!G33))-1</f>
        <v>-5.3600698723395013E-3</v>
      </c>
      <c r="I33" s="57">
        <f>(('FX-rates &amp; Forward'!H34)/('FX-rates &amp; Forward'!H33))-1</f>
        <v>1.9662325132657976E-2</v>
      </c>
      <c r="J33" s="57">
        <f>(('FX-rates &amp; Forward'!I34)/('FX-rates &amp; Forward'!I33))-1</f>
        <v>-1.7088785587850874E-2</v>
      </c>
      <c r="K33" s="57">
        <f>(('FX-rates &amp; Forward'!J34)/('FX-rates &amp; Forward'!J33))-1</f>
        <v>-1.9011698033734703E-2</v>
      </c>
      <c r="M33" s="57">
        <f>('FX-rates &amp; Forward'!D34-'FX-rates &amp; Forward'!M34)/'FX-rates &amp; Forward'!D33</f>
        <v>-6.0224157109153385E-3</v>
      </c>
      <c r="N33" s="57">
        <f>('FX-rates &amp; Forward'!E34-'FX-rates &amp; Forward'!N34)/'FX-rates &amp; Forward'!E33</f>
        <v>2.1835574517197812E-2</v>
      </c>
      <c r="O33" s="57">
        <f>('FX-rates &amp; Forward'!F34-'FX-rates &amp; Forward'!O34)/'FX-rates &amp; Forward'!F33</f>
        <v>-3.6582794176363766E-2</v>
      </c>
      <c r="P33" s="57">
        <f>('FX-rates &amp; Forward'!G34-'FX-rates &amp; Forward'!P34)/'FX-rates &amp; Forward'!G33</f>
        <v>-1.0416782164153647E-2</v>
      </c>
      <c r="Q33" s="57">
        <f>('FX-rates &amp; Forward'!H34-'FX-rates &amp; Forward'!Q34)/'FX-rates &amp; Forward'!H33</f>
        <v>1.7088345233297244E-2</v>
      </c>
      <c r="R33" s="57">
        <f>('FX-rates &amp; Forward'!I34-'FX-rates &amp; Forward'!R34)/'FX-rates &amp; Forward'!I33</f>
        <v>-1.7768888444746122E-2</v>
      </c>
      <c r="S33" s="57">
        <f>('FX-rates &amp; Forward'!J34-'FX-rates &amp; Forward'!S34)/'FX-rates &amp; Forward'!J33</f>
        <v>-1.9319926200296038E-2</v>
      </c>
      <c r="U33" s="57">
        <f>'Interest rate'!M33</f>
        <v>5.1042407584538374E-3</v>
      </c>
      <c r="V33" s="57">
        <f>'Interest rate'!N33</f>
        <v>5.3825525017141551E-3</v>
      </c>
      <c r="W33" s="57">
        <f>'Interest rate'!O33</f>
        <v>3.474495003497502E-3</v>
      </c>
      <c r="X33" s="57">
        <f>'Interest rate'!P33</f>
        <v>4.9657567432519478E-3</v>
      </c>
      <c r="Y33" s="57">
        <f>'Interest rate'!Q33</f>
        <v>6.7683132113138811E-5</v>
      </c>
      <c r="Z33" s="57">
        <f>'Interest rate'!R33</f>
        <v>2.2903684249175882E-3</v>
      </c>
      <c r="AA33" s="57">
        <f>'Interest rate'!S33</f>
        <v>4.7694047751434265E-3</v>
      </c>
      <c r="AB33" s="57">
        <f>'Interest rate'!T33</f>
        <v>4.892273913169598E-3</v>
      </c>
      <c r="AD33" s="57">
        <f>Weights!$Z32*Weights!AA32+Weights!$AI32*Weights!AJ32</f>
        <v>0.24151862991037276</v>
      </c>
      <c r="AE33" s="57">
        <f>Weights!$Z32*Weights!AB32+Weights!$AI32*Weights!AK32</f>
        <v>0.36254870330943306</v>
      </c>
      <c r="AF33" s="57">
        <f>Weights!$Z32*Weights!AC32+Weights!$AI32*Weights!AL32</f>
        <v>0.10982462843442092</v>
      </c>
      <c r="AG33" s="57">
        <f>Weights!$Z32*Weights!AD32+Weights!$AI32*Weights!AM32</f>
        <v>0.16909689174571774</v>
      </c>
      <c r="AH33" s="57">
        <f>Weights!$Z32*Weights!AE32+Weights!$AI32*Weights!AN32</f>
        <v>2.6638517939889059E-2</v>
      </c>
      <c r="AI33" s="57">
        <f>Weights!$Z32*Weights!AF32+Weights!$AI32*Weights!AO32</f>
        <v>2.5268685945086473E-2</v>
      </c>
      <c r="AJ33" s="57">
        <f>Weights!Z32*Weights!AG32+Weights!AI32*Weights!AP32</f>
        <v>1.4425354375334194E-2</v>
      </c>
    </row>
    <row r="34" spans="2:36" x14ac:dyDescent="0.25">
      <c r="B34" s="52">
        <f>'Monthly return GPFG'!C34</f>
        <v>36707</v>
      </c>
      <c r="C34" s="50">
        <f>'Monthly return GPFG'!P34</f>
        <v>-2.1522021759808437E-2</v>
      </c>
      <c r="E34" s="58">
        <f>(('FX-rates &amp; Forward'!D35)/('FX-rates &amp; Forward'!D34))-1</f>
        <v>-3.3256106887399328E-2</v>
      </c>
      <c r="F34" s="58">
        <f>(('FX-rates &amp; Forward'!E35)/('FX-rates &amp; Forward'!E34))-1</f>
        <v>-1.8177240081054258E-2</v>
      </c>
      <c r="G34" s="58">
        <f>(('FX-rates &amp; Forward'!F35)/('FX-rates &amp; Forward'!F34))-1</f>
        <v>-2.399850243354551E-2</v>
      </c>
      <c r="H34" s="58">
        <f>(('FX-rates &amp; Forward'!G35)/('FX-rates &amp; Forward'!G34))-1</f>
        <v>-2.3721025344929259E-2</v>
      </c>
      <c r="I34" s="58">
        <f>(('FX-rates &amp; Forward'!H35)/('FX-rates &amp; Forward'!H34))-1</f>
        <v>-5.1472257966844737E-3</v>
      </c>
      <c r="J34" s="58">
        <f>(('FX-rates &amp; Forward'!I35)/('FX-rates &amp; Forward'!I34))-1</f>
        <v>-2.3074592702302499E-2</v>
      </c>
      <c r="K34" s="58">
        <f>(('FX-rates &amp; Forward'!J35)/('FX-rates &amp; Forward'!J34))-1</f>
        <v>3.1324407666184495E-3</v>
      </c>
      <c r="M34" s="58">
        <f>('FX-rates &amp; Forward'!D35-'FX-rates &amp; Forward'!M35)/'FX-rates &amp; Forward'!D34</f>
        <v>-3.2979285151665191E-2</v>
      </c>
      <c r="N34" s="58">
        <f>('FX-rates &amp; Forward'!E35-'FX-rates &amp; Forward'!N35)/'FX-rates &amp; Forward'!E34</f>
        <v>-1.9801342898884692E-2</v>
      </c>
      <c r="O34" s="58">
        <f>('FX-rates &amp; Forward'!F35-'FX-rates &amp; Forward'!O35)/'FX-rates &amp; Forward'!F34</f>
        <v>-2.4136302168782944E-2</v>
      </c>
      <c r="P34" s="58">
        <f>('FX-rates &amp; Forward'!G35-'FX-rates &amp; Forward'!P35)/'FX-rates &amp; Forward'!G34</f>
        <v>-2.8757242104345795E-2</v>
      </c>
      <c r="Q34" s="58">
        <f>('FX-rates &amp; Forward'!H35-'FX-rates &amp; Forward'!Q35)/'FX-rates &amp; Forward'!H34</f>
        <v>-7.9546680531218487E-3</v>
      </c>
      <c r="R34" s="58">
        <f>('FX-rates &amp; Forward'!I35-'FX-rates &amp; Forward'!R35)/'FX-rates &amp; Forward'!I34</f>
        <v>-2.3407839297709315E-2</v>
      </c>
      <c r="S34" s="58">
        <f>('FX-rates &amp; Forward'!J35-'FX-rates &amp; Forward'!S35)/'FX-rates &amp; Forward'!J34</f>
        <v>2.9215058726135383E-3</v>
      </c>
      <c r="U34" s="58">
        <f>'Interest rate'!M34</f>
        <v>5.3167389786501484E-3</v>
      </c>
      <c r="V34" s="58">
        <f>'Interest rate'!N34</f>
        <v>5.3732275446372046E-3</v>
      </c>
      <c r="W34" s="58">
        <f>'Interest rate'!O34</f>
        <v>3.6102600472063262E-3</v>
      </c>
      <c r="X34" s="58">
        <f>'Interest rate'!P34</f>
        <v>4.9230778981683709E-3</v>
      </c>
      <c r="Y34" s="58">
        <f>'Interest rate'!Q34</f>
        <v>1.2699459382603528E-4</v>
      </c>
      <c r="Z34" s="58">
        <f>'Interest rate'!R34</f>
        <v>2.6580207400561662E-3</v>
      </c>
      <c r="AA34" s="58">
        <f>'Interest rate'!S34</f>
        <v>4.7357879129710234E-3</v>
      </c>
      <c r="AB34" s="58">
        <f>'Interest rate'!T34</f>
        <v>4.8675505653430484E-3</v>
      </c>
      <c r="AD34" s="58">
        <f>Weights!$Z33*Weights!AA33+Weights!$AI33*Weights!AJ33</f>
        <v>0.24151862991037276</v>
      </c>
      <c r="AE34" s="58">
        <f>Weights!$Z33*Weights!AB33+Weights!$AI33*Weights!AK33</f>
        <v>0.36254870330943306</v>
      </c>
      <c r="AF34" s="58">
        <f>Weights!$Z33*Weights!AC33+Weights!$AI33*Weights!AL33</f>
        <v>0.10982462843442092</v>
      </c>
      <c r="AG34" s="58">
        <f>Weights!$Z33*Weights!AD33+Weights!$AI33*Weights!AM33</f>
        <v>0.16909689174571774</v>
      </c>
      <c r="AH34" s="58">
        <f>Weights!$Z33*Weights!AE33+Weights!$AI33*Weights!AN33</f>
        <v>2.6638517939889059E-2</v>
      </c>
      <c r="AI34" s="58">
        <f>Weights!$Z33*Weights!AF33+Weights!$AI33*Weights!AO33</f>
        <v>2.5268685945086473E-2</v>
      </c>
      <c r="AJ34" s="58">
        <f>Weights!Z33*Weights!AG33+Weights!AI33*Weights!AP33</f>
        <v>1.4425354375334194E-2</v>
      </c>
    </row>
    <row r="35" spans="2:36" x14ac:dyDescent="0.25">
      <c r="B35" s="51">
        <f>'Monthly return GPFG'!C35</f>
        <v>36738</v>
      </c>
      <c r="C35" s="49">
        <f>'Monthly return GPFG'!P35</f>
        <v>9.3131996049189512E-3</v>
      </c>
      <c r="E35" s="57">
        <f>(('FX-rates &amp; Forward'!D36)/('FX-rates &amp; Forward'!D35))-1</f>
        <v>3.0084109866331588E-2</v>
      </c>
      <c r="F35" s="57">
        <f>(('FX-rates &amp; Forward'!E36)/('FX-rates &amp; Forward'!E35))-1</f>
        <v>2.0516578127862672E-3</v>
      </c>
      <c r="G35" s="57">
        <f>(('FX-rates &amp; Forward'!F36)/('FX-rates &amp; Forward'!F35))-1</f>
        <v>1.8796271433503486E-2</v>
      </c>
      <c r="H35" s="57">
        <f>(('FX-rates &amp; Forward'!G36)/('FX-rates &amp; Forward'!G35))-1</f>
        <v>-2.8831581670997197E-3</v>
      </c>
      <c r="I35" s="57">
        <f>(('FX-rates &amp; Forward'!H36)/('FX-rates &amp; Forward'!H35))-1</f>
        <v>9.453701590200092E-3</v>
      </c>
      <c r="J35" s="57">
        <f>(('FX-rates &amp; Forward'!I36)/('FX-rates &amp; Forward'!I35))-1</f>
        <v>2.6341631492807327E-2</v>
      </c>
      <c r="K35" s="57">
        <f>(('FX-rates &amp; Forward'!J36)/('FX-rates &amp; Forward'!J35))-1</f>
        <v>3.7549733941653063E-3</v>
      </c>
      <c r="M35" s="57">
        <f>('FX-rates &amp; Forward'!D36-'FX-rates &amp; Forward'!M36)/'FX-rates &amp; Forward'!D35</f>
        <v>3.0140296528597323E-2</v>
      </c>
      <c r="N35" s="57">
        <f>('FX-rates &amp; Forward'!E36-'FX-rates &amp; Forward'!N36)/'FX-rates &amp; Forward'!E35</f>
        <v>3.513175518531003E-4</v>
      </c>
      <c r="O35" s="57">
        <f>('FX-rates &amp; Forward'!F36-'FX-rates &amp; Forward'!O36)/'FX-rates &amp; Forward'!F35</f>
        <v>1.8404538882883695E-2</v>
      </c>
      <c r="P35" s="57">
        <f>('FX-rates &amp; Forward'!G36-'FX-rates &amp; Forward'!P36)/'FX-rates &amp; Forward'!G35</f>
        <v>-8.072243566131336E-3</v>
      </c>
      <c r="Q35" s="57">
        <f>('FX-rates &amp; Forward'!H36-'FX-rates &amp; Forward'!Q36)/'FX-rates &amp; Forward'!H35</f>
        <v>6.8020315455804897E-3</v>
      </c>
      <c r="R35" s="57">
        <f>('FX-rates &amp; Forward'!I36-'FX-rates &amp; Forward'!R36)/'FX-rates &amp; Forward'!I35</f>
        <v>2.5763418720187815E-2</v>
      </c>
      <c r="S35" s="57">
        <f>('FX-rates &amp; Forward'!J36-'FX-rates &amp; Forward'!S36)/'FX-rates &amp; Forward'!J35</f>
        <v>3.3079608370832148E-3</v>
      </c>
      <c r="U35" s="57">
        <f>'Interest rate'!M35</f>
        <v>5.4188769814262905E-3</v>
      </c>
      <c r="V35" s="57">
        <f>'Interest rate'!N35</f>
        <v>5.3565313738328513E-3</v>
      </c>
      <c r="W35" s="57">
        <f>'Interest rate'!O35</f>
        <v>3.6062552339286569E-3</v>
      </c>
      <c r="X35" s="57">
        <f>'Interest rate'!P35</f>
        <v>4.9356618237572647E-3</v>
      </c>
      <c r="Y35" s="57">
        <f>'Interest rate'!Q35</f>
        <v>9.7863974013678856E-5</v>
      </c>
      <c r="Z35" s="57">
        <f>'Interest rate'!R35</f>
        <v>2.6364327582906188E-3</v>
      </c>
      <c r="AA35" s="57">
        <f>'Interest rate'!S35</f>
        <v>4.7001800976234076E-3</v>
      </c>
      <c r="AB35" s="57">
        <f>'Interest rate'!T35</f>
        <v>4.892273913169598E-3</v>
      </c>
      <c r="AD35" s="57">
        <f>Weights!$Z34*Weights!AA34+Weights!$AI34*Weights!AJ34</f>
        <v>0.24151862991037276</v>
      </c>
      <c r="AE35" s="57">
        <f>Weights!$Z34*Weights!AB34+Weights!$AI34*Weights!AK34</f>
        <v>0.36254870330943306</v>
      </c>
      <c r="AF35" s="57">
        <f>Weights!$Z34*Weights!AC34+Weights!$AI34*Weights!AL34</f>
        <v>0.10982462843442092</v>
      </c>
      <c r="AG35" s="57">
        <f>Weights!$Z34*Weights!AD34+Weights!$AI34*Weights!AM34</f>
        <v>0.16909689174571774</v>
      </c>
      <c r="AH35" s="57">
        <f>Weights!$Z34*Weights!AE34+Weights!$AI34*Weights!AN34</f>
        <v>2.6638517939889059E-2</v>
      </c>
      <c r="AI35" s="57">
        <f>Weights!$Z34*Weights!AF34+Weights!$AI34*Weights!AO34</f>
        <v>2.5268685945086473E-2</v>
      </c>
      <c r="AJ35" s="57">
        <f>Weights!Z34*Weights!AG34+Weights!AI34*Weights!AP34</f>
        <v>1.4425354375334194E-2</v>
      </c>
    </row>
    <row r="36" spans="2:36" x14ac:dyDescent="0.25">
      <c r="B36" s="52">
        <f>'Monthly return GPFG'!C36</f>
        <v>36769</v>
      </c>
      <c r="C36" s="50">
        <f>'Monthly return GPFG'!P36</f>
        <v>2.4277524928553208E-2</v>
      </c>
      <c r="E36" s="58">
        <f>(('FX-rates &amp; Forward'!D37)/('FX-rates &amp; Forward'!D36))-1</f>
        <v>2.6269128691625676E-2</v>
      </c>
      <c r="F36" s="58">
        <f>(('FX-rates &amp; Forward'!E37)/('FX-rates &amp; Forward'!E36))-1</f>
        <v>-1.6452780519907839E-2</v>
      </c>
      <c r="G36" s="58">
        <f>(('FX-rates &amp; Forward'!F37)/('FX-rates &amp; Forward'!F36))-1</f>
        <v>-1.0015437328212751E-2</v>
      </c>
      <c r="H36" s="58">
        <f>(('FX-rates &amp; Forward'!G37)/('FX-rates &amp; Forward'!G36))-1</f>
        <v>5.2602963164332994E-2</v>
      </c>
      <c r="I36" s="58">
        <f>(('FX-rates &amp; Forward'!H37)/('FX-rates &amp; Forward'!H36))-1</f>
        <v>-1.7392451336938675E-2</v>
      </c>
      <c r="J36" s="58">
        <f>(('FX-rates &amp; Forward'!I37)/('FX-rates &amp; Forward'!I36))-1</f>
        <v>3.6240641890757708E-2</v>
      </c>
      <c r="K36" s="58">
        <f>(('FX-rates &amp; Forward'!J37)/('FX-rates &amp; Forward'!J36))-1</f>
        <v>8.0924183247239601E-3</v>
      </c>
      <c r="M36" s="58">
        <f>('FX-rates &amp; Forward'!D37-'FX-rates &amp; Forward'!M37)/'FX-rates &amp; Forward'!D36</f>
        <v>2.6207115260919393E-2</v>
      </c>
      <c r="N36" s="58">
        <f>('FX-rates &amp; Forward'!E37-'FX-rates &amp; Forward'!N37)/'FX-rates &amp; Forward'!E36</f>
        <v>-1.8258888979320712E-2</v>
      </c>
      <c r="O36" s="58">
        <f>('FX-rates &amp; Forward'!F37-'FX-rates &amp; Forward'!O37)/'FX-rates &amp; Forward'!F36</f>
        <v>-1.0496279212948078E-2</v>
      </c>
      <c r="P36" s="58">
        <f>('FX-rates &amp; Forward'!G37-'FX-rates &amp; Forward'!P37)/'FX-rates &amp; Forward'!G36</f>
        <v>4.7282470841442853E-2</v>
      </c>
      <c r="Q36" s="58">
        <f>('FX-rates &amp; Forward'!H37-'FX-rates &amp; Forward'!Q37)/'FX-rates &amp; Forward'!H36</f>
        <v>-2.0167579122272804E-2</v>
      </c>
      <c r="R36" s="58">
        <f>('FX-rates &amp; Forward'!I37-'FX-rates &amp; Forward'!R37)/'FX-rates &amp; Forward'!I36</f>
        <v>3.5525307208790116E-2</v>
      </c>
      <c r="S36" s="58">
        <f>('FX-rates &amp; Forward'!J37-'FX-rates &amp; Forward'!S37)/'FX-rates &amp; Forward'!J36</f>
        <v>7.5683790003832335E-3</v>
      </c>
      <c r="U36" s="58">
        <f>'Interest rate'!M36</f>
        <v>5.6776389607060551E-3</v>
      </c>
      <c r="V36" s="58">
        <f>'Interest rate'!N36</f>
        <v>5.3638937789661778E-3</v>
      </c>
      <c r="W36" s="58">
        <f>'Interest rate'!O36</f>
        <v>3.8637032041928254E-3</v>
      </c>
      <c r="X36" s="58">
        <f>'Interest rate'!P36</f>
        <v>4.9223436507477292E-3</v>
      </c>
      <c r="Y36" s="58">
        <f>'Interest rate'!Q36</f>
        <v>3.3034081748040123E-4</v>
      </c>
      <c r="Z36" s="58">
        <f>'Interest rate'!R36</f>
        <v>2.6809468069917131E-3</v>
      </c>
      <c r="AA36" s="58">
        <f>'Interest rate'!S36</f>
        <v>4.7015017912679369E-3</v>
      </c>
      <c r="AB36" s="58">
        <f>'Interest rate'!T36</f>
        <v>5.0402371112898692E-3</v>
      </c>
      <c r="AD36" s="58">
        <f>Weights!$Z35*Weights!AA35+Weights!$AI35*Weights!AJ35</f>
        <v>0.24151862991037276</v>
      </c>
      <c r="AE36" s="58">
        <f>Weights!$Z35*Weights!AB35+Weights!$AI35*Weights!AK35</f>
        <v>0.36254870330943306</v>
      </c>
      <c r="AF36" s="58">
        <f>Weights!$Z35*Weights!AC35+Weights!$AI35*Weights!AL35</f>
        <v>0.10982462843442092</v>
      </c>
      <c r="AG36" s="58">
        <f>Weights!$Z35*Weights!AD35+Weights!$AI35*Weights!AM35</f>
        <v>0.16909689174571774</v>
      </c>
      <c r="AH36" s="58">
        <f>Weights!$Z35*Weights!AE35+Weights!$AI35*Weights!AN35</f>
        <v>2.6638517939889059E-2</v>
      </c>
      <c r="AI36" s="58">
        <f>Weights!$Z35*Weights!AF35+Weights!$AI35*Weights!AO35</f>
        <v>2.5268685945086473E-2</v>
      </c>
      <c r="AJ36" s="58">
        <f>Weights!Z35*Weights!AG35+Weights!AI35*Weights!AP35</f>
        <v>1.4425354375334194E-2</v>
      </c>
    </row>
    <row r="37" spans="2:36" x14ac:dyDescent="0.25">
      <c r="B37" s="51">
        <f>'Monthly return GPFG'!C37</f>
        <v>36799</v>
      </c>
      <c r="C37" s="49">
        <f>'Monthly return GPFG'!P37</f>
        <v>-2.5444931672585457E-2</v>
      </c>
      <c r="E37" s="57">
        <f>(('FX-rates &amp; Forward'!D38)/('FX-rates &amp; Forward'!D37))-1</f>
        <v>-2.0468576333483313E-3</v>
      </c>
      <c r="F37" s="57">
        <f>(('FX-rates &amp; Forward'!E38)/('FX-rates &amp; Forward'!E37))-1</f>
        <v>-8.0170501716169129E-3</v>
      </c>
      <c r="G37" s="57">
        <f>(('FX-rates &amp; Forward'!F38)/('FX-rates &amp; Forward'!F37))-1</f>
        <v>1.7609249610162525E-2</v>
      </c>
      <c r="H37" s="57">
        <f>(('FX-rates &amp; Forward'!G38)/('FX-rates &amp; Forward'!G37))-1</f>
        <v>-1.5554564237415525E-2</v>
      </c>
      <c r="I37" s="57">
        <f>(('FX-rates &amp; Forward'!H38)/('FX-rates &amp; Forward'!H37))-1</f>
        <v>9.8377632033137541E-3</v>
      </c>
      <c r="J37" s="57">
        <f>(('FX-rates &amp; Forward'!I38)/('FX-rates &amp; Forward'!I37))-1</f>
        <v>-2.2759302156059258E-2</v>
      </c>
      <c r="K37" s="57">
        <f>(('FX-rates &amp; Forward'!J38)/('FX-rates &amp; Forward'!J37))-1</f>
        <v>-5.0645080659116659E-2</v>
      </c>
      <c r="M37" s="57">
        <f>('FX-rates &amp; Forward'!D38-'FX-rates &amp; Forward'!M38)/'FX-rates &amp; Forward'!D37</f>
        <v>-2.3589288979732302E-3</v>
      </c>
      <c r="N37" s="57">
        <f>('FX-rates &amp; Forward'!E38-'FX-rates &amp; Forward'!N38)/'FX-rates &amp; Forward'!E37</f>
        <v>-9.8240043933140852E-3</v>
      </c>
      <c r="O37" s="57">
        <f>('FX-rates &amp; Forward'!F38-'FX-rates &amp; Forward'!O38)/'FX-rates &amp; Forward'!F37</f>
        <v>1.6857653912514269E-2</v>
      </c>
      <c r="P37" s="57">
        <f>('FX-rates &amp; Forward'!G38-'FX-rates &amp; Forward'!P38)/'FX-rates &amp; Forward'!G37</f>
        <v>-2.090009653313293E-2</v>
      </c>
      <c r="Q37" s="57">
        <f>('FX-rates &amp; Forward'!H38-'FX-rates &amp; Forward'!Q38)/'FX-rates &amp; Forward'!H37</f>
        <v>6.8490835407979383E-3</v>
      </c>
      <c r="R37" s="57">
        <f>('FX-rates &amp; Forward'!I38-'FX-rates &amp; Forward'!R38)/'FX-rates &amp; Forward'!I37</f>
        <v>-2.3730871490531064E-2</v>
      </c>
      <c r="S37" s="57">
        <f>('FX-rates &amp; Forward'!J38-'FX-rates &amp; Forward'!S38)/'FX-rates &amp; Forward'!J37</f>
        <v>-5.1279285963421933E-2</v>
      </c>
      <c r="U37" s="57">
        <f>'Interest rate'!M37</f>
        <v>5.8497409526456767E-3</v>
      </c>
      <c r="V37" s="57">
        <f>'Interest rate'!N37</f>
        <v>5.3540718683540156E-3</v>
      </c>
      <c r="W37" s="57">
        <f>'Interest rate'!O37</f>
        <v>3.9046286080526293E-3</v>
      </c>
      <c r="X37" s="57">
        <f>'Interest rate'!P37</f>
        <v>4.9478730478977884E-3</v>
      </c>
      <c r="Y37" s="57">
        <f>'Interest rate'!Q37</f>
        <v>3.057353680691044E-4</v>
      </c>
      <c r="Z37" s="57">
        <f>'Interest rate'!R37</f>
        <v>2.6944343187469411E-3</v>
      </c>
      <c r="AA37" s="57">
        <f>'Interest rate'!S37</f>
        <v>4.6935871724245182E-3</v>
      </c>
      <c r="AB37" s="57">
        <f>'Interest rate'!T37</f>
        <v>5.1387462883858426E-3</v>
      </c>
      <c r="AD37" s="57">
        <f>Weights!$Z36*Weights!AA36+Weights!$AI36*Weights!AJ36</f>
        <v>0.24151862991037276</v>
      </c>
      <c r="AE37" s="57">
        <f>Weights!$Z36*Weights!AB36+Weights!$AI36*Weights!AK36</f>
        <v>0.36254870330943306</v>
      </c>
      <c r="AF37" s="57">
        <f>Weights!$Z36*Weights!AC36+Weights!$AI36*Weights!AL36</f>
        <v>0.10982462843442092</v>
      </c>
      <c r="AG37" s="57">
        <f>Weights!$Z36*Weights!AD36+Weights!$AI36*Weights!AM36</f>
        <v>0.16909689174571774</v>
      </c>
      <c r="AH37" s="57">
        <f>Weights!$Z36*Weights!AE36+Weights!$AI36*Weights!AN36</f>
        <v>2.6638517939889059E-2</v>
      </c>
      <c r="AI37" s="57">
        <f>Weights!$Z36*Weights!AF36+Weights!$AI36*Weights!AO36</f>
        <v>2.5268685945086473E-2</v>
      </c>
      <c r="AJ37" s="57">
        <f>Weights!Z36*Weights!AG36+Weights!AI36*Weights!AP36</f>
        <v>1.4425354375334194E-2</v>
      </c>
    </row>
    <row r="38" spans="2:36" x14ac:dyDescent="0.25">
      <c r="B38" s="52">
        <f>'Monthly return GPFG'!C38</f>
        <v>36830</v>
      </c>
      <c r="C38" s="50">
        <f>'Monthly return GPFG'!P38</f>
        <v>4.894920707470031E-4</v>
      </c>
      <c r="E38" s="58">
        <f>(('FX-rates &amp; Forward'!D39)/('FX-rates &amp; Forward'!D38))-1</f>
        <v>2.2660859017477941E-2</v>
      </c>
      <c r="F38" s="58">
        <f>(('FX-rates &amp; Forward'!E39)/('FX-rates &amp; Forward'!E38))-1</f>
        <v>-1.6525931847706454E-2</v>
      </c>
      <c r="G38" s="58">
        <f>(('FX-rates &amp; Forward'!F39)/('FX-rates &amp; Forward'!F38))-1</f>
        <v>3.4758558827925334E-3</v>
      </c>
      <c r="H38" s="58">
        <f>(('FX-rates &amp; Forward'!G39)/('FX-rates &amp; Forward'!G38))-1</f>
        <v>1.8614579234190742E-2</v>
      </c>
      <c r="I38" s="58">
        <f>(('FX-rates &amp; Forward'!H39)/('FX-rates &amp; Forward'!H38))-1</f>
        <v>-1.3615906112915188E-2</v>
      </c>
      <c r="J38" s="58">
        <f>(('FX-rates &amp; Forward'!I39)/('FX-rates &amp; Forward'!I38))-1</f>
        <v>8.9013393449144385E-3</v>
      </c>
      <c r="K38" s="58">
        <f>(('FX-rates &amp; Forward'!J39)/('FX-rates &amp; Forward'!J38))-1</f>
        <v>-2.2643037974683478E-2</v>
      </c>
      <c r="M38" s="58">
        <f>('FX-rates &amp; Forward'!D39-'FX-rates &amp; Forward'!M39)/'FX-rates &amp; Forward'!D38</f>
        <v>2.2167829647864363E-2</v>
      </c>
      <c r="N38" s="58">
        <f>('FX-rates &amp; Forward'!E39-'FX-rates &amp; Forward'!N39)/'FX-rates &amp; Forward'!E38</f>
        <v>-1.8463478791075037E-2</v>
      </c>
      <c r="O38" s="58">
        <f>('FX-rates &amp; Forward'!F39-'FX-rates &amp; Forward'!O39)/'FX-rates &amp; Forward'!F38</f>
        <v>2.5784283356178124E-3</v>
      </c>
      <c r="P38" s="58">
        <f>('FX-rates &amp; Forward'!G39-'FX-rates &amp; Forward'!P39)/'FX-rates &amp; Forward'!G38</f>
        <v>1.3072268130139637E-2</v>
      </c>
      <c r="Q38" s="58">
        <f>('FX-rates &amp; Forward'!H39-'FX-rates &amp; Forward'!Q39)/'FX-rates &amp; Forward'!H38</f>
        <v>-1.6762733826227966E-2</v>
      </c>
      <c r="R38" s="58">
        <f>('FX-rates &amp; Forward'!I39-'FX-rates &amp; Forward'!R39)/'FX-rates &amp; Forward'!I38</f>
        <v>7.7505867224407464E-3</v>
      </c>
      <c r="S38" s="58">
        <f>('FX-rates &amp; Forward'!J39-'FX-rates &amp; Forward'!S39)/'FX-rates &amp; Forward'!J38</f>
        <v>-2.3350397696796785E-2</v>
      </c>
      <c r="U38" s="58">
        <f>'Interest rate'!M38</f>
        <v>5.9356706291591177E-3</v>
      </c>
      <c r="V38" s="58">
        <f>'Interest rate'!N38</f>
        <v>5.3560363349192119E-3</v>
      </c>
      <c r="W38" s="58">
        <f>'Interest rate'!O38</f>
        <v>4.0377626839607217E-3</v>
      </c>
      <c r="X38" s="58">
        <f>'Interest rate'!P38</f>
        <v>4.91296371287131E-3</v>
      </c>
      <c r="Y38" s="58">
        <f>'Interest rate'!Q38</f>
        <v>2.7666196472586613E-4</v>
      </c>
      <c r="Z38" s="58">
        <f>'Interest rate'!R38</f>
        <v>2.6418322568277919E-3</v>
      </c>
      <c r="AA38" s="58">
        <f>'Interest rate'!S38</f>
        <v>4.7146939365143581E-3</v>
      </c>
      <c r="AB38" s="58">
        <f>'Interest rate'!T38</f>
        <v>5.0402371112898692E-3</v>
      </c>
      <c r="AD38" s="58">
        <f>Weights!$Z37*Weights!AA37+Weights!$AI37*Weights!AJ37</f>
        <v>0.24151862991037276</v>
      </c>
      <c r="AE38" s="58">
        <f>Weights!$Z37*Weights!AB37+Weights!$AI37*Weights!AK37</f>
        <v>0.36254870330943306</v>
      </c>
      <c r="AF38" s="58">
        <f>Weights!$Z37*Weights!AC37+Weights!$AI37*Weights!AL37</f>
        <v>0.10982462843442092</v>
      </c>
      <c r="AG38" s="58">
        <f>Weights!$Z37*Weights!AD37+Weights!$AI37*Weights!AM37</f>
        <v>0.16909689174571774</v>
      </c>
      <c r="AH38" s="58">
        <f>Weights!$Z37*Weights!AE37+Weights!$AI37*Weights!AN37</f>
        <v>2.6638517939889059E-2</v>
      </c>
      <c r="AI38" s="58">
        <f>Weights!$Z37*Weights!AF37+Weights!$AI37*Weights!AO37</f>
        <v>2.5268685945086473E-2</v>
      </c>
      <c r="AJ38" s="58">
        <f>Weights!Z37*Weights!AG37+Weights!AI37*Weights!AP37</f>
        <v>1.4425354375334194E-2</v>
      </c>
    </row>
    <row r="39" spans="2:36" x14ac:dyDescent="0.25">
      <c r="B39" s="51">
        <f>'Monthly return GPFG'!C39</f>
        <v>36860</v>
      </c>
      <c r="C39" s="49">
        <f>'Monthly return GPFG'!P39</f>
        <v>-1.4294105691269989E-2</v>
      </c>
      <c r="E39" s="57">
        <f>(('FX-rates &amp; Forward'!D40)/('FX-rates &amp; Forward'!D39))-1</f>
        <v>-7.6558119473790764E-4</v>
      </c>
      <c r="F39" s="57">
        <f>(('FX-rates &amp; Forward'!E40)/('FX-rates &amp; Forward'!E39))-1</f>
        <v>2.5910355251292261E-2</v>
      </c>
      <c r="G39" s="57">
        <f>(('FX-rates &amp; Forward'!F40)/('FX-rates &amp; Forward'!F39))-1</f>
        <v>-1.7281835450109861E-2</v>
      </c>
      <c r="H39" s="57">
        <f>(('FX-rates &amp; Forward'!G40)/('FX-rates &amp; Forward'!G39))-1</f>
        <v>-1.9199250760945752E-2</v>
      </c>
      <c r="I39" s="57">
        <f>(('FX-rates &amp; Forward'!H40)/('FX-rates &amp; Forward'!H39))-1</f>
        <v>3.0052751145508427E-2</v>
      </c>
      <c r="J39" s="57">
        <f>(('FX-rates &amp; Forward'!I40)/('FX-rates &amp; Forward'!I39))-1</f>
        <v>-9.3485582847284698E-3</v>
      </c>
      <c r="K39" s="57">
        <f>(('FX-rates &amp; Forward'!J40)/('FX-rates &amp; Forward'!J39))-1</f>
        <v>1.3544149035373154E-2</v>
      </c>
      <c r="M39" s="57">
        <f>('FX-rates &amp; Forward'!D40-'FX-rates &amp; Forward'!M40)/'FX-rates &amp; Forward'!D39</f>
        <v>-1.3421274860926577E-3</v>
      </c>
      <c r="N39" s="57">
        <f>('FX-rates &amp; Forward'!E40-'FX-rates &amp; Forward'!N40)/'FX-rates &amp; Forward'!E39</f>
        <v>2.4020079789814592E-2</v>
      </c>
      <c r="O39" s="57">
        <f>('FX-rates &amp; Forward'!F40-'FX-rates &amp; Forward'!O40)/'FX-rates &amp; Forward'!F39</f>
        <v>-1.8299542409038166E-2</v>
      </c>
      <c r="P39" s="57">
        <f>('FX-rates &amp; Forward'!G40-'FX-rates &amp; Forward'!P40)/'FX-rates &amp; Forward'!G39</f>
        <v>-2.4856694225954615E-2</v>
      </c>
      <c r="Q39" s="57">
        <f>('FX-rates &amp; Forward'!H40-'FX-rates &amp; Forward'!Q40)/'FX-rates &amp; Forward'!H39</f>
        <v>2.6767591613597114E-2</v>
      </c>
      <c r="R39" s="57">
        <f>('FX-rates &amp; Forward'!I40-'FX-rates &amp; Forward'!R40)/'FX-rates &amp; Forward'!I39</f>
        <v>-1.0563805458889856E-2</v>
      </c>
      <c r="S39" s="57">
        <f>('FX-rates &amp; Forward'!J40-'FX-rates &amp; Forward'!S40)/'FX-rates &amp; Forward'!J39</f>
        <v>1.2653206081245452E-2</v>
      </c>
      <c r="U39" s="57">
        <f>'Interest rate'!M39</f>
        <v>5.9903111399197684E-3</v>
      </c>
      <c r="V39" s="57">
        <f>'Interest rate'!N39</f>
        <v>5.5003091505994028E-3</v>
      </c>
      <c r="W39" s="57">
        <f>'Interest rate'!O39</f>
        <v>4.0960354696946144E-3</v>
      </c>
      <c r="X39" s="57">
        <f>'Interest rate'!P39</f>
        <v>4.8517493945887669E-3</v>
      </c>
      <c r="Y39" s="57">
        <f>'Interest rate'!Q39</f>
        <v>5.9285471941361578E-4</v>
      </c>
      <c r="Z39" s="57">
        <f>'Interest rate'!R39</f>
        <v>2.8305165524094011E-3</v>
      </c>
      <c r="AA39" s="57">
        <f>'Interest rate'!S39</f>
        <v>4.7173289717712397E-3</v>
      </c>
      <c r="AB39" s="57">
        <f>'Interest rate'!T39</f>
        <v>4.9662460096366878E-3</v>
      </c>
      <c r="AD39" s="57">
        <f>Weights!$Z38*Weights!AA38+Weights!$AI38*Weights!AJ38</f>
        <v>0.24151862991037276</v>
      </c>
      <c r="AE39" s="57">
        <f>Weights!$Z38*Weights!AB38+Weights!$AI38*Weights!AK38</f>
        <v>0.36254870330943306</v>
      </c>
      <c r="AF39" s="57">
        <f>Weights!$Z38*Weights!AC38+Weights!$AI38*Weights!AL38</f>
        <v>0.10982462843442092</v>
      </c>
      <c r="AG39" s="57">
        <f>Weights!$Z38*Weights!AD38+Weights!$AI38*Weights!AM38</f>
        <v>0.16909689174571774</v>
      </c>
      <c r="AH39" s="57">
        <f>Weights!$Z38*Weights!AE38+Weights!$AI38*Weights!AN38</f>
        <v>2.6638517939889059E-2</v>
      </c>
      <c r="AI39" s="57">
        <f>Weights!$Z38*Weights!AF38+Weights!$AI38*Weights!AO38</f>
        <v>2.5268685945086473E-2</v>
      </c>
      <c r="AJ39" s="57">
        <f>Weights!Z38*Weights!AG38+Weights!AI38*Weights!AP38</f>
        <v>1.4425354375334194E-2</v>
      </c>
    </row>
    <row r="40" spans="2:36" x14ac:dyDescent="0.25">
      <c r="B40" s="53">
        <f>'Monthly return GPFG'!C40</f>
        <v>36891</v>
      </c>
      <c r="C40" s="54">
        <f>'Monthly return GPFG'!P40</f>
        <v>-1.813945172854247E-2</v>
      </c>
      <c r="E40" s="59">
        <f>(('FX-rates &amp; Forward'!D41)/('FX-rates &amp; Forward'!D40))-1</f>
        <v>-5.004909948310643E-2</v>
      </c>
      <c r="F40" s="59">
        <f>(('FX-rates &amp; Forward'!E41)/('FX-rates &amp; Forward'!E40))-1</f>
        <v>2.8351057903012178E-2</v>
      </c>
      <c r="G40" s="59">
        <f>(('FX-rates &amp; Forward'!F41)/('FX-rates &amp; Forward'!F40))-1</f>
        <v>-2.2740193291643784E-3</v>
      </c>
      <c r="H40" s="59">
        <f>(('FX-rates &amp; Forward'!G41)/('FX-rates &amp; Forward'!G40))-1</f>
        <v>-7.5531153019813946E-2</v>
      </c>
      <c r="I40" s="59">
        <f>(('FX-rates &amp; Forward'!H41)/('FX-rates &amp; Forward'!H40))-1</f>
        <v>1.7288750163542366E-2</v>
      </c>
      <c r="J40" s="59">
        <f>(('FX-rates &amp; Forward'!I41)/('FX-rates &amp; Forward'!I40))-1</f>
        <v>-2.6087966034231136E-2</v>
      </c>
      <c r="K40" s="59">
        <f>(('FX-rates &amp; Forward'!J41)/('FX-rates &amp; Forward'!J40))-1</f>
        <v>5.6572603893634277E-3</v>
      </c>
      <c r="M40" s="59">
        <f>('FX-rates &amp; Forward'!D41-'FX-rates &amp; Forward'!M41)/'FX-rates &amp; Forward'!D40</f>
        <v>-5.0536421053135924E-2</v>
      </c>
      <c r="N40" s="59">
        <f>('FX-rates &amp; Forward'!E41-'FX-rates &amp; Forward'!N41)/'FX-rates &amp; Forward'!E40</f>
        <v>2.6464509601545373E-2</v>
      </c>
      <c r="O40" s="59">
        <f>('FX-rates &amp; Forward'!F41-'FX-rates &amp; Forward'!O41)/'FX-rates &amp; Forward'!F40</f>
        <v>-3.4070837299746809E-3</v>
      </c>
      <c r="P40" s="59">
        <f>('FX-rates &amp; Forward'!G41-'FX-rates &amp; Forward'!P41)/'FX-rates &amp; Forward'!G40</f>
        <v>-8.0925411428764596E-2</v>
      </c>
      <c r="Q40" s="59">
        <f>('FX-rates &amp; Forward'!H41-'FX-rates &amp; Forward'!Q41)/'FX-rates &amp; Forward'!H40</f>
        <v>1.4137874182650521E-2</v>
      </c>
      <c r="R40" s="59">
        <f>('FX-rates &amp; Forward'!I41-'FX-rates &amp; Forward'!R41)/'FX-rates &amp; Forward'!I40</f>
        <v>-2.73549713216301E-2</v>
      </c>
      <c r="S40" s="59">
        <f>('FX-rates &amp; Forward'!J41-'FX-rates &amp; Forward'!S41)/'FX-rates &amp; Forward'!J40</f>
        <v>4.6382558861284111E-3</v>
      </c>
      <c r="U40" s="59">
        <f>'Interest rate'!M40</f>
        <v>6.0605152900661263E-3</v>
      </c>
      <c r="V40" s="59">
        <f>'Interest rate'!N40</f>
        <v>5.3098602037353615E-3</v>
      </c>
      <c r="W40" s="59">
        <f>'Interest rate'!O40</f>
        <v>3.9590050437534607E-3</v>
      </c>
      <c r="X40" s="59">
        <f>'Interest rate'!P40</f>
        <v>4.7516961632541044E-3</v>
      </c>
      <c r="Y40" s="59">
        <f>'Interest rate'!Q40</f>
        <v>4.6340043725989766E-4</v>
      </c>
      <c r="Z40" s="59">
        <f>'Interest rate'!R40</f>
        <v>2.763175860703404E-3</v>
      </c>
      <c r="AA40" s="59">
        <f>'Interest rate'!S40</f>
        <v>4.6698392000357192E-3</v>
      </c>
      <c r="AB40" s="59">
        <f>'Interest rate'!T40</f>
        <v>4.9169116155436399E-3</v>
      </c>
      <c r="AD40" s="59">
        <f>Weights!$Z39*Weights!AA39+Weights!$AI39*Weights!AJ39</f>
        <v>0.24151862991037276</v>
      </c>
      <c r="AE40" s="59">
        <f>Weights!$Z39*Weights!AB39+Weights!$AI39*Weights!AK39</f>
        <v>0.36254870330943306</v>
      </c>
      <c r="AF40" s="59">
        <f>Weights!$Z39*Weights!AC39+Weights!$AI39*Weights!AL39</f>
        <v>0.10982462843442092</v>
      </c>
      <c r="AG40" s="59">
        <f>Weights!$Z39*Weights!AD39+Weights!$AI39*Weights!AM39</f>
        <v>0.16909689174571774</v>
      </c>
      <c r="AH40" s="59">
        <f>Weights!$Z39*Weights!AE39+Weights!$AI39*Weights!AN39</f>
        <v>2.6638517939889059E-2</v>
      </c>
      <c r="AI40" s="59">
        <f>Weights!$Z39*Weights!AF39+Weights!$AI39*Weights!AO39</f>
        <v>2.5268685945086473E-2</v>
      </c>
      <c r="AJ40" s="59">
        <f>Weights!Z39*Weights!AG39+Weights!AI39*Weights!AP39</f>
        <v>1.4425354375334194E-2</v>
      </c>
    </row>
    <row r="41" spans="2:36" x14ac:dyDescent="0.25">
      <c r="B41" s="51">
        <f>'Monthly return GPFG'!C41</f>
        <v>36922</v>
      </c>
      <c r="C41" s="49">
        <f>'Monthly return GPFG'!P41</f>
        <v>-4.6766392924246693E-4</v>
      </c>
      <c r="E41" s="57">
        <f>(('FX-rates &amp; Forward'!D42)/('FX-rates &amp; Forward'!D41))-1</f>
        <v>-2.9535050152786901E-3</v>
      </c>
      <c r="F41" s="57">
        <f>(('FX-rates &amp; Forward'!E42)/('FX-rates &amp; Forward'!E41))-1</f>
        <v>-1.1545453450995113E-2</v>
      </c>
      <c r="G41" s="57">
        <f>(('FX-rates &amp; Forward'!F42)/('FX-rates &amp; Forward'!F41))-1</f>
        <v>-2.4691358024691357E-2</v>
      </c>
      <c r="H41" s="57">
        <f>(('FX-rates &amp; Forward'!G42)/('FX-rates &amp; Forward'!G41))-1</f>
        <v>-2.0206063110055239E-2</v>
      </c>
      <c r="I41" s="57">
        <f>(('FX-rates &amp; Forward'!H42)/('FX-rates &amp; Forward'!H41))-1</f>
        <v>-1.4496215183361527E-2</v>
      </c>
      <c r="J41" s="57">
        <f>(('FX-rates &amp; Forward'!I42)/('FX-rates &amp; Forward'!I41))-1</f>
        <v>-3.3036459308959376E-3</v>
      </c>
      <c r="K41" s="57">
        <f>(('FX-rates &amp; Forward'!J42)/('FX-rates &amp; Forward'!J41))-1</f>
        <v>-2.1841003673712556E-2</v>
      </c>
      <c r="M41" s="57">
        <f>('FX-rates &amp; Forward'!D42-'FX-rates &amp; Forward'!M42)/'FX-rates &amp; Forward'!D41</f>
        <v>-3.7001952806846039E-3</v>
      </c>
      <c r="N41" s="57">
        <f>('FX-rates &amp; Forward'!E42-'FX-rates &amp; Forward'!N42)/'FX-rates &amp; Forward'!E41</f>
        <v>-1.3638676616238897E-2</v>
      </c>
      <c r="O41" s="57">
        <f>('FX-rates &amp; Forward'!F42-'FX-rates &amp; Forward'!O42)/'FX-rates &amp; Forward'!F41</f>
        <v>-2.5993987452250244E-2</v>
      </c>
      <c r="P41" s="57">
        <f>('FX-rates &amp; Forward'!G42-'FX-rates &amp; Forward'!P42)/'FX-rates &amp; Forward'!G41</f>
        <v>-2.580058545875883E-2</v>
      </c>
      <c r="Q41" s="57">
        <f>('FX-rates &amp; Forward'!H42-'FX-rates &amp; Forward'!Q42)/'FX-rates &amp; Forward'!H41</f>
        <v>-1.778446859028639E-2</v>
      </c>
      <c r="R41" s="57">
        <f>('FX-rates &amp; Forward'!I42-'FX-rates &amp; Forward'!R42)/'FX-rates &amp; Forward'!I41</f>
        <v>-4.6878579732697306E-3</v>
      </c>
      <c r="S41" s="57">
        <f>('FX-rates &amp; Forward'!J42-'FX-rates &amp; Forward'!S42)/'FX-rates &amp; Forward'!J41</f>
        <v>-2.2979011862552707E-2</v>
      </c>
      <c r="U41" s="57">
        <f>'Interest rate'!M41</f>
        <v>5.9278621761518213E-3</v>
      </c>
      <c r="V41" s="57">
        <f>'Interest rate'!N41</f>
        <v>4.5272215436409358E-3</v>
      </c>
      <c r="W41" s="57">
        <f>'Interest rate'!O41</f>
        <v>3.9041336201344201E-3</v>
      </c>
      <c r="X41" s="57">
        <f>'Interest rate'!P41</f>
        <v>4.7881457475527078E-3</v>
      </c>
      <c r="Y41" s="57">
        <f>'Interest rate'!Q41</f>
        <v>3.4725268404378618E-4</v>
      </c>
      <c r="Z41" s="57">
        <f>'Interest rate'!R41</f>
        <v>2.8372454632539235E-3</v>
      </c>
      <c r="AA41" s="57">
        <f>'Interest rate'!S41</f>
        <v>4.471698917043021E-3</v>
      </c>
      <c r="AB41" s="57">
        <f>'Interest rate'!T41</f>
        <v>4.7934984754640642E-3</v>
      </c>
      <c r="AD41" s="57">
        <f>Weights!$Z40*Weights!AA40+Weights!$AI40*Weights!AJ40</f>
        <v>0.27368842591870801</v>
      </c>
      <c r="AE41" s="57">
        <f>Weights!$Z40*Weights!AB40+Weights!$AI40*Weights!AK40</f>
        <v>0.32936899930236541</v>
      </c>
      <c r="AF41" s="57">
        <f>Weights!$Z40*Weights!AC40+Weights!$AI40*Weights!AL40</f>
        <v>0.12895787636846145</v>
      </c>
      <c r="AG41" s="57">
        <f>Weights!$Z40*Weights!AD40+Weights!$AI40*Weights!AM40</f>
        <v>0.14118921739539239</v>
      </c>
      <c r="AH41" s="57">
        <f>Weights!$Z40*Weights!AE40+Weights!$AI40*Weights!AN40</f>
        <v>2.8207625795371633E-2</v>
      </c>
      <c r="AI41" s="57">
        <f>Weights!$Z40*Weights!AF40+Weights!$AI40*Weights!AO40</f>
        <v>1.1256818753834361E-2</v>
      </c>
      <c r="AJ41" s="57">
        <f>Weights!Z40*Weights!AG40+Weights!AI40*Weights!AP40</f>
        <v>1.7333917019163456E-2</v>
      </c>
    </row>
    <row r="42" spans="2:36" x14ac:dyDescent="0.25">
      <c r="B42" s="52">
        <f>'Monthly return GPFG'!C42</f>
        <v>36950</v>
      </c>
      <c r="C42" s="50">
        <f>'Monthly return GPFG'!P42</f>
        <v>-2.9157987831042419E-2</v>
      </c>
      <c r="E42" s="58">
        <f>(('FX-rates &amp; Forward'!D43)/('FX-rates &amp; Forward'!D42))-1</f>
        <v>1.4720123958938514E-2</v>
      </c>
      <c r="F42" s="58">
        <f>(('FX-rates &amp; Forward'!E43)/('FX-rates &amp; Forward'!E42))-1</f>
        <v>1.4615609470916002E-3</v>
      </c>
      <c r="G42" s="58">
        <f>(('FX-rates &amp; Forward'!F43)/('FX-rates &amp; Forward'!F42))-1</f>
        <v>1.7916260954236041E-3</v>
      </c>
      <c r="H42" s="58">
        <f>(('FX-rates &amp; Forward'!G43)/('FX-rates &amp; Forward'!G42))-1</f>
        <v>3.9532462740652363E-3</v>
      </c>
      <c r="I42" s="58">
        <f>(('FX-rates &amp; Forward'!H43)/('FX-rates &amp; Forward'!H42))-1</f>
        <v>-5.1082234940994509E-3</v>
      </c>
      <c r="J42" s="58">
        <f>(('FX-rates &amp; Forward'!I43)/('FX-rates &amp; Forward'!I42))-1</f>
        <v>-8.7136291411094025E-4</v>
      </c>
      <c r="K42" s="58">
        <f>(('FX-rates &amp; Forward'!J43)/('FX-rates &amp; Forward'!J42))-1</f>
        <v>-2.177166254442664E-2</v>
      </c>
      <c r="M42" s="58">
        <f>('FX-rates &amp; Forward'!D43-'FX-rates &amp; Forward'!M43)/'FX-rates &amp; Forward'!D42</f>
        <v>1.3325795759092776E-2</v>
      </c>
      <c r="N42" s="58">
        <f>('FX-rates &amp; Forward'!E43-'FX-rates &amp; Forward'!N43)/'FX-rates &amp; Forward'!E42</f>
        <v>-5.5429742846834125E-4</v>
      </c>
      <c r="O42" s="58">
        <f>('FX-rates &amp; Forward'!F43-'FX-rates &amp; Forward'!O43)/'FX-rates &amp; Forward'!F42</f>
        <v>6.5734079018517008E-4</v>
      </c>
      <c r="P42" s="58">
        <f>('FX-rates &amp; Forward'!G43-'FX-rates &amp; Forward'!P43)/'FX-rates &amp; Forward'!G42</f>
        <v>-1.6254260091188488E-3</v>
      </c>
      <c r="Q42" s="58">
        <f>('FX-rates &amp; Forward'!H43-'FX-rates &amp; Forward'!Q43)/'FX-rates &amp; Forward'!H42</f>
        <v>-8.1900961777075978E-3</v>
      </c>
      <c r="R42" s="58">
        <f>('FX-rates &amp; Forward'!I43-'FX-rates &amp; Forward'!R43)/'FX-rates &amp; Forward'!I42</f>
        <v>-2.3210436374988094E-3</v>
      </c>
      <c r="S42" s="58">
        <f>('FX-rates &amp; Forward'!J43-'FX-rates &amp; Forward'!S43)/'FX-rates &amp; Forward'!J42</f>
        <v>-2.290061461508491E-2</v>
      </c>
      <c r="U42" s="58">
        <f>'Interest rate'!M42</f>
        <v>5.8809974512248342E-3</v>
      </c>
      <c r="V42" s="58">
        <f>'Interest rate'!N42</f>
        <v>4.2393276796366397E-3</v>
      </c>
      <c r="W42" s="58">
        <f>'Interest rate'!O42</f>
        <v>3.9195967326288716E-3</v>
      </c>
      <c r="X42" s="58">
        <f>'Interest rate'!P42</f>
        <v>4.6478193131642698E-3</v>
      </c>
      <c r="Y42" s="58">
        <f>'Interest rate'!Q42</f>
        <v>3.1611647417673083E-4</v>
      </c>
      <c r="Z42" s="58">
        <f>'Interest rate'!R42</f>
        <v>2.8143586760123185E-3</v>
      </c>
      <c r="AA42" s="58">
        <f>'Interest rate'!S42</f>
        <v>4.2148008654983027E-3</v>
      </c>
      <c r="AB42" s="58">
        <f>'Interest rate'!T42</f>
        <v>4.4965296356818119E-3</v>
      </c>
      <c r="AD42" s="58">
        <f>Weights!$Z41*Weights!AA41+Weights!$AI41*Weights!AJ41</f>
        <v>0.27368842591870801</v>
      </c>
      <c r="AE42" s="58">
        <f>Weights!$Z41*Weights!AB41+Weights!$AI41*Weights!AK41</f>
        <v>0.32936899930236541</v>
      </c>
      <c r="AF42" s="58">
        <f>Weights!$Z41*Weights!AC41+Weights!$AI41*Weights!AL41</f>
        <v>0.12895787636846145</v>
      </c>
      <c r="AG42" s="58">
        <f>Weights!$Z41*Weights!AD41+Weights!$AI41*Weights!AM41</f>
        <v>0.14118921739539239</v>
      </c>
      <c r="AH42" s="58">
        <f>Weights!$Z41*Weights!AE41+Weights!$AI41*Weights!AN41</f>
        <v>2.8207625795371633E-2</v>
      </c>
      <c r="AI42" s="58">
        <f>Weights!$Z41*Weights!AF41+Weights!$AI41*Weights!AO41</f>
        <v>1.1256818753834361E-2</v>
      </c>
      <c r="AJ42" s="58">
        <f>Weights!Z41*Weights!AG41+Weights!AI41*Weights!AP41</f>
        <v>1.7333917019163456E-2</v>
      </c>
    </row>
    <row r="43" spans="2:36" x14ac:dyDescent="0.25">
      <c r="B43" s="51">
        <f>'Monthly return GPFG'!C43</f>
        <v>36981</v>
      </c>
      <c r="C43" s="49">
        <f>'Monthly return GPFG'!P43</f>
        <v>-3.0590334699014936E-2</v>
      </c>
      <c r="E43" s="57">
        <f>(('FX-rates &amp; Forward'!D44)/('FX-rates &amp; Forward'!D43))-1</f>
        <v>3.0091059137913767E-2</v>
      </c>
      <c r="F43" s="57">
        <f>(('FX-rates &amp; Forward'!E44)/('FX-rates &amp; Forward'!E43))-1</f>
        <v>-2.1708990075890222E-2</v>
      </c>
      <c r="G43" s="57">
        <f>(('FX-rates &amp; Forward'!F44)/('FX-rates &amp; Forward'!F43))-1</f>
        <v>9.4086544069049705E-3</v>
      </c>
      <c r="H43" s="57">
        <f>(('FX-rates &amp; Forward'!G44)/('FX-rates &amp; Forward'!G43))-1</f>
        <v>-4.4010132962316151E-2</v>
      </c>
      <c r="I43" s="57">
        <f>(('FX-rates &amp; Forward'!H44)/('FX-rates &amp; Forward'!H43))-1</f>
        <v>-1.1037196664480553E-2</v>
      </c>
      <c r="J43" s="57">
        <f>(('FX-rates &amp; Forward'!I44)/('FX-rates &amp; Forward'!I43))-1</f>
        <v>-4.8223263449502785E-3</v>
      </c>
      <c r="K43" s="57">
        <f>(('FX-rates &amp; Forward'!J44)/('FX-rates &amp; Forward'!J43))-1</f>
        <v>-4.7880082013364245E-2</v>
      </c>
      <c r="M43" s="57">
        <f>('FX-rates &amp; Forward'!D44-'FX-rates &amp; Forward'!M44)/'FX-rates &amp; Forward'!D43</f>
        <v>2.8456319563054239E-2</v>
      </c>
      <c r="N43" s="57">
        <f>('FX-rates &amp; Forward'!E44-'FX-rates &amp; Forward'!N44)/'FX-rates &amp; Forward'!E43</f>
        <v>-2.3662732910455283E-2</v>
      </c>
      <c r="O43" s="57">
        <f>('FX-rates &amp; Forward'!F44-'FX-rates &amp; Forward'!O44)/'FX-rates &amp; Forward'!F43</f>
        <v>8.1811813418624316E-3</v>
      </c>
      <c r="P43" s="57">
        <f>('FX-rates &amp; Forward'!G44-'FX-rates &amp; Forward'!P44)/'FX-rates &amp; Forward'!G43</f>
        <v>-4.9573255344731268E-2</v>
      </c>
      <c r="Q43" s="57">
        <f>('FX-rates &amp; Forward'!H44-'FX-rates &amp; Forward'!Q44)/'FX-rates &amp; Forward'!H43</f>
        <v>-1.4095229039746283E-2</v>
      </c>
      <c r="R43" s="57">
        <f>('FX-rates &amp; Forward'!I44-'FX-rates &amp; Forward'!R44)/'FX-rates &amp; Forward'!I43</f>
        <v>-6.4815297188604466E-3</v>
      </c>
      <c r="S43" s="57">
        <f>('FX-rates &amp; Forward'!J44-'FX-rates &amp; Forward'!S44)/'FX-rates &amp; Forward'!J43</f>
        <v>-4.9258352395289057E-2</v>
      </c>
      <c r="U43" s="57">
        <f>'Interest rate'!M43</f>
        <v>5.9356706291591177E-3</v>
      </c>
      <c r="V43" s="57">
        <f>'Interest rate'!N43</f>
        <v>4.1378522703343634E-3</v>
      </c>
      <c r="W43" s="57">
        <f>'Interest rate'!O43</f>
        <v>3.8287523572662074E-3</v>
      </c>
      <c r="X43" s="57">
        <f>'Interest rate'!P43</f>
        <v>4.6210890165261365E-3</v>
      </c>
      <c r="Y43" s="57">
        <f>'Interest rate'!Q43</f>
        <v>1.0514750402879081E-4</v>
      </c>
      <c r="Z43" s="57">
        <f>'Interest rate'!R43</f>
        <v>2.7618257906854016E-3</v>
      </c>
      <c r="AA43" s="57">
        <f>'Interest rate'!S43</f>
        <v>4.0103507726252374E-3</v>
      </c>
      <c r="AB43" s="57">
        <f>'Interest rate'!T43</f>
        <v>4.1612613140833421E-3</v>
      </c>
      <c r="AD43" s="57">
        <f>Weights!$Z42*Weights!AA42+Weights!$AI42*Weights!AJ42</f>
        <v>0.27368842591870801</v>
      </c>
      <c r="AE43" s="57">
        <f>Weights!$Z42*Weights!AB42+Weights!$AI42*Weights!AK42</f>
        <v>0.32936899930236541</v>
      </c>
      <c r="AF43" s="57">
        <f>Weights!$Z42*Weights!AC42+Weights!$AI42*Weights!AL42</f>
        <v>0.12895787636846145</v>
      </c>
      <c r="AG43" s="57">
        <f>Weights!$Z42*Weights!AD42+Weights!$AI42*Weights!AM42</f>
        <v>0.14118921739539239</v>
      </c>
      <c r="AH43" s="57">
        <f>Weights!$Z42*Weights!AE42+Weights!$AI42*Weights!AN42</f>
        <v>2.8207625795371633E-2</v>
      </c>
      <c r="AI43" s="57">
        <f>Weights!$Z42*Weights!AF42+Weights!$AI42*Weights!AO42</f>
        <v>1.1256818753834361E-2</v>
      </c>
      <c r="AJ43" s="57">
        <f>Weights!Z42*Weights!AG42+Weights!AI42*Weights!AP42</f>
        <v>1.7333917019163456E-2</v>
      </c>
    </row>
    <row r="44" spans="2:36" x14ac:dyDescent="0.25">
      <c r="B44" s="52">
        <f>'Monthly return GPFG'!C44</f>
        <v>37011</v>
      </c>
      <c r="C44" s="50">
        <f>'Monthly return GPFG'!P44</f>
        <v>2.220751181706658E-2</v>
      </c>
      <c r="E44" s="58">
        <f>(('FX-rates &amp; Forward'!D45)/('FX-rates &amp; Forward'!D44))-1</f>
        <v>-7.7499100748832372E-3</v>
      </c>
      <c r="F44" s="58">
        <f>(('FX-rates &amp; Forward'!E45)/('FX-rates &amp; Forward'!E44))-1</f>
        <v>4.8359626549310253E-3</v>
      </c>
      <c r="G44" s="58">
        <f>(('FX-rates &amp; Forward'!F45)/('FX-rates &amp; Forward'!F44))-1</f>
        <v>2.9272426144899555E-3</v>
      </c>
      <c r="H44" s="58">
        <f>(('FX-rates &amp; Forward'!G45)/('FX-rates &amp; Forward'!G44))-1</f>
        <v>1.4292775352170439E-2</v>
      </c>
      <c r="I44" s="58">
        <f>(('FX-rates &amp; Forward'!H45)/('FX-rates &amp; Forward'!H44))-1</f>
        <v>-1.6105805669243134E-3</v>
      </c>
      <c r="J44" s="58">
        <f>(('FX-rates &amp; Forward'!I45)/('FX-rates &amp; Forward'!I44))-1</f>
        <v>1.4124682108735964E-2</v>
      </c>
      <c r="K44" s="58">
        <f>(('FX-rates &amp; Forward'!J45)/('FX-rates &amp; Forward'!J44))-1</f>
        <v>2.976881192537717E-2</v>
      </c>
      <c r="M44" s="58">
        <f>('FX-rates &amp; Forward'!D45-'FX-rates &amp; Forward'!M45)/'FX-rates &amp; Forward'!D44</f>
        <v>-9.5403199820088772E-3</v>
      </c>
      <c r="N44" s="58">
        <f>('FX-rates &amp; Forward'!E45-'FX-rates &amp; Forward'!N45)/'FX-rates &amp; Forward'!E44</f>
        <v>2.7370804831011223E-3</v>
      </c>
      <c r="O44" s="58">
        <f>('FX-rates &amp; Forward'!F45-'FX-rates &amp; Forward'!O45)/'FX-rates &amp; Forward'!F44</f>
        <v>1.6187078574504369E-3</v>
      </c>
      <c r="P44" s="58">
        <f>('FX-rates &amp; Forward'!G45-'FX-rates &amp; Forward'!P45)/'FX-rates &amp; Forward'!G44</f>
        <v>8.4628652275385678E-3</v>
      </c>
      <c r="Q44" s="58">
        <f>('FX-rates &amp; Forward'!H45-'FX-rates &amp; Forward'!Q45)/'FX-rates &amp; Forward'!H44</f>
        <v>-4.7756839412685641E-3</v>
      </c>
      <c r="R44" s="58">
        <f>('FX-rates &amp; Forward'!I45-'FX-rates &amp; Forward'!R45)/'FX-rates &amp; Forward'!I44</f>
        <v>1.2207052619107272E-2</v>
      </c>
      <c r="S44" s="58">
        <f>('FX-rates &amp; Forward'!J45-'FX-rates &amp; Forward'!S45)/'FX-rates &amp; Forward'!J44</f>
        <v>2.8001755792626412E-2</v>
      </c>
      <c r="U44" s="58">
        <f>'Interest rate'!M44</f>
        <v>6.1072881365387133E-3</v>
      </c>
      <c r="V44" s="58">
        <f>'Interest rate'!N44</f>
        <v>3.6207678415021149E-3</v>
      </c>
      <c r="W44" s="58">
        <f>'Interest rate'!O44</f>
        <v>3.9355600268287105E-3</v>
      </c>
      <c r="X44" s="58">
        <f>'Interest rate'!P44</f>
        <v>4.4095687450838028E-3</v>
      </c>
      <c r="Y44" s="58">
        <f>'Interest rate'!Q44</f>
        <v>6.5601325387021348E-5</v>
      </c>
      <c r="Z44" s="58">
        <f>'Interest rate'!R44</f>
        <v>2.6094466623467483E-3</v>
      </c>
      <c r="AA44" s="58">
        <f>'Interest rate'!S44</f>
        <v>3.8360791636575797E-3</v>
      </c>
      <c r="AB44" s="58">
        <f>'Interest rate'!T44</f>
        <v>3.9495655178509725E-3</v>
      </c>
      <c r="AD44" s="58">
        <f>Weights!$Z43*Weights!AA43+Weights!$AI43*Weights!AJ43</f>
        <v>0.27368842591870801</v>
      </c>
      <c r="AE44" s="58">
        <f>Weights!$Z43*Weights!AB43+Weights!$AI43*Weights!AK43</f>
        <v>0.32936899930236541</v>
      </c>
      <c r="AF44" s="58">
        <f>Weights!$Z43*Weights!AC43+Weights!$AI43*Weights!AL43</f>
        <v>0.12895787636846145</v>
      </c>
      <c r="AG44" s="58">
        <f>Weights!$Z43*Weights!AD43+Weights!$AI43*Weights!AM43</f>
        <v>0.14118921739539239</v>
      </c>
      <c r="AH44" s="58">
        <f>Weights!$Z43*Weights!AE43+Weights!$AI43*Weights!AN43</f>
        <v>2.8207625795371633E-2</v>
      </c>
      <c r="AI44" s="58">
        <f>Weights!$Z43*Weights!AF43+Weights!$AI43*Weights!AO43</f>
        <v>1.1256818753834361E-2</v>
      </c>
      <c r="AJ44" s="58">
        <f>Weights!Z43*Weights!AG43+Weights!AI43*Weights!AP43</f>
        <v>1.7333917019163456E-2</v>
      </c>
    </row>
    <row r="45" spans="2:36" x14ac:dyDescent="0.25">
      <c r="B45" s="51">
        <f>'Monthly return GPFG'!C45</f>
        <v>37042</v>
      </c>
      <c r="C45" s="49">
        <f>'Monthly return GPFG'!P45</f>
        <v>7.4766406609069851E-3</v>
      </c>
      <c r="E45" s="57">
        <f>(('FX-rates &amp; Forward'!D46)/('FX-rates &amp; Forward'!D45))-1</f>
        <v>2.8846998857544603E-2</v>
      </c>
      <c r="F45" s="57">
        <f>(('FX-rates &amp; Forward'!E46)/('FX-rates &amp; Forward'!E45))-1</f>
        <v>-1.9894096105310122E-2</v>
      </c>
      <c r="G45" s="57">
        <f>(('FX-rates &amp; Forward'!F46)/('FX-rates &amp; Forward'!F45))-1</f>
        <v>2.0814931448980278E-2</v>
      </c>
      <c r="H45" s="57">
        <f>(('FX-rates &amp; Forward'!G46)/('FX-rates &amp; Forward'!G45))-1</f>
        <v>7.0280879864636159E-2</v>
      </c>
      <c r="I45" s="57">
        <f>(('FX-rates &amp; Forward'!H46)/('FX-rates &amp; Forward'!H45))-1</f>
        <v>-9.811922339678536E-3</v>
      </c>
      <c r="J45" s="57">
        <f>(('FX-rates &amp; Forward'!I46)/('FX-rates &amp; Forward'!I45))-1</f>
        <v>7.1842488732252185E-3</v>
      </c>
      <c r="K45" s="57">
        <f>(('FX-rates &amp; Forward'!J46)/('FX-rates &amp; Forward'!J45))-1</f>
        <v>2.7991591903956836E-2</v>
      </c>
      <c r="M45" s="57">
        <f>('FX-rates &amp; Forward'!D46-'FX-rates &amp; Forward'!M46)/'FX-rates &amp; Forward'!D45</f>
        <v>2.636944919465312E-2</v>
      </c>
      <c r="N45" s="57">
        <f>('FX-rates &amp; Forward'!E46-'FX-rates &amp; Forward'!N46)/'FX-rates &amp; Forward'!E45</f>
        <v>-2.2057310753919649E-2</v>
      </c>
      <c r="O45" s="57">
        <f>('FX-rates &amp; Forward'!F46-'FX-rates &amp; Forward'!O46)/'FX-rates &amp; Forward'!F45</f>
        <v>1.9124665401857633E-2</v>
      </c>
      <c r="P45" s="57">
        <f>('FX-rates &amp; Forward'!G46-'FX-rates &amp; Forward'!P46)/'FX-rates &amp; Forward'!G45</f>
        <v>6.4239589370148065E-2</v>
      </c>
      <c r="Q45" s="57">
        <f>('FX-rates &amp; Forward'!H46-'FX-rates &amp; Forward'!Q46)/'FX-rates &amp; Forward'!H45</f>
        <v>-1.3300660138665149E-2</v>
      </c>
      <c r="R45" s="57">
        <f>('FX-rates &amp; Forward'!I46-'FX-rates &amp; Forward'!R46)/'FX-rates &amp; Forward'!I45</f>
        <v>4.9217191434975409E-3</v>
      </c>
      <c r="S45" s="57">
        <f>('FX-rates &amp; Forward'!J46-'FX-rates &amp; Forward'!S46)/'FX-rates &amp; Forward'!J45</f>
        <v>2.5842357826073008E-2</v>
      </c>
      <c r="U45" s="57">
        <f>'Interest rate'!M45</f>
        <v>5.8184737662567709E-3</v>
      </c>
      <c r="V45" s="57">
        <f>'Interest rate'!N45</f>
        <v>3.3199526240936805E-3</v>
      </c>
      <c r="W45" s="57">
        <f>'Interest rate'!O45</f>
        <v>3.7318185650720981E-3</v>
      </c>
      <c r="X45" s="57">
        <f>'Interest rate'!P45</f>
        <v>4.3173511902028228E-3</v>
      </c>
      <c r="Y45" s="57">
        <f>'Interest rate'!Q45</f>
        <v>5.6232605157413573E-5</v>
      </c>
      <c r="Z45" s="57">
        <f>'Interest rate'!R45</f>
        <v>2.6930832302500818E-3</v>
      </c>
      <c r="AA45" s="57">
        <f>'Interest rate'!S45</f>
        <v>3.7228194856664398E-3</v>
      </c>
      <c r="AB45" s="57">
        <f>'Interest rate'!T45</f>
        <v>3.9744588631382971E-3</v>
      </c>
      <c r="AD45" s="57">
        <f>Weights!$Z44*Weights!AA44+Weights!$AI44*Weights!AJ44</f>
        <v>0.27368842591870801</v>
      </c>
      <c r="AE45" s="57">
        <f>Weights!$Z44*Weights!AB44+Weights!$AI44*Weights!AK44</f>
        <v>0.32936899930236541</v>
      </c>
      <c r="AF45" s="57">
        <f>Weights!$Z44*Weights!AC44+Weights!$AI44*Weights!AL44</f>
        <v>0.12895787636846145</v>
      </c>
      <c r="AG45" s="57">
        <f>Weights!$Z44*Weights!AD44+Weights!$AI44*Weights!AM44</f>
        <v>0.14118921739539239</v>
      </c>
      <c r="AH45" s="57">
        <f>Weights!$Z44*Weights!AE44+Weights!$AI44*Weights!AN44</f>
        <v>2.8207625795371633E-2</v>
      </c>
      <c r="AI45" s="57">
        <f>Weights!$Z44*Weights!AF44+Weights!$AI44*Weights!AO44</f>
        <v>1.1256818753834361E-2</v>
      </c>
      <c r="AJ45" s="57">
        <f>Weights!Z44*Weights!AG44+Weights!AI44*Weights!AP44</f>
        <v>1.7333917019163456E-2</v>
      </c>
    </row>
    <row r="46" spans="2:36" x14ac:dyDescent="0.25">
      <c r="B46" s="52">
        <f>'Monthly return GPFG'!C46</f>
        <v>37072</v>
      </c>
      <c r="C46" s="50">
        <f>'Monthly return GPFG'!P46</f>
        <v>-2.7023174670034469E-2</v>
      </c>
      <c r="E46" s="58">
        <f>(('FX-rates &amp; Forward'!D47)/('FX-rates &amp; Forward'!D46))-1</f>
        <v>-4.3883063913386922E-3</v>
      </c>
      <c r="F46" s="58">
        <f>(('FX-rates &amp; Forward'!E47)/('FX-rates &amp; Forward'!E46))-1</f>
        <v>7.4476142388291144E-4</v>
      </c>
      <c r="G46" s="58">
        <f>(('FX-rates &amp; Forward'!F47)/('FX-rates &amp; Forward'!F46))-1</f>
        <v>-6.2450622625183083E-3</v>
      </c>
      <c r="H46" s="58">
        <f>(('FX-rates &amp; Forward'!G47)/('FX-rates &amp; Forward'!G46))-1</f>
        <v>-5.0817660971075096E-2</v>
      </c>
      <c r="I46" s="58">
        <f>(('FX-rates &amp; Forward'!H47)/('FX-rates &amp; Forward'!H46))-1</f>
        <v>-5.021658297235998E-3</v>
      </c>
      <c r="J46" s="58">
        <f>(('FX-rates &amp; Forward'!I47)/('FX-rates &amp; Forward'!I46))-1</f>
        <v>3.0231149692136805E-2</v>
      </c>
      <c r="K46" s="58">
        <f>(('FX-rates &amp; Forward'!J47)/('FX-rates &amp; Forward'!J46))-1</f>
        <v>-2.6392510598109986E-3</v>
      </c>
      <c r="M46" s="58">
        <f>('FX-rates &amp; Forward'!D47-'FX-rates &amp; Forward'!M47)/'FX-rates &amp; Forward'!D46</f>
        <v>-6.8785600094675306E-3</v>
      </c>
      <c r="N46" s="58">
        <f>('FX-rates &amp; Forward'!E47-'FX-rates &amp; Forward'!N47)/'FX-rates &amp; Forward'!E46</f>
        <v>-1.3341357103811701E-3</v>
      </c>
      <c r="O46" s="58">
        <f>('FX-rates &amp; Forward'!F47-'FX-rates &amp; Forward'!O47)/'FX-rates &amp; Forward'!F46</f>
        <v>-7.7397318251570292E-3</v>
      </c>
      <c r="P46" s="58">
        <f>('FX-rates &amp; Forward'!G47-'FX-rates &amp; Forward'!P47)/'FX-rates &amp; Forward'!G46</f>
        <v>-5.6579578124562178E-2</v>
      </c>
      <c r="Q46" s="58">
        <f>('FX-rates &amp; Forward'!H47-'FX-rates &amp; Forward'!Q47)/'FX-rates &amp; Forward'!H46</f>
        <v>-8.1386545030321927E-3</v>
      </c>
      <c r="R46" s="58">
        <f>('FX-rates &amp; Forward'!I47-'FX-rates &amp; Forward'!R47)/'FX-rates &amp; Forward'!I46</f>
        <v>2.8143268217384384E-2</v>
      </c>
      <c r="S46" s="58">
        <f>('FX-rates &amp; Forward'!J47-'FX-rates &amp; Forward'!S47)/'FX-rates &amp; Forward'!J46</f>
        <v>-4.4759660148970077E-3</v>
      </c>
      <c r="U46" s="58">
        <f>'Interest rate'!M46</f>
        <v>5.9434784154897002E-3</v>
      </c>
      <c r="V46" s="58">
        <f>'Interest rate'!N46</f>
        <v>3.1631357729982046E-3</v>
      </c>
      <c r="W46" s="58">
        <f>'Interest rate'!O46</f>
        <v>3.6988176007033413E-3</v>
      </c>
      <c r="X46" s="58">
        <f>'Interest rate'!P46</f>
        <v>4.2528730756856703E-3</v>
      </c>
      <c r="Y46" s="58">
        <f>'Interest rate'!Q46</f>
        <v>6.1437568919409102E-5</v>
      </c>
      <c r="Z46" s="58">
        <f>'Interest rate'!R46</f>
        <v>2.695777297047286E-3</v>
      </c>
      <c r="AA46" s="58">
        <f>'Interest rate'!S46</f>
        <v>3.6868142902002354E-3</v>
      </c>
      <c r="AB46" s="58">
        <f>'Interest rate'!T46</f>
        <v>3.9744588631382971E-3</v>
      </c>
      <c r="AD46" s="58">
        <f>Weights!$Z45*Weights!AA45+Weights!$AI45*Weights!AJ45</f>
        <v>0.27368842591870801</v>
      </c>
      <c r="AE46" s="58">
        <f>Weights!$Z45*Weights!AB45+Weights!$AI45*Weights!AK45</f>
        <v>0.32936899930236541</v>
      </c>
      <c r="AF46" s="58">
        <f>Weights!$Z45*Weights!AC45+Weights!$AI45*Weights!AL45</f>
        <v>0.12895787636846145</v>
      </c>
      <c r="AG46" s="58">
        <f>Weights!$Z45*Weights!AD45+Weights!$AI45*Weights!AM45</f>
        <v>0.14118921739539239</v>
      </c>
      <c r="AH46" s="58">
        <f>Weights!$Z45*Weights!AE45+Weights!$AI45*Weights!AN45</f>
        <v>2.8207625795371633E-2</v>
      </c>
      <c r="AI46" s="58">
        <f>Weights!$Z45*Weights!AF45+Weights!$AI45*Weights!AO45</f>
        <v>1.1256818753834361E-2</v>
      </c>
      <c r="AJ46" s="58">
        <f>Weights!Z45*Weights!AG45+Weights!AI45*Weights!AP45</f>
        <v>1.7333917019163456E-2</v>
      </c>
    </row>
    <row r="47" spans="2:36" x14ac:dyDescent="0.25">
      <c r="B47" s="51">
        <f>'Monthly return GPFG'!C47</f>
        <v>37103</v>
      </c>
      <c r="C47" s="49">
        <f>'Monthly return GPFG'!P47</f>
        <v>-1.75391688276836E-2</v>
      </c>
      <c r="E47" s="57">
        <f>(('FX-rates &amp; Forward'!D48)/('FX-rates &amp; Forward'!D47))-1</f>
        <v>-2.2081139339603428E-2</v>
      </c>
      <c r="F47" s="57">
        <f>(('FX-rates &amp; Forward'!E48)/('FX-rates &amp; Forward'!E47))-1</f>
        <v>7.8457094564765573E-3</v>
      </c>
      <c r="G47" s="57">
        <f>(('FX-rates &amp; Forward'!F48)/('FX-rates &amp; Forward'!F47))-1</f>
        <v>-1.5975771342040535E-2</v>
      </c>
      <c r="H47" s="57">
        <f>(('FX-rates &amp; Forward'!G48)/('FX-rates &amp; Forward'!G47))-1</f>
        <v>-2.5503337819291372E-2</v>
      </c>
      <c r="I47" s="57">
        <f>(('FX-rates &amp; Forward'!H48)/('FX-rates &amp; Forward'!H47))-1</f>
        <v>1.9976113422715436E-2</v>
      </c>
      <c r="J47" s="57">
        <f>(('FX-rates &amp; Forward'!I48)/('FX-rates &amp; Forward'!I47))-1</f>
        <v>-2.6323094759875265E-2</v>
      </c>
      <c r="K47" s="57">
        <f>(('FX-rates &amp; Forward'!J48)/('FX-rates &amp; Forward'!J47))-1</f>
        <v>-1.7242800528401547E-2</v>
      </c>
      <c r="M47" s="57">
        <f>('FX-rates &amp; Forward'!D48-'FX-rates &amp; Forward'!M48)/'FX-rates &amp; Forward'!D47</f>
        <v>-2.4852715111622844E-2</v>
      </c>
      <c r="N47" s="57">
        <f>('FX-rates &amp; Forward'!E48-'FX-rates &amp; Forward'!N48)/'FX-rates &amp; Forward'!E47</f>
        <v>5.6093206360213225E-3</v>
      </c>
      <c r="O47" s="57">
        <f>('FX-rates &amp; Forward'!F48-'FX-rates &amp; Forward'!O48)/'FX-rates &amp; Forward'!F47</f>
        <v>-1.7659217200279666E-2</v>
      </c>
      <c r="P47" s="57">
        <f>('FX-rates &amp; Forward'!G48-'FX-rates &amp; Forward'!P48)/'FX-rates &amp; Forward'!G47</f>
        <v>-3.1385017309772598E-2</v>
      </c>
      <c r="Q47" s="57">
        <f>('FX-rates &amp; Forward'!H48-'FX-rates &amp; Forward'!Q48)/'FX-rates &amp; Forward'!H47</f>
        <v>1.6737143844926597E-2</v>
      </c>
      <c r="R47" s="57">
        <f>('FX-rates &amp; Forward'!I48-'FX-rates &amp; Forward'!R48)/'FX-rates &amp; Forward'!I47</f>
        <v>-2.8571469544877551E-2</v>
      </c>
      <c r="S47" s="57">
        <f>('FX-rates &amp; Forward'!J48-'FX-rates &amp; Forward'!S48)/'FX-rates &amp; Forward'!J47</f>
        <v>-1.9204025273681476E-2</v>
      </c>
      <c r="U47" s="57">
        <f>'Interest rate'!M47</f>
        <v>5.8028361627453506E-3</v>
      </c>
      <c r="V47" s="57">
        <f>'Interest rate'!N47</f>
        <v>3.0725417032555491E-3</v>
      </c>
      <c r="W47" s="57">
        <f>'Interest rate'!O47</f>
        <v>3.6852137294873799E-3</v>
      </c>
      <c r="X47" s="57">
        <f>'Interest rate'!P47</f>
        <v>4.2741216969390816E-3</v>
      </c>
      <c r="Y47" s="57">
        <f>'Interest rate'!Q47</f>
        <v>5.5716256505133899E-5</v>
      </c>
      <c r="Z47" s="57">
        <f>'Interest rate'!R47</f>
        <v>2.6715035519544461E-3</v>
      </c>
      <c r="AA47" s="57">
        <f>'Interest rate'!S47</f>
        <v>3.4638018787951363E-3</v>
      </c>
      <c r="AB47" s="57">
        <f>'Interest rate'!T47</f>
        <v>4.0243049266566189E-3</v>
      </c>
      <c r="AD47" s="57">
        <f>Weights!$Z46*Weights!AA46+Weights!$AI46*Weights!AJ46</f>
        <v>0.27368842591870801</v>
      </c>
      <c r="AE47" s="57">
        <f>Weights!$Z46*Weights!AB46+Weights!$AI46*Weights!AK46</f>
        <v>0.32936899930236541</v>
      </c>
      <c r="AF47" s="57">
        <f>Weights!$Z46*Weights!AC46+Weights!$AI46*Weights!AL46</f>
        <v>0.12895787636846145</v>
      </c>
      <c r="AG47" s="57">
        <f>Weights!$Z46*Weights!AD46+Weights!$AI46*Weights!AM46</f>
        <v>0.14118921739539239</v>
      </c>
      <c r="AH47" s="57">
        <f>Weights!$Z46*Weights!AE46+Weights!$AI46*Weights!AN46</f>
        <v>2.8207625795371633E-2</v>
      </c>
      <c r="AI47" s="57">
        <f>Weights!$Z46*Weights!AF46+Weights!$AI46*Weights!AO46</f>
        <v>1.1256818753834361E-2</v>
      </c>
      <c r="AJ47" s="57">
        <f>Weights!Z46*Weights!AG46+Weights!AI46*Weights!AP46</f>
        <v>1.7333917019163456E-2</v>
      </c>
    </row>
    <row r="48" spans="2:36" x14ac:dyDescent="0.25">
      <c r="B48" s="52">
        <f>'Monthly return GPFG'!C48</f>
        <v>37134</v>
      </c>
      <c r="C48" s="50">
        <f>'Monthly return GPFG'!P48</f>
        <v>-2.7324353874635651E-2</v>
      </c>
      <c r="E48" s="58">
        <f>(('FX-rates &amp; Forward'!D49)/('FX-rates &amp; Forward'!D48))-1</f>
        <v>-3.1835329209983776E-2</v>
      </c>
      <c r="F48" s="58">
        <f>(('FX-rates &amp; Forward'!E49)/('FX-rates &amp; Forward'!E48))-1</f>
        <v>7.7220560443549413E-3</v>
      </c>
      <c r="G48" s="58">
        <f>(('FX-rates &amp; Forward'!F49)/('FX-rates &amp; Forward'!F48))-1</f>
        <v>-1.2695725772323252E-2</v>
      </c>
      <c r="H48" s="58">
        <f>(('FX-rates &amp; Forward'!G49)/('FX-rates &amp; Forward'!G48))-1</f>
        <v>1.3208450126478422E-2</v>
      </c>
      <c r="I48" s="58">
        <f>(('FX-rates &amp; Forward'!H49)/('FX-rates &amp; Forward'!H48))-1</f>
        <v>1.2464824642579586E-3</v>
      </c>
      <c r="J48" s="58">
        <f>(('FX-rates &amp; Forward'!I49)/('FX-rates &amp; Forward'!I48))-1</f>
        <v>-4.7327552954198548E-2</v>
      </c>
      <c r="K48" s="58">
        <f>(('FX-rates &amp; Forward'!J49)/('FX-rates &amp; Forward'!J48))-1</f>
        <v>7.5016076409721855E-3</v>
      </c>
      <c r="M48" s="58">
        <f>('FX-rates &amp; Forward'!D49-'FX-rates &amp; Forward'!M49)/'FX-rates &amp; Forward'!D48</f>
        <v>-3.4557260422310221E-2</v>
      </c>
      <c r="N48" s="58">
        <f>('FX-rates &amp; Forward'!E49-'FX-rates &amp; Forward'!N49)/'FX-rates &amp; Forward'!E48</f>
        <v>5.6122088489487642E-3</v>
      </c>
      <c r="O48" s="58">
        <f>('FX-rates &amp; Forward'!F49-'FX-rates &amp; Forward'!O49)/'FX-rates &amp; Forward'!F48</f>
        <v>-1.4217934134342263E-2</v>
      </c>
      <c r="P48" s="58">
        <f>('FX-rates &amp; Forward'!G49-'FX-rates &amp; Forward'!P49)/'FX-rates &amp; Forward'!G48</f>
        <v>7.4616504104052213E-3</v>
      </c>
      <c r="Q48" s="58">
        <f>('FX-rates &amp; Forward'!H49-'FX-rates &amp; Forward'!Q49)/'FX-rates &amp; Forward'!H48</f>
        <v>-1.8765070689024052E-3</v>
      </c>
      <c r="R48" s="58">
        <f>('FX-rates &amp; Forward'!I49-'FX-rates &amp; Forward'!R49)/'FX-rates &amp; Forward'!I48</f>
        <v>-4.9658513253484637E-2</v>
      </c>
      <c r="S48" s="58">
        <f>('FX-rates &amp; Forward'!J49-'FX-rates &amp; Forward'!S49)/'FX-rates &amp; Forward'!J48</f>
        <v>5.7302050689811146E-3</v>
      </c>
      <c r="U48" s="58">
        <f>'Interest rate'!M48</f>
        <v>5.74808347996969E-3</v>
      </c>
      <c r="V48" s="58">
        <f>'Interest rate'!N48</f>
        <v>2.9364816154666684E-3</v>
      </c>
      <c r="W48" s="58">
        <f>'Interest rate'!O48</f>
        <v>3.5271241289920319E-3</v>
      </c>
      <c r="X48" s="58">
        <f>'Interest rate'!P48</f>
        <v>3.9870465663593979E-3</v>
      </c>
      <c r="Y48" s="58">
        <f>'Interest rate'!Q48</f>
        <v>5.2593117467969464E-5</v>
      </c>
      <c r="Z48" s="58">
        <f>'Interest rate'!R48</f>
        <v>2.7402623818351124E-3</v>
      </c>
      <c r="AA48" s="58">
        <f>'Interest rate'!S48</f>
        <v>3.3085663463625625E-3</v>
      </c>
      <c r="AB48" s="58">
        <f>'Interest rate'!T48</f>
        <v>3.9245855620086978E-3</v>
      </c>
      <c r="AD48" s="58">
        <f>Weights!$Z47*Weights!AA47+Weights!$AI47*Weights!AJ47</f>
        <v>0.27368842591870801</v>
      </c>
      <c r="AE48" s="58">
        <f>Weights!$Z47*Weights!AB47+Weights!$AI47*Weights!AK47</f>
        <v>0.32936899930236541</v>
      </c>
      <c r="AF48" s="58">
        <f>Weights!$Z47*Weights!AC47+Weights!$AI47*Weights!AL47</f>
        <v>0.12895787636846145</v>
      </c>
      <c r="AG48" s="58">
        <f>Weights!$Z47*Weights!AD47+Weights!$AI47*Weights!AM47</f>
        <v>0.14118921739539239</v>
      </c>
      <c r="AH48" s="58">
        <f>Weights!$Z47*Weights!AE47+Weights!$AI47*Weights!AN47</f>
        <v>2.8207625795371633E-2</v>
      </c>
      <c r="AI48" s="58">
        <f>Weights!$Z47*Weights!AF47+Weights!$AI47*Weights!AO47</f>
        <v>1.1256818753834361E-2</v>
      </c>
      <c r="AJ48" s="58">
        <f>Weights!Z47*Weights!AG47+Weights!AI47*Weights!AP47</f>
        <v>1.7333917019163456E-2</v>
      </c>
    </row>
    <row r="49" spans="2:36" x14ac:dyDescent="0.25">
      <c r="B49" s="51">
        <f>'Monthly return GPFG'!C49</f>
        <v>37164</v>
      </c>
      <c r="C49" s="49">
        <f>'Monthly return GPFG'!P49</f>
        <v>-3.7525613646220493E-2</v>
      </c>
      <c r="E49" s="57">
        <f>(('FX-rates &amp; Forward'!D50)/('FX-rates &amp; Forward'!D49))-1</f>
        <v>4.6893583281417683E-3</v>
      </c>
      <c r="F49" s="57">
        <f>(('FX-rates &amp; Forward'!E50)/('FX-rates &amp; Forward'!E49))-1</f>
        <v>3.7258749596362772E-3</v>
      </c>
      <c r="G49" s="57">
        <f>(('FX-rates &amp; Forward'!F50)/('FX-rates &amp; Forward'!F49))-1</f>
        <v>1.8937770330826442E-2</v>
      </c>
      <c r="H49" s="57">
        <f>(('FX-rates &amp; Forward'!G50)/('FX-rates &amp; Forward'!G49))-1</f>
        <v>3.4682392950162733E-3</v>
      </c>
      <c r="I49" s="57">
        <f>(('FX-rates &amp; Forward'!H50)/('FX-rates &amp; Forward'!H49))-1</f>
        <v>3.4386494388380484E-2</v>
      </c>
      <c r="J49" s="57">
        <f>(('FX-rates &amp; Forward'!I50)/('FX-rates &amp; Forward'!I49))-1</f>
        <v>-1.0756095414136135E-2</v>
      </c>
      <c r="K49" s="57">
        <f>(('FX-rates &amp; Forward'!J50)/('FX-rates &amp; Forward'!J49))-1</f>
        <v>-6.7135583994193615E-2</v>
      </c>
      <c r="M49" s="57">
        <f>('FX-rates &amp; Forward'!D50-'FX-rates &amp; Forward'!M50)/'FX-rates &amp; Forward'!D49</f>
        <v>1.8859885075782547E-3</v>
      </c>
      <c r="N49" s="57">
        <f>('FX-rates &amp; Forward'!E50-'FX-rates &amp; Forward'!N50)/'FX-rates &amp; Forward'!E49</f>
        <v>1.5127216750099341E-3</v>
      </c>
      <c r="O49" s="57">
        <f>('FX-rates &amp; Forward'!F50-'FX-rates &amp; Forward'!O50)/'FX-rates &amp; Forward'!F49</f>
        <v>1.7183726870173305E-2</v>
      </c>
      <c r="P49" s="57">
        <f>('FX-rates &amp; Forward'!G50-'FX-rates &amp; Forward'!P50)/'FX-rates &amp; Forward'!G49</f>
        <v>-2.2269515396448978E-3</v>
      </c>
      <c r="Q49" s="57">
        <f>('FX-rates &amp; Forward'!H50-'FX-rates &amp; Forward'!Q50)/'FX-rates &amp; Forward'!H49</f>
        <v>3.138689298513174E-2</v>
      </c>
      <c r="R49" s="57">
        <f>('FX-rates &amp; Forward'!I50-'FX-rates &amp; Forward'!R50)/'FX-rates &amp; Forward'!I49</f>
        <v>-1.3187567859837282E-2</v>
      </c>
      <c r="S49" s="57">
        <f>('FX-rates &amp; Forward'!J50-'FX-rates &amp; Forward'!S50)/'FX-rates &amp; Forward'!J49</f>
        <v>-6.8951953414950667E-2</v>
      </c>
      <c r="U49" s="57">
        <f>'Interest rate'!M49</f>
        <v>5.7871958844142313E-3</v>
      </c>
      <c r="V49" s="57">
        <f>'Interest rate'!N49</f>
        <v>2.1656835180154932E-3</v>
      </c>
      <c r="W49" s="57">
        <f>'Interest rate'!O49</f>
        <v>3.0536062396098185E-3</v>
      </c>
      <c r="X49" s="57">
        <f>'Interest rate'!P49</f>
        <v>3.8337461550090879E-3</v>
      </c>
      <c r="Y49" s="57">
        <f>'Interest rate'!Q49</f>
        <v>4.6862919380386003E-5</v>
      </c>
      <c r="Z49" s="57">
        <f>'Interest rate'!R49</f>
        <v>1.8532185214232832E-3</v>
      </c>
      <c r="AA49" s="57">
        <f>'Interest rate'!S49</f>
        <v>2.8143586760123185E-3</v>
      </c>
      <c r="AB49" s="57">
        <f>'Interest rate'!T49</f>
        <v>3.4995984650219025E-3</v>
      </c>
      <c r="AD49" s="57">
        <f>Weights!$Z48*Weights!AA48+Weights!$AI48*Weights!AJ48</f>
        <v>0.27368842591870801</v>
      </c>
      <c r="AE49" s="57">
        <f>Weights!$Z48*Weights!AB48+Weights!$AI48*Weights!AK48</f>
        <v>0.32936899930236541</v>
      </c>
      <c r="AF49" s="57">
        <f>Weights!$Z48*Weights!AC48+Weights!$AI48*Weights!AL48</f>
        <v>0.12895787636846145</v>
      </c>
      <c r="AG49" s="57">
        <f>Weights!$Z48*Weights!AD48+Weights!$AI48*Weights!AM48</f>
        <v>0.14118921739539239</v>
      </c>
      <c r="AH49" s="57">
        <f>Weights!$Z48*Weights!AE48+Weights!$AI48*Weights!AN48</f>
        <v>2.8207625795371633E-2</v>
      </c>
      <c r="AI49" s="57">
        <f>Weights!$Z48*Weights!AF48+Weights!$AI48*Weights!AO48</f>
        <v>1.1256818753834361E-2</v>
      </c>
      <c r="AJ49" s="57">
        <f>Weights!Z48*Weights!AG48+Weights!AI48*Weights!AP48</f>
        <v>1.7333917019163456E-2</v>
      </c>
    </row>
    <row r="50" spans="2:36" x14ac:dyDescent="0.25">
      <c r="B50" s="52">
        <f>'Monthly return GPFG'!C50</f>
        <v>37195</v>
      </c>
      <c r="C50" s="50">
        <f>'Monthly return GPFG'!P50</f>
        <v>1.5216885613599667E-2</v>
      </c>
      <c r="E50" s="58">
        <f>(('FX-rates &amp; Forward'!D51)/('FX-rates &amp; Forward'!D50))-1</f>
        <v>1.7700312292134868E-3</v>
      </c>
      <c r="F50" s="58">
        <f>(('FX-rates &amp; Forward'!E51)/('FX-rates &amp; Forward'!E50))-1</f>
        <v>-9.8616644806848175E-3</v>
      </c>
      <c r="G50" s="58">
        <f>(('FX-rates &amp; Forward'!F51)/('FX-rates &amp; Forward'!F50))-1</f>
        <v>-1.1319744540900234E-2</v>
      </c>
      <c r="H50" s="58">
        <f>(('FX-rates &amp; Forward'!G51)/('FX-rates &amp; Forward'!G50))-1</f>
        <v>-2.7313806180908617E-2</v>
      </c>
      <c r="I50" s="58">
        <f>(('FX-rates &amp; Forward'!H51)/('FX-rates &amp; Forward'!H50))-1</f>
        <v>-1.1561326087749291E-2</v>
      </c>
      <c r="J50" s="58">
        <f>(('FX-rates &amp; Forward'!I51)/('FX-rates &amp; Forward'!I50))-1</f>
        <v>-4.9649428764636516E-3</v>
      </c>
      <c r="K50" s="58">
        <f>(('FX-rates &amp; Forward'!J51)/('FX-rates &amp; Forward'!J50))-1</f>
        <v>1.8867061017608489E-2</v>
      </c>
      <c r="M50" s="58">
        <f>('FX-rates &amp; Forward'!D51-'FX-rates &amp; Forward'!M51)/'FX-rates &amp; Forward'!D50</f>
        <v>-1.843655036400438E-3</v>
      </c>
      <c r="N50" s="58">
        <f>('FX-rates &amp; Forward'!E51-'FX-rates &amp; Forward'!N51)/'FX-rates &amp; Forward'!E50</f>
        <v>-1.2586932230882702E-2</v>
      </c>
      <c r="O50" s="58">
        <f>('FX-rates &amp; Forward'!F51-'FX-rates &amp; Forward'!O51)/'FX-rates &amp; Forward'!F50</f>
        <v>-1.3265733841307191E-2</v>
      </c>
      <c r="P50" s="58">
        <f>('FX-rates &amp; Forward'!G51-'FX-rates &amp; Forward'!P51)/'FX-rates &amp; Forward'!G50</f>
        <v>-3.305387014978755E-2</v>
      </c>
      <c r="Q50" s="58">
        <f>('FX-rates &amp; Forward'!H51-'FX-rates &amp; Forward'!Q51)/'FX-rates &amp; Forward'!H50</f>
        <v>-1.5488026416962107E-2</v>
      </c>
      <c r="R50" s="58">
        <f>('FX-rates &amp; Forward'!I51-'FX-rates &amp; Forward'!R51)/'FX-rates &amp; Forward'!I50</f>
        <v>-7.9294369352911152E-3</v>
      </c>
      <c r="S50" s="58">
        <f>('FX-rates &amp; Forward'!J51-'FX-rates &amp; Forward'!S51)/'FX-rates &amp; Forward'!J50</f>
        <v>1.6587441351699751E-2</v>
      </c>
      <c r="U50" s="58">
        <f>'Interest rate'!M50</f>
        <v>5.6854688104017725E-3</v>
      </c>
      <c r="V50" s="58">
        <f>'Interest rate'!N50</f>
        <v>1.8865514586889898E-3</v>
      </c>
      <c r="W50" s="58">
        <f>'Interest rate'!O50</f>
        <v>2.9820591607783165E-3</v>
      </c>
      <c r="X50" s="58">
        <f>'Interest rate'!P50</f>
        <v>3.4775029709774863E-3</v>
      </c>
      <c r="Y50" s="58">
        <f>'Interest rate'!Q50</f>
        <v>4.4264222142320619E-5</v>
      </c>
      <c r="Z50" s="58">
        <f>'Interest rate'!R50</f>
        <v>1.7674421884250613E-3</v>
      </c>
      <c r="AA50" s="58">
        <f>'Interest rate'!S50</f>
        <v>2.2592152231402096E-3</v>
      </c>
      <c r="AB50" s="58">
        <f>'Interest rate'!T50</f>
        <v>3.4870074963666564E-3</v>
      </c>
      <c r="AD50" s="58">
        <f>Weights!$Z49*Weights!AA49+Weights!$AI49*Weights!AJ49</f>
        <v>0.27368842591870801</v>
      </c>
      <c r="AE50" s="58">
        <f>Weights!$Z49*Weights!AB49+Weights!$AI49*Weights!AK49</f>
        <v>0.32936899930236541</v>
      </c>
      <c r="AF50" s="58">
        <f>Weights!$Z49*Weights!AC49+Weights!$AI49*Weights!AL49</f>
        <v>0.12895787636846145</v>
      </c>
      <c r="AG50" s="58">
        <f>Weights!$Z49*Weights!AD49+Weights!$AI49*Weights!AM49</f>
        <v>0.14118921739539239</v>
      </c>
      <c r="AH50" s="58">
        <f>Weights!$Z49*Weights!AE49+Weights!$AI49*Weights!AN49</f>
        <v>2.8207625795371633E-2</v>
      </c>
      <c r="AI50" s="58">
        <f>Weights!$Z49*Weights!AF49+Weights!$AI49*Weights!AO49</f>
        <v>1.1256818753834361E-2</v>
      </c>
      <c r="AJ50" s="58">
        <f>Weights!Z49*Weights!AG49+Weights!AI49*Weights!AP49</f>
        <v>1.7333917019163456E-2</v>
      </c>
    </row>
    <row r="51" spans="2:36" x14ac:dyDescent="0.25">
      <c r="B51" s="51">
        <f>'Monthly return GPFG'!C51</f>
        <v>37225</v>
      </c>
      <c r="C51" s="49">
        <f>'Monthly return GPFG'!P51</f>
        <v>1.1409003501412728E-2</v>
      </c>
      <c r="E51" s="57">
        <f>(('FX-rates &amp; Forward'!D52)/('FX-rates &amp; Forward'!D51))-1</f>
        <v>3.9727199063652741E-3</v>
      </c>
      <c r="F51" s="57">
        <f>(('FX-rates &amp; Forward'!E52)/('FX-rates &amp; Forward'!E51))-1</f>
        <v>-5.3735894327744393E-4</v>
      </c>
      <c r="G51" s="57">
        <f>(('FX-rates &amp; Forward'!F52)/('FX-rates &amp; Forward'!F51))-1</f>
        <v>-1.7251382818241678E-2</v>
      </c>
      <c r="H51" s="57">
        <f>(('FX-rates &amp; Forward'!G52)/('FX-rates &amp; Forward'!G51))-1</f>
        <v>2.7513929791087577E-3</v>
      </c>
      <c r="I51" s="57">
        <f>(('FX-rates &amp; Forward'!H52)/('FX-rates &amp; Forward'!H51))-1</f>
        <v>1.328315253486867E-3</v>
      </c>
      <c r="J51" s="57">
        <f>(('FX-rates &amp; Forward'!I52)/('FX-rates &amp; Forward'!I51))-1</f>
        <v>1.6829115621926238E-2</v>
      </c>
      <c r="K51" s="57">
        <f>(('FX-rates &amp; Forward'!J52)/('FX-rates &amp; Forward'!J51))-1</f>
        <v>4.7681078046041492E-2</v>
      </c>
      <c r="M51" s="57">
        <f>('FX-rates &amp; Forward'!D52-'FX-rates &amp; Forward'!M52)/'FX-rates &amp; Forward'!D51</f>
        <v>1.8095591254594712E-4</v>
      </c>
      <c r="N51" s="57">
        <f>('FX-rates &amp; Forward'!E52-'FX-rates &amp; Forward'!N52)/'FX-rates &amp; Forward'!E51</f>
        <v>-3.2327308344611535E-3</v>
      </c>
      <c r="O51" s="57">
        <f>('FX-rates &amp; Forward'!F52-'FX-rates &amp; Forward'!O52)/'FX-rates &amp; Forward'!F51</f>
        <v>-1.945169705835879E-2</v>
      </c>
      <c r="P51" s="57">
        <f>('FX-rates &amp; Forward'!G52-'FX-rates &amp; Forward'!P52)/'FX-rates &amp; Forward'!G51</f>
        <v>-2.8895619166701145E-3</v>
      </c>
      <c r="Q51" s="57">
        <f>('FX-rates &amp; Forward'!H52-'FX-rates &amp; Forward'!Q52)/'FX-rates &amp; Forward'!H51</f>
        <v>-2.5827987006835675E-3</v>
      </c>
      <c r="R51" s="57">
        <f>('FX-rates &amp; Forward'!I52-'FX-rates &amp; Forward'!R52)/'FX-rates &amp; Forward'!I51</f>
        <v>1.3410585230565533E-2</v>
      </c>
      <c r="S51" s="57">
        <f>('FX-rates &amp; Forward'!J52-'FX-rates &amp; Forward'!S52)/'FX-rates &amp; Forward'!J51</f>
        <v>4.5490256144400498E-2</v>
      </c>
      <c r="U51" s="57">
        <f>'Interest rate'!M51</f>
        <v>5.6932979895953917E-3</v>
      </c>
      <c r="V51" s="57">
        <f>'Interest rate'!N51</f>
        <v>1.7487076932045653E-3</v>
      </c>
      <c r="W51" s="57">
        <f>'Interest rate'!O51</f>
        <v>2.808807784598466E-3</v>
      </c>
      <c r="X51" s="57">
        <f>'Interest rate'!P51</f>
        <v>3.2948398539018875E-3</v>
      </c>
      <c r="Y51" s="57">
        <f>'Interest rate'!Q51</f>
        <v>6.6542307930905764E-5</v>
      </c>
      <c r="Z51" s="57">
        <f>'Interest rate'!R51</f>
        <v>1.7361014266119579E-3</v>
      </c>
      <c r="AA51" s="57">
        <f>'Interest rate'!S51</f>
        <v>1.9348352304606742E-3</v>
      </c>
      <c r="AB51" s="57">
        <f>'Interest rate'!T51</f>
        <v>3.4870074963666564E-3</v>
      </c>
      <c r="AD51" s="57">
        <f>Weights!$Z50*Weights!AA50+Weights!$AI50*Weights!AJ50</f>
        <v>0.27368842591870801</v>
      </c>
      <c r="AE51" s="57">
        <f>Weights!$Z50*Weights!AB50+Weights!$AI50*Weights!AK50</f>
        <v>0.32936899930236541</v>
      </c>
      <c r="AF51" s="57">
        <f>Weights!$Z50*Weights!AC50+Weights!$AI50*Weights!AL50</f>
        <v>0.12895787636846145</v>
      </c>
      <c r="AG51" s="57">
        <f>Weights!$Z50*Weights!AD50+Weights!$AI50*Weights!AM50</f>
        <v>0.14118921739539239</v>
      </c>
      <c r="AH51" s="57">
        <f>Weights!$Z50*Weights!AE50+Weights!$AI50*Weights!AN50</f>
        <v>2.8207625795371633E-2</v>
      </c>
      <c r="AI51" s="57">
        <f>Weights!$Z50*Weights!AF50+Weights!$AI50*Weights!AO50</f>
        <v>1.1256818753834361E-2</v>
      </c>
      <c r="AJ51" s="57">
        <f>Weights!Z50*Weights!AG50+Weights!AI50*Weights!AP50</f>
        <v>1.7333917019163456E-2</v>
      </c>
    </row>
    <row r="52" spans="2:36" x14ac:dyDescent="0.25">
      <c r="B52" s="53">
        <f>'Monthly return GPFG'!C52</f>
        <v>37256</v>
      </c>
      <c r="C52" s="54">
        <f>'Monthly return GPFG'!P52</f>
        <v>-9.4496010513230814E-3</v>
      </c>
      <c r="E52" s="59">
        <f>(('FX-rates &amp; Forward'!D53)/('FX-rates &amp; Forward'!D52))-1</f>
        <v>4.7416740463406271E-3</v>
      </c>
      <c r="F52" s="59">
        <f>(('FX-rates &amp; Forward'!E53)/('FX-rates &amp; Forward'!E52))-1</f>
        <v>-2.8757908424816847E-3</v>
      </c>
      <c r="G52" s="59">
        <f>(('FX-rates &amp; Forward'!F53)/('FX-rates &amp; Forward'!F52))-1</f>
        <v>2.6449403707639707E-2</v>
      </c>
      <c r="H52" s="59">
        <f>(('FX-rates &amp; Forward'!G53)/('FX-rates &amp; Forward'!G52))-1</f>
        <v>-6.6403772440228548E-2</v>
      </c>
      <c r="I52" s="59">
        <f>(('FX-rates &amp; Forward'!H53)/('FX-rates &amp; Forward'!H52))-1</f>
        <v>-1.4647357948264439E-2</v>
      </c>
      <c r="J52" s="59">
        <f>(('FX-rates &amp; Forward'!I53)/('FX-rates &amp; Forward'!I52))-1</f>
        <v>-2.7085971577317514E-3</v>
      </c>
      <c r="K52" s="59">
        <f>(('FX-rates &amp; Forward'!J53)/('FX-rates &amp; Forward'!J52))-1</f>
        <v>-1.1297376093294398E-2</v>
      </c>
      <c r="M52" s="59">
        <f>('FX-rates &amp; Forward'!D53-'FX-rates &amp; Forward'!M53)/'FX-rates &amp; Forward'!D52</f>
        <v>8.039696439320073E-4</v>
      </c>
      <c r="N52" s="59">
        <f>('FX-rates &amp; Forward'!E53-'FX-rates &amp; Forward'!N53)/'FX-rates &amp; Forward'!E52</f>
        <v>-5.7522017620958753E-3</v>
      </c>
      <c r="O52" s="59">
        <f>('FX-rates &amp; Forward'!F53-'FX-rates &amp; Forward'!O53)/'FX-rates &amp; Forward'!F52</f>
        <v>2.40588221553188E-2</v>
      </c>
      <c r="P52" s="59">
        <f>('FX-rates &amp; Forward'!G53-'FX-rates &amp; Forward'!P53)/'FX-rates &amp; Forward'!G52</f>
        <v>-7.2030153729496657E-2</v>
      </c>
      <c r="Q52" s="59">
        <f>('FX-rates &amp; Forward'!H53-'FX-rates &amp; Forward'!Q53)/'FX-rates &amp; Forward'!H52</f>
        <v>-1.859769632315967E-2</v>
      </c>
      <c r="R52" s="59">
        <f>('FX-rates &amp; Forward'!I53-'FX-rates &amp; Forward'!R53)/'FX-rates &amp; Forward'!I52</f>
        <v>-6.4598019536707347E-3</v>
      </c>
      <c r="S52" s="59">
        <f>('FX-rates &amp; Forward'!J53-'FX-rates &amp; Forward'!S53)/'FX-rates &amp; Forward'!J52</f>
        <v>-1.349599996858834E-2</v>
      </c>
      <c r="U52" s="59">
        <f>'Interest rate'!M52</f>
        <v>5.3167389786501484E-3</v>
      </c>
      <c r="V52" s="59">
        <f>'Interest rate'!N52</f>
        <v>1.5482068666141657E-3</v>
      </c>
      <c r="W52" s="59">
        <f>'Interest rate'!O52</f>
        <v>2.7335263083605454E-3</v>
      </c>
      <c r="X52" s="59">
        <f>'Interest rate'!P52</f>
        <v>3.3924876824658057E-3</v>
      </c>
      <c r="Y52" s="59">
        <f>'Interest rate'!Q52</f>
        <v>5.5191576645130525E-5</v>
      </c>
      <c r="Z52" s="59">
        <f>'Interest rate'!R52</f>
        <v>1.4781977100077892E-3</v>
      </c>
      <c r="AA52" s="59">
        <f>'Interest rate'!S52</f>
        <v>1.7660772833825167E-3</v>
      </c>
      <c r="AB52" s="59">
        <f>'Interest rate'!T52</f>
        <v>3.3993037034898421E-3</v>
      </c>
      <c r="AD52" s="59">
        <f>Weights!$Z51*Weights!AA51+Weights!$AI51*Weights!AJ51</f>
        <v>0.27368842591870801</v>
      </c>
      <c r="AE52" s="59">
        <f>Weights!$Z51*Weights!AB51+Weights!$AI51*Weights!AK51</f>
        <v>0.32936899930236541</v>
      </c>
      <c r="AF52" s="59">
        <f>Weights!$Z51*Weights!AC51+Weights!$AI51*Weights!AL51</f>
        <v>0.12895787636846145</v>
      </c>
      <c r="AG52" s="59">
        <f>Weights!$Z51*Weights!AD51+Weights!$AI51*Weights!AM51</f>
        <v>0.14118921739539239</v>
      </c>
      <c r="AH52" s="59">
        <f>Weights!$Z51*Weights!AE51+Weights!$AI51*Weights!AN51</f>
        <v>2.8207625795371633E-2</v>
      </c>
      <c r="AI52" s="59">
        <f>Weights!$Z51*Weights!AF51+Weights!$AI51*Weights!AO51</f>
        <v>1.1256818753834361E-2</v>
      </c>
      <c r="AJ52" s="59">
        <f>Weights!Z51*Weights!AG51+Weights!AI51*Weights!AP51</f>
        <v>1.7333917019163456E-2</v>
      </c>
    </row>
    <row r="53" spans="2:36" x14ac:dyDescent="0.25">
      <c r="B53" s="51">
        <f>'Monthly return GPFG'!C53</f>
        <v>37287</v>
      </c>
      <c r="C53" s="49">
        <f>'Monthly return GPFG'!P53</f>
        <v>-1.5888601421959948E-2</v>
      </c>
      <c r="E53" s="57">
        <f>(('FX-rates &amp; Forward'!D54)/('FX-rates &amp; Forward'!D53))-1</f>
        <v>1.7973491610139058E-2</v>
      </c>
      <c r="F53" s="57">
        <f>(('FX-rates &amp; Forward'!E54)/('FX-rates &amp; Forward'!E53))-1</f>
        <v>-1.8433064152079126E-2</v>
      </c>
      <c r="G53" s="57">
        <f>(('FX-rates &amp; Forward'!F54)/('FX-rates &amp; Forward'!F53))-1</f>
        <v>-1.4571110855477576E-2</v>
      </c>
      <c r="H53" s="57">
        <f>(('FX-rates &amp; Forward'!G54)/('FX-rates &amp; Forward'!G53))-1</f>
        <v>5.9961600945210858E-3</v>
      </c>
      <c r="I53" s="57">
        <f>(('FX-rates &amp; Forward'!H54)/('FX-rates &amp; Forward'!H53))-1</f>
        <v>-6.2826050373029352E-3</v>
      </c>
      <c r="J53" s="57">
        <f>(('FX-rates &amp; Forward'!I54)/('FX-rates &amp; Forward'!I53))-1</f>
        <v>1.0828542203096925E-2</v>
      </c>
      <c r="K53" s="57">
        <f>(('FX-rates &amp; Forward'!J54)/('FX-rates &amp; Forward'!J53))-1</f>
        <v>-1.6803625246633036E-3</v>
      </c>
      <c r="M53" s="57">
        <f>('FX-rates &amp; Forward'!D54-'FX-rates &amp; Forward'!M54)/'FX-rates &amp; Forward'!D53</f>
        <v>1.4210784946397045E-2</v>
      </c>
      <c r="N53" s="57">
        <f>('FX-rates &amp; Forward'!E54-'FX-rates &amp; Forward'!N54)/'FX-rates &amp; Forward'!E53</f>
        <v>-2.1009234792149105E-2</v>
      </c>
      <c r="O53" s="57">
        <f>('FX-rates &amp; Forward'!F54-'FX-rates &amp; Forward'!O54)/'FX-rates &amp; Forward'!F53</f>
        <v>-1.6488856224120718E-2</v>
      </c>
      <c r="P53" s="57">
        <f>('FX-rates &amp; Forward'!G54-'FX-rates &amp; Forward'!P54)/'FX-rates &amp; Forward'!G53</f>
        <v>7.3490306958645831E-4</v>
      </c>
      <c r="Q53" s="57">
        <f>('FX-rates &amp; Forward'!H54-'FX-rates &amp; Forward'!Q54)/'FX-rates &amp; Forward'!H53</f>
        <v>-1.0115480558127542E-2</v>
      </c>
      <c r="R53" s="57">
        <f>('FX-rates &amp; Forward'!I54-'FX-rates &amp; Forward'!R54)/'FX-rates &amp; Forward'!I53</f>
        <v>7.2841401956976783E-3</v>
      </c>
      <c r="S53" s="57">
        <f>('FX-rates &amp; Forward'!J54-'FX-rates &amp; Forward'!S54)/'FX-rates &amp; Forward'!J53</f>
        <v>-3.5913019364042214E-3</v>
      </c>
      <c r="U53" s="57">
        <f>'Interest rate'!M53</f>
        <v>5.3874620588785227E-3</v>
      </c>
      <c r="V53" s="57">
        <f>'Interest rate'!N53</f>
        <v>1.5266984261377292E-3</v>
      </c>
      <c r="W53" s="57">
        <f>'Interest rate'!O53</f>
        <v>2.7507091846308285E-3</v>
      </c>
      <c r="X53" s="57">
        <f>'Interest rate'!P53</f>
        <v>3.3002487243112277E-3</v>
      </c>
      <c r="Y53" s="57">
        <f>'Interest rate'!Q53</f>
        <v>4.8945155228130588E-5</v>
      </c>
      <c r="Z53" s="57">
        <f>'Interest rate'!R53</f>
        <v>1.3346015672186518E-3</v>
      </c>
      <c r="AA53" s="57">
        <f>'Interest rate'!S53</f>
        <v>1.7183908436992912E-3</v>
      </c>
      <c r="AB53" s="57">
        <f>'Interest rate'!T53</f>
        <v>3.4118265135278936E-3</v>
      </c>
      <c r="AD53" s="57">
        <f>Weights!$Z52*Weights!AA52+Weights!$AI52*Weights!AJ52</f>
        <v>0.25064494325410386</v>
      </c>
      <c r="AE53" s="57">
        <f>Weights!$Z52*Weights!AB52+Weights!$AI52*Weights!AK52</f>
        <v>0.38078570616975166</v>
      </c>
      <c r="AF53" s="57">
        <f>Weights!$Z52*Weights!AC52+Weights!$AI52*Weights!AL52</f>
        <v>0.10512645350646813</v>
      </c>
      <c r="AG53" s="57">
        <f>Weights!$Z52*Weights!AD52+Weights!$AI52*Weights!AM52</f>
        <v>8.8261943291441103E-2</v>
      </c>
      <c r="AH53" s="57">
        <f>Weights!$Z52*Weights!AE52+Weights!$AI52*Weights!AN52</f>
        <v>2.3528814076044961E-2</v>
      </c>
      <c r="AI53" s="57">
        <f>Weights!$Z52*Weights!AF52+Weights!$AI52*Weights!AO52</f>
        <v>5.4465288914334747E-2</v>
      </c>
      <c r="AJ53" s="57">
        <f>Weights!Z52*Weights!AG52+Weights!AI52*Weights!AP52</f>
        <v>8.9700199879778359E-3</v>
      </c>
    </row>
    <row r="54" spans="2:36" x14ac:dyDescent="0.25">
      <c r="B54" s="52">
        <f>'Monthly return GPFG'!C54</f>
        <v>37315</v>
      </c>
      <c r="C54" s="50">
        <f>'Monthly return GPFG'!P54</f>
        <v>-2.3452695033235223E-2</v>
      </c>
      <c r="E54" s="58">
        <f>(('FX-rates &amp; Forward'!D55)/('FX-rates &amp; Forward'!D54))-1</f>
        <v>-2.6939052858849344E-2</v>
      </c>
      <c r="F54" s="58">
        <f>(('FX-rates &amp; Forward'!E55)/('FX-rates &amp; Forward'!E54))-1</f>
        <v>-1.4525153938526714E-2</v>
      </c>
      <c r="G54" s="58">
        <f>(('FX-rates &amp; Forward'!F55)/('FX-rates &amp; Forward'!F54))-1</f>
        <v>-2.0856842678703469E-2</v>
      </c>
      <c r="H54" s="58">
        <f>(('FX-rates &amp; Forward'!G55)/('FX-rates &amp; Forward'!G54))-1</f>
        <v>-2.2623172235598288E-2</v>
      </c>
      <c r="I54" s="58">
        <f>(('FX-rates &amp; Forward'!H55)/('FX-rates &amp; Forward'!H54))-1</f>
        <v>-1.6897168124941131E-2</v>
      </c>
      <c r="J54" s="58">
        <f>(('FX-rates &amp; Forward'!I55)/('FX-rates &amp; Forward'!I54))-1</f>
        <v>-3.2695931328076022E-2</v>
      </c>
      <c r="K54" s="58">
        <f>(('FX-rates &amp; Forward'!J55)/('FX-rates &amp; Forward'!J54))-1</f>
        <v>-2.2804521810904088E-4</v>
      </c>
      <c r="M54" s="58">
        <f>('FX-rates &amp; Forward'!D55-'FX-rates &amp; Forward'!M55)/'FX-rates &amp; Forward'!D54</f>
        <v>-3.0793931254810045E-2</v>
      </c>
      <c r="N54" s="58">
        <f>('FX-rates &amp; Forward'!E55-'FX-rates &amp; Forward'!N55)/'FX-rates &amp; Forward'!E54</f>
        <v>-1.7154673768427171E-2</v>
      </c>
      <c r="O54" s="58">
        <f>('FX-rates &amp; Forward'!F55-'FX-rates &amp; Forward'!O55)/'FX-rates &amp; Forward'!F54</f>
        <v>-2.2937190348527203E-2</v>
      </c>
      <c r="P54" s="58">
        <f>('FX-rates &amp; Forward'!G55-'FX-rates &amp; Forward'!P55)/'FX-rates &amp; Forward'!G54</f>
        <v>-2.7961427857498555E-2</v>
      </c>
      <c r="Q54" s="58">
        <f>('FX-rates &amp; Forward'!H55-'FX-rates &amp; Forward'!Q55)/'FX-rates &amp; Forward'!H54</f>
        <v>-2.0944626871814052E-2</v>
      </c>
      <c r="R54" s="58">
        <f>('FX-rates &amp; Forward'!I55-'FX-rates &amp; Forward'!R55)/'FX-rates &amp; Forward'!I54</f>
        <v>-3.6358708460568254E-2</v>
      </c>
      <c r="S54" s="58">
        <f>('FX-rates &amp; Forward'!J55-'FX-rates &amp; Forward'!S55)/'FX-rates &amp; Forward'!J54</f>
        <v>-2.1969631570326505E-3</v>
      </c>
      <c r="U54" s="58">
        <f>'Interest rate'!M54</f>
        <v>5.3796066408242638E-3</v>
      </c>
      <c r="V54" s="58">
        <f>'Interest rate'!N54</f>
        <v>1.5451345433195041E-3</v>
      </c>
      <c r="W54" s="58">
        <f>'Interest rate'!O54</f>
        <v>2.742825678807348E-3</v>
      </c>
      <c r="X54" s="58">
        <f>'Interest rate'!P54</f>
        <v>3.2979823421719345E-3</v>
      </c>
      <c r="Y54" s="58">
        <f>'Interest rate'!Q54</f>
        <v>9.2661095312251973E-5</v>
      </c>
      <c r="Z54" s="58">
        <f>'Interest rate'!R54</f>
        <v>1.4098495769900854E-3</v>
      </c>
      <c r="AA54" s="58">
        <f>'Interest rate'!S54</f>
        <v>1.7183908436992912E-3</v>
      </c>
      <c r="AB54" s="58">
        <f>'Interest rate'!T54</f>
        <v>3.3993037034898421E-3</v>
      </c>
      <c r="AD54" s="58">
        <f>Weights!$Z53*Weights!AA53+Weights!$AI53*Weights!AJ53</f>
        <v>0.25064494325410386</v>
      </c>
      <c r="AE54" s="58">
        <f>Weights!$Z53*Weights!AB53+Weights!$AI53*Weights!AK53</f>
        <v>0.38078570616975166</v>
      </c>
      <c r="AF54" s="58">
        <f>Weights!$Z53*Weights!AC53+Weights!$AI53*Weights!AL53</f>
        <v>0.10512645350646813</v>
      </c>
      <c r="AG54" s="58">
        <f>Weights!$Z53*Weights!AD53+Weights!$AI53*Weights!AM53</f>
        <v>8.8261943291441103E-2</v>
      </c>
      <c r="AH54" s="58">
        <f>Weights!$Z53*Weights!AE53+Weights!$AI53*Weights!AN53</f>
        <v>2.3528814076044961E-2</v>
      </c>
      <c r="AI54" s="58">
        <f>Weights!$Z53*Weights!AF53+Weights!$AI53*Weights!AO53</f>
        <v>5.4465288914334747E-2</v>
      </c>
      <c r="AJ54" s="58">
        <f>Weights!Z53*Weights!AG53+Weights!AI53*Weights!AP53</f>
        <v>8.9700199879778359E-3</v>
      </c>
    </row>
    <row r="55" spans="2:36" x14ac:dyDescent="0.25">
      <c r="B55" s="51">
        <f>'Monthly return GPFG'!C55</f>
        <v>37346</v>
      </c>
      <c r="C55" s="49">
        <f>'Monthly return GPFG'!P55</f>
        <v>2.7929589029589471E-3</v>
      </c>
      <c r="E55" s="57">
        <f>(('FX-rates &amp; Forward'!D56)/('FX-rates &amp; Forward'!D55))-1</f>
        <v>-4.0434758123558678E-3</v>
      </c>
      <c r="F55" s="57">
        <f>(('FX-rates &amp; Forward'!E56)/('FX-rates &amp; Forward'!E55))-1</f>
        <v>-7.7779650250842103E-4</v>
      </c>
      <c r="G55" s="57">
        <f>(('FX-rates &amp; Forward'!F56)/('FX-rates &amp; Forward'!F55))-1</f>
        <v>2.1460080276596294E-3</v>
      </c>
      <c r="H55" s="57">
        <f>(('FX-rates &amp; Forward'!G56)/('FX-rates &amp; Forward'!G55))-1</f>
        <v>6.0082613593714917E-4</v>
      </c>
      <c r="I55" s="57">
        <f>(('FX-rates &amp; Forward'!H56)/('FX-rates &amp; Forward'!H55))-1</f>
        <v>7.464543418760794E-3</v>
      </c>
      <c r="J55" s="57">
        <f>(('FX-rates &amp; Forward'!I56)/('FX-rates &amp; Forward'!I55))-1</f>
        <v>3.066267450668736E-4</v>
      </c>
      <c r="K55" s="57">
        <f>(('FX-rates &amp; Forward'!J56)/('FX-rates &amp; Forward'!J55))-1</f>
        <v>2.3092129559229235E-2</v>
      </c>
      <c r="M55" s="57">
        <f>('FX-rates &amp; Forward'!D56-'FX-rates &amp; Forward'!M56)/'FX-rates &amp; Forward'!D55</f>
        <v>-7.8720322750192185E-3</v>
      </c>
      <c r="N55" s="57">
        <f>('FX-rates &amp; Forward'!E56-'FX-rates &amp; Forward'!N56)/'FX-rates &amp; Forward'!E55</f>
        <v>-3.4073650164809875E-3</v>
      </c>
      <c r="O55" s="57">
        <f>('FX-rates &amp; Forward'!F56-'FX-rates &amp; Forward'!O56)/'FX-rates &amp; Forward'!F55</f>
        <v>7.1226322435063443E-5</v>
      </c>
      <c r="P55" s="57">
        <f>('FX-rates &amp; Forward'!G56-'FX-rates &amp; Forward'!P56)/'FX-rates &amp; Forward'!G55</f>
        <v>-4.6856295607998243E-3</v>
      </c>
      <c r="Q55" s="57">
        <f>('FX-rates &amp; Forward'!H56-'FX-rates &amp; Forward'!Q56)/'FX-rates &amp; Forward'!H55</f>
        <v>3.5003752357625163E-3</v>
      </c>
      <c r="R55" s="57">
        <f>('FX-rates &amp; Forward'!I56-'FX-rates &amp; Forward'!R56)/'FX-rates &amp; Forward'!I55</f>
        <v>-3.3483084448933053E-3</v>
      </c>
      <c r="S55" s="57">
        <f>('FX-rates &amp; Forward'!J56-'FX-rates &amp; Forward'!S56)/'FX-rates &amp; Forward'!J55</f>
        <v>2.1118535467599689E-2</v>
      </c>
      <c r="U55" s="57">
        <f>'Interest rate'!M55</f>
        <v>5.4110242629969996E-3</v>
      </c>
      <c r="V55" s="57">
        <f>'Interest rate'!N55</f>
        <v>1.5523031364155226E-3</v>
      </c>
      <c r="W55" s="57">
        <f>'Interest rate'!O55</f>
        <v>2.7577835453318489E-3</v>
      </c>
      <c r="X55" s="57">
        <f>'Interest rate'!P55</f>
        <v>3.2898164700365662E-3</v>
      </c>
      <c r="Y55" s="57">
        <f>'Interest rate'!Q55</f>
        <v>6.97648911702764E-5</v>
      </c>
      <c r="Z55" s="57">
        <f>'Interest rate'!R55</f>
        <v>1.2497077187358929E-3</v>
      </c>
      <c r="AA55" s="57">
        <f>'Interest rate'!S55</f>
        <v>1.7892288611083274E-3</v>
      </c>
      <c r="AB55" s="57">
        <f>'Interest rate'!T55</f>
        <v>3.5371204718646077E-3</v>
      </c>
      <c r="AD55" s="57">
        <f>Weights!$Z54*Weights!AA54+Weights!$AI54*Weights!AJ54</f>
        <v>0.25064494325410386</v>
      </c>
      <c r="AE55" s="57">
        <f>Weights!$Z54*Weights!AB54+Weights!$AI54*Weights!AK54</f>
        <v>0.38078570616975166</v>
      </c>
      <c r="AF55" s="57">
        <f>Weights!$Z54*Weights!AC54+Weights!$AI54*Weights!AL54</f>
        <v>0.10512645350646813</v>
      </c>
      <c r="AG55" s="57">
        <f>Weights!$Z54*Weights!AD54+Weights!$AI54*Weights!AM54</f>
        <v>8.8261943291441103E-2</v>
      </c>
      <c r="AH55" s="57">
        <f>Weights!$Z54*Weights!AE54+Weights!$AI54*Weights!AN54</f>
        <v>2.3528814076044961E-2</v>
      </c>
      <c r="AI55" s="57">
        <f>Weights!$Z54*Weights!AF54+Weights!$AI54*Weights!AO54</f>
        <v>5.4465288914334747E-2</v>
      </c>
      <c r="AJ55" s="57">
        <f>Weights!Z54*Weights!AG54+Weights!AI54*Weights!AP54</f>
        <v>8.9700199879778359E-3</v>
      </c>
    </row>
    <row r="56" spans="2:36" x14ac:dyDescent="0.25">
      <c r="B56" s="52">
        <f>'Monthly return GPFG'!C56</f>
        <v>37376</v>
      </c>
      <c r="C56" s="50">
        <f>'Monthly return GPFG'!P56</f>
        <v>-3.9219680320380298E-2</v>
      </c>
      <c r="E56" s="58">
        <f>(('FX-rates &amp; Forward'!D57)/('FX-rates &amp; Forward'!D56))-1</f>
        <v>-4.8537760387216466E-2</v>
      </c>
      <c r="F56" s="58">
        <f>(('FX-rates &amp; Forward'!E57)/('FX-rates &amp; Forward'!E56))-1</f>
        <v>-1.6878348750016148E-2</v>
      </c>
      <c r="G56" s="58">
        <f>(('FX-rates &amp; Forward'!F57)/('FX-rates &amp; Forward'!F56))-1</f>
        <v>-2.6886624102787748E-2</v>
      </c>
      <c r="H56" s="58">
        <f>(('FX-rates &amp; Forward'!G57)/('FX-rates &amp; Forward'!G56))-1</f>
        <v>-1.8734519252420867E-2</v>
      </c>
      <c r="I56" s="58">
        <f>(('FX-rates &amp; Forward'!H57)/('FX-rates &amp; Forward'!H56))-1</f>
        <v>-1.0942872884092902E-2</v>
      </c>
      <c r="J56" s="58">
        <f>(('FX-rates &amp; Forward'!I57)/('FX-rates &amp; Forward'!I56))-1</f>
        <v>-3.3520258208766696E-2</v>
      </c>
      <c r="K56" s="58">
        <f>(('FX-rates &amp; Forward'!J57)/('FX-rates &amp; Forward'!J56))-1</f>
        <v>-3.8994819092916577E-2</v>
      </c>
      <c r="M56" s="58">
        <f>('FX-rates &amp; Forward'!D57-'FX-rates &amp; Forward'!M57)/'FX-rates &amp; Forward'!D56</f>
        <v>-5.2390500892627569E-2</v>
      </c>
      <c r="N56" s="58">
        <f>('FX-rates &amp; Forward'!E57-'FX-rates &amp; Forward'!N57)/'FX-rates &amp; Forward'!E56</f>
        <v>-1.9524292527469945E-2</v>
      </c>
      <c r="O56" s="58">
        <f>('FX-rates &amp; Forward'!F57-'FX-rates &amp; Forward'!O57)/'FX-rates &amp; Forward'!F56</f>
        <v>-2.9000876393739494E-2</v>
      </c>
      <c r="P56" s="58">
        <f>('FX-rates &amp; Forward'!G57-'FX-rates &amp; Forward'!P57)/'FX-rates &amp; Forward'!G56</f>
        <v>-2.4075406017863541E-2</v>
      </c>
      <c r="Q56" s="58">
        <f>('FX-rates &amp; Forward'!H57-'FX-rates &amp; Forward'!Q57)/'FX-rates &amp; Forward'!H56</f>
        <v>-1.5098995489853556E-2</v>
      </c>
      <c r="R56" s="58">
        <f>('FX-rates &amp; Forward'!I57-'FX-rates &amp; Forward'!R57)/'FX-rates &amp; Forward'!I56</f>
        <v>-3.7135584963683195E-2</v>
      </c>
      <c r="S56" s="58">
        <f>('FX-rates &amp; Forward'!J57-'FX-rates &amp; Forward'!S57)/'FX-rates &amp; Forward'!J56</f>
        <v>-4.0862118022777213E-2</v>
      </c>
      <c r="U56" s="58">
        <f>'Interest rate'!M56</f>
        <v>5.4345803945961002E-3</v>
      </c>
      <c r="V56" s="58">
        <f>'Interest rate'!N56</f>
        <v>1.5205522240770986E-3</v>
      </c>
      <c r="W56" s="58">
        <f>'Interest rate'!O56</f>
        <v>2.7335263083605454E-3</v>
      </c>
      <c r="X56" s="58">
        <f>'Interest rate'!P56</f>
        <v>3.310912823329959E-3</v>
      </c>
      <c r="Y56" s="58">
        <f>'Interest rate'!Q56</f>
        <v>5.4150536212160816E-5</v>
      </c>
      <c r="Z56" s="58">
        <f>'Interest rate'!R56</f>
        <v>1.2579269787644787E-3</v>
      </c>
      <c r="AA56" s="58">
        <f>'Interest rate'!S56</f>
        <v>1.9171550955763283E-3</v>
      </c>
      <c r="AB56" s="58">
        <f>'Interest rate'!T56</f>
        <v>3.5497045265502347E-3</v>
      </c>
      <c r="AD56" s="58">
        <f>Weights!$Z55*Weights!AA55+Weights!$AI55*Weights!AJ55</f>
        <v>0.25064494325410386</v>
      </c>
      <c r="AE56" s="58">
        <f>Weights!$Z55*Weights!AB55+Weights!$AI55*Weights!AK55</f>
        <v>0.38078570616975166</v>
      </c>
      <c r="AF56" s="58">
        <f>Weights!$Z55*Weights!AC55+Weights!$AI55*Weights!AL55</f>
        <v>0.10512645350646813</v>
      </c>
      <c r="AG56" s="58">
        <f>Weights!$Z55*Weights!AD55+Weights!$AI55*Weights!AM55</f>
        <v>8.8261943291441103E-2</v>
      </c>
      <c r="AH56" s="58">
        <f>Weights!$Z55*Weights!AE55+Weights!$AI55*Weights!AN55</f>
        <v>2.3528814076044961E-2</v>
      </c>
      <c r="AI56" s="58">
        <f>Weights!$Z55*Weights!AF55+Weights!$AI55*Weights!AO55</f>
        <v>5.4465288914334747E-2</v>
      </c>
      <c r="AJ56" s="58">
        <f>Weights!Z55*Weights!AG55+Weights!AI55*Weights!AP55</f>
        <v>8.9700199879778359E-3</v>
      </c>
    </row>
    <row r="57" spans="2:36" x14ac:dyDescent="0.25">
      <c r="B57" s="51">
        <f>'Monthly return GPFG'!C57</f>
        <v>37407</v>
      </c>
      <c r="C57" s="49">
        <f>'Monthly return GPFG'!P57</f>
        <v>-3.3809567769263096E-2</v>
      </c>
      <c r="E57" s="57">
        <f>(('FX-rates &amp; Forward'!D58)/('FX-rates &amp; Forward'!D57))-1</f>
        <v>-5.2452040792069665E-2</v>
      </c>
      <c r="F57" s="57">
        <f>(('FX-rates &amp; Forward'!E58)/('FX-rates &amp; Forward'!E57))-1</f>
        <v>-1.7326471364476181E-2</v>
      </c>
      <c r="G57" s="57">
        <f>(('FX-rates &amp; Forward'!F58)/('FX-rates &amp; Forward'!F57))-1</f>
        <v>-5.4443946371082852E-2</v>
      </c>
      <c r="H57" s="57">
        <f>(('FX-rates &amp; Forward'!G58)/('FX-rates &amp; Forward'!G57))-1</f>
        <v>-1.8204904615478745E-2</v>
      </c>
      <c r="I57" s="57">
        <f>(('FX-rates &amp; Forward'!H58)/('FX-rates &amp; Forward'!H57))-1</f>
        <v>-1.8939321180922453E-2</v>
      </c>
      <c r="J57" s="57">
        <f>(('FX-rates &amp; Forward'!I58)/('FX-rates &amp; Forward'!I57))-1</f>
        <v>-3.1044776119403039E-2</v>
      </c>
      <c r="K57" s="57">
        <f>(('FX-rates &amp; Forward'!J58)/('FX-rates &amp; Forward'!J57))-1</f>
        <v>4.0875396325645852E-4</v>
      </c>
      <c r="M57" s="57">
        <f>('FX-rates &amp; Forward'!D58-'FX-rates &amp; Forward'!M58)/'FX-rates &amp; Forward'!D57</f>
        <v>-5.6360126514152051E-2</v>
      </c>
      <c r="N57" s="57">
        <f>('FX-rates &amp; Forward'!E58-'FX-rates &amp; Forward'!N58)/'FX-rates &amp; Forward'!E57</f>
        <v>-2.0020162176011786E-2</v>
      </c>
      <c r="O57" s="57">
        <f>('FX-rates &amp; Forward'!F58-'FX-rates &amp; Forward'!O58)/'FX-rates &amp; Forward'!F57</f>
        <v>-5.6560605867280393E-2</v>
      </c>
      <c r="P57" s="57">
        <f>('FX-rates &amp; Forward'!G58-'FX-rates &amp; Forward'!P58)/'FX-rates &amp; Forward'!G57</f>
        <v>-2.3585043136476736E-2</v>
      </c>
      <c r="Q57" s="57">
        <f>('FX-rates &amp; Forward'!H58-'FX-rates &amp; Forward'!Q58)/'FX-rates &amp; Forward'!H57</f>
        <v>-2.3110727272491954E-2</v>
      </c>
      <c r="R57" s="57">
        <f>('FX-rates &amp; Forward'!I58-'FX-rates &amp; Forward'!R58)/'FX-rates &amp; Forward'!I57</f>
        <v>-3.4555470872088712E-2</v>
      </c>
      <c r="S57" s="57">
        <f>('FX-rates &amp; Forward'!J58-'FX-rates &amp; Forward'!S58)/'FX-rates &amp; Forward'!J57</f>
        <v>-1.4694548185747213E-3</v>
      </c>
      <c r="U57" s="57">
        <f>'Interest rate'!M57</f>
        <v>5.4188769814262905E-3</v>
      </c>
      <c r="V57" s="57">
        <f>'Interest rate'!N57</f>
        <v>1.5236253769701502E-3</v>
      </c>
      <c r="W57" s="57">
        <f>'Interest rate'!O57</f>
        <v>2.7788012641261073E-3</v>
      </c>
      <c r="X57" s="57">
        <f>'Interest rate'!P57</f>
        <v>3.3340127558512123E-3</v>
      </c>
      <c r="Y57" s="57">
        <f>'Interest rate'!Q57</f>
        <v>4.6862919380386003E-5</v>
      </c>
      <c r="Z57" s="57">
        <f>'Interest rate'!R57</f>
        <v>9.7255584133226769E-4</v>
      </c>
      <c r="AA57" s="57">
        <f>'Interest rate'!S57</f>
        <v>2.1263471279280299E-3</v>
      </c>
      <c r="AB57" s="57">
        <f>'Interest rate'!T57</f>
        <v>3.8497644139487974E-3</v>
      </c>
      <c r="AD57" s="57">
        <f>Weights!$Z56*Weights!AA56+Weights!$AI56*Weights!AJ56</f>
        <v>0.25064494325410386</v>
      </c>
      <c r="AE57" s="57">
        <f>Weights!$Z56*Weights!AB56+Weights!$AI56*Weights!AK56</f>
        <v>0.38078570616975166</v>
      </c>
      <c r="AF57" s="57">
        <f>Weights!$Z56*Weights!AC56+Weights!$AI56*Weights!AL56</f>
        <v>0.10512645350646813</v>
      </c>
      <c r="AG57" s="57">
        <f>Weights!$Z56*Weights!AD56+Weights!$AI56*Weights!AM56</f>
        <v>8.8261943291441103E-2</v>
      </c>
      <c r="AH57" s="57">
        <f>Weights!$Z56*Weights!AE56+Weights!$AI56*Weights!AN56</f>
        <v>2.3528814076044961E-2</v>
      </c>
      <c r="AI57" s="57">
        <f>Weights!$Z56*Weights!AF56+Weights!$AI56*Weights!AO56</f>
        <v>5.4465288914334747E-2</v>
      </c>
      <c r="AJ57" s="57">
        <f>Weights!Z56*Weights!AG56+Weights!AI56*Weights!AP56</f>
        <v>8.9700199879778359E-3</v>
      </c>
    </row>
    <row r="58" spans="2:36" x14ac:dyDescent="0.25">
      <c r="B58" s="52">
        <f>'Monthly return GPFG'!C58</f>
        <v>37437</v>
      </c>
      <c r="C58" s="50">
        <f>'Monthly return GPFG'!P58</f>
        <v>-5.9445287187978993E-2</v>
      </c>
      <c r="E58" s="58">
        <f>(('FX-rates &amp; Forward'!D59)/('FX-rates &amp; Forward'!D58))-1</f>
        <v>-5.9494988773347135E-2</v>
      </c>
      <c r="F58" s="58">
        <f>(('FX-rates &amp; Forward'!E59)/('FX-rates &amp; Forward'!E58))-1</f>
        <v>-2.2157465723071645E-3</v>
      </c>
      <c r="G58" s="58">
        <f>(('FX-rates &amp; Forward'!F59)/('FX-rates &amp; Forward'!F58))-1</f>
        <v>-9.5677283109941724E-3</v>
      </c>
      <c r="H58" s="58">
        <f>(('FX-rates &amp; Forward'!G59)/('FX-rates &amp; Forward'!G58))-1</f>
        <v>-2.2905402246910844E-2</v>
      </c>
      <c r="I58" s="58">
        <f>(('FX-rates &amp; Forward'!H59)/('FX-rates &amp; Forward'!H58))-1</f>
        <v>-8.5952031326480549E-3</v>
      </c>
      <c r="J58" s="58">
        <f>(('FX-rates &amp; Forward'!I59)/('FX-rates &amp; Forward'!I58))-1</f>
        <v>-4.6384011090572996E-2</v>
      </c>
      <c r="K58" s="58">
        <f>(('FX-rates &amp; Forward'!J59)/('FX-rates &amp; Forward'!J58))-1</f>
        <v>-6.7726047970316783E-2</v>
      </c>
      <c r="M58" s="58">
        <f>('FX-rates &amp; Forward'!D59-'FX-rates &amp; Forward'!M59)/'FX-rates &amp; Forward'!D58</f>
        <v>-6.3384314502423142E-2</v>
      </c>
      <c r="N58" s="58">
        <f>('FX-rates &amp; Forward'!E59-'FX-rates &amp; Forward'!N59)/'FX-rates &amp; Forward'!E58</f>
        <v>-4.8485063733441254E-3</v>
      </c>
      <c r="O58" s="58">
        <f>('FX-rates &amp; Forward'!F59-'FX-rates &amp; Forward'!O59)/'FX-rates &amp; Forward'!F58</f>
        <v>-1.164566467024173E-2</v>
      </c>
      <c r="P58" s="58">
        <f>('FX-rates &amp; Forward'!G59-'FX-rates &amp; Forward'!P59)/'FX-rates &amp; Forward'!G58</f>
        <v>-2.8277164572491961E-2</v>
      </c>
      <c r="Q58" s="58">
        <f>('FX-rates &amp; Forward'!H59-'FX-rates &amp; Forward'!Q59)/'FX-rates &amp; Forward'!H58</f>
        <v>-1.3037204178677602E-2</v>
      </c>
      <c r="R58" s="58">
        <f>('FX-rates &amp; Forward'!I59-'FX-rates &amp; Forward'!R59)/'FX-rates &amp; Forward'!I58</f>
        <v>-4.9669554737773187E-2</v>
      </c>
      <c r="S58" s="58">
        <f>('FX-rates &amp; Forward'!J59-'FX-rates &amp; Forward'!S59)/'FX-rates &amp; Forward'!J58</f>
        <v>-6.9289142990210925E-2</v>
      </c>
      <c r="U58" s="58">
        <f>'Interest rate'!M58</f>
        <v>5.6776389607060551E-3</v>
      </c>
      <c r="V58" s="58">
        <f>'Interest rate'!N58</f>
        <v>1.5195278167281501E-3</v>
      </c>
      <c r="W58" s="58">
        <f>'Interest rate'!O58</f>
        <v>2.7822363920366744E-3</v>
      </c>
      <c r="X58" s="58">
        <f>'Interest rate'!P58</f>
        <v>3.2423338369482746E-3</v>
      </c>
      <c r="Y58" s="58">
        <f>'Interest rate'!Q58</f>
        <v>4.4264222142320619E-5</v>
      </c>
      <c r="Z58" s="58">
        <f>'Interest rate'!R58</f>
        <v>9.6294201280922032E-4</v>
      </c>
      <c r="AA58" s="58">
        <f>'Interest rate'!S58</f>
        <v>2.2077195990259924E-3</v>
      </c>
      <c r="AB58" s="58">
        <f>'Interest rate'!T58</f>
        <v>4.0118658983030464E-3</v>
      </c>
      <c r="AD58" s="58">
        <f>Weights!$Z57*Weights!AA57+Weights!$AI57*Weights!AJ57</f>
        <v>0.25064494325410386</v>
      </c>
      <c r="AE58" s="58">
        <f>Weights!$Z57*Weights!AB57+Weights!$AI57*Weights!AK57</f>
        <v>0.38078570616975166</v>
      </c>
      <c r="AF58" s="58">
        <f>Weights!$Z57*Weights!AC57+Weights!$AI57*Weights!AL57</f>
        <v>0.10512645350646813</v>
      </c>
      <c r="AG58" s="58">
        <f>Weights!$Z57*Weights!AD57+Weights!$AI57*Weights!AM57</f>
        <v>8.8261943291441103E-2</v>
      </c>
      <c r="AH58" s="58">
        <f>Weights!$Z57*Weights!AE57+Weights!$AI57*Weights!AN57</f>
        <v>2.3528814076044961E-2</v>
      </c>
      <c r="AI58" s="58">
        <f>Weights!$Z57*Weights!AF57+Weights!$AI57*Weights!AO57</f>
        <v>5.4465288914334747E-2</v>
      </c>
      <c r="AJ58" s="58">
        <f>Weights!Z57*Weights!AG57+Weights!AI57*Weights!AP57</f>
        <v>8.9700199879778359E-3</v>
      </c>
    </row>
    <row r="59" spans="2:36" x14ac:dyDescent="0.25">
      <c r="B59" s="51">
        <f>'Monthly return GPFG'!C59</f>
        <v>37468</v>
      </c>
      <c r="C59" s="49">
        <f>'Monthly return GPFG'!P59</f>
        <v>-2.1663407536886857E-2</v>
      </c>
      <c r="E59" s="57">
        <f>(('FX-rates &amp; Forward'!D60)/('FX-rates &amp; Forward'!D59))-1</f>
        <v>1.8605457600896269E-2</v>
      </c>
      <c r="F59" s="57">
        <f>(('FX-rates &amp; Forward'!E60)/('FX-rates &amp; Forward'!E59))-1</f>
        <v>2.3283357110170932E-3</v>
      </c>
      <c r="G59" s="57">
        <f>(('FX-rates &amp; Forward'!F60)/('FX-rates &amp; Forward'!F59))-1</f>
        <v>3.7944388842957144E-2</v>
      </c>
      <c r="H59" s="57">
        <f>(('FX-rates &amp; Forward'!G60)/('FX-rates &amp; Forward'!G59))-1</f>
        <v>1.6218285039947711E-2</v>
      </c>
      <c r="I59" s="57">
        <f>(('FX-rates &amp; Forward'!H60)/('FX-rates &amp; Forward'!H59))-1</f>
        <v>1.4061142270321625E-2</v>
      </c>
      <c r="J59" s="57">
        <f>(('FX-rates &amp; Forward'!I60)/('FX-rates &amp; Forward'!I59))-1</f>
        <v>-2.9034667958891092E-2</v>
      </c>
      <c r="K59" s="57">
        <f>(('FX-rates &amp; Forward'!J60)/('FX-rates &amp; Forward'!J59))-1</f>
        <v>-1.7684754154673521E-2</v>
      </c>
      <c r="M59" s="57">
        <f>('FX-rates &amp; Forward'!D60-'FX-rates &amp; Forward'!M60)/'FX-rates &amp; Forward'!D59</f>
        <v>1.4453655236101249E-2</v>
      </c>
      <c r="N59" s="57">
        <f>('FX-rates &amp; Forward'!E60-'FX-rates &amp; Forward'!N60)/'FX-rates &amp; Forward'!E59</f>
        <v>-5.5903351391744377E-4</v>
      </c>
      <c r="O59" s="57">
        <f>('FX-rates &amp; Forward'!F60-'FX-rates &amp; Forward'!O60)/'FX-rates &amp; Forward'!F59</f>
        <v>3.5516954272444418E-2</v>
      </c>
      <c r="P59" s="57">
        <f>('FX-rates &amp; Forward'!G60-'FX-rates &amp; Forward'!P60)/'FX-rates &amp; Forward'!G59</f>
        <v>1.0585159647297854E-2</v>
      </c>
      <c r="Q59" s="57">
        <f>('FX-rates &amp; Forward'!H60-'FX-rates &amp; Forward'!Q60)/'FX-rates &amp; Forward'!H59</f>
        <v>9.3509809346619156E-3</v>
      </c>
      <c r="R59" s="57">
        <f>('FX-rates &amp; Forward'!I60-'FX-rates &amp; Forward'!R60)/'FX-rates &amp; Forward'!I59</f>
        <v>-3.2496943586810177E-2</v>
      </c>
      <c r="S59" s="57">
        <f>('FX-rates &amp; Forward'!J60-'FX-rates &amp; Forward'!S60)/'FX-rates &amp; Forward'!J59</f>
        <v>-1.9343871062532606E-2</v>
      </c>
      <c r="U59" s="57">
        <f>'Interest rate'!M59</f>
        <v>5.8106552987937654E-3</v>
      </c>
      <c r="V59" s="57">
        <f>'Interest rate'!N59</f>
        <v>1.504160323205328E-3</v>
      </c>
      <c r="W59" s="57">
        <f>'Interest rate'!O59</f>
        <v>2.7436342748847764E-3</v>
      </c>
      <c r="X59" s="57">
        <f>'Interest rate'!P59</f>
        <v>3.2202161473293689E-3</v>
      </c>
      <c r="Y59" s="57">
        <f>'Interest rate'!Q59</f>
        <v>4.2698304607347026E-5</v>
      </c>
      <c r="Z59" s="57">
        <f>'Interest rate'!R59</f>
        <v>6.3665759788111842E-4</v>
      </c>
      <c r="AA59" s="57">
        <f>'Interest rate'!S59</f>
        <v>2.2890194591469459E-3</v>
      </c>
      <c r="AB59" s="57">
        <f>'Interest rate'!T59</f>
        <v>3.9495655178509725E-3</v>
      </c>
      <c r="AD59" s="57">
        <f>Weights!$Z58*Weights!AA58+Weights!$AI58*Weights!AJ58</f>
        <v>0.25064494325410386</v>
      </c>
      <c r="AE59" s="57">
        <f>Weights!$Z58*Weights!AB58+Weights!$AI58*Weights!AK58</f>
        <v>0.38078570616975166</v>
      </c>
      <c r="AF59" s="57">
        <f>Weights!$Z58*Weights!AC58+Weights!$AI58*Weights!AL58</f>
        <v>0.10512645350646813</v>
      </c>
      <c r="AG59" s="57">
        <f>Weights!$Z58*Weights!AD58+Weights!$AI58*Weights!AM58</f>
        <v>8.8261943291441103E-2</v>
      </c>
      <c r="AH59" s="57">
        <f>Weights!$Z58*Weights!AE58+Weights!$AI58*Weights!AN58</f>
        <v>2.3528814076044961E-2</v>
      </c>
      <c r="AI59" s="57">
        <f>Weights!$Z58*Weights!AF58+Weights!$AI58*Weights!AO58</f>
        <v>5.4465288914334747E-2</v>
      </c>
      <c r="AJ59" s="57">
        <f>Weights!Z58*Weights!AG58+Weights!AI58*Weights!AP58</f>
        <v>8.9700199879778359E-3</v>
      </c>
    </row>
    <row r="60" spans="2:36" x14ac:dyDescent="0.25">
      <c r="B60" s="52">
        <f>'Monthly return GPFG'!C60</f>
        <v>37499</v>
      </c>
      <c r="C60" s="50">
        <f>'Monthly return GPFG'!P60</f>
        <v>-6.6030909335218491E-3</v>
      </c>
      <c r="E60" s="58">
        <f>(('FX-rates &amp; Forward'!D61)/('FX-rates &amp; Forward'!D60))-1</f>
        <v>-1.2936508975685101E-2</v>
      </c>
      <c r="F60" s="58">
        <f>(('FX-rates &amp; Forward'!E61)/('FX-rates &amp; Forward'!E60))-1</f>
        <v>-6.5659617321248698E-3</v>
      </c>
      <c r="G60" s="58">
        <f>(('FX-rates &amp; Forward'!F61)/('FX-rates &amp; Forward'!F60))-1</f>
        <v>-2.0626336309898186E-2</v>
      </c>
      <c r="H60" s="58">
        <f>(('FX-rates &amp; Forward'!G61)/('FX-rates &amp; Forward'!G60))-1</f>
        <v>-1.2711066474169197E-3</v>
      </c>
      <c r="I60" s="58">
        <f>(('FX-rates &amp; Forward'!H61)/('FX-rates &amp; Forward'!H60))-1</f>
        <v>-2.4402118875126666E-2</v>
      </c>
      <c r="J60" s="58">
        <f>(('FX-rates &amp; Forward'!I61)/('FX-rates &amp; Forward'!I60))-1</f>
        <v>4.1589552704346389E-4</v>
      </c>
      <c r="K60" s="58">
        <f>(('FX-rates &amp; Forward'!J61)/('FX-rates &amp; Forward'!J60))-1</f>
        <v>1.5675871216689341E-3</v>
      </c>
      <c r="M60" s="58">
        <f>('FX-rates &amp; Forward'!D61-'FX-rates &amp; Forward'!M61)/'FX-rates &amp; Forward'!D60</f>
        <v>-1.7236536021202991E-2</v>
      </c>
      <c r="N60" s="58">
        <f>('FX-rates &amp; Forward'!E61-'FX-rates &amp; Forward'!N61)/'FX-rates &amp; Forward'!E60</f>
        <v>-9.624590995951407E-3</v>
      </c>
      <c r="O60" s="58">
        <f>('FX-rates &amp; Forward'!F61-'FX-rates &amp; Forward'!O61)/'FX-rates &amp; Forward'!F60</f>
        <v>-2.3208460463468791E-2</v>
      </c>
      <c r="P60" s="58">
        <f>('FX-rates &amp; Forward'!G61-'FX-rates &amp; Forward'!P61)/'FX-rates &amp; Forward'!G60</f>
        <v>-7.0388173701342012E-3</v>
      </c>
      <c r="Q60" s="58">
        <f>('FX-rates &amp; Forward'!H61-'FX-rates &amp; Forward'!Q61)/'FX-rates &amp; Forward'!H60</f>
        <v>-2.9572824606948531E-2</v>
      </c>
      <c r="R60" s="58">
        <f>('FX-rates &amp; Forward'!I61-'FX-rates &amp; Forward'!R61)/'FX-rates &amp; Forward'!I60</f>
        <v>-3.0976976294964389E-3</v>
      </c>
      <c r="S60" s="58">
        <f>('FX-rates &amp; Forward'!J61-'FX-rates &amp; Forward'!S61)/'FX-rates &amp; Forward'!J60</f>
        <v>-2.8618108030529609E-4</v>
      </c>
      <c r="U60" s="58">
        <f>'Interest rate'!M60</f>
        <v>5.7559072994648464E-3</v>
      </c>
      <c r="V60" s="58">
        <f>'Interest rate'!N60</f>
        <v>1.504160323205328E-3</v>
      </c>
      <c r="W60" s="58">
        <f>'Interest rate'!O60</f>
        <v>2.7372704298511685E-3</v>
      </c>
      <c r="X60" s="58">
        <f>'Interest rate'!P60</f>
        <v>3.2827832677899682E-3</v>
      </c>
      <c r="Y60" s="58">
        <f>'Interest rate'!Q60</f>
        <v>4.478063584079095E-5</v>
      </c>
      <c r="Z60" s="58">
        <f>'Interest rate'!R60</f>
        <v>5.6629122807350107E-4</v>
      </c>
      <c r="AA60" s="58">
        <f>'Interest rate'!S60</f>
        <v>2.4365234633370036E-3</v>
      </c>
      <c r="AB60" s="58">
        <f>'Interest rate'!T60</f>
        <v>3.887142729790849E-3</v>
      </c>
      <c r="AD60" s="58">
        <f>Weights!$Z59*Weights!AA59+Weights!$AI59*Weights!AJ59</f>
        <v>0.25064494325410386</v>
      </c>
      <c r="AE60" s="58">
        <f>Weights!$Z59*Weights!AB59+Weights!$AI59*Weights!AK59</f>
        <v>0.38078570616975166</v>
      </c>
      <c r="AF60" s="58">
        <f>Weights!$Z59*Weights!AC59+Weights!$AI59*Weights!AL59</f>
        <v>0.10512645350646813</v>
      </c>
      <c r="AG60" s="58">
        <f>Weights!$Z59*Weights!AD59+Weights!$AI59*Weights!AM59</f>
        <v>8.8261943291441103E-2</v>
      </c>
      <c r="AH60" s="58">
        <f>Weights!$Z59*Weights!AE59+Weights!$AI59*Weights!AN59</f>
        <v>2.3528814076044961E-2</v>
      </c>
      <c r="AI60" s="58">
        <f>Weights!$Z59*Weights!AF59+Weights!$AI59*Weights!AO59</f>
        <v>5.4465288914334747E-2</v>
      </c>
      <c r="AJ60" s="58">
        <f>Weights!Z59*Weights!AG59+Weights!AI59*Weights!AP59</f>
        <v>8.9700199879778359E-3</v>
      </c>
    </row>
    <row r="61" spans="2:36" x14ac:dyDescent="0.25">
      <c r="B61" s="51">
        <f>'Monthly return GPFG'!C61</f>
        <v>37529</v>
      </c>
      <c r="C61" s="49">
        <f>'Monthly return GPFG'!P61</f>
        <v>-5.2710985339177743E-2</v>
      </c>
      <c r="E61" s="57">
        <f>(('FX-rates &amp; Forward'!D62)/('FX-rates &amp; Forward'!D61))-1</f>
        <v>-1.7682562844067107E-2</v>
      </c>
      <c r="F61" s="57">
        <f>(('FX-rates &amp; Forward'!E62)/('FX-rates &amp; Forward'!E61))-1</f>
        <v>-1.2772686724515481E-2</v>
      </c>
      <c r="G61" s="57">
        <f>(('FX-rates &amp; Forward'!F62)/('FX-rates &amp; Forward'!F61))-1</f>
        <v>-5.2223791789735019E-3</v>
      </c>
      <c r="H61" s="57">
        <f>(('FX-rates &amp; Forward'!G62)/('FX-rates &amp; Forward'!G61))-1</f>
        <v>-4.4419653379004775E-2</v>
      </c>
      <c r="I61" s="57">
        <f>(('FX-rates &amp; Forward'!H62)/('FX-rates &amp; Forward'!H61))-1</f>
        <v>6.2680906278071991E-3</v>
      </c>
      <c r="J61" s="57">
        <f>(('FX-rates &amp; Forward'!I62)/('FX-rates &amp; Forward'!I61))-1</f>
        <v>-1.6088465775634497E-2</v>
      </c>
      <c r="K61" s="57">
        <f>(('FX-rates &amp; Forward'!J62)/('FX-rates &amp; Forward'!J61))-1</f>
        <v>-2.2032265831928743E-2</v>
      </c>
      <c r="M61" s="57">
        <f>('FX-rates &amp; Forward'!D62-'FX-rates &amp; Forward'!M62)/'FX-rates &amp; Forward'!D61</f>
        <v>-2.1927924116343204E-2</v>
      </c>
      <c r="N61" s="57">
        <f>('FX-rates &amp; Forward'!E62-'FX-rates &amp; Forward'!N62)/'FX-rates &amp; Forward'!E61</f>
        <v>-1.5783083324533688E-2</v>
      </c>
      <c r="O61" s="57">
        <f>('FX-rates &amp; Forward'!F62-'FX-rates &amp; Forward'!O62)/'FX-rates &amp; Forward'!F61</f>
        <v>-7.6874110452831131E-3</v>
      </c>
      <c r="P61" s="57">
        <f>('FX-rates &amp; Forward'!G62-'FX-rates &amp; Forward'!P62)/'FX-rates &amp; Forward'!G61</f>
        <v>-5.0130524306197556E-2</v>
      </c>
      <c r="Q61" s="57">
        <f>('FX-rates &amp; Forward'!H62-'FX-rates &amp; Forward'!Q62)/'FX-rates &amp; Forward'!H61</f>
        <v>1.0814117271800221E-3</v>
      </c>
      <c r="R61" s="57">
        <f>('FX-rates &amp; Forward'!I62-'FX-rates &amp; Forward'!R62)/'FX-rates &amp; Forward'!I61</f>
        <v>-1.9399781513273054E-2</v>
      </c>
      <c r="S61" s="57">
        <f>('FX-rates &amp; Forward'!J62-'FX-rates &amp; Forward'!S62)/'FX-rates &amp; Forward'!J61</f>
        <v>-2.3893794374462252E-2</v>
      </c>
      <c r="U61" s="57">
        <f>'Interest rate'!M61</f>
        <v>5.7637304495372632E-3</v>
      </c>
      <c r="V61" s="57">
        <f>'Interest rate'!N61</f>
        <v>1.4969879384583162E-3</v>
      </c>
      <c r="W61" s="57">
        <f>'Interest rate'!O61</f>
        <v>2.7228106399954655E-3</v>
      </c>
      <c r="X61" s="57">
        <f>'Interest rate'!P61</f>
        <v>3.2259994356986788E-3</v>
      </c>
      <c r="Y61" s="57">
        <f>'Interest rate'!Q61</f>
        <v>4.478063584079095E-5</v>
      </c>
      <c r="Z61" s="57">
        <f>'Interest rate'!R61</f>
        <v>5.9527220818011983E-4</v>
      </c>
      <c r="AA61" s="57">
        <f>'Interest rate'!S61</f>
        <v>2.3174572809043781E-3</v>
      </c>
      <c r="AB61" s="57">
        <f>'Interest rate'!T61</f>
        <v>3.8622255536771011E-3</v>
      </c>
      <c r="AD61" s="57">
        <f>Weights!$Z60*Weights!AA60+Weights!$AI60*Weights!AJ60</f>
        <v>0.25064494325410386</v>
      </c>
      <c r="AE61" s="57">
        <f>Weights!$Z60*Weights!AB60+Weights!$AI60*Weights!AK60</f>
        <v>0.38078570616975166</v>
      </c>
      <c r="AF61" s="57">
        <f>Weights!$Z60*Weights!AC60+Weights!$AI60*Weights!AL60</f>
        <v>0.10512645350646813</v>
      </c>
      <c r="AG61" s="57">
        <f>Weights!$Z60*Weights!AD60+Weights!$AI60*Weights!AM60</f>
        <v>8.8261943291441103E-2</v>
      </c>
      <c r="AH61" s="57">
        <f>Weights!$Z60*Weights!AE60+Weights!$AI60*Weights!AN60</f>
        <v>2.3528814076044961E-2</v>
      </c>
      <c r="AI61" s="57">
        <f>Weights!$Z60*Weights!AF60+Weights!$AI60*Weights!AO60</f>
        <v>5.4465288914334747E-2</v>
      </c>
      <c r="AJ61" s="57">
        <f>Weights!Z60*Weights!AG60+Weights!AI60*Weights!AP60</f>
        <v>8.9700199879778359E-3</v>
      </c>
    </row>
    <row r="62" spans="2:36" x14ac:dyDescent="0.25">
      <c r="B62" s="52">
        <f>'Monthly return GPFG'!C62</f>
        <v>37560</v>
      </c>
      <c r="C62" s="50">
        <f>'Monthly return GPFG'!P62</f>
        <v>2.0619472730693835E-2</v>
      </c>
      <c r="E62" s="58">
        <f>(('FX-rates &amp; Forward'!D63)/('FX-rates &amp; Forward'!D62))-1</f>
        <v>3.9026629935721147E-3</v>
      </c>
      <c r="F62" s="58">
        <f>(('FX-rates &amp; Forward'!E63)/('FX-rates &amp; Forward'!E62))-1</f>
        <v>7.981818430744303E-3</v>
      </c>
      <c r="G62" s="58">
        <f>(('FX-rates &amp; Forward'!F63)/('FX-rates &amp; Forward'!F62))-1</f>
        <v>1.5491200137698335E-3</v>
      </c>
      <c r="H62" s="58">
        <f>(('FX-rates &amp; Forward'!G63)/('FX-rates &amp; Forward'!G62))-1</f>
        <v>-1.9567219152855087E-3</v>
      </c>
      <c r="I62" s="58">
        <f>(('FX-rates &amp; Forward'!H63)/('FX-rates &amp; Forward'!H62))-1</f>
        <v>-2.3210141046240418E-3</v>
      </c>
      <c r="J62" s="58">
        <f>(('FX-rates &amp; Forward'!I63)/('FX-rates &amp; Forward'!I62))-1</f>
        <v>5.9364106897643598E-3</v>
      </c>
      <c r="K62" s="58">
        <f>(('FX-rates &amp; Forward'!J63)/('FX-rates &amp; Forward'!J62))-1</f>
        <v>1.7518158315893206E-2</v>
      </c>
      <c r="M62" s="58">
        <f>('FX-rates &amp; Forward'!D63-'FX-rates &amp; Forward'!M63)/'FX-rates &amp; Forward'!D62</f>
        <v>-3.577018027932553E-4</v>
      </c>
      <c r="N62" s="58">
        <f>('FX-rates &amp; Forward'!E63-'FX-rates &amp; Forward'!N63)/'FX-rates &amp; Forward'!E62</f>
        <v>4.9491559867725346E-3</v>
      </c>
      <c r="O62" s="58">
        <f>('FX-rates &amp; Forward'!F63-'FX-rates &amp; Forward'!O63)/'FX-rates &amp; Forward'!F62</f>
        <v>-9.8045060667458156E-4</v>
      </c>
      <c r="P62" s="58">
        <f>('FX-rates &amp; Forward'!G63-'FX-rates &amp; Forward'!P63)/'FX-rates &amp; Forward'!G62</f>
        <v>-7.6754156422406935E-3</v>
      </c>
      <c r="Q62" s="58">
        <f>('FX-rates &amp; Forward'!H63-'FX-rates &amp; Forward'!Q63)/'FX-rates &amp; Forward'!H62</f>
        <v>-7.4863975367795632E-3</v>
      </c>
      <c r="R62" s="58">
        <f>('FX-rates &amp; Forward'!I63-'FX-rates &amp; Forward'!R63)/'FX-rates &amp; Forward'!I62</f>
        <v>2.4981056461886369E-3</v>
      </c>
      <c r="S62" s="58">
        <f>('FX-rates &amp; Forward'!J63-'FX-rates &amp; Forward'!S63)/'FX-rates &amp; Forward'!J62</f>
        <v>1.562396920561821E-2</v>
      </c>
      <c r="U62" s="58">
        <f>'Interest rate'!M62</f>
        <v>5.7559072994648464E-3</v>
      </c>
      <c r="V62" s="58">
        <f>'Interest rate'!N62</f>
        <v>1.4190799406974541E-3</v>
      </c>
      <c r="W62" s="58">
        <f>'Interest rate'!O62</f>
        <v>2.705929896404502E-3</v>
      </c>
      <c r="X62" s="58">
        <f>'Interest rate'!P62</f>
        <v>3.2272541758593398E-3</v>
      </c>
      <c r="Y62" s="58">
        <f>'Interest rate'!Q62</f>
        <v>4.478063584079095E-5</v>
      </c>
      <c r="Z62" s="58">
        <f>'Interest rate'!R62</f>
        <v>5.607672336425118E-4</v>
      </c>
      <c r="AA62" s="58">
        <f>'Interest rate'!S62</f>
        <v>2.3133952782865563E-3</v>
      </c>
      <c r="AB62" s="58">
        <f>'Interest rate'!T62</f>
        <v>3.8622255536771011E-3</v>
      </c>
      <c r="AD62" s="58">
        <f>Weights!$Z61*Weights!AA61+Weights!$AI61*Weights!AJ61</f>
        <v>0.25064494325410386</v>
      </c>
      <c r="AE62" s="58">
        <f>Weights!$Z61*Weights!AB61+Weights!$AI61*Weights!AK61</f>
        <v>0.38078570616975166</v>
      </c>
      <c r="AF62" s="58">
        <f>Weights!$Z61*Weights!AC61+Weights!$AI61*Weights!AL61</f>
        <v>0.10512645350646813</v>
      </c>
      <c r="AG62" s="58">
        <f>Weights!$Z61*Weights!AD61+Weights!$AI61*Weights!AM61</f>
        <v>8.8261943291441103E-2</v>
      </c>
      <c r="AH62" s="58">
        <f>Weights!$Z61*Weights!AE61+Weights!$AI61*Weights!AN61</f>
        <v>2.3528814076044961E-2</v>
      </c>
      <c r="AI62" s="58">
        <f>Weights!$Z61*Weights!AF61+Weights!$AI61*Weights!AO61</f>
        <v>5.4465288914334747E-2</v>
      </c>
      <c r="AJ62" s="58">
        <f>Weights!Z61*Weights!AG61+Weights!AI61*Weights!AP61</f>
        <v>8.9700199879778359E-3</v>
      </c>
    </row>
    <row r="63" spans="2:36" x14ac:dyDescent="0.25">
      <c r="B63" s="51">
        <f>'Monthly return GPFG'!C63</f>
        <v>37590</v>
      </c>
      <c r="C63" s="49">
        <f>'Monthly return GPFG'!P63</f>
        <v>1.4420337689575735E-3</v>
      </c>
      <c r="E63" s="57">
        <f>(('FX-rates &amp; Forward'!D64)/('FX-rates &amp; Forward'!D63))-1</f>
        <v>-1.4985001546925614E-2</v>
      </c>
      <c r="F63" s="57">
        <f>(('FX-rates &amp; Forward'!E64)/('FX-rates &amp; Forward'!E63))-1</f>
        <v>-1.2088449418667935E-2</v>
      </c>
      <c r="G63" s="57">
        <f>(('FX-rates &amp; Forward'!F64)/('FX-rates &amp; Forward'!F63))-1</f>
        <v>-2.1138560687432806E-2</v>
      </c>
      <c r="H63" s="57">
        <f>(('FX-rates &amp; Forward'!G64)/('FX-rates &amp; Forward'!G63))-1</f>
        <v>-1.5552663228825203E-2</v>
      </c>
      <c r="I63" s="57">
        <f>(('FX-rates &amp; Forward'!H64)/('FX-rates &amp; Forward'!H63))-1</f>
        <v>-1.8074445239799619E-2</v>
      </c>
      <c r="J63" s="57">
        <f>(('FX-rates &amp; Forward'!I64)/('FX-rates &amp; Forward'!I63))-1</f>
        <v>-2.1463373655913998E-2</v>
      </c>
      <c r="K63" s="57">
        <f>(('FX-rates &amp; Forward'!J64)/('FX-rates &amp; Forward'!J63))-1</f>
        <v>-8.3239567831777661E-3</v>
      </c>
      <c r="M63" s="57">
        <f>('FX-rates &amp; Forward'!D64-'FX-rates &amp; Forward'!M64)/'FX-rates &amp; Forward'!D63</f>
        <v>-1.9315683322056458E-2</v>
      </c>
      <c r="N63" s="57">
        <f>('FX-rates &amp; Forward'!E64-'FX-rates &amp; Forward'!N64)/'FX-rates &amp; Forward'!E63</f>
        <v>-1.513019606853116E-2</v>
      </c>
      <c r="O63" s="57">
        <f>('FX-rates &amp; Forward'!F64-'FX-rates &amp; Forward'!O64)/'FX-rates &amp; Forward'!F63</f>
        <v>-2.3659079456315998E-2</v>
      </c>
      <c r="P63" s="57">
        <f>('FX-rates &amp; Forward'!G64-'FX-rates &amp; Forward'!P64)/'FX-rates &amp; Forward'!G63</f>
        <v>-2.126353415601796E-2</v>
      </c>
      <c r="Q63" s="57">
        <f>('FX-rates &amp; Forward'!H64-'FX-rates &amp; Forward'!Q64)/'FX-rates &amp; Forward'!H63</f>
        <v>-2.3266673674046476E-2</v>
      </c>
      <c r="R63" s="57">
        <f>('FX-rates &amp; Forward'!I64-'FX-rates &amp; Forward'!R64)/'FX-rates &amp; Forward'!I63</f>
        <v>-2.4897940167142259E-2</v>
      </c>
      <c r="S63" s="57">
        <f>('FX-rates &amp; Forward'!J64-'FX-rates &amp; Forward'!S64)/'FX-rates &amp; Forward'!J63</f>
        <v>-1.0210352841903378E-2</v>
      </c>
      <c r="U63" s="57">
        <f>'Interest rate'!M63</f>
        <v>5.8262915652540492E-3</v>
      </c>
      <c r="V63" s="57">
        <f>'Interest rate'!N63</f>
        <v>1.1911239978537047E-3</v>
      </c>
      <c r="W63" s="57">
        <f>'Interest rate'!O63</f>
        <v>2.6121432022319091E-3</v>
      </c>
      <c r="X63" s="57">
        <f>'Interest rate'!P63</f>
        <v>3.2737397821989145E-3</v>
      </c>
      <c r="Y63" s="57">
        <f>'Interest rate'!Q63</f>
        <v>4.99862552685304E-5</v>
      </c>
      <c r="Z63" s="57">
        <f>'Interest rate'!R63</f>
        <v>6.1320267062070499E-4</v>
      </c>
      <c r="AA63" s="57">
        <f>'Interest rate'!S63</f>
        <v>2.3039138595752906E-3</v>
      </c>
      <c r="AB63" s="57">
        <f>'Interest rate'!T63</f>
        <v>3.8497644139487974E-3</v>
      </c>
      <c r="AD63" s="57">
        <f>Weights!$Z62*Weights!AA62+Weights!$AI62*Weights!AJ62</f>
        <v>0.25064494325410386</v>
      </c>
      <c r="AE63" s="57">
        <f>Weights!$Z62*Weights!AB62+Weights!$AI62*Weights!AK62</f>
        <v>0.38078570616975166</v>
      </c>
      <c r="AF63" s="57">
        <f>Weights!$Z62*Weights!AC62+Weights!$AI62*Weights!AL62</f>
        <v>0.10512645350646813</v>
      </c>
      <c r="AG63" s="57">
        <f>Weights!$Z62*Weights!AD62+Weights!$AI62*Weights!AM62</f>
        <v>8.8261943291441103E-2</v>
      </c>
      <c r="AH63" s="57">
        <f>Weights!$Z62*Weights!AE62+Weights!$AI62*Weights!AN62</f>
        <v>2.3528814076044961E-2</v>
      </c>
      <c r="AI63" s="57">
        <f>Weights!$Z62*Weights!AF62+Weights!$AI62*Weights!AO62</f>
        <v>5.4465288914334747E-2</v>
      </c>
      <c r="AJ63" s="57">
        <f>Weights!Z62*Weights!AG62+Weights!AI62*Weights!AP62</f>
        <v>8.9700199879778359E-3</v>
      </c>
    </row>
    <row r="64" spans="2:36" x14ac:dyDescent="0.25">
      <c r="B64" s="53">
        <f>'Monthly return GPFG'!C64</f>
        <v>37621</v>
      </c>
      <c r="C64" s="54">
        <f>'Monthly return GPFG'!P64</f>
        <v>-4.5586080663617551E-2</v>
      </c>
      <c r="E64" s="59">
        <f>(('FX-rates &amp; Forward'!D65)/('FX-rates &amp; Forward'!D64))-1</f>
        <v>-5.2671828697065326E-2</v>
      </c>
      <c r="F64" s="59">
        <f>(('FX-rates &amp; Forward'!E65)/('FX-rates &amp; Forward'!E64))-1</f>
        <v>3.4371820606593495E-4</v>
      </c>
      <c r="G64" s="59">
        <f>(('FX-rates &amp; Forward'!F65)/('FX-rates &amp; Forward'!F64))-1</f>
        <v>-1.9751569152438364E-2</v>
      </c>
      <c r="H64" s="59">
        <f>(('FX-rates &amp; Forward'!G65)/('FX-rates &amp; Forward'!G64))-1</f>
        <v>-2.3379579267986506E-2</v>
      </c>
      <c r="I64" s="59">
        <f>(('FX-rates &amp; Forward'!H65)/('FX-rates &amp; Forward'!H64))-1</f>
        <v>1.5126663021687525E-2</v>
      </c>
      <c r="J64" s="59">
        <f>(('FX-rates &amp; Forward'!I65)/('FX-rates &amp; Forward'!I64))-1</f>
        <v>-5.3697901017298322E-2</v>
      </c>
      <c r="K64" s="59">
        <f>(('FX-rates &amp; Forward'!J65)/('FX-rates &amp; Forward'!J64))-1</f>
        <v>-4.9911547611785623E-2</v>
      </c>
      <c r="M64" s="59">
        <f>('FX-rates &amp; Forward'!D65-'FX-rates &amp; Forward'!M65)/'FX-rates &amp; Forward'!D64</f>
        <v>-5.7301481773584455E-2</v>
      </c>
      <c r="N64" s="59">
        <f>('FX-rates &amp; Forward'!E65-'FX-rates &amp; Forward'!N65)/'FX-rates &amp; Forward'!E64</f>
        <v>-2.8620562150940883E-3</v>
      </c>
      <c r="O64" s="59">
        <f>('FX-rates &amp; Forward'!F65-'FX-rates &amp; Forward'!O65)/'FX-rates &amp; Forward'!F64</f>
        <v>-2.2295791812556295E-2</v>
      </c>
      <c r="P64" s="59">
        <f>('FX-rates &amp; Forward'!G65-'FX-rates &amp; Forward'!P65)/'FX-rates &amp; Forward'!G64</f>
        <v>-2.915559585653232E-2</v>
      </c>
      <c r="Q64" s="59">
        <f>('FX-rates &amp; Forward'!H65-'FX-rates &amp; Forward'!Q65)/'FX-rates &amp; Forward'!H64</f>
        <v>9.9167688480751876E-3</v>
      </c>
      <c r="R64" s="59">
        <f>('FX-rates &amp; Forward'!I65-'FX-rates &amp; Forward'!R65)/'FX-rates &amp; Forward'!I64</f>
        <v>-5.7212182122033453E-2</v>
      </c>
      <c r="S64" s="59">
        <f>('FX-rates &amp; Forward'!J65-'FX-rates &amp; Forward'!S65)/'FX-rates &amp; Forward'!J64</f>
        <v>-5.1880494780348375E-2</v>
      </c>
      <c r="U64" s="59">
        <f>'Interest rate'!M64</f>
        <v>5.3481782152988711E-3</v>
      </c>
      <c r="V64" s="59">
        <f>'Interest rate'!N64</f>
        <v>1.1427897418165855E-3</v>
      </c>
      <c r="W64" s="59">
        <f>'Interest rate'!O64</f>
        <v>2.3823922364891725E-3</v>
      </c>
      <c r="X64" s="59">
        <f>'Interest rate'!P64</f>
        <v>3.3179438569039821E-3</v>
      </c>
      <c r="Y64" s="59">
        <f>'Interest rate'!Q64</f>
        <v>4.1657121104599071E-5</v>
      </c>
      <c r="Z64" s="59">
        <f>'Interest rate'!R64</f>
        <v>5.0415801716563458E-4</v>
      </c>
      <c r="AA64" s="59">
        <f>'Interest rate'!S64</f>
        <v>2.2876623469241242E-3</v>
      </c>
      <c r="AB64" s="59">
        <f>'Interest rate'!T64</f>
        <v>3.8372216769584355E-3</v>
      </c>
      <c r="AD64" s="59">
        <f>Weights!$Z63*Weights!AA63+Weights!$AI63*Weights!AJ63</f>
        <v>0.25064494325410386</v>
      </c>
      <c r="AE64" s="59">
        <f>Weights!$Z63*Weights!AB63+Weights!$AI63*Weights!AK63</f>
        <v>0.38078570616975166</v>
      </c>
      <c r="AF64" s="59">
        <f>Weights!$Z63*Weights!AC63+Weights!$AI63*Weights!AL63</f>
        <v>0.10512645350646813</v>
      </c>
      <c r="AG64" s="59">
        <f>Weights!$Z63*Weights!AD63+Weights!$AI63*Weights!AM63</f>
        <v>8.8261943291441103E-2</v>
      </c>
      <c r="AH64" s="59">
        <f>Weights!$Z63*Weights!AE63+Weights!$AI63*Weights!AN63</f>
        <v>2.3528814076044961E-2</v>
      </c>
      <c r="AI64" s="59">
        <f>Weights!$Z63*Weights!AF63+Weights!$AI63*Weights!AO63</f>
        <v>5.4465288914334747E-2</v>
      </c>
      <c r="AJ64" s="59">
        <f>Weights!Z63*Weights!AG63+Weights!AI63*Weights!AP63</f>
        <v>8.9700199879778359E-3</v>
      </c>
    </row>
    <row r="65" spans="2:36" x14ac:dyDescent="0.25">
      <c r="B65" s="51">
        <f>'Monthly return GPFG'!C65</f>
        <v>37652</v>
      </c>
      <c r="C65" s="49">
        <f>'Monthly return GPFG'!P65</f>
        <v>-2.769258675412441E-3</v>
      </c>
      <c r="E65" s="57">
        <f>(('FX-rates &amp; Forward'!D66)/('FX-rates &amp; Forward'!D65))-1</f>
        <v>-2.8830906732016937E-3</v>
      </c>
      <c r="F65" s="57">
        <f>(('FX-rates &amp; Forward'!E66)/('FX-rates &amp; Forward'!E65))-1</f>
        <v>2.3735895215712066E-2</v>
      </c>
      <c r="G65" s="57">
        <f>(('FX-rates &amp; Forward'!F66)/('FX-rates &amp; Forward'!F65))-1</f>
        <v>2.0239108046388843E-2</v>
      </c>
      <c r="H65" s="57">
        <f>(('FX-rates &amp; Forward'!G66)/('FX-rates &amp; Forward'!G65))-1</f>
        <v>-1.1001439440674554E-2</v>
      </c>
      <c r="I65" s="57">
        <f>(('FX-rates &amp; Forward'!H66)/('FX-rates &amp; Forward'!H65))-1</f>
        <v>1.2148414123279494E-2</v>
      </c>
      <c r="J65" s="57">
        <f>(('FX-rates &amp; Forward'!I66)/('FX-rates &amp; Forward'!I65))-1</f>
        <v>3.1388914088723574E-2</v>
      </c>
      <c r="K65" s="57">
        <f>(('FX-rates &amp; Forward'!J66)/('FX-rates &amp; Forward'!J65))-1</f>
        <v>4.2530241158795112E-2</v>
      </c>
      <c r="M65" s="57">
        <f>('FX-rates &amp; Forward'!D66-'FX-rates &amp; Forward'!M66)/'FX-rates &amp; Forward'!D65</f>
        <v>-7.0836787577114599E-3</v>
      </c>
      <c r="N65" s="57">
        <f>('FX-rates &amp; Forward'!E66-'FX-rates &amp; Forward'!N66)/'FX-rates &amp; Forward'!E65</f>
        <v>2.0777158109214815E-2</v>
      </c>
      <c r="O65" s="57">
        <f>('FX-rates &amp; Forward'!F66-'FX-rates &amp; Forward'!O66)/'FX-rates &amp; Forward'!F65</f>
        <v>1.8215587615178015E-2</v>
      </c>
      <c r="P65" s="57">
        <f>('FX-rates &amp; Forward'!G66-'FX-rates &amp; Forward'!P66)/'FX-rates &amp; Forward'!G65</f>
        <v>-1.6307739489685048E-2</v>
      </c>
      <c r="Q65" s="57">
        <f>('FX-rates &amp; Forward'!H66-'FX-rates &amp; Forward'!Q66)/'FX-rates &amp; Forward'!H65</f>
        <v>7.3068348461545448E-3</v>
      </c>
      <c r="R65" s="57">
        <f>('FX-rates &amp; Forward'!I66-'FX-rates &amp; Forward'!R66)/'FX-rates &amp; Forward'!I65</f>
        <v>2.833538366692007E-2</v>
      </c>
      <c r="S65" s="57">
        <f>('FX-rates &amp; Forward'!J66-'FX-rates &amp; Forward'!S66)/'FX-rates &amp; Forward'!J65</f>
        <v>4.102506033294738E-2</v>
      </c>
      <c r="U65" s="57">
        <f>'Interest rate'!M65</f>
        <v>4.946515448805977E-3</v>
      </c>
      <c r="V65" s="57">
        <f>'Interest rate'!N65</f>
        <v>1.1098666182609573E-3</v>
      </c>
      <c r="W65" s="57">
        <f>'Interest rate'!O65</f>
        <v>2.3306250483845492E-3</v>
      </c>
      <c r="X65" s="57">
        <f>'Interest rate'!P65</f>
        <v>3.2687152360495464E-3</v>
      </c>
      <c r="Y65" s="57">
        <f>'Interest rate'!Q65</f>
        <v>3.801704986416965E-5</v>
      </c>
      <c r="Z65" s="57">
        <f>'Interest rate'!R65</f>
        <v>4.9172628010474284E-4</v>
      </c>
      <c r="AA65" s="57">
        <f>'Interest rate'!S65</f>
        <v>2.3039138595752906E-3</v>
      </c>
      <c r="AB65" s="57">
        <f>'Interest rate'!T65</f>
        <v>3.8622255536771011E-3</v>
      </c>
      <c r="AD65" s="57">
        <f>Weights!$Z64*Weights!AA64+Weights!$AI64*Weights!AJ64</f>
        <v>0.26297476760512745</v>
      </c>
      <c r="AE65" s="57">
        <f>Weights!$Z64*Weights!AB64+Weights!$AI64*Weights!AK64</f>
        <v>0.41947491864340958</v>
      </c>
      <c r="AF65" s="57">
        <f>Weights!$Z64*Weights!AC64+Weights!$AI64*Weights!AL64</f>
        <v>0.11349716954257463</v>
      </c>
      <c r="AG65" s="57">
        <f>Weights!$Z64*Weights!AD64+Weights!$AI64*Weights!AM64</f>
        <v>8.4953218912911493E-2</v>
      </c>
      <c r="AH65" s="57">
        <f>Weights!$Z64*Weights!AE64+Weights!$AI64*Weights!AN64</f>
        <v>2.8056824226504809E-2</v>
      </c>
      <c r="AI65" s="57">
        <f>Weights!$Z64*Weights!AF64+Weights!$AI64*Weights!AO64</f>
        <v>1.9201068367517019E-2</v>
      </c>
      <c r="AJ65" s="57">
        <f>Weights!Z64*Weights!AG64+Weights!AI64*Weights!AP64</f>
        <v>1.0158807329306269E-2</v>
      </c>
    </row>
    <row r="66" spans="2:36" x14ac:dyDescent="0.25">
      <c r="B66" s="52">
        <f>'Monthly return GPFG'!C66</f>
        <v>37680</v>
      </c>
      <c r="C66" s="50">
        <f>'Monthly return GPFG'!P66</f>
        <v>2.5997406358593222E-2</v>
      </c>
      <c r="E66" s="58">
        <f>(('FX-rates &amp; Forward'!D67)/('FX-rates &amp; Forward'!D66))-1</f>
        <v>3.5188665606476821E-2</v>
      </c>
      <c r="F66" s="58">
        <f>(('FX-rates &amp; Forward'!E67)/('FX-rates &amp; Forward'!E66))-1</f>
        <v>3.8544155948768921E-2</v>
      </c>
      <c r="G66" s="58">
        <f>(('FX-rates &amp; Forward'!F67)/('FX-rates &amp; Forward'!F66))-1</f>
        <v>-1.204301075268821E-2</v>
      </c>
      <c r="H66" s="58">
        <f>(('FX-rates &amp; Forward'!G67)/('FX-rates &amp; Forward'!G66))-1</f>
        <v>5.0074505319333218E-2</v>
      </c>
      <c r="I66" s="58">
        <f>(('FX-rates &amp; Forward'!H67)/('FX-rates &amp; Forward'!H66))-1</f>
        <v>4.3437986558662933E-2</v>
      </c>
      <c r="J66" s="58">
        <f>(('FX-rates &amp; Forward'!I67)/('FX-rates &amp; Forward'!I66))-1</f>
        <v>6.0229571642185009E-2</v>
      </c>
      <c r="K66" s="58">
        <f>(('FX-rates &amp; Forward'!J67)/('FX-rates &amp; Forward'!J66))-1</f>
        <v>7.2857389205035261E-2</v>
      </c>
      <c r="M66" s="58">
        <f>('FX-rates &amp; Forward'!D67-'FX-rates &amp; Forward'!M67)/'FX-rates &amp; Forward'!D66</f>
        <v>3.1356270223635185E-2</v>
      </c>
      <c r="N66" s="58">
        <f>('FX-rates &amp; Forward'!E67-'FX-rates &amp; Forward'!N67)/'FX-rates &amp; Forward'!E66</f>
        <v>3.5934348032049618E-2</v>
      </c>
      <c r="O66" s="58">
        <f>('FX-rates &amp; Forward'!F67-'FX-rates &amp; Forward'!O67)/'FX-rates &amp; Forward'!F66</f>
        <v>-1.371534458237573E-2</v>
      </c>
      <c r="P66" s="58">
        <f>('FX-rates &amp; Forward'!G67-'FX-rates &amp; Forward'!P67)/'FX-rates &amp; Forward'!G66</f>
        <v>4.516619351992579E-2</v>
      </c>
      <c r="Q66" s="58">
        <f>('FX-rates &amp; Forward'!H67-'FX-rates &amp; Forward'!Q67)/'FX-rates &amp; Forward'!H66</f>
        <v>3.8985386850253066E-2</v>
      </c>
      <c r="R66" s="58">
        <f>('FX-rates &amp; Forward'!I67-'FX-rates &amp; Forward'!R67)/'FX-rates &amp; Forward'!I66</f>
        <v>5.7593044384644028E-2</v>
      </c>
      <c r="S66" s="58">
        <f>('FX-rates &amp; Forward'!J67-'FX-rates &amp; Forward'!S67)/'FX-rates &amp; Forward'!J66</f>
        <v>7.1777270970154336E-2</v>
      </c>
      <c r="U66" s="58">
        <f>'Interest rate'!M66</f>
        <v>4.6223247227021869E-3</v>
      </c>
      <c r="V66" s="58">
        <f>'Interest rate'!N66</f>
        <v>1.1078085275386673E-3</v>
      </c>
      <c r="W66" s="58">
        <f>'Interest rate'!O66</f>
        <v>2.1820625672432925E-3</v>
      </c>
      <c r="X66" s="58">
        <f>'Interest rate'!P66</f>
        <v>3.0372863557346363E-3</v>
      </c>
      <c r="Y66" s="58">
        <f>'Interest rate'!Q66</f>
        <v>4.9469871138629884E-5</v>
      </c>
      <c r="Z66" s="58">
        <f>'Interest rate'!R66</f>
        <v>4.8343751130186519E-4</v>
      </c>
      <c r="AA66" s="58">
        <f>'Interest rate'!S66</f>
        <v>2.4284098858389225E-3</v>
      </c>
      <c r="AB66" s="58">
        <f>'Interest rate'!T66</f>
        <v>3.7872733007402459E-3</v>
      </c>
      <c r="AD66" s="58">
        <f>Weights!$Z65*Weights!AA65+Weights!$AI65*Weights!AJ65</f>
        <v>0.26297476760512745</v>
      </c>
      <c r="AE66" s="58">
        <f>Weights!$Z65*Weights!AB65+Weights!$AI65*Weights!AK65</f>
        <v>0.41947491864340958</v>
      </c>
      <c r="AF66" s="58">
        <f>Weights!$Z65*Weights!AC65+Weights!$AI65*Weights!AL65</f>
        <v>0.11349716954257463</v>
      </c>
      <c r="AG66" s="58">
        <f>Weights!$Z65*Weights!AD65+Weights!$AI65*Weights!AM65</f>
        <v>8.4953218912911493E-2</v>
      </c>
      <c r="AH66" s="58">
        <f>Weights!$Z65*Weights!AE65+Weights!$AI65*Weights!AN65</f>
        <v>2.8056824226504809E-2</v>
      </c>
      <c r="AI66" s="58">
        <f>Weights!$Z65*Weights!AF65+Weights!$AI65*Weights!AO65</f>
        <v>1.9201068367517019E-2</v>
      </c>
      <c r="AJ66" s="58">
        <f>Weights!Z65*Weights!AG65+Weights!AI65*Weights!AP65</f>
        <v>1.0158807329306269E-2</v>
      </c>
    </row>
    <row r="67" spans="2:36" x14ac:dyDescent="0.25">
      <c r="B67" s="51">
        <f>'Monthly return GPFG'!C67</f>
        <v>37711</v>
      </c>
      <c r="C67" s="49">
        <f>'Monthly return GPFG'!P67</f>
        <v>8.2626456003254134E-3</v>
      </c>
      <c r="E67" s="57">
        <f>(('FX-rates &amp; Forward'!D68)/('FX-rates &amp; Forward'!D67))-1</f>
        <v>1.5585721468074354E-2</v>
      </c>
      <c r="F67" s="57">
        <f>(('FX-rates &amp; Forward'!E68)/('FX-rates &amp; Forward'!E67))-1</f>
        <v>2.5750740075235701E-2</v>
      </c>
      <c r="G67" s="57">
        <f>(('FX-rates &amp; Forward'!F68)/('FX-rates &amp; Forward'!F67))-1</f>
        <v>2.2282835641875387E-2</v>
      </c>
      <c r="H67" s="57">
        <f>(('FX-rates &amp; Forward'!G68)/('FX-rates &amp; Forward'!G67))-1</f>
        <v>1.5576529602006506E-2</v>
      </c>
      <c r="I67" s="57">
        <f>(('FX-rates &amp; Forward'!H68)/('FX-rates &amp; Forward'!H67))-1</f>
        <v>1.6168331979676376E-2</v>
      </c>
      <c r="J67" s="57">
        <f>(('FX-rates &amp; Forward'!I68)/('FX-rates &amp; Forward'!I67))-1</f>
        <v>2.7418853054028913E-2</v>
      </c>
      <c r="K67" s="57">
        <f>(('FX-rates &amp; Forward'!J68)/('FX-rates &amp; Forward'!J67))-1</f>
        <v>9.1043730841207093E-3</v>
      </c>
      <c r="M67" s="57">
        <f>('FX-rates &amp; Forward'!D68-'FX-rates &amp; Forward'!M68)/'FX-rates &amp; Forward'!D67</f>
        <v>1.2075094375541056E-2</v>
      </c>
      <c r="N67" s="57">
        <f>('FX-rates &amp; Forward'!E68-'FX-rates &amp; Forward'!N68)/'FX-rates &amp; Forward'!E67</f>
        <v>2.3315791130721755E-2</v>
      </c>
      <c r="O67" s="57">
        <f>('FX-rates &amp; Forward'!F68-'FX-rates &amp; Forward'!O68)/'FX-rates &amp; Forward'!F67</f>
        <v>2.0702596912439544E-2</v>
      </c>
      <c r="P67" s="57">
        <f>('FX-rates &amp; Forward'!G68-'FX-rates &amp; Forward'!P68)/'FX-rates &amp; Forward'!G67</f>
        <v>1.1003900957792728E-2</v>
      </c>
      <c r="Q67" s="57">
        <f>('FX-rates &amp; Forward'!H68-'FX-rates &amp; Forward'!Q68)/'FX-rates &amp; Forward'!H67</f>
        <v>1.2031444694769512E-2</v>
      </c>
      <c r="R67" s="57">
        <f>('FX-rates &amp; Forward'!I68-'FX-rates &amp; Forward'!R68)/'FX-rates &amp; Forward'!I67</f>
        <v>2.5230253035087826E-2</v>
      </c>
      <c r="S67" s="57">
        <f>('FX-rates &amp; Forward'!J68-'FX-rates &amp; Forward'!S68)/'FX-rates &amp; Forward'!J67</f>
        <v>8.2724722977956175E-3</v>
      </c>
      <c r="U67" s="57">
        <f>'Interest rate'!M67</f>
        <v>4.6064810688120073E-3</v>
      </c>
      <c r="V67" s="57">
        <f>'Interest rate'!N67</f>
        <v>1.0769315803607071E-3</v>
      </c>
      <c r="W67" s="57">
        <f>'Interest rate'!O67</f>
        <v>2.118067474521812E-3</v>
      </c>
      <c r="X67" s="57">
        <f>'Interest rate'!P67</f>
        <v>3.0362788597748658E-3</v>
      </c>
      <c r="Y67" s="57">
        <f>'Interest rate'!Q67</f>
        <v>4.1140689663432539E-5</v>
      </c>
      <c r="Z67" s="57">
        <f>'Interest rate'!R67</f>
        <v>2.4550157129366035E-4</v>
      </c>
      <c r="AA67" s="57">
        <f>'Interest rate'!S67</f>
        <v>2.5716462189622202E-3</v>
      </c>
      <c r="AB67" s="57">
        <f>'Interest rate'!T67</f>
        <v>3.8122908649180776E-3</v>
      </c>
      <c r="AD67" s="57">
        <f>Weights!$Z66*Weights!AA66+Weights!$AI66*Weights!AJ66</f>
        <v>0.26297476760512745</v>
      </c>
      <c r="AE67" s="57">
        <f>Weights!$Z66*Weights!AB66+Weights!$AI66*Weights!AK66</f>
        <v>0.41947491864340958</v>
      </c>
      <c r="AF67" s="57">
        <f>Weights!$Z66*Weights!AC66+Weights!$AI66*Weights!AL66</f>
        <v>0.11349716954257463</v>
      </c>
      <c r="AG67" s="57">
        <f>Weights!$Z66*Weights!AD66+Weights!$AI66*Weights!AM66</f>
        <v>8.4953218912911493E-2</v>
      </c>
      <c r="AH67" s="57">
        <f>Weights!$Z66*Weights!AE66+Weights!$AI66*Weights!AN66</f>
        <v>2.8056824226504809E-2</v>
      </c>
      <c r="AI67" s="57">
        <f>Weights!$Z66*Weights!AF66+Weights!$AI66*Weights!AO66</f>
        <v>1.9201068367517019E-2</v>
      </c>
      <c r="AJ67" s="57">
        <f>Weights!Z66*Weights!AG66+Weights!AI66*Weights!AP66</f>
        <v>1.0158807329306269E-2</v>
      </c>
    </row>
    <row r="68" spans="2:36" x14ac:dyDescent="0.25">
      <c r="B68" s="52">
        <f>'Monthly return GPFG'!C68</f>
        <v>37741</v>
      </c>
      <c r="C68" s="50">
        <f>'Monthly return GPFG'!P68</f>
        <v>6.6308813434520931E-3</v>
      </c>
      <c r="E68" s="58">
        <f>(('FX-rates &amp; Forward'!D69)/('FX-rates &amp; Forward'!D68))-1</f>
        <v>-3.7472497249725012E-2</v>
      </c>
      <c r="F68" s="58">
        <f>(('FX-rates &amp; Forward'!E69)/('FX-rates &amp; Forward'!E68))-1</f>
        <v>-1.398883413779628E-2</v>
      </c>
      <c r="G68" s="58">
        <f>(('FX-rates &amp; Forward'!F69)/('FX-rates &amp; Forward'!F68))-1</f>
        <v>-2.8045992995019975E-2</v>
      </c>
      <c r="H68" s="58">
        <f>(('FX-rates &amp; Forward'!G69)/('FX-rates &amp; Forward'!G68))-1</f>
        <v>-4.3689478130889636E-2</v>
      </c>
      <c r="I68" s="58">
        <f>(('FX-rates &amp; Forward'!H69)/('FX-rates &amp; Forward'!H68))-1</f>
        <v>-3.9740515622966988E-2</v>
      </c>
      <c r="J68" s="58">
        <f>(('FX-rates &amp; Forward'!I69)/('FX-rates &amp; Forward'!I68))-1</f>
        <v>-1.2152532450491527E-2</v>
      </c>
      <c r="K68" s="58">
        <f>(('FX-rates &amp; Forward'!J69)/('FX-rates &amp; Forward'!J68))-1</f>
        <v>-2.1503174278107995E-3</v>
      </c>
      <c r="M68" s="58">
        <f>('FX-rates &amp; Forward'!D69-'FX-rates &amp; Forward'!M69)/'FX-rates &amp; Forward'!D68</f>
        <v>-4.0998249743970774E-2</v>
      </c>
      <c r="N68" s="58">
        <f>('FX-rates &amp; Forward'!E69-'FX-rates &amp; Forward'!N69)/'FX-rates &amp; Forward'!E68</f>
        <v>-1.6471988244139566E-2</v>
      </c>
      <c r="O68" s="58">
        <f>('FX-rates &amp; Forward'!F69-'FX-rates &amp; Forward'!O69)/'FX-rates &amp; Forward'!F68</f>
        <v>-2.9611442064142516E-2</v>
      </c>
      <c r="P68" s="58">
        <f>('FX-rates &amp; Forward'!G69-'FX-rates &amp; Forward'!P69)/'FX-rates &amp; Forward'!G68</f>
        <v>-4.8254630696513229E-2</v>
      </c>
      <c r="Q68" s="58">
        <f>('FX-rates &amp; Forward'!H69-'FX-rates &amp; Forward'!Q69)/'FX-rates &amp; Forward'!H68</f>
        <v>-4.4100424755942461E-2</v>
      </c>
      <c r="R68" s="58">
        <f>('FX-rates &amp; Forward'!I69-'FX-rates &amp; Forward'!R69)/'FX-rates &amp; Forward'!I68</f>
        <v>-1.4182147847579311E-2</v>
      </c>
      <c r="S68" s="58">
        <f>('FX-rates &amp; Forward'!J69-'FX-rates &amp; Forward'!S69)/'FX-rates &amp; Forward'!J68</f>
        <v>-2.9414914462218365E-3</v>
      </c>
      <c r="U68" s="58">
        <f>'Interest rate'!M68</f>
        <v>4.2492701806178257E-3</v>
      </c>
      <c r="V68" s="58">
        <f>'Interest rate'!N68</f>
        <v>1.0934005891671816E-3</v>
      </c>
      <c r="W68" s="58">
        <f>'Interest rate'!O68</f>
        <v>2.1243770131385009E-3</v>
      </c>
      <c r="X68" s="58">
        <f>'Interest rate'!P68</f>
        <v>2.9763168378527105E-3</v>
      </c>
      <c r="Y68" s="58">
        <f>'Interest rate'!Q68</f>
        <v>4.478063584079095E-5</v>
      </c>
      <c r="Z68" s="58">
        <f>'Interest rate'!R68</f>
        <v>2.2195385012535596E-4</v>
      </c>
      <c r="AA68" s="58">
        <f>'Interest rate'!S68</f>
        <v>2.7267897370883976E-3</v>
      </c>
      <c r="AB68" s="58">
        <f>'Interest rate'!T68</f>
        <v>3.8372216769584355E-3</v>
      </c>
      <c r="AD68" s="58">
        <f>Weights!$Z67*Weights!AA67+Weights!$AI67*Weights!AJ67</f>
        <v>0.26297476760512745</v>
      </c>
      <c r="AE68" s="58">
        <f>Weights!$Z67*Weights!AB67+Weights!$AI67*Weights!AK67</f>
        <v>0.41947491864340958</v>
      </c>
      <c r="AF68" s="58">
        <f>Weights!$Z67*Weights!AC67+Weights!$AI67*Weights!AL67</f>
        <v>0.11349716954257463</v>
      </c>
      <c r="AG68" s="58">
        <f>Weights!$Z67*Weights!AD67+Weights!$AI67*Weights!AM67</f>
        <v>8.4953218912911493E-2</v>
      </c>
      <c r="AH68" s="58">
        <f>Weights!$Z67*Weights!AE67+Weights!$AI67*Weights!AN67</f>
        <v>2.8056824226504809E-2</v>
      </c>
      <c r="AI68" s="58">
        <f>Weights!$Z67*Weights!AF67+Weights!$AI67*Weights!AO67</f>
        <v>1.9201068367517019E-2</v>
      </c>
      <c r="AJ68" s="58">
        <f>Weights!Z67*Weights!AG67+Weights!AI67*Weights!AP67</f>
        <v>1.0158807329306269E-2</v>
      </c>
    </row>
    <row r="69" spans="2:36" x14ac:dyDescent="0.25">
      <c r="B69" s="51">
        <f>'Monthly return GPFG'!C69</f>
        <v>37772</v>
      </c>
      <c r="C69" s="49">
        <f>'Monthly return GPFG'!P69</f>
        <v>5.8148729615123736E-3</v>
      </c>
      <c r="E69" s="57">
        <f>(('FX-rates &amp; Forward'!D70)/('FX-rates &amp; Forward'!D69))-1</f>
        <v>-4.4546039002785864E-2</v>
      </c>
      <c r="F69" s="57">
        <f>(('FX-rates &amp; Forward'!E70)/('FX-rates &amp; Forward'!E69))-1</f>
        <v>7.949999360932436E-3</v>
      </c>
      <c r="G69" s="57">
        <f>(('FX-rates &amp; Forward'!F70)/('FX-rates &amp; Forward'!F69))-1</f>
        <v>-2.1531913371604317E-2</v>
      </c>
      <c r="H69" s="57">
        <f>(('FX-rates &amp; Forward'!G70)/('FX-rates &amp; Forward'!G69))-1</f>
        <v>-4.7469375966292415E-2</v>
      </c>
      <c r="I69" s="57">
        <f>(('FX-rates &amp; Forward'!H70)/('FX-rates &amp; Forward'!H69))-1</f>
        <v>-2.4776911016047842E-3</v>
      </c>
      <c r="J69" s="57">
        <f>(('FX-rates &amp; Forward'!I70)/('FX-rates &amp; Forward'!I69))-1</f>
        <v>1.4304689894739653E-4</v>
      </c>
      <c r="K69" s="57">
        <f>(('FX-rates &amp; Forward'!J70)/('FX-rates &amp; Forward'!J69))-1</f>
        <v>-3.9564449005188296E-3</v>
      </c>
      <c r="M69" s="57">
        <f>('FX-rates &amp; Forward'!D70-'FX-rates &amp; Forward'!M70)/'FX-rates &amp; Forward'!D69</f>
        <v>-4.7698461733365664E-2</v>
      </c>
      <c r="N69" s="57">
        <f>('FX-rates &amp; Forward'!E70-'FX-rates &amp; Forward'!N70)/'FX-rates &amp; Forward'!E69</f>
        <v>5.8296106983868222E-3</v>
      </c>
      <c r="O69" s="57">
        <f>('FX-rates &amp; Forward'!F70-'FX-rates &amp; Forward'!O70)/'FX-rates &amp; Forward'!F69</f>
        <v>-2.2801089244847847E-2</v>
      </c>
      <c r="P69" s="57">
        <f>('FX-rates &amp; Forward'!G70-'FX-rates &amp; Forward'!P70)/'FX-rates &amp; Forward'!G69</f>
        <v>-5.1673677239785228E-2</v>
      </c>
      <c r="Q69" s="57">
        <f>('FX-rates &amp; Forward'!H70-'FX-rates &amp; Forward'!Q70)/'FX-rates &amp; Forward'!H69</f>
        <v>-6.5041137520876775E-3</v>
      </c>
      <c r="R69" s="57">
        <f>('FX-rates &amp; Forward'!I70-'FX-rates &amp; Forward'!R70)/'FX-rates &amp; Forward'!I69</f>
        <v>-1.3752933499739412E-3</v>
      </c>
      <c r="S69" s="57">
        <f>('FX-rates &amp; Forward'!J70-'FX-rates &amp; Forward'!S70)/'FX-rates &amp; Forward'!J69</f>
        <v>-4.366918326649598E-3</v>
      </c>
      <c r="U69" s="57">
        <f>'Interest rate'!M69</f>
        <v>4.1298886422020953E-3</v>
      </c>
      <c r="V69" s="57">
        <f>'Interest rate'!N69</f>
        <v>1.0934005891671816E-3</v>
      </c>
      <c r="W69" s="57">
        <f>'Interest rate'!O69</f>
        <v>1.970177053312705E-3</v>
      </c>
      <c r="X69" s="57">
        <f>'Interest rate'!P69</f>
        <v>3.0239381460461789E-3</v>
      </c>
      <c r="Y69" s="57">
        <f>'Interest rate'!Q69</f>
        <v>3.7492267847882843E-5</v>
      </c>
      <c r="Z69" s="57">
        <f>'Interest rate'!R69</f>
        <v>2.0254920359463746E-4</v>
      </c>
      <c r="AA69" s="57">
        <f>'Interest rate'!S69</f>
        <v>2.6964568688887525E-3</v>
      </c>
      <c r="AB69" s="57">
        <f>'Interest rate'!T69</f>
        <v>3.7998229043054721E-3</v>
      </c>
      <c r="AD69" s="57">
        <f>Weights!$Z68*Weights!AA68+Weights!$AI68*Weights!AJ68</f>
        <v>0.26297476760512745</v>
      </c>
      <c r="AE69" s="57">
        <f>Weights!$Z68*Weights!AB68+Weights!$AI68*Weights!AK68</f>
        <v>0.41947491864340958</v>
      </c>
      <c r="AF69" s="57">
        <f>Weights!$Z68*Weights!AC68+Weights!$AI68*Weights!AL68</f>
        <v>0.11349716954257463</v>
      </c>
      <c r="AG69" s="57">
        <f>Weights!$Z68*Weights!AD68+Weights!$AI68*Weights!AM68</f>
        <v>8.4953218912911493E-2</v>
      </c>
      <c r="AH69" s="57">
        <f>Weights!$Z68*Weights!AE68+Weights!$AI68*Weights!AN68</f>
        <v>2.8056824226504809E-2</v>
      </c>
      <c r="AI69" s="57">
        <f>Weights!$Z68*Weights!AF68+Weights!$AI68*Weights!AO68</f>
        <v>1.9201068367517019E-2</v>
      </c>
      <c r="AJ69" s="57">
        <f>Weights!Z68*Weights!AG68+Weights!AI68*Weights!AP68</f>
        <v>1.0158807329306269E-2</v>
      </c>
    </row>
    <row r="70" spans="2:36" x14ac:dyDescent="0.25">
      <c r="B70" s="52">
        <f>'Monthly return GPFG'!C70</f>
        <v>37802</v>
      </c>
      <c r="C70" s="50">
        <f>'Monthly return GPFG'!P70</f>
        <v>7.3997474736129804E-2</v>
      </c>
      <c r="E70" s="58">
        <f>(('FX-rates &amp; Forward'!D71)/('FX-rates &amp; Forward'!D70))-1</f>
        <v>7.7111712546914513E-2</v>
      </c>
      <c r="F70" s="58">
        <f>(('FX-rates &amp; Forward'!E71)/('FX-rates &amp; Forward'!E70))-1</f>
        <v>5.2395987877404737E-2</v>
      </c>
      <c r="G70" s="58">
        <f>(('FX-rates &amp; Forward'!F71)/('FX-rates &amp; Forward'!F70))-1</f>
        <v>9.0188803392246886E-2</v>
      </c>
      <c r="H70" s="58">
        <f>(('FX-rates &amp; Forward'!G71)/('FX-rates &amp; Forward'!G70))-1</f>
        <v>7.2576473735842306E-2</v>
      </c>
      <c r="I70" s="58">
        <f>(('FX-rates &amp; Forward'!H71)/('FX-rates &amp; Forward'!H70))-1</f>
        <v>3.4773834242135981E-2</v>
      </c>
      <c r="J70" s="58">
        <f>(('FX-rates &amp; Forward'!I71)/('FX-rates &amp; Forward'!I70))-1</f>
        <v>9.3130644436271615E-2</v>
      </c>
      <c r="K70" s="58">
        <f>(('FX-rates &amp; Forward'!J71)/('FX-rates &amp; Forward'!J70))-1</f>
        <v>0.11118615352915606</v>
      </c>
      <c r="M70" s="58">
        <f>('FX-rates &amp; Forward'!D71-'FX-rates &amp; Forward'!M71)/'FX-rates &amp; Forward'!D70</f>
        <v>7.4078540965473727E-2</v>
      </c>
      <c r="N70" s="58">
        <f>('FX-rates &amp; Forward'!E71-'FX-rates &amp; Forward'!N71)/'FX-rates &amp; Forward'!E70</f>
        <v>5.0240522936081833E-2</v>
      </c>
      <c r="O70" s="58">
        <f>('FX-rates &amp; Forward'!F71-'FX-rates &amp; Forward'!O71)/'FX-rates &amp; Forward'!F70</f>
        <v>8.908618713943818E-2</v>
      </c>
      <c r="P70" s="58">
        <f>('FX-rates &amp; Forward'!G71-'FX-rates &amp; Forward'!P71)/'FX-rates &amp; Forward'!G70</f>
        <v>6.8484230788956782E-2</v>
      </c>
      <c r="Q70" s="58">
        <f>('FX-rates &amp; Forward'!H71-'FX-rates &amp; Forward'!Q71)/'FX-rates &amp; Forward'!H70</f>
        <v>3.0847290121913035E-2</v>
      </c>
      <c r="R70" s="58">
        <f>('FX-rates &amp; Forward'!I71-'FX-rates &amp; Forward'!R71)/'FX-rates &amp; Forward'!I70</f>
        <v>9.170106745562713E-2</v>
      </c>
      <c r="S70" s="58">
        <f>('FX-rates &amp; Forward'!J71-'FX-rates &amp; Forward'!S71)/'FX-rates &amp; Forward'!J70</f>
        <v>0.11085733723494545</v>
      </c>
      <c r="U70" s="58">
        <f>'Interest rate'!M70</f>
        <v>3.4103013914235092E-3</v>
      </c>
      <c r="V70" s="58">
        <f>'Interest rate'!N70</f>
        <v>9.2857622773956372E-4</v>
      </c>
      <c r="W70" s="58">
        <f>'Interest rate'!O70</f>
        <v>1.7779275730864796E-3</v>
      </c>
      <c r="X70" s="58">
        <f>'Interest rate'!P70</f>
        <v>3.0070566335420601E-3</v>
      </c>
      <c r="Y70" s="58">
        <f>'Interest rate'!Q70</f>
        <v>3.8275274823584837E-5</v>
      </c>
      <c r="Z70" s="58">
        <f>'Interest rate'!R70</f>
        <v>2.1917726084597078E-4</v>
      </c>
      <c r="AA70" s="58">
        <f>'Interest rate'!S70</f>
        <v>2.6883663990453499E-3</v>
      </c>
      <c r="AB70" s="58">
        <f>'Interest rate'!T70</f>
        <v>3.6998578132623194E-3</v>
      </c>
      <c r="AD70" s="58">
        <f>Weights!$Z69*Weights!AA69+Weights!$AI69*Weights!AJ69</f>
        <v>0.26297476760512745</v>
      </c>
      <c r="AE70" s="58">
        <f>Weights!$Z69*Weights!AB69+Weights!$AI69*Weights!AK69</f>
        <v>0.41947491864340958</v>
      </c>
      <c r="AF70" s="58">
        <f>Weights!$Z69*Weights!AC69+Weights!$AI69*Weights!AL69</f>
        <v>0.11349716954257463</v>
      </c>
      <c r="AG70" s="58">
        <f>Weights!$Z69*Weights!AD69+Weights!$AI69*Weights!AM69</f>
        <v>8.4953218912911493E-2</v>
      </c>
      <c r="AH70" s="58">
        <f>Weights!$Z69*Weights!AE69+Weights!$AI69*Weights!AN69</f>
        <v>2.8056824226504809E-2</v>
      </c>
      <c r="AI70" s="58">
        <f>Weights!$Z69*Weights!AF69+Weights!$AI69*Weights!AO69</f>
        <v>1.9201068367517019E-2</v>
      </c>
      <c r="AJ70" s="58">
        <f>Weights!Z69*Weights!AG69+Weights!AI69*Weights!AP69</f>
        <v>1.0158807329306269E-2</v>
      </c>
    </row>
    <row r="71" spans="2:36" x14ac:dyDescent="0.25">
      <c r="B71" s="51">
        <f>'Monthly return GPFG'!C71</f>
        <v>37833</v>
      </c>
      <c r="C71" s="49">
        <f>'Monthly return GPFG'!P71</f>
        <v>-1.081014232163369E-2</v>
      </c>
      <c r="E71" s="57">
        <f>(('FX-rates &amp; Forward'!D72)/('FX-rates &amp; Forward'!D71))-1</f>
        <v>1.1827748007884997E-2</v>
      </c>
      <c r="F71" s="57">
        <f>(('FX-rates &amp; Forward'!E72)/('FX-rates &amp; Forward'!E71))-1</f>
        <v>-1.3639704553396137E-2</v>
      </c>
      <c r="G71" s="57">
        <f>(('FX-rates &amp; Forward'!F72)/('FX-rates &amp; Forward'!F71))-1</f>
        <v>-1.6102938094639474E-2</v>
      </c>
      <c r="H71" s="57">
        <f>(('FX-rates &amp; Forward'!G72)/('FX-rates &amp; Forward'!G71))-1</f>
        <v>5.4711145109256343E-3</v>
      </c>
      <c r="I71" s="57">
        <f>(('FX-rates &amp; Forward'!H72)/('FX-rates &amp; Forward'!H71))-1</f>
        <v>-2.9254571026721132E-3</v>
      </c>
      <c r="J71" s="57">
        <f>(('FX-rates &amp; Forward'!I72)/('FX-rates &amp; Forward'!I71))-1</f>
        <v>-3.0429906542056018E-2</v>
      </c>
      <c r="K71" s="57">
        <f>(('FX-rates &amp; Forward'!J72)/('FX-rates &amp; Forward'!J71))-1</f>
        <v>-2.5733741282154332E-2</v>
      </c>
      <c r="M71" s="57">
        <f>('FX-rates &amp; Forward'!D72-'FX-rates &amp; Forward'!M72)/'FX-rates &amp; Forward'!D71</f>
        <v>9.3483251773001253E-3</v>
      </c>
      <c r="N71" s="57">
        <f>('FX-rates &amp; Forward'!E72-'FX-rates &amp; Forward'!N72)/'FX-rates &amp; Forward'!E71</f>
        <v>-1.5269181280131081E-2</v>
      </c>
      <c r="O71" s="57">
        <f>('FX-rates &amp; Forward'!F72-'FX-rates &amp; Forward'!O72)/'FX-rates &amp; Forward'!F71</f>
        <v>-1.6504973908061129E-2</v>
      </c>
      <c r="P71" s="57">
        <f>('FX-rates &amp; Forward'!G72-'FX-rates &amp; Forward'!P72)/'FX-rates &amp; Forward'!G71</f>
        <v>2.0992174546121544E-3</v>
      </c>
      <c r="Q71" s="57">
        <f>('FX-rates &amp; Forward'!H72-'FX-rates &amp; Forward'!Q72)/'FX-rates &amp; Forward'!H71</f>
        <v>-6.1158819646674857E-3</v>
      </c>
      <c r="R71" s="57">
        <f>('FX-rates &amp; Forward'!I72-'FX-rates &amp; Forward'!R72)/'FX-rates &amp; Forward'!I71</f>
        <v>-3.1149905912319819E-2</v>
      </c>
      <c r="S71" s="57">
        <f>('FX-rates &amp; Forward'!J72-'FX-rates &amp; Forward'!S72)/'FX-rates &amp; Forward'!J71</f>
        <v>-2.5445252228793652E-2</v>
      </c>
      <c r="U71" s="57">
        <f>'Interest rate'!M71</f>
        <v>3.0080644524299593E-3</v>
      </c>
      <c r="V71" s="57">
        <f>'Interest rate'!N71</f>
        <v>9.1207735967446801E-4</v>
      </c>
      <c r="W71" s="57">
        <f>'Interest rate'!O71</f>
        <v>1.7449309014803127E-3</v>
      </c>
      <c r="X71" s="57">
        <f>'Interest rate'!P71</f>
        <v>2.7998383811398408E-3</v>
      </c>
      <c r="Y71" s="57">
        <f>'Interest rate'!Q71</f>
        <v>3.3852029842407205E-5</v>
      </c>
      <c r="Z71" s="57">
        <f>'Interest rate'!R71</f>
        <v>1.9839171411528689E-4</v>
      </c>
      <c r="AA71" s="57">
        <f>'Interest rate'!S71</f>
        <v>2.5095131731243114E-3</v>
      </c>
      <c r="AB71" s="57">
        <f>'Interest rate'!T71</f>
        <v>3.8122908649180776E-3</v>
      </c>
      <c r="AD71" s="57">
        <f>Weights!$Z70*Weights!AA70+Weights!$AI70*Weights!AJ70</f>
        <v>0.26297476760512745</v>
      </c>
      <c r="AE71" s="57">
        <f>Weights!$Z70*Weights!AB70+Weights!$AI70*Weights!AK70</f>
        <v>0.41947491864340958</v>
      </c>
      <c r="AF71" s="57">
        <f>Weights!$Z70*Weights!AC70+Weights!$AI70*Weights!AL70</f>
        <v>0.11349716954257463</v>
      </c>
      <c r="AG71" s="57">
        <f>Weights!$Z70*Weights!AD70+Weights!$AI70*Weights!AM70</f>
        <v>8.4953218912911493E-2</v>
      </c>
      <c r="AH71" s="57">
        <f>Weights!$Z70*Weights!AE70+Weights!$AI70*Weights!AN70</f>
        <v>2.8056824226504809E-2</v>
      </c>
      <c r="AI71" s="57">
        <f>Weights!$Z70*Weights!AF70+Weights!$AI70*Weights!AO70</f>
        <v>1.9201068367517019E-2</v>
      </c>
      <c r="AJ71" s="57">
        <f>Weights!Z70*Weights!AG70+Weights!AI70*Weights!AP70</f>
        <v>1.0158807329306269E-2</v>
      </c>
    </row>
    <row r="72" spans="2:36" x14ac:dyDescent="0.25">
      <c r="B72" s="52">
        <f>'Monthly return GPFG'!C72</f>
        <v>37864</v>
      </c>
      <c r="C72" s="50">
        <f>'Monthly return GPFG'!P72</f>
        <v>3.578400526354894E-2</v>
      </c>
      <c r="E72" s="58">
        <f>(('FX-rates &amp; Forward'!D73)/('FX-rates &amp; Forward'!D72))-1</f>
        <v>3.0184123151222542E-2</v>
      </c>
      <c r="F72" s="58">
        <f>(('FX-rates &amp; Forward'!E73)/('FX-rates &amp; Forward'!E72))-1</f>
        <v>7.6226774654597484E-3</v>
      </c>
      <c r="G72" s="58">
        <f>(('FX-rates &amp; Forward'!F73)/('FX-rates &amp; Forward'!F72))-1</f>
        <v>4.1832092286198108E-3</v>
      </c>
      <c r="H72" s="58">
        <f>(('FX-rates &amp; Forward'!G73)/('FX-rates &amp; Forward'!G72))-1</f>
        <v>6.2286026164762198E-2</v>
      </c>
      <c r="I72" s="58">
        <f>(('FX-rates &amp; Forward'!H73)/('FX-rates &amp; Forward'!H72))-1</f>
        <v>8.9337772010005256E-3</v>
      </c>
      <c r="J72" s="58">
        <f>(('FX-rates &amp; Forward'!I73)/('FX-rates &amp; Forward'!I72))-1</f>
        <v>4.4879703886489875E-2</v>
      </c>
      <c r="K72" s="58">
        <f>(('FX-rates &amp; Forward'!J73)/('FX-rates &amp; Forward'!J72))-1</f>
        <v>2.7671745635646561E-2</v>
      </c>
      <c r="M72" s="58">
        <f>('FX-rates &amp; Forward'!D73-'FX-rates &amp; Forward'!M73)/'FX-rates &amp; Forward'!D72</f>
        <v>2.8090046018808851E-2</v>
      </c>
      <c r="N72" s="58">
        <f>('FX-rates &amp; Forward'!E73-'FX-rates &amp; Forward'!N73)/'FX-rates &amp; Forward'!E72</f>
        <v>6.3617441560064707E-3</v>
      </c>
      <c r="O72" s="58">
        <f>('FX-rates &amp; Forward'!F73-'FX-rates &amp; Forward'!O73)/'FX-rates &amp; Forward'!F72</f>
        <v>3.9755645289295191E-3</v>
      </c>
      <c r="P72" s="58">
        <f>('FX-rates &amp; Forward'!G73-'FX-rates &amp; Forward'!P73)/'FX-rates &amp; Forward'!G72</f>
        <v>5.9311914421894048E-2</v>
      </c>
      <c r="Q72" s="58">
        <f>('FX-rates &amp; Forward'!H73-'FX-rates &amp; Forward'!Q73)/'FX-rates &amp; Forward'!H72</f>
        <v>6.1246617679117628E-3</v>
      </c>
      <c r="R72" s="58">
        <f>('FX-rates &amp; Forward'!I73-'FX-rates &amp; Forward'!R73)/'FX-rates &amp; Forward'!I72</f>
        <v>4.4382400596341985E-2</v>
      </c>
      <c r="S72" s="58">
        <f>('FX-rates &amp; Forward'!J73-'FX-rates &amp; Forward'!S73)/'FX-rates &amp; Forward'!J72</f>
        <v>2.8472917747013236E-2</v>
      </c>
      <c r="U72" s="58">
        <f>'Interest rate'!M72</f>
        <v>2.5554423860907338E-3</v>
      </c>
      <c r="V72" s="58">
        <f>'Interest rate'!N72</f>
        <v>9.2806480775897704E-4</v>
      </c>
      <c r="W72" s="58">
        <f>'Interest rate'!O72</f>
        <v>1.7582143781407211E-3</v>
      </c>
      <c r="X72" s="58">
        <f>'Interest rate'!P72</f>
        <v>2.9682511668664979E-3</v>
      </c>
      <c r="Y72" s="58">
        <f>'Interest rate'!Q72</f>
        <v>4.1140689663432539E-5</v>
      </c>
      <c r="Z72" s="58">
        <f>'Interest rate'!R72</f>
        <v>2.0254920359463746E-4</v>
      </c>
      <c r="AA72" s="58">
        <f>'Interest rate'!S72</f>
        <v>2.3567112667428614E-3</v>
      </c>
      <c r="AB72" s="58">
        <f>'Interest rate'!T72</f>
        <v>3.8622255536771011E-3</v>
      </c>
      <c r="AD72" s="58">
        <f>Weights!$Z71*Weights!AA71+Weights!$AI71*Weights!AJ71</f>
        <v>0.26297476760512745</v>
      </c>
      <c r="AE72" s="58">
        <f>Weights!$Z71*Weights!AB71+Weights!$AI71*Weights!AK71</f>
        <v>0.41947491864340958</v>
      </c>
      <c r="AF72" s="58">
        <f>Weights!$Z71*Weights!AC71+Weights!$AI71*Weights!AL71</f>
        <v>0.11349716954257463</v>
      </c>
      <c r="AG72" s="58">
        <f>Weights!$Z71*Weights!AD71+Weights!$AI71*Weights!AM71</f>
        <v>8.4953218912911493E-2</v>
      </c>
      <c r="AH72" s="58">
        <f>Weights!$Z71*Weights!AE71+Weights!$AI71*Weights!AN71</f>
        <v>2.8056824226504809E-2</v>
      </c>
      <c r="AI72" s="58">
        <f>Weights!$Z71*Weights!AF71+Weights!$AI71*Weights!AO71</f>
        <v>1.9201068367517019E-2</v>
      </c>
      <c r="AJ72" s="58">
        <f>Weights!Z71*Weights!AG71+Weights!AI71*Weights!AP71</f>
        <v>1.0158807329306269E-2</v>
      </c>
    </row>
    <row r="73" spans="2:36" x14ac:dyDescent="0.25">
      <c r="B73" s="51">
        <f>'Monthly return GPFG'!C73</f>
        <v>37894</v>
      </c>
      <c r="C73" s="49">
        <f>'Monthly return GPFG'!P73</f>
        <v>-2.5259669040243432E-2</v>
      </c>
      <c r="E73" s="57">
        <f>(('FX-rates &amp; Forward'!D74)/('FX-rates &amp; Forward'!D73))-1</f>
        <v>-6.1822443598007593E-2</v>
      </c>
      <c r="F73" s="57">
        <f>(('FX-rates &amp; Forward'!E74)/('FX-rates &amp; Forward'!E73))-1</f>
        <v>-4.509910892889657E-3</v>
      </c>
      <c r="G73" s="57">
        <f>(('FX-rates &amp; Forward'!F74)/('FX-rates &amp; Forward'!F73))-1</f>
        <v>-6.7195520298647393E-3</v>
      </c>
      <c r="H73" s="57">
        <f>(('FX-rates &amp; Forward'!G74)/('FX-rates &amp; Forward'!G73))-1</f>
        <v>-1.6472310015725022E-2</v>
      </c>
      <c r="I73" s="57">
        <f>(('FX-rates &amp; Forward'!H74)/('FX-rates &amp; Forward'!H73))-1</f>
        <v>-4.5485049586160287E-3</v>
      </c>
      <c r="J73" s="57">
        <f>(('FX-rates &amp; Forward'!I74)/('FX-rates &amp; Forward'!I73))-1</f>
        <v>-3.8450184501845008E-2</v>
      </c>
      <c r="K73" s="57">
        <f>(('FX-rates &amp; Forward'!J74)/('FX-rates &amp; Forward'!J73))-1</f>
        <v>-1.3849161436361612E-2</v>
      </c>
      <c r="M73" s="57">
        <f>('FX-rates &amp; Forward'!D74-'FX-rates &amp; Forward'!M74)/'FX-rates &amp; Forward'!D73</f>
        <v>-6.3448312264847623E-2</v>
      </c>
      <c r="N73" s="57">
        <f>('FX-rates &amp; Forward'!E74-'FX-rates &amp; Forward'!N74)/'FX-rates &amp; Forward'!E73</f>
        <v>-5.3057396632531931E-3</v>
      </c>
      <c r="O73" s="57">
        <f>('FX-rates &amp; Forward'!F74-'FX-rates &amp; Forward'!O74)/'FX-rates &amp; Forward'!F73</f>
        <v>-6.3079649429398669E-3</v>
      </c>
      <c r="P73" s="57">
        <f>('FX-rates &amp; Forward'!G74-'FX-rates &amp; Forward'!P74)/'FX-rates &amp; Forward'!G73</f>
        <v>-1.8986508276301845E-2</v>
      </c>
      <c r="Q73" s="57">
        <f>('FX-rates &amp; Forward'!H74-'FX-rates &amp; Forward'!Q74)/'FX-rates &amp; Forward'!H73</f>
        <v>-6.9009216609825898E-3</v>
      </c>
      <c r="R73" s="57">
        <f>('FX-rates &amp; Forward'!I74-'FX-rates &amp; Forward'!R74)/'FX-rates &amp; Forward'!I73</f>
        <v>-3.8648448370500021E-2</v>
      </c>
      <c r="S73" s="57">
        <f>('FX-rates &amp; Forward'!J74-'FX-rates &amp; Forward'!S74)/'FX-rates &amp; Forward'!J73</f>
        <v>-1.2547405942109789E-2</v>
      </c>
      <c r="U73" s="57">
        <f>'Interest rate'!M73</f>
        <v>2.3120385290706924E-3</v>
      </c>
      <c r="V73" s="57">
        <f>'Interest rate'!N73</f>
        <v>9.2857622773956372E-4</v>
      </c>
      <c r="W73" s="57">
        <f>'Interest rate'!O73</f>
        <v>1.7416608254179344E-3</v>
      </c>
      <c r="X73" s="57">
        <f>'Interest rate'!P73</f>
        <v>3.0272108951729937E-3</v>
      </c>
      <c r="Y73" s="57">
        <f>'Interest rate'!Q73</f>
        <v>3.6975812747419567E-5</v>
      </c>
      <c r="Z73" s="57">
        <f>'Interest rate'!R73</f>
        <v>1.6651408382073463E-4</v>
      </c>
      <c r="AA73" s="57">
        <f>'Interest rate'!S73</f>
        <v>2.2659864439975586E-3</v>
      </c>
      <c r="AB73" s="57">
        <f>'Interest rate'!T73</f>
        <v>3.8746849921291737E-3</v>
      </c>
      <c r="AD73" s="57">
        <f>Weights!$Z72*Weights!AA72+Weights!$AI72*Weights!AJ72</f>
        <v>0.26297476760512745</v>
      </c>
      <c r="AE73" s="57">
        <f>Weights!$Z72*Weights!AB72+Weights!$AI72*Weights!AK72</f>
        <v>0.41947491864340958</v>
      </c>
      <c r="AF73" s="57">
        <f>Weights!$Z72*Weights!AC72+Weights!$AI72*Weights!AL72</f>
        <v>0.11349716954257463</v>
      </c>
      <c r="AG73" s="57">
        <f>Weights!$Z72*Weights!AD72+Weights!$AI72*Weights!AM72</f>
        <v>8.4953218912911493E-2</v>
      </c>
      <c r="AH73" s="57">
        <f>Weights!$Z72*Weights!AE72+Weights!$AI72*Weights!AN72</f>
        <v>2.8056824226504809E-2</v>
      </c>
      <c r="AI73" s="57">
        <f>Weights!$Z72*Weights!AF72+Weights!$AI72*Weights!AO72</f>
        <v>1.9201068367517019E-2</v>
      </c>
      <c r="AJ73" s="57">
        <f>Weights!Z72*Weights!AG72+Weights!AI72*Weights!AP72</f>
        <v>1.0158807329306269E-2</v>
      </c>
    </row>
    <row r="74" spans="2:36" x14ac:dyDescent="0.25">
      <c r="B74" s="52">
        <f>'Monthly return GPFG'!C74</f>
        <v>37925</v>
      </c>
      <c r="C74" s="50">
        <f>'Monthly return GPFG'!P74</f>
        <v>2.1103957381988406E-2</v>
      </c>
      <c r="E74" s="58">
        <f>(('FX-rates &amp; Forward'!D75)/('FX-rates &amp; Forward'!D74))-1</f>
        <v>8.744534665833692E-3</v>
      </c>
      <c r="F74" s="58">
        <f>(('FX-rates &amp; Forward'!E75)/('FX-rates &amp; Forward'!E74))-1</f>
        <v>3.3855784102396758E-3</v>
      </c>
      <c r="G74" s="58">
        <f>(('FX-rates &amp; Forward'!F75)/('FX-rates &amp; Forward'!F74))-1</f>
        <v>2.8546291630008547E-2</v>
      </c>
      <c r="H74" s="58">
        <f>(('FX-rates &amp; Forward'!G75)/('FX-rates &amp; Forward'!G74))-1</f>
        <v>2.2969400516059446E-2</v>
      </c>
      <c r="I74" s="58">
        <f>(('FX-rates &amp; Forward'!H75)/('FX-rates &amp; Forward'!H74))-1</f>
        <v>-6.4981273408240003E-3</v>
      </c>
      <c r="J74" s="58">
        <f>(('FX-rates &amp; Forward'!I75)/('FX-rates &amp; Forward'!I74))-1</f>
        <v>3.2811420676951419E-2</v>
      </c>
      <c r="K74" s="58">
        <f>(('FX-rates &amp; Forward'!J75)/('FX-rates &amp; Forward'!J74))-1</f>
        <v>5.053002796210504E-2</v>
      </c>
      <c r="M74" s="58">
        <f>('FX-rates &amp; Forward'!D75-'FX-rates &amp; Forward'!M75)/'FX-rates &amp; Forward'!D74</f>
        <v>7.362355822918663E-3</v>
      </c>
      <c r="N74" s="58">
        <f>('FX-rates &amp; Forward'!E75-'FX-rates &amp; Forward'!N75)/'FX-rates &amp; Forward'!E74</f>
        <v>2.8161923839235318E-3</v>
      </c>
      <c r="O74" s="58">
        <f>('FX-rates &amp; Forward'!F75-'FX-rates &amp; Forward'!O75)/'FX-rates &amp; Forward'!F74</f>
        <v>2.9259305552596107E-2</v>
      </c>
      <c r="P74" s="58">
        <f>('FX-rates &amp; Forward'!G75-'FX-rates &amp; Forward'!P75)/'FX-rates &amp; Forward'!G74</f>
        <v>2.0694421918918873E-2</v>
      </c>
      <c r="Q74" s="58">
        <f>('FX-rates &amp; Forward'!H75-'FX-rates &amp; Forward'!Q75)/'FX-rates &amp; Forward'!H74</f>
        <v>-8.6432945855155537E-3</v>
      </c>
      <c r="R74" s="58">
        <f>('FX-rates &amp; Forward'!I75-'FX-rates &amp; Forward'!R75)/'FX-rates &amp; Forward'!I74</f>
        <v>3.2765472709350041E-2</v>
      </c>
      <c r="S74" s="58">
        <f>('FX-rates &amp; Forward'!J75-'FX-rates &amp; Forward'!S75)/'FX-rates &amp; Forward'!J74</f>
        <v>5.2086643032113238E-2</v>
      </c>
      <c r="U74" s="58">
        <f>'Interest rate'!M74</f>
        <v>2.3364081918575419E-3</v>
      </c>
      <c r="V74" s="58">
        <f>'Interest rate'!N74</f>
        <v>9.2857622773956372E-4</v>
      </c>
      <c r="W74" s="58">
        <f>'Interest rate'!O74</f>
        <v>1.7298058152577234E-3</v>
      </c>
      <c r="X74" s="58">
        <f>'Interest rate'!P74</f>
        <v>3.0695203503661173E-3</v>
      </c>
      <c r="Y74" s="58">
        <f>'Interest rate'!Q74</f>
        <v>3.7492267847882843E-5</v>
      </c>
      <c r="Z74" s="58">
        <f>'Interest rate'!R74</f>
        <v>1.6790319336790205E-4</v>
      </c>
      <c r="AA74" s="58">
        <f>'Interest rate'!S74</f>
        <v>2.3039138595752906E-3</v>
      </c>
      <c r="AB74" s="58">
        <f>'Interest rate'!T74</f>
        <v>3.9370364904713906E-3</v>
      </c>
      <c r="AD74" s="58">
        <f>Weights!$Z73*Weights!AA73+Weights!$AI73*Weights!AJ73</f>
        <v>0.26297476760512745</v>
      </c>
      <c r="AE74" s="58">
        <f>Weights!$Z73*Weights!AB73+Weights!$AI73*Weights!AK73</f>
        <v>0.41947491864340958</v>
      </c>
      <c r="AF74" s="58">
        <f>Weights!$Z73*Weights!AC73+Weights!$AI73*Weights!AL73</f>
        <v>0.11349716954257463</v>
      </c>
      <c r="AG74" s="58">
        <f>Weights!$Z73*Weights!AD73+Weights!$AI73*Weights!AM73</f>
        <v>8.4953218912911493E-2</v>
      </c>
      <c r="AH74" s="58">
        <f>Weights!$Z73*Weights!AE73+Weights!$AI73*Weights!AN73</f>
        <v>2.8056824226504809E-2</v>
      </c>
      <c r="AI74" s="58">
        <f>Weights!$Z73*Weights!AF73+Weights!$AI73*Weights!AO73</f>
        <v>1.9201068367517019E-2</v>
      </c>
      <c r="AJ74" s="58">
        <f>Weights!Z73*Weights!AG73+Weights!AI73*Weights!AP73</f>
        <v>1.0158807329306269E-2</v>
      </c>
    </row>
    <row r="75" spans="2:36" x14ac:dyDescent="0.25">
      <c r="B75" s="51">
        <f>'Monthly return GPFG'!C75</f>
        <v>37955</v>
      </c>
      <c r="C75" s="49">
        <f>'Monthly return GPFG'!P75</f>
        <v>-1.9315438022601539E-2</v>
      </c>
      <c r="E75" s="57">
        <f>(('FX-rates &amp; Forward'!D76)/('FX-rates &amp; Forward'!D75))-1</f>
        <v>-4.071207430340551E-2</v>
      </c>
      <c r="F75" s="57">
        <f>(('FX-rates &amp; Forward'!E76)/('FX-rates &amp; Forward'!E75))-1</f>
        <v>-7.2702115522327304E-3</v>
      </c>
      <c r="G75" s="57">
        <f>(('FX-rates &amp; Forward'!F76)/('FX-rates &amp; Forward'!F75))-1</f>
        <v>-2.5270938006062282E-2</v>
      </c>
      <c r="H75" s="57">
        <f>(('FX-rates &amp; Forward'!G76)/('FX-rates &amp; Forward'!G75))-1</f>
        <v>-3.7634242208535729E-2</v>
      </c>
      <c r="I75" s="57">
        <f>(('FX-rates &amp; Forward'!H76)/('FX-rates &amp; Forward'!H75))-1</f>
        <v>-4.448381806872348E-3</v>
      </c>
      <c r="J75" s="57">
        <f>(('FX-rates &amp; Forward'!I76)/('FX-rates &amp; Forward'!I75))-1</f>
        <v>-2.5972578307881022E-2</v>
      </c>
      <c r="K75" s="57">
        <f>(('FX-rates &amp; Forward'!J76)/('FX-rates &amp; Forward'!J75))-1</f>
        <v>-1.9168313684984173E-2</v>
      </c>
      <c r="M75" s="57">
        <f>('FX-rates &amp; Forward'!D76-'FX-rates &amp; Forward'!M76)/'FX-rates &amp; Forward'!D75</f>
        <v>-4.2118600201011248E-2</v>
      </c>
      <c r="N75" s="57">
        <f>('FX-rates &amp; Forward'!E76-'FX-rates &amp; Forward'!N76)/'FX-rates &amp; Forward'!E75</f>
        <v>-7.8757664364723836E-3</v>
      </c>
      <c r="O75" s="57">
        <f>('FX-rates &amp; Forward'!F76-'FX-rates &amp; Forward'!O76)/'FX-rates &amp; Forward'!F75</f>
        <v>-2.4540069264030906E-2</v>
      </c>
      <c r="P75" s="57">
        <f>('FX-rates &amp; Forward'!G76-'FX-rates &amp; Forward'!P76)/'FX-rates &amp; Forward'!G75</f>
        <v>-3.9933071944205221E-2</v>
      </c>
      <c r="Q75" s="57">
        <f>('FX-rates &amp; Forward'!H76-'FX-rates &amp; Forward'!Q76)/'FX-rates &amp; Forward'!H75</f>
        <v>-6.6165227675710038E-3</v>
      </c>
      <c r="R75" s="57">
        <f>('FX-rates &amp; Forward'!I76-'FX-rates &amp; Forward'!R76)/'FX-rates &amp; Forward'!I75</f>
        <v>-2.6004997948104944E-2</v>
      </c>
      <c r="S75" s="57">
        <f>('FX-rates &amp; Forward'!J76-'FX-rates &amp; Forward'!S76)/'FX-rates &amp; Forward'!J75</f>
        <v>-1.7573962405536072E-2</v>
      </c>
      <c r="U75" s="57">
        <f>'Interest rate'!M75</f>
        <v>2.3851279739270925E-3</v>
      </c>
      <c r="V75" s="57">
        <f>'Interest rate'!N75</f>
        <v>9.6981031467402445E-4</v>
      </c>
      <c r="W75" s="57">
        <f>'Interest rate'!O75</f>
        <v>1.7782381116688839E-3</v>
      </c>
      <c r="X75" s="57">
        <f>'Interest rate'!P75</f>
        <v>3.1176003507560335E-3</v>
      </c>
      <c r="Y75" s="57">
        <f>'Interest rate'!Q75</f>
        <v>4.0615925677611742E-5</v>
      </c>
      <c r="Z75" s="57">
        <f>'Interest rate'!R75</f>
        <v>2.0393776273297526E-4</v>
      </c>
      <c r="AA75" s="57">
        <f>'Interest rate'!S75</f>
        <v>2.3039138595752906E-3</v>
      </c>
      <c r="AB75" s="57">
        <f>'Interest rate'!T75</f>
        <v>4.2234174255026957E-3</v>
      </c>
      <c r="AD75" s="57">
        <f>Weights!$Z74*Weights!AA74+Weights!$AI74*Weights!AJ74</f>
        <v>0.26297476760512745</v>
      </c>
      <c r="AE75" s="57">
        <f>Weights!$Z74*Weights!AB74+Weights!$AI74*Weights!AK74</f>
        <v>0.41947491864340958</v>
      </c>
      <c r="AF75" s="57">
        <f>Weights!$Z74*Weights!AC74+Weights!$AI74*Weights!AL74</f>
        <v>0.11349716954257463</v>
      </c>
      <c r="AG75" s="57">
        <f>Weights!$Z74*Weights!AD74+Weights!$AI74*Weights!AM74</f>
        <v>8.4953218912911493E-2</v>
      </c>
      <c r="AH75" s="57">
        <f>Weights!$Z74*Weights!AE74+Weights!$AI74*Weights!AN74</f>
        <v>2.8056824226504809E-2</v>
      </c>
      <c r="AI75" s="57">
        <f>Weights!$Z74*Weights!AF74+Weights!$AI74*Weights!AO74</f>
        <v>1.9201068367517019E-2</v>
      </c>
      <c r="AJ75" s="57">
        <f>Weights!Z74*Weights!AG74+Weights!AI74*Weights!AP74</f>
        <v>1.0158807329306269E-2</v>
      </c>
    </row>
    <row r="76" spans="2:36" x14ac:dyDescent="0.25">
      <c r="B76" s="53">
        <f>'Monthly return GPFG'!C76</f>
        <v>37986</v>
      </c>
      <c r="C76" s="54">
        <f>'Monthly return GPFG'!P76</f>
        <v>2.3964378762321808E-2</v>
      </c>
      <c r="E76" s="59">
        <f>(('FX-rates &amp; Forward'!D77)/('FX-rates &amp; Forward'!D76))-1</f>
        <v>-2.2224830196429401E-2</v>
      </c>
      <c r="F76" s="59">
        <f>(('FX-rates &amp; Forward'!E77)/('FX-rates &amp; Forward'!E76))-1</f>
        <v>2.6934174491392904E-2</v>
      </c>
      <c r="G76" s="59">
        <f>(('FX-rates &amp; Forward'!F77)/('FX-rates &amp; Forward'!F76))-1</f>
        <v>1.4228265685171992E-2</v>
      </c>
      <c r="H76" s="59">
        <f>(('FX-rates &amp; Forward'!G77)/('FX-rates &amp; Forward'!G76))-1</f>
        <v>-1.1255828911405086E-4</v>
      </c>
      <c r="I76" s="59">
        <f>(('FX-rates &amp; Forward'!H77)/('FX-rates &amp; Forward'!H76))-1</f>
        <v>1.8346365753450611E-2</v>
      </c>
      <c r="J76" s="59">
        <f>(('FX-rates &amp; Forward'!I77)/('FX-rates &amp; Forward'!I76))-1</f>
        <v>-1.9283588921950034E-2</v>
      </c>
      <c r="K76" s="59">
        <f>(('FX-rates &amp; Forward'!J77)/('FX-rates &amp; Forward'!J76))-1</f>
        <v>1.5381188168939852E-2</v>
      </c>
      <c r="M76" s="59">
        <f>('FX-rates &amp; Forward'!D77-'FX-rates &amp; Forward'!M77)/'FX-rates &amp; Forward'!D76</f>
        <v>-2.363877659587986E-2</v>
      </c>
      <c r="N76" s="59">
        <f>('FX-rates &amp; Forward'!E77-'FX-rates &amp; Forward'!N77)/'FX-rates &amp; Forward'!E76</f>
        <v>2.6328361908158588E-2</v>
      </c>
      <c r="O76" s="59">
        <f>('FX-rates &amp; Forward'!F77-'FX-rates &amp; Forward'!O77)/'FX-rates &amp; Forward'!F76</f>
        <v>1.4958461602951407E-2</v>
      </c>
      <c r="P76" s="59">
        <f>('FX-rates &amp; Forward'!G77-'FX-rates &amp; Forward'!P77)/'FX-rates &amp; Forward'!G76</f>
        <v>-2.4569751167038251E-3</v>
      </c>
      <c r="Q76" s="59">
        <f>('FX-rates &amp; Forward'!H77-'FX-rates &amp; Forward'!Q77)/'FX-rates &amp; Forward'!H76</f>
        <v>1.6165620278609634E-2</v>
      </c>
      <c r="R76" s="59">
        <f>('FX-rates &amp; Forward'!I77-'FX-rates &amp; Forward'!R77)/'FX-rates &amp; Forward'!I76</f>
        <v>-1.9364616356073429E-2</v>
      </c>
      <c r="S76" s="59">
        <f>('FX-rates &amp; Forward'!J77-'FX-rates &amp; Forward'!S77)/'FX-rates &amp; Forward'!J76</f>
        <v>1.7211746408946297E-2</v>
      </c>
      <c r="U76" s="59">
        <f>'Interest rate'!M76</f>
        <v>2.043541156630635E-3</v>
      </c>
      <c r="V76" s="59">
        <f>'Interest rate'!N76</f>
        <v>9.2857622773956372E-4</v>
      </c>
      <c r="W76" s="59">
        <f>'Interest rate'!O76</f>
        <v>1.7334851214991787E-3</v>
      </c>
      <c r="X76" s="59">
        <f>'Interest rate'!P76</f>
        <v>3.1943195704162708E-3</v>
      </c>
      <c r="Y76" s="59">
        <f>'Interest rate'!Q76</f>
        <v>3.9574718326162994E-5</v>
      </c>
      <c r="Z76" s="59">
        <f>'Interest rate'!R76</f>
        <v>1.831487316386049E-4</v>
      </c>
      <c r="AA76" s="59">
        <f>'Interest rate'!S76</f>
        <v>2.2632796417700884E-3</v>
      </c>
      <c r="AB76" s="59">
        <f>'Interest rate'!T76</f>
        <v>4.3228110549033971E-3</v>
      </c>
      <c r="AD76" s="59">
        <f>Weights!$Z75*Weights!AA75+Weights!$AI75*Weights!AJ75</f>
        <v>0.26297476760512745</v>
      </c>
      <c r="AE76" s="59">
        <f>Weights!$Z75*Weights!AB75+Weights!$AI75*Weights!AK75</f>
        <v>0.41947491864340958</v>
      </c>
      <c r="AF76" s="59">
        <f>Weights!$Z75*Weights!AC75+Weights!$AI75*Weights!AL75</f>
        <v>0.11349716954257463</v>
      </c>
      <c r="AG76" s="59">
        <f>Weights!$Z75*Weights!AD75+Weights!$AI75*Weights!AM75</f>
        <v>8.4953218912911493E-2</v>
      </c>
      <c r="AH76" s="59">
        <f>Weights!$Z75*Weights!AE75+Weights!$AI75*Weights!AN75</f>
        <v>2.8056824226504809E-2</v>
      </c>
      <c r="AI76" s="59">
        <f>Weights!$Z75*Weights!AF75+Weights!$AI75*Weights!AO75</f>
        <v>1.9201068367517019E-2</v>
      </c>
      <c r="AJ76" s="59">
        <f>Weights!Z75*Weights!AG75+Weights!AI75*Weights!AP75</f>
        <v>1.0158807329306269E-2</v>
      </c>
    </row>
    <row r="77" spans="2:36" x14ac:dyDescent="0.25">
      <c r="B77" s="51">
        <f>'Monthly return GPFG'!C77</f>
        <v>38017</v>
      </c>
      <c r="C77" s="49">
        <f>'Monthly return GPFG'!P77</f>
        <v>6.0899240921500369E-2</v>
      </c>
      <c r="E77" s="57">
        <f>(('FX-rates &amp; Forward'!D78)/('FX-rates &amp; Forward'!D77))-1</f>
        <v>5.1896417211786616E-2</v>
      </c>
      <c r="F77" s="57">
        <f>(('FX-rates &amp; Forward'!E78)/('FX-rates &amp; Forward'!E77))-1</f>
        <v>4.155009226739681E-2</v>
      </c>
      <c r="G77" s="57">
        <f>(('FX-rates &amp; Forward'!F78)/('FX-rates &amp; Forward'!F77))-1</f>
        <v>7.396549117118334E-2</v>
      </c>
      <c r="H77" s="57">
        <f>(('FX-rates &amp; Forward'!G78)/('FX-rates &amp; Forward'!G77))-1</f>
        <v>6.6722416094430859E-2</v>
      </c>
      <c r="I77" s="57">
        <f>(('FX-rates &amp; Forward'!H78)/('FX-rates &amp; Forward'!H77))-1</f>
        <v>3.7928085375376508E-2</v>
      </c>
      <c r="J77" s="57">
        <f>(('FX-rates &amp; Forward'!I78)/('FX-rates &amp; Forward'!I77))-1</f>
        <v>2.9056537720987263E-2</v>
      </c>
      <c r="K77" s="57">
        <f>(('FX-rates &amp; Forward'!J78)/('FX-rates &amp; Forward'!J77))-1</f>
        <v>6.8371295225178708E-2</v>
      </c>
      <c r="M77" s="57">
        <f>('FX-rates &amp; Forward'!D78-'FX-rates &amp; Forward'!M78)/'FX-rates &amp; Forward'!D77</f>
        <v>5.0782486652332488E-2</v>
      </c>
      <c r="N77" s="57">
        <f>('FX-rates &amp; Forward'!E78-'FX-rates &amp; Forward'!N78)/'FX-rates &amp; Forward'!E77</f>
        <v>4.1240572779692349E-2</v>
      </c>
      <c r="O77" s="57">
        <f>('FX-rates &amp; Forward'!F78-'FX-rates &amp; Forward'!O78)/'FX-rates &amp; Forward'!F77</f>
        <v>7.5112605335743682E-2</v>
      </c>
      <c r="P77" s="57">
        <f>('FX-rates &amp; Forward'!G78-'FX-rates &amp; Forward'!P78)/'FX-rates &amp; Forward'!G77</f>
        <v>6.471852895939538E-2</v>
      </c>
      <c r="Q77" s="57">
        <f>('FX-rates &amp; Forward'!H78-'FX-rates &amp; Forward'!Q78)/'FX-rates &amp; Forward'!H77</f>
        <v>3.6068033616504978E-2</v>
      </c>
      <c r="R77" s="57">
        <f>('FX-rates &amp; Forward'!I78-'FX-rates &amp; Forward'!R78)/'FX-rates &amp; Forward'!I77</f>
        <v>2.9275779999541E-2</v>
      </c>
      <c r="S77" s="57">
        <f>('FX-rates &amp; Forward'!J78-'FX-rates &amp; Forward'!S78)/'FX-rates &amp; Forward'!J77</f>
        <v>7.0640754679035675E-2</v>
      </c>
      <c r="U77" s="57">
        <f>'Interest rate'!M77</f>
        <v>1.8151029571964461E-3</v>
      </c>
      <c r="V77" s="57">
        <f>'Interest rate'!N77</f>
        <v>9.1207735967446801E-4</v>
      </c>
      <c r="W77" s="57">
        <f>'Interest rate'!O77</f>
        <v>1.710278475553384E-3</v>
      </c>
      <c r="X77" s="57">
        <f>'Interest rate'!P77</f>
        <v>3.2586653132675725E-3</v>
      </c>
      <c r="Y77" s="57">
        <f>'Interest rate'!Q77</f>
        <v>3.4368502688897351E-5</v>
      </c>
      <c r="Z77" s="57">
        <f>'Interest rate'!R77</f>
        <v>1.6651408382073463E-4</v>
      </c>
      <c r="AA77" s="57">
        <f>'Interest rate'!S77</f>
        <v>2.1087041279623797E-3</v>
      </c>
      <c r="AB77" s="57">
        <f>'Interest rate'!T77</f>
        <v>4.4593207017331604E-3</v>
      </c>
      <c r="AD77" s="57">
        <f>Weights!$Z76*Weights!AA76+Weights!$AI76*Weights!AJ76</f>
        <v>0.27096246298480042</v>
      </c>
      <c r="AE77" s="57">
        <f>Weights!$Z76*Weights!AB76+Weights!$AI76*Weights!AK76</f>
        <v>0.43887375495356445</v>
      </c>
      <c r="AF77" s="57">
        <f>Weights!$Z76*Weights!AC76+Weights!$AI76*Weights!AL76</f>
        <v>8.9773380413511975E-2</v>
      </c>
      <c r="AG77" s="57">
        <f>Weights!$Z76*Weights!AD76+Weights!$AI76*Weights!AM76</f>
        <v>7.7068029869531818E-2</v>
      </c>
      <c r="AH77" s="57">
        <f>Weights!$Z76*Weights!AE76+Weights!$AI76*Weights!AN76</f>
        <v>2.6341849736877847E-2</v>
      </c>
      <c r="AI77" s="57">
        <f>Weights!$Z76*Weights!AF76+Weights!$AI76*Weights!AO76</f>
        <v>2.5526729528289289E-2</v>
      </c>
      <c r="AJ77" s="57">
        <f>Weights!Z76*Weights!AG76+Weights!AI76*Weights!AP76</f>
        <v>9.3761054062332667E-3</v>
      </c>
    </row>
    <row r="78" spans="2:36" x14ac:dyDescent="0.25">
      <c r="B78" s="52">
        <f>'Monthly return GPFG'!C78</f>
        <v>38046</v>
      </c>
      <c r="C78" s="50">
        <f>'Monthly return GPFG'!P78</f>
        <v>1.7294563639211252E-2</v>
      </c>
      <c r="E78" s="58">
        <f>(('FX-rates &amp; Forward'!D79)/('FX-rates &amp; Forward'!D78))-1</f>
        <v>-1.7686240390237806E-3</v>
      </c>
      <c r="F78" s="58">
        <f>(('FX-rates &amp; Forward'!E79)/('FX-rates &amp; Forward'!E78))-1</f>
        <v>-5.6009601645989893E-4</v>
      </c>
      <c r="G78" s="58">
        <f>(('FX-rates &amp; Forward'!F79)/('FX-rates &amp; Forward'!F78))-1</f>
        <v>2.3277824274327896E-2</v>
      </c>
      <c r="H78" s="58">
        <f>(('FX-rates &amp; Forward'!G79)/('FX-rates &amp; Forward'!G78))-1</f>
        <v>-3.3015739009829348E-2</v>
      </c>
      <c r="I78" s="58">
        <f>(('FX-rates &amp; Forward'!H79)/('FX-rates &amp; Forward'!H78))-1</f>
        <v>-6.6814745817361798E-3</v>
      </c>
      <c r="J78" s="58">
        <f>(('FX-rates &amp; Forward'!I79)/('FX-rates &amp; Forward'!I78))-1</f>
        <v>-6.8416775339721347E-3</v>
      </c>
      <c r="K78" s="58">
        <f>(('FX-rates &amp; Forward'!J79)/('FX-rates &amp; Forward'!J78))-1</f>
        <v>1.1490497703767311E-2</v>
      </c>
      <c r="M78" s="58">
        <f>('FX-rates &amp; Forward'!D79-'FX-rates &amp; Forward'!M79)/'FX-rates &amp; Forward'!D78</f>
        <v>-2.6708267578720527E-3</v>
      </c>
      <c r="N78" s="58">
        <f>('FX-rates &amp; Forward'!E79-'FX-rates &amp; Forward'!N79)/'FX-rates &amp; Forward'!E78</f>
        <v>-6.6474152514195775E-4</v>
      </c>
      <c r="O78" s="58">
        <f>('FX-rates &amp; Forward'!F79-'FX-rates &amp; Forward'!O79)/'FX-rates &amp; Forward'!F78</f>
        <v>2.4716697823075465E-2</v>
      </c>
      <c r="P78" s="58">
        <f>('FX-rates &amp; Forward'!G79-'FX-rates &amp; Forward'!P79)/'FX-rates &amp; Forward'!G78</f>
        <v>-3.4796412265263282E-2</v>
      </c>
      <c r="Q78" s="58">
        <f>('FX-rates &amp; Forward'!H79-'FX-rates &amp; Forward'!Q79)/'FX-rates &amp; Forward'!H78</f>
        <v>-8.3297889875486794E-3</v>
      </c>
      <c r="R78" s="58">
        <f>('FX-rates &amp; Forward'!I79-'FX-rates &amp; Forward'!R79)/'FX-rates &amp; Forward'!I78</f>
        <v>-6.5486941784175723E-3</v>
      </c>
      <c r="S78" s="58">
        <f>('FX-rates &amp; Forward'!J79-'FX-rates &amp; Forward'!S79)/'FX-rates &amp; Forward'!J78</f>
        <v>1.4122976381638926E-2</v>
      </c>
      <c r="U78" s="58">
        <f>'Interest rate'!M78</f>
        <v>1.6188417051281601E-3</v>
      </c>
      <c r="V78" s="58">
        <f>'Interest rate'!N78</f>
        <v>9.1001479080388137E-4</v>
      </c>
      <c r="W78" s="58">
        <f>'Interest rate'!O78</f>
        <v>1.6948449898170903E-3</v>
      </c>
      <c r="X78" s="58">
        <f>'Interest rate'!P78</f>
        <v>3.3706633553487464E-3</v>
      </c>
      <c r="Y78" s="58">
        <f>'Interest rate'!Q78</f>
        <v>3.2285932951570118E-5</v>
      </c>
      <c r="Z78" s="58">
        <f>'Interest rate'!R78</f>
        <v>1.9007616483013301E-4</v>
      </c>
      <c r="AA78" s="58">
        <f>'Interest rate'!S78</f>
        <v>1.9089951311190845E-3</v>
      </c>
      <c r="AB78" s="58">
        <f>'Interest rate'!T78</f>
        <v>4.3724673225018496E-3</v>
      </c>
      <c r="AD78" s="58">
        <f>Weights!$Z77*Weights!AA77+Weights!$AI77*Weights!AJ77</f>
        <v>0.27096246298480042</v>
      </c>
      <c r="AE78" s="58">
        <f>Weights!$Z77*Weights!AB77+Weights!$AI77*Weights!AK77</f>
        <v>0.43887375495356445</v>
      </c>
      <c r="AF78" s="58">
        <f>Weights!$Z77*Weights!AC77+Weights!$AI77*Weights!AL77</f>
        <v>8.9773380413511975E-2</v>
      </c>
      <c r="AG78" s="58">
        <f>Weights!$Z77*Weights!AD77+Weights!$AI77*Weights!AM77</f>
        <v>7.7068029869531818E-2</v>
      </c>
      <c r="AH78" s="58">
        <f>Weights!$Z77*Weights!AE77+Weights!$AI77*Weights!AN77</f>
        <v>2.6341849736877847E-2</v>
      </c>
      <c r="AI78" s="58">
        <f>Weights!$Z77*Weights!AF77+Weights!$AI77*Weights!AO77</f>
        <v>2.5526729528289289E-2</v>
      </c>
      <c r="AJ78" s="58">
        <f>Weights!Z77*Weights!AG77+Weights!AI77*Weights!AP77</f>
        <v>9.3761054062332667E-3</v>
      </c>
    </row>
    <row r="79" spans="2:36" x14ac:dyDescent="0.25">
      <c r="B79" s="51">
        <f>'Monthly return GPFG'!C79</f>
        <v>38077</v>
      </c>
      <c r="C79" s="49">
        <f>'Monthly return GPFG'!P79</f>
        <v>-2.5873941607667962E-2</v>
      </c>
      <c r="E79" s="57">
        <f>(('FX-rates &amp; Forward'!D80)/('FX-rates &amp; Forward'!D79))-1</f>
        <v>-2.2032663208881642E-2</v>
      </c>
      <c r="F79" s="57">
        <f>(('FX-rates &amp; Forward'!E80)/('FX-rates &amp; Forward'!E79))-1</f>
        <v>-3.6026350702228038E-2</v>
      </c>
      <c r="G79" s="57">
        <f>(('FX-rates &amp; Forward'!F80)/('FX-rates &amp; Forward'!F79))-1</f>
        <v>-3.4153015906988826E-2</v>
      </c>
      <c r="H79" s="57">
        <f>(('FX-rates &amp; Forward'!G80)/('FX-rates &amp; Forward'!G79))-1</f>
        <v>2.3557107667363075E-2</v>
      </c>
      <c r="I79" s="57">
        <f>(('FX-rates &amp; Forward'!H80)/('FX-rates &amp; Forward'!H79))-1</f>
        <v>-2.4795772996952459E-2</v>
      </c>
      <c r="J79" s="57">
        <f>(('FX-rates &amp; Forward'!I80)/('FX-rates &amp; Forward'!I79))-1</f>
        <v>-5.3664199128432566E-3</v>
      </c>
      <c r="K79" s="57">
        <f>(('FX-rates &amp; Forward'!J80)/('FX-rates &amp; Forward'!J79))-1</f>
        <v>-3.1302197244446939E-2</v>
      </c>
      <c r="M79" s="57">
        <f>('FX-rates &amp; Forward'!D80-'FX-rates &amp; Forward'!M80)/'FX-rates &amp; Forward'!D79</f>
        <v>-2.2740845666694771E-2</v>
      </c>
      <c r="N79" s="57">
        <f>('FX-rates &amp; Forward'!E80-'FX-rates &amp; Forward'!N80)/'FX-rates &amp; Forward'!E79</f>
        <v>-3.5950476013375386E-2</v>
      </c>
      <c r="O79" s="57">
        <f>('FX-rates &amp; Forward'!F80-'FX-rates &amp; Forward'!O80)/'FX-rates &amp; Forward'!F79</f>
        <v>-3.2407079221574459E-2</v>
      </c>
      <c r="P79" s="57">
        <f>('FX-rates &amp; Forward'!G80-'FX-rates &amp; Forward'!P80)/'FX-rates &amp; Forward'!G79</f>
        <v>2.1970603116966098E-2</v>
      </c>
      <c r="Q79" s="57">
        <f>('FX-rates &amp; Forward'!H80-'FX-rates &amp; Forward'!Q80)/'FX-rates &amp; Forward'!H79</f>
        <v>-2.6224267014585925E-2</v>
      </c>
      <c r="R79" s="57">
        <f>('FX-rates &amp; Forward'!I80-'FX-rates &amp; Forward'!R80)/'FX-rates &amp; Forward'!I79</f>
        <v>-5.0768193329492868E-3</v>
      </c>
      <c r="S79" s="57">
        <f>('FX-rates &amp; Forward'!J80-'FX-rates &amp; Forward'!S80)/'FX-rates &amp; Forward'!J79</f>
        <v>-2.8560559349180389E-2</v>
      </c>
      <c r="U79" s="57">
        <f>'Interest rate'!M79</f>
        <v>1.6024674913339698E-3</v>
      </c>
      <c r="V79" s="57">
        <f>'Interest rate'!N79</f>
        <v>9.038268036556385E-4</v>
      </c>
      <c r="W79" s="57">
        <f>'Interest rate'!O79</f>
        <v>1.6704012412538383E-3</v>
      </c>
      <c r="X79" s="57">
        <f>'Interest rate'!P79</f>
        <v>3.425350822824802E-3</v>
      </c>
      <c r="Y79" s="57">
        <f>'Interest rate'!Q79</f>
        <v>3.124463019266166E-5</v>
      </c>
      <c r="Z79" s="57">
        <f>'Interest rate'!R79</f>
        <v>1.8037927393876885E-4</v>
      </c>
      <c r="AA79" s="57">
        <f>'Interest rate'!S79</f>
        <v>1.8069338440696026E-3</v>
      </c>
      <c r="AB79" s="57">
        <f>'Interest rate'!T79</f>
        <v>4.3228110549033971E-3</v>
      </c>
      <c r="AD79" s="57">
        <f>Weights!$Z78*Weights!AA78+Weights!$AI78*Weights!AJ78</f>
        <v>0.27096246298480042</v>
      </c>
      <c r="AE79" s="57">
        <f>Weights!$Z78*Weights!AB78+Weights!$AI78*Weights!AK78</f>
        <v>0.43887375495356445</v>
      </c>
      <c r="AF79" s="57">
        <f>Weights!$Z78*Weights!AC78+Weights!$AI78*Weights!AL78</f>
        <v>8.9773380413511975E-2</v>
      </c>
      <c r="AG79" s="57">
        <f>Weights!$Z78*Weights!AD78+Weights!$AI78*Weights!AM78</f>
        <v>7.7068029869531818E-2</v>
      </c>
      <c r="AH79" s="57">
        <f>Weights!$Z78*Weights!AE78+Weights!$AI78*Weights!AN78</f>
        <v>2.6341849736877847E-2</v>
      </c>
      <c r="AI79" s="57">
        <f>Weights!$Z78*Weights!AF78+Weights!$AI78*Weights!AO78</f>
        <v>2.5526729528289289E-2</v>
      </c>
      <c r="AJ79" s="57">
        <f>Weights!Z78*Weights!AG78+Weights!AI78*Weights!AP78</f>
        <v>9.3761054062332667E-3</v>
      </c>
    </row>
    <row r="80" spans="2:36" x14ac:dyDescent="0.25">
      <c r="B80" s="52">
        <f>'Monthly return GPFG'!C80</f>
        <v>38107</v>
      </c>
      <c r="C80" s="50">
        <f>'Monthly return GPFG'!P80</f>
        <v>-3.146517734217167E-2</v>
      </c>
      <c r="E80" s="58">
        <f>(('FX-rates &amp; Forward'!D81)/('FX-rates &amp; Forward'!D80))-1</f>
        <v>3.1850390824750274E-3</v>
      </c>
      <c r="F80" s="58">
        <f>(('FX-rates &amp; Forward'!E81)/('FX-rates &amp; Forward'!E80))-1</f>
        <v>-2.4630424981610166E-2</v>
      </c>
      <c r="G80" s="58">
        <f>(('FX-rates &amp; Forward'!F81)/('FX-rates &amp; Forward'!F80))-1</f>
        <v>-3.3801590756202815E-2</v>
      </c>
      <c r="H80" s="58">
        <f>(('FX-rates &amp; Forward'!G81)/('FX-rates &amp; Forward'!G80))-1</f>
        <v>-5.3569524621875697E-2</v>
      </c>
      <c r="I80" s="58">
        <f>(('FX-rates &amp; Forward'!H81)/('FX-rates &amp; Forward'!H80))-1</f>
        <v>-1.9971152779318713E-2</v>
      </c>
      <c r="J80" s="58">
        <f>(('FX-rates &amp; Forward'!I81)/('FX-rates &amp; Forward'!I80))-1</f>
        <v>-4.2550749038590352E-2</v>
      </c>
      <c r="K80" s="58">
        <f>(('FX-rates &amp; Forward'!J81)/('FX-rates &amp; Forward'!J80))-1</f>
        <v>-5.7015747206371259E-2</v>
      </c>
      <c r="M80" s="58">
        <f>('FX-rates &amp; Forward'!D81-'FX-rates &amp; Forward'!M81)/'FX-rates &amp; Forward'!D80</f>
        <v>2.4870292747701419E-3</v>
      </c>
      <c r="N80" s="58">
        <f>('FX-rates &amp; Forward'!E81-'FX-rates &amp; Forward'!N81)/'FX-rates &amp; Forward'!E80</f>
        <v>-2.4562604519075111E-2</v>
      </c>
      <c r="O80" s="58">
        <f>('FX-rates &amp; Forward'!F81-'FX-rates &amp; Forward'!O81)/'FX-rates &amp; Forward'!F80</f>
        <v>-3.1984930124700904E-2</v>
      </c>
      <c r="P80" s="58">
        <f>('FX-rates &amp; Forward'!G81-'FX-rates &amp; Forward'!P81)/'FX-rates &amp; Forward'!G80</f>
        <v>-5.514069839227359E-2</v>
      </c>
      <c r="Q80" s="58">
        <f>('FX-rates &amp; Forward'!H81-'FX-rates &amp; Forward'!Q81)/'FX-rates &amp; Forward'!H80</f>
        <v>-2.139298452773546E-2</v>
      </c>
      <c r="R80" s="58">
        <f>('FX-rates &amp; Forward'!I81-'FX-rates &amp; Forward'!R81)/'FX-rates &amp; Forward'!I80</f>
        <v>-4.2346651476646784E-2</v>
      </c>
      <c r="S80" s="58">
        <f>('FX-rates &amp; Forward'!J81-'FX-rates &amp; Forward'!S81)/'FX-rates &amp; Forward'!J80</f>
        <v>-5.4307112558600899E-2</v>
      </c>
      <c r="U80" s="58">
        <f>'Interest rate'!M80</f>
        <v>1.6106549662961989E-3</v>
      </c>
      <c r="V80" s="58">
        <f>'Interest rate'!N80</f>
        <v>9.1207735967446801E-4</v>
      </c>
      <c r="W80" s="58">
        <f>'Interest rate'!O80</f>
        <v>1.6971924877924316E-3</v>
      </c>
      <c r="X80" s="58">
        <f>'Interest rate'!P80</f>
        <v>3.492541320837983E-3</v>
      </c>
      <c r="Y80" s="58">
        <f>'Interest rate'!Q80</f>
        <v>3.124463019266166E-5</v>
      </c>
      <c r="Z80" s="58">
        <f>'Interest rate'!R80</f>
        <v>1.8175985498802838E-4</v>
      </c>
      <c r="AA80" s="58">
        <f>'Interest rate'!S80</f>
        <v>1.7033922089055853E-3</v>
      </c>
      <c r="AB80" s="58">
        <f>'Interest rate'!T80</f>
        <v>4.4220965996628614E-3</v>
      </c>
      <c r="AD80" s="58">
        <f>Weights!$Z79*Weights!AA79+Weights!$AI79*Weights!AJ79</f>
        <v>0.27096246298480042</v>
      </c>
      <c r="AE80" s="58">
        <f>Weights!$Z79*Weights!AB79+Weights!$AI79*Weights!AK79</f>
        <v>0.43887375495356445</v>
      </c>
      <c r="AF80" s="58">
        <f>Weights!$Z79*Weights!AC79+Weights!$AI79*Weights!AL79</f>
        <v>8.9773380413511975E-2</v>
      </c>
      <c r="AG80" s="58">
        <f>Weights!$Z79*Weights!AD79+Weights!$AI79*Weights!AM79</f>
        <v>7.7068029869531818E-2</v>
      </c>
      <c r="AH80" s="58">
        <f>Weights!$Z79*Weights!AE79+Weights!$AI79*Weights!AN79</f>
        <v>2.6341849736877847E-2</v>
      </c>
      <c r="AI80" s="58">
        <f>Weights!$Z79*Weights!AF79+Weights!$AI79*Weights!AO79</f>
        <v>2.5526729528289289E-2</v>
      </c>
      <c r="AJ80" s="58">
        <f>Weights!Z79*Weights!AG79+Weights!AI79*Weights!AP79</f>
        <v>9.3761054062332667E-3</v>
      </c>
    </row>
    <row r="81" spans="2:36" x14ac:dyDescent="0.25">
      <c r="B81" s="51">
        <f>'Monthly return GPFG'!C81</f>
        <v>38138</v>
      </c>
      <c r="C81" s="49">
        <f>'Monthly return GPFG'!P81</f>
        <v>-1.4671017874783998E-2</v>
      </c>
      <c r="E81" s="57">
        <f>(('FX-rates &amp; Forward'!D82)/('FX-rates &amp; Forward'!D81))-1</f>
        <v>-1.830680279044028E-2</v>
      </c>
      <c r="F81" s="57">
        <f>(('FX-rates &amp; Forward'!E82)/('FX-rates &amp; Forward'!E81))-1</f>
        <v>-7.4200218951470109E-4</v>
      </c>
      <c r="G81" s="57">
        <f>(('FX-rates &amp; Forward'!F82)/('FX-rates &amp; Forward'!F81))-1</f>
        <v>1.1393794436617588E-2</v>
      </c>
      <c r="H81" s="57">
        <f>(('FX-rates &amp; Forward'!G82)/('FX-rates &amp; Forward'!G81))-1</f>
        <v>-1.0187331015836243E-2</v>
      </c>
      <c r="I81" s="57">
        <f>(('FX-rates &amp; Forward'!H82)/('FX-rates &amp; Forward'!H81))-1</f>
        <v>1.3226914223178232E-2</v>
      </c>
      <c r="J81" s="57">
        <f>(('FX-rates &amp; Forward'!I82)/('FX-rates &amp; Forward'!I81))-1</f>
        <v>-1.2029654497132447E-2</v>
      </c>
      <c r="K81" s="57">
        <f>(('FX-rates &amp; Forward'!J82)/('FX-rates &amp; Forward'!J81))-1</f>
        <v>-2.6427979714302996E-2</v>
      </c>
      <c r="M81" s="57">
        <f>('FX-rates &amp; Forward'!D82-'FX-rates &amp; Forward'!M82)/'FX-rates &amp; Forward'!D81</f>
        <v>-1.9004743820849761E-2</v>
      </c>
      <c r="N81" s="57">
        <f>('FX-rates &amp; Forward'!E82-'FX-rates &amp; Forward'!N82)/'FX-rates &amp; Forward'!E81</f>
        <v>-6.5561129000410218E-4</v>
      </c>
      <c r="O81" s="57">
        <f>('FX-rates &amp; Forward'!F82-'FX-rates &amp; Forward'!O82)/'FX-rates &amp; Forward'!F81</f>
        <v>1.3269131100370595E-2</v>
      </c>
      <c r="P81" s="57">
        <f>('FX-rates &amp; Forward'!G82-'FX-rates &amp; Forward'!P82)/'FX-rates &amp; Forward'!G81</f>
        <v>-1.1766692005389713E-2</v>
      </c>
      <c r="Q81" s="57">
        <f>('FX-rates &amp; Forward'!H82-'FX-rates &amp; Forward'!Q82)/'FX-rates &amp; Forward'!H81</f>
        <v>1.1798278780440876E-2</v>
      </c>
      <c r="R81" s="57">
        <f>('FX-rates &amp; Forward'!I82-'FX-rates &amp; Forward'!R82)/'FX-rates &amp; Forward'!I81</f>
        <v>-1.1937074953795819E-2</v>
      </c>
      <c r="S81" s="57">
        <f>('FX-rates &amp; Forward'!J82-'FX-rates &amp; Forward'!S82)/'FX-rates &amp; Forward'!J81</f>
        <v>-2.3628915811901512E-2</v>
      </c>
      <c r="U81" s="57">
        <f>'Interest rate'!M81</f>
        <v>1.6679466871305504E-3</v>
      </c>
      <c r="V81" s="57">
        <f>'Interest rate'!N81</f>
        <v>9.2342065282347008E-4</v>
      </c>
      <c r="W81" s="57">
        <f>'Interest rate'!O81</f>
        <v>1.703531247943646E-3</v>
      </c>
      <c r="X81" s="57">
        <f>'Interest rate'!P81</f>
        <v>3.6467918469804683E-3</v>
      </c>
      <c r="Y81" s="57">
        <f>'Interest rate'!Q81</f>
        <v>3.124463019266166E-5</v>
      </c>
      <c r="Z81" s="57">
        <f>'Interest rate'!R81</f>
        <v>1.6651408382073463E-4</v>
      </c>
      <c r="AA81" s="57">
        <f>'Interest rate'!S81</f>
        <v>1.7265679027949066E-3</v>
      </c>
      <c r="AB81" s="57">
        <f>'Interest rate'!T81</f>
        <v>4.3600756469586166E-3</v>
      </c>
      <c r="AD81" s="57">
        <f>Weights!$Z80*Weights!AA80+Weights!$AI80*Weights!AJ80</f>
        <v>0.27096246298480042</v>
      </c>
      <c r="AE81" s="57">
        <f>Weights!$Z80*Weights!AB80+Weights!$AI80*Weights!AK80</f>
        <v>0.43887375495356445</v>
      </c>
      <c r="AF81" s="57">
        <f>Weights!$Z80*Weights!AC80+Weights!$AI80*Weights!AL80</f>
        <v>8.9773380413511975E-2</v>
      </c>
      <c r="AG81" s="57">
        <f>Weights!$Z80*Weights!AD80+Weights!$AI80*Weights!AM80</f>
        <v>7.7068029869531818E-2</v>
      </c>
      <c r="AH81" s="57">
        <f>Weights!$Z80*Weights!AE80+Weights!$AI80*Weights!AN80</f>
        <v>2.6341849736877847E-2</v>
      </c>
      <c r="AI81" s="57">
        <f>Weights!$Z80*Weights!AF80+Weights!$AI80*Weights!AO80</f>
        <v>2.5526729528289289E-2</v>
      </c>
      <c r="AJ81" s="57">
        <f>Weights!Z80*Weights!AG80+Weights!AI80*Weights!AP80</f>
        <v>9.3761054062332667E-3</v>
      </c>
    </row>
    <row r="82" spans="2:36" x14ac:dyDescent="0.25">
      <c r="B82" s="52">
        <f>'Monthly return GPFG'!C82</f>
        <v>38168</v>
      </c>
      <c r="C82" s="50">
        <f>'Monthly return GPFG'!P82</f>
        <v>4.0036215404160948E-2</v>
      </c>
      <c r="E82" s="58">
        <f>(('FX-rates &amp; Forward'!D83)/('FX-rates &amp; Forward'!D82))-1</f>
        <v>2.7504969883986652E-2</v>
      </c>
      <c r="F82" s="58">
        <f>(('FX-rates &amp; Forward'!E83)/('FX-rates &amp; Forward'!E82))-1</f>
        <v>2.8521345360259964E-2</v>
      </c>
      <c r="G82" s="58">
        <f>(('FX-rates &amp; Forward'!F83)/('FX-rates &amp; Forward'!F82))-1</f>
        <v>2.1097388135250084E-2</v>
      </c>
      <c r="H82" s="58">
        <f>(('FX-rates &amp; Forward'!G83)/('FX-rates &amp; Forward'!G82))-1</f>
        <v>3.5087719298245945E-2</v>
      </c>
      <c r="I82" s="58">
        <f>(('FX-rates &amp; Forward'!H83)/('FX-rates &amp; Forward'!H82))-1</f>
        <v>3.2887018380230559E-2</v>
      </c>
      <c r="J82" s="58">
        <f>(('FX-rates &amp; Forward'!I83)/('FX-rates &amp; Forward'!I82))-1</f>
        <v>5.0909164458647682E-2</v>
      </c>
      <c r="K82" s="58">
        <f>(('FX-rates &amp; Forward'!J83)/('FX-rates &amp; Forward'!J82))-1</f>
        <v>4.6072429179204732E-3</v>
      </c>
      <c r="M82" s="58">
        <f>('FX-rates &amp; Forward'!D83-'FX-rates &amp; Forward'!M83)/'FX-rates &amp; Forward'!D82</f>
        <v>2.6761130726120318E-2</v>
      </c>
      <c r="N82" s="58">
        <f>('FX-rates &amp; Forward'!E83-'FX-rates &amp; Forward'!N83)/'FX-rates &amp; Forward'!E82</f>
        <v>2.8556869404753171E-2</v>
      </c>
      <c r="O82" s="58">
        <f>('FX-rates &amp; Forward'!F83-'FX-rates &amp; Forward'!O83)/'FX-rates &amp; Forward'!F82</f>
        <v>2.3069043079922809E-2</v>
      </c>
      <c r="P82" s="58">
        <f>('FX-rates &amp; Forward'!G83-'FX-rates &amp; Forward'!P83)/'FX-rates &amp; Forward'!G82</f>
        <v>3.3451068377860702E-2</v>
      </c>
      <c r="Q82" s="58">
        <f>('FX-rates &amp; Forward'!H83-'FX-rates &amp; Forward'!Q83)/'FX-rates &amp; Forward'!H82</f>
        <v>3.1385835744971717E-2</v>
      </c>
      <c r="R82" s="58">
        <f>('FX-rates &amp; Forward'!I83-'FX-rates &amp; Forward'!R83)/'FX-rates &amp; Forward'!I82</f>
        <v>5.0967684635253439E-2</v>
      </c>
      <c r="S82" s="58">
        <f>('FX-rates &amp; Forward'!J83-'FX-rates &amp; Forward'!S83)/'FX-rates &amp; Forward'!J82</f>
        <v>7.2876849477311401E-3</v>
      </c>
      <c r="U82" s="58">
        <f>'Interest rate'!M82</f>
        <v>1.6188417051281601E-3</v>
      </c>
      <c r="V82" s="58">
        <f>'Interest rate'!N82</f>
        <v>1.1335313170277583E-3</v>
      </c>
      <c r="W82" s="58">
        <f>'Interest rate'!O82</f>
        <v>1.7129363370544937E-3</v>
      </c>
      <c r="X82" s="58">
        <f>'Interest rate'!P82</f>
        <v>3.7748019212942019E-3</v>
      </c>
      <c r="Y82" s="58">
        <f>'Interest rate'!Q82</f>
        <v>3.2285932951570118E-5</v>
      </c>
      <c r="Z82" s="58">
        <f>'Interest rate'!R82</f>
        <v>3.3272377940973819E-4</v>
      </c>
      <c r="AA82" s="58">
        <f>'Interest rate'!S82</f>
        <v>1.7047580537850049E-3</v>
      </c>
      <c r="AB82" s="58">
        <f>'Interest rate'!T82</f>
        <v>4.3476822894299438E-3</v>
      </c>
      <c r="AD82" s="58">
        <f>Weights!$Z81*Weights!AA81+Weights!$AI81*Weights!AJ81</f>
        <v>0.27096246298480042</v>
      </c>
      <c r="AE82" s="58">
        <f>Weights!$Z81*Weights!AB81+Weights!$AI81*Weights!AK81</f>
        <v>0.43887375495356445</v>
      </c>
      <c r="AF82" s="58">
        <f>Weights!$Z81*Weights!AC81+Weights!$AI81*Weights!AL81</f>
        <v>8.9773380413511975E-2</v>
      </c>
      <c r="AG82" s="58">
        <f>Weights!$Z81*Weights!AD81+Weights!$AI81*Weights!AM81</f>
        <v>7.7068029869531818E-2</v>
      </c>
      <c r="AH82" s="58">
        <f>Weights!$Z81*Weights!AE81+Weights!$AI81*Weights!AN81</f>
        <v>2.6341849736877847E-2</v>
      </c>
      <c r="AI82" s="58">
        <f>Weights!$Z81*Weights!AF81+Weights!$AI81*Weights!AO81</f>
        <v>2.5526729528289289E-2</v>
      </c>
      <c r="AJ82" s="58">
        <f>Weights!Z81*Weights!AG81+Weights!AI81*Weights!AP81</f>
        <v>9.3761054062332667E-3</v>
      </c>
    </row>
    <row r="83" spans="2:36" x14ac:dyDescent="0.25">
      <c r="B83" s="51">
        <f>'Monthly return GPFG'!C83</f>
        <v>38199</v>
      </c>
      <c r="C83" s="49">
        <f>'Monthly return GPFG'!P83</f>
        <v>-4.3698304714914205E-3</v>
      </c>
      <c r="E83" s="57">
        <f>(('FX-rates &amp; Forward'!D84)/('FX-rates &amp; Forward'!D83))-1</f>
        <v>1.3182211954952283E-2</v>
      </c>
      <c r="F83" s="57">
        <f>(('FX-rates &amp; Forward'!E84)/('FX-rates &amp; Forward'!E83))-1</f>
        <v>-1.9528476068738643E-3</v>
      </c>
      <c r="G83" s="57">
        <f>(('FX-rates &amp; Forward'!F84)/('FX-rates &amp; Forward'!F83))-1</f>
        <v>1.25475888324873E-2</v>
      </c>
      <c r="H83" s="57">
        <f>(('FX-rates &amp; Forward'!G84)/('FX-rates &amp; Forward'!G83))-1</f>
        <v>-1.0006126199714305E-2</v>
      </c>
      <c r="I83" s="57">
        <f>(('FX-rates &amp; Forward'!H84)/('FX-rates &amp; Forward'!H83))-1</f>
        <v>-1.2981159289642163E-2</v>
      </c>
      <c r="J83" s="57">
        <f>(('FX-rates &amp; Forward'!I84)/('FX-rates &amp; Forward'!I83))-1</f>
        <v>1.4511721005427525E-2</v>
      </c>
      <c r="K83" s="57">
        <f>(('FX-rates &amp; Forward'!J84)/('FX-rates &amp; Forward'!J83))-1</f>
        <v>1.8551036007189214E-2</v>
      </c>
      <c r="M83" s="57">
        <f>('FX-rates &amp; Forward'!D84-'FX-rates &amp; Forward'!M84)/'FX-rates &amp; Forward'!D83</f>
        <v>1.2697451058509284E-2</v>
      </c>
      <c r="N83" s="57">
        <f>('FX-rates &amp; Forward'!E84-'FX-rates &amp; Forward'!N84)/'FX-rates &amp; Forward'!E83</f>
        <v>-1.8589138774459629E-3</v>
      </c>
      <c r="O83" s="57">
        <f>('FX-rates &amp; Forward'!F84-'FX-rates &amp; Forward'!O84)/'FX-rates &amp; Forward'!F83</f>
        <v>1.4695441330915542E-2</v>
      </c>
      <c r="P83" s="57">
        <f>('FX-rates &amp; Forward'!G84-'FX-rates &amp; Forward'!P84)/'FX-rates &amp; Forward'!G83</f>
        <v>-1.1592630750111245E-2</v>
      </c>
      <c r="Q83" s="57">
        <f>('FX-rates &amp; Forward'!H84-'FX-rates &amp; Forward'!Q84)/'FX-rates &amp; Forward'!H83</f>
        <v>-1.4266849435675884E-2</v>
      </c>
      <c r="R83" s="57">
        <f>('FX-rates &amp; Forward'!I84-'FX-rates &amp; Forward'!R84)/'FX-rates &amp; Forward'!I83</f>
        <v>1.4597491136762199E-2</v>
      </c>
      <c r="S83" s="57">
        <f>('FX-rates &amp; Forward'!J84-'FX-rates &amp; Forward'!S84)/'FX-rates &amp; Forward'!J83</f>
        <v>2.1268063817798825E-2</v>
      </c>
      <c r="U83" s="57">
        <f>'Interest rate'!M83</f>
        <v>1.6679466871305504E-3</v>
      </c>
      <c r="V83" s="57">
        <f>'Interest rate'!N83</f>
        <v>1.2445703042991418E-3</v>
      </c>
      <c r="W83" s="57">
        <f>'Interest rate'!O83</f>
        <v>1.7155941209843206E-3</v>
      </c>
      <c r="X83" s="57">
        <f>'Interest rate'!P83</f>
        <v>3.8826709170549645E-3</v>
      </c>
      <c r="Y83" s="57">
        <f>'Interest rate'!Q83</f>
        <v>3.2285932951570118E-5</v>
      </c>
      <c r="Z83" s="57">
        <f>'Interest rate'!R83</f>
        <v>3.3548860123322477E-4</v>
      </c>
      <c r="AA83" s="57">
        <f>'Interest rate'!S83</f>
        <v>1.7020345224356692E-3</v>
      </c>
      <c r="AB83" s="57">
        <f>'Interest rate'!T83</f>
        <v>4.3104126377599972E-3</v>
      </c>
      <c r="AD83" s="57">
        <f>Weights!$Z82*Weights!AA82+Weights!$AI82*Weights!AJ82</f>
        <v>0.27096246298480042</v>
      </c>
      <c r="AE83" s="57">
        <f>Weights!$Z82*Weights!AB82+Weights!$AI82*Weights!AK82</f>
        <v>0.43887375495356445</v>
      </c>
      <c r="AF83" s="57">
        <f>Weights!$Z82*Weights!AC82+Weights!$AI82*Weights!AL82</f>
        <v>8.9773380413511975E-2</v>
      </c>
      <c r="AG83" s="57">
        <f>Weights!$Z82*Weights!AD82+Weights!$AI82*Weights!AM82</f>
        <v>7.7068029869531818E-2</v>
      </c>
      <c r="AH83" s="57">
        <f>Weights!$Z82*Weights!AE82+Weights!$AI82*Weights!AN82</f>
        <v>2.6341849736877847E-2</v>
      </c>
      <c r="AI83" s="57">
        <f>Weights!$Z82*Weights!AF82+Weights!$AI82*Weights!AO82</f>
        <v>2.5526729528289289E-2</v>
      </c>
      <c r="AJ83" s="57">
        <f>Weights!Z82*Weights!AG82+Weights!AI82*Weights!AP82</f>
        <v>9.3761054062332667E-3</v>
      </c>
    </row>
    <row r="84" spans="2:36" x14ac:dyDescent="0.25">
      <c r="B84" s="52">
        <f>'Monthly return GPFG'!C84</f>
        <v>38230</v>
      </c>
      <c r="C84" s="50">
        <f>'Monthly return GPFG'!P84</f>
        <v>-3.896796733158204E-4</v>
      </c>
      <c r="E84" s="58">
        <f>(('FX-rates &amp; Forward'!D85)/('FX-rates &amp; Forward'!D84))-1</f>
        <v>-2.1233237855015519E-2</v>
      </c>
      <c r="F84" s="58">
        <f>(('FX-rates &amp; Forward'!E85)/('FX-rates &amp; Forward'!E84))-1</f>
        <v>-7.7673817401306966E-3</v>
      </c>
      <c r="G84" s="58">
        <f>(('FX-rates &amp; Forward'!F85)/('FX-rates &amp; Forward'!F84))-1</f>
        <v>-3.0510253638514229E-2</v>
      </c>
      <c r="H84" s="58">
        <f>(('FX-rates &amp; Forward'!G85)/('FX-rates &amp; Forward'!G84))-1</f>
        <v>-1.7453668443767612E-3</v>
      </c>
      <c r="I84" s="58">
        <f>(('FX-rates &amp; Forward'!H85)/('FX-rates &amp; Forward'!H84))-1</f>
        <v>-9.2245867202483955E-3</v>
      </c>
      <c r="J84" s="58">
        <f>(('FX-rates &amp; Forward'!I85)/('FX-rates &amp; Forward'!I84))-1</f>
        <v>-7.4366368189406895E-3</v>
      </c>
      <c r="K84" s="58">
        <f>(('FX-rates &amp; Forward'!J85)/('FX-rates &amp; Forward'!J84))-1</f>
        <v>-1.9026467903863753E-2</v>
      </c>
      <c r="M84" s="58">
        <f>('FX-rates &amp; Forward'!D85-'FX-rates &amp; Forward'!M85)/'FX-rates &amp; Forward'!D84</f>
        <v>-2.165608797114912E-2</v>
      </c>
      <c r="N84" s="58">
        <f>('FX-rates &amp; Forward'!E85-'FX-rates &amp; Forward'!N85)/'FX-rates &amp; Forward'!E84</f>
        <v>-7.7198159099354314E-3</v>
      </c>
      <c r="O84" s="58">
        <f>('FX-rates &amp; Forward'!F85-'FX-rates &amp; Forward'!O85)/'FX-rates &amp; Forward'!F84</f>
        <v>-2.8304095195813773E-2</v>
      </c>
      <c r="P84" s="58">
        <f>('FX-rates &amp; Forward'!G85-'FX-rates &amp; Forward'!P85)/'FX-rates &amp; Forward'!G84</f>
        <v>-3.3809747914270907E-3</v>
      </c>
      <c r="Q84" s="58">
        <f>('FX-rates &amp; Forward'!H85-'FX-rates &amp; Forward'!Q85)/'FX-rates &amp; Forward'!H84</f>
        <v>-1.0556597931567527E-2</v>
      </c>
      <c r="R84" s="58">
        <f>('FX-rates &amp; Forward'!I85-'FX-rates &amp; Forward'!R85)/'FX-rates &amp; Forward'!I84</f>
        <v>-7.4026069037260549E-3</v>
      </c>
      <c r="S84" s="58">
        <f>('FX-rates &amp; Forward'!J85-'FX-rates &amp; Forward'!S85)/'FX-rates &amp; Forward'!J84</f>
        <v>-1.6395343186467601E-2</v>
      </c>
      <c r="U84" s="58">
        <f>'Interest rate'!M84</f>
        <v>1.635212974954614E-3</v>
      </c>
      <c r="V84" s="58">
        <f>'Interest rate'!N84</f>
        <v>1.3811269034134099E-3</v>
      </c>
      <c r="W84" s="58">
        <f>'Interest rate'!O84</f>
        <v>1.7135496786924165E-3</v>
      </c>
      <c r="X84" s="58">
        <f>'Interest rate'!P84</f>
        <v>3.9575049983735511E-3</v>
      </c>
      <c r="Y84" s="58">
        <f>'Interest rate'!Q84</f>
        <v>3.1769448273877288E-5</v>
      </c>
      <c r="Z84" s="58">
        <f>'Interest rate'!R84</f>
        <v>3.4932805237719577E-4</v>
      </c>
      <c r="AA84" s="58">
        <f>'Interest rate'!S84</f>
        <v>1.7851432355366903E-3</v>
      </c>
      <c r="AB84" s="58">
        <f>'Interest rate'!T84</f>
        <v>4.2855312472371843E-3</v>
      </c>
      <c r="AD84" s="58">
        <f>Weights!$Z83*Weights!AA83+Weights!$AI83*Weights!AJ83</f>
        <v>0.27096246298480042</v>
      </c>
      <c r="AE84" s="58">
        <f>Weights!$Z83*Weights!AB83+Weights!$AI83*Weights!AK83</f>
        <v>0.43887375495356445</v>
      </c>
      <c r="AF84" s="58">
        <f>Weights!$Z83*Weights!AC83+Weights!$AI83*Weights!AL83</f>
        <v>8.9773380413511975E-2</v>
      </c>
      <c r="AG84" s="58">
        <f>Weights!$Z83*Weights!AD83+Weights!$AI83*Weights!AM83</f>
        <v>7.7068029869531818E-2</v>
      </c>
      <c r="AH84" s="58">
        <f>Weights!$Z83*Weights!AE83+Weights!$AI83*Weights!AN83</f>
        <v>2.6341849736877847E-2</v>
      </c>
      <c r="AI84" s="58">
        <f>Weights!$Z83*Weights!AF83+Weights!$AI83*Weights!AO83</f>
        <v>2.5526729528289289E-2</v>
      </c>
      <c r="AJ84" s="58">
        <f>Weights!Z83*Weights!AG83+Weights!AI83*Weights!AP83</f>
        <v>9.3761054062332667E-3</v>
      </c>
    </row>
    <row r="85" spans="2:36" x14ac:dyDescent="0.25">
      <c r="B85" s="51">
        <f>'Monthly return GPFG'!C85</f>
        <v>38260</v>
      </c>
      <c r="C85" s="49">
        <f>'Monthly return GPFG'!P85</f>
        <v>-6.7006045692011842E-3</v>
      </c>
      <c r="E85" s="57">
        <f>(('FX-rates &amp; Forward'!D86)/('FX-rates &amp; Forward'!D85))-1</f>
        <v>-2.3426466520099609E-2</v>
      </c>
      <c r="F85" s="57">
        <f>(('FX-rates &amp; Forward'!E86)/('FX-rates &amp; Forward'!E85))-1</f>
        <v>-3.1910316473849898E-3</v>
      </c>
      <c r="G85" s="57">
        <f>(('FX-rates &amp; Forward'!F86)/('FX-rates &amp; Forward'!F85))-1</f>
        <v>-1.8066205046579409E-2</v>
      </c>
      <c r="H85" s="57">
        <f>(('FX-rates &amp; Forward'!G86)/('FX-rates &amp; Forward'!G85))-1</f>
        <v>-3.1201322440156276E-2</v>
      </c>
      <c r="I85" s="57">
        <f>(('FX-rates &amp; Forward'!H86)/('FX-rates &amp; Forward'!H85))-1</f>
        <v>-7.4668141592921788E-3</v>
      </c>
      <c r="J85" s="57">
        <f>(('FX-rates &amp; Forward'!I86)/('FX-rates &amp; Forward'!I85))-1</f>
        <v>1.63608562691131E-2</v>
      </c>
      <c r="K85" s="57">
        <f>(('FX-rates &amp; Forward'!J86)/('FX-rates &amp; Forward'!J85))-1</f>
        <v>9.0785227087120113E-3</v>
      </c>
      <c r="M85" s="57">
        <f>('FX-rates &amp; Forward'!D86-'FX-rates &amp; Forward'!M86)/'FX-rates &amp; Forward'!D85</f>
        <v>-2.3680202150535162E-2</v>
      </c>
      <c r="N85" s="57">
        <f>('FX-rates &amp; Forward'!E86-'FX-rates &amp; Forward'!N86)/'FX-rates &amp; Forward'!E85</f>
        <v>-3.1128289478580167E-3</v>
      </c>
      <c r="O85" s="57">
        <f>('FX-rates &amp; Forward'!F86-'FX-rates &amp; Forward'!O86)/'FX-rates &amp; Forward'!F85</f>
        <v>-1.5753067277443737E-2</v>
      </c>
      <c r="P85" s="57">
        <f>('FX-rates &amp; Forward'!G86-'FX-rates &amp; Forward'!P86)/'FX-rates &amp; Forward'!G85</f>
        <v>-3.280471502793926E-2</v>
      </c>
      <c r="Q85" s="57">
        <f>('FX-rates &amp; Forward'!H86-'FX-rates &amp; Forward'!Q86)/'FX-rates &amp; Forward'!H85</f>
        <v>-8.7522500430558502E-3</v>
      </c>
      <c r="R85" s="57">
        <f>('FX-rates &amp; Forward'!I86-'FX-rates &amp; Forward'!R86)/'FX-rates &amp; Forward'!I85</f>
        <v>1.6510519359641422E-2</v>
      </c>
      <c r="S85" s="57">
        <f>('FX-rates &amp; Forward'!J86-'FX-rates &amp; Forward'!S86)/'FX-rates &amp; Forward'!J85</f>
        <v>1.1717531426672173E-2</v>
      </c>
      <c r="U85" s="57">
        <f>'Interest rate'!M85</f>
        <v>1.6597643621756308E-3</v>
      </c>
      <c r="V85" s="57">
        <f>'Interest rate'!N85</f>
        <v>1.5205522240770986E-3</v>
      </c>
      <c r="W85" s="57">
        <f>'Interest rate'!O85</f>
        <v>1.717025203279432E-3</v>
      </c>
      <c r="X85" s="57">
        <f>'Interest rate'!P85</f>
        <v>3.9505230797658442E-3</v>
      </c>
      <c r="Y85" s="57">
        <f>'Interest rate'!Q85</f>
        <v>3.2810745021594201E-5</v>
      </c>
      <c r="Z85" s="57">
        <f>'Interest rate'!R85</f>
        <v>4.9448627247405952E-4</v>
      </c>
      <c r="AA85" s="57">
        <f>'Interest rate'!S85</f>
        <v>1.9565819029403464E-3</v>
      </c>
      <c r="AB85" s="57">
        <f>'Interest rate'!T85</f>
        <v>4.2855312472371843E-3</v>
      </c>
      <c r="AD85" s="57">
        <f>Weights!$Z84*Weights!AA84+Weights!$AI84*Weights!AJ84</f>
        <v>0.27096246298480042</v>
      </c>
      <c r="AE85" s="57">
        <f>Weights!$Z84*Weights!AB84+Weights!$AI84*Weights!AK84</f>
        <v>0.43887375495356445</v>
      </c>
      <c r="AF85" s="57">
        <f>Weights!$Z84*Weights!AC84+Weights!$AI84*Weights!AL84</f>
        <v>8.9773380413511975E-2</v>
      </c>
      <c r="AG85" s="57">
        <f>Weights!$Z84*Weights!AD84+Weights!$AI84*Weights!AM84</f>
        <v>7.7068029869531818E-2</v>
      </c>
      <c r="AH85" s="57">
        <f>Weights!$Z84*Weights!AE84+Weights!$AI84*Weights!AN84</f>
        <v>2.6341849736877847E-2</v>
      </c>
      <c r="AI85" s="57">
        <f>Weights!$Z84*Weights!AF84+Weights!$AI84*Weights!AO84</f>
        <v>2.5526729528289289E-2</v>
      </c>
      <c r="AJ85" s="57">
        <f>Weights!Z84*Weights!AG84+Weights!AI84*Weights!AP84</f>
        <v>9.3761054062332667E-3</v>
      </c>
    </row>
    <row r="86" spans="2:36" x14ac:dyDescent="0.25">
      <c r="B86" s="52">
        <f>'Monthly return GPFG'!C86</f>
        <v>38291</v>
      </c>
      <c r="C86" s="50">
        <f>'Monthly return GPFG'!P86</f>
        <v>-2.6858127950469331E-2</v>
      </c>
      <c r="E86" s="58">
        <f>(('FX-rates &amp; Forward'!D87)/('FX-rates &amp; Forward'!D86))-1</f>
        <v>-5.1540090049795761E-2</v>
      </c>
      <c r="F86" s="58">
        <f>(('FX-rates &amp; Forward'!E87)/('FX-rates &amp; Forward'!E86))-1</f>
        <v>-2.3331934536298893E-2</v>
      </c>
      <c r="G86" s="58">
        <f>(('FX-rates &amp; Forward'!F87)/('FX-rates &amp; Forward'!F86))-1</f>
        <v>-3.8245385950909649E-2</v>
      </c>
      <c r="H86" s="58">
        <f>(('FX-rates &amp; Forward'!G87)/('FX-rates &amp; Forward'!G86))-1</f>
        <v>-1.3469836425981652E-2</v>
      </c>
      <c r="I86" s="58">
        <f>(('FX-rates &amp; Forward'!H87)/('FX-rates &amp; Forward'!H86))-1</f>
        <v>-1.0755084981889151E-2</v>
      </c>
      <c r="J86" s="58">
        <f>(('FX-rates &amp; Forward'!I87)/('FX-rates &amp; Forward'!I86))-1</f>
        <v>-1.7357454490747659E-2</v>
      </c>
      <c r="K86" s="58">
        <f>(('FX-rates &amp; Forward'!J87)/('FX-rates &amp; Forward'!J86))-1</f>
        <v>-2.4005245256730756E-2</v>
      </c>
      <c r="M86" s="58">
        <f>('FX-rates &amp; Forward'!D87-'FX-rates &amp; Forward'!M87)/'FX-rates &amp; Forward'!D86</f>
        <v>-5.1679090829948898E-2</v>
      </c>
      <c r="N86" s="58">
        <f>('FX-rates &amp; Forward'!E87-'FX-rates &amp; Forward'!N87)/'FX-rates &amp; Forward'!E86</f>
        <v>-2.3274771844976779E-2</v>
      </c>
      <c r="O86" s="58">
        <f>('FX-rates &amp; Forward'!F87-'FX-rates &amp; Forward'!O87)/'FX-rates &amp; Forward'!F86</f>
        <v>-3.5963641318153217E-2</v>
      </c>
      <c r="P86" s="58">
        <f>('FX-rates &amp; Forward'!G87-'FX-rates &amp; Forward'!P87)/'FX-rates &amp; Forward'!G86</f>
        <v>-1.5096736663326928E-2</v>
      </c>
      <c r="Q86" s="58">
        <f>('FX-rates &amp; Forward'!H87-'FX-rates &amp; Forward'!Q87)/'FX-rates &amp; Forward'!H86</f>
        <v>-1.1919787142360872E-2</v>
      </c>
      <c r="R86" s="58">
        <f>('FX-rates &amp; Forward'!I87-'FX-rates &amp; Forward'!R87)/'FX-rates &amp; Forward'!I86</f>
        <v>-1.7061216563749877E-2</v>
      </c>
      <c r="S86" s="58">
        <f>('FX-rates &amp; Forward'!J87-'FX-rates &amp; Forward'!S87)/'FX-rates &amp; Forward'!J86</f>
        <v>-2.1390683159235781E-2</v>
      </c>
      <c r="U86" s="58">
        <f>'Interest rate'!M86</f>
        <v>1.6433975062259965E-3</v>
      </c>
      <c r="V86" s="58">
        <f>'Interest rate'!N86</f>
        <v>1.6515813019202241E-3</v>
      </c>
      <c r="W86" s="58">
        <f>'Interest rate'!O86</f>
        <v>1.7264288989251586E-3</v>
      </c>
      <c r="X86" s="58">
        <f>'Interest rate'!P86</f>
        <v>3.9385528336748354E-3</v>
      </c>
      <c r="Y86" s="58">
        <f>'Interest rate'!Q86</f>
        <v>3.3327223783574667E-5</v>
      </c>
      <c r="Z86" s="58">
        <f>'Interest rate'!R86</f>
        <v>5.3591753292381306E-4</v>
      </c>
      <c r="AA86" s="58">
        <f>'Interest rate'!S86</f>
        <v>2.1236280327023849E-3</v>
      </c>
      <c r="AB86" s="58">
        <f>'Interest rate'!T86</f>
        <v>4.2855312472371843E-3</v>
      </c>
      <c r="AD86" s="58">
        <f>Weights!$Z85*Weights!AA85+Weights!$AI85*Weights!AJ85</f>
        <v>0.27096246298480042</v>
      </c>
      <c r="AE86" s="58">
        <f>Weights!$Z85*Weights!AB85+Weights!$AI85*Weights!AK85</f>
        <v>0.43887375495356445</v>
      </c>
      <c r="AF86" s="58">
        <f>Weights!$Z85*Weights!AC85+Weights!$AI85*Weights!AL85</f>
        <v>8.9773380413511975E-2</v>
      </c>
      <c r="AG86" s="58">
        <f>Weights!$Z85*Weights!AD85+Weights!$AI85*Weights!AM85</f>
        <v>7.7068029869531818E-2</v>
      </c>
      <c r="AH86" s="58">
        <f>Weights!$Z85*Weights!AE85+Weights!$AI85*Weights!AN85</f>
        <v>2.6341849736877847E-2</v>
      </c>
      <c r="AI86" s="58">
        <f>Weights!$Z85*Weights!AF85+Weights!$AI85*Weights!AO85</f>
        <v>2.5526729528289289E-2</v>
      </c>
      <c r="AJ86" s="58">
        <f>Weights!Z85*Weights!AG85+Weights!AI85*Weights!AP85</f>
        <v>9.3761054062332667E-3</v>
      </c>
    </row>
    <row r="87" spans="2:36" x14ac:dyDescent="0.25">
      <c r="B87" s="51">
        <f>'Monthly return GPFG'!C87</f>
        <v>38321</v>
      </c>
      <c r="C87" s="49">
        <f>'Monthly return GPFG'!P87</f>
        <v>-1.4564741170368654E-3</v>
      </c>
      <c r="E87" s="57">
        <f>(('FX-rates &amp; Forward'!D88)/('FX-rates &amp; Forward'!D87))-1</f>
        <v>-3.4707703915619947E-2</v>
      </c>
      <c r="F87" s="57">
        <f>(('FX-rates &amp; Forward'!E88)/('FX-rates &amp; Forward'!E87))-1</f>
        <v>9.5753692041422589E-4</v>
      </c>
      <c r="G87" s="57">
        <f>(('FX-rates &amp; Forward'!F88)/('FX-rates &amp; Forward'!F87))-1</f>
        <v>3.2254476698923007E-3</v>
      </c>
      <c r="H87" s="57">
        <f>(('FX-rates &amp; Forward'!G88)/('FX-rates &amp; Forward'!G87))-1</f>
        <v>-9.013803425910405E-3</v>
      </c>
      <c r="I87" s="57">
        <f>(('FX-rates &amp; Forward'!H88)/('FX-rates &amp; Forward'!H87))-1</f>
        <v>1.0289920384557671E-2</v>
      </c>
      <c r="J87" s="57">
        <f>(('FX-rates &amp; Forward'!I88)/('FX-rates &amp; Forward'!I87))-1</f>
        <v>-1.0123820641877002E-2</v>
      </c>
      <c r="K87" s="57">
        <f>(('FX-rates &amp; Forward'!J88)/('FX-rates &amp; Forward'!J87))-1</f>
        <v>-3.5814453420216497E-3</v>
      </c>
      <c r="M87" s="57">
        <f>('FX-rates &amp; Forward'!D88-'FX-rates &amp; Forward'!M88)/'FX-rates &amp; Forward'!D87</f>
        <v>-3.4699533613843474E-2</v>
      </c>
      <c r="N87" s="57">
        <f>('FX-rates &amp; Forward'!E88-'FX-rates &amp; Forward'!N88)/'FX-rates &amp; Forward'!E87</f>
        <v>1.0404252123706857E-3</v>
      </c>
      <c r="O87" s="57">
        <f>('FX-rates &amp; Forward'!F88-'FX-rates &amp; Forward'!O88)/'FX-rates &amp; Forward'!F87</f>
        <v>5.5115988700533665E-3</v>
      </c>
      <c r="P87" s="57">
        <f>('FX-rates &amp; Forward'!G88-'FX-rates &amp; Forward'!P88)/'FX-rates &amp; Forward'!G87</f>
        <v>-1.062382005096847E-2</v>
      </c>
      <c r="Q87" s="57">
        <f>('FX-rates &amp; Forward'!H88-'FX-rates &amp; Forward'!Q88)/'FX-rates &amp; Forward'!H87</f>
        <v>9.1830336112842803E-3</v>
      </c>
      <c r="R87" s="57">
        <f>('FX-rates &amp; Forward'!I88-'FX-rates &amp; Forward'!R88)/'FX-rates &amp; Forward'!I87</f>
        <v>-9.6446077852565988E-3</v>
      </c>
      <c r="S87" s="57">
        <f>('FX-rates &amp; Forward'!J88-'FX-rates &amp; Forward'!S88)/'FX-rates &amp; Forward'!J87</f>
        <v>-9.5058622994254201E-4</v>
      </c>
      <c r="U87" s="57">
        <f>'Interest rate'!M87</f>
        <v>1.6515813019202241E-3</v>
      </c>
      <c r="V87" s="57">
        <f>'Interest rate'!N87</f>
        <v>1.8885920210915952E-3</v>
      </c>
      <c r="W87" s="57">
        <f>'Interest rate'!O87</f>
        <v>1.7920233234425265E-3</v>
      </c>
      <c r="X87" s="57">
        <f>'Interest rate'!P87</f>
        <v>3.9315694650328137E-3</v>
      </c>
      <c r="Y87" s="57">
        <f>'Interest rate'!Q87</f>
        <v>3.2810745021594201E-5</v>
      </c>
      <c r="Z87" s="57">
        <f>'Interest rate'!R87</f>
        <v>5.6490819048460317E-4</v>
      </c>
      <c r="AA87" s="57">
        <f>'Interest rate'!S87</f>
        <v>2.1778887523098422E-3</v>
      </c>
      <c r="AB87" s="57">
        <f>'Interest rate'!T87</f>
        <v>4.2731277661580691E-3</v>
      </c>
      <c r="AD87" s="57">
        <f>Weights!$Z86*Weights!AA86+Weights!$AI86*Weights!AJ86</f>
        <v>0.27096246298480042</v>
      </c>
      <c r="AE87" s="57">
        <f>Weights!$Z86*Weights!AB86+Weights!$AI86*Weights!AK86</f>
        <v>0.43887375495356445</v>
      </c>
      <c r="AF87" s="57">
        <f>Weights!$Z86*Weights!AC86+Weights!$AI86*Weights!AL86</f>
        <v>8.9773380413511975E-2</v>
      </c>
      <c r="AG87" s="57">
        <f>Weights!$Z86*Weights!AD86+Weights!$AI86*Weights!AM86</f>
        <v>7.7068029869531818E-2</v>
      </c>
      <c r="AH87" s="57">
        <f>Weights!$Z86*Weights!AE86+Weights!$AI86*Weights!AN86</f>
        <v>2.6341849736877847E-2</v>
      </c>
      <c r="AI87" s="57">
        <f>Weights!$Z86*Weights!AF86+Weights!$AI86*Weights!AO86</f>
        <v>2.5526729528289289E-2</v>
      </c>
      <c r="AJ87" s="57">
        <f>Weights!Z86*Weights!AG86+Weights!AI86*Weights!AP86</f>
        <v>9.3761054062332667E-3</v>
      </c>
    </row>
    <row r="88" spans="2:36" x14ac:dyDescent="0.25">
      <c r="B88" s="53">
        <f>'Monthly return GPFG'!C88</f>
        <v>38352</v>
      </c>
      <c r="C88" s="54">
        <f>'Monthly return GPFG'!P88</f>
        <v>1.6154911066476076E-2</v>
      </c>
      <c r="E88" s="59">
        <f>(('FX-rates &amp; Forward'!D89)/('FX-rates &amp; Forward'!D88))-1</f>
        <v>-9.8356918367015211E-3</v>
      </c>
      <c r="F88" s="59">
        <f>(('FX-rates &amp; Forward'!E89)/('FX-rates &amp; Forward'!E88))-1</f>
        <v>1.0535094496976649E-2</v>
      </c>
      <c r="G88" s="59">
        <f>(('FX-rates &amp; Forward'!F89)/('FX-rates &amp; Forward'!F88))-1</f>
        <v>-5.2021149582126558E-3</v>
      </c>
      <c r="H88" s="59">
        <f>(('FX-rates &amp; Forward'!G89)/('FX-rates &amp; Forward'!G88))-1</f>
        <v>-5.6722830100021104E-3</v>
      </c>
      <c r="I88" s="59">
        <f>(('FX-rates &amp; Forward'!H89)/('FX-rates &amp; Forward'!H88))-1</f>
        <v>-8.7911679429037992E-3</v>
      </c>
      <c r="J88" s="59">
        <f>(('FX-rates &amp; Forward'!I89)/('FX-rates &amp; Forward'!I88))-1</f>
        <v>-2.1189389838372819E-2</v>
      </c>
      <c r="K88" s="59">
        <f>(('FX-rates &amp; Forward'!J89)/('FX-rates &amp; Forward'!J88))-1</f>
        <v>-3.2024405968344993E-4</v>
      </c>
      <c r="M88" s="59">
        <f>('FX-rates &amp; Forward'!D89-'FX-rates &amp; Forward'!M89)/'FX-rates &amp; Forward'!D88</f>
        <v>-9.5991278903118267E-3</v>
      </c>
      <c r="N88" s="59">
        <f>('FX-rates &amp; Forward'!E89-'FX-rates &amp; Forward'!N89)/'FX-rates &amp; Forward'!E88</f>
        <v>1.0675285293322245E-2</v>
      </c>
      <c r="O88" s="59">
        <f>('FX-rates &amp; Forward'!F89-'FX-rates &amp; Forward'!O89)/'FX-rates &amp; Forward'!F88</f>
        <v>-2.9310556226370206E-3</v>
      </c>
      <c r="P88" s="59">
        <f>('FX-rates &amp; Forward'!G89-'FX-rates &amp; Forward'!P89)/'FX-rates &amp; Forward'!G88</f>
        <v>-7.2910004555753506E-3</v>
      </c>
      <c r="Q88" s="59">
        <f>('FX-rates &amp; Forward'!H89-'FX-rates &amp; Forward'!Q89)/'FX-rates &amp; Forward'!H88</f>
        <v>-9.8772275303831911E-3</v>
      </c>
      <c r="R88" s="59">
        <f>('FX-rates &amp; Forward'!I89-'FX-rates &amp; Forward'!R89)/'FX-rates &amp; Forward'!I88</f>
        <v>-2.0664226136103421E-2</v>
      </c>
      <c r="S88" s="59">
        <f>('FX-rates &amp; Forward'!J89-'FX-rates &amp; Forward'!S89)/'FX-rates &amp; Forward'!J88</f>
        <v>2.2901478663349328E-3</v>
      </c>
      <c r="U88" s="59">
        <f>'Interest rate'!M88</f>
        <v>1.6188417051281601E-3</v>
      </c>
      <c r="V88" s="59">
        <f>'Interest rate'!N88</f>
        <v>1.9783315388433032E-3</v>
      </c>
      <c r="W88" s="59">
        <f>'Interest rate'!O88</f>
        <v>1.7563752430880264E-3</v>
      </c>
      <c r="X88" s="59">
        <f>'Interest rate'!P88</f>
        <v>3.9624917561102979E-3</v>
      </c>
      <c r="Y88" s="59">
        <f>'Interest rate'!Q88</f>
        <v>3.2810745021594201E-5</v>
      </c>
      <c r="Z88" s="59">
        <f>'Interest rate'!R88</f>
        <v>5.4834323189068002E-4</v>
      </c>
      <c r="AA88" s="59">
        <f>'Interest rate'!S88</f>
        <v>2.153476648397934E-3</v>
      </c>
      <c r="AB88" s="59">
        <f>'Interest rate'!T88</f>
        <v>4.2731277661580691E-3</v>
      </c>
      <c r="AD88" s="59">
        <f>Weights!$Z87*Weights!AA87+Weights!$AI87*Weights!AJ87</f>
        <v>0.27096246298480042</v>
      </c>
      <c r="AE88" s="59">
        <f>Weights!$Z87*Weights!AB87+Weights!$AI87*Weights!AK87</f>
        <v>0.43887375495356445</v>
      </c>
      <c r="AF88" s="59">
        <f>Weights!$Z87*Weights!AC87+Weights!$AI87*Weights!AL87</f>
        <v>8.9773380413511975E-2</v>
      </c>
      <c r="AG88" s="59">
        <f>Weights!$Z87*Weights!AD87+Weights!$AI87*Weights!AM87</f>
        <v>7.7068029869531818E-2</v>
      </c>
      <c r="AH88" s="59">
        <f>Weights!$Z87*Weights!AE87+Weights!$AI87*Weights!AN87</f>
        <v>2.6341849736877847E-2</v>
      </c>
      <c r="AI88" s="59">
        <f>Weights!$Z87*Weights!AF87+Weights!$AI87*Weights!AO87</f>
        <v>2.5526729528289289E-2</v>
      </c>
      <c r="AJ88" s="59">
        <f>Weights!Z87*Weights!AG87+Weights!AI87*Weights!AP87</f>
        <v>9.3761054062332667E-3</v>
      </c>
    </row>
    <row r="89" spans="2:36" x14ac:dyDescent="0.25">
      <c r="B89" s="51">
        <f>'Monthly return GPFG'!C89</f>
        <v>38383</v>
      </c>
      <c r="C89" s="49">
        <f>'Monthly return GPFG'!P89</f>
        <v>3.094018049926324E-2</v>
      </c>
      <c r="E89" s="57">
        <f>(('FX-rates &amp; Forward'!D90)/('FX-rates &amp; Forward'!D89))-1</f>
        <v>4.6904037496916517E-2</v>
      </c>
      <c r="F89" s="57">
        <f>(('FX-rates &amp; Forward'!E90)/('FX-rates &amp; Forward'!E89))-1</f>
        <v>7.1484052623915773E-3</v>
      </c>
      <c r="G89" s="57">
        <f>(('FX-rates &amp; Forward'!F90)/('FX-rates &amp; Forward'!F89))-1</f>
        <v>2.7483926275182258E-2</v>
      </c>
      <c r="H89" s="57">
        <f>(('FX-rates &amp; Forward'!G90)/('FX-rates &amp; Forward'!G89))-1</f>
        <v>3.608438818565407E-2</v>
      </c>
      <c r="I89" s="57">
        <f>(('FX-rates &amp; Forward'!H90)/('FX-rates &amp; Forward'!H89))-1</f>
        <v>3.8064165307232223E-3</v>
      </c>
      <c r="J89" s="57">
        <f>(('FX-rates &amp; Forward'!I90)/('FX-rates &amp; Forward'!I89))-1</f>
        <v>1.3846093071027799E-2</v>
      </c>
      <c r="K89" s="57">
        <f>(('FX-rates &amp; Forward'!J90)/('FX-rates &amp; Forward'!J89))-1</f>
        <v>4.0631335803374524E-2</v>
      </c>
      <c r="M89" s="57">
        <f>('FX-rates &amp; Forward'!D90-'FX-rates &amp; Forward'!M90)/'FX-rates &amp; Forward'!D89</f>
        <v>4.7262817544747454E-2</v>
      </c>
      <c r="N89" s="57">
        <f>('FX-rates &amp; Forward'!E90-'FX-rates &amp; Forward'!N90)/'FX-rates &amp; Forward'!E89</f>
        <v>7.285697663377169E-3</v>
      </c>
      <c r="O89" s="57">
        <f>('FX-rates &amp; Forward'!F90-'FX-rates &amp; Forward'!O90)/'FX-rates &amp; Forward'!F89</f>
        <v>2.9818326285368423E-2</v>
      </c>
      <c r="P89" s="57">
        <f>('FX-rates &amp; Forward'!G90-'FX-rates &amp; Forward'!P90)/'FX-rates &amp; Forward'!G89</f>
        <v>3.4498409262697587E-2</v>
      </c>
      <c r="Q89" s="57">
        <f>('FX-rates &amp; Forward'!H90-'FX-rates &amp; Forward'!Q90)/'FX-rates &amp; Forward'!H89</f>
        <v>2.7365047363769007E-3</v>
      </c>
      <c r="R89" s="57">
        <f>('FX-rates &amp; Forward'!I90-'FX-rates &amp; Forward'!R90)/'FX-rates &amp; Forward'!I89</f>
        <v>1.4379579164453137E-2</v>
      </c>
      <c r="S89" s="57">
        <f>('FX-rates &amp; Forward'!J90-'FX-rates &amp; Forward'!S90)/'FX-rates &amp; Forward'!J89</f>
        <v>4.3274328020973578E-2</v>
      </c>
      <c r="U89" s="57">
        <f>'Interest rate'!M89</f>
        <v>1.5697102274137009E-3</v>
      </c>
      <c r="V89" s="57">
        <f>'Interest rate'!N89</f>
        <v>2.1331282304062338E-3</v>
      </c>
      <c r="W89" s="57">
        <f>'Interest rate'!O89</f>
        <v>1.7397150744407064E-3</v>
      </c>
      <c r="X89" s="57">
        <f>'Interest rate'!P89</f>
        <v>3.9415455423847945E-3</v>
      </c>
      <c r="Y89" s="57">
        <f>'Interest rate'!Q89</f>
        <v>3.3327223783574667E-5</v>
      </c>
      <c r="Z89" s="57">
        <f>'Interest rate'!R89</f>
        <v>5.8974997350325076E-4</v>
      </c>
      <c r="AA89" s="57">
        <f>'Interest rate'!S89</f>
        <v>2.1392332330329999E-3</v>
      </c>
      <c r="AB89" s="57">
        <f>'Interest rate'!T89</f>
        <v>4.2980125367169109E-3</v>
      </c>
      <c r="AD89" s="57">
        <f>Weights!$Z88*Weights!AA88+Weights!$AI88*Weights!AJ88</f>
        <v>0.25919249965920127</v>
      </c>
      <c r="AE89" s="57">
        <f>Weights!$Z88*Weights!AB88+Weights!$AI88*Weights!AK88</f>
        <v>0.4368789148962392</v>
      </c>
      <c r="AF89" s="57">
        <f>Weights!$Z88*Weights!AC88+Weights!$AI88*Weights!AL88</f>
        <v>6.49418440821284E-2</v>
      </c>
      <c r="AG89" s="57">
        <f>Weights!$Z88*Weights!AD88+Weights!$AI88*Weights!AM88</f>
        <v>9.961768243098254E-2</v>
      </c>
      <c r="AH89" s="57">
        <f>Weights!$Z88*Weights!AE88+Weights!$AI88*Weights!AN88</f>
        <v>2.7958277015025648E-2</v>
      </c>
      <c r="AI89" s="57">
        <f>Weights!$Z88*Weights!AF88+Weights!$AI88*Weights!AO88</f>
        <v>1.8790889346773278E-2</v>
      </c>
      <c r="AJ89" s="57">
        <f>Weights!Z88*Weights!AG88+Weights!AI88*Weights!AP88</f>
        <v>1.0403294867760874E-2</v>
      </c>
    </row>
    <row r="90" spans="2:36" x14ac:dyDescent="0.25">
      <c r="B90" s="52">
        <f>'Monthly return GPFG'!C90</f>
        <v>38411</v>
      </c>
      <c r="C90" s="50">
        <f>'Monthly return GPFG'!P90</f>
        <v>-8.4262904911840408E-3</v>
      </c>
      <c r="E90" s="58">
        <f>(('FX-rates &amp; Forward'!D91)/('FX-rates &amp; Forward'!D90))-1</f>
        <v>-2.2998256279749385E-2</v>
      </c>
      <c r="F90" s="58">
        <f>(('FX-rates &amp; Forward'!E91)/('FX-rates &amp; Forward'!E90))-1</f>
        <v>-8.7726697595952308E-3</v>
      </c>
      <c r="G90" s="58">
        <f>(('FX-rates &amp; Forward'!F91)/('FX-rates &amp; Forward'!F90))-1</f>
        <v>-3.2205313042318329E-3</v>
      </c>
      <c r="H90" s="58">
        <f>(('FX-rates &amp; Forward'!G91)/('FX-rates &amp; Forward'!G90))-1</f>
        <v>-3.1569687886883302E-2</v>
      </c>
      <c r="I90" s="58">
        <f>(('FX-rates &amp; Forward'!H91)/('FX-rates &amp; Forward'!H90))-1</f>
        <v>-1.120783053760066E-3</v>
      </c>
      <c r="J90" s="58">
        <f>(('FX-rates &amp; Forward'!I91)/('FX-rates &amp; Forward'!I90))-1</f>
        <v>-1.8079448265113318E-2</v>
      </c>
      <c r="K90" s="58">
        <f>(('FX-rates &amp; Forward'!J91)/('FX-rates &amp; Forward'!J90))-1</f>
        <v>-2.6814375259485157E-3</v>
      </c>
      <c r="M90" s="58">
        <f>('FX-rates &amp; Forward'!D91-'FX-rates &amp; Forward'!M91)/'FX-rates &amp; Forward'!D90</f>
        <v>-2.2436037561376673E-2</v>
      </c>
      <c r="N90" s="58">
        <f>('FX-rates &amp; Forward'!E91-'FX-rates &amp; Forward'!N91)/'FX-rates &amp; Forward'!E90</f>
        <v>-8.6029601589187078E-3</v>
      </c>
      <c r="O90" s="58">
        <f>('FX-rates &amp; Forward'!F91-'FX-rates &amp; Forward'!O91)/'FX-rates &amp; Forward'!F90</f>
        <v>-8.5800798252825075E-4</v>
      </c>
      <c r="P90" s="58">
        <f>('FX-rates &amp; Forward'!G91-'FX-rates &amp; Forward'!P91)/'FX-rates &amp; Forward'!G90</f>
        <v>-3.3106019688839743E-2</v>
      </c>
      <c r="Q90" s="58">
        <f>('FX-rates &amp; Forward'!H91-'FX-rates &amp; Forward'!Q91)/'FX-rates &amp; Forward'!H90</f>
        <v>-2.1001657167709097E-3</v>
      </c>
      <c r="R90" s="58">
        <f>('FX-rates &amp; Forward'!I91-'FX-rates &amp; Forward'!R91)/'FX-rates &amp; Forward'!I90</f>
        <v>-1.7511141001279588E-2</v>
      </c>
      <c r="S90" s="58">
        <f>('FX-rates &amp; Forward'!J91-'FX-rates &amp; Forward'!S91)/'FX-rates &amp; Forward'!J90</f>
        <v>3.5188689821662488E-5</v>
      </c>
      <c r="U90" s="58">
        <f>'Interest rate'!M90</f>
        <v>1.5779006482814495E-3</v>
      </c>
      <c r="V90" s="58">
        <f>'Interest rate'!N90</f>
        <v>2.2358412968934704E-3</v>
      </c>
      <c r="W90" s="58">
        <f>'Interest rate'!O90</f>
        <v>1.7363467013626899E-3</v>
      </c>
      <c r="X90" s="58">
        <f>'Interest rate'!P90</f>
        <v>3.9719698341167398E-3</v>
      </c>
      <c r="Y90" s="58">
        <f>'Interest rate'!Q90</f>
        <v>3.2285932951570118E-5</v>
      </c>
      <c r="Z90" s="58">
        <f>'Interest rate'!R90</f>
        <v>5.966465053417469E-4</v>
      </c>
      <c r="AA90" s="58">
        <f>'Interest rate'!S90</f>
        <v>2.1412681429993086E-3</v>
      </c>
      <c r="AB90" s="58">
        <f>'Interest rate'!T90</f>
        <v>4.4220965996628614E-3</v>
      </c>
      <c r="AD90" s="58">
        <f>Weights!$Z89*Weights!AA89+Weights!$AI89*Weights!AJ89</f>
        <v>0.25919249965920127</v>
      </c>
      <c r="AE90" s="58">
        <f>Weights!$Z89*Weights!AB89+Weights!$AI89*Weights!AK89</f>
        <v>0.4368789148962392</v>
      </c>
      <c r="AF90" s="58">
        <f>Weights!$Z89*Weights!AC89+Weights!$AI89*Weights!AL89</f>
        <v>6.49418440821284E-2</v>
      </c>
      <c r="AG90" s="58">
        <f>Weights!$Z89*Weights!AD89+Weights!$AI89*Weights!AM89</f>
        <v>9.961768243098254E-2</v>
      </c>
      <c r="AH90" s="58">
        <f>Weights!$Z89*Weights!AE89+Weights!$AI89*Weights!AN89</f>
        <v>2.7958277015025648E-2</v>
      </c>
      <c r="AI90" s="58">
        <f>Weights!$Z89*Weights!AF89+Weights!$AI89*Weights!AO89</f>
        <v>1.8790889346773278E-2</v>
      </c>
      <c r="AJ90" s="58">
        <f>Weights!Z89*Weights!AG89+Weights!AI89*Weights!AP89</f>
        <v>1.0403294867760874E-2</v>
      </c>
    </row>
    <row r="91" spans="2:36" x14ac:dyDescent="0.25">
      <c r="B91" s="51">
        <f>'Monthly return GPFG'!C91</f>
        <v>38442</v>
      </c>
      <c r="C91" s="49">
        <f>'Monthly return GPFG'!P91</f>
        <v>4.9365964102654047E-4</v>
      </c>
      <c r="E91" s="57">
        <f>(('FX-rates &amp; Forward'!D92)/('FX-rates &amp; Forward'!D91))-1</f>
        <v>1.9166144099818316E-2</v>
      </c>
      <c r="F91" s="57">
        <f>(('FX-rates &amp; Forward'!E92)/('FX-rates &amp; Forward'!E91))-1</f>
        <v>-1.0333467060553714E-3</v>
      </c>
      <c r="G91" s="57">
        <f>(('FX-rates &amp; Forward'!F92)/('FX-rates &amp; Forward'!F91))-1</f>
        <v>2.8459027370888457E-3</v>
      </c>
      <c r="H91" s="57">
        <f>(('FX-rates &amp; Forward'!G92)/('FX-rates &amp; Forward'!G91))-1</f>
        <v>-4.9789739276704381E-3</v>
      </c>
      <c r="I91" s="57">
        <f>(('FX-rates &amp; Forward'!H92)/('FX-rates &amp; Forward'!H91))-1</f>
        <v>-9.369039159217607E-3</v>
      </c>
      <c r="J91" s="57">
        <f>(('FX-rates &amp; Forward'!I92)/('FX-rates &amp; Forward'!I91))-1</f>
        <v>3.9066685184817818E-2</v>
      </c>
      <c r="K91" s="57">
        <f>(('FX-rates &amp; Forward'!J92)/('FX-rates &amp; Forward'!J91))-1</f>
        <v>-5.2757589234039282E-3</v>
      </c>
      <c r="M91" s="57">
        <f>('FX-rates &amp; Forward'!D92-'FX-rates &amp; Forward'!M92)/'FX-rates &amp; Forward'!D91</f>
        <v>1.9822616979256209E-2</v>
      </c>
      <c r="N91" s="57">
        <f>('FX-rates &amp; Forward'!E92-'FX-rates &amp; Forward'!N92)/'FX-rates &amp; Forward'!E91</f>
        <v>-8.7517529338489608E-4</v>
      </c>
      <c r="O91" s="57">
        <f>('FX-rates &amp; Forward'!F92-'FX-rates &amp; Forward'!O92)/'FX-rates &amp; Forward'!F91</f>
        <v>5.2305003730476569E-3</v>
      </c>
      <c r="P91" s="57">
        <f>('FX-rates &amp; Forward'!G92-'FX-rates &amp; Forward'!P92)/'FX-rates &amp; Forward'!G91</f>
        <v>-6.5245387429982973E-3</v>
      </c>
      <c r="Q91" s="57">
        <f>('FX-rates &amp; Forward'!H92-'FX-rates &amp; Forward'!Q92)/'FX-rates &amp; Forward'!H91</f>
        <v>-1.034970818940756E-2</v>
      </c>
      <c r="R91" s="57">
        <f>('FX-rates &amp; Forward'!I92-'FX-rates &amp; Forward'!R92)/'FX-rates &amp; Forward'!I91</f>
        <v>3.9628848936203616E-2</v>
      </c>
      <c r="S91" s="57">
        <f>('FX-rates &amp; Forward'!J92-'FX-rates &amp; Forward'!S92)/'FX-rates &amp; Forward'!J91</f>
        <v>-2.4440849080570974E-3</v>
      </c>
      <c r="U91" s="57">
        <f>'Interest rate'!M91</f>
        <v>1.6843091316907088E-3</v>
      </c>
      <c r="V91" s="57">
        <f>'Interest rate'!N91</f>
        <v>2.3607713389290907E-3</v>
      </c>
      <c r="W91" s="57">
        <f>'Interest rate'!O91</f>
        <v>1.7374667809941791E-3</v>
      </c>
      <c r="X91" s="57">
        <f>'Interest rate'!P91</f>
        <v>3.9674782413960941E-3</v>
      </c>
      <c r="Y91" s="57">
        <f>'Interest rate'!Q91</f>
        <v>3.3852029842407205E-5</v>
      </c>
      <c r="Z91" s="57">
        <f>'Interest rate'!R91</f>
        <v>6.2286180112658407E-4</v>
      </c>
      <c r="AA91" s="57">
        <f>'Interest rate'!S91</f>
        <v>2.1412681429993086E-3</v>
      </c>
      <c r="AB91" s="57">
        <f>'Interest rate'!T91</f>
        <v>4.6079863340906524E-3</v>
      </c>
      <c r="AD91" s="57">
        <f>Weights!$Z90*Weights!AA90+Weights!$AI90*Weights!AJ90</f>
        <v>0.25919249965920127</v>
      </c>
      <c r="AE91" s="57">
        <f>Weights!$Z90*Weights!AB90+Weights!$AI90*Weights!AK90</f>
        <v>0.4368789148962392</v>
      </c>
      <c r="AF91" s="57">
        <f>Weights!$Z90*Weights!AC90+Weights!$AI90*Weights!AL90</f>
        <v>6.49418440821284E-2</v>
      </c>
      <c r="AG91" s="57">
        <f>Weights!$Z90*Weights!AD90+Weights!$AI90*Weights!AM90</f>
        <v>9.961768243098254E-2</v>
      </c>
      <c r="AH91" s="57">
        <f>Weights!$Z90*Weights!AE90+Weights!$AI90*Weights!AN90</f>
        <v>2.7958277015025648E-2</v>
      </c>
      <c r="AI91" s="57">
        <f>Weights!$Z90*Weights!AF90+Weights!$AI90*Weights!AO90</f>
        <v>1.8790889346773278E-2</v>
      </c>
      <c r="AJ91" s="57">
        <f>Weights!Z90*Weights!AG90+Weights!AI90*Weights!AP90</f>
        <v>1.0403294867760874E-2</v>
      </c>
    </row>
    <row r="92" spans="2:36" x14ac:dyDescent="0.25">
      <c r="B92" s="52">
        <f>'Monthly return GPFG'!C92</f>
        <v>38472</v>
      </c>
      <c r="C92" s="50">
        <f>'Monthly return GPFG'!P92</f>
        <v>-7.1841372167539283E-3</v>
      </c>
      <c r="E92" s="58">
        <f>(('FX-rates &amp; Forward'!D93)/('FX-rates &amp; Forward'!D92))-1</f>
        <v>-4.4647787331387745E-3</v>
      </c>
      <c r="F92" s="58">
        <f>(('FX-rates &amp; Forward'!E93)/('FX-rates &amp; Forward'!E92))-1</f>
        <v>-1.1220367034999734E-2</v>
      </c>
      <c r="G92" s="58">
        <f>(('FX-rates &amp; Forward'!F93)/('FX-rates &amp; Forward'!F92))-1</f>
        <v>5.4669893998831043E-3</v>
      </c>
      <c r="H92" s="58">
        <f>(('FX-rates &amp; Forward'!G93)/('FX-rates &amp; Forward'!G92))-1</f>
        <v>1.8308144842276164E-2</v>
      </c>
      <c r="I92" s="58">
        <f>(('FX-rates &amp; Forward'!H93)/('FX-rates &amp; Forward'!H92))-1</f>
        <v>-3.1714269533535955E-3</v>
      </c>
      <c r="J92" s="58">
        <f>(('FX-rates &amp; Forward'!I93)/('FX-rates &amp; Forward'!I92))-1</f>
        <v>-4.2409776589650616E-2</v>
      </c>
      <c r="K92" s="58">
        <f>(('FX-rates &amp; Forward'!J93)/('FX-rates &amp; Forward'!J92))-1</f>
        <v>6.4939174388529697E-3</v>
      </c>
      <c r="M92" s="58">
        <f>('FX-rates &amp; Forward'!D93-'FX-rates &amp; Forward'!M93)/'FX-rates &amp; Forward'!D92</f>
        <v>-3.7899097372833227E-3</v>
      </c>
      <c r="N92" s="58">
        <f>('FX-rates &amp; Forward'!E93-'FX-rates &amp; Forward'!N93)/'FX-rates &amp; Forward'!E92</f>
        <v>-1.1167301585152648E-2</v>
      </c>
      <c r="O92" s="58">
        <f>('FX-rates &amp; Forward'!F93-'FX-rates &amp; Forward'!O93)/'FX-rates &amp; Forward'!F92</f>
        <v>7.7411358828994373E-3</v>
      </c>
      <c r="P92" s="58">
        <f>('FX-rates &amp; Forward'!G93-'FX-rates &amp; Forward'!P93)/'FX-rates &amp; Forward'!G92</f>
        <v>1.6657743609859482E-2</v>
      </c>
      <c r="Q92" s="58">
        <f>('FX-rates &amp; Forward'!H93-'FX-rates &amp; Forward'!Q93)/'FX-rates &amp; Forward'!H92</f>
        <v>-4.2322135604608924E-3</v>
      </c>
      <c r="R92" s="58">
        <f>('FX-rates &amp; Forward'!I93-'FX-rates &amp; Forward'!R93)/'FX-rates &amp; Forward'!I92</f>
        <v>-4.1953793959421927E-2</v>
      </c>
      <c r="S92" s="58">
        <f>('FX-rates &amp; Forward'!J93-'FX-rates &amp; Forward'!S93)/'FX-rates &amp; Forward'!J92</f>
        <v>9.4041841719183644E-3</v>
      </c>
      <c r="U92" s="58">
        <f>'Interest rate'!M92</f>
        <v>1.6433975062259965E-3</v>
      </c>
      <c r="V92" s="58">
        <f>'Interest rate'!N92</f>
        <v>2.5382226565289212E-3</v>
      </c>
      <c r="W92" s="58">
        <f>'Interest rate'!O92</f>
        <v>1.7368536004207513E-3</v>
      </c>
      <c r="X92" s="58">
        <f>'Interest rate'!P92</f>
        <v>3.9709726079313334E-3</v>
      </c>
      <c r="Y92" s="58">
        <f>'Interest rate'!Q92</f>
        <v>3.3327223783574667E-5</v>
      </c>
      <c r="Z92" s="58">
        <f>'Interest rate'!R92</f>
        <v>6.1320267062070499E-4</v>
      </c>
      <c r="AA92" s="58">
        <f>'Interest rate'!S92</f>
        <v>2.1276985043467977E-3</v>
      </c>
      <c r="AB92" s="58">
        <f>'Interest rate'!T92</f>
        <v>4.4097116580597007E-3</v>
      </c>
      <c r="AD92" s="58">
        <f>Weights!$Z91*Weights!AA91+Weights!$AI91*Weights!AJ91</f>
        <v>0.25919249965920127</v>
      </c>
      <c r="AE92" s="58">
        <f>Weights!$Z91*Weights!AB91+Weights!$AI91*Weights!AK91</f>
        <v>0.4368789148962392</v>
      </c>
      <c r="AF92" s="58">
        <f>Weights!$Z91*Weights!AC91+Weights!$AI91*Weights!AL91</f>
        <v>6.49418440821284E-2</v>
      </c>
      <c r="AG92" s="58">
        <f>Weights!$Z91*Weights!AD91+Weights!$AI91*Weights!AM91</f>
        <v>9.961768243098254E-2</v>
      </c>
      <c r="AH92" s="58">
        <f>Weights!$Z91*Weights!AE91+Weights!$AI91*Weights!AN91</f>
        <v>2.7958277015025648E-2</v>
      </c>
      <c r="AI92" s="58">
        <f>Weights!$Z91*Weights!AF91+Weights!$AI91*Weights!AO91</f>
        <v>1.8790889346773278E-2</v>
      </c>
      <c r="AJ92" s="58">
        <f>Weights!Z91*Weights!AG91+Weights!AI91*Weights!AP91</f>
        <v>1.0403294867760874E-2</v>
      </c>
    </row>
    <row r="93" spans="2:36" x14ac:dyDescent="0.25">
      <c r="B93" s="51">
        <f>'Monthly return GPFG'!C93</f>
        <v>38503</v>
      </c>
      <c r="C93" s="49">
        <f>'Monthly return GPFG'!P93</f>
        <v>1.4316682968696304E-2</v>
      </c>
      <c r="E93" s="57">
        <f>(('FX-rates &amp; Forward'!D94)/('FX-rates &amp; Forward'!D93))-1</f>
        <v>2.2962822097556401E-2</v>
      </c>
      <c r="F93" s="57">
        <f>(('FX-rates &amp; Forward'!E94)/('FX-rates &amp; Forward'!E93))-1</f>
        <v>-2.2523076923076868E-2</v>
      </c>
      <c r="G93" s="57">
        <f>(('FX-rates &amp; Forward'!F94)/('FX-rates &amp; Forward'!F93))-1</f>
        <v>-2.6430913543352919E-2</v>
      </c>
      <c r="H93" s="57">
        <f>(('FX-rates &amp; Forward'!G94)/('FX-rates &amp; Forward'!G93))-1</f>
        <v>-1.2948852034463831E-2</v>
      </c>
      <c r="I93" s="57">
        <f>(('FX-rates &amp; Forward'!H94)/('FX-rates &amp; Forward'!H93))-1</f>
        <v>-2.0774547864785609E-2</v>
      </c>
      <c r="J93" s="57">
        <f>(('FX-rates &amp; Forward'!I94)/('FX-rates &amp; Forward'!I93))-1</f>
        <v>2.5703403856507601E-2</v>
      </c>
      <c r="K93" s="57">
        <f>(('FX-rates &amp; Forward'!J94)/('FX-rates &amp; Forward'!J93))-1</f>
        <v>-1.0344324008567551E-2</v>
      </c>
      <c r="M93" s="57">
        <f>('FX-rates &amp; Forward'!D94-'FX-rates &amp; Forward'!M94)/'FX-rates &amp; Forward'!D93</f>
        <v>2.3855381732770777E-2</v>
      </c>
      <c r="N93" s="57">
        <f>('FX-rates &amp; Forward'!E94-'FX-rates &amp; Forward'!N94)/'FX-rates &amp; Forward'!E93</f>
        <v>-2.2429782866999384E-2</v>
      </c>
      <c r="O93" s="57">
        <f>('FX-rates &amp; Forward'!F94-'FX-rates &amp; Forward'!O94)/'FX-rates &amp; Forward'!F93</f>
        <v>-2.4112544621132753E-2</v>
      </c>
      <c r="P93" s="57">
        <f>('FX-rates &amp; Forward'!G94-'FX-rates &amp; Forward'!P94)/'FX-rates &amp; Forward'!G93</f>
        <v>-1.4558868659521773E-2</v>
      </c>
      <c r="Q93" s="57">
        <f>('FX-rates &amp; Forward'!H94-'FX-rates &amp; Forward'!Q94)/'FX-rates &amp; Forward'!H93</f>
        <v>-2.1804111369300206E-2</v>
      </c>
      <c r="R93" s="57">
        <f>('FX-rates &amp; Forward'!I94-'FX-rates &amp; Forward'!R94)/'FX-rates &amp; Forward'!I93</f>
        <v>2.6186676595943516E-2</v>
      </c>
      <c r="S93" s="57">
        <f>('FX-rates &amp; Forward'!J94-'FX-rates &amp; Forward'!S94)/'FX-rates &amp; Forward'!J93</f>
        <v>-7.5901549481477331E-3</v>
      </c>
      <c r="U93" s="57">
        <f>'Interest rate'!M93</f>
        <v>1.6843091316907088E-3</v>
      </c>
      <c r="V93" s="57">
        <f>'Interest rate'!N93</f>
        <v>2.5716462189622202E-3</v>
      </c>
      <c r="W93" s="57">
        <f>'Interest rate'!O93</f>
        <v>1.7384887394418236E-3</v>
      </c>
      <c r="X93" s="57">
        <f>'Interest rate'!P93</f>
        <v>3.9585023717185752E-3</v>
      </c>
      <c r="Y93" s="57">
        <f>'Interest rate'!Q93</f>
        <v>3.3327223783574667E-5</v>
      </c>
      <c r="Z93" s="57">
        <f>'Interest rate'!R93</f>
        <v>6.0630739394196276E-4</v>
      </c>
      <c r="AA93" s="57">
        <f>'Interest rate'!S93</f>
        <v>2.1168462230236607E-3</v>
      </c>
      <c r="AB93" s="57">
        <f>'Interest rate'!T93</f>
        <v>4.5089028085956162E-3</v>
      </c>
      <c r="AD93" s="57">
        <f>Weights!$Z92*Weights!AA92+Weights!$AI92*Weights!AJ92</f>
        <v>0.25919249965920127</v>
      </c>
      <c r="AE93" s="57">
        <f>Weights!$Z92*Weights!AB92+Weights!$AI92*Weights!AK92</f>
        <v>0.4368789148962392</v>
      </c>
      <c r="AF93" s="57">
        <f>Weights!$Z92*Weights!AC92+Weights!$AI92*Weights!AL92</f>
        <v>6.49418440821284E-2</v>
      </c>
      <c r="AG93" s="57">
        <f>Weights!$Z92*Weights!AD92+Weights!$AI92*Weights!AM92</f>
        <v>9.961768243098254E-2</v>
      </c>
      <c r="AH93" s="57">
        <f>Weights!$Z92*Weights!AE92+Weights!$AI92*Weights!AN92</f>
        <v>2.7958277015025648E-2</v>
      </c>
      <c r="AI93" s="57">
        <f>Weights!$Z92*Weights!AF92+Weights!$AI92*Weights!AO92</f>
        <v>1.8790889346773278E-2</v>
      </c>
      <c r="AJ93" s="57">
        <f>Weights!Z92*Weights!AG92+Weights!AI92*Weights!AP92</f>
        <v>1.0403294867760874E-2</v>
      </c>
    </row>
    <row r="94" spans="2:36" x14ac:dyDescent="0.25">
      <c r="B94" s="52">
        <f>'Monthly return GPFG'!C94</f>
        <v>38533</v>
      </c>
      <c r="C94" s="50">
        <f>'Monthly return GPFG'!P94</f>
        <v>2.2125190171501191E-2</v>
      </c>
      <c r="E94" s="58">
        <f>(('FX-rates &amp; Forward'!D95)/('FX-rates &amp; Forward'!D94))-1</f>
        <v>1.2036994004740453E-2</v>
      </c>
      <c r="F94" s="58">
        <f>(('FX-rates &amp; Forward'!E95)/('FX-rates &amp; Forward'!E94))-1</f>
        <v>-4.2432636615462593E-3</v>
      </c>
      <c r="G94" s="58">
        <f>(('FX-rates &amp; Forward'!F95)/('FX-rates &amp; Forward'!F94))-1</f>
        <v>-2.0122611505699606E-3</v>
      </c>
      <c r="H94" s="58">
        <f>(('FX-rates &amp; Forward'!G95)/('FX-rates &amp; Forward'!G94))-1</f>
        <v>-9.6540356896581692E-3</v>
      </c>
      <c r="I94" s="58">
        <f>(('FX-rates &amp; Forward'!H95)/('FX-rates &amp; Forward'!H94))-1</f>
        <v>-1.4021041231530917E-2</v>
      </c>
      <c r="J94" s="58">
        <f>(('FX-rates &amp; Forward'!I95)/('FX-rates &amp; Forward'!I94))-1</f>
        <v>3.649053229130228E-2</v>
      </c>
      <c r="K94" s="58">
        <f>(('FX-rates &amp; Forward'!J95)/('FX-rates &amp; Forward'!J94))-1</f>
        <v>2.0767578557316257E-2</v>
      </c>
      <c r="M94" s="58">
        <f>('FX-rates &amp; Forward'!D95-'FX-rates &amp; Forward'!M95)/'FX-rates &amp; Forward'!D94</f>
        <v>1.2922055028177578E-2</v>
      </c>
      <c r="N94" s="58">
        <f>('FX-rates &amp; Forward'!E95-'FX-rates &amp; Forward'!N95)/'FX-rates &amp; Forward'!E94</f>
        <v>-4.1891780809680057E-3</v>
      </c>
      <c r="O94" s="58">
        <f>('FX-rates &amp; Forward'!F95-'FX-rates &amp; Forward'!O95)/'FX-rates &amp; Forward'!F94</f>
        <v>2.5296518563345057E-4</v>
      </c>
      <c r="P94" s="58">
        <f>('FX-rates &amp; Forward'!G95-'FX-rates &amp; Forward'!P95)/'FX-rates &amp; Forward'!G94</f>
        <v>-1.1304962576755425E-2</v>
      </c>
      <c r="Q94" s="58">
        <f>('FX-rates &amp; Forward'!H95-'FX-rates &amp; Forward'!Q95)/'FX-rates &amp; Forward'!H94</f>
        <v>-1.5098389764897909E-2</v>
      </c>
      <c r="R94" s="58">
        <f>('FX-rates &amp; Forward'!I95-'FX-rates &amp; Forward'!R95)/'FX-rates &amp; Forward'!I94</f>
        <v>3.6922155702247959E-2</v>
      </c>
      <c r="S94" s="58">
        <f>('FX-rates &amp; Forward'!J95-'FX-rates &amp; Forward'!S95)/'FX-rates &amp; Forward'!J94</f>
        <v>2.3579493582665863E-2</v>
      </c>
      <c r="U94" s="58">
        <f>'Interest rate'!M94</f>
        <v>1.7742500619855051E-3</v>
      </c>
      <c r="V94" s="58">
        <f>'Interest rate'!N94</f>
        <v>2.7416127712427407E-3</v>
      </c>
      <c r="W94" s="58">
        <f>'Interest rate'!O94</f>
        <v>1.7378755657493361E-3</v>
      </c>
      <c r="X94" s="58">
        <f>'Interest rate'!P94</f>
        <v>3.9305717973199261E-3</v>
      </c>
      <c r="Y94" s="58">
        <f>'Interest rate'!Q94</f>
        <v>3.3852029842407205E-5</v>
      </c>
      <c r="Z94" s="58">
        <f>'Interest rate'!R94</f>
        <v>6.0355079255614008E-4</v>
      </c>
      <c r="AA94" s="58">
        <f>'Interest rate'!S94</f>
        <v>2.1120994700585261E-3</v>
      </c>
      <c r="AB94" s="58">
        <f>'Interest rate'!T94</f>
        <v>4.5460915492372411E-3</v>
      </c>
      <c r="AD94" s="58">
        <f>Weights!$Z93*Weights!AA93+Weights!$AI93*Weights!AJ93</f>
        <v>0.25919249965920127</v>
      </c>
      <c r="AE94" s="58">
        <f>Weights!$Z93*Weights!AB93+Weights!$AI93*Weights!AK93</f>
        <v>0.4368789148962392</v>
      </c>
      <c r="AF94" s="58">
        <f>Weights!$Z93*Weights!AC93+Weights!$AI93*Weights!AL93</f>
        <v>6.49418440821284E-2</v>
      </c>
      <c r="AG94" s="58">
        <f>Weights!$Z93*Weights!AD93+Weights!$AI93*Weights!AM93</f>
        <v>9.961768243098254E-2</v>
      </c>
      <c r="AH94" s="58">
        <f>Weights!$Z93*Weights!AE93+Weights!$AI93*Weights!AN93</f>
        <v>2.7958277015025648E-2</v>
      </c>
      <c r="AI94" s="58">
        <f>Weights!$Z93*Weights!AF93+Weights!$AI93*Weights!AO93</f>
        <v>1.8790889346773278E-2</v>
      </c>
      <c r="AJ94" s="58">
        <f>Weights!Z93*Weights!AG93+Weights!AI93*Weights!AP93</f>
        <v>1.0403294867760874E-2</v>
      </c>
    </row>
    <row r="95" spans="2:36" x14ac:dyDescent="0.25">
      <c r="B95" s="51">
        <f>'Monthly return GPFG'!C95</f>
        <v>38564</v>
      </c>
      <c r="C95" s="49">
        <f>'Monthly return GPFG'!P95</f>
        <v>5.034716877994048E-4</v>
      </c>
      <c r="E95" s="57">
        <f>(('FX-rates &amp; Forward'!D96)/('FX-rates &amp; Forward'!D95))-1</f>
        <v>-6.4597109968160815E-3</v>
      </c>
      <c r="F95" s="57">
        <f>(('FX-rates &amp; Forward'!E96)/('FX-rates &amp; Forward'!E95))-1</f>
        <v>-5.1970714312810085E-3</v>
      </c>
      <c r="G95" s="57">
        <f>(('FX-rates &amp; Forward'!F96)/('FX-rates &amp; Forward'!F95))-1</f>
        <v>-2.5203981374684936E-2</v>
      </c>
      <c r="H95" s="57">
        <f>(('FX-rates &amp; Forward'!G96)/('FX-rates &amp; Forward'!G95))-1</f>
        <v>-2.0226550956982559E-2</v>
      </c>
      <c r="I95" s="57">
        <f>(('FX-rates &amp; Forward'!H96)/('FX-rates &amp; Forward'!H95))-1</f>
        <v>-1.2651275915501192E-2</v>
      </c>
      <c r="J95" s="57">
        <f>(('FX-rates &amp; Forward'!I96)/('FX-rates &amp; Forward'!I95))-1</f>
        <v>-4.7828941198536645E-3</v>
      </c>
      <c r="K95" s="57">
        <f>(('FX-rates &amp; Forward'!J96)/('FX-rates &amp; Forward'!J95))-1</f>
        <v>-1.3624946542263316E-2</v>
      </c>
      <c r="M95" s="57">
        <f>('FX-rates &amp; Forward'!D96-'FX-rates &amp; Forward'!M96)/'FX-rates &amp; Forward'!D95</f>
        <v>-5.4949931702727092E-3</v>
      </c>
      <c r="N95" s="57">
        <f>('FX-rates &amp; Forward'!E96-'FX-rates &amp; Forward'!N96)/'FX-rates &amp; Forward'!E95</f>
        <v>-5.2333828228369123E-3</v>
      </c>
      <c r="O95" s="57">
        <f>('FX-rates &amp; Forward'!F96-'FX-rates &amp; Forward'!O96)/'FX-rates &amp; Forward'!F95</f>
        <v>-2.3056102033313691E-2</v>
      </c>
      <c r="P95" s="57">
        <f>('FX-rates &amp; Forward'!G96-'FX-rates &amp; Forward'!P96)/'FX-rates &amp; Forward'!G95</f>
        <v>-2.1966890075113942E-2</v>
      </c>
      <c r="Q95" s="57">
        <f>('FX-rates &amp; Forward'!H96-'FX-rates &amp; Forward'!Q96)/'FX-rates &amp; Forward'!H95</f>
        <v>-1.3821269034656138E-2</v>
      </c>
      <c r="R95" s="57">
        <f>('FX-rates &amp; Forward'!I96-'FX-rates &amp; Forward'!R96)/'FX-rates &amp; Forward'!I95</f>
        <v>-4.445756779378785E-3</v>
      </c>
      <c r="S95" s="57">
        <f>('FX-rates &amp; Forward'!J96-'FX-rates &amp; Forward'!S96)/'FX-rates &amp; Forward'!J95</f>
        <v>-1.0865649073914239E-2</v>
      </c>
      <c r="U95" s="57">
        <f>'Interest rate'!M95</f>
        <v>1.7905934192179451E-3</v>
      </c>
      <c r="V95" s="57">
        <f>'Interest rate'!N95</f>
        <v>2.8860374213499629E-3</v>
      </c>
      <c r="W95" s="57">
        <f>'Interest rate'!O95</f>
        <v>1.7427808396908162E-3</v>
      </c>
      <c r="X95" s="57">
        <f>'Interest rate'!P95</f>
        <v>3.7917897581403182E-3</v>
      </c>
      <c r="Y95" s="57">
        <f>'Interest rate'!Q95</f>
        <v>3.4893302736982434E-5</v>
      </c>
      <c r="Z95" s="57">
        <f>'Interest rate'!R95</f>
        <v>6.0630739394196276E-4</v>
      </c>
      <c r="AA95" s="57">
        <f>'Interest rate'!S95</f>
        <v>2.1338038708293983E-3</v>
      </c>
      <c r="AB95" s="57">
        <f>'Interest rate'!T95</f>
        <v>4.446940808255917E-3</v>
      </c>
      <c r="AD95" s="57">
        <f>Weights!$Z94*Weights!AA94+Weights!$AI94*Weights!AJ94</f>
        <v>0.25919249965920127</v>
      </c>
      <c r="AE95" s="57">
        <f>Weights!$Z94*Weights!AB94+Weights!$AI94*Weights!AK94</f>
        <v>0.4368789148962392</v>
      </c>
      <c r="AF95" s="57">
        <f>Weights!$Z94*Weights!AC94+Weights!$AI94*Weights!AL94</f>
        <v>6.49418440821284E-2</v>
      </c>
      <c r="AG95" s="57">
        <f>Weights!$Z94*Weights!AD94+Weights!$AI94*Weights!AM94</f>
        <v>9.961768243098254E-2</v>
      </c>
      <c r="AH95" s="57">
        <f>Weights!$Z94*Weights!AE94+Weights!$AI94*Weights!AN94</f>
        <v>2.7958277015025648E-2</v>
      </c>
      <c r="AI95" s="57">
        <f>Weights!$Z94*Weights!AF94+Weights!$AI94*Weights!AO94</f>
        <v>1.8790889346773278E-2</v>
      </c>
      <c r="AJ95" s="57">
        <f>Weights!Z94*Weights!AG94+Weights!AI94*Weights!AP94</f>
        <v>1.0403294867760874E-2</v>
      </c>
    </row>
    <row r="96" spans="2:36" x14ac:dyDescent="0.25">
      <c r="B96" s="52">
        <f>'Monthly return GPFG'!C96</f>
        <v>38595</v>
      </c>
      <c r="C96" s="50">
        <f>'Monthly return GPFG'!P96</f>
        <v>8.100172195191495E-5</v>
      </c>
      <c r="E96" s="58">
        <f>(('FX-rates &amp; Forward'!D97)/('FX-rates &amp; Forward'!D96))-1</f>
        <v>-1.8580716728807789E-2</v>
      </c>
      <c r="F96" s="58">
        <f>(('FX-rates &amp; Forward'!E97)/('FX-rates &amp; Forward'!E96))-1</f>
        <v>-6.4826113483840153E-4</v>
      </c>
      <c r="G96" s="58">
        <f>(('FX-rates &amp; Forward'!F97)/('FX-rates &amp; Forward'!F96))-1</f>
        <v>7.1782286690915686E-3</v>
      </c>
      <c r="H96" s="58">
        <f>(('FX-rates &amp; Forward'!G97)/('FX-rates &amp; Forward'!G96))-1</f>
        <v>-1.7853428551618533E-3</v>
      </c>
      <c r="I96" s="58">
        <f>(('FX-rates &amp; Forward'!H97)/('FX-rates &amp; Forward'!H96))-1</f>
        <v>1.0071913862290893E-2</v>
      </c>
      <c r="J96" s="58">
        <f>(('FX-rates &amp; Forward'!I97)/('FX-rates &amp; Forward'!I96))-1</f>
        <v>1.0667169242366992E-2</v>
      </c>
      <c r="K96" s="58">
        <f>(('FX-rates &amp; Forward'!J97)/('FX-rates &amp; Forward'!J96))-1</f>
        <v>-2.0593521701871231E-2</v>
      </c>
      <c r="M96" s="58">
        <f>('FX-rates &amp; Forward'!D97-'FX-rates &amp; Forward'!M97)/'FX-rates &amp; Forward'!D96</f>
        <v>-1.7488425121130569E-2</v>
      </c>
      <c r="N96" s="58">
        <f>('FX-rates &amp; Forward'!E97-'FX-rates &amp; Forward'!N97)/'FX-rates &amp; Forward'!E96</f>
        <v>-6.9599053248575813E-4</v>
      </c>
      <c r="O96" s="58">
        <f>('FX-rates &amp; Forward'!F97-'FX-rates &amp; Forward'!O97)/'FX-rates &amp; Forward'!F96</f>
        <v>9.1718655560844801E-3</v>
      </c>
      <c r="P96" s="58">
        <f>('FX-rates &amp; Forward'!G97-'FX-rates &amp; Forward'!P97)/'FX-rates &amp; Forward'!G96</f>
        <v>-3.5409817116047681E-3</v>
      </c>
      <c r="Q96" s="58">
        <f>('FX-rates &amp; Forward'!H97-'FX-rates &amp; Forward'!Q97)/'FX-rates &amp; Forward'!H96</f>
        <v>8.8883454432986553E-3</v>
      </c>
      <c r="R96" s="58">
        <f>('FX-rates &amp; Forward'!I97-'FX-rates &amp; Forward'!R97)/'FX-rates &amp; Forward'!I96</f>
        <v>1.1009648909539085E-2</v>
      </c>
      <c r="S96" s="58">
        <f>('FX-rates &amp; Forward'!J97-'FX-rates &amp; Forward'!S97)/'FX-rates &amp; Forward'!J96</f>
        <v>-1.794893463498182E-2</v>
      </c>
      <c r="U96" s="58">
        <f>'Interest rate'!M96</f>
        <v>1.7987639981225101E-3</v>
      </c>
      <c r="V96" s="58">
        <f>'Interest rate'!N96</f>
        <v>3.0322487646148311E-3</v>
      </c>
      <c r="W96" s="58">
        <f>'Interest rate'!O96</f>
        <v>1.7432958781269381E-3</v>
      </c>
      <c r="X96" s="58">
        <f>'Interest rate'!P96</f>
        <v>3.7473188981931305E-3</v>
      </c>
      <c r="Y96" s="58">
        <f>'Interest rate'!Q96</f>
        <v>3.6451024720829395E-5</v>
      </c>
      <c r="Z96" s="58">
        <f>'Interest rate'!R96</f>
        <v>6.0630739394196276E-4</v>
      </c>
      <c r="AA96" s="58">
        <f>'Interest rate'!S96</f>
        <v>2.2470208793048396E-3</v>
      </c>
      <c r="AB96" s="58">
        <f>'Interest rate'!T96</f>
        <v>4.4344798616675618E-3</v>
      </c>
      <c r="AD96" s="58">
        <f>Weights!$Z95*Weights!AA95+Weights!$AI95*Weights!AJ95</f>
        <v>0.25919249965920127</v>
      </c>
      <c r="AE96" s="58">
        <f>Weights!$Z95*Weights!AB95+Weights!$AI95*Weights!AK95</f>
        <v>0.4368789148962392</v>
      </c>
      <c r="AF96" s="58">
        <f>Weights!$Z95*Weights!AC95+Weights!$AI95*Weights!AL95</f>
        <v>6.49418440821284E-2</v>
      </c>
      <c r="AG96" s="58">
        <f>Weights!$Z95*Weights!AD95+Weights!$AI95*Weights!AM95</f>
        <v>9.961768243098254E-2</v>
      </c>
      <c r="AH96" s="58">
        <f>Weights!$Z95*Weights!AE95+Weights!$AI95*Weights!AN95</f>
        <v>2.7958277015025648E-2</v>
      </c>
      <c r="AI96" s="58">
        <f>Weights!$Z95*Weights!AF95+Weights!$AI95*Weights!AO95</f>
        <v>1.8790889346773278E-2</v>
      </c>
      <c r="AJ96" s="58">
        <f>Weights!Z95*Weights!AG95+Weights!AI95*Weights!AP95</f>
        <v>1.0403294867760874E-2</v>
      </c>
    </row>
    <row r="97" spans="2:36" x14ac:dyDescent="0.25">
      <c r="B97" s="51">
        <f>'Monthly return GPFG'!C97</f>
        <v>38625</v>
      </c>
      <c r="C97" s="49">
        <f>'Monthly return GPFG'!P97</f>
        <v>2.0145687450547692E-2</v>
      </c>
      <c r="E97" s="57">
        <f>(('FX-rates &amp; Forward'!D98)/('FX-rates &amp; Forward'!D97))-1</f>
        <v>2.7755102040816437E-2</v>
      </c>
      <c r="F97" s="57">
        <f>(('FX-rates &amp; Forward'!E98)/('FX-rates &amp; Forward'!E97))-1</f>
        <v>1.373678788110011E-3</v>
      </c>
      <c r="G97" s="57">
        <f>(('FX-rates &amp; Forward'!F98)/('FX-rates &amp; Forward'!F97))-1</f>
        <v>4.9950397688705017E-3</v>
      </c>
      <c r="H97" s="57">
        <f>(('FX-rates &amp; Forward'!G98)/('FX-rates &amp; Forward'!G97))-1</f>
        <v>1.7017138689681133E-3</v>
      </c>
      <c r="I97" s="57">
        <f>(('FX-rates &amp; Forward'!H98)/('FX-rates &amp; Forward'!H97))-1</f>
        <v>-4.838233847969442E-3</v>
      </c>
      <c r="J97" s="57">
        <f>(('FX-rates &amp; Forward'!I98)/('FX-rates &amp; Forward'!I97))-1</f>
        <v>4.9602804609704343E-2</v>
      </c>
      <c r="K97" s="57">
        <f>(('FX-rates &amp; Forward'!J98)/('FX-rates &amp; Forward'!J97))-1</f>
        <v>3.6909180844386658E-2</v>
      </c>
      <c r="M97" s="57">
        <f>('FX-rates &amp; Forward'!D98-'FX-rates &amp; Forward'!M98)/'FX-rates &amp; Forward'!D97</f>
        <v>2.8984857881679382E-2</v>
      </c>
      <c r="N97" s="57">
        <f>('FX-rates &amp; Forward'!E98-'FX-rates &amp; Forward'!N98)/'FX-rates &amp; Forward'!E97</f>
        <v>1.318307197180663E-3</v>
      </c>
      <c r="O97" s="57">
        <f>('FX-rates &amp; Forward'!F98-'FX-rates &amp; Forward'!O98)/'FX-rates &amp; Forward'!F97</f>
        <v>6.9363200725725332E-3</v>
      </c>
      <c r="P97" s="57">
        <f>('FX-rates &amp; Forward'!G98-'FX-rates &amp; Forward'!P98)/'FX-rates &amp; Forward'!G97</f>
        <v>-6.0534868661182549E-5</v>
      </c>
      <c r="Q97" s="57">
        <f>('FX-rates &amp; Forward'!H98-'FX-rates &amp; Forward'!Q98)/'FX-rates &amp; Forward'!H97</f>
        <v>-6.0299678949855481E-3</v>
      </c>
      <c r="R97" s="57">
        <f>('FX-rates &amp; Forward'!I98-'FX-rates &amp; Forward'!R98)/'FX-rates &amp; Forward'!I97</f>
        <v>5.0050056506536052E-2</v>
      </c>
      <c r="S97" s="57">
        <f>('FX-rates &amp; Forward'!J98-'FX-rates &amp; Forward'!S98)/'FX-rates &amp; Forward'!J97</f>
        <v>3.9533260280516812E-2</v>
      </c>
      <c r="U97" s="57">
        <f>'Interest rate'!M97</f>
        <v>1.8722662416574831E-3</v>
      </c>
      <c r="V97" s="57">
        <f>'Interest rate'!N97</f>
        <v>3.164141868398973E-3</v>
      </c>
      <c r="W97" s="57">
        <f>'Interest rate'!O97</f>
        <v>1.7499338906017403E-3</v>
      </c>
      <c r="X97" s="57">
        <f>'Interest rate'!P97</f>
        <v>3.7558117721621098E-3</v>
      </c>
      <c r="Y97" s="57">
        <f>'Interest rate'!Q97</f>
        <v>3.8533499049586695E-5</v>
      </c>
      <c r="Z97" s="57">
        <f>'Interest rate'!R97</f>
        <v>6.1458497411925883E-4</v>
      </c>
      <c r="AA97" s="57">
        <f>'Interest rate'!S97</f>
        <v>2.3864836353395535E-3</v>
      </c>
      <c r="AB97" s="57">
        <f>'Interest rate'!T97</f>
        <v>4.4840754546611183E-3</v>
      </c>
      <c r="AD97" s="57">
        <f>Weights!$Z96*Weights!AA96+Weights!$AI96*Weights!AJ96</f>
        <v>0.25919249965920127</v>
      </c>
      <c r="AE97" s="57">
        <f>Weights!$Z96*Weights!AB96+Weights!$AI96*Weights!AK96</f>
        <v>0.4368789148962392</v>
      </c>
      <c r="AF97" s="57">
        <f>Weights!$Z96*Weights!AC96+Weights!$AI96*Weights!AL96</f>
        <v>6.49418440821284E-2</v>
      </c>
      <c r="AG97" s="57">
        <f>Weights!$Z96*Weights!AD96+Weights!$AI96*Weights!AM96</f>
        <v>9.961768243098254E-2</v>
      </c>
      <c r="AH97" s="57">
        <f>Weights!$Z96*Weights!AE96+Weights!$AI96*Weights!AN96</f>
        <v>2.7958277015025648E-2</v>
      </c>
      <c r="AI97" s="57">
        <f>Weights!$Z96*Weights!AF96+Weights!$AI96*Weights!AO96</f>
        <v>1.8790889346773278E-2</v>
      </c>
      <c r="AJ97" s="57">
        <f>Weights!Z96*Weights!AG96+Weights!AI96*Weights!AP96</f>
        <v>1.0403294867760874E-2</v>
      </c>
    </row>
    <row r="98" spans="2:36" x14ac:dyDescent="0.25">
      <c r="B98" s="52">
        <f>'Monthly return GPFG'!C98</f>
        <v>38656</v>
      </c>
      <c r="C98" s="50">
        <f>'Monthly return GPFG'!P98</f>
        <v>-2.4608628288513783E-2</v>
      </c>
      <c r="E98" s="58">
        <f>(('FX-rates &amp; Forward'!D99)/('FX-rates &amp; Forward'!D98))-1</f>
        <v>-7.0110588379056482E-3</v>
      </c>
      <c r="F98" s="58">
        <f>(('FX-rates &amp; Forward'!E99)/('FX-rates &amp; Forward'!E98))-1</f>
        <v>-9.6787714819188686E-3</v>
      </c>
      <c r="G98" s="58">
        <f>(('FX-rates &amp; Forward'!F99)/('FX-rates &amp; Forward'!F98))-1</f>
        <v>-3.6194236630645582E-3</v>
      </c>
      <c r="H98" s="58">
        <f>(('FX-rates &amp; Forward'!G99)/('FX-rates &amp; Forward'!G98))-1</f>
        <v>-3.167091372406261E-2</v>
      </c>
      <c r="I98" s="58">
        <f>(('FX-rates &amp; Forward'!H99)/('FX-rates &amp; Forward'!H98))-1</f>
        <v>-2.8854325184292096E-3</v>
      </c>
      <c r="J98" s="58">
        <f>(('FX-rates &amp; Forward'!I99)/('FX-rates &amp; Forward'!I98))-1</f>
        <v>-2.3149628682087808E-2</v>
      </c>
      <c r="K98" s="58">
        <f>(('FX-rates &amp; Forward'!J99)/('FX-rates &amp; Forward'!J98))-1</f>
        <v>-2.5018389979816202E-2</v>
      </c>
      <c r="M98" s="58">
        <f>('FX-rates &amp; Forward'!D99-'FX-rates &amp; Forward'!M99)/'FX-rates &amp; Forward'!D98</f>
        <v>-5.7232579957270805E-3</v>
      </c>
      <c r="N98" s="58">
        <f>('FX-rates &amp; Forward'!E99-'FX-rates &amp; Forward'!N99)/'FX-rates &amp; Forward'!E98</f>
        <v>-9.8008901334077358E-3</v>
      </c>
      <c r="O98" s="58">
        <f>('FX-rates &amp; Forward'!F99-'FX-rates &amp; Forward'!O99)/'FX-rates &amp; Forward'!F98</f>
        <v>-1.7429259049303709E-3</v>
      </c>
      <c r="P98" s="58">
        <f>('FX-rates &amp; Forward'!G99-'FX-rates &amp; Forward'!P99)/'FX-rates &amp; Forward'!G98</f>
        <v>-3.3504575809254346E-2</v>
      </c>
      <c r="Q98" s="58">
        <f>('FX-rates &amp; Forward'!H99-'FX-rates &amp; Forward'!Q99)/'FX-rates &amp; Forward'!H98</f>
        <v>-4.1423413087109534E-3</v>
      </c>
      <c r="R98" s="58">
        <f>('FX-rates &amp; Forward'!I99-'FX-rates &amp; Forward'!R99)/'FX-rates &amp; Forward'!I98</f>
        <v>-2.2636635538148802E-2</v>
      </c>
      <c r="S98" s="58">
        <f>('FX-rates &amp; Forward'!J99-'FX-rates &amp; Forward'!S99)/'FX-rates &amp; Forward'!J98</f>
        <v>-2.2418240035356876E-2</v>
      </c>
      <c r="U98" s="58">
        <f>'Interest rate'!M98</f>
        <v>2.0027906163269105E-3</v>
      </c>
      <c r="V98" s="58">
        <f>'Interest rate'!N98</f>
        <v>3.3460625725758586E-3</v>
      </c>
      <c r="W98" s="58">
        <f>'Interest rate'!O98</f>
        <v>1.753816740107883E-3</v>
      </c>
      <c r="X98" s="58">
        <f>'Interest rate'!P98</f>
        <v>3.7453195191308186E-3</v>
      </c>
      <c r="Y98" s="58">
        <f>'Interest rate'!Q98</f>
        <v>3.8533499049586695E-5</v>
      </c>
      <c r="Z98" s="58">
        <f>'Interest rate'!R98</f>
        <v>6.2286180112658407E-4</v>
      </c>
      <c r="AA98" s="58">
        <f>'Interest rate'!S98</f>
        <v>2.5162739276680668E-3</v>
      </c>
      <c r="AB98" s="58">
        <f>'Interest rate'!T98</f>
        <v>4.4840754546611183E-3</v>
      </c>
      <c r="AD98" s="58">
        <f>Weights!$Z97*Weights!AA97+Weights!$AI97*Weights!AJ97</f>
        <v>0.25919249965920127</v>
      </c>
      <c r="AE98" s="58">
        <f>Weights!$Z97*Weights!AB97+Weights!$AI97*Weights!AK97</f>
        <v>0.4368789148962392</v>
      </c>
      <c r="AF98" s="58">
        <f>Weights!$Z97*Weights!AC97+Weights!$AI97*Weights!AL97</f>
        <v>6.49418440821284E-2</v>
      </c>
      <c r="AG98" s="58">
        <f>Weights!$Z97*Weights!AD97+Weights!$AI97*Weights!AM97</f>
        <v>9.961768243098254E-2</v>
      </c>
      <c r="AH98" s="58">
        <f>Weights!$Z97*Weights!AE97+Weights!$AI97*Weights!AN97</f>
        <v>2.7958277015025648E-2</v>
      </c>
      <c r="AI98" s="58">
        <f>Weights!$Z97*Weights!AF97+Weights!$AI97*Weights!AO97</f>
        <v>1.8790889346773278E-2</v>
      </c>
      <c r="AJ98" s="58">
        <f>Weights!Z97*Weights!AG97+Weights!AI97*Weights!AP97</f>
        <v>1.0403294867760874E-2</v>
      </c>
    </row>
    <row r="99" spans="2:36" x14ac:dyDescent="0.25">
      <c r="B99" s="51">
        <f>'Monthly return GPFG'!C99</f>
        <v>38686</v>
      </c>
      <c r="C99" s="49">
        <f>'Monthly return GPFG'!P99</f>
        <v>4.3527082082842387E-2</v>
      </c>
      <c r="E99" s="57">
        <f>(('FX-rates &amp; Forward'!D100)/('FX-rates &amp; Forward'!D99))-1</f>
        <v>3.6748757864295767E-2</v>
      </c>
      <c r="F99" s="57">
        <f>(('FX-rates &amp; Forward'!E100)/('FX-rates &amp; Forward'!E99))-1</f>
        <v>1.8764349019456894E-2</v>
      </c>
      <c r="G99" s="57">
        <f>(('FX-rates &amp; Forward'!F100)/('FX-rates &amp; Forward'!F99))-1</f>
        <v>1.3374467715303817E-2</v>
      </c>
      <c r="H99" s="57">
        <f>(('FX-rates &amp; Forward'!G100)/('FX-rates &amp; Forward'!G99))-1</f>
        <v>7.1070533476549347E-3</v>
      </c>
      <c r="I99" s="57">
        <f>(('FX-rates &amp; Forward'!H100)/('FX-rates &amp; Forward'!H99))-1</f>
        <v>1.5717598557072998E-2</v>
      </c>
      <c r="J99" s="57">
        <f>(('FX-rates &amp; Forward'!I100)/('FX-rates &amp; Forward'!I99))-1</f>
        <v>5.1615954022152133E-2</v>
      </c>
      <c r="K99" s="57">
        <f>(('FX-rates &amp; Forward'!J100)/('FX-rates &amp; Forward'!J99))-1</f>
        <v>2.2381386054753927E-2</v>
      </c>
      <c r="M99" s="57">
        <f>('FX-rates &amp; Forward'!D100-'FX-rates &amp; Forward'!M100)/'FX-rates &amp; Forward'!D99</f>
        <v>3.8087550137825693E-2</v>
      </c>
      <c r="N99" s="57">
        <f>('FX-rates &amp; Forward'!E100-'FX-rates &amp; Forward'!N100)/'FX-rates &amp; Forward'!E99</f>
        <v>1.8515811033318407E-2</v>
      </c>
      <c r="O99" s="57">
        <f>('FX-rates &amp; Forward'!F100-'FX-rates &amp; Forward'!O100)/'FX-rates &amp; Forward'!F99</f>
        <v>1.5110494642571118E-2</v>
      </c>
      <c r="P99" s="57">
        <f>('FX-rates &amp; Forward'!G100-'FX-rates &amp; Forward'!P100)/'FX-rates &amp; Forward'!G99</f>
        <v>5.1428719171608657E-3</v>
      </c>
      <c r="Q99" s="57">
        <f>('FX-rates &amp; Forward'!H100-'FX-rates &amp; Forward'!Q100)/'FX-rates &amp; Forward'!H99</f>
        <v>1.4338528711800311E-2</v>
      </c>
      <c r="R99" s="57">
        <f>('FX-rates &amp; Forward'!I100-'FX-rates &amp; Forward'!R100)/'FX-rates &amp; Forward'!I99</f>
        <v>5.2128148511853004E-2</v>
      </c>
      <c r="S99" s="57">
        <f>('FX-rates &amp; Forward'!J100-'FX-rates &amp; Forward'!S100)/'FX-rates &amp; Forward'!J99</f>
        <v>2.4851594292959259E-2</v>
      </c>
      <c r="U99" s="57">
        <f>'Interest rate'!M99</f>
        <v>2.043541156630635E-3</v>
      </c>
      <c r="V99" s="57">
        <f>'Interest rate'!N99</f>
        <v>3.5095817877011104E-3</v>
      </c>
      <c r="W99" s="57">
        <f>'Interest rate'!O99</f>
        <v>1.9700791950536534E-3</v>
      </c>
      <c r="X99" s="57">
        <f>'Interest rate'!P99</f>
        <v>3.7508137075803472E-3</v>
      </c>
      <c r="Y99" s="57">
        <f>'Interest rate'!Q99</f>
        <v>3.9058275055570135E-5</v>
      </c>
      <c r="Z99" s="57">
        <f>'Interest rate'!R99</f>
        <v>7.565688666095749E-4</v>
      </c>
      <c r="AA99" s="57">
        <f>'Interest rate'!S99</f>
        <v>2.6647623952971156E-3</v>
      </c>
      <c r="AB99" s="57">
        <f>'Interest rate'!T99</f>
        <v>4.4840754546611183E-3</v>
      </c>
      <c r="AD99" s="57">
        <f>Weights!$Z98*Weights!AA98+Weights!$AI98*Weights!AJ98</f>
        <v>0.25919249965920127</v>
      </c>
      <c r="AE99" s="57">
        <f>Weights!$Z98*Weights!AB98+Weights!$AI98*Weights!AK98</f>
        <v>0.4368789148962392</v>
      </c>
      <c r="AF99" s="57">
        <f>Weights!$Z98*Weights!AC98+Weights!$AI98*Weights!AL98</f>
        <v>6.49418440821284E-2</v>
      </c>
      <c r="AG99" s="57">
        <f>Weights!$Z98*Weights!AD98+Weights!$AI98*Weights!AM98</f>
        <v>9.961768243098254E-2</v>
      </c>
      <c r="AH99" s="57">
        <f>Weights!$Z98*Weights!AE98+Weights!$AI98*Weights!AN98</f>
        <v>2.7958277015025648E-2</v>
      </c>
      <c r="AI99" s="57">
        <f>Weights!$Z98*Weights!AF98+Weights!$AI98*Weights!AO98</f>
        <v>1.8790889346773278E-2</v>
      </c>
      <c r="AJ99" s="57">
        <f>Weights!Z98*Weights!AG98+Weights!AI98*Weights!AP98</f>
        <v>1.0403294867760874E-2</v>
      </c>
    </row>
    <row r="100" spans="2:36" x14ac:dyDescent="0.25">
      <c r="B100" s="53">
        <f>'Monthly return GPFG'!C100</f>
        <v>38717</v>
      </c>
      <c r="C100" s="54">
        <f>'Monthly return GPFG'!P100</f>
        <v>2.3337512037927763E-2</v>
      </c>
      <c r="E100" s="59">
        <f>(('FX-rates &amp; Forward'!D101)/('FX-rates &amp; Forward'!D100))-1</f>
        <v>6.5283836315632726E-4</v>
      </c>
      <c r="F100" s="59">
        <f>(('FX-rates &amp; Forward'!E101)/('FX-rates &amp; Forward'!E100))-1</f>
        <v>5.9297494649377391E-3</v>
      </c>
      <c r="G100" s="59">
        <f>(('FX-rates &amp; Forward'!F101)/('FX-rates &amp; Forward'!F100))-1</f>
        <v>-3.4559939627302194E-3</v>
      </c>
      <c r="H100" s="59">
        <f>(('FX-rates &amp; Forward'!G101)/('FX-rates &amp; Forward'!G100))-1</f>
        <v>1.8059974758696695E-2</v>
      </c>
      <c r="I100" s="59">
        <f>(('FX-rates &amp; Forward'!H101)/('FX-rates &amp; Forward'!H100))-1</f>
        <v>1.5806111696521352E-3</v>
      </c>
      <c r="J100" s="59">
        <f>(('FX-rates &amp; Forward'!I101)/('FX-rates &amp; Forward'!I100))-1</f>
        <v>3.5627194271976581E-3</v>
      </c>
      <c r="K100" s="59">
        <f>(('FX-rates &amp; Forward'!J101)/('FX-rates &amp; Forward'!J100))-1</f>
        <v>-4.3774808070490279E-3</v>
      </c>
      <c r="M100" s="59">
        <f>('FX-rates &amp; Forward'!D101-'FX-rates &amp; Forward'!M101)/'FX-rates &amp; Forward'!D100</f>
        <v>2.1137517990388057E-3</v>
      </c>
      <c r="N100" s="59">
        <f>('FX-rates &amp; Forward'!E101-'FX-rates &amp; Forward'!N101)/'FX-rates &amp; Forward'!E100</f>
        <v>5.8564319446819963E-3</v>
      </c>
      <c r="O100" s="59">
        <f>('FX-rates &amp; Forward'!F101-'FX-rates &amp; Forward'!O101)/'FX-rates &amp; Forward'!F100</f>
        <v>-1.7551011438806448E-3</v>
      </c>
      <c r="P100" s="59">
        <f>('FX-rates &amp; Forward'!G101-'FX-rates &amp; Forward'!P101)/'FX-rates &amp; Forward'!G100</f>
        <v>1.6055570165707533E-2</v>
      </c>
      <c r="Q100" s="59">
        <f>('FX-rates &amp; Forward'!H101-'FX-rates &amp; Forward'!Q101)/'FX-rates &amp; Forward'!H100</f>
        <v>2.9461182669660903E-4</v>
      </c>
      <c r="R100" s="59">
        <f>('FX-rates &amp; Forward'!I101-'FX-rates &amp; Forward'!R101)/'FX-rates &amp; Forward'!I100</f>
        <v>4.1822896584107674E-3</v>
      </c>
      <c r="S100" s="59">
        <f>('FX-rates &amp; Forward'!J101-'FX-rates &amp; Forward'!S101)/'FX-rates &amp; Forward'!J100</f>
        <v>-1.9478411963604607E-3</v>
      </c>
      <c r="U100" s="59">
        <f>'Interest rate'!M100</f>
        <v>2.051689077593899E-3</v>
      </c>
      <c r="V100" s="59">
        <f>'Interest rate'!N100</f>
        <v>3.5867252456669441E-3</v>
      </c>
      <c r="W100" s="59">
        <f>'Interest rate'!O100</f>
        <v>1.9774182727649858E-3</v>
      </c>
      <c r="X100" s="59">
        <f>'Interest rate'!P100</f>
        <v>3.8047783233963184E-3</v>
      </c>
      <c r="Y100" s="59">
        <f>'Interest rate'!Q100</f>
        <v>4.1140689663432539E-5</v>
      </c>
      <c r="Z100" s="59">
        <f>'Interest rate'!R100</f>
        <v>7.4003877503492355E-4</v>
      </c>
      <c r="AA100" s="59">
        <f>'Interest rate'!S100</f>
        <v>2.7281322387904261E-3</v>
      </c>
      <c r="AB100" s="59">
        <f>'Interest rate'!T100</f>
        <v>4.4840754546611183E-3</v>
      </c>
      <c r="AD100" s="59">
        <f>Weights!$Z99*Weights!AA99+Weights!$AI99*Weights!AJ99</f>
        <v>0.25919249965920127</v>
      </c>
      <c r="AE100" s="59">
        <f>Weights!$Z99*Weights!AB99+Weights!$AI99*Weights!AK99</f>
        <v>0.4368789148962392</v>
      </c>
      <c r="AF100" s="59">
        <f>Weights!$Z99*Weights!AC99+Weights!$AI99*Weights!AL99</f>
        <v>6.49418440821284E-2</v>
      </c>
      <c r="AG100" s="59">
        <f>Weights!$Z99*Weights!AD99+Weights!$AI99*Weights!AM99</f>
        <v>9.961768243098254E-2</v>
      </c>
      <c r="AH100" s="59">
        <f>Weights!$Z99*Weights!AE99+Weights!$AI99*Weights!AN99</f>
        <v>2.7958277015025648E-2</v>
      </c>
      <c r="AI100" s="59">
        <f>Weights!$Z99*Weights!AF99+Weights!$AI99*Weights!AO99</f>
        <v>1.8790889346773278E-2</v>
      </c>
      <c r="AJ100" s="59">
        <f>Weights!Z99*Weights!AG99+Weights!AI99*Weights!AP99</f>
        <v>1.0403294867760874E-2</v>
      </c>
    </row>
    <row r="101" spans="2:36" x14ac:dyDescent="0.25">
      <c r="B101" s="51">
        <f>'Monthly return GPFG'!C101</f>
        <v>38748</v>
      </c>
      <c r="C101" s="49">
        <f>'Monthly return GPFG'!P101</f>
        <v>1.3588027618119499E-2</v>
      </c>
      <c r="E101" s="57">
        <f>(('FX-rates &amp; Forward'!D102)/('FX-rates &amp; Forward'!D101))-1</f>
        <v>-1.4916520862370608E-2</v>
      </c>
      <c r="F101" s="57">
        <f>(('FX-rates &amp; Forward'!E102)/('FX-rates &amp; Forward'!E101))-1</f>
        <v>1.0738288632182513E-2</v>
      </c>
      <c r="G101" s="57">
        <f>(('FX-rates &amp; Forward'!F102)/('FX-rates &amp; Forward'!F101))-1</f>
        <v>1.730547476033939E-2</v>
      </c>
      <c r="H101" s="57">
        <f>(('FX-rates &amp; Forward'!G102)/('FX-rates &amp; Forward'!G101))-1</f>
        <v>-1.0266617778010523E-2</v>
      </c>
      <c r="I101" s="57">
        <f>(('FX-rates &amp; Forward'!H102)/('FX-rates &amp; Forward'!H101))-1</f>
        <v>1.2917178093401205E-2</v>
      </c>
      <c r="J101" s="57">
        <f>(('FX-rates &amp; Forward'!I102)/('FX-rates &amp; Forward'!I101))-1</f>
        <v>5.1700070656763852E-3</v>
      </c>
      <c r="K101" s="57">
        <f>(('FX-rates &amp; Forward'!J102)/('FX-rates &amp; Forward'!J101))-1</f>
        <v>1.7255690803225754E-2</v>
      </c>
      <c r="M101" s="57">
        <f>('FX-rates &amp; Forward'!D102-'FX-rates &amp; Forward'!M102)/'FX-rates &amp; Forward'!D101</f>
        <v>-1.3386970770227567E-2</v>
      </c>
      <c r="N101" s="57">
        <f>('FX-rates &amp; Forward'!E102-'FX-rates &amp; Forward'!N102)/'FX-rates &amp; Forward'!E101</f>
        <v>1.066416440196089E-2</v>
      </c>
      <c r="O101" s="57">
        <f>('FX-rates &amp; Forward'!F102-'FX-rates &amp; Forward'!O102)/'FX-rates &amp; Forward'!F101</f>
        <v>1.9051919172300227E-2</v>
      </c>
      <c r="P101" s="57">
        <f>('FX-rates &amp; Forward'!G102-'FX-rates &amp; Forward'!P102)/'FX-rates &amp; Forward'!G101</f>
        <v>-1.2277083453996526E-2</v>
      </c>
      <c r="Q101" s="57">
        <f>('FX-rates &amp; Forward'!H102-'FX-rates &amp; Forward'!Q102)/'FX-rates &amp; Forward'!H101</f>
        <v>1.1606497745121621E-2</v>
      </c>
      <c r="R101" s="57">
        <f>('FX-rates &amp; Forward'!I102-'FX-rates &amp; Forward'!R102)/'FX-rates &amp; Forward'!I101</f>
        <v>5.8446098213467915E-3</v>
      </c>
      <c r="S101" s="57">
        <f>('FX-rates &amp; Forward'!J102-'FX-rates &amp; Forward'!S102)/'FX-rates &amp; Forward'!J101</f>
        <v>1.9677218865745041E-2</v>
      </c>
      <c r="U101" s="57">
        <f>'Interest rate'!M101</f>
        <v>2.0027906163269105E-3</v>
      </c>
      <c r="V101" s="57">
        <f>'Interest rate'!N101</f>
        <v>3.7308187111868563E-3</v>
      </c>
      <c r="W101" s="57">
        <f>'Interest rate'!O101</f>
        <v>1.968855957943827E-3</v>
      </c>
      <c r="X101" s="57">
        <f>'Interest rate'!P101</f>
        <v>3.7498140618119624E-3</v>
      </c>
      <c r="Y101" s="57">
        <f>'Interest rate'!Q101</f>
        <v>4.322305657344927E-5</v>
      </c>
      <c r="Z101" s="57">
        <f>'Interest rate'!R101</f>
        <v>7.3865837651476696E-4</v>
      </c>
      <c r="AA101" s="57">
        <f>'Interest rate'!S101</f>
        <v>2.9193337207231718E-3</v>
      </c>
      <c r="AB101" s="57">
        <f>'Interest rate'!T101</f>
        <v>4.4840754546611183E-3</v>
      </c>
      <c r="AD101" s="57">
        <f>Weights!$Z100*Weights!AA100+Weights!$AI100*Weights!AJ100</f>
        <v>0.24502603304340287</v>
      </c>
      <c r="AE101" s="57">
        <f>Weights!$Z100*Weights!AB100+Weights!$AI100*Weights!AK100</f>
        <v>0.46101066002798841</v>
      </c>
      <c r="AF101" s="57">
        <f>Weights!$Z100*Weights!AC100+Weights!$AI100*Weights!AL100</f>
        <v>9.2110661390387871E-2</v>
      </c>
      <c r="AG101" s="57">
        <f>Weights!$Z100*Weights!AD100+Weights!$AI100*Weights!AM100</f>
        <v>6.5189004294910841E-2</v>
      </c>
      <c r="AH101" s="57">
        <f>Weights!$Z100*Weights!AE100+Weights!$AI100*Weights!AN100</f>
        <v>2.3897498266185483E-2</v>
      </c>
      <c r="AI101" s="57">
        <f>Weights!$Z100*Weights!AF100+Weights!$AI100*Weights!AO100</f>
        <v>2.1090871356669878E-2</v>
      </c>
      <c r="AJ101" s="57">
        <f>Weights!Z100*Weights!AG100+Weights!AI100*Weights!AP100</f>
        <v>9.0674795825464189E-3</v>
      </c>
    </row>
    <row r="102" spans="2:36" x14ac:dyDescent="0.25">
      <c r="B102" s="52">
        <f>'Monthly return GPFG'!C102</f>
        <v>38776</v>
      </c>
      <c r="C102" s="50">
        <f>'Monthly return GPFG'!P102</f>
        <v>6.1546064293627207E-3</v>
      </c>
      <c r="E102" s="58">
        <f>(('FX-rates &amp; Forward'!D103)/('FX-rates &amp; Forward'!D102))-1</f>
        <v>1.5593955084592714E-2</v>
      </c>
      <c r="F102" s="58">
        <f>(('FX-rates &amp; Forward'!E103)/('FX-rates &amp; Forward'!E102))-1</f>
        <v>-4.1357619584195815E-3</v>
      </c>
      <c r="G102" s="58">
        <f>(('FX-rates &amp; Forward'!F103)/('FX-rates &amp; Forward'!F102))-1</f>
        <v>8.3744300735077992E-4</v>
      </c>
      <c r="H102" s="58">
        <f>(('FX-rates &amp; Forward'!G103)/('FX-rates &amp; Forward'!G102))-1</f>
        <v>2.8155596718708598E-2</v>
      </c>
      <c r="I102" s="58">
        <f>(('FX-rates &amp; Forward'!H103)/('FX-rates &amp; Forward'!H102))-1</f>
        <v>-1.0463550682823675E-2</v>
      </c>
      <c r="J102" s="58">
        <f>(('FX-rates &amp; Forward'!I103)/('FX-rates &amp; Forward'!I102))-1</f>
        <v>1.7350455192278069E-2</v>
      </c>
      <c r="K102" s="58">
        <f>(('FX-rates &amp; Forward'!J103)/('FX-rates &amp; Forward'!J102))-1</f>
        <v>-5.6324885593179719E-3</v>
      </c>
      <c r="M102" s="58">
        <f>('FX-rates &amp; Forward'!D103-'FX-rates &amp; Forward'!M103)/'FX-rates &amp; Forward'!D102</f>
        <v>1.7315560182938554E-2</v>
      </c>
      <c r="N102" s="58">
        <f>('FX-rates &amp; Forward'!E103-'FX-rates &amp; Forward'!N103)/'FX-rates &amp; Forward'!E102</f>
        <v>-4.1696299356339802E-3</v>
      </c>
      <c r="O102" s="58">
        <f>('FX-rates &amp; Forward'!F103-'FX-rates &amp; Forward'!O103)/'FX-rates &amp; Forward'!F102</f>
        <v>2.5779399130643321E-3</v>
      </c>
      <c r="P102" s="58">
        <f>('FX-rates &amp; Forward'!G103-'FX-rates &amp; Forward'!P103)/'FX-rates &amp; Forward'!G102</f>
        <v>2.6196113853794008E-2</v>
      </c>
      <c r="Q102" s="58">
        <f>('FX-rates &amp; Forward'!H103-'FX-rates &amp; Forward'!Q103)/'FX-rates &amp; Forward'!H102</f>
        <v>-1.1726749849989846E-2</v>
      </c>
      <c r="R102" s="58">
        <f>('FX-rates &amp; Forward'!I103-'FX-rates &amp; Forward'!R103)/'FX-rates &amp; Forward'!I102</f>
        <v>1.8264330389993068E-2</v>
      </c>
      <c r="S102" s="58">
        <f>('FX-rates &amp; Forward'!J103-'FX-rates &amp; Forward'!S103)/'FX-rates &amp; Forward'!J102</f>
        <v>-3.1622803211125931E-3</v>
      </c>
      <c r="U102" s="58">
        <f>'Interest rate'!M102</f>
        <v>2.051689077593899E-3</v>
      </c>
      <c r="V102" s="58">
        <f>'Interest rate'!N102</f>
        <v>3.7813016413330569E-3</v>
      </c>
      <c r="W102" s="58">
        <f>'Interest rate'!O102</f>
        <v>2.1371982776134946E-3</v>
      </c>
      <c r="X102" s="58">
        <f>'Interest rate'!P102</f>
        <v>3.7318185650720981E-3</v>
      </c>
      <c r="Y102" s="58">
        <f>'Interest rate'!Q102</f>
        <v>5.206841958327324E-5</v>
      </c>
      <c r="Z102" s="58">
        <f>'Interest rate'!R102</f>
        <v>8.543077507923158E-4</v>
      </c>
      <c r="AA102" s="58">
        <f>'Interest rate'!S102</f>
        <v>3.0873086357925406E-3</v>
      </c>
      <c r="AB102" s="58">
        <f>'Interest rate'!T102</f>
        <v>4.446940808255917E-3</v>
      </c>
      <c r="AD102" s="58">
        <f>Weights!$Z101*Weights!AA101+Weights!$AI101*Weights!AJ101</f>
        <v>0.24502603304340287</v>
      </c>
      <c r="AE102" s="58">
        <f>Weights!$Z101*Weights!AB101+Weights!$AI101*Weights!AK101</f>
        <v>0.46101066002798841</v>
      </c>
      <c r="AF102" s="58">
        <f>Weights!$Z101*Weights!AC101+Weights!$AI101*Weights!AL101</f>
        <v>9.2110661390387871E-2</v>
      </c>
      <c r="AG102" s="58">
        <f>Weights!$Z101*Weights!AD101+Weights!$AI101*Weights!AM101</f>
        <v>6.5189004294910841E-2</v>
      </c>
      <c r="AH102" s="58">
        <f>Weights!$Z101*Weights!AE101+Weights!$AI101*Weights!AN101</f>
        <v>2.3897498266185483E-2</v>
      </c>
      <c r="AI102" s="58">
        <f>Weights!$Z101*Weights!AF101+Weights!$AI101*Weights!AO101</f>
        <v>2.1090871356669878E-2</v>
      </c>
      <c r="AJ102" s="58">
        <f>Weights!Z101*Weights!AG101+Weights!AI101*Weights!AP101</f>
        <v>9.0674795825464189E-3</v>
      </c>
    </row>
    <row r="103" spans="2:36" x14ac:dyDescent="0.25">
      <c r="B103" s="51">
        <f>'Monthly return GPFG'!C103</f>
        <v>38807</v>
      </c>
      <c r="C103" s="49">
        <f>'Monthly return GPFG'!P103</f>
        <v>-2.29437524657417E-2</v>
      </c>
      <c r="E103" s="57">
        <f>(('FX-rates &amp; Forward'!D104)/('FX-rates &amp; Forward'!D103))-1</f>
        <v>-2.8856414512686723E-2</v>
      </c>
      <c r="F103" s="57">
        <f>(('FX-rates &amp; Forward'!E104)/('FX-rates &amp; Forward'!E103))-1</f>
        <v>-1.2906434566366198E-2</v>
      </c>
      <c r="G103" s="57">
        <f>(('FX-rates &amp; Forward'!F104)/('FX-rates &amp; Forward'!F103))-1</f>
        <v>-3.7949220730923994E-2</v>
      </c>
      <c r="H103" s="57">
        <f>(('FX-rates &amp; Forward'!G104)/('FX-rates &amp; Forward'!G103))-1</f>
        <v>-4.557231344692092E-2</v>
      </c>
      <c r="I103" s="57">
        <f>(('FX-rates &amp; Forward'!H104)/('FX-rates &amp; Forward'!H103))-1</f>
        <v>-2.3539245033627365E-2</v>
      </c>
      <c r="J103" s="57">
        <f>(('FX-rates &amp; Forward'!I104)/('FX-rates &amp; Forward'!I103))-1</f>
        <v>-5.500598257469802E-2</v>
      </c>
      <c r="K103" s="57">
        <f>(('FX-rates &amp; Forward'!J104)/('FX-rates &amp; Forward'!J103))-1</f>
        <v>-6.2701657988052162E-2</v>
      </c>
      <c r="M103" s="57">
        <f>('FX-rates &amp; Forward'!D104-'FX-rates &amp; Forward'!M104)/'FX-rates &amp; Forward'!D103</f>
        <v>-2.7133317498515479E-2</v>
      </c>
      <c r="N103" s="57">
        <f>('FX-rates &amp; Forward'!E104-'FX-rates &amp; Forward'!N104)/'FX-rates &amp; Forward'!E103</f>
        <v>-1.2821107726721266E-2</v>
      </c>
      <c r="O103" s="57">
        <f>('FX-rates &amp; Forward'!F104-'FX-rates &amp; Forward'!O104)/'FX-rates &amp; Forward'!F103</f>
        <v>-3.6275337870579814E-2</v>
      </c>
      <c r="P103" s="57">
        <f>('FX-rates &amp; Forward'!G104-'FX-rates &amp; Forward'!P104)/'FX-rates &amp; Forward'!G103</f>
        <v>-4.7571829993265126E-2</v>
      </c>
      <c r="Q103" s="57">
        <f>('FX-rates &amp; Forward'!H104-'FX-rates &amp; Forward'!Q104)/'FX-rates &amp; Forward'!H103</f>
        <v>-2.4735604301433838E-2</v>
      </c>
      <c r="R103" s="57">
        <f>('FX-rates &amp; Forward'!I104-'FX-rates &amp; Forward'!R104)/'FX-rates &amp; Forward'!I103</f>
        <v>-5.397355045310423E-2</v>
      </c>
      <c r="S103" s="57">
        <f>('FX-rates &amp; Forward'!J104-'FX-rates &amp; Forward'!S104)/'FX-rates &amp; Forward'!J103</f>
        <v>-6.0317010642982297E-2</v>
      </c>
      <c r="U103" s="57">
        <f>'Interest rate'!M103</f>
        <v>2.3607713389290907E-3</v>
      </c>
      <c r="V103" s="57">
        <f>'Interest rate'!N103</f>
        <v>3.9380580297143641E-3</v>
      </c>
      <c r="W103" s="57">
        <f>'Interest rate'!O103</f>
        <v>2.181655771078761E-3</v>
      </c>
      <c r="X103" s="57">
        <f>'Interest rate'!P103</f>
        <v>3.7483185712963163E-3</v>
      </c>
      <c r="Y103" s="57">
        <f>'Interest rate'!Q103</f>
        <v>6.5601325387021348E-5</v>
      </c>
      <c r="Z103" s="57">
        <f>'Interest rate'!R103</f>
        <v>9.4575661906048936E-4</v>
      </c>
      <c r="AA103" s="57">
        <f>'Interest rate'!S103</f>
        <v>3.1463685654540274E-3</v>
      </c>
      <c r="AB103" s="57">
        <f>'Interest rate'!T103</f>
        <v>4.4593207017331604E-3</v>
      </c>
      <c r="AD103" s="57">
        <f>Weights!$Z102*Weights!AA102+Weights!$AI102*Weights!AJ102</f>
        <v>0.24502603304340287</v>
      </c>
      <c r="AE103" s="57">
        <f>Weights!$Z102*Weights!AB102+Weights!$AI102*Weights!AK102</f>
        <v>0.46101066002798841</v>
      </c>
      <c r="AF103" s="57">
        <f>Weights!$Z102*Weights!AC102+Weights!$AI102*Weights!AL102</f>
        <v>9.2110661390387871E-2</v>
      </c>
      <c r="AG103" s="57">
        <f>Weights!$Z102*Weights!AD102+Weights!$AI102*Weights!AM102</f>
        <v>6.5189004294910841E-2</v>
      </c>
      <c r="AH103" s="57">
        <f>Weights!$Z102*Weights!AE102+Weights!$AI102*Weights!AN102</f>
        <v>2.3897498266185483E-2</v>
      </c>
      <c r="AI103" s="57">
        <f>Weights!$Z102*Weights!AF102+Weights!$AI102*Weights!AO102</f>
        <v>2.1090871356669878E-2</v>
      </c>
      <c r="AJ103" s="57">
        <f>Weights!Z102*Weights!AG102+Weights!AI102*Weights!AP102</f>
        <v>9.0674795825464189E-3</v>
      </c>
    </row>
    <row r="104" spans="2:36" x14ac:dyDescent="0.25">
      <c r="B104" s="52">
        <f>'Monthly return GPFG'!C104</f>
        <v>38837</v>
      </c>
      <c r="C104" s="50">
        <f>'Monthly return GPFG'!P104</f>
        <v>-3.4095211717450585E-2</v>
      </c>
      <c r="E104" s="58">
        <f>(('FX-rates &amp; Forward'!D105)/('FX-rates &amp; Forward'!D104))-1</f>
        <v>-6.1381152231972602E-2</v>
      </c>
      <c r="F104" s="58">
        <f>(('FX-rates &amp; Forward'!E105)/('FX-rates &amp; Forward'!E104))-1</f>
        <v>-2.1225137616990186E-2</v>
      </c>
      <c r="G104" s="58">
        <f>(('FX-rates &amp; Forward'!F105)/('FX-rates &amp; Forward'!F104))-1</f>
        <v>-1.3432783371110313E-2</v>
      </c>
      <c r="H104" s="58">
        <f>(('FX-rates &amp; Forward'!G105)/('FX-rates &amp; Forward'!G104))-1</f>
        <v>-2.8799999999999937E-2</v>
      </c>
      <c r="I104" s="58">
        <f>(('FX-rates &amp; Forward'!H105)/('FX-rates &amp; Forward'!H104))-1</f>
        <v>-1.1685080123419955E-2</v>
      </c>
      <c r="J104" s="58">
        <f>(('FX-rates &amp; Forward'!I105)/('FX-rates &amp; Forward'!I104))-1</f>
        <v>-1.8082924654480581E-2</v>
      </c>
      <c r="K104" s="58">
        <f>(('FX-rates &amp; Forward'!J105)/('FX-rates &amp; Forward'!J104))-1</f>
        <v>-4.9526674108093527E-3</v>
      </c>
      <c r="M104" s="58">
        <f>('FX-rates &amp; Forward'!D105-'FX-rates &amp; Forward'!M105)/'FX-rates &amp; Forward'!D104</f>
        <v>-5.9810052622619445E-2</v>
      </c>
      <c r="N104" s="58">
        <f>('FX-rates &amp; Forward'!E105-'FX-rates &amp; Forward'!N105)/'FX-rates &amp; Forward'!E104</f>
        <v>-2.1403863266994817E-2</v>
      </c>
      <c r="O104" s="58">
        <f>('FX-rates &amp; Forward'!F105-'FX-rates &amp; Forward'!O105)/'FX-rates &amp; Forward'!F104</f>
        <v>-1.2050417685714052E-2</v>
      </c>
      <c r="P104" s="58">
        <f>('FX-rates &amp; Forward'!G105-'FX-rates &amp; Forward'!P105)/'FX-rates &amp; Forward'!G104</f>
        <v>-3.1095019457223805E-2</v>
      </c>
      <c r="Q104" s="58">
        <f>('FX-rates &amp; Forward'!H105-'FX-rates &amp; Forward'!Q105)/'FX-rates &amp; Forward'!H104</f>
        <v>-1.3098757848223187E-2</v>
      </c>
      <c r="R104" s="58">
        <f>('FX-rates &amp; Forward'!I105-'FX-rates &amp; Forward'!R105)/'FX-rates &amp; Forward'!I104</f>
        <v>-1.7299791453641435E-2</v>
      </c>
      <c r="S104" s="58">
        <f>('FX-rates &amp; Forward'!J105-'FX-rates &amp; Forward'!S105)/'FX-rates &amp; Forward'!J104</f>
        <v>-2.8634346070977347E-3</v>
      </c>
      <c r="U104" s="58">
        <f>'Interest rate'!M104</f>
        <v>2.2876623469241242E-3</v>
      </c>
      <c r="V104" s="58">
        <f>'Interest rate'!N104</f>
        <v>4.1059935884708576E-3</v>
      </c>
      <c r="W104" s="58">
        <f>'Interest rate'!O104</f>
        <v>2.196299288824255E-3</v>
      </c>
      <c r="X104" s="58">
        <f>'Interest rate'!P104</f>
        <v>3.7750497665878235E-3</v>
      </c>
      <c r="Y104" s="58">
        <f>'Interest rate'!Q104</f>
        <v>6.3519470989925608E-5</v>
      </c>
      <c r="Z104" s="58">
        <f>'Interest rate'!R104</f>
        <v>1.0439846190974933E-3</v>
      </c>
      <c r="AA104" s="58">
        <f>'Interest rate'!S104</f>
        <v>3.344721105059012E-3</v>
      </c>
      <c r="AB104" s="58">
        <f>'Interest rate'!T104</f>
        <v>4.5336441261079052E-3</v>
      </c>
      <c r="AD104" s="58">
        <f>Weights!$Z103*Weights!AA103+Weights!$AI103*Weights!AJ103</f>
        <v>0.24502603304340287</v>
      </c>
      <c r="AE104" s="58">
        <f>Weights!$Z103*Weights!AB103+Weights!$AI103*Weights!AK103</f>
        <v>0.46101066002798841</v>
      </c>
      <c r="AF104" s="58">
        <f>Weights!$Z103*Weights!AC103+Weights!$AI103*Weights!AL103</f>
        <v>9.2110661390387871E-2</v>
      </c>
      <c r="AG104" s="58">
        <f>Weights!$Z103*Weights!AD103+Weights!$AI103*Weights!AM103</f>
        <v>6.5189004294910841E-2</v>
      </c>
      <c r="AH104" s="58">
        <f>Weights!$Z103*Weights!AE103+Weights!$AI103*Weights!AN103</f>
        <v>2.3897498266185483E-2</v>
      </c>
      <c r="AI104" s="58">
        <f>Weights!$Z103*Weights!AF103+Weights!$AI103*Weights!AO103</f>
        <v>2.1090871356669878E-2</v>
      </c>
      <c r="AJ104" s="58">
        <f>Weights!Z103*Weights!AG103+Weights!AI103*Weights!AP103</f>
        <v>9.0674795825464189E-3</v>
      </c>
    </row>
    <row r="105" spans="2:36" x14ac:dyDescent="0.25">
      <c r="B105" s="51">
        <f>'Monthly return GPFG'!C105</f>
        <v>38868</v>
      </c>
      <c r="C105" s="49">
        <f>'Monthly return GPFG'!P105</f>
        <v>-2.4336080259954023E-2</v>
      </c>
      <c r="E105" s="57">
        <f>(('FX-rates &amp; Forward'!D106)/('FX-rates &amp; Forward'!D105))-1</f>
        <v>-1.0292180869225898E-2</v>
      </c>
      <c r="F105" s="57">
        <f>(('FX-rates &amp; Forward'!E106)/('FX-rates &amp; Forward'!E105))-1</f>
        <v>3.4362049882885604E-3</v>
      </c>
      <c r="G105" s="57">
        <f>(('FX-rates &amp; Forward'!F106)/('FX-rates &amp; Forward'!F105))-1</f>
        <v>1.3410865829007079E-2</v>
      </c>
      <c r="H105" s="57">
        <f>(('FX-rates &amp; Forward'!G106)/('FX-rates &amp; Forward'!G105))-1</f>
        <v>3.1468078411034384E-4</v>
      </c>
      <c r="I105" s="57">
        <f>(('FX-rates &amp; Forward'!H106)/('FX-rates &amp; Forward'!H105))-1</f>
        <v>5.4785691266514558E-3</v>
      </c>
      <c r="J105" s="57">
        <f>(('FX-rates &amp; Forward'!I106)/('FX-rates &amp; Forward'!I105))-1</f>
        <v>3.4143949437894783E-3</v>
      </c>
      <c r="K105" s="57">
        <f>(('FX-rates &amp; Forward'!J106)/('FX-rates &amp; Forward'!J105))-1</f>
        <v>-1.977868594512322E-2</v>
      </c>
      <c r="M105" s="57">
        <f>('FX-rates &amp; Forward'!D106-'FX-rates &amp; Forward'!M106)/'FX-rates &amp; Forward'!D105</f>
        <v>-8.4812851538757245E-3</v>
      </c>
      <c r="N105" s="57">
        <f>('FX-rates &amp; Forward'!E106-'FX-rates &amp; Forward'!N106)/'FX-rates &amp; Forward'!E105</f>
        <v>3.345042151063249E-3</v>
      </c>
      <c r="O105" s="57">
        <f>('FX-rates &amp; Forward'!F106-'FX-rates &amp; Forward'!O106)/'FX-rates &amp; Forward'!F105</f>
        <v>1.4892659404180669E-2</v>
      </c>
      <c r="P105" s="57">
        <f>('FX-rates &amp; Forward'!G106-'FX-rates &amp; Forward'!P106)/'FX-rates &amp; Forward'!G105</f>
        <v>-1.9093208244180908E-3</v>
      </c>
      <c r="Q105" s="57">
        <f>('FX-rates &amp; Forward'!H106-'FX-rates &amp; Forward'!Q106)/'FX-rates &amp; Forward'!H105</f>
        <v>4.2361884251684726E-3</v>
      </c>
      <c r="R105" s="57">
        <f>('FX-rates &amp; Forward'!I106-'FX-rates &amp; Forward'!R106)/'FX-rates &amp; Forward'!I105</f>
        <v>4.467929921250482E-3</v>
      </c>
      <c r="S105" s="57">
        <f>('FX-rates &amp; Forward'!J106-'FX-rates &amp; Forward'!S106)/'FX-rates &amp; Forward'!J105</f>
        <v>-1.754284069263538E-2</v>
      </c>
      <c r="U105" s="57">
        <f>'Interest rate'!M105</f>
        <v>2.4175933636538804E-3</v>
      </c>
      <c r="V105" s="57">
        <f>'Interest rate'!N105</f>
        <v>4.1622405412242713E-3</v>
      </c>
      <c r="W105" s="57">
        <f>'Interest rate'!O105</f>
        <v>2.2980230211546715E-3</v>
      </c>
      <c r="X105" s="57">
        <f>'Interest rate'!P105</f>
        <v>3.8002864871782283E-3</v>
      </c>
      <c r="Y105" s="57">
        <f>'Interest rate'!Q105</f>
        <v>1.2231767756110123E-4</v>
      </c>
      <c r="Z105" s="57">
        <f>'Interest rate'!R105</f>
        <v>1.0851664572986142E-3</v>
      </c>
      <c r="AA105" s="57">
        <f>'Interest rate'!S105</f>
        <v>3.4985559667248811E-3</v>
      </c>
      <c r="AB105" s="57">
        <f>'Interest rate'!T105</f>
        <v>4.6574878136931286E-3</v>
      </c>
      <c r="AD105" s="57">
        <f>Weights!$Z104*Weights!AA104+Weights!$AI104*Weights!AJ104</f>
        <v>0.24502603304340287</v>
      </c>
      <c r="AE105" s="57">
        <f>Weights!$Z104*Weights!AB104+Weights!$AI104*Weights!AK104</f>
        <v>0.46101066002798841</v>
      </c>
      <c r="AF105" s="57">
        <f>Weights!$Z104*Weights!AC104+Weights!$AI104*Weights!AL104</f>
        <v>9.2110661390387871E-2</v>
      </c>
      <c r="AG105" s="57">
        <f>Weights!$Z104*Weights!AD104+Weights!$AI104*Weights!AM104</f>
        <v>6.5189004294910841E-2</v>
      </c>
      <c r="AH105" s="57">
        <f>Weights!$Z104*Weights!AE104+Weights!$AI104*Weights!AN104</f>
        <v>2.3897498266185483E-2</v>
      </c>
      <c r="AI105" s="57">
        <f>Weights!$Z104*Weights!AF104+Weights!$AI104*Weights!AO104</f>
        <v>2.1090871356669878E-2</v>
      </c>
      <c r="AJ105" s="57">
        <f>Weights!Z104*Weights!AG104+Weights!AI104*Weights!AP104</f>
        <v>9.0674795825464189E-3</v>
      </c>
    </row>
    <row r="106" spans="2:36" x14ac:dyDescent="0.25">
      <c r="B106" s="52">
        <f>'Monthly return GPFG'!C106</f>
        <v>38898</v>
      </c>
      <c r="C106" s="50">
        <f>'Monthly return GPFG'!P106</f>
        <v>1.8823220096152719E-2</v>
      </c>
      <c r="E106" s="58">
        <f>(('FX-rates &amp; Forward'!D107)/('FX-rates &amp; Forward'!D106))-1</f>
        <v>2.2079842286840901E-2</v>
      </c>
      <c r="F106" s="58">
        <f>(('FX-rates &amp; Forward'!E107)/('FX-rates &amp; Forward'!E106))-1</f>
        <v>2.068770921776597E-2</v>
      </c>
      <c r="G106" s="58">
        <f>(('FX-rates &amp; Forward'!F107)/('FX-rates &amp; Forward'!F106))-1</f>
        <v>1.0447879229897206E-2</v>
      </c>
      <c r="H106" s="58">
        <f>(('FX-rates &amp; Forward'!G107)/('FX-rates &amp; Forward'!G106))-1</f>
        <v>6.0880829015543814E-3</v>
      </c>
      <c r="I106" s="58">
        <f>(('FX-rates &amp; Forward'!H107)/('FX-rates &amp; Forward'!H106))-1</f>
        <v>1.8349358974358854E-2</v>
      </c>
      <c r="J106" s="58">
        <f>(('FX-rates &amp; Forward'!I107)/('FX-rates &amp; Forward'!I106))-1</f>
        <v>8.1811435501095708E-3</v>
      </c>
      <c r="K106" s="58">
        <f>(('FX-rates &amp; Forward'!J107)/('FX-rates &amp; Forward'!J106))-1</f>
        <v>8.4388922861884375E-3</v>
      </c>
      <c r="M106" s="58">
        <f>('FX-rates &amp; Forward'!D107-'FX-rates &amp; Forward'!M107)/'FX-rates &amp; Forward'!D106</f>
        <v>2.3817257922615059E-2</v>
      </c>
      <c r="N106" s="58">
        <f>('FX-rates &amp; Forward'!E107-'FX-rates &amp; Forward'!N107)/'FX-rates &amp; Forward'!E106</f>
        <v>2.056841302067397E-2</v>
      </c>
      <c r="O106" s="58">
        <f>('FX-rates &amp; Forward'!F107-'FX-rates &amp; Forward'!O107)/'FX-rates &amp; Forward'!F106</f>
        <v>1.1825337616926798E-2</v>
      </c>
      <c r="P106" s="58">
        <f>('FX-rates &amp; Forward'!G107-'FX-rates &amp; Forward'!P107)/'FX-rates &amp; Forward'!G106</f>
        <v>3.7930879339160214E-3</v>
      </c>
      <c r="Q106" s="58">
        <f>('FX-rates &amp; Forward'!H107-'FX-rates &amp; Forward'!Q107)/'FX-rates &amp; Forward'!H106</f>
        <v>1.7018376405642466E-2</v>
      </c>
      <c r="R106" s="58">
        <f>('FX-rates &amp; Forward'!I107-'FX-rates &amp; Forward'!R107)/'FX-rates &amp; Forward'!I106</f>
        <v>9.2583375297557273E-3</v>
      </c>
      <c r="S106" s="58">
        <f>('FX-rates &amp; Forward'!J107-'FX-rates &amp; Forward'!S107)/'FX-rates &amp; Forward'!J106</f>
        <v>1.066840281809486E-2</v>
      </c>
      <c r="U106" s="58">
        <f>'Interest rate'!M106</f>
        <v>2.4175933636538804E-3</v>
      </c>
      <c r="V106" s="58">
        <f>'Interest rate'!N106</f>
        <v>4.3401977934707237E-3</v>
      </c>
      <c r="W106" s="58">
        <f>'Interest rate'!O106</f>
        <v>2.3848276150766345E-3</v>
      </c>
      <c r="X106" s="58">
        <f>'Interest rate'!P106</f>
        <v>3.8215608083980168E-3</v>
      </c>
      <c r="Y106" s="58">
        <f>'Interest rate'!Q106</f>
        <v>1.6755383847333327E-4</v>
      </c>
      <c r="Z106" s="58">
        <f>'Interest rate'!R106</f>
        <v>1.1770747446304686E-3</v>
      </c>
      <c r="AA106" s="58">
        <f>'Interest rate'!S106</f>
        <v>3.5279578674580758E-3</v>
      </c>
      <c r="AB106" s="58">
        <f>'Interest rate'!T106</f>
        <v>4.7069624784246145E-3</v>
      </c>
      <c r="AD106" s="58">
        <f>Weights!$Z105*Weights!AA105+Weights!$AI105*Weights!AJ105</f>
        <v>0.24502603304340287</v>
      </c>
      <c r="AE106" s="58">
        <f>Weights!$Z105*Weights!AB105+Weights!$AI105*Weights!AK105</f>
        <v>0.46101066002798841</v>
      </c>
      <c r="AF106" s="58">
        <f>Weights!$Z105*Weights!AC105+Weights!$AI105*Weights!AL105</f>
        <v>9.2110661390387871E-2</v>
      </c>
      <c r="AG106" s="58">
        <f>Weights!$Z105*Weights!AD105+Weights!$AI105*Weights!AM105</f>
        <v>6.5189004294910841E-2</v>
      </c>
      <c r="AH106" s="58">
        <f>Weights!$Z105*Weights!AE105+Weights!$AI105*Weights!AN105</f>
        <v>2.3897498266185483E-2</v>
      </c>
      <c r="AI106" s="58">
        <f>Weights!$Z105*Weights!AF105+Weights!$AI105*Weights!AO105</f>
        <v>2.1090871356669878E-2</v>
      </c>
      <c r="AJ106" s="58">
        <f>Weights!Z105*Weights!AG105+Weights!AI105*Weights!AP105</f>
        <v>9.0674795825464189E-3</v>
      </c>
    </row>
    <row r="107" spans="2:36" x14ac:dyDescent="0.25">
      <c r="B107" s="51">
        <f>'Monthly return GPFG'!C107</f>
        <v>38929</v>
      </c>
      <c r="C107" s="49">
        <f>'Monthly return GPFG'!P107</f>
        <v>-2.4299771274004511E-3</v>
      </c>
      <c r="E107" s="57">
        <f>(('FX-rates &amp; Forward'!D108)/('FX-rates &amp; Forward'!D107))-1</f>
        <v>-1.0383514964477536E-2</v>
      </c>
      <c r="F107" s="57">
        <f>(('FX-rates &amp; Forward'!E108)/('FX-rates &amp; Forward'!E107))-1</f>
        <v>-1.2150988917091765E-2</v>
      </c>
      <c r="G107" s="57">
        <f>(('FX-rates &amp; Forward'!F108)/('FX-rates &amp; Forward'!F107))-1</f>
        <v>3.478502852360954E-5</v>
      </c>
      <c r="H107" s="57">
        <f>(('FX-rates &amp; Forward'!G108)/('FX-rates &amp; Forward'!G107))-1</f>
        <v>-1.2507127223233661E-2</v>
      </c>
      <c r="I107" s="57">
        <f>(('FX-rates &amp; Forward'!H108)/('FX-rates &amp; Forward'!H107))-1</f>
        <v>-1.6327012353450132E-2</v>
      </c>
      <c r="J107" s="57">
        <f>(('FX-rates &amp; Forward'!I108)/('FX-rates &amp; Forward'!I107))-1</f>
        <v>-2.299779178111705E-2</v>
      </c>
      <c r="K107" s="57">
        <f>(('FX-rates &amp; Forward'!J108)/('FX-rates &amp; Forward'!J107))-1</f>
        <v>2.1960220381856521E-2</v>
      </c>
      <c r="M107" s="57">
        <f>('FX-rates &amp; Forward'!D108-'FX-rates &amp; Forward'!M108)/'FX-rates &amp; Forward'!D107</f>
        <v>-8.4692189579641201E-3</v>
      </c>
      <c r="N107" s="57">
        <f>('FX-rates &amp; Forward'!E108-'FX-rates &amp; Forward'!N108)/'FX-rates &amp; Forward'!E107</f>
        <v>-1.2183676710915548E-2</v>
      </c>
      <c r="O107" s="57">
        <f>('FX-rates &amp; Forward'!F108-'FX-rates &amp; Forward'!O108)/'FX-rates &amp; Forward'!F107</f>
        <v>1.433407552245448E-3</v>
      </c>
      <c r="P107" s="57">
        <f>('FX-rates &amp; Forward'!G108-'FX-rates &amp; Forward'!P108)/'FX-rates &amp; Forward'!G107</f>
        <v>-1.4756789808812686E-2</v>
      </c>
      <c r="Q107" s="57">
        <f>('FX-rates &amp; Forward'!H108-'FX-rates &amp; Forward'!Q108)/'FX-rates &amp; Forward'!H107</f>
        <v>-1.7566072506060848E-2</v>
      </c>
      <c r="R107" s="57">
        <f>('FX-rates &amp; Forward'!I108-'FX-rates &amp; Forward'!R108)/'FX-rates &amp; Forward'!I107</f>
        <v>-2.1891330824948218E-2</v>
      </c>
      <c r="S107" s="57">
        <f>('FX-rates &amp; Forward'!J108-'FX-rates &amp; Forward'!S108)/'FX-rates &amp; Forward'!J107</f>
        <v>2.4238864006584038E-2</v>
      </c>
      <c r="U107" s="57">
        <f>'Interest rate'!M107</f>
        <v>2.4743799799444854E-3</v>
      </c>
      <c r="V107" s="57">
        <f>'Interest rate'!N107</f>
        <v>4.3848811418287781E-3</v>
      </c>
      <c r="W107" s="57">
        <f>'Interest rate'!O107</f>
        <v>2.4905982303202734E-3</v>
      </c>
      <c r="X107" s="57">
        <f>'Interest rate'!P107</f>
        <v>3.8242617009824897E-3</v>
      </c>
      <c r="Y107" s="57">
        <f>'Interest rate'!Q107</f>
        <v>3.0054437057769334E-4</v>
      </c>
      <c r="Z107" s="57">
        <f>'Interest rate'!R107</f>
        <v>1.1757009600361634E-3</v>
      </c>
      <c r="AA107" s="57">
        <f>'Interest rate'!S107</f>
        <v>3.4985559667248811E-3</v>
      </c>
      <c r="AB107" s="57">
        <f>'Interest rate'!T107</f>
        <v>4.8477986748047819E-3</v>
      </c>
      <c r="AD107" s="57">
        <f>Weights!$Z106*Weights!AA106+Weights!$AI106*Weights!AJ106</f>
        <v>0.24502603304340287</v>
      </c>
      <c r="AE107" s="57">
        <f>Weights!$Z106*Weights!AB106+Weights!$AI106*Weights!AK106</f>
        <v>0.46101066002798841</v>
      </c>
      <c r="AF107" s="57">
        <f>Weights!$Z106*Weights!AC106+Weights!$AI106*Weights!AL106</f>
        <v>9.2110661390387871E-2</v>
      </c>
      <c r="AG107" s="57">
        <f>Weights!$Z106*Weights!AD106+Weights!$AI106*Weights!AM106</f>
        <v>6.5189004294910841E-2</v>
      </c>
      <c r="AH107" s="57">
        <f>Weights!$Z106*Weights!AE106+Weights!$AI106*Weights!AN106</f>
        <v>2.3897498266185483E-2</v>
      </c>
      <c r="AI107" s="57">
        <f>Weights!$Z106*Weights!AF106+Weights!$AI106*Weights!AO106</f>
        <v>2.1090871356669878E-2</v>
      </c>
      <c r="AJ107" s="57">
        <f>Weights!Z106*Weights!AG106+Weights!AI106*Weights!AP106</f>
        <v>9.0674795825464189E-3</v>
      </c>
    </row>
    <row r="108" spans="2:36" x14ac:dyDescent="0.25">
      <c r="B108" s="52">
        <f>'Monthly return GPFG'!C108</f>
        <v>38960</v>
      </c>
      <c r="C108" s="50">
        <f>'Monthly return GPFG'!P108</f>
        <v>4.0915253519543615E-2</v>
      </c>
      <c r="E108" s="58">
        <f>(('FX-rates &amp; Forward'!D109)/('FX-rates &amp; Forward'!D108))-1</f>
        <v>2.6442307692307709E-2</v>
      </c>
      <c r="F108" s="58">
        <f>(('FX-rates &amp; Forward'!E109)/('FX-rates &amp; Forward'!E108))-1</f>
        <v>3.0121478089423004E-2</v>
      </c>
      <c r="G108" s="58">
        <f>(('FX-rates &amp; Forward'!F109)/('FX-rates &amp; Forward'!F108))-1</f>
        <v>4.6740756200215783E-2</v>
      </c>
      <c r="H108" s="58">
        <f>(('FX-rates &amp; Forward'!G109)/('FX-rates &amp; Forward'!G108))-1</f>
        <v>2.6262362867626177E-3</v>
      </c>
      <c r="I108" s="58">
        <f>(('FX-rates &amp; Forward'!H109)/('FX-rates &amp; Forward'!H108))-1</f>
        <v>2.7036755589329164E-2</v>
      </c>
      <c r="J108" s="58">
        <f>(('FX-rates &amp; Forward'!I109)/('FX-rates &amp; Forward'!I108))-1</f>
        <v>5.2186696067622051E-2</v>
      </c>
      <c r="K108" s="58">
        <f>(('FX-rates &amp; Forward'!J109)/('FX-rates &amp; Forward'!J108))-1</f>
        <v>2.2906053182561781E-2</v>
      </c>
      <c r="M108" s="58">
        <f>('FX-rates &amp; Forward'!D109-'FX-rates &amp; Forward'!M109)/'FX-rates &amp; Forward'!D108</f>
        <v>2.8344468106861597E-2</v>
      </c>
      <c r="N108" s="58">
        <f>('FX-rates &amp; Forward'!E109-'FX-rates &amp; Forward'!N109)/'FX-rates &amp; Forward'!E108</f>
        <v>3.0137656047006293E-2</v>
      </c>
      <c r="O108" s="58">
        <f>('FX-rates &amp; Forward'!F109-'FX-rates &amp; Forward'!O109)/'FX-rates &amp; Forward'!F108</f>
        <v>4.8085495287066134E-2</v>
      </c>
      <c r="P108" s="58">
        <f>('FX-rates &amp; Forward'!G109-'FX-rates &amp; Forward'!P109)/'FX-rates &amp; Forward'!G108</f>
        <v>4.5305381515395418E-4</v>
      </c>
      <c r="Q108" s="58">
        <f>('FX-rates &amp; Forward'!H109-'FX-rates &amp; Forward'!Q109)/'FX-rates &amp; Forward'!H108</f>
        <v>2.5739601634570782E-2</v>
      </c>
      <c r="R108" s="58">
        <f>('FX-rates &amp; Forward'!I109-'FX-rates &amp; Forward'!R109)/'FX-rates &amp; Forward'!I108</f>
        <v>5.3207301409494048E-2</v>
      </c>
      <c r="S108" s="58">
        <f>('FX-rates &amp; Forward'!J109-'FX-rates &amp; Forward'!S109)/'FX-rates &amp; Forward'!J108</f>
        <v>2.5268021530395514E-2</v>
      </c>
      <c r="U108" s="58">
        <f>'Interest rate'!M108</f>
        <v>2.6040452449183071E-3</v>
      </c>
      <c r="V108" s="58">
        <f>'Interest rate'!N108</f>
        <v>4.3367175322408524E-3</v>
      </c>
      <c r="W108" s="58">
        <f>'Interest rate'!O108</f>
        <v>2.5447057601077905E-3</v>
      </c>
      <c r="X108" s="58">
        <f>'Interest rate'!P108</f>
        <v>4.0113475686647249E-3</v>
      </c>
      <c r="Y108" s="58">
        <f>'Interest rate'!Q108</f>
        <v>2.9587637259642641E-4</v>
      </c>
      <c r="Z108" s="58">
        <f>'Interest rate'!R108</f>
        <v>1.2825803067024744E-3</v>
      </c>
      <c r="AA108" s="58">
        <f>'Interest rate'!S108</f>
        <v>3.5105840689870771E-3</v>
      </c>
      <c r="AB108" s="58">
        <f>'Interest rate'!T108</f>
        <v>4.8596503216116194E-3</v>
      </c>
      <c r="AD108" s="58">
        <f>Weights!$Z107*Weights!AA107+Weights!$AI107*Weights!AJ107</f>
        <v>0.24502603304340287</v>
      </c>
      <c r="AE108" s="58">
        <f>Weights!$Z107*Weights!AB107+Weights!$AI107*Weights!AK107</f>
        <v>0.46101066002798841</v>
      </c>
      <c r="AF108" s="58">
        <f>Weights!$Z107*Weights!AC107+Weights!$AI107*Weights!AL107</f>
        <v>9.2110661390387871E-2</v>
      </c>
      <c r="AG108" s="58">
        <f>Weights!$Z107*Weights!AD107+Weights!$AI107*Weights!AM107</f>
        <v>6.5189004294910841E-2</v>
      </c>
      <c r="AH108" s="58">
        <f>Weights!$Z107*Weights!AE107+Weights!$AI107*Weights!AN107</f>
        <v>2.3897498266185483E-2</v>
      </c>
      <c r="AI108" s="58">
        <f>Weights!$Z107*Weights!AF107+Weights!$AI107*Weights!AO107</f>
        <v>2.1090871356669878E-2</v>
      </c>
      <c r="AJ108" s="58">
        <f>Weights!Z107*Weights!AG107+Weights!AI107*Weights!AP107</f>
        <v>9.0674795825464189E-3</v>
      </c>
    </row>
    <row r="109" spans="2:36" x14ac:dyDescent="0.25">
      <c r="B109" s="51">
        <f>'Monthly return GPFG'!C109</f>
        <v>38990</v>
      </c>
      <c r="C109" s="49">
        <f>'Monthly return GPFG'!P109</f>
        <v>3.5345606768747394E-2</v>
      </c>
      <c r="E109" s="57">
        <f>(('FX-rates &amp; Forward'!D110)/('FX-rates &amp; Forward'!D109))-1</f>
        <v>3.3752136211152584E-2</v>
      </c>
      <c r="F109" s="57">
        <f>(('FX-rates &amp; Forward'!E110)/('FX-rates &amp; Forward'!E109))-1</f>
        <v>2.2412111183828687E-2</v>
      </c>
      <c r="G109" s="57">
        <f>(('FX-rates &amp; Forward'!F110)/('FX-rates &amp; Forward'!F109))-1</f>
        <v>1.614176172001569E-2</v>
      </c>
      <c r="H109" s="57">
        <f>(('FX-rates &amp; Forward'!G110)/('FX-rates &amp; Forward'!G109))-1</f>
        <v>2.7010960430986497E-2</v>
      </c>
      <c r="I109" s="57">
        <f>(('FX-rates &amp; Forward'!H110)/('FX-rates &amp; Forward'!H109))-1</f>
        <v>1.7134623622415246E-2</v>
      </c>
      <c r="J109" s="57">
        <f>(('FX-rates &amp; Forward'!I110)/('FX-rates &amp; Forward'!I109))-1</f>
        <v>2.0572825707300124E-2</v>
      </c>
      <c r="K109" s="57">
        <f>(('FX-rates &amp; Forward'!J110)/('FX-rates &amp; Forward'!J109))-1</f>
        <v>9.8613404379181979E-3</v>
      </c>
      <c r="M109" s="57">
        <f>('FX-rates &amp; Forward'!D110-'FX-rates &amp; Forward'!M110)/'FX-rates &amp; Forward'!D109</f>
        <v>3.5477326834054267E-2</v>
      </c>
      <c r="N109" s="57">
        <f>('FX-rates &amp; Forward'!E110-'FX-rates &amp; Forward'!N110)/'FX-rates &amp; Forward'!E109</f>
        <v>2.2352922317267789E-2</v>
      </c>
      <c r="O109" s="57">
        <f>('FX-rates &amp; Forward'!F110-'FX-rates &amp; Forward'!O110)/'FX-rates &amp; Forward'!F109</f>
        <v>1.7543441419308317E-2</v>
      </c>
      <c r="P109" s="57">
        <f>('FX-rates &amp; Forward'!G110-'FX-rates &amp; Forward'!P110)/'FX-rates &amp; Forward'!G109</f>
        <v>2.4703474289294054E-2</v>
      </c>
      <c r="Q109" s="57">
        <f>('FX-rates &amp; Forward'!H110-'FX-rates &amp; Forward'!Q110)/'FX-rates &amp; Forward'!H109</f>
        <v>1.5814851398063653E-2</v>
      </c>
      <c r="R109" s="57">
        <f>('FX-rates &amp; Forward'!I110-'FX-rates &amp; Forward'!R110)/'FX-rates &amp; Forward'!I109</f>
        <v>2.1476193183896999E-2</v>
      </c>
      <c r="S109" s="57">
        <f>('FX-rates &amp; Forward'!J110-'FX-rates &amp; Forward'!S110)/'FX-rates &amp; Forward'!J109</f>
        <v>1.210603707388265E-2</v>
      </c>
      <c r="U109" s="57">
        <f>'Interest rate'!M109</f>
        <v>2.7011732814758993E-3</v>
      </c>
      <c r="V109" s="57">
        <f>'Interest rate'!N109</f>
        <v>4.3302651901477862E-3</v>
      </c>
      <c r="W109" s="57">
        <f>'Interest rate'!O109</f>
        <v>2.6869181291682143E-3</v>
      </c>
      <c r="X109" s="57">
        <f>'Interest rate'!P109</f>
        <v>4.040752141501569E-3</v>
      </c>
      <c r="Y109" s="57">
        <f>'Interest rate'!Q109</f>
        <v>3.1611647417673083E-4</v>
      </c>
      <c r="Z109" s="57">
        <f>'Interest rate'!R109</f>
        <v>1.4228374562821333E-3</v>
      </c>
      <c r="AA109" s="57">
        <f>'Interest rate'!S109</f>
        <v>3.4985559667248811E-3</v>
      </c>
      <c r="AB109" s="57">
        <f>'Interest rate'!T109</f>
        <v>4.8793996500395842E-3</v>
      </c>
      <c r="AD109" s="57">
        <f>Weights!$Z108*Weights!AA108+Weights!$AI108*Weights!AJ108</f>
        <v>0.24502603304340287</v>
      </c>
      <c r="AE109" s="57">
        <f>Weights!$Z108*Weights!AB108+Weights!$AI108*Weights!AK108</f>
        <v>0.46101066002798841</v>
      </c>
      <c r="AF109" s="57">
        <f>Weights!$Z108*Weights!AC108+Weights!$AI108*Weights!AL108</f>
        <v>9.2110661390387871E-2</v>
      </c>
      <c r="AG109" s="57">
        <f>Weights!$Z108*Weights!AD108+Weights!$AI108*Weights!AM108</f>
        <v>6.5189004294910841E-2</v>
      </c>
      <c r="AH109" s="57">
        <f>Weights!$Z108*Weights!AE108+Weights!$AI108*Weights!AN108</f>
        <v>2.3897498266185483E-2</v>
      </c>
      <c r="AI109" s="57">
        <f>Weights!$Z108*Weights!AF108+Weights!$AI108*Weights!AO108</f>
        <v>2.1090871356669878E-2</v>
      </c>
      <c r="AJ109" s="57">
        <f>Weights!Z108*Weights!AG108+Weights!AI108*Weights!AP108</f>
        <v>9.0674795825464189E-3</v>
      </c>
    </row>
    <row r="110" spans="2:36" x14ac:dyDescent="0.25">
      <c r="B110" s="52">
        <f>'Monthly return GPFG'!C110</f>
        <v>39021</v>
      </c>
      <c r="C110" s="50">
        <f>'Monthly return GPFG'!P110</f>
        <v>2.2858091752740801E-2</v>
      </c>
      <c r="E110" s="58">
        <f>(('FX-rates &amp; Forward'!D111)/('FX-rates &amp; Forward'!D110))-1</f>
        <v>1.1174210534372619E-3</v>
      </c>
      <c r="F110" s="58">
        <f>(('FX-rates &amp; Forward'!E111)/('FX-rates &amp; Forward'!E110))-1</f>
        <v>8.0315949660618724E-3</v>
      </c>
      <c r="G110" s="58">
        <f>(('FX-rates &amp; Forward'!F111)/('FX-rates &amp; Forward'!F110))-1</f>
        <v>1.9875075625030769E-2</v>
      </c>
      <c r="H110" s="58">
        <f>(('FX-rates &amp; Forward'!G111)/('FX-rates &amp; Forward'!G110))-1</f>
        <v>1.1341436943781202E-2</v>
      </c>
      <c r="I110" s="58">
        <f>(('FX-rates &amp; Forward'!H111)/('FX-rates &amp; Forward'!H110))-1</f>
        <v>6.2789540181475978E-3</v>
      </c>
      <c r="J110" s="58">
        <f>(('FX-rates &amp; Forward'!I111)/('FX-rates &amp; Forward'!I110))-1</f>
        <v>-2.7379444881755477E-3</v>
      </c>
      <c r="K110" s="58">
        <f>(('FX-rates &amp; Forward'!J111)/('FX-rates &amp; Forward'!J110))-1</f>
        <v>3.8147267531433826E-2</v>
      </c>
      <c r="M110" s="58">
        <f>('FX-rates &amp; Forward'!D111-'FX-rates &amp; Forward'!M111)/'FX-rates &amp; Forward'!D110</f>
        <v>2.7394889778400446E-3</v>
      </c>
      <c r="N110" s="58">
        <f>('FX-rates &amp; Forward'!E111-'FX-rates &amp; Forward'!N111)/'FX-rates &amp; Forward'!E110</f>
        <v>8.0173780135415779E-3</v>
      </c>
      <c r="O110" s="58">
        <f>('FX-rates &amp; Forward'!F111-'FX-rates &amp; Forward'!O111)/'FX-rates &amp; Forward'!F110</f>
        <v>2.1209263363096611E-2</v>
      </c>
      <c r="P110" s="58">
        <f>('FX-rates &amp; Forward'!G111-'FX-rates &amp; Forward'!P111)/'FX-rates &amp; Forward'!G110</f>
        <v>8.9571338539680516E-3</v>
      </c>
      <c r="Q110" s="58">
        <f>('FX-rates &amp; Forward'!H111-'FX-rates &amp; Forward'!Q111)/'FX-rates &amp; Forward'!H110</f>
        <v>5.002434472776685E-3</v>
      </c>
      <c r="R110" s="58">
        <f>('FX-rates &amp; Forward'!I111-'FX-rates &amp; Forward'!R111)/'FX-rates &amp; Forward'!I110</f>
        <v>-1.9433417650247351E-3</v>
      </c>
      <c r="S110" s="58">
        <f>('FX-rates &amp; Forward'!J111-'FX-rates &amp; Forward'!S111)/'FX-rates &amp; Forward'!J110</f>
        <v>4.0314917071589969E-2</v>
      </c>
      <c r="U110" s="58">
        <f>'Interest rate'!M110</f>
        <v>2.8708987190766422E-3</v>
      </c>
      <c r="V110" s="58">
        <f>'Interest rate'!N110</f>
        <v>4.3287712331259165E-3</v>
      </c>
      <c r="W110" s="58">
        <f>'Interest rate'!O110</f>
        <v>2.773749370277967E-3</v>
      </c>
      <c r="X110" s="58">
        <f>'Interest rate'!P110</f>
        <v>4.1219243192651689E-3</v>
      </c>
      <c r="Y110" s="58">
        <f>'Interest rate'!Q110</f>
        <v>3.0781168409865778E-4</v>
      </c>
      <c r="Z110" s="58">
        <f>'Interest rate'!R110</f>
        <v>1.4303602255574255E-3</v>
      </c>
      <c r="AA110" s="58">
        <f>'Interest rate'!S110</f>
        <v>3.5119230996025763E-3</v>
      </c>
      <c r="AB110" s="58">
        <f>'Interest rate'!T110</f>
        <v>4.9899170593863396E-3</v>
      </c>
      <c r="AD110" s="58">
        <f>Weights!$Z109*Weights!AA109+Weights!$AI109*Weights!AJ109</f>
        <v>0.24502603304340287</v>
      </c>
      <c r="AE110" s="58">
        <f>Weights!$Z109*Weights!AB109+Weights!$AI109*Weights!AK109</f>
        <v>0.46101066002798841</v>
      </c>
      <c r="AF110" s="58">
        <f>Weights!$Z109*Weights!AC109+Weights!$AI109*Weights!AL109</f>
        <v>9.2110661390387871E-2</v>
      </c>
      <c r="AG110" s="58">
        <f>Weights!$Z109*Weights!AD109+Weights!$AI109*Weights!AM109</f>
        <v>6.5189004294910841E-2</v>
      </c>
      <c r="AH110" s="58">
        <f>Weights!$Z109*Weights!AE109+Weights!$AI109*Weights!AN109</f>
        <v>2.3897498266185483E-2</v>
      </c>
      <c r="AI110" s="58">
        <f>Weights!$Z109*Weights!AF109+Weights!$AI109*Weights!AO109</f>
        <v>2.1090871356669878E-2</v>
      </c>
      <c r="AJ110" s="58">
        <f>Weights!Z109*Weights!AG109+Weights!AI109*Weights!AP109</f>
        <v>9.0674795825464189E-3</v>
      </c>
    </row>
    <row r="111" spans="2:36" x14ac:dyDescent="0.25">
      <c r="B111" s="51">
        <f>'Monthly return GPFG'!C111</f>
        <v>39051</v>
      </c>
      <c r="C111" s="49">
        <f>'Monthly return GPFG'!P111</f>
        <v>-3.1733028132209941E-2</v>
      </c>
      <c r="E111" s="57">
        <f>(('FX-rates &amp; Forward'!D112)/('FX-rates &amp; Forward'!D111))-1</f>
        <v>-5.8759670958074661E-2</v>
      </c>
      <c r="F111" s="57">
        <f>(('FX-rates &amp; Forward'!E112)/('FX-rates &amp; Forward'!E111))-1</f>
        <v>-2.3327702095539249E-2</v>
      </c>
      <c r="G111" s="57">
        <f>(('FX-rates &amp; Forward'!F112)/('FX-rates &amp; Forward'!F111))-1</f>
        <v>-2.9820834502385041E-2</v>
      </c>
      <c r="H111" s="57">
        <f>(('FX-rates &amp; Forward'!G112)/('FX-rates &amp; Forward'!G111))-1</f>
        <v>-4.925685464398788E-2</v>
      </c>
      <c r="I111" s="57">
        <f>(('FX-rates &amp; Forward'!H112)/('FX-rates &amp; Forward'!H111))-1</f>
        <v>-2.233382794962524E-2</v>
      </c>
      <c r="J111" s="57">
        <f>(('FX-rates &amp; Forward'!I112)/('FX-rates &amp; Forward'!I111))-1</f>
        <v>-7.3664161433130815E-2</v>
      </c>
      <c r="K111" s="57">
        <f>(('FX-rates &amp; Forward'!J112)/('FX-rates &amp; Forward'!J111))-1</f>
        <v>-4.0308429239914068E-2</v>
      </c>
      <c r="M111" s="57">
        <f>('FX-rates &amp; Forward'!D112-'FX-rates &amp; Forward'!M112)/'FX-rates &amp; Forward'!D111</f>
        <v>-5.7308082040374672E-2</v>
      </c>
      <c r="N111" s="57">
        <f>('FX-rates &amp; Forward'!E112-'FX-rates &amp; Forward'!N112)/'FX-rates &amp; Forward'!E111</f>
        <v>-2.3424582721761962E-2</v>
      </c>
      <c r="O111" s="57">
        <f>('FX-rates &amp; Forward'!F112-'FX-rates &amp; Forward'!O112)/'FX-rates &amp; Forward'!F111</f>
        <v>-2.8574944367044469E-2</v>
      </c>
      <c r="P111" s="57">
        <f>('FX-rates &amp; Forward'!G112-'FX-rates &amp; Forward'!P112)/'FX-rates &amp; Forward'!G111</f>
        <v>-5.1819152973601894E-2</v>
      </c>
      <c r="Q111" s="57">
        <f>('FX-rates &amp; Forward'!H112-'FX-rates &amp; Forward'!Q112)/'FX-rates &amp; Forward'!H111</f>
        <v>-2.3772308897211807E-2</v>
      </c>
      <c r="R111" s="57">
        <f>('FX-rates &amp; Forward'!I112-'FX-rates &amp; Forward'!R112)/'FX-rates &amp; Forward'!I111</f>
        <v>-7.302538040246194E-2</v>
      </c>
      <c r="S111" s="57">
        <f>('FX-rates &amp; Forward'!J112-'FX-rates &amp; Forward'!S112)/'FX-rates &amp; Forward'!J111</f>
        <v>-3.8199932125326228E-2</v>
      </c>
      <c r="U111" s="57">
        <f>'Interest rate'!M111</f>
        <v>2.9838737241476565E-3</v>
      </c>
      <c r="V111" s="57">
        <f>'Interest rate'!N111</f>
        <v>4.3526080560336577E-3</v>
      </c>
      <c r="W111" s="57">
        <f>'Interest rate'!O111</f>
        <v>2.9318419151498354E-3</v>
      </c>
      <c r="X111" s="57">
        <f>'Interest rate'!P111</f>
        <v>4.1940796025299321E-3</v>
      </c>
      <c r="Y111" s="57">
        <f>'Interest rate'!Q111</f>
        <v>3.4517726834693008E-4</v>
      </c>
      <c r="Z111" s="57">
        <f>'Interest rate'!R111</f>
        <v>1.5533271750713951E-3</v>
      </c>
      <c r="AA111" s="57">
        <f>'Interest rate'!S111</f>
        <v>3.4825160297176083E-3</v>
      </c>
      <c r="AB111" s="57">
        <f>'Interest rate'!T111</f>
        <v>5.0648349497708356E-3</v>
      </c>
      <c r="AD111" s="57">
        <f>Weights!$Z110*Weights!AA110+Weights!$AI110*Weights!AJ110</f>
        <v>0.24502603304340287</v>
      </c>
      <c r="AE111" s="57">
        <f>Weights!$Z110*Weights!AB110+Weights!$AI110*Weights!AK110</f>
        <v>0.46101066002798841</v>
      </c>
      <c r="AF111" s="57">
        <f>Weights!$Z110*Weights!AC110+Weights!$AI110*Weights!AL110</f>
        <v>9.2110661390387871E-2</v>
      </c>
      <c r="AG111" s="57">
        <f>Weights!$Z110*Weights!AD110+Weights!$AI110*Weights!AM110</f>
        <v>6.5189004294910841E-2</v>
      </c>
      <c r="AH111" s="57">
        <f>Weights!$Z110*Weights!AE110+Weights!$AI110*Weights!AN110</f>
        <v>2.3897498266185483E-2</v>
      </c>
      <c r="AI111" s="57">
        <f>Weights!$Z110*Weights!AF110+Weights!$AI110*Weights!AO110</f>
        <v>2.1090871356669878E-2</v>
      </c>
      <c r="AJ111" s="57">
        <f>Weights!Z110*Weights!AG110+Weights!AI110*Weights!AP110</f>
        <v>9.0674795825464189E-3</v>
      </c>
    </row>
    <row r="112" spans="2:36" x14ac:dyDescent="0.25">
      <c r="B112" s="53">
        <f>'Monthly return GPFG'!C112</f>
        <v>39082</v>
      </c>
      <c r="C112" s="54">
        <f>'Monthly return GPFG'!P112</f>
        <v>9.6712403476011451E-3</v>
      </c>
      <c r="E112" s="59">
        <f>(('FX-rates &amp; Forward'!D113)/('FX-rates &amp; Forward'!D112))-1</f>
        <v>1.2946928962458859E-2</v>
      </c>
      <c r="F112" s="59">
        <f>(('FX-rates &amp; Forward'!E113)/('FX-rates &amp; Forward'!E112))-1</f>
        <v>9.5073359831199244E-3</v>
      </c>
      <c r="G112" s="59">
        <f>(('FX-rates &amp; Forward'!F113)/('FX-rates &amp; Forward'!F112))-1</f>
        <v>9.601322040900806E-3</v>
      </c>
      <c r="H112" s="59">
        <f>(('FX-rates &amp; Forward'!G113)/('FX-rates &amp; Forward'!G112))-1</f>
        <v>-1.4711138702334536E-2</v>
      </c>
      <c r="I112" s="59">
        <f>(('FX-rates &amp; Forward'!H113)/('FX-rates &amp; Forward'!H112))-1</f>
        <v>-5.5456102117061867E-3</v>
      </c>
      <c r="J112" s="59">
        <f>(('FX-rates &amp; Forward'!I113)/('FX-rates &amp; Forward'!I112))-1</f>
        <v>-9.1877373344447788E-3</v>
      </c>
      <c r="K112" s="59">
        <f>(('FX-rates &amp; Forward'!J113)/('FX-rates &amp; Forward'!J112))-1</f>
        <v>1.2387521877895713E-2</v>
      </c>
      <c r="M112" s="59">
        <f>('FX-rates &amp; Forward'!D113-'FX-rates &amp; Forward'!M113)/'FX-rates &amp; Forward'!D112</f>
        <v>1.4309731548828504E-2</v>
      </c>
      <c r="N112" s="59">
        <f>('FX-rates &amp; Forward'!E113-'FX-rates &amp; Forward'!N113)/'FX-rates &amp; Forward'!E112</f>
        <v>9.4554562772184558E-3</v>
      </c>
      <c r="O112" s="59">
        <f>('FX-rates &amp; Forward'!F113-'FX-rates &amp; Forward'!O113)/'FX-rates &amp; Forward'!F112</f>
        <v>1.0806473418472413E-2</v>
      </c>
      <c r="P112" s="59">
        <f>('FX-rates &amp; Forward'!G113-'FX-rates &amp; Forward'!P113)/'FX-rates &amp; Forward'!G112</f>
        <v>-1.7348924654385856E-2</v>
      </c>
      <c r="Q112" s="59">
        <f>('FX-rates &amp; Forward'!H113-'FX-rates &amp; Forward'!Q113)/'FX-rates &amp; Forward'!H112</f>
        <v>-6.9739381002580769E-3</v>
      </c>
      <c r="R112" s="59">
        <f>('FX-rates &amp; Forward'!I113-'FX-rates &amp; Forward'!R113)/'FX-rates &amp; Forward'!I112</f>
        <v>-8.6908255321915193E-3</v>
      </c>
      <c r="S112" s="59">
        <f>('FX-rates &amp; Forward'!J113-'FX-rates &amp; Forward'!S113)/'FX-rates &amp; Forward'!J112</f>
        <v>1.4457996491334222E-2</v>
      </c>
      <c r="U112" s="59">
        <f>'Interest rate'!M112</f>
        <v>3.1289219234786891E-3</v>
      </c>
      <c r="V112" s="59">
        <f>'Interest rate'!N112</f>
        <v>4.3302651901477862E-3</v>
      </c>
      <c r="W112" s="59">
        <f>'Interest rate'!O112</f>
        <v>2.9786315536624031E-3</v>
      </c>
      <c r="X112" s="59">
        <f>'Interest rate'!P112</f>
        <v>4.2780973118605736E-3</v>
      </c>
      <c r="Y112" s="59">
        <f>'Interest rate'!Q112</f>
        <v>3.9393701982315399E-4</v>
      </c>
      <c r="Z112" s="59">
        <f>'Interest rate'!R112</f>
        <v>1.6890782309024743E-3</v>
      </c>
      <c r="AA112" s="59">
        <f>'Interest rate'!S112</f>
        <v>3.4898706909376465E-3</v>
      </c>
      <c r="AB112" s="59">
        <f>'Interest rate'!T112</f>
        <v>5.0687762954875204E-3</v>
      </c>
      <c r="AD112" s="59">
        <f>Weights!$Z111*Weights!AA111+Weights!$AI111*Weights!AJ111</f>
        <v>0.24502603304340287</v>
      </c>
      <c r="AE112" s="59">
        <f>Weights!$Z111*Weights!AB111+Weights!$AI111*Weights!AK111</f>
        <v>0.46101066002798841</v>
      </c>
      <c r="AF112" s="59">
        <f>Weights!$Z111*Weights!AC111+Weights!$AI111*Weights!AL111</f>
        <v>9.2110661390387871E-2</v>
      </c>
      <c r="AG112" s="59">
        <f>Weights!$Z111*Weights!AD111+Weights!$AI111*Weights!AM111</f>
        <v>6.5189004294910841E-2</v>
      </c>
      <c r="AH112" s="59">
        <f>Weights!$Z111*Weights!AE111+Weights!$AI111*Weights!AN111</f>
        <v>2.3897498266185483E-2</v>
      </c>
      <c r="AI112" s="59">
        <f>Weights!$Z111*Weights!AF111+Weights!$AI111*Weights!AO111</f>
        <v>2.1090871356669878E-2</v>
      </c>
      <c r="AJ112" s="59">
        <f>Weights!Z111*Weights!AG111+Weights!AI111*Weights!AP111</f>
        <v>9.0674795825464189E-3</v>
      </c>
    </row>
    <row r="113" spans="2:36" x14ac:dyDescent="0.25">
      <c r="B113" s="51">
        <f>'Monthly return GPFG'!C113</f>
        <v>39113</v>
      </c>
      <c r="C113" s="49">
        <f>'Monthly return GPFG'!P113</f>
        <v>-4.5497019133055932E-4</v>
      </c>
      <c r="E113" s="57">
        <f>(('FX-rates &amp; Forward'!D114)/('FX-rates &amp; Forward'!D113))-1</f>
        <v>1.0103277952402401E-3</v>
      </c>
      <c r="F113" s="57">
        <f>(('FX-rates &amp; Forward'!E114)/('FX-rates &amp; Forward'!E113))-1</f>
        <v>-1.14350293470733E-2</v>
      </c>
      <c r="G113" s="57">
        <f>(('FX-rates &amp; Forward'!F114)/('FX-rates &amp; Forward'!F113))-1</f>
        <v>3.9529573522552042E-3</v>
      </c>
      <c r="H113" s="57">
        <f>(('FX-rates &amp; Forward'!G114)/('FX-rates &amp; Forward'!G113))-1</f>
        <v>-1.2620525059665821E-2</v>
      </c>
      <c r="I113" s="57">
        <f>(('FX-rates &amp; Forward'!H114)/('FX-rates &amp; Forward'!H113))-1</f>
        <v>-1.8294949811180405E-2</v>
      </c>
      <c r="J113" s="57">
        <f>(('FX-rates &amp; Forward'!I114)/('FX-rates &amp; Forward'!I113))-1</f>
        <v>-8.4503355830171101E-3</v>
      </c>
      <c r="K113" s="57">
        <f>(('FX-rates &amp; Forward'!J114)/('FX-rates &amp; Forward'!J113))-1</f>
        <v>-1.3631204923667761E-2</v>
      </c>
      <c r="M113" s="57">
        <f>('FX-rates &amp; Forward'!D114-'FX-rates &amp; Forward'!M114)/'FX-rates &amp; Forward'!D113</f>
        <v>2.2064913564784658E-3</v>
      </c>
      <c r="N113" s="57">
        <f>('FX-rates &amp; Forward'!E114-'FX-rates &amp; Forward'!N114)/'FX-rates &amp; Forward'!E113</f>
        <v>-1.1584873386705103E-2</v>
      </c>
      <c r="O113" s="57">
        <f>('FX-rates &amp; Forward'!F114-'FX-rates &amp; Forward'!O114)/'FX-rates &amp; Forward'!F113</f>
        <v>5.0972373992440121E-3</v>
      </c>
      <c r="P113" s="57">
        <f>('FX-rates &amp; Forward'!G114-'FX-rates &amp; Forward'!P114)/'FX-rates &amp; Forward'!G113</f>
        <v>-1.5354432975784277E-2</v>
      </c>
      <c r="Q113" s="57">
        <f>('FX-rates &amp; Forward'!H114-'FX-rates &amp; Forward'!Q114)/'FX-rates &amp; Forward'!H113</f>
        <v>-1.9732365596045756E-2</v>
      </c>
      <c r="R113" s="57">
        <f>('FX-rates &amp; Forward'!I114-'FX-rates &amp; Forward'!R114)/'FX-rates &amp; Forward'!I113</f>
        <v>-8.0906420993047262E-3</v>
      </c>
      <c r="S113" s="57">
        <f>('FX-rates &amp; Forward'!J114-'FX-rates &amp; Forward'!S114)/'FX-rates &amp; Forward'!J113</f>
        <v>-1.1701133651173562E-2</v>
      </c>
      <c r="U113" s="57">
        <f>'Interest rate'!M113</f>
        <v>3.2978537514263273E-3</v>
      </c>
      <c r="V113" s="57">
        <f>'Interest rate'!N113</f>
        <v>4.3287712331259165E-3</v>
      </c>
      <c r="W113" s="57">
        <f>'Interest rate'!O113</f>
        <v>2.9619997810699239E-3</v>
      </c>
      <c r="X113" s="57">
        <f>'Interest rate'!P113</f>
        <v>4.4201119464080119E-3</v>
      </c>
      <c r="Y113" s="57">
        <f>'Interest rate'!Q113</f>
        <v>3.4258708311507569E-4</v>
      </c>
      <c r="Z113" s="57">
        <f>'Interest rate'!R113</f>
        <v>1.7177039373055258E-3</v>
      </c>
      <c r="AA113" s="57">
        <f>'Interest rate'!S113</f>
        <v>3.4938806163078429E-3</v>
      </c>
      <c r="AB113" s="57">
        <f>'Interest rate'!T113</f>
        <v>5.0530098924248534E-3</v>
      </c>
      <c r="AD113" s="57">
        <f>Weights!$Z112*Weights!AA112+Weights!$AI112*Weights!AJ112</f>
        <v>0.2315782699773522</v>
      </c>
      <c r="AE113" s="57">
        <f>Weights!$Z112*Weights!AB112+Weights!$AI112*Weights!AK112</f>
        <v>0.46206448042033588</v>
      </c>
      <c r="AF113" s="57">
        <f>Weights!$Z112*Weights!AC112+Weights!$AI112*Weights!AL112</f>
        <v>9.0663350844802343E-2</v>
      </c>
      <c r="AG113" s="57">
        <f>Weights!$Z112*Weights!AD112+Weights!$AI112*Weights!AM112</f>
        <v>6.4628523410853858E-2</v>
      </c>
      <c r="AH113" s="57">
        <f>Weights!$Z112*Weights!AE112+Weights!$AI112*Weights!AN112</f>
        <v>2.9935446511993313E-2</v>
      </c>
      <c r="AI113" s="57">
        <f>Weights!$Z112*Weights!AF112+Weights!$AI112*Weights!AO112</f>
        <v>1.6327376023304283E-2</v>
      </c>
      <c r="AJ113" s="57">
        <f>Weights!Z112*Weights!AG112+Weights!AI112*Weights!AP112</f>
        <v>8.8158584060460676E-3</v>
      </c>
    </row>
    <row r="114" spans="2:36" x14ac:dyDescent="0.25">
      <c r="B114" s="52">
        <f>'Monthly return GPFG'!C114</f>
        <v>39141</v>
      </c>
      <c r="C114" s="50">
        <f>'Monthly return GPFG'!P114</f>
        <v>-1.0308007288615806E-2</v>
      </c>
      <c r="E114" s="58">
        <f>(('FX-rates &amp; Forward'!D115)/('FX-rates &amp; Forward'!D114))-1</f>
        <v>-1.75747769108765E-2</v>
      </c>
      <c r="F114" s="58">
        <f>(('FX-rates &amp; Forward'!E115)/('FX-rates &amp; Forward'!E114))-1</f>
        <v>-2.7535341118621881E-3</v>
      </c>
      <c r="G114" s="58">
        <f>(('FX-rates &amp; Forward'!F115)/('FX-rates &amp; Forward'!F114))-1</f>
        <v>-1.8268525311812223E-2</v>
      </c>
      <c r="H114" s="58">
        <f>(('FX-rates &amp; Forward'!G115)/('FX-rates &amp; Forward'!G114))-1</f>
        <v>1.5469698727610393E-4</v>
      </c>
      <c r="I114" s="58">
        <f>(('FX-rates &amp; Forward'!H115)/('FX-rates &amp; Forward'!H114))-1</f>
        <v>2.1525950729490706E-3</v>
      </c>
      <c r="J114" s="58">
        <f>(('FX-rates &amp; Forward'!I115)/('FX-rates &amp; Forward'!I114))-1</f>
        <v>-1.1746516582763045E-2</v>
      </c>
      <c r="K114" s="58">
        <f>(('FX-rates &amp; Forward'!J115)/('FX-rates &amp; Forward'!J114))-1</f>
        <v>-3.7281117773690919E-3</v>
      </c>
      <c r="M114" s="58">
        <f>('FX-rates &amp; Forward'!D115-'FX-rates &amp; Forward'!M115)/'FX-rates &amp; Forward'!D114</f>
        <v>-1.6548302800776262E-2</v>
      </c>
      <c r="N114" s="58">
        <f>('FX-rates &amp; Forward'!E115-'FX-rates &amp; Forward'!N115)/'FX-rates &amp; Forward'!E114</f>
        <v>-3.0883962207254242E-3</v>
      </c>
      <c r="O114" s="58">
        <f>('FX-rates &amp; Forward'!F115-'FX-rates &amp; Forward'!O115)/'FX-rates &amp; Forward'!F114</f>
        <v>-1.7151205794178399E-2</v>
      </c>
      <c r="P114" s="58">
        <f>('FX-rates &amp; Forward'!G115-'FX-rates &amp; Forward'!P115)/'FX-rates &amp; Forward'!G114</f>
        <v>-2.799557591576054E-3</v>
      </c>
      <c r="Q114" s="58">
        <f>('FX-rates &amp; Forward'!H115-'FX-rates &amp; Forward'!Q115)/'FX-rates &amp; Forward'!H114</f>
        <v>5.7515483413727003E-4</v>
      </c>
      <c r="R114" s="58">
        <f>('FX-rates &amp; Forward'!I115-'FX-rates &amp; Forward'!R115)/'FX-rates &amp; Forward'!I114</f>
        <v>-1.1551172227737232E-2</v>
      </c>
      <c r="S114" s="58">
        <f>('FX-rates &amp; Forward'!J115-'FX-rates &amp; Forward'!S115)/'FX-rates &amp; Forward'!J114</f>
        <v>-1.9817798687800773E-3</v>
      </c>
      <c r="U114" s="58">
        <f>'Interest rate'!M114</f>
        <v>3.3781876370064801E-3</v>
      </c>
      <c r="V114" s="58">
        <f>'Interest rate'!N114</f>
        <v>4.3287712331259165E-3</v>
      </c>
      <c r="W114" s="58">
        <f>'Interest rate'!O114</f>
        <v>3.0725417032555491E-3</v>
      </c>
      <c r="X114" s="58">
        <f>'Interest rate'!P114</f>
        <v>4.4121729019934719E-3</v>
      </c>
      <c r="Y114" s="58">
        <f>'Interest rate'!Q114</f>
        <v>5.8923664530396991E-4</v>
      </c>
      <c r="Z114" s="58">
        <f>'Interest rate'!R114</f>
        <v>1.7497295255153311E-3</v>
      </c>
      <c r="AA114" s="58">
        <f>'Interest rate'!S114</f>
        <v>3.4851868749299353E-3</v>
      </c>
      <c r="AB114" s="58">
        <f>'Interest rate'!T114</f>
        <v>5.0451256705437153E-3</v>
      </c>
      <c r="AD114" s="58">
        <f>Weights!$Z113*Weights!AA113+Weights!$AI113*Weights!AJ113</f>
        <v>0.2315782699773522</v>
      </c>
      <c r="AE114" s="58">
        <f>Weights!$Z113*Weights!AB113+Weights!$AI113*Weights!AK113</f>
        <v>0.46206448042033588</v>
      </c>
      <c r="AF114" s="58">
        <f>Weights!$Z113*Weights!AC113+Weights!$AI113*Weights!AL113</f>
        <v>9.0663350844802343E-2</v>
      </c>
      <c r="AG114" s="58">
        <f>Weights!$Z113*Weights!AD113+Weights!$AI113*Weights!AM113</f>
        <v>6.4628523410853858E-2</v>
      </c>
      <c r="AH114" s="58">
        <f>Weights!$Z113*Weights!AE113+Weights!$AI113*Weights!AN113</f>
        <v>2.9935446511993313E-2</v>
      </c>
      <c r="AI114" s="58">
        <f>Weights!$Z113*Weights!AF113+Weights!$AI113*Weights!AO113</f>
        <v>1.6327376023304283E-2</v>
      </c>
      <c r="AJ114" s="58">
        <f>Weights!Z113*Weights!AG113+Weights!AI113*Weights!AP113</f>
        <v>8.8158584060460676E-3</v>
      </c>
    </row>
    <row r="115" spans="2:36" x14ac:dyDescent="0.25">
      <c r="B115" s="51">
        <f>'Monthly return GPFG'!C115</f>
        <v>39172</v>
      </c>
      <c r="C115" s="49">
        <f>'Monthly return GPFG'!P115</f>
        <v>4.7666468376549986E-4</v>
      </c>
      <c r="E115" s="57">
        <f>(('FX-rates &amp; Forward'!D116)/('FX-rates &amp; Forward'!D115))-1</f>
        <v>-8.1373732102670848E-3</v>
      </c>
      <c r="F115" s="57">
        <f>(('FX-rates &amp; Forward'!E116)/('FX-rates &amp; Forward'!E115))-1</f>
        <v>1.2573034538865269E-3</v>
      </c>
      <c r="G115" s="57">
        <f>(('FX-rates &amp; Forward'!F116)/('FX-rates &amp; Forward'!F115))-1</f>
        <v>-6.3190759700736399E-3</v>
      </c>
      <c r="H115" s="57">
        <f>(('FX-rates &amp; Forward'!G116)/('FX-rates &amp; Forward'!G115))-1</f>
        <v>-1.9914156451801279E-3</v>
      </c>
      <c r="I115" s="57">
        <f>(('FX-rates &amp; Forward'!H116)/('FX-rates &amp; Forward'!H115))-1</f>
        <v>-4.8130469371518991E-3</v>
      </c>
      <c r="J115" s="57">
        <f>(('FX-rates &amp; Forward'!I116)/('FX-rates &amp; Forward'!I115))-1</f>
        <v>5.5710306406686616E-3</v>
      </c>
      <c r="K115" s="57">
        <f>(('FX-rates &amp; Forward'!J116)/('FX-rates &amp; Forward'!J115))-1</f>
        <v>1.785758636961976E-2</v>
      </c>
      <c r="M115" s="57">
        <f>('FX-rates &amp; Forward'!D116-'FX-rates &amp; Forward'!M116)/'FX-rates &amp; Forward'!D115</f>
        <v>-7.1908867375631933E-3</v>
      </c>
      <c r="N115" s="57">
        <f>('FX-rates &amp; Forward'!E116-'FX-rates &amp; Forward'!N116)/'FX-rates &amp; Forward'!E115</f>
        <v>9.5259375339758396E-4</v>
      </c>
      <c r="O115" s="57">
        <f>('FX-rates &amp; Forward'!F116-'FX-rates &amp; Forward'!O116)/'FX-rates &amp; Forward'!F115</f>
        <v>-5.2896327864056679E-3</v>
      </c>
      <c r="P115" s="57">
        <f>('FX-rates &amp; Forward'!G116-'FX-rates &amp; Forward'!P116)/'FX-rates &amp; Forward'!G115</f>
        <v>-4.778724252509324E-3</v>
      </c>
      <c r="Q115" s="57">
        <f>('FX-rates &amp; Forward'!H116-'FX-rates &amp; Forward'!Q116)/'FX-rates &amp; Forward'!H115</f>
        <v>-6.4386606643074664E-3</v>
      </c>
      <c r="R115" s="57">
        <f>('FX-rates &amp; Forward'!I116-'FX-rates &amp; Forward'!R116)/'FX-rates &amp; Forward'!I115</f>
        <v>5.6776582614078142E-3</v>
      </c>
      <c r="S115" s="57">
        <f>('FX-rates &amp; Forward'!J116-'FX-rates &amp; Forward'!S116)/'FX-rates &amp; Forward'!J115</f>
        <v>1.9516156707369677E-2</v>
      </c>
      <c r="U115" s="57">
        <f>'Interest rate'!M115</f>
        <v>3.5947364110451296E-3</v>
      </c>
      <c r="V115" s="57">
        <f>'Interest rate'!N115</f>
        <v>4.3287712331259165E-3</v>
      </c>
      <c r="W115" s="57">
        <f>'Interest rate'!O115</f>
        <v>3.1660574433574062E-3</v>
      </c>
      <c r="X115" s="57">
        <f>'Interest rate'!P115</f>
        <v>4.4478931673448407E-3</v>
      </c>
      <c r="Y115" s="57">
        <f>'Interest rate'!Q115</f>
        <v>5.5248475436364686E-4</v>
      </c>
      <c r="Z115" s="57">
        <f>'Interest rate'!R115</f>
        <v>1.8300750392867826E-3</v>
      </c>
      <c r="AA115" s="57">
        <f>'Interest rate'!S115</f>
        <v>3.4825160297176083E-3</v>
      </c>
      <c r="AB115" s="57">
        <f>'Interest rate'!T115</f>
        <v>5.1278760889585939E-3</v>
      </c>
      <c r="AD115" s="57">
        <f>Weights!$Z114*Weights!AA114+Weights!$AI114*Weights!AJ114</f>
        <v>0.2315782699773522</v>
      </c>
      <c r="AE115" s="57">
        <f>Weights!$Z114*Weights!AB114+Weights!$AI114*Weights!AK114</f>
        <v>0.46206448042033588</v>
      </c>
      <c r="AF115" s="57">
        <f>Weights!$Z114*Weights!AC114+Weights!$AI114*Weights!AL114</f>
        <v>9.0663350844802343E-2</v>
      </c>
      <c r="AG115" s="57">
        <f>Weights!$Z114*Weights!AD114+Weights!$AI114*Weights!AM114</f>
        <v>6.4628523410853858E-2</v>
      </c>
      <c r="AH115" s="57">
        <f>Weights!$Z114*Weights!AE114+Weights!$AI114*Weights!AN114</f>
        <v>2.9935446511993313E-2</v>
      </c>
      <c r="AI115" s="57">
        <f>Weights!$Z114*Weights!AF114+Weights!$AI114*Weights!AO114</f>
        <v>1.6327376023304283E-2</v>
      </c>
      <c r="AJ115" s="57">
        <f>Weights!Z114*Weights!AG114+Weights!AI114*Weights!AP114</f>
        <v>8.8158584060460676E-3</v>
      </c>
    </row>
    <row r="116" spans="2:36" x14ac:dyDescent="0.25">
      <c r="B116" s="52">
        <f>'Monthly return GPFG'!C116</f>
        <v>39202</v>
      </c>
      <c r="C116" s="50">
        <f>'Monthly return GPFG'!P116</f>
        <v>1.0970548093867105E-3</v>
      </c>
      <c r="E116" s="58">
        <f>(('FX-rates &amp; Forward'!D117)/('FX-rates &amp; Forward'!D116))-1</f>
        <v>-2.1620110813343585E-2</v>
      </c>
      <c r="F116" s="58">
        <f>(('FX-rates &amp; Forward'!E117)/('FX-rates &amp; Forward'!E116))-1</f>
        <v>-6.155512877337177E-5</v>
      </c>
      <c r="G116" s="58">
        <f>(('FX-rates &amp; Forward'!F117)/('FX-rates &amp; Forward'!F116))-1</f>
        <v>-5.7659524684960939E-3</v>
      </c>
      <c r="H116" s="58">
        <f>(('FX-rates &amp; Forward'!G117)/('FX-rates &amp; Forward'!G116))-1</f>
        <v>-3.5490807648346556E-2</v>
      </c>
      <c r="I116" s="58">
        <f>(('FX-rates &amp; Forward'!H117)/('FX-rates &amp; Forward'!H116))-1</f>
        <v>-1.4988608657420355E-2</v>
      </c>
      <c r="J116" s="58">
        <f>(('FX-rates &amp; Forward'!I117)/('FX-rates &amp; Forward'!I116))-1</f>
        <v>1.7436345008158494E-2</v>
      </c>
      <c r="K116" s="58">
        <f>(('FX-rates &amp; Forward'!J117)/('FX-rates &amp; Forward'!J116))-1</f>
        <v>4.4491077383568278E-3</v>
      </c>
      <c r="M116" s="58">
        <f>('FX-rates &amp; Forward'!D117-'FX-rates &amp; Forward'!M117)/'FX-rates &amp; Forward'!D116</f>
        <v>-2.0889239764832646E-2</v>
      </c>
      <c r="N116" s="58">
        <f>('FX-rates &amp; Forward'!E117-'FX-rates &amp; Forward'!N117)/'FX-rates &amp; Forward'!E116</f>
        <v>-4.8888115770661625E-4</v>
      </c>
      <c r="O116" s="58">
        <f>('FX-rates &amp; Forward'!F117-'FX-rates &amp; Forward'!O117)/'FX-rates &amp; Forward'!F116</f>
        <v>-4.9165736584022672E-3</v>
      </c>
      <c r="P116" s="58">
        <f>('FX-rates &amp; Forward'!G117-'FX-rates &amp; Forward'!P117)/'FX-rates &amp; Forward'!G116</f>
        <v>-3.8531379435471046E-2</v>
      </c>
      <c r="Q116" s="58">
        <f>('FX-rates &amp; Forward'!H117-'FX-rates &amp; Forward'!Q117)/'FX-rates &amp; Forward'!H116</f>
        <v>-1.6750046465812435E-2</v>
      </c>
      <c r="R116" s="58">
        <f>('FX-rates &amp; Forward'!I117-'FX-rates &amp; Forward'!R117)/'FX-rates &amp; Forward'!I116</f>
        <v>1.7324514079831377E-2</v>
      </c>
      <c r="S116" s="58">
        <f>('FX-rates &amp; Forward'!J117-'FX-rates &amp; Forward'!S117)/'FX-rates &amp; Forward'!J116</f>
        <v>5.9744257743850962E-3</v>
      </c>
      <c r="U116" s="58">
        <f>'Interest rate'!M116</f>
        <v>3.5226105855981071E-3</v>
      </c>
      <c r="V116" s="58">
        <f>'Interest rate'!N116</f>
        <v>4.3287712331259165E-3</v>
      </c>
      <c r="W116" s="58">
        <f>'Interest rate'!O116</f>
        <v>3.1612281856452373E-3</v>
      </c>
      <c r="X116" s="58">
        <f>'Interest rate'!P116</f>
        <v>4.525738735113416E-3</v>
      </c>
      <c r="Y116" s="58">
        <f>'Interest rate'!Q116</f>
        <v>5.2815475152301339E-4</v>
      </c>
      <c r="Z116" s="58">
        <f>'Interest rate'!R116</f>
        <v>1.8205513483124935E-3</v>
      </c>
      <c r="AA116" s="58">
        <f>'Interest rate'!S116</f>
        <v>3.481176567392108E-3</v>
      </c>
      <c r="AB116" s="58">
        <f>'Interest rate'!T116</f>
        <v>5.0490678665260358E-3</v>
      </c>
      <c r="AD116" s="58">
        <f>Weights!$Z115*Weights!AA115+Weights!$AI115*Weights!AJ115</f>
        <v>0.2315782699773522</v>
      </c>
      <c r="AE116" s="58">
        <f>Weights!$Z115*Weights!AB115+Weights!$AI115*Weights!AK115</f>
        <v>0.46206448042033588</v>
      </c>
      <c r="AF116" s="58">
        <f>Weights!$Z115*Weights!AC115+Weights!$AI115*Weights!AL115</f>
        <v>9.0663350844802343E-2</v>
      </c>
      <c r="AG116" s="58">
        <f>Weights!$Z115*Weights!AD115+Weights!$AI115*Weights!AM115</f>
        <v>6.4628523410853858E-2</v>
      </c>
      <c r="AH116" s="58">
        <f>Weights!$Z115*Weights!AE115+Weights!$AI115*Weights!AN115</f>
        <v>2.9935446511993313E-2</v>
      </c>
      <c r="AI116" s="58">
        <f>Weights!$Z115*Weights!AF115+Weights!$AI115*Weights!AO115</f>
        <v>1.6327376023304283E-2</v>
      </c>
      <c r="AJ116" s="58">
        <f>Weights!Z115*Weights!AG115+Weights!AI115*Weights!AP115</f>
        <v>8.8158584060460676E-3</v>
      </c>
    </row>
    <row r="117" spans="2:36" x14ac:dyDescent="0.25">
      <c r="B117" s="51">
        <f>'Monthly return GPFG'!C117</f>
        <v>39233</v>
      </c>
      <c r="C117" s="49">
        <f>'Monthly return GPFG'!P117</f>
        <v>1.3278123825219791E-2</v>
      </c>
      <c r="E117" s="57">
        <f>(('FX-rates &amp; Forward'!D118)/('FX-rates &amp; Forward'!D117))-1</f>
        <v>1.3695637561336405E-2</v>
      </c>
      <c r="F117" s="57">
        <f>(('FX-rates &amp; Forward'!E118)/('FX-rates &amp; Forward'!E117))-1</f>
        <v>-9.233837706066339E-4</v>
      </c>
      <c r="G117" s="57">
        <f>(('FX-rates &amp; Forward'!F118)/('FX-rates &amp; Forward'!F117))-1</f>
        <v>3.7906167526768897E-3</v>
      </c>
      <c r="H117" s="57">
        <f>(('FX-rates &amp; Forward'!G118)/('FX-rates &amp; Forward'!G117))-1</f>
        <v>-4.6598509651114561E-3</v>
      </c>
      <c r="I117" s="57">
        <f>(('FX-rates &amp; Forward'!H118)/('FX-rates &amp; Forward'!H117))-1</f>
        <v>-1.197045934101526E-3</v>
      </c>
      <c r="J117" s="57">
        <f>(('FX-rates &amp; Forward'!I118)/('FX-rates &amp; Forward'!I117))-1</f>
        <v>5.2400932400932465E-2</v>
      </c>
      <c r="K117" s="57">
        <f>(('FX-rates &amp; Forward'!J118)/('FX-rates &amp; Forward'!J117))-1</f>
        <v>1.1016818767055625E-2</v>
      </c>
      <c r="M117" s="57">
        <f>('FX-rates &amp; Forward'!D118-'FX-rates &amp; Forward'!M118)/'FX-rates &amp; Forward'!D117</f>
        <v>1.449832356478315E-2</v>
      </c>
      <c r="N117" s="57">
        <f>('FX-rates &amp; Forward'!E118-'FX-rates &amp; Forward'!N118)/'FX-rates &amp; Forward'!E117</f>
        <v>-1.283627358376132E-3</v>
      </c>
      <c r="O117" s="57">
        <f>('FX-rates &amp; Forward'!F118-'FX-rates &amp; Forward'!O118)/'FX-rates &amp; Forward'!F117</f>
        <v>4.7892254600839616E-3</v>
      </c>
      <c r="P117" s="57">
        <f>('FX-rates &amp; Forward'!G118-'FX-rates &amp; Forward'!P118)/'FX-rates &amp; Forward'!G117</f>
        <v>-7.6527260979644615E-3</v>
      </c>
      <c r="Q117" s="57">
        <f>('FX-rates &amp; Forward'!H118-'FX-rates &amp; Forward'!Q118)/'FX-rates &amp; Forward'!H117</f>
        <v>-2.8960121162136757E-3</v>
      </c>
      <c r="R117" s="57">
        <f>('FX-rates &amp; Forward'!I118-'FX-rates &amp; Forward'!R118)/'FX-rates &amp; Forward'!I117</f>
        <v>5.2359642121479665E-2</v>
      </c>
      <c r="S117" s="57">
        <f>('FX-rates &amp; Forward'!J118-'FX-rates &amp; Forward'!S118)/'FX-rates &amp; Forward'!J117</f>
        <v>1.2535607580191064E-2</v>
      </c>
      <c r="U117" s="57">
        <f>'Interest rate'!M117</f>
        <v>3.6988176007033413E-3</v>
      </c>
      <c r="V117" s="57">
        <f>'Interest rate'!N117</f>
        <v>4.3287712331259165E-3</v>
      </c>
      <c r="W117" s="57">
        <f>'Interest rate'!O117</f>
        <v>3.2963508336427694E-3</v>
      </c>
      <c r="X117" s="57">
        <f>'Interest rate'!P117</f>
        <v>4.6038111425252826E-3</v>
      </c>
      <c r="Y117" s="57">
        <f>'Interest rate'!Q117</f>
        <v>5.3177525602543518E-4</v>
      </c>
      <c r="Z117" s="57">
        <f>'Interest rate'!R117</f>
        <v>1.9409535364165453E-3</v>
      </c>
      <c r="AA117" s="57">
        <f>'Interest rate'!S117</f>
        <v>3.492541320837983E-3</v>
      </c>
      <c r="AB117" s="57">
        <f>'Interest rate'!T117</f>
        <v>5.0372407682657272E-3</v>
      </c>
      <c r="AD117" s="57">
        <f>Weights!$Z116*Weights!AA116+Weights!$AI116*Weights!AJ116</f>
        <v>0.2315782699773522</v>
      </c>
      <c r="AE117" s="57">
        <f>Weights!$Z116*Weights!AB116+Weights!$AI116*Weights!AK116</f>
        <v>0.46206448042033588</v>
      </c>
      <c r="AF117" s="57">
        <f>Weights!$Z116*Weights!AC116+Weights!$AI116*Weights!AL116</f>
        <v>9.0663350844802343E-2</v>
      </c>
      <c r="AG117" s="57">
        <f>Weights!$Z116*Weights!AD116+Weights!$AI116*Weights!AM116</f>
        <v>6.4628523410853858E-2</v>
      </c>
      <c r="AH117" s="57">
        <f>Weights!$Z116*Weights!AE116+Weights!$AI116*Weights!AN116</f>
        <v>2.9935446511993313E-2</v>
      </c>
      <c r="AI117" s="57">
        <f>Weights!$Z116*Weights!AF116+Weights!$AI116*Weights!AO116</f>
        <v>1.6327376023304283E-2</v>
      </c>
      <c r="AJ117" s="57">
        <f>Weights!Z116*Weights!AG116+Weights!AI116*Weights!AP116</f>
        <v>8.8158584060460676E-3</v>
      </c>
    </row>
    <row r="118" spans="2:36" x14ac:dyDescent="0.25">
      <c r="B118" s="52">
        <f>'Monthly return GPFG'!C118</f>
        <v>39263</v>
      </c>
      <c r="C118" s="50">
        <f>'Monthly return GPFG'!P118</f>
        <v>-2.6669873563738143E-2</v>
      </c>
      <c r="E118" s="58">
        <f>(('FX-rates &amp; Forward'!D119)/('FX-rates &amp; Forward'!D118))-1</f>
        <v>-2.2860268885831259E-2</v>
      </c>
      <c r="F118" s="58">
        <f>(('FX-rates &amp; Forward'!E119)/('FX-rates &amp; Forward'!E118))-1</f>
        <v>-1.6229605165869798E-2</v>
      </c>
      <c r="G118" s="58">
        <f>(('FX-rates &amp; Forward'!F119)/('FX-rates &amp; Forward'!F118))-1</f>
        <v>-8.5908782623986824E-3</v>
      </c>
      <c r="H118" s="58">
        <f>(('FX-rates &amp; Forward'!G119)/('FX-rates &amp; Forward'!G118))-1</f>
        <v>-3.432549692261111E-2</v>
      </c>
      <c r="I118" s="58">
        <f>(('FX-rates &amp; Forward'!H119)/('FX-rates &amp; Forward'!H118))-1</f>
        <v>-1.9825712486542413E-2</v>
      </c>
      <c r="J118" s="58">
        <f>(('FX-rates &amp; Forward'!I119)/('FX-rates &amp; Forward'!I118))-1</f>
        <v>-1.9615486843271079E-2</v>
      </c>
      <c r="K118" s="58">
        <f>(('FX-rates &amp; Forward'!J119)/('FX-rates &amp; Forward'!J118))-1</f>
        <v>2.448870075728804E-3</v>
      </c>
      <c r="M118" s="58">
        <f>('FX-rates &amp; Forward'!D119-'FX-rates &amp; Forward'!M119)/'FX-rates &amp; Forward'!D118</f>
        <v>-2.2233030425213282E-2</v>
      </c>
      <c r="N118" s="58">
        <f>('FX-rates &amp; Forward'!E119-'FX-rates &amp; Forward'!N119)/'FX-rates &amp; Forward'!E118</f>
        <v>-1.6630749620074339E-2</v>
      </c>
      <c r="O118" s="58">
        <f>('FX-rates &amp; Forward'!F119-'FX-rates &amp; Forward'!O119)/'FX-rates &amp; Forward'!F118</f>
        <v>-7.690032046423453E-3</v>
      </c>
      <c r="P118" s="58">
        <f>('FX-rates &amp; Forward'!G119-'FX-rates &amp; Forward'!P119)/'FX-rates &amp; Forward'!G118</f>
        <v>-3.7490856007651181E-2</v>
      </c>
      <c r="Q118" s="58">
        <f>('FX-rates &amp; Forward'!H119-'FX-rates &amp; Forward'!Q119)/'FX-rates &amp; Forward'!H118</f>
        <v>-2.1580171227930652E-2</v>
      </c>
      <c r="R118" s="58">
        <f>('FX-rates &amp; Forward'!I119-'FX-rates &amp; Forward'!R119)/'FX-rates &amp; Forward'!I118</f>
        <v>-1.9821045202074419E-2</v>
      </c>
      <c r="S118" s="58">
        <f>('FX-rates &amp; Forward'!J119-'FX-rates &amp; Forward'!S119)/'FX-rates &amp; Forward'!J118</f>
        <v>3.7805850742093443E-3</v>
      </c>
      <c r="U118" s="58">
        <f>'Interest rate'!M118</f>
        <v>3.8746849921291737E-3</v>
      </c>
      <c r="V118" s="58">
        <f>'Interest rate'!N118</f>
        <v>4.3287712331259165E-3</v>
      </c>
      <c r="W118" s="58">
        <f>'Interest rate'!O118</f>
        <v>3.3656441457523556E-3</v>
      </c>
      <c r="X118" s="58">
        <f>'Interest rate'!P118</f>
        <v>4.8053176424980304E-3</v>
      </c>
      <c r="Y118" s="58">
        <f>'Interest rate'!Q118</f>
        <v>5.3540390083384182E-4</v>
      </c>
      <c r="Z118" s="58">
        <f>'Interest rate'!R118</f>
        <v>2.153476648397934E-3</v>
      </c>
      <c r="AA118" s="58">
        <f>'Interest rate'!S118</f>
        <v>3.6561346558994234E-3</v>
      </c>
      <c r="AB118" s="58">
        <f>'Interest rate'!T118</f>
        <v>5.0372407682657272E-3</v>
      </c>
      <c r="AD118" s="58">
        <f>Weights!$Z117*Weights!AA117+Weights!$AI117*Weights!AJ117</f>
        <v>0.2315782699773522</v>
      </c>
      <c r="AE118" s="58">
        <f>Weights!$Z117*Weights!AB117+Weights!$AI117*Weights!AK117</f>
        <v>0.46206448042033588</v>
      </c>
      <c r="AF118" s="58">
        <f>Weights!$Z117*Weights!AC117+Weights!$AI117*Weights!AL117</f>
        <v>9.0663350844802343E-2</v>
      </c>
      <c r="AG118" s="58">
        <f>Weights!$Z117*Weights!AD117+Weights!$AI117*Weights!AM117</f>
        <v>6.4628523410853858E-2</v>
      </c>
      <c r="AH118" s="58">
        <f>Weights!$Z117*Weights!AE117+Weights!$AI117*Weights!AN117</f>
        <v>2.9935446511993313E-2</v>
      </c>
      <c r="AI118" s="58">
        <f>Weights!$Z117*Weights!AF117+Weights!$AI117*Weights!AO117</f>
        <v>1.6327376023304283E-2</v>
      </c>
      <c r="AJ118" s="58">
        <f>Weights!Z117*Weights!AG117+Weights!AI117*Weights!AP117</f>
        <v>8.8158584060460676E-3</v>
      </c>
    </row>
    <row r="119" spans="2:36" x14ac:dyDescent="0.25">
      <c r="B119" s="51">
        <f>'Monthly return GPFG'!C119</f>
        <v>39294</v>
      </c>
      <c r="C119" s="49">
        <f>'Monthly return GPFG'!P119</f>
        <v>-1.3316315005817984E-2</v>
      </c>
      <c r="E119" s="57">
        <f>(('FX-rates &amp; Forward'!D120)/('FX-rates &amp; Forward'!D119))-1</f>
        <v>-1.1230998914223744E-2</v>
      </c>
      <c r="F119" s="57">
        <f>(('FX-rates &amp; Forward'!E120)/('FX-rates &amp; Forward'!E119))-1</f>
        <v>-1.0146434342549471E-3</v>
      </c>
      <c r="G119" s="57">
        <f>(('FX-rates &amp; Forward'!F120)/('FX-rates &amp; Forward'!F119))-1</f>
        <v>-1.5202317508844487E-4</v>
      </c>
      <c r="H119" s="57">
        <f>(('FX-rates &amp; Forward'!G120)/('FX-rates &amp; Forward'!G119))-1</f>
        <v>2.6810715927613193E-2</v>
      </c>
      <c r="I119" s="57">
        <f>(('FX-rates &amp; Forward'!H120)/('FX-rates &amp; Forward'!H119))-1</f>
        <v>5.533334714939997E-3</v>
      </c>
      <c r="J119" s="57">
        <f>(('FX-rates &amp; Forward'!I120)/('FX-rates &amp; Forward'!I119))-1</f>
        <v>-1.2308415268941664E-2</v>
      </c>
      <c r="K119" s="57">
        <f>(('FX-rates &amp; Forward'!J120)/('FX-rates &amp; Forward'!J119))-1</f>
        <v>-8.5211440624645141E-3</v>
      </c>
      <c r="M119" s="57">
        <f>('FX-rates &amp; Forward'!D120-'FX-rates &amp; Forward'!M120)/'FX-rates &amp; Forward'!D119</f>
        <v>-1.0778869836571949E-2</v>
      </c>
      <c r="N119" s="57">
        <f>('FX-rates &amp; Forward'!E120-'FX-rates &amp; Forward'!N120)/'FX-rates &amp; Forward'!E119</f>
        <v>-1.5219767771362739E-3</v>
      </c>
      <c r="O119" s="57">
        <f>('FX-rates &amp; Forward'!F120-'FX-rates &amp; Forward'!O120)/'FX-rates &amp; Forward'!F119</f>
        <v>7.7415887632854049E-4</v>
      </c>
      <c r="P119" s="57">
        <f>('FX-rates &amp; Forward'!G120-'FX-rates &amp; Forward'!P120)/'FX-rates &amp; Forward'!G119</f>
        <v>2.3473221743723058E-2</v>
      </c>
      <c r="Q119" s="57">
        <f>('FX-rates &amp; Forward'!H120-'FX-rates &amp; Forward'!Q120)/'FX-rates &amp; Forward'!H119</f>
        <v>3.815824988298396E-3</v>
      </c>
      <c r="R119" s="57">
        <f>('FX-rates &amp; Forward'!I120-'FX-rates &amp; Forward'!R120)/'FX-rates &amp; Forward'!I119</f>
        <v>-1.252616946650321E-2</v>
      </c>
      <c r="S119" s="57">
        <f>('FX-rates &amp; Forward'!J120-'FX-rates &amp; Forward'!S120)/'FX-rates &amp; Forward'!J119</f>
        <v>-7.364415009073453E-3</v>
      </c>
      <c r="U119" s="57">
        <f>'Interest rate'!M119</f>
        <v>3.9305717973199261E-3</v>
      </c>
      <c r="V119" s="57">
        <f>'Interest rate'!N119</f>
        <v>4.3287712331259165E-3</v>
      </c>
      <c r="W119" s="57">
        <f>'Interest rate'!O119</f>
        <v>3.3590183661584838E-3</v>
      </c>
      <c r="X119" s="57">
        <f>'Interest rate'!P119</f>
        <v>4.7993884856456503E-3</v>
      </c>
      <c r="Y119" s="57">
        <f>'Interest rate'!Q119</f>
        <v>5.2763279047551848E-4</v>
      </c>
      <c r="Z119" s="57">
        <f>'Interest rate'!R119</f>
        <v>2.1100639084536965E-3</v>
      </c>
      <c r="AA119" s="57">
        <f>'Interest rate'!S119</f>
        <v>3.6988176007033413E-3</v>
      </c>
      <c r="AB119" s="57">
        <f>'Interest rate'!T119</f>
        <v>5.1830014303420047E-3</v>
      </c>
      <c r="AD119" s="57">
        <f>Weights!$Z118*Weights!AA118+Weights!$AI118*Weights!AJ118</f>
        <v>0.2315782699773522</v>
      </c>
      <c r="AE119" s="57">
        <f>Weights!$Z118*Weights!AB118+Weights!$AI118*Weights!AK118</f>
        <v>0.46206448042033588</v>
      </c>
      <c r="AF119" s="57">
        <f>Weights!$Z118*Weights!AC118+Weights!$AI118*Weights!AL118</f>
        <v>9.0663350844802343E-2</v>
      </c>
      <c r="AG119" s="57">
        <f>Weights!$Z118*Weights!AD118+Weights!$AI118*Weights!AM118</f>
        <v>6.4628523410853858E-2</v>
      </c>
      <c r="AH119" s="57">
        <f>Weights!$Z118*Weights!AE118+Weights!$AI118*Weights!AN118</f>
        <v>2.9935446511993313E-2</v>
      </c>
      <c r="AI119" s="57">
        <f>Weights!$Z118*Weights!AF118+Weights!$AI118*Weights!AO118</f>
        <v>1.6327376023304283E-2</v>
      </c>
      <c r="AJ119" s="57">
        <f>Weights!Z118*Weights!AG118+Weights!AI118*Weights!AP118</f>
        <v>8.8158584060460676E-3</v>
      </c>
    </row>
    <row r="120" spans="2:36" x14ac:dyDescent="0.25">
      <c r="B120" s="52">
        <f>'Monthly return GPFG'!C120</f>
        <v>39325</v>
      </c>
      <c r="C120" s="50">
        <f>'Monthly return GPFG'!P120</f>
        <v>-5.0193680646628564E-3</v>
      </c>
      <c r="E120" s="58">
        <f>(('FX-rates &amp; Forward'!D121)/('FX-rates &amp; Forward'!D120))-1</f>
        <v>-6.8631824577047862E-4</v>
      </c>
      <c r="F120" s="58">
        <f>(('FX-rates &amp; Forward'!E121)/('FX-rates &amp; Forward'!E120))-1</f>
        <v>-4.6771159874606782E-3</v>
      </c>
      <c r="G120" s="58">
        <f>(('FX-rates &amp; Forward'!F121)/('FX-rates &amp; Forward'!F120))-1</f>
        <v>-7.720572707690998E-3</v>
      </c>
      <c r="H120" s="58">
        <f>(('FX-rates &amp; Forward'!G121)/('FX-rates &amp; Forward'!G120))-1</f>
        <v>2.3831328733947776E-2</v>
      </c>
      <c r="I120" s="58">
        <f>(('FX-rates &amp; Forward'!H121)/('FX-rates &amp; Forward'!H120))-1</f>
        <v>-6.6570486397362627E-3</v>
      </c>
      <c r="J120" s="58">
        <f>(('FX-rates &amp; Forward'!I121)/('FX-rates &amp; Forward'!I120))-1</f>
        <v>9.6071147546983315E-3</v>
      </c>
      <c r="K120" s="58">
        <f>(('FX-rates &amp; Forward'!J121)/('FX-rates &amp; Forward'!J120))-1</f>
        <v>-3.9490622941308007E-2</v>
      </c>
      <c r="M120" s="58">
        <f>('FX-rates &amp; Forward'!D121-'FX-rates &amp; Forward'!M121)/'FX-rates &amp; Forward'!D120</f>
        <v>-2.8983509482284706E-4</v>
      </c>
      <c r="N120" s="58">
        <f>('FX-rates &amp; Forward'!E121-'FX-rates &amp; Forward'!N121)/'FX-rates &amp; Forward'!E120</f>
        <v>-5.246755987400209E-3</v>
      </c>
      <c r="O120" s="58">
        <f>('FX-rates &amp; Forward'!F121-'FX-rates &amp; Forward'!O121)/'FX-rates &amp; Forward'!F120</f>
        <v>-6.8559058913276643E-3</v>
      </c>
      <c r="P120" s="58">
        <f>('FX-rates &amp; Forward'!G121-'FX-rates &amp; Forward'!P121)/'FX-rates &amp; Forward'!G120</f>
        <v>2.0430184282441127E-2</v>
      </c>
      <c r="Q120" s="58">
        <f>('FX-rates &amp; Forward'!H121-'FX-rates &amp; Forward'!Q121)/'FX-rates &amp; Forward'!H120</f>
        <v>-8.4737232291181627E-3</v>
      </c>
      <c r="R120" s="58">
        <f>('FX-rates &amp; Forward'!I121-'FX-rates &amp; Forward'!R121)/'FX-rates &amp; Forward'!I120</f>
        <v>9.3762146155802369E-3</v>
      </c>
      <c r="S120" s="58">
        <f>('FX-rates &amp; Forward'!J121-'FX-rates &amp; Forward'!S121)/'FX-rates &amp; Forward'!J120</f>
        <v>-3.8244651181698168E-2</v>
      </c>
      <c r="U120" s="58">
        <f>'Interest rate'!M120</f>
        <v>3.9944005553169681E-3</v>
      </c>
      <c r="V120" s="58">
        <f>'Interest rate'!N120</f>
        <v>4.6460850512481944E-3</v>
      </c>
      <c r="W120" s="58">
        <f>'Interest rate'!O120</f>
        <v>3.6422922266492463E-3</v>
      </c>
      <c r="X120" s="58">
        <f>'Interest rate'!P120</f>
        <v>5.3560363349192119E-3</v>
      </c>
      <c r="Y120" s="58">
        <f>'Interest rate'!Q120</f>
        <v>6.8698168903535972E-4</v>
      </c>
      <c r="Z120" s="58">
        <f>'Interest rate'!R120</f>
        <v>2.2531182552281148E-3</v>
      </c>
      <c r="AA120" s="58">
        <f>'Interest rate'!S120</f>
        <v>4.1935782233755159E-3</v>
      </c>
      <c r="AB120" s="58">
        <f>'Interest rate'!T120</f>
        <v>5.4110242629969996E-3</v>
      </c>
      <c r="AD120" s="58">
        <f>Weights!$Z119*Weights!AA119+Weights!$AI119*Weights!AJ119</f>
        <v>0.2315782699773522</v>
      </c>
      <c r="AE120" s="58">
        <f>Weights!$Z119*Weights!AB119+Weights!$AI119*Weights!AK119</f>
        <v>0.46206448042033588</v>
      </c>
      <c r="AF120" s="58">
        <f>Weights!$Z119*Weights!AC119+Weights!$AI119*Weights!AL119</f>
        <v>9.0663350844802343E-2</v>
      </c>
      <c r="AG120" s="58">
        <f>Weights!$Z119*Weights!AD119+Weights!$AI119*Weights!AM119</f>
        <v>6.4628523410853858E-2</v>
      </c>
      <c r="AH120" s="58">
        <f>Weights!$Z119*Weights!AE119+Weights!$AI119*Weights!AN119</f>
        <v>2.9935446511993313E-2</v>
      </c>
      <c r="AI120" s="58">
        <f>Weights!$Z119*Weights!AF119+Weights!$AI119*Weights!AO119</f>
        <v>1.6327376023304283E-2</v>
      </c>
      <c r="AJ120" s="58">
        <f>Weights!Z119*Weights!AG119+Weights!AI119*Weights!AP119</f>
        <v>8.8158584060460676E-3</v>
      </c>
    </row>
    <row r="121" spans="2:36" x14ac:dyDescent="0.25">
      <c r="B121" s="51">
        <f>'Monthly return GPFG'!C121</f>
        <v>39355</v>
      </c>
      <c r="C121" s="49">
        <f>'Monthly return GPFG'!P121</f>
        <v>-3.5826908571438568E-2</v>
      </c>
      <c r="E121" s="57">
        <f>(('FX-rates &amp; Forward'!D122)/('FX-rates &amp; Forward'!D121))-1</f>
        <v>-7.5083273239243242E-2</v>
      </c>
      <c r="F121" s="57">
        <f>(('FX-rates &amp; Forward'!E122)/('FX-rates &amp; Forward'!E121))-1</f>
        <v>-3.1810222104639907E-2</v>
      </c>
      <c r="G121" s="57">
        <f>(('FX-rates &amp; Forward'!F122)/('FX-rates &amp; Forward'!F121))-1</f>
        <v>-6.1419414153280338E-2</v>
      </c>
      <c r="H121" s="57">
        <f>(('FX-rates &amp; Forward'!G122)/('FX-rates &amp; Forward'!G121))-1</f>
        <v>-6.7325276298004333E-2</v>
      </c>
      <c r="I121" s="57">
        <f>(('FX-rates &amp; Forward'!H122)/('FX-rates &amp; Forward'!H121))-1</f>
        <v>-3.9608274373923669E-2</v>
      </c>
      <c r="J121" s="57">
        <f>(('FX-rates &amp; Forward'!I122)/('FX-rates &amp; Forward'!I121))-1</f>
        <v>-1.596824476183567E-2</v>
      </c>
      <c r="K121" s="57">
        <f>(('FX-rates &amp; Forward'!J122)/('FX-rates &amp; Forward'!J121))-1</f>
        <v>3.1881267448177208E-3</v>
      </c>
      <c r="M121" s="57">
        <f>('FX-rates &amp; Forward'!D122-'FX-rates &amp; Forward'!M122)/'FX-rates &amp; Forward'!D121</f>
        <v>-7.4434602522631621E-2</v>
      </c>
      <c r="N121" s="57">
        <f>('FX-rates &amp; Forward'!E122-'FX-rates &amp; Forward'!N122)/'FX-rates &amp; Forward'!E121</f>
        <v>-3.2161052606099291E-2</v>
      </c>
      <c r="O121" s="57">
        <f>('FX-rates &amp; Forward'!F122-'FX-rates &amp; Forward'!O122)/'FX-rates &amp; Forward'!F121</f>
        <v>-6.0065032491072264E-2</v>
      </c>
      <c r="P121" s="57">
        <f>('FX-rates &amp; Forward'!G122-'FX-rates &amp; Forward'!P122)/'FX-rates &amp; Forward'!G121</f>
        <v>-7.0630424587931326E-2</v>
      </c>
      <c r="Q121" s="57">
        <f>('FX-rates &amp; Forward'!H122-'FX-rates &amp; Forward'!Q122)/'FX-rates &amp; Forward'!H121</f>
        <v>-4.1345642178895088E-2</v>
      </c>
      <c r="R121" s="57">
        <f>('FX-rates &amp; Forward'!I122-'FX-rates &amp; Forward'!R122)/'FX-rates &amp; Forward'!I121</f>
        <v>-1.576989887277824E-2</v>
      </c>
      <c r="S121" s="57">
        <f>('FX-rates &amp; Forward'!J122-'FX-rates &amp; Forward'!S122)/'FX-rates &amp; Forward'!J121</f>
        <v>4.5971263216011502E-3</v>
      </c>
      <c r="U121" s="57">
        <f>'Interest rate'!M121</f>
        <v>4.5113613804723673E-3</v>
      </c>
      <c r="V121" s="57">
        <f>'Interest rate'!N121</f>
        <v>4.1726849771979158E-3</v>
      </c>
      <c r="W121" s="57">
        <f>'Interest rate'!O121</f>
        <v>3.6002476843868259E-3</v>
      </c>
      <c r="X121" s="57">
        <f>'Interest rate'!P121</f>
        <v>5.0125960619247234E-3</v>
      </c>
      <c r="Y121" s="57">
        <f>'Interest rate'!Q121</f>
        <v>6.6837089314897291E-4</v>
      </c>
      <c r="Z121" s="57">
        <f>'Interest rate'!R121</f>
        <v>2.0856336208621151E-3</v>
      </c>
      <c r="AA121" s="57">
        <f>'Interest rate'!S121</f>
        <v>4.0103507726252374E-3</v>
      </c>
      <c r="AB121" s="57">
        <f>'Interest rate'!T121</f>
        <v>5.4267290252520972E-3</v>
      </c>
      <c r="AD121" s="57">
        <f>Weights!$Z120*Weights!AA120+Weights!$AI120*Weights!AJ120</f>
        <v>0.2315782699773522</v>
      </c>
      <c r="AE121" s="57">
        <f>Weights!$Z120*Weights!AB120+Weights!$AI120*Weights!AK120</f>
        <v>0.46206448042033588</v>
      </c>
      <c r="AF121" s="57">
        <f>Weights!$Z120*Weights!AC120+Weights!$AI120*Weights!AL120</f>
        <v>9.0663350844802343E-2</v>
      </c>
      <c r="AG121" s="57">
        <f>Weights!$Z120*Weights!AD120+Weights!$AI120*Weights!AM120</f>
        <v>6.4628523410853858E-2</v>
      </c>
      <c r="AH121" s="57">
        <f>Weights!$Z120*Weights!AE120+Weights!$AI120*Weights!AN120</f>
        <v>2.9935446511993313E-2</v>
      </c>
      <c r="AI121" s="57">
        <f>Weights!$Z120*Weights!AF120+Weights!$AI120*Weights!AO120</f>
        <v>1.6327376023304283E-2</v>
      </c>
      <c r="AJ121" s="57">
        <f>Weights!Z120*Weights!AG120+Weights!AI120*Weights!AP120</f>
        <v>8.8158584060460676E-3</v>
      </c>
    </row>
    <row r="122" spans="2:36" x14ac:dyDescent="0.25">
      <c r="B122" s="52">
        <f>'Monthly return GPFG'!C122</f>
        <v>39386</v>
      </c>
      <c r="C122" s="50">
        <f>'Monthly return GPFG'!P122</f>
        <v>1.9470801027597229E-2</v>
      </c>
      <c r="E122" s="58">
        <f>(('FX-rates &amp; Forward'!D123)/('FX-rates &amp; Forward'!D122))-1</f>
        <v>-3.6755833596316956E-3</v>
      </c>
      <c r="F122" s="58">
        <f>(('FX-rates &amp; Forward'!E123)/('FX-rates &amp; Forward'!E122))-1</f>
        <v>1.1749856867745878E-2</v>
      </c>
      <c r="G122" s="58">
        <f>(('FX-rates &amp; Forward'!F123)/('FX-rates &amp; Forward'!F122))-1</f>
        <v>1.2316790015962864E-2</v>
      </c>
      <c r="H122" s="58">
        <f>(('FX-rates &amp; Forward'!G123)/('FX-rates &amp; Forward'!G122))-1</f>
        <v>-9.0790903859679917E-3</v>
      </c>
      <c r="I122" s="58">
        <f>(('FX-rates &amp; Forward'!H123)/('FX-rates &amp; Forward'!H122))-1</f>
        <v>1.1666090563429155E-3</v>
      </c>
      <c r="J122" s="58">
        <f>(('FX-rates &amp; Forward'!I123)/('FX-rates &amp; Forward'!I122))-1</f>
        <v>4.816636274889019E-2</v>
      </c>
      <c r="K122" s="58">
        <f>(('FX-rates &amp; Forward'!J123)/('FX-rates &amp; Forward'!J122))-1</f>
        <v>4.8196801515401733E-2</v>
      </c>
      <c r="M122" s="58">
        <f>('FX-rates &amp; Forward'!D123-'FX-rates &amp; Forward'!M123)/'FX-rates &amp; Forward'!D122</f>
        <v>-4.0128524452592573E-3</v>
      </c>
      <c r="N122" s="58">
        <f>('FX-rates &amp; Forward'!E123-'FX-rates &amp; Forward'!N123)/'FX-rates &amp; Forward'!E122</f>
        <v>1.0842011639341653E-2</v>
      </c>
      <c r="O122" s="58">
        <f>('FX-rates &amp; Forward'!F123-'FX-rates &amp; Forward'!O123)/'FX-rates &amp; Forward'!F122</f>
        <v>1.2815524741693129E-2</v>
      </c>
      <c r="P122" s="58">
        <f>('FX-rates &amp; Forward'!G123-'FX-rates &amp; Forward'!P123)/'FX-rates &amp; Forward'!G122</f>
        <v>-1.2919514045899694E-2</v>
      </c>
      <c r="Q122" s="58">
        <f>('FX-rates &amp; Forward'!H123-'FX-rates &amp; Forward'!Q123)/'FX-rates &amp; Forward'!H122</f>
        <v>-1.2540700535305926E-3</v>
      </c>
      <c r="R122" s="58">
        <f>('FX-rates &amp; Forward'!I123-'FX-rates &amp; Forward'!R123)/'FX-rates &amp; Forward'!I122</f>
        <v>4.7667353343796383E-2</v>
      </c>
      <c r="S122" s="58">
        <f>('FX-rates &amp; Forward'!J123-'FX-rates &amp; Forward'!S123)/'FX-rates &amp; Forward'!J122</f>
        <v>4.9107228519532864E-2</v>
      </c>
      <c r="U122" s="58">
        <f>'Interest rate'!M122</f>
        <v>4.4002630409687438E-3</v>
      </c>
      <c r="V122" s="58">
        <f>'Interest rate'!N122</f>
        <v>3.8397383516057815E-3</v>
      </c>
      <c r="W122" s="58">
        <f>'Interest rate'!O122</f>
        <v>3.3987658263479048E-3</v>
      </c>
      <c r="X122" s="58">
        <f>'Interest rate'!P122</f>
        <v>4.8902599610438635E-3</v>
      </c>
      <c r="Y122" s="58">
        <f>'Interest rate'!Q122</f>
        <v>5.1779782161887056E-4</v>
      </c>
      <c r="Z122" s="58">
        <f>'Interest rate'!R122</f>
        <v>1.8831476988736551E-3</v>
      </c>
      <c r="AA122" s="58">
        <f>'Interest rate'!S122</f>
        <v>3.8627047943036175E-3</v>
      </c>
      <c r="AB122" s="58">
        <f>'Interest rate'!T122</f>
        <v>5.3913895147399415E-3</v>
      </c>
      <c r="AD122" s="58">
        <f>Weights!$Z121*Weights!AA121+Weights!$AI121*Weights!AJ121</f>
        <v>0.2315782699773522</v>
      </c>
      <c r="AE122" s="58">
        <f>Weights!$Z121*Weights!AB121+Weights!$AI121*Weights!AK121</f>
        <v>0.46206448042033588</v>
      </c>
      <c r="AF122" s="58">
        <f>Weights!$Z121*Weights!AC121+Weights!$AI121*Weights!AL121</f>
        <v>9.0663350844802343E-2</v>
      </c>
      <c r="AG122" s="58">
        <f>Weights!$Z121*Weights!AD121+Weights!$AI121*Weights!AM121</f>
        <v>6.4628523410853858E-2</v>
      </c>
      <c r="AH122" s="58">
        <f>Weights!$Z121*Weights!AE121+Weights!$AI121*Weights!AN121</f>
        <v>2.9935446511993313E-2</v>
      </c>
      <c r="AI122" s="58">
        <f>Weights!$Z121*Weights!AF121+Weights!$AI121*Weights!AO121</f>
        <v>1.6327376023304283E-2</v>
      </c>
      <c r="AJ122" s="58">
        <f>Weights!Z121*Weights!AG121+Weights!AI121*Weights!AP121</f>
        <v>8.8158584060460676E-3</v>
      </c>
    </row>
    <row r="123" spans="2:36" x14ac:dyDescent="0.25">
      <c r="B123" s="51">
        <f>'Monthly return GPFG'!C123</f>
        <v>39416</v>
      </c>
      <c r="C123" s="49">
        <f>'Monthly return GPFG'!P123</f>
        <v>9.8346539505216567E-3</v>
      </c>
      <c r="E123" s="57">
        <f>(('FX-rates &amp; Forward'!D124)/('FX-rates &amp; Forward'!D123))-1</f>
        <v>3.2773751187792355E-2</v>
      </c>
      <c r="F123" s="57">
        <f>(('FX-rates &amp; Forward'!E124)/('FX-rates &amp; Forward'!E123))-1</f>
        <v>4.3186933316185394E-2</v>
      </c>
      <c r="G123" s="57">
        <f>(('FX-rates &amp; Forward'!F124)/('FX-rates &amp; Forward'!F123))-1</f>
        <v>2.1341408783844162E-2</v>
      </c>
      <c r="H123" s="57">
        <f>(('FX-rates &amp; Forward'!G124)/('FX-rates &amp; Forward'!G123))-1</f>
        <v>7.1749650500053885E-2</v>
      </c>
      <c r="I123" s="57">
        <f>(('FX-rates &amp; Forward'!H124)/('FX-rates &amp; Forward'!H123))-1</f>
        <v>5.6795131845841951E-2</v>
      </c>
      <c r="J123" s="57">
        <f>(('FX-rates &amp; Forward'!I124)/('FX-rates &amp; Forward'!I123))-1</f>
        <v>-2.4619548026570071E-2</v>
      </c>
      <c r="K123" s="57">
        <f>(('FX-rates &amp; Forward'!J124)/('FX-rates &amp; Forward'!J123))-1</f>
        <v>-2.223237277621426E-2</v>
      </c>
      <c r="M123" s="57">
        <f>('FX-rates &amp; Forward'!D124-'FX-rates &amp; Forward'!M124)/'FX-rates &amp; Forward'!D123</f>
        <v>3.2215370534040458E-2</v>
      </c>
      <c r="N123" s="57">
        <f>('FX-rates &amp; Forward'!E124-'FX-rates &amp; Forward'!N124)/'FX-rates &amp; Forward'!E123</f>
        <v>4.2188828426355282E-2</v>
      </c>
      <c r="O123" s="57">
        <f>('FX-rates &amp; Forward'!F124-'FX-rates &amp; Forward'!O124)/'FX-rates &amp; Forward'!F123</f>
        <v>2.1829021152675467E-2</v>
      </c>
      <c r="P123" s="57">
        <f>('FX-rates &amp; Forward'!G124-'FX-rates &amp; Forward'!P124)/'FX-rates &amp; Forward'!G123</f>
        <v>6.786919457233026E-2</v>
      </c>
      <c r="Q123" s="57">
        <f>('FX-rates &amp; Forward'!H124-'FX-rates &amp; Forward'!Q124)/'FX-rates &amp; Forward'!H123</f>
        <v>5.4282747694180809E-2</v>
      </c>
      <c r="R123" s="57">
        <f>('FX-rates &amp; Forward'!I124-'FX-rates &amp; Forward'!R124)/'FX-rates &amp; Forward'!I123</f>
        <v>-2.5155037834187946E-2</v>
      </c>
      <c r="S123" s="57">
        <f>('FX-rates &amp; Forward'!J124-'FX-rates &amp; Forward'!S124)/'FX-rates &amp; Forward'!J123</f>
        <v>-2.1246561196656428E-2</v>
      </c>
      <c r="U123" s="57">
        <f>'Interest rate'!M123</f>
        <v>4.5985582110350531E-3</v>
      </c>
      <c r="V123" s="57">
        <f>'Interest rate'!N123</f>
        <v>4.2621938133422521E-3</v>
      </c>
      <c r="W123" s="57">
        <f>'Interest rate'!O123</f>
        <v>3.9315694650328137E-3</v>
      </c>
      <c r="X123" s="57">
        <f>'Interest rate'!P123</f>
        <v>4.9396087456956561E-3</v>
      </c>
      <c r="Y123" s="57">
        <f>'Interest rate'!Q123</f>
        <v>8.264414356025096E-4</v>
      </c>
      <c r="Z123" s="57">
        <f>'Interest rate'!R123</f>
        <v>2.1941598549910513E-3</v>
      </c>
      <c r="AA123" s="57">
        <f>'Interest rate'!S123</f>
        <v>4.0767773695467024E-3</v>
      </c>
      <c r="AB123" s="57">
        <f>'Interest rate'!T123</f>
        <v>5.5757898442876375E-3</v>
      </c>
      <c r="AD123" s="57">
        <f>Weights!$Z122*Weights!AA122+Weights!$AI122*Weights!AJ122</f>
        <v>0.2315782699773522</v>
      </c>
      <c r="AE123" s="57">
        <f>Weights!$Z122*Weights!AB122+Weights!$AI122*Weights!AK122</f>
        <v>0.46206448042033588</v>
      </c>
      <c r="AF123" s="57">
        <f>Weights!$Z122*Weights!AC122+Weights!$AI122*Weights!AL122</f>
        <v>9.0663350844802343E-2</v>
      </c>
      <c r="AG123" s="57">
        <f>Weights!$Z122*Weights!AD122+Weights!$AI122*Weights!AM122</f>
        <v>6.4628523410853858E-2</v>
      </c>
      <c r="AH123" s="57">
        <f>Weights!$Z122*Weights!AE122+Weights!$AI122*Weights!AN122</f>
        <v>2.9935446511993313E-2</v>
      </c>
      <c r="AI123" s="57">
        <f>Weights!$Z122*Weights!AF122+Weights!$AI122*Weights!AO122</f>
        <v>1.6327376023304283E-2</v>
      </c>
      <c r="AJ123" s="57">
        <f>Weights!Z122*Weights!AG122+Weights!AI122*Weights!AP122</f>
        <v>8.8158584060460676E-3</v>
      </c>
    </row>
    <row r="124" spans="2:36" x14ac:dyDescent="0.25">
      <c r="B124" s="53">
        <f>'Monthly return GPFG'!C124</f>
        <v>39447</v>
      </c>
      <c r="C124" s="54">
        <f>'Monthly return GPFG'!P124</f>
        <v>-3.6307918264232852E-2</v>
      </c>
      <c r="E124" s="59">
        <f>(('FX-rates &amp; Forward'!D125)/('FX-rates &amp; Forward'!D124))-1</f>
        <v>-1.9087136929460624E-2</v>
      </c>
      <c r="F124" s="59">
        <f>(('FX-rates &amp; Forward'!E125)/('FX-rates &amp; Forward'!E124))-1</f>
        <v>-2.205565075881788E-2</v>
      </c>
      <c r="G124" s="59">
        <f>(('FX-rates &amp; Forward'!F125)/('FX-rates &amp; Forward'!F124))-1</f>
        <v>-5.3212393417312875E-2</v>
      </c>
      <c r="H124" s="59">
        <f>(('FX-rates &amp; Forward'!G125)/('FX-rates &amp; Forward'!G124))-1</f>
        <v>-2.3499428066866113E-2</v>
      </c>
      <c r="I124" s="59">
        <f>(('FX-rates &amp; Forward'!H125)/('FX-rates &amp; Forward'!H124))-1</f>
        <v>-2.052109282476422E-2</v>
      </c>
      <c r="J124" s="59">
        <f>(('FX-rates &amp; Forward'!I125)/('FX-rates &amp; Forward'!I124))-1</f>
        <v>-1.8845149085668034E-2</v>
      </c>
      <c r="K124" s="59">
        <f>(('FX-rates &amp; Forward'!J125)/('FX-rates &amp; Forward'!J124))-1</f>
        <v>-2.9355664582462193E-2</v>
      </c>
      <c r="M124" s="59">
        <f>('FX-rates &amp; Forward'!D125-'FX-rates &amp; Forward'!M125)/'FX-rates &amp; Forward'!D124</f>
        <v>-1.9422073761460316E-2</v>
      </c>
      <c r="N124" s="59">
        <f>('FX-rates &amp; Forward'!E125-'FX-rates &amp; Forward'!N125)/'FX-rates &amp; Forward'!E124</f>
        <v>-2.2720027461662073E-2</v>
      </c>
      <c r="O124" s="59">
        <f>('FX-rates &amp; Forward'!F125-'FX-rates &amp; Forward'!O125)/'FX-rates &amp; Forward'!F124</f>
        <v>-5.2873019258216719E-2</v>
      </c>
      <c r="P124" s="59">
        <f>('FX-rates &amp; Forward'!G125-'FX-rates &amp; Forward'!P125)/'FX-rates &amp; Forward'!G124</f>
        <v>-2.7268429982944233E-2</v>
      </c>
      <c r="Q124" s="59">
        <f>('FX-rates &amp; Forward'!H125-'FX-rates &amp; Forward'!Q125)/'FX-rates &amp; Forward'!H124</f>
        <v>-2.2920227096702141E-2</v>
      </c>
      <c r="R124" s="59">
        <f>('FX-rates &amp; Forward'!I125-'FX-rates &amp; Forward'!R125)/'FX-rates &amp; Forward'!I124</f>
        <v>-1.9364811379676418E-2</v>
      </c>
      <c r="S124" s="59">
        <f>('FX-rates &amp; Forward'!J125-'FX-rates &amp; Forward'!S125)/'FX-rates &amp; Forward'!J124</f>
        <v>-2.8383851574310913E-2</v>
      </c>
      <c r="U124" s="59">
        <f>'Interest rate'!M124</f>
        <v>4.661921836872196E-3</v>
      </c>
      <c r="V124" s="59">
        <f>'Interest rate'!N124</f>
        <v>3.7548121811461499E-3</v>
      </c>
      <c r="W124" s="59">
        <f>'Interest rate'!O124</f>
        <v>3.4995583691539434E-3</v>
      </c>
      <c r="X124" s="59">
        <f>'Interest rate'!P124</f>
        <v>4.8310062092764561E-3</v>
      </c>
      <c r="Y124" s="59">
        <f>'Interest rate'!Q124</f>
        <v>5.8354016375017359E-4</v>
      </c>
      <c r="Z124" s="59">
        <f>'Interest rate'!R124</f>
        <v>2.0014292336227868E-3</v>
      </c>
      <c r="AA124" s="59">
        <f>'Interest rate'!S124</f>
        <v>3.7108193323807104E-3</v>
      </c>
      <c r="AB124" s="59">
        <f>'Interest rate'!T124</f>
        <v>5.3403194199830306E-3</v>
      </c>
      <c r="AD124" s="59">
        <f>Weights!$Z123*Weights!AA123+Weights!$AI123*Weights!AJ123</f>
        <v>0.2315782699773522</v>
      </c>
      <c r="AE124" s="59">
        <f>Weights!$Z123*Weights!AB123+Weights!$AI123*Weights!AK123</f>
        <v>0.46206448042033588</v>
      </c>
      <c r="AF124" s="59">
        <f>Weights!$Z123*Weights!AC123+Weights!$AI123*Weights!AL123</f>
        <v>9.0663350844802343E-2</v>
      </c>
      <c r="AG124" s="59">
        <f>Weights!$Z123*Weights!AD123+Weights!$AI123*Weights!AM123</f>
        <v>6.4628523410853858E-2</v>
      </c>
      <c r="AH124" s="59">
        <f>Weights!$Z123*Weights!AE123+Weights!$AI123*Weights!AN123</f>
        <v>2.9935446511993313E-2</v>
      </c>
      <c r="AI124" s="59">
        <f>Weights!$Z123*Weights!AF123+Weights!$AI123*Weights!AO123</f>
        <v>1.6327376023304283E-2</v>
      </c>
      <c r="AJ124" s="59">
        <f>Weights!Z123*Weights!AG123+Weights!AI123*Weights!AP123</f>
        <v>8.8158584060460676E-3</v>
      </c>
    </row>
    <row r="125" spans="2:36" x14ac:dyDescent="0.25">
      <c r="B125" s="51">
        <f>'Monthly return GPFG'!C125</f>
        <v>39478</v>
      </c>
      <c r="C125" s="49">
        <f>'Monthly return GPFG'!P125</f>
        <v>-2.9339599062006994E-2</v>
      </c>
      <c r="E125" s="57">
        <f>(('FX-rates &amp; Forward'!D126)/('FX-rates &amp; Forward'!D125))-1</f>
        <v>-5.0945339512983301E-3</v>
      </c>
      <c r="F125" s="57">
        <f>(('FX-rates &amp; Forward'!E126)/('FX-rates &amp; Forward'!E125))-1</f>
        <v>1.3438555796480234E-2</v>
      </c>
      <c r="G125" s="57">
        <f>(('FX-rates &amp; Forward'!F126)/('FX-rates &amp; Forward'!F125))-1</f>
        <v>-3.9747984804965331E-3</v>
      </c>
      <c r="H125" s="57">
        <f>(('FX-rates &amp; Forward'!G126)/('FX-rates &amp; Forward'!G125))-1</f>
        <v>4.438964241676957E-2</v>
      </c>
      <c r="I125" s="57">
        <f>(('FX-rates &amp; Forward'!H126)/('FX-rates &amp; Forward'!H125))-1</f>
        <v>4.2777627217578162E-2</v>
      </c>
      <c r="J125" s="57">
        <f>(('FX-rates &amp; Forward'!I126)/('FX-rates &amp; Forward'!I125))-1</f>
        <v>-9.5301052167685585E-3</v>
      </c>
      <c r="K125" s="57">
        <f>(('FX-rates &amp; Forward'!J126)/('FX-rates &amp; Forward'!J125))-1</f>
        <v>1.8255377728271016E-2</v>
      </c>
      <c r="M125" s="57">
        <f>('FX-rates &amp; Forward'!D126-'FX-rates &amp; Forward'!M126)/'FX-rates &amp; Forward'!D125</f>
        <v>-5.998250321788144E-3</v>
      </c>
      <c r="N125" s="57">
        <f>('FX-rates &amp; Forward'!E126-'FX-rates &amp; Forward'!N126)/'FX-rates &amp; Forward'!E125</f>
        <v>1.2280245901847852E-2</v>
      </c>
      <c r="O125" s="57">
        <f>('FX-rates &amp; Forward'!F126-'FX-rates &amp; Forward'!O126)/'FX-rates &amp; Forward'!F125</f>
        <v>-3.8065270285216435E-3</v>
      </c>
      <c r="P125" s="57">
        <f>('FX-rates &amp; Forward'!G126-'FX-rates &amp; Forward'!P126)/'FX-rates &amp; Forward'!G125</f>
        <v>4.0313639255199811E-2</v>
      </c>
      <c r="Q125" s="57">
        <f>('FX-rates &amp; Forward'!H126-'FX-rates &amp; Forward'!Q126)/'FX-rates &amp; Forward'!H125</f>
        <v>4.0122448766101895E-2</v>
      </c>
      <c r="R125" s="57">
        <f>('FX-rates &amp; Forward'!I126-'FX-rates &amp; Forward'!R126)/'FX-rates &amp; Forward'!I125</f>
        <v>-1.0477691400131689E-2</v>
      </c>
      <c r="S125" s="57">
        <f>('FX-rates &amp; Forward'!J126-'FX-rates &amp; Forward'!S126)/'FX-rates &amp; Forward'!J125</f>
        <v>1.8930171696051174E-2</v>
      </c>
      <c r="U125" s="57">
        <f>'Interest rate'!M125</f>
        <v>4.5272215436409358E-3</v>
      </c>
      <c r="V125" s="57">
        <f>'Interest rate'!N125</f>
        <v>2.5827846832058299E-3</v>
      </c>
      <c r="W125" s="57">
        <f>'Interest rate'!O125</f>
        <v>3.4283604111866595E-3</v>
      </c>
      <c r="X125" s="57">
        <f>'Interest rate'!P125</f>
        <v>4.5252391738770381E-3</v>
      </c>
      <c r="Y125" s="57">
        <f>'Interest rate'!Q125</f>
        <v>5.379886006342538E-4</v>
      </c>
      <c r="Z125" s="57">
        <f>'Interest rate'!R125</f>
        <v>2.0258821107106417E-3</v>
      </c>
      <c r="AA125" s="57">
        <f>'Interest rate'!S125</f>
        <v>3.3540948994528197E-3</v>
      </c>
      <c r="AB125" s="57">
        <f>'Interest rate'!T125</f>
        <v>5.6932979895953917E-3</v>
      </c>
      <c r="AD125" s="57">
        <f>Weights!$Z124*Weights!AA124+Weights!$AI124*Weights!AJ124</f>
        <v>0.26303231376959724</v>
      </c>
      <c r="AE125" s="57">
        <f>Weights!$Z124*Weights!AB124+Weights!$AI124*Weights!AK124</f>
        <v>0.39777752639126901</v>
      </c>
      <c r="AF125" s="57">
        <f>Weights!$Z124*Weights!AC124+Weights!$AI124*Weights!AL124</f>
        <v>0.13277210648052393</v>
      </c>
      <c r="AG125" s="57">
        <f>Weights!$Z124*Weights!AD124+Weights!$AI124*Weights!AM124</f>
        <v>5.9922223717935125E-2</v>
      </c>
      <c r="AH125" s="57">
        <f>Weights!$Z124*Weights!AE124+Weights!$AI124*Weights!AN124</f>
        <v>2.8548569122741615E-2</v>
      </c>
      <c r="AI125" s="57">
        <f>Weights!$Z124*Weights!AF124+Weights!$AI124*Weights!AO124</f>
        <v>2.2117523252795535E-2</v>
      </c>
      <c r="AJ125" s="57">
        <f>Weights!Z124*Weights!AG124+Weights!AI124*Weights!AP124</f>
        <v>1.0669144584660027E-2</v>
      </c>
    </row>
    <row r="126" spans="2:36" x14ac:dyDescent="0.25">
      <c r="B126" s="52">
        <f>'Monthly return GPFG'!C126</f>
        <v>39507</v>
      </c>
      <c r="C126" s="50">
        <f>'Monthly return GPFG'!P126</f>
        <v>-3.4737479900462942E-2</v>
      </c>
      <c r="E126" s="58">
        <f>(('FX-rates &amp; Forward'!D127)/('FX-rates &amp; Forward'!D126))-1</f>
        <v>-3.6288011831038136E-2</v>
      </c>
      <c r="F126" s="58">
        <f>(('FX-rates &amp; Forward'!E127)/('FX-rates &amp; Forward'!E126))-1</f>
        <v>-1.5698469958950079E-2</v>
      </c>
      <c r="G126" s="58">
        <f>(('FX-rates &amp; Forward'!F127)/('FX-rates &amp; Forward'!F126))-1</f>
        <v>-3.5385717342164225E-2</v>
      </c>
      <c r="H126" s="58">
        <f>(('FX-rates &amp; Forward'!G127)/('FX-rates &amp; Forward'!G126))-1</f>
        <v>-1.1078315623770152E-2</v>
      </c>
      <c r="I126" s="58">
        <f>(('FX-rates &amp; Forward'!H127)/('FX-rates &amp; Forward'!H126))-1</f>
        <v>9.5959696927283566E-4</v>
      </c>
      <c r="J126" s="58">
        <f>(('FX-rates &amp; Forward'!I127)/('FX-rates &amp; Forward'!I126))-1</f>
        <v>-2.1560993696700059E-2</v>
      </c>
      <c r="K126" s="58">
        <f>(('FX-rates &amp; Forward'!J127)/('FX-rates &amp; Forward'!J126))-1</f>
        <v>1.6532814851051292E-3</v>
      </c>
      <c r="M126" s="58">
        <f>('FX-rates &amp; Forward'!D127-'FX-rates &amp; Forward'!M127)/'FX-rates &amp; Forward'!D126</f>
        <v>-3.8227439567221959E-2</v>
      </c>
      <c r="N126" s="58">
        <f>('FX-rates &amp; Forward'!E127-'FX-rates &amp; Forward'!N127)/'FX-rates &amp; Forward'!E126</f>
        <v>-1.6793576670907216E-2</v>
      </c>
      <c r="O126" s="58">
        <f>('FX-rates &amp; Forward'!F127-'FX-rates &amp; Forward'!O127)/'FX-rates &amp; Forward'!F126</f>
        <v>-3.5387690781642472E-2</v>
      </c>
      <c r="P126" s="58">
        <f>('FX-rates &amp; Forward'!G127-'FX-rates &amp; Forward'!P127)/'FX-rates &amp; Forward'!G126</f>
        <v>-1.5065403558918116E-2</v>
      </c>
      <c r="Q126" s="58">
        <f>('FX-rates &amp; Forward'!H127-'FX-rates &amp; Forward'!Q127)/'FX-rates &amp; Forward'!H126</f>
        <v>-1.5366852900849889E-3</v>
      </c>
      <c r="R126" s="58">
        <f>('FX-rates &amp; Forward'!I127-'FX-rates &amp; Forward'!R127)/'FX-rates &amp; Forward'!I126</f>
        <v>-2.2730198716295402E-2</v>
      </c>
      <c r="S126" s="58">
        <f>('FX-rates &amp; Forward'!J127-'FX-rates &amp; Forward'!S127)/'FX-rates &amp; Forward'!J126</f>
        <v>2.8127566931883796E-3</v>
      </c>
      <c r="U126" s="58">
        <f>'Interest rate'!M126</f>
        <v>4.7489751075209252E-3</v>
      </c>
      <c r="V126" s="58">
        <f>'Interest rate'!N126</f>
        <v>2.5559528507723694E-3</v>
      </c>
      <c r="W126" s="58">
        <f>'Interest rate'!O126</f>
        <v>3.4353823979145215E-3</v>
      </c>
      <c r="X126" s="58">
        <f>'Interest rate'!P126</f>
        <v>4.5420879453612617E-3</v>
      </c>
      <c r="Y126" s="58">
        <f>'Interest rate'!Q126</f>
        <v>7.0972304806882214E-4</v>
      </c>
      <c r="Z126" s="58">
        <f>'Interest rate'!R126</f>
        <v>2.1494073283745418E-3</v>
      </c>
      <c r="AA126" s="58">
        <f>'Interest rate'!S126</f>
        <v>3.1530742084739938E-3</v>
      </c>
      <c r="AB126" s="58">
        <f>'Interest rate'!T126</f>
        <v>6.0215196377304547E-3</v>
      </c>
      <c r="AD126" s="58">
        <f>Weights!$Z125*Weights!AA125+Weights!$AI125*Weights!AJ125</f>
        <v>0.26303231376959724</v>
      </c>
      <c r="AE126" s="58">
        <f>Weights!$Z125*Weights!AB125+Weights!$AI125*Weights!AK125</f>
        <v>0.39777752639126901</v>
      </c>
      <c r="AF126" s="58">
        <f>Weights!$Z125*Weights!AC125+Weights!$AI125*Weights!AL125</f>
        <v>0.13277210648052393</v>
      </c>
      <c r="AG126" s="58">
        <f>Weights!$Z125*Weights!AD125+Weights!$AI125*Weights!AM125</f>
        <v>5.9922223717935125E-2</v>
      </c>
      <c r="AH126" s="58">
        <f>Weights!$Z125*Weights!AE125+Weights!$AI125*Weights!AN125</f>
        <v>2.8548569122741615E-2</v>
      </c>
      <c r="AI126" s="58">
        <f>Weights!$Z125*Weights!AF125+Weights!$AI125*Weights!AO125</f>
        <v>2.2117523252795535E-2</v>
      </c>
      <c r="AJ126" s="58">
        <f>Weights!Z125*Weights!AG125+Weights!AI125*Weights!AP125</f>
        <v>1.0669144584660027E-2</v>
      </c>
    </row>
    <row r="127" spans="2:36" x14ac:dyDescent="0.25">
      <c r="B127" s="51">
        <f>'Monthly return GPFG'!C127</f>
        <v>39538</v>
      </c>
      <c r="C127" s="49">
        <f>'Monthly return GPFG'!P127</f>
        <v>-3.0264542569471024E-2</v>
      </c>
      <c r="E127" s="57">
        <f>(('FX-rates &amp; Forward'!D128)/('FX-rates &amp; Forward'!D127))-1</f>
        <v>-2.2673214148699383E-2</v>
      </c>
      <c r="F127" s="57">
        <f>(('FX-rates &amp; Forward'!E128)/('FX-rates &amp; Forward'!E127))-1</f>
        <v>1.6732382974421034E-2</v>
      </c>
      <c r="G127" s="57">
        <f>(('FX-rates &amp; Forward'!F128)/('FX-rates &amp; Forward'!F127))-1</f>
        <v>-2.5323779858626438E-2</v>
      </c>
      <c r="H127" s="57">
        <f>(('FX-rates &amp; Forward'!G128)/('FX-rates &amp; Forward'!G127))-1</f>
        <v>1.6893169110770767E-2</v>
      </c>
      <c r="I127" s="57">
        <f>(('FX-rates &amp; Forward'!H128)/('FX-rates &amp; Forward'!H127))-1</f>
        <v>2.4725878287962688E-2</v>
      </c>
      <c r="J127" s="57">
        <f>(('FX-rates &amp; Forward'!I128)/('FX-rates &amp; Forward'!I127))-1</f>
        <v>-5.8453492998844281E-2</v>
      </c>
      <c r="K127" s="57">
        <f>(('FX-rates &amp; Forward'!J128)/('FX-rates &amp; Forward'!J127))-1</f>
        <v>-4.1350362256126094E-2</v>
      </c>
      <c r="M127" s="57">
        <f>('FX-rates &amp; Forward'!D128-'FX-rates &amp; Forward'!M128)/'FX-rates &amp; Forward'!D127</f>
        <v>-2.4860645434217867E-2</v>
      </c>
      <c r="N127" s="57">
        <f>('FX-rates &amp; Forward'!E128-'FX-rates &amp; Forward'!N128)/'FX-rates &amp; Forward'!E127</f>
        <v>1.5423287508336112E-2</v>
      </c>
      <c r="O127" s="57">
        <f>('FX-rates &amp; Forward'!F128-'FX-rates &amp; Forward'!O128)/'FX-rates &amp; Forward'!F127</f>
        <v>-2.5529731570000536E-2</v>
      </c>
      <c r="P127" s="57">
        <f>('FX-rates &amp; Forward'!G128-'FX-rates &amp; Forward'!P128)/'FX-rates &amp; Forward'!G127</f>
        <v>1.2856781768446382E-2</v>
      </c>
      <c r="Q127" s="57">
        <f>('FX-rates &amp; Forward'!H128-'FX-rates &amp; Forward'!Q128)/'FX-rates &amp; Forward'!H127</f>
        <v>2.2131886054732031E-2</v>
      </c>
      <c r="R127" s="57">
        <f>('FX-rates &amp; Forward'!I128-'FX-rates &amp; Forward'!R128)/'FX-rates &amp; Forward'!I127</f>
        <v>-6.0044377720307386E-2</v>
      </c>
      <c r="S127" s="57">
        <f>('FX-rates &amp; Forward'!J128-'FX-rates &amp; Forward'!S128)/'FX-rates &amp; Forward'!J127</f>
        <v>-4.0085434513161204E-2</v>
      </c>
      <c r="U127" s="57">
        <f>'Interest rate'!M127</f>
        <v>4.7885173650881185E-3</v>
      </c>
      <c r="V127" s="57">
        <f>'Interest rate'!N127</f>
        <v>2.2251726635595936E-3</v>
      </c>
      <c r="W127" s="57">
        <f>'Interest rate'!O127</f>
        <v>3.5616858189593259E-3</v>
      </c>
      <c r="X127" s="57">
        <f>'Interest rate'!P127</f>
        <v>4.699032503796774E-3</v>
      </c>
      <c r="Y127" s="57">
        <f>'Interest rate'!Q127</f>
        <v>6.184668997613052E-4</v>
      </c>
      <c r="Z127" s="57">
        <f>'Interest rate'!R127</f>
        <v>2.2375325508754429E-3</v>
      </c>
      <c r="AA127" s="57">
        <f>'Interest rate'!S127</f>
        <v>3.0322487646148311E-3</v>
      </c>
      <c r="AB127" s="57">
        <f>'Interest rate'!T127</f>
        <v>6.0644139409871123E-3</v>
      </c>
      <c r="AD127" s="57">
        <f>Weights!$Z126*Weights!AA126+Weights!$AI126*Weights!AJ126</f>
        <v>0.26303231376959724</v>
      </c>
      <c r="AE127" s="57">
        <f>Weights!$Z126*Weights!AB126+Weights!$AI126*Weights!AK126</f>
        <v>0.39777752639126901</v>
      </c>
      <c r="AF127" s="57">
        <f>Weights!$Z126*Weights!AC126+Weights!$AI126*Weights!AL126</f>
        <v>0.13277210648052393</v>
      </c>
      <c r="AG127" s="57">
        <f>Weights!$Z126*Weights!AD126+Weights!$AI126*Weights!AM126</f>
        <v>5.9922223717935125E-2</v>
      </c>
      <c r="AH127" s="57">
        <f>Weights!$Z126*Weights!AE126+Weights!$AI126*Weights!AN126</f>
        <v>2.8548569122741615E-2</v>
      </c>
      <c r="AI127" s="57">
        <f>Weights!$Z126*Weights!AF126+Weights!$AI126*Weights!AO126</f>
        <v>2.2117523252795535E-2</v>
      </c>
      <c r="AJ127" s="57">
        <f>Weights!Z126*Weights!AG126+Weights!AI126*Weights!AP126</f>
        <v>1.0669144584660027E-2</v>
      </c>
    </row>
    <row r="128" spans="2:36" x14ac:dyDescent="0.25">
      <c r="B128" s="52">
        <f>'Monthly return GPFG'!C128</f>
        <v>39568</v>
      </c>
      <c r="C128" s="50">
        <f>'Monthly return GPFG'!P128</f>
        <v>1.7892446450692882E-2</v>
      </c>
      <c r="E128" s="58">
        <f>(('FX-rates &amp; Forward'!D129)/('FX-rates &amp; Forward'!D128))-1</f>
        <v>-2.1197252208046136E-3</v>
      </c>
      <c r="F128" s="58">
        <f>(('FX-rates &amp; Forward'!E129)/('FX-rates &amp; Forward'!E128))-1</f>
        <v>-1.2703226768756459E-2</v>
      </c>
      <c r="G128" s="58">
        <f>(('FX-rates &amp; Forward'!F129)/('FX-rates &amp; Forward'!F128))-1</f>
        <v>-6.7279437227296679E-4</v>
      </c>
      <c r="H128" s="58">
        <f>(('FX-rates &amp; Forward'!G129)/('FX-rates &amp; Forward'!G128))-1</f>
        <v>-4.2108558681955066E-2</v>
      </c>
      <c r="I128" s="58">
        <f>(('FX-rates &amp; Forward'!H129)/('FX-rates &amp; Forward'!H128))-1</f>
        <v>-4.2080028066345809E-2</v>
      </c>
      <c r="J128" s="58">
        <f>(('FX-rates &amp; Forward'!I129)/('FX-rates &amp; Forward'!I128))-1</f>
        <v>1.5032600821057729E-2</v>
      </c>
      <c r="K128" s="58">
        <f>(('FX-rates &amp; Forward'!J129)/('FX-rates &amp; Forward'!J128))-1</f>
        <v>3.0879681874361742E-2</v>
      </c>
      <c r="M128" s="58">
        <f>('FX-rates &amp; Forward'!D129-'FX-rates &amp; Forward'!M129)/'FX-rates &amp; Forward'!D128</f>
        <v>-4.6773787017245572E-3</v>
      </c>
      <c r="N128" s="58">
        <f>('FX-rates &amp; Forward'!E129-'FX-rates &amp; Forward'!N129)/'FX-rates &amp; Forward'!E128</f>
        <v>-1.3925704234232471E-2</v>
      </c>
      <c r="O128" s="58">
        <f>('FX-rates &amp; Forward'!F129-'FX-rates &amp; Forward'!O129)/'FX-rates &amp; Forward'!F128</f>
        <v>-7.618607079579819E-4</v>
      </c>
      <c r="P128" s="58">
        <f>('FX-rates &amp; Forward'!G129-'FX-rates &amp; Forward'!P129)/'FX-rates &amp; Forward'!G128</f>
        <v>-4.6276031703162565E-2</v>
      </c>
      <c r="Q128" s="58">
        <f>('FX-rates &amp; Forward'!H129-'FX-rates &amp; Forward'!Q129)/'FX-rates &amp; Forward'!H128</f>
        <v>-4.4625317712124628E-2</v>
      </c>
      <c r="R128" s="58">
        <f>('FX-rates &amp; Forward'!I129-'FX-rates &amp; Forward'!R129)/'FX-rates &amp; Forward'!I128</f>
        <v>1.328164156462662E-2</v>
      </c>
      <c r="S128" s="58">
        <f>('FX-rates &amp; Forward'!J129-'FX-rates &amp; Forward'!S129)/'FX-rates &amp; Forward'!J128</f>
        <v>3.2147887526225626E-2</v>
      </c>
      <c r="U128" s="58">
        <f>'Interest rate'!M128</f>
        <v>5.1672547259051793E-3</v>
      </c>
      <c r="V128" s="58">
        <f>'Interest rate'!N128</f>
        <v>2.3059450948663684E-3</v>
      </c>
      <c r="W128" s="58">
        <f>'Interest rate'!O128</f>
        <v>3.5842256180871335E-3</v>
      </c>
      <c r="X128" s="58">
        <f>'Interest rate'!P128</f>
        <v>4.4464090701099579E-3</v>
      </c>
      <c r="Y128" s="58">
        <f>'Interest rate'!Q128</f>
        <v>5.607672336425118E-4</v>
      </c>
      <c r="Z128" s="58">
        <f>'Interest rate'!R128</f>
        <v>1.9830852670710275E-3</v>
      </c>
      <c r="AA128" s="58">
        <f>'Interest rate'!S128</f>
        <v>2.6998222928611426E-3</v>
      </c>
      <c r="AB128" s="58">
        <f>'Interest rate'!T128</f>
        <v>6.0449190242917172E-3</v>
      </c>
      <c r="AD128" s="58">
        <f>Weights!$Z127*Weights!AA127+Weights!$AI127*Weights!AJ127</f>
        <v>0.26303231376959724</v>
      </c>
      <c r="AE128" s="58">
        <f>Weights!$Z127*Weights!AB127+Weights!$AI127*Weights!AK127</f>
        <v>0.39777752639126901</v>
      </c>
      <c r="AF128" s="58">
        <f>Weights!$Z127*Weights!AC127+Weights!$AI127*Weights!AL127</f>
        <v>0.13277210648052393</v>
      </c>
      <c r="AG128" s="58">
        <f>Weights!$Z127*Weights!AD127+Weights!$AI127*Weights!AM127</f>
        <v>5.9922223717935125E-2</v>
      </c>
      <c r="AH128" s="58">
        <f>Weights!$Z127*Weights!AE127+Weights!$AI127*Weights!AN127</f>
        <v>2.8548569122741615E-2</v>
      </c>
      <c r="AI128" s="58">
        <f>Weights!$Z127*Weights!AF127+Weights!$AI127*Weights!AO127</f>
        <v>2.2117523252795535E-2</v>
      </c>
      <c r="AJ128" s="58">
        <f>Weights!Z127*Weights!AG127+Weights!AI127*Weights!AP127</f>
        <v>1.0669144584660027E-2</v>
      </c>
    </row>
    <row r="129" spans="2:36" x14ac:dyDescent="0.25">
      <c r="B129" s="51">
        <f>'Monthly return GPFG'!C129</f>
        <v>39599</v>
      </c>
      <c r="C129" s="49">
        <f>'Monthly return GPFG'!P129</f>
        <v>-2.2483876634169491E-3</v>
      </c>
      <c r="E129" s="57">
        <f>(('FX-rates &amp; Forward'!D130)/('FX-rates &amp; Forward'!D129))-1</f>
        <v>3.8747492230832847E-3</v>
      </c>
      <c r="F129" s="57">
        <f>(('FX-rates &amp; Forward'!E130)/('FX-rates &amp; Forward'!E129))-1</f>
        <v>-5.7912627470724232E-4</v>
      </c>
      <c r="G129" s="57">
        <f>(('FX-rates &amp; Forward'!F130)/('FX-rates &amp; Forward'!F129))-1</f>
        <v>1.6534162351613535E-3</v>
      </c>
      <c r="H129" s="57">
        <f>(('FX-rates &amp; Forward'!G130)/('FX-rates &amp; Forward'!G129))-1</f>
        <v>-1.194999387179807E-2</v>
      </c>
      <c r="I129" s="57">
        <f>(('FX-rates &amp; Forward'!H130)/('FX-rates &amp; Forward'!H129))-1</f>
        <v>-3.703100838284179E-3</v>
      </c>
      <c r="J129" s="57">
        <f>(('FX-rates &amp; Forward'!I130)/('FX-rates &amp; Forward'!I129))-1</f>
        <v>1.8497591149705617E-2</v>
      </c>
      <c r="K129" s="57">
        <f>(('FX-rates &amp; Forward'!J130)/('FX-rates &amp; Forward'!J129))-1</f>
        <v>1.7289732292724347E-2</v>
      </c>
      <c r="M129" s="57">
        <f>('FX-rates &amp; Forward'!D130-'FX-rates &amp; Forward'!M130)/'FX-rates &amp; Forward'!D129</f>
        <v>1.0200224352781078E-3</v>
      </c>
      <c r="N129" s="57">
        <f>('FX-rates &amp; Forward'!E130-'FX-rates &amp; Forward'!N130)/'FX-rates &amp; Forward'!E129</f>
        <v>-2.1565017130698613E-3</v>
      </c>
      <c r="O129" s="57">
        <f>('FX-rates &amp; Forward'!F130-'FX-rates &amp; Forward'!O130)/'FX-rates &amp; Forward'!F129</f>
        <v>9.3576156559815893E-4</v>
      </c>
      <c r="P129" s="57">
        <f>('FX-rates &amp; Forward'!G130-'FX-rates &amp; Forward'!P130)/'FX-rates &amp; Forward'!G129</f>
        <v>-1.6553899644556565E-2</v>
      </c>
      <c r="Q129" s="57">
        <f>('FX-rates &amp; Forward'!H130-'FX-rates &amp; Forward'!Q130)/'FX-rates &amp; Forward'!H129</f>
        <v>-6.8809683149447208E-3</v>
      </c>
      <c r="R129" s="57">
        <f>('FX-rates &amp; Forward'!I130-'FX-rates &amp; Forward'!R130)/'FX-rates &amp; Forward'!I129</f>
        <v>1.6036802408961832E-2</v>
      </c>
      <c r="S129" s="57">
        <f>('FX-rates &amp; Forward'!J130-'FX-rates &amp; Forward'!S130)/'FX-rates &amp; Forward'!J129</f>
        <v>1.816212305956777E-2</v>
      </c>
      <c r="U129" s="57">
        <f>'Interest rate'!M129</f>
        <v>4.9149376855333049E-3</v>
      </c>
      <c r="V129" s="57">
        <f>'Interest rate'!N129</f>
        <v>2.0252056693952358E-3</v>
      </c>
      <c r="W129" s="57">
        <f>'Interest rate'!O129</f>
        <v>3.6427886369352347E-3</v>
      </c>
      <c r="X129" s="57">
        <f>'Interest rate'!P129</f>
        <v>4.439956538087042E-3</v>
      </c>
      <c r="Y129" s="57">
        <f>'Interest rate'!Q129</f>
        <v>5.8664512161810123E-4</v>
      </c>
      <c r="Z129" s="57">
        <f>'Interest rate'!R129</f>
        <v>1.945709215699809E-3</v>
      </c>
      <c r="AA129" s="57">
        <f>'Interest rate'!S129</f>
        <v>2.587847171547919E-3</v>
      </c>
      <c r="AB129" s="57">
        <f>'Interest rate'!T129</f>
        <v>5.9278621761518213E-3</v>
      </c>
      <c r="AD129" s="57">
        <f>Weights!$Z128*Weights!AA128+Weights!$AI128*Weights!AJ128</f>
        <v>0.26303231376959724</v>
      </c>
      <c r="AE129" s="57">
        <f>Weights!$Z128*Weights!AB128+Weights!$AI128*Weights!AK128</f>
        <v>0.39777752639126901</v>
      </c>
      <c r="AF129" s="57">
        <f>Weights!$Z128*Weights!AC128+Weights!$AI128*Weights!AL128</f>
        <v>0.13277210648052393</v>
      </c>
      <c r="AG129" s="57">
        <f>Weights!$Z128*Weights!AD128+Weights!$AI128*Weights!AM128</f>
        <v>5.9922223717935125E-2</v>
      </c>
      <c r="AH129" s="57">
        <f>Weights!$Z128*Weights!AE128+Weights!$AI128*Weights!AN128</f>
        <v>2.8548569122741615E-2</v>
      </c>
      <c r="AI129" s="57">
        <f>Weights!$Z128*Weights!AF128+Weights!$AI128*Weights!AO128</f>
        <v>2.2117523252795535E-2</v>
      </c>
      <c r="AJ129" s="57">
        <f>Weights!Z128*Weights!AG128+Weights!AI128*Weights!AP128</f>
        <v>1.0669144584660027E-2</v>
      </c>
    </row>
    <row r="130" spans="2:36" x14ac:dyDescent="0.25">
      <c r="B130" s="52">
        <f>'Monthly return GPFG'!C130</f>
        <v>39629</v>
      </c>
      <c r="C130" s="50">
        <f>'Monthly return GPFG'!P130</f>
        <v>-5.1097893270241307E-2</v>
      </c>
      <c r="E130" s="58">
        <f>(('FX-rates &amp; Forward'!D131)/('FX-rates &amp; Forward'!D130))-1</f>
        <v>-2.8997433335292699E-3</v>
      </c>
      <c r="F130" s="58">
        <f>(('FX-rates &amp; Forward'!E131)/('FX-rates &amp; Forward'!E130))-1</f>
        <v>9.8508515569888377E-3</v>
      </c>
      <c r="G130" s="58">
        <f>(('FX-rates &amp; Forward'!F131)/('FX-rates &amp; Forward'!F130))-1</f>
        <v>2.1943263813384295E-3</v>
      </c>
      <c r="H130" s="58">
        <f>(('FX-rates &amp; Forward'!G131)/('FX-rates &amp; Forward'!G130))-1</f>
        <v>-9.3861770969009273E-3</v>
      </c>
      <c r="I130" s="58">
        <f>(('FX-rates &amp; Forward'!H131)/('FX-rates &amp; Forward'!H130))-1</f>
        <v>1.780827512968175E-2</v>
      </c>
      <c r="J130" s="58">
        <f>(('FX-rates &amp; Forward'!I131)/('FX-rates &amp; Forward'!I130))-1</f>
        <v>-3.0230475745542273E-2</v>
      </c>
      <c r="K130" s="58">
        <f>(('FX-rates &amp; Forward'!J131)/('FX-rates &amp; Forward'!J130))-1</f>
        <v>-1.2298030470414556E-4</v>
      </c>
      <c r="M130" s="58">
        <f>('FX-rates &amp; Forward'!D131-'FX-rates &amp; Forward'!M131)/'FX-rates &amp; Forward'!D130</f>
        <v>-5.7836348761652551E-3</v>
      </c>
      <c r="N130" s="58">
        <f>('FX-rates &amp; Forward'!E131-'FX-rates &amp; Forward'!N131)/'FX-rates &amp; Forward'!E130</f>
        <v>8.5833198584591534E-3</v>
      </c>
      <c r="O130" s="58">
        <f>('FX-rates &amp; Forward'!F131-'FX-rates &amp; Forward'!O131)/'FX-rates &amp; Forward'!F130</f>
        <v>1.7214448075273583E-3</v>
      </c>
      <c r="P130" s="58">
        <f>('FX-rates &amp; Forward'!G131-'FX-rates &amp; Forward'!P131)/'FX-rates &amp; Forward'!G130</f>
        <v>-1.3711931977818032E-2</v>
      </c>
      <c r="Q130" s="58">
        <f>('FX-rates &amp; Forward'!H131-'FX-rates &amp; Forward'!Q131)/'FX-rates &amp; Forward'!H130</f>
        <v>1.4844812696015676E-2</v>
      </c>
      <c r="R130" s="58">
        <f>('FX-rates &amp; Forward'!I131-'FX-rates &amp; Forward'!R131)/'FX-rates &amp; Forward'!I130</f>
        <v>-3.2551559649112903E-2</v>
      </c>
      <c r="S130" s="58">
        <f>('FX-rates &amp; Forward'!J131-'FX-rates &amp; Forward'!S131)/'FX-rates &amp; Forward'!J130</f>
        <v>8.8397509309871977E-4</v>
      </c>
      <c r="U130" s="58">
        <f>'Interest rate'!M130</f>
        <v>5.0727174711968637E-3</v>
      </c>
      <c r="V130" s="58">
        <f>'Interest rate'!N130</f>
        <v>2.029280541065992E-3</v>
      </c>
      <c r="W130" s="58">
        <f>'Interest rate'!O130</f>
        <v>3.6262775426634253E-3</v>
      </c>
      <c r="X130" s="58">
        <f>'Interest rate'!P130</f>
        <v>4.4746741994332595E-3</v>
      </c>
      <c r="Y130" s="58">
        <f>'Interest rate'!Q130</f>
        <v>5.9595935935630173E-4</v>
      </c>
      <c r="Z130" s="58">
        <f>'Interest rate'!R130</f>
        <v>1.9429928804111096E-3</v>
      </c>
      <c r="AA130" s="58">
        <f>'Interest rate'!S130</f>
        <v>2.6283369587845051E-3</v>
      </c>
      <c r="AB130" s="58">
        <f>'Interest rate'!T130</f>
        <v>6.0254199512601581E-3</v>
      </c>
      <c r="AD130" s="58">
        <f>Weights!$Z129*Weights!AA129+Weights!$AI129*Weights!AJ129</f>
        <v>0.26303231376959724</v>
      </c>
      <c r="AE130" s="58">
        <f>Weights!$Z129*Weights!AB129+Weights!$AI129*Weights!AK129</f>
        <v>0.39777752639126901</v>
      </c>
      <c r="AF130" s="58">
        <f>Weights!$Z129*Weights!AC129+Weights!$AI129*Weights!AL129</f>
        <v>0.13277210648052393</v>
      </c>
      <c r="AG130" s="58">
        <f>Weights!$Z129*Weights!AD129+Weights!$AI129*Weights!AM129</f>
        <v>5.9922223717935125E-2</v>
      </c>
      <c r="AH130" s="58">
        <f>Weights!$Z129*Weights!AE129+Weights!$AI129*Weights!AN129</f>
        <v>2.8548569122741615E-2</v>
      </c>
      <c r="AI130" s="58">
        <f>Weights!$Z129*Weights!AF129+Weights!$AI129*Weights!AO129</f>
        <v>2.2117523252795535E-2</v>
      </c>
      <c r="AJ130" s="58">
        <f>Weights!Z129*Weights!AG129+Weights!AI129*Weights!AP129</f>
        <v>1.0669144584660027E-2</v>
      </c>
    </row>
    <row r="131" spans="2:36" x14ac:dyDescent="0.25">
      <c r="B131" s="51">
        <f>'Monthly return GPFG'!C131</f>
        <v>39660</v>
      </c>
      <c r="C131" s="49">
        <f>'Monthly return GPFG'!P131</f>
        <v>-1.1029659788002962E-2</v>
      </c>
      <c r="E131" s="57">
        <f>(('FX-rates &amp; Forward'!D132)/('FX-rates &amp; Forward'!D131))-1</f>
        <v>8.4887308168437592E-3</v>
      </c>
      <c r="F131" s="57">
        <f>(('FX-rates &amp; Forward'!E132)/('FX-rates &amp; Forward'!E131))-1</f>
        <v>-1.0977222263803821E-3</v>
      </c>
      <c r="G131" s="57">
        <f>(('FX-rates &amp; Forward'!F132)/('FX-rates &amp; Forward'!F131))-1</f>
        <v>4.3001420230392995E-3</v>
      </c>
      <c r="H131" s="57">
        <f>(('FX-rates &amp; Forward'!G132)/('FX-rates &amp; Forward'!G131))-1</f>
        <v>-7.5133048106021949E-3</v>
      </c>
      <c r="I131" s="57">
        <f>(('FX-rates &amp; Forward'!H132)/('FX-rates &amp; Forward'!H131))-1</f>
        <v>-1.6332918656446815E-2</v>
      </c>
      <c r="J131" s="57">
        <f>(('FX-rates &amp; Forward'!I132)/('FX-rates &amp; Forward'!I131))-1</f>
        <v>5.459764346935847E-3</v>
      </c>
      <c r="K131" s="57">
        <f>(('FX-rates &amp; Forward'!J132)/('FX-rates &amp; Forward'!J131))-1</f>
        <v>-8.73677542879292E-3</v>
      </c>
      <c r="M131" s="57">
        <f>('FX-rates &amp; Forward'!D132-'FX-rates &amp; Forward'!M132)/'FX-rates &amp; Forward'!D131</f>
        <v>5.4514573666233296E-3</v>
      </c>
      <c r="N131" s="57">
        <f>('FX-rates &amp; Forward'!E132-'FX-rates &amp; Forward'!N132)/'FX-rates &amp; Forward'!E131</f>
        <v>-2.5389359140839582E-3</v>
      </c>
      <c r="O131" s="57">
        <f>('FX-rates &amp; Forward'!F132-'FX-rates &amp; Forward'!O132)/'FX-rates &amp; Forward'!F131</f>
        <v>3.7047628789705265E-3</v>
      </c>
      <c r="P131" s="57">
        <f>('FX-rates &amp; Forward'!G132-'FX-rates &amp; Forward'!P132)/'FX-rates &amp; Forward'!G131</f>
        <v>-1.1987396545598673E-2</v>
      </c>
      <c r="Q131" s="57">
        <f>('FX-rates &amp; Forward'!H132-'FX-rates &amp; Forward'!Q132)/'FX-rates &amp; Forward'!H131</f>
        <v>-1.9456574007125308E-2</v>
      </c>
      <c r="R131" s="57">
        <f>('FX-rates &amp; Forward'!I132-'FX-rates &amp; Forward'!R132)/'FX-rates &amp; Forward'!I131</f>
        <v>3.0217916482718891E-3</v>
      </c>
      <c r="S131" s="57">
        <f>('FX-rates &amp; Forward'!J132-'FX-rates &amp; Forward'!S132)/'FX-rates &amp; Forward'!J131</f>
        <v>-7.789778999905881E-3</v>
      </c>
      <c r="U131" s="57">
        <f>'Interest rate'!M131</f>
        <v>4.9070415389556032E-3</v>
      </c>
      <c r="V131" s="57">
        <f>'Interest rate'!N131</f>
        <v>2.0282618402369668E-3</v>
      </c>
      <c r="W131" s="57">
        <f>'Interest rate'!O131</f>
        <v>3.6573034404163707E-3</v>
      </c>
      <c r="X131" s="57">
        <f>'Interest rate'!P131</f>
        <v>4.3804098198076957E-3</v>
      </c>
      <c r="Y131" s="57">
        <f>'Interest rate'!Q131</f>
        <v>5.3177525602543518E-4</v>
      </c>
      <c r="Z131" s="57">
        <f>'Interest rate'!R131</f>
        <v>1.8743071241285048E-3</v>
      </c>
      <c r="AA131" s="57">
        <f>'Interest rate'!S131</f>
        <v>2.5851499127567124E-3</v>
      </c>
      <c r="AB131" s="57">
        <f>'Interest rate'!T131</f>
        <v>5.9825073511525773E-3</v>
      </c>
      <c r="AD131" s="57">
        <f>Weights!$Z130*Weights!AA130+Weights!$AI130*Weights!AJ130</f>
        <v>0.26303231376959724</v>
      </c>
      <c r="AE131" s="57">
        <f>Weights!$Z130*Weights!AB130+Weights!$AI130*Weights!AK130</f>
        <v>0.39777752639126901</v>
      </c>
      <c r="AF131" s="57">
        <f>Weights!$Z130*Weights!AC130+Weights!$AI130*Weights!AL130</f>
        <v>0.13277210648052393</v>
      </c>
      <c r="AG131" s="57">
        <f>Weights!$Z130*Weights!AD130+Weights!$AI130*Weights!AM130</f>
        <v>5.9922223717935125E-2</v>
      </c>
      <c r="AH131" s="57">
        <f>Weights!$Z130*Weights!AE130+Weights!$AI130*Weights!AN130</f>
        <v>2.8548569122741615E-2</v>
      </c>
      <c r="AI131" s="57">
        <f>Weights!$Z130*Weights!AF130+Weights!$AI130*Weights!AO130</f>
        <v>2.2117523252795535E-2</v>
      </c>
      <c r="AJ131" s="57">
        <f>Weights!Z130*Weights!AG130+Weights!AI130*Weights!AP130</f>
        <v>1.0669144584660027E-2</v>
      </c>
    </row>
    <row r="132" spans="2:36" x14ac:dyDescent="0.25">
      <c r="B132" s="52">
        <f>'Monthly return GPFG'!C132</f>
        <v>39691</v>
      </c>
      <c r="C132" s="50">
        <f>'Monthly return GPFG'!P132</f>
        <v>2.0994042951073797E-2</v>
      </c>
      <c r="E132" s="58">
        <f>(('FX-rates &amp; Forward'!D133)/('FX-rates &amp; Forward'!D132))-1</f>
        <v>5.5959316485786115E-2</v>
      </c>
      <c r="F132" s="58">
        <f>(('FX-rates &amp; Forward'!E133)/('FX-rates &amp; Forward'!E132))-1</f>
        <v>-7.0681085941206589E-3</v>
      </c>
      <c r="G132" s="58">
        <f>(('FX-rates &amp; Forward'!F133)/('FX-rates &amp; Forward'!F132))-1</f>
        <v>-3.0698825470401037E-2</v>
      </c>
      <c r="H132" s="58">
        <f>(('FX-rates &amp; Forward'!G133)/('FX-rates &amp; Forward'!G132))-1</f>
        <v>4.7565976238040264E-2</v>
      </c>
      <c r="I132" s="58">
        <f>(('FX-rates &amp; Forward'!H133)/('FX-rates &amp; Forward'!H132))-1</f>
        <v>3.9776436031331297E-3</v>
      </c>
      <c r="J132" s="58">
        <f>(('FX-rates &amp; Forward'!I133)/('FX-rates &amp; Forward'!I132))-1</f>
        <v>1.7108861871394154E-2</v>
      </c>
      <c r="K132" s="58">
        <f>(('FX-rates &amp; Forward'!J133)/('FX-rates &amp; Forward'!J132))-1</f>
        <v>-3.8716935402151931E-2</v>
      </c>
      <c r="M132" s="58">
        <f>('FX-rates &amp; Forward'!D133-'FX-rates &amp; Forward'!M133)/'FX-rates &amp; Forward'!D132</f>
        <v>5.3086363887192185E-2</v>
      </c>
      <c r="N132" s="58">
        <f>('FX-rates &amp; Forward'!E133-'FX-rates &amp; Forward'!N133)/'FX-rates &amp; Forward'!E132</f>
        <v>-8.3132926766310167E-3</v>
      </c>
      <c r="O132" s="58">
        <f>('FX-rates &amp; Forward'!F133-'FX-rates &amp; Forward'!O133)/'FX-rates &amp; Forward'!F132</f>
        <v>-3.1223160387728224E-2</v>
      </c>
      <c r="P132" s="58">
        <f>('FX-rates &amp; Forward'!G133-'FX-rates &amp; Forward'!P133)/'FX-rates &amp; Forward'!G132</f>
        <v>4.3193035376856176E-2</v>
      </c>
      <c r="Q132" s="58">
        <f>('FX-rates &amp; Forward'!H133-'FX-rates &amp; Forward'!Q133)/'FX-rates &amp; Forward'!H132</f>
        <v>9.5058282987860502E-4</v>
      </c>
      <c r="R132" s="58">
        <f>('FX-rates &amp; Forward'!I133-'FX-rates &amp; Forward'!R133)/'FX-rates &amp; Forward'!I132</f>
        <v>1.4792957205939164E-2</v>
      </c>
      <c r="S132" s="58">
        <f>('FX-rates &amp; Forward'!J133-'FX-rates &amp; Forward'!S133)/'FX-rates &amp; Forward'!J132</f>
        <v>-3.7647865309642245E-2</v>
      </c>
      <c r="U132" s="58">
        <f>'Interest rate'!M132</f>
        <v>5.0096382503947989E-3</v>
      </c>
      <c r="V132" s="58">
        <f>'Interest rate'!N132</f>
        <v>2.0481285257840653E-3</v>
      </c>
      <c r="W132" s="58">
        <f>'Interest rate'!O132</f>
        <v>3.6783149915182722E-3</v>
      </c>
      <c r="X132" s="58">
        <f>'Interest rate'!P132</f>
        <v>4.3605522809628816E-3</v>
      </c>
      <c r="Y132" s="58">
        <f>'Interest rate'!Q132</f>
        <v>5.7318953866358768E-4</v>
      </c>
      <c r="Z132" s="58">
        <f>'Interest rate'!R132</f>
        <v>1.8600199863720857E-3</v>
      </c>
      <c r="AA132" s="58">
        <f>'Interest rate'!S132</f>
        <v>2.5473393892132545E-3</v>
      </c>
      <c r="AB132" s="58">
        <f>'Interest rate'!T132</f>
        <v>5.6932979895953917E-3</v>
      </c>
      <c r="AD132" s="58">
        <f>Weights!$Z131*Weights!AA131+Weights!$AI131*Weights!AJ131</f>
        <v>0.26303231376959724</v>
      </c>
      <c r="AE132" s="58">
        <f>Weights!$Z131*Weights!AB131+Weights!$AI131*Weights!AK131</f>
        <v>0.39777752639126901</v>
      </c>
      <c r="AF132" s="58">
        <f>Weights!$Z131*Weights!AC131+Weights!$AI131*Weights!AL131</f>
        <v>0.13277210648052393</v>
      </c>
      <c r="AG132" s="58">
        <f>Weights!$Z131*Weights!AD131+Weights!$AI131*Weights!AM131</f>
        <v>5.9922223717935125E-2</v>
      </c>
      <c r="AH132" s="58">
        <f>Weights!$Z131*Weights!AE131+Weights!$AI131*Weights!AN131</f>
        <v>2.8548569122741615E-2</v>
      </c>
      <c r="AI132" s="58">
        <f>Weights!$Z131*Weights!AF131+Weights!$AI131*Weights!AO131</f>
        <v>2.2117523252795535E-2</v>
      </c>
      <c r="AJ132" s="58">
        <f>Weights!Z131*Weights!AG131+Weights!AI131*Weights!AP131</f>
        <v>1.0669144584660027E-2</v>
      </c>
    </row>
    <row r="133" spans="2:36" x14ac:dyDescent="0.25">
      <c r="B133" s="51">
        <f>'Monthly return GPFG'!C133</f>
        <v>39721</v>
      </c>
      <c r="C133" s="49">
        <f>'Monthly return GPFG'!P133</f>
        <v>-2.38455000771641E-2</v>
      </c>
      <c r="E133" s="57">
        <f>(('FX-rates &amp; Forward'!D134)/('FX-rates &amp; Forward'!D133))-1</f>
        <v>8.1797213765107513E-2</v>
      </c>
      <c r="F133" s="57">
        <f>(('FX-rates &amp; Forward'!E134)/('FX-rates &amp; Forward'!E133))-1</f>
        <v>3.9339973840426534E-2</v>
      </c>
      <c r="G133" s="57">
        <f>(('FX-rates &amp; Forward'!F134)/('FX-rates &amp; Forward'!F133))-1</f>
        <v>5.7678669125245774E-2</v>
      </c>
      <c r="H133" s="57">
        <f>(('FX-rates &amp; Forward'!G134)/('FX-rates &amp; Forward'!G133))-1</f>
        <v>0.10901900957504473</v>
      </c>
      <c r="I133" s="57">
        <f>(('FX-rates &amp; Forward'!H134)/('FX-rates &amp; Forward'!H133))-1</f>
        <v>6.1561592068103854E-2</v>
      </c>
      <c r="J133" s="57">
        <f>(('FX-rates &amp; Forward'!I134)/('FX-rates &amp; Forward'!I133))-1</f>
        <v>8.114155609641216E-2</v>
      </c>
      <c r="K133" s="57">
        <f>(('FX-rates &amp; Forward'!J134)/('FX-rates &amp; Forward'!J133))-1</f>
        <v>-5.4642575171182095E-4</v>
      </c>
      <c r="M133" s="57">
        <f>('FX-rates &amp; Forward'!D134-'FX-rates &amp; Forward'!M134)/'FX-rates &amp; Forward'!D133</f>
        <v>7.8841757195403692E-2</v>
      </c>
      <c r="N133" s="57">
        <f>('FX-rates &amp; Forward'!E134-'FX-rates &amp; Forward'!N134)/'FX-rates &amp; Forward'!E133</f>
        <v>3.801352966106035E-2</v>
      </c>
      <c r="O133" s="57">
        <f>('FX-rates &amp; Forward'!F134-'FX-rates &amp; Forward'!O134)/'FX-rates &amp; Forward'!F133</f>
        <v>5.7032401240711815E-2</v>
      </c>
      <c r="P133" s="57">
        <f>('FX-rates &amp; Forward'!G134-'FX-rates &amp; Forward'!P134)/'FX-rates &amp; Forward'!G133</f>
        <v>0.10458510233256015</v>
      </c>
      <c r="Q133" s="57">
        <f>('FX-rates &amp; Forward'!H134-'FX-rates &amp; Forward'!Q134)/'FX-rates &amp; Forward'!H133</f>
        <v>5.8417821280578409E-2</v>
      </c>
      <c r="R133" s="57">
        <f>('FX-rates &amp; Forward'!I134-'FX-rates &amp; Forward'!R134)/'FX-rates &amp; Forward'!I133</f>
        <v>7.8685513609000404E-2</v>
      </c>
      <c r="S133" s="57">
        <f>('FX-rates &amp; Forward'!J134-'FX-rates &amp; Forward'!S134)/'FX-rates &amp; Forward'!J133</f>
        <v>1.333637433233155E-4</v>
      </c>
      <c r="U133" s="57">
        <f>'Interest rate'!M133</f>
        <v>6.2163318531474054E-3</v>
      </c>
      <c r="V133" s="57">
        <f>'Interest rate'!N133</f>
        <v>3.2144324922072087E-3</v>
      </c>
      <c r="W133" s="57">
        <f>'Interest rate'!O133</f>
        <v>4.1079850818710462E-3</v>
      </c>
      <c r="X133" s="57">
        <f>'Interest rate'!P133</f>
        <v>4.9267806258874725E-3</v>
      </c>
      <c r="Y133" s="57">
        <f>'Interest rate'!Q133</f>
        <v>7.6861741083522617E-4</v>
      </c>
      <c r="Z133" s="57">
        <f>'Interest rate'!R133</f>
        <v>2.3039138595752906E-3</v>
      </c>
      <c r="AA133" s="57">
        <f>'Interest rate'!S133</f>
        <v>3.271062738461783E-3</v>
      </c>
      <c r="AB133" s="57">
        <f>'Interest rate'!T133</f>
        <v>6.1618262441982541E-3</v>
      </c>
      <c r="AD133" s="57">
        <f>Weights!$Z132*Weights!AA132+Weights!$AI132*Weights!AJ132</f>
        <v>0.26303231376959724</v>
      </c>
      <c r="AE133" s="57">
        <f>Weights!$Z132*Weights!AB132+Weights!$AI132*Weights!AK132</f>
        <v>0.39777752639126901</v>
      </c>
      <c r="AF133" s="57">
        <f>Weights!$Z132*Weights!AC132+Weights!$AI132*Weights!AL132</f>
        <v>0.13277210648052393</v>
      </c>
      <c r="AG133" s="57">
        <f>Weights!$Z132*Weights!AD132+Weights!$AI132*Weights!AM132</f>
        <v>5.9922223717935125E-2</v>
      </c>
      <c r="AH133" s="57">
        <f>Weights!$Z132*Weights!AE132+Weights!$AI132*Weights!AN132</f>
        <v>2.8548569122741615E-2</v>
      </c>
      <c r="AI133" s="57">
        <f>Weights!$Z132*Weights!AF132+Weights!$AI132*Weights!AO132</f>
        <v>2.2117523252795535E-2</v>
      </c>
      <c r="AJ133" s="57">
        <f>Weights!Z132*Weights!AG132+Weights!AI132*Weights!AP132</f>
        <v>1.0669144584660027E-2</v>
      </c>
    </row>
    <row r="134" spans="2:36" x14ac:dyDescent="0.25">
      <c r="B134" s="52">
        <f>'Monthly return GPFG'!C134</f>
        <v>39752</v>
      </c>
      <c r="C134" s="50">
        <f>'Monthly return GPFG'!P134</f>
        <v>-4.1319070276018201E-2</v>
      </c>
      <c r="E134" s="58">
        <f>(('FX-rates &amp; Forward'!D135)/('FX-rates &amp; Forward'!D134))-1</f>
        <v>0.14740397079893564</v>
      </c>
      <c r="F134" s="58">
        <f>(('FX-rates &amp; Forward'!E135)/('FX-rates &amp; Forward'!E134))-1</f>
        <v>3.6398838334946726E-2</v>
      </c>
      <c r="G134" s="58">
        <f>(('FX-rates &amp; Forward'!F135)/('FX-rates &amp; Forward'!F134))-1</f>
        <v>3.6131998658939679E-2</v>
      </c>
      <c r="H134" s="58">
        <f>(('FX-rates &amp; Forward'!G135)/('FX-rates &amp; Forward'!G134))-1</f>
        <v>0.23662395018824212</v>
      </c>
      <c r="I134" s="58">
        <f>(('FX-rates &amp; Forward'!H135)/('FX-rates &amp; Forward'!H134))-1</f>
        <v>0.11152366552469895</v>
      </c>
      <c r="J134" s="58">
        <f>(('FX-rates &amp; Forward'!I135)/('FX-rates &amp; Forward'!I134))-1</f>
        <v>7.370828945935104E-3</v>
      </c>
      <c r="K134" s="58">
        <f>(('FX-rates &amp; Forward'!J135)/('FX-rates &amp; Forward'!J134))-1</f>
        <v>-3.3091899221886156E-2</v>
      </c>
      <c r="M134" s="58">
        <f>('FX-rates &amp; Forward'!D135-'FX-rates &amp; Forward'!M135)/'FX-rates &amp; Forward'!D134</f>
        <v>0.14441168992286935</v>
      </c>
      <c r="N134" s="58">
        <f>('FX-rates &amp; Forward'!E135-'FX-rates &amp; Forward'!N135)/'FX-rates &amp; Forward'!E134</f>
        <v>3.4299117186823096E-2</v>
      </c>
      <c r="O134" s="58">
        <f>('FX-rates &amp; Forward'!F135-'FX-rates &amp; Forward'!O135)/'FX-rates &amp; Forward'!F134</f>
        <v>3.4848769619649049E-2</v>
      </c>
      <c r="P134" s="58">
        <f>('FX-rates &amp; Forward'!G135-'FX-rates &amp; Forward'!P135)/'FX-rates &amp; Forward'!G134</f>
        <v>0.23118041973821016</v>
      </c>
      <c r="Q134" s="58">
        <f>('FX-rates &amp; Forward'!H135-'FX-rates &amp; Forward'!Q135)/'FX-rates &amp; Forward'!H134</f>
        <v>0.10762024068571341</v>
      </c>
      <c r="R134" s="58">
        <f>('FX-rates &amp; Forward'!I135-'FX-rates &amp; Forward'!R135)/'FX-rates &amp; Forward'!I134</f>
        <v>4.435162580111297E-3</v>
      </c>
      <c r="S134" s="58">
        <f>('FX-rates &amp; Forward'!J135-'FX-rates &amp; Forward'!S135)/'FX-rates &amp; Forward'!J134</f>
        <v>-3.3146071033544576E-2</v>
      </c>
      <c r="U134" s="58">
        <f>'Interest rate'!M134</f>
        <v>5.0017502848112017E-3</v>
      </c>
      <c r="V134" s="58">
        <f>'Interest rate'!N134</f>
        <v>2.1260052102347604E-3</v>
      </c>
      <c r="W134" s="58">
        <f>'Interest rate'!O134</f>
        <v>3.6127589616241629E-3</v>
      </c>
      <c r="X134" s="58">
        <f>'Interest rate'!P134</f>
        <v>4.5945965243843201E-3</v>
      </c>
      <c r="Y134" s="58">
        <f>'Interest rate'!Q134</f>
        <v>7.0921039642657391E-4</v>
      </c>
      <c r="Z134" s="58">
        <f>'Interest rate'!R134</f>
        <v>1.5328442133260012E-3</v>
      </c>
      <c r="AA134" s="58">
        <f>'Interest rate'!S134</f>
        <v>2.5014060915538039E-3</v>
      </c>
      <c r="AB134" s="58">
        <f>'Interest rate'!T134</f>
        <v>5.0648349497708356E-3</v>
      </c>
      <c r="AD134" s="58">
        <f>Weights!$Z133*Weights!AA133+Weights!$AI133*Weights!AJ133</f>
        <v>0.26303231376959724</v>
      </c>
      <c r="AE134" s="58">
        <f>Weights!$Z133*Weights!AB133+Weights!$AI133*Weights!AK133</f>
        <v>0.39777752639126901</v>
      </c>
      <c r="AF134" s="58">
        <f>Weights!$Z133*Weights!AC133+Weights!$AI133*Weights!AL133</f>
        <v>0.13277210648052393</v>
      </c>
      <c r="AG134" s="58">
        <f>Weights!$Z133*Weights!AD133+Weights!$AI133*Weights!AM133</f>
        <v>5.9922223717935125E-2</v>
      </c>
      <c r="AH134" s="58">
        <f>Weights!$Z133*Weights!AE133+Weights!$AI133*Weights!AN133</f>
        <v>2.8548569122741615E-2</v>
      </c>
      <c r="AI134" s="58">
        <f>Weights!$Z133*Weights!AF133+Weights!$AI133*Weights!AO133</f>
        <v>2.2117523252795535E-2</v>
      </c>
      <c r="AJ134" s="58">
        <f>Weights!Z133*Weights!AG133+Weights!AI133*Weights!AP133</f>
        <v>1.0669144584660027E-2</v>
      </c>
    </row>
    <row r="135" spans="2:36" x14ac:dyDescent="0.25">
      <c r="B135" s="51">
        <f>'Monthly return GPFG'!C135</f>
        <v>39782</v>
      </c>
      <c r="C135" s="49">
        <f>'Monthly return GPFG'!P135</f>
        <v>7.6823855884370976E-3</v>
      </c>
      <c r="E135" s="57">
        <f>(('FX-rates &amp; Forward'!D136)/('FX-rates &amp; Forward'!D135))-1</f>
        <v>4.2530102571725736E-2</v>
      </c>
      <c r="F135" s="57">
        <f>(('FX-rates &amp; Forward'!E136)/('FX-rates &amp; Forward'!E135))-1</f>
        <v>3.9195311040537861E-2</v>
      </c>
      <c r="G135" s="57">
        <f>(('FX-rates &amp; Forward'!F136)/('FX-rates &amp; Forward'!F135))-1</f>
        <v>-3.291207114924144E-3</v>
      </c>
      <c r="H135" s="57">
        <f>(('FX-rates &amp; Forward'!G136)/('FX-rates &amp; Forward'!G135))-1</f>
        <v>7.4574435385899029E-2</v>
      </c>
      <c r="I135" s="57">
        <f>(('FX-rates &amp; Forward'!H136)/('FX-rates &amp; Forward'!H135))-1</f>
        <v>-4.7868310489703747E-3</v>
      </c>
      <c r="J135" s="57">
        <f>(('FX-rates &amp; Forward'!I136)/('FX-rates &amp; Forward'!I135))-1</f>
        <v>1.9355536332180012E-2</v>
      </c>
      <c r="K135" s="57">
        <f>(('FX-rates &amp; Forward'!J136)/('FX-rates &amp; Forward'!J135))-1</f>
        <v>2.3055980374478757E-2</v>
      </c>
      <c r="M135" s="57">
        <f>('FX-rates &amp; Forward'!D136-'FX-rates &amp; Forward'!M136)/'FX-rates &amp; Forward'!D135</f>
        <v>3.9660458375661664E-2</v>
      </c>
      <c r="N135" s="57">
        <f>('FX-rates &amp; Forward'!E136-'FX-rates &amp; Forward'!N136)/'FX-rates &amp; Forward'!E135</f>
        <v>3.7811319744309173E-2</v>
      </c>
      <c r="O135" s="57">
        <f>('FX-rates &amp; Forward'!F136-'FX-rates &amp; Forward'!O136)/'FX-rates &amp; Forward'!F135</f>
        <v>-3.6964987239328823E-3</v>
      </c>
      <c r="P135" s="57">
        <f>('FX-rates &amp; Forward'!G136-'FX-rates &amp; Forward'!P136)/'FX-rates &amp; Forward'!G135</f>
        <v>7.0284937653901314E-2</v>
      </c>
      <c r="Q135" s="57">
        <f>('FX-rates &amp; Forward'!H136-'FX-rates &amp; Forward'!Q136)/'FX-rates &amp; Forward'!H135</f>
        <v>-8.2504279659640356E-3</v>
      </c>
      <c r="R135" s="57">
        <f>('FX-rates &amp; Forward'!I136-'FX-rates &amp; Forward'!R136)/'FX-rates &amp; Forward'!I135</f>
        <v>1.6861430909420074E-2</v>
      </c>
      <c r="S135" s="57">
        <f>('FX-rates &amp; Forward'!J136-'FX-rates &amp; Forward'!S136)/'FX-rates &amp; Forward'!J135</f>
        <v>2.31187471361501E-2</v>
      </c>
      <c r="U135" s="57">
        <f>'Interest rate'!M135</f>
        <v>4.8596503216116194E-3</v>
      </c>
      <c r="V135" s="57">
        <f>'Interest rate'!N135</f>
        <v>1.5707340703143835E-3</v>
      </c>
      <c r="W135" s="57">
        <f>'Interest rate'!O135</f>
        <v>2.9243775539729011E-3</v>
      </c>
      <c r="X135" s="57">
        <f>'Interest rate'!P135</f>
        <v>2.6789239126729925E-3</v>
      </c>
      <c r="Y135" s="57">
        <f>'Interest rate'!Q135</f>
        <v>7.6655158723570871E-4</v>
      </c>
      <c r="Z135" s="57">
        <f>'Interest rate'!R135</f>
        <v>7.303920788652718E-4</v>
      </c>
      <c r="AA135" s="57">
        <f>'Interest rate'!S135</f>
        <v>2.0747681816206676E-3</v>
      </c>
      <c r="AB135" s="57">
        <f>'Interest rate'!T135</f>
        <v>4.1736800021212606E-3</v>
      </c>
      <c r="AD135" s="57">
        <f>Weights!$Z134*Weights!AA134+Weights!$AI134*Weights!AJ134</f>
        <v>0.26303231376959724</v>
      </c>
      <c r="AE135" s="57">
        <f>Weights!$Z134*Weights!AB134+Weights!$AI134*Weights!AK134</f>
        <v>0.39777752639126901</v>
      </c>
      <c r="AF135" s="57">
        <f>Weights!$Z134*Weights!AC134+Weights!$AI134*Weights!AL134</f>
        <v>0.13277210648052393</v>
      </c>
      <c r="AG135" s="57">
        <f>Weights!$Z134*Weights!AD134+Weights!$AI134*Weights!AM134</f>
        <v>5.9922223717935125E-2</v>
      </c>
      <c r="AH135" s="57">
        <f>Weights!$Z134*Weights!AE134+Weights!$AI134*Weights!AN134</f>
        <v>2.8548569122741615E-2</v>
      </c>
      <c r="AI135" s="57">
        <f>Weights!$Z134*Weights!AF134+Weights!$AI134*Weights!AO134</f>
        <v>2.2117523252795535E-2</v>
      </c>
      <c r="AJ135" s="57">
        <f>Weights!Z134*Weights!AG134+Weights!AI134*Weights!AP134</f>
        <v>1.0669144584660027E-2</v>
      </c>
    </row>
    <row r="136" spans="2:36" x14ac:dyDescent="0.25">
      <c r="B136" s="53">
        <f>'Monthly return GPFG'!C136</f>
        <v>39813</v>
      </c>
      <c r="C136" s="54">
        <f>'Monthly return GPFG'!P136</f>
        <v>5.3828778732557279E-2</v>
      </c>
      <c r="E136" s="59">
        <f>(('FX-rates &amp; Forward'!D137)/('FX-rates &amp; Forward'!D136))-1</f>
        <v>-8.4556045115569134E-3</v>
      </c>
      <c r="F136" s="59">
        <f>(('FX-rates &amp; Forward'!E137)/('FX-rates &amp; Forward'!E136))-1</f>
        <v>9.1893713836301627E-2</v>
      </c>
      <c r="G136" s="59">
        <f>(('FX-rates &amp; Forward'!F137)/('FX-rates &amp; Forward'!F136))-1</f>
        <v>-5.7034996428935836E-2</v>
      </c>
      <c r="H136" s="59">
        <f>(('FX-rates &amp; Forward'!G137)/('FX-rates &amp; Forward'!G136))-1</f>
        <v>4.4867603792088984E-2</v>
      </c>
      <c r="I136" s="59">
        <f>(('FX-rates &amp; Forward'!H137)/('FX-rates &amp; Forward'!H136))-1</f>
        <v>0.12396622720509365</v>
      </c>
      <c r="J136" s="59">
        <f>(('FX-rates &amp; Forward'!I137)/('FX-rates &amp; Forward'!I136))-1</f>
        <v>8.556981719175516E-3</v>
      </c>
      <c r="K136" s="59">
        <f>(('FX-rates &amp; Forward'!J137)/('FX-rates &amp; Forward'!J136))-1</f>
        <v>6.3605385927653968E-2</v>
      </c>
      <c r="M136" s="59">
        <f>('FX-rates &amp; Forward'!D137-'FX-rates &amp; Forward'!M137)/'FX-rates &amp; Forward'!D136</f>
        <v>-1.1739362851750505E-2</v>
      </c>
      <c r="N136" s="59">
        <f>('FX-rates &amp; Forward'!E137-'FX-rates &amp; Forward'!N137)/'FX-rates &amp; Forward'!E136</f>
        <v>8.9964084034741876E-2</v>
      </c>
      <c r="O136" s="59">
        <f>('FX-rates &amp; Forward'!F137-'FX-rates &amp; Forward'!O137)/'FX-rates &amp; Forward'!F136</f>
        <v>-5.920989644621056E-2</v>
      </c>
      <c r="P136" s="59">
        <f>('FX-rates &amp; Forward'!G137-'FX-rates &amp; Forward'!P137)/'FX-rates &amp; Forward'!G136</f>
        <v>4.0777640225776547E-2</v>
      </c>
      <c r="Q136" s="59">
        <f>('FX-rates &amp; Forward'!H137-'FX-rates &amp; Forward'!Q137)/'FX-rates &amp; Forward'!H136</f>
        <v>0.11983998273862095</v>
      </c>
      <c r="R136" s="59">
        <f>('FX-rates &amp; Forward'!I137-'FX-rates &amp; Forward'!R137)/'FX-rates &amp; Forward'!I136</f>
        <v>5.7778656008796855E-3</v>
      </c>
      <c r="S136" s="59">
        <f>('FX-rates &amp; Forward'!J137-'FX-rates &amp; Forward'!S137)/'FX-rates &amp; Forward'!J136</f>
        <v>6.2922266729101756E-2</v>
      </c>
      <c r="U136" s="59">
        <f>'Interest rate'!M136</f>
        <v>3.3139261897998651E-3</v>
      </c>
      <c r="V136" s="59">
        <f>'Interest rate'!N136</f>
        <v>3.6281679221983332E-4</v>
      </c>
      <c r="W136" s="59">
        <f>'Interest rate'!O136</f>
        <v>2.1321106901928122E-3</v>
      </c>
      <c r="X136" s="59">
        <f>'Interest rate'!P136</f>
        <v>1.7875292631348572E-3</v>
      </c>
      <c r="Y136" s="59">
        <f>'Interest rate'!Q136</f>
        <v>5.7422465417533708E-4</v>
      </c>
      <c r="Z136" s="59">
        <f>'Interest rate'!R136</f>
        <v>2.8289276228066207E-4</v>
      </c>
      <c r="AA136" s="59">
        <f>'Interest rate'!S136</f>
        <v>1.6897653532566004E-3</v>
      </c>
      <c r="AB136" s="59">
        <f>'Interest rate'!T136</f>
        <v>3.6948166726487042E-3</v>
      </c>
      <c r="AD136" s="59">
        <f>Weights!$Z135*Weights!AA135+Weights!$AI135*Weights!AJ135</f>
        <v>0.26303231376959724</v>
      </c>
      <c r="AE136" s="59">
        <f>Weights!$Z135*Weights!AB135+Weights!$AI135*Weights!AK135</f>
        <v>0.39777752639126901</v>
      </c>
      <c r="AF136" s="59">
        <f>Weights!$Z135*Weights!AC135+Weights!$AI135*Weights!AL135</f>
        <v>0.13277210648052393</v>
      </c>
      <c r="AG136" s="59">
        <f>Weights!$Z135*Weights!AD135+Weights!$AI135*Weights!AM135</f>
        <v>5.9922223717935125E-2</v>
      </c>
      <c r="AH136" s="59">
        <f>Weights!$Z135*Weights!AE135+Weights!$AI135*Weights!AN135</f>
        <v>2.8548569122741615E-2</v>
      </c>
      <c r="AI136" s="59">
        <f>Weights!$Z135*Weights!AF135+Weights!$AI135*Weights!AO135</f>
        <v>2.2117523252795535E-2</v>
      </c>
      <c r="AJ136" s="59">
        <f>Weights!Z135*Weights!AG135+Weights!AI135*Weights!AP135</f>
        <v>1.0669144584660027E-2</v>
      </c>
    </row>
    <row r="137" spans="2:36" x14ac:dyDescent="0.25">
      <c r="B137" s="51">
        <f>'Monthly return GPFG'!C137</f>
        <v>39844</v>
      </c>
      <c r="C137" s="49">
        <f>'Monthly return GPFG'!P137</f>
        <v>-8.6703087105356472E-2</v>
      </c>
      <c r="E137" s="57">
        <f>(('FX-rates &amp; Forward'!D138)/('FX-rates &amp; Forward'!D137))-1</f>
        <v>-6.428140009778871E-3</v>
      </c>
      <c r="F137" s="57">
        <f>(('FX-rates &amp; Forward'!E138)/('FX-rates &amp; Forward'!E137))-1</f>
        <v>-8.9088738887059593E-2</v>
      </c>
      <c r="G137" s="57">
        <f>(('FX-rates &amp; Forward'!F138)/('FX-rates &amp; Forward'!F137))-1</f>
        <v>-1.1853003088666325E-2</v>
      </c>
      <c r="H137" s="57">
        <f>(('FX-rates &amp; Forward'!G138)/('FX-rates &amp; Forward'!G137))-1</f>
        <v>1.6034415330465901E-3</v>
      </c>
      <c r="I137" s="57">
        <f>(('FX-rates &amp; Forward'!H138)/('FX-rates &amp; Forward'!H137))-1</f>
        <v>-8.4632790973323213E-2</v>
      </c>
      <c r="J137" s="57">
        <f>(('FX-rates &amp; Forward'!I138)/('FX-rates &amp; Forward'!I137))-1</f>
        <v>-1.5005434210987656E-2</v>
      </c>
      <c r="K137" s="57">
        <f>(('FX-rates &amp; Forward'!J138)/('FX-rates &amp; Forward'!J137))-1</f>
        <v>-9.8889318513335711E-2</v>
      </c>
      <c r="M137" s="57">
        <f>('FX-rates &amp; Forward'!D138-'FX-rates &amp; Forward'!M138)/'FX-rates &amp; Forward'!D137</f>
        <v>-9.3781790836452317E-3</v>
      </c>
      <c r="N137" s="57">
        <f>('FX-rates &amp; Forward'!E138-'FX-rates &amp; Forward'!N138)/'FX-rates &amp; Forward'!E137</f>
        <v>-9.0268039986186266E-2</v>
      </c>
      <c r="O137" s="57">
        <f>('FX-rates &amp; Forward'!F138-'FX-rates &amp; Forward'!O138)/'FX-rates &amp; Forward'!F137</f>
        <v>-1.3376676404691425E-2</v>
      </c>
      <c r="P137" s="57">
        <f>('FX-rates &amp; Forward'!G138-'FX-rates &amp; Forward'!P138)/'FX-rates &amp; Forward'!G137</f>
        <v>-1.1346877012653629E-3</v>
      </c>
      <c r="Q137" s="57">
        <f>('FX-rates &amp; Forward'!H138-'FX-rates &amp; Forward'!Q138)/'FX-rates &amp; Forward'!H137</f>
        <v>-8.7662967185923368E-2</v>
      </c>
      <c r="R137" s="57">
        <f>('FX-rates &amp; Forward'!I138-'FX-rates &amp; Forward'!R138)/'FX-rates &amp; Forward'!I137</f>
        <v>-1.6626855226476021E-2</v>
      </c>
      <c r="S137" s="57">
        <f>('FX-rates &amp; Forward'!J138-'FX-rates &amp; Forward'!S138)/'FX-rates &amp; Forward'!J137</f>
        <v>-9.8509830170343773E-2</v>
      </c>
      <c r="U137" s="57">
        <f>'Interest rate'!M137</f>
        <v>2.8305165524094011E-3</v>
      </c>
      <c r="V137" s="57">
        <f>'Interest rate'!N137</f>
        <v>3.4881336544700936E-4</v>
      </c>
      <c r="W137" s="57">
        <f>'Interest rate'!O137</f>
        <v>1.4406138172411431E-3</v>
      </c>
      <c r="X137" s="57">
        <f>'Interest rate'!P137</f>
        <v>1.3159584889781417E-3</v>
      </c>
      <c r="Y137" s="57">
        <f>'Interest rate'!Q137</f>
        <v>3.2909534214797809E-4</v>
      </c>
      <c r="Z137" s="57">
        <f>'Interest rate'!R137</f>
        <v>2.6488874578789456E-4</v>
      </c>
      <c r="AA137" s="57">
        <f>'Interest rate'!S137</f>
        <v>1.1592468385308585E-3</v>
      </c>
      <c r="AB137" s="57">
        <f>'Interest rate'!T137</f>
        <v>2.9314384517902248E-3</v>
      </c>
      <c r="AD137" s="57">
        <f>Weights!$Z136*Weights!AA136+Weights!$AI136*Weights!AJ136</f>
        <v>0.27938417919810793</v>
      </c>
      <c r="AE137" s="57">
        <f>Weights!$Z136*Weights!AB136+Weights!$AI136*Weights!AK136</f>
        <v>0.32987365430380128</v>
      </c>
      <c r="AF137" s="57">
        <f>Weights!$Z136*Weights!AC136+Weights!$AI136*Weights!AL136</f>
        <v>0.15266681405976307</v>
      </c>
      <c r="AG137" s="57">
        <f>Weights!$Z136*Weights!AD136+Weights!$AI136*Weights!AM136</f>
        <v>5.1080541959319395E-2</v>
      </c>
      <c r="AH137" s="57">
        <f>Weights!$Z136*Weights!AE136+Weights!$AI136*Weights!AN136</f>
        <v>3.5987208845201978E-2</v>
      </c>
      <c r="AI137" s="57">
        <f>Weights!$Z136*Weights!AF136+Weights!$AI136*Weights!AO136</f>
        <v>2.6215652103979907E-2</v>
      </c>
      <c r="AJ137" s="57">
        <f>Weights!Z136*Weights!AG136+Weights!AI136*Weights!AP136</f>
        <v>1.5528377107864791E-2</v>
      </c>
    </row>
    <row r="138" spans="2:36" x14ac:dyDescent="0.25">
      <c r="B138" s="52">
        <f>'Monthly return GPFG'!C138</f>
        <v>39872</v>
      </c>
      <c r="C138" s="50">
        <f>'Monthly return GPFG'!P138</f>
        <v>-4.1849707413951803E-2</v>
      </c>
      <c r="E138" s="58">
        <f>(('FX-rates &amp; Forward'!D139)/('FX-rates &amp; Forward'!D138))-1</f>
        <v>1.9249974671085912E-2</v>
      </c>
      <c r="F138" s="58">
        <f>(('FX-rates &amp; Forward'!E139)/('FX-rates &amp; Forward'!E138))-1</f>
        <v>7.8959853602329488E-3</v>
      </c>
      <c r="G138" s="58">
        <f>(('FX-rates &amp; Forward'!F139)/('FX-rates &amp; Forward'!F138))-1</f>
        <v>3.1754880197498725E-3</v>
      </c>
      <c r="H138" s="58">
        <f>(('FX-rates &amp; Forward'!G139)/('FX-rates &amp; Forward'!G138))-1</f>
        <v>-6.098941860919127E-2</v>
      </c>
      <c r="I138" s="58">
        <f>(('FX-rates &amp; Forward'!H139)/('FX-rates &amp; Forward'!H138))-1</f>
        <v>1.3470108467165565E-2</v>
      </c>
      <c r="J138" s="58">
        <f>(('FX-rates &amp; Forward'!I139)/('FX-rates &amp; Forward'!I138))-1</f>
        <v>-1.7689980423562957E-2</v>
      </c>
      <c r="K138" s="58">
        <f>(('FX-rates &amp; Forward'!J139)/('FX-rates &amp; Forward'!J138))-1</f>
        <v>2.0864455957608108E-2</v>
      </c>
      <c r="M138" s="58">
        <f>('FX-rates &amp; Forward'!D139-'FX-rates &amp; Forward'!M139)/'FX-rates &amp; Forward'!D138</f>
        <v>1.6769136833518761E-2</v>
      </c>
      <c r="N138" s="58">
        <f>('FX-rates &amp; Forward'!E139-'FX-rates &amp; Forward'!N139)/'FX-rates &amp; Forward'!E138</f>
        <v>6.5080820577392857E-3</v>
      </c>
      <c r="O138" s="58">
        <f>('FX-rates &amp; Forward'!F139-'FX-rates &amp; Forward'!O139)/'FX-rates &amp; Forward'!F138</f>
        <v>1.6629204324752249E-3</v>
      </c>
      <c r="P138" s="58">
        <f>('FX-rates &amp; Forward'!G139-'FX-rates &amp; Forward'!P139)/'FX-rates &amp; Forward'!G138</f>
        <v>-6.3490016884207925E-2</v>
      </c>
      <c r="Q138" s="58">
        <f>('FX-rates &amp; Forward'!H139-'FX-rates &amp; Forward'!Q139)/'FX-rates &amp; Forward'!H138</f>
        <v>1.0905160086503649E-2</v>
      </c>
      <c r="R138" s="58">
        <f>('FX-rates &amp; Forward'!I139-'FX-rates &amp; Forward'!R139)/'FX-rates &amp; Forward'!I138</f>
        <v>-1.9359314966650082E-2</v>
      </c>
      <c r="S138" s="58">
        <f>('FX-rates &amp; Forward'!J139-'FX-rates &amp; Forward'!S139)/'FX-rates &amp; Forward'!J138</f>
        <v>2.0965082875373037E-2</v>
      </c>
      <c r="U138" s="58">
        <f>'Interest rate'!M138</f>
        <v>2.4662697723036864E-3</v>
      </c>
      <c r="V138" s="58">
        <f>'Interest rate'!N138</f>
        <v>4.12604046145848E-4</v>
      </c>
      <c r="W138" s="58">
        <f>'Interest rate'!O138</f>
        <v>1.261009009940306E-3</v>
      </c>
      <c r="X138" s="58">
        <f>'Interest rate'!P138</f>
        <v>1.1664458827131963E-3</v>
      </c>
      <c r="Y138" s="58">
        <f>'Interest rate'!Q138</f>
        <v>3.9186266925472779E-4</v>
      </c>
      <c r="Z138" s="58">
        <f>'Interest rate'!R138</f>
        <v>2.5104474737958071E-4</v>
      </c>
      <c r="AA138" s="58">
        <f>'Interest rate'!S138</f>
        <v>9.9454180114277868E-4</v>
      </c>
      <c r="AB138" s="58">
        <f>'Interest rate'!T138</f>
        <v>2.7699097437066111E-3</v>
      </c>
      <c r="AD138" s="58">
        <f>Weights!$Z137*Weights!AA137+Weights!$AI137*Weights!AJ137</f>
        <v>0.27938417919810793</v>
      </c>
      <c r="AE138" s="58">
        <f>Weights!$Z137*Weights!AB137+Weights!$AI137*Weights!AK137</f>
        <v>0.32987365430380128</v>
      </c>
      <c r="AF138" s="58">
        <f>Weights!$Z137*Weights!AC137+Weights!$AI137*Weights!AL137</f>
        <v>0.15266681405976307</v>
      </c>
      <c r="AG138" s="58">
        <f>Weights!$Z137*Weights!AD137+Weights!$AI137*Weights!AM137</f>
        <v>5.1080541959319395E-2</v>
      </c>
      <c r="AH138" s="58">
        <f>Weights!$Z137*Weights!AE137+Weights!$AI137*Weights!AN137</f>
        <v>3.5987208845201978E-2</v>
      </c>
      <c r="AI138" s="58">
        <f>Weights!$Z137*Weights!AF137+Weights!$AI137*Weights!AO137</f>
        <v>2.6215652103979907E-2</v>
      </c>
      <c r="AJ138" s="58">
        <f>Weights!Z137*Weights!AG137+Weights!AI137*Weights!AP137</f>
        <v>1.5528377107864791E-2</v>
      </c>
    </row>
    <row r="139" spans="2:36" x14ac:dyDescent="0.25">
      <c r="B139" s="51">
        <f>'Monthly return GPFG'!C139</f>
        <v>39903</v>
      </c>
      <c r="C139" s="49">
        <f>'Monthly return GPFG'!P139</f>
        <v>1.1626022390288912E-2</v>
      </c>
      <c r="E139" s="57">
        <f>(('FX-rates &amp; Forward'!D140)/('FX-rates &amp; Forward'!D139))-1</f>
        <v>-4.3325144488149725E-2</v>
      </c>
      <c r="F139" s="57">
        <f>(('FX-rates &amp; Forward'!E140)/('FX-rates &amp; Forward'!E139))-1</f>
        <v>2.2415242364814958E-4</v>
      </c>
      <c r="G139" s="57">
        <f>(('FX-rates &amp; Forward'!F140)/('FX-rates &amp; Forward'!F139))-1</f>
        <v>-4.2658966420576316E-2</v>
      </c>
      <c r="H139" s="57">
        <f>(('FX-rates &amp; Forward'!G140)/('FX-rates &amp; Forward'!G139))-1</f>
        <v>-5.6468044409331064E-2</v>
      </c>
      <c r="I139" s="57">
        <f>(('FX-rates &amp; Forward'!H140)/('FX-rates &amp; Forward'!H139))-1</f>
        <v>-1.8965917764577012E-2</v>
      </c>
      <c r="J139" s="57">
        <f>(('FX-rates &amp; Forward'!I140)/('FX-rates &amp; Forward'!I139))-1</f>
        <v>-3.1505906225088753E-2</v>
      </c>
      <c r="K139" s="57">
        <f>(('FX-rates &amp; Forward'!J140)/('FX-rates &amp; Forward'!J139))-1</f>
        <v>3.5656463220446133E-2</v>
      </c>
      <c r="M139" s="57">
        <f>('FX-rates &amp; Forward'!D140-'FX-rates &amp; Forward'!M140)/'FX-rates &amp; Forward'!D139</f>
        <v>-4.5377963212995726E-2</v>
      </c>
      <c r="N139" s="57">
        <f>('FX-rates &amp; Forward'!E140-'FX-rates &amp; Forward'!N140)/'FX-rates &amp; Forward'!E139</f>
        <v>-9.7959040815866877E-4</v>
      </c>
      <c r="O139" s="57">
        <f>('FX-rates &amp; Forward'!F140-'FX-rates &amp; Forward'!O140)/'FX-rates &amp; Forward'!F139</f>
        <v>-4.3957275902417305E-2</v>
      </c>
      <c r="P139" s="57">
        <f>('FX-rates &amp; Forward'!G140-'FX-rates &amp; Forward'!P140)/'FX-rates &amp; Forward'!G139</f>
        <v>-5.8541638948089079E-2</v>
      </c>
      <c r="Q139" s="57">
        <f>('FX-rates &amp; Forward'!H140-'FX-rates &amp; Forward'!Q140)/'FX-rates &amp; Forward'!H139</f>
        <v>-2.1180586808470535E-2</v>
      </c>
      <c r="R139" s="57">
        <f>('FX-rates &amp; Forward'!I140-'FX-rates &amp; Forward'!R140)/'FX-rates &amp; Forward'!I139</f>
        <v>-3.2976171955521841E-2</v>
      </c>
      <c r="S139" s="57">
        <f>('FX-rates &amp; Forward'!J140-'FX-rates &amp; Forward'!S140)/'FX-rates &amp; Forward'!J139</f>
        <v>3.595926445974576E-2</v>
      </c>
      <c r="U139" s="57">
        <f>'Interest rate'!M139</f>
        <v>2.3688909406458514E-3</v>
      </c>
      <c r="V139" s="57">
        <f>'Interest rate'!N139</f>
        <v>4.1623744845176169E-4</v>
      </c>
      <c r="W139" s="57">
        <f>'Interest rate'!O139</f>
        <v>9.2651403282606459E-4</v>
      </c>
      <c r="X139" s="57">
        <f>'Interest rate'!P139</f>
        <v>8.5585975683910576E-4</v>
      </c>
      <c r="Y139" s="57">
        <f>'Interest rate'!Q139</f>
        <v>3.5970418367381463E-4</v>
      </c>
      <c r="Z139" s="57">
        <f>'Interest rate'!R139</f>
        <v>1.9285364287480178E-4</v>
      </c>
      <c r="AA139" s="57">
        <f>'Interest rate'!S139</f>
        <v>6.0630739394196276E-4</v>
      </c>
      <c r="AB139" s="57">
        <f>'Interest rate'!T139</f>
        <v>2.7699097437066111E-3</v>
      </c>
      <c r="AD139" s="57">
        <f>Weights!$Z138*Weights!AA138+Weights!$AI138*Weights!AJ138</f>
        <v>0.27938417919810793</v>
      </c>
      <c r="AE139" s="57">
        <f>Weights!$Z138*Weights!AB138+Weights!$AI138*Weights!AK138</f>
        <v>0.32987365430380128</v>
      </c>
      <c r="AF139" s="57">
        <f>Weights!$Z138*Weights!AC138+Weights!$AI138*Weights!AL138</f>
        <v>0.15266681405976307</v>
      </c>
      <c r="AG139" s="57">
        <f>Weights!$Z138*Weights!AD138+Weights!$AI138*Weights!AM138</f>
        <v>5.1080541959319395E-2</v>
      </c>
      <c r="AH139" s="57">
        <f>Weights!$Z138*Weights!AE138+Weights!$AI138*Weights!AN138</f>
        <v>3.5987208845201978E-2</v>
      </c>
      <c r="AI139" s="57">
        <f>Weights!$Z138*Weights!AF138+Weights!$AI138*Weights!AO138</f>
        <v>2.6215652103979907E-2</v>
      </c>
      <c r="AJ139" s="57">
        <f>Weights!Z138*Weights!AG138+Weights!AI138*Weights!AP138</f>
        <v>1.5528377107864791E-2</v>
      </c>
    </row>
    <row r="140" spans="2:36" x14ac:dyDescent="0.25">
      <c r="B140" s="52">
        <f>'Monthly return GPFG'!C140</f>
        <v>39933</v>
      </c>
      <c r="C140" s="50">
        <f>'Monthly return GPFG'!P140</f>
        <v>4.9282348033343949E-2</v>
      </c>
      <c r="E140" s="58">
        <f>(('FX-rates &amp; Forward'!D141)/('FX-rates &amp; Forward'!D140))-1</f>
        <v>-2.6525159566572643E-2</v>
      </c>
      <c r="F140" s="58">
        <f>(('FX-rates &amp; Forward'!E141)/('FX-rates &amp; Forward'!E140))-1</f>
        <v>-2.7822286962855158E-2</v>
      </c>
      <c r="G140" s="58">
        <f>(('FX-rates &amp; Forward'!F141)/('FX-rates &amp; Forward'!F140))-1</f>
        <v>5.4106160017413085E-3</v>
      </c>
      <c r="H140" s="58">
        <f>(('FX-rates &amp; Forward'!G141)/('FX-rates &amp; Forward'!G140))-1</f>
        <v>-2.3092856198492662E-2</v>
      </c>
      <c r="I140" s="58">
        <f>(('FX-rates &amp; Forward'!H141)/('FX-rates &amp; Forward'!H140))-1</f>
        <v>-2.7434331816721169E-2</v>
      </c>
      <c r="J140" s="58">
        <f>(('FX-rates &amp; Forward'!I141)/('FX-rates &amp; Forward'!I140))-1</f>
        <v>2.8789494359952927E-2</v>
      </c>
      <c r="K140" s="58">
        <f>(('FX-rates &amp; Forward'!J141)/('FX-rates &amp; Forward'!J140))-1</f>
        <v>2.1828059739952721E-2</v>
      </c>
      <c r="M140" s="58">
        <f>('FX-rates &amp; Forward'!D141-'FX-rates &amp; Forward'!M141)/'FX-rates &amp; Forward'!D140</f>
        <v>-2.8477000629422999E-2</v>
      </c>
      <c r="N140" s="58">
        <f>('FX-rates &amp; Forward'!E141-'FX-rates &amp; Forward'!N141)/'FX-rates &amp; Forward'!E140</f>
        <v>-2.9263328725260062E-2</v>
      </c>
      <c r="O140" s="58">
        <f>('FX-rates &amp; Forward'!F141-'FX-rates &amp; Forward'!O141)/'FX-rates &amp; Forward'!F140</f>
        <v>3.8988786530940222E-3</v>
      </c>
      <c r="P140" s="58">
        <f>('FX-rates &amp; Forward'!G141-'FX-rates &amp; Forward'!P141)/'FX-rates &amp; Forward'!G140</f>
        <v>-2.5101320502451698E-2</v>
      </c>
      <c r="Q140" s="58">
        <f>('FX-rates &amp; Forward'!H141-'FX-rates &amp; Forward'!Q141)/'FX-rates &amp; Forward'!H140</f>
        <v>-2.9609949538689024E-2</v>
      </c>
      <c r="R140" s="58">
        <f>('FX-rates &amp; Forward'!I141-'FX-rates &amp; Forward'!R141)/'FX-rates &amp; Forward'!I140</f>
        <v>2.7027978833137352E-2</v>
      </c>
      <c r="S140" s="58">
        <f>('FX-rates &amp; Forward'!J141-'FX-rates &amp; Forward'!S141)/'FX-rates &amp; Forward'!J140</f>
        <v>2.2227970825401379E-2</v>
      </c>
      <c r="U140" s="58">
        <f>'Interest rate'!M140</f>
        <v>2.0353925068166134E-3</v>
      </c>
      <c r="V140" s="58">
        <f>'Interest rate'!N140</f>
        <v>3.4206405599057632E-4</v>
      </c>
      <c r="W140" s="58">
        <f>'Interest rate'!O140</f>
        <v>7.7171605828496581E-4</v>
      </c>
      <c r="X140" s="58">
        <f>'Interest rate'!P140</f>
        <v>7.0248777773063154E-4</v>
      </c>
      <c r="Y140" s="58">
        <f>'Interest rate'!Q140</f>
        <v>2.3926821104680585E-4</v>
      </c>
      <c r="Z140" s="58">
        <f>'Interest rate'!R140</f>
        <v>1.7483178814159395E-4</v>
      </c>
      <c r="AA140" s="58">
        <f>'Interest rate'!S140</f>
        <v>3.7422877886217343E-4</v>
      </c>
      <c r="AB140" s="58">
        <f>'Interest rate'!T140</f>
        <v>2.648575109462703E-3</v>
      </c>
      <c r="AD140" s="58">
        <f>Weights!$Z139*Weights!AA139+Weights!$AI139*Weights!AJ139</f>
        <v>0.27938417919810793</v>
      </c>
      <c r="AE140" s="58">
        <f>Weights!$Z139*Weights!AB139+Weights!$AI139*Weights!AK139</f>
        <v>0.32987365430380128</v>
      </c>
      <c r="AF140" s="58">
        <f>Weights!$Z139*Weights!AC139+Weights!$AI139*Weights!AL139</f>
        <v>0.15266681405976307</v>
      </c>
      <c r="AG140" s="58">
        <f>Weights!$Z139*Weights!AD139+Weights!$AI139*Weights!AM139</f>
        <v>5.1080541959319395E-2</v>
      </c>
      <c r="AH140" s="58">
        <f>Weights!$Z139*Weights!AE139+Weights!$AI139*Weights!AN139</f>
        <v>3.5987208845201978E-2</v>
      </c>
      <c r="AI140" s="58">
        <f>Weights!$Z139*Weights!AF139+Weights!$AI139*Weights!AO139</f>
        <v>2.6215652103979907E-2</v>
      </c>
      <c r="AJ140" s="58">
        <f>Weights!Z139*Weights!AG139+Weights!AI139*Weights!AP139</f>
        <v>1.5528377107864791E-2</v>
      </c>
    </row>
    <row r="141" spans="2:36" x14ac:dyDescent="0.25">
      <c r="B141" s="51">
        <f>'Monthly return GPFG'!C141</f>
        <v>39964</v>
      </c>
      <c r="C141" s="49">
        <f>'Monthly return GPFG'!P141</f>
        <v>4.2897807451319984E-2</v>
      </c>
      <c r="E141" s="57">
        <f>(('FX-rates &amp; Forward'!D142)/('FX-rates &amp; Forward'!D141))-1</f>
        <v>-4.086424835704372E-2</v>
      </c>
      <c r="F141" s="57">
        <f>(('FX-rates &amp; Forward'!E142)/('FX-rates &amp; Forward'!E141))-1</f>
        <v>2.6670662271501389E-2</v>
      </c>
      <c r="G141" s="57">
        <f>(('FX-rates &amp; Forward'!F142)/('FX-rates &amp; Forward'!F141))-1</f>
        <v>4.9814946545840622E-2</v>
      </c>
      <c r="H141" s="57">
        <f>(('FX-rates &amp; Forward'!G142)/('FX-rates &amp; Forward'!G141))-1</f>
        <v>-7.8795807581842903E-3</v>
      </c>
      <c r="I141" s="57">
        <f>(('FX-rates &amp; Forward'!H142)/('FX-rates &amp; Forward'!H141))-1</f>
        <v>2.5234343750543564E-2</v>
      </c>
      <c r="J141" s="57">
        <f>(('FX-rates &amp; Forward'!I142)/('FX-rates &amp; Forward'!I141))-1</f>
        <v>4.80762237253618E-2</v>
      </c>
      <c r="K141" s="57">
        <f>(('FX-rates &amp; Forward'!J142)/('FX-rates &amp; Forward'!J141))-1</f>
        <v>5.8739098455395711E-2</v>
      </c>
      <c r="M141" s="57">
        <f>('FX-rates &amp; Forward'!D142-'FX-rates &amp; Forward'!M142)/'FX-rates &amp; Forward'!D141</f>
        <v>-4.255699777913672E-2</v>
      </c>
      <c r="N141" s="57">
        <f>('FX-rates &amp; Forward'!E142-'FX-rates &amp; Forward'!N142)/'FX-rates &amp; Forward'!E141</f>
        <v>2.5407960270380867E-2</v>
      </c>
      <c r="O141" s="57">
        <f>('FX-rates &amp; Forward'!F142-'FX-rates &amp; Forward'!O142)/'FX-rates &amp; Forward'!F141</f>
        <v>4.8482977508723615E-2</v>
      </c>
      <c r="P141" s="57">
        <f>('FX-rates &amp; Forward'!G142-'FX-rates &amp; Forward'!P142)/'FX-rates &amp; Forward'!G141</f>
        <v>-9.6752754013092277E-3</v>
      </c>
      <c r="Q141" s="57">
        <f>('FX-rates &amp; Forward'!H142-'FX-rates &amp; Forward'!Q142)/'FX-rates &amp; Forward'!H141</f>
        <v>2.3374108260165609E-2</v>
      </c>
      <c r="R141" s="57">
        <f>('FX-rates &amp; Forward'!I142-'FX-rates &amp; Forward'!R142)/'FX-rates &amp; Forward'!I141</f>
        <v>4.6415681420126566E-2</v>
      </c>
      <c r="S141" s="57">
        <f>('FX-rates &amp; Forward'!J142-'FX-rates &amp; Forward'!S142)/'FX-rates &amp; Forward'!J141</f>
        <v>5.9350661287945673E-2</v>
      </c>
      <c r="U141" s="57">
        <f>'Interest rate'!M141</f>
        <v>1.6924892515723933E-3</v>
      </c>
      <c r="V141" s="57">
        <f>'Interest rate'!N141</f>
        <v>2.6316043855789673E-4</v>
      </c>
      <c r="W141" s="57">
        <f>'Interest rate'!O141</f>
        <v>7.6448571672704801E-4</v>
      </c>
      <c r="X141" s="57">
        <f>'Interest rate'!P141</f>
        <v>5.5662608827478088E-4</v>
      </c>
      <c r="Y141" s="57">
        <f>'Interest rate'!Q141</f>
        <v>2.010774740544008E-4</v>
      </c>
      <c r="Z141" s="57">
        <f>'Interest rate'!R141</f>
        <v>1.6790319336790205E-4</v>
      </c>
      <c r="AA141" s="57">
        <f>'Interest rate'!S141</f>
        <v>3.3272377940973819E-4</v>
      </c>
      <c r="AB141" s="57">
        <f>'Interest rate'!T141</f>
        <v>2.5068135950498949E-3</v>
      </c>
      <c r="AD141" s="57">
        <f>Weights!$Z140*Weights!AA140+Weights!$AI140*Weights!AJ140</f>
        <v>0.27938417919810793</v>
      </c>
      <c r="AE141" s="57">
        <f>Weights!$Z140*Weights!AB140+Weights!$AI140*Weights!AK140</f>
        <v>0.32987365430380128</v>
      </c>
      <c r="AF141" s="57">
        <f>Weights!$Z140*Weights!AC140+Weights!$AI140*Weights!AL140</f>
        <v>0.15266681405976307</v>
      </c>
      <c r="AG141" s="57">
        <f>Weights!$Z140*Weights!AD140+Weights!$AI140*Weights!AM140</f>
        <v>5.1080541959319395E-2</v>
      </c>
      <c r="AH141" s="57">
        <f>Weights!$Z140*Weights!AE140+Weights!$AI140*Weights!AN140</f>
        <v>3.5987208845201978E-2</v>
      </c>
      <c r="AI141" s="57">
        <f>Weights!$Z140*Weights!AF140+Weights!$AI140*Weights!AO140</f>
        <v>2.6215652103979907E-2</v>
      </c>
      <c r="AJ141" s="57">
        <f>Weights!Z140*Weights!AG140+Weights!AI140*Weights!AP140</f>
        <v>1.5528377107864791E-2</v>
      </c>
    </row>
    <row r="142" spans="2:36" x14ac:dyDescent="0.25">
      <c r="B142" s="52">
        <f>'Monthly return GPFG'!C142</f>
        <v>39994</v>
      </c>
      <c r="C142" s="50">
        <f>'Monthly return GPFG'!P142</f>
        <v>2.5314613455831306E-2</v>
      </c>
      <c r="E142" s="58">
        <f>(('FX-rates &amp; Forward'!D143)/('FX-rates &amp; Forward'!D142))-1</f>
        <v>2.2383670095226016E-2</v>
      </c>
      <c r="F142" s="58">
        <f>(('FX-rates &amp; Forward'!E143)/('FX-rates &amp; Forward'!E142))-1</f>
        <v>1.3101172032870867E-2</v>
      </c>
      <c r="G142" s="58">
        <f>(('FX-rates &amp; Forward'!F143)/('FX-rates &amp; Forward'!F142))-1</f>
        <v>3.9604835462678345E-2</v>
      </c>
      <c r="H142" s="58">
        <f>(('FX-rates &amp; Forward'!G143)/('FX-rates &amp; Forward'!G142))-1</f>
        <v>1.1549479364020732E-2</v>
      </c>
      <c r="I142" s="58">
        <f>(('FX-rates &amp; Forward'!H143)/('FX-rates &amp; Forward'!H142))-1</f>
        <v>4.6139231917492474E-3</v>
      </c>
      <c r="J142" s="58">
        <f>(('FX-rates &amp; Forward'!I143)/('FX-rates &amp; Forward'!I142))-1</f>
        <v>-4.0058986814711983E-2</v>
      </c>
      <c r="K142" s="58">
        <f>(('FX-rates &amp; Forward'!J143)/('FX-rates &amp; Forward'!J142))-1</f>
        <v>2.9382633222244658E-2</v>
      </c>
      <c r="M142" s="58">
        <f>('FX-rates &amp; Forward'!D143-'FX-rates &amp; Forward'!M143)/'FX-rates &amp; Forward'!D142</f>
        <v>2.0954717326048769E-2</v>
      </c>
      <c r="N142" s="58">
        <f>('FX-rates &amp; Forward'!E143-'FX-rates &amp; Forward'!N143)/'FX-rates &amp; Forward'!E142</f>
        <v>1.2173877401526489E-2</v>
      </c>
      <c r="O142" s="58">
        <f>('FX-rates &amp; Forward'!F143-'FX-rates &amp; Forward'!O143)/'FX-rates &amp; Forward'!F142</f>
        <v>3.8469604198718442E-2</v>
      </c>
      <c r="P142" s="58">
        <f>('FX-rates &amp; Forward'!G143-'FX-rates &amp; Forward'!P143)/'FX-rates &amp; Forward'!G142</f>
        <v>1.0058367415526952E-2</v>
      </c>
      <c r="Q142" s="58">
        <f>('FX-rates &amp; Forward'!H143-'FX-rates &amp; Forward'!Q143)/'FX-rates &amp; Forward'!H142</f>
        <v>3.0895930734393404E-3</v>
      </c>
      <c r="R142" s="58">
        <f>('FX-rates &amp; Forward'!I143-'FX-rates &amp; Forward'!R143)/'FX-rates &amp; Forward'!I142</f>
        <v>-4.1418300011050568E-2</v>
      </c>
      <c r="S142" s="58">
        <f>('FX-rates &amp; Forward'!J143-'FX-rates &amp; Forward'!S143)/'FX-rates &amp; Forward'!J142</f>
        <v>3.01949213108983E-2</v>
      </c>
      <c r="U142" s="58">
        <f>'Interest rate'!M142</f>
        <v>1.4795669370546438E-3</v>
      </c>
      <c r="V142" s="58">
        <f>'Interest rate'!N142</f>
        <v>2.5692828874590568E-4</v>
      </c>
      <c r="W142" s="58">
        <f>'Interest rate'!O142</f>
        <v>6.0941157477967245E-4</v>
      </c>
      <c r="X142" s="58">
        <f>'Interest rate'!P142</f>
        <v>5.4213059458940727E-4</v>
      </c>
      <c r="Y142" s="58">
        <f>'Interest rate'!Q142</f>
        <v>1.9250438383222601E-4</v>
      </c>
      <c r="Z142" s="58">
        <f>'Interest rate'!R142</f>
        <v>1.623549463058982E-4</v>
      </c>
      <c r="AA142" s="58">
        <f>'Interest rate'!S142</f>
        <v>2.6488874578789456E-4</v>
      </c>
      <c r="AB142" s="58">
        <f>'Interest rate'!T142</f>
        <v>2.7052180378550617E-3</v>
      </c>
      <c r="AD142" s="58">
        <f>Weights!$Z141*Weights!AA141+Weights!$AI141*Weights!AJ141</f>
        <v>0.27938417919810793</v>
      </c>
      <c r="AE142" s="58">
        <f>Weights!$Z141*Weights!AB141+Weights!$AI141*Weights!AK141</f>
        <v>0.32987365430380128</v>
      </c>
      <c r="AF142" s="58">
        <f>Weights!$Z141*Weights!AC141+Weights!$AI141*Weights!AL141</f>
        <v>0.15266681405976307</v>
      </c>
      <c r="AG142" s="58">
        <f>Weights!$Z141*Weights!AD141+Weights!$AI141*Weights!AM141</f>
        <v>5.1080541959319395E-2</v>
      </c>
      <c r="AH142" s="58">
        <f>Weights!$Z141*Weights!AE141+Weights!$AI141*Weights!AN141</f>
        <v>3.5987208845201978E-2</v>
      </c>
      <c r="AI142" s="58">
        <f>Weights!$Z141*Weights!AF141+Weights!$AI141*Weights!AO141</f>
        <v>2.6215652103979907E-2</v>
      </c>
      <c r="AJ142" s="58">
        <f>Weights!Z141*Weights!AG141+Weights!AI141*Weights!AP141</f>
        <v>1.5528377107864791E-2</v>
      </c>
    </row>
    <row r="143" spans="2:36" x14ac:dyDescent="0.25">
      <c r="B143" s="51">
        <f>'Monthly return GPFG'!C143</f>
        <v>40025</v>
      </c>
      <c r="C143" s="49">
        <f>'Monthly return GPFG'!P143</f>
        <v>2.4463467941451756E-2</v>
      </c>
      <c r="E143" s="57">
        <f>(('FX-rates &amp; Forward'!D144)/('FX-rates &amp; Forward'!D143))-1</f>
        <v>-4.8980734244530422E-2</v>
      </c>
      <c r="F143" s="57">
        <f>(('FX-rates &amp; Forward'!E144)/('FX-rates &amp; Forward'!E143))-1</f>
        <v>-3.3664660970934124E-2</v>
      </c>
      <c r="G143" s="57">
        <f>(('FX-rates &amp; Forward'!F144)/('FX-rates &amp; Forward'!F143))-1</f>
        <v>-3.4147585581500772E-2</v>
      </c>
      <c r="H143" s="57">
        <f>(('FX-rates &amp; Forward'!G144)/('FX-rates &amp; Forward'!G143))-1</f>
        <v>-3.2065209247965742E-2</v>
      </c>
      <c r="I143" s="57">
        <f>(('FX-rates &amp; Forward'!H144)/('FX-rates &amp; Forward'!H143))-1</f>
        <v>-3.3432392273402556E-2</v>
      </c>
      <c r="J143" s="57">
        <f>(('FX-rates &amp; Forward'!I144)/('FX-rates &amp; Forward'!I143))-1</f>
        <v>2.5808317218195986E-2</v>
      </c>
      <c r="K143" s="57">
        <f>(('FX-rates &amp; Forward'!J144)/('FX-rates &amp; Forward'!J143))-1</f>
        <v>-1.4176520042267327E-2</v>
      </c>
      <c r="M143" s="57">
        <f>('FX-rates &amp; Forward'!D144-'FX-rates &amp; Forward'!M144)/'FX-rates &amp; Forward'!D143</f>
        <v>-5.0203058843071864E-2</v>
      </c>
      <c r="N143" s="57">
        <f>('FX-rates &amp; Forward'!E144-'FX-rates &amp; Forward'!N144)/'FX-rates &amp; Forward'!E143</f>
        <v>-3.4534286373423054E-2</v>
      </c>
      <c r="O143" s="57">
        <f>('FX-rates &amp; Forward'!F144-'FX-rates &amp; Forward'!O144)/'FX-rates &amp; Forward'!F143</f>
        <v>-3.5084513986412776E-2</v>
      </c>
      <c r="P143" s="57">
        <f>('FX-rates &amp; Forward'!G144-'FX-rates &amp; Forward'!P144)/'FX-rates &amp; Forward'!G143</f>
        <v>-3.3352024083691249E-2</v>
      </c>
      <c r="Q143" s="57">
        <f>('FX-rates &amp; Forward'!H144-'FX-rates &amp; Forward'!Q144)/'FX-rates &amp; Forward'!H143</f>
        <v>-3.4749390442984356E-2</v>
      </c>
      <c r="R143" s="57">
        <f>('FX-rates &amp; Forward'!I144-'FX-rates &amp; Forward'!R144)/'FX-rates &amp; Forward'!I143</f>
        <v>2.4593960696305265E-2</v>
      </c>
      <c r="S143" s="57">
        <f>('FX-rates &amp; Forward'!J144-'FX-rates &amp; Forward'!S144)/'FX-rates &amp; Forward'!J143</f>
        <v>-1.2954175649566527E-2</v>
      </c>
      <c r="U143" s="57">
        <f>'Interest rate'!M143</f>
        <v>1.3154410275031392E-3</v>
      </c>
      <c r="V143" s="57">
        <f>'Interest rate'!N143</f>
        <v>2.3251907790577953E-4</v>
      </c>
      <c r="W143" s="57">
        <f>'Interest rate'!O143</f>
        <v>4.105301213088719E-4</v>
      </c>
      <c r="X143" s="57">
        <f>'Interest rate'!P143</f>
        <v>4.8412550785936759E-4</v>
      </c>
      <c r="Y143" s="57">
        <f>'Interest rate'!Q143</f>
        <v>1.7379211671197936E-4</v>
      </c>
      <c r="Z143" s="57">
        <f>'Interest rate'!R143</f>
        <v>1.3323565538980731E-4</v>
      </c>
      <c r="AA143" s="57">
        <f>'Interest rate'!S143</f>
        <v>2.5104474737958071E-4</v>
      </c>
      <c r="AB143" s="57">
        <f>'Interest rate'!T143</f>
        <v>2.3851279739270925E-3</v>
      </c>
      <c r="AD143" s="57">
        <f>Weights!$Z142*Weights!AA142+Weights!$AI142*Weights!AJ142</f>
        <v>0.27938417919810793</v>
      </c>
      <c r="AE143" s="57">
        <f>Weights!$Z142*Weights!AB142+Weights!$AI142*Weights!AK142</f>
        <v>0.32987365430380128</v>
      </c>
      <c r="AF143" s="57">
        <f>Weights!$Z142*Weights!AC142+Weights!$AI142*Weights!AL142</f>
        <v>0.15266681405976307</v>
      </c>
      <c r="AG143" s="57">
        <f>Weights!$Z142*Weights!AD142+Weights!$AI142*Weights!AM142</f>
        <v>5.1080541959319395E-2</v>
      </c>
      <c r="AH143" s="57">
        <f>Weights!$Z142*Weights!AE142+Weights!$AI142*Weights!AN142</f>
        <v>3.5987208845201978E-2</v>
      </c>
      <c r="AI143" s="57">
        <f>Weights!$Z142*Weights!AF142+Weights!$AI142*Weights!AO142</f>
        <v>2.6215652103979907E-2</v>
      </c>
      <c r="AJ143" s="57">
        <f>Weights!Z142*Weights!AG142+Weights!AI142*Weights!AP142</f>
        <v>1.5528377107864791E-2</v>
      </c>
    </row>
    <row r="144" spans="2:36" x14ac:dyDescent="0.25">
      <c r="B144" s="52">
        <f>'Monthly return GPFG'!C144</f>
        <v>40056</v>
      </c>
      <c r="C144" s="50">
        <f>'Monthly return GPFG'!P144</f>
        <v>1.3283156564697361E-2</v>
      </c>
      <c r="E144" s="58">
        <f>(('FX-rates &amp; Forward'!D145)/('FX-rates &amp; Forward'!D144))-1</f>
        <v>-1.6448390314089067E-2</v>
      </c>
      <c r="F144" s="58">
        <f>(('FX-rates &amp; Forward'!E145)/('FX-rates &amp; Forward'!E144))-1</f>
        <v>-1.1237887735794816E-2</v>
      </c>
      <c r="G144" s="58">
        <f>(('FX-rates &amp; Forward'!F145)/('FX-rates &amp; Forward'!F144))-1</f>
        <v>-4.1839039990611115E-2</v>
      </c>
      <c r="H144" s="58">
        <f>(('FX-rates &amp; Forward'!G145)/('FX-rates &amp; Forward'!G144))-1</f>
        <v>3.0960231582444209E-5</v>
      </c>
      <c r="I144" s="58">
        <f>(('FX-rates &amp; Forward'!H145)/('FX-rates &amp; Forward'!H144))-1</f>
        <v>-7.6863950807072312E-3</v>
      </c>
      <c r="J144" s="58">
        <f>(('FX-rates &amp; Forward'!I145)/('FX-rates &amp; Forward'!I144))-1</f>
        <v>-3.1043534945999873E-2</v>
      </c>
      <c r="K144" s="58">
        <f>(('FX-rates &amp; Forward'!J145)/('FX-rates &amp; Forward'!J144))-1</f>
        <v>-7.1765000430316084E-3</v>
      </c>
      <c r="M144" s="58">
        <f>('FX-rates &amp; Forward'!D145-'FX-rates &amp; Forward'!M145)/'FX-rates &amp; Forward'!D144</f>
        <v>-1.7531060522207889E-2</v>
      </c>
      <c r="N144" s="58">
        <f>('FX-rates &amp; Forward'!E145-'FX-rates &amp; Forward'!N145)/'FX-rates &amp; Forward'!E144</f>
        <v>-1.2142427301251606E-2</v>
      </c>
      <c r="O144" s="58">
        <f>('FX-rates &amp; Forward'!F145-'FX-rates &amp; Forward'!O145)/'FX-rates &amp; Forward'!F144</f>
        <v>-4.2669953243954249E-2</v>
      </c>
      <c r="P144" s="58">
        <f>('FX-rates &amp; Forward'!G145-'FX-rates &amp; Forward'!P145)/'FX-rates &amp; Forward'!G144</f>
        <v>-1.1104903041040455E-3</v>
      </c>
      <c r="Q144" s="58">
        <f>('FX-rates &amp; Forward'!H145-'FX-rates &amp; Forward'!Q145)/'FX-rates &amp; Forward'!H144</f>
        <v>-8.8684429618964972E-3</v>
      </c>
      <c r="R144" s="58">
        <f>('FX-rates &amp; Forward'!I145-'FX-rates &amp; Forward'!R145)/'FX-rates &amp; Forward'!I144</f>
        <v>-3.210766408209334E-2</v>
      </c>
      <c r="S144" s="58">
        <f>('FX-rates &amp; Forward'!J145-'FX-rates &amp; Forward'!S145)/'FX-rates &amp; Forward'!J144</f>
        <v>-6.1093583660735843E-3</v>
      </c>
      <c r="U144" s="58">
        <f>'Interest rate'!M144</f>
        <v>1.3729187604631932E-3</v>
      </c>
      <c r="V144" s="58">
        <f>'Interest rate'!N144</f>
        <v>2.1536970416402568E-4</v>
      </c>
      <c r="W144" s="58">
        <f>'Interest rate'!O144</f>
        <v>3.5970418367381463E-4</v>
      </c>
      <c r="X144" s="58">
        <f>'Interest rate'!P144</f>
        <v>4.437072448961743E-4</v>
      </c>
      <c r="Y144" s="58">
        <f>'Interest rate'!Q144</f>
        <v>1.6651408382073463E-4</v>
      </c>
      <c r="Z144" s="58">
        <f>'Interest rate'!R144</f>
        <v>9.9945042129734318E-5</v>
      </c>
      <c r="AA144" s="58">
        <f>'Interest rate'!S144</f>
        <v>2.5104474737958071E-4</v>
      </c>
      <c r="AB144" s="58">
        <f>'Interest rate'!T144</f>
        <v>2.4662697723036864E-3</v>
      </c>
      <c r="AD144" s="58">
        <f>Weights!$Z143*Weights!AA143+Weights!$AI143*Weights!AJ143</f>
        <v>0.27938417919810793</v>
      </c>
      <c r="AE144" s="58">
        <f>Weights!$Z143*Weights!AB143+Weights!$AI143*Weights!AK143</f>
        <v>0.32987365430380128</v>
      </c>
      <c r="AF144" s="58">
        <f>Weights!$Z143*Weights!AC143+Weights!$AI143*Weights!AL143</f>
        <v>0.15266681405976307</v>
      </c>
      <c r="AG144" s="58">
        <f>Weights!$Z143*Weights!AD143+Weights!$AI143*Weights!AM143</f>
        <v>5.1080541959319395E-2</v>
      </c>
      <c r="AH144" s="58">
        <f>Weights!$Z143*Weights!AE143+Weights!$AI143*Weights!AN143</f>
        <v>3.5987208845201978E-2</v>
      </c>
      <c r="AI144" s="58">
        <f>Weights!$Z143*Weights!AF143+Weights!$AI143*Weights!AO143</f>
        <v>2.6215652103979907E-2</v>
      </c>
      <c r="AJ144" s="58">
        <f>Weights!Z143*Weights!AG143+Weights!AI143*Weights!AP143</f>
        <v>1.5528377107864791E-2</v>
      </c>
    </row>
    <row r="145" spans="2:36" x14ac:dyDescent="0.25">
      <c r="B145" s="51">
        <f>'Monthly return GPFG'!C145</f>
        <v>40086</v>
      </c>
      <c r="C145" s="49">
        <f>'Monthly return GPFG'!P145</f>
        <v>5.0857017940775275E-3</v>
      </c>
      <c r="E145" s="57">
        <f>(('FX-rates &amp; Forward'!D146)/('FX-rates &amp; Forward'!D145))-1</f>
        <v>-4.0379020862771231E-2</v>
      </c>
      <c r="F145" s="57">
        <f>(('FX-rates &amp; Forward'!E146)/('FX-rates &amp; Forward'!E145))-1</f>
        <v>-1.9901420701652572E-2</v>
      </c>
      <c r="G145" s="57">
        <f>(('FX-rates &amp; Forward'!F146)/('FX-rates &amp; Forward'!F145))-1</f>
        <v>-5.8231517489869544E-2</v>
      </c>
      <c r="H145" s="57">
        <f>(('FX-rates &amp; Forward'!G146)/('FX-rates &amp; Forward'!G145))-1</f>
        <v>-3.6686738595376189E-3</v>
      </c>
      <c r="I145" s="57">
        <f>(('FX-rates &amp; Forward'!H146)/('FX-rates &amp; Forward'!H145))-1</f>
        <v>-1.9188789521864646E-2</v>
      </c>
      <c r="J145" s="57">
        <f>(('FX-rates &amp; Forward'!I146)/('FX-rates &amp; Forward'!I145))-1</f>
        <v>-1.8364638071167505E-2</v>
      </c>
      <c r="K145" s="57">
        <f>(('FX-rates &amp; Forward'!J146)/('FX-rates &amp; Forward'!J145))-1</f>
        <v>4.1274037940592923E-3</v>
      </c>
      <c r="M145" s="57">
        <f>('FX-rates &amp; Forward'!D146-'FX-rates &amp; Forward'!M146)/'FX-rates &amp; Forward'!D145</f>
        <v>-4.1536320671752926E-2</v>
      </c>
      <c r="N145" s="57">
        <f>('FX-rates &amp; Forward'!E146-'FX-rates &amp; Forward'!N146)/'FX-rates &amp; Forward'!E145</f>
        <v>-2.0914270951969446E-2</v>
      </c>
      <c r="O145" s="57">
        <f>('FX-rates &amp; Forward'!F146-'FX-rates &amp; Forward'!O146)/'FX-rates &amp; Forward'!F145</f>
        <v>-5.9160316890413504E-2</v>
      </c>
      <c r="P145" s="57">
        <f>('FX-rates &amp; Forward'!G146-'FX-rates &amp; Forward'!P146)/'FX-rates &amp; Forward'!G145</f>
        <v>-4.8748776862550932E-3</v>
      </c>
      <c r="Q145" s="57">
        <f>('FX-rates &amp; Forward'!H146-'FX-rates &amp; Forward'!Q146)/'FX-rates &amp; Forward'!H145</f>
        <v>-2.0461636025500603E-2</v>
      </c>
      <c r="R145" s="57">
        <f>('FX-rates &amp; Forward'!I146-'FX-rates &amp; Forward'!R146)/'FX-rates &amp; Forward'!I145</f>
        <v>-1.9486230514359555E-2</v>
      </c>
      <c r="S145" s="57">
        <f>('FX-rates &amp; Forward'!J146-'FX-rates &amp; Forward'!S146)/'FX-rates &amp; Forward'!J145</f>
        <v>5.218064941280528E-3</v>
      </c>
      <c r="U145" s="57">
        <f>'Interest rate'!M145</f>
        <v>1.3072269593599195E-3</v>
      </c>
      <c r="V145" s="57">
        <f>'Interest rate'!N145</f>
        <v>2.0446158492348765E-4</v>
      </c>
      <c r="W145" s="57">
        <f>'Interest rate'!O145</f>
        <v>3.2857223742155384E-4</v>
      </c>
      <c r="X145" s="57">
        <f>'Interest rate'!P145</f>
        <v>4.1831124314595236E-4</v>
      </c>
      <c r="Y145" s="57">
        <f>'Interest rate'!Q145</f>
        <v>1.4624065117163632E-4</v>
      </c>
      <c r="Z145" s="57">
        <f>'Interest rate'!R145</f>
        <v>8.3986193892826577E-5</v>
      </c>
      <c r="AA145" s="57">
        <f>'Interest rate'!S145</f>
        <v>2.4965690741618474E-4</v>
      </c>
      <c r="AB145" s="57">
        <f>'Interest rate'!T145</f>
        <v>2.749698516855581E-3</v>
      </c>
      <c r="AD145" s="57">
        <f>Weights!$Z144*Weights!AA144+Weights!$AI144*Weights!AJ144</f>
        <v>0.27938417919810793</v>
      </c>
      <c r="AE145" s="57">
        <f>Weights!$Z144*Weights!AB144+Weights!$AI144*Weights!AK144</f>
        <v>0.32987365430380128</v>
      </c>
      <c r="AF145" s="57">
        <f>Weights!$Z144*Weights!AC144+Weights!$AI144*Weights!AL144</f>
        <v>0.15266681405976307</v>
      </c>
      <c r="AG145" s="57">
        <f>Weights!$Z144*Weights!AD144+Weights!$AI144*Weights!AM144</f>
        <v>5.1080541959319395E-2</v>
      </c>
      <c r="AH145" s="57">
        <f>Weights!$Z144*Weights!AE144+Weights!$AI144*Weights!AN144</f>
        <v>3.5987208845201978E-2</v>
      </c>
      <c r="AI145" s="57">
        <f>Weights!$Z144*Weights!AF144+Weights!$AI144*Weights!AO144</f>
        <v>2.6215652103979907E-2</v>
      </c>
      <c r="AJ145" s="57">
        <f>Weights!Z144*Weights!AG144+Weights!AI144*Weights!AP144</f>
        <v>1.5528377107864791E-2</v>
      </c>
    </row>
    <row r="146" spans="2:36" x14ac:dyDescent="0.25">
      <c r="B146" s="52">
        <f>'Monthly return GPFG'!C146</f>
        <v>40117</v>
      </c>
      <c r="C146" s="50">
        <f>'Monthly return GPFG'!P146</f>
        <v>-2.408203394345982E-2</v>
      </c>
      <c r="E146" s="58">
        <f>(('FX-rates &amp; Forward'!D147)/('FX-rates &amp; Forward'!D146))-1</f>
        <v>-8.0899421404565519E-3</v>
      </c>
      <c r="F146" s="58">
        <f>(('FX-rates &amp; Forward'!E147)/('FX-rates &amp; Forward'!E146))-1</f>
        <v>-2.8281011489902363E-3</v>
      </c>
      <c r="G146" s="58">
        <f>(('FX-rates &amp; Forward'!F147)/('FX-rates &amp; Forward'!F146))-1</f>
        <v>2.0961134112240654E-2</v>
      </c>
      <c r="H146" s="58">
        <f>(('FX-rates &amp; Forward'!G147)/('FX-rates &amp; Forward'!G146))-1</f>
        <v>-1.2429308308992693E-2</v>
      </c>
      <c r="I146" s="58">
        <f>(('FX-rates &amp; Forward'!H147)/('FX-rates &amp; Forward'!H146))-1</f>
        <v>1.3820583695303146E-3</v>
      </c>
      <c r="J146" s="58">
        <f>(('FX-rates &amp; Forward'!I147)/('FX-rates &amp; Forward'!I146))-1</f>
        <v>-2.2172004371422749E-2</v>
      </c>
      <c r="K146" s="58">
        <f>(('FX-rates &amp; Forward'!J147)/('FX-rates &amp; Forward'!J146))-1</f>
        <v>1.0718532092811595E-2</v>
      </c>
      <c r="M146" s="58">
        <f>('FX-rates &amp; Forward'!D147-'FX-rates &amp; Forward'!M147)/'FX-rates &amp; Forward'!D146</f>
        <v>-9.1924820878280088E-3</v>
      </c>
      <c r="N146" s="58">
        <f>('FX-rates &amp; Forward'!E147-'FX-rates &amp; Forward'!N147)/'FX-rates &amp; Forward'!E146</f>
        <v>-3.8064344177776142E-3</v>
      </c>
      <c r="O146" s="58">
        <f>('FX-rates &amp; Forward'!F147-'FX-rates &amp; Forward'!O147)/'FX-rates &amp; Forward'!F146</f>
        <v>2.0072590083983842E-2</v>
      </c>
      <c r="P146" s="58">
        <f>('FX-rates &amp; Forward'!G147-'FX-rates &amp; Forward'!P147)/'FX-rates &amp; Forward'!G146</f>
        <v>-1.3590124858612954E-2</v>
      </c>
      <c r="Q146" s="58">
        <f>('FX-rates &amp; Forward'!H147-'FX-rates &amp; Forward'!Q147)/'FX-rates &amp; Forward'!H146</f>
        <v>1.5892033077161203E-4</v>
      </c>
      <c r="R146" s="58">
        <f>('FX-rates &amp; Forward'!I147-'FX-rates &amp; Forward'!R147)/'FX-rates &amp; Forward'!I146</f>
        <v>-2.3229310459598234E-2</v>
      </c>
      <c r="S146" s="58">
        <f>('FX-rates &amp; Forward'!J147-'FX-rates &amp; Forward'!S147)/'FX-rates &amp; Forward'!J146</f>
        <v>1.2157048164797705E-2</v>
      </c>
      <c r="U146" s="58">
        <f>'Interest rate'!M146</f>
        <v>1.4959632659397037E-3</v>
      </c>
      <c r="V146" s="58">
        <f>'Interest rate'!N146</f>
        <v>2.0269055489530174E-4</v>
      </c>
      <c r="W146" s="58">
        <f>'Interest rate'!O146</f>
        <v>3.2338254340125161E-4</v>
      </c>
      <c r="X146" s="58">
        <f>'Interest rate'!P146</f>
        <v>4.2556915221303449E-4</v>
      </c>
      <c r="Y146" s="58">
        <f>'Interest rate'!Q146</f>
        <v>1.3480001433840982E-4</v>
      </c>
      <c r="Z146" s="58">
        <f>'Interest rate'!R146</f>
        <v>7.7741750595716752E-5</v>
      </c>
      <c r="AA146" s="58">
        <f>'Interest rate'!S146</f>
        <v>2.4965690741618474E-4</v>
      </c>
      <c r="AB146" s="58">
        <f>'Interest rate'!T146</f>
        <v>2.8587859470874388E-3</v>
      </c>
      <c r="AD146" s="58">
        <f>Weights!$Z145*Weights!AA145+Weights!$AI145*Weights!AJ145</f>
        <v>0.27938417919810793</v>
      </c>
      <c r="AE146" s="58">
        <f>Weights!$Z145*Weights!AB145+Weights!$AI145*Weights!AK145</f>
        <v>0.32987365430380128</v>
      </c>
      <c r="AF146" s="58">
        <f>Weights!$Z145*Weights!AC145+Weights!$AI145*Weights!AL145</f>
        <v>0.15266681405976307</v>
      </c>
      <c r="AG146" s="58">
        <f>Weights!$Z145*Weights!AD145+Weights!$AI145*Weights!AM145</f>
        <v>5.1080541959319395E-2</v>
      </c>
      <c r="AH146" s="58">
        <f>Weights!$Z145*Weights!AE145+Weights!$AI145*Weights!AN145</f>
        <v>3.5987208845201978E-2</v>
      </c>
      <c r="AI146" s="58">
        <f>Weights!$Z145*Weights!AF145+Weights!$AI145*Weights!AO145</f>
        <v>2.6215652103979907E-2</v>
      </c>
      <c r="AJ146" s="58">
        <f>Weights!Z145*Weights!AG145+Weights!AI145*Weights!AP145</f>
        <v>1.5528377107864791E-2</v>
      </c>
    </row>
    <row r="147" spans="2:36" x14ac:dyDescent="0.25">
      <c r="B147" s="51">
        <f>'Monthly return GPFG'!C147</f>
        <v>40147</v>
      </c>
      <c r="C147" s="49">
        <f>'Monthly return GPFG'!P147</f>
        <v>2.5440392282671795E-2</v>
      </c>
      <c r="E147" s="57">
        <f>(('FX-rates &amp; Forward'!D148)/('FX-rates &amp; Forward'!D147))-1</f>
        <v>-8.1384585829302747E-3</v>
      </c>
      <c r="F147" s="57">
        <f>(('FX-rates &amp; Forward'!E148)/('FX-rates &amp; Forward'!E147))-1</f>
        <v>1.1285154859380642E-2</v>
      </c>
      <c r="G147" s="57">
        <f>(('FX-rates &amp; Forward'!F148)/('FX-rates &amp; Forward'!F147))-1</f>
        <v>-8.5031847133757443E-3</v>
      </c>
      <c r="H147" s="57">
        <f>(('FX-rates &amp; Forward'!G148)/('FX-rates &amp; Forward'!G147))-1</f>
        <v>3.3745516329998226E-2</v>
      </c>
      <c r="I147" s="57">
        <f>(('FX-rates &amp; Forward'!H148)/('FX-rates &amp; Forward'!H147))-1</f>
        <v>1.24751303973758E-2</v>
      </c>
      <c r="J147" s="57">
        <f>(('FX-rates &amp; Forward'!I148)/('FX-rates &amp; Forward'!I147))-1</f>
        <v>1.8393635158173938E-2</v>
      </c>
      <c r="K147" s="57">
        <f>(('FX-rates &amp; Forward'!J148)/('FX-rates &amp; Forward'!J147))-1</f>
        <v>9.6905507424178694E-3</v>
      </c>
      <c r="M147" s="57">
        <f>('FX-rates &amp; Forward'!D148-'FX-rates &amp; Forward'!M148)/'FX-rates &amp; Forward'!D147</f>
        <v>-9.4314692129326728E-3</v>
      </c>
      <c r="N147" s="57">
        <f>('FX-rates &amp; Forward'!E148-'FX-rates &amp; Forward'!N148)/'FX-rates &amp; Forward'!E147</f>
        <v>1.0112953206394187E-2</v>
      </c>
      <c r="O147" s="57">
        <f>('FX-rates &amp; Forward'!F148-'FX-rates &amp; Forward'!O148)/'FX-rates &amp; Forward'!F147</f>
        <v>-9.5731234941626841E-3</v>
      </c>
      <c r="P147" s="57">
        <f>('FX-rates &amp; Forward'!G148-'FX-rates &amp; Forward'!P148)/'FX-rates &amp; Forward'!G147</f>
        <v>3.2384536538492506E-2</v>
      </c>
      <c r="Q147" s="57">
        <f>('FX-rates &amp; Forward'!H148-'FX-rates &amp; Forward'!Q148)/'FX-rates &amp; Forward'!H147</f>
        <v>1.1057019128484287E-2</v>
      </c>
      <c r="R147" s="57">
        <f>('FX-rates &amp; Forward'!I148-'FX-rates &amp; Forward'!R148)/'FX-rates &amp; Forward'!I147</f>
        <v>1.7147639870980513E-2</v>
      </c>
      <c r="S147" s="57">
        <f>('FX-rates &amp; Forward'!J148-'FX-rates &amp; Forward'!S148)/'FX-rates &amp; Forward'!J147</f>
        <v>1.1049488511368815E-2</v>
      </c>
      <c r="U147" s="57">
        <f>'Interest rate'!M147</f>
        <v>1.4877654706024757E-3</v>
      </c>
      <c r="V147" s="57">
        <f>'Interest rate'!N147</f>
        <v>1.958804983837048E-4</v>
      </c>
      <c r="W147" s="57">
        <f>'Interest rate'!O147</f>
        <v>3.680042364018199E-4</v>
      </c>
      <c r="X147" s="57">
        <f>'Interest rate'!P147</f>
        <v>4.2608340493877073E-4</v>
      </c>
      <c r="Y147" s="57">
        <f>'Interest rate'!Q147</f>
        <v>1.477964665834719E-4</v>
      </c>
      <c r="Z147" s="57">
        <f>'Interest rate'!R147</f>
        <v>9.1620483841925449E-5</v>
      </c>
      <c r="AA147" s="57">
        <f>'Interest rate'!S147</f>
        <v>2.4550157129366035E-4</v>
      </c>
      <c r="AB147" s="57">
        <f>'Interest rate'!T147</f>
        <v>3.0000015894111609E-3</v>
      </c>
      <c r="AD147" s="57">
        <f>Weights!$Z146*Weights!AA146+Weights!$AI146*Weights!AJ146</f>
        <v>0.27938417919810793</v>
      </c>
      <c r="AE147" s="57">
        <f>Weights!$Z146*Weights!AB146+Weights!$AI146*Weights!AK146</f>
        <v>0.32987365430380128</v>
      </c>
      <c r="AF147" s="57">
        <f>Weights!$Z146*Weights!AC146+Weights!$AI146*Weights!AL146</f>
        <v>0.15266681405976307</v>
      </c>
      <c r="AG147" s="57">
        <f>Weights!$Z146*Weights!AD146+Weights!$AI146*Weights!AM146</f>
        <v>5.1080541959319395E-2</v>
      </c>
      <c r="AH147" s="57">
        <f>Weights!$Z146*Weights!AE146+Weights!$AI146*Weights!AN146</f>
        <v>3.5987208845201978E-2</v>
      </c>
      <c r="AI147" s="57">
        <f>Weights!$Z146*Weights!AF146+Weights!$AI146*Weights!AO146</f>
        <v>2.6215652103979907E-2</v>
      </c>
      <c r="AJ147" s="57">
        <f>Weights!Z146*Weights!AG146+Weights!AI146*Weights!AP146</f>
        <v>1.5528377107864791E-2</v>
      </c>
    </row>
    <row r="148" spans="2:36" x14ac:dyDescent="0.25">
      <c r="B148" s="53">
        <f>'Monthly return GPFG'!C148</f>
        <v>40178</v>
      </c>
      <c r="C148" s="54">
        <f>'Monthly return GPFG'!P148</f>
        <v>1.6373723079079226E-2</v>
      </c>
      <c r="E148" s="59">
        <f>(('FX-rates &amp; Forward'!D149)/('FX-rates &amp; Forward'!D148))-1</f>
        <v>2.0108111915200899E-2</v>
      </c>
      <c r="F148" s="59">
        <f>(('FX-rates &amp; Forward'!E149)/('FX-rates &amp; Forward'!E148))-1</f>
        <v>-2.7258539561845097E-2</v>
      </c>
      <c r="G148" s="59">
        <f>(('FX-rates &amp; Forward'!F149)/('FX-rates &amp; Forward'!F148))-1</f>
        <v>3.104958297198035E-3</v>
      </c>
      <c r="H148" s="59">
        <f>(('FX-rates &amp; Forward'!G149)/('FX-rates &amp; Forward'!G148))-1</f>
        <v>-5.2199850857569063E-2</v>
      </c>
      <c r="I148" s="59">
        <f>(('FX-rates &amp; Forward'!H149)/('FX-rates &amp; Forward'!H148))-1</f>
        <v>-9.205657938994749E-3</v>
      </c>
      <c r="J148" s="59">
        <f>(('FX-rates &amp; Forward'!I149)/('FX-rates &amp; Forward'!I148))-1</f>
        <v>2.3492866576142468E-2</v>
      </c>
      <c r="K148" s="59">
        <f>(('FX-rates &amp; Forward'!J149)/('FX-rates &amp; Forward'!J148))-1</f>
        <v>-4.4219459253591609E-5</v>
      </c>
      <c r="M148" s="59">
        <f>('FX-rates &amp; Forward'!D149-'FX-rates &amp; Forward'!M149)/'FX-rates &amp; Forward'!D148</f>
        <v>1.8816479948495526E-2</v>
      </c>
      <c r="N148" s="59">
        <f>('FX-rates &amp; Forward'!E149-'FX-rates &amp; Forward'!N149)/'FX-rates &amp; Forward'!E148</f>
        <v>-2.8377888870758039E-2</v>
      </c>
      <c r="O148" s="59">
        <f>('FX-rates &amp; Forward'!F149-'FX-rates &amp; Forward'!O149)/'FX-rates &amp; Forward'!F148</f>
        <v>2.0437284039805407E-3</v>
      </c>
      <c r="P148" s="59">
        <f>('FX-rates &amp; Forward'!G149-'FX-rates &amp; Forward'!P149)/'FX-rates &amp; Forward'!G148</f>
        <v>-5.3539621848169752E-2</v>
      </c>
      <c r="Q148" s="59">
        <f>('FX-rates &amp; Forward'!H149-'FX-rates &amp; Forward'!Q149)/'FX-rates &amp; Forward'!H148</f>
        <v>-1.0601675021994819E-2</v>
      </c>
      <c r="R148" s="59">
        <f>('FX-rates &amp; Forward'!I149-'FX-rates &amp; Forward'!R149)/'FX-rates &amp; Forward'!I148</f>
        <v>2.2250907579718815E-2</v>
      </c>
      <c r="S148" s="59">
        <f>('FX-rates &amp; Forward'!J149-'FX-rates &amp; Forward'!S149)/'FX-rates &amp; Forward'!J148</f>
        <v>1.463493518226455E-3</v>
      </c>
      <c r="U148" s="59">
        <f>'Interest rate'!M148</f>
        <v>1.6188417051281601E-3</v>
      </c>
      <c r="V148" s="59">
        <f>'Interest rate'!N148</f>
        <v>1.9224659653538367E-4</v>
      </c>
      <c r="W148" s="59">
        <f>'Interest rate'!O148</f>
        <v>3.4413954273659897E-4</v>
      </c>
      <c r="X148" s="59">
        <f>'Interest rate'!P148</f>
        <v>4.2815697513898243E-4</v>
      </c>
      <c r="Y148" s="59">
        <f>'Interest rate'!Q148</f>
        <v>1.373961251101008E-4</v>
      </c>
      <c r="Z148" s="59">
        <f>'Interest rate'!R148</f>
        <v>8.8848236755145749E-5</v>
      </c>
      <c r="AA148" s="59">
        <f>'Interest rate'!S148</f>
        <v>2.4826904627084367E-4</v>
      </c>
      <c r="AB148" s="59">
        <f>'Interest rate'!T148</f>
        <v>3.1611235488977485E-3</v>
      </c>
      <c r="AD148" s="59">
        <f>Weights!$Z147*Weights!AA147+Weights!$AI147*Weights!AJ147</f>
        <v>0.27938417919810793</v>
      </c>
      <c r="AE148" s="59">
        <f>Weights!$Z147*Weights!AB147+Weights!$AI147*Weights!AK147</f>
        <v>0.32987365430380128</v>
      </c>
      <c r="AF148" s="59">
        <f>Weights!$Z147*Weights!AC147+Weights!$AI147*Weights!AL147</f>
        <v>0.15266681405976307</v>
      </c>
      <c r="AG148" s="59">
        <f>Weights!$Z147*Weights!AD147+Weights!$AI147*Weights!AM147</f>
        <v>5.1080541959319395E-2</v>
      </c>
      <c r="AH148" s="59">
        <f>Weights!$Z147*Weights!AE147+Weights!$AI147*Weights!AN147</f>
        <v>3.5987208845201978E-2</v>
      </c>
      <c r="AI148" s="59">
        <f>Weights!$Z147*Weights!AF147+Weights!$AI147*Weights!AO147</f>
        <v>2.6215652103979907E-2</v>
      </c>
      <c r="AJ148" s="59">
        <f>Weights!Z147*Weights!AG147+Weights!AI147*Weights!AP147</f>
        <v>1.5528377107864791E-2</v>
      </c>
    </row>
    <row r="149" spans="2:36" x14ac:dyDescent="0.25">
      <c r="B149" s="51">
        <f>'Monthly return GPFG'!C149</f>
        <v>40209</v>
      </c>
      <c r="C149" s="49">
        <f>'Monthly return GPFG'!P149</f>
        <v>-1.049992246268372E-2</v>
      </c>
      <c r="E149" s="57">
        <f>(('FX-rates &amp; Forward'!D150)/('FX-rates &amp; Forward'!D149))-1</f>
        <v>2.3112108397341791E-2</v>
      </c>
      <c r="F149" s="57">
        <f>(('FX-rates &amp; Forward'!E150)/('FX-rates &amp; Forward'!E149))-1</f>
        <v>-8.6129942821296934E-3</v>
      </c>
      <c r="G149" s="57">
        <f>(('FX-rates &amp; Forward'!F150)/('FX-rates &amp; Forward'!F149))-1</f>
        <v>1.1260660269615252E-2</v>
      </c>
      <c r="H149" s="57">
        <f>(('FX-rates &amp; Forward'!G150)/('FX-rates &amp; Forward'!G149))-1</f>
        <v>5.4368246118274177E-2</v>
      </c>
      <c r="I149" s="57">
        <f>(('FX-rates &amp; Forward'!H150)/('FX-rates &amp; Forward'!H149))-1</f>
        <v>-1.483016777744095E-3</v>
      </c>
      <c r="J149" s="57">
        <f>(('FX-rates &amp; Forward'!I150)/('FX-rates &amp; Forward'!I149))-1</f>
        <v>6.3063390520499141E-3</v>
      </c>
      <c r="K149" s="57">
        <f>(('FX-rates &amp; Forward'!J150)/('FX-rates &amp; Forward'!J149))-1</f>
        <v>6.8024071830958821E-3</v>
      </c>
      <c r="M149" s="57">
        <f>('FX-rates &amp; Forward'!D150-'FX-rates &amp; Forward'!M150)/'FX-rates &amp; Forward'!D149</f>
        <v>2.1685787494088143E-2</v>
      </c>
      <c r="N149" s="57">
        <f>('FX-rates &amp; Forward'!E150-'FX-rates &amp; Forward'!N150)/'FX-rates &amp; Forward'!E149</f>
        <v>-9.8872579200156123E-3</v>
      </c>
      <c r="O149" s="57">
        <f>('FX-rates &amp; Forward'!F150-'FX-rates &amp; Forward'!O150)/'FX-rates &amp; Forward'!F149</f>
        <v>1.0070485121417541E-2</v>
      </c>
      <c r="P149" s="57">
        <f>('FX-rates &amp; Forward'!G150-'FX-rates &amp; Forward'!P150)/'FX-rates &amp; Forward'!G149</f>
        <v>5.2887004055175969E-2</v>
      </c>
      <c r="Q149" s="57">
        <f>('FX-rates &amp; Forward'!H150-'FX-rates &amp; Forward'!Q150)/'FX-rates &amp; Forward'!H149</f>
        <v>-3.0128743209718468E-3</v>
      </c>
      <c r="R149" s="57">
        <f>('FX-rates &amp; Forward'!I150-'FX-rates &amp; Forward'!R150)/'FX-rates &amp; Forward'!I149</f>
        <v>4.936106579501779E-3</v>
      </c>
      <c r="S149" s="57">
        <f>('FX-rates &amp; Forward'!J150-'FX-rates &amp; Forward'!S150)/'FX-rates &amp; Forward'!J149</f>
        <v>8.3398290464087171E-3</v>
      </c>
      <c r="U149" s="57">
        <f>'Interest rate'!M149</f>
        <v>1.6924892515723933E-3</v>
      </c>
      <c r="V149" s="57">
        <f>'Interest rate'!N149</f>
        <v>1.9068322565995999E-4</v>
      </c>
      <c r="W149" s="57">
        <f>'Interest rate'!O149</f>
        <v>3.2442050589875926E-4</v>
      </c>
      <c r="X149" s="57">
        <f>'Interest rate'!P149</f>
        <v>4.2971626878696156E-4</v>
      </c>
      <c r="Y149" s="57">
        <f>'Interest rate'!Q149</f>
        <v>1.2959924893873875E-4</v>
      </c>
      <c r="Z149" s="57">
        <f>'Interest rate'!R149</f>
        <v>8.3295163273211514E-5</v>
      </c>
      <c r="AA149" s="57">
        <f>'Interest rate'!S149</f>
        <v>2.4965690741618474E-4</v>
      </c>
      <c r="AB149" s="57">
        <f>'Interest rate'!T149</f>
        <v>3.2254927088173346E-3</v>
      </c>
      <c r="AD149" s="57">
        <f>Weights!$Z148*Weights!AA148+Weights!$AI148*Weights!AJ148</f>
        <v>0.28714366902987803</v>
      </c>
      <c r="AE149" s="57">
        <f>Weights!$Z148*Weights!AB148+Weights!$AI148*Weights!AK148</f>
        <v>0.30917055884288114</v>
      </c>
      <c r="AF149" s="57">
        <f>Weights!$Z148*Weights!AC148+Weights!$AI148*Weights!AL148</f>
        <v>0.14674909062238337</v>
      </c>
      <c r="AG149" s="57">
        <f>Weights!$Z148*Weights!AD148+Weights!$AI148*Weights!AM148</f>
        <v>5.15918076290931E-2</v>
      </c>
      <c r="AH149" s="57">
        <f>Weights!$Z148*Weights!AE148+Weights!$AI148*Weights!AN148</f>
        <v>3.7875965371319806E-2</v>
      </c>
      <c r="AI149" s="57">
        <f>Weights!$Z148*Weights!AF148+Weights!$AI148*Weights!AO148</f>
        <v>2.7907454349392461E-2</v>
      </c>
      <c r="AJ149" s="57">
        <f>Weights!Z148*Weights!AG148+Weights!AI148*Weights!AP148</f>
        <v>1.5302897029943346E-2</v>
      </c>
    </row>
    <row r="150" spans="2:36" x14ac:dyDescent="0.25">
      <c r="B150" s="52">
        <f>'Monthly return GPFG'!C150</f>
        <v>40237</v>
      </c>
      <c r="C150" s="50">
        <f>'Monthly return GPFG'!P150</f>
        <v>-5.5345305392129319E-4</v>
      </c>
      <c r="E150" s="58">
        <f>(('FX-rates &amp; Forward'!D151)/('FX-rates &amp; Forward'!D150))-1</f>
        <v>-2.9355197894522789E-3</v>
      </c>
      <c r="F150" s="58">
        <f>(('FX-rates &amp; Forward'!E151)/('FX-rates &amp; Forward'!E150))-1</f>
        <v>-1.9943054609169675E-2</v>
      </c>
      <c r="G150" s="58">
        <f>(('FX-rates &amp; Forward'!F151)/('FX-rates &amp; Forward'!F150))-1</f>
        <v>-4.9459596386050686E-2</v>
      </c>
      <c r="H150" s="58">
        <f>(('FX-rates &amp; Forward'!G151)/('FX-rates &amp; Forward'!G150))-1</f>
        <v>1.2167821518312527E-2</v>
      </c>
      <c r="I150" s="58">
        <f>(('FX-rates &amp; Forward'!H151)/('FX-rates &amp; Forward'!H150))-1</f>
        <v>-1.4959559086679453E-2</v>
      </c>
      <c r="J150" s="58">
        <f>(('FX-rates &amp; Forward'!I151)/('FX-rates &amp; Forward'!I150))-1</f>
        <v>1.5007856097957406E-2</v>
      </c>
      <c r="K150" s="58">
        <f>(('FX-rates &amp; Forward'!J151)/('FX-rates &amp; Forward'!J150))-1</f>
        <v>1.048223233928125E-2</v>
      </c>
      <c r="M150" s="58">
        <f>('FX-rates &amp; Forward'!D151-'FX-rates &amp; Forward'!M151)/'FX-rates &amp; Forward'!D150</f>
        <v>-4.4370395007428424E-3</v>
      </c>
      <c r="N150" s="58">
        <f>('FX-rates &amp; Forward'!E151-'FX-rates &amp; Forward'!N151)/'FX-rates &amp; Forward'!E150</f>
        <v>-2.1310679669229338E-2</v>
      </c>
      <c r="O150" s="58">
        <f>('FX-rates &amp; Forward'!F151-'FX-rates &amp; Forward'!O151)/'FX-rates &amp; Forward'!F150</f>
        <v>-5.0721826967820141E-2</v>
      </c>
      <c r="P150" s="58">
        <f>('FX-rates &amp; Forward'!G151-'FX-rates &amp; Forward'!P151)/'FX-rates &amp; Forward'!G150</f>
        <v>1.0605134038802543E-2</v>
      </c>
      <c r="Q150" s="58">
        <f>('FX-rates &amp; Forward'!H151-'FX-rates &amp; Forward'!Q151)/'FX-rates &amp; Forward'!H150</f>
        <v>-1.6568619148058135E-2</v>
      </c>
      <c r="R150" s="58">
        <f>('FX-rates &amp; Forward'!I151-'FX-rates &amp; Forward'!R151)/'FX-rates &amp; Forward'!I150</f>
        <v>1.3565383876955066E-2</v>
      </c>
      <c r="S150" s="58">
        <f>('FX-rates &amp; Forward'!J151-'FX-rates &amp; Forward'!S151)/'FX-rates &amp; Forward'!J150</f>
        <v>1.2010307002840406E-2</v>
      </c>
      <c r="U150" s="58">
        <f>'Interest rate'!M150</f>
        <v>1.6679466871305504E-3</v>
      </c>
      <c r="V150" s="58">
        <f>'Interest rate'!N150</f>
        <v>1.9042543319991445E-4</v>
      </c>
      <c r="W150" s="58">
        <f>'Interest rate'!O150</f>
        <v>3.1819255319742723E-4</v>
      </c>
      <c r="X150" s="58">
        <f>'Interest rate'!P150</f>
        <v>4.4785353450405019E-4</v>
      </c>
      <c r="Y150" s="58">
        <f>'Interest rate'!Q150</f>
        <v>1.3063942581803545E-4</v>
      </c>
      <c r="Z150" s="58">
        <f>'Interest rate'!R150</f>
        <v>7.6359589174845866E-5</v>
      </c>
      <c r="AA150" s="58">
        <f>'Interest rate'!S150</f>
        <v>2.5519983020783066E-4</v>
      </c>
      <c r="AB150" s="58">
        <f>'Interest rate'!T150</f>
        <v>3.1933138078821255E-3</v>
      </c>
      <c r="AD150" s="58">
        <f>Weights!$Z149*Weights!AA149+Weights!$AI149*Weights!AJ149</f>
        <v>0.28714366902987803</v>
      </c>
      <c r="AE150" s="58">
        <f>Weights!$Z149*Weights!AB149+Weights!$AI149*Weights!AK149</f>
        <v>0.30917055884288114</v>
      </c>
      <c r="AF150" s="58">
        <f>Weights!$Z149*Weights!AC149+Weights!$AI149*Weights!AL149</f>
        <v>0.14674909062238337</v>
      </c>
      <c r="AG150" s="58">
        <f>Weights!$Z149*Weights!AD149+Weights!$AI149*Weights!AM149</f>
        <v>5.15918076290931E-2</v>
      </c>
      <c r="AH150" s="58">
        <f>Weights!$Z149*Weights!AE149+Weights!$AI149*Weights!AN149</f>
        <v>3.7875965371319806E-2</v>
      </c>
      <c r="AI150" s="58">
        <f>Weights!$Z149*Weights!AF149+Weights!$AI149*Weights!AO149</f>
        <v>2.7907454349392461E-2</v>
      </c>
      <c r="AJ150" s="58">
        <f>Weights!Z149*Weights!AG149+Weights!AI149*Weights!AP149</f>
        <v>1.5302897029943346E-2</v>
      </c>
    </row>
    <row r="151" spans="2:36" x14ac:dyDescent="0.25">
      <c r="B151" s="51">
        <f>'Monthly return GPFG'!C151</f>
        <v>40268</v>
      </c>
      <c r="C151" s="49">
        <f>'Monthly return GPFG'!P151</f>
        <v>4.5476411170416252E-2</v>
      </c>
      <c r="E151" s="57">
        <f>(('FX-rates &amp; Forward'!D152)/('FX-rates &amp; Forward'!D151))-1</f>
        <v>5.4314720812183026E-3</v>
      </c>
      <c r="F151" s="57">
        <f>(('FX-rates &amp; Forward'!E152)/('FX-rates &amp; Forward'!E151))-1</f>
        <v>-3.4514867465392784E-3</v>
      </c>
      <c r="G151" s="57">
        <f>(('FX-rates &amp; Forward'!F152)/('FX-rates &amp; Forward'!F151))-1</f>
        <v>1.8654644784472652E-3</v>
      </c>
      <c r="H151" s="57">
        <f>(('FX-rates &amp; Forward'!G152)/('FX-rates &amp; Forward'!G151))-1</f>
        <v>-4.3497231584015306E-2</v>
      </c>
      <c r="I151" s="57">
        <f>(('FX-rates &amp; Forward'!H152)/('FX-rates &amp; Forward'!H151))-1</f>
        <v>2.4178898415927907E-2</v>
      </c>
      <c r="J151" s="57">
        <f>(('FX-rates &amp; Forward'!I152)/('FX-rates &amp; Forward'!I151))-1</f>
        <v>4.1422013451478668E-2</v>
      </c>
      <c r="K151" s="57">
        <f>(('FX-rates &amp; Forward'!J152)/('FX-rates &amp; Forward'!J151))-1</f>
        <v>3.0005461723523474E-2</v>
      </c>
      <c r="M151" s="57">
        <f>('FX-rates &amp; Forward'!D152-'FX-rates &amp; Forward'!M152)/'FX-rates &amp; Forward'!D151</f>
        <v>3.9542321313449568E-3</v>
      </c>
      <c r="N151" s="57">
        <f>('FX-rates &amp; Forward'!E152-'FX-rates &amp; Forward'!N152)/'FX-rates &amp; Forward'!E151</f>
        <v>-4.8008115353727881E-3</v>
      </c>
      <c r="O151" s="57">
        <f>('FX-rates &amp; Forward'!F152-'FX-rates &amp; Forward'!O152)/'FX-rates &amp; Forward'!F151</f>
        <v>6.4591750424374103E-4</v>
      </c>
      <c r="P151" s="57">
        <f>('FX-rates &amp; Forward'!G152-'FX-rates &amp; Forward'!P152)/'FX-rates &amp; Forward'!G151</f>
        <v>-4.5034338038623084E-2</v>
      </c>
      <c r="Q151" s="57">
        <f>('FX-rates &amp; Forward'!H152-'FX-rates &amp; Forward'!Q152)/'FX-rates &amp; Forward'!H151</f>
        <v>2.2587432841629607E-2</v>
      </c>
      <c r="R151" s="57">
        <f>('FX-rates &amp; Forward'!I152-'FX-rates &amp; Forward'!R152)/'FX-rates &amp; Forward'!I151</f>
        <v>4.0009627035329579E-2</v>
      </c>
      <c r="S151" s="57">
        <f>('FX-rates &amp; Forward'!J152-'FX-rates &amp; Forward'!S152)/'FX-rates &amp; Forward'!J151</f>
        <v>3.1525973373428398E-2</v>
      </c>
      <c r="U151" s="57">
        <f>'Interest rate'!M151</f>
        <v>1.6761282769228725E-3</v>
      </c>
      <c r="V151" s="57">
        <f>'Interest rate'!N151</f>
        <v>2.0695593490827058E-4</v>
      </c>
      <c r="W151" s="57">
        <f>'Interest rate'!O151</f>
        <v>3.0418225268569188E-4</v>
      </c>
      <c r="X151" s="57">
        <f>'Interest rate'!P151</f>
        <v>4.5510908650969739E-4</v>
      </c>
      <c r="Y151" s="57">
        <f>'Interest rate'!Q151</f>
        <v>1.2907499528136412E-4</v>
      </c>
      <c r="Z151" s="57">
        <f>'Interest rate'!R151</f>
        <v>7.1496878378596307E-5</v>
      </c>
      <c r="AA151" s="57">
        <f>'Interest rate'!S151</f>
        <v>2.731974565992612E-4</v>
      </c>
      <c r="AB151" s="57">
        <f>'Interest rate'!T151</f>
        <v>3.3139261897998651E-3</v>
      </c>
      <c r="AD151" s="57">
        <f>Weights!$Z150*Weights!AA150+Weights!$AI150*Weights!AJ150</f>
        <v>0.28714366902987803</v>
      </c>
      <c r="AE151" s="57">
        <f>Weights!$Z150*Weights!AB150+Weights!$AI150*Weights!AK150</f>
        <v>0.30917055884288114</v>
      </c>
      <c r="AF151" s="57">
        <f>Weights!$Z150*Weights!AC150+Weights!$AI150*Weights!AL150</f>
        <v>0.14674909062238337</v>
      </c>
      <c r="AG151" s="57">
        <f>Weights!$Z150*Weights!AD150+Weights!$AI150*Weights!AM150</f>
        <v>5.15918076290931E-2</v>
      </c>
      <c r="AH151" s="57">
        <f>Weights!$Z150*Weights!AE150+Weights!$AI150*Weights!AN150</f>
        <v>3.7875965371319806E-2</v>
      </c>
      <c r="AI151" s="57">
        <f>Weights!$Z150*Weights!AF150+Weights!$AI150*Weights!AO150</f>
        <v>2.7907454349392461E-2</v>
      </c>
      <c r="AJ151" s="57">
        <f>Weights!Z150*Weights!AG150+Weights!AI150*Weights!AP150</f>
        <v>1.5302897029943346E-2</v>
      </c>
    </row>
    <row r="152" spans="2:36" x14ac:dyDescent="0.25">
      <c r="B152" s="52">
        <f>'Monthly return GPFG'!C152</f>
        <v>40298</v>
      </c>
      <c r="C152" s="50">
        <f>'Monthly return GPFG'!P152</f>
        <v>-7.061440157309252E-3</v>
      </c>
      <c r="E152" s="58">
        <f>(('FX-rates &amp; Forward'!D153)/('FX-rates &amp; Forward'!D152))-1</f>
        <v>-6.2604129853083279E-3</v>
      </c>
      <c r="F152" s="58">
        <f>(('FX-rates &amp; Forward'!E153)/('FX-rates &amp; Forward'!E152))-1</f>
        <v>-2.2038945020992462E-2</v>
      </c>
      <c r="G152" s="58">
        <f>(('FX-rates &amp; Forward'!F153)/('FX-rates &amp; Forward'!F152))-1</f>
        <v>-5.8741382749982751E-4</v>
      </c>
      <c r="H152" s="58">
        <f>(('FX-rates &amp; Forward'!G153)/('FX-rates &amp; Forward'!G152))-1</f>
        <v>-1.0114356723766482E-2</v>
      </c>
      <c r="I152" s="58">
        <f>(('FX-rates &amp; Forward'!H153)/('FX-rates &amp; Forward'!H152))-1</f>
        <v>-2.8060093297149646E-2</v>
      </c>
      <c r="J152" s="58">
        <f>(('FX-rates &amp; Forward'!I153)/('FX-rates &amp; Forward'!I152))-1</f>
        <v>-8.6622245002562215E-3</v>
      </c>
      <c r="K152" s="58">
        <f>(('FX-rates &amp; Forward'!J153)/('FX-rates &amp; Forward'!J152))-1</f>
        <v>1.4696870172141718E-3</v>
      </c>
      <c r="M152" s="58">
        <f>('FX-rates &amp; Forward'!D153-'FX-rates &amp; Forward'!M153)/'FX-rates &amp; Forward'!D152</f>
        <v>-7.7292813363001155E-3</v>
      </c>
      <c r="N152" s="58">
        <f>('FX-rates &amp; Forward'!E153-'FX-rates &amp; Forward'!N153)/'FX-rates &amp; Forward'!E152</f>
        <v>-2.3410473850500754E-2</v>
      </c>
      <c r="O152" s="58">
        <f>('FX-rates &amp; Forward'!F153-'FX-rates &amp; Forward'!O153)/'FX-rates &amp; Forward'!F152</f>
        <v>-1.807877573772231E-3</v>
      </c>
      <c r="P152" s="58">
        <f>('FX-rates &amp; Forward'!G153-'FX-rates &amp; Forward'!P153)/'FX-rates &amp; Forward'!G152</f>
        <v>-1.1661210345283977E-2</v>
      </c>
      <c r="Q152" s="58">
        <f>('FX-rates &amp; Forward'!H153-'FX-rates &amp; Forward'!Q153)/'FX-rates &amp; Forward'!H152</f>
        <v>-2.9664609977759882E-2</v>
      </c>
      <c r="R152" s="58">
        <f>('FX-rates &amp; Forward'!I153-'FX-rates &amp; Forward'!R153)/'FX-rates &amp; Forward'!I152</f>
        <v>-1.0064772148129703E-2</v>
      </c>
      <c r="S152" s="58">
        <f>('FX-rates &amp; Forward'!J153-'FX-rates &amp; Forward'!S153)/'FX-rates &amp; Forward'!J152</f>
        <v>3.102075315756733E-3</v>
      </c>
      <c r="U152" s="58">
        <f>'Interest rate'!M152</f>
        <v>1.7660772833825167E-3</v>
      </c>
      <c r="V152" s="58">
        <f>'Interest rate'!N152</f>
        <v>2.3303442347044623E-4</v>
      </c>
      <c r="W152" s="58">
        <f>'Interest rate'!O152</f>
        <v>3.1248737421063488E-4</v>
      </c>
      <c r="X152" s="58">
        <f>'Interest rate'!P152</f>
        <v>4.6029126930569042E-4</v>
      </c>
      <c r="Y152" s="58">
        <f>'Interest rate'!Q152</f>
        <v>1.3084745976588152E-4</v>
      </c>
      <c r="Z152" s="58">
        <f>'Interest rate'!R152</f>
        <v>7.0114622015227113E-5</v>
      </c>
      <c r="AA152" s="58">
        <f>'Interest rate'!S152</f>
        <v>2.8428009508929541E-4</v>
      </c>
      <c r="AB152" s="58">
        <f>'Interest rate'!T152</f>
        <v>3.5546735478100278E-3</v>
      </c>
      <c r="AD152" s="58">
        <f>Weights!$Z151*Weights!AA151+Weights!$AI151*Weights!AJ151</f>
        <v>0.28714366902987803</v>
      </c>
      <c r="AE152" s="58">
        <f>Weights!$Z151*Weights!AB151+Weights!$AI151*Weights!AK151</f>
        <v>0.30917055884288114</v>
      </c>
      <c r="AF152" s="58">
        <f>Weights!$Z151*Weights!AC151+Weights!$AI151*Weights!AL151</f>
        <v>0.14674909062238337</v>
      </c>
      <c r="AG152" s="58">
        <f>Weights!$Z151*Weights!AD151+Weights!$AI151*Weights!AM151</f>
        <v>5.15918076290931E-2</v>
      </c>
      <c r="AH152" s="58">
        <f>Weights!$Z151*Weights!AE151+Weights!$AI151*Weights!AN151</f>
        <v>3.7875965371319806E-2</v>
      </c>
      <c r="AI152" s="58">
        <f>Weights!$Z151*Weights!AF151+Weights!$AI151*Weights!AO151</f>
        <v>2.7907454349392461E-2</v>
      </c>
      <c r="AJ152" s="58">
        <f>Weights!Z151*Weights!AG151+Weights!AI151*Weights!AP151</f>
        <v>1.5302897029943346E-2</v>
      </c>
    </row>
    <row r="153" spans="2:36" x14ac:dyDescent="0.25">
      <c r="B153" s="51">
        <f>'Monthly return GPFG'!C153</f>
        <v>40329</v>
      </c>
      <c r="C153" s="49">
        <f>'Monthly return GPFG'!P153</f>
        <v>1.0333625943909084E-2</v>
      </c>
      <c r="E153" s="57">
        <f>(('FX-rates &amp; Forward'!D154)/('FX-rates &amp; Forward'!D153))-1</f>
        <v>9.4057477688021862E-2</v>
      </c>
      <c r="F153" s="57">
        <f>(('FX-rates &amp; Forward'!E154)/('FX-rates &amp; Forward'!E153))-1</f>
        <v>1.3159570944482724E-2</v>
      </c>
      <c r="G153" s="57">
        <f>(('FX-rates &amp; Forward'!F154)/('FX-rates &amp; Forward'!F153))-1</f>
        <v>4.1908331762279261E-2</v>
      </c>
      <c r="H153" s="57">
        <f>(('FX-rates &amp; Forward'!G154)/('FX-rates &amp; Forward'!G153))-1</f>
        <v>0.1247258859049738</v>
      </c>
      <c r="I153" s="57">
        <f>(('FX-rates &amp; Forward'!H154)/('FX-rates &amp; Forward'!H153))-1</f>
        <v>2.1205540449294791E-2</v>
      </c>
      <c r="J153" s="57">
        <f>(('FX-rates &amp; Forward'!I154)/('FX-rates &amp; Forward'!I153))-1</f>
        <v>6.6111714320183479E-2</v>
      </c>
      <c r="K153" s="57">
        <f>(('FX-rates &amp; Forward'!J154)/('FX-rates &amp; Forward'!J153))-1</f>
        <v>1.5573042147980498E-3</v>
      </c>
      <c r="M153" s="57">
        <f>('FX-rates &amp; Forward'!D154-'FX-rates &amp; Forward'!M154)/'FX-rates &amp; Forward'!D153</f>
        <v>9.252479199663638E-2</v>
      </c>
      <c r="N153" s="57">
        <f>('FX-rates &amp; Forward'!E154-'FX-rates &amp; Forward'!N154)/'FX-rates &amp; Forward'!E153</f>
        <v>1.1706435121908276E-2</v>
      </c>
      <c r="O153" s="57">
        <f>('FX-rates &amp; Forward'!F154-'FX-rates &amp; Forward'!O154)/'FX-rates &amp; Forward'!F153</f>
        <v>4.0603146513577139E-2</v>
      </c>
      <c r="P153" s="57">
        <f>('FX-rates &amp; Forward'!G154-'FX-rates &amp; Forward'!P154)/'FX-rates &amp; Forward'!G153</f>
        <v>0.12309087001903231</v>
      </c>
      <c r="Q153" s="57">
        <f>('FX-rates &amp; Forward'!H154-'FX-rates &amp; Forward'!Q154)/'FX-rates &amp; Forward'!H153</f>
        <v>1.9509696691371571E-2</v>
      </c>
      <c r="R153" s="57">
        <f>('FX-rates &amp; Forward'!I154-'FX-rates &amp; Forward'!R154)/'FX-rates &amp; Forward'!I153</f>
        <v>6.4630338257618256E-2</v>
      </c>
      <c r="S153" s="57">
        <f>('FX-rates &amp; Forward'!J154-'FX-rates &amp; Forward'!S154)/'FX-rates &amp; Forward'!J153</f>
        <v>3.3395651235180656E-3</v>
      </c>
      <c r="U153" s="57">
        <f>'Interest rate'!M153</f>
        <v>1.9620218377029985E-3</v>
      </c>
      <c r="V153" s="57">
        <f>'Interest rate'!N153</f>
        <v>2.9223815819179322E-4</v>
      </c>
      <c r="W153" s="57">
        <f>'Interest rate'!O153</f>
        <v>3.2545845654929906E-4</v>
      </c>
      <c r="X153" s="57">
        <f>'Interest rate'!P153</f>
        <v>4.7039774915402788E-4</v>
      </c>
      <c r="Y153" s="57">
        <f>'Interest rate'!Q153</f>
        <v>1.3480001433840982E-4</v>
      </c>
      <c r="Z153" s="57">
        <f>'Interest rate'!R153</f>
        <v>3.0553198571814377E-5</v>
      </c>
      <c r="AA153" s="57">
        <f>'Interest rate'!S153</f>
        <v>3.7699233914723074E-4</v>
      </c>
      <c r="AB153" s="57">
        <f>'Interest rate'!T153</f>
        <v>3.8347448817659391E-3</v>
      </c>
      <c r="AD153" s="57">
        <f>Weights!$Z152*Weights!AA152+Weights!$AI152*Weights!AJ152</f>
        <v>0.28714366902987803</v>
      </c>
      <c r="AE153" s="57">
        <f>Weights!$Z152*Weights!AB152+Weights!$AI152*Weights!AK152</f>
        <v>0.30917055884288114</v>
      </c>
      <c r="AF153" s="57">
        <f>Weights!$Z152*Weights!AC152+Weights!$AI152*Weights!AL152</f>
        <v>0.14674909062238337</v>
      </c>
      <c r="AG153" s="57">
        <f>Weights!$Z152*Weights!AD152+Weights!$AI152*Weights!AM152</f>
        <v>5.15918076290931E-2</v>
      </c>
      <c r="AH153" s="57">
        <f>Weights!$Z152*Weights!AE152+Weights!$AI152*Weights!AN152</f>
        <v>3.7875965371319806E-2</v>
      </c>
      <c r="AI153" s="57">
        <f>Weights!$Z152*Weights!AF152+Weights!$AI152*Weights!AO152</f>
        <v>2.7907454349392461E-2</v>
      </c>
      <c r="AJ153" s="57">
        <f>Weights!Z152*Weights!AG152+Weights!AI152*Weights!AP152</f>
        <v>1.5302897029943346E-2</v>
      </c>
    </row>
    <row r="154" spans="2:36" x14ac:dyDescent="0.25">
      <c r="B154" s="52">
        <f>'Monthly return GPFG'!C154</f>
        <v>40359</v>
      </c>
      <c r="C154" s="50">
        <f>'Monthly return GPFG'!P154</f>
        <v>-1.0829439082248428E-2</v>
      </c>
      <c r="E154" s="58">
        <f>(('FX-rates &amp; Forward'!D155)/('FX-rates &amp; Forward'!D154))-1</f>
        <v>6.083308824667677E-3</v>
      </c>
      <c r="F154" s="58">
        <f>(('FX-rates &amp; Forward'!E155)/('FX-rates &amp; Forward'!E154))-1</f>
        <v>3.5206397505360698E-4</v>
      </c>
      <c r="G154" s="58">
        <f>(('FX-rates &amp; Forward'!F155)/('FX-rates &amp; Forward'!F154))-1</f>
        <v>3.4240888964577554E-2</v>
      </c>
      <c r="H154" s="58">
        <f>(('FX-rates &amp; Forward'!G155)/('FX-rates &amp; Forward'!G154))-1</f>
        <v>3.8387092216617846E-2</v>
      </c>
      <c r="I154" s="58">
        <f>(('FX-rates &amp; Forward'!H155)/('FX-rates &amp; Forward'!H154))-1</f>
        <v>7.828946192748254E-2</v>
      </c>
      <c r="J154" s="58">
        <f>(('FX-rates &amp; Forward'!I155)/('FX-rates &amp; Forward'!I154))-1</f>
        <v>-1.1348389078387866E-2</v>
      </c>
      <c r="K154" s="58">
        <f>(('FX-rates &amp; Forward'!J155)/('FX-rates &amp; Forward'!J154))-1</f>
        <v>-4.5731846743279903E-5</v>
      </c>
      <c r="M154" s="58">
        <f>('FX-rates &amp; Forward'!D155-'FX-rates &amp; Forward'!M155)/'FX-rates &amp; Forward'!D154</f>
        <v>4.414012977100301E-3</v>
      </c>
      <c r="N154" s="58">
        <f>('FX-rates &amp; Forward'!E155-'FX-rates &amp; Forward'!N155)/'FX-rates &amp; Forward'!E154</f>
        <v>-1.2839669460015738E-3</v>
      </c>
      <c r="O154" s="58">
        <f>('FX-rates &amp; Forward'!F155-'FX-rates &amp; Forward'!O155)/'FX-rates &amp; Forward'!F154</f>
        <v>3.2749966202740032E-2</v>
      </c>
      <c r="P154" s="58">
        <f>('FX-rates &amp; Forward'!G155-'FX-rates &amp; Forward'!P155)/'FX-rates &amp; Forward'!G154</f>
        <v>3.6560116669583129E-2</v>
      </c>
      <c r="Q154" s="58">
        <f>('FX-rates &amp; Forward'!H155-'FX-rates &amp; Forward'!Q155)/'FX-rates &amp; Forward'!H154</f>
        <v>7.6358052299093315E-2</v>
      </c>
      <c r="R154" s="58">
        <f>('FX-rates &amp; Forward'!I155-'FX-rates &amp; Forward'!R155)/'FX-rates &amp; Forward'!I154</f>
        <v>-1.2932821258149946E-2</v>
      </c>
      <c r="S154" s="58">
        <f>('FX-rates &amp; Forward'!J155-'FX-rates &amp; Forward'!S155)/'FX-rates &amp; Forward'!J154</f>
        <v>1.8198372159050676E-3</v>
      </c>
      <c r="U154" s="58">
        <f>'Interest rate'!M154</f>
        <v>2.1168462230236607E-3</v>
      </c>
      <c r="V154" s="58">
        <f>'Interest rate'!N154</f>
        <v>2.8990397595340944E-4</v>
      </c>
      <c r="W154" s="58">
        <f>'Interest rate'!O154</f>
        <v>3.7526616118666034E-4</v>
      </c>
      <c r="X154" s="58">
        <f>'Interest rate'!P154</f>
        <v>4.7272730345326863E-4</v>
      </c>
      <c r="Y154" s="58">
        <f>'Interest rate'!Q154</f>
        <v>1.3167959079729563E-4</v>
      </c>
      <c r="Z154" s="58">
        <f>'Interest rate'!R154</f>
        <v>5.3459278779088848E-5</v>
      </c>
      <c r="AA154" s="58">
        <f>'Interest rate'!S154</f>
        <v>5.7732993003623001E-4</v>
      </c>
      <c r="AB154" s="58">
        <f>'Interest rate'!T154</f>
        <v>3.7748019212942019E-3</v>
      </c>
      <c r="AD154" s="58">
        <f>Weights!$Z153*Weights!AA153+Weights!$AI153*Weights!AJ153</f>
        <v>0.28714366902987803</v>
      </c>
      <c r="AE154" s="58">
        <f>Weights!$Z153*Weights!AB153+Weights!$AI153*Weights!AK153</f>
        <v>0.30917055884288114</v>
      </c>
      <c r="AF154" s="58">
        <f>Weights!$Z153*Weights!AC153+Weights!$AI153*Weights!AL153</f>
        <v>0.14674909062238337</v>
      </c>
      <c r="AG154" s="58">
        <f>Weights!$Z153*Weights!AD153+Weights!$AI153*Weights!AM153</f>
        <v>5.15918076290931E-2</v>
      </c>
      <c r="AH154" s="58">
        <f>Weights!$Z153*Weights!AE153+Weights!$AI153*Weights!AN153</f>
        <v>3.7875965371319806E-2</v>
      </c>
      <c r="AI154" s="58">
        <f>Weights!$Z153*Weights!AF153+Weights!$AI153*Weights!AO153</f>
        <v>2.7907454349392461E-2</v>
      </c>
      <c r="AJ154" s="58">
        <f>Weights!Z153*Weights!AG153+Weights!AI153*Weights!AP153</f>
        <v>1.5302897029943346E-2</v>
      </c>
    </row>
    <row r="155" spans="2:36" x14ac:dyDescent="0.25">
      <c r="B155" s="51">
        <f>'Monthly return GPFG'!C155</f>
        <v>40390</v>
      </c>
      <c r="C155" s="49">
        <f>'Monthly return GPFG'!P155</f>
        <v>1.2863495337913696E-3</v>
      </c>
      <c r="E155" s="57">
        <f>(('FX-rates &amp; Forward'!D156)/('FX-rates &amp; Forward'!D155))-1</f>
        <v>-6.5204012554618718E-2</v>
      </c>
      <c r="F155" s="57">
        <f>(('FX-rates &amp; Forward'!E156)/('FX-rates &amp; Forward'!E155))-1</f>
        <v>-3.029198456491411E-3</v>
      </c>
      <c r="G155" s="57">
        <f>(('FX-rates &amp; Forward'!F156)/('FX-rates &amp; Forward'!F155))-1</f>
        <v>-1.8483261122374528E-2</v>
      </c>
      <c r="H155" s="57">
        <f>(('FX-rates &amp; Forward'!G156)/('FX-rates &amp; Forward'!G155))-1</f>
        <v>-4.3947969957548683E-2</v>
      </c>
      <c r="I155" s="57">
        <f>(('FX-rates &amp; Forward'!H156)/('FX-rates &amp; Forward'!H155))-1</f>
        <v>-3.2814053695724099E-2</v>
      </c>
      <c r="J155" s="57">
        <f>(('FX-rates &amp; Forward'!I156)/('FX-rates &amp; Forward'!I155))-1</f>
        <v>-3.4828392497996963E-2</v>
      </c>
      <c r="K155" s="57">
        <f>(('FX-rates &amp; Forward'!J156)/('FX-rates &amp; Forward'!J155))-1</f>
        <v>5.3325771988876891E-3</v>
      </c>
      <c r="M155" s="57">
        <f>('FX-rates &amp; Forward'!D156-'FX-rates &amp; Forward'!M156)/'FX-rates &amp; Forward'!D155</f>
        <v>-6.7030425317367248E-2</v>
      </c>
      <c r="N155" s="57">
        <f>('FX-rates &amp; Forward'!E156-'FX-rates &amp; Forward'!N156)/'FX-rates &amp; Forward'!E155</f>
        <v>-4.7701252074296169E-3</v>
      </c>
      <c r="O155" s="57">
        <f>('FX-rates &amp; Forward'!F156-'FX-rates &amp; Forward'!O156)/'FX-rates &amp; Forward'!F155</f>
        <v>-2.0126603189280945E-2</v>
      </c>
      <c r="P155" s="57">
        <f>('FX-rates &amp; Forward'!G156-'FX-rates &amp; Forward'!P156)/'FX-rates &amp; Forward'!G155</f>
        <v>-4.5932875218262587E-2</v>
      </c>
      <c r="Q155" s="57">
        <f>('FX-rates &amp; Forward'!H156-'FX-rates &amp; Forward'!Q156)/'FX-rates &amp; Forward'!H155</f>
        <v>-3.487733033868743E-2</v>
      </c>
      <c r="R155" s="57">
        <f>('FX-rates &amp; Forward'!I156-'FX-rates &amp; Forward'!R156)/'FX-rates &amp; Forward'!I155</f>
        <v>-3.6367020494990646E-2</v>
      </c>
      <c r="S155" s="57">
        <f>('FX-rates &amp; Forward'!J156-'FX-rates &amp; Forward'!S156)/'FX-rates &amp; Forward'!J155</f>
        <v>6.9842979783862934E-3</v>
      </c>
      <c r="U155" s="57">
        <f>'Interest rate'!M155</f>
        <v>2.067982733513718E-3</v>
      </c>
      <c r="V155" s="57">
        <f>'Interest rate'!N155</f>
        <v>2.538120536601518E-4</v>
      </c>
      <c r="W155" s="57">
        <f>'Interest rate'!O155</f>
        <v>4.8723386116922285E-4</v>
      </c>
      <c r="X155" s="57">
        <f>'Interest rate'!P155</f>
        <v>4.7583604631973309E-4</v>
      </c>
      <c r="Y155" s="57">
        <f>'Interest rate'!Q155</f>
        <v>1.2907499528136412E-4</v>
      </c>
      <c r="Z155" s="57">
        <f>'Interest rate'!R155</f>
        <v>1.0965883798452758E-4</v>
      </c>
      <c r="AA155" s="57">
        <f>'Interest rate'!S155</f>
        <v>7.0490235477760343E-4</v>
      </c>
      <c r="AB155" s="57">
        <f>'Interest rate'!T155</f>
        <v>3.8746849921291737E-3</v>
      </c>
      <c r="AD155" s="57">
        <f>Weights!$Z154*Weights!AA154+Weights!$AI154*Weights!AJ154</f>
        <v>0.28714366902987803</v>
      </c>
      <c r="AE155" s="57">
        <f>Weights!$Z154*Weights!AB154+Weights!$AI154*Weights!AK154</f>
        <v>0.30917055884288114</v>
      </c>
      <c r="AF155" s="57">
        <f>Weights!$Z154*Weights!AC154+Weights!$AI154*Weights!AL154</f>
        <v>0.14674909062238337</v>
      </c>
      <c r="AG155" s="57">
        <f>Weights!$Z154*Weights!AD154+Weights!$AI154*Weights!AM154</f>
        <v>5.15918076290931E-2</v>
      </c>
      <c r="AH155" s="57">
        <f>Weights!$Z154*Weights!AE154+Weights!$AI154*Weights!AN154</f>
        <v>3.7875965371319806E-2</v>
      </c>
      <c r="AI155" s="57">
        <f>Weights!$Z154*Weights!AF154+Weights!$AI154*Weights!AO154</f>
        <v>2.7907454349392461E-2</v>
      </c>
      <c r="AJ155" s="57">
        <f>Weights!Z154*Weights!AG154+Weights!AI154*Weights!AP154</f>
        <v>1.5302897029943346E-2</v>
      </c>
    </row>
    <row r="156" spans="2:36" x14ac:dyDescent="0.25">
      <c r="B156" s="52">
        <f>'Monthly return GPFG'!C156</f>
        <v>40421</v>
      </c>
      <c r="C156" s="50">
        <f>'Monthly return GPFG'!P156</f>
        <v>1.5411911782420483E-2</v>
      </c>
      <c r="E156" s="58">
        <f>(('FX-rates &amp; Forward'!D157)/('FX-rates &amp; Forward'!D156))-1</f>
        <v>3.7311958918990085E-2</v>
      </c>
      <c r="F156" s="58">
        <f>(('FX-rates &amp; Forward'!E157)/('FX-rates &amp; Forward'!E156))-1</f>
        <v>7.413197508762126E-3</v>
      </c>
      <c r="G156" s="58">
        <f>(('FX-rates &amp; Forward'!F157)/('FX-rates &amp; Forward'!F156))-1</f>
        <v>1.4228345548530585E-2</v>
      </c>
      <c r="H156" s="58">
        <f>(('FX-rates &amp; Forward'!G157)/('FX-rates &amp; Forward'!G156))-1</f>
        <v>6.5437053482480856E-2</v>
      </c>
      <c r="I156" s="58">
        <f>(('FX-rates &amp; Forward'!H157)/('FX-rates &amp; Forward'!H156))-1</f>
        <v>6.3862234407128238E-2</v>
      </c>
      <c r="J156" s="58">
        <f>(('FX-rates &amp; Forward'!I157)/('FX-rates &amp; Forward'!I156))-1</f>
        <v>1.8635539668288015E-3</v>
      </c>
      <c r="K156" s="58">
        <f>(('FX-rates &amp; Forward'!J157)/('FX-rates &amp; Forward'!J156))-1</f>
        <v>2.1208068346207476E-2</v>
      </c>
      <c r="M156" s="58">
        <f>('FX-rates &amp; Forward'!D157-'FX-rates &amp; Forward'!M157)/'FX-rates &amp; Forward'!D156</f>
        <v>3.5498248580682283E-2</v>
      </c>
      <c r="N156" s="58">
        <f>('FX-rates &amp; Forward'!E157-'FX-rates &amp; Forward'!N157)/'FX-rates &amp; Forward'!E156</f>
        <v>5.8332184557121575E-3</v>
      </c>
      <c r="O156" s="58">
        <f>('FX-rates &amp; Forward'!F157-'FX-rates &amp; Forward'!O157)/'FX-rates &amp; Forward'!F156</f>
        <v>1.2636956101799103E-2</v>
      </c>
      <c r="P156" s="58">
        <f>('FX-rates &amp; Forward'!G157-'FX-rates &amp; Forward'!P157)/'FX-rates &amp; Forward'!G156</f>
        <v>6.3498395976457095E-2</v>
      </c>
      <c r="Q156" s="58">
        <f>('FX-rates &amp; Forward'!H157-'FX-rates &amp; Forward'!Q157)/'FX-rates &amp; Forward'!H156</f>
        <v>6.1904125235575418E-2</v>
      </c>
      <c r="R156" s="58">
        <f>('FX-rates &amp; Forward'!I157-'FX-rates &amp; Forward'!R157)/'FX-rates &amp; Forward'!I156</f>
        <v>5.0143374984114514E-4</v>
      </c>
      <c r="S156" s="58">
        <f>('FX-rates &amp; Forward'!J157-'FX-rates &amp; Forward'!S157)/'FX-rates &amp; Forward'!J156</f>
        <v>2.3007797222356501E-2</v>
      </c>
      <c r="U156" s="58">
        <f>'Interest rate'!M156</f>
        <v>2.051689077593899E-3</v>
      </c>
      <c r="V156" s="58">
        <f>'Interest rate'!N156</f>
        <v>2.1458822084552409E-4</v>
      </c>
      <c r="W156" s="58">
        <f>'Interest rate'!O156</f>
        <v>4.7790848253437268E-4</v>
      </c>
      <c r="X156" s="58">
        <f>'Interest rate'!P156</f>
        <v>4.7272730345326863E-4</v>
      </c>
      <c r="Y156" s="58">
        <f>'Interest rate'!Q156</f>
        <v>1.2335793774798098E-4</v>
      </c>
      <c r="Z156" s="58">
        <f>'Interest rate'!R156</f>
        <v>1.0549709879414948E-4</v>
      </c>
      <c r="AA156" s="58">
        <f>'Interest rate'!S156</f>
        <v>7.331448393967932E-4</v>
      </c>
      <c r="AB156" s="58">
        <f>'Interest rate'!T156</f>
        <v>3.8826709170549645E-3</v>
      </c>
      <c r="AD156" s="58">
        <f>Weights!$Z155*Weights!AA155+Weights!$AI155*Weights!AJ155</f>
        <v>0.28714366902987803</v>
      </c>
      <c r="AE156" s="58">
        <f>Weights!$Z155*Weights!AB155+Weights!$AI155*Weights!AK155</f>
        <v>0.30917055884288114</v>
      </c>
      <c r="AF156" s="58">
        <f>Weights!$Z155*Weights!AC155+Weights!$AI155*Weights!AL155</f>
        <v>0.14674909062238337</v>
      </c>
      <c r="AG156" s="58">
        <f>Weights!$Z155*Weights!AD155+Weights!$AI155*Weights!AM155</f>
        <v>5.15918076290931E-2</v>
      </c>
      <c r="AH156" s="58">
        <f>Weights!$Z155*Weights!AE155+Weights!$AI155*Weights!AN155</f>
        <v>3.7875965371319806E-2</v>
      </c>
      <c r="AI156" s="58">
        <f>Weights!$Z155*Weights!AF155+Weights!$AI155*Weights!AO155</f>
        <v>2.7907454349392461E-2</v>
      </c>
      <c r="AJ156" s="58">
        <f>Weights!Z155*Weights!AG155+Weights!AI155*Weights!AP155</f>
        <v>1.5302897029943346E-2</v>
      </c>
    </row>
    <row r="157" spans="2:36" x14ac:dyDescent="0.25">
      <c r="B157" s="51">
        <f>'Monthly return GPFG'!C157</f>
        <v>40451</v>
      </c>
      <c r="C157" s="49">
        <f>'Monthly return GPFG'!P157</f>
        <v>8.5967915389062108E-4</v>
      </c>
      <c r="E157" s="57">
        <f>(('FX-rates &amp; Forward'!D158)/('FX-rates &amp; Forward'!D157))-1</f>
        <v>-6.7544625148750481E-2</v>
      </c>
      <c r="F157" s="57">
        <f>(('FX-rates &amp; Forward'!E158)/('FX-rates &amp; Forward'!E157))-1</f>
        <v>2.8158085750757955E-3</v>
      </c>
      <c r="G157" s="57">
        <f>(('FX-rates &amp; Forward'!F158)/('FX-rates &amp; Forward'!F157))-1</f>
        <v>-4.5280678176367273E-2</v>
      </c>
      <c r="H157" s="57">
        <f>(('FX-rates &amp; Forward'!G158)/('FX-rates &amp; Forward'!G157))-1</f>
        <v>-6.0108997649070184E-2</v>
      </c>
      <c r="I157" s="57">
        <f>(('FX-rates &amp; Forward'!H158)/('FX-rates &amp; Forward'!H157))-1</f>
        <v>-3.6642131202989314E-2</v>
      </c>
      <c r="J157" s="57">
        <f>(('FX-rates &amp; Forward'!I158)/('FX-rates &amp; Forward'!I157))-1</f>
        <v>-3.4496169910546826E-2</v>
      </c>
      <c r="K157" s="57">
        <f>(('FX-rates &amp; Forward'!J158)/('FX-rates &amp; Forward'!J157))-1</f>
        <v>1.2829422141444446E-2</v>
      </c>
      <c r="M157" s="57">
        <f>('FX-rates &amp; Forward'!D158-'FX-rates &amp; Forward'!M158)/'FX-rates &amp; Forward'!D157</f>
        <v>-6.9381331869871374E-2</v>
      </c>
      <c r="N157" s="57">
        <f>('FX-rates &amp; Forward'!E158-'FX-rates &amp; Forward'!N158)/'FX-rates &amp; Forward'!E157</f>
        <v>1.2427797438378453E-3</v>
      </c>
      <c r="O157" s="57">
        <f>('FX-rates &amp; Forward'!F158-'FX-rates &amp; Forward'!O158)/'FX-rates &amp; Forward'!F157</f>
        <v>-4.6858893884851843E-2</v>
      </c>
      <c r="P157" s="57">
        <f>('FX-rates &amp; Forward'!G158-'FX-rates &amp; Forward'!P158)/'FX-rates &amp; Forward'!G157</f>
        <v>-6.2037090943303633E-2</v>
      </c>
      <c r="Q157" s="57">
        <f>('FX-rates &amp; Forward'!H158-'FX-rates &amp; Forward'!Q158)/'FX-rates &amp; Forward'!H157</f>
        <v>-3.858811788583974E-2</v>
      </c>
      <c r="R157" s="57">
        <f>('FX-rates &amp; Forward'!I158-'FX-rates &amp; Forward'!R158)/'FX-rates &amp; Forward'!I157</f>
        <v>-3.5813748173040311E-2</v>
      </c>
      <c r="S157" s="57">
        <f>('FX-rates &amp; Forward'!J158-'FX-rates &amp; Forward'!S158)/'FX-rates &amp; Forward'!J157</f>
        <v>1.4653322376507167E-2</v>
      </c>
      <c r="U157" s="57">
        <f>'Interest rate'!M157</f>
        <v>1.9864852944315725E-3</v>
      </c>
      <c r="V157" s="57">
        <f>'Interest rate'!N157</f>
        <v>2.1329127626068534E-4</v>
      </c>
      <c r="W157" s="57">
        <f>'Interest rate'!O157</f>
        <v>5.038099516492256E-4</v>
      </c>
      <c r="X157" s="57">
        <f>'Interest rate'!P157</f>
        <v>4.7247030928776468E-4</v>
      </c>
      <c r="Y157" s="57">
        <f>'Interest rate'!Q157</f>
        <v>1.1659187244639213E-4</v>
      </c>
      <c r="Z157" s="57">
        <f>'Interest rate'!R157</f>
        <v>1.1867251194352946E-4</v>
      </c>
      <c r="AA157" s="57">
        <f>'Interest rate'!S157</f>
        <v>9.3407793509703296E-4</v>
      </c>
      <c r="AB157" s="57">
        <f>'Interest rate'!T157</f>
        <v>3.7947872834442897E-3</v>
      </c>
      <c r="AD157" s="57">
        <f>Weights!$Z156*Weights!AA156+Weights!$AI156*Weights!AJ156</f>
        <v>0.28714366902987803</v>
      </c>
      <c r="AE157" s="57">
        <f>Weights!$Z156*Weights!AB156+Weights!$AI156*Weights!AK156</f>
        <v>0.30917055884288114</v>
      </c>
      <c r="AF157" s="57">
        <f>Weights!$Z156*Weights!AC156+Weights!$AI156*Weights!AL156</f>
        <v>0.14674909062238337</v>
      </c>
      <c r="AG157" s="57">
        <f>Weights!$Z156*Weights!AD156+Weights!$AI156*Weights!AM156</f>
        <v>5.15918076290931E-2</v>
      </c>
      <c r="AH157" s="57">
        <f>Weights!$Z156*Weights!AE156+Weights!$AI156*Weights!AN156</f>
        <v>3.7875965371319806E-2</v>
      </c>
      <c r="AI157" s="57">
        <f>Weights!$Z156*Weights!AF156+Weights!$AI156*Weights!AO156</f>
        <v>2.7907454349392461E-2</v>
      </c>
      <c r="AJ157" s="57">
        <f>Weights!Z156*Weights!AG156+Weights!AI156*Weights!AP156</f>
        <v>1.5302897029943346E-2</v>
      </c>
    </row>
    <row r="158" spans="2:36" x14ac:dyDescent="0.25">
      <c r="B158" s="52">
        <f>'Monthly return GPFG'!C158</f>
        <v>40482</v>
      </c>
      <c r="C158" s="50">
        <f>'Monthly return GPFG'!P158</f>
        <v>3.1716280054129325E-2</v>
      </c>
      <c r="E158" s="58">
        <f>(('FX-rates &amp; Forward'!D159)/('FX-rates &amp; Forward'!D158))-1</f>
        <v>-4.8665940647971695E-3</v>
      </c>
      <c r="F158" s="58">
        <f>(('FX-rates &amp; Forward'!E159)/('FX-rates &amp; Forward'!E158))-1</f>
        <v>1.7671063633300621E-2</v>
      </c>
      <c r="G158" s="58">
        <f>(('FX-rates &amp; Forward'!F159)/('FX-rates &amp; Forward'!F158))-1</f>
        <v>1.5917704385490117E-2</v>
      </c>
      <c r="H158" s="58">
        <f>(('FX-rates &amp; Forward'!G159)/('FX-rates &amp; Forward'!G158))-1</f>
        <v>3.3795690978341009E-2</v>
      </c>
      <c r="I158" s="58">
        <f>(('FX-rates &amp; Forward'!H159)/('FX-rates &amp; Forward'!H158))-1</f>
        <v>-4.8150872734569194E-3</v>
      </c>
      <c r="J158" s="58">
        <f>(('FX-rates &amp; Forward'!I159)/('FX-rates &amp; Forward'!I158))-1</f>
        <v>4.7988510779901628E-3</v>
      </c>
      <c r="K158" s="58">
        <f>(('FX-rates &amp; Forward'!J159)/('FX-rates &amp; Forward'!J158))-1</f>
        <v>1.2093383297267835E-2</v>
      </c>
      <c r="M158" s="58">
        <f>('FX-rates &amp; Forward'!D159-'FX-rates &amp; Forward'!M159)/'FX-rates &amp; Forward'!D158</f>
        <v>-6.6394099568038382E-3</v>
      </c>
      <c r="N158" s="58">
        <f>('FX-rates &amp; Forward'!E159-'FX-rates &amp; Forward'!N159)/'FX-rates &amp; Forward'!E158</f>
        <v>1.6189134900961213E-2</v>
      </c>
      <c r="O158" s="58">
        <f>('FX-rates &amp; Forward'!F159-'FX-rates &amp; Forward'!O159)/'FX-rates &amp; Forward'!F158</f>
        <v>1.4404404389663185E-2</v>
      </c>
      <c r="P158" s="58">
        <f>('FX-rates &amp; Forward'!G159-'FX-rates &amp; Forward'!P159)/'FX-rates &amp; Forward'!G158</f>
        <v>3.1926015545315545E-2</v>
      </c>
      <c r="Q158" s="58">
        <f>('FX-rates &amp; Forward'!H159-'FX-rates &amp; Forward'!Q159)/'FX-rates &amp; Forward'!H158</f>
        <v>-6.682678424211737E-3</v>
      </c>
      <c r="R158" s="58">
        <f>('FX-rates &amp; Forward'!I159-'FX-rates &amp; Forward'!R159)/'FX-rates &amp; Forward'!I158</f>
        <v>3.7474258317784785E-3</v>
      </c>
      <c r="S158" s="58">
        <f>('FX-rates &amp; Forward'!J159-'FX-rates &amp; Forward'!S159)/'FX-rates &amp; Forward'!J158</f>
        <v>1.389484910673522E-2</v>
      </c>
      <c r="U158" s="58">
        <f>'Interest rate'!M158</f>
        <v>1.9293936717392768E-3</v>
      </c>
      <c r="V158" s="58">
        <f>'Interest rate'!N158</f>
        <v>2.1121280084779315E-4</v>
      </c>
      <c r="W158" s="58">
        <f>'Interest rate'!O158</f>
        <v>6.6992607432125872E-4</v>
      </c>
      <c r="X158" s="58">
        <f>'Interest rate'!P158</f>
        <v>4.7272730345326863E-4</v>
      </c>
      <c r="Y158" s="58">
        <f>'Interest rate'!Q158</f>
        <v>1.0514750402879081E-4</v>
      </c>
      <c r="Z158" s="58">
        <f>'Interest rate'!R158</f>
        <v>1.0965883798452758E-4</v>
      </c>
      <c r="AA158" s="58">
        <f>'Interest rate'!S158</f>
        <v>9.1964246205633593E-4</v>
      </c>
      <c r="AB158" s="58">
        <f>'Interest rate'!T158</f>
        <v>3.7148195588312394E-3</v>
      </c>
      <c r="AD158" s="58">
        <f>Weights!$Z157*Weights!AA157+Weights!$AI157*Weights!AJ157</f>
        <v>0.28714366902987803</v>
      </c>
      <c r="AE158" s="58">
        <f>Weights!$Z157*Weights!AB157+Weights!$AI157*Weights!AK157</f>
        <v>0.30917055884288114</v>
      </c>
      <c r="AF158" s="58">
        <f>Weights!$Z157*Weights!AC157+Weights!$AI157*Weights!AL157</f>
        <v>0.14674909062238337</v>
      </c>
      <c r="AG158" s="58">
        <f>Weights!$Z157*Weights!AD157+Weights!$AI157*Weights!AM157</f>
        <v>5.15918076290931E-2</v>
      </c>
      <c r="AH158" s="58">
        <f>Weights!$Z157*Weights!AE157+Weights!$AI157*Weights!AN157</f>
        <v>3.7875965371319806E-2</v>
      </c>
      <c r="AI158" s="58">
        <f>Weights!$Z157*Weights!AF157+Weights!$AI157*Weights!AO157</f>
        <v>2.7907454349392461E-2</v>
      </c>
      <c r="AJ158" s="58">
        <f>Weights!Z157*Weights!AG157+Weights!AI157*Weights!AP157</f>
        <v>1.5302897029943346E-2</v>
      </c>
    </row>
    <row r="159" spans="2:36" x14ac:dyDescent="0.25">
      <c r="B159" s="51">
        <f>'Monthly return GPFG'!C159</f>
        <v>40512</v>
      </c>
      <c r="C159" s="49">
        <f>'Monthly return GPFG'!P159</f>
        <v>9.4174655179171222E-3</v>
      </c>
      <c r="E159" s="57">
        <f>(('FX-rates &amp; Forward'!D160)/('FX-rates &amp; Forward'!D159))-1</f>
        <v>6.1745494340138762E-2</v>
      </c>
      <c r="F159" s="57">
        <f>(('FX-rates &amp; Forward'!E160)/('FX-rates &amp; Forward'!E159))-1</f>
        <v>-1.1478043336971333E-2</v>
      </c>
      <c r="G159" s="57">
        <f>(('FX-rates &amp; Forward'!F160)/('FX-rates &amp; Forward'!F159))-1</f>
        <v>2.9759113195480635E-2</v>
      </c>
      <c r="H159" s="57">
        <f>(('FX-rates &amp; Forward'!G160)/('FX-rates &amp; Forward'!G159))-1</f>
        <v>2.0002199554590261E-2</v>
      </c>
      <c r="I159" s="57">
        <f>(('FX-rates &amp; Forward'!H160)/('FX-rates &amp; Forward'!H159))-1</f>
        <v>3.9362274040723122E-2</v>
      </c>
      <c r="J159" s="57">
        <f>(('FX-rates &amp; Forward'!I160)/('FX-rates &amp; Forward'!I159))-1</f>
        <v>5.4522319638842021E-2</v>
      </c>
      <c r="K159" s="57">
        <f>(('FX-rates &amp; Forward'!J160)/('FX-rates &amp; Forward'!J159))-1</f>
        <v>3.4782820311359153E-2</v>
      </c>
      <c r="M159" s="57">
        <f>('FX-rates &amp; Forward'!D160-'FX-rates &amp; Forward'!M160)/'FX-rates &amp; Forward'!D159</f>
        <v>6.0027676294408173E-2</v>
      </c>
      <c r="N159" s="57">
        <f>('FX-rates &amp; Forward'!E160-'FX-rates &amp; Forward'!N160)/'FX-rates &amp; Forward'!E159</f>
        <v>-1.2736667749077776E-2</v>
      </c>
      <c r="O159" s="57">
        <f>('FX-rates &amp; Forward'!F160-'FX-rates &amp; Forward'!O160)/'FX-rates &amp; Forward'!F159</f>
        <v>2.8303135107789926E-2</v>
      </c>
      <c r="P159" s="57">
        <f>('FX-rates &amp; Forward'!G160-'FX-rates &amp; Forward'!P160)/'FX-rates &amp; Forward'!G159</f>
        <v>1.8178145181644314E-2</v>
      </c>
      <c r="Q159" s="57">
        <f>('FX-rates &amp; Forward'!H160-'FX-rates &amp; Forward'!Q160)/'FX-rates &amp; Forward'!H159</f>
        <v>3.7542738735095706E-2</v>
      </c>
      <c r="R159" s="57">
        <f>('FX-rates &amp; Forward'!I160-'FX-rates &amp; Forward'!R160)/'FX-rates &amp; Forward'!I159</f>
        <v>5.3513496186042932E-2</v>
      </c>
      <c r="S159" s="57">
        <f>('FX-rates &amp; Forward'!J160-'FX-rates &amp; Forward'!S160)/'FX-rates &amp; Forward'!J159</f>
        <v>3.6561638210926437E-2</v>
      </c>
      <c r="U159" s="57">
        <f>'Interest rate'!M159</f>
        <v>1.945709215699809E-3</v>
      </c>
      <c r="V159" s="57">
        <f>'Interest rate'!N159</f>
        <v>2.1693265065181322E-4</v>
      </c>
      <c r="W159" s="57">
        <f>'Interest rate'!O159</f>
        <v>6.2596541710679965E-4</v>
      </c>
      <c r="X159" s="57">
        <f>'Interest rate'!P159</f>
        <v>4.8101704831693404E-4</v>
      </c>
      <c r="Y159" s="57">
        <f>'Interest rate'!Q159</f>
        <v>9.9945042129734318E-5</v>
      </c>
      <c r="Z159" s="57">
        <f>'Interest rate'!R159</f>
        <v>1.1936327372885636E-4</v>
      </c>
      <c r="AA159" s="57">
        <f>'Interest rate'!S159</f>
        <v>9.0314197388141615E-4</v>
      </c>
      <c r="AB159" s="57">
        <f>'Interest rate'!T159</f>
        <v>4.1696998373528249E-3</v>
      </c>
      <c r="AD159" s="57">
        <f>Weights!$Z158*Weights!AA158+Weights!$AI158*Weights!AJ158</f>
        <v>0.28714366902987803</v>
      </c>
      <c r="AE159" s="57">
        <f>Weights!$Z158*Weights!AB158+Weights!$AI158*Weights!AK158</f>
        <v>0.30917055884288114</v>
      </c>
      <c r="AF159" s="57">
        <f>Weights!$Z158*Weights!AC158+Weights!$AI158*Weights!AL158</f>
        <v>0.14674909062238337</v>
      </c>
      <c r="AG159" s="57">
        <f>Weights!$Z158*Weights!AD158+Weights!$AI158*Weights!AM158</f>
        <v>5.15918076290931E-2</v>
      </c>
      <c r="AH159" s="57">
        <f>Weights!$Z158*Weights!AE158+Weights!$AI158*Weights!AN158</f>
        <v>3.7875965371319806E-2</v>
      </c>
      <c r="AI159" s="57">
        <f>Weights!$Z158*Weights!AF158+Weights!$AI158*Weights!AO158</f>
        <v>2.7907454349392461E-2</v>
      </c>
      <c r="AJ159" s="57">
        <f>Weights!Z158*Weights!AG158+Weights!AI158*Weights!AP158</f>
        <v>1.5302897029943346E-2</v>
      </c>
    </row>
    <row r="160" spans="2:36" x14ac:dyDescent="0.25">
      <c r="B160" s="53">
        <f>'Monthly return GPFG'!C160</f>
        <v>40543</v>
      </c>
      <c r="C160" s="54">
        <f>'Monthly return GPFG'!P160</f>
        <v>-1.5278688794806008E-2</v>
      </c>
      <c r="E160" s="59">
        <f>(('FX-rates &amp; Forward'!D161)/('FX-rates &amp; Forward'!D160))-1</f>
        <v>-6.2406390414378454E-2</v>
      </c>
      <c r="F160" s="59">
        <f>(('FX-rates &amp; Forward'!E161)/('FX-rates &amp; Forward'!E160))-1</f>
        <v>-3.3630645941620796E-2</v>
      </c>
      <c r="G160" s="59">
        <f>(('FX-rates &amp; Forward'!F161)/('FX-rates &amp; Forward'!F160))-1</f>
        <v>-5.9350805282987529E-2</v>
      </c>
      <c r="H160" s="59">
        <f>(('FX-rates &amp; Forward'!G161)/('FX-rates &amp; Forward'!G160))-1</f>
        <v>-3.2764127929700737E-2</v>
      </c>
      <c r="I160" s="59">
        <f>(('FX-rates &amp; Forward'!H161)/('FX-rates &amp; Forward'!H160))-1</f>
        <v>7.4676321787059408E-3</v>
      </c>
      <c r="J160" s="59">
        <f>(('FX-rates &amp; Forward'!I161)/('FX-rates &amp; Forward'!I160))-1</f>
        <v>-3.5769186267541664E-2</v>
      </c>
      <c r="K160" s="59">
        <f>(('FX-rates &amp; Forward'!J161)/('FX-rates &amp; Forward'!J160))-1</f>
        <v>6.2322146703985837E-4</v>
      </c>
      <c r="M160" s="59">
        <f>('FX-rates &amp; Forward'!D161-'FX-rates &amp; Forward'!M161)/'FX-rates &amp; Forward'!D160</f>
        <v>-6.4134792032681992E-2</v>
      </c>
      <c r="N160" s="59">
        <f>('FX-rates &amp; Forward'!E161-'FX-rates &amp; Forward'!N161)/'FX-rates &amp; Forward'!E160</f>
        <v>-3.4949564143031867E-2</v>
      </c>
      <c r="O160" s="59">
        <f>('FX-rates &amp; Forward'!F161-'FX-rates &amp; Forward'!O161)/'FX-rates &amp; Forward'!F160</f>
        <v>-6.0814793247201168E-2</v>
      </c>
      <c r="P160" s="59">
        <f>('FX-rates &amp; Forward'!G161-'FX-rates &amp; Forward'!P161)/'FX-rates &amp; Forward'!G160</f>
        <v>-3.4609707646728063E-2</v>
      </c>
      <c r="Q160" s="59">
        <f>('FX-rates &amp; Forward'!H161-'FX-rates &amp; Forward'!Q161)/'FX-rates &amp; Forward'!H160</f>
        <v>5.6415042093476307E-3</v>
      </c>
      <c r="R160" s="59">
        <f>('FX-rates &amp; Forward'!I161-'FX-rates &amp; Forward'!R161)/'FX-rates &amp; Forward'!I160</f>
        <v>-3.6810812772742091E-2</v>
      </c>
      <c r="S160" s="59">
        <f>('FX-rates &amp; Forward'!J161-'FX-rates &amp; Forward'!S161)/'FX-rates &amp; Forward'!J160</f>
        <v>2.8379772219817396E-3</v>
      </c>
      <c r="U160" s="59">
        <f>'Interest rate'!M160</f>
        <v>2.0353925068166134E-3</v>
      </c>
      <c r="V160" s="59">
        <f>'Interest rate'!N160</f>
        <v>2.1693265065181322E-4</v>
      </c>
      <c r="W160" s="59">
        <f>'Interest rate'!O160</f>
        <v>5.8974997350325076E-4</v>
      </c>
      <c r="X160" s="59">
        <f>'Interest rate'!P160</f>
        <v>4.9241421396661877E-4</v>
      </c>
      <c r="Y160" s="59">
        <f>'Interest rate'!Q160</f>
        <v>1.0514750402879081E-4</v>
      </c>
      <c r="Z160" s="59">
        <f>'Interest rate'!R160</f>
        <v>1.1867251194352946E-4</v>
      </c>
      <c r="AA160" s="59">
        <f>'Interest rate'!S160</f>
        <v>9.1207735967446801E-4</v>
      </c>
      <c r="AB160" s="59">
        <f>'Interest rate'!T160</f>
        <v>3.914607630530309E-3</v>
      </c>
      <c r="AD160" s="59">
        <f>Weights!$Z159*Weights!AA159+Weights!$AI159*Weights!AJ159</f>
        <v>0.28714366902987803</v>
      </c>
      <c r="AE160" s="59">
        <f>Weights!$Z159*Weights!AB159+Weights!$AI159*Weights!AK159</f>
        <v>0.30917055884288114</v>
      </c>
      <c r="AF160" s="59">
        <f>Weights!$Z159*Weights!AC159+Weights!$AI159*Weights!AL159</f>
        <v>0.14674909062238337</v>
      </c>
      <c r="AG160" s="59">
        <f>Weights!$Z159*Weights!AD159+Weights!$AI159*Weights!AM159</f>
        <v>5.15918076290931E-2</v>
      </c>
      <c r="AH160" s="59">
        <f>Weights!$Z159*Weights!AE159+Weights!$AI159*Weights!AN159</f>
        <v>3.7875965371319806E-2</v>
      </c>
      <c r="AI160" s="59">
        <f>Weights!$Z159*Weights!AF159+Weights!$AI159*Weights!AO159</f>
        <v>2.7907454349392461E-2</v>
      </c>
      <c r="AJ160" s="59">
        <f>Weights!Z159*Weights!AG159+Weights!AI159*Weights!AP159</f>
        <v>1.5302897029943346E-2</v>
      </c>
    </row>
    <row r="161" spans="2:36" x14ac:dyDescent="0.25">
      <c r="B161" s="51">
        <f>'Monthly return GPFG'!C161</f>
        <v>40574</v>
      </c>
      <c r="C161" s="49">
        <f>'Monthly return GPFG'!P161</f>
        <v>9.4623760479168872E-3</v>
      </c>
      <c r="E161" s="57">
        <f>(('FX-rates &amp; Forward'!D162)/('FX-rates &amp; Forward'!D161))-1</f>
        <v>-7.9528668109518641E-3</v>
      </c>
      <c r="F161" s="57">
        <f>(('FX-rates &amp; Forward'!E162)/('FX-rates &amp; Forward'!E161))-1</f>
        <v>1.5263157894736867E-2</v>
      </c>
      <c r="G161" s="57">
        <f>(('FX-rates &amp; Forward'!F162)/('FX-rates &amp; Forward'!F161))-1</f>
        <v>1.7760073945289445E-2</v>
      </c>
      <c r="H161" s="57">
        <f>(('FX-rates &amp; Forward'!G162)/('FX-rates &amp; Forward'!G161))-1</f>
        <v>-1.9117688041691006E-2</v>
      </c>
      <c r="I161" s="57">
        <f>(('FX-rates &amp; Forward'!H162)/('FX-rates &amp; Forward'!H161))-1</f>
        <v>-1.8450480514688228E-2</v>
      </c>
      <c r="J161" s="57">
        <f>(('FX-rates &amp; Forward'!I162)/('FX-rates &amp; Forward'!I161))-1</f>
        <v>-1.0885403274192185E-2</v>
      </c>
      <c r="K161" s="57">
        <f>(('FX-rates &amp; Forward'!J162)/('FX-rates &amp; Forward'!J161))-1</f>
        <v>-3.2922867719271776E-2</v>
      </c>
      <c r="M161" s="57">
        <f>('FX-rates &amp; Forward'!D162-'FX-rates &amp; Forward'!M162)/'FX-rates &amp; Forward'!D161</f>
        <v>-9.7709322693577821E-3</v>
      </c>
      <c r="N161" s="57">
        <f>('FX-rates &amp; Forward'!E162-'FX-rates &amp; Forward'!N162)/'FX-rates &amp; Forward'!E161</f>
        <v>1.3818367426563829E-2</v>
      </c>
      <c r="O161" s="57">
        <f>('FX-rates &amp; Forward'!F162-'FX-rates &amp; Forward'!O162)/'FX-rates &amp; Forward'!F161</f>
        <v>1.6217855062938092E-2</v>
      </c>
      <c r="P161" s="57">
        <f>('FX-rates &amp; Forward'!G162-'FX-rates &amp; Forward'!P162)/'FX-rates &amp; Forward'!G161</f>
        <v>-2.1047730105373186E-2</v>
      </c>
      <c r="Q161" s="57">
        <f>('FX-rates &amp; Forward'!H162-'FX-rates &amp; Forward'!Q162)/'FX-rates &amp; Forward'!H161</f>
        <v>-2.0366973074575065E-2</v>
      </c>
      <c r="R161" s="57">
        <f>('FX-rates &amp; Forward'!I162-'FX-rates &amp; Forward'!R162)/'FX-rates &amp; Forward'!I161</f>
        <v>-1.2007694804638447E-2</v>
      </c>
      <c r="S161" s="57">
        <f>('FX-rates &amp; Forward'!J162-'FX-rates &amp; Forward'!S162)/'FX-rates &amp; Forward'!J161</f>
        <v>-3.105098030033172E-2</v>
      </c>
      <c r="U161" s="57">
        <f>'Interest rate'!M161</f>
        <v>1.8885920210915952E-3</v>
      </c>
      <c r="V161" s="57">
        <f>'Interest rate'!N161</f>
        <v>2.1640890030050208E-4</v>
      </c>
      <c r="W161" s="57">
        <f>'Interest rate'!O161</f>
        <v>7.1799122390614478E-4</v>
      </c>
      <c r="X161" s="57">
        <f>'Interest rate'!P161</f>
        <v>4.9759427172979542E-4</v>
      </c>
      <c r="Y161" s="57">
        <f>'Interest rate'!Q161</f>
        <v>1.0618796068651015E-4</v>
      </c>
      <c r="Z161" s="57">
        <f>'Interest rate'!R161</f>
        <v>1.1520197873537974E-4</v>
      </c>
      <c r="AA161" s="57">
        <f>'Interest rate'!S161</f>
        <v>8.9832326685290731E-4</v>
      </c>
      <c r="AB161" s="57">
        <f>'Interest rate'!T161</f>
        <v>3.9944005553169681E-3</v>
      </c>
      <c r="AD161" s="57">
        <f>Weights!$Z160*Weights!AA160+Weights!$AI160*Weights!AJ160</f>
        <v>0.29206295224422563</v>
      </c>
      <c r="AE161" s="57">
        <f>Weights!$Z160*Weights!AB160+Weights!$AI160*Weights!AK160</f>
        <v>0.29654309318172667</v>
      </c>
      <c r="AF161" s="57">
        <f>Weights!$Z160*Weights!AC160+Weights!$AI160*Weights!AL160</f>
        <v>0.15563563983799569</v>
      </c>
      <c r="AG161" s="57">
        <f>Weights!$Z160*Weights!AD160+Weights!$AI160*Weights!AM160</f>
        <v>5.4536828655894987E-2</v>
      </c>
      <c r="AH161" s="57">
        <f>Weights!$Z160*Weights!AE160+Weights!$AI160*Weights!AN160</f>
        <v>4.1421323624081588E-2</v>
      </c>
      <c r="AI161" s="57">
        <f>Weights!$Z160*Weights!AF160+Weights!$AI160*Weights!AO160</f>
        <v>2.8239798060672922E-2</v>
      </c>
      <c r="AJ161" s="57">
        <f>Weights!Z160*Weights!AG160+Weights!AI160*Weights!AP160</f>
        <v>1.3191141504117421E-2</v>
      </c>
    </row>
    <row r="162" spans="2:36" x14ac:dyDescent="0.25">
      <c r="B162" s="52">
        <f>'Monthly return GPFG'!C162</f>
        <v>40602</v>
      </c>
      <c r="C162" s="50">
        <f>'Monthly return GPFG'!P162</f>
        <v>-1.0263837434119405E-2</v>
      </c>
      <c r="E162" s="58">
        <f>(('FX-rates &amp; Forward'!D163)/('FX-rates &amp; Forward'!D162))-1</f>
        <v>-3.1183447320578317E-2</v>
      </c>
      <c r="F162" s="58">
        <f>(('FX-rates &amp; Forward'!E163)/('FX-rates &amp; Forward'!E162))-1</f>
        <v>-2.3189065483189775E-2</v>
      </c>
      <c r="G162" s="58">
        <f>(('FX-rates &amp; Forward'!F163)/('FX-rates &amp; Forward'!F162))-1</f>
        <v>-1.6423041992820964E-2</v>
      </c>
      <c r="H162" s="58">
        <f>(('FX-rates &amp; Forward'!G163)/('FX-rates &amp; Forward'!G162))-1</f>
        <v>-2.7928516634940448E-2</v>
      </c>
      <c r="I162" s="58">
        <f>(('FX-rates &amp; Forward'!H163)/('FX-rates &amp; Forward'!H162))-1</f>
        <v>-1.5283021951976949E-2</v>
      </c>
      <c r="J162" s="58">
        <f>(('FX-rates &amp; Forward'!I163)/('FX-rates &amp; Forward'!I162))-1</f>
        <v>-1.8890814558057967E-3</v>
      </c>
      <c r="K162" s="58">
        <f>(('FX-rates &amp; Forward'!J163)/('FX-rates &amp; Forward'!J162))-1</f>
        <v>-1.0566717703548556E-2</v>
      </c>
      <c r="M162" s="58">
        <f>('FX-rates &amp; Forward'!D163-'FX-rates &amp; Forward'!M163)/'FX-rates &amp; Forward'!D162</f>
        <v>-3.2855268644355291E-2</v>
      </c>
      <c r="N162" s="58">
        <f>('FX-rates &amp; Forward'!E163-'FX-rates &amp; Forward'!N163)/'FX-rates &amp; Forward'!E162</f>
        <v>-2.4358826402301255E-2</v>
      </c>
      <c r="O162" s="58">
        <f>('FX-rates &amp; Forward'!F163-'FX-rates &amp; Forward'!O163)/'FX-rates &amp; Forward'!F162</f>
        <v>-1.7813347933910449E-2</v>
      </c>
      <c r="P162" s="58">
        <f>('FX-rates &amp; Forward'!G163-'FX-rates &amp; Forward'!P163)/'FX-rates &amp; Forward'!G162</f>
        <v>-2.9710731445589268E-2</v>
      </c>
      <c r="Q162" s="58">
        <f>('FX-rates &amp; Forward'!H163-'FX-rates &amp; Forward'!Q163)/'FX-rates &amp; Forward'!H162</f>
        <v>-1.7056207719824096E-2</v>
      </c>
      <c r="R162" s="58">
        <f>('FX-rates &amp; Forward'!I163-'FX-rates &amp; Forward'!R163)/'FX-rates &amp; Forward'!I162</f>
        <v>-2.8784614269965893E-3</v>
      </c>
      <c r="S162" s="58">
        <f>('FX-rates &amp; Forward'!J163-'FX-rates &amp; Forward'!S163)/'FX-rates &amp; Forward'!J162</f>
        <v>-8.4692871471024819E-3</v>
      </c>
      <c r="U162" s="58">
        <f>'Interest rate'!M162</f>
        <v>1.9783315388433032E-3</v>
      </c>
      <c r="V162" s="58">
        <f>'Interest rate'!N162</f>
        <v>2.1724024865843461E-4</v>
      </c>
      <c r="W162" s="58">
        <f>'Interest rate'!O162</f>
        <v>6.8336735681695515E-4</v>
      </c>
      <c r="X162" s="58">
        <f>'Interest rate'!P162</f>
        <v>5.0898936045995491E-4</v>
      </c>
      <c r="Y162" s="58">
        <f>'Interest rate'!Q162</f>
        <v>1.1034966825440584E-4</v>
      </c>
      <c r="Z162" s="58">
        <f>'Interest rate'!R162</f>
        <v>1.1382038668394934E-4</v>
      </c>
      <c r="AA162" s="58">
        <f>'Interest rate'!S162</f>
        <v>8.9626038618084714E-4</v>
      </c>
      <c r="AB162" s="58">
        <f>'Interest rate'!T162</f>
        <v>3.9545128129423457E-3</v>
      </c>
      <c r="AD162" s="58">
        <f>Weights!$Z161*Weights!AA161+Weights!$AI161*Weights!AJ161</f>
        <v>0.29206295224422563</v>
      </c>
      <c r="AE162" s="58">
        <f>Weights!$Z161*Weights!AB161+Weights!$AI161*Weights!AK161</f>
        <v>0.29654309318172667</v>
      </c>
      <c r="AF162" s="58">
        <f>Weights!$Z161*Weights!AC161+Weights!$AI161*Weights!AL161</f>
        <v>0.15563563983799569</v>
      </c>
      <c r="AG162" s="58">
        <f>Weights!$Z161*Weights!AD161+Weights!$AI161*Weights!AM161</f>
        <v>5.4536828655894987E-2</v>
      </c>
      <c r="AH162" s="58">
        <f>Weights!$Z161*Weights!AE161+Weights!$AI161*Weights!AN161</f>
        <v>4.1421323624081588E-2</v>
      </c>
      <c r="AI162" s="58">
        <f>Weights!$Z161*Weights!AF161+Weights!$AI161*Weights!AO161</f>
        <v>2.8239798060672922E-2</v>
      </c>
      <c r="AJ162" s="58">
        <f>Weights!Z161*Weights!AG161+Weights!AI161*Weights!AP161</f>
        <v>1.3191141504117421E-2</v>
      </c>
    </row>
    <row r="163" spans="2:36" x14ac:dyDescent="0.25">
      <c r="B163" s="51">
        <f>'Monthly return GPFG'!C163</f>
        <v>40633</v>
      </c>
      <c r="C163" s="49">
        <f>'Monthly return GPFG'!P163</f>
        <v>-9.4567793840755233E-3</v>
      </c>
      <c r="E163" s="57">
        <f>(('FX-rates &amp; Forward'!D164)/('FX-rates &amp; Forward'!D163))-1</f>
        <v>-1.0008221038710352E-2</v>
      </c>
      <c r="F163" s="57">
        <f>(('FX-rates &amp; Forward'!E164)/('FX-rates &amp; Forward'!E163))-1</f>
        <v>1.5105818393631454E-2</v>
      </c>
      <c r="G163" s="57">
        <f>(('FX-rates &amp; Forward'!F164)/('FX-rates &amp; Forward'!F163))-1</f>
        <v>-2.399613072010387E-2</v>
      </c>
      <c r="H163" s="57">
        <f>(('FX-rates &amp; Forward'!G164)/('FX-rates &amp; Forward'!G163))-1</f>
        <v>-2.6173496229613624E-2</v>
      </c>
      <c r="I163" s="57">
        <f>(('FX-rates &amp; Forward'!H164)/('FX-rates &amp; Forward'!H163))-1</f>
        <v>4.9797490206504591E-4</v>
      </c>
      <c r="J163" s="57">
        <f>(('FX-rates &amp; Forward'!I164)/('FX-rates &amp; Forward'!I163))-1</f>
        <v>-9.046552412703468E-3</v>
      </c>
      <c r="K163" s="57">
        <f>(('FX-rates &amp; Forward'!J164)/('FX-rates &amp; Forward'!J163))-1</f>
        <v>3.8528546389526852E-3</v>
      </c>
      <c r="M163" s="57">
        <f>('FX-rates &amp; Forward'!D164-'FX-rates &amp; Forward'!M164)/'FX-rates &amp; Forward'!D163</f>
        <v>-1.1768929832079247E-2</v>
      </c>
      <c r="N163" s="57">
        <f>('FX-rates &amp; Forward'!E164-'FX-rates &amp; Forward'!N164)/'FX-rates &amp; Forward'!E163</f>
        <v>1.3811738543531788E-2</v>
      </c>
      <c r="O163" s="57">
        <f>('FX-rates &amp; Forward'!F164-'FX-rates &amp; Forward'!O164)/'FX-rates &amp; Forward'!F163</f>
        <v>-2.5464725399420452E-2</v>
      </c>
      <c r="P163" s="57">
        <f>('FX-rates &amp; Forward'!G164-'FX-rates &amp; Forward'!P164)/'FX-rates &amp; Forward'!G163</f>
        <v>-2.8041271991766894E-2</v>
      </c>
      <c r="Q163" s="57">
        <f>('FX-rates &amp; Forward'!H164-'FX-rates &amp; Forward'!Q164)/'FX-rates &amp; Forward'!H163</f>
        <v>-1.3663240548662356E-3</v>
      </c>
      <c r="R163" s="57">
        <f>('FX-rates &amp; Forward'!I164-'FX-rates &amp; Forward'!R164)/'FX-rates &amp; Forward'!I163</f>
        <v>-1.0127654616287327E-2</v>
      </c>
      <c r="S163" s="57">
        <f>('FX-rates &amp; Forward'!J164-'FX-rates &amp; Forward'!S164)/'FX-rates &amp; Forward'!J163</f>
        <v>5.8212518610162587E-3</v>
      </c>
      <c r="U163" s="57">
        <f>'Interest rate'!M163</f>
        <v>1.921234803683225E-3</v>
      </c>
      <c r="V163" s="57">
        <f>'Interest rate'!N163</f>
        <v>2.0264898100608164E-4</v>
      </c>
      <c r="W163" s="57">
        <f>'Interest rate'!O163</f>
        <v>7.6035383497408127E-4</v>
      </c>
      <c r="X163" s="57">
        <f>'Interest rate'!P163</f>
        <v>5.1572629411311688E-4</v>
      </c>
      <c r="Y163" s="57">
        <f>'Interest rate'!Q163</f>
        <v>1.2491414476678564E-4</v>
      </c>
      <c r="Z163" s="57">
        <f>'Interest rate'!R163</f>
        <v>1.1520197873537974E-4</v>
      </c>
      <c r="AA163" s="57">
        <f>'Interest rate'!S163</f>
        <v>8.9406542979042491E-4</v>
      </c>
      <c r="AB163" s="57">
        <f>'Interest rate'!T163</f>
        <v>3.8507230235700352E-3</v>
      </c>
      <c r="AD163" s="57">
        <f>Weights!$Z162*Weights!AA162+Weights!$AI162*Weights!AJ162</f>
        <v>0.29206295224422563</v>
      </c>
      <c r="AE163" s="57">
        <f>Weights!$Z162*Weights!AB162+Weights!$AI162*Weights!AK162</f>
        <v>0.29654309318172667</v>
      </c>
      <c r="AF163" s="57">
        <f>Weights!$Z162*Weights!AC162+Weights!$AI162*Weights!AL162</f>
        <v>0.15563563983799569</v>
      </c>
      <c r="AG163" s="57">
        <f>Weights!$Z162*Weights!AD162+Weights!$AI162*Weights!AM162</f>
        <v>5.4536828655894987E-2</v>
      </c>
      <c r="AH163" s="57">
        <f>Weights!$Z162*Weights!AE162+Weights!$AI162*Weights!AN162</f>
        <v>4.1421323624081588E-2</v>
      </c>
      <c r="AI163" s="57">
        <f>Weights!$Z162*Weights!AF162+Weights!$AI162*Weights!AO162</f>
        <v>2.8239798060672922E-2</v>
      </c>
      <c r="AJ163" s="57">
        <f>Weights!Z162*Weights!AG162+Weights!AI162*Weights!AP162</f>
        <v>1.3191141504117421E-2</v>
      </c>
    </row>
    <row r="164" spans="2:36" x14ac:dyDescent="0.25">
      <c r="B164" s="52">
        <f>'Monthly return GPFG'!C164</f>
        <v>40663</v>
      </c>
      <c r="C164" s="50">
        <f>'Monthly return GPFG'!P164</f>
        <v>-1.0391530341448685E-2</v>
      </c>
      <c r="E164" s="58">
        <f>(('FX-rates &amp; Forward'!D165)/('FX-rates &amp; Forward'!D164))-1</f>
        <v>-5.2261977831533968E-2</v>
      </c>
      <c r="F164" s="58">
        <f>(('FX-rates &amp; Forward'!E165)/('FX-rates &amp; Forward'!E164))-1</f>
        <v>-8.7092907602458469E-3</v>
      </c>
      <c r="G164" s="58">
        <f>(('FX-rates &amp; Forward'!F165)/('FX-rates &amp; Forward'!F164))-1</f>
        <v>-1.1949543867552648E-2</v>
      </c>
      <c r="H164" s="58">
        <f>(('FX-rates &amp; Forward'!G165)/('FX-rates &amp; Forward'!G164))-1</f>
        <v>-2.9668202350045858E-2</v>
      </c>
      <c r="I164" s="58">
        <f>(('FX-rates &amp; Forward'!H165)/('FX-rates &amp; Forward'!H164))-1</f>
        <v>6.5202243089890199E-3</v>
      </c>
      <c r="J164" s="58">
        <f>(('FX-rates &amp; Forward'!I165)/('FX-rates &amp; Forward'!I164))-1</f>
        <v>-2.6388645523041876E-2</v>
      </c>
      <c r="K164" s="58">
        <f>(('FX-rates &amp; Forward'!J165)/('FX-rates &amp; Forward'!J164))-1</f>
        <v>6.5663106492379608E-3</v>
      </c>
      <c r="M164" s="58">
        <f>('FX-rates &amp; Forward'!D165-'FX-rates &amp; Forward'!M165)/'FX-rates &amp; Forward'!D164</f>
        <v>-5.3980215455107609E-2</v>
      </c>
      <c r="N164" s="58">
        <f>('FX-rates &amp; Forward'!E165-'FX-rates &amp; Forward'!N165)/'FX-rates &amp; Forward'!E164</f>
        <v>-9.8692897192979509E-3</v>
      </c>
      <c r="O164" s="58">
        <f>('FX-rates &amp; Forward'!F165-'FX-rates &amp; Forward'!O165)/'FX-rates &amp; Forward'!F164</f>
        <v>-1.3354327893063083E-2</v>
      </c>
      <c r="P164" s="58">
        <f>('FX-rates &amp; Forward'!G165-'FX-rates &amp; Forward'!P165)/'FX-rates &amp; Forward'!G164</f>
        <v>-3.1464298651128923E-2</v>
      </c>
      <c r="Q164" s="58">
        <f>('FX-rates &amp; Forward'!H165-'FX-rates &amp; Forward'!Q165)/'FX-rates &amp; Forward'!H164</f>
        <v>4.7143995186301607E-3</v>
      </c>
      <c r="R164" s="58">
        <f>('FX-rates &amp; Forward'!I165-'FX-rates &amp; Forward'!R165)/'FX-rates &amp; Forward'!I164</f>
        <v>-2.7414897360644397E-2</v>
      </c>
      <c r="S164" s="58">
        <f>('FX-rates &amp; Forward'!J165-'FX-rates &amp; Forward'!S165)/'FX-rates &amp; Forward'!J164</f>
        <v>8.4883974452462495E-3</v>
      </c>
      <c r="U164" s="58">
        <f>'Interest rate'!M164</f>
        <v>2.0353925068166134E-3</v>
      </c>
      <c r="V164" s="58">
        <f>'Interest rate'!N164</f>
        <v>1.7503972100074705E-4</v>
      </c>
      <c r="W164" s="58">
        <f>'Interest rate'!O164</f>
        <v>9.8526828137512901E-4</v>
      </c>
      <c r="X164" s="58">
        <f>'Interest rate'!P164</f>
        <v>5.1831155313930566E-4</v>
      </c>
      <c r="Y164" s="58">
        <f>'Interest rate'!Q164</f>
        <v>1.2023712148034882E-4</v>
      </c>
      <c r="Z164" s="58">
        <f>'Interest rate'!R164</f>
        <v>1.1659187244639213E-4</v>
      </c>
      <c r="AA164" s="58">
        <f>'Interest rate'!S164</f>
        <v>8.9763839565581982E-4</v>
      </c>
      <c r="AB164" s="58">
        <f>'Interest rate'!T164</f>
        <v>3.8746849921291737E-3</v>
      </c>
      <c r="AD164" s="58">
        <f>Weights!$Z163*Weights!AA163+Weights!$AI163*Weights!AJ163</f>
        <v>0.29206295224422563</v>
      </c>
      <c r="AE164" s="58">
        <f>Weights!$Z163*Weights!AB163+Weights!$AI163*Weights!AK163</f>
        <v>0.29654309318172667</v>
      </c>
      <c r="AF164" s="58">
        <f>Weights!$Z163*Weights!AC163+Weights!$AI163*Weights!AL163</f>
        <v>0.15563563983799569</v>
      </c>
      <c r="AG164" s="58">
        <f>Weights!$Z163*Weights!AD163+Weights!$AI163*Weights!AM163</f>
        <v>5.4536828655894987E-2</v>
      </c>
      <c r="AH164" s="58">
        <f>Weights!$Z163*Weights!AE163+Weights!$AI163*Weights!AN163</f>
        <v>4.1421323624081588E-2</v>
      </c>
      <c r="AI164" s="58">
        <f>Weights!$Z163*Weights!AF163+Weights!$AI163*Weights!AO163</f>
        <v>2.8239798060672922E-2</v>
      </c>
      <c r="AJ164" s="58">
        <f>Weights!Z163*Weights!AG163+Weights!AI163*Weights!AP163</f>
        <v>1.3191141504117421E-2</v>
      </c>
    </row>
    <row r="165" spans="2:36" x14ac:dyDescent="0.25">
      <c r="B165" s="51">
        <f>'Monthly return GPFG'!C165</f>
        <v>40694</v>
      </c>
      <c r="C165" s="49">
        <f>'Monthly return GPFG'!P165</f>
        <v>9.5813976017886868E-3</v>
      </c>
      <c r="E165" s="57">
        <f>(('FX-rates &amp; Forward'!D166)/('FX-rates &amp; Forward'!D165))-1</f>
        <v>2.4781424408083952E-2</v>
      </c>
      <c r="F165" s="57">
        <f>(('FX-rates &amp; Forward'!E166)/('FX-rates &amp; Forward'!E165))-1</f>
        <v>-3.6017957524537847E-3</v>
      </c>
      <c r="G165" s="57">
        <f>(('FX-rates &amp; Forward'!F166)/('FX-rates &amp; Forward'!F165))-1</f>
        <v>8.6744406068688384E-3</v>
      </c>
      <c r="H165" s="57">
        <f>(('FX-rates &amp; Forward'!G166)/('FX-rates &amp; Forward'!G165))-1</f>
        <v>2.0491803278688714E-2</v>
      </c>
      <c r="I165" s="57">
        <f>(('FX-rates &amp; Forward'!H166)/('FX-rates &amp; Forward'!H165))-1</f>
        <v>3.8373415530683852E-2</v>
      </c>
      <c r="J165" s="57">
        <f>(('FX-rates &amp; Forward'!I166)/('FX-rates &amp; Forward'!I165))-1</f>
        <v>-8.9986322079016468E-5</v>
      </c>
      <c r="K165" s="57">
        <f>(('FX-rates &amp; Forward'!J166)/('FX-rates &amp; Forward'!J165))-1</f>
        <v>-3.1688428948465353E-3</v>
      </c>
      <c r="M165" s="57">
        <f>('FX-rates &amp; Forward'!D166-'FX-rates &amp; Forward'!M166)/'FX-rates &amp; Forward'!D165</f>
        <v>2.2921397200911475E-2</v>
      </c>
      <c r="N165" s="57">
        <f>('FX-rates &amp; Forward'!E166-'FX-rates &amp; Forward'!N166)/'FX-rates &amp; Forward'!E165</f>
        <v>-4.6508863422128699E-3</v>
      </c>
      <c r="O165" s="57">
        <f>('FX-rates &amp; Forward'!F166-'FX-rates &amp; Forward'!O166)/'FX-rates &amp; Forward'!F165</f>
        <v>7.158145566429016E-3</v>
      </c>
      <c r="P165" s="57">
        <f>('FX-rates &amp; Forward'!G166-'FX-rates &amp; Forward'!P166)/'FX-rates &amp; Forward'!G165</f>
        <v>1.8576878138439203E-2</v>
      </c>
      <c r="Q165" s="57">
        <f>('FX-rates &amp; Forward'!H166-'FX-rates &amp; Forward'!Q166)/'FX-rates &amp; Forward'!H165</f>
        <v>3.6454838586792125E-2</v>
      </c>
      <c r="R165" s="57">
        <f>('FX-rates &amp; Forward'!I166-'FX-rates &amp; Forward'!R166)/'FX-rates &amp; Forward'!I165</f>
        <v>-1.2267200573933864E-3</v>
      </c>
      <c r="S165" s="57">
        <f>('FX-rates &amp; Forward'!J166-'FX-rates &amp; Forward'!S166)/'FX-rates &amp; Forward'!J165</f>
        <v>-1.3366495814680828E-3</v>
      </c>
      <c r="U165" s="57">
        <f>'Interest rate'!M165</f>
        <v>2.2714079351586758E-3</v>
      </c>
      <c r="V165" s="57">
        <f>'Interest rate'!N165</f>
        <v>1.585533281973639E-4</v>
      </c>
      <c r="W165" s="57">
        <f>'Interest rate'!O165</f>
        <v>9.7908540979529946E-4</v>
      </c>
      <c r="X165" s="57">
        <f>'Interest rate'!P165</f>
        <v>5.1934729335045837E-4</v>
      </c>
      <c r="Y165" s="57">
        <f>'Interest rate'!Q165</f>
        <v>1.1607586648265666E-4</v>
      </c>
      <c r="Z165" s="57">
        <f>'Interest rate'!R165</f>
        <v>1.0549709879414948E-4</v>
      </c>
      <c r="AA165" s="57">
        <f>'Interest rate'!S165</f>
        <v>9.0451162827553944E-4</v>
      </c>
      <c r="AB165" s="57">
        <f>'Interest rate'!T165</f>
        <v>3.8746849921291737E-3</v>
      </c>
      <c r="AD165" s="57">
        <f>Weights!$Z164*Weights!AA164+Weights!$AI164*Weights!AJ164</f>
        <v>0.29206295224422563</v>
      </c>
      <c r="AE165" s="57">
        <f>Weights!$Z164*Weights!AB164+Weights!$AI164*Weights!AK164</f>
        <v>0.29654309318172667</v>
      </c>
      <c r="AF165" s="57">
        <f>Weights!$Z164*Weights!AC164+Weights!$AI164*Weights!AL164</f>
        <v>0.15563563983799569</v>
      </c>
      <c r="AG165" s="57">
        <f>Weights!$Z164*Weights!AD164+Weights!$AI164*Weights!AM164</f>
        <v>5.4536828655894987E-2</v>
      </c>
      <c r="AH165" s="57">
        <f>Weights!$Z164*Weights!AE164+Weights!$AI164*Weights!AN164</f>
        <v>4.1421323624081588E-2</v>
      </c>
      <c r="AI165" s="57">
        <f>Weights!$Z164*Weights!AF164+Weights!$AI164*Weights!AO164</f>
        <v>2.8239798060672922E-2</v>
      </c>
      <c r="AJ165" s="57">
        <f>Weights!Z164*Weights!AG164+Weights!AI164*Weights!AP164</f>
        <v>1.3191141504117421E-2</v>
      </c>
    </row>
    <row r="166" spans="2:36" x14ac:dyDescent="0.25">
      <c r="B166" s="52">
        <f>'Monthly return GPFG'!C166</f>
        <v>40724</v>
      </c>
      <c r="C166" s="50">
        <f>'Monthly return GPFG'!P166</f>
        <v>-1.9099265215824876E-2</v>
      </c>
      <c r="E166" s="58">
        <f>(('FX-rates &amp; Forward'!D167)/('FX-rates &amp; Forward'!D166))-1</f>
        <v>1.3568773234200471E-3</v>
      </c>
      <c r="F166" s="58">
        <f>(('FX-rates &amp; Forward'!E167)/('FX-rates &amp; Forward'!E166))-1</f>
        <v>8.636827224725474E-3</v>
      </c>
      <c r="G166" s="58">
        <f>(('FX-rates &amp; Forward'!F167)/('FX-rates &amp; Forward'!F166))-1</f>
        <v>-2.2770934568877799E-2</v>
      </c>
      <c r="H166" s="58">
        <f>(('FX-rates &amp; Forward'!G167)/('FX-rates &amp; Forward'!G166))-1</f>
        <v>1.3336364325225336E-2</v>
      </c>
      <c r="I166" s="58">
        <f>(('FX-rates &amp; Forward'!H167)/('FX-rates &amp; Forward'!H166))-1</f>
        <v>1.754107468846744E-2</v>
      </c>
      <c r="J166" s="58">
        <f>(('FX-rates &amp; Forward'!I167)/('FX-rates &amp; Forward'!I166))-1</f>
        <v>6.4076027286308346E-3</v>
      </c>
      <c r="K166" s="58">
        <f>(('FX-rates &amp; Forward'!J167)/('FX-rates &amp; Forward'!J166))-1</f>
        <v>6.0965519643960686E-3</v>
      </c>
      <c r="M166" s="58">
        <f>('FX-rates &amp; Forward'!D167-'FX-rates &amp; Forward'!M167)/'FX-rates &amp; Forward'!D166</f>
        <v>-7.5564233651837323E-4</v>
      </c>
      <c r="N166" s="58">
        <f>('FX-rates &amp; Forward'!E167-'FX-rates &amp; Forward'!N167)/'FX-rates &amp; Forward'!E166</f>
        <v>7.345768755872055E-3</v>
      </c>
      <c r="O166" s="58">
        <f>('FX-rates &amp; Forward'!F167-'FX-rates &amp; Forward'!O167)/'FX-rates &amp; Forward'!F166</f>
        <v>-2.452208575505704E-2</v>
      </c>
      <c r="P166" s="58">
        <f>('FX-rates &amp; Forward'!G167-'FX-rates &amp; Forward'!P167)/'FX-rates &amp; Forward'!G166</f>
        <v>1.1181282409549994E-2</v>
      </c>
      <c r="Q166" s="58">
        <f>('FX-rates &amp; Forward'!H167-'FX-rates &amp; Forward'!Q167)/'FX-rates &amp; Forward'!H166</f>
        <v>1.5375392325309128E-2</v>
      </c>
      <c r="R166" s="58">
        <f>('FX-rates &amp; Forward'!I167-'FX-rates &amp; Forward'!R167)/'FX-rates &amp; Forward'!I166</f>
        <v>5.0419416780481284E-3</v>
      </c>
      <c r="S166" s="58">
        <f>('FX-rates &amp; Forward'!J167-'FX-rates &amp; Forward'!S167)/'FX-rates &amp; Forward'!J166</f>
        <v>7.6936408052040335E-3</v>
      </c>
      <c r="U166" s="58">
        <f>'Interest rate'!M166</f>
        <v>2.1900923517390591E-3</v>
      </c>
      <c r="V166" s="58">
        <f>'Interest rate'!N166</f>
        <v>1.5449365677744353E-4</v>
      </c>
      <c r="W166" s="58">
        <f>'Interest rate'!O166</f>
        <v>1.0614891774172186E-3</v>
      </c>
      <c r="X166" s="58">
        <f>'Interest rate'!P166</f>
        <v>5.2426896965140912E-4</v>
      </c>
      <c r="Y166" s="58">
        <f>'Interest rate'!Q166</f>
        <v>1.1659187244639213E-4</v>
      </c>
      <c r="Z166" s="58">
        <f>'Interest rate'!R166</f>
        <v>1.0687881732973636E-4</v>
      </c>
      <c r="AA166" s="58">
        <f>'Interest rate'!S166</f>
        <v>8.9144956674491738E-4</v>
      </c>
      <c r="AB166" s="58">
        <f>'Interest rate'!T166</f>
        <v>3.8746849921291737E-3</v>
      </c>
      <c r="AD166" s="58">
        <f>Weights!$Z165*Weights!AA165+Weights!$AI165*Weights!AJ165</f>
        <v>0.29206295224422563</v>
      </c>
      <c r="AE166" s="58">
        <f>Weights!$Z165*Weights!AB165+Weights!$AI165*Weights!AK165</f>
        <v>0.29654309318172667</v>
      </c>
      <c r="AF166" s="58">
        <f>Weights!$Z165*Weights!AC165+Weights!$AI165*Weights!AL165</f>
        <v>0.15563563983799569</v>
      </c>
      <c r="AG166" s="58">
        <f>Weights!$Z165*Weights!AD165+Weights!$AI165*Weights!AM165</f>
        <v>5.4536828655894987E-2</v>
      </c>
      <c r="AH166" s="58">
        <f>Weights!$Z165*Weights!AE165+Weights!$AI165*Weights!AN165</f>
        <v>4.1421323624081588E-2</v>
      </c>
      <c r="AI166" s="58">
        <f>Weights!$Z165*Weights!AF165+Weights!$AI165*Weights!AO165</f>
        <v>2.8239798060672922E-2</v>
      </c>
      <c r="AJ166" s="58">
        <f>Weights!Z165*Weights!AG165+Weights!AI165*Weights!AP165</f>
        <v>1.3191141504117421E-2</v>
      </c>
    </row>
    <row r="167" spans="2:36" x14ac:dyDescent="0.25">
      <c r="B167" s="51">
        <f>'Monthly return GPFG'!C167</f>
        <v>40755</v>
      </c>
      <c r="C167" s="49">
        <f>'Monthly return GPFG'!P167</f>
        <v>-5.2793981747928393E-3</v>
      </c>
      <c r="E167" s="57">
        <f>(('FX-rates &amp; Forward'!D168)/('FX-rates &amp; Forward'!D167))-1</f>
        <v>-1.8376552261800683E-3</v>
      </c>
      <c r="F167" s="57">
        <f>(('FX-rates &amp; Forward'!E168)/('FX-rates &amp; Forward'!E167))-1</f>
        <v>-8.4348761007577711E-3</v>
      </c>
      <c r="G167" s="57">
        <f>(('FX-rates &amp; Forward'!F168)/('FX-rates &amp; Forward'!F167))-1</f>
        <v>2.1671003180109727E-2</v>
      </c>
      <c r="H167" s="57">
        <f>(('FX-rates &amp; Forward'!G168)/('FX-rates &amp; Forward'!G167))-1</f>
        <v>4.7782846033051829E-2</v>
      </c>
      <c r="I167" s="57">
        <f>(('FX-rates &amp; Forward'!H168)/('FX-rates &amp; Forward'!H167))-1</f>
        <v>6.7706708268330695E-2</v>
      </c>
      <c r="J167" s="57">
        <f>(('FX-rates &amp; Forward'!I168)/('FX-rates &amp; Forward'!I167))-1</f>
        <v>5.5441294822498044E-3</v>
      </c>
      <c r="K167" s="57">
        <f>(('FX-rates &amp; Forward'!J168)/('FX-rates &amp; Forward'!J167))-1</f>
        <v>2.3658445796795435E-2</v>
      </c>
      <c r="M167" s="57">
        <f>('FX-rates &amp; Forward'!D168-'FX-rates &amp; Forward'!M168)/'FX-rates &amp; Forward'!D167</f>
        <v>-3.8729394826344534E-3</v>
      </c>
      <c r="N167" s="57">
        <f>('FX-rates &amp; Forward'!E168-'FX-rates &amp; Forward'!N168)/'FX-rates &amp; Forward'!E167</f>
        <v>-9.5622825453400423E-3</v>
      </c>
      <c r="O167" s="57">
        <f>('FX-rates &amp; Forward'!F168-'FX-rates &amp; Forward'!O168)/'FX-rates &amp; Forward'!F167</f>
        <v>2.0006052679905434E-2</v>
      </c>
      <c r="P167" s="57">
        <f>('FX-rates &amp; Forward'!G168-'FX-rates &amp; Forward'!P168)/'FX-rates &amp; Forward'!G167</f>
        <v>4.5709587278879187E-2</v>
      </c>
      <c r="Q167" s="57">
        <f>('FX-rates &amp; Forward'!H168-'FX-rates &amp; Forward'!Q168)/'FX-rates &amp; Forward'!H167</f>
        <v>6.5623717361526071E-2</v>
      </c>
      <c r="R167" s="57">
        <f>('FX-rates &amp; Forward'!I168-'FX-rates &amp; Forward'!R168)/'FX-rates &amp; Forward'!I167</f>
        <v>4.2466433407144016E-3</v>
      </c>
      <c r="S167" s="57">
        <f>('FX-rates &amp; Forward'!J168-'FX-rates &amp; Forward'!S168)/'FX-rates &amp; Forward'!J167</f>
        <v>2.5336536364845983E-2</v>
      </c>
      <c r="U167" s="57">
        <f>'Interest rate'!M167</f>
        <v>2.2226272943570713E-3</v>
      </c>
      <c r="V167" s="57">
        <f>'Interest rate'!N167</f>
        <v>1.5911068696650155E-4</v>
      </c>
      <c r="W167" s="57">
        <f>'Interest rate'!O167</f>
        <v>1.1417610744599571E-3</v>
      </c>
      <c r="X167" s="57">
        <f>'Interest rate'!P167</f>
        <v>5.2504779637718713E-4</v>
      </c>
      <c r="Y167" s="57">
        <f>'Interest rate'!Q167</f>
        <v>1.1684987433002725E-4</v>
      </c>
      <c r="Z167" s="57">
        <f>'Interest rate'!R167</f>
        <v>1.0479790791917409E-4</v>
      </c>
      <c r="AA167" s="57">
        <f>'Interest rate'!S167</f>
        <v>8.9557549945640247E-4</v>
      </c>
      <c r="AB167" s="57">
        <f>'Interest rate'!T167</f>
        <v>3.8746849921291737E-3</v>
      </c>
      <c r="AD167" s="57">
        <f>Weights!$Z166*Weights!AA166+Weights!$AI166*Weights!AJ166</f>
        <v>0.29206295224422563</v>
      </c>
      <c r="AE167" s="57">
        <f>Weights!$Z166*Weights!AB166+Weights!$AI166*Weights!AK166</f>
        <v>0.29654309318172667</v>
      </c>
      <c r="AF167" s="57">
        <f>Weights!$Z166*Weights!AC166+Weights!$AI166*Weights!AL166</f>
        <v>0.15563563983799569</v>
      </c>
      <c r="AG167" s="57">
        <f>Weights!$Z166*Weights!AD166+Weights!$AI166*Weights!AM166</f>
        <v>5.4536828655894987E-2</v>
      </c>
      <c r="AH167" s="57">
        <f>Weights!$Z166*Weights!AE166+Weights!$AI166*Weights!AN166</f>
        <v>4.1421323624081588E-2</v>
      </c>
      <c r="AI167" s="57">
        <f>Weights!$Z166*Weights!AF166+Weights!$AI166*Weights!AO166</f>
        <v>2.8239798060672922E-2</v>
      </c>
      <c r="AJ167" s="57">
        <f>Weights!Z166*Weights!AG166+Weights!AI166*Weights!AP166</f>
        <v>1.3191141504117421E-2</v>
      </c>
    </row>
    <row r="168" spans="2:36" x14ac:dyDescent="0.25">
      <c r="B168" s="52">
        <f>'Monthly return GPFG'!C168</f>
        <v>40786</v>
      </c>
      <c r="C168" s="50">
        <f>'Monthly return GPFG'!P168</f>
        <v>-5.6558072592783976E-2</v>
      </c>
      <c r="E168" s="58">
        <f>(('FX-rates &amp; Forward'!D169)/('FX-rates &amp; Forward'!D168))-1</f>
        <v>-2.11998363521404E-3</v>
      </c>
      <c r="F168" s="58">
        <f>(('FX-rates &amp; Forward'!E169)/('FX-rates &amp; Forward'!E168))-1</f>
        <v>-4.7761039899830715E-3</v>
      </c>
      <c r="G168" s="58">
        <f>(('FX-rates &amp; Forward'!F169)/('FX-rates &amp; Forward'!F168))-1</f>
        <v>-1.307315306341883E-2</v>
      </c>
      <c r="H168" s="58">
        <f>(('FX-rates &amp; Forward'!G169)/('FX-rates &amp; Forward'!G168))-1</f>
        <v>-1.0276905509563061E-3</v>
      </c>
      <c r="I168" s="58">
        <f>(('FX-rates &amp; Forward'!H169)/('FX-rates &amp; Forward'!H168))-1</f>
        <v>-2.7293980128579864E-2</v>
      </c>
      <c r="J168" s="58">
        <f>(('FX-rates &amp; Forward'!I169)/('FX-rates &amp; Forward'!I168))-1</f>
        <v>-2.3868385949310733E-2</v>
      </c>
      <c r="K168" s="58">
        <f>(('FX-rates &amp; Forward'!J169)/('FX-rates &amp; Forward'!J168))-1</f>
        <v>-2.8226161079728085E-2</v>
      </c>
      <c r="M168" s="58">
        <f>('FX-rates &amp; Forward'!D169-'FX-rates &amp; Forward'!M169)/'FX-rates &amp; Forward'!D168</f>
        <v>-4.1831719672918606E-3</v>
      </c>
      <c r="N168" s="58">
        <f>('FX-rates &amp; Forward'!E169-'FX-rates &amp; Forward'!N169)/'FX-rates &amp; Forward'!E168</f>
        <v>-5.8557375263337515E-3</v>
      </c>
      <c r="O168" s="58">
        <f>('FX-rates &amp; Forward'!F169-'FX-rates &amp; Forward'!O169)/'FX-rates &amp; Forward'!F168</f>
        <v>-1.4769841718759114E-2</v>
      </c>
      <c r="P168" s="58">
        <f>('FX-rates &amp; Forward'!G169-'FX-rates &amp; Forward'!P169)/'FX-rates &amp; Forward'!G168</f>
        <v>-3.1332219399050334E-3</v>
      </c>
      <c r="Q168" s="58">
        <f>('FX-rates &amp; Forward'!H169-'FX-rates &amp; Forward'!Q169)/'FX-rates &amp; Forward'!H168</f>
        <v>-2.9411587594185561E-2</v>
      </c>
      <c r="R168" s="58">
        <f>('FX-rates &amp; Forward'!I169-'FX-rates &amp; Forward'!R169)/'FX-rates &amp; Forward'!I168</f>
        <v>-2.5194250332554208E-2</v>
      </c>
      <c r="S168" s="58">
        <f>('FX-rates &amp; Forward'!J169-'FX-rates &amp; Forward'!S169)/'FX-rates &amp; Forward'!J168</f>
        <v>-2.6580479878209377E-2</v>
      </c>
      <c r="U168" s="58">
        <f>'Interest rate'!M168</f>
        <v>2.3770098189335176E-3</v>
      </c>
      <c r="V168" s="58">
        <f>'Interest rate'!N168</f>
        <v>1.8439620755117403E-4</v>
      </c>
      <c r="W168" s="58">
        <f>'Interest rate'!O168</f>
        <v>1.0743621462390163E-3</v>
      </c>
      <c r="X168" s="58">
        <f>'Interest rate'!P168</f>
        <v>5.4891477320784254E-4</v>
      </c>
      <c r="Y168" s="58">
        <f>'Interest rate'!Q168</f>
        <v>1.1945482007758024E-4</v>
      </c>
      <c r="Z168" s="58">
        <f>'Interest rate'!R168</f>
        <v>0</v>
      </c>
      <c r="AA168" s="58">
        <f>'Interest rate'!S168</f>
        <v>8.7907064595027506E-4</v>
      </c>
      <c r="AB168" s="58">
        <f>'Interest rate'!T168</f>
        <v>3.8906561432301423E-3</v>
      </c>
      <c r="AD168" s="58">
        <f>Weights!$Z167*Weights!AA167+Weights!$AI167*Weights!AJ167</f>
        <v>0.29206295224422563</v>
      </c>
      <c r="AE168" s="58">
        <f>Weights!$Z167*Weights!AB167+Weights!$AI167*Weights!AK167</f>
        <v>0.29654309318172667</v>
      </c>
      <c r="AF168" s="58">
        <f>Weights!$Z167*Weights!AC167+Weights!$AI167*Weights!AL167</f>
        <v>0.15563563983799569</v>
      </c>
      <c r="AG168" s="58">
        <f>Weights!$Z167*Weights!AD167+Weights!$AI167*Weights!AM167</f>
        <v>5.4536828655894987E-2</v>
      </c>
      <c r="AH168" s="58">
        <f>Weights!$Z167*Weights!AE167+Weights!$AI167*Weights!AN167</f>
        <v>4.1421323624081588E-2</v>
      </c>
      <c r="AI168" s="58">
        <f>Weights!$Z167*Weights!AF167+Weights!$AI167*Weights!AO167</f>
        <v>2.8239798060672922E-2</v>
      </c>
      <c r="AJ168" s="58">
        <f>Weights!Z167*Weights!AG167+Weights!AI167*Weights!AP167</f>
        <v>1.3191141504117421E-2</v>
      </c>
    </row>
    <row r="169" spans="2:36" x14ac:dyDescent="0.25">
      <c r="B169" s="51">
        <f>'Monthly return GPFG'!C169</f>
        <v>40816</v>
      </c>
      <c r="C169" s="49">
        <f>'Monthly return GPFG'!P169</f>
        <v>1.2536969866508582E-2</v>
      </c>
      <c r="E169" s="57">
        <f>(('FX-rates &amp; Forward'!D170)/('FX-rates &amp; Forward'!D169))-1</f>
        <v>9.3123369362653863E-2</v>
      </c>
      <c r="F169" s="57">
        <f>(('FX-rates &amp; Forward'!E170)/('FX-rates &amp; Forward'!E169))-1</f>
        <v>1.8469759659658358E-2</v>
      </c>
      <c r="G169" s="57">
        <f>(('FX-rates &amp; Forward'!F170)/('FX-rates &amp; Forward'!F169))-1</f>
        <v>4.8489574970755012E-2</v>
      </c>
      <c r="H169" s="57">
        <f>(('FX-rates &amp; Forward'!G170)/('FX-rates &amp; Forward'!G169))-1</f>
        <v>8.7700748699777176E-2</v>
      </c>
      <c r="I169" s="57">
        <f>(('FX-rates &amp; Forward'!H170)/('FX-rates &amp; Forward'!H169))-1</f>
        <v>-2.9592020669350405E-2</v>
      </c>
      <c r="J169" s="57">
        <f>(('FX-rates &amp; Forward'!I170)/('FX-rates &amp; Forward'!I169))-1</f>
        <v>1.7746843284806024E-2</v>
      </c>
      <c r="K169" s="57">
        <f>(('FX-rates &amp; Forward'!J170)/('FX-rates &amp; Forward'!J169))-1</f>
        <v>-1.3549239345529096E-2</v>
      </c>
      <c r="M169" s="57">
        <f>('FX-rates &amp; Forward'!D170-'FX-rates &amp; Forward'!M170)/'FX-rates &amp; Forward'!D169</f>
        <v>9.0931159986366611E-2</v>
      </c>
      <c r="N169" s="57">
        <f>('FX-rates &amp; Forward'!E170-'FX-rates &amp; Forward'!N170)/'FX-rates &amp; Forward'!E169</f>
        <v>1.716851000034058E-2</v>
      </c>
      <c r="O169" s="57">
        <f>('FX-rates &amp; Forward'!F170-'FX-rates &amp; Forward'!O170)/'FX-rates &amp; Forward'!F169</f>
        <v>4.6662482842890256E-2</v>
      </c>
      <c r="P169" s="57">
        <f>('FX-rates &amp; Forward'!G170-'FX-rates &amp; Forward'!P170)/'FX-rates &amp; Forward'!G169</f>
        <v>8.5443463344537174E-2</v>
      </c>
      <c r="Q169" s="57">
        <f>('FX-rates &amp; Forward'!H170-'FX-rates &amp; Forward'!Q170)/'FX-rates &amp; Forward'!H169</f>
        <v>-3.1969030488283881E-2</v>
      </c>
      <c r="R169" s="57">
        <f>('FX-rates &amp; Forward'!I170-'FX-rates &amp; Forward'!R170)/'FX-rates &amp; Forward'!I169</f>
        <v>1.6250219749640433E-2</v>
      </c>
      <c r="S169" s="57">
        <f>('FX-rates &amp; Forward'!J170-'FX-rates &amp; Forward'!S170)/'FX-rates &amp; Forward'!J169</f>
        <v>-1.2041459275026489E-2</v>
      </c>
      <c r="U169" s="57">
        <f>'Interest rate'!M169</f>
        <v>2.2551506231971441E-3</v>
      </c>
      <c r="V169" s="57">
        <f>'Interest rate'!N169</f>
        <v>1.9931469319600659E-4</v>
      </c>
      <c r="W169" s="57">
        <f>'Interest rate'!O169</f>
        <v>1.0759021683488523E-3</v>
      </c>
      <c r="X169" s="57">
        <f>'Interest rate'!P169</f>
        <v>5.7443167586401778E-4</v>
      </c>
      <c r="Y169" s="57">
        <f>'Interest rate'!Q169</f>
        <v>1.1919682558581002E-4</v>
      </c>
      <c r="Z169" s="57">
        <f>'Interest rate'!R169</f>
        <v>5.5581634177404027E-6</v>
      </c>
      <c r="AA169" s="57">
        <f>'Interest rate'!S169</f>
        <v>9.3132299878062597E-4</v>
      </c>
      <c r="AB169" s="57">
        <f>'Interest rate'!T169</f>
        <v>3.8986406707826049E-3</v>
      </c>
      <c r="AD169" s="57">
        <f>Weights!$Z168*Weights!AA168+Weights!$AI168*Weights!AJ168</f>
        <v>0.29206295224422563</v>
      </c>
      <c r="AE169" s="57">
        <f>Weights!$Z168*Weights!AB168+Weights!$AI168*Weights!AK168</f>
        <v>0.29654309318172667</v>
      </c>
      <c r="AF169" s="57">
        <f>Weights!$Z168*Weights!AC168+Weights!$AI168*Weights!AL168</f>
        <v>0.15563563983799569</v>
      </c>
      <c r="AG169" s="57">
        <f>Weights!$Z168*Weights!AD168+Weights!$AI168*Weights!AM168</f>
        <v>5.4536828655894987E-2</v>
      </c>
      <c r="AH169" s="57">
        <f>Weights!$Z168*Weights!AE168+Weights!$AI168*Weights!AN168</f>
        <v>4.1421323624081588E-2</v>
      </c>
      <c r="AI169" s="57">
        <f>Weights!$Z168*Weights!AF168+Weights!$AI168*Weights!AO168</f>
        <v>2.8239798060672922E-2</v>
      </c>
      <c r="AJ169" s="57">
        <f>Weights!Z168*Weights!AG168+Weights!AI168*Weights!AP168</f>
        <v>1.3191141504117421E-2</v>
      </c>
    </row>
    <row r="170" spans="2:36" x14ac:dyDescent="0.25">
      <c r="B170" s="52">
        <f>'Monthly return GPFG'!C170</f>
        <v>40847</v>
      </c>
      <c r="C170" s="50">
        <f>'Monthly return GPFG'!P170</f>
        <v>6.7312294085410968E-3</v>
      </c>
      <c r="E170" s="58">
        <f>(('FX-rates &amp; Forward'!D171)/('FX-rates &amp; Forward'!D170))-1</f>
        <v>-5.3241727330071487E-2</v>
      </c>
      <c r="F170" s="58">
        <f>(('FX-rates &amp; Forward'!E171)/('FX-rates &amp; Forward'!E170))-1</f>
        <v>-1.9943201355016926E-2</v>
      </c>
      <c r="G170" s="58">
        <f>(('FX-rates &amp; Forward'!F171)/('FX-rates &amp; Forward'!F170))-1</f>
        <v>-2.2806326704732038E-2</v>
      </c>
      <c r="H170" s="58">
        <f>(('FX-rates &amp; Forward'!G171)/('FX-rates &amp; Forward'!G170))-1</f>
        <v>-6.6770879857078969E-2</v>
      </c>
      <c r="I170" s="58">
        <f>(('FX-rates &amp; Forward'!H171)/('FX-rates &amp; Forward'!H170))-1</f>
        <v>-1.9751710473359996E-2</v>
      </c>
      <c r="J170" s="58">
        <f>(('FX-rates &amp; Forward'!I171)/('FX-rates &amp; Forward'!I170))-1</f>
        <v>-6.5882521438674901E-3</v>
      </c>
      <c r="K170" s="58">
        <f>(('FX-rates &amp; Forward'!J171)/('FX-rates &amp; Forward'!J170))-1</f>
        <v>3.1720966996361843E-2</v>
      </c>
      <c r="M170" s="58">
        <f>('FX-rates &amp; Forward'!D171-'FX-rates &amp; Forward'!M171)/'FX-rates &amp; Forward'!D170</f>
        <v>-5.5297153583419668E-2</v>
      </c>
      <c r="N170" s="58">
        <f>('FX-rates &amp; Forward'!E171-'FX-rates &amp; Forward'!N171)/'FX-rates &amp; Forward'!E170</f>
        <v>-2.1121182417485798E-2</v>
      </c>
      <c r="O170" s="58">
        <f>('FX-rates &amp; Forward'!F171-'FX-rates &amp; Forward'!O171)/'FX-rates &amp; Forward'!F170</f>
        <v>-2.4486080748134808E-2</v>
      </c>
      <c r="P170" s="58">
        <f>('FX-rates &amp; Forward'!G171-'FX-rates &amp; Forward'!P171)/'FX-rates &amp; Forward'!G170</f>
        <v>-6.8906579086121758E-2</v>
      </c>
      <c r="Q170" s="58">
        <f>('FX-rates &amp; Forward'!H171-'FX-rates &amp; Forward'!Q171)/'FX-rates &amp; Forward'!H170</f>
        <v>-2.2001290429606343E-2</v>
      </c>
      <c r="R170" s="58">
        <f>('FX-rates &amp; Forward'!I171-'FX-rates &amp; Forward'!R171)/'FX-rates &amp; Forward'!I170</f>
        <v>-7.9108480043410864E-3</v>
      </c>
      <c r="S170" s="58">
        <f>('FX-rates &amp; Forward'!J171-'FX-rates &amp; Forward'!S171)/'FX-rates &amp; Forward'!J170</f>
        <v>3.3358074549856905E-2</v>
      </c>
      <c r="U170" s="58">
        <f>'Interest rate'!M170</f>
        <v>2.2795355034983533E-3</v>
      </c>
      <c r="V170" s="58">
        <f>'Interest rate'!N170</f>
        <v>2.0417057296784336E-4</v>
      </c>
      <c r="W170" s="58">
        <f>'Interest rate'!O170</f>
        <v>1.0831078079198697E-3</v>
      </c>
      <c r="X170" s="58">
        <f>'Interest rate'!P170</f>
        <v>5.8540315118915665E-4</v>
      </c>
      <c r="Y170" s="58">
        <f>'Interest rate'!Q170</f>
        <v>1.1919682558581002E-4</v>
      </c>
      <c r="Z170" s="58">
        <f>'Interest rate'!R170</f>
        <v>1.943958809524915E-5</v>
      </c>
      <c r="AA170" s="58">
        <f>'Interest rate'!S170</f>
        <v>9.5469606768405768E-4</v>
      </c>
      <c r="AB170" s="58">
        <f>'Interest rate'!T170</f>
        <v>3.8986406707826049E-3</v>
      </c>
      <c r="AD170" s="58">
        <f>Weights!$Z169*Weights!AA169+Weights!$AI169*Weights!AJ169</f>
        <v>0.29206295224422563</v>
      </c>
      <c r="AE170" s="58">
        <f>Weights!$Z169*Weights!AB169+Weights!$AI169*Weights!AK169</f>
        <v>0.29654309318172667</v>
      </c>
      <c r="AF170" s="58">
        <f>Weights!$Z169*Weights!AC169+Weights!$AI169*Weights!AL169</f>
        <v>0.15563563983799569</v>
      </c>
      <c r="AG170" s="58">
        <f>Weights!$Z169*Weights!AD169+Weights!$AI169*Weights!AM169</f>
        <v>5.4536828655894987E-2</v>
      </c>
      <c r="AH170" s="58">
        <f>Weights!$Z169*Weights!AE169+Weights!$AI169*Weights!AN169</f>
        <v>4.1421323624081588E-2</v>
      </c>
      <c r="AI170" s="58">
        <f>Weights!$Z169*Weights!AF169+Weights!$AI169*Weights!AO169</f>
        <v>2.8239798060672922E-2</v>
      </c>
      <c r="AJ170" s="58">
        <f>Weights!Z169*Weights!AG169+Weights!AI169*Weights!AP169</f>
        <v>1.3191141504117421E-2</v>
      </c>
    </row>
    <row r="171" spans="2:36" x14ac:dyDescent="0.25">
      <c r="B171" s="51">
        <f>'Monthly return GPFG'!C171</f>
        <v>40877</v>
      </c>
      <c r="C171" s="49">
        <f>'Monthly return GPFG'!P171</f>
        <v>9.8391182327812483E-3</v>
      </c>
      <c r="E171" s="57">
        <f>(('FX-rates &amp; Forward'!D172)/('FX-rates &amp; Forward'!D171))-1</f>
        <v>3.9183203082796103E-2</v>
      </c>
      <c r="F171" s="57">
        <f>(('FX-rates &amp; Forward'!E172)/('FX-rates &amp; Forward'!E171))-1</f>
        <v>8.3293267668957949E-3</v>
      </c>
      <c r="G171" s="57">
        <f>(('FX-rates &amp; Forward'!F172)/('FX-rates &amp; Forward'!F171))-1</f>
        <v>1.4596415818753705E-2</v>
      </c>
      <c r="H171" s="57">
        <f>(('FX-rates &amp; Forward'!G172)/('FX-rates &amp; Forward'!G171))-1</f>
        <v>4.6549272975521694E-2</v>
      </c>
      <c r="I171" s="57">
        <f>(('FX-rates &amp; Forward'!H172)/('FX-rates &amp; Forward'!H171))-1</f>
        <v>-2.0686605817517023E-3</v>
      </c>
      <c r="J171" s="57">
        <f>(('FX-rates &amp; Forward'!I172)/('FX-rates &amp; Forward'!I171))-1</f>
        <v>2.2220620303123217E-2</v>
      </c>
      <c r="K171" s="57">
        <f>(('FX-rates &amp; Forward'!J172)/('FX-rates &amp; Forward'!J171))-1</f>
        <v>1.4807657777055727E-2</v>
      </c>
      <c r="M171" s="57">
        <f>('FX-rates &amp; Forward'!D172-'FX-rates &amp; Forward'!M172)/'FX-rates &amp; Forward'!D171</f>
        <v>3.7108261794217327E-2</v>
      </c>
      <c r="N171" s="57">
        <f>('FX-rates &amp; Forward'!E172-'FX-rates &amp; Forward'!N172)/'FX-rates &amp; Forward'!E171</f>
        <v>7.1341935294582329E-3</v>
      </c>
      <c r="O171" s="57">
        <f>('FX-rates &amp; Forward'!F172-'FX-rates &amp; Forward'!O172)/'FX-rates &amp; Forward'!F171</f>
        <v>1.2903274636627981E-2</v>
      </c>
      <c r="P171" s="57">
        <f>('FX-rates &amp; Forward'!G172-'FX-rates &amp; Forward'!P172)/'FX-rates &amp; Forward'!G171</f>
        <v>4.4389191772431648E-2</v>
      </c>
      <c r="Q171" s="57">
        <f>('FX-rates &amp; Forward'!H172-'FX-rates &amp; Forward'!Q172)/'FX-rates &amp; Forward'!H171</f>
        <v>-4.3287125626751887E-3</v>
      </c>
      <c r="R171" s="57">
        <f>('FX-rates &amp; Forward'!I172-'FX-rates &amp; Forward'!R172)/'FX-rates &amp; Forward'!I171</f>
        <v>2.0897044479942666E-2</v>
      </c>
      <c r="S171" s="57">
        <f>('FX-rates &amp; Forward'!J172-'FX-rates &amp; Forward'!S172)/'FX-rates &amp; Forward'!J171</f>
        <v>1.642047514893934E-2</v>
      </c>
      <c r="U171" s="57">
        <f>'Interest rate'!M171</f>
        <v>2.4743799799444854E-3</v>
      </c>
      <c r="V171" s="57">
        <f>'Interest rate'!N171</f>
        <v>2.2591907164670744E-4</v>
      </c>
      <c r="W171" s="57">
        <f>'Interest rate'!O171</f>
        <v>9.4197935561890489E-4</v>
      </c>
      <c r="X171" s="57">
        <f>'Interest rate'!P171</f>
        <v>6.159341482956382E-4</v>
      </c>
      <c r="Y171" s="57">
        <f>'Interest rate'!Q171</f>
        <v>1.1971281383726939E-4</v>
      </c>
      <c r="Z171" s="57">
        <f>'Interest rate'!R171</f>
        <v>2.6387836581154289E-5</v>
      </c>
      <c r="AA171" s="57">
        <f>'Interest rate'!S171</f>
        <v>9.5881913365092331E-4</v>
      </c>
      <c r="AB171" s="57">
        <f>'Interest rate'!T171</f>
        <v>3.814768269600366E-3</v>
      </c>
      <c r="AD171" s="57">
        <f>Weights!$Z170*Weights!AA170+Weights!$AI170*Weights!AJ170</f>
        <v>0.29206295224422563</v>
      </c>
      <c r="AE171" s="57">
        <f>Weights!$Z170*Weights!AB170+Weights!$AI170*Weights!AK170</f>
        <v>0.29654309318172667</v>
      </c>
      <c r="AF171" s="57">
        <f>Weights!$Z170*Weights!AC170+Weights!$AI170*Weights!AL170</f>
        <v>0.15563563983799569</v>
      </c>
      <c r="AG171" s="57">
        <f>Weights!$Z170*Weights!AD170+Weights!$AI170*Weights!AM170</f>
        <v>5.4536828655894987E-2</v>
      </c>
      <c r="AH171" s="57">
        <f>Weights!$Z170*Weights!AE170+Weights!$AI170*Weights!AN170</f>
        <v>4.1421323624081588E-2</v>
      </c>
      <c r="AI171" s="57">
        <f>Weights!$Z170*Weights!AF170+Weights!$AI170*Weights!AO170</f>
        <v>2.8239798060672922E-2</v>
      </c>
      <c r="AJ171" s="57">
        <f>Weights!Z170*Weights!AG170+Weights!AI170*Weights!AP170</f>
        <v>1.3191141504117421E-2</v>
      </c>
    </row>
    <row r="172" spans="2:36" x14ac:dyDescent="0.25">
      <c r="B172" s="53">
        <f>'Monthly return GPFG'!C172</f>
        <v>40908</v>
      </c>
      <c r="C172" s="54">
        <f>'Monthly return GPFG'!P172</f>
        <v>2.5450448643591313E-2</v>
      </c>
      <c r="E172" s="59">
        <f>(('FX-rates &amp; Forward'!D173)/('FX-rates &amp; Forward'!D172))-1</f>
        <v>3.5366487610466235E-2</v>
      </c>
      <c r="F172" s="59">
        <f>(('FX-rates &amp; Forward'!E173)/('FX-rates &amp; Forward'!E172))-1</f>
        <v>-2.2552127632156083E-3</v>
      </c>
      <c r="G172" s="59">
        <f>(('FX-rates &amp; Forward'!F173)/('FX-rates &amp; Forward'!F172))-1</f>
        <v>2.4536357718913049E-2</v>
      </c>
      <c r="H172" s="59">
        <f>(('FX-rates &amp; Forward'!G173)/('FX-rates &amp; Forward'!G172))-1</f>
        <v>4.4747814391391971E-2</v>
      </c>
      <c r="I172" s="59">
        <f>(('FX-rates &amp; Forward'!H173)/('FX-rates &amp; Forward'!H172))-1</f>
        <v>7.3581770709707506E-3</v>
      </c>
      <c r="J172" s="59">
        <f>(('FX-rates &amp; Forward'!I173)/('FX-rates &amp; Forward'!I172))-1</f>
        <v>3.1680829307852321E-2</v>
      </c>
      <c r="K172" s="59">
        <f>(('FX-rates &amp; Forward'!J173)/('FX-rates &amp; Forward'!J172))-1</f>
        <v>2.6812194990428528E-2</v>
      </c>
      <c r="M172" s="59">
        <f>('FX-rates &amp; Forward'!D173-'FX-rates &amp; Forward'!M173)/'FX-rates &amp; Forward'!D172</f>
        <v>3.3118534557635346E-2</v>
      </c>
      <c r="N172" s="59">
        <f>('FX-rates &amp; Forward'!E173-'FX-rates &amp; Forward'!N173)/'FX-rates &amp; Forward'!E172</f>
        <v>-3.7861712562464148E-3</v>
      </c>
      <c r="O172" s="59">
        <f>('FX-rates &amp; Forward'!F173-'FX-rates &amp; Forward'!O173)/'FX-rates &amp; Forward'!F172</f>
        <v>2.2679055862901112E-2</v>
      </c>
      <c r="P172" s="59">
        <f>('FX-rates &amp; Forward'!G173-'FX-rates &amp; Forward'!P173)/'FX-rates &amp; Forward'!G172</f>
        <v>4.2393429075375973E-2</v>
      </c>
      <c r="Q172" s="59">
        <f>('FX-rates &amp; Forward'!H173-'FX-rates &amp; Forward'!Q173)/'FX-rates &amp; Forward'!H172</f>
        <v>4.9102495231195357E-3</v>
      </c>
      <c r="R172" s="59">
        <f>('FX-rates &amp; Forward'!I173-'FX-rates &amp; Forward'!R173)/'FX-rates &amp; Forward'!I172</f>
        <v>3.0166720218324079E-2</v>
      </c>
      <c r="S172" s="59">
        <f>('FX-rates &amp; Forward'!J173-'FX-rates &amp; Forward'!S173)/'FX-rates &amp; Forward'!J172</f>
        <v>2.8147489441182907E-2</v>
      </c>
      <c r="U172" s="59">
        <f>'Interest rate'!M172</f>
        <v>2.067982733513718E-3</v>
      </c>
      <c r="V172" s="59">
        <f>'Interest rate'!N172</f>
        <v>2.4575089681588835E-4</v>
      </c>
      <c r="W172" s="59">
        <f>'Interest rate'!O172</f>
        <v>8.0004519707532751E-4</v>
      </c>
      <c r="X172" s="59">
        <f>'Interest rate'!P172</f>
        <v>6.3957042001683284E-4</v>
      </c>
      <c r="Y172" s="59">
        <f>'Interest rate'!Q172</f>
        <v>1.2016222057353865E-4</v>
      </c>
      <c r="Z172" s="59">
        <f>'Interest rate'!R172</f>
        <v>2.6387836581154289E-5</v>
      </c>
      <c r="AA172" s="59">
        <f>'Interest rate'!S172</f>
        <v>9.7805489035485138E-4</v>
      </c>
      <c r="AB172" s="59">
        <f>'Interest rate'!T172</f>
        <v>3.7348180609941828E-3</v>
      </c>
      <c r="AD172" s="59">
        <f>Weights!$Z171*Weights!AA171+Weights!$AI171*Weights!AJ171</f>
        <v>0.29206295224422563</v>
      </c>
      <c r="AE172" s="59">
        <f>Weights!$Z171*Weights!AB171+Weights!$AI171*Weights!AK171</f>
        <v>0.29654309318172667</v>
      </c>
      <c r="AF172" s="59">
        <f>Weights!$Z171*Weights!AC171+Weights!$AI171*Weights!AL171</f>
        <v>0.15563563983799569</v>
      </c>
      <c r="AG172" s="59">
        <f>Weights!$Z171*Weights!AD171+Weights!$AI171*Weights!AM171</f>
        <v>5.4536828655894987E-2</v>
      </c>
      <c r="AH172" s="59">
        <f>Weights!$Z171*Weights!AE171+Weights!$AI171*Weights!AN171</f>
        <v>4.1421323624081588E-2</v>
      </c>
      <c r="AI172" s="59">
        <f>Weights!$Z171*Weights!AF171+Weights!$AI171*Weights!AO171</f>
        <v>2.8239798060672922E-2</v>
      </c>
      <c r="AJ172" s="59">
        <f>Weights!Z171*Weights!AG171+Weights!AI171*Weights!AP171</f>
        <v>1.3191141504117421E-2</v>
      </c>
    </row>
    <row r="173" spans="2:36" x14ac:dyDescent="0.25">
      <c r="B173" s="51">
        <f>'Monthly return GPFG'!C173</f>
        <v>40939</v>
      </c>
      <c r="C173" s="49">
        <f>'Monthly return GPFG'!P173</f>
        <v>2.4535176155933383E-2</v>
      </c>
      <c r="E173" s="57">
        <f>(('FX-rates &amp; Forward'!D174)/('FX-rates &amp; Forward'!D173))-1</f>
        <v>-1.8660775551873621E-2</v>
      </c>
      <c r="F173" s="57">
        <f>(('FX-rates &amp; Forward'!E174)/('FX-rates &amp; Forward'!E173))-1</f>
        <v>-9.0154088578329183E-3</v>
      </c>
      <c r="G173" s="57">
        <f>(('FX-rates &amp; Forward'!F174)/('FX-rates &amp; Forward'!F173))-1</f>
        <v>-4.9857319765250763E-3</v>
      </c>
      <c r="H173" s="57">
        <f>(('FX-rates &amp; Forward'!G174)/('FX-rates &amp; Forward'!G173))-1</f>
        <v>-1.0157446863292896E-2</v>
      </c>
      <c r="I173" s="57">
        <f>(('FX-rates &amp; Forward'!H174)/('FX-rates &amp; Forward'!H173))-1</f>
        <v>9.739239710966352E-4</v>
      </c>
      <c r="J173" s="57">
        <f>(('FX-rates &amp; Forward'!I174)/('FX-rates &amp; Forward'!I173))-1</f>
        <v>-5.6391941078959285E-4</v>
      </c>
      <c r="K173" s="57">
        <f>(('FX-rates &amp; Forward'!J174)/('FX-rates &amp; Forward'!J173))-1</f>
        <v>2.2204534451492286E-2</v>
      </c>
      <c r="M173" s="57">
        <f>('FX-rates &amp; Forward'!D174-'FX-rates &amp; Forward'!M174)/'FX-rates &amp; Forward'!D173</f>
        <v>-2.0482559683487365E-2</v>
      </c>
      <c r="N173" s="57">
        <f>('FX-rates &amp; Forward'!E174-'FX-rates &amp; Forward'!N174)/'FX-rates &amp; Forward'!E173</f>
        <v>-1.0282332797857995E-2</v>
      </c>
      <c r="O173" s="57">
        <f>('FX-rates &amp; Forward'!F174-'FX-rates &amp; Forward'!O174)/'FX-rates &amp; Forward'!F173</f>
        <v>-6.4132313036778842E-3</v>
      </c>
      <c r="P173" s="57">
        <f>('FX-rates &amp; Forward'!G174-'FX-rates &amp; Forward'!P174)/'FX-rates &amp; Forward'!G173</f>
        <v>-1.2105033349916076E-2</v>
      </c>
      <c r="Q173" s="57">
        <f>('FX-rates &amp; Forward'!H174-'FX-rates &amp; Forward'!Q174)/'FX-rates &amp; Forward'!H173</f>
        <v>-1.0676170539850403E-3</v>
      </c>
      <c r="R173" s="57">
        <f>('FX-rates &amp; Forward'!I174-'FX-rates &amp; Forward'!R174)/'FX-rates &amp; Forward'!I173</f>
        <v>-1.652782286288231E-3</v>
      </c>
      <c r="S173" s="57">
        <f>('FX-rates &amp; Forward'!J174-'FX-rates &amp; Forward'!S174)/'FX-rates &amp; Forward'!J173</f>
        <v>2.3865167616236301E-2</v>
      </c>
      <c r="U173" s="57">
        <f>'Interest rate'!M173</f>
        <v>1.855937535336194E-3</v>
      </c>
      <c r="V173" s="57">
        <f>'Interest rate'!N173</f>
        <v>2.2035773730744168E-4</v>
      </c>
      <c r="W173" s="57">
        <f>'Interest rate'!O173</f>
        <v>5.4124422374579595E-4</v>
      </c>
      <c r="X173" s="57">
        <f>'Interest rate'!P173</f>
        <v>6.3817194602955318E-4</v>
      </c>
      <c r="Y173" s="57">
        <f>'Interest rate'!Q173</f>
        <v>1.2016222057353865E-4</v>
      </c>
      <c r="Z173" s="57">
        <f>'Interest rate'!R173</f>
        <v>3.8183646696055007E-5</v>
      </c>
      <c r="AA173" s="57">
        <f>'Interest rate'!S173</f>
        <v>9.8794739526963937E-4</v>
      </c>
      <c r="AB173" s="57">
        <f>'Interest rate'!T173</f>
        <v>3.7308187111868563E-3</v>
      </c>
      <c r="AD173" s="57">
        <f>Weights!$Z172*Weights!AA172+Weights!$AI172*Weights!AJ172</f>
        <v>0.28953170731793887</v>
      </c>
      <c r="AE173" s="57">
        <f>Weights!$Z172*Weights!AB172+Weights!$AI172*Weights!AK172</f>
        <v>0.25295701393146586</v>
      </c>
      <c r="AF173" s="57">
        <f>Weights!$Z172*Weights!AC172+Weights!$AI172*Weights!AL172</f>
        <v>0.13102168889019628</v>
      </c>
      <c r="AG173" s="57">
        <f>Weights!$Z172*Weights!AD172+Weights!$AI172*Weights!AM172</f>
        <v>6.0956590901277016E-2</v>
      </c>
      <c r="AH173" s="57">
        <f>Weights!$Z172*Weights!AE172+Weights!$AI172*Weights!AN172</f>
        <v>4.6845676995583008E-2</v>
      </c>
      <c r="AI173" s="57">
        <f>Weights!$Z172*Weights!AF172+Weights!$AI172*Weights!AO172</f>
        <v>3.0983895588548124E-2</v>
      </c>
      <c r="AJ173" s="57">
        <f>Weights!Z172*Weights!AG172+Weights!AI172*Weights!AP172</f>
        <v>2.2011737265210322E-2</v>
      </c>
    </row>
    <row r="174" spans="2:36" x14ac:dyDescent="0.25">
      <c r="B174" s="52">
        <f>'Monthly return GPFG'!C174</f>
        <v>40968</v>
      </c>
      <c r="C174" s="50">
        <f>'Monthly return GPFG'!P174</f>
        <v>-1.5732036707638695E-2</v>
      </c>
      <c r="E174" s="58">
        <f>(('FX-rates &amp; Forward'!D175)/('FX-rates &amp; Forward'!D174))-1</f>
        <v>-4.6336721468040132E-2</v>
      </c>
      <c r="F174" s="58">
        <f>(('FX-rates &amp; Forward'!E175)/('FX-rates &amp; Forward'!E174))-1</f>
        <v>-2.8621700879765455E-2</v>
      </c>
      <c r="G174" s="58">
        <f>(('FX-rates &amp; Forward'!F175)/('FX-rates &amp; Forward'!F174))-1</f>
        <v>-3.6936429947403759E-2</v>
      </c>
      <c r="H174" s="58">
        <f>(('FX-rates &amp; Forward'!G175)/('FX-rates &amp; Forward'!G174))-1</f>
        <v>-0.10429455831859324</v>
      </c>
      <c r="I174" s="58">
        <f>(('FX-rates &amp; Forward'!H175)/('FX-rates &amp; Forward'!H174))-1</f>
        <v>-2.9769938168921262E-2</v>
      </c>
      <c r="J174" s="58">
        <f>(('FX-rates &amp; Forward'!I175)/('FX-rates &amp; Forward'!I174))-1</f>
        <v>-3.4247512225147991E-2</v>
      </c>
      <c r="K174" s="58">
        <f>(('FX-rates &amp; Forward'!J175)/('FX-rates &amp; Forward'!J174))-1</f>
        <v>-3.6556878296260087E-2</v>
      </c>
      <c r="M174" s="58">
        <f>('FX-rates &amp; Forward'!D175-'FX-rates &amp; Forward'!M175)/'FX-rates &amp; Forward'!D174</f>
        <v>-4.7971940932807627E-2</v>
      </c>
      <c r="N174" s="58">
        <f>('FX-rates &amp; Forward'!E175-'FX-rates &amp; Forward'!N175)/'FX-rates &amp; Forward'!E174</f>
        <v>-2.9935683006119856E-2</v>
      </c>
      <c r="O174" s="58">
        <f>('FX-rates &amp; Forward'!F175-'FX-rates &amp; Forward'!O175)/'FX-rates &amp; Forward'!F174</f>
        <v>-3.8153418888509628E-2</v>
      </c>
      <c r="P174" s="58">
        <f>('FX-rates &amp; Forward'!G175-'FX-rates &amp; Forward'!P175)/'FX-rates &amp; Forward'!G174</f>
        <v>-0.10603012508379946</v>
      </c>
      <c r="Q174" s="58">
        <f>('FX-rates &amp; Forward'!H175-'FX-rates &amp; Forward'!Q175)/'FX-rates &amp; Forward'!H174</f>
        <v>-3.1587622651739207E-2</v>
      </c>
      <c r="R174" s="58">
        <f>('FX-rates &amp; Forward'!I175-'FX-rates &amp; Forward'!R175)/'FX-rates &amp; Forward'!I174</f>
        <v>-3.5114645682973442E-2</v>
      </c>
      <c r="S174" s="58">
        <f>('FX-rates &amp; Forward'!J175-'FX-rates &amp; Forward'!S175)/'FX-rates &amp; Forward'!J174</f>
        <v>-3.4688965962694343E-2</v>
      </c>
      <c r="U174" s="58">
        <f>'Interest rate'!M174</f>
        <v>1.8232713376404863E-3</v>
      </c>
      <c r="V174" s="58">
        <f>'Interest rate'!N174</f>
        <v>2.0269055489530174E-4</v>
      </c>
      <c r="W174" s="58">
        <f>'Interest rate'!O174</f>
        <v>4.050464361993189E-4</v>
      </c>
      <c r="X174" s="58">
        <f>'Interest rate'!P174</f>
        <v>6.1308678793592364E-4</v>
      </c>
      <c r="Y174" s="58">
        <f>'Interest rate'!Q174</f>
        <v>1.2016222057353865E-4</v>
      </c>
      <c r="Z174" s="58">
        <f>'Interest rate'!R174</f>
        <v>5.0677539108923142E-5</v>
      </c>
      <c r="AA174" s="58">
        <f>'Interest rate'!S174</f>
        <v>9.8465001312098011E-4</v>
      </c>
      <c r="AB174" s="58">
        <f>'Interest rate'!T174</f>
        <v>3.7308187111868563E-3</v>
      </c>
      <c r="AD174" s="58">
        <f>Weights!$Z173*Weights!AA173+Weights!$AI173*Weights!AJ173</f>
        <v>0.28953170731793887</v>
      </c>
      <c r="AE174" s="58">
        <f>Weights!$Z173*Weights!AB173+Weights!$AI173*Weights!AK173</f>
        <v>0.25295701393146586</v>
      </c>
      <c r="AF174" s="58">
        <f>Weights!$Z173*Weights!AC173+Weights!$AI173*Weights!AL173</f>
        <v>0.13102168889019628</v>
      </c>
      <c r="AG174" s="58">
        <f>Weights!$Z173*Weights!AD173+Weights!$AI173*Weights!AM173</f>
        <v>6.0956590901277016E-2</v>
      </c>
      <c r="AH174" s="58">
        <f>Weights!$Z173*Weights!AE173+Weights!$AI173*Weights!AN173</f>
        <v>4.6845676995583008E-2</v>
      </c>
      <c r="AI174" s="58">
        <f>Weights!$Z173*Weights!AF173+Weights!$AI173*Weights!AO173</f>
        <v>3.0983895588548124E-2</v>
      </c>
      <c r="AJ174" s="58">
        <f>Weights!Z173*Weights!AG173+Weights!AI173*Weights!AP173</f>
        <v>2.2011737265210322E-2</v>
      </c>
    </row>
    <row r="175" spans="2:36" x14ac:dyDescent="0.25">
      <c r="B175" s="51">
        <f>'Monthly return GPFG'!C175</f>
        <v>40999</v>
      </c>
      <c r="C175" s="49">
        <f>'Monthly return GPFG'!P175</f>
        <v>2.3069366967905212E-2</v>
      </c>
      <c r="E175" s="57">
        <f>(('FX-rates &amp; Forward'!D176)/('FX-rates &amp; Forward'!D175))-1</f>
        <v>1.8008190418283609E-2</v>
      </c>
      <c r="F175" s="57">
        <f>(('FX-rates &amp; Forward'!E176)/('FX-rates &amp; Forward'!E175))-1</f>
        <v>1.8985898106777421E-2</v>
      </c>
      <c r="G175" s="57">
        <f>(('FX-rates &amp; Forward'!F176)/('FX-rates &amp; Forward'!F175))-1</f>
        <v>2.4778343390756241E-2</v>
      </c>
      <c r="H175" s="57">
        <f>(('FX-rates &amp; Forward'!G176)/('FX-rates &amp; Forward'!G175))-1</f>
        <v>-2.4829749234053233E-3</v>
      </c>
      <c r="I175" s="57">
        <f>(('FX-rates &amp; Forward'!H176)/('FX-rates &amp; Forward'!H175))-1</f>
        <v>2.0347755762232023E-2</v>
      </c>
      <c r="J175" s="57">
        <f>(('FX-rates &amp; Forward'!I176)/('FX-rates &amp; Forward'!I175))-1</f>
        <v>9.5072853779012423E-3</v>
      </c>
      <c r="K175" s="57">
        <f>(('FX-rates &amp; Forward'!J176)/('FX-rates &amp; Forward'!J175))-1</f>
        <v>-1.8390421516593092E-2</v>
      </c>
      <c r="M175" s="57">
        <f>('FX-rates &amp; Forward'!D176-'FX-rates &amp; Forward'!M176)/'FX-rates &amp; Forward'!D175</f>
        <v>1.6387938045390824E-2</v>
      </c>
      <c r="N175" s="57">
        <f>('FX-rates &amp; Forward'!E176-'FX-rates &amp; Forward'!N176)/'FX-rates &amp; Forward'!E175</f>
        <v>1.7568247419694646E-2</v>
      </c>
      <c r="O175" s="57">
        <f>('FX-rates &amp; Forward'!F176-'FX-rates &amp; Forward'!O176)/'FX-rates &amp; Forward'!F175</f>
        <v>2.3568900334610191E-2</v>
      </c>
      <c r="P175" s="57">
        <f>('FX-rates &amp; Forward'!G176-'FX-rates &amp; Forward'!P176)/'FX-rates &amp; Forward'!G175</f>
        <v>-4.1858794156871956E-3</v>
      </c>
      <c r="Q175" s="57">
        <f>('FX-rates &amp; Forward'!H176-'FX-rates &amp; Forward'!Q176)/'FX-rates &amp; Forward'!H175</f>
        <v>1.8575251789839872E-2</v>
      </c>
      <c r="R175" s="57">
        <f>('FX-rates &amp; Forward'!I176-'FX-rates &amp; Forward'!R176)/'FX-rates &amp; Forward'!I175</f>
        <v>8.6694889896066617E-3</v>
      </c>
      <c r="S175" s="57">
        <f>('FX-rates &amp; Forward'!J176-'FX-rates &amp; Forward'!S176)/'FX-rates &amp; Forward'!J175</f>
        <v>-1.6489964404002116E-2</v>
      </c>
      <c r="U175" s="57">
        <f>'Interest rate'!M175</f>
        <v>1.5779006482814495E-3</v>
      </c>
      <c r="V175" s="57">
        <f>'Interest rate'!N175</f>
        <v>2.0081971106211682E-4</v>
      </c>
      <c r="W175" s="57">
        <f>'Interest rate'!O175</f>
        <v>3.0128358671444033E-4</v>
      </c>
      <c r="X175" s="57">
        <f>'Interest rate'!P175</f>
        <v>5.7815798569582633E-4</v>
      </c>
      <c r="Y175" s="57">
        <f>'Interest rate'!Q175</f>
        <v>1.2016222057353865E-4</v>
      </c>
      <c r="Z175" s="57">
        <f>'Interest rate'!R175</f>
        <v>6.3869225860324619E-5</v>
      </c>
      <c r="AA175" s="57">
        <f>'Interest rate'!S175</f>
        <v>9.6321411626254516E-4</v>
      </c>
      <c r="AB175" s="57">
        <f>'Interest rate'!T175</f>
        <v>3.8347448817659391E-3</v>
      </c>
      <c r="AD175" s="57">
        <f>Weights!$Z174*Weights!AA174+Weights!$AI174*Weights!AJ174</f>
        <v>0.28953170731793887</v>
      </c>
      <c r="AE175" s="57">
        <f>Weights!$Z174*Weights!AB174+Weights!$AI174*Weights!AK174</f>
        <v>0.25295701393146586</v>
      </c>
      <c r="AF175" s="57">
        <f>Weights!$Z174*Weights!AC174+Weights!$AI174*Weights!AL174</f>
        <v>0.13102168889019628</v>
      </c>
      <c r="AG175" s="57">
        <f>Weights!$Z174*Weights!AD174+Weights!$AI174*Weights!AM174</f>
        <v>6.0956590901277016E-2</v>
      </c>
      <c r="AH175" s="57">
        <f>Weights!$Z174*Weights!AE174+Weights!$AI174*Weights!AN174</f>
        <v>4.6845676995583008E-2</v>
      </c>
      <c r="AI175" s="57">
        <f>Weights!$Z174*Weights!AF174+Weights!$AI174*Weights!AO174</f>
        <v>3.0983895588548124E-2</v>
      </c>
      <c r="AJ175" s="57">
        <f>Weights!Z174*Weights!AG174+Weights!AI174*Weights!AP174</f>
        <v>2.2011737265210322E-2</v>
      </c>
    </row>
    <row r="176" spans="2:36" x14ac:dyDescent="0.25">
      <c r="B176" s="52">
        <f>'Monthly return GPFG'!C176</f>
        <v>41029</v>
      </c>
      <c r="C176" s="50">
        <f>'Monthly return GPFG'!P176</f>
        <v>-4.0175449427367598E-3</v>
      </c>
      <c r="E176" s="58">
        <f>(('FX-rates &amp; Forward'!D177)/('FX-rates &amp; Forward'!D176))-1</f>
        <v>5.0943329937112036E-3</v>
      </c>
      <c r="F176" s="58">
        <f>(('FX-rates &amp; Forward'!E177)/('FX-rates &amp; Forward'!E176))-1</f>
        <v>-2.620351838196644E-3</v>
      </c>
      <c r="G176" s="58">
        <f>(('FX-rates &amp; Forward'!F177)/('FX-rates &amp; Forward'!F176))-1</f>
        <v>1.8652542930455818E-2</v>
      </c>
      <c r="H176" s="58">
        <f>(('FX-rates &amp; Forward'!G177)/('FX-rates &amp; Forward'!G176))-1</f>
        <v>4.3582054790532565E-2</v>
      </c>
      <c r="I176" s="58">
        <f>(('FX-rates &amp; Forward'!H177)/('FX-rates &amp; Forward'!H176))-1</f>
        <v>-5.3897246484790884E-4</v>
      </c>
      <c r="J176" s="58">
        <f>(('FX-rates &amp; Forward'!I177)/('FX-rates &amp; Forward'!I176))-1</f>
        <v>1.6380217467555136E-2</v>
      </c>
      <c r="K176" s="58">
        <f>(('FX-rates &amp; Forward'!J177)/('FX-rates &amp; Forward'!J176))-1</f>
        <v>1.2930793010547337E-2</v>
      </c>
      <c r="M176" s="58">
        <f>('FX-rates &amp; Forward'!D177-'FX-rates &amp; Forward'!M177)/'FX-rates &amp; Forward'!D176</f>
        <v>3.7175285459632597E-3</v>
      </c>
      <c r="N176" s="58">
        <f>('FX-rates &amp; Forward'!E177-'FX-rates &amp; Forward'!N177)/'FX-rates &amp; Forward'!E176</f>
        <v>-3.8965843918423804E-3</v>
      </c>
      <c r="O176" s="58">
        <f>('FX-rates &amp; Forward'!F177-'FX-rates &amp; Forward'!O177)/'FX-rates &amp; Forward'!F176</f>
        <v>1.7653377943086791E-2</v>
      </c>
      <c r="P176" s="58">
        <f>('FX-rates &amp; Forward'!G177-'FX-rates &amp; Forward'!P177)/'FX-rates &amp; Forward'!G176</f>
        <v>4.2124491506865445E-2</v>
      </c>
      <c r="Q176" s="58">
        <f>('FX-rates &amp; Forward'!H177-'FX-rates &amp; Forward'!Q177)/'FX-rates &amp; Forward'!H176</f>
        <v>-2.0529071934298278E-3</v>
      </c>
      <c r="R176" s="58">
        <f>('FX-rates &amp; Forward'!I177-'FX-rates &amp; Forward'!R177)/'FX-rates &amp; Forward'!I176</f>
        <v>1.5766122440535098E-2</v>
      </c>
      <c r="S176" s="58">
        <f>('FX-rates &amp; Forward'!J177-'FX-rates &amp; Forward'!S177)/'FX-rates &amp; Forward'!J176</f>
        <v>1.5179015882879015E-2</v>
      </c>
      <c r="U176" s="58">
        <f>'Interest rate'!M176</f>
        <v>1.6106549662961989E-3</v>
      </c>
      <c r="V176" s="58">
        <f>'Interest rate'!N176</f>
        <v>1.9874095054506213E-4</v>
      </c>
      <c r="W176" s="58">
        <f>'Interest rate'!O176</f>
        <v>2.8840873876623263E-4</v>
      </c>
      <c r="X176" s="58">
        <f>'Interest rate'!P176</f>
        <v>5.6957068225749197E-4</v>
      </c>
      <c r="Y176" s="58">
        <f>'Interest rate'!Q176</f>
        <v>1.2016222057353865E-4</v>
      </c>
      <c r="Z176" s="58">
        <f>'Interest rate'!R176</f>
        <v>6.2478525914011485E-5</v>
      </c>
      <c r="AA176" s="58">
        <f>'Interest rate'!S176</f>
        <v>9.4589682014412091E-4</v>
      </c>
      <c r="AB176" s="58">
        <f>'Interest rate'!T176</f>
        <v>3.5707008042658028E-3</v>
      </c>
      <c r="AD176" s="58">
        <f>Weights!$Z175*Weights!AA175+Weights!$AI175*Weights!AJ175</f>
        <v>0.28953170731793887</v>
      </c>
      <c r="AE176" s="58">
        <f>Weights!$Z175*Weights!AB175+Weights!$AI175*Weights!AK175</f>
        <v>0.25295701393146586</v>
      </c>
      <c r="AF176" s="58">
        <f>Weights!$Z175*Weights!AC175+Weights!$AI175*Weights!AL175</f>
        <v>0.13102168889019628</v>
      </c>
      <c r="AG176" s="58">
        <f>Weights!$Z175*Weights!AD175+Weights!$AI175*Weights!AM175</f>
        <v>6.0956590901277016E-2</v>
      </c>
      <c r="AH176" s="58">
        <f>Weights!$Z175*Weights!AE175+Weights!$AI175*Weights!AN175</f>
        <v>4.6845676995583008E-2</v>
      </c>
      <c r="AI176" s="58">
        <f>Weights!$Z175*Weights!AF175+Weights!$AI175*Weights!AO175</f>
        <v>3.0983895588548124E-2</v>
      </c>
      <c r="AJ176" s="58">
        <f>Weights!Z175*Weights!AG175+Weights!AI175*Weights!AP175</f>
        <v>2.2011737265210322E-2</v>
      </c>
    </row>
    <row r="177" spans="2:36" x14ac:dyDescent="0.25">
      <c r="B177" s="51">
        <f>'Monthly return GPFG'!C177</f>
        <v>41060</v>
      </c>
      <c r="C177" s="49">
        <f>'Monthly return GPFG'!P177</f>
        <v>-9.7295823895598987E-3</v>
      </c>
      <c r="E177" s="57">
        <f>(('FX-rates &amp; Forward'!D178)/('FX-rates &amp; Forward'!D177))-1</f>
        <v>6.9176454138702548E-2</v>
      </c>
      <c r="F177" s="57">
        <f>(('FX-rates &amp; Forward'!E178)/('FX-rates &amp; Forward'!E177))-1</f>
        <v>-1.3730279226351616E-3</v>
      </c>
      <c r="G177" s="57">
        <f>(('FX-rates &amp; Forward'!F178)/('FX-rates &amp; Forward'!F177))-1</f>
        <v>1.4478712524893522E-2</v>
      </c>
      <c r="H177" s="57">
        <f>(('FX-rates &amp; Forward'!G178)/('FX-rates &amp; Forward'!G177))-1</f>
        <v>8.9661329018579483E-2</v>
      </c>
      <c r="I177" s="57">
        <f>(('FX-rates &amp; Forward'!H178)/('FX-rates &amp; Forward'!H177))-1</f>
        <v>-1.141968944789018E-3</v>
      </c>
      <c r="J177" s="57">
        <f>(('FX-rates &amp; Forward'!I178)/('FX-rates &amp; Forward'!I177))-1</f>
        <v>2.1982951996410982E-2</v>
      </c>
      <c r="K177" s="57">
        <f>(('FX-rates &amp; Forward'!J178)/('FX-rates &amp; Forward'!J177))-1</f>
        <v>-2.0915873941637075E-3</v>
      </c>
      <c r="M177" s="57">
        <f>('FX-rates &amp; Forward'!D178-'FX-rates &amp; Forward'!M178)/'FX-rates &amp; Forward'!D177</f>
        <v>6.7764820672328308E-2</v>
      </c>
      <c r="N177" s="57">
        <f>('FX-rates &amp; Forward'!E178-'FX-rates &amp; Forward'!N178)/'FX-rates &amp; Forward'!E177</f>
        <v>-2.6948929127504641E-3</v>
      </c>
      <c r="O177" s="57">
        <f>('FX-rates &amp; Forward'!F178-'FX-rates &amp; Forward'!O178)/'FX-rates &amp; Forward'!F177</f>
        <v>1.3438220874394084E-2</v>
      </c>
      <c r="P177" s="57">
        <f>('FX-rates &amp; Forward'!G178-'FX-rates &amp; Forward'!P178)/'FX-rates &amp; Forward'!G177</f>
        <v>8.8171015352256188E-2</v>
      </c>
      <c r="Q177" s="57">
        <f>('FX-rates &amp; Forward'!H178-'FX-rates &amp; Forward'!Q178)/'FX-rates &amp; Forward'!H177</f>
        <v>-2.6900486634322545E-3</v>
      </c>
      <c r="R177" s="57">
        <f>('FX-rates &amp; Forward'!I178-'FX-rates &amp; Forward'!R178)/'FX-rates &amp; Forward'!I177</f>
        <v>2.1318822048664598E-2</v>
      </c>
      <c r="S177" s="57">
        <f>('FX-rates &amp; Forward'!J178-'FX-rates &amp; Forward'!S178)/'FX-rates &amp; Forward'!J177</f>
        <v>-1.3851539196307961E-4</v>
      </c>
      <c r="U177" s="57">
        <f>'Interest rate'!M177</f>
        <v>1.5942792801031391E-3</v>
      </c>
      <c r="V177" s="57">
        <f>'Interest rate'!N177</f>
        <v>1.9874095054506213E-4</v>
      </c>
      <c r="W177" s="57">
        <f>'Interest rate'!O177</f>
        <v>2.7725183185656199E-4</v>
      </c>
      <c r="X177" s="57">
        <f>'Interest rate'!P177</f>
        <v>5.5662608827478088E-4</v>
      </c>
      <c r="Y177" s="57">
        <f>'Interest rate'!Q177</f>
        <v>1.2016222057353865E-4</v>
      </c>
      <c r="Z177" s="57">
        <f>'Interest rate'!R177</f>
        <v>3.6800883741694435E-5</v>
      </c>
      <c r="AA177" s="57">
        <f>'Interest rate'!S177</f>
        <v>9.2280196420335692E-4</v>
      </c>
      <c r="AB177" s="57">
        <f>'Interest rate'!T177</f>
        <v>3.2496194358384578E-3</v>
      </c>
      <c r="AD177" s="57">
        <f>Weights!$Z176*Weights!AA176+Weights!$AI176*Weights!AJ176</f>
        <v>0.28953170731793887</v>
      </c>
      <c r="AE177" s="57">
        <f>Weights!$Z176*Weights!AB176+Weights!$AI176*Weights!AK176</f>
        <v>0.25295701393146586</v>
      </c>
      <c r="AF177" s="57">
        <f>Weights!$Z176*Weights!AC176+Weights!$AI176*Weights!AL176</f>
        <v>0.13102168889019628</v>
      </c>
      <c r="AG177" s="57">
        <f>Weights!$Z176*Weights!AD176+Weights!$AI176*Weights!AM176</f>
        <v>6.0956590901277016E-2</v>
      </c>
      <c r="AH177" s="57">
        <f>Weights!$Z176*Weights!AE176+Weights!$AI176*Weights!AN176</f>
        <v>4.6845676995583008E-2</v>
      </c>
      <c r="AI177" s="57">
        <f>Weights!$Z176*Weights!AF176+Weights!$AI176*Weights!AO176</f>
        <v>3.0983895588548124E-2</v>
      </c>
      <c r="AJ177" s="57">
        <f>Weights!Z176*Weights!AG176+Weights!AI176*Weights!AP176</f>
        <v>2.2011737265210322E-2</v>
      </c>
    </row>
    <row r="178" spans="2:36" x14ac:dyDescent="0.25">
      <c r="B178" s="52">
        <f>'Monthly return GPFG'!C178</f>
        <v>41090</v>
      </c>
      <c r="C178" s="50">
        <f>'Monthly return GPFG'!P178</f>
        <v>6.8448397597520305E-3</v>
      </c>
      <c r="E178" s="58">
        <f>(('FX-rates &amp; Forward'!D179)/('FX-rates &amp; Forward'!D178))-1</f>
        <v>-2.5942393827443011E-2</v>
      </c>
      <c r="F178" s="58">
        <f>(('FX-rates &amp; Forward'!E179)/('FX-rates &amp; Forward'!E178))-1</f>
        <v>-2.2210177020398625E-3</v>
      </c>
      <c r="G178" s="58">
        <f>(('FX-rates &amp; Forward'!F179)/('FX-rates &amp; Forward'!F178))-1</f>
        <v>-6.3561120543292882E-3</v>
      </c>
      <c r="H178" s="58">
        <f>(('FX-rates &amp; Forward'!G179)/('FX-rates &amp; Forward'!G178))-1</f>
        <v>-4.3804403481822907E-2</v>
      </c>
      <c r="I178" s="58">
        <f>(('FX-rates &amp; Forward'!H179)/('FX-rates &amp; Forward'!H178))-1</f>
        <v>-2.413579560792023E-3</v>
      </c>
      <c r="J178" s="58">
        <f>(('FX-rates &amp; Forward'!I179)/('FX-rates &amp; Forward'!I178))-1</f>
        <v>-9.9108529749443175E-3</v>
      </c>
      <c r="K178" s="58">
        <f>(('FX-rates &amp; Forward'!J179)/('FX-rates &amp; Forward'!J178))-1</f>
        <v>2.4762019925163248E-2</v>
      </c>
      <c r="M178" s="58">
        <f>('FX-rates &amp; Forward'!D179-'FX-rates &amp; Forward'!M179)/'FX-rates &amp; Forward'!D178</f>
        <v>-2.7337654861496929E-2</v>
      </c>
      <c r="N178" s="58">
        <f>('FX-rates &amp; Forward'!E179-'FX-rates &amp; Forward'!N179)/'FX-rates &amp; Forward'!E178</f>
        <v>-3.5376801032237851E-3</v>
      </c>
      <c r="O178" s="58">
        <f>('FX-rates &amp; Forward'!F179-'FX-rates &amp; Forward'!O179)/'FX-rates &amp; Forward'!F178</f>
        <v>-7.393187982640435E-3</v>
      </c>
      <c r="P178" s="58">
        <f>('FX-rates &amp; Forward'!G179-'FX-rates &amp; Forward'!P179)/'FX-rates &amp; Forward'!G178</f>
        <v>-4.5278343429455553E-2</v>
      </c>
      <c r="Q178" s="58">
        <f>('FX-rates &amp; Forward'!H179-'FX-rates &amp; Forward'!Q179)/'FX-rates &amp; Forward'!H178</f>
        <v>-3.9710006426813167E-3</v>
      </c>
      <c r="R178" s="58">
        <f>('FX-rates &amp; Forward'!I179-'FX-rates &amp; Forward'!R179)/'FX-rates &amp; Forward'!I178</f>
        <v>-1.0581711221536371E-2</v>
      </c>
      <c r="S178" s="58">
        <f>('FX-rates &amp; Forward'!J179-'FX-rates &amp; Forward'!S179)/'FX-rates &amp; Forward'!J178</f>
        <v>2.641199827917063E-2</v>
      </c>
      <c r="U178" s="58">
        <f>'Interest rate'!M178</f>
        <v>1.6106549662961989E-3</v>
      </c>
      <c r="V178" s="58">
        <f>'Interest rate'!N178</f>
        <v>2.0456136023661031E-4</v>
      </c>
      <c r="W178" s="58">
        <f>'Interest rate'!O178</f>
        <v>2.6568641496882428E-4</v>
      </c>
      <c r="X178" s="58">
        <f>'Interest rate'!P178</f>
        <v>5.1188970056981198E-4</v>
      </c>
      <c r="Y178" s="58">
        <f>'Interest rate'!Q178</f>
        <v>1.1897212010936187E-4</v>
      </c>
      <c r="Z178" s="58">
        <f>'Interest rate'!R178</f>
        <v>3.1661152727568975E-5</v>
      </c>
      <c r="AA178" s="58">
        <f>'Interest rate'!S178</f>
        <v>9.1867726589534016E-4</v>
      </c>
      <c r="AB178" s="58">
        <f>'Interest rate'!T178</f>
        <v>3.2496194358384578E-3</v>
      </c>
      <c r="AD178" s="58">
        <f>Weights!$Z177*Weights!AA177+Weights!$AI177*Weights!AJ177</f>
        <v>0.28953170731793887</v>
      </c>
      <c r="AE178" s="58">
        <f>Weights!$Z177*Weights!AB177+Weights!$AI177*Weights!AK177</f>
        <v>0.25295701393146586</v>
      </c>
      <c r="AF178" s="58">
        <f>Weights!$Z177*Weights!AC177+Weights!$AI177*Weights!AL177</f>
        <v>0.13102168889019628</v>
      </c>
      <c r="AG178" s="58">
        <f>Weights!$Z177*Weights!AD177+Weights!$AI177*Weights!AM177</f>
        <v>6.0956590901277016E-2</v>
      </c>
      <c r="AH178" s="58">
        <f>Weights!$Z177*Weights!AE177+Weights!$AI177*Weights!AN177</f>
        <v>4.6845676995583008E-2</v>
      </c>
      <c r="AI178" s="58">
        <f>Weights!$Z177*Weights!AF177+Weights!$AI177*Weights!AO177</f>
        <v>3.0983895588548124E-2</v>
      </c>
      <c r="AJ178" s="58">
        <f>Weights!Z177*Weights!AG177+Weights!AI177*Weights!AP177</f>
        <v>2.2011737265210322E-2</v>
      </c>
    </row>
    <row r="179" spans="2:36" x14ac:dyDescent="0.25">
      <c r="B179" s="51">
        <f>'Monthly return GPFG'!C179</f>
        <v>41121</v>
      </c>
      <c r="C179" s="49">
        <f>'Monthly return GPFG'!P179</f>
        <v>2.0415024149539801E-2</v>
      </c>
      <c r="E179" s="57">
        <f>(('FX-rates &amp; Forward'!D180)/('FX-rates &amp; Forward'!D179))-1</f>
        <v>1.2553073657005642E-2</v>
      </c>
      <c r="F179" s="57">
        <f>(('FX-rates &amp; Forward'!E180)/('FX-rates &amp; Forward'!E179))-1</f>
        <v>-1.7463198759821386E-2</v>
      </c>
      <c r="G179" s="57">
        <f>(('FX-rates &amp; Forward'!F180)/('FX-rates &amp; Forward'!F179))-1</f>
        <v>9.7393235868903361E-3</v>
      </c>
      <c r="H179" s="57">
        <f>(('FX-rates &amp; Forward'!G180)/('FX-rates &amp; Forward'!G179))-1</f>
        <v>3.3066481030281869E-2</v>
      </c>
      <c r="I179" s="57">
        <f>(('FX-rates &amp; Forward'!H180)/('FX-rates &amp; Forward'!H179))-1</f>
        <v>-1.7111022682053334E-2</v>
      </c>
      <c r="J179" s="57">
        <f>(('FX-rates &amp; Forward'!I180)/('FX-rates &amp; Forward'!I179))-1</f>
        <v>2.5067785337903548E-2</v>
      </c>
      <c r="K179" s="57">
        <f>(('FX-rates &amp; Forward'!J180)/('FX-rates &amp; Forward'!J179))-1</f>
        <v>3.860059130868021E-2</v>
      </c>
      <c r="M179" s="57">
        <f>('FX-rates &amp; Forward'!D180-'FX-rates &amp; Forward'!M180)/'FX-rates &amp; Forward'!D179</f>
        <v>1.1147267624540371E-2</v>
      </c>
      <c r="N179" s="57">
        <f>('FX-rates &amp; Forward'!E180-'FX-rates &amp; Forward'!N180)/'FX-rates &amp; Forward'!E179</f>
        <v>-1.8807810066191279E-2</v>
      </c>
      <c r="O179" s="57">
        <f>('FX-rates &amp; Forward'!F180-'FX-rates &amp; Forward'!O180)/'FX-rates &amp; Forward'!F179</f>
        <v>8.6411204800232958E-3</v>
      </c>
      <c r="P179" s="57">
        <f>('FX-rates &amp; Forward'!G180-'FX-rates &amp; Forward'!P180)/'FX-rates &amp; Forward'!G179</f>
        <v>3.1574975631654609E-2</v>
      </c>
      <c r="Q179" s="57">
        <f>('FX-rates &amp; Forward'!H180-'FX-rates &amp; Forward'!Q180)/'FX-rates &amp; Forward'!H179</f>
        <v>-1.8689966504440485E-2</v>
      </c>
      <c r="R179" s="57">
        <f>('FX-rates &amp; Forward'!I180-'FX-rates &amp; Forward'!R180)/'FX-rates &amp; Forward'!I179</f>
        <v>2.4376442758213716E-2</v>
      </c>
      <c r="S179" s="57">
        <f>('FX-rates &amp; Forward'!J180-'FX-rates &amp; Forward'!S180)/'FX-rates &amp; Forward'!J179</f>
        <v>4.0234247018875215E-2</v>
      </c>
      <c r="U179" s="57">
        <f>'Interest rate'!M179</f>
        <v>1.5533271750713951E-3</v>
      </c>
      <c r="V179" s="57">
        <f>'Interest rate'!N179</f>
        <v>2.0451978720270603E-4</v>
      </c>
      <c r="W179" s="57">
        <f>'Interest rate'!O179</f>
        <v>8.3886286176282354E-5</v>
      </c>
      <c r="X179" s="57">
        <f>'Interest rate'!P179</f>
        <v>4.6475185579097911E-4</v>
      </c>
      <c r="Y179" s="57">
        <f>'Interest rate'!Q179</f>
        <v>1.1897212010936187E-4</v>
      </c>
      <c r="Z179" s="57">
        <f>'Interest rate'!R179</f>
        <v>1.6665139084048874E-5</v>
      </c>
      <c r="AA179" s="57">
        <f>'Interest rate'!S179</f>
        <v>9.0712711583673666E-4</v>
      </c>
      <c r="AB179" s="57">
        <f>'Interest rate'!T179</f>
        <v>3.096708923229885E-3</v>
      </c>
      <c r="AD179" s="57">
        <f>Weights!$Z178*Weights!AA178+Weights!$AI178*Weights!AJ178</f>
        <v>0.28953170731793887</v>
      </c>
      <c r="AE179" s="57">
        <f>Weights!$Z178*Weights!AB178+Weights!$AI178*Weights!AK178</f>
        <v>0.25295701393146586</v>
      </c>
      <c r="AF179" s="57">
        <f>Weights!$Z178*Weights!AC178+Weights!$AI178*Weights!AL178</f>
        <v>0.13102168889019628</v>
      </c>
      <c r="AG179" s="57">
        <f>Weights!$Z178*Weights!AD178+Weights!$AI178*Weights!AM178</f>
        <v>6.0956590901277016E-2</v>
      </c>
      <c r="AH179" s="57">
        <f>Weights!$Z178*Weights!AE178+Weights!$AI178*Weights!AN178</f>
        <v>4.6845676995583008E-2</v>
      </c>
      <c r="AI179" s="57">
        <f>Weights!$Z178*Weights!AF178+Weights!$AI178*Weights!AO178</f>
        <v>3.0983895588548124E-2</v>
      </c>
      <c r="AJ179" s="57">
        <f>Weights!Z178*Weights!AG178+Weights!AI178*Weights!AP178</f>
        <v>2.2011737265210322E-2</v>
      </c>
    </row>
    <row r="180" spans="2:36" x14ac:dyDescent="0.25">
      <c r="B180" s="52">
        <f>'Monthly return GPFG'!C180</f>
        <v>41152</v>
      </c>
      <c r="C180" s="50">
        <f>'Monthly return GPFG'!P180</f>
        <v>-1.5068650764691096E-2</v>
      </c>
      <c r="E180" s="58">
        <f>(('FX-rates &amp; Forward'!D181)/('FX-rates &amp; Forward'!D180))-1</f>
        <v>-3.9114941576199547E-2</v>
      </c>
      <c r="F180" s="58">
        <f>(('FX-rates &amp; Forward'!E181)/('FX-rates &amp; Forward'!E180))-1</f>
        <v>-1.6613849369563671E-2</v>
      </c>
      <c r="G180" s="58">
        <f>(('FX-rates &amp; Forward'!F181)/('FX-rates &amp; Forward'!F180))-1</f>
        <v>-2.7772783518238309E-2</v>
      </c>
      <c r="H180" s="58">
        <f>(('FX-rates &amp; Forward'!G181)/('FX-rates &amp; Forward'!G180))-1</f>
        <v>-4.1312461123782063E-2</v>
      </c>
      <c r="I180" s="58">
        <f>(('FX-rates &amp; Forward'!H181)/('FX-rates &amp; Forward'!H180))-1</f>
        <v>-1.6744939271254977E-2</v>
      </c>
      <c r="J180" s="58">
        <f>(('FX-rates &amp; Forward'!I181)/('FX-rates &amp; Forward'!I180))-1</f>
        <v>-2.2125734058658142E-2</v>
      </c>
      <c r="K180" s="58">
        <f>(('FX-rates &amp; Forward'!J181)/('FX-rates &amp; Forward'!J180))-1</f>
        <v>-5.5875971438715477E-2</v>
      </c>
      <c r="M180" s="58">
        <f>('FX-rates &amp; Forward'!D181-'FX-rates &amp; Forward'!M181)/'FX-rates &amp; Forward'!D180</f>
        <v>-4.0463473162675047E-2</v>
      </c>
      <c r="N180" s="58">
        <f>('FX-rates &amp; Forward'!E181-'FX-rates &amp; Forward'!N181)/'FX-rates &amp; Forward'!E180</f>
        <v>-1.8083167002859314E-2</v>
      </c>
      <c r="O180" s="58">
        <f>('FX-rates &amp; Forward'!F181-'FX-rates &amp; Forward'!O181)/'FX-rates &amp; Forward'!F180</f>
        <v>-2.8860853155135931E-2</v>
      </c>
      <c r="P180" s="58">
        <f>('FX-rates &amp; Forward'!G181-'FX-rates &amp; Forward'!P181)/'FX-rates &amp; Forward'!G180</f>
        <v>-4.2746645550782149E-2</v>
      </c>
      <c r="Q180" s="58">
        <f>('FX-rates &amp; Forward'!H181-'FX-rates &amp; Forward'!Q181)/'FX-rates &amp; Forward'!H180</f>
        <v>-1.8281575698982602E-2</v>
      </c>
      <c r="R180" s="58">
        <f>('FX-rates &amp; Forward'!I181-'FX-rates &amp; Forward'!R181)/'FX-rates &amp; Forward'!I180</f>
        <v>-2.2771348463559701E-2</v>
      </c>
      <c r="S180" s="58">
        <f>('FX-rates &amp; Forward'!J181-'FX-rates &amp; Forward'!S181)/'FX-rates &amp; Forward'!J180</f>
        <v>-5.4337354339856446E-2</v>
      </c>
      <c r="U180" s="58">
        <f>'Interest rate'!M180</f>
        <v>1.5369411743291206E-3</v>
      </c>
      <c r="V180" s="58">
        <f>'Interest rate'!N180</f>
        <v>1.9188070363340692E-4</v>
      </c>
      <c r="W180" s="58">
        <f>'Interest rate'!O180</f>
        <v>6.1287670130472094E-5</v>
      </c>
      <c r="X180" s="58">
        <f>'Interest rate'!P180</f>
        <v>4.4163402920593953E-4</v>
      </c>
      <c r="Y180" s="58">
        <f>'Interest rate'!Q180</f>
        <v>1.1730761780581744E-4</v>
      </c>
      <c r="Z180" s="58">
        <f>'Interest rate'!R180</f>
        <v>8.3329514133367866E-6</v>
      </c>
      <c r="AA180" s="58">
        <f>'Interest rate'!S180</f>
        <v>9.0300170690604808E-4</v>
      </c>
      <c r="AB180" s="58">
        <f>'Interest rate'!T180</f>
        <v>3.0604556910085456E-3</v>
      </c>
      <c r="AD180" s="58">
        <f>Weights!$Z179*Weights!AA179+Weights!$AI179*Weights!AJ179</f>
        <v>0.28953170731793887</v>
      </c>
      <c r="AE180" s="58">
        <f>Weights!$Z179*Weights!AB179+Weights!$AI179*Weights!AK179</f>
        <v>0.25295701393146586</v>
      </c>
      <c r="AF180" s="58">
        <f>Weights!$Z179*Weights!AC179+Weights!$AI179*Weights!AL179</f>
        <v>0.13102168889019628</v>
      </c>
      <c r="AG180" s="58">
        <f>Weights!$Z179*Weights!AD179+Weights!$AI179*Weights!AM179</f>
        <v>6.0956590901277016E-2</v>
      </c>
      <c r="AH180" s="58">
        <f>Weights!$Z179*Weights!AE179+Weights!$AI179*Weights!AN179</f>
        <v>4.6845676995583008E-2</v>
      </c>
      <c r="AI180" s="58">
        <f>Weights!$Z179*Weights!AF179+Weights!$AI179*Weights!AO179</f>
        <v>3.0983895588548124E-2</v>
      </c>
      <c r="AJ180" s="58">
        <f>Weights!Z179*Weights!AG179+Weights!AI179*Weights!AP179</f>
        <v>2.2011737265210322E-2</v>
      </c>
    </row>
    <row r="181" spans="2:36" x14ac:dyDescent="0.25">
      <c r="B181" s="51">
        <f>'Monthly return GPFG'!C181</f>
        <v>41182</v>
      </c>
      <c r="C181" s="49">
        <f>'Monthly return GPFG'!P181</f>
        <v>1.3094531858314879E-2</v>
      </c>
      <c r="E181" s="57">
        <f>(('FX-rates &amp; Forward'!D182)/('FX-rates &amp; Forward'!D181))-1</f>
        <v>-1.248814144027599E-2</v>
      </c>
      <c r="F181" s="57">
        <f>(('FX-rates &amp; Forward'!E182)/('FX-rates &amp; Forward'!E181))-1</f>
        <v>9.7911495687230676E-3</v>
      </c>
      <c r="G181" s="57">
        <f>(('FX-rates &amp; Forward'!F182)/('FX-rates &amp; Forward'!F181))-1</f>
        <v>6.8423858061286147E-3</v>
      </c>
      <c r="H181" s="57">
        <f>(('FX-rates &amp; Forward'!G182)/('FX-rates &amp; Forward'!G181))-1</f>
        <v>-7.3263044065962069E-3</v>
      </c>
      <c r="I181" s="57">
        <f>(('FX-rates &amp; Forward'!H182)/('FX-rates &amp; Forward'!H181))-1</f>
        <v>3.4422557480731086E-3</v>
      </c>
      <c r="J181" s="57">
        <f>(('FX-rates &amp; Forward'!I182)/('FX-rates &amp; Forward'!I181))-1</f>
        <v>-7.7576087511270764E-3</v>
      </c>
      <c r="K181" s="57">
        <f>(('FX-rates &amp; Forward'!J182)/('FX-rates &amp; Forward'!J181))-1</f>
        <v>-6.7656669145852444E-3</v>
      </c>
      <c r="M181" s="57">
        <f>('FX-rates &amp; Forward'!D182-'FX-rates &amp; Forward'!M182)/'FX-rates &amp; Forward'!D181</f>
        <v>-1.3832943869335331E-2</v>
      </c>
      <c r="N181" s="57">
        <f>('FX-rates &amp; Forward'!E182-'FX-rates &amp; Forward'!N182)/'FX-rates &amp; Forward'!E181</f>
        <v>8.3155864983471967E-3</v>
      </c>
      <c r="O181" s="57">
        <f>('FX-rates &amp; Forward'!F182-'FX-rates &amp; Forward'!O182)/'FX-rates &amp; Forward'!F181</f>
        <v>5.7475621723779777E-3</v>
      </c>
      <c r="P181" s="57">
        <f>('FX-rates &amp; Forward'!G182-'FX-rates &amp; Forward'!P182)/'FX-rates &amp; Forward'!G181</f>
        <v>-8.7457714488222132E-3</v>
      </c>
      <c r="Q181" s="57">
        <f>('FX-rates &amp; Forward'!H182-'FX-rates &amp; Forward'!Q182)/'FX-rates &amp; Forward'!H181</f>
        <v>1.9136602628691429E-3</v>
      </c>
      <c r="R181" s="57">
        <f>('FX-rates &amp; Forward'!I182-'FX-rates &amp; Forward'!R182)/'FX-rates &amp; Forward'!I181</f>
        <v>-8.3909762865844988E-3</v>
      </c>
      <c r="S181" s="57">
        <f>('FX-rates &amp; Forward'!J182-'FX-rates &amp; Forward'!S182)/'FX-rates &amp; Forward'!J181</f>
        <v>-5.2468008202879611E-3</v>
      </c>
      <c r="U181" s="57">
        <f>'Interest rate'!M181</f>
        <v>1.5123566425381263E-3</v>
      </c>
      <c r="V181" s="57">
        <f>'Interest rate'!N181</f>
        <v>1.7836658208247869E-4</v>
      </c>
      <c r="W181" s="57">
        <f>'Interest rate'!O181</f>
        <v>5.5932790167911861E-5</v>
      </c>
      <c r="X181" s="57">
        <f>'Interest rate'!P181</f>
        <v>4.2712019594848272E-4</v>
      </c>
      <c r="Y181" s="57">
        <f>'Interest rate'!Q181</f>
        <v>1.1611747997530841E-4</v>
      </c>
      <c r="Z181" s="57">
        <f>'Interest rate'!R181</f>
        <v>7.4996906427315935E-6</v>
      </c>
      <c r="AA181" s="57">
        <f>'Interest rate'!S181</f>
        <v>8.9516291460411956E-4</v>
      </c>
      <c r="AB181" s="57">
        <f>'Interest rate'!T181</f>
        <v>2.9717759528575804E-3</v>
      </c>
      <c r="AD181" s="57">
        <f>Weights!$Z180*Weights!AA180+Weights!$AI180*Weights!AJ180</f>
        <v>0.28953170731793887</v>
      </c>
      <c r="AE181" s="57">
        <f>Weights!$Z180*Weights!AB180+Weights!$AI180*Weights!AK180</f>
        <v>0.25295701393146586</v>
      </c>
      <c r="AF181" s="57">
        <f>Weights!$Z180*Weights!AC180+Weights!$AI180*Weights!AL180</f>
        <v>0.13102168889019628</v>
      </c>
      <c r="AG181" s="57">
        <f>Weights!$Z180*Weights!AD180+Weights!$AI180*Weights!AM180</f>
        <v>6.0956590901277016E-2</v>
      </c>
      <c r="AH181" s="57">
        <f>Weights!$Z180*Weights!AE180+Weights!$AI180*Weights!AN180</f>
        <v>4.6845676995583008E-2</v>
      </c>
      <c r="AI181" s="57">
        <f>Weights!$Z180*Weights!AF180+Weights!$AI180*Weights!AO180</f>
        <v>3.0983895588548124E-2</v>
      </c>
      <c r="AJ181" s="57">
        <f>Weights!Z180*Weights!AG180+Weights!AI180*Weights!AP180</f>
        <v>2.2011737265210322E-2</v>
      </c>
    </row>
    <row r="182" spans="2:36" x14ac:dyDescent="0.25">
      <c r="B182" s="52">
        <f>'Monthly return GPFG'!C182</f>
        <v>41213</v>
      </c>
      <c r="C182" s="50">
        <f>'Monthly return GPFG'!P182</f>
        <v>-1.0604940521914403E-3</v>
      </c>
      <c r="E182" s="58">
        <f>(('FX-rates &amp; Forward'!D183)/('FX-rates &amp; Forward'!D182))-1</f>
        <v>-4.0173970760336575E-3</v>
      </c>
      <c r="F182" s="58">
        <f>(('FX-rates &amp; Forward'!E183)/('FX-rates &amp; Forward'!E182))-1</f>
        <v>3.6123144614799152E-3</v>
      </c>
      <c r="G182" s="58">
        <f>(('FX-rates &amp; Forward'!F183)/('FX-rates &amp; Forward'!F182))-1</f>
        <v>-6.234063701974879E-3</v>
      </c>
      <c r="H182" s="58">
        <f>(('FX-rates &amp; Forward'!G183)/('FX-rates &amp; Forward'!G182))-1</f>
        <v>-2.6607478417168373E-2</v>
      </c>
      <c r="I182" s="58">
        <f>(('FX-rates &amp; Forward'!H183)/('FX-rates &amp; Forward'!H182))-1</f>
        <v>4.6942962659006771E-3</v>
      </c>
      <c r="J182" s="58">
        <f>(('FX-rates &amp; Forward'!I183)/('FX-rates &amp; Forward'!I182))-1</f>
        <v>-2.1774539219888478E-2</v>
      </c>
      <c r="K182" s="58">
        <f>(('FX-rates &amp; Forward'!J183)/('FX-rates &amp; Forward'!J182))-1</f>
        <v>-4.2691248209979493E-3</v>
      </c>
      <c r="M182" s="58">
        <f>('FX-rates &amp; Forward'!D183-'FX-rates &amp; Forward'!M183)/'FX-rates &amp; Forward'!D182</f>
        <v>-5.3511492396746321E-3</v>
      </c>
      <c r="N182" s="58">
        <f>('FX-rates &amp; Forward'!E183-'FX-rates &amp; Forward'!N183)/'FX-rates &amp; Forward'!E182</f>
        <v>2.1559720664033671E-3</v>
      </c>
      <c r="O182" s="58">
        <f>('FX-rates &amp; Forward'!F183-'FX-rates &amp; Forward'!O183)/'FX-rates &amp; Forward'!F182</f>
        <v>-7.3188368200578302E-3</v>
      </c>
      <c r="P182" s="58">
        <f>('FX-rates &amp; Forward'!G183-'FX-rates &amp; Forward'!P183)/'FX-rates &amp; Forward'!G182</f>
        <v>-2.8003555470781868E-2</v>
      </c>
      <c r="Q182" s="58">
        <f>('FX-rates &amp; Forward'!H183-'FX-rates &amp; Forward'!Q183)/'FX-rates &amp; Forward'!H182</f>
        <v>3.1894505998821816E-3</v>
      </c>
      <c r="R182" s="58">
        <f>('FX-rates &amp; Forward'!I183-'FX-rates &amp; Forward'!R183)/'FX-rates &amp; Forward'!I182</f>
        <v>-2.2391180953011351E-2</v>
      </c>
      <c r="S182" s="58">
        <f>('FX-rates &amp; Forward'!J183-'FX-rates &amp; Forward'!S183)/'FX-rates &amp; Forward'!J182</f>
        <v>-2.8140297272870899E-3</v>
      </c>
      <c r="U182" s="58">
        <f>'Interest rate'!M182</f>
        <v>1.4549669057570824E-3</v>
      </c>
      <c r="V182" s="58">
        <f>'Interest rate'!N182</f>
        <v>1.7649523770213449E-4</v>
      </c>
      <c r="W182" s="58">
        <f>'Interest rate'!O182</f>
        <v>4.8795235840337625E-5</v>
      </c>
      <c r="X182" s="58">
        <f>'Interest rate'!P182</f>
        <v>4.1571484472902043E-4</v>
      </c>
      <c r="Y182" s="58">
        <f>'Interest rate'!Q182</f>
        <v>1.1254697300766558E-4</v>
      </c>
      <c r="Z182" s="58">
        <f>'Interest rate'!R182</f>
        <v>4.9998625053504497E-6</v>
      </c>
      <c r="AA182" s="58">
        <f>'Interest rate'!S182</f>
        <v>8.8649820052011385E-4</v>
      </c>
      <c r="AB182" s="58">
        <f>'Interest rate'!T182</f>
        <v>2.7416127712427407E-3</v>
      </c>
      <c r="AD182" s="58">
        <f>Weights!$Z181*Weights!AA181+Weights!$AI181*Weights!AJ181</f>
        <v>0.28953170731793887</v>
      </c>
      <c r="AE182" s="58">
        <f>Weights!$Z181*Weights!AB181+Weights!$AI181*Weights!AK181</f>
        <v>0.25295701393146586</v>
      </c>
      <c r="AF182" s="58">
        <f>Weights!$Z181*Weights!AC181+Weights!$AI181*Weights!AL181</f>
        <v>0.13102168889019628</v>
      </c>
      <c r="AG182" s="58">
        <f>Weights!$Z181*Weights!AD181+Weights!$AI181*Weights!AM181</f>
        <v>6.0956590901277016E-2</v>
      </c>
      <c r="AH182" s="58">
        <f>Weights!$Z181*Weights!AE181+Weights!$AI181*Weights!AN181</f>
        <v>4.6845676995583008E-2</v>
      </c>
      <c r="AI182" s="58">
        <f>Weights!$Z181*Weights!AF181+Weights!$AI181*Weights!AO181</f>
        <v>3.0983895588548124E-2</v>
      </c>
      <c r="AJ182" s="58">
        <f>Weights!Z181*Weights!AG181+Weights!AI181*Weights!AP181</f>
        <v>2.2011737265210322E-2</v>
      </c>
    </row>
    <row r="183" spans="2:36" x14ac:dyDescent="0.25">
      <c r="B183" s="51">
        <f>'Monthly return GPFG'!C183</f>
        <v>41243</v>
      </c>
      <c r="C183" s="49">
        <f>'Monthly return GPFG'!P183</f>
        <v>3.3008401728702478E-3</v>
      </c>
      <c r="E183" s="57">
        <f>(('FX-rates &amp; Forward'!D184)/('FX-rates &amp; Forward'!D183))-1</f>
        <v>-5.0507707686641146E-3</v>
      </c>
      <c r="F183" s="57">
        <f>(('FX-rates &amp; Forward'!E184)/('FX-rates &amp; Forward'!E183))-1</f>
        <v>-3.085125096410235E-3</v>
      </c>
      <c r="G183" s="57">
        <f>(('FX-rates &amp; Forward'!F184)/('FX-rates &amp; Forward'!F183))-1</f>
        <v>-1.2002739755813896E-2</v>
      </c>
      <c r="H183" s="57">
        <f>(('FX-rates &amp; Forward'!G184)/('FX-rates &amp; Forward'!G183))-1</f>
        <v>-3.7756700800179011E-2</v>
      </c>
      <c r="I183" s="57">
        <f>(('FX-rates &amp; Forward'!H184)/('FX-rates &amp; Forward'!H183))-1</f>
        <v>-1.4539870284753231E-3</v>
      </c>
      <c r="J183" s="57">
        <f>(('FX-rates &amp; Forward'!I184)/('FX-rates &amp; Forward'!I183))-1</f>
        <v>1.75269476820894E-5</v>
      </c>
      <c r="K183" s="57">
        <f>(('FX-rates &amp; Forward'!J184)/('FX-rates &amp; Forward'!J183))-1</f>
        <v>-2.1631487333761967E-4</v>
      </c>
      <c r="M183" s="57">
        <f>('FX-rates &amp; Forward'!D184-'FX-rates &amp; Forward'!M184)/'FX-rates &amp; Forward'!D183</f>
        <v>-6.3290168323761374E-3</v>
      </c>
      <c r="N183" s="57">
        <f>('FX-rates &amp; Forward'!E184-'FX-rates &amp; Forward'!N184)/'FX-rates &amp; Forward'!E183</f>
        <v>-4.4912281551965161E-3</v>
      </c>
      <c r="O183" s="57">
        <f>('FX-rates &amp; Forward'!F184-'FX-rates &amp; Forward'!O184)/'FX-rates &amp; Forward'!F183</f>
        <v>-1.3041559963860474E-2</v>
      </c>
      <c r="P183" s="57">
        <f>('FX-rates &amp; Forward'!G184-'FX-rates &amp; Forward'!P184)/'FX-rates &amp; Forward'!G183</f>
        <v>-3.9098969664630744E-2</v>
      </c>
      <c r="Q183" s="57">
        <f>('FX-rates &amp; Forward'!H184-'FX-rates &amp; Forward'!Q184)/'FX-rates &amp; Forward'!H183</f>
        <v>-2.9039468221275012E-3</v>
      </c>
      <c r="R183" s="57">
        <f>('FX-rates &amp; Forward'!I184-'FX-rates &amp; Forward'!R184)/'FX-rates &amp; Forward'!I183</f>
        <v>-5.5043825742274565E-4</v>
      </c>
      <c r="S183" s="57">
        <f>('FX-rates &amp; Forward'!J184-'FX-rates &amp; Forward'!S184)/'FX-rates &amp; Forward'!J183</f>
        <v>1.0668131519667584E-3</v>
      </c>
      <c r="U183" s="57">
        <f>'Interest rate'!M183</f>
        <v>1.5533271750713951E-3</v>
      </c>
      <c r="V183" s="57">
        <f>'Interest rate'!N183</f>
        <v>1.7857450685854204E-4</v>
      </c>
      <c r="W183" s="57">
        <f>'Interest rate'!O183</f>
        <v>4.5821783572153052E-5</v>
      </c>
      <c r="X183" s="57">
        <f>'Interest rate'!P183</f>
        <v>4.12604046145848E-4</v>
      </c>
      <c r="Y183" s="57">
        <f>'Interest rate'!Q183</f>
        <v>1.1135677285811774E-4</v>
      </c>
      <c r="Z183" s="57">
        <f>'Interest rate'!R183</f>
        <v>4.166571183628065E-6</v>
      </c>
      <c r="AA183" s="57">
        <f>'Interest rate'!S183</f>
        <v>8.8072126603133682E-4</v>
      </c>
      <c r="AB183" s="57">
        <f>'Interest rate'!T183</f>
        <v>2.648575109462703E-3</v>
      </c>
      <c r="AD183" s="57">
        <f>Weights!$Z182*Weights!AA182+Weights!$AI182*Weights!AJ182</f>
        <v>0.28953170731793887</v>
      </c>
      <c r="AE183" s="57">
        <f>Weights!$Z182*Weights!AB182+Weights!$AI182*Weights!AK182</f>
        <v>0.25295701393146586</v>
      </c>
      <c r="AF183" s="57">
        <f>Weights!$Z182*Weights!AC182+Weights!$AI182*Weights!AL182</f>
        <v>0.13102168889019628</v>
      </c>
      <c r="AG183" s="57">
        <f>Weights!$Z182*Weights!AD182+Weights!$AI182*Weights!AM182</f>
        <v>6.0956590901277016E-2</v>
      </c>
      <c r="AH183" s="57">
        <f>Weights!$Z182*Weights!AE182+Weights!$AI182*Weights!AN182</f>
        <v>4.6845676995583008E-2</v>
      </c>
      <c r="AI183" s="57">
        <f>Weights!$Z182*Weights!AF182+Weights!$AI182*Weights!AO182</f>
        <v>3.0983895588548124E-2</v>
      </c>
      <c r="AJ183" s="57">
        <f>Weights!Z182*Weights!AG182+Weights!AI182*Weights!AP182</f>
        <v>2.2011737265210322E-2</v>
      </c>
    </row>
    <row r="184" spans="2:36" x14ac:dyDescent="0.25">
      <c r="B184" s="53">
        <f>'Monthly return GPFG'!C184</f>
        <v>41274</v>
      </c>
      <c r="C184" s="54">
        <f>'Monthly return GPFG'!P184</f>
        <v>9.7720665538059484E-4</v>
      </c>
      <c r="E184" s="59">
        <f>(('FX-rates &amp; Forward'!D185)/('FX-rates &amp; Forward'!D184))-1</f>
        <v>-1.9124671707824392E-2</v>
      </c>
      <c r="F184" s="59">
        <f>(('FX-rates &amp; Forward'!E185)/('FX-rates &amp; Forward'!E184))-1</f>
        <v>-3.420427553444183E-3</v>
      </c>
      <c r="G184" s="59">
        <f>(('FX-rates &amp; Forward'!F185)/('FX-rates &amp; Forward'!F184))-1</f>
        <v>-4.6877579092159394E-3</v>
      </c>
      <c r="H184" s="59">
        <f>(('FX-rates &amp; Forward'!G185)/('FX-rates &amp; Forward'!G184))-1</f>
        <v>-6.7078578178382031E-2</v>
      </c>
      <c r="I184" s="59">
        <f>(('FX-rates &amp; Forward'!H185)/('FX-rates &amp; Forward'!H184))-1</f>
        <v>-5.1372664507051136E-3</v>
      </c>
      <c r="J184" s="59">
        <f>(('FX-rates &amp; Forward'!I185)/('FX-rates &amp; Forward'!I184))-1</f>
        <v>-1.6755468311833832E-2</v>
      </c>
      <c r="K184" s="59">
        <f>(('FX-rates &amp; Forward'!J185)/('FX-rates &amp; Forward'!J184))-1</f>
        <v>-2.2315678445982257E-2</v>
      </c>
      <c r="M184" s="59">
        <f>('FX-rates &amp; Forward'!D185-'FX-rates &amp; Forward'!M185)/'FX-rates &amp; Forward'!D184</f>
        <v>-2.0499178924089052E-2</v>
      </c>
      <c r="N184" s="59">
        <f>('FX-rates &amp; Forward'!E185-'FX-rates &amp; Forward'!N185)/'FX-rates &amp; Forward'!E184</f>
        <v>-4.9278638715227144E-3</v>
      </c>
      <c r="O184" s="59">
        <f>('FX-rates &amp; Forward'!F185-'FX-rates &amp; Forward'!O185)/'FX-rates &amp; Forward'!F184</f>
        <v>-5.8280105652820232E-3</v>
      </c>
      <c r="P184" s="59">
        <f>('FX-rates &amp; Forward'!G185-'FX-rates &amp; Forward'!P185)/'FX-rates &amp; Forward'!G184</f>
        <v>-6.8520388025303663E-2</v>
      </c>
      <c r="Q184" s="59">
        <f>('FX-rates &amp; Forward'!H185-'FX-rates &amp; Forward'!Q185)/'FX-rates &amp; Forward'!H184</f>
        <v>-6.6864205999319056E-3</v>
      </c>
      <c r="R184" s="59">
        <f>('FX-rates &amp; Forward'!I185-'FX-rates &amp; Forward'!R185)/'FX-rates &amp; Forward'!I184</f>
        <v>-1.7427482363807218E-2</v>
      </c>
      <c r="S184" s="59">
        <f>('FX-rates &amp; Forward'!J185-'FX-rates &amp; Forward'!S185)/'FX-rates &amp; Forward'!J184</f>
        <v>-2.1223323695194592E-2</v>
      </c>
      <c r="U184" s="59">
        <f>'Interest rate'!M184</f>
        <v>1.4631676547709471E-3</v>
      </c>
      <c r="V184" s="59">
        <f>'Interest rate'!N184</f>
        <v>1.7375052960755255E-4</v>
      </c>
      <c r="W184" s="59">
        <f>'Interest rate'!O184</f>
        <v>4.3439619993757006E-5</v>
      </c>
      <c r="X184" s="59">
        <f>'Interest rate'!P184</f>
        <v>4.1001578063060151E-4</v>
      </c>
      <c r="Y184" s="59">
        <f>'Interest rate'!Q184</f>
        <v>1.0898464916642148E-4</v>
      </c>
      <c r="Z184" s="59">
        <f>'Interest rate'!R184</f>
        <v>-6.6669111236095091E-6</v>
      </c>
      <c r="AA184" s="59">
        <f>'Interest rate'!S184</f>
        <v>8.7411860603769931E-4</v>
      </c>
      <c r="AB184" s="59">
        <f>'Interest rate'!T184</f>
        <v>2.7011732814758993E-3</v>
      </c>
      <c r="AD184" s="59">
        <f>Weights!$Z183*Weights!AA183+Weights!$AI183*Weights!AJ183</f>
        <v>0.28953170731793887</v>
      </c>
      <c r="AE184" s="59">
        <f>Weights!$Z183*Weights!AB183+Weights!$AI183*Weights!AK183</f>
        <v>0.25295701393146586</v>
      </c>
      <c r="AF184" s="59">
        <f>Weights!$Z183*Weights!AC183+Weights!$AI183*Weights!AL183</f>
        <v>0.13102168889019628</v>
      </c>
      <c r="AG184" s="59">
        <f>Weights!$Z183*Weights!AD183+Weights!$AI183*Weights!AM183</f>
        <v>6.0956590901277016E-2</v>
      </c>
      <c r="AH184" s="59">
        <f>Weights!$Z183*Weights!AE183+Weights!$AI183*Weights!AN183</f>
        <v>4.6845676995583008E-2</v>
      </c>
      <c r="AI184" s="59">
        <f>Weights!$Z183*Weights!AF183+Weights!$AI183*Weights!AO183</f>
        <v>3.0983895588548124E-2</v>
      </c>
      <c r="AJ184" s="59">
        <f>Weights!Z183*Weights!AG183+Weights!AI183*Weights!AP183</f>
        <v>2.2011737265210322E-2</v>
      </c>
    </row>
    <row r="185" spans="2:36" x14ac:dyDescent="0.25">
      <c r="B185" s="51">
        <f>'Monthly return GPFG'!C185</f>
        <v>41305</v>
      </c>
      <c r="C185" s="49">
        <f>'Monthly return GPFG'!P185</f>
        <v>1.4321254509616254E-2</v>
      </c>
      <c r="E185" s="57">
        <f>(('FX-rates &amp; Forward'!D186)/('FX-rates &amp; Forward'!D185))-1</f>
        <v>-1.7880247268545091E-2</v>
      </c>
      <c r="F185" s="57">
        <f>(('FX-rates &amp; Forward'!E186)/('FX-rates &amp; Forward'!E185))-1</f>
        <v>1.0664233278400603E-2</v>
      </c>
      <c r="G185" s="57">
        <f>(('FX-rates &amp; Forward'!F186)/('FX-rates &amp; Forward'!F185))-1</f>
        <v>-4.1758338953443497E-2</v>
      </c>
      <c r="H185" s="57">
        <f>(('FX-rates &amp; Forward'!G186)/('FX-rates &amp; Forward'!G185))-1</f>
        <v>-7.1387386825824684E-2</v>
      </c>
      <c r="I185" s="57">
        <f>(('FX-rates &amp; Forward'!H186)/('FX-rates &amp; Forward'!H185))-1</f>
        <v>-1.2366793842915391E-2</v>
      </c>
      <c r="J185" s="57">
        <f>(('FX-rates &amp; Forward'!I186)/('FX-rates &amp; Forward'!I185))-1</f>
        <v>-2.2905525846702468E-2</v>
      </c>
      <c r="K185" s="57">
        <f>(('FX-rates &amp; Forward'!J186)/('FX-rates &amp; Forward'!J185))-1</f>
        <v>-1.4984439834024865E-2</v>
      </c>
      <c r="M185" s="57">
        <f>('FX-rates &amp; Forward'!D186-'FX-rates &amp; Forward'!M186)/'FX-rates &amp; Forward'!D185</f>
        <v>-1.916944039571988E-2</v>
      </c>
      <c r="N185" s="57">
        <f>('FX-rates &amp; Forward'!E186-'FX-rates &amp; Forward'!N186)/'FX-rates &amp; Forward'!E185</f>
        <v>9.2445669133908604E-3</v>
      </c>
      <c r="O185" s="57">
        <f>('FX-rates &amp; Forward'!F186-'FX-rates &amp; Forward'!O186)/'FX-rates &amp; Forward'!F185</f>
        <v>-4.2811059195671866E-2</v>
      </c>
      <c r="P185" s="57">
        <f>('FX-rates &amp; Forward'!G186-'FX-rates &amp; Forward'!P186)/'FX-rates &amp; Forward'!G185</f>
        <v>-7.2741422262352043E-2</v>
      </c>
      <c r="Q185" s="57">
        <f>('FX-rates &amp; Forward'!H186-'FX-rates &amp; Forward'!Q186)/'FX-rates &amp; Forward'!H185</f>
        <v>-1.3836638208131682E-2</v>
      </c>
      <c r="R185" s="57">
        <f>('FX-rates &amp; Forward'!I186-'FX-rates &amp; Forward'!R186)/'FX-rates &amp; Forward'!I185</f>
        <v>-2.3494060446391879E-2</v>
      </c>
      <c r="S185" s="57">
        <f>('FX-rates &amp; Forward'!J186-'FX-rates &amp; Forward'!S186)/'FX-rates &amp; Forward'!J185</f>
        <v>-1.3749769266468459E-2</v>
      </c>
      <c r="U185" s="57">
        <f>'Interest rate'!M185</f>
        <v>1.5123566425381263E-3</v>
      </c>
      <c r="V185" s="57">
        <f>'Interest rate'!N185</f>
        <v>1.6626454093482401E-4</v>
      </c>
      <c r="W185" s="57">
        <f>'Interest rate'!O185</f>
        <v>4.6413150174062778E-5</v>
      </c>
      <c r="X185" s="57">
        <f>'Interest rate'!P185</f>
        <v>4.0949314115512614E-4</v>
      </c>
      <c r="Y185" s="57">
        <f>'Interest rate'!Q185</f>
        <v>1.0779440238217752E-4</v>
      </c>
      <c r="Z185" s="57">
        <f>'Interest rate'!R185</f>
        <v>2.4999656256241565E-6</v>
      </c>
      <c r="AA185" s="57">
        <f>'Interest rate'!S185</f>
        <v>8.6916629659605782E-4</v>
      </c>
      <c r="AB185" s="57">
        <f>'Interest rate'!T185</f>
        <v>2.486543938297725E-3</v>
      </c>
      <c r="AD185" s="57">
        <f>Weights!$Z184*Weights!AA184+Weights!$AI184*Weights!AJ184</f>
        <v>0.29791145327490443</v>
      </c>
      <c r="AE185" s="57">
        <f>Weights!$Z184*Weights!AB184+Weights!$AI184*Weights!AK184</f>
        <v>0.24357931131668509</v>
      </c>
      <c r="AF185" s="57">
        <f>Weights!$Z184*Weights!AC184+Weights!$AI184*Weights!AL184</f>
        <v>0.11873744623821771</v>
      </c>
      <c r="AG185" s="57">
        <f>Weights!$Z184*Weights!AD184+Weights!$AI184*Weights!AM184</f>
        <v>7.2232988316284774E-2</v>
      </c>
      <c r="AH185" s="57">
        <f>Weights!$Z184*Weights!AE184+Weights!$AI184*Weights!AN184</f>
        <v>4.4669701057499692E-2</v>
      </c>
      <c r="AI185" s="57">
        <f>Weights!$Z184*Weights!AF184+Weights!$AI184*Weights!AO184</f>
        <v>2.9812828363938979E-2</v>
      </c>
      <c r="AJ185" s="57">
        <f>Weights!Z184*Weights!AG184+Weights!AI184*Weights!AP184</f>
        <v>2.1188075631879674E-2</v>
      </c>
    </row>
    <row r="186" spans="2:36" x14ac:dyDescent="0.25">
      <c r="B186" s="52">
        <f>'Monthly return GPFG'!C186</f>
        <v>41333</v>
      </c>
      <c r="C186" s="50">
        <f>'Monthly return GPFG'!P186</f>
        <v>3.4466937090829271E-2</v>
      </c>
      <c r="E186" s="58">
        <f>(('FX-rates &amp; Forward'!D187)/('FX-rates &amp; Forward'!D186))-1</f>
        <v>4.9860025982105372E-2</v>
      </c>
      <c r="F186" s="58">
        <f>(('FX-rates &amp; Forward'!E187)/('FX-rates &amp; Forward'!E186))-1</f>
        <v>9.6218634611755505E-3</v>
      </c>
      <c r="G186" s="58">
        <f>(('FX-rates &amp; Forward'!F187)/('FX-rates &amp; Forward'!F186))-1</f>
        <v>3.8882222632454777E-3</v>
      </c>
      <c r="H186" s="58">
        <f>(('FX-rates &amp; Forward'!G187)/('FX-rates &amp; Forward'!G186))-1</f>
        <v>4.0275213962074119E-2</v>
      </c>
      <c r="I186" s="58">
        <f>(('FX-rates &amp; Forward'!H187)/('FX-rates &amp; Forward'!H186))-1</f>
        <v>1.9998001864925952E-2</v>
      </c>
      <c r="J186" s="58">
        <f>(('FX-rates &amp; Forward'!I187)/('FX-rates &amp; Forward'!I186))-1</f>
        <v>1.5652649822129217E-2</v>
      </c>
      <c r="K186" s="58">
        <f>(('FX-rates &amp; Forward'!J187)/('FX-rates &amp; Forward'!J186))-1</f>
        <v>2.8753819771717648E-2</v>
      </c>
      <c r="M186" s="58">
        <f>('FX-rates &amp; Forward'!D187-'FX-rates &amp; Forward'!M187)/'FX-rates &amp; Forward'!D186</f>
        <v>4.8514157650682184E-2</v>
      </c>
      <c r="N186" s="58">
        <f>('FX-rates &amp; Forward'!E187-'FX-rates &amp; Forward'!N187)/'FX-rates &amp; Forward'!E186</f>
        <v>8.15598800470917E-3</v>
      </c>
      <c r="O186" s="58">
        <f>('FX-rates &amp; Forward'!F187-'FX-rates &amp; Forward'!O187)/'FX-rates &amp; Forward'!F186</f>
        <v>2.78581019204441E-3</v>
      </c>
      <c r="P186" s="58">
        <f>('FX-rates &amp; Forward'!G187-'FX-rates &amp; Forward'!P187)/'FX-rates &amp; Forward'!G186</f>
        <v>3.8870803109546763E-2</v>
      </c>
      <c r="Q186" s="58">
        <f>('FX-rates &amp; Forward'!H187-'FX-rates &amp; Forward'!Q187)/'FX-rates &amp; Forward'!H186</f>
        <v>1.8488148962593848E-2</v>
      </c>
      <c r="R186" s="58">
        <f>('FX-rates &amp; Forward'!I187-'FX-rates &amp; Forward'!R187)/'FX-rates &amp; Forward'!I186</f>
        <v>1.5010018030081836E-2</v>
      </c>
      <c r="S186" s="58">
        <f>('FX-rates &amp; Forward'!J187-'FX-rates &amp; Forward'!S187)/'FX-rates &amp; Forward'!J186</f>
        <v>2.972559071632562E-2</v>
      </c>
      <c r="U186" s="58">
        <f>'Interest rate'!M186</f>
        <v>1.422156520640705E-3</v>
      </c>
      <c r="V186" s="58">
        <f>'Interest rate'!N186</f>
        <v>1.6959172310260229E-4</v>
      </c>
      <c r="W186" s="58">
        <f>'Interest rate'!O186</f>
        <v>4.6413150174062778E-5</v>
      </c>
      <c r="X186" s="58">
        <f>'Interest rate'!P186</f>
        <v>4.0949314115512614E-4</v>
      </c>
      <c r="Y186" s="58">
        <f>'Interest rate'!Q186</f>
        <v>1.0469802306967146E-4</v>
      </c>
      <c r="Z186" s="58">
        <f>'Interest rate'!R186</f>
        <v>-8.3333715283906429E-7</v>
      </c>
      <c r="AA186" s="58">
        <f>'Interest rate'!S186</f>
        <v>8.7081709635938864E-4</v>
      </c>
      <c r="AB186" s="58">
        <f>'Interest rate'!T186</f>
        <v>2.5108669854758681E-3</v>
      </c>
      <c r="AD186" s="58">
        <f>Weights!$Z185*Weights!AA185+Weights!$AI185*Weights!AJ185</f>
        <v>0.29791145327490443</v>
      </c>
      <c r="AE186" s="58">
        <f>Weights!$Z185*Weights!AB185+Weights!$AI185*Weights!AK185</f>
        <v>0.24357931131668509</v>
      </c>
      <c r="AF186" s="58">
        <f>Weights!$Z185*Weights!AC185+Weights!$AI185*Weights!AL185</f>
        <v>0.11873744623821771</v>
      </c>
      <c r="AG186" s="58">
        <f>Weights!$Z185*Weights!AD185+Weights!$AI185*Weights!AM185</f>
        <v>7.2232988316284774E-2</v>
      </c>
      <c r="AH186" s="58">
        <f>Weights!$Z185*Weights!AE185+Weights!$AI185*Weights!AN185</f>
        <v>4.4669701057499692E-2</v>
      </c>
      <c r="AI186" s="58">
        <f>Weights!$Z185*Weights!AF185+Weights!$AI185*Weights!AO185</f>
        <v>2.9812828363938979E-2</v>
      </c>
      <c r="AJ186" s="58">
        <f>Weights!Z185*Weights!AG185+Weights!AI185*Weights!AP185</f>
        <v>2.1188075631879674E-2</v>
      </c>
    </row>
    <row r="187" spans="2:36" x14ac:dyDescent="0.25">
      <c r="B187" s="51">
        <f>'Monthly return GPFG'!C187</f>
        <v>41364</v>
      </c>
      <c r="C187" s="49">
        <f>'Monthly return GPFG'!P187</f>
        <v>2.4872657924352295E-2</v>
      </c>
      <c r="E187" s="57">
        <f>(('FX-rates &amp; Forward'!D188)/('FX-rates &amp; Forward'!D187))-1</f>
        <v>1.9066541183031749E-2</v>
      </c>
      <c r="F187" s="57">
        <f>(('FX-rates &amp; Forward'!E188)/('FX-rates &amp; Forward'!E187))-1</f>
        <v>5.7394554191136926E-4</v>
      </c>
      <c r="G187" s="57">
        <f>(('FX-rates &amp; Forward'!F188)/('FX-rates &amp; Forward'!F187))-1</f>
        <v>2.1400085048673079E-2</v>
      </c>
      <c r="H187" s="57">
        <f>(('FX-rates &amp; Forward'!G188)/('FX-rates &amp; Forward'!G187))-1</f>
        <v>1.2098725600904192E-3</v>
      </c>
      <c r="I187" s="57">
        <f>(('FX-rates &amp; Forward'!H188)/('FX-rates &amp; Forward'!H187))-1</f>
        <v>5.4524380887082113E-3</v>
      </c>
      <c r="J187" s="57">
        <f>(('FX-rates &amp; Forward'!I188)/('FX-rates &amp; Forward'!I187))-1</f>
        <v>3.2223878720385013E-2</v>
      </c>
      <c r="K187" s="57">
        <f>(('FX-rates &amp; Forward'!J188)/('FX-rates &amp; Forward'!J187))-1</f>
        <v>3.9667983245608829E-2</v>
      </c>
      <c r="M187" s="57">
        <f>('FX-rates &amp; Forward'!D188-'FX-rates &amp; Forward'!M188)/'FX-rates &amp; Forward'!D187</f>
        <v>1.7814188774096667E-2</v>
      </c>
      <c r="N187" s="57">
        <f>('FX-rates &amp; Forward'!E188-'FX-rates &amp; Forward'!N188)/'FX-rates &amp; Forward'!E187</f>
        <v>-8.017339789351711E-4</v>
      </c>
      <c r="O187" s="57">
        <f>('FX-rates &amp; Forward'!F188-'FX-rates &amp; Forward'!O188)/'FX-rates &amp; Forward'!F187</f>
        <v>2.0387836178157176E-2</v>
      </c>
      <c r="P187" s="57">
        <f>('FX-rates &amp; Forward'!G188-'FX-rates &amp; Forward'!P188)/'FX-rates &amp; Forward'!G187</f>
        <v>-1.074480166204431E-4</v>
      </c>
      <c r="Q187" s="57">
        <f>('FX-rates &amp; Forward'!H188-'FX-rates &amp; Forward'!Q188)/'FX-rates &amp; Forward'!H187</f>
        <v>4.0294470450832785E-3</v>
      </c>
      <c r="R187" s="57">
        <f>('FX-rates &amp; Forward'!I188-'FX-rates &amp; Forward'!R188)/'FX-rates &amp; Forward'!I187</f>
        <v>3.1673018994170875E-2</v>
      </c>
      <c r="S187" s="57">
        <f>('FX-rates &amp; Forward'!J188-'FX-rates &amp; Forward'!S188)/'FX-rates &amp; Forward'!J187</f>
        <v>4.0753966949814292E-2</v>
      </c>
      <c r="U187" s="57">
        <f>'Interest rate'!M187</f>
        <v>1.5205522240770986E-3</v>
      </c>
      <c r="V187" s="57">
        <f>'Interest rate'!N187</f>
        <v>1.6959172310260229E-4</v>
      </c>
      <c r="W187" s="57">
        <f>'Interest rate'!O187</f>
        <v>5.117725909387083E-5</v>
      </c>
      <c r="X187" s="57">
        <f>'Interest rate'!P187</f>
        <v>4.12604046145848E-4</v>
      </c>
      <c r="Y187" s="57">
        <f>'Interest rate'!Q187</f>
        <v>1.0351604401681591E-4</v>
      </c>
      <c r="Z187" s="57">
        <f>'Interest rate'!R187</f>
        <v>-8.3333715283906429E-7</v>
      </c>
      <c r="AA187" s="57">
        <f>'Interest rate'!S187</f>
        <v>8.6916629659605782E-4</v>
      </c>
      <c r="AB187" s="57">
        <f>'Interest rate'!T187</f>
        <v>2.4946523419902E-3</v>
      </c>
      <c r="AD187" s="57">
        <f>Weights!$Z186*Weights!AA186+Weights!$AI186*Weights!AJ186</f>
        <v>0.29791145327490443</v>
      </c>
      <c r="AE187" s="57">
        <f>Weights!$Z186*Weights!AB186+Weights!$AI186*Weights!AK186</f>
        <v>0.24357931131668509</v>
      </c>
      <c r="AF187" s="57">
        <f>Weights!$Z186*Weights!AC186+Weights!$AI186*Weights!AL186</f>
        <v>0.11873744623821771</v>
      </c>
      <c r="AG187" s="57">
        <f>Weights!$Z186*Weights!AD186+Weights!$AI186*Weights!AM186</f>
        <v>7.2232988316284774E-2</v>
      </c>
      <c r="AH187" s="57">
        <f>Weights!$Z186*Weights!AE186+Weights!$AI186*Weights!AN186</f>
        <v>4.4669701057499692E-2</v>
      </c>
      <c r="AI187" s="57">
        <f>Weights!$Z186*Weights!AF186+Weights!$AI186*Weights!AO186</f>
        <v>2.9812828363938979E-2</v>
      </c>
      <c r="AJ187" s="57">
        <f>Weights!Z186*Weights!AG186+Weights!AI186*Weights!AP186</f>
        <v>2.1188075631879674E-2</v>
      </c>
    </row>
    <row r="188" spans="2:36" x14ac:dyDescent="0.25">
      <c r="B188" s="52">
        <f>'Monthly return GPFG'!C188</f>
        <v>41394</v>
      </c>
      <c r="C188" s="50">
        <f>'Monthly return GPFG'!P188</f>
        <v>1.44868679623558E-2</v>
      </c>
      <c r="E188" s="58">
        <f>(('FX-rates &amp; Forward'!D189)/('FX-rates &amp; Forward'!D188))-1</f>
        <v>-1.3185798330825005E-2</v>
      </c>
      <c r="F188" s="58">
        <f>(('FX-rates &amp; Forward'!E189)/('FX-rates &amp; Forward'!E188))-1</f>
        <v>1.3299894614676511E-2</v>
      </c>
      <c r="G188" s="58">
        <f>(('FX-rates &amp; Forward'!F189)/('FX-rates &amp; Forward'!F188))-1</f>
        <v>8.3266757434934391E-3</v>
      </c>
      <c r="H188" s="58">
        <f>(('FX-rates &amp; Forward'!G189)/('FX-rates &amp; Forward'!G188))-1</f>
        <v>-4.6032385402400844E-2</v>
      </c>
      <c r="I188" s="58">
        <f>(('FX-rates &amp; Forward'!H189)/('FX-rates &amp; Forward'!H188))-1</f>
        <v>7.4036791089606702E-3</v>
      </c>
      <c r="J188" s="58">
        <f>(('FX-rates &amp; Forward'!I189)/('FX-rates &amp; Forward'!I188))-1</f>
        <v>-3.2714427410512892E-3</v>
      </c>
      <c r="K188" s="58">
        <f>(('FX-rates &amp; Forward'!J189)/('FX-rates &amp; Forward'!J188))-1</f>
        <v>-1.8287889852551475E-2</v>
      </c>
      <c r="M188" s="58">
        <f>('FX-rates &amp; Forward'!D189-'FX-rates &amp; Forward'!M189)/'FX-rates &amp; Forward'!D188</f>
        <v>-1.453652975892911E-2</v>
      </c>
      <c r="N188" s="58">
        <f>('FX-rates &amp; Forward'!E189-'FX-rates &amp; Forward'!N189)/'FX-rates &amp; Forward'!E188</f>
        <v>1.183059484442843E-2</v>
      </c>
      <c r="O188" s="58">
        <f>('FX-rates &amp; Forward'!F189-'FX-rates &amp; Forward'!O189)/'FX-rates &amp; Forward'!F188</f>
        <v>7.2191845209217103E-3</v>
      </c>
      <c r="P188" s="58">
        <f>('FX-rates &amp; Forward'!G189-'FX-rates &amp; Forward'!P189)/'FX-rates &amp; Forward'!G188</f>
        <v>-4.744927491166423E-2</v>
      </c>
      <c r="Q188" s="58">
        <f>('FX-rates &amp; Forward'!H189-'FX-rates &amp; Forward'!Q189)/'FX-rates &amp; Forward'!H188</f>
        <v>5.88229227990264E-3</v>
      </c>
      <c r="R188" s="58">
        <f>('FX-rates &amp; Forward'!I189-'FX-rates &amp; Forward'!R189)/'FX-rates &amp; Forward'!I188</f>
        <v>-3.9222629975004322E-3</v>
      </c>
      <c r="S188" s="58">
        <f>('FX-rates &amp; Forward'!J189-'FX-rates &amp; Forward'!S189)/'FX-rates &amp; Forward'!J188</f>
        <v>-1.7316213728756212E-2</v>
      </c>
      <c r="U188" s="58">
        <f>'Interest rate'!M188</f>
        <v>1.4385631912894326E-3</v>
      </c>
      <c r="V188" s="58">
        <f>'Interest rate'!N188</f>
        <v>1.6501681623215525E-4</v>
      </c>
      <c r="W188" s="58">
        <f>'Interest rate'!O188</f>
        <v>4.9394911908251515E-5</v>
      </c>
      <c r="X188" s="58">
        <f>'Interest rate'!P188</f>
        <v>4.0845614917750517E-4</v>
      </c>
      <c r="Y188" s="58">
        <f>'Interest rate'!Q188</f>
        <v>1.0113539167644348E-4</v>
      </c>
      <c r="Z188" s="58">
        <f>'Interest rate'!R188</f>
        <v>-8.3333715283906429E-7</v>
      </c>
      <c r="AA188" s="58">
        <f>'Interest rate'!S188</f>
        <v>8.6916629659605782E-4</v>
      </c>
      <c r="AB188" s="58">
        <f>'Interest rate'!T188</f>
        <v>2.486543938297725E-3</v>
      </c>
      <c r="AD188" s="58">
        <f>Weights!$Z187*Weights!AA187+Weights!$AI187*Weights!AJ187</f>
        <v>0.29791145327490443</v>
      </c>
      <c r="AE188" s="58">
        <f>Weights!$Z187*Weights!AB187+Weights!$AI187*Weights!AK187</f>
        <v>0.24357931131668509</v>
      </c>
      <c r="AF188" s="58">
        <f>Weights!$Z187*Weights!AC187+Weights!$AI187*Weights!AL187</f>
        <v>0.11873744623821771</v>
      </c>
      <c r="AG188" s="58">
        <f>Weights!$Z187*Weights!AD187+Weights!$AI187*Weights!AM187</f>
        <v>7.2232988316284774E-2</v>
      </c>
      <c r="AH188" s="58">
        <f>Weights!$Z187*Weights!AE187+Weights!$AI187*Weights!AN187</f>
        <v>4.4669701057499692E-2</v>
      </c>
      <c r="AI188" s="58">
        <f>Weights!$Z187*Weights!AF187+Weights!$AI187*Weights!AO187</f>
        <v>2.9812828363938979E-2</v>
      </c>
      <c r="AJ188" s="58">
        <f>Weights!Z187*Weights!AG187+Weights!AI187*Weights!AP187</f>
        <v>2.1188075631879674E-2</v>
      </c>
    </row>
    <row r="189" spans="2:36" x14ac:dyDescent="0.25">
      <c r="B189" s="51">
        <f>'Monthly return GPFG'!C189</f>
        <v>41425</v>
      </c>
      <c r="C189" s="49">
        <f>'Monthly return GPFG'!P189</f>
        <v>1.1303825020876169E-2</v>
      </c>
      <c r="E189" s="57">
        <f>(('FX-rates &amp; Forward'!D190)/('FX-rates &amp; Forward'!D189))-1</f>
        <v>1.7157414949481087E-2</v>
      </c>
      <c r="F189" s="57">
        <f>(('FX-rates &amp; Forward'!E190)/('FX-rates &amp; Forward'!E189))-1</f>
        <v>4.4102159031069732E-3</v>
      </c>
      <c r="G189" s="57">
        <f>(('FX-rates &amp; Forward'!F190)/('FX-rates &amp; Forward'!F189))-1</f>
        <v>-4.2182321366797115E-3</v>
      </c>
      <c r="H189" s="57">
        <f>(('FX-rates &amp; Forward'!G190)/('FX-rates &amp; Forward'!G189))-1</f>
        <v>-1.3207674638562317E-2</v>
      </c>
      <c r="I189" s="57">
        <f>(('FX-rates &amp; Forward'!H190)/('FX-rates &amp; Forward'!H189))-1</f>
        <v>-9.3155188808484723E-3</v>
      </c>
      <c r="J189" s="57">
        <f>(('FX-rates &amp; Forward'!I190)/('FX-rates &amp; Forward'!I189))-1</f>
        <v>-1.2255800555177276E-2</v>
      </c>
      <c r="K189" s="57">
        <f>(('FX-rates &amp; Forward'!J190)/('FX-rates &amp; Forward'!J189))-1</f>
        <v>-6.0656513228388942E-2</v>
      </c>
      <c r="M189" s="57">
        <f>('FX-rates &amp; Forward'!D190-'FX-rates &amp; Forward'!M190)/'FX-rates &amp; Forward'!D189</f>
        <v>1.5884078696318079E-2</v>
      </c>
      <c r="N189" s="57">
        <f>('FX-rates &amp; Forward'!E190-'FX-rates &amp; Forward'!N190)/'FX-rates &amp; Forward'!E189</f>
        <v>3.0211162381812563E-3</v>
      </c>
      <c r="O189" s="57">
        <f>('FX-rates &amp; Forward'!F190-'FX-rates &amp; Forward'!O190)/'FX-rates &amp; Forward'!F189</f>
        <v>-5.2479185970251757E-3</v>
      </c>
      <c r="P189" s="57">
        <f>('FX-rates &amp; Forward'!G190-'FX-rates &amp; Forward'!P190)/'FX-rates &amp; Forward'!G189</f>
        <v>-1.4544967190569203E-2</v>
      </c>
      <c r="Q189" s="57">
        <f>('FX-rates &amp; Forward'!H190-'FX-rates &amp; Forward'!Q190)/'FX-rates &amp; Forward'!H189</f>
        <v>-1.0754916608794327E-2</v>
      </c>
      <c r="R189" s="57">
        <f>('FX-rates &amp; Forward'!I190-'FX-rates &amp; Forward'!R190)/'FX-rates &amp; Forward'!I189</f>
        <v>-1.2824702979057682E-2</v>
      </c>
      <c r="S189" s="57">
        <f>('FX-rates &amp; Forward'!J190-'FX-rates &amp; Forward'!S190)/'FX-rates &amp; Forward'!J189</f>
        <v>-5.9611131868065374E-2</v>
      </c>
      <c r="U189" s="57">
        <f>'Interest rate'!M189</f>
        <v>1.3729187604631932E-3</v>
      </c>
      <c r="V189" s="57">
        <f>'Interest rate'!N189</f>
        <v>1.6175601483281454E-4</v>
      </c>
      <c r="W189" s="57">
        <f>'Interest rate'!O189</f>
        <v>4.820388473314452E-5</v>
      </c>
      <c r="X189" s="57">
        <f>'Interest rate'!P189</f>
        <v>4.0949314115512614E-4</v>
      </c>
      <c r="Y189" s="57">
        <f>'Interest rate'!Q189</f>
        <v>1.0006158053577074E-4</v>
      </c>
      <c r="Z189" s="57">
        <f>'Interest rate'!R189</f>
        <v>-8.3333715283906429E-7</v>
      </c>
      <c r="AA189" s="57">
        <f>'Interest rate'!S189</f>
        <v>8.7246786617289906E-4</v>
      </c>
      <c r="AB189" s="57">
        <f>'Interest rate'!T189</f>
        <v>2.3079762848781105E-3</v>
      </c>
      <c r="AD189" s="57">
        <f>Weights!$Z188*Weights!AA188+Weights!$AI188*Weights!AJ188</f>
        <v>0.29791145327490443</v>
      </c>
      <c r="AE189" s="57">
        <f>Weights!$Z188*Weights!AB188+Weights!$AI188*Weights!AK188</f>
        <v>0.24357931131668509</v>
      </c>
      <c r="AF189" s="57">
        <f>Weights!$Z188*Weights!AC188+Weights!$AI188*Weights!AL188</f>
        <v>0.11873744623821771</v>
      </c>
      <c r="AG189" s="57">
        <f>Weights!$Z188*Weights!AD188+Weights!$AI188*Weights!AM188</f>
        <v>7.2232988316284774E-2</v>
      </c>
      <c r="AH189" s="57">
        <f>Weights!$Z188*Weights!AE188+Weights!$AI188*Weights!AN188</f>
        <v>4.4669701057499692E-2</v>
      </c>
      <c r="AI189" s="57">
        <f>Weights!$Z188*Weights!AF188+Weights!$AI188*Weights!AO188</f>
        <v>2.9812828363938979E-2</v>
      </c>
      <c r="AJ189" s="57">
        <f>Weights!Z188*Weights!AG188+Weights!AI188*Weights!AP188</f>
        <v>2.1188075631879674E-2</v>
      </c>
    </row>
    <row r="190" spans="2:36" x14ac:dyDescent="0.25">
      <c r="B190" s="52">
        <f>'Monthly return GPFG'!C190</f>
        <v>41455</v>
      </c>
      <c r="C190" s="50">
        <f>'Monthly return GPFG'!P190</f>
        <v>6.4209536613479869E-3</v>
      </c>
      <c r="E190" s="58">
        <f>(('FX-rates &amp; Forward'!D191)/('FX-rates &amp; Forward'!D190))-1</f>
        <v>3.4213082073912382E-2</v>
      </c>
      <c r="F190" s="58">
        <f>(('FX-rates &amp; Forward'!E191)/('FX-rates &amp; Forward'!E190))-1</f>
        <v>3.5192345501015687E-2</v>
      </c>
      <c r="G190" s="58">
        <f>(('FX-rates &amp; Forward'!F191)/('FX-rates &amp; Forward'!F190))-1</f>
        <v>3.5435321013526311E-2</v>
      </c>
      <c r="H190" s="58">
        <f>(('FX-rates &amp; Forward'!G191)/('FX-rates &amp; Forward'!G190))-1</f>
        <v>4.7769828501009748E-2</v>
      </c>
      <c r="I190" s="58">
        <f>(('FX-rates &amp; Forward'!H191)/('FX-rates &amp; Forward'!H190))-1</f>
        <v>4.5291122354357505E-2</v>
      </c>
      <c r="J190" s="58">
        <f>(('FX-rates &amp; Forward'!I191)/('FX-rates &amp; Forward'!I190))-1</f>
        <v>1.9937430404581402E-2</v>
      </c>
      <c r="K190" s="58">
        <f>(('FX-rates &amp; Forward'!J191)/('FX-rates &amp; Forward'!J190))-1</f>
        <v>-1.1791399361136046E-2</v>
      </c>
      <c r="M190" s="58">
        <f>('FX-rates &amp; Forward'!D191-'FX-rates &amp; Forward'!M191)/'FX-rates &amp; Forward'!D190</f>
        <v>3.3002115209456041E-2</v>
      </c>
      <c r="N190" s="58">
        <f>('FX-rates &amp; Forward'!E191-'FX-rates &amp; Forward'!N191)/'FX-rates &amp; Forward'!E190</f>
        <v>3.3867694478610808E-2</v>
      </c>
      <c r="O190" s="58">
        <f>('FX-rates &amp; Forward'!F191-'FX-rates &amp; Forward'!O191)/'FX-rates &amp; Forward'!F190</f>
        <v>3.4472289748916037E-2</v>
      </c>
      <c r="P190" s="58">
        <f>('FX-rates &amp; Forward'!G191-'FX-rates &amp; Forward'!P191)/'FX-rates &amp; Forward'!G190</f>
        <v>4.64970986724405E-2</v>
      </c>
      <c r="Q190" s="58">
        <f>('FX-rates &amp; Forward'!H191-'FX-rates &amp; Forward'!Q191)/'FX-rates &amp; Forward'!H190</f>
        <v>4.3917369111941981E-2</v>
      </c>
      <c r="R190" s="58">
        <f>('FX-rates &amp; Forward'!I191-'FX-rates &amp; Forward'!R191)/'FX-rates &amp; Forward'!I190</f>
        <v>1.943741575700365E-2</v>
      </c>
      <c r="S190" s="58">
        <f>('FX-rates &amp; Forward'!J191-'FX-rates &amp; Forward'!S191)/'FX-rates &amp; Forward'!J190</f>
        <v>-1.0858494957959746E-2</v>
      </c>
      <c r="U190" s="58">
        <f>'Interest rate'!M190</f>
        <v>1.2825803067024744E-3</v>
      </c>
      <c r="V190" s="58">
        <f>'Interest rate'!N190</f>
        <v>1.6206379955496786E-4</v>
      </c>
      <c r="W190" s="58">
        <f>'Interest rate'!O190</f>
        <v>5.8314626421251958E-5</v>
      </c>
      <c r="X190" s="58">
        <f>'Interest rate'!P190</f>
        <v>4.1001578063060151E-4</v>
      </c>
      <c r="Y190" s="58">
        <f>'Interest rate'!Q190</f>
        <v>9.7564296281271723E-5</v>
      </c>
      <c r="Z190" s="58">
        <f>'Interest rate'!R190</f>
        <v>-2.5000343756298449E-6</v>
      </c>
      <c r="AA190" s="58">
        <f>'Interest rate'!S190</f>
        <v>8.9144956674491738E-4</v>
      </c>
      <c r="AB190" s="58">
        <f>'Interest rate'!T190</f>
        <v>2.3648312302244623E-3</v>
      </c>
      <c r="AD190" s="58">
        <f>Weights!$Z189*Weights!AA189+Weights!$AI189*Weights!AJ189</f>
        <v>0.29791145327490443</v>
      </c>
      <c r="AE190" s="58">
        <f>Weights!$Z189*Weights!AB189+Weights!$AI189*Weights!AK189</f>
        <v>0.24357931131668509</v>
      </c>
      <c r="AF190" s="58">
        <f>Weights!$Z189*Weights!AC189+Weights!$AI189*Weights!AL189</f>
        <v>0.11873744623821771</v>
      </c>
      <c r="AG190" s="58">
        <f>Weights!$Z189*Weights!AD189+Weights!$AI189*Weights!AM189</f>
        <v>7.2232988316284774E-2</v>
      </c>
      <c r="AH190" s="58">
        <f>Weights!$Z189*Weights!AE189+Weights!$AI189*Weights!AN189</f>
        <v>4.4669701057499692E-2</v>
      </c>
      <c r="AI190" s="58">
        <f>Weights!$Z189*Weights!AF189+Weights!$AI189*Weights!AO189</f>
        <v>2.9812828363938979E-2</v>
      </c>
      <c r="AJ190" s="58">
        <f>Weights!Z189*Weights!AG189+Weights!AI189*Weights!AP189</f>
        <v>2.1188075631879674E-2</v>
      </c>
    </row>
    <row r="191" spans="2:36" x14ac:dyDescent="0.25">
      <c r="B191" s="51">
        <f>'Monthly return GPFG'!C191</f>
        <v>41486</v>
      </c>
      <c r="C191" s="49">
        <f>'Monthly return GPFG'!P191</f>
        <v>5.9181169866557859E-3</v>
      </c>
      <c r="E191" s="57">
        <f>(('FX-rates &amp; Forward'!D192)/('FX-rates &amp; Forward'!D191))-1</f>
        <v>-2.9242656386431309E-2</v>
      </c>
      <c r="F191" s="57">
        <f>(('FX-rates &amp; Forward'!E192)/('FX-rates &amp; Forward'!E191))-1</f>
        <v>-7.5841985312736782E-3</v>
      </c>
      <c r="G191" s="57">
        <f>(('FX-rates &amp; Forward'!F192)/('FX-rates &amp; Forward'!F191))-1</f>
        <v>-3.0066562043400524E-2</v>
      </c>
      <c r="H191" s="57">
        <f>(('FX-rates &amp; Forward'!G192)/('FX-rates &amp; Forward'!G191))-1</f>
        <v>-1.6613032327621347E-2</v>
      </c>
      <c r="I191" s="57">
        <f>(('FX-rates &amp; Forward'!H192)/('FX-rates &amp; Forward'!H191))-1</f>
        <v>-9.8828070284656677E-3</v>
      </c>
      <c r="J191" s="57">
        <f>(('FX-rates &amp; Forward'!I192)/('FX-rates &amp; Forward'!I191))-1</f>
        <v>-6.3599341478208782E-3</v>
      </c>
      <c r="K191" s="57">
        <f>(('FX-rates &amp; Forward'!J192)/('FX-rates &amp; Forward'!J191))-1</f>
        <v>-4.6961241398932874E-2</v>
      </c>
      <c r="M191" s="57">
        <f>('FX-rates &amp; Forward'!D192-'FX-rates &amp; Forward'!M192)/'FX-rates &amp; Forward'!D191</f>
        <v>-3.0362991327841541E-2</v>
      </c>
      <c r="N191" s="57">
        <f>('FX-rates &amp; Forward'!E192-'FX-rates &amp; Forward'!N192)/'FX-rates &amp; Forward'!E191</f>
        <v>-8.8083928231221381E-3</v>
      </c>
      <c r="O191" s="57">
        <f>('FX-rates &amp; Forward'!F192-'FX-rates &amp; Forward'!O192)/'FX-rates &amp; Forward'!F191</f>
        <v>-3.0938768950876289E-2</v>
      </c>
      <c r="P191" s="57">
        <f>('FX-rates &amp; Forward'!G192-'FX-rates &amp; Forward'!P192)/'FX-rates &amp; Forward'!G191</f>
        <v>-1.7797932734068218E-2</v>
      </c>
      <c r="Q191" s="57">
        <f>('FX-rates &amp; Forward'!H192-'FX-rates &amp; Forward'!Q192)/'FX-rates &amp; Forward'!H191</f>
        <v>-1.1167890582296809E-2</v>
      </c>
      <c r="R191" s="57">
        <f>('FX-rates &amp; Forward'!I192-'FX-rates &amp; Forward'!R192)/'FX-rates &amp; Forward'!I191</f>
        <v>-6.7507165249977158E-3</v>
      </c>
      <c r="S191" s="57">
        <f>('FX-rates &amp; Forward'!J192-'FX-rates &amp; Forward'!S192)/'FX-rates &amp; Forward'!J191</f>
        <v>-4.5881543778063916E-2</v>
      </c>
      <c r="U191" s="57">
        <f>'Interest rate'!M191</f>
        <v>1.3565002539421833E-3</v>
      </c>
      <c r="V191" s="57">
        <f>'Interest rate'!N191</f>
        <v>1.5547531525306191E-4</v>
      </c>
      <c r="W191" s="57">
        <f>'Interest rate'!O191</f>
        <v>6.6642234708869097E-5</v>
      </c>
      <c r="X191" s="57">
        <f>'Interest rate'!P191</f>
        <v>4.0794179676972853E-4</v>
      </c>
      <c r="Y191" s="57">
        <f>'Interest rate'!Q191</f>
        <v>9.6373899978630106E-5</v>
      </c>
      <c r="Z191" s="57">
        <f>'Interest rate'!R191</f>
        <v>-2.5000343756298449E-6</v>
      </c>
      <c r="AA191" s="57">
        <f>'Interest rate'!S191</f>
        <v>8.6669004079253931E-4</v>
      </c>
      <c r="AB191" s="57">
        <f>'Interest rate'!T191</f>
        <v>2.2551506231971441E-3</v>
      </c>
      <c r="AD191" s="57">
        <f>Weights!$Z190*Weights!AA190+Weights!$AI190*Weights!AJ190</f>
        <v>0.29791145327490443</v>
      </c>
      <c r="AE191" s="57">
        <f>Weights!$Z190*Weights!AB190+Weights!$AI190*Weights!AK190</f>
        <v>0.24357931131668509</v>
      </c>
      <c r="AF191" s="57">
        <f>Weights!$Z190*Weights!AC190+Weights!$AI190*Weights!AL190</f>
        <v>0.11873744623821771</v>
      </c>
      <c r="AG191" s="57">
        <f>Weights!$Z190*Weights!AD190+Weights!$AI190*Weights!AM190</f>
        <v>7.2232988316284774E-2</v>
      </c>
      <c r="AH191" s="57">
        <f>Weights!$Z190*Weights!AE190+Weights!$AI190*Weights!AN190</f>
        <v>4.4669701057499692E-2</v>
      </c>
      <c r="AI191" s="57">
        <f>Weights!$Z190*Weights!AF190+Weights!$AI190*Weights!AO190</f>
        <v>2.9812828363938979E-2</v>
      </c>
      <c r="AJ191" s="57">
        <f>Weights!Z190*Weights!AG190+Weights!AI190*Weights!AP190</f>
        <v>2.1188075631879674E-2</v>
      </c>
    </row>
    <row r="192" spans="2:36" x14ac:dyDescent="0.25">
      <c r="B192" s="52">
        <f>'Monthly return GPFG'!C192</f>
        <v>41517</v>
      </c>
      <c r="C192" s="50">
        <f>'Monthly return GPFG'!P192</f>
        <v>1.9999116875520917E-2</v>
      </c>
      <c r="E192" s="58">
        <f>(('FX-rates &amp; Forward'!D193)/('FX-rates &amp; Forward'!D192))-1</f>
        <v>3.7913244178942263E-2</v>
      </c>
      <c r="F192" s="58">
        <f>(('FX-rates &amp; Forward'!E193)/('FX-rates &amp; Forward'!E192))-1</f>
        <v>3.1576530026409477E-2</v>
      </c>
      <c r="G192" s="58">
        <f>(('FX-rates &amp; Forward'!F193)/('FX-rates &amp; Forward'!F192))-1</f>
        <v>5.8047022328352682E-2</v>
      </c>
      <c r="H192" s="58">
        <f>(('FX-rates &amp; Forward'!G193)/('FX-rates &amp; Forward'!G192))-1</f>
        <v>3.4867109634551641E-2</v>
      </c>
      <c r="I192" s="58">
        <f>(('FX-rates &amp; Forward'!H193)/('FX-rates &amp; Forward'!H192))-1</f>
        <v>3.3842623156968177E-2</v>
      </c>
      <c r="J192" s="58">
        <f>(('FX-rates &amp; Forward'!I193)/('FX-rates &amp; Forward'!I192))-1</f>
        <v>1.231295127140819E-2</v>
      </c>
      <c r="K192" s="58">
        <f>(('FX-rates &amp; Forward'!J193)/('FX-rates &amp; Forward'!J192))-1</f>
        <v>2.8460162008650203E-2</v>
      </c>
      <c r="M192" s="58">
        <f>('FX-rates &amp; Forward'!D193-'FX-rates &amp; Forward'!M193)/'FX-rates &amp; Forward'!D192</f>
        <v>3.6712405940956892E-2</v>
      </c>
      <c r="N192" s="58">
        <f>('FX-rates &amp; Forward'!E193-'FX-rates &amp; Forward'!N193)/'FX-rates &amp; Forward'!E192</f>
        <v>3.0286757960468758E-2</v>
      </c>
      <c r="O192" s="58">
        <f>('FX-rates &amp; Forward'!F193-'FX-rates &amp; Forward'!O193)/'FX-rates &amp; Forward'!F192</f>
        <v>5.7098850670030184E-2</v>
      </c>
      <c r="P192" s="58">
        <f>('FX-rates &amp; Forward'!G193-'FX-rates &amp; Forward'!P193)/'FX-rates &amp; Forward'!G192</f>
        <v>3.3607104712176393E-2</v>
      </c>
      <c r="Q192" s="58">
        <f>('FX-rates &amp; Forward'!H193-'FX-rates &amp; Forward'!Q193)/'FX-rates &amp; Forward'!H192</f>
        <v>3.2483619471094391E-2</v>
      </c>
      <c r="R192" s="58">
        <f>('FX-rates &amp; Forward'!I193-'FX-rates &amp; Forward'!R193)/'FX-rates &amp; Forward'!I192</f>
        <v>1.1823565204289068E-2</v>
      </c>
      <c r="S192" s="58">
        <f>('FX-rates &amp; Forward'!J193-'FX-rates &amp; Forward'!S193)/'FX-rates &amp; Forward'!J192</f>
        <v>2.9356790345951504E-2</v>
      </c>
      <c r="U192" s="58">
        <f>'Interest rate'!M192</f>
        <v>1.3482898900922802E-3</v>
      </c>
      <c r="V192" s="58">
        <f>'Interest rate'!N192</f>
        <v>1.5159021501798264E-4</v>
      </c>
      <c r="W192" s="58">
        <f>'Interest rate'!O192</f>
        <v>6.9615006110579358E-5</v>
      </c>
      <c r="X192" s="58">
        <f>'Interest rate'!P192</f>
        <v>4.0897879461221365E-4</v>
      </c>
      <c r="Y192" s="58">
        <f>'Interest rate'!Q192</f>
        <v>9.6973262303068353E-5</v>
      </c>
      <c r="Z192" s="58">
        <f>'Interest rate'!R192</f>
        <v>-2.5000343756298449E-6</v>
      </c>
      <c r="AA192" s="58">
        <f>'Interest rate'!S192</f>
        <v>8.6669004079253931E-4</v>
      </c>
      <c r="AB192" s="58">
        <f>'Interest rate'!T192</f>
        <v>2.1209169976863507E-3</v>
      </c>
      <c r="AD192" s="58">
        <f>Weights!$Z191*Weights!AA191+Weights!$AI191*Weights!AJ191</f>
        <v>0.29791145327490443</v>
      </c>
      <c r="AE192" s="58">
        <f>Weights!$Z191*Weights!AB191+Weights!$AI191*Weights!AK191</f>
        <v>0.24357931131668509</v>
      </c>
      <c r="AF192" s="58">
        <f>Weights!$Z191*Weights!AC191+Weights!$AI191*Weights!AL191</f>
        <v>0.11873744623821771</v>
      </c>
      <c r="AG192" s="58">
        <f>Weights!$Z191*Weights!AD191+Weights!$AI191*Weights!AM191</f>
        <v>7.2232988316284774E-2</v>
      </c>
      <c r="AH192" s="58">
        <f>Weights!$Z191*Weights!AE191+Weights!$AI191*Weights!AN191</f>
        <v>4.4669701057499692E-2</v>
      </c>
      <c r="AI192" s="58">
        <f>Weights!$Z191*Weights!AF191+Weights!$AI191*Weights!AO191</f>
        <v>2.9812828363938979E-2</v>
      </c>
      <c r="AJ192" s="58">
        <f>Weights!Z191*Weights!AG191+Weights!AI191*Weights!AP191</f>
        <v>2.1188075631879674E-2</v>
      </c>
    </row>
    <row r="193" spans="2:36" x14ac:dyDescent="0.25">
      <c r="B193" s="51">
        <f>'Monthly return GPFG'!C193</f>
        <v>41547</v>
      </c>
      <c r="C193" s="49">
        <f>'Monthly return GPFG'!P193</f>
        <v>2.777795099530132E-2</v>
      </c>
      <c r="E193" s="57">
        <f>(('FX-rates &amp; Forward'!D194)/('FX-rates &amp; Forward'!D193))-1</f>
        <v>-1.6645410248863568E-2</v>
      </c>
      <c r="F193" s="57">
        <f>(('FX-rates &amp; Forward'!E194)/('FX-rates &amp; Forward'!E193))-1</f>
        <v>6.0848916592461944E-3</v>
      </c>
      <c r="G193" s="57">
        <f>(('FX-rates &amp; Forward'!F194)/('FX-rates &amp; Forward'!F193))-1</f>
        <v>2.6745694428331968E-2</v>
      </c>
      <c r="H193" s="57">
        <f>(('FX-rates &amp; Forward'!G194)/('FX-rates &amp; Forward'!G193))-1</f>
        <v>-1.7111029069487471E-2</v>
      </c>
      <c r="I193" s="57">
        <f>(('FX-rates &amp; Forward'!H194)/('FX-rates &amp; Forward'!H193))-1</f>
        <v>1.0536558665673379E-2</v>
      </c>
      <c r="J193" s="57">
        <f>(('FX-rates &amp; Forward'!I194)/('FX-rates &amp; Forward'!I193))-1</f>
        <v>5.1168079388050902E-3</v>
      </c>
      <c r="K193" s="57">
        <f>(('FX-rates &amp; Forward'!J194)/('FX-rates &amp; Forward'!J193))-1</f>
        <v>2.9482282520627789E-2</v>
      </c>
      <c r="M193" s="57">
        <f>('FX-rates &amp; Forward'!D194-'FX-rates &amp; Forward'!M194)/'FX-rates &amp; Forward'!D193</f>
        <v>-1.7841928543472309E-2</v>
      </c>
      <c r="N193" s="57">
        <f>('FX-rates &amp; Forward'!E194-'FX-rates &amp; Forward'!N194)/'FX-rates &amp; Forward'!E193</f>
        <v>4.8063057840278872E-3</v>
      </c>
      <c r="O193" s="57">
        <f>('FX-rates &amp; Forward'!F194-'FX-rates &amp; Forward'!O194)/'FX-rates &amp; Forward'!F193</f>
        <v>2.580676733412305E-2</v>
      </c>
      <c r="P193" s="57">
        <f>('FX-rates &amp; Forward'!G194-'FX-rates &amp; Forward'!P194)/'FX-rates &amp; Forward'!G193</f>
        <v>-1.8362224364787103E-2</v>
      </c>
      <c r="Q193" s="57">
        <f>('FX-rates &amp; Forward'!H194-'FX-rates &amp; Forward'!Q194)/'FX-rates &amp; Forward'!H193</f>
        <v>9.1857653641756725E-3</v>
      </c>
      <c r="R193" s="57">
        <f>('FX-rates &amp; Forward'!I194-'FX-rates &amp; Forward'!R194)/'FX-rates &amp; Forward'!I193</f>
        <v>4.6356251258571866E-3</v>
      </c>
      <c r="S193" s="57">
        <f>('FX-rates &amp; Forward'!J194-'FX-rates &amp; Forward'!S194)/'FX-rates &amp; Forward'!J193</f>
        <v>3.0253274418400668E-2</v>
      </c>
      <c r="U193" s="57">
        <f>'Interest rate'!M193</f>
        <v>1.3318669405149031E-3</v>
      </c>
      <c r="V193" s="57">
        <f>'Interest rate'!N193</f>
        <v>1.4891963228591543E-4</v>
      </c>
      <c r="W193" s="57">
        <f>'Interest rate'!O193</f>
        <v>7.1396956936586875E-5</v>
      </c>
      <c r="X193" s="57">
        <f>'Interest rate'!P193</f>
        <v>4.0845614917750517E-4</v>
      </c>
      <c r="Y193" s="57">
        <f>'Interest rate'!Q193</f>
        <v>9.578285826195021E-5</v>
      </c>
      <c r="Z193" s="57">
        <f>'Interest rate'!R193</f>
        <v>-2.5000343756298449E-6</v>
      </c>
      <c r="AA193" s="57">
        <f>'Interest rate'!S193</f>
        <v>8.5017994629987825E-4</v>
      </c>
      <c r="AB193" s="57">
        <f>'Interest rate'!T193</f>
        <v>2.1209169976863507E-3</v>
      </c>
      <c r="AD193" s="57">
        <f>Weights!$Z192*Weights!AA192+Weights!$AI192*Weights!AJ192</f>
        <v>0.29791145327490443</v>
      </c>
      <c r="AE193" s="57">
        <f>Weights!$Z192*Weights!AB192+Weights!$AI192*Weights!AK192</f>
        <v>0.24357931131668509</v>
      </c>
      <c r="AF193" s="57">
        <f>Weights!$Z192*Weights!AC192+Weights!$AI192*Weights!AL192</f>
        <v>0.11873744623821771</v>
      </c>
      <c r="AG193" s="57">
        <f>Weights!$Z192*Weights!AD192+Weights!$AI192*Weights!AM192</f>
        <v>7.2232988316284774E-2</v>
      </c>
      <c r="AH193" s="57">
        <f>Weights!$Z192*Weights!AE192+Weights!$AI192*Weights!AN192</f>
        <v>4.4669701057499692E-2</v>
      </c>
      <c r="AI193" s="57">
        <f>Weights!$Z192*Weights!AF192+Weights!$AI192*Weights!AO192</f>
        <v>2.9812828363938979E-2</v>
      </c>
      <c r="AJ193" s="57">
        <f>Weights!Z192*Weights!AG192+Weights!AI192*Weights!AP192</f>
        <v>2.1188075631879674E-2</v>
      </c>
    </row>
    <row r="194" spans="2:36" x14ac:dyDescent="0.25">
      <c r="B194" s="52">
        <f>'Monthly return GPFG'!C194</f>
        <v>41578</v>
      </c>
      <c r="C194" s="50">
        <f>'Monthly return GPFG'!P194</f>
        <v>1.6826236037336597E-2</v>
      </c>
      <c r="E194" s="58">
        <f>(('FX-rates &amp; Forward'!D195)/('FX-rates &amp; Forward'!D194))-1</f>
        <v>-1.1922181576321855E-2</v>
      </c>
      <c r="F194" s="58">
        <f>(('FX-rates &amp; Forward'!E195)/('FX-rates &amp; Forward'!E194))-1</f>
        <v>-7.7690908196882402E-3</v>
      </c>
      <c r="G194" s="58">
        <f>(('FX-rates &amp; Forward'!F195)/('FX-rates &amp; Forward'!F194))-1</f>
        <v>-2.0985054696728511E-2</v>
      </c>
      <c r="H194" s="58">
        <f>(('FX-rates &amp; Forward'!G195)/('FX-rates &amp; Forward'!G194))-1</f>
        <v>-1.334247872879013E-2</v>
      </c>
      <c r="I194" s="58">
        <f>(('FX-rates &amp; Forward'!H195)/('FX-rates &amp; Forward'!H194))-1</f>
        <v>-1.4112903225806384E-2</v>
      </c>
      <c r="J194" s="58">
        <f>(('FX-rates &amp; Forward'!I195)/('FX-rates &amp; Forward'!I194))-1</f>
        <v>-2.353404981059648E-2</v>
      </c>
      <c r="K194" s="58">
        <f>(('FX-rates &amp; Forward'!J195)/('FX-rates &amp; Forward'!J194))-1</f>
        <v>2.7429774779597071E-3</v>
      </c>
      <c r="M194" s="58">
        <f>('FX-rates &amp; Forward'!D195-'FX-rates &amp; Forward'!M195)/'FX-rates &amp; Forward'!D194</f>
        <v>-1.3104952746703142E-2</v>
      </c>
      <c r="N194" s="58">
        <f>('FX-rates &amp; Forward'!E195-'FX-rates &amp; Forward'!N195)/'FX-rates &amp; Forward'!E194</f>
        <v>-9.0294708159703099E-3</v>
      </c>
      <c r="O194" s="58">
        <f>('FX-rates &amp; Forward'!F195-'FX-rates &amp; Forward'!O195)/'FX-rates &amp; Forward'!F194</f>
        <v>-2.1908088469245607E-2</v>
      </c>
      <c r="P194" s="58">
        <f>('FX-rates &amp; Forward'!G195-'FX-rates &amp; Forward'!P195)/'FX-rates &amp; Forward'!G194</f>
        <v>-1.4578444426715844E-2</v>
      </c>
      <c r="Q194" s="58">
        <f>('FX-rates &amp; Forward'!H195-'FX-rates &amp; Forward'!Q195)/'FX-rates &amp; Forward'!H194</f>
        <v>-1.5447273536668601E-2</v>
      </c>
      <c r="R194" s="58">
        <f>('FX-rates &amp; Forward'!I195-'FX-rates &amp; Forward'!R195)/'FX-rates &amp; Forward'!I194</f>
        <v>-2.4015327632059141E-2</v>
      </c>
      <c r="S194" s="58">
        <f>('FX-rates &amp; Forward'!J195-'FX-rates &amp; Forward'!S195)/'FX-rates &amp; Forward'!J194</f>
        <v>3.5303575673160826E-3</v>
      </c>
      <c r="U194" s="58">
        <f>'Interest rate'!M194</f>
        <v>1.3072269593599195E-3</v>
      </c>
      <c r="V194" s="58">
        <f>'Interest rate'!N194</f>
        <v>1.3989231556377213E-4</v>
      </c>
      <c r="W194" s="58">
        <f>'Interest rate'!O194</f>
        <v>8.0322839159041592E-5</v>
      </c>
      <c r="X194" s="58">
        <f>'Interest rate'!P194</f>
        <v>4.0560228620889482E-4</v>
      </c>
      <c r="Y194" s="58">
        <f>'Interest rate'!Q194</f>
        <v>9.1029411222853795E-5</v>
      </c>
      <c r="Z194" s="58">
        <f>'Interest rate'!R194</f>
        <v>-4.1667621558660883E-6</v>
      </c>
      <c r="AA194" s="58">
        <f>'Interest rate'!S194</f>
        <v>8.6669004079253931E-4</v>
      </c>
      <c r="AB194" s="58">
        <f>'Interest rate'!T194</f>
        <v>2.1616147432015342E-3</v>
      </c>
      <c r="AD194" s="58">
        <f>Weights!$Z193*Weights!AA193+Weights!$AI193*Weights!AJ193</f>
        <v>0.29791145327490443</v>
      </c>
      <c r="AE194" s="58">
        <f>Weights!$Z193*Weights!AB193+Weights!$AI193*Weights!AK193</f>
        <v>0.24357931131668509</v>
      </c>
      <c r="AF194" s="58">
        <f>Weights!$Z193*Weights!AC193+Weights!$AI193*Weights!AL193</f>
        <v>0.11873744623821771</v>
      </c>
      <c r="AG194" s="58">
        <f>Weights!$Z193*Weights!AD193+Weights!$AI193*Weights!AM193</f>
        <v>7.2232988316284774E-2</v>
      </c>
      <c r="AH194" s="58">
        <f>Weights!$Z193*Weights!AE193+Weights!$AI193*Weights!AN193</f>
        <v>4.4669701057499692E-2</v>
      </c>
      <c r="AI194" s="58">
        <f>Weights!$Z193*Weights!AF193+Weights!$AI193*Weights!AO193</f>
        <v>2.9812828363938979E-2</v>
      </c>
      <c r="AJ194" s="58">
        <f>Weights!Z193*Weights!AG193+Weights!AI193*Weights!AP193</f>
        <v>2.1188075631879674E-2</v>
      </c>
    </row>
    <row r="195" spans="2:36" x14ac:dyDescent="0.25">
      <c r="B195" s="51">
        <f>'Monthly return GPFG'!C195</f>
        <v>41608</v>
      </c>
      <c r="C195" s="49">
        <f>'Monthly return GPFG'!P195</f>
        <v>3.2809988633859283E-2</v>
      </c>
      <c r="E195" s="57">
        <f>(('FX-rates &amp; Forward'!D196)/('FX-rates &amp; Forward'!D195))-1</f>
        <v>3.1065412382410784E-2</v>
      </c>
      <c r="F195" s="57">
        <f>(('FX-rates &amp; Forward'!E196)/('FX-rates &amp; Forward'!E195))-1</f>
        <v>3.1753307894345495E-2</v>
      </c>
      <c r="G195" s="57">
        <f>(('FX-rates &amp; Forward'!F196)/('FX-rates &amp; Forward'!F195))-1</f>
        <v>5.2333389289910937E-2</v>
      </c>
      <c r="H195" s="57">
        <f>(('FX-rates &amp; Forward'!G196)/('FX-rates &amp; Forward'!G195))-1</f>
        <v>-9.9642478813558588E-3</v>
      </c>
      <c r="I195" s="57">
        <f>(('FX-rates &amp; Forward'!H196)/('FX-rates &amp; Forward'!H195))-1</f>
        <v>3.1987302750053459E-2</v>
      </c>
      <c r="J195" s="57">
        <f>(('FX-rates &amp; Forward'!I196)/('FX-rates &amp; Forward'!I195))-1</f>
        <v>1.3340822918129547E-2</v>
      </c>
      <c r="K195" s="57">
        <f>(('FX-rates &amp; Forward'!J196)/('FX-rates &amp; Forward'!J195))-1</f>
        <v>-6.684737050991596E-3</v>
      </c>
      <c r="M195" s="57">
        <f>('FX-rates &amp; Forward'!D196-'FX-rates &amp; Forward'!M196)/'FX-rates &amp; Forward'!D195</f>
        <v>2.9898241016919715E-2</v>
      </c>
      <c r="N195" s="57">
        <f>('FX-rates &amp; Forward'!E196-'FX-rates &amp; Forward'!N196)/'FX-rates &amp; Forward'!E195</f>
        <v>3.0526502314651868E-2</v>
      </c>
      <c r="O195" s="57">
        <f>('FX-rates &amp; Forward'!F196-'FX-rates &amp; Forward'!O196)/'FX-rates &amp; Forward'!F195</f>
        <v>5.1432130169519634E-2</v>
      </c>
      <c r="P195" s="57">
        <f>('FX-rates &amp; Forward'!G196-'FX-rates &amp; Forward'!P196)/'FX-rates &amp; Forward'!G195</f>
        <v>-1.1180334729823103E-2</v>
      </c>
      <c r="Q195" s="57">
        <f>('FX-rates &amp; Forward'!H196-'FX-rates &amp; Forward'!Q196)/'FX-rates &amp; Forward'!H195</f>
        <v>3.0675903564249124E-2</v>
      </c>
      <c r="R195" s="57">
        <f>('FX-rates &amp; Forward'!I196-'FX-rates &amp; Forward'!R196)/'FX-rates &amp; Forward'!I195</f>
        <v>1.290066747789859E-2</v>
      </c>
      <c r="S195" s="57">
        <f>('FX-rates &amp; Forward'!J196-'FX-rates &amp; Forward'!S196)/'FX-rates &amp; Forward'!J195</f>
        <v>-5.8321921407971447E-3</v>
      </c>
      <c r="U195" s="57">
        <f>'Interest rate'!M195</f>
        <v>1.3565002539421833E-3</v>
      </c>
      <c r="V195" s="57">
        <f>'Interest rate'!N195</f>
        <v>1.4010032834144148E-4</v>
      </c>
      <c r="W195" s="57">
        <f>'Interest rate'!O195</f>
        <v>1.0945907885595574E-4</v>
      </c>
      <c r="X195" s="57">
        <f>'Interest rate'!P195</f>
        <v>4.0586776561180038E-4</v>
      </c>
      <c r="Y195" s="57">
        <f>'Interest rate'!Q195</f>
        <v>9.2810942382781647E-5</v>
      </c>
      <c r="Z195" s="57">
        <f>'Interest rate'!R195</f>
        <v>-5.8335204944359731E-6</v>
      </c>
      <c r="AA195" s="57">
        <f>'Interest rate'!S195</f>
        <v>8.5843536802676645E-4</v>
      </c>
      <c r="AB195" s="57">
        <f>'Interest rate'!T195</f>
        <v>2.0313179085480471E-3</v>
      </c>
      <c r="AD195" s="57">
        <f>Weights!$Z194*Weights!AA194+Weights!$AI194*Weights!AJ194</f>
        <v>0.29791145327490443</v>
      </c>
      <c r="AE195" s="57">
        <f>Weights!$Z194*Weights!AB194+Weights!$AI194*Weights!AK194</f>
        <v>0.24357931131668509</v>
      </c>
      <c r="AF195" s="57">
        <f>Weights!$Z194*Weights!AC194+Weights!$AI194*Weights!AL194</f>
        <v>0.11873744623821771</v>
      </c>
      <c r="AG195" s="57">
        <f>Weights!$Z194*Weights!AD194+Weights!$AI194*Weights!AM194</f>
        <v>7.2232988316284774E-2</v>
      </c>
      <c r="AH195" s="57">
        <f>Weights!$Z194*Weights!AE194+Weights!$AI194*Weights!AN194</f>
        <v>4.4669701057499692E-2</v>
      </c>
      <c r="AI195" s="57">
        <f>Weights!$Z194*Weights!AF194+Weights!$AI194*Weights!AO194</f>
        <v>2.9812828363938979E-2</v>
      </c>
      <c r="AJ195" s="57">
        <f>Weights!Z194*Weights!AG194+Weights!AI194*Weights!AP194</f>
        <v>2.1188075631879674E-2</v>
      </c>
    </row>
    <row r="196" spans="2:36" x14ac:dyDescent="0.25">
      <c r="B196" s="53">
        <f>'Monthly return GPFG'!C196</f>
        <v>41639</v>
      </c>
      <c r="C196" s="54">
        <f>'Monthly return GPFG'!P196</f>
        <v>1.0430217604768767E-3</v>
      </c>
      <c r="E196" s="59">
        <f>(('FX-rates &amp; Forward'!D197)/('FX-rates &amp; Forward'!D196))-1</f>
        <v>-9.0747360002612076E-3</v>
      </c>
      <c r="F196" s="59">
        <f>(('FX-rates &amp; Forward'!E197)/('FX-rates &amp; Forward'!E196))-1</f>
        <v>1.8852291694184675E-3</v>
      </c>
      <c r="G196" s="59">
        <f>(('FX-rates &amp; Forward'!F197)/('FX-rates &amp; Forward'!F196))-1</f>
        <v>2.0139581256233274E-3</v>
      </c>
      <c r="H196" s="59">
        <f>(('FX-rates &amp; Forward'!G197)/('FX-rates &amp; Forward'!G196))-1</f>
        <v>-3.5911325107834235E-2</v>
      </c>
      <c r="I196" s="59">
        <f>(('FX-rates &amp; Forward'!H197)/('FX-rates &amp; Forward'!H196))-1</f>
        <v>5.4715920854160327E-3</v>
      </c>
      <c r="J196" s="59">
        <f>(('FX-rates &amp; Forward'!I197)/('FX-rates &amp; Forward'!I196))-1</f>
        <v>-9.7872782705099581E-3</v>
      </c>
      <c r="K196" s="59">
        <f>(('FX-rates &amp; Forward'!J197)/('FX-rates &amp; Forward'!J196))-1</f>
        <v>-2.9816115143490363E-2</v>
      </c>
      <c r="M196" s="59">
        <f>('FX-rates &amp; Forward'!D197-'FX-rates &amp; Forward'!M197)/'FX-rates &amp; Forward'!D196</f>
        <v>-1.0290965531705162E-2</v>
      </c>
      <c r="N196" s="59">
        <f>('FX-rates &amp; Forward'!E197-'FX-rates &amp; Forward'!N197)/'FX-rates &amp; Forward'!E196</f>
        <v>6.3832447937121049E-4</v>
      </c>
      <c r="O196" s="59">
        <f>('FX-rates &amp; Forward'!F197-'FX-rates &amp; Forward'!O197)/'FX-rates &amp; Forward'!F196</f>
        <v>1.0637113118438736E-3</v>
      </c>
      <c r="P196" s="59">
        <f>('FX-rates &amp; Forward'!G197-'FX-rates &amp; Forward'!P197)/'FX-rates &amp; Forward'!G196</f>
        <v>-3.7174897146081957E-2</v>
      </c>
      <c r="Q196" s="59">
        <f>('FX-rates &amp; Forward'!H197-'FX-rates &amp; Forward'!Q197)/'FX-rates &amp; Forward'!H196</f>
        <v>4.1092503637308979E-3</v>
      </c>
      <c r="R196" s="59">
        <f>('FX-rates &amp; Forward'!I197-'FX-rates &amp; Forward'!R197)/'FX-rates &amp; Forward'!I196</f>
        <v>-1.0284915966626458E-2</v>
      </c>
      <c r="S196" s="59">
        <f>('FX-rates &amp; Forward'!J197-'FX-rates &amp; Forward'!S197)/'FX-rates &amp; Forward'!J196</f>
        <v>-2.9142665479247879E-2</v>
      </c>
      <c r="U196" s="59">
        <f>'Interest rate'!M196</f>
        <v>1.3400787856630014E-3</v>
      </c>
      <c r="V196" s="59">
        <f>'Interest rate'!N196</f>
        <v>1.396426996023159E-4</v>
      </c>
      <c r="W196" s="59">
        <f>'Interest rate'!O196</f>
        <v>1.6770356216389004E-4</v>
      </c>
      <c r="X196" s="59">
        <f>'Interest rate'!P196</f>
        <v>4.069047871029241E-4</v>
      </c>
      <c r="Y196" s="59">
        <f>'Interest rate'!Q196</f>
        <v>9.0430009713093895E-5</v>
      </c>
      <c r="Z196" s="59">
        <f>'Interest rate'!R196</f>
        <v>-4.1667621558660883E-6</v>
      </c>
      <c r="AA196" s="59">
        <f>'Interest rate'!S196</f>
        <v>8.6669004079253931E-4</v>
      </c>
      <c r="AB196" s="59">
        <f>'Interest rate'!T196</f>
        <v>2.1616147432015342E-3</v>
      </c>
      <c r="AD196" s="59">
        <f>Weights!$Z195*Weights!AA195+Weights!$AI195*Weights!AJ195</f>
        <v>0.29791145327490443</v>
      </c>
      <c r="AE196" s="59">
        <f>Weights!$Z195*Weights!AB195+Weights!$AI195*Weights!AK195</f>
        <v>0.24357931131668509</v>
      </c>
      <c r="AF196" s="59">
        <f>Weights!$Z195*Weights!AC195+Weights!$AI195*Weights!AL195</f>
        <v>0.11873744623821771</v>
      </c>
      <c r="AG196" s="59">
        <f>Weights!$Z195*Weights!AD195+Weights!$AI195*Weights!AM195</f>
        <v>7.2232988316284774E-2</v>
      </c>
      <c r="AH196" s="59">
        <f>Weights!$Z195*Weights!AE195+Weights!$AI195*Weights!AN195</f>
        <v>4.4669701057499692E-2</v>
      </c>
      <c r="AI196" s="59">
        <f>Weights!$Z195*Weights!AF195+Weights!$AI195*Weights!AO195</f>
        <v>2.9812828363938979E-2</v>
      </c>
      <c r="AJ196" s="59">
        <f>Weights!Z195*Weights!AG195+Weights!AI195*Weights!AP195</f>
        <v>2.1188075631879674E-2</v>
      </c>
    </row>
    <row r="197" spans="2:36" x14ac:dyDescent="0.25">
      <c r="B197" s="51">
        <f>'Monthly return GPFG'!C197</f>
        <v>41670</v>
      </c>
      <c r="C197" s="49">
        <f>'Monthly return GPFG'!P197</f>
        <v>1.2309490132428798E-2</v>
      </c>
      <c r="E197" s="57">
        <f>(('FX-rates &amp; Forward'!D198)/('FX-rates &amp; Forward'!D197))-1</f>
        <v>3.4440729333091724E-2</v>
      </c>
      <c r="F197" s="57">
        <f>(('FX-rates &amp; Forward'!E198)/('FX-rates &amp; Forward'!E197))-1</f>
        <v>1.5113380315451286E-2</v>
      </c>
      <c r="G197" s="57">
        <f>(('FX-rates &amp; Forward'!F198)/('FX-rates &amp; Forward'!F197))-1</f>
        <v>2.6904937215179947E-2</v>
      </c>
      <c r="H197" s="57">
        <f>(('FX-rates &amp; Forward'!G198)/('FX-rates &amp; Forward'!G197))-1</f>
        <v>6.7648180903825406E-2</v>
      </c>
      <c r="I197" s="57">
        <f>(('FX-rates &amp; Forward'!H198)/('FX-rates &amp; Forward'!H197))-1</f>
        <v>1.8958112719143383E-2</v>
      </c>
      <c r="J197" s="57">
        <f>(('FX-rates &amp; Forward'!I198)/('FX-rates &amp; Forward'!I197))-1</f>
        <v>-1.2630547731924624E-2</v>
      </c>
      <c r="K197" s="57">
        <f>(('FX-rates &amp; Forward'!J198)/('FX-rates &amp; Forward'!J197))-1</f>
        <v>1.5466868582403759E-2</v>
      </c>
      <c r="M197" s="57">
        <f>('FX-rates &amp; Forward'!D198-'FX-rates &amp; Forward'!M198)/'FX-rates &amp; Forward'!D197</f>
        <v>3.32404608557616E-2</v>
      </c>
      <c r="N197" s="57">
        <f>('FX-rates &amp; Forward'!E198-'FX-rates &amp; Forward'!N198)/'FX-rates &amp; Forward'!E197</f>
        <v>1.394120167048641E-2</v>
      </c>
      <c r="O197" s="57">
        <f>('FX-rates &amp; Forward'!F198-'FX-rates &amp; Forward'!O198)/'FX-rates &amp; Forward'!F197</f>
        <v>2.5972142775142787E-2</v>
      </c>
      <c r="P197" s="57">
        <f>('FX-rates &amp; Forward'!G198-'FX-rates &amp; Forward'!P198)/'FX-rates &amp; Forward'!G197</f>
        <v>6.6398645123408276E-2</v>
      </c>
      <c r="Q197" s="57">
        <f>('FX-rates &amp; Forward'!H198-'FX-rates &amp; Forward'!Q198)/'FX-rates &amp; Forward'!H197</f>
        <v>1.7613861570149818E-2</v>
      </c>
      <c r="R197" s="57">
        <f>('FX-rates &amp; Forward'!I198-'FX-rates &amp; Forward'!R198)/'FX-rates &amp; Forward'!I197</f>
        <v>-1.3103526550763285E-2</v>
      </c>
      <c r="S197" s="57">
        <f>('FX-rates &amp; Forward'!J198-'FX-rates &amp; Forward'!S198)/'FX-rates &amp; Forward'!J197</f>
        <v>1.6286632526115653E-2</v>
      </c>
      <c r="U197" s="57">
        <f>'Interest rate'!M197</f>
        <v>1.3400787856630014E-3</v>
      </c>
      <c r="V197" s="57">
        <f>'Interest rate'!N197</f>
        <v>1.3032321330563867E-4</v>
      </c>
      <c r="W197" s="57">
        <f>'Interest rate'!O197</f>
        <v>1.6710466592217976E-4</v>
      </c>
      <c r="X197" s="57">
        <f>'Interest rate'!P197</f>
        <v>4.0223394899396858E-4</v>
      </c>
      <c r="Y197" s="57">
        <f>'Interest rate'!Q197</f>
        <v>8.9239519996064942E-5</v>
      </c>
      <c r="Z197" s="57">
        <f>'Interest rate'!R197</f>
        <v>-5.000137505262181E-6</v>
      </c>
      <c r="AA197" s="57">
        <f>'Interest rate'!S197</f>
        <v>8.9144956674491738E-4</v>
      </c>
      <c r="AB197" s="57">
        <f>'Interest rate'!T197</f>
        <v>2.1453378265805512E-3</v>
      </c>
      <c r="AD197" s="57">
        <f>Weights!$Z196*Weights!AA196+Weights!$AI196*Weights!AJ196</f>
        <v>0.32087911776113026</v>
      </c>
      <c r="AE197" s="57">
        <f>Weights!$Z196*Weights!AB196+Weights!$AI196*Weights!AK196</f>
        <v>0.21879816542824437</v>
      </c>
      <c r="AF197" s="57">
        <f>Weights!$Z196*Weights!AC196+Weights!$AI196*Weights!AL196</f>
        <v>0.10489705837925153</v>
      </c>
      <c r="AG197" s="57">
        <f>Weights!$Z196*Weights!AD196+Weights!$AI196*Weights!AM196</f>
        <v>8.0128485672769839E-2</v>
      </c>
      <c r="AH197" s="57">
        <f>Weights!$Z196*Weights!AE196+Weights!$AI196*Weights!AN196</f>
        <v>4.3252579865437624E-2</v>
      </c>
      <c r="AI197" s="57">
        <f>Weights!$Z196*Weights!AF196+Weights!$AI196*Weights!AO196</f>
        <v>3.0162350970405205E-2</v>
      </c>
      <c r="AJ197" s="57">
        <f>Weights!Z196*Weights!AG196+Weights!AI196*Weights!AP196</f>
        <v>2.2161506878507709E-2</v>
      </c>
    </row>
    <row r="198" spans="2:36" x14ac:dyDescent="0.25">
      <c r="B198" s="52">
        <f>'Monthly return GPFG'!C198</f>
        <v>41698</v>
      </c>
      <c r="C198" s="50">
        <f>'Monthly return GPFG'!P198</f>
        <v>-1.0088029861229142E-2</v>
      </c>
      <c r="E198" s="58">
        <f>(('FX-rates &amp; Forward'!D199)/('FX-rates &amp; Forward'!D198))-1</f>
        <v>-4.4105470989108997E-2</v>
      </c>
      <c r="F198" s="58">
        <f>(('FX-rates &amp; Forward'!E199)/('FX-rates &amp; Forward'!E198))-1</f>
        <v>-2.1653659515685209E-2</v>
      </c>
      <c r="G198" s="58">
        <f>(('FX-rates &amp; Forward'!F199)/('FX-rates &amp; Forward'!F198))-1</f>
        <v>-2.6403503672267181E-2</v>
      </c>
      <c r="H198" s="58">
        <f>(('FX-rates &amp; Forward'!G199)/('FX-rates &amp; Forward'!G198))-1</f>
        <v>-4.1986778631409649E-2</v>
      </c>
      <c r="I198" s="58">
        <f>(('FX-rates &amp; Forward'!H199)/('FX-rates &amp; Forward'!H198))-1</f>
        <v>-1.5617557483292743E-2</v>
      </c>
      <c r="J198" s="58">
        <f>(('FX-rates &amp; Forward'!I199)/('FX-rates &amp; Forward'!I198))-1</f>
        <v>-3.8730709944898134E-2</v>
      </c>
      <c r="K198" s="58">
        <f>(('FX-rates &amp; Forward'!J199)/('FX-rates &amp; Forward'!J198))-1</f>
        <v>-2.5355775613570719E-2</v>
      </c>
      <c r="M198" s="58">
        <f>('FX-rates &amp; Forward'!D199-'FX-rates &amp; Forward'!M199)/'FX-rates &amp; Forward'!D198</f>
        <v>-4.5315068922776883E-2</v>
      </c>
      <c r="N198" s="58">
        <f>('FX-rates &amp; Forward'!E199-'FX-rates &amp; Forward'!N199)/'FX-rates &amp; Forward'!E198</f>
        <v>-2.2826437658726263E-2</v>
      </c>
      <c r="O198" s="58">
        <f>('FX-rates &amp; Forward'!F199-'FX-rates &amp; Forward'!O199)/'FX-rates &amp; Forward'!F198</f>
        <v>-2.7340971427579019E-2</v>
      </c>
      <c r="P198" s="58">
        <f>('FX-rates &amp; Forward'!G199-'FX-rates &amp; Forward'!P199)/'FX-rates &amp; Forward'!G198</f>
        <v>-4.323750628274127E-2</v>
      </c>
      <c r="Q198" s="58">
        <f>('FX-rates &amp; Forward'!H199-'FX-rates &amp; Forward'!Q199)/'FX-rates &amp; Forward'!H198</f>
        <v>-1.6962643132074146E-2</v>
      </c>
      <c r="R198" s="58">
        <f>('FX-rates &amp; Forward'!I199-'FX-rates &amp; Forward'!R199)/'FX-rates &amp; Forward'!I198</f>
        <v>-3.9178939589693623E-2</v>
      </c>
      <c r="S198" s="58">
        <f>('FX-rates &amp; Forward'!J199-'FX-rates &amp; Forward'!S199)/'FX-rates &amp; Forward'!J198</f>
        <v>-2.4552240427083882E-2</v>
      </c>
      <c r="U198" s="58">
        <f>'Interest rate'!M198</f>
        <v>1.3400787856630014E-3</v>
      </c>
      <c r="V198" s="58">
        <f>'Interest rate'!N198</f>
        <v>1.2949106986015479E-4</v>
      </c>
      <c r="W198" s="58">
        <f>'Interest rate'!O198</f>
        <v>1.6413508045065583E-4</v>
      </c>
      <c r="X198" s="58">
        <f>'Interest rate'!P198</f>
        <v>4.0119687424122752E-4</v>
      </c>
      <c r="Y198" s="58">
        <f>'Interest rate'!Q198</f>
        <v>8.6267390216443474E-5</v>
      </c>
      <c r="Z198" s="58">
        <f>'Interest rate'!R198</f>
        <v>-5.8335204944359731E-6</v>
      </c>
      <c r="AA198" s="58">
        <f>'Interest rate'!S198</f>
        <v>8.3366685539498775E-4</v>
      </c>
      <c r="AB198" s="58">
        <f>'Interest rate'!T198</f>
        <v>2.1453378265805512E-3</v>
      </c>
      <c r="AD198" s="58">
        <f>Weights!$Z197*Weights!AA197+Weights!$AI197*Weights!AJ197</f>
        <v>0.32087911776113026</v>
      </c>
      <c r="AE198" s="58">
        <f>Weights!$Z197*Weights!AB197+Weights!$AI197*Weights!AK197</f>
        <v>0.21879816542824437</v>
      </c>
      <c r="AF198" s="58">
        <f>Weights!$Z197*Weights!AC197+Weights!$AI197*Weights!AL197</f>
        <v>0.10489705837925153</v>
      </c>
      <c r="AG198" s="58">
        <f>Weights!$Z197*Weights!AD197+Weights!$AI197*Weights!AM197</f>
        <v>8.0128485672769839E-2</v>
      </c>
      <c r="AH198" s="58">
        <f>Weights!$Z197*Weights!AE197+Weights!$AI197*Weights!AN197</f>
        <v>4.3252579865437624E-2</v>
      </c>
      <c r="AI198" s="58">
        <f>Weights!$Z197*Weights!AF197+Weights!$AI197*Weights!AO197</f>
        <v>3.0162350970405205E-2</v>
      </c>
      <c r="AJ198" s="58">
        <f>Weights!Z197*Weights!AG197+Weights!AI197*Weights!AP197</f>
        <v>2.2161506878507709E-2</v>
      </c>
    </row>
    <row r="199" spans="2:36" x14ac:dyDescent="0.25">
      <c r="B199" s="51">
        <f>'Monthly return GPFG'!C199</f>
        <v>41729</v>
      </c>
      <c r="C199" s="49">
        <f>'Monthly return GPFG'!P199</f>
        <v>-4.2919507180491385E-5</v>
      </c>
      <c r="E199" s="57">
        <f>(('FX-rates &amp; Forward'!D200)/('FX-rates &amp; Forward'!D199))-1</f>
        <v>-2.5152413632275605E-3</v>
      </c>
      <c r="F199" s="57">
        <f>(('FX-rates &amp; Forward'!E200)/('FX-rates &amp; Forward'!E199))-1</f>
        <v>-4.9117217576000183E-3</v>
      </c>
      <c r="G199" s="57">
        <f>(('FX-rates &amp; Forward'!F200)/('FX-rates &amp; Forward'!F199))-1</f>
        <v>-7.0560603497178409E-3</v>
      </c>
      <c r="H199" s="57">
        <f>(('FX-rates &amp; Forward'!G200)/('FX-rates &amp; Forward'!G199))-1</f>
        <v>-1.6445695296870344E-2</v>
      </c>
      <c r="I199" s="57">
        <f>(('FX-rates &amp; Forward'!H200)/('FX-rates &amp; Forward'!H199))-1</f>
        <v>-7.3901376853032774E-3</v>
      </c>
      <c r="J199" s="57">
        <f>(('FX-rates &amp; Forward'!I200)/('FX-rates &amp; Forward'!I199))-1</f>
        <v>-1.069025896230924E-3</v>
      </c>
      <c r="K199" s="57">
        <f>(('FX-rates &amp; Forward'!J200)/('FX-rates &amp; Forward'!J199))-1</f>
        <v>3.5203475190935807E-2</v>
      </c>
      <c r="M199" s="57">
        <f>('FX-rates &amp; Forward'!D200-'FX-rates &amp; Forward'!M200)/'FX-rates &amp; Forward'!D199</f>
        <v>-3.7256723390283425E-3</v>
      </c>
      <c r="N199" s="57">
        <f>('FX-rates &amp; Forward'!E200-'FX-rates &amp; Forward'!N200)/'FX-rates &amp; Forward'!E199</f>
        <v>-6.0874724808727644E-3</v>
      </c>
      <c r="O199" s="57">
        <f>('FX-rates &amp; Forward'!F200-'FX-rates &amp; Forward'!O200)/'FX-rates &amp; Forward'!F199</f>
        <v>-7.9945657357122172E-3</v>
      </c>
      <c r="P199" s="57">
        <f>('FX-rates &amp; Forward'!G200-'FX-rates &amp; Forward'!P200)/'FX-rates &amp; Forward'!G199</f>
        <v>-1.7699398538610092E-2</v>
      </c>
      <c r="Q199" s="57">
        <f>('FX-rates &amp; Forward'!H200-'FX-rates &amp; Forward'!Q200)/'FX-rates &amp; Forward'!H199</f>
        <v>-8.7360578429135031E-3</v>
      </c>
      <c r="R199" s="57">
        <f>('FX-rates &amp; Forward'!I200-'FX-rates &amp; Forward'!R200)/'FX-rates &amp; Forward'!I199</f>
        <v>-1.5750159993207578E-3</v>
      </c>
      <c r="S199" s="57">
        <f>('FX-rates &amp; Forward'!J200-'FX-rates &amp; Forward'!S200)/'FX-rates &amp; Forward'!J199</f>
        <v>3.6007010377422682E-2</v>
      </c>
      <c r="U199" s="57">
        <f>'Interest rate'!M199</f>
        <v>1.364709877352599E-3</v>
      </c>
      <c r="V199" s="57">
        <f>'Interest rate'!N199</f>
        <v>1.265785078226056E-4</v>
      </c>
      <c r="W199" s="57">
        <f>'Interest rate'!O199</f>
        <v>1.7602115767800797E-4</v>
      </c>
      <c r="X199" s="57">
        <f>'Interest rate'!P199</f>
        <v>4.0560228620889482E-4</v>
      </c>
      <c r="Y199" s="57">
        <f>'Interest rate'!Q199</f>
        <v>8.4485730829086947E-5</v>
      </c>
      <c r="Z199" s="57">
        <f>'Interest rate'!R199</f>
        <v>-5.8335204944359731E-6</v>
      </c>
      <c r="AA199" s="57">
        <f>'Interest rate'!S199</f>
        <v>7.9237101136486743E-4</v>
      </c>
      <c r="AB199" s="57">
        <f>'Interest rate'!T199</f>
        <v>2.1290580013606508E-3</v>
      </c>
      <c r="AD199" s="57">
        <f>Weights!$Z198*Weights!AA198+Weights!$AI198*Weights!AJ198</f>
        <v>0.32087911776113026</v>
      </c>
      <c r="AE199" s="57">
        <f>Weights!$Z198*Weights!AB198+Weights!$AI198*Weights!AK198</f>
        <v>0.21879816542824437</v>
      </c>
      <c r="AF199" s="57">
        <f>Weights!$Z198*Weights!AC198+Weights!$AI198*Weights!AL198</f>
        <v>0.10489705837925153</v>
      </c>
      <c r="AG199" s="57">
        <f>Weights!$Z198*Weights!AD198+Weights!$AI198*Weights!AM198</f>
        <v>8.0128485672769839E-2</v>
      </c>
      <c r="AH199" s="57">
        <f>Weights!$Z198*Weights!AE198+Weights!$AI198*Weights!AN198</f>
        <v>4.3252579865437624E-2</v>
      </c>
      <c r="AI199" s="57">
        <f>Weights!$Z198*Weights!AF198+Weights!$AI198*Weights!AO198</f>
        <v>3.0162350970405205E-2</v>
      </c>
      <c r="AJ199" s="57">
        <f>Weights!Z198*Weights!AG198+Weights!AI198*Weights!AP198</f>
        <v>2.2161506878507709E-2</v>
      </c>
    </row>
    <row r="200" spans="2:36" x14ac:dyDescent="0.25">
      <c r="B200" s="52">
        <f>'Monthly return GPFG'!C200</f>
        <v>41759</v>
      </c>
      <c r="C200" s="50">
        <f>'Monthly return GPFG'!P200</f>
        <v>3.5174731593188317E-3</v>
      </c>
      <c r="E200" s="58">
        <f>(('FX-rates &amp; Forward'!D201)/('FX-rates &amp; Forward'!D200))-1</f>
        <v>-6.5293989947062814E-3</v>
      </c>
      <c r="F200" s="58">
        <f>(('FX-rates &amp; Forward'!E201)/('FX-rates &amp; Forward'!E200))-1</f>
        <v>5.2149024934511345E-4</v>
      </c>
      <c r="G200" s="58">
        <f>(('FX-rates &amp; Forward'!F201)/('FX-rates &amp; Forward'!F200))-1</f>
        <v>6.083871226396198E-3</v>
      </c>
      <c r="H200" s="58">
        <f>(('FX-rates &amp; Forward'!G201)/('FX-rates &amp; Forward'!G200))-1</f>
        <v>3.1028063159348473E-3</v>
      </c>
      <c r="I200" s="58">
        <f>(('FX-rates &amp; Forward'!H201)/('FX-rates &amp; Forward'!H200))-1</f>
        <v>-1.7726567693330253E-3</v>
      </c>
      <c r="J200" s="58">
        <f>(('FX-rates &amp; Forward'!I201)/('FX-rates &amp; Forward'!I200))-1</f>
        <v>1.346938022399824E-3</v>
      </c>
      <c r="K200" s="58">
        <f>(('FX-rates &amp; Forward'!J201)/('FX-rates &amp; Forward'!J200))-1</f>
        <v>-4.1494000313637702E-3</v>
      </c>
      <c r="M200" s="58">
        <f>('FX-rates &amp; Forward'!D201-'FX-rates &amp; Forward'!M201)/'FX-rates &amp; Forward'!D200</f>
        <v>-7.7673736632500098E-3</v>
      </c>
      <c r="N200" s="58">
        <f>('FX-rates &amp; Forward'!E201-'FX-rates &amp; Forward'!N201)/'FX-rates &amp; Forward'!E200</f>
        <v>-6.6698927278798469E-4</v>
      </c>
      <c r="O200" s="58">
        <f>('FX-rates &amp; Forward'!F201-'FX-rates &amp; Forward'!O201)/'FX-rates &amp; Forward'!F200</f>
        <v>5.1251524937623227E-3</v>
      </c>
      <c r="P200" s="58">
        <f>('FX-rates &amp; Forward'!G201-'FX-rates &amp; Forward'!P201)/'FX-rates &amp; Forward'!G200</f>
        <v>1.8226903209467144E-3</v>
      </c>
      <c r="Q200" s="58">
        <f>('FX-rates &amp; Forward'!H201-'FX-rates &amp; Forward'!Q201)/'FX-rates &amp; Forward'!H200</f>
        <v>-3.143208162319742E-3</v>
      </c>
      <c r="R200" s="58">
        <f>('FX-rates &amp; Forward'!I201-'FX-rates &amp; Forward'!R201)/'FX-rates &amp; Forward'!I200</f>
        <v>7.7505230207869434E-4</v>
      </c>
      <c r="S200" s="58">
        <f>('FX-rates &amp; Forward'!J201-'FX-rates &amp; Forward'!S201)/'FX-rates &amp; Forward'!J200</f>
        <v>-3.3866757915013792E-3</v>
      </c>
      <c r="U200" s="58">
        <f>'Interest rate'!M200</f>
        <v>1.3975409693907093E-3</v>
      </c>
      <c r="V200" s="58">
        <f>'Interest rate'!N200</f>
        <v>1.2533023838701141E-4</v>
      </c>
      <c r="W200" s="58">
        <f>'Interest rate'!O200</f>
        <v>2.0037070281442304E-4</v>
      </c>
      <c r="X200" s="58">
        <f>'Interest rate'!P200</f>
        <v>4.0534510229828236E-4</v>
      </c>
      <c r="Y200" s="58">
        <f>'Interest rate'!Q200</f>
        <v>8.2104580126252102E-5</v>
      </c>
      <c r="Z200" s="58">
        <f>'Interest rate'!R200</f>
        <v>-5.8335204944359731E-6</v>
      </c>
      <c r="AA200" s="58">
        <f>'Interest rate'!S200</f>
        <v>8.5017994629987825E-4</v>
      </c>
      <c r="AB200" s="58">
        <f>'Interest rate'!T200</f>
        <v>2.1860246668861105E-3</v>
      </c>
      <c r="AD200" s="58">
        <f>Weights!$Z199*Weights!AA199+Weights!$AI199*Weights!AJ199</f>
        <v>0.32087911776113026</v>
      </c>
      <c r="AE200" s="58">
        <f>Weights!$Z199*Weights!AB199+Weights!$AI199*Weights!AK199</f>
        <v>0.21879816542824437</v>
      </c>
      <c r="AF200" s="58">
        <f>Weights!$Z199*Weights!AC199+Weights!$AI199*Weights!AL199</f>
        <v>0.10489705837925153</v>
      </c>
      <c r="AG200" s="58">
        <f>Weights!$Z199*Weights!AD199+Weights!$AI199*Weights!AM199</f>
        <v>8.0128485672769839E-2</v>
      </c>
      <c r="AH200" s="58">
        <f>Weights!$Z199*Weights!AE199+Weights!$AI199*Weights!AN199</f>
        <v>4.3252579865437624E-2</v>
      </c>
      <c r="AI200" s="58">
        <f>Weights!$Z199*Weights!AF199+Weights!$AI199*Weights!AO199</f>
        <v>3.0162350970405205E-2</v>
      </c>
      <c r="AJ200" s="58">
        <f>Weights!Z199*Weights!AG199+Weights!AI199*Weights!AP199</f>
        <v>2.2161506878507709E-2</v>
      </c>
    </row>
    <row r="201" spans="2:36" x14ac:dyDescent="0.25">
      <c r="B201" s="51">
        <f>'Monthly return GPFG'!C201</f>
        <v>41790</v>
      </c>
      <c r="C201" s="49">
        <f>'Monthly return GPFG'!P201</f>
        <v>1.6313409172428892E-2</v>
      </c>
      <c r="E201" s="57">
        <f>(('FX-rates &amp; Forward'!D202)/('FX-rates &amp; Forward'!D201))-1</f>
        <v>4.0677738183283463E-3</v>
      </c>
      <c r="F201" s="57">
        <f>(('FX-rates &amp; Forward'!E202)/('FX-rates &amp; Forward'!E201))-1</f>
        <v>-1.2848640589582905E-2</v>
      </c>
      <c r="G201" s="57">
        <f>(('FX-rates &amp; Forward'!F202)/('FX-rates &amp; Forward'!F201))-1</f>
        <v>-2.7196923659331684E-3</v>
      </c>
      <c r="H201" s="57">
        <f>(('FX-rates &amp; Forward'!G202)/('FX-rates &amp; Forward'!G201))-1</f>
        <v>8.6953533131701732E-3</v>
      </c>
      <c r="I201" s="57">
        <f>(('FX-rates &amp; Forward'!H202)/('FX-rates &amp; Forward'!H201))-1</f>
        <v>-1.2682204957454646E-2</v>
      </c>
      <c r="J201" s="57">
        <f>(('FX-rates &amp; Forward'!I202)/('FX-rates &amp; Forward'!I201))-1</f>
        <v>1.4501566242859809E-2</v>
      </c>
      <c r="K201" s="57">
        <f>(('FX-rates &amp; Forward'!J202)/('FX-rates &amp; Forward'!J201))-1</f>
        <v>6.3586357441123287E-3</v>
      </c>
      <c r="M201" s="57">
        <f>('FX-rates &amp; Forward'!D202-'FX-rates &amp; Forward'!M202)/'FX-rates &amp; Forward'!D201</f>
        <v>2.7957225138180732E-3</v>
      </c>
      <c r="N201" s="57">
        <f>('FX-rates &amp; Forward'!E202-'FX-rates &amp; Forward'!N202)/'FX-rates &amp; Forward'!E201</f>
        <v>-1.4045571026366352E-2</v>
      </c>
      <c r="O201" s="57">
        <f>('FX-rates &amp; Forward'!F202-'FX-rates &amp; Forward'!O202)/'FX-rates &amp; Forward'!F201</f>
        <v>-3.7114862142466E-3</v>
      </c>
      <c r="P201" s="57">
        <f>('FX-rates &amp; Forward'!G202-'FX-rates &amp; Forward'!P202)/'FX-rates &amp; Forward'!G201</f>
        <v>7.3800249183913333E-3</v>
      </c>
      <c r="Q201" s="57">
        <f>('FX-rates &amp; Forward'!H202-'FX-rates &amp; Forward'!Q202)/'FX-rates &amp; Forward'!H201</f>
        <v>-1.4085587634001374E-2</v>
      </c>
      <c r="R201" s="57">
        <f>('FX-rates &amp; Forward'!I202-'FX-rates &amp; Forward'!R202)/'FX-rates &amp; Forward'!I201</f>
        <v>1.3954670179834421E-2</v>
      </c>
      <c r="S201" s="57">
        <f>('FX-rates &amp; Forward'!J202-'FX-rates &amp; Forward'!S202)/'FX-rates &amp; Forward'!J201</f>
        <v>7.1453995565068668E-3</v>
      </c>
      <c r="U201" s="57">
        <f>'Interest rate'!M201</f>
        <v>1.4139520764002711E-3</v>
      </c>
      <c r="V201" s="57">
        <f>'Interest rate'!N201</f>
        <v>1.2574633010298264E-4</v>
      </c>
      <c r="W201" s="57">
        <f>'Interest rate'!O201</f>
        <v>1.9621311372364225E-4</v>
      </c>
      <c r="X201" s="57">
        <f>'Interest rate'!P201</f>
        <v>4.0586776561180038E-4</v>
      </c>
      <c r="Y201" s="57">
        <f>'Interest rate'!Q201</f>
        <v>8.1513445638670134E-5</v>
      </c>
      <c r="Z201" s="57">
        <f>'Interest rate'!R201</f>
        <v>-6.6669111236095091E-6</v>
      </c>
      <c r="AA201" s="57">
        <f>'Interest rate'!S201</f>
        <v>8.5017994629987825E-4</v>
      </c>
      <c r="AB201" s="57">
        <f>'Interest rate'!T201</f>
        <v>2.2022943167607778E-3</v>
      </c>
      <c r="AD201" s="57">
        <f>Weights!$Z200*Weights!AA200+Weights!$AI200*Weights!AJ200</f>
        <v>0.32087911776113026</v>
      </c>
      <c r="AE201" s="57">
        <f>Weights!$Z200*Weights!AB200+Weights!$AI200*Weights!AK200</f>
        <v>0.21879816542824437</v>
      </c>
      <c r="AF201" s="57">
        <f>Weights!$Z200*Weights!AC200+Weights!$AI200*Weights!AL200</f>
        <v>0.10489705837925153</v>
      </c>
      <c r="AG201" s="57">
        <f>Weights!$Z200*Weights!AD200+Weights!$AI200*Weights!AM200</f>
        <v>8.0128485672769839E-2</v>
      </c>
      <c r="AH201" s="57">
        <f>Weights!$Z200*Weights!AE200+Weights!$AI200*Weights!AN200</f>
        <v>4.3252579865437624E-2</v>
      </c>
      <c r="AI201" s="57">
        <f>Weights!$Z200*Weights!AF200+Weights!$AI200*Weights!AO200</f>
        <v>3.0162350970405205E-2</v>
      </c>
      <c r="AJ201" s="57">
        <f>Weights!Z200*Weights!AG200+Weights!AI200*Weights!AP200</f>
        <v>2.2161506878507709E-2</v>
      </c>
    </row>
    <row r="202" spans="2:36" x14ac:dyDescent="0.25">
      <c r="B202" s="52">
        <f>'Monthly return GPFG'!C202</f>
        <v>41820</v>
      </c>
      <c r="C202" s="50">
        <f>'Monthly return GPFG'!P202</f>
        <v>3.8136990816586731E-2</v>
      </c>
      <c r="E202" s="58">
        <f>(('FX-rates &amp; Forward'!D203)/('FX-rates &amp; Forward'!D202))-1</f>
        <v>2.6735192687581621E-2</v>
      </c>
      <c r="F202" s="58">
        <f>(('FX-rates &amp; Forward'!E203)/('FX-rates &amp; Forward'!E202))-1</f>
        <v>3.1127592431144713E-2</v>
      </c>
      <c r="G202" s="58">
        <f>(('FX-rates &amp; Forward'!F203)/('FX-rates &amp; Forward'!F202))-1</f>
        <v>4.8089025632829241E-2</v>
      </c>
      <c r="H202" s="58">
        <f>(('FX-rates &amp; Forward'!G203)/('FX-rates &amp; Forward'!G202))-1</f>
        <v>3.1295785205628812E-2</v>
      </c>
      <c r="I202" s="58">
        <f>(('FX-rates &amp; Forward'!H203)/('FX-rates &amp; Forward'!H202))-1</f>
        <v>3.6571839683443796E-2</v>
      </c>
      <c r="J202" s="58">
        <f>(('FX-rates &amp; Forward'!I203)/('FX-rates &amp; Forward'!I202))-1</f>
        <v>4.3936284214541432E-2</v>
      </c>
      <c r="K202" s="58">
        <f>(('FX-rates &amp; Forward'!J203)/('FX-rates &amp; Forward'!J202))-1</f>
        <v>4.0480943901868738E-2</v>
      </c>
      <c r="M202" s="58">
        <f>('FX-rates &amp; Forward'!D203-'FX-rates &amp; Forward'!M203)/'FX-rates &amp; Forward'!D202</f>
        <v>2.5447148908062538E-2</v>
      </c>
      <c r="N202" s="58">
        <f>('FX-rates &amp; Forward'!E203-'FX-rates &amp; Forward'!N203)/'FX-rates &amp; Forward'!E202</f>
        <v>2.9910092357948337E-2</v>
      </c>
      <c r="O202" s="58">
        <f>('FX-rates &amp; Forward'!F203-'FX-rates &amp; Forward'!O203)/'FX-rates &amp; Forward'!F202</f>
        <v>4.7081350304974609E-2</v>
      </c>
      <c r="P202" s="58">
        <f>('FX-rates &amp; Forward'!G203-'FX-rates &amp; Forward'!P203)/'FX-rates &amp; Forward'!G202</f>
        <v>2.9963455177678441E-2</v>
      </c>
      <c r="Q202" s="58">
        <f>('FX-rates &amp; Forward'!H203-'FX-rates &amp; Forward'!Q203)/'FX-rates &amp; Forward'!H202</f>
        <v>3.5151211224716185E-2</v>
      </c>
      <c r="R202" s="58">
        <f>('FX-rates &amp; Forward'!I203-'FX-rates &amp; Forward'!R203)/'FX-rates &amp; Forward'!I202</f>
        <v>4.3372990985048522E-2</v>
      </c>
      <c r="S202" s="58">
        <f>('FX-rates &amp; Forward'!J203-'FX-rates &amp; Forward'!S203)/'FX-rates &amp; Forward'!J202</f>
        <v>4.1267553795730591E-2</v>
      </c>
      <c r="U202" s="58">
        <f>'Interest rate'!M202</f>
        <v>1.3482898900922802E-3</v>
      </c>
      <c r="V202" s="58">
        <f>'Interest rate'!N202</f>
        <v>1.2924142534131988E-4</v>
      </c>
      <c r="W202" s="58">
        <f>'Interest rate'!O202</f>
        <v>7.0805752823810408E-5</v>
      </c>
      <c r="X202" s="58">
        <f>'Interest rate'!P202</f>
        <v>4.1078729055721297E-4</v>
      </c>
      <c r="Y202" s="58">
        <f>'Interest rate'!Q202</f>
        <v>8.1513445638670134E-5</v>
      </c>
      <c r="Z202" s="58">
        <f>'Interest rate'!R202</f>
        <v>-1.6666819446786718E-6</v>
      </c>
      <c r="AA202" s="58">
        <f>'Interest rate'!S202</f>
        <v>8.6669004079253931E-4</v>
      </c>
      <c r="AB202" s="58">
        <f>'Interest rate'!T202</f>
        <v>2.2835990158169839E-3</v>
      </c>
      <c r="AD202" s="58">
        <f>Weights!$Z201*Weights!AA201+Weights!$AI201*Weights!AJ201</f>
        <v>0.32087911776113026</v>
      </c>
      <c r="AE202" s="58">
        <f>Weights!$Z201*Weights!AB201+Weights!$AI201*Weights!AK201</f>
        <v>0.21879816542824437</v>
      </c>
      <c r="AF202" s="58">
        <f>Weights!$Z201*Weights!AC201+Weights!$AI201*Weights!AL201</f>
        <v>0.10489705837925153</v>
      </c>
      <c r="AG202" s="58">
        <f>Weights!$Z201*Weights!AD201+Weights!$AI201*Weights!AM201</f>
        <v>8.0128485672769839E-2</v>
      </c>
      <c r="AH202" s="58">
        <f>Weights!$Z201*Weights!AE201+Weights!$AI201*Weights!AN201</f>
        <v>4.3252579865437624E-2</v>
      </c>
      <c r="AI202" s="58">
        <f>Weights!$Z201*Weights!AF201+Weights!$AI201*Weights!AO201</f>
        <v>3.0162350970405205E-2</v>
      </c>
      <c r="AJ202" s="58">
        <f>Weights!Z201*Weights!AG201+Weights!AI201*Weights!AP201</f>
        <v>2.2161506878507709E-2</v>
      </c>
    </row>
    <row r="203" spans="2:36" x14ac:dyDescent="0.25">
      <c r="B203" s="51">
        <f>'Monthly return GPFG'!C203</f>
        <v>41851</v>
      </c>
      <c r="C203" s="49">
        <f>'Monthly return GPFG'!P203</f>
        <v>7.1786822875923289E-3</v>
      </c>
      <c r="E203" s="57">
        <f>(('FX-rates &amp; Forward'!D204)/('FX-rates &amp; Forward'!D203))-1</f>
        <v>2.4848771420651783E-2</v>
      </c>
      <c r="F203" s="57">
        <f>(('FX-rates &amp; Forward'!E204)/('FX-rates &amp; Forward'!E203))-1</f>
        <v>2.2626050920522278E-3</v>
      </c>
      <c r="G203" s="57">
        <f>(('FX-rates &amp; Forward'!F204)/('FX-rates &amp; Forward'!F203))-1</f>
        <v>1.1685093404498526E-2</v>
      </c>
      <c r="H203" s="57">
        <f>(('FX-rates &amp; Forward'!G204)/('FX-rates &amp; Forward'!G203))-1</f>
        <v>1.0175931279425177E-2</v>
      </c>
      <c r="I203" s="57">
        <f>(('FX-rates &amp; Forward'!H204)/('FX-rates &amp; Forward'!H203))-1</f>
        <v>1.1567714508808891E-4</v>
      </c>
      <c r="J203" s="57">
        <f>(('FX-rates &amp; Forward'!I204)/('FX-rates &amp; Forward'!I203))-1</f>
        <v>2.7141763518685469E-3</v>
      </c>
      <c r="K203" s="57">
        <f>(('FX-rates &amp; Forward'!J204)/('FX-rates &amp; Forward'!J203))-1</f>
        <v>1.0062282086164664E-2</v>
      </c>
      <c r="M203" s="57">
        <f>('FX-rates &amp; Forward'!D204-'FX-rates &amp; Forward'!M204)/'FX-rates &amp; Forward'!D203</f>
        <v>2.3629880487102559E-2</v>
      </c>
      <c r="N203" s="57">
        <f>('FX-rates &amp; Forward'!E204-'FX-rates &amp; Forward'!N204)/'FX-rates &amp; Forward'!E203</f>
        <v>9.8521140160583772E-4</v>
      </c>
      <c r="O203" s="57">
        <f>('FX-rates &amp; Forward'!F204-'FX-rates &amp; Forward'!O204)/'FX-rates &amp; Forward'!F203</f>
        <v>1.0747975760981148E-2</v>
      </c>
      <c r="P203" s="57">
        <f>('FX-rates &amp; Forward'!G204-'FX-rates &amp; Forward'!P204)/'FX-rates &amp; Forward'!G203</f>
        <v>8.9092580858679844E-3</v>
      </c>
      <c r="Q203" s="57">
        <f>('FX-rates &amp; Forward'!H204-'FX-rates &amp; Forward'!Q204)/'FX-rates &amp; Forward'!H203</f>
        <v>-1.234281676900826E-3</v>
      </c>
      <c r="R203" s="57">
        <f>('FX-rates &amp; Forward'!I204-'FX-rates &amp; Forward'!R204)/'FX-rates &amp; Forward'!I203</f>
        <v>2.2329935389206455E-3</v>
      </c>
      <c r="S203" s="57">
        <f>('FX-rates &amp; Forward'!J204-'FX-rates &amp; Forward'!S204)/'FX-rates &amp; Forward'!J203</f>
        <v>1.0995460207250429E-2</v>
      </c>
      <c r="U203" s="57">
        <f>'Interest rate'!M203</f>
        <v>1.2907965990995862E-3</v>
      </c>
      <c r="V203" s="57">
        <f>'Interest rate'!N203</f>
        <v>1.2990714253491298E-4</v>
      </c>
      <c r="W203" s="57">
        <f>'Interest rate'!O203</f>
        <v>7.3778388091527702E-5</v>
      </c>
      <c r="X203" s="57">
        <f>'Interest rate'!P203</f>
        <v>4.1654437304772252E-4</v>
      </c>
      <c r="Y203" s="57">
        <f>'Interest rate'!Q203</f>
        <v>7.7941579424090079E-5</v>
      </c>
      <c r="Z203" s="57">
        <f>'Interest rate'!R203</f>
        <v>8.3332951383852105E-7</v>
      </c>
      <c r="AA203" s="57">
        <f>'Interest rate'!S203</f>
        <v>8.419237754699882E-4</v>
      </c>
      <c r="AB203" s="57">
        <f>'Interest rate'!T203</f>
        <v>2.2022943167607778E-3</v>
      </c>
      <c r="AD203" s="57">
        <f>Weights!$Z202*Weights!AA202+Weights!$AI202*Weights!AJ202</f>
        <v>0.32087911776113026</v>
      </c>
      <c r="AE203" s="57">
        <f>Weights!$Z202*Weights!AB202+Weights!$AI202*Weights!AK202</f>
        <v>0.21879816542824437</v>
      </c>
      <c r="AF203" s="57">
        <f>Weights!$Z202*Weights!AC202+Weights!$AI202*Weights!AL202</f>
        <v>0.10489705837925153</v>
      </c>
      <c r="AG203" s="57">
        <f>Weights!$Z202*Weights!AD202+Weights!$AI202*Weights!AM202</f>
        <v>8.0128485672769839E-2</v>
      </c>
      <c r="AH203" s="57">
        <f>Weights!$Z202*Weights!AE202+Weights!$AI202*Weights!AN202</f>
        <v>4.3252579865437624E-2</v>
      </c>
      <c r="AI203" s="57">
        <f>Weights!$Z202*Weights!AF202+Weights!$AI202*Weights!AO202</f>
        <v>3.0162350970405205E-2</v>
      </c>
      <c r="AJ203" s="57">
        <f>Weights!Z202*Weights!AG202+Weights!AI202*Weights!AP202</f>
        <v>2.2161506878507709E-2</v>
      </c>
    </row>
    <row r="204" spans="2:36" x14ac:dyDescent="0.25">
      <c r="B204" s="52">
        <f>'Monthly return GPFG'!C204</f>
        <v>41882</v>
      </c>
      <c r="C204" s="50">
        <f>'Monthly return GPFG'!P204</f>
        <v>-9.4268249443676365E-3</v>
      </c>
      <c r="E204" s="58">
        <f>(('FX-rates &amp; Forward'!D205)/('FX-rates &amp; Forward'!D204))-1</f>
        <v>-1.4000477288998447E-2</v>
      </c>
      <c r="F204" s="58">
        <f>(('FX-rates &amp; Forward'!E205)/('FX-rates &amp; Forward'!E204))-1</f>
        <v>-3.2840644456061829E-2</v>
      </c>
      <c r="G204" s="58">
        <f>(('FX-rates &amp; Forward'!F205)/('FX-rates &amp; Forward'!F204))-1</f>
        <v>-3.0910255685565047E-2</v>
      </c>
      <c r="H204" s="58">
        <f>(('FX-rates &amp; Forward'!G205)/('FX-rates &amp; Forward'!G204))-1</f>
        <v>-2.6769799349152135E-2</v>
      </c>
      <c r="I204" s="58">
        <f>(('FX-rates &amp; Forward'!H205)/('FX-rates &amp; Forward'!H204))-1</f>
        <v>-2.4318306682474033E-2</v>
      </c>
      <c r="J204" s="58">
        <f>(('FX-rates &amp; Forward'!I205)/('FX-rates &amp; Forward'!I204))-1</f>
        <v>-1.1521377012770784E-2</v>
      </c>
      <c r="K204" s="58">
        <f>(('FX-rates &amp; Forward'!J205)/('FX-rates &amp; Forward'!J204))-1</f>
        <v>-9.742982417108581E-3</v>
      </c>
      <c r="M204" s="58">
        <f>('FX-rates &amp; Forward'!D205-'FX-rates &amp; Forward'!M205)/'FX-rates &amp; Forward'!D204</f>
        <v>-1.5161215957319623E-2</v>
      </c>
      <c r="N204" s="58">
        <f>('FX-rates &amp; Forward'!E205-'FX-rates &amp; Forward'!N205)/'FX-rates &amp; Forward'!E204</f>
        <v>-3.4057572884051979E-2</v>
      </c>
      <c r="O204" s="58">
        <f>('FX-rates &amp; Forward'!F205-'FX-rates &amp; Forward'!O205)/'FX-rates &amp; Forward'!F204</f>
        <v>-3.1784143898399307E-2</v>
      </c>
      <c r="P204" s="58">
        <f>('FX-rates &amp; Forward'!G205-'FX-rates &amp; Forward'!P205)/'FX-rates &amp; Forward'!G204</f>
        <v>-2.7982559844359121E-2</v>
      </c>
      <c r="Q204" s="58">
        <f>('FX-rates &amp; Forward'!H205-'FX-rates &amp; Forward'!Q205)/'FX-rates &amp; Forward'!H204</f>
        <v>-2.560826887709609E-2</v>
      </c>
      <c r="R204" s="58">
        <f>('FX-rates &amp; Forward'!I205-'FX-rates &amp; Forward'!R205)/'FX-rates &amp; Forward'!I204</f>
        <v>-1.1969872237607369E-2</v>
      </c>
      <c r="S204" s="58">
        <f>('FX-rates &amp; Forward'!J205-'FX-rates &amp; Forward'!S205)/'FX-rates &amp; Forward'!J204</f>
        <v>-8.8334876745499915E-3</v>
      </c>
      <c r="U204" s="58">
        <f>'Interest rate'!M204</f>
        <v>1.323654354508319E-3</v>
      </c>
      <c r="V204" s="58">
        <f>'Interest rate'!N204</f>
        <v>1.3073928217233188E-4</v>
      </c>
      <c r="W204" s="58">
        <f>'Interest rate'!O204</f>
        <v>4.99862552685304E-5</v>
      </c>
      <c r="X204" s="58">
        <f>'Interest rate'!P204</f>
        <v>4.1649460156212292E-4</v>
      </c>
      <c r="Y204" s="58">
        <f>'Interest rate'!Q204</f>
        <v>7.7350417867938503E-5</v>
      </c>
      <c r="Z204" s="58">
        <f>'Interest rate'!R204</f>
        <v>1.6666513891205881E-6</v>
      </c>
      <c r="AA204" s="58">
        <f>'Interest rate'!S204</f>
        <v>8.6669004079253931E-4</v>
      </c>
      <c r="AB204" s="58">
        <f>'Interest rate'!T204</f>
        <v>2.2510858419244606E-3</v>
      </c>
      <c r="AD204" s="58">
        <f>Weights!$Z203*Weights!AA203+Weights!$AI203*Weights!AJ203</f>
        <v>0.32087911776113026</v>
      </c>
      <c r="AE204" s="58">
        <f>Weights!$Z203*Weights!AB203+Weights!$AI203*Weights!AK203</f>
        <v>0.21879816542824437</v>
      </c>
      <c r="AF204" s="58">
        <f>Weights!$Z203*Weights!AC203+Weights!$AI203*Weights!AL203</f>
        <v>0.10489705837925153</v>
      </c>
      <c r="AG204" s="58">
        <f>Weights!$Z203*Weights!AD203+Weights!$AI203*Weights!AM203</f>
        <v>8.0128485672769839E-2</v>
      </c>
      <c r="AH204" s="58">
        <f>Weights!$Z203*Weights!AE203+Weights!$AI203*Weights!AN203</f>
        <v>4.3252579865437624E-2</v>
      </c>
      <c r="AI204" s="58">
        <f>Weights!$Z203*Weights!AF203+Weights!$AI203*Weights!AO203</f>
        <v>3.0162350970405205E-2</v>
      </c>
      <c r="AJ204" s="58">
        <f>Weights!Z203*Weights!AG203+Weights!AI203*Weights!AP203</f>
        <v>2.2161506878507709E-2</v>
      </c>
    </row>
    <row r="205" spans="2:36" x14ac:dyDescent="0.25">
      <c r="B205" s="51">
        <f>'Monthly return GPFG'!C205</f>
        <v>41912</v>
      </c>
      <c r="C205" s="49">
        <f>'Monthly return GPFG'!P205</f>
        <v>1.8094564310309207E-3</v>
      </c>
      <c r="E205" s="57">
        <f>(('FX-rates &amp; Forward'!D206)/('FX-rates &amp; Forward'!D205))-1</f>
        <v>3.6885841064945524E-2</v>
      </c>
      <c r="F205" s="57">
        <f>(('FX-rates &amp; Forward'!E206)/('FX-rates &amp; Forward'!E205))-1</f>
        <v>-2.9238329238331362E-3</v>
      </c>
      <c r="G205" s="57">
        <f>(('FX-rates &amp; Forward'!F206)/('FX-rates &amp; Forward'!F205))-1</f>
        <v>1.2793467165702621E-2</v>
      </c>
      <c r="H205" s="57">
        <f>(('FX-rates &amp; Forward'!G206)/('FX-rates &amp; Forward'!G205))-1</f>
        <v>-1.5744194643277143E-2</v>
      </c>
      <c r="I205" s="57">
        <f>(('FX-rates &amp; Forward'!H206)/('FX-rates &amp; Forward'!H205))-1</f>
        <v>-3.0673937525933503E-3</v>
      </c>
      <c r="J205" s="57">
        <f>(('FX-rates &amp; Forward'!I206)/('FX-rates &amp; Forward'!I205))-1</f>
        <v>7.1794691756776885E-3</v>
      </c>
      <c r="K205" s="57">
        <f>(('FX-rates &amp; Forward'!J206)/('FX-rates &amp; Forward'!J205))-1</f>
        <v>-2.8757831065024941E-2</v>
      </c>
      <c r="M205" s="57">
        <f>('FX-rates &amp; Forward'!D206-'FX-rates &amp; Forward'!M206)/'FX-rates &amp; Forward'!D205</f>
        <v>3.5693081933082259E-2</v>
      </c>
      <c r="N205" s="57">
        <f>('FX-rates &amp; Forward'!E206-'FX-rates &amp; Forward'!N206)/'FX-rates &amp; Forward'!E205</f>
        <v>-4.197437360356336E-3</v>
      </c>
      <c r="O205" s="57">
        <f>('FX-rates &amp; Forward'!F206-'FX-rates &amp; Forward'!O206)/'FX-rates &amp; Forward'!F205</f>
        <v>1.1886685082598894E-2</v>
      </c>
      <c r="P205" s="57">
        <f>('FX-rates &amp; Forward'!G206-'FX-rates &amp; Forward'!P206)/'FX-rates &amp; Forward'!G205</f>
        <v>-1.6990402185243347E-2</v>
      </c>
      <c r="Q205" s="57">
        <f>('FX-rates &amp; Forward'!H206-'FX-rates &amp; Forward'!Q206)/'FX-rates &amp; Forward'!H205</f>
        <v>-4.3893792524235557E-3</v>
      </c>
      <c r="R205" s="57">
        <f>('FX-rates &amp; Forward'!I206-'FX-rates &amp; Forward'!R206)/'FX-rates &amp; Forward'!I205</f>
        <v>6.722900565429353E-3</v>
      </c>
      <c r="S205" s="57">
        <f>('FX-rates &amp; Forward'!J206-'FX-rates &amp; Forward'!S206)/'FX-rates &amp; Forward'!J205</f>
        <v>-2.7832482616400197E-2</v>
      </c>
      <c r="U205" s="57">
        <f>'Interest rate'!M205</f>
        <v>1.3072269593599195E-3</v>
      </c>
      <c r="V205" s="57">
        <f>'Interest rate'!N205</f>
        <v>1.3032321330563867E-4</v>
      </c>
      <c r="W205" s="57">
        <f>'Interest rate'!O205</f>
        <v>2.9749513226207114E-6</v>
      </c>
      <c r="X205" s="57">
        <f>'Interest rate'!P205</f>
        <v>4.2198589121134056E-4</v>
      </c>
      <c r="Y205" s="57">
        <f>'Interest rate'!Q205</f>
        <v>7.0922328586853212E-5</v>
      </c>
      <c r="Z205" s="57">
        <f>'Interest rate'!R205</f>
        <v>0</v>
      </c>
      <c r="AA205" s="57">
        <f>'Interest rate'!S205</f>
        <v>8.9144956674491738E-4</v>
      </c>
      <c r="AB205" s="57">
        <f>'Interest rate'!T205</f>
        <v>2.2917254968366496E-3</v>
      </c>
      <c r="AD205" s="57">
        <f>Weights!$Z204*Weights!AA204+Weights!$AI204*Weights!AJ204</f>
        <v>0.32087911776113026</v>
      </c>
      <c r="AE205" s="57">
        <f>Weights!$Z204*Weights!AB204+Weights!$AI204*Weights!AK204</f>
        <v>0.21879816542824437</v>
      </c>
      <c r="AF205" s="57">
        <f>Weights!$Z204*Weights!AC204+Weights!$AI204*Weights!AL204</f>
        <v>0.10489705837925153</v>
      </c>
      <c r="AG205" s="57">
        <f>Weights!$Z204*Weights!AD204+Weights!$AI204*Weights!AM204</f>
        <v>8.0128485672769839E-2</v>
      </c>
      <c r="AH205" s="57">
        <f>Weights!$Z204*Weights!AE204+Weights!$AI204*Weights!AN204</f>
        <v>4.3252579865437624E-2</v>
      </c>
      <c r="AI205" s="57">
        <f>Weights!$Z204*Weights!AF204+Weights!$AI204*Weights!AO204</f>
        <v>3.0162350970405205E-2</v>
      </c>
      <c r="AJ205" s="57">
        <f>Weights!Z204*Weights!AG204+Weights!AI204*Weights!AP204</f>
        <v>2.2161506878507709E-2</v>
      </c>
    </row>
    <row r="206" spans="2:36" x14ac:dyDescent="0.25">
      <c r="B206" s="52">
        <f>'Monthly return GPFG'!C206</f>
        <v>41943</v>
      </c>
      <c r="C206" s="50">
        <f>'Monthly return GPFG'!P206</f>
        <v>4.9926407155219878E-2</v>
      </c>
      <c r="E206" s="58">
        <f>(('FX-rates &amp; Forward'!D207)/('FX-rates &amp; Forward'!D206))-1</f>
        <v>5.0559437294782184E-2</v>
      </c>
      <c r="F206" s="58">
        <f>(('FX-rates &amp; Forward'!E207)/('FX-rates &amp; Forward'!E206))-1</f>
        <v>4.1879204553855187E-2</v>
      </c>
      <c r="G206" s="58">
        <f>(('FX-rates &amp; Forward'!F207)/('FX-rates &amp; Forward'!F206))-1</f>
        <v>3.6657355947821602E-2</v>
      </c>
      <c r="H206" s="58">
        <f>(('FX-rates &amp; Forward'!G207)/('FX-rates &amp; Forward'!G206))-1</f>
        <v>2.5573177185584717E-2</v>
      </c>
      <c r="I206" s="58">
        <f>(('FX-rates &amp; Forward'!H207)/('FX-rates &amp; Forward'!H206))-1</f>
        <v>4.2451357819165647E-2</v>
      </c>
      <c r="J206" s="58">
        <f>(('FX-rates &amp; Forward'!I207)/('FX-rates &amp; Forward'!I206))-1</f>
        <v>4.4373180891297936E-2</v>
      </c>
      <c r="K206" s="58">
        <f>(('FX-rates &amp; Forward'!J207)/('FX-rates &amp; Forward'!J206))-1</f>
        <v>5.6188332428801502E-2</v>
      </c>
      <c r="M206" s="58">
        <f>('FX-rates &amp; Forward'!D207-'FX-rates &amp; Forward'!M207)/'FX-rates &amp; Forward'!D206</f>
        <v>4.9382686906619871E-2</v>
      </c>
      <c r="N206" s="58">
        <f>('FX-rates &amp; Forward'!E207-'FX-rates &amp; Forward'!N207)/'FX-rates &amp; Forward'!E206</f>
        <v>4.0574956425892546E-2</v>
      </c>
      <c r="O206" s="58">
        <f>('FX-rates &amp; Forward'!F207-'FX-rates &amp; Forward'!O207)/'FX-rates &amp; Forward'!F206</f>
        <v>3.5772488281343863E-2</v>
      </c>
      <c r="P206" s="58">
        <f>('FX-rates &amp; Forward'!G207-'FX-rates &amp; Forward'!P207)/'FX-rates &amp; Forward'!G206</f>
        <v>2.4336960230196884E-2</v>
      </c>
      <c r="Q206" s="58">
        <f>('FX-rates &amp; Forward'!H207-'FX-rates &amp; Forward'!Q207)/'FX-rates &amp; Forward'!H206</f>
        <v>4.1144130859805665E-2</v>
      </c>
      <c r="R206" s="58">
        <f>('FX-rates &amp; Forward'!I207-'FX-rates &amp; Forward'!R207)/'FX-rates &amp; Forward'!I206</f>
        <v>4.3957773813142649E-2</v>
      </c>
      <c r="S206" s="58">
        <f>('FX-rates &amp; Forward'!J207-'FX-rates &amp; Forward'!S207)/'FX-rates &amp; Forward'!J206</f>
        <v>5.7170579924647982E-2</v>
      </c>
      <c r="U206" s="58">
        <f>'Interest rate'!M206</f>
        <v>1.2825803067024744E-3</v>
      </c>
      <c r="V206" s="58">
        <f>'Interest rate'!N206</f>
        <v>1.2982392815219512E-4</v>
      </c>
      <c r="W206" s="58">
        <f>'Interest rate'!O206</f>
        <v>4.166571183628065E-6</v>
      </c>
      <c r="X206" s="58">
        <f>'Interest rate'!P206</f>
        <v>4.2147161531591593E-4</v>
      </c>
      <c r="Y206" s="58">
        <f>'Interest rate'!Q206</f>
        <v>6.9140368458286972E-5</v>
      </c>
      <c r="Z206" s="58">
        <f>'Interest rate'!R206</f>
        <v>1.6666513891205881E-6</v>
      </c>
      <c r="AA206" s="58">
        <f>'Interest rate'!S206</f>
        <v>9.2445179117572884E-4</v>
      </c>
      <c r="AB206" s="58">
        <f>'Interest rate'!T206</f>
        <v>2.2429557353216278E-3</v>
      </c>
      <c r="AD206" s="58">
        <f>Weights!$Z205*Weights!AA205+Weights!$AI205*Weights!AJ205</f>
        <v>0.32087911776113026</v>
      </c>
      <c r="AE206" s="58">
        <f>Weights!$Z205*Weights!AB205+Weights!$AI205*Weights!AK205</f>
        <v>0.21879816542824437</v>
      </c>
      <c r="AF206" s="58">
        <f>Weights!$Z205*Weights!AC205+Weights!$AI205*Weights!AL205</f>
        <v>0.10489705837925153</v>
      </c>
      <c r="AG206" s="58">
        <f>Weights!$Z205*Weights!AD205+Weights!$AI205*Weights!AM205</f>
        <v>8.0128485672769839E-2</v>
      </c>
      <c r="AH206" s="58">
        <f>Weights!$Z205*Weights!AE205+Weights!$AI205*Weights!AN205</f>
        <v>4.3252579865437624E-2</v>
      </c>
      <c r="AI206" s="58">
        <f>Weights!$Z205*Weights!AF205+Weights!$AI205*Weights!AO205</f>
        <v>3.0162350970405205E-2</v>
      </c>
      <c r="AJ206" s="58">
        <f>Weights!Z205*Weights!AG205+Weights!AI205*Weights!AP205</f>
        <v>2.2161506878507709E-2</v>
      </c>
    </row>
    <row r="207" spans="2:36" x14ac:dyDescent="0.25">
      <c r="B207" s="51">
        <f>'Monthly return GPFG'!C207</f>
        <v>41973</v>
      </c>
      <c r="C207" s="49">
        <f>'Monthly return GPFG'!P207</f>
        <v>4.594126049188943E-2</v>
      </c>
      <c r="E207" s="57">
        <f>(('FX-rates &amp; Forward'!D208)/('FX-rates &amp; Forward'!D207))-1</f>
        <v>4.1386461264997676E-2</v>
      </c>
      <c r="F207" s="57">
        <f>(('FX-rates &amp; Forward'!E208)/('FX-rates &amp; Forward'!E207))-1</f>
        <v>3.5335438322630974E-2</v>
      </c>
      <c r="G207" s="57">
        <f>(('FX-rates &amp; Forward'!F208)/('FX-rates &amp; Forward'!F207))-1</f>
        <v>1.8749999999999822E-2</v>
      </c>
      <c r="H207" s="57">
        <f>(('FX-rates &amp; Forward'!G208)/('FX-rates &amp; Forward'!G207))-1</f>
        <v>-1.3849354972950589E-2</v>
      </c>
      <c r="I207" s="57">
        <f>(('FX-rates &amp; Forward'!H208)/('FX-rates &amp; Forward'!H207))-1</f>
        <v>3.8312919738211715E-2</v>
      </c>
      <c r="J207" s="57">
        <f>(('FX-rates &amp; Forward'!I208)/('FX-rates &amp; Forward'!I207))-1</f>
        <v>2.7869098676635007E-2</v>
      </c>
      <c r="K207" s="57">
        <f>(('FX-rates &amp; Forward'!J208)/('FX-rates &amp; Forward'!J207))-1</f>
        <v>7.3640158905050601E-3</v>
      </c>
      <c r="M207" s="57">
        <f>('FX-rates &amp; Forward'!D208-'FX-rates &amp; Forward'!M208)/'FX-rates &amp; Forward'!D207</f>
        <v>4.0233854522382345E-2</v>
      </c>
      <c r="N207" s="57">
        <f>('FX-rates &amp; Forward'!E208-'FX-rates &amp; Forward'!N208)/'FX-rates &amp; Forward'!E207</f>
        <v>3.4057029913691694E-2</v>
      </c>
      <c r="O207" s="57">
        <f>('FX-rates &amp; Forward'!F208-'FX-rates &amp; Forward'!O208)/'FX-rates &amp; Forward'!F207</f>
        <v>1.7889254088582999E-2</v>
      </c>
      <c r="P207" s="57">
        <f>('FX-rates &amp; Forward'!G208-'FX-rates &amp; Forward'!P208)/'FX-rates &amp; Forward'!G207</f>
        <v>-1.5062711019310617E-2</v>
      </c>
      <c r="Q207" s="57">
        <f>('FX-rates &amp; Forward'!H208-'FX-rates &amp; Forward'!Q208)/'FX-rates &amp; Forward'!H207</f>
        <v>3.7032008217731241E-2</v>
      </c>
      <c r="R207" s="57">
        <f>('FX-rates &amp; Forward'!I208-'FX-rates &amp; Forward'!R208)/'FX-rates &amp; Forward'!I207</f>
        <v>2.7511300927877937E-2</v>
      </c>
      <c r="S207" s="57">
        <f>('FX-rates &amp; Forward'!J208-'FX-rates &amp; Forward'!S208)/'FX-rates &amp; Forward'!J207</f>
        <v>8.3222420602412223E-3</v>
      </c>
      <c r="U207" s="57">
        <f>'Interest rate'!M207</f>
        <v>1.2825803067024744E-3</v>
      </c>
      <c r="V207" s="57">
        <f>'Interest rate'!N207</f>
        <v>1.2824284041146328E-4</v>
      </c>
      <c r="W207" s="57">
        <f>'Interest rate'!O207</f>
        <v>1.1307630063184249E-5</v>
      </c>
      <c r="X207" s="57">
        <f>'Interest rate'!P207</f>
        <v>4.1783842211717825E-4</v>
      </c>
      <c r="Y207" s="57">
        <f>'Interest rate'!Q207</f>
        <v>6.4860190686300001E-5</v>
      </c>
      <c r="Z207" s="57">
        <f>'Interest rate'!R207</f>
        <v>-2.5000343756298449E-6</v>
      </c>
      <c r="AA207" s="57">
        <f>'Interest rate'!S207</f>
        <v>8.7907064595027506E-4</v>
      </c>
      <c r="AB207" s="57">
        <f>'Interest rate'!T207</f>
        <v>2.2835990158169839E-3</v>
      </c>
      <c r="AD207" s="57">
        <f>Weights!$Z206*Weights!AA206+Weights!$AI206*Weights!AJ206</f>
        <v>0.32087911776113026</v>
      </c>
      <c r="AE207" s="57">
        <f>Weights!$Z206*Weights!AB206+Weights!$AI206*Weights!AK206</f>
        <v>0.21879816542824437</v>
      </c>
      <c r="AF207" s="57">
        <f>Weights!$Z206*Weights!AC206+Weights!$AI206*Weights!AL206</f>
        <v>0.10489705837925153</v>
      </c>
      <c r="AG207" s="57">
        <f>Weights!$Z206*Weights!AD206+Weights!$AI206*Weights!AM206</f>
        <v>8.0128485672769839E-2</v>
      </c>
      <c r="AH207" s="57">
        <f>Weights!$Z206*Weights!AE206+Weights!$AI206*Weights!AN206</f>
        <v>4.3252579865437624E-2</v>
      </c>
      <c r="AI207" s="57">
        <f>Weights!$Z206*Weights!AF206+Weights!$AI206*Weights!AO206</f>
        <v>3.0162350970405205E-2</v>
      </c>
      <c r="AJ207" s="57">
        <f>Weights!Z206*Weights!AG206+Weights!AI206*Weights!AP206</f>
        <v>2.2161506878507709E-2</v>
      </c>
    </row>
    <row r="208" spans="2:36" x14ac:dyDescent="0.25">
      <c r="B208" s="53">
        <f>'Monthly return GPFG'!C208</f>
        <v>42004</v>
      </c>
      <c r="C208" s="54">
        <f>'Monthly return GPFG'!P208</f>
        <v>4.9659273312445025E-2</v>
      </c>
      <c r="E208" s="59">
        <f>(('FX-rates &amp; Forward'!D209)/('FX-rates &amp; Forward'!D208))-1</f>
        <v>5.9968138370505297E-2</v>
      </c>
      <c r="F208" s="59">
        <f>(('FX-rates &amp; Forward'!E209)/('FX-rates &amp; Forward'!E208))-1</f>
        <v>2.9846143302607819E-2</v>
      </c>
      <c r="G208" s="59">
        <f>(('FX-rates &amp; Forward'!F209)/('FX-rates &amp; Forward'!F208))-1</f>
        <v>5.5169279709157193E-2</v>
      </c>
      <c r="H208" s="59">
        <f>(('FX-rates &amp; Forward'!G209)/('FX-rates &amp; Forward'!G208))-1</f>
        <v>5.3069560960788742E-2</v>
      </c>
      <c r="I208" s="59">
        <f>(('FX-rates &amp; Forward'!H209)/('FX-rates &amp; Forward'!H208))-1</f>
        <v>2.9154078549848972E-2</v>
      </c>
      <c r="J208" s="59">
        <f>(('FX-rates &amp; Forward'!I209)/('FX-rates &amp; Forward'!I208))-1</f>
        <v>4.1092331920835168E-2</v>
      </c>
      <c r="K208" s="59">
        <f>(('FX-rates &amp; Forward'!J209)/('FX-rates &amp; Forward'!J208))-1</f>
        <v>1.82060531865611E-2</v>
      </c>
      <c r="M208" s="59">
        <f>('FX-rates &amp; Forward'!D209-'FX-rates &amp; Forward'!M209)/'FX-rates &amp; Forward'!D208</f>
        <v>5.8813948920747615E-2</v>
      </c>
      <c r="N208" s="59">
        <f>('FX-rates &amp; Forward'!E209-'FX-rates &amp; Forward'!N209)/'FX-rates &amp; Forward'!E208</f>
        <v>2.8574885000887146E-2</v>
      </c>
      <c r="O208" s="59">
        <f>('FX-rates &amp; Forward'!F209-'FX-rates &amp; Forward'!O209)/'FX-rates &amp; Forward'!F208</f>
        <v>5.4304898996044945E-2</v>
      </c>
      <c r="P208" s="59">
        <f>('FX-rates &amp; Forward'!G209-'FX-rates &amp; Forward'!P209)/'FX-rates &amp; Forward'!G208</f>
        <v>5.1851919821208965E-2</v>
      </c>
      <c r="Q208" s="59">
        <f>('FX-rates &amp; Forward'!H209-'FX-rates &amp; Forward'!Q209)/'FX-rates &amp; Forward'!H208</f>
        <v>2.7868994996017738E-2</v>
      </c>
      <c r="R208" s="59">
        <f>('FX-rates &amp; Forward'!I209-'FX-rates &amp; Forward'!R209)/'FX-rates &amp; Forward'!I208</f>
        <v>4.0689176662036662E-2</v>
      </c>
      <c r="S208" s="59">
        <f>('FX-rates &amp; Forward'!J209-'FX-rates &amp; Forward'!S209)/'FX-rates &amp; Forward'!J208</f>
        <v>1.9204791178579934E-2</v>
      </c>
      <c r="U208" s="59">
        <f>'Interest rate'!M208</f>
        <v>1.1592468385308585E-3</v>
      </c>
      <c r="V208" s="59">
        <f>'Interest rate'!N208</f>
        <v>1.4259644455538734E-4</v>
      </c>
      <c r="W208" s="59">
        <f>'Interest rate'!O208</f>
        <v>5.9498052951134639E-6</v>
      </c>
      <c r="X208" s="59">
        <f>'Interest rate'!P208</f>
        <v>4.1887530712236831E-4</v>
      </c>
      <c r="Y208" s="59">
        <f>'Interest rate'!Q208</f>
        <v>6.6758815810752381E-5</v>
      </c>
      <c r="Z208" s="59">
        <f>'Interest rate'!R208</f>
        <v>-3.1672183283815158E-5</v>
      </c>
      <c r="AA208" s="59">
        <f>'Interest rate'!S208</f>
        <v>8.9144956674491738E-4</v>
      </c>
      <c r="AB208" s="59">
        <f>'Interest rate'!T208</f>
        <v>2.4459910949696795E-3</v>
      </c>
      <c r="AD208" s="59">
        <f>Weights!$Z207*Weights!AA207+Weights!$AI207*Weights!AJ207</f>
        <v>0.32087911776113026</v>
      </c>
      <c r="AE208" s="59">
        <f>Weights!$Z207*Weights!AB207+Weights!$AI207*Weights!AK207</f>
        <v>0.21879816542824437</v>
      </c>
      <c r="AF208" s="59">
        <f>Weights!$Z207*Weights!AC207+Weights!$AI207*Weights!AL207</f>
        <v>0.10489705837925153</v>
      </c>
      <c r="AG208" s="59">
        <f>Weights!$Z207*Weights!AD207+Weights!$AI207*Weights!AM207</f>
        <v>8.0128485672769839E-2</v>
      </c>
      <c r="AH208" s="59">
        <f>Weights!$Z207*Weights!AE207+Weights!$AI207*Weights!AN207</f>
        <v>4.3252579865437624E-2</v>
      </c>
      <c r="AI208" s="59">
        <f>Weights!$Z207*Weights!AF207+Weights!$AI207*Weights!AO207</f>
        <v>3.0162350970405205E-2</v>
      </c>
      <c r="AJ208" s="59">
        <f>Weights!Z207*Weights!AG207+Weights!AI207*Weights!AP207</f>
        <v>2.2161506878507709E-2</v>
      </c>
    </row>
    <row r="209" spans="2:36" x14ac:dyDescent="0.25">
      <c r="B209" s="51">
        <f>'Monthly return GPFG'!C209</f>
        <v>42035</v>
      </c>
      <c r="C209" s="49">
        <f>'Monthly return GPFG'!P209</f>
        <v>2.5164955517848142E-2</v>
      </c>
      <c r="E209" s="57">
        <f>(('FX-rates &amp; Forward'!D210)/('FX-rates &amp; Forward'!D209))-1</f>
        <v>3.7184648416532351E-2</v>
      </c>
      <c r="F209" s="57">
        <f>(('FX-rates &amp; Forward'!E210)/('FX-rates &amp; Forward'!E209))-1</f>
        <v>-3.2086688405314812E-2</v>
      </c>
      <c r="G209" s="57">
        <f>(('FX-rates &amp; Forward'!F210)/('FX-rates &amp; Forward'!F209))-1</f>
        <v>3.5746586846978623E-3</v>
      </c>
      <c r="H209" s="57">
        <f>(('FX-rates &amp; Forward'!G210)/('FX-rates &amp; Forward'!G209))-1</f>
        <v>5.445044640710428E-2</v>
      </c>
      <c r="I209" s="57">
        <f>(('FX-rates &amp; Forward'!H210)/('FX-rates &amp; Forward'!H209))-1</f>
        <v>0.12119877773774723</v>
      </c>
      <c r="J209" s="57">
        <f>(('FX-rates &amp; Forward'!I210)/('FX-rates &amp; Forward'!I209))-1</f>
        <v>-5.3942361674256145E-2</v>
      </c>
      <c r="K209" s="57">
        <f>(('FX-rates &amp; Forward'!J210)/('FX-rates &amp; Forward'!J209))-1</f>
        <v>-1.3818556911003088E-2</v>
      </c>
      <c r="M209" s="57">
        <f>('FX-rates &amp; Forward'!D210-'FX-rates &amp; Forward'!M210)/'FX-rates &amp; Forward'!D209</f>
        <v>3.616814297261909E-2</v>
      </c>
      <c r="N209" s="57">
        <f>('FX-rates &amp; Forward'!E210-'FX-rates &amp; Forward'!N210)/'FX-rates &amp; Forward'!E209</f>
        <v>-3.3239978576698616E-2</v>
      </c>
      <c r="O209" s="57">
        <f>('FX-rates &amp; Forward'!F210-'FX-rates &amp; Forward'!O210)/'FX-rates &amp; Forward'!F209</f>
        <v>2.8345971467932762E-3</v>
      </c>
      <c r="P209" s="57">
        <f>('FX-rates &amp; Forward'!G210-'FX-rates &amp; Forward'!P210)/'FX-rates &amp; Forward'!G209</f>
        <v>5.3358031312722203E-2</v>
      </c>
      <c r="Q209" s="57">
        <f>('FX-rates &amp; Forward'!H210-'FX-rates &amp; Forward'!Q210)/'FX-rates &amp; Forward'!H209</f>
        <v>0.12000782099573246</v>
      </c>
      <c r="R209" s="57">
        <f>('FX-rates &amp; Forward'!I210-'FX-rates &amp; Forward'!R210)/'FX-rates &amp; Forward'!I209</f>
        <v>-5.4209920430904411E-2</v>
      </c>
      <c r="S209" s="57">
        <f>('FX-rates &amp; Forward'!J210-'FX-rates &amp; Forward'!S210)/'FX-rates &amp; Forward'!J209</f>
        <v>-1.2534952339914552E-2</v>
      </c>
      <c r="U209" s="57">
        <f>'Interest rate'!M209</f>
        <v>1.1921521074573782E-3</v>
      </c>
      <c r="V209" s="57">
        <f>'Interest rate'!N209</f>
        <v>1.4259644455538734E-4</v>
      </c>
      <c r="W209" s="57">
        <f>'Interest rate'!O209</f>
        <v>-2.9750486795210307E-6</v>
      </c>
      <c r="X209" s="57">
        <f>'Interest rate'!P209</f>
        <v>4.1783842211717825E-4</v>
      </c>
      <c r="Y209" s="57">
        <f>'Interest rate'!Q209</f>
        <v>6.069640027517309E-5</v>
      </c>
      <c r="Z209" s="57">
        <f>'Interest rate'!R209</f>
        <v>-7.5647279142787571E-4</v>
      </c>
      <c r="AA209" s="57">
        <f>'Interest rate'!S209</f>
        <v>6.8491401083514702E-4</v>
      </c>
      <c r="AB209" s="57">
        <f>'Interest rate'!T209</f>
        <v>2.1941598549910513E-3</v>
      </c>
      <c r="AD209" s="57">
        <f>Weights!$Z208*Weights!AA208+Weights!$AI208*Weights!AJ208</f>
        <v>0.34093515626776622</v>
      </c>
      <c r="AE209" s="57">
        <f>Weights!$Z208*Weights!AB208+Weights!$AI208*Weights!AK208</f>
        <v>0.17203550980588189</v>
      </c>
      <c r="AF209" s="57">
        <f>Weights!$Z208*Weights!AC208+Weights!$AI208*Weights!AL208</f>
        <v>8.8902569305829848E-2</v>
      </c>
      <c r="AG209" s="57">
        <f>Weights!$Z208*Weights!AD208+Weights!$AI208*Weights!AM208</f>
        <v>7.8428277629512197E-2</v>
      </c>
      <c r="AH209" s="57">
        <f>Weights!$Z208*Weights!AE208+Weights!$AI208*Weights!AN208</f>
        <v>3.7407296600842528E-2</v>
      </c>
      <c r="AI209" s="57">
        <f>Weights!$Z208*Weights!AF208+Weights!$AI208*Weights!AO208</f>
        <v>2.0000030740349735E-2</v>
      </c>
      <c r="AJ209" s="57">
        <f>Weights!Z208*Weights!AG208+Weights!AI208*Weights!AP208</f>
        <v>1.7811368725130325E-2</v>
      </c>
    </row>
    <row r="210" spans="2:36" x14ac:dyDescent="0.25">
      <c r="B210" s="52">
        <f>'Monthly return GPFG'!C210</f>
        <v>42063</v>
      </c>
      <c r="C210" s="50">
        <f>'Monthly return GPFG'!P210</f>
        <v>1.6606617578794624E-2</v>
      </c>
      <c r="E210" s="58">
        <f>(('FX-rates &amp; Forward'!D211)/('FX-rates &amp; Forward'!D210))-1</f>
        <v>-8.2286424033846117E-3</v>
      </c>
      <c r="F210" s="58">
        <f>(('FX-rates &amp; Forward'!E211)/('FX-rates &amp; Forward'!E210))-1</f>
        <v>-1.6454869426715257E-2</v>
      </c>
      <c r="G210" s="58">
        <f>(('FX-rates &amp; Forward'!F211)/('FX-rates &amp; Forward'!F210))-1</f>
        <v>1.7706634623637418E-2</v>
      </c>
      <c r="H210" s="58">
        <f>(('FX-rates &amp; Forward'!G211)/('FX-rates &amp; Forward'!G210))-1</f>
        <v>-2.6693420892618391E-2</v>
      </c>
      <c r="I210" s="58">
        <f>(('FX-rates &amp; Forward'!H211)/('FX-rates &amp; Forward'!H210))-1</f>
        <v>-4.3081903220431816E-2</v>
      </c>
      <c r="J210" s="58">
        <f>(('FX-rates &amp; Forward'!I211)/('FX-rates &amp; Forward'!I210))-1</f>
        <v>9.8574136652105349E-3</v>
      </c>
      <c r="K210" s="58">
        <f>(('FX-rates &amp; Forward'!J211)/('FX-rates &amp; Forward'!J210))-1</f>
        <v>-3.1412077827337459E-3</v>
      </c>
      <c r="M210" s="58">
        <f>('FX-rates &amp; Forward'!D211-'FX-rates &amp; Forward'!M211)/'FX-rates &amp; Forward'!D210</f>
        <v>-9.278048424719014E-3</v>
      </c>
      <c r="N210" s="58">
        <f>('FX-rates &amp; Forward'!E211-'FX-rates &amp; Forward'!N211)/'FX-rates &amp; Forward'!E210</f>
        <v>-1.7650000138424157E-2</v>
      </c>
      <c r="O210" s="58">
        <f>('FX-rates &amp; Forward'!F211-'FX-rates &amp; Forward'!O211)/'FX-rates &amp; Forward'!F210</f>
        <v>1.6932644341175605E-2</v>
      </c>
      <c r="P210" s="58">
        <f>('FX-rates &amp; Forward'!G211-'FX-rates &amp; Forward'!P211)/'FX-rates &amp; Forward'!G210</f>
        <v>-2.7824807928680164E-2</v>
      </c>
      <c r="Q210" s="58">
        <f>('FX-rates &amp; Forward'!H211-'FX-rates &amp; Forward'!Q211)/'FX-rates &amp; Forward'!H210</f>
        <v>-4.5032003316980561E-2</v>
      </c>
      <c r="R210" s="58">
        <f>('FX-rates &amp; Forward'!I211-'FX-rates &amp; Forward'!R211)/'FX-rates &amp; Forward'!I210</f>
        <v>9.3505227452814754E-3</v>
      </c>
      <c r="S210" s="58">
        <f>('FX-rates &amp; Forward'!J211-'FX-rates &amp; Forward'!S211)/'FX-rates &amp; Forward'!J210</f>
        <v>-2.1413937869320786E-3</v>
      </c>
      <c r="U210" s="58">
        <f>'Interest rate'!M210</f>
        <v>1.1180985157674961E-3</v>
      </c>
      <c r="V210" s="58">
        <f>'Interest rate'!N210</f>
        <v>1.4405248070148424E-4</v>
      </c>
      <c r="W210" s="58">
        <f>'Interest rate'!O210</f>
        <v>-5.3584912543813701E-6</v>
      </c>
      <c r="X210" s="58">
        <f>'Interest rate'!P210</f>
        <v>4.2017761794110875E-4</v>
      </c>
      <c r="Y210" s="58">
        <f>'Interest rate'!Q210</f>
        <v>5.8905911766826691E-5</v>
      </c>
      <c r="Z210" s="58">
        <f>'Interest rate'!R210</f>
        <v>-7.3042724903360501E-4</v>
      </c>
      <c r="AA210" s="58">
        <f>'Interest rate'!S210</f>
        <v>7.675845048988883E-4</v>
      </c>
      <c r="AB210" s="58">
        <f>'Interest rate'!T210</f>
        <v>1.9824085078716802E-3</v>
      </c>
      <c r="AD210" s="58">
        <f>Weights!$Z209*Weights!AA209+Weights!$AI209*Weights!AJ209</f>
        <v>0.34093515626776622</v>
      </c>
      <c r="AE210" s="58">
        <f>Weights!$Z209*Weights!AB209+Weights!$AI209*Weights!AK209</f>
        <v>0.17203550980588189</v>
      </c>
      <c r="AF210" s="58">
        <f>Weights!$Z209*Weights!AC209+Weights!$AI209*Weights!AL209</f>
        <v>8.8902569305829848E-2</v>
      </c>
      <c r="AG210" s="58">
        <f>Weights!$Z209*Weights!AD209+Weights!$AI209*Weights!AM209</f>
        <v>7.8428277629512197E-2</v>
      </c>
      <c r="AH210" s="58">
        <f>Weights!$Z209*Weights!AE209+Weights!$AI209*Weights!AN209</f>
        <v>3.7407296600842528E-2</v>
      </c>
      <c r="AI210" s="58">
        <f>Weights!$Z209*Weights!AF209+Weights!$AI209*Weights!AO209</f>
        <v>2.0000030740349735E-2</v>
      </c>
      <c r="AJ210" s="58">
        <f>Weights!Z209*Weights!AG209+Weights!AI209*Weights!AP209</f>
        <v>1.7811368725130325E-2</v>
      </c>
    </row>
    <row r="211" spans="2:36" x14ac:dyDescent="0.25">
      <c r="B211" s="51">
        <f>'Monthly return GPFG'!C211</f>
        <v>42094</v>
      </c>
      <c r="C211" s="49">
        <f>'Monthly return GPFG'!P211</f>
        <v>4.2383558698094299E-2</v>
      </c>
      <c r="E211" s="57">
        <f>(('FX-rates &amp; Forward'!D212)/('FX-rates &amp; Forward'!D211))-1</f>
        <v>5.1568716978670714E-2</v>
      </c>
      <c r="F211" s="57">
        <f>(('FX-rates &amp; Forward'!E212)/('FX-rates &amp; Forward'!E211))-1</f>
        <v>7.8524576794474221E-3</v>
      </c>
      <c r="G211" s="57">
        <f>(('FX-rates &amp; Forward'!F212)/('FX-rates &amp; Forward'!F211))-1</f>
        <v>7.2191814325350823E-3</v>
      </c>
      <c r="H211" s="57">
        <f>(('FX-rates &amp; Forward'!G212)/('FX-rates &amp; Forward'!G211))-1</f>
        <v>4.8103954519897574E-2</v>
      </c>
      <c r="I211" s="57">
        <f>(('FX-rates &amp; Forward'!H212)/('FX-rates &amp; Forward'!H211))-1</f>
        <v>3.0967838221028332E-2</v>
      </c>
      <c r="J211" s="57">
        <f>(('FX-rates &amp; Forward'!I212)/('FX-rates &amp; Forward'!I211))-1</f>
        <v>3.7053360103161737E-2</v>
      </c>
      <c r="K211" s="57">
        <f>(('FX-rates &amp; Forward'!J212)/('FX-rates &amp; Forward'!J211))-1</f>
        <v>2.4376796097039355E-2</v>
      </c>
      <c r="M211" s="57">
        <f>('FX-rates &amp; Forward'!D212-'FX-rates &amp; Forward'!M212)/'FX-rates &amp; Forward'!D211</f>
        <v>5.0594811237142844E-2</v>
      </c>
      <c r="N211" s="57">
        <f>('FX-rates &amp; Forward'!E212-'FX-rates &amp; Forward'!N212)/'FX-rates &amp; Forward'!E211</f>
        <v>6.7289946523586813E-3</v>
      </c>
      <c r="O211" s="57">
        <f>('FX-rates &amp; Forward'!F212-'FX-rates &amp; Forward'!O212)/'FX-rates &amp; Forward'!F211</f>
        <v>6.5215536622835781E-3</v>
      </c>
      <c r="P211" s="57">
        <f>('FX-rates &amp; Forward'!G212-'FX-rates &amp; Forward'!P212)/'FX-rates &amp; Forward'!G211</f>
        <v>4.7044824304927735E-2</v>
      </c>
      <c r="Q211" s="57">
        <f>('FX-rates &amp; Forward'!H212-'FX-rates &amp; Forward'!Q212)/'FX-rates &amp; Forward'!H211</f>
        <v>2.9117961255684444E-2</v>
      </c>
      <c r="R211" s="57">
        <f>('FX-rates &amp; Forward'!I212-'FX-rates &amp; Forward'!R212)/'FX-rates &amp; Forward'!I211</f>
        <v>3.6703114935057186E-2</v>
      </c>
      <c r="S211" s="57">
        <f>('FX-rates &amp; Forward'!J212-'FX-rates &amp; Forward'!S212)/'FX-rates &amp; Forward'!J211</f>
        <v>2.52393960636309E-2</v>
      </c>
      <c r="U211" s="57">
        <f>'Interest rate'!M211</f>
        <v>1.2661454966749197E-3</v>
      </c>
      <c r="V211" s="57">
        <f>'Interest rate'!N211</f>
        <v>1.4675648596962354E-4</v>
      </c>
      <c r="W211" s="57">
        <f>'Interest rate'!O211</f>
        <v>-1.547631727216725E-5</v>
      </c>
      <c r="X211" s="57">
        <f>'Interest rate'!P211</f>
        <v>4.1836101363745826E-4</v>
      </c>
      <c r="Y211" s="57">
        <f>'Interest rate'!Q211</f>
        <v>6.0096798748299207E-5</v>
      </c>
      <c r="Z211" s="57">
        <f>'Interest rate'!R211</f>
        <v>-7.1194784493400221E-4</v>
      </c>
      <c r="AA211" s="57">
        <f>'Interest rate'!S211</f>
        <v>6.766428280404746E-4</v>
      </c>
      <c r="AB211" s="57">
        <f>'Interest rate'!T211</f>
        <v>2.0761284687424997E-3</v>
      </c>
      <c r="AD211" s="57">
        <f>Weights!$Z210*Weights!AA210+Weights!$AI210*Weights!AJ210</f>
        <v>0.34093515626776622</v>
      </c>
      <c r="AE211" s="57">
        <f>Weights!$Z210*Weights!AB210+Weights!$AI210*Weights!AK210</f>
        <v>0.17203550980588189</v>
      </c>
      <c r="AF211" s="57">
        <f>Weights!$Z210*Weights!AC210+Weights!$AI210*Weights!AL210</f>
        <v>8.8902569305829848E-2</v>
      </c>
      <c r="AG211" s="57">
        <f>Weights!$Z210*Weights!AD210+Weights!$AI210*Weights!AM210</f>
        <v>7.8428277629512197E-2</v>
      </c>
      <c r="AH211" s="57">
        <f>Weights!$Z210*Weights!AE210+Weights!$AI210*Weights!AN210</f>
        <v>3.7407296600842528E-2</v>
      </c>
      <c r="AI211" s="57">
        <f>Weights!$Z210*Weights!AF210+Weights!$AI210*Weights!AO210</f>
        <v>2.0000030740349735E-2</v>
      </c>
      <c r="AJ211" s="57">
        <f>Weights!Z210*Weights!AG210+Weights!AI210*Weights!AP210</f>
        <v>1.7811368725130325E-2</v>
      </c>
    </row>
    <row r="212" spans="2:36" x14ac:dyDescent="0.25">
      <c r="B212" s="52">
        <f>'Monthly return GPFG'!C212</f>
        <v>42095</v>
      </c>
      <c r="C212" s="50">
        <f>'Monthly return GPFG'!P212</f>
        <v>-4.0219591288480717E-2</v>
      </c>
      <c r="E212" s="58">
        <f>(('FX-rates &amp; Forward'!D213)/('FX-rates &amp; Forward'!D212))-1</f>
        <v>-6.5502183406113579E-2</v>
      </c>
      <c r="F212" s="58">
        <f>(('FX-rates &amp; Forward'!E213)/('FX-rates &amp; Forward'!E212))-1</f>
        <v>-2.270336504560333E-2</v>
      </c>
      <c r="G212" s="58">
        <f>(('FX-rates &amp; Forward'!F213)/('FX-rates &amp; Forward'!F212))-1</f>
        <v>-3.1667350476014988E-2</v>
      </c>
      <c r="H212" s="58">
        <f>(('FX-rates &amp; Forward'!G213)/('FX-rates &amp; Forward'!G212))-1</f>
        <v>-5.9739524348810802E-2</v>
      </c>
      <c r="I212" s="58">
        <f>(('FX-rates &amp; Forward'!H213)/('FX-rates &amp; Forward'!H212))-1</f>
        <v>-2.5513896931094515E-2</v>
      </c>
      <c r="J212" s="58">
        <f>(('FX-rates &amp; Forward'!I213)/('FX-rates &amp; Forward'!I212))-1</f>
        <v>-1.8321187414414464E-2</v>
      </c>
      <c r="K212" s="58">
        <f>(('FX-rates &amp; Forward'!J213)/('FX-rates &amp; Forward'!J212))-1</f>
        <v>-2.8578884702581964E-2</v>
      </c>
      <c r="M212" s="58">
        <f>('FX-rates &amp; Forward'!D213-'FX-rates &amp; Forward'!M213)/'FX-rates &amp; Forward'!D212</f>
        <v>-6.6621408163326429E-2</v>
      </c>
      <c r="N212" s="58">
        <f>('FX-rates &amp; Forward'!E213-'FX-rates &amp; Forward'!N213)/'FX-rates &amp; Forward'!E212</f>
        <v>-2.3985006694643082E-2</v>
      </c>
      <c r="O212" s="58">
        <f>('FX-rates &amp; Forward'!F213-'FX-rates &amp; Forward'!O213)/'FX-rates &amp; Forward'!F212</f>
        <v>-3.2514780427399068E-2</v>
      </c>
      <c r="P212" s="58">
        <f>('FX-rates &amp; Forward'!G213-'FX-rates &amp; Forward'!P213)/'FX-rates &amp; Forward'!G212</f>
        <v>-6.0945500571426961E-2</v>
      </c>
      <c r="Q212" s="58">
        <f>('FX-rates &amp; Forward'!H213-'FX-rates &amp; Forward'!Q213)/'FX-rates &amp; Forward'!H212</f>
        <v>-2.7493399575345082E-2</v>
      </c>
      <c r="R212" s="58">
        <f>('FX-rates &amp; Forward'!I213-'FX-rates &amp; Forward'!R213)/'FX-rates &amp; Forward'!I212</f>
        <v>-1.8910291470014846E-2</v>
      </c>
      <c r="S212" s="58">
        <f>('FX-rates &amp; Forward'!J213-'FX-rates &amp; Forward'!S213)/'FX-rates &amp; Forward'!J212</f>
        <v>-2.777057987517801E-2</v>
      </c>
      <c r="U212" s="58">
        <f>'Interest rate'!M212</f>
        <v>1.2250454845410541E-3</v>
      </c>
      <c r="V212" s="58">
        <f>'Interest rate'!N212</f>
        <v>1.5070834902086716E-4</v>
      </c>
      <c r="W212" s="58">
        <f>'Interest rate'!O212</f>
        <v>-4.7037166815089293E-5</v>
      </c>
      <c r="X212" s="58">
        <f>'Interest rate'!P212</f>
        <v>4.2198589121134056E-4</v>
      </c>
      <c r="Y212" s="58">
        <f>'Interest rate'!Q212</f>
        <v>6.0096798748299207E-5</v>
      </c>
      <c r="Z212" s="58">
        <f>'Interest rate'!R212</f>
        <v>-6.8171692602403411E-4</v>
      </c>
      <c r="AA212" s="58">
        <f>'Interest rate'!S212</f>
        <v>6.807785134408384E-4</v>
      </c>
      <c r="AB212" s="58">
        <f>'Interest rate'!T212</f>
        <v>2.0190930200914003E-3</v>
      </c>
      <c r="AD212" s="58">
        <f>Weights!$Z211*Weights!AA211+Weights!$AI211*Weights!AJ211</f>
        <v>0.34093515626776622</v>
      </c>
      <c r="AE212" s="58">
        <f>Weights!$Z211*Weights!AB211+Weights!$AI211*Weights!AK211</f>
        <v>0.17203550980588189</v>
      </c>
      <c r="AF212" s="58">
        <f>Weights!$Z211*Weights!AC211+Weights!$AI211*Weights!AL211</f>
        <v>8.8902569305829848E-2</v>
      </c>
      <c r="AG212" s="58">
        <f>Weights!$Z211*Weights!AD211+Weights!$AI211*Weights!AM211</f>
        <v>7.8428277629512197E-2</v>
      </c>
      <c r="AH212" s="58">
        <f>Weights!$Z211*Weights!AE211+Weights!$AI211*Weights!AN211</f>
        <v>3.7407296600842528E-2</v>
      </c>
      <c r="AI212" s="58">
        <f>Weights!$Z211*Weights!AF211+Weights!$AI211*Weights!AO211</f>
        <v>2.0000030740349735E-2</v>
      </c>
      <c r="AJ212" s="58">
        <f>Weights!Z211*Weights!AG211+Weights!AI211*Weights!AP211</f>
        <v>1.7811368725130325E-2</v>
      </c>
    </row>
    <row r="213" spans="2:36" x14ac:dyDescent="0.25">
      <c r="B213" s="51">
        <f>'Monthly return GPFG'!C213</f>
        <v>42125</v>
      </c>
      <c r="C213" s="49">
        <f>'Monthly return GPFG'!P213</f>
        <v>2.8218650667656747E-2</v>
      </c>
      <c r="E213" s="57">
        <f>(('FX-rates &amp; Forward'!D214)/('FX-rates &amp; Forward'!D213))-1</f>
        <v>3.1701359388275341E-2</v>
      </c>
      <c r="F213" s="57">
        <f>(('FX-rates &amp; Forward'!E214)/('FX-rates &amp; Forward'!E213))-1</f>
        <v>9.8411459257419232E-3</v>
      </c>
      <c r="G213" s="57">
        <f>(('FX-rates &amp; Forward'!F214)/('FX-rates &amp; Forward'!F213))-1</f>
        <v>2.6451183342412588E-2</v>
      </c>
      <c r="H213" s="57">
        <f>(('FX-rates &amp; Forward'!G214)/('FX-rates &amp; Forward'!G213))-1</f>
        <v>-8.4945878698552413E-3</v>
      </c>
      <c r="I213" s="57">
        <f>(('FX-rates &amp; Forward'!H214)/('FX-rates &amp; Forward'!H213))-1</f>
        <v>2.1972988697837481E-2</v>
      </c>
      <c r="J213" s="57">
        <f>(('FX-rates &amp; Forward'!I214)/('FX-rates &amp; Forward'!I213))-1</f>
        <v>5.6117622536833167E-4</v>
      </c>
      <c r="K213" s="57">
        <f>(('FX-rates &amp; Forward'!J214)/('FX-rates &amp; Forward'!J213))-1</f>
        <v>-3.0121493381329856E-3</v>
      </c>
      <c r="M213" s="57">
        <f>('FX-rates &amp; Forward'!D214-'FX-rates &amp; Forward'!M214)/'FX-rates &amp; Forward'!D213</f>
        <v>3.0627184139933296E-2</v>
      </c>
      <c r="N213" s="57">
        <f>('FX-rates &amp; Forward'!E214-'FX-rates &amp; Forward'!N214)/'FX-rates &amp; Forward'!E213</f>
        <v>8.5690034364072475E-3</v>
      </c>
      <c r="O213" s="57">
        <f>('FX-rates &amp; Forward'!F214-'FX-rates &amp; Forward'!O214)/'FX-rates &amp; Forward'!F213</f>
        <v>2.5648462485958909E-2</v>
      </c>
      <c r="P213" s="57">
        <f>('FX-rates &amp; Forward'!G214-'FX-rates &amp; Forward'!P214)/'FX-rates &amp; Forward'!G213</f>
        <v>-9.6594665501684284E-3</v>
      </c>
      <c r="Q213" s="57">
        <f>('FX-rates &amp; Forward'!H214-'FX-rates &amp; Forward'!Q214)/'FX-rates &amp; Forward'!H213</f>
        <v>2.0064925528313775E-2</v>
      </c>
      <c r="R213" s="57">
        <f>('FX-rates &amp; Forward'!I214-'FX-rates &amp; Forward'!R214)/'FX-rates &amp; Forward'!I213</f>
        <v>1.7279527453608373E-5</v>
      </c>
      <c r="S213" s="57">
        <f>('FX-rates &amp; Forward'!J214-'FX-rates &amp; Forward'!S214)/'FX-rates &amp; Forward'!J213</f>
        <v>-2.2197018278194303E-3</v>
      </c>
      <c r="U213" s="57">
        <f>'Interest rate'!M213</f>
        <v>1.1674742711142994E-3</v>
      </c>
      <c r="V213" s="57">
        <f>'Interest rate'!N213</f>
        <v>1.5320417403086317E-4</v>
      </c>
      <c r="W213" s="57">
        <f>'Interest rate'!O213</f>
        <v>-5.7159632973369234E-5</v>
      </c>
      <c r="X213" s="57">
        <f>'Interest rate'!P213</f>
        <v>4.2121447627763153E-4</v>
      </c>
      <c r="Y213" s="57">
        <f>'Interest rate'!Q213</f>
        <v>5.2959571337440892E-5</v>
      </c>
      <c r="Z213" s="57">
        <f>'Interest rate'!R213</f>
        <v>-6.867547139517427E-4</v>
      </c>
      <c r="AA213" s="57">
        <f>'Interest rate'!S213</f>
        <v>7.675845048988883E-4</v>
      </c>
      <c r="AB213" s="57">
        <f>'Interest rate'!T213</f>
        <v>1.9538658918776264E-3</v>
      </c>
      <c r="AD213" s="57">
        <f>Weights!$Z212*Weights!AA212+Weights!$AI212*Weights!AJ212</f>
        <v>0.34093515626776622</v>
      </c>
      <c r="AE213" s="57">
        <f>Weights!$Z212*Weights!AB212+Weights!$AI212*Weights!AK212</f>
        <v>0.17203550980588189</v>
      </c>
      <c r="AF213" s="57">
        <f>Weights!$Z212*Weights!AC212+Weights!$AI212*Weights!AL212</f>
        <v>8.8902569305829848E-2</v>
      </c>
      <c r="AG213" s="57">
        <f>Weights!$Z212*Weights!AD212+Weights!$AI212*Weights!AM212</f>
        <v>7.8428277629512197E-2</v>
      </c>
      <c r="AH213" s="57">
        <f>Weights!$Z212*Weights!AE212+Weights!$AI212*Weights!AN212</f>
        <v>3.7407296600842528E-2</v>
      </c>
      <c r="AI213" s="57">
        <f>Weights!$Z212*Weights!AF212+Weights!$AI212*Weights!AO212</f>
        <v>2.0000030740349735E-2</v>
      </c>
      <c r="AJ213" s="57">
        <f>Weights!Z212*Weights!AG212+Weights!AI212*Weights!AP212</f>
        <v>1.7811368725130325E-2</v>
      </c>
    </row>
    <row r="214" spans="2:36" x14ac:dyDescent="0.25">
      <c r="B214" s="52">
        <f>'Monthly return GPFG'!C214</f>
        <v>42156</v>
      </c>
      <c r="C214" s="50">
        <f>'Monthly return GPFG'!P214</f>
        <v>-9.4501493192013005E-3</v>
      </c>
      <c r="E214" s="58">
        <f>(('FX-rates &amp; Forward'!D215)/('FX-rates &amp; Forward'!D214))-1</f>
        <v>1.0499768387461916E-2</v>
      </c>
      <c r="F214" s="58">
        <f>(('FX-rates &amp; Forward'!E215)/('FX-rates &amp; Forward'!E214))-1</f>
        <v>2.5159590043923874E-2</v>
      </c>
      <c r="G214" s="58">
        <f>(('FX-rates &amp; Forward'!F215)/('FX-rates &amp; Forward'!F214))-1</f>
        <v>3.9121864101224979E-2</v>
      </c>
      <c r="H214" s="58">
        <f>(('FX-rates &amp; Forward'!G215)/('FX-rates &amp; Forward'!G214))-1</f>
        <v>2.5174623979028921E-2</v>
      </c>
      <c r="I214" s="58">
        <f>(('FX-rates &amp; Forward'!H215)/('FX-rates &amp; Forward'!H214))-1</f>
        <v>1.640098841998161E-2</v>
      </c>
      <c r="J214" s="58">
        <f>(('FX-rates &amp; Forward'!I215)/('FX-rates &amp; Forward'!I214))-1</f>
        <v>7.5956669444265934E-3</v>
      </c>
      <c r="K214" s="58">
        <f>(('FX-rates &amp; Forward'!J215)/('FX-rates &amp; Forward'!J214))-1</f>
        <v>1.9175000084204363E-2</v>
      </c>
      <c r="M214" s="58">
        <f>('FX-rates &amp; Forward'!D215-'FX-rates &amp; Forward'!M215)/'FX-rates &amp; Forward'!D214</f>
        <v>9.4856536569881932E-3</v>
      </c>
      <c r="N214" s="58">
        <f>('FX-rates &amp; Forward'!E215-'FX-rates &amp; Forward'!N215)/'FX-rates &amp; Forward'!E214</f>
        <v>2.3934886136210278E-2</v>
      </c>
      <c r="O214" s="58">
        <f>('FX-rates &amp; Forward'!F215-'FX-rates &amp; Forward'!O215)/'FX-rates &amp; Forward'!F214</f>
        <v>3.8375918509469996E-2</v>
      </c>
      <c r="P214" s="58">
        <f>('FX-rates &amp; Forward'!G215-'FX-rates &amp; Forward'!P215)/'FX-rates &amp; Forward'!G214</f>
        <v>2.4060168300347216E-2</v>
      </c>
      <c r="Q214" s="58">
        <f>('FX-rates &amp; Forward'!H215-'FX-rates &amp; Forward'!Q215)/'FX-rates &amp; Forward'!H214</f>
        <v>1.4545485159304631E-2</v>
      </c>
      <c r="R214" s="58">
        <f>('FX-rates &amp; Forward'!I215-'FX-rates &amp; Forward'!R215)/'FX-rates &amp; Forward'!I214</f>
        <v>7.1960838919707115E-3</v>
      </c>
      <c r="S214" s="58">
        <f>('FX-rates &amp; Forward'!J215-'FX-rates &amp; Forward'!S215)/'FX-rates &amp; Forward'!J214</f>
        <v>1.9959858197470003E-2</v>
      </c>
      <c r="U214" s="58">
        <f>'Interest rate'!M214</f>
        <v>1.011025725442094E-3</v>
      </c>
      <c r="V214" s="58">
        <f>'Interest rate'!N214</f>
        <v>1.5528397587338816E-4</v>
      </c>
      <c r="W214" s="58">
        <f>'Interest rate'!O214</f>
        <v>-6.7283226429015741E-5</v>
      </c>
      <c r="X214" s="58">
        <f>'Interest rate'!P214</f>
        <v>4.2225132279360977E-4</v>
      </c>
      <c r="Y214" s="58">
        <f>'Interest rate'!Q214</f>
        <v>4.8795235840337625E-5</v>
      </c>
      <c r="Z214" s="58">
        <f>'Interest rate'!R214</f>
        <v>-6.9599138412035355E-4</v>
      </c>
      <c r="AA214" s="58">
        <f>'Interest rate'!S214</f>
        <v>6.9731937515871145E-4</v>
      </c>
      <c r="AB214" s="58">
        <f>'Interest rate'!T214</f>
        <v>1.9049148747345424E-3</v>
      </c>
      <c r="AD214" s="58">
        <f>Weights!$Z213*Weights!AA213+Weights!$AI213*Weights!AJ213</f>
        <v>0.34093515626776622</v>
      </c>
      <c r="AE214" s="58">
        <f>Weights!$Z213*Weights!AB213+Weights!$AI213*Weights!AK213</f>
        <v>0.17203550980588189</v>
      </c>
      <c r="AF214" s="58">
        <f>Weights!$Z213*Weights!AC213+Weights!$AI213*Weights!AL213</f>
        <v>8.8902569305829848E-2</v>
      </c>
      <c r="AG214" s="58">
        <f>Weights!$Z213*Weights!AD213+Weights!$AI213*Weights!AM213</f>
        <v>7.8428277629512197E-2</v>
      </c>
      <c r="AH214" s="58">
        <f>Weights!$Z213*Weights!AE213+Weights!$AI213*Weights!AN213</f>
        <v>3.7407296600842528E-2</v>
      </c>
      <c r="AI214" s="58">
        <f>Weights!$Z213*Weights!AF213+Weights!$AI213*Weights!AO213</f>
        <v>2.0000030740349735E-2</v>
      </c>
      <c r="AJ214" s="58">
        <f>Weights!Z213*Weights!AG213+Weights!AI213*Weights!AP213</f>
        <v>1.7811368725130325E-2</v>
      </c>
    </row>
    <row r="215" spans="2:36" x14ac:dyDescent="0.25">
      <c r="B215" s="51">
        <f>'Monthly return GPFG'!C215</f>
        <v>42186</v>
      </c>
      <c r="C215" s="49">
        <f>'Monthly return GPFG'!P215</f>
        <v>3.6006647227010906E-2</v>
      </c>
      <c r="E215" s="57">
        <f>(('FX-rates &amp; Forward'!D216)/('FX-rates &amp; Forward'!D215))-1</f>
        <v>4.1944684969184687E-2</v>
      </c>
      <c r="F215" s="57">
        <f>(('FX-rates &amp; Forward'!E216)/('FX-rates &amp; Forward'!E215))-1</f>
        <v>2.7158575460164869E-2</v>
      </c>
      <c r="G215" s="57">
        <f>(('FX-rates &amp; Forward'!F216)/('FX-rates &amp; Forward'!F215))-1</f>
        <v>3.5630320226996304E-2</v>
      </c>
      <c r="H215" s="57">
        <f>(('FX-rates &amp; Forward'!G216)/('FX-rates &amp; Forward'!G215))-1</f>
        <v>2.9545667155196575E-2</v>
      </c>
      <c r="I215" s="57">
        <f>(('FX-rates &amp; Forward'!H216)/('FX-rates &amp; Forward'!H215))-1</f>
        <v>7.0790132284590523E-3</v>
      </c>
      <c r="J215" s="57">
        <f>(('FX-rates &amp; Forward'!I216)/('FX-rates &amp; Forward'!I215))-1</f>
        <v>-6.2820064251406516E-3</v>
      </c>
      <c r="K215" s="57">
        <f>(('FX-rates &amp; Forward'!J216)/('FX-rates &amp; Forward'!J215))-1</f>
        <v>-1.337783799861203E-2</v>
      </c>
      <c r="M215" s="57">
        <f>('FX-rates &amp; Forward'!D216-'FX-rates &amp; Forward'!M216)/'FX-rates &amp; Forward'!D215</f>
        <v>4.1089076081965638E-2</v>
      </c>
      <c r="N215" s="57">
        <f>('FX-rates &amp; Forward'!E216-'FX-rates &amp; Forward'!N216)/'FX-rates &amp; Forward'!E215</f>
        <v>2.6080193951306389E-2</v>
      </c>
      <c r="O215" s="57">
        <f>('FX-rates &amp; Forward'!F216-'FX-rates &amp; Forward'!O216)/'FX-rates &amp; Forward'!F215</f>
        <v>3.5041794330186102E-2</v>
      </c>
      <c r="P215" s="57">
        <f>('FX-rates &amp; Forward'!G216-'FX-rates &amp; Forward'!P216)/'FX-rates &amp; Forward'!G215</f>
        <v>2.8583483615567437E-2</v>
      </c>
      <c r="Q215" s="57">
        <f>('FX-rates &amp; Forward'!H216-'FX-rates &amp; Forward'!Q216)/'FX-rates &amp; Forward'!H215</f>
        <v>5.3708072222339838E-3</v>
      </c>
      <c r="R215" s="57">
        <f>('FX-rates &amp; Forward'!I216-'FX-rates &amp; Forward'!R216)/'FX-rates &amp; Forward'!I215</f>
        <v>-6.5954941743426761E-3</v>
      </c>
      <c r="S215" s="57">
        <f>('FX-rates &amp; Forward'!J216-'FX-rates &amp; Forward'!S216)/'FX-rates &amp; Forward'!J215</f>
        <v>-1.2485648394567315E-2</v>
      </c>
      <c r="U215" s="57">
        <f>'Interest rate'!M215</f>
        <v>9.6156499194655076E-4</v>
      </c>
      <c r="V215" s="57">
        <f>'Interest rate'!N215</f>
        <v>1.5965140489537788E-4</v>
      </c>
      <c r="W215" s="57">
        <f>'Interest rate'!O215</f>
        <v>-7.4438802016407735E-5</v>
      </c>
      <c r="X215" s="57">
        <f>'Interest rate'!P215</f>
        <v>4.216292163026214E-4</v>
      </c>
      <c r="Y215" s="57">
        <f>'Interest rate'!Q215</f>
        <v>4.7012841954519047E-5</v>
      </c>
      <c r="Z215" s="57">
        <f>'Interest rate'!R215</f>
        <v>-6.5821094209750353E-4</v>
      </c>
      <c r="AA215" s="57">
        <f>'Interest rate'!S215</f>
        <v>3.3272377940973819E-4</v>
      </c>
      <c r="AB215" s="57">
        <f>'Interest rate'!T215</f>
        <v>1.913075204727166E-3</v>
      </c>
      <c r="AD215" s="57">
        <f>Weights!$Z214*Weights!AA214+Weights!$AI214*Weights!AJ214</f>
        <v>0.34093515626776622</v>
      </c>
      <c r="AE215" s="57">
        <f>Weights!$Z214*Weights!AB214+Weights!$AI214*Weights!AK214</f>
        <v>0.17203550980588189</v>
      </c>
      <c r="AF215" s="57">
        <f>Weights!$Z214*Weights!AC214+Weights!$AI214*Weights!AL214</f>
        <v>8.8902569305829848E-2</v>
      </c>
      <c r="AG215" s="57">
        <f>Weights!$Z214*Weights!AD214+Weights!$AI214*Weights!AM214</f>
        <v>7.8428277629512197E-2</v>
      </c>
      <c r="AH215" s="57">
        <f>Weights!$Z214*Weights!AE214+Weights!$AI214*Weights!AN214</f>
        <v>3.7407296600842528E-2</v>
      </c>
      <c r="AI215" s="57">
        <f>Weights!$Z214*Weights!AF214+Weights!$AI214*Weights!AO214</f>
        <v>2.0000030740349735E-2</v>
      </c>
      <c r="AJ215" s="57">
        <f>Weights!Z214*Weights!AG214+Weights!AI214*Weights!AP214</f>
        <v>1.7811368725130325E-2</v>
      </c>
    </row>
    <row r="216" spans="2:36" x14ac:dyDescent="0.25">
      <c r="B216" s="52">
        <f>'Monthly return GPFG'!C216</f>
        <v>42217</v>
      </c>
      <c r="C216" s="50">
        <f>'Monthly return GPFG'!P216</f>
        <v>-1.6409665794001049E-2</v>
      </c>
      <c r="E216" s="58">
        <f>(('FX-rates &amp; Forward'!D217)/('FX-rates &amp; Forward'!D216))-1</f>
        <v>1.1891085962896675E-2</v>
      </c>
      <c r="F216" s="58">
        <f>(('FX-rates &amp; Forward'!E217)/('FX-rates &amp; Forward'!E216))-1</f>
        <v>3.2614015572858701E-2</v>
      </c>
      <c r="G216" s="58">
        <f>(('FX-rates &amp; Forward'!F217)/('FX-rates &amp; Forward'!F216))-1</f>
        <v>-5.3622450976554825E-3</v>
      </c>
      <c r="H216" s="58">
        <f>(('FX-rates &amp; Forward'!G217)/('FX-rates &amp; Forward'!G216))-1</f>
        <v>3.4376751018430296E-2</v>
      </c>
      <c r="I216" s="58">
        <f>(('FX-rates &amp; Forward'!H217)/('FX-rates &amp; Forward'!H216))-1</f>
        <v>1.302896904288553E-2</v>
      </c>
      <c r="J216" s="58">
        <f>(('FX-rates &amp; Forward'!I217)/('FX-rates &amp; Forward'!I216))-1</f>
        <v>8.642350719395564E-3</v>
      </c>
      <c r="K216" s="58">
        <f>(('FX-rates &amp; Forward'!J217)/('FX-rates &amp; Forward'!J216))-1</f>
        <v>-1.3559231196950572E-2</v>
      </c>
      <c r="M216" s="58">
        <f>('FX-rates &amp; Forward'!D217-'FX-rates &amp; Forward'!M217)/'FX-rates &amp; Forward'!D216</f>
        <v>1.108930038203999E-2</v>
      </c>
      <c r="N216" s="58">
        <f>('FX-rates &amp; Forward'!E217-'FX-rates &amp; Forward'!N217)/'FX-rates &amp; Forward'!E216</f>
        <v>3.1577934654273332E-2</v>
      </c>
      <c r="O216" s="58">
        <f>('FX-rates &amp; Forward'!F217-'FX-rates &amp; Forward'!O217)/'FX-rates &amp; Forward'!F216</f>
        <v>-5.9019533165460035E-3</v>
      </c>
      <c r="P216" s="58">
        <f>('FX-rates &amp; Forward'!G217-'FX-rates &amp; Forward'!P217)/'FX-rates &amp; Forward'!G216</f>
        <v>3.3462241862112704E-2</v>
      </c>
      <c r="Q216" s="58">
        <f>('FX-rates &amp; Forward'!H217-'FX-rates &amp; Forward'!Q217)/'FX-rates &amp; Forward'!H216</f>
        <v>1.1408126252381072E-2</v>
      </c>
      <c r="R216" s="58">
        <f>('FX-rates &amp; Forward'!I217-'FX-rates &amp; Forward'!R217)/'FX-rates &amp; Forward'!I216</f>
        <v>8.0137186676909385E-3</v>
      </c>
      <c r="S216" s="58">
        <f>('FX-rates &amp; Forward'!J217-'FX-rates &amp; Forward'!S217)/'FX-rates &amp; Forward'!J216</f>
        <v>-1.2609537819023285E-2</v>
      </c>
      <c r="U216" s="58">
        <f>'Interest rate'!M216</f>
        <v>9.4507210478567139E-4</v>
      </c>
      <c r="V216" s="58">
        <f>'Interest rate'!N216</f>
        <v>1.6530795352776018E-4</v>
      </c>
      <c r="W216" s="58">
        <f>'Interest rate'!O216</f>
        <v>-8.7542137645058027E-5</v>
      </c>
      <c r="X216" s="58">
        <f>'Interest rate'!P216</f>
        <v>4.2069190115356925E-4</v>
      </c>
      <c r="Y216" s="58">
        <f>'Interest rate'!Q216</f>
        <v>4.4155941478773997E-5</v>
      </c>
      <c r="Z216" s="58">
        <f>'Interest rate'!R216</f>
        <v>-6.5317473671000492E-4</v>
      </c>
      <c r="AA216" s="58">
        <f>'Interest rate'!S216</f>
        <v>3.7837823716224683E-4</v>
      </c>
      <c r="AB216" s="58">
        <f>'Interest rate'!T216</f>
        <v>1.921234803683225E-3</v>
      </c>
      <c r="AD216" s="58">
        <f>Weights!$Z215*Weights!AA215+Weights!$AI215*Weights!AJ215</f>
        <v>0.34093515626776622</v>
      </c>
      <c r="AE216" s="58">
        <f>Weights!$Z215*Weights!AB215+Weights!$AI215*Weights!AK215</f>
        <v>0.17203550980588189</v>
      </c>
      <c r="AF216" s="58">
        <f>Weights!$Z215*Weights!AC215+Weights!$AI215*Weights!AL215</f>
        <v>8.8902569305829848E-2</v>
      </c>
      <c r="AG216" s="58">
        <f>Weights!$Z215*Weights!AD215+Weights!$AI215*Weights!AM215</f>
        <v>7.8428277629512197E-2</v>
      </c>
      <c r="AH216" s="58">
        <f>Weights!$Z215*Weights!AE215+Weights!$AI215*Weights!AN215</f>
        <v>3.7407296600842528E-2</v>
      </c>
      <c r="AI216" s="58">
        <f>Weights!$Z215*Weights!AF215+Weights!$AI215*Weights!AO215</f>
        <v>2.0000030740349735E-2</v>
      </c>
      <c r="AJ216" s="58">
        <f>Weights!Z215*Weights!AG215+Weights!AI215*Weights!AP215</f>
        <v>1.7811368725130325E-2</v>
      </c>
    </row>
    <row r="217" spans="2:36" x14ac:dyDescent="0.25">
      <c r="B217" s="51">
        <f>'Monthly return GPFG'!C217</f>
        <v>42248</v>
      </c>
      <c r="C217" s="49">
        <f>'Monthly return GPFG'!P217</f>
        <v>-8.2566649843667204E-3</v>
      </c>
      <c r="E217" s="57">
        <f>(('FX-rates &amp; Forward'!D218)/('FX-rates &amp; Forward'!D217))-1</f>
        <v>2.8454449932970194E-2</v>
      </c>
      <c r="F217" s="57">
        <f>(('FX-rates &amp; Forward'!E218)/('FX-rates &amp; Forward'!E217))-1</f>
        <v>2.5174508790072325E-2</v>
      </c>
      <c r="G217" s="57">
        <f>(('FX-rates &amp; Forward'!F218)/('FX-rates &amp; Forward'!F217))-1</f>
        <v>1.3568392885251024E-2</v>
      </c>
      <c r="H217" s="57">
        <f>(('FX-rates &amp; Forward'!G218)/('FX-rates &amp; Forward'!G217))-1</f>
        <v>3.9866477314319804E-2</v>
      </c>
      <c r="I217" s="57">
        <f>(('FX-rates &amp; Forward'!H218)/('FX-rates &amp; Forward'!H217))-1</f>
        <v>2.199637871619653E-2</v>
      </c>
      <c r="J217" s="57">
        <f>(('FX-rates &amp; Forward'!I218)/('FX-rates &amp; Forward'!I217))-1</f>
        <v>1.4883455246497368E-2</v>
      </c>
      <c r="K217" s="57">
        <f>(('FX-rates &amp; Forward'!J218)/('FX-rates &amp; Forward'!J217))-1</f>
        <v>1.4535100884907726E-2</v>
      </c>
      <c r="M217" s="57">
        <f>('FX-rates &amp; Forward'!D218-'FX-rates &amp; Forward'!M218)/'FX-rates &amp; Forward'!D217</f>
        <v>2.7674814661623311E-2</v>
      </c>
      <c r="N217" s="57">
        <f>('FX-rates &amp; Forward'!E218-'FX-rates &amp; Forward'!N218)/'FX-rates &amp; Forward'!E217</f>
        <v>2.4141804142469019E-2</v>
      </c>
      <c r="O217" s="57">
        <f>('FX-rates &amp; Forward'!F218-'FX-rates &amp; Forward'!O218)/'FX-rates &amp; Forward'!F217</f>
        <v>1.3044233191357054E-2</v>
      </c>
      <c r="P217" s="57">
        <f>('FX-rates &amp; Forward'!G218-'FX-rates &amp; Forward'!P218)/'FX-rates &amp; Forward'!G217</f>
        <v>3.8965600930057756E-2</v>
      </c>
      <c r="Q217" s="57">
        <f>('FX-rates &amp; Forward'!H218-'FX-rates &amp; Forward'!Q218)/'FX-rates &amp; Forward'!H217</f>
        <v>2.0397087257923583E-2</v>
      </c>
      <c r="R217" s="57">
        <f>('FX-rates &amp; Forward'!I218-'FX-rates &amp; Forward'!R218)/'FX-rates &amp; Forward'!I217</f>
        <v>1.431697572239761E-2</v>
      </c>
      <c r="S217" s="57">
        <f>('FX-rates &amp; Forward'!J218-'FX-rates &amp; Forward'!S218)/'FX-rates &amp; Forward'!J217</f>
        <v>1.550939174230101E-2</v>
      </c>
      <c r="U217" s="57">
        <f>'Interest rate'!M217</f>
        <v>8.295381143461622E-4</v>
      </c>
      <c r="V217" s="57">
        <f>'Interest rate'!N217</f>
        <v>1.6069123802808782E-4</v>
      </c>
      <c r="W217" s="57">
        <f>'Interest rate'!O217</f>
        <v>-9.9462725884125192E-5</v>
      </c>
      <c r="X217" s="57">
        <f>'Interest rate'!P217</f>
        <v>4.2250845890046129E-4</v>
      </c>
      <c r="Y217" s="57">
        <f>'Interest rate'!Q217</f>
        <v>3.2135986089310009E-5</v>
      </c>
      <c r="Z217" s="57">
        <f>'Interest rate'!R217</f>
        <v>-6.6240799319405852E-4</v>
      </c>
      <c r="AA217" s="57">
        <f>'Interest rate'!S217</f>
        <v>4.488900773715887E-4</v>
      </c>
      <c r="AB217" s="57">
        <f>'Interest rate'!T217</f>
        <v>1.8314389855391688E-3</v>
      </c>
      <c r="AD217" s="57">
        <f>Weights!$Z216*Weights!AA216+Weights!$AI216*Weights!AJ216</f>
        <v>0.34093515626776622</v>
      </c>
      <c r="AE217" s="57">
        <f>Weights!$Z216*Weights!AB216+Weights!$AI216*Weights!AK216</f>
        <v>0.17203550980588189</v>
      </c>
      <c r="AF217" s="57">
        <f>Weights!$Z216*Weights!AC216+Weights!$AI216*Weights!AL216</f>
        <v>8.8902569305829848E-2</v>
      </c>
      <c r="AG217" s="57">
        <f>Weights!$Z216*Weights!AD216+Weights!$AI216*Weights!AM216</f>
        <v>7.8428277629512197E-2</v>
      </c>
      <c r="AH217" s="57">
        <f>Weights!$Z216*Weights!AE216+Weights!$AI216*Weights!AN216</f>
        <v>3.7407296600842528E-2</v>
      </c>
      <c r="AI217" s="57">
        <f>Weights!$Z216*Weights!AF216+Weights!$AI216*Weights!AO216</f>
        <v>2.0000030740349735E-2</v>
      </c>
      <c r="AJ217" s="57">
        <f>Weights!Z216*Weights!AG216+Weights!AI216*Weights!AP216</f>
        <v>1.7811368725130325E-2</v>
      </c>
    </row>
    <row r="218" spans="2:36" x14ac:dyDescent="0.25">
      <c r="B218" s="52">
        <f>'Monthly return GPFG'!C218</f>
        <v>42308</v>
      </c>
      <c r="C218" s="50">
        <f>'Monthly return GPFG'!P218</f>
        <v>3.9585184807813943E-2</v>
      </c>
      <c r="E218" s="58">
        <f>(('FX-rates &amp; Forward'!D219)/('FX-rates &amp; Forward'!D218))-1</f>
        <v>-3.5229874933943028E-3</v>
      </c>
      <c r="F218" s="58">
        <f>(('FX-rates &amp; Forward'!E219)/('FX-rates &amp; Forward'!E218))-1</f>
        <v>-1.8714077062909062E-2</v>
      </c>
      <c r="G218" s="58">
        <f>(('FX-rates &amp; Forward'!F219)/('FX-rates &amp; Forward'!F218))-1</f>
        <v>1.6733445148465753E-2</v>
      </c>
      <c r="H218" s="58">
        <f>(('FX-rates &amp; Forward'!G219)/('FX-rates &amp; Forward'!G218))-1</f>
        <v>-9.4894827246360114E-3</v>
      </c>
      <c r="I218" s="58">
        <f>(('FX-rates &amp; Forward'!H219)/('FX-rates &amp; Forward'!H218))-1</f>
        <v>-1.8208211411850805E-2</v>
      </c>
      <c r="J218" s="58">
        <f>(('FX-rates &amp; Forward'!I219)/('FX-rates &amp; Forward'!I218))-1</f>
        <v>1.4149247197511094E-2</v>
      </c>
      <c r="K218" s="58">
        <f>(('FX-rates &amp; Forward'!J219)/('FX-rates &amp; Forward'!J218))-1</f>
        <v>1.3615619806911283E-2</v>
      </c>
      <c r="M218" s="58">
        <f>('FX-rates &amp; Forward'!D219-'FX-rates &amp; Forward'!M219)/'FX-rates &amp; Forward'!D218</f>
        <v>-4.191726909147645E-3</v>
      </c>
      <c r="N218" s="58">
        <f>('FX-rates &amp; Forward'!E219-'FX-rates &amp; Forward'!N219)/'FX-rates &amp; Forward'!E218</f>
        <v>-1.9643170313286544E-2</v>
      </c>
      <c r="O218" s="58">
        <f>('FX-rates &amp; Forward'!F219-'FX-rates &amp; Forward'!O219)/'FX-rates &amp; Forward'!F218</f>
        <v>1.632658739386288E-2</v>
      </c>
      <c r="P218" s="58">
        <f>('FX-rates &amp; Forward'!G219-'FX-rates &amp; Forward'!P219)/'FX-rates &amp; Forward'!G218</f>
        <v>-1.0286859228412529E-2</v>
      </c>
      <c r="Q218" s="58">
        <f>('FX-rates &amp; Forward'!H219-'FX-rates &amp; Forward'!Q219)/'FX-rates &amp; Forward'!H218</f>
        <v>-1.9701146451494501E-2</v>
      </c>
      <c r="R218" s="58">
        <f>('FX-rates &amp; Forward'!I219-'FX-rates &amp; Forward'!R219)/'FX-rates &amp; Forward'!I218</f>
        <v>1.3768769952996186E-2</v>
      </c>
      <c r="S218" s="58">
        <f>('FX-rates &amp; Forward'!J219-'FX-rates &amp; Forward'!S219)/'FX-rates &amp; Forward'!J218</f>
        <v>1.4615689112190255E-2</v>
      </c>
      <c r="U218" s="58">
        <f>'Interest rate'!M218</f>
        <v>7.9650143933562845E-4</v>
      </c>
      <c r="V218" s="58">
        <f>'Interest rate'!N218</f>
        <v>1.5985937247320336E-4</v>
      </c>
      <c r="W218" s="58">
        <f>'Interest rate'!O218</f>
        <v>-1.1137653403825443E-4</v>
      </c>
      <c r="X218" s="58">
        <f>'Interest rate'!P218</f>
        <v>4.2458211060858453E-4</v>
      </c>
      <c r="Y218" s="58">
        <f>'Interest rate'!Q218</f>
        <v>4.1182337469081176E-5</v>
      </c>
      <c r="Z218" s="58">
        <f>'Interest rate'!R218</f>
        <v>-6.4729951658770712E-4</v>
      </c>
      <c r="AA218" s="58">
        <f>'Interest rate'!S218</f>
        <v>4.074191453755649E-4</v>
      </c>
      <c r="AB218" s="58">
        <f>'Interest rate'!T218</f>
        <v>1.7579037712718293E-3</v>
      </c>
      <c r="AD218" s="58">
        <f>Weights!$Z217*Weights!AA217+Weights!$AI217*Weights!AJ217</f>
        <v>0.34093515626776622</v>
      </c>
      <c r="AE218" s="58">
        <f>Weights!$Z217*Weights!AB217+Weights!$AI217*Weights!AK217</f>
        <v>0.17203550980588189</v>
      </c>
      <c r="AF218" s="58">
        <f>Weights!$Z217*Weights!AC217+Weights!$AI217*Weights!AL217</f>
        <v>8.8902569305829848E-2</v>
      </c>
      <c r="AG218" s="58">
        <f>Weights!$Z217*Weights!AD217+Weights!$AI217*Weights!AM217</f>
        <v>7.8428277629512197E-2</v>
      </c>
      <c r="AH218" s="58">
        <f>Weights!$Z217*Weights!AE217+Weights!$AI217*Weights!AN217</f>
        <v>3.7407296600842528E-2</v>
      </c>
      <c r="AI218" s="58">
        <f>Weights!$Z217*Weights!AF217+Weights!$AI217*Weights!AO217</f>
        <v>2.0000030740349735E-2</v>
      </c>
      <c r="AJ218" s="58">
        <f>Weights!Z217*Weights!AG217+Weights!AI217*Weights!AP217</f>
        <v>1.7811368725130325E-2</v>
      </c>
    </row>
    <row r="219" spans="2:36" x14ac:dyDescent="0.25">
      <c r="B219" s="51">
        <f>'Monthly return GPFG'!C219</f>
        <v>42338</v>
      </c>
      <c r="C219" s="49">
        <f>'Monthly return GPFG'!P219</f>
        <v>1.2922088792680371E-2</v>
      </c>
      <c r="E219" s="57">
        <f>(('FX-rates &amp; Forward'!D220)/('FX-rates &amp; Forward'!D219))-1</f>
        <v>2.5030935124624509E-2</v>
      </c>
      <c r="F219" s="57">
        <f>(('FX-rates &amp; Forward'!E220)/('FX-rates &amp; Forward'!E219))-1</f>
        <v>-1.6040604788623902E-2</v>
      </c>
      <c r="G219" s="57">
        <f>(('FX-rates &amp; Forward'!F220)/('FX-rates &amp; Forward'!F219))-1</f>
        <v>4.582286408183478E-5</v>
      </c>
      <c r="H219" s="57">
        <f>(('FX-rates &amp; Forward'!G220)/('FX-rates &amp; Forward'!G219))-1</f>
        <v>3.7241300886967643E-3</v>
      </c>
      <c r="I219" s="57">
        <f>(('FX-rates &amp; Forward'!H220)/('FX-rates &amp; Forward'!H219))-1</f>
        <v>-1.6147622096746028E-2</v>
      </c>
      <c r="J219" s="57">
        <f>(('FX-rates &amp; Forward'!I220)/('FX-rates &amp; Forward'!I219))-1</f>
        <v>3.5611876792154273E-3</v>
      </c>
      <c r="K219" s="57">
        <f>(('FX-rates &amp; Forward'!J220)/('FX-rates &amp; Forward'!J219))-1</f>
        <v>3.8153495628916012E-2</v>
      </c>
      <c r="M219" s="57">
        <f>('FX-rates &amp; Forward'!D220-'FX-rates &amp; Forward'!M220)/'FX-rates &amp; Forward'!D219</f>
        <v>2.4394394814696629E-2</v>
      </c>
      <c r="N219" s="57">
        <f>('FX-rates &amp; Forward'!E220-'FX-rates &amp; Forward'!N220)/'FX-rates &amp; Forward'!E219</f>
        <v>-1.6948583889562951E-2</v>
      </c>
      <c r="O219" s="57">
        <f>('FX-rates &amp; Forward'!F220-'FX-rates &amp; Forward'!O220)/'FX-rates &amp; Forward'!F219</f>
        <v>-3.2593862136916051E-4</v>
      </c>
      <c r="P219" s="57">
        <f>('FX-rates &amp; Forward'!G220-'FX-rates &amp; Forward'!P220)/'FX-rates &amp; Forward'!G219</f>
        <v>2.96884209135541E-3</v>
      </c>
      <c r="Q219" s="57">
        <f>('FX-rates &amp; Forward'!H220-'FX-rates &amp; Forward'!Q220)/'FX-rates &amp; Forward'!H219</f>
        <v>-1.7592358229669851E-2</v>
      </c>
      <c r="R219" s="57">
        <f>('FX-rates &amp; Forward'!I220-'FX-rates &amp; Forward'!R220)/'FX-rates &amp; Forward'!I219</f>
        <v>3.172263840273506E-3</v>
      </c>
      <c r="S219" s="57">
        <f>('FX-rates &amp; Forward'!J220-'FX-rates &amp; Forward'!S220)/'FX-rates &amp; Forward'!J219</f>
        <v>3.9113210873803907E-2</v>
      </c>
      <c r="U219" s="57">
        <f>'Interest rate'!M219</f>
        <v>1.0769315803607071E-3</v>
      </c>
      <c r="V219" s="57">
        <f>'Interest rate'!N219</f>
        <v>2.0227481514778489E-4</v>
      </c>
      <c r="W219" s="57">
        <f>'Interest rate'!O219</f>
        <v>-1.3819665903525014E-4</v>
      </c>
      <c r="X219" s="57">
        <f>'Interest rate'!P219</f>
        <v>4.1861816074351132E-4</v>
      </c>
      <c r="Y219" s="57">
        <f>'Interest rate'!Q219</f>
        <v>3.1544526610138846E-5</v>
      </c>
      <c r="Z219" s="57">
        <f>'Interest rate'!R219</f>
        <v>-7.0942821741815099E-4</v>
      </c>
      <c r="AA219" s="57">
        <f>'Interest rate'!S219</f>
        <v>8.1302127632687515E-4</v>
      </c>
      <c r="AB219" s="57">
        <f>'Interest rate'!T219</f>
        <v>2.3282856950768149E-3</v>
      </c>
      <c r="AD219" s="57">
        <f>Weights!$Z218*Weights!AA218+Weights!$AI218*Weights!AJ218</f>
        <v>0.34093515626776622</v>
      </c>
      <c r="AE219" s="57">
        <f>Weights!$Z218*Weights!AB218+Weights!$AI218*Weights!AK218</f>
        <v>0.17203550980588189</v>
      </c>
      <c r="AF219" s="57">
        <f>Weights!$Z218*Weights!AC218+Weights!$AI218*Weights!AL218</f>
        <v>8.8902569305829848E-2</v>
      </c>
      <c r="AG219" s="57">
        <f>Weights!$Z218*Weights!AD218+Weights!$AI218*Weights!AM218</f>
        <v>7.8428277629512197E-2</v>
      </c>
      <c r="AH219" s="57">
        <f>Weights!$Z218*Weights!AE218+Weights!$AI218*Weights!AN218</f>
        <v>3.7407296600842528E-2</v>
      </c>
      <c r="AI219" s="57">
        <f>Weights!$Z218*Weights!AF218+Weights!$AI218*Weights!AO218</f>
        <v>2.0000030740349735E-2</v>
      </c>
      <c r="AJ219" s="57">
        <f>Weights!Z218*Weights!AG218+Weights!AI218*Weights!AP218</f>
        <v>1.7811368725130325E-2</v>
      </c>
    </row>
    <row r="220" spans="2:36" x14ac:dyDescent="0.25">
      <c r="B220" s="53">
        <f>'Monthly return GPFG'!C220</f>
        <v>42369</v>
      </c>
      <c r="C220" s="54">
        <f>'Monthly return GPFG'!P220</f>
        <v>7.4984821923604929E-3</v>
      </c>
      <c r="E220" s="59">
        <f>(('FX-rates &amp; Forward'!D221)/('FX-rates &amp; Forward'!D220))-1</f>
        <v>1.6693684682509424E-2</v>
      </c>
      <c r="F220" s="59">
        <f>(('FX-rates &amp; Forward'!E221)/('FX-rates &amp; Forward'!E220))-1</f>
        <v>4.5543584720861841E-2</v>
      </c>
      <c r="G220" s="59">
        <f>(('FX-rates &amp; Forward'!F221)/('FX-rates &amp; Forward'!F220))-1</f>
        <v>-4.2995150635762869E-3</v>
      </c>
      <c r="H220" s="59">
        <f>(('FX-rates &amp; Forward'!G221)/('FX-rates &amp; Forward'!G220))-1</f>
        <v>4.2017163735236895E-2</v>
      </c>
      <c r="I220" s="59">
        <f>(('FX-rates &amp; Forward'!H221)/('FX-rates &amp; Forward'!H220))-1</f>
        <v>4.6610971742320206E-2</v>
      </c>
      <c r="J220" s="59">
        <f>(('FX-rates &amp; Forward'!I221)/('FX-rates &amp; Forward'!I220))-1</f>
        <v>-1.8833433184324844E-2</v>
      </c>
      <c r="K220" s="59">
        <f>(('FX-rates &amp; Forward'!J221)/('FX-rates &amp; Forward'!J220))-1</f>
        <v>2.4993877168039136E-2</v>
      </c>
      <c r="M220" s="59">
        <f>('FX-rates &amp; Forward'!D221-'FX-rates &amp; Forward'!M221)/'FX-rates &amp; Forward'!D220</f>
        <v>1.5819204802552663E-2</v>
      </c>
      <c r="N220" s="59">
        <f>('FX-rates &amp; Forward'!E221-'FX-rates &amp; Forward'!N221)/'FX-rates &amp; Forward'!E220</f>
        <v>4.4328288531592999E-2</v>
      </c>
      <c r="O220" s="59">
        <f>('FX-rates &amp; Forward'!F221-'FX-rates &amp; Forward'!O221)/'FX-rates &amp; Forward'!F220</f>
        <v>-4.9575530165559666E-3</v>
      </c>
      <c r="P220" s="59">
        <f>('FX-rates &amp; Forward'!G221-'FX-rates &amp; Forward'!P221)/'FX-rates &amp; Forward'!G220</f>
        <v>4.0971809656685752E-2</v>
      </c>
      <c r="Q220" s="59">
        <f>('FX-rates &amp; Forward'!H221-'FX-rates &amp; Forward'!Q221)/'FX-rates &amp; Forward'!H220</f>
        <v>4.4823343750802103E-2</v>
      </c>
      <c r="R220" s="59">
        <f>('FX-rates &amp; Forward'!I221-'FX-rates &amp; Forward'!R221)/'FX-rates &amp; Forward'!I220</f>
        <v>-1.9097129097970428E-2</v>
      </c>
      <c r="S220" s="59">
        <f>('FX-rates &amp; Forward'!J221-'FX-rates &amp; Forward'!S221)/'FX-rates &amp; Forward'!J220</f>
        <v>2.6242324540596777E-2</v>
      </c>
      <c r="U220" s="59">
        <f>'Interest rate'!M220</f>
        <v>8.6256279802077174E-4</v>
      </c>
      <c r="V220" s="59">
        <f>'Interest rate'!N220</f>
        <v>3.5721402013089154E-4</v>
      </c>
      <c r="W220" s="59">
        <f>'Interest rate'!O220</f>
        <v>-1.7040127726453136E-4</v>
      </c>
      <c r="X220" s="59">
        <f>'Interest rate'!P220</f>
        <v>4.1836101363745826E-4</v>
      </c>
      <c r="Y220" s="59">
        <f>'Interest rate'!Q220</f>
        <v>4.106572356521454E-5</v>
      </c>
      <c r="Z220" s="59">
        <f>'Interest rate'!R220</f>
        <v>-6.6744471046609188E-4</v>
      </c>
      <c r="AA220" s="59">
        <f>'Interest rate'!S220</f>
        <v>4.6132767043349787E-4</v>
      </c>
      <c r="AB220" s="59">
        <f>'Interest rate'!T220</f>
        <v>1.9783315388433032E-3</v>
      </c>
      <c r="AD220" s="59">
        <f>Weights!$Z219*Weights!AA219+Weights!$AI219*Weights!AJ219</f>
        <v>0.34093515626776622</v>
      </c>
      <c r="AE220" s="59">
        <f>Weights!$Z219*Weights!AB219+Weights!$AI219*Weights!AK219</f>
        <v>0.17203550980588189</v>
      </c>
      <c r="AF220" s="59">
        <f>Weights!$Z219*Weights!AC219+Weights!$AI219*Weights!AL219</f>
        <v>8.8902569305829848E-2</v>
      </c>
      <c r="AG220" s="59">
        <f>Weights!$Z219*Weights!AD219+Weights!$AI219*Weights!AM219</f>
        <v>7.8428277629512197E-2</v>
      </c>
      <c r="AH220" s="59">
        <f>Weights!$Z219*Weights!AE219+Weights!$AI219*Weights!AN219</f>
        <v>3.7407296600842528E-2</v>
      </c>
      <c r="AI220" s="59">
        <f>Weights!$Z219*Weights!AF219+Weights!$AI219*Weights!AO219</f>
        <v>2.0000030740349735E-2</v>
      </c>
      <c r="AJ220" s="59">
        <f>Weights!Z219*Weights!AG219+Weights!AI219*Weights!AP219</f>
        <v>1.7811368725130325E-2</v>
      </c>
    </row>
    <row r="221" spans="2:36" x14ac:dyDescent="0.25">
      <c r="B221" s="51">
        <f>'Monthly return GPFG'!C221</f>
        <v>42400</v>
      </c>
      <c r="C221" s="49">
        <f>'Monthly return GPFG'!P221</f>
        <v>-5.5619758848213172E-2</v>
      </c>
      <c r="E221" s="57">
        <f>(('FX-rates &amp; Forward'!D222)/('FX-rates &amp; Forward'!D221))-1</f>
        <v>-1.8568149178455395E-2</v>
      </c>
      <c r="F221" s="57">
        <f>(('FX-rates &amp; Forward'!E222)/('FX-rates &amp; Forward'!E221))-1</f>
        <v>-2.1597710122300273E-2</v>
      </c>
      <c r="G221" s="57">
        <f>(('FX-rates &amp; Forward'!F222)/('FX-rates &amp; Forward'!F221))-1</f>
        <v>-5.2315503673819985E-2</v>
      </c>
      <c r="H221" s="57">
        <f>(('FX-rates &amp; Forward'!G222)/('FX-rates &amp; Forward'!G221))-1</f>
        <v>-2.5903426156208886E-2</v>
      </c>
      <c r="I221" s="57">
        <f>(('FX-rates &amp; Forward'!H222)/('FX-rates &amp; Forward'!H221))-1</f>
        <v>-4.0170949834364089E-2</v>
      </c>
      <c r="J221" s="57">
        <f>(('FX-rates &amp; Forward'!I222)/('FX-rates &amp; Forward'!I221))-1</f>
        <v>-2.7524228523116978E-2</v>
      </c>
      <c r="K221" s="57">
        <f>(('FX-rates &amp; Forward'!J222)/('FX-rates &amp; Forward'!J221))-1</f>
        <v>-4.5963600254456893E-2</v>
      </c>
      <c r="M221" s="57">
        <f>('FX-rates &amp; Forward'!D222-'FX-rates &amp; Forward'!M222)/'FX-rates &amp; Forward'!D221</f>
        <v>-1.9073317503137236E-2</v>
      </c>
      <c r="N221" s="57">
        <f>('FX-rates &amp; Forward'!E222-'FX-rates &amp; Forward'!N222)/'FX-rates &amp; Forward'!E221</f>
        <v>-2.2630850245982114E-2</v>
      </c>
      <c r="O221" s="57">
        <f>('FX-rates &amp; Forward'!F222-'FX-rates &amp; Forward'!O222)/'FX-rates &amp; Forward'!F221</f>
        <v>-5.2759519699208925E-2</v>
      </c>
      <c r="P221" s="57">
        <f>('FX-rates &amp; Forward'!G222-'FX-rates &amp; Forward'!P222)/'FX-rates &amp; Forward'!G221</f>
        <v>-2.672488949667785E-2</v>
      </c>
      <c r="Q221" s="57">
        <f>('FX-rates &amp; Forward'!H222-'FX-rates &amp; Forward'!Q222)/'FX-rates &amp; Forward'!H221</f>
        <v>-4.1701979220316293E-2</v>
      </c>
      <c r="R221" s="57">
        <f>('FX-rates &amp; Forward'!I222-'FX-rates &amp; Forward'!R222)/'FX-rates &amp; Forward'!I221</f>
        <v>-2.7925278635190301E-2</v>
      </c>
      <c r="S221" s="57">
        <f>('FX-rates &amp; Forward'!J222-'FX-rates &amp; Forward'!S222)/'FX-rates &amp; Forward'!J221</f>
        <v>-4.4850034515855702E-2</v>
      </c>
      <c r="U221" s="57">
        <f>'Interest rate'!M221</f>
        <v>8.4605195453169024E-4</v>
      </c>
      <c r="V221" s="57">
        <f>'Interest rate'!N221</f>
        <v>3.534786469632234E-4</v>
      </c>
      <c r="W221" s="57">
        <f>'Interest rate'!O221</f>
        <v>-1.9425741335099556E-4</v>
      </c>
      <c r="X221" s="57">
        <f>'Interest rate'!P221</f>
        <v>4.2354529066446212E-4</v>
      </c>
      <c r="Y221" s="57">
        <f>'Interest rate'!Q221</f>
        <v>1.7856579513031434E-5</v>
      </c>
      <c r="Z221" s="57">
        <f>'Interest rate'!R221</f>
        <v>-6.5988973926878192E-4</v>
      </c>
      <c r="AA221" s="57">
        <f>'Interest rate'!S221</f>
        <v>4.488900773715887E-4</v>
      </c>
      <c r="AB221" s="57">
        <f>'Interest rate'!T221</f>
        <v>1.8641022544263475E-3</v>
      </c>
      <c r="AD221" s="57">
        <f>Weights!$Z220*Weights!AA220+Weights!$AI220*Weights!AJ220</f>
        <v>0.36801363644754459</v>
      </c>
      <c r="AE221" s="57">
        <f>Weights!$Z220*Weights!AB220+Weights!$AI220*Weights!AK220</f>
        <v>0.20069057671878759</v>
      </c>
      <c r="AF221" s="57">
        <f>Weights!$Z220*Weights!AC220+Weights!$AI220*Weights!AL220</f>
        <v>8.8060937240452566E-2</v>
      </c>
      <c r="AG221" s="57">
        <f>Weights!$Z220*Weights!AD220+Weights!$AI220*Weights!AM220</f>
        <v>8.5050338205672399E-2</v>
      </c>
      <c r="AH221" s="57">
        <f>Weights!$Z220*Weights!AE220+Weights!$AI220*Weights!AN220</f>
        <v>3.6626201664198998E-2</v>
      </c>
      <c r="AI221" s="57">
        <f>Weights!$Z220*Weights!AF220+Weights!$AI220*Weights!AO220</f>
        <v>2.8680086388864674E-2</v>
      </c>
      <c r="AJ221" s="57">
        <f>Weights!Z220*Weights!AG220+Weights!AI220*Weights!AP220</f>
        <v>2.213590826394481E-2</v>
      </c>
    </row>
    <row r="222" spans="2:36" x14ac:dyDescent="0.25">
      <c r="B222" s="52">
        <f>'Monthly return GPFG'!C222</f>
        <v>42429</v>
      </c>
      <c r="C222" s="50">
        <f>'Monthly return GPFG'!P222</f>
        <v>-1.3087224745814692E-3</v>
      </c>
      <c r="E222" s="58">
        <f>(('FX-rates &amp; Forward'!D223)/('FX-rates &amp; Forward'!D222))-1</f>
        <v>1.647674244431796E-3</v>
      </c>
      <c r="F222" s="58">
        <f>(('FX-rates &amp; Forward'!E223)/('FX-rates &amp; Forward'!E222))-1</f>
        <v>5.5319148936170404E-3</v>
      </c>
      <c r="G222" s="58">
        <f>(('FX-rates &amp; Forward'!F223)/('FX-rates &amp; Forward'!F222))-1</f>
        <v>-2.0791350021446942E-2</v>
      </c>
      <c r="H222" s="58">
        <f>(('FX-rates &amp; Forward'!G223)/('FX-rates &amp; Forward'!G222))-1</f>
        <v>7.6400418555981897E-2</v>
      </c>
      <c r="I222" s="58">
        <f>(('FX-rates &amp; Forward'!H223)/('FX-rates &amp; Forward'!H222))-1</f>
        <v>2.6056022804909595E-2</v>
      </c>
      <c r="J222" s="58">
        <f>(('FX-rates &amp; Forward'!I223)/('FX-rates &amp; Forward'!I222))-1</f>
        <v>3.3793247790317782E-2</v>
      </c>
      <c r="K222" s="58">
        <f>(('FX-rates &amp; Forward'!J223)/('FX-rates &amp; Forward'!J222))-1</f>
        <v>9.6505693738351273E-3</v>
      </c>
      <c r="M222" s="58">
        <f>('FX-rates &amp; Forward'!D223-'FX-rates &amp; Forward'!M223)/'FX-rates &amp; Forward'!D222</f>
        <v>1.1552749894856934E-3</v>
      </c>
      <c r="N222" s="58">
        <f>('FX-rates &amp; Forward'!E223-'FX-rates &amp; Forward'!N223)/'FX-rates &amp; Forward'!E222</f>
        <v>4.491403398662738E-3</v>
      </c>
      <c r="O222" s="58">
        <f>('FX-rates &amp; Forward'!F223-'FX-rates &amp; Forward'!O223)/'FX-rates &amp; Forward'!F222</f>
        <v>-2.1213677810367988E-2</v>
      </c>
      <c r="P222" s="58">
        <f>('FX-rates &amp; Forward'!G223-'FX-rates &amp; Forward'!P223)/'FX-rates &amp; Forward'!G222</f>
        <v>7.5572237969435505E-2</v>
      </c>
      <c r="Q222" s="58">
        <f>('FX-rates &amp; Forward'!H223-'FX-rates &amp; Forward'!Q223)/'FX-rates &amp; Forward'!H222</f>
        <v>2.4549086699435296E-2</v>
      </c>
      <c r="R222" s="58">
        <f>('FX-rates &amp; Forward'!I223-'FX-rates &amp; Forward'!R223)/'FX-rates &amp; Forward'!I222</f>
        <v>3.3396264115190255E-2</v>
      </c>
      <c r="S222" s="58">
        <f>('FX-rates &amp; Forward'!J223-'FX-rates &amp; Forward'!S223)/'FX-rates &amp; Forward'!J222</f>
        <v>1.0666725454888261E-2</v>
      </c>
      <c r="U222" s="58">
        <f>'Interest rate'!M222</f>
        <v>7.9650143933562845E-4</v>
      </c>
      <c r="V222" s="58">
        <f>'Interest rate'!N222</f>
        <v>3.6634428645698769E-4</v>
      </c>
      <c r="W222" s="58">
        <f>'Interest rate'!O222</f>
        <v>-2.2719200759779845E-4</v>
      </c>
      <c r="X222" s="58">
        <f>'Interest rate'!P222</f>
        <v>4.2225132279360977E-4</v>
      </c>
      <c r="Y222" s="58">
        <f>'Interest rate'!Q222</f>
        <v>-4.4177399120437499E-5</v>
      </c>
      <c r="Z222" s="58">
        <f>'Interest rate'!R222</f>
        <v>-6.9699907768172586E-4</v>
      </c>
      <c r="AA222" s="58">
        <f>'Interest rate'!S222</f>
        <v>5.6490819048460317E-4</v>
      </c>
      <c r="AB222" s="58">
        <f>'Interest rate'!T222</f>
        <v>1.9293936717392768E-3</v>
      </c>
      <c r="AD222" s="58">
        <f>Weights!$Z221*Weights!AA221+Weights!$AI221*Weights!AJ221</f>
        <v>0.36801363644754459</v>
      </c>
      <c r="AE222" s="58">
        <f>Weights!$Z221*Weights!AB221+Weights!$AI221*Weights!AK221</f>
        <v>0.20069057671878759</v>
      </c>
      <c r="AF222" s="58">
        <f>Weights!$Z221*Weights!AC221+Weights!$AI221*Weights!AL221</f>
        <v>8.8060937240452566E-2</v>
      </c>
      <c r="AG222" s="58">
        <f>Weights!$Z221*Weights!AD221+Weights!$AI221*Weights!AM221</f>
        <v>8.5050338205672399E-2</v>
      </c>
      <c r="AH222" s="58">
        <f>Weights!$Z221*Weights!AE221+Weights!$AI221*Weights!AN221</f>
        <v>3.6626201664198998E-2</v>
      </c>
      <c r="AI222" s="58">
        <f>Weights!$Z221*Weights!AF221+Weights!$AI221*Weights!AO221</f>
        <v>2.8680086388864674E-2</v>
      </c>
      <c r="AJ222" s="58">
        <f>Weights!Z221*Weights!AG221+Weights!AI221*Weights!AP221</f>
        <v>2.213590826394481E-2</v>
      </c>
    </row>
    <row r="223" spans="2:36" x14ac:dyDescent="0.25">
      <c r="B223" s="51">
        <f>'Monthly return GPFG'!C223</f>
        <v>42460</v>
      </c>
      <c r="C223" s="49">
        <f>'Monthly return GPFG'!P223</f>
        <v>5.2580452715942317E-3</v>
      </c>
      <c r="E223" s="57">
        <f>(('FX-rates &amp; Forward'!D224)/('FX-rates &amp; Forward'!D223))-1</f>
        <v>-4.8854276906087457E-2</v>
      </c>
      <c r="F223" s="57">
        <f>(('FX-rates &amp; Forward'!E224)/('FX-rates &amp; Forward'!E223))-1</f>
        <v>-4.6022005924671872E-3</v>
      </c>
      <c r="G223" s="57">
        <f>(('FX-rates &amp; Forward'!F224)/('FX-rates &amp; Forward'!F223))-1</f>
        <v>-1.8678920920391362E-2</v>
      </c>
      <c r="H223" s="57">
        <f>(('FX-rates &amp; Forward'!G224)/('FX-rates &amp; Forward'!G223))-1</f>
        <v>-4.8074555093258753E-2</v>
      </c>
      <c r="I223" s="57">
        <f>(('FX-rates &amp; Forward'!H224)/('FX-rates &amp; Forward'!H223))-1</f>
        <v>-1.3133423644754671E-2</v>
      </c>
      <c r="J223" s="57">
        <f>(('FX-rates &amp; Forward'!I224)/('FX-rates &amp; Forward'!I223))-1</f>
        <v>-9.7801034074628257E-3</v>
      </c>
      <c r="K223" s="57">
        <f>(('FX-rates &amp; Forward'!J224)/('FX-rates &amp; Forward'!J223))-1</f>
        <v>2.002190651074387E-2</v>
      </c>
      <c r="M223" s="57">
        <f>('FX-rates &amp; Forward'!D224-'FX-rates &amp; Forward'!M224)/'FX-rates &amp; Forward'!D223</f>
        <v>-4.9284276531060378E-2</v>
      </c>
      <c r="N223" s="57">
        <f>('FX-rates &amp; Forward'!E224-'FX-rates &amp; Forward'!N224)/'FX-rates &amp; Forward'!E223</f>
        <v>-5.6261266672211529E-3</v>
      </c>
      <c r="O223" s="57">
        <f>('FX-rates &amp; Forward'!F224-'FX-rates &amp; Forward'!O224)/'FX-rates &amp; Forward'!F223</f>
        <v>-1.9053013076025808E-2</v>
      </c>
      <c r="P223" s="57">
        <f>('FX-rates &amp; Forward'!G224-'FX-rates &amp; Forward'!P224)/'FX-rates &amp; Forward'!G223</f>
        <v>-4.8915271072360059E-2</v>
      </c>
      <c r="Q223" s="57">
        <f>('FX-rates &amp; Forward'!H224-'FX-rates &amp; Forward'!Q224)/'FX-rates &amp; Forward'!H223</f>
        <v>-1.4627965856314918E-2</v>
      </c>
      <c r="R223" s="57">
        <f>('FX-rates &amp; Forward'!I224-'FX-rates &amp; Forward'!R224)/'FX-rates &amp; Forward'!I223</f>
        <v>-1.0011565901255331E-2</v>
      </c>
      <c r="S223" s="57">
        <f>('FX-rates &amp; Forward'!J224-'FX-rates &amp; Forward'!S224)/'FX-rates &amp; Forward'!J223</f>
        <v>2.1152617157181638E-2</v>
      </c>
      <c r="U223" s="57">
        <f>'Interest rate'!M223</f>
        <v>6.9731937515871145E-4</v>
      </c>
      <c r="V223" s="57">
        <f>'Interest rate'!N223</f>
        <v>3.6364680317357845E-4</v>
      </c>
      <c r="W223" s="57">
        <f>'Interest rate'!O223</f>
        <v>-2.7362808912101411E-4</v>
      </c>
      <c r="X223" s="57">
        <f>'Interest rate'!P223</f>
        <v>4.2478947317903248E-4</v>
      </c>
      <c r="Y223" s="57">
        <f>'Interest rate'!Q223</f>
        <v>-5.2631899636779167E-5</v>
      </c>
      <c r="Z223" s="57">
        <f>'Interest rate'!R223</f>
        <v>-6.5451769751601052E-4</v>
      </c>
      <c r="AA223" s="57">
        <f>'Interest rate'!S223</f>
        <v>4.9863024788132648E-4</v>
      </c>
      <c r="AB223" s="57">
        <f>'Interest rate'!T223</f>
        <v>1.9049148747345424E-3</v>
      </c>
      <c r="AD223" s="57">
        <f>Weights!$Z222*Weights!AA222+Weights!$AI222*Weights!AJ222</f>
        <v>0.36801363644754459</v>
      </c>
      <c r="AE223" s="57">
        <f>Weights!$Z222*Weights!AB222+Weights!$AI222*Weights!AK222</f>
        <v>0.20069057671878759</v>
      </c>
      <c r="AF223" s="57">
        <f>Weights!$Z222*Weights!AC222+Weights!$AI222*Weights!AL222</f>
        <v>8.8060937240452566E-2</v>
      </c>
      <c r="AG223" s="57">
        <f>Weights!$Z222*Weights!AD222+Weights!$AI222*Weights!AM222</f>
        <v>8.5050338205672399E-2</v>
      </c>
      <c r="AH223" s="57">
        <f>Weights!$Z222*Weights!AE222+Weights!$AI222*Weights!AN222</f>
        <v>3.6626201664198998E-2</v>
      </c>
      <c r="AI223" s="57">
        <f>Weights!$Z222*Weights!AF222+Weights!$AI222*Weights!AO222</f>
        <v>2.8680086388864674E-2</v>
      </c>
      <c r="AJ223" s="57">
        <f>Weights!Z222*Weights!AG222+Weights!AI222*Weights!AP222</f>
        <v>2.213590826394481E-2</v>
      </c>
    </row>
    <row r="224" spans="2:36" x14ac:dyDescent="0.25">
      <c r="B224" s="52">
        <f>'Monthly return GPFG'!C224</f>
        <v>42490</v>
      </c>
      <c r="C224" s="50">
        <f>'Monthly return GPFG'!P224</f>
        <v>-1.2366944091770811E-2</v>
      </c>
      <c r="E224" s="58">
        <f>(('FX-rates &amp; Forward'!D225)/('FX-rates &amp; Forward'!D224))-1</f>
        <v>-2.630465017838779E-2</v>
      </c>
      <c r="F224" s="58">
        <f>(('FX-rates &amp; Forward'!E225)/('FX-rates &amp; Forward'!E224))-1</f>
        <v>-1.98756443641388E-2</v>
      </c>
      <c r="G224" s="58">
        <f>(('FX-rates &amp; Forward'!F225)/('FX-rates &amp; Forward'!F224))-1</f>
        <v>-9.0034699996631717E-3</v>
      </c>
      <c r="H224" s="58">
        <f>(('FX-rates &amp; Forward'!G225)/('FX-rates &amp; Forward'!G224))-1</f>
        <v>3.1099370932164305E-2</v>
      </c>
      <c r="I224" s="58">
        <f>(('FX-rates &amp; Forward'!H225)/('FX-rates &amp; Forward'!H224))-1</f>
        <v>-2.2381982736557893E-2</v>
      </c>
      <c r="J224" s="58">
        <f>(('FX-rates &amp; Forward'!I225)/('FX-rates &amp; Forward'!I224))-1</f>
        <v>8.6185203824862278E-3</v>
      </c>
      <c r="K224" s="58">
        <f>(('FX-rates &amp; Forward'!J225)/('FX-rates &amp; Forward'!J224))-1</f>
        <v>-3.283853138570858E-2</v>
      </c>
      <c r="M224" s="58">
        <f>('FX-rates &amp; Forward'!D225-'FX-rates &amp; Forward'!M225)/'FX-rates &amp; Forward'!D224</f>
        <v>-2.6638201455517308E-2</v>
      </c>
      <c r="N224" s="58">
        <f>('FX-rates &amp; Forward'!E225-'FX-rates &amp; Forward'!N225)/'FX-rates &amp; Forward'!E224</f>
        <v>-2.0846857579634823E-2</v>
      </c>
      <c r="O224" s="58">
        <f>('FX-rates &amp; Forward'!F225-'FX-rates &amp; Forward'!O225)/'FX-rates &amp; Forward'!F224</f>
        <v>-9.2758841829654274E-3</v>
      </c>
      <c r="P224" s="58">
        <f>('FX-rates &amp; Forward'!G225-'FX-rates &amp; Forward'!P225)/'FX-rates &amp; Forward'!G224</f>
        <v>3.0349380183930935E-2</v>
      </c>
      <c r="Q224" s="58">
        <f>('FX-rates &amp; Forward'!H225-'FX-rates &amp; Forward'!Q225)/'FX-rates &amp; Forward'!H224</f>
        <v>-2.3734705190018281E-2</v>
      </c>
      <c r="R224" s="58">
        <f>('FX-rates &amp; Forward'!I225-'FX-rates &amp; Forward'!R225)/'FX-rates &amp; Forward'!I224</f>
        <v>8.4199302782417534E-3</v>
      </c>
      <c r="S224" s="58">
        <f>('FX-rates &amp; Forward'!J225-'FX-rates &amp; Forward'!S225)/'FX-rates &amp; Forward'!J224</f>
        <v>-3.1633231879091353E-2</v>
      </c>
      <c r="U224" s="58">
        <f>'Interest rate'!M224</f>
        <v>6.8904932024094201E-4</v>
      </c>
      <c r="V224" s="58">
        <f>'Interest rate'!N224</f>
        <v>3.6240178390234412E-4</v>
      </c>
      <c r="W224" s="58">
        <f>'Interest rate'!O224</f>
        <v>-2.9154202814352104E-4</v>
      </c>
      <c r="X224" s="58">
        <f>'Interest rate'!P224</f>
        <v>4.2172875362722628E-4</v>
      </c>
      <c r="Y224" s="58">
        <f>'Interest rate'!Q224</f>
        <v>-4.1434441166998681E-5</v>
      </c>
      <c r="Z224" s="58">
        <f>'Interest rate'!R224</f>
        <v>-6.5149606361880608E-4</v>
      </c>
      <c r="AA224" s="58">
        <f>'Interest rate'!S224</f>
        <v>5.0691763232846299E-4</v>
      </c>
      <c r="AB224" s="58">
        <f>'Interest rate'!T224</f>
        <v>1.6597643621756308E-3</v>
      </c>
      <c r="AD224" s="58">
        <f>Weights!$Z223*Weights!AA223+Weights!$AI223*Weights!AJ223</f>
        <v>0.36801363644754459</v>
      </c>
      <c r="AE224" s="58">
        <f>Weights!$Z223*Weights!AB223+Weights!$AI223*Weights!AK223</f>
        <v>0.20069057671878759</v>
      </c>
      <c r="AF224" s="58">
        <f>Weights!$Z223*Weights!AC223+Weights!$AI223*Weights!AL223</f>
        <v>8.8060937240452566E-2</v>
      </c>
      <c r="AG224" s="58">
        <f>Weights!$Z223*Weights!AD223+Weights!$AI223*Weights!AM223</f>
        <v>8.5050338205672399E-2</v>
      </c>
      <c r="AH224" s="58">
        <f>Weights!$Z223*Weights!AE223+Weights!$AI223*Weights!AN223</f>
        <v>3.6626201664198998E-2</v>
      </c>
      <c r="AI224" s="58">
        <f>Weights!$Z223*Weights!AF223+Weights!$AI223*Weights!AO223</f>
        <v>2.8680086388864674E-2</v>
      </c>
      <c r="AJ224" s="58">
        <f>Weights!Z223*Weights!AG223+Weights!AI223*Weights!AP223</f>
        <v>2.213590826394481E-2</v>
      </c>
    </row>
    <row r="225" spans="2:36" x14ac:dyDescent="0.25">
      <c r="B225" s="51">
        <f>'Monthly return GPFG'!C225</f>
        <v>42521</v>
      </c>
      <c r="C225" s="49">
        <f>'Monthly return GPFG'!P225</f>
        <v>3.2239979658899458E-2</v>
      </c>
      <c r="E225" s="57">
        <f>(('FX-rates &amp; Forward'!D226)/('FX-rates &amp; Forward'!D225))-1</f>
        <v>4.072785989318084E-2</v>
      </c>
      <c r="F225" s="57">
        <f>(('FX-rates &amp; Forward'!E226)/('FX-rates &amp; Forward'!E225))-1</f>
        <v>1.1538252995716425E-2</v>
      </c>
      <c r="G225" s="57">
        <f>(('FX-rates &amp; Forward'!F226)/('FX-rates &amp; Forward'!F225))-1</f>
        <v>3.1513729889599995E-2</v>
      </c>
      <c r="H225" s="57">
        <f>(('FX-rates &amp; Forward'!G226)/('FX-rates &amp; Forward'!G225))-1</f>
        <v>-9.9041280405676169E-4</v>
      </c>
      <c r="I225" s="57">
        <f>(('FX-rates &amp; Forward'!H226)/('FX-rates &amp; Forward'!H225))-1</f>
        <v>2.7011589995002971E-3</v>
      </c>
      <c r="J225" s="57">
        <f>(('FX-rates &amp; Forward'!I226)/('FX-rates &amp; Forward'!I225))-1</f>
        <v>-2.4636686833405808E-3</v>
      </c>
      <c r="K225" s="57">
        <f>(('FX-rates &amp; Forward'!J226)/('FX-rates &amp; Forward'!J225))-1</f>
        <v>-1.0913454866071759E-2</v>
      </c>
      <c r="M225" s="57">
        <f>('FX-rates &amp; Forward'!D226-'FX-rates &amp; Forward'!M226)/'FX-rates &amp; Forward'!D225</f>
        <v>4.0401330691607569E-2</v>
      </c>
      <c r="N225" s="57">
        <f>('FX-rates &amp; Forward'!E226-'FX-rates &amp; Forward'!N226)/'FX-rates &amp; Forward'!E225</f>
        <v>1.05573756803702E-2</v>
      </c>
      <c r="O225" s="57">
        <f>('FX-rates &amp; Forward'!F226-'FX-rates &amp; Forward'!O226)/'FX-rates &amp; Forward'!F225</f>
        <v>3.1246522012231506E-2</v>
      </c>
      <c r="P225" s="57">
        <f>('FX-rates &amp; Forward'!G226-'FX-rates &amp; Forward'!P226)/'FX-rates &amp; Forward'!G225</f>
        <v>-1.7209268339052537E-3</v>
      </c>
      <c r="Q225" s="57">
        <f>('FX-rates &amp; Forward'!H226-'FX-rates &amp; Forward'!Q226)/'FX-rates &amp; Forward'!H225</f>
        <v>1.3597396862382171E-3</v>
      </c>
      <c r="R225" s="57">
        <f>('FX-rates &amp; Forward'!I226-'FX-rates &amp; Forward'!R226)/'FX-rates &amp; Forward'!I225</f>
        <v>-2.6457080922667837E-3</v>
      </c>
      <c r="S225" s="57">
        <f>('FX-rates &amp; Forward'!J226-'FX-rates &amp; Forward'!S226)/'FX-rates &amp; Forward'!J225</f>
        <v>-9.944348312657704E-3</v>
      </c>
      <c r="U225" s="57">
        <f>'Interest rate'!M225</f>
        <v>6.7250695461584797E-4</v>
      </c>
      <c r="V225" s="57">
        <f>'Interest rate'!N225</f>
        <v>3.8987124819556129E-4</v>
      </c>
      <c r="W225" s="57">
        <f>'Interest rate'!O225</f>
        <v>-2.9452663457374406E-4</v>
      </c>
      <c r="X225" s="57">
        <f>'Interest rate'!P225</f>
        <v>4.2820674024302008E-4</v>
      </c>
      <c r="Y225" s="57">
        <f>'Interest rate'!Q225</f>
        <v>-4.4535907339438019E-5</v>
      </c>
      <c r="Z225" s="57">
        <f>'Interest rate'!R225</f>
        <v>-6.4780309199641284E-4</v>
      </c>
      <c r="AA225" s="57">
        <f>'Interest rate'!S225</f>
        <v>6.8904932024094201E-4</v>
      </c>
      <c r="AB225" s="57">
        <f>'Interest rate'!T225</f>
        <v>1.7660772833825167E-3</v>
      </c>
      <c r="AD225" s="57">
        <f>Weights!$Z224*Weights!AA224+Weights!$AI224*Weights!AJ224</f>
        <v>0.36801363644754459</v>
      </c>
      <c r="AE225" s="57">
        <f>Weights!$Z224*Weights!AB224+Weights!$AI224*Weights!AK224</f>
        <v>0.20069057671878759</v>
      </c>
      <c r="AF225" s="57">
        <f>Weights!$Z224*Weights!AC224+Weights!$AI224*Weights!AL224</f>
        <v>8.8060937240452566E-2</v>
      </c>
      <c r="AG225" s="57">
        <f>Weights!$Z224*Weights!AD224+Weights!$AI224*Weights!AM224</f>
        <v>8.5050338205672399E-2</v>
      </c>
      <c r="AH225" s="57">
        <f>Weights!$Z224*Weights!AE224+Weights!$AI224*Weights!AN224</f>
        <v>3.6626201664198998E-2</v>
      </c>
      <c r="AI225" s="57">
        <f>Weights!$Z224*Weights!AF224+Weights!$AI224*Weights!AO224</f>
        <v>2.8680086388864674E-2</v>
      </c>
      <c r="AJ225" s="57">
        <f>Weights!Z224*Weights!AG224+Weights!AI224*Weights!AP224</f>
        <v>2.213590826394481E-2</v>
      </c>
    </row>
    <row r="226" spans="2:36" x14ac:dyDescent="0.25">
      <c r="B226" s="52">
        <f>'Monthly return GPFG'!C226</f>
        <v>42551</v>
      </c>
      <c r="C226" s="50">
        <f>'Monthly return GPFG'!P226</f>
        <v>-3.3827211160415383E-3</v>
      </c>
      <c r="E226" s="58">
        <f>(('FX-rates &amp; Forward'!D227)/('FX-rates &amp; Forward'!D226))-1</f>
        <v>-1.849884829750903E-3</v>
      </c>
      <c r="F226" s="58">
        <f>(('FX-rates &amp; Forward'!E227)/('FX-rates &amp; Forward'!E226))-1</f>
        <v>-4.0845206316534322E-3</v>
      </c>
      <c r="G226" s="58">
        <f>(('FX-rates &amp; Forward'!F227)/('FX-rates &amp; Forward'!F226))-1</f>
        <v>-8.2433200682205832E-2</v>
      </c>
      <c r="H226" s="58">
        <f>(('FX-rates &amp; Forward'!G227)/('FX-rates &amp; Forward'!G226))-1</f>
        <v>7.1631571294497043E-2</v>
      </c>
      <c r="I226" s="58">
        <f>(('FX-rates &amp; Forward'!H227)/('FX-rates &amp; Forward'!H226))-1</f>
        <v>1.6887201091793536E-2</v>
      </c>
      <c r="J226" s="58">
        <f>(('FX-rates &amp; Forward'!I227)/('FX-rates &amp; Forward'!I226))-1</f>
        <v>1.1535936474192487E-2</v>
      </c>
      <c r="K226" s="58">
        <f>(('FX-rates &amp; Forward'!J227)/('FX-rates &amp; Forward'!J226))-1</f>
        <v>2.8593313314767554E-2</v>
      </c>
      <c r="M226" s="58">
        <f>('FX-rates &amp; Forward'!D227-'FX-rates &amp; Forward'!M227)/'FX-rates &amp; Forward'!D226</f>
        <v>-2.1324103875791285E-3</v>
      </c>
      <c r="N226" s="58">
        <f>('FX-rates &amp; Forward'!E227-'FX-rates &amp; Forward'!N227)/'FX-rates &amp; Forward'!E226</f>
        <v>-5.0518391219024437E-3</v>
      </c>
      <c r="O226" s="58">
        <f>('FX-rates &amp; Forward'!F227-'FX-rates &amp; Forward'!O227)/'FX-rates &amp; Forward'!F226</f>
        <v>-8.2677396330356201E-2</v>
      </c>
      <c r="P226" s="58">
        <f>('FX-rates &amp; Forward'!G227-'FX-rates &amp; Forward'!P227)/'FX-rates &amp; Forward'!G226</f>
        <v>7.0914496496965004E-2</v>
      </c>
      <c r="Q226" s="58">
        <f>('FX-rates &amp; Forward'!H227-'FX-rates &amp; Forward'!Q227)/'FX-rates &amp; Forward'!H226</f>
        <v>1.556603518982505E-2</v>
      </c>
      <c r="R226" s="58">
        <f>('FX-rates &amp; Forward'!I227-'FX-rates &amp; Forward'!R227)/'FX-rates &amp; Forward'!I226</f>
        <v>1.1552467449160513E-2</v>
      </c>
      <c r="S226" s="58">
        <f>('FX-rates &amp; Forward'!J227-'FX-rates &amp; Forward'!S227)/'FX-rates &amp; Forward'!J226</f>
        <v>2.9684955718683011E-2</v>
      </c>
      <c r="U226" s="58">
        <f>'Interest rate'!M226</f>
        <v>7.303920788652718E-4</v>
      </c>
      <c r="V226" s="58">
        <f>'Interest rate'!N226</f>
        <v>3.8671807566781347E-4</v>
      </c>
      <c r="W226" s="58">
        <f>'Interest rate'!O226</f>
        <v>-2.9954300064138906E-4</v>
      </c>
      <c r="X226" s="58">
        <f>'Interest rate'!P226</f>
        <v>4.2556915221303449E-4</v>
      </c>
      <c r="Y226" s="58">
        <f>'Interest rate'!Q226</f>
        <v>-4.3460386923932504E-5</v>
      </c>
      <c r="Z226" s="58">
        <f>'Interest rate'!R226</f>
        <v>-6.9313631306266998E-4</v>
      </c>
      <c r="AA226" s="58">
        <f>'Interest rate'!S226</f>
        <v>5.5248475436364686E-4</v>
      </c>
      <c r="AB226" s="58">
        <f>'Interest rate'!T226</f>
        <v>1.7497295255153311E-3</v>
      </c>
      <c r="AD226" s="58">
        <f>Weights!$Z225*Weights!AA225+Weights!$AI225*Weights!AJ225</f>
        <v>0.36801363644754459</v>
      </c>
      <c r="AE226" s="58">
        <f>Weights!$Z225*Weights!AB225+Weights!$AI225*Weights!AK225</f>
        <v>0.20069057671878759</v>
      </c>
      <c r="AF226" s="58">
        <f>Weights!$Z225*Weights!AC225+Weights!$AI225*Weights!AL225</f>
        <v>8.8060937240452566E-2</v>
      </c>
      <c r="AG226" s="58">
        <f>Weights!$Z225*Weights!AD225+Weights!$AI225*Weights!AM225</f>
        <v>8.5050338205672399E-2</v>
      </c>
      <c r="AH226" s="58">
        <f>Weights!$Z225*Weights!AE225+Weights!$AI225*Weights!AN225</f>
        <v>3.6626201664198998E-2</v>
      </c>
      <c r="AI226" s="58">
        <f>Weights!$Z225*Weights!AF225+Weights!$AI225*Weights!AO225</f>
        <v>2.8680086388864674E-2</v>
      </c>
      <c r="AJ226" s="58">
        <f>Weights!Z225*Weights!AG225+Weights!AI225*Weights!AP225</f>
        <v>2.213590826394481E-2</v>
      </c>
    </row>
    <row r="227" spans="2:36" x14ac:dyDescent="0.25">
      <c r="B227" s="51">
        <f>'Monthly return GPFG'!C227</f>
        <v>42582</v>
      </c>
      <c r="C227" s="49">
        <f>'Monthly return GPFG'!P227</f>
        <v>3.9390527934248132E-2</v>
      </c>
      <c r="E227" s="57">
        <f>(('FX-rates &amp; Forward'!D228)/('FX-rates &amp; Forward'!D227))-1</f>
        <v>9.8644092115647286E-3</v>
      </c>
      <c r="F227" s="57">
        <f>(('FX-rates &amp; Forward'!E228)/('FX-rates &amp; Forward'!E227))-1</f>
        <v>1.588839372214701E-2</v>
      </c>
      <c r="G227" s="57">
        <f>(('FX-rates &amp; Forward'!F228)/('FX-rates &amp; Forward'!F227))-1</f>
        <v>3.7354309214663317E-3</v>
      </c>
      <c r="H227" s="57">
        <f>(('FX-rates &amp; Forward'!G228)/('FX-rates &amp; Forward'!G227))-1</f>
        <v>2.088318736894057E-2</v>
      </c>
      <c r="I227" s="57">
        <f>(('FX-rates &amp; Forward'!H228)/('FX-rates &amp; Forward'!H227))-1</f>
        <v>1.6863504808141361E-2</v>
      </c>
      <c r="J227" s="57">
        <f>(('FX-rates &amp; Forward'!I228)/('FX-rates &amp; Forward'!I227))-1</f>
        <v>1.7771047101002857E-3</v>
      </c>
      <c r="K227" s="57">
        <f>(('FX-rates &amp; Forward'!J228)/('FX-rates &amp; Forward'!J227))-1</f>
        <v>3.0090259544336861E-2</v>
      </c>
      <c r="M227" s="57">
        <f>('FX-rates &amp; Forward'!D228-'FX-rates &amp; Forward'!M228)/'FX-rates &amp; Forward'!D227</f>
        <v>9.5208680619393009E-3</v>
      </c>
      <c r="N227" s="57">
        <f>('FX-rates &amp; Forward'!E228-'FX-rates &amp; Forward'!N228)/'FX-rates &amp; Forward'!E227</f>
        <v>1.4858150040356578E-2</v>
      </c>
      <c r="O227" s="57">
        <f>('FX-rates &amp; Forward'!F228-'FX-rates &amp; Forward'!O228)/'FX-rates &amp; Forward'!F227</f>
        <v>3.4307376628657234E-3</v>
      </c>
      <c r="P227" s="57">
        <f>('FX-rates &amp; Forward'!G228-'FX-rates &amp; Forward'!P228)/'FX-rates &amp; Forward'!G227</f>
        <v>2.0109301269762066E-2</v>
      </c>
      <c r="Q227" s="57">
        <f>('FX-rates &amp; Forward'!H228-'FX-rates &amp; Forward'!Q228)/'FX-rates &amp; Forward'!H227</f>
        <v>1.5438989032600879E-2</v>
      </c>
      <c r="R227" s="57">
        <f>('FX-rates &amp; Forward'!I228-'FX-rates &amp; Forward'!R228)/'FX-rates &amp; Forward'!I227</f>
        <v>1.5992956224087354E-3</v>
      </c>
      <c r="S227" s="57">
        <f>('FX-rates &amp; Forward'!J228-'FX-rates &amp; Forward'!S228)/'FX-rates &amp; Forward'!J227</f>
        <v>3.1107816541465189E-2</v>
      </c>
      <c r="U227" s="57">
        <f>'Interest rate'!M227</f>
        <v>6.807785134408384E-4</v>
      </c>
      <c r="V227" s="57">
        <f>'Interest rate'!N227</f>
        <v>4.1231369951577612E-4</v>
      </c>
      <c r="W227" s="57">
        <f>'Interest rate'!O227</f>
        <v>-3.0766173973717503E-4</v>
      </c>
      <c r="X227" s="57">
        <f>'Interest rate'!P227</f>
        <v>3.5767885583504189E-4</v>
      </c>
      <c r="Y227" s="57">
        <f>'Interest rate'!Q227</f>
        <v>-3.1430432727352908E-5</v>
      </c>
      <c r="Z227" s="57">
        <f>'Interest rate'!R227</f>
        <v>-6.6710892062704641E-4</v>
      </c>
      <c r="AA227" s="57">
        <f>'Interest rate'!S227</f>
        <v>6.1044627818596098E-4</v>
      </c>
      <c r="AB227" s="57">
        <f>'Interest rate'!T227</f>
        <v>1.717025203279432E-3</v>
      </c>
      <c r="AD227" s="57">
        <f>Weights!$Z226*Weights!AA226+Weights!$AI226*Weights!AJ226</f>
        <v>0.36801363644754459</v>
      </c>
      <c r="AE227" s="57">
        <f>Weights!$Z226*Weights!AB226+Weights!$AI226*Weights!AK226</f>
        <v>0.20069057671878759</v>
      </c>
      <c r="AF227" s="57">
        <f>Weights!$Z226*Weights!AC226+Weights!$AI226*Weights!AL226</f>
        <v>8.8060937240452566E-2</v>
      </c>
      <c r="AG227" s="57">
        <f>Weights!$Z226*Weights!AD226+Weights!$AI226*Weights!AM226</f>
        <v>8.5050338205672399E-2</v>
      </c>
      <c r="AH227" s="57">
        <f>Weights!$Z226*Weights!AE226+Weights!$AI226*Weights!AN226</f>
        <v>3.6626201664198998E-2</v>
      </c>
      <c r="AI227" s="57">
        <f>Weights!$Z226*Weights!AF226+Weights!$AI226*Weights!AO226</f>
        <v>2.8680086388864674E-2</v>
      </c>
      <c r="AJ227" s="57">
        <f>Weights!Z226*Weights!AG226+Weights!AI226*Weights!AP226</f>
        <v>2.213590826394481E-2</v>
      </c>
    </row>
    <row r="228" spans="2:36" x14ac:dyDescent="0.25">
      <c r="B228" s="52">
        <f>'Monthly return GPFG'!C228</f>
        <v>42613</v>
      </c>
      <c r="C228" s="50">
        <f>'Monthly return GPFG'!P228</f>
        <v>-7.7121364885678377E-3</v>
      </c>
      <c r="E228" s="58">
        <f>(('FX-rates &amp; Forward'!D229)/('FX-rates &amp; Forward'!D228))-1</f>
        <v>-1.3959435939331577E-2</v>
      </c>
      <c r="F228" s="58">
        <f>(('FX-rates &amp; Forward'!E229)/('FX-rates &amp; Forward'!E228))-1</f>
        <v>-1.5523343293703751E-2</v>
      </c>
      <c r="G228" s="58">
        <f>(('FX-rates &amp; Forward'!F229)/('FX-rates &amp; Forward'!F228))-1</f>
        <v>-2.1085684636166779E-2</v>
      </c>
      <c r="H228" s="58">
        <f>(('FX-rates &amp; Forward'!G229)/('FX-rates &amp; Forward'!G228))-1</f>
        <v>-2.6618174788250903E-2</v>
      </c>
      <c r="I228" s="58">
        <f>(('FX-rates &amp; Forward'!H229)/('FX-rates &amp; Forward'!H228))-1</f>
        <v>-2.7980214155371663E-2</v>
      </c>
      <c r="J228" s="58">
        <f>(('FX-rates &amp; Forward'!I229)/('FX-rates &amp; Forward'!I228))-1</f>
        <v>-1.9821987752017045E-2</v>
      </c>
      <c r="K228" s="58">
        <f>(('FX-rates &amp; Forward'!J229)/('FX-rates &amp; Forward'!J228))-1</f>
        <v>-2.4203813717104339E-2</v>
      </c>
      <c r="M228" s="58">
        <f>('FX-rates &amp; Forward'!D229-'FX-rates &amp; Forward'!M229)/'FX-rates &amp; Forward'!D228</f>
        <v>-1.422779010715676E-2</v>
      </c>
      <c r="N228" s="58">
        <f>('FX-rates &amp; Forward'!E229-'FX-rates &amp; Forward'!N229)/'FX-rates &amp; Forward'!E228</f>
        <v>-1.6512087745719911E-2</v>
      </c>
      <c r="O228" s="58">
        <f>('FX-rates &amp; Forward'!F229-'FX-rates &amp; Forward'!O229)/'FX-rates &amp; Forward'!F228</f>
        <v>-2.1408668769177554E-2</v>
      </c>
      <c r="P228" s="58">
        <f>('FX-rates &amp; Forward'!G229-'FX-rates &amp; Forward'!P229)/'FX-rates &amp; Forward'!G228</f>
        <v>-2.7330406120158066E-2</v>
      </c>
      <c r="Q228" s="58">
        <f>('FX-rates &amp; Forward'!H229-'FX-rates &amp; Forward'!Q229)/'FX-rates &amp; Forward'!H228</f>
        <v>-2.9329001377427572E-2</v>
      </c>
      <c r="R228" s="58">
        <f>('FX-rates &amp; Forward'!I229-'FX-rates &amp; Forward'!R229)/'FX-rates &amp; Forward'!I228</f>
        <v>-1.9892277079413604E-2</v>
      </c>
      <c r="S228" s="58">
        <f>('FX-rates &amp; Forward'!J229-'FX-rates &amp; Forward'!S229)/'FX-rates &amp; Forward'!J228</f>
        <v>-2.3169343239148477E-2</v>
      </c>
      <c r="U228" s="58">
        <f>'Interest rate'!M228</f>
        <v>7.303920788652718E-4</v>
      </c>
      <c r="V228" s="58">
        <f>'Interest rate'!N228</f>
        <v>4.3635955543486205E-4</v>
      </c>
      <c r="W228" s="58">
        <f>'Interest rate'!O228</f>
        <v>-3.1184262979933042E-4</v>
      </c>
      <c r="X228" s="58">
        <f>'Interest rate'!P228</f>
        <v>2.2862064345585686E-4</v>
      </c>
      <c r="Y228" s="58">
        <f>'Interest rate'!Q228</f>
        <v>-6.0136552907597007E-5</v>
      </c>
      <c r="Z228" s="58">
        <f>'Interest rate'!R228</f>
        <v>-6.7819064068830315E-4</v>
      </c>
      <c r="AA228" s="58">
        <f>'Interest rate'!S228</f>
        <v>7.8410959283181647E-4</v>
      </c>
      <c r="AB228" s="58">
        <f>'Interest rate'!T228</f>
        <v>1.6597643621756308E-3</v>
      </c>
      <c r="AD228" s="58">
        <f>Weights!$Z227*Weights!AA227+Weights!$AI227*Weights!AJ227</f>
        <v>0.36801363644754459</v>
      </c>
      <c r="AE228" s="58">
        <f>Weights!$Z227*Weights!AB227+Weights!$AI227*Weights!AK227</f>
        <v>0.20069057671878759</v>
      </c>
      <c r="AF228" s="58">
        <f>Weights!$Z227*Weights!AC227+Weights!$AI227*Weights!AL227</f>
        <v>8.8060937240452566E-2</v>
      </c>
      <c r="AG228" s="58">
        <f>Weights!$Z227*Weights!AD227+Weights!$AI227*Weights!AM227</f>
        <v>8.5050338205672399E-2</v>
      </c>
      <c r="AH228" s="58">
        <f>Weights!$Z227*Weights!AE227+Weights!$AI227*Weights!AN227</f>
        <v>3.6626201664198998E-2</v>
      </c>
      <c r="AI228" s="58">
        <f>Weights!$Z227*Weights!AF227+Weights!$AI227*Weights!AO227</f>
        <v>2.8680086388864674E-2</v>
      </c>
      <c r="AJ228" s="58">
        <f>Weights!Z227*Weights!AG227+Weights!AI227*Weights!AP227</f>
        <v>2.213590826394481E-2</v>
      </c>
    </row>
    <row r="229" spans="2:36" x14ac:dyDescent="0.25">
      <c r="B229" s="51">
        <f>'Monthly return GPFG'!C229</f>
        <v>42643</v>
      </c>
      <c r="C229" s="49">
        <f>'Monthly return GPFG'!P229</f>
        <v>-3.5976653394557169E-2</v>
      </c>
      <c r="E229" s="57">
        <f>(('FX-rates &amp; Forward'!D230)/('FX-rates &amp; Forward'!D229))-1</f>
        <v>-4.1234390009606048E-2</v>
      </c>
      <c r="F229" s="57">
        <f>(('FX-rates &amp; Forward'!E230)/('FX-rates &amp; Forward'!E229))-1</f>
        <v>-3.4302381900569334E-2</v>
      </c>
      <c r="G229" s="57">
        <f>(('FX-rates &amp; Forward'!F230)/('FX-rates &amp; Forward'!F229))-1</f>
        <v>-5.3516106922549822E-2</v>
      </c>
      <c r="H229" s="57">
        <f>(('FX-rates &amp; Forward'!G230)/('FX-rates &amp; Forward'!G229))-1</f>
        <v>-2.2504965243296815E-2</v>
      </c>
      <c r="I229" s="57">
        <f>(('FX-rates &amp; Forward'!H230)/('FX-rates &amp; Forward'!H229))-1</f>
        <v>-2.9128047700572757E-2</v>
      </c>
      <c r="J229" s="57">
        <f>(('FX-rates &amp; Forward'!I230)/('FX-rates &amp; Forward'!I229))-1</f>
        <v>-4.2617481350917474E-2</v>
      </c>
      <c r="K229" s="57">
        <f>(('FX-rates &amp; Forward'!J230)/('FX-rates &amp; Forward'!J229))-1</f>
        <v>-2.4440129904551577E-2</v>
      </c>
      <c r="M229" s="57">
        <f>('FX-rates &amp; Forward'!D230-'FX-rates &amp; Forward'!M230)/'FX-rates &amp; Forward'!D229</f>
        <v>-4.1528294285097501E-2</v>
      </c>
      <c r="N229" s="57">
        <f>('FX-rates &amp; Forward'!E230-'FX-rates &amp; Forward'!N230)/'FX-rates &amp; Forward'!E229</f>
        <v>-3.5344941723830993E-2</v>
      </c>
      <c r="O229" s="57">
        <f>('FX-rates &amp; Forward'!F230-'FX-rates &amp; Forward'!O230)/'FX-rates &amp; Forward'!F229</f>
        <v>-5.401776366887108E-2</v>
      </c>
      <c r="P229" s="57">
        <f>('FX-rates &amp; Forward'!G230-'FX-rates &amp; Forward'!P230)/'FX-rates &amp; Forward'!G229</f>
        <v>-2.3295541417595534E-2</v>
      </c>
      <c r="Q229" s="57">
        <f>('FX-rates &amp; Forward'!H230-'FX-rates &amp; Forward'!Q230)/'FX-rates &amp; Forward'!H229</f>
        <v>-3.0537586356050115E-2</v>
      </c>
      <c r="R229" s="57">
        <f>('FX-rates &amp; Forward'!I230-'FX-rates &amp; Forward'!R230)/'FX-rates &amp; Forward'!I229</f>
        <v>-4.2563805924367731E-2</v>
      </c>
      <c r="S229" s="57">
        <f>('FX-rates &amp; Forward'!J230-'FX-rates &amp; Forward'!S230)/'FX-rates &amp; Forward'!J229</f>
        <v>-2.3512297604227361E-2</v>
      </c>
      <c r="U229" s="57">
        <f>'Interest rate'!M229</f>
        <v>8.1302127632687515E-4</v>
      </c>
      <c r="V229" s="57">
        <f>'Interest rate'!N229</f>
        <v>4.415179277299508E-4</v>
      </c>
      <c r="W229" s="57">
        <f>'Interest rate'!O229</f>
        <v>-3.1363210952461973E-4</v>
      </c>
      <c r="X229" s="57">
        <f>'Interest rate'!P229</f>
        <v>2.2368294072871997E-4</v>
      </c>
      <c r="Y229" s="57">
        <f>'Interest rate'!Q229</f>
        <v>-3.7507736599384778E-5</v>
      </c>
      <c r="Z229" s="57">
        <f>'Interest rate'!R229</f>
        <v>-6.7080267712082975E-4</v>
      </c>
      <c r="AA229" s="57">
        <f>'Interest rate'!S229</f>
        <v>7.9237101136486743E-4</v>
      </c>
      <c r="AB229" s="57">
        <f>'Interest rate'!T229</f>
        <v>1.6597643621756308E-3</v>
      </c>
      <c r="AD229" s="57">
        <f>Weights!$Z228*Weights!AA228+Weights!$AI228*Weights!AJ228</f>
        <v>0.36801363644754459</v>
      </c>
      <c r="AE229" s="57">
        <f>Weights!$Z228*Weights!AB228+Weights!$AI228*Weights!AK228</f>
        <v>0.20069057671878759</v>
      </c>
      <c r="AF229" s="57">
        <f>Weights!$Z228*Weights!AC228+Weights!$AI228*Weights!AL228</f>
        <v>8.8060937240452566E-2</v>
      </c>
      <c r="AG229" s="57">
        <f>Weights!$Z228*Weights!AD228+Weights!$AI228*Weights!AM228</f>
        <v>8.5050338205672399E-2</v>
      </c>
      <c r="AH229" s="57">
        <f>Weights!$Z228*Weights!AE228+Weights!$AI228*Weights!AN228</f>
        <v>3.6626201664198998E-2</v>
      </c>
      <c r="AI229" s="57">
        <f>Weights!$Z228*Weights!AF228+Weights!$AI228*Weights!AO228</f>
        <v>2.8680086388864674E-2</v>
      </c>
      <c r="AJ229" s="57">
        <f>Weights!Z228*Weights!AG228+Weights!AI228*Weights!AP228</f>
        <v>2.213590826394481E-2</v>
      </c>
    </row>
    <row r="230" spans="2:36" x14ac:dyDescent="0.25">
      <c r="B230" s="52">
        <f>'Monthly return GPFG'!C230</f>
        <v>42674</v>
      </c>
      <c r="C230" s="50">
        <f>'Monthly return GPFG'!P230</f>
        <v>9.4195717789540261E-3</v>
      </c>
      <c r="E230" s="58">
        <f>(('FX-rates &amp; Forward'!D231)/('FX-rates &amp; Forward'!D230))-1</f>
        <v>3.4441299501540401E-2</v>
      </c>
      <c r="F230" s="58">
        <f>(('FX-rates &amp; Forward'!E231)/('FX-rates &amp; Forward'!E230))-1</f>
        <v>1.0800026749292257E-2</v>
      </c>
      <c r="G230" s="58">
        <f>(('FX-rates &amp; Forward'!F231)/('FX-rates &amp; Forward'!F230))-1</f>
        <v>-2.3588139308094003E-2</v>
      </c>
      <c r="H230" s="58">
        <f>(('FX-rates &amp; Forward'!G231)/('FX-rates &amp; Forward'!G230))-1</f>
        <v>5.841492374312196E-4</v>
      </c>
      <c r="I230" s="58">
        <f>(('FX-rates &amp; Forward'!H231)/('FX-rates &amp; Forward'!H230))-1</f>
        <v>1.5615118937588379E-2</v>
      </c>
      <c r="J230" s="58">
        <f>(('FX-rates &amp; Forward'!I231)/('FX-rates &amp; Forward'!I230))-1</f>
        <v>1.2493013775191519E-2</v>
      </c>
      <c r="K230" s="58">
        <f>(('FX-rates &amp; Forward'!J231)/('FX-rates &amp; Forward'!J230))-1</f>
        <v>2.8594154818583961E-2</v>
      </c>
      <c r="M230" s="58">
        <f>('FX-rates &amp; Forward'!D231-'FX-rates &amp; Forward'!M231)/'FX-rates &amp; Forward'!D230</f>
        <v>3.4069960105943979E-2</v>
      </c>
      <c r="N230" s="58">
        <f>('FX-rates &amp; Forward'!E231-'FX-rates &amp; Forward'!N231)/'FX-rates &amp; Forward'!E230</f>
        <v>9.6730198979045126E-3</v>
      </c>
      <c r="O230" s="58">
        <f>('FX-rates &amp; Forward'!F231-'FX-rates &amp; Forward'!O231)/'FX-rates &amp; Forward'!F230</f>
        <v>-2.4177345848240741E-2</v>
      </c>
      <c r="P230" s="58">
        <f>('FX-rates &amp; Forward'!G231-'FX-rates &amp; Forward'!P231)/'FX-rates &amp; Forward'!G230</f>
        <v>-2.664116781096177E-4</v>
      </c>
      <c r="Q230" s="58">
        <f>('FX-rates &amp; Forward'!H231-'FX-rates &amp; Forward'!Q231)/'FX-rates &amp; Forward'!H230</f>
        <v>1.4130298962926538E-2</v>
      </c>
      <c r="R230" s="58">
        <f>('FX-rates &amp; Forward'!I231-'FX-rates &amp; Forward'!R231)/'FX-rates &amp; Forward'!I230</f>
        <v>1.2472379859945726E-2</v>
      </c>
      <c r="S230" s="58">
        <f>('FX-rates &amp; Forward'!J231-'FX-rates &amp; Forward'!S231)/'FX-rates &amp; Forward'!J230</f>
        <v>2.9439494839192649E-2</v>
      </c>
      <c r="U230" s="58">
        <f>'Interest rate'!M230</f>
        <v>7.7997860223355531E-4</v>
      </c>
      <c r="V230" s="58">
        <f>'Interest rate'!N230</f>
        <v>4.4373212319759325E-4</v>
      </c>
      <c r="W230" s="58">
        <f>'Interest rate'!O230</f>
        <v>-3.173366117689147E-4</v>
      </c>
      <c r="X230" s="58">
        <f>'Interest rate'!P230</f>
        <v>2.2056556608385236E-4</v>
      </c>
      <c r="Y230" s="58">
        <f>'Interest rate'!Q230</f>
        <v>-3.5123450984775317E-5</v>
      </c>
      <c r="Z230" s="58">
        <f>'Interest rate'!R230</f>
        <v>-6.5686792669639171E-4</v>
      </c>
      <c r="AA230" s="58">
        <f>'Interest rate'!S230</f>
        <v>6.3527562975651541E-4</v>
      </c>
      <c r="AB230" s="58">
        <f>'Interest rate'!T230</f>
        <v>1.5942792801031391E-3</v>
      </c>
      <c r="AD230" s="58">
        <f>Weights!$Z229*Weights!AA229+Weights!$AI229*Weights!AJ229</f>
        <v>0.36801363644754459</v>
      </c>
      <c r="AE230" s="58">
        <f>Weights!$Z229*Weights!AB229+Weights!$AI229*Weights!AK229</f>
        <v>0.20069057671878759</v>
      </c>
      <c r="AF230" s="58">
        <f>Weights!$Z229*Weights!AC229+Weights!$AI229*Weights!AL229</f>
        <v>8.8060937240452566E-2</v>
      </c>
      <c r="AG230" s="58">
        <f>Weights!$Z229*Weights!AD229+Weights!$AI229*Weights!AM229</f>
        <v>8.5050338205672399E-2</v>
      </c>
      <c r="AH230" s="58">
        <f>Weights!$Z229*Weights!AE229+Weights!$AI229*Weights!AN229</f>
        <v>3.6626201664198998E-2</v>
      </c>
      <c r="AI230" s="58">
        <f>Weights!$Z229*Weights!AF229+Weights!$AI229*Weights!AO229</f>
        <v>2.8680086388864674E-2</v>
      </c>
      <c r="AJ230" s="58">
        <f>Weights!Z229*Weights!AG229+Weights!AI229*Weights!AP229</f>
        <v>2.213590826394481E-2</v>
      </c>
    </row>
    <row r="231" spans="2:36" x14ac:dyDescent="0.25">
      <c r="B231" s="51">
        <f>'Monthly return GPFG'!C231</f>
        <v>42704</v>
      </c>
      <c r="C231" s="49">
        <f>'Monthly return GPFG'!P231</f>
        <v>1.9080774862235445E-2</v>
      </c>
      <c r="E231" s="57">
        <f>(('FX-rates &amp; Forward'!D232)/('FX-rates &amp; Forward'!D231))-1</f>
        <v>3.2120199525400794E-2</v>
      </c>
      <c r="F231" s="57">
        <f>(('FX-rates &amp; Forward'!E232)/('FX-rates &amp; Forward'!E231))-1</f>
        <v>-4.5539248657531228E-3</v>
      </c>
      <c r="G231" s="57">
        <f>(('FX-rates &amp; Forward'!F232)/('FX-rates &amp; Forward'!F231))-1</f>
        <v>5.4357929711449149E-2</v>
      </c>
      <c r="H231" s="57">
        <f>(('FX-rates &amp; Forward'!G232)/('FX-rates &amp; Forward'!G231))-1</f>
        <v>-5.4751056565938594E-2</v>
      </c>
      <c r="I231" s="57">
        <f>(('FX-rates &amp; Forward'!H232)/('FX-rates &amp; Forward'!H231))-1</f>
        <v>2.9097614714053144E-3</v>
      </c>
      <c r="J231" s="57">
        <f>(('FX-rates &amp; Forward'!I232)/('FX-rates &amp; Forward'!I231))-1</f>
        <v>2.9954216319771465E-2</v>
      </c>
      <c r="K231" s="57">
        <f>(('FX-rates &amp; Forward'!J232)/('FX-rates &amp; Forward'!J231))-1</f>
        <v>1.8775756997151394E-3</v>
      </c>
      <c r="M231" s="57">
        <f>('FX-rates &amp; Forward'!D232-'FX-rates &amp; Forward'!M232)/'FX-rates &amp; Forward'!D231</f>
        <v>3.1784102183551793E-2</v>
      </c>
      <c r="N231" s="57">
        <f>('FX-rates &amp; Forward'!E232-'FX-rates &amp; Forward'!N232)/'FX-rates &amp; Forward'!E231</f>
        <v>-5.6515884085852359E-3</v>
      </c>
      <c r="O231" s="57">
        <f>('FX-rates &amp; Forward'!F232-'FX-rates &amp; Forward'!O232)/'FX-rates &amp; Forward'!F231</f>
        <v>5.3798640035343369E-2</v>
      </c>
      <c r="P231" s="57">
        <f>('FX-rates &amp; Forward'!G232-'FX-rates &amp; Forward'!P232)/'FX-rates &amp; Forward'!G231</f>
        <v>-5.556618724935939E-2</v>
      </c>
      <c r="Q231" s="57">
        <f>('FX-rates &amp; Forward'!H232-'FX-rates &amp; Forward'!Q232)/'FX-rates &amp; Forward'!H231</f>
        <v>1.4719705037034272E-3</v>
      </c>
      <c r="R231" s="57">
        <f>('FX-rates &amp; Forward'!I232-'FX-rates &amp; Forward'!R232)/'FX-rates &amp; Forward'!I231</f>
        <v>2.9809605215204898E-2</v>
      </c>
      <c r="S231" s="57">
        <f>('FX-rates &amp; Forward'!J232-'FX-rates &amp; Forward'!S232)/'FX-rates &amp; Forward'!J231</f>
        <v>2.6905802213213295E-3</v>
      </c>
      <c r="U231" s="57">
        <f>'Interest rate'!M231</f>
        <v>1.0686959582126843E-3</v>
      </c>
      <c r="V231" s="57">
        <f>'Interest rate'!N231</f>
        <v>5.1824526536425886E-4</v>
      </c>
      <c r="W231" s="57">
        <f>'Interest rate'!O231</f>
        <v>-3.1685995177377357E-4</v>
      </c>
      <c r="X231" s="57">
        <f>'Interest rate'!P231</f>
        <v>2.170324122814371E-4</v>
      </c>
      <c r="Y231" s="57">
        <f>'Interest rate'!Q231</f>
        <v>-9.1471004167065217E-5</v>
      </c>
      <c r="Z231" s="57">
        <f>'Interest rate'!R231</f>
        <v>-6.8406785895847033E-4</v>
      </c>
      <c r="AA231" s="57">
        <f>'Interest rate'!S231</f>
        <v>1.8730691812396394E-4</v>
      </c>
      <c r="AB231" s="57">
        <f>'Interest rate'!T231</f>
        <v>1.5492309513416291E-3</v>
      </c>
      <c r="AD231" s="57">
        <f>Weights!$Z230*Weights!AA230+Weights!$AI230*Weights!AJ230</f>
        <v>0.36801363644754459</v>
      </c>
      <c r="AE231" s="57">
        <f>Weights!$Z230*Weights!AB230+Weights!$AI230*Weights!AK230</f>
        <v>0.20069057671878759</v>
      </c>
      <c r="AF231" s="57">
        <f>Weights!$Z230*Weights!AC230+Weights!$AI230*Weights!AL230</f>
        <v>8.8060937240452566E-2</v>
      </c>
      <c r="AG231" s="57">
        <f>Weights!$Z230*Weights!AD230+Weights!$AI230*Weights!AM230</f>
        <v>8.5050338205672399E-2</v>
      </c>
      <c r="AH231" s="57">
        <f>Weights!$Z230*Weights!AE230+Weights!$AI230*Weights!AN230</f>
        <v>3.6626201664198998E-2</v>
      </c>
      <c r="AI231" s="57">
        <f>Weights!$Z230*Weights!AF230+Weights!$AI230*Weights!AO230</f>
        <v>2.8680086388864674E-2</v>
      </c>
      <c r="AJ231" s="57">
        <f>Weights!Z230*Weights!AG230+Weights!AI230*Weights!AP230</f>
        <v>2.213590826394481E-2</v>
      </c>
    </row>
    <row r="232" spans="2:36" x14ac:dyDescent="0.25">
      <c r="B232" s="53">
        <f>'Monthly return GPFG'!C232</f>
        <v>42735</v>
      </c>
      <c r="C232" s="54">
        <f>'Monthly return GPFG'!P232</f>
        <v>2.7053148579528417E-2</v>
      </c>
      <c r="E232" s="59">
        <f>(('FX-rates &amp; Forward'!D233)/('FX-rates &amp; Forward'!D232))-1</f>
        <v>1.3572006709756002E-2</v>
      </c>
      <c r="F232" s="59">
        <f>(('FX-rates &amp; Forward'!E233)/('FX-rates &amp; Forward'!E232))-1</f>
        <v>6.6018299031880279E-3</v>
      </c>
      <c r="G232" s="59">
        <f>(('FX-rates &amp; Forward'!F233)/('FX-rates &amp; Forward'!F232))-1</f>
        <v>-2.354088705063595E-3</v>
      </c>
      <c r="H232" s="59">
        <f>(('FX-rates &amp; Forward'!G233)/('FX-rates &amp; Forward'!G232))-1</f>
        <v>-7.0221136159187569E-3</v>
      </c>
      <c r="I232" s="59">
        <f>(('FX-rates &amp; Forward'!H233)/('FX-rates &amp; Forward'!H232))-1</f>
        <v>1.1987344039161796E-2</v>
      </c>
      <c r="J232" s="59">
        <f>(('FX-rates &amp; Forward'!I233)/('FX-rates &amp; Forward'!I232))-1</f>
        <v>1.4186856665458381E-2</v>
      </c>
      <c r="K232" s="59">
        <f>(('FX-rates &amp; Forward'!J233)/('FX-rates &amp; Forward'!J232))-1</f>
        <v>-1.025807988565075E-2</v>
      </c>
      <c r="M232" s="59">
        <f>('FX-rates &amp; Forward'!D233-'FX-rates &amp; Forward'!M233)/'FX-rates &amp; Forward'!D232</f>
        <v>1.3021841137610506E-2</v>
      </c>
      <c r="N232" s="59">
        <f>('FX-rates &amp; Forward'!E233-'FX-rates &amp; Forward'!N233)/'FX-rates &amp; Forward'!E232</f>
        <v>5.2158348268685336E-3</v>
      </c>
      <c r="O232" s="59">
        <f>('FX-rates &amp; Forward'!F233-'FX-rates &amp; Forward'!O233)/'FX-rates &amp; Forward'!F232</f>
        <v>-3.2055674525083748E-3</v>
      </c>
      <c r="P232" s="59">
        <f>('FX-rates &amp; Forward'!G233-'FX-rates &amp; Forward'!P233)/'FX-rates &amp; Forward'!G232</f>
        <v>-8.1823867096434584E-3</v>
      </c>
      <c r="Q232" s="59">
        <f>('FX-rates &amp; Forward'!H233-'FX-rates &amp; Forward'!Q233)/'FX-rates &amp; Forward'!H232</f>
        <v>1.0233380391833644E-2</v>
      </c>
      <c r="R232" s="59">
        <f>('FX-rates &amp; Forward'!I233-'FX-rates &amp; Forward'!R233)/'FX-rates &amp; Forward'!I232</f>
        <v>1.3305632684717593E-2</v>
      </c>
      <c r="S232" s="59">
        <f>('FX-rates &amp; Forward'!J233-'FX-rates &amp; Forward'!S233)/'FX-rates &amp; Forward'!J232</f>
        <v>-9.7782882006504281E-3</v>
      </c>
      <c r="U232" s="59">
        <f>'Interest rate'!M232</f>
        <v>8.7081709635938864E-4</v>
      </c>
      <c r="V232" s="59">
        <f>'Interest rate'!N232</f>
        <v>6.4079510147219132E-4</v>
      </c>
      <c r="W232" s="59">
        <f>'Interest rate'!O232</f>
        <v>-3.1542998678846246E-4</v>
      </c>
      <c r="X232" s="59">
        <f>'Interest rate'!P232</f>
        <v>2.128755849788444E-4</v>
      </c>
      <c r="Y232" s="59">
        <f>'Interest rate'!Q232</f>
        <v>-6.7408319066930567E-5</v>
      </c>
      <c r="Z232" s="59">
        <f>'Interest rate'!R232</f>
        <v>-6.6828419049380638E-4</v>
      </c>
      <c r="AA232" s="59">
        <f>'Interest rate'!S232</f>
        <v>3.9497417736500395E-4</v>
      </c>
      <c r="AB232" s="59">
        <f>'Interest rate'!T232</f>
        <v>2.6202404401427515E-3</v>
      </c>
      <c r="AD232" s="59">
        <f>Weights!$Z231*Weights!AA231+Weights!$AI231*Weights!AJ231</f>
        <v>0.36801363644754459</v>
      </c>
      <c r="AE232" s="59">
        <f>Weights!$Z231*Weights!AB231+Weights!$AI231*Weights!AK231</f>
        <v>0.20069057671878759</v>
      </c>
      <c r="AF232" s="59">
        <f>Weights!$Z231*Weights!AC231+Weights!$AI231*Weights!AL231</f>
        <v>8.8060937240452566E-2</v>
      </c>
      <c r="AG232" s="59">
        <f>Weights!$Z231*Weights!AD231+Weights!$AI231*Weights!AM231</f>
        <v>8.5050338205672399E-2</v>
      </c>
      <c r="AH232" s="59">
        <f>Weights!$Z231*Weights!AE231+Weights!$AI231*Weights!AN231</f>
        <v>3.6626201664198998E-2</v>
      </c>
      <c r="AI232" s="59">
        <f>Weights!$Z231*Weights!AF231+Weights!$AI231*Weights!AO231</f>
        <v>2.8680086388864674E-2</v>
      </c>
      <c r="AJ232" s="59">
        <f>Weights!Z231*Weights!AG231+Weights!AI231*Weights!AP231</f>
        <v>2.213590826394481E-2</v>
      </c>
    </row>
    <row r="233" spans="2:36" x14ac:dyDescent="0.25">
      <c r="B233" s="51">
        <f>'Monthly return GPFG'!C233</f>
        <v>42766</v>
      </c>
      <c r="C233" s="49">
        <f>'Monthly return GPFG'!P233</f>
        <v>-2.4168911368629892E-2</v>
      </c>
      <c r="E233" s="57">
        <f>(('FX-rates &amp; Forward'!D234)/('FX-rates &amp; Forward'!D233))-1</f>
        <v>-4.5621831817234892E-2</v>
      </c>
      <c r="F233" s="57">
        <f>(('FX-rates &amp; Forward'!E234)/('FX-rates &amp; Forward'!E233))-1</f>
        <v>-2.0115764685168513E-2</v>
      </c>
      <c r="G233" s="57">
        <f>(('FX-rates &amp; Forward'!F234)/('FX-rates &amp; Forward'!F233))-1</f>
        <v>-2.4799759335163318E-2</v>
      </c>
      <c r="H233" s="57">
        <f>(('FX-rates &amp; Forward'!G234)/('FX-rates &amp; Forward'!G233))-1</f>
        <v>-1.1682622099626894E-2</v>
      </c>
      <c r="I233" s="57">
        <f>(('FX-rates &amp; Forward'!H234)/('FX-rates &amp; Forward'!H233))-1</f>
        <v>-1.6482025507615683E-2</v>
      </c>
      <c r="J233" s="57">
        <f>(('FX-rates &amp; Forward'!I234)/('FX-rates &amp; Forward'!I233))-1</f>
        <v>-1.6381976717076752E-2</v>
      </c>
      <c r="K233" s="57">
        <f>(('FX-rates &amp; Forward'!J234)/('FX-rates &amp; Forward'!J233))-1</f>
        <v>3.6232872425949747E-3</v>
      </c>
      <c r="M233" s="57">
        <f>('FX-rates &amp; Forward'!D234-'FX-rates &amp; Forward'!M234)/'FX-rates &amp; Forward'!D233</f>
        <v>-4.5851706509545301E-2</v>
      </c>
      <c r="N233" s="57">
        <f>('FX-rates &amp; Forward'!E234-'FX-rates &amp; Forward'!N234)/'FX-rates &amp; Forward'!E233</f>
        <v>-2.1302386064282221E-2</v>
      </c>
      <c r="O233" s="57">
        <f>('FX-rates &amp; Forward'!F234-'FX-rates &amp; Forward'!O234)/'FX-rates &amp; Forward'!F233</f>
        <v>-2.5457560816668733E-2</v>
      </c>
      <c r="P233" s="57">
        <f>('FX-rates &amp; Forward'!G234-'FX-rates &amp; Forward'!P234)/'FX-rates &amp; Forward'!G233</f>
        <v>-1.262091076351473E-2</v>
      </c>
      <c r="Q233" s="57">
        <f>('FX-rates &amp; Forward'!H234-'FX-rates &amp; Forward'!Q234)/'FX-rates &amp; Forward'!H233</f>
        <v>-1.8022156039354514E-2</v>
      </c>
      <c r="R233" s="57">
        <f>('FX-rates &amp; Forward'!I234-'FX-rates &amp; Forward'!R234)/'FX-rates &amp; Forward'!I233</f>
        <v>-1.6857631764610057E-2</v>
      </c>
      <c r="S233" s="57">
        <f>('FX-rates &amp; Forward'!J234-'FX-rates &amp; Forward'!S234)/'FX-rates &amp; Forward'!J233</f>
        <v>5.368138656142463E-3</v>
      </c>
      <c r="U233" s="57">
        <f>'Interest rate'!M233</f>
        <v>5.8974997350325076E-4</v>
      </c>
      <c r="V233" s="57">
        <f>'Interest rate'!N233</f>
        <v>6.4722440862530206E-4</v>
      </c>
      <c r="W233" s="57">
        <f>'Interest rate'!O233</f>
        <v>-3.199708305111626E-4</v>
      </c>
      <c r="X233" s="57">
        <f>'Interest rate'!P233</f>
        <v>2.1719036797129831E-4</v>
      </c>
      <c r="Y233" s="57">
        <f>'Interest rate'!Q233</f>
        <v>-1.1309036725526411E-5</v>
      </c>
      <c r="Z233" s="57">
        <f>'Interest rate'!R233</f>
        <v>-6.5938609686000405E-4</v>
      </c>
      <c r="AA233" s="57">
        <f>'Interest rate'!S233</f>
        <v>4.2400978746104379E-4</v>
      </c>
      <c r="AB233" s="57">
        <f>'Interest rate'!T233</f>
        <v>1.4631676547709471E-3</v>
      </c>
      <c r="AD233" s="57">
        <f>Weights!$Z232*Weights!AA232+Weights!$AI232*Weights!AJ232</f>
        <v>0.36320751186472661</v>
      </c>
      <c r="AE233" s="57">
        <f>Weights!$Z232*Weights!AB232+Weights!$AI232*Weights!AK232</f>
        <v>0.20129922415042456</v>
      </c>
      <c r="AF233" s="57">
        <f>Weights!$Z232*Weights!AC232+Weights!$AI232*Weights!AL232</f>
        <v>8.381626670428538E-2</v>
      </c>
      <c r="AG233" s="57">
        <f>Weights!$Z232*Weights!AD232+Weights!$AI232*Weights!AM232</f>
        <v>8.8783307350433133E-2</v>
      </c>
      <c r="AH233" s="57">
        <f>Weights!$Z232*Weights!AE232+Weights!$AI232*Weights!AN232</f>
        <v>3.6435331500737828E-2</v>
      </c>
      <c r="AI233" s="57">
        <f>Weights!$Z232*Weights!AF232+Weights!$AI232*Weights!AO232</f>
        <v>3.0424097824790997E-2</v>
      </c>
      <c r="AJ233" s="57">
        <f>Weights!Z232*Weights!AG232+Weights!AI232*Weights!AP232</f>
        <v>2.3398424640391581E-2</v>
      </c>
    </row>
    <row r="234" spans="2:36" x14ac:dyDescent="0.25">
      <c r="B234" s="52">
        <f>'Monthly return GPFG'!C234</f>
        <v>42794</v>
      </c>
      <c r="C234" s="50">
        <f>'Monthly return GPFG'!P234</f>
        <v>3.3029468460385146E-2</v>
      </c>
      <c r="E234" s="58">
        <f>(('FX-rates &amp; Forward'!D235)/('FX-rates &amp; Forward'!D234))-1</f>
        <v>1.7886592937524259E-2</v>
      </c>
      <c r="F234" s="58">
        <f>(('FX-rates &amp; Forward'!E235)/('FX-rates &amp; Forward'!E234))-1</f>
        <v>-2.9984502392021994E-3</v>
      </c>
      <c r="G234" s="58">
        <f>(('FX-rates &amp; Forward'!F235)/('FX-rates &amp; Forward'!F234))-1</f>
        <v>1.8219677251432032E-3</v>
      </c>
      <c r="H234" s="58">
        <f>(('FX-rates &amp; Forward'!G235)/('FX-rates &amp; Forward'!G234))-1</f>
        <v>1.7799485579817365E-2</v>
      </c>
      <c r="I234" s="58">
        <f>(('FX-rates &amp; Forward'!H235)/('FX-rates &amp; Forward'!H234))-1</f>
        <v>1.0796286077590089E-3</v>
      </c>
      <c r="J234" s="58">
        <f>(('FX-rates &amp; Forward'!I235)/('FX-rates &amp; Forward'!I234))-1</f>
        <v>-2.781069763767019E-3</v>
      </c>
      <c r="K234" s="58">
        <f>(('FX-rates &amp; Forward'!J235)/('FX-rates &amp; Forward'!J234))-1</f>
        <v>2.7548209366391241E-2</v>
      </c>
      <c r="M234" s="58">
        <f>('FX-rates &amp; Forward'!D235-'FX-rates &amp; Forward'!M235)/'FX-rates &amp; Forward'!D234</f>
        <v>1.7944030197849549E-2</v>
      </c>
      <c r="N234" s="58">
        <f>('FX-rates &amp; Forward'!E235-'FX-rates &amp; Forward'!N235)/'FX-rates &amp; Forward'!E234</f>
        <v>-3.9084622205060133E-3</v>
      </c>
      <c r="O234" s="58">
        <f>('FX-rates &amp; Forward'!F235-'FX-rates &amp; Forward'!O235)/'FX-rates &amp; Forward'!F234</f>
        <v>1.4494890183987033E-3</v>
      </c>
      <c r="P234" s="58">
        <f>('FX-rates &amp; Forward'!G235-'FX-rates &amp; Forward'!P235)/'FX-rates &amp; Forward'!G234</f>
        <v>1.7198419772113231E-2</v>
      </c>
      <c r="Q234" s="58">
        <f>('FX-rates &amp; Forward'!H235-'FX-rates &amp; Forward'!Q235)/'FX-rates &amp; Forward'!H234</f>
        <v>-1.7033166903230267E-4</v>
      </c>
      <c r="R234" s="58">
        <f>('FX-rates &amp; Forward'!I235-'FX-rates &amp; Forward'!R235)/'FX-rates &amp; Forward'!I234</f>
        <v>-2.9467397041329575E-3</v>
      </c>
      <c r="S234" s="58">
        <f>('FX-rates &amp; Forward'!J235-'FX-rates &amp; Forward'!S235)/'FX-rates &amp; Forward'!J234</f>
        <v>2.8420350958291221E-2</v>
      </c>
      <c r="U234" s="58">
        <f>'Interest rate'!M234</f>
        <v>7.5518871888013983E-4</v>
      </c>
      <c r="V234" s="58">
        <f>'Interest rate'!N234</f>
        <v>6.5504322389720038E-4</v>
      </c>
      <c r="W234" s="58">
        <f>'Interest rate'!O234</f>
        <v>-3.2988119450161335E-4</v>
      </c>
      <c r="X234" s="58">
        <f>'Interest rate'!P234</f>
        <v>2.1672481357182249E-4</v>
      </c>
      <c r="Y234" s="58">
        <f>'Interest rate'!Q234</f>
        <v>-4.5603102964641984E-5</v>
      </c>
      <c r="Z234" s="58">
        <f>'Interest rate'!R234</f>
        <v>-6.6979527409194439E-4</v>
      </c>
      <c r="AA234" s="58">
        <f>'Interest rate'!S234</f>
        <v>8.0889159827712831E-4</v>
      </c>
      <c r="AB234" s="58">
        <f>'Interest rate'!T234</f>
        <v>1.6924892515723933E-3</v>
      </c>
      <c r="AD234" s="58">
        <f>Weights!$Z233*Weights!AA233+Weights!$AI233*Weights!AJ233</f>
        <v>0.36320751186472661</v>
      </c>
      <c r="AE234" s="58">
        <f>Weights!$Z233*Weights!AB233+Weights!$AI233*Weights!AK233</f>
        <v>0.20129922415042456</v>
      </c>
      <c r="AF234" s="58">
        <f>Weights!$Z233*Weights!AC233+Weights!$AI233*Weights!AL233</f>
        <v>8.381626670428538E-2</v>
      </c>
      <c r="AG234" s="58">
        <f>Weights!$Z233*Weights!AD233+Weights!$AI233*Weights!AM233</f>
        <v>8.8783307350433133E-2</v>
      </c>
      <c r="AH234" s="58">
        <f>Weights!$Z233*Weights!AE233+Weights!$AI233*Weights!AN233</f>
        <v>3.6435331500737828E-2</v>
      </c>
      <c r="AI234" s="58">
        <f>Weights!$Z233*Weights!AF233+Weights!$AI233*Weights!AO233</f>
        <v>3.0424097824790997E-2</v>
      </c>
      <c r="AJ234" s="58">
        <f>Weights!Z233*Weights!AG233+Weights!AI233*Weights!AP233</f>
        <v>2.3398424640391581E-2</v>
      </c>
    </row>
    <row r="235" spans="2:36" x14ac:dyDescent="0.25">
      <c r="B235" s="51">
        <f>'Monthly return GPFG'!C235</f>
        <v>42825</v>
      </c>
      <c r="C235" s="49">
        <f>'Monthly return GPFG'!P235</f>
        <v>4.0893679405895667E-2</v>
      </c>
      <c r="E235" s="57">
        <f>(('FX-rates &amp; Forward'!D236)/('FX-rates &amp; Forward'!D235))-1</f>
        <v>2.437484363645015E-2</v>
      </c>
      <c r="F235" s="57">
        <f>(('FX-rates &amp; Forward'!E236)/('FX-rates &amp; Forward'!E235))-1</f>
        <v>3.3003300330032959E-2</v>
      </c>
      <c r="G235" s="57">
        <f>(('FX-rates &amp; Forward'!F236)/('FX-rates &amp; Forward'!F235))-1</f>
        <v>4.0385670159637233E-2</v>
      </c>
      <c r="H235" s="57">
        <f>(('FX-rates &amp; Forward'!G236)/('FX-rates &amp; Forward'!G235))-1</f>
        <v>3.603833694030345E-2</v>
      </c>
      <c r="I235" s="57">
        <f>(('FX-rates &amp; Forward'!H236)/('FX-rates &amp; Forward'!H235))-1</f>
        <v>2.6662033264631235E-2</v>
      </c>
      <c r="J235" s="57">
        <f>(('FX-rates &amp; Forward'!I236)/('FX-rates &amp; Forward'!I235))-1</f>
        <v>2.3784246304013656E-2</v>
      </c>
      <c r="K235" s="57">
        <f>(('FX-rates &amp; Forward'!J236)/('FX-rates &amp; Forward'!J235))-1</f>
        <v>2.0791094776708263E-2</v>
      </c>
      <c r="M235" s="57">
        <f>('FX-rates &amp; Forward'!D236-'FX-rates &amp; Forward'!M236)/'FX-rates &amp; Forward'!D235</f>
        <v>2.4274763698152645E-2</v>
      </c>
      <c r="N235" s="57">
        <f>('FX-rates &amp; Forward'!E236-'FX-rates &amp; Forward'!N236)/'FX-rates &amp; Forward'!E235</f>
        <v>3.191787235437403E-2</v>
      </c>
      <c r="O235" s="57">
        <f>('FX-rates &amp; Forward'!F236-'FX-rates &amp; Forward'!O236)/'FX-rates &amp; Forward'!F235</f>
        <v>3.98473229275325E-2</v>
      </c>
      <c r="P235" s="57">
        <f>('FX-rates &amp; Forward'!G236-'FX-rates &amp; Forward'!P236)/'FX-rates &amp; Forward'!G235</f>
        <v>3.5237508598201454E-2</v>
      </c>
      <c r="Q235" s="57">
        <f>('FX-rates &amp; Forward'!H236-'FX-rates &amp; Forward'!Q236)/'FX-rates &amp; Forward'!H235</f>
        <v>2.5236094184402164E-2</v>
      </c>
      <c r="R235" s="57">
        <f>('FX-rates &amp; Forward'!I236-'FX-rates &amp; Forward'!R236)/'FX-rates &amp; Forward'!I235</f>
        <v>2.3837905778712445E-2</v>
      </c>
      <c r="S235" s="57">
        <f>('FX-rates &amp; Forward'!J236-'FX-rates &amp; Forward'!S236)/'FX-rates &amp; Forward'!J235</f>
        <v>2.1726811618702935E-2</v>
      </c>
      <c r="U235" s="57">
        <f>'Interest rate'!M235</f>
        <v>6.7250695461584797E-4</v>
      </c>
      <c r="V235" s="57">
        <f>'Interest rate'!N235</f>
        <v>8.1531729624262361E-4</v>
      </c>
      <c r="W235" s="57">
        <f>'Interest rate'!O235</f>
        <v>-3.2737213942368726E-4</v>
      </c>
      <c r="X235" s="57">
        <f>'Interest rate'!P235</f>
        <v>2.136570830164608E-4</v>
      </c>
      <c r="Y235" s="57">
        <f>'Interest rate'!Q235</f>
        <v>-3.2167235762825541E-6</v>
      </c>
      <c r="Z235" s="57">
        <f>'Interest rate'!R235</f>
        <v>-6.5166392953219798E-4</v>
      </c>
      <c r="AA235" s="57">
        <f>'Interest rate'!S235</f>
        <v>4.9448627247405952E-4</v>
      </c>
      <c r="AB235" s="57">
        <f>'Interest rate'!T235</f>
        <v>1.5901848983437272E-3</v>
      </c>
      <c r="AD235" s="57">
        <f>Weights!$Z234*Weights!AA234+Weights!$AI234*Weights!AJ234</f>
        <v>0.36320751186472661</v>
      </c>
      <c r="AE235" s="57">
        <f>Weights!$Z234*Weights!AB234+Weights!$AI234*Weights!AK234</f>
        <v>0.20129922415042456</v>
      </c>
      <c r="AF235" s="57">
        <f>Weights!$Z234*Weights!AC234+Weights!$AI234*Weights!AL234</f>
        <v>8.381626670428538E-2</v>
      </c>
      <c r="AG235" s="57">
        <f>Weights!$Z234*Weights!AD234+Weights!$AI234*Weights!AM234</f>
        <v>8.8783307350433133E-2</v>
      </c>
      <c r="AH235" s="57">
        <f>Weights!$Z234*Weights!AE234+Weights!$AI234*Weights!AN234</f>
        <v>3.6435331500737828E-2</v>
      </c>
      <c r="AI235" s="57">
        <f>Weights!$Z234*Weights!AF234+Weights!$AI234*Weights!AO234</f>
        <v>3.0424097824790997E-2</v>
      </c>
      <c r="AJ235" s="57">
        <f>Weights!Z234*Weights!AG234+Weights!AI234*Weights!AP234</f>
        <v>2.3398424640391581E-2</v>
      </c>
    </row>
    <row r="236" spans="2:36" x14ac:dyDescent="0.25">
      <c r="B236" s="52">
        <f>'Monthly return GPFG'!C236</f>
        <v>42855</v>
      </c>
      <c r="C236" s="50">
        <f>'Monthly return GPFG'!P236</f>
        <v>1.548851956109145E-2</v>
      </c>
      <c r="E236" s="58">
        <f>(('FX-rates &amp; Forward'!D237)/('FX-rates &amp; Forward'!D236))-1</f>
        <v>-1.5700412862706958E-3</v>
      </c>
      <c r="F236" s="58">
        <f>(('FX-rates &amp; Forward'!E237)/('FX-rates &amp; Forward'!E236))-1</f>
        <v>1.9758148055261771E-2</v>
      </c>
      <c r="G236" s="58">
        <f>(('FX-rates &amp; Forward'!F237)/('FX-rates &amp; Forward'!F236))-1</f>
        <v>2.8218645948945742E-2</v>
      </c>
      <c r="H236" s="58">
        <f>(('FX-rates &amp; Forward'!G237)/('FX-rates &amp; Forward'!G236))-1</f>
        <v>-1.1287853231959355E-3</v>
      </c>
      <c r="I236" s="58">
        <f>(('FX-rates &amp; Forward'!H237)/('FX-rates &amp; Forward'!H236))-1</f>
        <v>6.8046266792720633E-3</v>
      </c>
      <c r="J236" s="58">
        <f>(('FX-rates &amp; Forward'!I237)/('FX-rates &amp; Forward'!I236))-1</f>
        <v>-2.6652221018418243E-2</v>
      </c>
      <c r="K236" s="58">
        <f>(('FX-rates &amp; Forward'!J237)/('FX-rates &amp; Forward'!J236))-1</f>
        <v>-2.011154790630465E-2</v>
      </c>
      <c r="M236" s="58">
        <f>('FX-rates &amp; Forward'!D237-'FX-rates &amp; Forward'!M237)/'FX-rates &amp; Forward'!D236</f>
        <v>-1.4273472855309444E-3</v>
      </c>
      <c r="N236" s="58">
        <f>('FX-rates &amp; Forward'!E237-'FX-rates &amp; Forward'!N237)/'FX-rates &amp; Forward'!E236</f>
        <v>1.8757941521469458E-2</v>
      </c>
      <c r="O236" s="58">
        <f>('FX-rates &amp; Forward'!F237-'FX-rates &amp; Forward'!O237)/'FX-rates &amp; Forward'!F236</f>
        <v>2.7759894092929588E-2</v>
      </c>
      <c r="P236" s="58">
        <f>('FX-rates &amp; Forward'!G237-'FX-rates &amp; Forward'!P237)/'FX-rates &amp; Forward'!G236</f>
        <v>-1.8045111750113656E-3</v>
      </c>
      <c r="Q236" s="58">
        <f>('FX-rates &amp; Forward'!H237-'FX-rates &amp; Forward'!Q237)/'FX-rates &amp; Forward'!H236</f>
        <v>5.4795923180253866E-3</v>
      </c>
      <c r="R236" s="58">
        <f>('FX-rates &amp; Forward'!I237-'FX-rates &amp; Forward'!R237)/'FX-rates &amp; Forward'!I236</f>
        <v>-2.683015371528398E-2</v>
      </c>
      <c r="S236" s="58">
        <f>('FX-rates &amp; Forward'!J237-'FX-rates &amp; Forward'!S237)/'FX-rates &amp; Forward'!J236</f>
        <v>-1.919532692334739E-2</v>
      </c>
      <c r="U236" s="58">
        <f>'Interest rate'!M236</f>
        <v>6.8904932024094201E-4</v>
      </c>
      <c r="V236" s="58">
        <f>'Interest rate'!N236</f>
        <v>8.2540918593276835E-4</v>
      </c>
      <c r="W236" s="58">
        <f>'Interest rate'!O236</f>
        <v>-3.3514207153895192E-4</v>
      </c>
      <c r="X236" s="58">
        <f>'Interest rate'!P236</f>
        <v>2.1236012515024605E-4</v>
      </c>
      <c r="Y236" s="58">
        <f>'Interest rate'!Q236</f>
        <v>-1.7676718463865981E-5</v>
      </c>
      <c r="Z236" s="58">
        <f>'Interest rate'!R236</f>
        <v>-6.6224010742732542E-4</v>
      </c>
      <c r="AA236" s="58">
        <f>'Interest rate'!S236</f>
        <v>6.4355057446485731E-4</v>
      </c>
      <c r="AB236" s="58">
        <f>'Interest rate'!T236</f>
        <v>1.5697102274137009E-3</v>
      </c>
      <c r="AD236" s="58">
        <f>Weights!$Z235*Weights!AA235+Weights!$AI235*Weights!AJ235</f>
        <v>0.36320751186472661</v>
      </c>
      <c r="AE236" s="58">
        <f>Weights!$Z235*Weights!AB235+Weights!$AI235*Weights!AK235</f>
        <v>0.20129922415042456</v>
      </c>
      <c r="AF236" s="58">
        <f>Weights!$Z235*Weights!AC235+Weights!$AI235*Weights!AL235</f>
        <v>8.381626670428538E-2</v>
      </c>
      <c r="AG236" s="58">
        <f>Weights!$Z235*Weights!AD235+Weights!$AI235*Weights!AM235</f>
        <v>8.8783307350433133E-2</v>
      </c>
      <c r="AH236" s="58">
        <f>Weights!$Z235*Weights!AE235+Weights!$AI235*Weights!AN235</f>
        <v>3.6435331500737828E-2</v>
      </c>
      <c r="AI236" s="58">
        <f>Weights!$Z235*Weights!AF235+Weights!$AI235*Weights!AO235</f>
        <v>3.0424097824790997E-2</v>
      </c>
      <c r="AJ236" s="58">
        <f>Weights!Z235*Weights!AG235+Weights!AI235*Weights!AP235</f>
        <v>2.3398424640391581E-2</v>
      </c>
    </row>
    <row r="237" spans="2:36" x14ac:dyDescent="0.25">
      <c r="B237" s="51">
        <f>'Monthly return GPFG'!C237</f>
        <v>42886</v>
      </c>
      <c r="C237" s="49">
        <f>'Monthly return GPFG'!P237</f>
        <v>5.6606981372302476E-3</v>
      </c>
      <c r="E237" s="57">
        <f>(('FX-rates &amp; Forward'!D238)/('FX-rates &amp; Forward'!D237))-1</f>
        <v>-1.7367501456028056E-2</v>
      </c>
      <c r="F237" s="57">
        <f>(('FX-rates &amp; Forward'!E238)/('FX-rates &amp; Forward'!E237))-1</f>
        <v>1.417863367585892E-2</v>
      </c>
      <c r="G237" s="57">
        <f>(('FX-rates &amp; Forward'!F238)/('FX-rates &amp; Forward'!F237))-1</f>
        <v>-2.1948169936404249E-2</v>
      </c>
      <c r="H237" s="57">
        <f>(('FX-rates &amp; Forward'!G238)/('FX-rates &amp; Forward'!G237))-1</f>
        <v>-1.0910933014664725E-2</v>
      </c>
      <c r="I237" s="57">
        <f>(('FX-rates &amp; Forward'!H238)/('FX-rates &amp; Forward'!H237))-1</f>
        <v>1.0688615812659341E-2</v>
      </c>
      <c r="J237" s="57">
        <f>(('FX-rates &amp; Forward'!I238)/('FX-rates &amp; Forward'!I237))-1</f>
        <v>-6.3287113598780032E-3</v>
      </c>
      <c r="K237" s="57">
        <f>(('FX-rates &amp; Forward'!J238)/('FX-rates &amp; Forward'!J237))-1</f>
        <v>-2.4853503244162245E-2</v>
      </c>
      <c r="M237" s="57">
        <f>('FX-rates &amp; Forward'!D238-'FX-rates &amp; Forward'!M238)/'FX-rates &amp; Forward'!D237</f>
        <v>-1.7231254050196619E-2</v>
      </c>
      <c r="N237" s="57">
        <f>('FX-rates &amp; Forward'!E238-'FX-rates &amp; Forward'!N238)/'FX-rates &amp; Forward'!E237</f>
        <v>1.3154098919378377E-2</v>
      </c>
      <c r="O237" s="57">
        <f>('FX-rates &amp; Forward'!F238-'FX-rates &amp; Forward'!O238)/'FX-rates &amp; Forward'!F237</f>
        <v>-2.2424757923210425E-2</v>
      </c>
      <c r="P237" s="57">
        <f>('FX-rates &amp; Forward'!G238-'FX-rates &amp; Forward'!P238)/'FX-rates &amp; Forward'!G237</f>
        <v>-1.161767154618759E-2</v>
      </c>
      <c r="Q237" s="57">
        <f>('FX-rates &amp; Forward'!H238-'FX-rates &amp; Forward'!Q238)/'FX-rates &amp; Forward'!H237</f>
        <v>9.336430913918569E-3</v>
      </c>
      <c r="R237" s="57">
        <f>('FX-rates &amp; Forward'!I238-'FX-rates &amp; Forward'!R238)/'FX-rates &amp; Forward'!I237</f>
        <v>-6.3741808437416305E-3</v>
      </c>
      <c r="S237" s="57">
        <f>('FX-rates &amp; Forward'!J238-'FX-rates &amp; Forward'!S238)/'FX-rates &amp; Forward'!J237</f>
        <v>-2.3974222552883433E-2</v>
      </c>
      <c r="U237" s="57">
        <f>'Interest rate'!M237</f>
        <v>7.1385722991923473E-4</v>
      </c>
      <c r="V237" s="57">
        <f>'Interest rate'!N237</f>
        <v>8.7934300032643797E-4</v>
      </c>
      <c r="W237" s="57">
        <f>'Interest rate'!O237</f>
        <v>-3.3573592575464328E-4</v>
      </c>
      <c r="X237" s="57">
        <f>'Interest rate'!P237</f>
        <v>2.092922473335701E-4</v>
      </c>
      <c r="Y237" s="57">
        <f>'Interest rate'!Q237</f>
        <v>-2.7029017760860086E-5</v>
      </c>
      <c r="Z237" s="57">
        <f>'Interest rate'!R237</f>
        <v>-6.5854669904996666E-4</v>
      </c>
      <c r="AA237" s="57">
        <f>'Interest rate'!S237</f>
        <v>7.427912436959172E-4</v>
      </c>
      <c r="AB237" s="57">
        <f>'Interest rate'!T237</f>
        <v>1.7088472872288651E-3</v>
      </c>
      <c r="AD237" s="57">
        <f>Weights!$Z236*Weights!AA236+Weights!$AI236*Weights!AJ236</f>
        <v>0.36320751186472661</v>
      </c>
      <c r="AE237" s="57">
        <f>Weights!$Z236*Weights!AB236+Weights!$AI236*Weights!AK236</f>
        <v>0.20129922415042456</v>
      </c>
      <c r="AF237" s="57">
        <f>Weights!$Z236*Weights!AC236+Weights!$AI236*Weights!AL236</f>
        <v>8.381626670428538E-2</v>
      </c>
      <c r="AG237" s="57">
        <f>Weights!$Z236*Weights!AD236+Weights!$AI236*Weights!AM236</f>
        <v>8.8783307350433133E-2</v>
      </c>
      <c r="AH237" s="57">
        <f>Weights!$Z236*Weights!AE236+Weights!$AI236*Weights!AN236</f>
        <v>3.6435331500737828E-2</v>
      </c>
      <c r="AI237" s="57">
        <f>Weights!$Z236*Weights!AF236+Weights!$AI236*Weights!AO236</f>
        <v>3.0424097824790997E-2</v>
      </c>
      <c r="AJ237" s="57">
        <f>Weights!Z236*Weights!AG236+Weights!AI236*Weights!AP236</f>
        <v>2.3398424640391581E-2</v>
      </c>
    </row>
    <row r="238" spans="2:36" x14ac:dyDescent="0.25">
      <c r="B238" s="52">
        <f>'Monthly return GPFG'!C238</f>
        <v>42916</v>
      </c>
      <c r="C238" s="50">
        <f>'Monthly return GPFG'!P238</f>
        <v>-1.6563233592882258E-3</v>
      </c>
      <c r="E238" s="58">
        <f>(('FX-rates &amp; Forward'!D239)/('FX-rates &amp; Forward'!D238))-1</f>
        <v>-1.0597565167913214E-2</v>
      </c>
      <c r="F238" s="58">
        <f>(('FX-rates &amp; Forward'!E239)/('FX-rates &amp; Forward'!E238))-1</f>
        <v>5.5352304237350491E-3</v>
      </c>
      <c r="G238" s="58">
        <f>(('FX-rates &amp; Forward'!F239)/('FX-rates &amp; Forward'!F238))-1</f>
        <v>-1.1588231507114743E-3</v>
      </c>
      <c r="H238" s="58">
        <f>(('FX-rates &amp; Forward'!G239)/('FX-rates &amp; Forward'!G238))-1</f>
        <v>-2.5293182922505153E-2</v>
      </c>
      <c r="I238" s="58">
        <f>(('FX-rates &amp; Forward'!H239)/('FX-rates &amp; Forward'!H238))-1</f>
        <v>-1.1699662774424802E-3</v>
      </c>
      <c r="J238" s="58">
        <f>(('FX-rates &amp; Forward'!I239)/('FX-rates &amp; Forward'!I238))-1</f>
        <v>2.9988798207713163E-2</v>
      </c>
      <c r="K238" s="58">
        <f>(('FX-rates &amp; Forward'!J239)/('FX-rates &amp; Forward'!J238))-1</f>
        <v>2.3689122146537622E-2</v>
      </c>
      <c r="M238" s="58">
        <f>('FX-rates &amp; Forward'!D239-'FX-rates &amp; Forward'!M239)/'FX-rates &amp; Forward'!D238</f>
        <v>-1.0432224788411503E-2</v>
      </c>
      <c r="N238" s="58">
        <f>('FX-rates &amp; Forward'!E239-'FX-rates &amp; Forward'!N239)/'FX-rates &amp; Forward'!E238</f>
        <v>4.4852847635830397E-3</v>
      </c>
      <c r="O238" s="58">
        <f>('FX-rates &amp; Forward'!F239-'FX-rates &amp; Forward'!O239)/'FX-rates &amp; Forward'!F238</f>
        <v>-1.6632825538550858E-3</v>
      </c>
      <c r="P238" s="58">
        <f>('FX-rates &amp; Forward'!G239-'FX-rates &amp; Forward'!P239)/'FX-rates &amp; Forward'!G238</f>
        <v>-2.6034089196153964E-2</v>
      </c>
      <c r="Q238" s="58">
        <f>('FX-rates &amp; Forward'!H239-'FX-rates &amp; Forward'!Q239)/'FX-rates &amp; Forward'!H238</f>
        <v>-2.5432745940704641E-3</v>
      </c>
      <c r="R238" s="58">
        <f>('FX-rates &amp; Forward'!I239-'FX-rates &amp; Forward'!R239)/'FX-rates &amp; Forward'!I238</f>
        <v>3.0017710745510018E-2</v>
      </c>
      <c r="S238" s="58">
        <f>('FX-rates &amp; Forward'!J239-'FX-rates &amp; Forward'!S239)/'FX-rates &amp; Forward'!J238</f>
        <v>2.468241481835963E-2</v>
      </c>
      <c r="U238" s="58">
        <f>'Interest rate'!M238</f>
        <v>5.9802906045103299E-4</v>
      </c>
      <c r="V238" s="58">
        <f>'Interest rate'!N238</f>
        <v>1.0142315018886183E-3</v>
      </c>
      <c r="W238" s="58">
        <f>'Interest rate'!O238</f>
        <v>-3.3453985714226864E-4</v>
      </c>
      <c r="X238" s="58">
        <f>'Interest rate'!P238</f>
        <v>2.1007377616943934E-4</v>
      </c>
      <c r="Y238" s="58">
        <f>'Interest rate'!Q238</f>
        <v>-1.7084938665146154E-5</v>
      </c>
      <c r="Z238" s="58">
        <f>'Interest rate'!R238</f>
        <v>-6.5636430103932497E-4</v>
      </c>
      <c r="AA238" s="58">
        <f>'Interest rate'!S238</f>
        <v>6.1872348176028602E-4</v>
      </c>
      <c r="AB238" s="58">
        <f>'Interest rate'!T238</f>
        <v>1.504160323205328E-3</v>
      </c>
      <c r="AD238" s="58">
        <f>Weights!$Z237*Weights!AA237+Weights!$AI237*Weights!AJ237</f>
        <v>0.36320751186472661</v>
      </c>
      <c r="AE238" s="58">
        <f>Weights!$Z237*Weights!AB237+Weights!$AI237*Weights!AK237</f>
        <v>0.20129922415042456</v>
      </c>
      <c r="AF238" s="58">
        <f>Weights!$Z237*Weights!AC237+Weights!$AI237*Weights!AL237</f>
        <v>8.381626670428538E-2</v>
      </c>
      <c r="AG238" s="58">
        <f>Weights!$Z237*Weights!AD237+Weights!$AI237*Weights!AM237</f>
        <v>8.8783307350433133E-2</v>
      </c>
      <c r="AH238" s="58">
        <f>Weights!$Z237*Weights!AE237+Weights!$AI237*Weights!AN237</f>
        <v>3.6435331500737828E-2</v>
      </c>
      <c r="AI238" s="58">
        <f>Weights!$Z237*Weights!AF237+Weights!$AI237*Weights!AO237</f>
        <v>3.0424097824790997E-2</v>
      </c>
      <c r="AJ238" s="58">
        <f>Weights!Z237*Weights!AG237+Weights!AI237*Weights!AP237</f>
        <v>2.3398424640391581E-2</v>
      </c>
    </row>
    <row r="239" spans="2:36" x14ac:dyDescent="0.25">
      <c r="B239" s="51">
        <f>'Monthly return GPFG'!C239</f>
        <v>42947</v>
      </c>
      <c r="C239" s="49">
        <f>'Monthly return GPFG'!P239</f>
        <v>-3.3647022830195834E-2</v>
      </c>
      <c r="E239" s="57">
        <f>(('FX-rates &amp; Forward'!D240)/('FX-rates &amp; Forward'!D239))-1</f>
        <v>-5.7832624453363679E-2</v>
      </c>
      <c r="F239" s="57">
        <f>(('FX-rates &amp; Forward'!E240)/('FX-rates &amp; Forward'!E239))-1</f>
        <v>-2.3654741433544402E-2</v>
      </c>
      <c r="G239" s="57">
        <f>(('FX-rates &amp; Forward'!F240)/('FX-rates &amp; Forward'!F239))-1</f>
        <v>-4.3211638506514438E-2</v>
      </c>
      <c r="H239" s="57">
        <f>(('FX-rates &amp; Forward'!G240)/('FX-rates &amp; Forward'!G239))-1</f>
        <v>-3.9112919524123879E-2</v>
      </c>
      <c r="I239" s="57">
        <f>(('FX-rates &amp; Forward'!H240)/('FX-rates &amp; Forward'!H239))-1</f>
        <v>-6.59967845659164E-2</v>
      </c>
      <c r="J239" s="57">
        <f>(('FX-rates &amp; Forward'!I240)/('FX-rates &amp; Forward'!I239))-1</f>
        <v>-2.0912311229880021E-2</v>
      </c>
      <c r="K239" s="57">
        <f>(('FX-rates &amp; Forward'!J240)/('FX-rates &amp; Forward'!J239))-1</f>
        <v>-1.9167238047746671E-2</v>
      </c>
      <c r="M239" s="57">
        <f>('FX-rates &amp; Forward'!D240-'FX-rates &amp; Forward'!M240)/'FX-rates &amp; Forward'!D239</f>
        <v>-5.7416843709854178E-2</v>
      </c>
      <c r="N239" s="57">
        <f>('FX-rates &amp; Forward'!E240-'FX-rates &amp; Forward'!N240)/'FX-rates &amp; Forward'!E239</f>
        <v>-2.4587622437015316E-2</v>
      </c>
      <c r="O239" s="57">
        <f>('FX-rates &amp; Forward'!F240-'FX-rates &amp; Forward'!O240)/'FX-rates &amp; Forward'!F239</f>
        <v>-4.3599512308681733E-2</v>
      </c>
      <c r="P239" s="57">
        <f>('FX-rates &amp; Forward'!G240-'FX-rates &amp; Forward'!P240)/'FX-rates &amp; Forward'!G239</f>
        <v>-3.9728044032604694E-2</v>
      </c>
      <c r="Q239" s="57">
        <f>('FX-rates &amp; Forward'!H240-'FX-rates &amp; Forward'!Q240)/'FX-rates &amp; Forward'!H239</f>
        <v>-6.7252001807194095E-2</v>
      </c>
      <c r="R239" s="57">
        <f>('FX-rates &amp; Forward'!I240-'FX-rates &amp; Forward'!R240)/'FX-rates &amp; Forward'!I239</f>
        <v>-2.0891629604777934E-2</v>
      </c>
      <c r="S239" s="57">
        <f>('FX-rates &amp; Forward'!J240-'FX-rates &amp; Forward'!S240)/'FX-rates &amp; Forward'!J239</f>
        <v>-1.8262467704644202E-2</v>
      </c>
      <c r="U239" s="57">
        <f>'Interest rate'!M239</f>
        <v>5.5662608827478088E-4</v>
      </c>
      <c r="V239" s="57">
        <f>'Interest rate'!N239</f>
        <v>1.0206427160042164E-3</v>
      </c>
      <c r="W239" s="57">
        <f>'Interest rate'!O239</f>
        <v>-3.3215613098258601E-4</v>
      </c>
      <c r="X239" s="57">
        <f>'Interest rate'!P239</f>
        <v>2.1001557744493304E-4</v>
      </c>
      <c r="Y239" s="57">
        <f>'Interest rate'!Q239</f>
        <v>-2.869619532741563E-5</v>
      </c>
      <c r="Z239" s="57">
        <f>'Interest rate'!R239</f>
        <v>-6.551891853635583E-4</v>
      </c>
      <c r="AA239" s="57">
        <f>'Interest rate'!S239</f>
        <v>7.2625864836139975E-4</v>
      </c>
      <c r="AB239" s="57">
        <f>'Interest rate'!T239</f>
        <v>1.5369411743291206E-3</v>
      </c>
      <c r="AD239" s="57">
        <f>Weights!$Z238*Weights!AA238+Weights!$AI238*Weights!AJ238</f>
        <v>0.36320751186472661</v>
      </c>
      <c r="AE239" s="57">
        <f>Weights!$Z238*Weights!AB238+Weights!$AI238*Weights!AK238</f>
        <v>0.20129922415042456</v>
      </c>
      <c r="AF239" s="57">
        <f>Weights!$Z238*Weights!AC238+Weights!$AI238*Weights!AL238</f>
        <v>8.381626670428538E-2</v>
      </c>
      <c r="AG239" s="57">
        <f>Weights!$Z238*Weights!AD238+Weights!$AI238*Weights!AM238</f>
        <v>8.8783307350433133E-2</v>
      </c>
      <c r="AH239" s="57">
        <f>Weights!$Z238*Weights!AE238+Weights!$AI238*Weights!AN238</f>
        <v>3.6435331500737828E-2</v>
      </c>
      <c r="AI239" s="57">
        <f>Weights!$Z238*Weights!AF238+Weights!$AI238*Weights!AO238</f>
        <v>3.0424097824790997E-2</v>
      </c>
      <c r="AJ239" s="57">
        <f>Weights!Z238*Weights!AG238+Weights!AI238*Weights!AP238</f>
        <v>2.3398424640391581E-2</v>
      </c>
    </row>
    <row r="240" spans="2:36" x14ac:dyDescent="0.25">
      <c r="B240" s="52">
        <f>'Monthly return GPFG'!C240</f>
        <v>42978</v>
      </c>
      <c r="C240" s="50">
        <f>'Monthly return GPFG'!P240</f>
        <v>-1.0115054462148892E-2</v>
      </c>
      <c r="E240" s="58">
        <f>(('FX-rates &amp; Forward'!D241)/('FX-rates &amp; Forward'!D240))-1</f>
        <v>-1.305984384139991E-2</v>
      </c>
      <c r="F240" s="58">
        <f>(('FX-rates &amp; Forward'!E241)/('FX-rates &amp; Forward'!E240))-1</f>
        <v>-7.3456763606685183E-3</v>
      </c>
      <c r="G240" s="58">
        <f>(('FX-rates &amp; Forward'!F241)/('FX-rates &amp; Forward'!F240))-1</f>
        <v>-3.4192393563784673E-2</v>
      </c>
      <c r="H240" s="58">
        <f>(('FX-rates &amp; Forward'!G241)/('FX-rates &amp; Forward'!G240))-1</f>
        <v>-1.1147255952214108E-2</v>
      </c>
      <c r="I240" s="58">
        <f>(('FX-rates &amp; Forward'!H241)/('FX-rates &amp; Forward'!H240))-1</f>
        <v>-4.6844454280550174E-3</v>
      </c>
      <c r="J240" s="58">
        <f>(('FX-rates &amp; Forward'!I241)/('FX-rates &amp; Forward'!I240))-1</f>
        <v>-1.32819194515853E-2</v>
      </c>
      <c r="K240" s="58">
        <f>(('FX-rates &amp; Forward'!J241)/('FX-rates &amp; Forward'!J240))-1</f>
        <v>-2.0185249912617942E-2</v>
      </c>
      <c r="M240" s="58">
        <f>('FX-rates &amp; Forward'!D241-'FX-rates &amp; Forward'!M241)/'FX-rates &amp; Forward'!D240</f>
        <v>-1.259630032598307E-2</v>
      </c>
      <c r="N240" s="58">
        <f>('FX-rates &amp; Forward'!E241-'FX-rates &amp; Forward'!N241)/'FX-rates &amp; Forward'!E240</f>
        <v>-8.2347538924788678E-3</v>
      </c>
      <c r="O240" s="58">
        <f>('FX-rates &amp; Forward'!F241-'FX-rates &amp; Forward'!O241)/'FX-rates &amp; Forward'!F240</f>
        <v>-3.4538931296292645E-2</v>
      </c>
      <c r="P240" s="58">
        <f>('FX-rates &amp; Forward'!G241-'FX-rates &amp; Forward'!P241)/'FX-rates &amp; Forward'!G240</f>
        <v>-1.1732595032820788E-2</v>
      </c>
      <c r="Q240" s="58">
        <f>('FX-rates &amp; Forward'!H241-'FX-rates &amp; Forward'!Q241)/'FX-rates &amp; Forward'!H240</f>
        <v>-5.8970551904956592E-3</v>
      </c>
      <c r="R240" s="58">
        <f>('FX-rates &amp; Forward'!I241-'FX-rates &amp; Forward'!R241)/'FX-rates &amp; Forward'!I240</f>
        <v>-1.3112409999204546E-2</v>
      </c>
      <c r="S240" s="58">
        <f>('FX-rates &amp; Forward'!J241-'FX-rates &amp; Forward'!S241)/'FX-rates &amp; Forward'!J240</f>
        <v>-1.9206439201048094E-2</v>
      </c>
      <c r="U240" s="58">
        <f>'Interest rate'!M240</f>
        <v>5.7318953866358768E-4</v>
      </c>
      <c r="V240" s="58">
        <f>'Interest rate'!N240</f>
        <v>1.0206427160042164E-3</v>
      </c>
      <c r="W240" s="58">
        <f>'Interest rate'!O240</f>
        <v>-3.3573592575464328E-4</v>
      </c>
      <c r="X240" s="58">
        <f>'Interest rate'!P240</f>
        <v>2.0825296985926833E-4</v>
      </c>
      <c r="Y240" s="58">
        <f>'Interest rate'!Q240</f>
        <v>-4.4235760827127102E-5</v>
      </c>
      <c r="Z240" s="58">
        <f>'Interest rate'!R240</f>
        <v>-6.5837882041863693E-4</v>
      </c>
      <c r="AA240" s="58">
        <f>'Interest rate'!S240</f>
        <v>8.7081709635938864E-4</v>
      </c>
      <c r="AB240" s="58">
        <f>'Interest rate'!T240</f>
        <v>1.5369411743291206E-3</v>
      </c>
      <c r="AD240" s="58">
        <f>Weights!$Z239*Weights!AA239+Weights!$AI239*Weights!AJ239</f>
        <v>0.36320751186472661</v>
      </c>
      <c r="AE240" s="58">
        <f>Weights!$Z239*Weights!AB239+Weights!$AI239*Weights!AK239</f>
        <v>0.20129922415042456</v>
      </c>
      <c r="AF240" s="58">
        <f>Weights!$Z239*Weights!AC239+Weights!$AI239*Weights!AL239</f>
        <v>8.381626670428538E-2</v>
      </c>
      <c r="AG240" s="58">
        <f>Weights!$Z239*Weights!AD239+Weights!$AI239*Weights!AM239</f>
        <v>8.8783307350433133E-2</v>
      </c>
      <c r="AH240" s="58">
        <f>Weights!$Z239*Weights!AE239+Weights!$AI239*Weights!AN239</f>
        <v>3.6435331500737828E-2</v>
      </c>
      <c r="AI240" s="58">
        <f>Weights!$Z239*Weights!AF239+Weights!$AI239*Weights!AO239</f>
        <v>3.0424097824790997E-2</v>
      </c>
      <c r="AJ240" s="58">
        <f>Weights!Z239*Weights!AG239+Weights!AI239*Weights!AP239</f>
        <v>2.3398424640391581E-2</v>
      </c>
    </row>
    <row r="241" spans="2:66" x14ac:dyDescent="0.25">
      <c r="B241" s="51">
        <f>'Monthly return GPFG'!C241</f>
        <v>43008</v>
      </c>
      <c r="C241" s="49">
        <f>'Monthly return GPFG'!P241</f>
        <v>3.6246543588994713E-2</v>
      </c>
      <c r="E241" s="57">
        <f>(('FX-rates &amp; Forward'!D242)/('FX-rates &amp; Forward'!D241))-1</f>
        <v>2.5962814549483904E-2</v>
      </c>
      <c r="F241" s="57">
        <f>(('FX-rates &amp; Forward'!E242)/('FX-rates &amp; Forward'!E241))-1</f>
        <v>1.7656222953089884E-2</v>
      </c>
      <c r="G241" s="57">
        <f>(('FX-rates &amp; Forward'!F242)/('FX-rates &amp; Forward'!F241))-1</f>
        <v>6.199742922906748E-2</v>
      </c>
      <c r="H241" s="57">
        <f>(('FX-rates &amp; Forward'!G242)/('FX-rates &amp; Forward'!G241))-1</f>
        <v>4.4524481374870195E-3</v>
      </c>
      <c r="I241" s="57">
        <f>(('FX-rates &amp; Forward'!H242)/('FX-rates &amp; Forward'!H241))-1</f>
        <v>1.5663603122838099E-2</v>
      </c>
      <c r="J241" s="57">
        <f>(('FX-rates &amp; Forward'!I242)/('FX-rates &amp; Forward'!I241))-1</f>
        <v>2.6680175616345947E-2</v>
      </c>
      <c r="K241" s="57">
        <f>(('FX-rates &amp; Forward'!J242)/('FX-rates &amp; Forward'!J241))-1</f>
        <v>1.0912658197060221E-2</v>
      </c>
      <c r="M241" s="57">
        <f>('FX-rates &amp; Forward'!D242-'FX-rates &amp; Forward'!M242)/'FX-rates &amp; Forward'!D241</f>
        <v>2.6409811502640251E-2</v>
      </c>
      <c r="N241" s="57">
        <f>('FX-rates &amp; Forward'!E242-'FX-rates &amp; Forward'!N242)/'FX-rates &amp; Forward'!E241</f>
        <v>1.6746992227252223E-2</v>
      </c>
      <c r="O241" s="57">
        <f>('FX-rates &amp; Forward'!F242-'FX-rates &amp; Forward'!O242)/'FX-rates &amp; Forward'!F241</f>
        <v>6.1632568643563888E-2</v>
      </c>
      <c r="P241" s="57">
        <f>('FX-rates &amp; Forward'!G242-'FX-rates &amp; Forward'!P242)/'FX-rates &amp; Forward'!G241</f>
        <v>3.8349955245102303E-3</v>
      </c>
      <c r="Q241" s="57">
        <f>('FX-rates &amp; Forward'!H242-'FX-rates &amp; Forward'!Q242)/'FX-rates &amp; Forward'!H241</f>
        <v>1.4431223391041723E-2</v>
      </c>
      <c r="R241" s="57">
        <f>('FX-rates &amp; Forward'!I242-'FX-rates &amp; Forward'!R242)/'FX-rates &amp; Forward'!I241</f>
        <v>2.6977544220377417E-2</v>
      </c>
      <c r="S241" s="57">
        <f>('FX-rates &amp; Forward'!J242-'FX-rates &amp; Forward'!S242)/'FX-rates &amp; Forward'!J241</f>
        <v>1.1874930876224153E-2</v>
      </c>
      <c r="U241" s="57">
        <f>'Interest rate'!M241</f>
        <v>5.5662608827478088E-4</v>
      </c>
      <c r="V241" s="57">
        <f>'Interest rate'!N241</f>
        <v>1.0210959338416981E-3</v>
      </c>
      <c r="W241" s="57">
        <f>'Interest rate'!O241</f>
        <v>-3.3693201010898122E-4</v>
      </c>
      <c r="X241" s="57">
        <f>'Interest rate'!P241</f>
        <v>2.1162849973110909E-4</v>
      </c>
      <c r="Y241" s="57">
        <f>'Interest rate'!Q241</f>
        <v>-3.9591953570949912E-5</v>
      </c>
      <c r="Z241" s="57">
        <f>'Interest rate'!R241</f>
        <v>-6.5451769751601052E-4</v>
      </c>
      <c r="AA241" s="57">
        <f>'Interest rate'!S241</f>
        <v>9.4507210478567139E-4</v>
      </c>
      <c r="AB241" s="57">
        <f>'Interest rate'!T241</f>
        <v>1.5123566425381263E-3</v>
      </c>
      <c r="AD241" s="57">
        <f>Weights!$Z240*Weights!AA240+Weights!$AI240*Weights!AJ240</f>
        <v>0.36320751186472661</v>
      </c>
      <c r="AE241" s="57">
        <f>Weights!$Z240*Weights!AB240+Weights!$AI240*Weights!AK240</f>
        <v>0.20129922415042456</v>
      </c>
      <c r="AF241" s="57">
        <f>Weights!$Z240*Weights!AC240+Weights!$AI240*Weights!AL240</f>
        <v>8.381626670428538E-2</v>
      </c>
      <c r="AG241" s="57">
        <f>Weights!$Z240*Weights!AD240+Weights!$AI240*Weights!AM240</f>
        <v>8.8783307350433133E-2</v>
      </c>
      <c r="AH241" s="57">
        <f>Weights!$Z240*Weights!AE240+Weights!$AI240*Weights!AN240</f>
        <v>3.6435331500737828E-2</v>
      </c>
      <c r="AI241" s="57">
        <f>Weights!$Z240*Weights!AF240+Weights!$AI240*Weights!AO240</f>
        <v>3.0424097824790997E-2</v>
      </c>
      <c r="AJ241" s="57">
        <f>Weights!Z240*Weights!AG240+Weights!AI240*Weights!AP240</f>
        <v>2.3398424640391581E-2</v>
      </c>
    </row>
    <row r="242" spans="2:66" x14ac:dyDescent="0.25">
      <c r="B242" s="52">
        <f>'Monthly return GPFG'!C242</f>
        <v>43039</v>
      </c>
      <c r="C242" s="50">
        <f>'Monthly return GPFG'!P242</f>
        <v>3.844265866394992E-2</v>
      </c>
      <c r="E242" s="58">
        <f>(('FX-rates &amp; Forward'!D243)/('FX-rates &amp; Forward'!D242))-1</f>
        <v>2.5908622811644522E-2</v>
      </c>
      <c r="F242" s="58">
        <f>(('FX-rates &amp; Forward'!E243)/('FX-rates &amp; Forward'!E242))-1</f>
        <v>1.1375233883313518E-2</v>
      </c>
      <c r="G242" s="58">
        <f>(('FX-rates &amp; Forward'!F243)/('FX-rates &amp; Forward'!F242))-1</f>
        <v>1.8089528152297252E-2</v>
      </c>
      <c r="H242" s="58">
        <f>(('FX-rates &amp; Forward'!G243)/('FX-rates &amp; Forward'!G242))-1</f>
        <v>1.4850995948445078E-2</v>
      </c>
      <c r="I242" s="58">
        <f>(('FX-rates &amp; Forward'!H243)/('FX-rates &amp; Forward'!H242))-1</f>
        <v>-4.001459498905291E-3</v>
      </c>
      <c r="J242" s="58">
        <f>(('FX-rates &amp; Forward'!I243)/('FX-rates &amp; Forward'!I242))-1</f>
        <v>-7.1741854636592217E-3</v>
      </c>
      <c r="K242" s="58">
        <f>(('FX-rates &amp; Forward'!J243)/('FX-rates &amp; Forward'!J242))-1</f>
        <v>3.1053260512154957E-3</v>
      </c>
      <c r="M242" s="58">
        <f>('FX-rates &amp; Forward'!D243-'FX-rates &amp; Forward'!M243)/'FX-rates &amp; Forward'!D242</f>
        <v>2.6372618872720188E-2</v>
      </c>
      <c r="N242" s="58">
        <f>('FX-rates &amp; Forward'!E243-'FX-rates &amp; Forward'!N243)/'FX-rates &amp; Forward'!E242</f>
        <v>1.0481374615129976E-2</v>
      </c>
      <c r="O242" s="58">
        <f>('FX-rates &amp; Forward'!F243-'FX-rates &amp; Forward'!O243)/'FX-rates &amp; Forward'!F242</f>
        <v>1.7744603559627842E-2</v>
      </c>
      <c r="P242" s="58">
        <f>('FX-rates &amp; Forward'!G243-'FX-rates &amp; Forward'!P243)/'FX-rates &amp; Forward'!G242</f>
        <v>1.4254754300227965E-2</v>
      </c>
      <c r="Q242" s="58">
        <f>('FX-rates &amp; Forward'!H243-'FX-rates &amp; Forward'!Q243)/'FX-rates &amp; Forward'!H242</f>
        <v>-5.2133965189240699E-3</v>
      </c>
      <c r="R242" s="58">
        <f>('FX-rates &amp; Forward'!I243-'FX-rates &amp; Forward'!R243)/'FX-rates &amp; Forward'!I242</f>
        <v>-6.7861062100253808E-3</v>
      </c>
      <c r="S242" s="58">
        <f>('FX-rates &amp; Forward'!J243-'FX-rates &amp; Forward'!S243)/'FX-rates &amp; Forward'!J242</f>
        <v>4.0596133826940745E-3</v>
      </c>
      <c r="U242" s="58">
        <f>'Interest rate'!M242</f>
        <v>5.1520426173889966E-4</v>
      </c>
      <c r="V242" s="58">
        <f>'Interest rate'!N242</f>
        <v>1.0302504508852284E-3</v>
      </c>
      <c r="W242" s="58">
        <f>'Interest rate'!O242</f>
        <v>-3.3274996568666282E-4</v>
      </c>
      <c r="X242" s="58">
        <f>'Interest rate'!P242</f>
        <v>3.3573768015271455E-4</v>
      </c>
      <c r="Y242" s="58">
        <f>'Interest rate'!Q242</f>
        <v>-1.4409475259880011E-5</v>
      </c>
      <c r="Z242" s="58">
        <f>'Interest rate'!R242</f>
        <v>-6.5447572969035139E-4</v>
      </c>
      <c r="AA242" s="58">
        <f>'Interest rate'!S242</f>
        <v>8.7081709635938864E-4</v>
      </c>
      <c r="AB242" s="58">
        <f>'Interest rate'!T242</f>
        <v>1.4303602255574255E-3</v>
      </c>
      <c r="AD242" s="58">
        <f>Weights!$Z241*Weights!AA241+Weights!$AI241*Weights!AJ241</f>
        <v>0.36320751186472661</v>
      </c>
      <c r="AE242" s="58">
        <f>Weights!$Z241*Weights!AB241+Weights!$AI241*Weights!AK241</f>
        <v>0.20129922415042456</v>
      </c>
      <c r="AF242" s="58">
        <f>Weights!$Z241*Weights!AC241+Weights!$AI241*Weights!AL241</f>
        <v>8.381626670428538E-2</v>
      </c>
      <c r="AG242" s="58">
        <f>Weights!$Z241*Weights!AD241+Weights!$AI241*Weights!AM241</f>
        <v>8.8783307350433133E-2</v>
      </c>
      <c r="AH242" s="58">
        <f>Weights!$Z241*Weights!AE241+Weights!$AI241*Weights!AN241</f>
        <v>3.6435331500737828E-2</v>
      </c>
      <c r="AI242" s="58">
        <f>Weights!$Z241*Weights!AF241+Weights!$AI241*Weights!AO241</f>
        <v>3.0424097824790997E-2</v>
      </c>
      <c r="AJ242" s="58">
        <f>Weights!Z241*Weights!AG241+Weights!AI241*Weights!AP241</f>
        <v>2.3398424640391581E-2</v>
      </c>
    </row>
    <row r="243" spans="2:66" x14ac:dyDescent="0.25">
      <c r="B243" s="51">
        <f>'Monthly return GPFG'!C243</f>
        <v>43069</v>
      </c>
      <c r="C243" s="49">
        <f>'Monthly return GPFG'!P243</f>
        <v>2.8009893799207E-2</v>
      </c>
      <c r="E243" s="57">
        <f>(('FX-rates &amp; Forward'!D244)/('FX-rates &amp; Forward'!D243))-1</f>
        <v>1.8350083854619115E-2</v>
      </c>
      <c r="F243" s="57">
        <f>(('FX-rates &amp; Forward'!E244)/('FX-rates &amp; Forward'!E243))-1</f>
        <v>4.0952761368175494E-2</v>
      </c>
      <c r="G243" s="57">
        <f>(('FX-rates &amp; Forward'!F244)/('FX-rates &amp; Forward'!F243))-1</f>
        <v>3.7038402344506061E-2</v>
      </c>
      <c r="H243" s="57">
        <f>(('FX-rates &amp; Forward'!G244)/('FX-rates &amp; Forward'!G243))-1</f>
        <v>2.8335350331761155E-2</v>
      </c>
      <c r="I243" s="57">
        <f>(('FX-rates &amp; Forward'!H244)/('FX-rates &amp; Forward'!H243))-1</f>
        <v>3.2897387991354554E-2</v>
      </c>
      <c r="J243" s="57">
        <f>(('FX-rates &amp; Forward'!I244)/('FX-rates &amp; Forward'!I243))-1</f>
        <v>1.7733741440787654E-2</v>
      </c>
      <c r="K243" s="57">
        <f>(('FX-rates &amp; Forward'!J244)/('FX-rates &amp; Forward'!J243))-1</f>
        <v>6.4152892396793781E-3</v>
      </c>
      <c r="M243" s="57">
        <f>('FX-rates &amp; Forward'!D244-'FX-rates &amp; Forward'!M244)/'FX-rates &amp; Forward'!D243</f>
        <v>1.886459996331253E-2</v>
      </c>
      <c r="N243" s="57">
        <f>('FX-rates &amp; Forward'!E244-'FX-rates &amp; Forward'!N244)/'FX-rates &amp; Forward'!E243</f>
        <v>4.0104524890090774E-2</v>
      </c>
      <c r="O243" s="57">
        <f>('FX-rates &amp; Forward'!F244-'FX-rates &amp; Forward'!O244)/'FX-rates &amp; Forward'!F243</f>
        <v>3.6858995996390885E-2</v>
      </c>
      <c r="P243" s="57">
        <f>('FX-rates &amp; Forward'!G244-'FX-rates &amp; Forward'!P244)/'FX-rates &amp; Forward'!G243</f>
        <v>2.7805728963196285E-2</v>
      </c>
      <c r="Q243" s="57">
        <f>('FX-rates &amp; Forward'!H244-'FX-rates &amp; Forward'!Q244)/'FX-rates &amp; Forward'!H243</f>
        <v>3.1726941971412161E-2</v>
      </c>
      <c r="R243" s="57">
        <f>('FX-rates &amp; Forward'!I244-'FX-rates &amp; Forward'!R244)/'FX-rates &amp; Forward'!I243</f>
        <v>1.8089044871106505E-2</v>
      </c>
      <c r="S243" s="57">
        <f>('FX-rates &amp; Forward'!J244-'FX-rates &amp; Forward'!S244)/'FX-rates &amp; Forward'!J243</f>
        <v>7.3291380704782654E-3</v>
      </c>
      <c r="U243" s="57">
        <f>'Interest rate'!M243</f>
        <v>5.5662608827478088E-4</v>
      </c>
      <c r="V243" s="57">
        <f>'Interest rate'!N243</f>
        <v>1.1361073111149089E-3</v>
      </c>
      <c r="W243" s="57">
        <f>'Interest rate'!O243</f>
        <v>-3.3586138840946411E-4</v>
      </c>
      <c r="X243" s="57">
        <f>'Interest rate'!P243</f>
        <v>4.0975031333578826E-4</v>
      </c>
      <c r="Y243" s="57">
        <f>'Interest rate'!Q243</f>
        <v>-3.5140124093668845E-5</v>
      </c>
      <c r="Z243" s="57">
        <f>'Interest rate'!R243</f>
        <v>-6.7407681411646436E-4</v>
      </c>
      <c r="AA243" s="57">
        <f>'Interest rate'!S243</f>
        <v>1.011025725442094E-3</v>
      </c>
      <c r="AB243" s="57">
        <f>'Interest rate'!T243</f>
        <v>1.6843091316907088E-3</v>
      </c>
      <c r="AD243" s="57">
        <f>Weights!$Z242*Weights!AA242+Weights!$AI242*Weights!AJ242</f>
        <v>0.36320751186472661</v>
      </c>
      <c r="AE243" s="57">
        <f>Weights!$Z242*Weights!AB242+Weights!$AI242*Weights!AK242</f>
        <v>0.20129922415042456</v>
      </c>
      <c r="AF243" s="57">
        <f>Weights!$Z242*Weights!AC242+Weights!$AI242*Weights!AL242</f>
        <v>8.381626670428538E-2</v>
      </c>
      <c r="AG243" s="57">
        <f>Weights!$Z242*Weights!AD242+Weights!$AI242*Weights!AM242</f>
        <v>8.8783307350433133E-2</v>
      </c>
      <c r="AH243" s="57">
        <f>Weights!$Z242*Weights!AE242+Weights!$AI242*Weights!AN242</f>
        <v>3.6435331500737828E-2</v>
      </c>
      <c r="AI243" s="57">
        <f>Weights!$Z242*Weights!AF242+Weights!$AI242*Weights!AO242</f>
        <v>3.0424097824790997E-2</v>
      </c>
      <c r="AJ243" s="57">
        <f>Weights!Z242*Weights!AG242+Weights!AI242*Weights!AP242</f>
        <v>2.3398424640391581E-2</v>
      </c>
    </row>
    <row r="244" spans="2:66" x14ac:dyDescent="0.25">
      <c r="B244" s="53">
        <f>'Monthly return GPFG'!C244</f>
        <v>43100</v>
      </c>
      <c r="C244" s="54">
        <f>'Monthly return GPFG'!P244</f>
        <v>3.7941902579685617E-4</v>
      </c>
      <c r="E244" s="59">
        <f>(('FX-rates &amp; Forward'!D245)/('FX-rates &amp; Forward'!D244))-1</f>
        <v>-1.3776025388277047E-2</v>
      </c>
      <c r="F244" s="59">
        <f>(('FX-rates &amp; Forward'!E245)/('FX-rates &amp; Forward'!E244))-1</f>
        <v>-6.0385741694436446E-3</v>
      </c>
      <c r="G244" s="59">
        <f>(('FX-rates &amp; Forward'!F245)/('FX-rates &amp; Forward'!F244))-1</f>
        <v>-1.5773851841319519E-2</v>
      </c>
      <c r="H244" s="59">
        <f>(('FX-rates &amp; Forward'!G245)/('FX-rates &amp; Forward'!G244))-1</f>
        <v>-1.5339663988312435E-2</v>
      </c>
      <c r="I244" s="59">
        <f>(('FX-rates &amp; Forward'!H245)/('FX-rates &amp; Forward'!H244))-1</f>
        <v>-4.0078028019153722E-3</v>
      </c>
      <c r="J244" s="59">
        <f>(('FX-rates &amp; Forward'!I245)/('FX-rates &amp; Forward'!I244))-1</f>
        <v>1.1502805940532657E-2</v>
      </c>
      <c r="K244" s="59">
        <f>(('FX-rates &amp; Forward'!J245)/('FX-rates &amp; Forward'!J244))-1</f>
        <v>1.7785390050413685E-2</v>
      </c>
      <c r="M244" s="59">
        <f>('FX-rates &amp; Forward'!D245-'FX-rates &amp; Forward'!M245)/'FX-rates &amp; Forward'!D244</f>
        <v>-1.3197201771180124E-2</v>
      </c>
      <c r="N244" s="59">
        <f>('FX-rates &amp; Forward'!E245-'FX-rates &amp; Forward'!N245)/'FX-rates &amp; Forward'!E244</f>
        <v>-6.931361498919918E-3</v>
      </c>
      <c r="O244" s="59">
        <f>('FX-rates &amp; Forward'!F245-'FX-rates &amp; Forward'!O245)/'FX-rates &amp; Forward'!F244</f>
        <v>-1.5920667458513268E-2</v>
      </c>
      <c r="P244" s="59">
        <f>('FX-rates &amp; Forward'!G245-'FX-rates &amp; Forward'!P245)/'FX-rates &amp; Forward'!G244</f>
        <v>-1.5931450996149652E-2</v>
      </c>
      <c r="Q244" s="59">
        <f>('FX-rates &amp; Forward'!H245-'FX-rates &amp; Forward'!Q245)/'FX-rates &amp; Forward'!H244</f>
        <v>-5.2393358521815219E-3</v>
      </c>
      <c r="R244" s="59">
        <f>('FX-rates &amp; Forward'!I245-'FX-rates &amp; Forward'!R245)/'FX-rates &amp; Forward'!I244</f>
        <v>1.1956746631983097E-2</v>
      </c>
      <c r="S244" s="59">
        <f>('FX-rates &amp; Forward'!J245-'FX-rates &amp; Forward'!S245)/'FX-rates &amp; Forward'!J244</f>
        <v>1.8911176920723697E-2</v>
      </c>
      <c r="U244" s="59">
        <f>'Interest rate'!M244</f>
        <v>5.5662608827478088E-4</v>
      </c>
      <c r="V244" s="59">
        <f>'Interest rate'!N244</f>
        <v>1.294288298807178E-3</v>
      </c>
      <c r="W244" s="59">
        <f>'Interest rate'!O244</f>
        <v>-3.4326399163719934E-4</v>
      </c>
      <c r="X244" s="59">
        <f>'Interest rate'!P244</f>
        <v>4.1255427250352916E-4</v>
      </c>
      <c r="Y244" s="59">
        <f>'Interest rate'!Q244</f>
        <v>-2.5303521178021704E-5</v>
      </c>
      <c r="Z244" s="59">
        <f>'Interest rate'!R244</f>
        <v>-6.7386693000015541E-4</v>
      </c>
      <c r="AA244" s="59">
        <f>'Interest rate'!S244</f>
        <v>8.7081709635938864E-4</v>
      </c>
      <c r="AB244" s="59">
        <f>'Interest rate'!T244</f>
        <v>1.3154410275031392E-3</v>
      </c>
      <c r="AD244" s="59">
        <f>Weights!$Z243*Weights!AA243+Weights!$AI243*Weights!AJ243</f>
        <v>0.36320751186472661</v>
      </c>
      <c r="AE244" s="59">
        <f>Weights!$Z243*Weights!AB243+Weights!$AI243*Weights!AK243</f>
        <v>0.20129922415042456</v>
      </c>
      <c r="AF244" s="59">
        <f>Weights!$Z243*Weights!AC243+Weights!$AI243*Weights!AL243</f>
        <v>8.381626670428538E-2</v>
      </c>
      <c r="AG244" s="59">
        <f>Weights!$Z243*Weights!AD243+Weights!$AI243*Weights!AM243</f>
        <v>8.8783307350433133E-2</v>
      </c>
      <c r="AH244" s="59">
        <f>Weights!$Z243*Weights!AE243+Weights!$AI243*Weights!AN243</f>
        <v>3.6435331500737828E-2</v>
      </c>
      <c r="AI244" s="59">
        <f>Weights!$Z243*Weights!AF243+Weights!$AI243*Weights!AO243</f>
        <v>3.0424097824790997E-2</v>
      </c>
      <c r="AJ244" s="59">
        <f>Weights!Z243*Weights!AG243+Weights!AI243*Weights!AP243</f>
        <v>2.3398424640391581E-2</v>
      </c>
      <c r="BN244" s="77"/>
    </row>
    <row r="245" spans="2:66" x14ac:dyDescent="0.25">
      <c r="G245" s="77"/>
      <c r="AD245" s="92"/>
      <c r="AE245" s="92"/>
      <c r="AF245" s="92"/>
      <c r="AG245" s="92"/>
      <c r="AH245" s="92"/>
      <c r="AI245" s="92"/>
      <c r="AJ245" s="92"/>
    </row>
    <row r="246" spans="2:66" x14ac:dyDescent="0.25">
      <c r="B246" s="14" t="s">
        <v>318</v>
      </c>
      <c r="E246" s="77">
        <f t="shared" ref="E246:J246" si="0">AVERAGE(E65:E244)</f>
        <v>1.5079554702144931E-3</v>
      </c>
      <c r="F246" s="77">
        <f t="shared" si="0"/>
        <v>1.8991009145665557E-3</v>
      </c>
      <c r="G246" s="77">
        <f t="shared" si="0"/>
        <v>3.5513369826440625E-4</v>
      </c>
      <c r="H246" s="77">
        <f t="shared" si="0"/>
        <v>2.0562018439498563E-3</v>
      </c>
      <c r="I246" s="77">
        <f t="shared" si="0"/>
        <v>3.2697223081471849E-3</v>
      </c>
      <c r="J246" s="77">
        <f t="shared" si="0"/>
        <v>2.5359051561384504E-3</v>
      </c>
      <c r="K246" s="77">
        <f t="shared" ref="K246" si="1">AVERAGE(K65:K244)</f>
        <v>3.1409929638510025E-3</v>
      </c>
      <c r="L246" s="77"/>
      <c r="M246" s="77">
        <f t="shared" ref="M246:S246" si="2">AVERAGE(M65:M244)</f>
        <v>6.5295172118565235E-4</v>
      </c>
      <c r="N246" s="77">
        <f t="shared" si="2"/>
        <v>9.3123939104898014E-4</v>
      </c>
      <c r="O246" s="77">
        <f t="shared" si="2"/>
        <v>1.2200490805755763E-4</v>
      </c>
      <c r="P246" s="77">
        <f t="shared" si="2"/>
        <v>1.2850332915724082E-4</v>
      </c>
      <c r="Q246" s="77">
        <f t="shared" si="2"/>
        <v>1.4951620182437335E-3</v>
      </c>
      <c r="R246" s="77">
        <f t="shared" si="2"/>
        <v>1.9941242553583663E-3</v>
      </c>
      <c r="S246" s="77">
        <f t="shared" si="2"/>
        <v>4.5127073941867166E-3</v>
      </c>
    </row>
    <row r="247" spans="2:66" x14ac:dyDescent="0.25">
      <c r="B247" s="14" t="s">
        <v>319</v>
      </c>
      <c r="E247" s="14">
        <f t="shared" ref="E247:J247" si="3">_xlfn.STDEV.S(E65:E244)</f>
        <v>3.4200719023376062E-2</v>
      </c>
      <c r="F247" s="14">
        <f t="shared" si="3"/>
        <v>2.10141711463026E-2</v>
      </c>
      <c r="G247" s="14">
        <f t="shared" si="3"/>
        <v>2.8395121403081029E-2</v>
      </c>
      <c r="H247" s="14">
        <f t="shared" si="3"/>
        <v>4.1436459052033053E-2</v>
      </c>
      <c r="I247" s="14">
        <f t="shared" si="3"/>
        <v>2.8018502125764944E-2</v>
      </c>
      <c r="J247" s="14">
        <f t="shared" si="3"/>
        <v>2.6861356269601566E-2</v>
      </c>
      <c r="K247" s="14">
        <f t="shared" ref="K247" si="4">_xlfn.STDEV.S(K65:K244)</f>
        <v>2.7355389787138164E-2</v>
      </c>
      <c r="M247" s="14">
        <f t="shared" ref="M247:S247" si="5">_xlfn.STDEV.S(M65:M244)</f>
        <v>3.4050302761538725E-2</v>
      </c>
      <c r="N247" s="14">
        <f t="shared" si="5"/>
        <v>2.0895648120161363E-2</v>
      </c>
      <c r="O247" s="14">
        <f t="shared" si="5"/>
        <v>2.8350992562741918E-2</v>
      </c>
      <c r="P247" s="14">
        <f t="shared" si="5"/>
        <v>4.1256375625401021E-2</v>
      </c>
      <c r="Q247" s="14">
        <f t="shared" si="5"/>
        <v>2.7892761680983078E-2</v>
      </c>
      <c r="R247" s="14">
        <f t="shared" si="5"/>
        <v>2.6766057761660533E-2</v>
      </c>
      <c r="S247" s="14">
        <f t="shared" si="5"/>
        <v>2.7223411515282191E-2</v>
      </c>
    </row>
    <row r="248" spans="2:66" x14ac:dyDescent="0.25"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</row>
  </sheetData>
  <mergeCells count="4">
    <mergeCell ref="E2:K2"/>
    <mergeCell ref="AD2:AJ2"/>
    <mergeCell ref="U2:AB2"/>
    <mergeCell ref="M2:S2"/>
  </mergeCells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FFEE3-0555-2140-8A8F-DCB2108CCEA8}">
  <sheetPr>
    <tabColor theme="4"/>
  </sheetPr>
  <dimension ref="A1:BC249"/>
  <sheetViews>
    <sheetView zoomScaleNormal="100" workbookViewId="0">
      <pane ySplit="3" topLeftCell="A4" activePane="bottomLeft" state="frozen"/>
      <selection activeCell="A4" sqref="A4"/>
      <selection pane="bottomLeft"/>
    </sheetView>
  </sheetViews>
  <sheetFormatPr baseColWidth="10" defaultColWidth="10.875" defaultRowHeight="15.75" x14ac:dyDescent="0.25"/>
  <cols>
    <col min="1" max="2" width="10.875" style="14"/>
    <col min="3" max="17" width="13.875" style="14" customWidth="1"/>
    <col min="18" max="18" width="11" style="14" customWidth="1"/>
    <col min="19" max="39" width="10.875" style="14"/>
    <col min="40" max="40" width="10.375" style="14" customWidth="1"/>
    <col min="41" max="41" width="10.5" style="14" customWidth="1"/>
    <col min="42" max="43" width="12.625" style="14" customWidth="1"/>
    <col min="44" max="44" width="11.625" style="14" customWidth="1"/>
    <col min="45" max="55" width="10.875" style="14"/>
    <col min="56" max="56" width="13.125" style="14" bestFit="1" customWidth="1"/>
    <col min="57" max="16384" width="10.875" style="14"/>
  </cols>
  <sheetData>
    <row r="1" spans="1:55" x14ac:dyDescent="0.25">
      <c r="A1" s="96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63"/>
      <c r="AN1" s="63"/>
      <c r="AO1" s="63"/>
      <c r="AP1" s="102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</row>
    <row r="2" spans="1:55" ht="18" x14ac:dyDescent="0.25">
      <c r="A2" s="96"/>
      <c r="B2" s="98" t="s">
        <v>88</v>
      </c>
      <c r="C2" s="97"/>
      <c r="D2" s="97"/>
      <c r="E2" s="97" t="s">
        <v>105</v>
      </c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</row>
    <row r="3" spans="1:55" x14ac:dyDescent="0.25">
      <c r="A3" s="96"/>
      <c r="B3" s="95" t="s">
        <v>43</v>
      </c>
      <c r="C3" s="14" t="s">
        <v>59</v>
      </c>
      <c r="D3" s="14" t="s">
        <v>89</v>
      </c>
      <c r="E3" s="14" t="s">
        <v>90</v>
      </c>
      <c r="F3" s="14" t="s">
        <v>91</v>
      </c>
      <c r="G3" s="14" t="s">
        <v>92</v>
      </c>
      <c r="H3" s="14" t="s">
        <v>93</v>
      </c>
      <c r="I3" s="14" t="s">
        <v>94</v>
      </c>
      <c r="J3" s="14" t="s">
        <v>275</v>
      </c>
      <c r="K3" s="14" t="s">
        <v>95</v>
      </c>
      <c r="L3" s="14" t="s">
        <v>96</v>
      </c>
      <c r="M3" s="14" t="s">
        <v>97</v>
      </c>
      <c r="N3" s="14" t="s">
        <v>98</v>
      </c>
      <c r="O3" s="14" t="s">
        <v>99</v>
      </c>
      <c r="P3" s="14" t="s">
        <v>100</v>
      </c>
      <c r="Q3" s="14" t="s">
        <v>276</v>
      </c>
      <c r="R3" s="14" t="s">
        <v>74</v>
      </c>
      <c r="S3" s="14" t="s">
        <v>75</v>
      </c>
      <c r="T3" s="14" t="s">
        <v>76</v>
      </c>
      <c r="U3" s="14" t="s">
        <v>77</v>
      </c>
      <c r="V3" s="14" t="s">
        <v>79</v>
      </c>
      <c r="W3" s="14" t="s">
        <v>78</v>
      </c>
      <c r="X3" s="14" t="s">
        <v>80</v>
      </c>
      <c r="Y3" s="14" t="s">
        <v>272</v>
      </c>
      <c r="Z3" s="14" t="s">
        <v>82</v>
      </c>
      <c r="AA3" s="14" t="s">
        <v>83</v>
      </c>
      <c r="AB3" s="14" t="s">
        <v>84</v>
      </c>
      <c r="AC3" s="14" t="s">
        <v>85</v>
      </c>
      <c r="AD3" s="14" t="s">
        <v>86</v>
      </c>
      <c r="AE3" s="14" t="s">
        <v>87</v>
      </c>
      <c r="AF3" s="101" t="s">
        <v>273</v>
      </c>
      <c r="AG3" s="110"/>
      <c r="AH3" s="110"/>
      <c r="AI3" s="110"/>
      <c r="AJ3" s="110"/>
      <c r="AK3" s="110"/>
      <c r="AL3" s="110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</row>
    <row r="4" spans="1:55" x14ac:dyDescent="0.25">
      <c r="A4" s="84"/>
      <c r="B4" s="3">
        <v>35795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99">
        <f>'Sorted Data - Stata'!U4</f>
        <v>3.0000015894111609E-3</v>
      </c>
      <c r="S4" s="99">
        <f>'Sorted Data - Stata'!V4</f>
        <v>4.6450951609626756E-3</v>
      </c>
      <c r="T4" s="99">
        <f>'Sorted Data - Stata'!W4</f>
        <v>2.8582206450897818E-3</v>
      </c>
      <c r="U4" s="99">
        <f>'Sorted Data - Stata'!X4</f>
        <v>6.0784243206231103E-3</v>
      </c>
      <c r="V4" s="99">
        <f>'Sorted Data - Stata'!Y4</f>
        <v>6.196256514297005E-4</v>
      </c>
      <c r="W4" s="99">
        <f>'Sorted Data - Stata'!Z4</f>
        <v>1.0357460146983577E-3</v>
      </c>
      <c r="X4" s="99">
        <f>'Sorted Data - Stata'!AA4</f>
        <v>3.6748094004368514E-3</v>
      </c>
      <c r="Y4" s="99">
        <f>'Sorted Data - Stata'!AB4</f>
        <v>4.1537774426925189E-3</v>
      </c>
      <c r="Z4" s="84"/>
      <c r="AA4" s="84"/>
      <c r="AB4" s="84"/>
      <c r="AC4" s="84"/>
      <c r="AD4" s="84"/>
      <c r="AE4" s="84"/>
      <c r="AG4" s="4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</row>
    <row r="5" spans="1:55" x14ac:dyDescent="0.25">
      <c r="B5" s="3">
        <v>35826</v>
      </c>
      <c r="C5" s="99">
        <f>LN(1+'Sorted Data - Stata'!C5)</f>
        <v>3.5604131007103482E-2</v>
      </c>
      <c r="D5" s="99">
        <f>LN(1+'Sorted Data - Stata'!E5)</f>
        <v>2.937261013684226E-2</v>
      </c>
      <c r="E5" s="99">
        <f>LN(1+'Sorted Data - Stata'!F5)</f>
        <v>1.0769610684517665E-2</v>
      </c>
      <c r="F5" s="99">
        <f>LN(1+'Sorted Data - Stata'!G5)</f>
        <v>2.1351499021233809E-2</v>
      </c>
      <c r="G5" s="99">
        <f>LN(1+'Sorted Data - Stata'!H5)</f>
        <v>4.9830163859287235E-2</v>
      </c>
      <c r="H5" s="99">
        <f>LN(1+'Sorted Data - Stata'!I5)</f>
        <v>1.5111860381787277E-2</v>
      </c>
      <c r="I5" s="99">
        <f>LN(1+'Sorted Data - Stata'!J5)</f>
        <v>1.2867860022781223E-2</v>
      </c>
      <c r="J5" s="99">
        <f>LN(1+'Sorted Data - Stata'!K5)</f>
        <v>7.8871937372389775E-2</v>
      </c>
      <c r="K5" s="99">
        <f>LN(1+'Sorted Data - Stata'!M5)</f>
        <v>3.0961436800375736E-2</v>
      </c>
      <c r="L5" s="99">
        <f>LN(1+'Sorted Data - Stata'!N5)</f>
        <v>1.0629738449096966E-2</v>
      </c>
      <c r="M5" s="99">
        <f>LN(1+'Sorted Data - Stata'!O5)</f>
        <v>2.4342206919610272E-2</v>
      </c>
      <c r="N5" s="99">
        <f>LN(1+'Sorted Data - Stata'!P5)</f>
        <v>4.7564332956282297E-2</v>
      </c>
      <c r="O5" s="99">
        <f>LN(1+'Sorted Data - Stata'!Q5)</f>
        <v>1.3177196829462209E-2</v>
      </c>
      <c r="P5" s="99">
        <f>LN(1+'Sorted Data - Stata'!R5)</f>
        <v>1.3531380830199814E-2</v>
      </c>
      <c r="Q5" s="99">
        <f>LN(1+'Sorted Data - Stata'!S5)</f>
        <v>7.9933234756842803E-2</v>
      </c>
      <c r="R5" s="99">
        <f>'Sorted Data - Stata'!U5</f>
        <v>3.0483680766628662E-3</v>
      </c>
      <c r="S5" s="99">
        <f>'Sorted Data - Stata'!V5</f>
        <v>4.5491516112774466E-3</v>
      </c>
      <c r="T5" s="99">
        <f>'Sorted Data - Stata'!W5</f>
        <v>2.7699097437066111E-3</v>
      </c>
      <c r="U5" s="99">
        <f>'Sorted Data - Stata'!X5</f>
        <v>6.0449190242917172E-3</v>
      </c>
      <c r="V5" s="99">
        <f>'Sorted Data - Stata'!Y5</f>
        <v>5.6788128123175241E-4</v>
      </c>
      <c r="W5" s="99">
        <f>'Sorted Data - Stata'!Z5</f>
        <v>8.8113391637278937E-4</v>
      </c>
      <c r="X5" s="99">
        <f>'Sorted Data - Stata'!AA5</f>
        <v>3.7185716118524059E-3</v>
      </c>
      <c r="Y5" s="99">
        <f>'Sorted Data - Stata'!AB5</f>
        <v>4.0741237836483535E-3</v>
      </c>
      <c r="Z5" s="77">
        <f>'Sorted Data - Stata'!AD5</f>
        <v>0.24336558564043675</v>
      </c>
      <c r="AA5" s="77">
        <f>'Sorted Data - Stata'!AE5</f>
        <v>0.36016083037480673</v>
      </c>
      <c r="AB5" s="77">
        <f>'Sorted Data - Stata'!AF5</f>
        <v>8.3198094320082405E-2</v>
      </c>
      <c r="AC5" s="77">
        <f>'Sorted Data - Stata'!AG5</f>
        <v>0.18099958069356653</v>
      </c>
      <c r="AD5" s="77">
        <f>'Sorted Data - Stata'!AH5</f>
        <v>2.7352778577735055E-2</v>
      </c>
      <c r="AE5" s="77">
        <f>'Sorted Data - Stata'!AI5</f>
        <v>1.5966889166410217E-2</v>
      </c>
      <c r="AF5" s="77">
        <f>'Sorted Data - Stata'!AJ5</f>
        <v>1.6199087815841361E-2</v>
      </c>
      <c r="AM5" s="63"/>
      <c r="AN5" s="63"/>
      <c r="AO5" s="104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104"/>
      <c r="BB5" s="63"/>
      <c r="BC5" s="63"/>
    </row>
    <row r="6" spans="1:55" x14ac:dyDescent="0.25">
      <c r="B6" s="3">
        <v>35854</v>
      </c>
      <c r="C6" s="99">
        <f>LN(1+'Sorted Data - Stata'!C6)</f>
        <v>1.1683420837780173E-2</v>
      </c>
      <c r="D6" s="99">
        <f>LN(1+'Sorted Data - Stata'!E6)</f>
        <v>-1.0013439926001976E-3</v>
      </c>
      <c r="E6" s="99">
        <f>LN(1+'Sorted Data - Stata'!F6)</f>
        <v>6.0692073817802169E-3</v>
      </c>
      <c r="F6" s="99">
        <f>LN(1+'Sorted Data - Stata'!G6)</f>
        <v>5.688713980992661E-3</v>
      </c>
      <c r="G6" s="99">
        <f>LN(1+'Sorted Data - Stata'!H6)</f>
        <v>4.9830227684245143E-3</v>
      </c>
      <c r="H6" s="99">
        <f>LN(1+'Sorted Data - Stata'!I6)</f>
        <v>3.9605549946000081E-3</v>
      </c>
      <c r="I6" s="99">
        <f>LN(1+'Sorted Data - Stata'!J6)</f>
        <v>1.9860045212499396E-2</v>
      </c>
      <c r="J6" s="99">
        <f>LN(1+'Sorted Data - Stata'!K6)</f>
        <v>-1.6772166832793325E-2</v>
      </c>
      <c r="K6" s="99">
        <f>LN(1+'Sorted Data - Stata'!M6)</f>
        <v>4.9302278980245052E-4</v>
      </c>
      <c r="L6" s="99">
        <f>LN(1+'Sorted Data - Stata'!N6)</f>
        <v>5.7931603743079556E-3</v>
      </c>
      <c r="M6" s="99">
        <f>LN(1+'Sorted Data - Stata'!O6)</f>
        <v>8.6459868232117449E-3</v>
      </c>
      <c r="N6" s="99">
        <f>LN(1+'Sorted Data - Stata'!P6)</f>
        <v>2.5132189190198166E-3</v>
      </c>
      <c r="O6" s="99">
        <f>LN(1+'Sorted Data - Stata'!Q6)</f>
        <v>1.8014585378460224E-3</v>
      </c>
      <c r="P6" s="99">
        <f>LN(1+'Sorted Data - Stata'!R6)</f>
        <v>2.0514421483614608E-2</v>
      </c>
      <c r="Q6" s="99">
        <f>LN(1+'Sorted Data - Stata'!S6)</f>
        <v>-1.5733833644021894E-2</v>
      </c>
      <c r="R6" s="99">
        <f>'Sorted Data - Stata'!U6</f>
        <v>3.2335356603379051E-3</v>
      </c>
      <c r="S6" s="99">
        <f>'Sorted Data - Stata'!V6</f>
        <v>4.620344416270461E-3</v>
      </c>
      <c r="T6" s="99">
        <f>'Sorted Data - Stata'!W6</f>
        <v>2.8330207669291507E-3</v>
      </c>
      <c r="U6" s="99">
        <f>'Sorted Data - Stata'!X6</f>
        <v>6.0540587586446204E-3</v>
      </c>
      <c r="V6" s="99">
        <f>'Sorted Data - Stata'!Y6</f>
        <v>7.6177522347053994E-4</v>
      </c>
      <c r="W6" s="99">
        <f>'Sorted Data - Stata'!Z6</f>
        <v>7.2625864836139975E-4</v>
      </c>
      <c r="X6" s="99">
        <f>'Sorted Data - Stata'!AA6</f>
        <v>3.9245855620086978E-3</v>
      </c>
      <c r="Y6" s="99">
        <f>'Sorted Data - Stata'!AB6</f>
        <v>4.0741237836483535E-3</v>
      </c>
      <c r="Z6" s="77">
        <f>'Sorted Data - Stata'!AD6</f>
        <v>0.24336558564043675</v>
      </c>
      <c r="AA6" s="77">
        <f>'Sorted Data - Stata'!AE6</f>
        <v>0.36016083037480673</v>
      </c>
      <c r="AB6" s="77">
        <f>'Sorted Data - Stata'!AF6</f>
        <v>8.3198094320082405E-2</v>
      </c>
      <c r="AC6" s="77">
        <f>'Sorted Data - Stata'!AG6</f>
        <v>0.18099958069356653</v>
      </c>
      <c r="AD6" s="77">
        <f>'Sorted Data - Stata'!AH6</f>
        <v>2.7352778577735055E-2</v>
      </c>
      <c r="AE6" s="77">
        <f>'Sorted Data - Stata'!AI6</f>
        <v>1.5966889166410217E-2</v>
      </c>
      <c r="AF6" s="77">
        <f>'Sorted Data - Stata'!AJ6</f>
        <v>1.6199087815841361E-2</v>
      </c>
      <c r="AM6" s="63"/>
      <c r="AN6" s="63"/>
      <c r="AO6" s="104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104"/>
      <c r="BB6" s="63"/>
      <c r="BC6" s="63"/>
    </row>
    <row r="7" spans="1:55" x14ac:dyDescent="0.25">
      <c r="B7" s="3">
        <v>35885</v>
      </c>
      <c r="C7" s="99">
        <f>LN(1+'Sorted Data - Stata'!C7)</f>
        <v>4.4916417293090023E-3</v>
      </c>
      <c r="D7" s="99">
        <f>LN(1+'Sorted Data - Stata'!E7)</f>
        <v>4.7999566135655059E-3</v>
      </c>
      <c r="E7" s="99">
        <f>LN(1+'Sorted Data - Stata'!F7)</f>
        <v>-1.3438382910040994E-2</v>
      </c>
      <c r="F7" s="99">
        <f>LN(1+'Sorted Data - Stata'!G7)</f>
        <v>2.1981523050704197E-2</v>
      </c>
      <c r="G7" s="99">
        <f>LN(1+'Sorted Data - Stata'!H7)</f>
        <v>-4.2636021370992754E-2</v>
      </c>
      <c r="H7" s="99">
        <f>LN(1+'Sorted Data - Stata'!I7)</f>
        <v>-3.0533119012643242E-2</v>
      </c>
      <c r="I7" s="99">
        <f>LN(1+'Sorted Data - Stata'!J7)</f>
        <v>7.5332387322871938E-3</v>
      </c>
      <c r="J7" s="99">
        <f>LN(1+'Sorted Data - Stata'!K7)</f>
        <v>-1.2443833725222741E-2</v>
      </c>
      <c r="K7" s="99">
        <f>LN(1+'Sorted Data - Stata'!M7)</f>
        <v>6.1728343456552972E-3</v>
      </c>
      <c r="L7" s="99">
        <f>LN(1+'Sorted Data - Stata'!N7)</f>
        <v>-1.3843251582077632E-2</v>
      </c>
      <c r="M7" s="99">
        <f>LN(1+'Sorted Data - Stata'!O7)</f>
        <v>2.4720365316263572E-2</v>
      </c>
      <c r="N7" s="99">
        <f>LN(1+'Sorted Data - Stata'!P7)</f>
        <v>-4.5216810658457833E-2</v>
      </c>
      <c r="O7" s="99">
        <f>LN(1+'Sorted Data - Stata'!Q7)</f>
        <v>-3.3119597758437674E-2</v>
      </c>
      <c r="P7" s="99">
        <f>LN(1+'Sorted Data - Stata'!R7)</f>
        <v>8.2161878786724679E-3</v>
      </c>
      <c r="Q7" s="99">
        <f>LN(1+'Sorted Data - Stata'!S7)</f>
        <v>-1.1596532643474412E-2</v>
      </c>
      <c r="R7" s="99">
        <f>'Sorted Data - Stata'!U7</f>
        <v>3.2576602600797866E-3</v>
      </c>
      <c r="S7" s="99">
        <f>'Sorted Data - Stata'!V7</f>
        <v>4.620344416270461E-3</v>
      </c>
      <c r="T7" s="99">
        <f>'Sorted Data - Stata'!W7</f>
        <v>2.8204182152635759E-3</v>
      </c>
      <c r="U7" s="99">
        <f>'Sorted Data - Stata'!X7</f>
        <v>6.0936485269509344E-3</v>
      </c>
      <c r="V7" s="99">
        <f>'Sorted Data - Stata'!Y7</f>
        <v>6.0345973222619698E-4</v>
      </c>
      <c r="W7" s="99">
        <f>'Sorted Data - Stata'!Z7</f>
        <v>1.1900958766366543E-3</v>
      </c>
      <c r="X7" s="99">
        <f>'Sorted Data - Stata'!AA7</f>
        <v>3.8746849921291737E-3</v>
      </c>
      <c r="Y7" s="99">
        <f>'Sorted Data - Stata'!AB7</f>
        <v>4.0741237836483535E-3</v>
      </c>
      <c r="Z7" s="77">
        <f>'Sorted Data - Stata'!AD7</f>
        <v>0.24336558564043675</v>
      </c>
      <c r="AA7" s="77">
        <f>'Sorted Data - Stata'!AE7</f>
        <v>0.36016083037480673</v>
      </c>
      <c r="AB7" s="77">
        <f>'Sorted Data - Stata'!AF7</f>
        <v>8.3198094320082405E-2</v>
      </c>
      <c r="AC7" s="77">
        <f>'Sorted Data - Stata'!AG7</f>
        <v>0.18099958069356653</v>
      </c>
      <c r="AD7" s="77">
        <f>'Sorted Data - Stata'!AH7</f>
        <v>2.7352778577735055E-2</v>
      </c>
      <c r="AE7" s="77">
        <f>'Sorted Data - Stata'!AI7</f>
        <v>1.5966889166410217E-2</v>
      </c>
      <c r="AF7" s="77">
        <f>'Sorted Data - Stata'!AJ7</f>
        <v>1.6199087815841361E-2</v>
      </c>
      <c r="AM7" s="63"/>
      <c r="AN7" s="63"/>
      <c r="AO7" s="104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104"/>
      <c r="BB7" s="63"/>
      <c r="BC7" s="63"/>
    </row>
    <row r="8" spans="1:55" x14ac:dyDescent="0.25">
      <c r="B8" s="3">
        <v>35915</v>
      </c>
      <c r="C8" s="99">
        <f>LN(1+'Sorted Data - Stata'!C8)</f>
        <v>-9.8483839749655255E-3</v>
      </c>
      <c r="D8" s="99">
        <f>LN(1+'Sorted Data - Stata'!E8)</f>
        <v>-2.1817118123643699E-2</v>
      </c>
      <c r="E8" s="99">
        <f>LN(1+'Sorted Data - Stata'!F8)</f>
        <v>7.6765859666510566E-3</v>
      </c>
      <c r="F8" s="99">
        <f>LN(1+'Sorted Data - Stata'!G8)</f>
        <v>-2.2061760553756041E-2</v>
      </c>
      <c r="G8" s="99">
        <f>LN(1+'Sorted Data - Stata'!H8)</f>
        <v>-1.4141472143136871E-2</v>
      </c>
      <c r="H8" s="99">
        <f>LN(1+'Sorted Data - Stata'!I8)</f>
        <v>-5.0067194487400206E-3</v>
      </c>
      <c r="I8" s="99">
        <f>LN(1+'Sorted Data - Stata'!J8)</f>
        <v>-2.9731076754421795E-2</v>
      </c>
      <c r="J8" s="99">
        <f>LN(1+'Sorted Data - Stata'!K8)</f>
        <v>-3.7237484694918971E-2</v>
      </c>
      <c r="K8" s="99">
        <f>LN(1+'Sorted Data - Stata'!M8)</f>
        <v>-2.0431742867415618E-2</v>
      </c>
      <c r="L8" s="99">
        <f>LN(1+'Sorted Data - Stata'!N8)</f>
        <v>7.2438142984163224E-3</v>
      </c>
      <c r="M8" s="99">
        <f>LN(1+'Sorted Data - Stata'!O8)</f>
        <v>-1.9184214240335364E-2</v>
      </c>
      <c r="N8" s="99">
        <f>LN(1+'Sorted Data - Stata'!P8)</f>
        <v>-1.6835475660650842E-2</v>
      </c>
      <c r="O8" s="99">
        <f>LN(1+'Sorted Data - Stata'!Q8)</f>
        <v>-7.0843482704800584E-3</v>
      </c>
      <c r="P8" s="99">
        <f>LN(1+'Sorted Data - Stata'!R8)</f>
        <v>-2.9098085583408716E-2</v>
      </c>
      <c r="Q8" s="99">
        <f>LN(1+'Sorted Data - Stata'!S8)</f>
        <v>-3.6393839498597813E-2</v>
      </c>
      <c r="R8" s="99">
        <f>'Sorted Data - Stata'!U8</f>
        <v>3.2978537514263273E-3</v>
      </c>
      <c r="S8" s="99">
        <f>'Sorted Data - Stata'!V8</f>
        <v>4.5955869621585599E-3</v>
      </c>
      <c r="T8" s="99">
        <f>'Sorted Data - Stata'!W8</f>
        <v>2.9213512875065906E-3</v>
      </c>
      <c r="U8" s="99">
        <f>'Sorted Data - Stata'!X8</f>
        <v>5.9992144496203714E-3</v>
      </c>
      <c r="V8" s="99">
        <f>'Sorted Data - Stata'!Y8</f>
        <v>4.9669089089454665E-4</v>
      </c>
      <c r="W8" s="99">
        <f>'Sorted Data - Stata'!Z8</f>
        <v>1.2222171212599164E-3</v>
      </c>
      <c r="X8" s="99">
        <f>'Sorted Data - Stata'!AA8</f>
        <v>3.9993852976547561E-3</v>
      </c>
      <c r="Y8" s="99">
        <f>'Sorted Data - Stata'!AB8</f>
        <v>3.9944005553169681E-3</v>
      </c>
      <c r="Z8" s="77">
        <f>'Sorted Data - Stata'!AD8</f>
        <v>0.24336558564043675</v>
      </c>
      <c r="AA8" s="77">
        <f>'Sorted Data - Stata'!AE8</f>
        <v>0.36016083037480673</v>
      </c>
      <c r="AB8" s="77">
        <f>'Sorted Data - Stata'!AF8</f>
        <v>8.3198094320082405E-2</v>
      </c>
      <c r="AC8" s="77">
        <f>'Sorted Data - Stata'!AG8</f>
        <v>0.18099958069356653</v>
      </c>
      <c r="AD8" s="77">
        <f>'Sorted Data - Stata'!AH8</f>
        <v>2.7352778577735055E-2</v>
      </c>
      <c r="AE8" s="77">
        <f>'Sorted Data - Stata'!AI8</f>
        <v>1.5966889166410217E-2</v>
      </c>
      <c r="AF8" s="77">
        <f>'Sorted Data - Stata'!AJ8</f>
        <v>1.6199087815841361E-2</v>
      </c>
      <c r="AM8" s="63"/>
      <c r="AN8" s="63"/>
      <c r="AO8" s="104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104"/>
      <c r="BB8" s="63"/>
      <c r="BC8" s="63"/>
    </row>
    <row r="9" spans="1:55" x14ac:dyDescent="0.25">
      <c r="B9" s="3">
        <v>35946</v>
      </c>
      <c r="C9" s="99">
        <f>LN(1+'Sorted Data - Stata'!C9)</f>
        <v>6.7389791682332355E-3</v>
      </c>
      <c r="D9" s="99">
        <f>LN(1+'Sorted Data - Stata'!E9)</f>
        <v>1.3226701786970694E-2</v>
      </c>
      <c r="E9" s="99">
        <f>LN(1+'Sorted Data - Stata'!F9)</f>
        <v>2.0167298450840577E-2</v>
      </c>
      <c r="F9" s="99">
        <f>LN(1+'Sorted Data - Stata'!G9)</f>
        <v>-1.1297275690561017E-2</v>
      </c>
      <c r="G9" s="99">
        <f>LN(1+'Sorted Data - Stata'!H9)</f>
        <v>-3.8387092631797334E-2</v>
      </c>
      <c r="H9" s="99">
        <f>LN(1+'Sorted Data - Stata'!I9)</f>
        <v>2.1648016354400234E-2</v>
      </c>
      <c r="I9" s="99">
        <f>LN(1+'Sorted Data - Stata'!J9)</f>
        <v>-4.8655345657000722E-3</v>
      </c>
      <c r="J9" s="99">
        <f>LN(1+'Sorted Data - Stata'!K9)</f>
        <v>-3.0363022473083121E-2</v>
      </c>
      <c r="K9" s="99">
        <f>LN(1+'Sorted Data - Stata'!M9)</f>
        <v>1.4500712828583374E-2</v>
      </c>
      <c r="L9" s="99">
        <f>LN(1+'Sorted Data - Stata'!N9)</f>
        <v>1.9799320071681514E-2</v>
      </c>
      <c r="M9" s="99">
        <f>LN(1+'Sorted Data - Stata'!O9)</f>
        <v>-8.58519737357912E-3</v>
      </c>
      <c r="N9" s="99">
        <f>LN(1+'Sorted Data - Stata'!P9)</f>
        <v>-4.1300669813278755E-2</v>
      </c>
      <c r="O9" s="99">
        <f>LN(1+'Sorted Data - Stata'!Q9)</f>
        <v>1.9617249178297481E-2</v>
      </c>
      <c r="P9" s="99">
        <f>LN(1+'Sorted Data - Stata'!R9)</f>
        <v>-4.1636359132289731E-3</v>
      </c>
      <c r="Q9" s="99">
        <f>LN(1+'Sorted Data - Stata'!S9)</f>
        <v>-2.9648114308977513E-2</v>
      </c>
      <c r="R9" s="99">
        <f>'Sorted Data - Stata'!U9</f>
        <v>3.8107724223526152E-3</v>
      </c>
      <c r="S9" s="99">
        <f>'Sorted Data - Stata'!V9</f>
        <v>4.5955869621585599E-3</v>
      </c>
      <c r="T9" s="99">
        <f>'Sorted Data - Stata'!W9</f>
        <v>2.845702345507295E-3</v>
      </c>
      <c r="U9" s="99">
        <f>'Sorted Data - Stata'!X9</f>
        <v>6.0114014490060264E-3</v>
      </c>
      <c r="V9" s="99">
        <f>'Sorted Data - Stata'!Y9</f>
        <v>4.4163402920593953E-4</v>
      </c>
      <c r="W9" s="99">
        <f>'Sorted Data - Stata'!Z9</f>
        <v>1.3954893729848372E-3</v>
      </c>
      <c r="X9" s="99">
        <f>'Sorted Data - Stata'!AA9</f>
        <v>3.9869269195580426E-3</v>
      </c>
      <c r="Y9" s="99">
        <f>'Sorted Data - Stata'!AB9</f>
        <v>4.0741237836483535E-3</v>
      </c>
      <c r="Z9" s="77">
        <f>'Sorted Data - Stata'!AD9</f>
        <v>0.24336558564043675</v>
      </c>
      <c r="AA9" s="77">
        <f>'Sorted Data - Stata'!AE9</f>
        <v>0.36016083037480673</v>
      </c>
      <c r="AB9" s="77">
        <f>'Sorted Data - Stata'!AF9</f>
        <v>8.3198094320082405E-2</v>
      </c>
      <c r="AC9" s="77">
        <f>'Sorted Data - Stata'!AG9</f>
        <v>0.18099958069356653</v>
      </c>
      <c r="AD9" s="77">
        <f>'Sorted Data - Stata'!AH9</f>
        <v>2.7352778577735055E-2</v>
      </c>
      <c r="AE9" s="77">
        <f>'Sorted Data - Stata'!AI9</f>
        <v>1.5966889166410217E-2</v>
      </c>
      <c r="AF9" s="77">
        <f>'Sorted Data - Stata'!AJ9</f>
        <v>1.6199087815841361E-2</v>
      </c>
      <c r="AM9" s="63"/>
      <c r="AN9" s="63"/>
      <c r="AO9" s="104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104"/>
      <c r="BB9" s="63"/>
      <c r="BC9" s="63"/>
    </row>
    <row r="10" spans="1:55" x14ac:dyDescent="0.25">
      <c r="B10" s="3">
        <v>35976</v>
      </c>
      <c r="C10" s="99">
        <f>LN(1+'Sorted Data - Stata'!C10)</f>
        <v>2.036501199394234E-2</v>
      </c>
      <c r="D10" s="99">
        <f>LN(1+'Sorted Data - Stata'!E10)</f>
        <v>1.3759062734857348E-2</v>
      </c>
      <c r="E10" s="99">
        <f>LN(1+'Sorted Data - Stata'!F10)</f>
        <v>1.7576177975069116E-3</v>
      </c>
      <c r="F10" s="99">
        <f>LN(1+'Sorted Data - Stata'!G10)</f>
        <v>3.6180686429301494E-2</v>
      </c>
      <c r="G10" s="99">
        <f>LN(1+'Sorted Data - Stata'!H10)</f>
        <v>1.8131242350836456E-2</v>
      </c>
      <c r="H10" s="99">
        <f>LN(1+'Sorted Data - Stata'!I10)</f>
        <v>-6.9002501572184589E-3</v>
      </c>
      <c r="I10" s="99">
        <f>LN(1+'Sorted Data - Stata'!J10)</f>
        <v>6.9353334993056369E-3</v>
      </c>
      <c r="J10" s="99">
        <f>LN(1+'Sorted Data - Stata'!K10)</f>
        <v>5.9431581143531607E-4</v>
      </c>
      <c r="K10" s="99">
        <f>LN(1+'Sorted Data - Stata'!M10)</f>
        <v>1.4529315064293641E-2</v>
      </c>
      <c r="L10" s="99">
        <f>LN(1+'Sorted Data - Stata'!N10)</f>
        <v>7.9651444349544904E-4</v>
      </c>
      <c r="M10" s="99">
        <f>LN(1+'Sorted Data - Stata'!O10)</f>
        <v>3.8288213383916303E-2</v>
      </c>
      <c r="N10" s="99">
        <f>LN(1+'Sorted Data - Stata'!P10)</f>
        <v>1.4818620032141825E-2</v>
      </c>
      <c r="O10" s="99">
        <f>LN(1+'Sorted Data - Stata'!Q10)</f>
        <v>-9.3318216615191438E-3</v>
      </c>
      <c r="P10" s="99">
        <f>LN(1+'Sorted Data - Stata'!R10)</f>
        <v>7.1095606630450217E-3</v>
      </c>
      <c r="Q10" s="99">
        <f>LN(1+'Sorted Data - Stata'!S10)</f>
        <v>8.5640841841837288E-4</v>
      </c>
      <c r="R10" s="99">
        <f>'Sorted Data - Stata'!U10</f>
        <v>3.9545128129423457E-3</v>
      </c>
      <c r="S10" s="99">
        <f>'Sorted Data - Stata'!V10</f>
        <v>4.5986849821704201E-3</v>
      </c>
      <c r="T10" s="99">
        <f>'Sorted Data - Stata'!W10</f>
        <v>2.8456215767034276E-3</v>
      </c>
      <c r="U10" s="99">
        <f>'Sorted Data - Stata'!X10</f>
        <v>6.1423520814285482E-3</v>
      </c>
      <c r="V10" s="99">
        <f>'Sorted Data - Stata'!Y10</f>
        <v>5.25818331149841E-4</v>
      </c>
      <c r="W10" s="99">
        <f>'Sorted Data - Stata'!Z10</f>
        <v>1.7857397482967663E-3</v>
      </c>
      <c r="X10" s="99">
        <f>'Sorted Data - Stata'!AA10</f>
        <v>3.9744588631382971E-3</v>
      </c>
      <c r="Y10" s="99">
        <f>'Sorted Data - Stata'!AB10</f>
        <v>4.1259065675920414E-3</v>
      </c>
      <c r="Z10" s="77">
        <f>'Sorted Data - Stata'!AD10</f>
        <v>0.24336558564043675</v>
      </c>
      <c r="AA10" s="77">
        <f>'Sorted Data - Stata'!AE10</f>
        <v>0.36016083037480673</v>
      </c>
      <c r="AB10" s="77">
        <f>'Sorted Data - Stata'!AF10</f>
        <v>8.3198094320082405E-2</v>
      </c>
      <c r="AC10" s="77">
        <f>'Sorted Data - Stata'!AG10</f>
        <v>0.18099958069356653</v>
      </c>
      <c r="AD10" s="77">
        <f>'Sorted Data - Stata'!AH10</f>
        <v>2.7352778577735055E-2</v>
      </c>
      <c r="AE10" s="77">
        <f>'Sorted Data - Stata'!AI10</f>
        <v>1.5966889166410217E-2</v>
      </c>
      <c r="AF10" s="77">
        <f>'Sorted Data - Stata'!AJ10</f>
        <v>1.6199087815841361E-2</v>
      </c>
      <c r="AM10" s="63"/>
      <c r="AN10" s="63"/>
      <c r="AO10" s="104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104"/>
      <c r="BB10" s="63"/>
      <c r="BC10" s="63"/>
    </row>
    <row r="11" spans="1:55" x14ac:dyDescent="0.25">
      <c r="B11" s="3">
        <v>36007</v>
      </c>
      <c r="C11" s="99">
        <f>LN(1+'Sorted Data - Stata'!C11)</f>
        <v>-1.8897444437140986E-2</v>
      </c>
      <c r="D11" s="99">
        <f>LN(1+'Sorted Data - Stata'!E11)</f>
        <v>-1.5878465327038956E-2</v>
      </c>
      <c r="E11" s="99">
        <f>LN(1+'Sorted Data - Stata'!F11)</f>
        <v>-1.8781156949643576E-3</v>
      </c>
      <c r="F11" s="99">
        <f>LN(1+'Sorted Data - Stata'!G11)</f>
        <v>-3.6180686429301535E-2</v>
      </c>
      <c r="G11" s="99">
        <f>LN(1+'Sorted Data - Stata'!H11)</f>
        <v>-5.5066939523441605E-2</v>
      </c>
      <c r="H11" s="99">
        <f>LN(1+'Sorted Data - Stata'!I11)</f>
        <v>2.1343038021672377E-3</v>
      </c>
      <c r="I11" s="99">
        <f>LN(1+'Sorted Data - Stata'!J11)</f>
        <v>-4.6956799001394038E-2</v>
      </c>
      <c r="J11" s="99">
        <f>LN(1+'Sorted Data - Stata'!K11)</f>
        <v>-2.1100815048129402E-2</v>
      </c>
      <c r="K11" s="99">
        <f>LN(1+'Sorted Data - Stata'!M11)</f>
        <v>-1.5227191159964883E-2</v>
      </c>
      <c r="L11" s="99">
        <f>LN(1+'Sorted Data - Stata'!N11)</f>
        <v>-2.9865531579659692E-3</v>
      </c>
      <c r="M11" s="99">
        <f>LN(1+'Sorted Data - Stata'!O11)</f>
        <v>-3.3928626544347459E-2</v>
      </c>
      <c r="N11" s="99">
        <f>LN(1+'Sorted Data - Stata'!P11)</f>
        <v>-5.8694404369268441E-2</v>
      </c>
      <c r="O11" s="99">
        <f>LN(1+'Sorted Data - Stata'!Q11)</f>
        <v>-2.8324455337762956E-5</v>
      </c>
      <c r="P11" s="99">
        <f>LN(1+'Sorted Data - Stata'!R11)</f>
        <v>-4.6935976984217448E-2</v>
      </c>
      <c r="Q11" s="99">
        <f>LN(1+'Sorted Data - Stata'!S11)</f>
        <v>-2.0926500780396155E-2</v>
      </c>
      <c r="R11" s="99">
        <f>'Sorted Data - Stata'!U11</f>
        <v>4.3843808093919634E-3</v>
      </c>
      <c r="S11" s="99">
        <f>'Sorted Data - Stata'!V11</f>
        <v>4.5955869621585599E-3</v>
      </c>
      <c r="T11" s="99">
        <f>'Sorted Data - Stata'!W11</f>
        <v>2.8456215767034276E-3</v>
      </c>
      <c r="U11" s="99">
        <f>'Sorted Data - Stata'!X11</f>
        <v>6.1423520814285482E-3</v>
      </c>
      <c r="V11" s="99">
        <f>'Sorted Data - Stata'!Y11</f>
        <v>4.9345024912095248E-4</v>
      </c>
      <c r="W11" s="99">
        <f>'Sorted Data - Stata'!Z11</f>
        <v>1.5236253769701502E-3</v>
      </c>
      <c r="X11" s="99">
        <f>'Sorted Data - Stata'!AA11</f>
        <v>4.0803472372847871E-3</v>
      </c>
      <c r="Y11" s="99">
        <f>'Sorted Data - Stata'!AB11</f>
        <v>4.30095373867867E-3</v>
      </c>
      <c r="Z11" s="77">
        <f>'Sorted Data - Stata'!AD11</f>
        <v>0.24336558564043675</v>
      </c>
      <c r="AA11" s="77">
        <f>'Sorted Data - Stata'!AE11</f>
        <v>0.36016083037480673</v>
      </c>
      <c r="AB11" s="77">
        <f>'Sorted Data - Stata'!AF11</f>
        <v>8.3198094320082405E-2</v>
      </c>
      <c r="AC11" s="77">
        <f>'Sorted Data - Stata'!AG11</f>
        <v>0.18099958069356653</v>
      </c>
      <c r="AD11" s="77">
        <f>'Sorted Data - Stata'!AH11</f>
        <v>2.7352778577735055E-2</v>
      </c>
      <c r="AE11" s="77">
        <f>'Sorted Data - Stata'!AI11</f>
        <v>1.5966889166410217E-2</v>
      </c>
      <c r="AF11" s="77">
        <f>'Sorted Data - Stata'!AJ11</f>
        <v>1.6199087815841361E-2</v>
      </c>
      <c r="AM11" s="63"/>
      <c r="AN11" s="63"/>
      <c r="AO11" s="104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104"/>
      <c r="BB11" s="63"/>
      <c r="BC11" s="63"/>
    </row>
    <row r="12" spans="1:55" x14ac:dyDescent="0.25">
      <c r="B12" s="3">
        <v>36038</v>
      </c>
      <c r="C12" s="99">
        <f>LN(1+'Sorted Data - Stata'!C12)</f>
        <v>-9.1647718525144359E-4</v>
      </c>
      <c r="D12" s="99">
        <f>LN(1+'Sorted Data - Stata'!E12)</f>
        <v>3.4305909464912611E-2</v>
      </c>
      <c r="E12" s="99">
        <f>LN(1+'Sorted Data - Stata'!F12)</f>
        <v>3.5850629490735093E-2</v>
      </c>
      <c r="F12" s="99">
        <f>LN(1+'Sorted Data - Stata'!G12)</f>
        <v>6.351090872340634E-2</v>
      </c>
      <c r="G12" s="99">
        <f>LN(1+'Sorted Data - Stata'!H12)</f>
        <v>5.8513569842537888E-2</v>
      </c>
      <c r="H12" s="99">
        <f>LN(1+'Sorted Data - Stata'!I12)</f>
        <v>6.9503374975514426E-2</v>
      </c>
      <c r="I12" s="99">
        <f>LN(1+'Sorted Data - Stata'!J12)</f>
        <v>-6.422994540479823E-4</v>
      </c>
      <c r="J12" s="99">
        <f>LN(1+'Sorted Data - Stata'!K12)</f>
        <v>-3.8415714667382091E-2</v>
      </c>
      <c r="K12" s="99">
        <f>LN(1+'Sorted Data - Stata'!M12)</f>
        <v>3.4509038648410886E-2</v>
      </c>
      <c r="L12" s="99">
        <f>LN(1+'Sorted Data - Stata'!N12)</f>
        <v>3.4369174325023857E-2</v>
      </c>
      <c r="M12" s="99">
        <f>LN(1+'Sorted Data - Stata'!O12)</f>
        <v>6.5149286650584962E-2</v>
      </c>
      <c r="N12" s="99">
        <f>LN(1+'Sorted Data - Stata'!P12)</f>
        <v>5.4838845029805176E-2</v>
      </c>
      <c r="O12" s="99">
        <f>LN(1+'Sorted Data - Stata'!Q12)</f>
        <v>6.6835202756489159E-2</v>
      </c>
      <c r="P12" s="99">
        <f>LN(1+'Sorted Data - Stata'!R12)</f>
        <v>-9.4533796599239966E-4</v>
      </c>
      <c r="Q12" s="99">
        <f>LN(1+'Sorted Data - Stata'!S12)</f>
        <v>-3.8502041458557276E-2</v>
      </c>
      <c r="R12" s="99">
        <f>'Sorted Data - Stata'!U12</f>
        <v>6.7209106268197871E-3</v>
      </c>
      <c r="S12" s="99">
        <f>'Sorted Data - Stata'!V12</f>
        <v>4.5863001957846539E-3</v>
      </c>
      <c r="T12" s="99">
        <f>'Sorted Data - Stata'!W12</f>
        <v>2.7952078842450323E-3</v>
      </c>
      <c r="U12" s="99">
        <f>'Sorted Data - Stata'!X12</f>
        <v>6.087560707543016E-3</v>
      </c>
      <c r="V12" s="99">
        <f>'Sorted Data - Stata'!Y12</f>
        <v>5.4847576353056482E-4</v>
      </c>
      <c r="W12" s="99">
        <f>'Sorted Data - Stata'!Z12</f>
        <v>1.2992668201656787E-3</v>
      </c>
      <c r="X12" s="99">
        <f>'Sorted Data - Stata'!AA12</f>
        <v>5.0093937336899153E-3</v>
      </c>
      <c r="Y12" s="99">
        <f>'Sorted Data - Stata'!AB12</f>
        <v>4.5232567610795638E-3</v>
      </c>
      <c r="Z12" s="77">
        <f>'Sorted Data - Stata'!AD12</f>
        <v>0.24336558564043675</v>
      </c>
      <c r="AA12" s="77">
        <f>'Sorted Data - Stata'!AE12</f>
        <v>0.36016083037480673</v>
      </c>
      <c r="AB12" s="77">
        <f>'Sorted Data - Stata'!AF12</f>
        <v>8.3198094320082405E-2</v>
      </c>
      <c r="AC12" s="77">
        <f>'Sorted Data - Stata'!AG12</f>
        <v>0.18099958069356653</v>
      </c>
      <c r="AD12" s="77">
        <f>'Sorted Data - Stata'!AH12</f>
        <v>2.7352778577735055E-2</v>
      </c>
      <c r="AE12" s="77">
        <f>'Sorted Data - Stata'!AI12</f>
        <v>1.5966889166410217E-2</v>
      </c>
      <c r="AF12" s="77">
        <f>'Sorted Data - Stata'!AJ12</f>
        <v>1.6199087815841361E-2</v>
      </c>
      <c r="AM12" s="63"/>
      <c r="AN12" s="63"/>
      <c r="AO12" s="104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104"/>
      <c r="BB12" s="63"/>
      <c r="BC12" s="63"/>
    </row>
    <row r="13" spans="1:55" x14ac:dyDescent="0.25">
      <c r="B13" s="3">
        <v>36068</v>
      </c>
      <c r="C13" s="99">
        <f>LN(1+'Sorted Data - Stata'!C13)</f>
        <v>-3.375961292485382E-2</v>
      </c>
      <c r="D13" s="99">
        <f>LN(1+'Sorted Data - Stata'!E13)</f>
        <v>-5.4978791869730183E-2</v>
      </c>
      <c r="E13" s="99">
        <f>LN(1+'Sorted Data - Stata'!F13)</f>
        <v>5.3222144936396557E-3</v>
      </c>
      <c r="F13" s="99">
        <f>LN(1+'Sorted Data - Stata'!G13)</f>
        <v>-4.4460416990342977E-2</v>
      </c>
      <c r="G13" s="99">
        <f>LN(1+'Sorted Data - Stata'!H13)</f>
        <v>-2.2480225293196942E-2</v>
      </c>
      <c r="H13" s="99">
        <f>LN(1+'Sorted Data - Stata'!I13)</f>
        <v>-1.6619235156682476E-2</v>
      </c>
      <c r="I13" s="99">
        <f>LN(1+'Sorted Data - Stata'!J13)</f>
        <v>-3.1533041709001959E-2</v>
      </c>
      <c r="J13" s="99">
        <f>LN(1+'Sorted Data - Stata'!K13)</f>
        <v>-1.2741855279352928E-2</v>
      </c>
      <c r="K13" s="99">
        <f>LN(1+'Sorted Data - Stata'!M13)</f>
        <v>-5.7226274299338506E-2</v>
      </c>
      <c r="L13" s="99">
        <f>LN(1+'Sorted Data - Stata'!N13)</f>
        <v>1.4206328858184249E-3</v>
      </c>
      <c r="M13" s="99">
        <f>LN(1+'Sorted Data - Stata'!O13)</f>
        <v>-4.5118771486549906E-2</v>
      </c>
      <c r="N13" s="99">
        <f>LN(1+'Sorted Data - Stata'!P13)</f>
        <v>-2.8809516560598582E-2</v>
      </c>
      <c r="O13" s="99">
        <f>LN(1+'Sorted Data - Stata'!Q13)</f>
        <v>-2.2139792788498591E-2</v>
      </c>
      <c r="P13" s="99">
        <f>LN(1+'Sorted Data - Stata'!R13)</f>
        <v>-3.3292129928527474E-2</v>
      </c>
      <c r="Q13" s="99">
        <f>LN(1+'Sorted Data - Stata'!S13)</f>
        <v>-1.4960126348694246E-2</v>
      </c>
      <c r="R13" s="99">
        <f>'Sorted Data - Stata'!U13</f>
        <v>6.527171022763012E-3</v>
      </c>
      <c r="S13" s="99">
        <f>'Sorted Data - Stata'!V13</f>
        <v>4.3724673225018496E-3</v>
      </c>
      <c r="T13" s="99">
        <f>'Sorted Data - Stata'!W13</f>
        <v>2.8204182152635759E-3</v>
      </c>
      <c r="U13" s="99">
        <f>'Sorted Data - Stata'!X13</f>
        <v>5.9992144496203714E-3</v>
      </c>
      <c r="V13" s="99">
        <f>'Sorted Data - Stata'!Y13</f>
        <v>3.5737173251093601E-4</v>
      </c>
      <c r="W13" s="99">
        <f>'Sorted Data - Stata'!Z13</f>
        <v>1.1386750026298742E-3</v>
      </c>
      <c r="X13" s="99">
        <f>'Sorted Data - Stata'!AA13</f>
        <v>4.453099221473078E-3</v>
      </c>
      <c r="Y13" s="99">
        <f>'Sorted Data - Stata'!AB13</f>
        <v>3.8746849921291737E-3</v>
      </c>
      <c r="Z13" s="77">
        <f>'Sorted Data - Stata'!AD13</f>
        <v>0.24336558564043675</v>
      </c>
      <c r="AA13" s="77">
        <f>'Sorted Data - Stata'!AE13</f>
        <v>0.36016083037480673</v>
      </c>
      <c r="AB13" s="77">
        <f>'Sorted Data - Stata'!AF13</f>
        <v>8.3198094320082405E-2</v>
      </c>
      <c r="AC13" s="77">
        <f>'Sorted Data - Stata'!AG13</f>
        <v>0.18099958069356653</v>
      </c>
      <c r="AD13" s="77">
        <f>'Sorted Data - Stata'!AH13</f>
        <v>2.7352778577735055E-2</v>
      </c>
      <c r="AE13" s="77">
        <f>'Sorted Data - Stata'!AI13</f>
        <v>1.5966889166410217E-2</v>
      </c>
      <c r="AF13" s="77">
        <f>'Sorted Data - Stata'!AJ13</f>
        <v>1.6199087815841361E-2</v>
      </c>
      <c r="AM13" s="63"/>
      <c r="AN13" s="63"/>
      <c r="AO13" s="104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104"/>
      <c r="BB13" s="63"/>
      <c r="BC13" s="63"/>
    </row>
    <row r="14" spans="1:55" x14ac:dyDescent="0.25">
      <c r="B14" s="3">
        <v>36099</v>
      </c>
      <c r="C14" s="99">
        <f>LN(1+'Sorted Data - Stata'!C14)</f>
        <v>4.7650229293038672E-2</v>
      </c>
      <c r="D14" s="99">
        <f>LN(1+'Sorted Data - Stata'!E14)</f>
        <v>-1.1025770173509938E-2</v>
      </c>
      <c r="E14" s="99">
        <f>LN(1+'Sorted Data - Stata'!F14)</f>
        <v>-2.014239264094705E-3</v>
      </c>
      <c r="F14" s="99">
        <f>LN(1+'Sorted Data - Stata'!G14)</f>
        <v>-2.564553273518894E-2</v>
      </c>
      <c r="G14" s="99">
        <f>LN(1+'Sorted Data - Stata'!H14)</f>
        <v>0.15205872255806713</v>
      </c>
      <c r="H14" s="99">
        <f>LN(1+'Sorted Data - Stata'!I14)</f>
        <v>1.9249194280590538E-2</v>
      </c>
      <c r="I14" s="99">
        <f>LN(1+'Sorted Data - Stata'!J14)</f>
        <v>-1.903663880323752E-2</v>
      </c>
      <c r="J14" s="99">
        <f>LN(1+'Sorted Data - Stata'!K14)</f>
        <v>4.751007029933689E-2</v>
      </c>
      <c r="K14" s="99">
        <f>LN(1+'Sorted Data - Stata'!M14)</f>
        <v>-1.3197234163541372E-2</v>
      </c>
      <c r="L14" s="99">
        <f>LN(1+'Sorted Data - Stata'!N14)</f>
        <v>-5.7248956513908716E-3</v>
      </c>
      <c r="M14" s="99">
        <f>LN(1+'Sorted Data - Stata'!O14)</f>
        <v>-2.6184118933765738E-2</v>
      </c>
      <c r="N14" s="99">
        <f>LN(1+'Sorted Data - Stata'!P14)</f>
        <v>0.14674705974965244</v>
      </c>
      <c r="O14" s="99">
        <f>LN(1+'Sorted Data - Stata'!Q14)</f>
        <v>1.3955455315951541E-2</v>
      </c>
      <c r="P14" s="99">
        <f>LN(1+'Sorted Data - Stata'!R14)</f>
        <v>-2.1143418051935873E-2</v>
      </c>
      <c r="Q14" s="99">
        <f>LN(1+'Sorted Data - Stata'!S14)</f>
        <v>4.4987240502713001E-2</v>
      </c>
      <c r="R14" s="99">
        <f>'Sorted Data - Stata'!U14</f>
        <v>6.5581969365593462E-3</v>
      </c>
      <c r="S14" s="99">
        <f>'Sorted Data - Stata'!V14</f>
        <v>4.2641819021649319E-3</v>
      </c>
      <c r="T14" s="99">
        <f>'Sorted Data - Stata'!W14</f>
        <v>2.8078139212035502E-3</v>
      </c>
      <c r="U14" s="99">
        <f>'Sorted Data - Stata'!X14</f>
        <v>5.9478739059108943E-3</v>
      </c>
      <c r="V14" s="99">
        <f>'Sorted Data - Stata'!Y14</f>
        <v>2.930189744638767E-4</v>
      </c>
      <c r="W14" s="99">
        <f>'Sorted Data - Stata'!Z14</f>
        <v>8.295381143461622E-4</v>
      </c>
      <c r="X14" s="99">
        <f>'Sorted Data - Stata'!AA14</f>
        <v>4.2731277661580691E-3</v>
      </c>
      <c r="Y14" s="99">
        <f>'Sorted Data - Stata'!AB14</f>
        <v>3.8347448817659391E-3</v>
      </c>
      <c r="Z14" s="77">
        <f>'Sorted Data - Stata'!AD14</f>
        <v>0.24336558564043675</v>
      </c>
      <c r="AA14" s="77">
        <f>'Sorted Data - Stata'!AE14</f>
        <v>0.36016083037480673</v>
      </c>
      <c r="AB14" s="77">
        <f>'Sorted Data - Stata'!AF14</f>
        <v>8.3198094320082405E-2</v>
      </c>
      <c r="AC14" s="77">
        <f>'Sorted Data - Stata'!AG14</f>
        <v>0.18099958069356653</v>
      </c>
      <c r="AD14" s="77">
        <f>'Sorted Data - Stata'!AH14</f>
        <v>2.7352778577735055E-2</v>
      </c>
      <c r="AE14" s="77">
        <f>'Sorted Data - Stata'!AI14</f>
        <v>1.5966889166410217E-2</v>
      </c>
      <c r="AF14" s="77">
        <f>'Sorted Data - Stata'!AJ14</f>
        <v>1.6199087815841361E-2</v>
      </c>
      <c r="AM14" s="63"/>
      <c r="AN14" s="63"/>
      <c r="AO14" s="104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104"/>
      <c r="BB14" s="63"/>
      <c r="BC14" s="63"/>
    </row>
    <row r="15" spans="1:55" x14ac:dyDescent="0.25">
      <c r="B15" s="3">
        <v>36129</v>
      </c>
      <c r="C15" s="99">
        <f>LN(1+'Sorted Data - Stata'!C15)</f>
        <v>1.9489008224331014E-2</v>
      </c>
      <c r="D15" s="99">
        <f>LN(1+'Sorted Data - Stata'!E15)</f>
        <v>2.7060061620612138E-2</v>
      </c>
      <c r="E15" s="99">
        <f>LN(1+'Sorted Data - Stata'!F15)</f>
        <v>5.9384381089324307E-3</v>
      </c>
      <c r="F15" s="99">
        <f>LN(1+'Sorted Data - Stata'!G15)</f>
        <v>1.1210060123441371E-2</v>
      </c>
      <c r="G15" s="99">
        <f>LN(1+'Sorted Data - Stata'!H15)</f>
        <v>-3.6091041691409441E-2</v>
      </c>
      <c r="H15" s="99">
        <f>LN(1+'Sorted Data - Stata'!I15)</f>
        <v>-1.50824048031903E-2</v>
      </c>
      <c r="I15" s="99">
        <f>LN(1+'Sorted Data - Stata'!J15)</f>
        <v>3.2395282197054037E-2</v>
      </c>
      <c r="J15" s="99">
        <f>LN(1+'Sorted Data - Stata'!K15)</f>
        <v>3.612058498962166E-2</v>
      </c>
      <c r="K15" s="99">
        <f>LN(1+'Sorted Data - Stata'!M15)</f>
        <v>2.483429574236018E-2</v>
      </c>
      <c r="L15" s="99">
        <f>LN(1+'Sorted Data - Stata'!N15)</f>
        <v>2.2137712645368024E-3</v>
      </c>
      <c r="M15" s="99">
        <f>LN(1+'Sorted Data - Stata'!O15)</f>
        <v>1.0609929035819499E-2</v>
      </c>
      <c r="N15" s="99">
        <f>LN(1+'Sorted Data - Stata'!P15)</f>
        <v>-4.2605738286322185E-2</v>
      </c>
      <c r="O15" s="99">
        <f>LN(1+'Sorted Data - Stata'!Q15)</f>
        <v>-2.0910249023267512E-2</v>
      </c>
      <c r="P15" s="99">
        <f>LN(1+'Sorted Data - Stata'!R15)</f>
        <v>3.019003544116939E-2</v>
      </c>
      <c r="Q15" s="99">
        <f>LN(1+'Sorted Data - Stata'!S15)</f>
        <v>3.3500355130779452E-2</v>
      </c>
      <c r="R15" s="99">
        <f>'Sorted Data - Stata'!U15</f>
        <v>6.7828207772409055E-3</v>
      </c>
      <c r="S15" s="99">
        <f>'Sorted Data - Stata'!V15</f>
        <v>4.5673592384178896E-3</v>
      </c>
      <c r="T15" s="99">
        <f>'Sorted Data - Stata'!W15</f>
        <v>3.059891637980261E-3</v>
      </c>
      <c r="U15" s="99">
        <f>'Sorted Data - Stata'!X15</f>
        <v>5.603221924332269E-3</v>
      </c>
      <c r="V15" s="99">
        <f>'Sorted Data - Stata'!Y15</f>
        <v>3.5620133412028743E-4</v>
      </c>
      <c r="W15" s="99">
        <f>'Sorted Data - Stata'!Z15</f>
        <v>1.4982667135849947E-3</v>
      </c>
      <c r="X15" s="99">
        <f>'Sorted Data - Stata'!AA15</f>
        <v>4.1736800021212606E-3</v>
      </c>
      <c r="Y15" s="99">
        <f>'Sorted Data - Stata'!AB15</f>
        <v>3.9265810174065052E-3</v>
      </c>
      <c r="Z15" s="77">
        <f>'Sorted Data - Stata'!AD15</f>
        <v>0.24336558564043675</v>
      </c>
      <c r="AA15" s="77">
        <f>'Sorted Data - Stata'!AE15</f>
        <v>0.36016083037480673</v>
      </c>
      <c r="AB15" s="77">
        <f>'Sorted Data - Stata'!AF15</f>
        <v>8.3198094320082405E-2</v>
      </c>
      <c r="AC15" s="77">
        <f>'Sorted Data - Stata'!AG15</f>
        <v>0.18099958069356653</v>
      </c>
      <c r="AD15" s="77">
        <f>'Sorted Data - Stata'!AH15</f>
        <v>2.7352778577735055E-2</v>
      </c>
      <c r="AE15" s="77">
        <f>'Sorted Data - Stata'!AI15</f>
        <v>1.5966889166410217E-2</v>
      </c>
      <c r="AF15" s="77">
        <f>'Sorted Data - Stata'!AJ15</f>
        <v>1.6199087815841361E-2</v>
      </c>
      <c r="AM15" s="63"/>
      <c r="AN15" s="63"/>
      <c r="AO15" s="104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104"/>
      <c r="BB15" s="63"/>
      <c r="BC15" s="63"/>
    </row>
    <row r="16" spans="1:55" x14ac:dyDescent="0.25">
      <c r="B16" s="3">
        <v>36160</v>
      </c>
      <c r="C16" s="99">
        <f>LN(1+'Sorted Data - Stata'!C16)</f>
        <v>4.3820239049162851E-2</v>
      </c>
      <c r="D16" s="99">
        <f>LN(1+'Sorted Data - Stata'!E16)</f>
        <v>5.9902290305564416E-3</v>
      </c>
      <c r="E16" s="99">
        <f>LN(1+'Sorted Data - Stata'!F16)</f>
        <v>1.4591453852550507E-2</v>
      </c>
      <c r="F16" s="99">
        <f>LN(1+'Sorted Data - Stata'!G16)</f>
        <v>2.1812945387384309E-2</v>
      </c>
      <c r="G16" s="99">
        <f>LN(1+'Sorted Data - Stata'!H16)</f>
        <v>9.8924968029518154E-2</v>
      </c>
      <c r="H16" s="99">
        <f>LN(1+'Sorted Data - Stata'!I16)</f>
        <v>2.4351463916746453E-2</v>
      </c>
      <c r="I16" s="99">
        <f>LN(1+'Sorted Data - Stata'!J16)</f>
        <v>3.7754761635598799E-3</v>
      </c>
      <c r="J16" s="99">
        <f>LN(1+'Sorted Data - Stata'!K16)</f>
        <v>-2.2145822749675789E-2</v>
      </c>
      <c r="K16" s="99">
        <f>LN(1+'Sorted Data - Stata'!M16)</f>
        <v>3.7956051628235499E-3</v>
      </c>
      <c r="L16" s="99">
        <f>LN(1+'Sorted Data - Stata'!N16)</f>
        <v>1.0926939615464018E-2</v>
      </c>
      <c r="M16" s="99">
        <f>LN(1+'Sorted Data - Stata'!O16)</f>
        <v>2.0664570237089036E-2</v>
      </c>
      <c r="N16" s="99">
        <f>LN(1+'Sorted Data - Stata'!P16)</f>
        <v>9.3088742701528462E-2</v>
      </c>
      <c r="O16" s="99">
        <f>LN(1+'Sorted Data - Stata'!Q16)</f>
        <v>1.9188452466188399E-2</v>
      </c>
      <c r="P16" s="99">
        <f>LN(1+'Sorted Data - Stata'!R16)</f>
        <v>1.183615184937752E-3</v>
      </c>
      <c r="Q16" s="99">
        <f>LN(1+'Sorted Data - Stata'!S16)</f>
        <v>-2.5058839055858897E-2</v>
      </c>
      <c r="R16" s="99">
        <f>'Sorted Data - Stata'!U16</f>
        <v>6.9837400511463255E-3</v>
      </c>
      <c r="S16" s="99">
        <f>'Sorted Data - Stata'!V16</f>
        <v>4.1251579181666997E-3</v>
      </c>
      <c r="T16" s="99">
        <f>'Sorted Data - Stata'!W16</f>
        <v>2.668808767629649E-3</v>
      </c>
      <c r="U16" s="99">
        <f>'Sorted Data - Stata'!X16</f>
        <v>5.1382185621928755E-3</v>
      </c>
      <c r="V16" s="99">
        <f>'Sorted Data - Stata'!Y16</f>
        <v>3.6735685952726804E-4</v>
      </c>
      <c r="W16" s="99">
        <f>'Sorted Data - Stata'!Z16</f>
        <v>1.0357460146983577E-3</v>
      </c>
      <c r="X16" s="99">
        <f>'Sorted Data - Stata'!AA16</f>
        <v>4.0860762644439053E-3</v>
      </c>
      <c r="Y16" s="99">
        <f>'Sorted Data - Stata'!AB16</f>
        <v>3.6788112058581124E-3</v>
      </c>
      <c r="Z16" s="77">
        <f>'Sorted Data - Stata'!AD16</f>
        <v>0.24336558564043675</v>
      </c>
      <c r="AA16" s="77">
        <f>'Sorted Data - Stata'!AE16</f>
        <v>0.36016083037480673</v>
      </c>
      <c r="AB16" s="77">
        <f>'Sorted Data - Stata'!AF16</f>
        <v>8.3198094320082405E-2</v>
      </c>
      <c r="AC16" s="77">
        <f>'Sorted Data - Stata'!AG16</f>
        <v>0.18099958069356653</v>
      </c>
      <c r="AD16" s="77">
        <f>'Sorted Data - Stata'!AH16</f>
        <v>2.7352778577735055E-2</v>
      </c>
      <c r="AE16" s="77">
        <f>'Sorted Data - Stata'!AI16</f>
        <v>1.5966889166410217E-2</v>
      </c>
      <c r="AF16" s="77">
        <f>'Sorted Data - Stata'!AJ16</f>
        <v>1.6199087815841361E-2</v>
      </c>
      <c r="AM16" s="63"/>
      <c r="AN16" s="63"/>
      <c r="AO16" s="104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104"/>
      <c r="BB16" s="63"/>
      <c r="BC16" s="63"/>
    </row>
    <row r="17" spans="2:55" x14ac:dyDescent="0.25">
      <c r="B17" s="3">
        <v>36191</v>
      </c>
      <c r="C17" s="99">
        <f>LN(1+'Sorted Data - Stata'!C17)</f>
        <v>-1.9698361783230076E-2</v>
      </c>
      <c r="D17" s="99">
        <f>LN(1+'Sorted Data - Stata'!E17)</f>
        <v>-2.0414121991723594E-3</v>
      </c>
      <c r="E17" s="99">
        <f>LN(1+'Sorted Data - Stata'!F17)</f>
        <v>-2.8359018228900582E-2</v>
      </c>
      <c r="F17" s="99">
        <f>LN(1+'Sorted Data - Stata'!G17)</f>
        <v>-2.0440649401925869E-2</v>
      </c>
      <c r="G17" s="99">
        <f>LN(1+'Sorted Data - Stata'!H17)</f>
        <v>-3.5701870679831285E-2</v>
      </c>
      <c r="H17" s="99">
        <f>LN(1+'Sorted Data - Stata'!I17)</f>
        <v>-3.3661872768975538E-2</v>
      </c>
      <c r="I17" s="99">
        <f>LN(1+'Sorted Data - Stata'!J17)</f>
        <v>1.6124167323575637E-2</v>
      </c>
      <c r="J17" s="99">
        <f>LN(1+'Sorted Data - Stata'!K17)</f>
        <v>1.7161323234597202E-2</v>
      </c>
      <c r="K17" s="99">
        <f>LN(1+'Sorted Data - Stata'!M17)</f>
        <v>-4.8981447582476367E-3</v>
      </c>
      <c r="L17" s="99">
        <f>LN(1+'Sorted Data - Stata'!N17)</f>
        <v>-3.2796082135622948E-2</v>
      </c>
      <c r="M17" s="99">
        <f>LN(1+'Sorted Data - Stata'!O17)</f>
        <v>-2.2316411836320361E-2</v>
      </c>
      <c r="N17" s="99">
        <f>LN(1+'Sorted Data - Stata'!P17)</f>
        <v>-4.2579819421872299E-2</v>
      </c>
      <c r="O17" s="99">
        <f>LN(1+'Sorted Data - Stata'!Q17)</f>
        <v>-3.9826090342591804E-2</v>
      </c>
      <c r="P17" s="99">
        <f>LN(1+'Sorted Data - Stata'!R17)</f>
        <v>1.3280414938213152E-2</v>
      </c>
      <c r="Q17" s="99">
        <f>LN(1+'Sorted Data - Stata'!S17)</f>
        <v>1.3919285247136197E-2</v>
      </c>
      <c r="R17" s="99">
        <f>'Sorted Data - Stata'!U17</f>
        <v>6.3174704723885089E-3</v>
      </c>
      <c r="S17" s="99">
        <f>'Sorted Data - Stata'!V17</f>
        <v>4.0255487362605979E-3</v>
      </c>
      <c r="T17" s="99">
        <f>'Sorted Data - Stata'!W17</f>
        <v>2.5620295916672919E-3</v>
      </c>
      <c r="U17" s="99">
        <f>'Sorted Data - Stata'!X17</f>
        <v>4.8734752998060848E-3</v>
      </c>
      <c r="V17" s="99">
        <f>'Sorted Data - Stata'!Y17</f>
        <v>3.3401902172047748E-4</v>
      </c>
      <c r="W17" s="99">
        <f>'Sorted Data - Stata'!Z17</f>
        <v>9.9007414337037858E-4</v>
      </c>
      <c r="X17" s="99">
        <f>'Sorted Data - Stata'!AA17</f>
        <v>4.1023450598485223E-3</v>
      </c>
      <c r="Y17" s="99">
        <f>'Sorted Data - Stata'!AB17</f>
        <v>3.7748019212942019E-3</v>
      </c>
      <c r="Z17" s="77">
        <f>'Sorted Data - Stata'!AD17</f>
        <v>0.24277902013029395</v>
      </c>
      <c r="AA17" s="77">
        <f>'Sorted Data - Stata'!AE17</f>
        <v>0.35137390607951902</v>
      </c>
      <c r="AB17" s="77">
        <f>'Sorted Data - Stata'!AF17</f>
        <v>9.5183618329213043E-2</v>
      </c>
      <c r="AC17" s="77">
        <f>'Sorted Data - Stata'!AG17</f>
        <v>0.18686049947573313</v>
      </c>
      <c r="AD17" s="77">
        <f>'Sorted Data - Stata'!AH17</f>
        <v>2.2780596643082591E-2</v>
      </c>
      <c r="AE17" s="77">
        <f>'Sorted Data - Stata'!AI17</f>
        <v>1.907903515221928E-2</v>
      </c>
      <c r="AF17" s="77">
        <f>'Sorted Data - Stata'!AJ17</f>
        <v>1.5686581899098689E-2</v>
      </c>
      <c r="AM17" s="63"/>
      <c r="AN17" s="63"/>
      <c r="AO17" s="104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104"/>
      <c r="BB17" s="63"/>
      <c r="BC17" s="63"/>
    </row>
    <row r="18" spans="2:55" x14ac:dyDescent="0.25">
      <c r="B18" s="3">
        <v>36219</v>
      </c>
      <c r="C18" s="99">
        <f>LN(1+'Sorted Data - Stata'!C18)</f>
        <v>1.3187056344948803E-2</v>
      </c>
      <c r="D18" s="99">
        <f>LN(1+'Sorted Data - Stata'!E18)</f>
        <v>4.6828784553964997E-2</v>
      </c>
      <c r="E18" s="99">
        <f>LN(1+'Sorted Data - Stata'!F18)</f>
        <v>1.4320330524286514E-2</v>
      </c>
      <c r="F18" s="99">
        <f>LN(1+'Sorted Data - Stata'!G18)</f>
        <v>1.8937841241216304E-2</v>
      </c>
      <c r="G18" s="99">
        <f>LN(1+'Sorted Data - Stata'!H18)</f>
        <v>1.9657664306788981E-2</v>
      </c>
      <c r="H18" s="99">
        <f>LN(1+'Sorted Data - Stata'!I18)</f>
        <v>2.8608362420226671E-2</v>
      </c>
      <c r="I18" s="99">
        <f>LN(1+'Sorted Data - Stata'!J18)</f>
        <v>4.7499854349526381E-2</v>
      </c>
      <c r="J18" s="99">
        <f>LN(1+'Sorted Data - Stata'!K18)</f>
        <v>2.859891066200047E-2</v>
      </c>
      <c r="K18" s="99">
        <f>LN(1+'Sorted Data - Stata'!M18)</f>
        <v>4.4648109386440052E-2</v>
      </c>
      <c r="L18" s="99">
        <f>LN(1+'Sorted Data - Stata'!N18)</f>
        <v>1.0620911653176959E-2</v>
      </c>
      <c r="M18" s="99">
        <f>LN(1+'Sorted Data - Stata'!O18)</f>
        <v>1.7526811642717941E-2</v>
      </c>
      <c r="N18" s="99">
        <f>LN(1+'Sorted Data - Stata'!P18)</f>
        <v>1.3775377250836867E-2</v>
      </c>
      <c r="O18" s="99">
        <f>LN(1+'Sorted Data - Stata'!Q18)</f>
        <v>2.3422914206859692E-2</v>
      </c>
      <c r="P18" s="99">
        <f>LN(1+'Sorted Data - Stata'!R18)</f>
        <v>4.5393901540843384E-2</v>
      </c>
      <c r="Q18" s="99">
        <f>LN(1+'Sorted Data - Stata'!S18)</f>
        <v>2.6134187132120141E-2</v>
      </c>
      <c r="R18" s="99">
        <f>'Sorted Data - Stata'!U18</f>
        <v>6.2630251108877211E-3</v>
      </c>
      <c r="S18" s="99">
        <f>'Sorted Data - Stata'!V18</f>
        <v>4.0442357324974587E-3</v>
      </c>
      <c r="T18" s="99">
        <f>'Sorted Data - Stata'!W18</f>
        <v>2.5635446626290914E-3</v>
      </c>
      <c r="U18" s="99">
        <f>'Sorted Data - Stata'!X18</f>
        <v>4.5718134904575436E-3</v>
      </c>
      <c r="V18" s="99">
        <f>'Sorted Data - Stata'!Y18</f>
        <v>2.3199541732421558E-4</v>
      </c>
      <c r="W18" s="99">
        <f>'Sorted Data - Stata'!Z18</f>
        <v>1.0302504508852284E-3</v>
      </c>
      <c r="X18" s="99">
        <f>'Sorted Data - Stata'!AA18</f>
        <v>4.1035081437590382E-3</v>
      </c>
      <c r="Y18" s="99">
        <f>'Sorted Data - Stata'!AB18</f>
        <v>3.8746849921291737E-3</v>
      </c>
      <c r="Z18" s="77">
        <f>'Sorted Data - Stata'!AD18</f>
        <v>0.24277902013029395</v>
      </c>
      <c r="AA18" s="77">
        <f>'Sorted Data - Stata'!AE18</f>
        <v>0.35137390607951902</v>
      </c>
      <c r="AB18" s="77">
        <f>'Sorted Data - Stata'!AF18</f>
        <v>9.5183618329213043E-2</v>
      </c>
      <c r="AC18" s="77">
        <f>'Sorted Data - Stata'!AG18</f>
        <v>0.18686049947573313</v>
      </c>
      <c r="AD18" s="77">
        <f>'Sorted Data - Stata'!AH18</f>
        <v>2.2780596643082591E-2</v>
      </c>
      <c r="AE18" s="77">
        <f>'Sorted Data - Stata'!AI18</f>
        <v>1.907903515221928E-2</v>
      </c>
      <c r="AF18" s="77">
        <f>'Sorted Data - Stata'!AJ18</f>
        <v>1.5686581899098689E-2</v>
      </c>
      <c r="AM18" s="63"/>
      <c r="AN18" s="63"/>
      <c r="AO18" s="104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104"/>
      <c r="BB18" s="63"/>
      <c r="BC18" s="63"/>
    </row>
    <row r="19" spans="2:55" x14ac:dyDescent="0.25">
      <c r="B19" s="3">
        <v>36250</v>
      </c>
      <c r="C19" s="99">
        <f>LN(1+'Sorted Data - Stata'!C19)</f>
        <v>-1.1698535401704371E-2</v>
      </c>
      <c r="D19" s="99">
        <f>LN(1+'Sorted Data - Stata'!E19)</f>
        <v>-1.6932891710237343E-2</v>
      </c>
      <c r="E19" s="99">
        <f>LN(1+'Sorted Data - Stata'!F19)</f>
        <v>-3.8122536724401863E-2</v>
      </c>
      <c r="F19" s="99">
        <f>LN(1+'Sorted Data - Stata'!G19)</f>
        <v>-1.0103506790279862E-2</v>
      </c>
      <c r="G19" s="99">
        <f>LN(1+'Sorted Data - Stata'!H19)</f>
        <v>-8.8735764614756713E-3</v>
      </c>
      <c r="H19" s="99">
        <f>LN(1+'Sorted Data - Stata'!I19)</f>
        <v>-4.2385477974102893E-2</v>
      </c>
      <c r="I19" s="99">
        <f>LN(1+'Sorted Data - Stata'!J19)</f>
        <v>-1.4807668485887666E-2</v>
      </c>
      <c r="J19" s="99">
        <f>LN(1+'Sorted Data - Stata'!K19)</f>
        <v>8.960858252627971E-3</v>
      </c>
      <c r="K19" s="99">
        <f>LN(1+'Sorted Data - Stata'!M19)</f>
        <v>-1.9183011338369912E-2</v>
      </c>
      <c r="L19" s="99">
        <f>LN(1+'Sorted Data - Stata'!N19)</f>
        <v>-4.1963312749696613E-2</v>
      </c>
      <c r="M19" s="99">
        <f>LN(1+'Sorted Data - Stata'!O19)</f>
        <v>-1.180556499586962E-2</v>
      </c>
      <c r="N19" s="99">
        <f>LN(1+'Sorted Data - Stata'!P19)</f>
        <v>-1.4975528892966796E-2</v>
      </c>
      <c r="O19" s="99">
        <f>LN(1+'Sorted Data - Stata'!Q19)</f>
        <v>-4.7854120936734364E-2</v>
      </c>
      <c r="P19" s="99">
        <f>LN(1+'Sorted Data - Stata'!R19)</f>
        <v>-1.6992829482889583E-2</v>
      </c>
      <c r="Q19" s="99">
        <f>LN(1+'Sorted Data - Stata'!S19)</f>
        <v>6.6001760017443522E-3</v>
      </c>
      <c r="R19" s="99">
        <f>'Sorted Data - Stata'!U19</f>
        <v>5.7402589909316681E-3</v>
      </c>
      <c r="S19" s="99">
        <f>'Sorted Data - Stata'!V19</f>
        <v>4.0240577573447123E-3</v>
      </c>
      <c r="T19" s="99">
        <f>'Sorted Data - Stata'!W19</f>
        <v>2.4583616248829987E-3</v>
      </c>
      <c r="U19" s="99">
        <f>'Sorted Data - Stata'!X19</f>
        <v>4.3879783768494551E-3</v>
      </c>
      <c r="V19" s="99">
        <f>'Sorted Data - Stata'!Y19</f>
        <v>1.4259644455538734E-4</v>
      </c>
      <c r="W19" s="99">
        <f>'Sorted Data - Stata'!Z19</f>
        <v>9.87329145217819E-4</v>
      </c>
      <c r="X19" s="99">
        <f>'Sorted Data - Stata'!AA19</f>
        <v>4.0342708735832122E-3</v>
      </c>
      <c r="Y19" s="99">
        <f>'Sorted Data - Stata'!AB19</f>
        <v>3.8746849921291737E-3</v>
      </c>
      <c r="Z19" s="77">
        <f>'Sorted Data - Stata'!AD19</f>
        <v>0.24277902013029395</v>
      </c>
      <c r="AA19" s="77">
        <f>'Sorted Data - Stata'!AE19</f>
        <v>0.35137390607951902</v>
      </c>
      <c r="AB19" s="77">
        <f>'Sorted Data - Stata'!AF19</f>
        <v>9.5183618329213043E-2</v>
      </c>
      <c r="AC19" s="77">
        <f>'Sorted Data - Stata'!AG19</f>
        <v>0.18686049947573313</v>
      </c>
      <c r="AD19" s="77">
        <f>'Sorted Data - Stata'!AH19</f>
        <v>2.2780596643082591E-2</v>
      </c>
      <c r="AE19" s="77">
        <f>'Sorted Data - Stata'!AI19</f>
        <v>1.907903515221928E-2</v>
      </c>
      <c r="AF19" s="77">
        <f>'Sorted Data - Stata'!AJ19</f>
        <v>1.5686581899098689E-2</v>
      </c>
      <c r="AM19" s="63"/>
      <c r="AN19" s="63"/>
      <c r="AO19" s="104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104"/>
      <c r="BB19" s="63"/>
      <c r="BC19" s="63"/>
    </row>
    <row r="20" spans="2:55" x14ac:dyDescent="0.25">
      <c r="B20" s="3">
        <v>36280</v>
      </c>
      <c r="C20" s="99">
        <f>LN(1+'Sorted Data - Stata'!C20)</f>
        <v>1.8916552378426103E-2</v>
      </c>
      <c r="D20" s="99">
        <f>LN(1+'Sorted Data - Stata'!E20)</f>
        <v>5.7274366477535806E-3</v>
      </c>
      <c r="E20" s="99">
        <f>LN(1+'Sorted Data - Stata'!F20)</f>
        <v>-1.2637676319275154E-2</v>
      </c>
      <c r="F20" s="99">
        <f>LN(1+'Sorted Data - Stata'!G20)</f>
        <v>4.5472754861673901E-3</v>
      </c>
      <c r="G20" s="99">
        <f>LN(1+'Sorted Data - Stata'!H20)</f>
        <v>-9.4604609148049613E-3</v>
      </c>
      <c r="H20" s="99">
        <f>LN(1+'Sorted Data - Stata'!I20)</f>
        <v>-2.4669237677519537E-2</v>
      </c>
      <c r="I20" s="99">
        <f>LN(1+'Sorted Data - Stata'!J20)</f>
        <v>3.9352020964344925E-2</v>
      </c>
      <c r="J20" s="99">
        <f>LN(1+'Sorted Data - Stata'!K20)</f>
        <v>4.7419668847959166E-2</v>
      </c>
      <c r="K20" s="99">
        <f>LN(1+'Sorted Data - Stata'!M20)</f>
        <v>4.0264299917354062E-3</v>
      </c>
      <c r="L20" s="99">
        <f>LN(1+'Sorted Data - Stata'!N20)</f>
        <v>-1.5958670165192226E-2</v>
      </c>
      <c r="M20" s="99">
        <f>LN(1+'Sorted Data - Stata'!O20)</f>
        <v>3.2061121980504377E-3</v>
      </c>
      <c r="N20" s="99">
        <f>LN(1+'Sorted Data - Stata'!P20)</f>
        <v>-1.5126547531718113E-2</v>
      </c>
      <c r="O20" s="99">
        <f>LN(1+'Sorted Data - Stata'!Q20)</f>
        <v>-2.9547953329835557E-2</v>
      </c>
      <c r="P20" s="99">
        <f>LN(1+'Sorted Data - Stata'!R20)</f>
        <v>3.7717117681925851E-2</v>
      </c>
      <c r="Q20" s="99">
        <f>LN(1+'Sorted Data - Stata'!S20)</f>
        <v>4.564578976347116E-2</v>
      </c>
      <c r="R20" s="99">
        <f>'Sorted Data - Stata'!U20</f>
        <v>5.7324338322313206E-3</v>
      </c>
      <c r="S20" s="99">
        <f>'Sorted Data - Stata'!V20</f>
        <v>3.9963944849206179E-3</v>
      </c>
      <c r="T20" s="99">
        <f>'Sorted Data - Stata'!W20</f>
        <v>2.1163414342890707E-3</v>
      </c>
      <c r="U20" s="99">
        <f>'Sorted Data - Stata'!X20</f>
        <v>4.3591859234934915E-3</v>
      </c>
      <c r="V20" s="99">
        <f>'Sorted Data - Stata'!Y20</f>
        <v>9.8904514026054713E-5</v>
      </c>
      <c r="W20" s="99">
        <f>'Sorted Data - Stata'!Z20</f>
        <v>7.9788096050448232E-4</v>
      </c>
      <c r="X20" s="99">
        <f>'Sorted Data - Stata'!AA20</f>
        <v>3.9041336201344201E-3</v>
      </c>
      <c r="Y20" s="99">
        <f>'Sorted Data - Stata'!AB20</f>
        <v>3.6988176007033413E-3</v>
      </c>
      <c r="Z20" s="77">
        <f>'Sorted Data - Stata'!AD20</f>
        <v>0.24277902013029395</v>
      </c>
      <c r="AA20" s="77">
        <f>'Sorted Data - Stata'!AE20</f>
        <v>0.35137390607951902</v>
      </c>
      <c r="AB20" s="77">
        <f>'Sorted Data - Stata'!AF20</f>
        <v>9.5183618329213043E-2</v>
      </c>
      <c r="AC20" s="77">
        <f>'Sorted Data - Stata'!AG20</f>
        <v>0.18686049947573313</v>
      </c>
      <c r="AD20" s="77">
        <f>'Sorted Data - Stata'!AH20</f>
        <v>2.2780596643082591E-2</v>
      </c>
      <c r="AE20" s="77">
        <f>'Sorted Data - Stata'!AI20</f>
        <v>1.907903515221928E-2</v>
      </c>
      <c r="AF20" s="77">
        <f>'Sorted Data - Stata'!AJ20</f>
        <v>1.5686581899098689E-2</v>
      </c>
      <c r="AM20" s="63"/>
      <c r="AN20" s="63"/>
      <c r="AO20" s="104"/>
      <c r="AP20" s="106"/>
      <c r="AQ20" s="106"/>
      <c r="AR20" s="63"/>
      <c r="AS20" s="63"/>
      <c r="AT20" s="63"/>
      <c r="AU20" s="63"/>
      <c r="AV20" s="63"/>
      <c r="AW20" s="63"/>
      <c r="AX20" s="63"/>
      <c r="AY20" s="63"/>
      <c r="AZ20" s="63"/>
      <c r="BA20" s="104"/>
      <c r="BB20" s="63"/>
      <c r="BC20" s="63"/>
    </row>
    <row r="21" spans="2:55" x14ac:dyDescent="0.25">
      <c r="B21" s="3">
        <v>36311</v>
      </c>
      <c r="C21" s="99">
        <f>LN(1+'Sorted Data - Stata'!C21)</f>
        <v>-1.8672013436073547E-2</v>
      </c>
      <c r="D21" s="99">
        <f>LN(1+'Sorted Data - Stata'!E21)</f>
        <v>1.0584805133441488E-2</v>
      </c>
      <c r="E21" s="99">
        <f>LN(1+'Sorted Data - Stata'!F21)</f>
        <v>-4.7106331113004121E-3</v>
      </c>
      <c r="F21" s="99">
        <f>LN(1+'Sorted Data - Stata'!G21)</f>
        <v>5.8332341352698254E-3</v>
      </c>
      <c r="G21" s="99">
        <f>LN(1+'Sorted Data - Stata'!H21)</f>
        <v>-3.3786997577383328E-2</v>
      </c>
      <c r="H21" s="99">
        <f>LN(1+'Sorted Data - Stata'!I21)</f>
        <v>1.0622254656622927E-2</v>
      </c>
      <c r="I21" s="99">
        <f>LN(1+'Sorted Data - Stata'!J21)</f>
        <v>-9.5162576570899339E-4</v>
      </c>
      <c r="J21" s="99">
        <f>LN(1+'Sorted Data - Stata'!K21)</f>
        <v>-8.1925512254206311E-3</v>
      </c>
      <c r="K21" s="99">
        <f>LN(1+'Sorted Data - Stata'!M21)</f>
        <v>8.8724167383923084E-3</v>
      </c>
      <c r="L21" s="99">
        <f>LN(1+'Sorted Data - Stata'!N21)</f>
        <v>-8.3427150256476703E-3</v>
      </c>
      <c r="M21" s="99">
        <f>LN(1+'Sorted Data - Stata'!O21)</f>
        <v>4.4729742455111151E-3</v>
      </c>
      <c r="N21" s="99">
        <f>LN(1+'Sorted Data - Stata'!P21)</f>
        <v>-3.9630583234660899E-2</v>
      </c>
      <c r="O21" s="99">
        <f>LN(1+'Sorted Data - Stata'!Q21)</f>
        <v>5.7317941041950555E-3</v>
      </c>
      <c r="P21" s="99">
        <f>LN(1+'Sorted Data - Stata'!R21)</f>
        <v>-2.776213272657496E-3</v>
      </c>
      <c r="Q21" s="99">
        <f>LN(1+'Sorted Data - Stata'!S21)</f>
        <v>-1.023742982984689E-2</v>
      </c>
      <c r="R21" s="99">
        <f>'Sorted Data - Stata'!U21</f>
        <v>5.560110673283658E-3</v>
      </c>
      <c r="S21" s="99">
        <f>'Sorted Data - Stata'!V21</f>
        <v>4.029288036137002E-3</v>
      </c>
      <c r="T21" s="99">
        <f>'Sorted Data - Stata'!W21</f>
        <v>2.1158285009357236E-3</v>
      </c>
      <c r="U21" s="99">
        <f>'Sorted Data - Stata'!X21</f>
        <v>4.3749533984411837E-3</v>
      </c>
      <c r="V21" s="99">
        <f>'Sorted Data - Stata'!Y21</f>
        <v>7.4969080277487166E-5</v>
      </c>
      <c r="W21" s="99">
        <f>'Sorted Data - Stata'!Z21</f>
        <v>8.295381143461622E-4</v>
      </c>
      <c r="X21" s="99">
        <f>'Sorted Data - Stata'!AA21</f>
        <v>3.8793408713053701E-3</v>
      </c>
      <c r="Y21" s="99">
        <f>'Sorted Data - Stata'!AB21</f>
        <v>3.9385528336748354E-3</v>
      </c>
      <c r="Z21" s="77">
        <f>'Sorted Data - Stata'!AD21</f>
        <v>0.24277902013029395</v>
      </c>
      <c r="AA21" s="77">
        <f>'Sorted Data - Stata'!AE21</f>
        <v>0.35137390607951902</v>
      </c>
      <c r="AB21" s="77">
        <f>'Sorted Data - Stata'!AF21</f>
        <v>9.5183618329213043E-2</v>
      </c>
      <c r="AC21" s="77">
        <f>'Sorted Data - Stata'!AG21</f>
        <v>0.18686049947573313</v>
      </c>
      <c r="AD21" s="77">
        <f>'Sorted Data - Stata'!AH21</f>
        <v>2.2780596643082591E-2</v>
      </c>
      <c r="AE21" s="77">
        <f>'Sorted Data - Stata'!AI21</f>
        <v>1.907903515221928E-2</v>
      </c>
      <c r="AF21" s="77">
        <f>'Sorted Data - Stata'!AJ21</f>
        <v>1.5686581899098689E-2</v>
      </c>
      <c r="AM21" s="63"/>
      <c r="AN21" s="63"/>
      <c r="AO21" s="104"/>
      <c r="AP21" s="107"/>
      <c r="AQ21" s="107"/>
      <c r="AR21" s="63"/>
      <c r="AS21" s="63"/>
      <c r="AT21" s="63"/>
      <c r="AU21" s="63"/>
      <c r="AV21" s="63"/>
      <c r="AW21" s="63"/>
      <c r="AX21" s="63"/>
      <c r="AY21" s="63"/>
      <c r="AZ21" s="63"/>
      <c r="BA21" s="104"/>
      <c r="BB21" s="63"/>
      <c r="BC21" s="63"/>
    </row>
    <row r="22" spans="2:55" x14ac:dyDescent="0.25">
      <c r="B22" s="3">
        <v>36341</v>
      </c>
      <c r="C22" s="99">
        <f>LN(1+'Sorted Data - Stata'!C22)</f>
        <v>-1.4872757234702506E-3</v>
      </c>
      <c r="D22" s="99">
        <f>LN(1+'Sorted Data - Stata'!E22)</f>
        <v>-7.7205728093475692E-3</v>
      </c>
      <c r="E22" s="99">
        <f>LN(1+'Sorted Data - Stata'!F22)</f>
        <v>-1.3008194009432913E-2</v>
      </c>
      <c r="F22" s="99">
        <f>LN(1+'Sorted Data - Stata'!G22)</f>
        <v>-1.921484407237355E-2</v>
      </c>
      <c r="G22" s="99">
        <f>LN(1+'Sorted Data - Stata'!H22)</f>
        <v>3.3263912594918066E-2</v>
      </c>
      <c r="H22" s="99">
        <f>LN(1+'Sorted Data - Stata'!I22)</f>
        <v>-1.9758506353702878E-2</v>
      </c>
      <c r="I22" s="99">
        <f>LN(1+'Sorted Data - Stata'!J22)</f>
        <v>-7.283253508377454E-4</v>
      </c>
      <c r="J22" s="99">
        <f>LN(1+'Sorted Data - Stata'!K22)</f>
        <v>2.037697905062269E-2</v>
      </c>
      <c r="K22" s="99">
        <f>LN(1+'Sorted Data - Stata'!M22)</f>
        <v>-9.258250650828026E-3</v>
      </c>
      <c r="L22" s="99">
        <f>LN(1+'Sorted Data - Stata'!N22)</f>
        <v>-1.6496281721065896E-2</v>
      </c>
      <c r="M22" s="99">
        <f>LN(1+'Sorted Data - Stata'!O22)</f>
        <v>-2.0418455626711487E-2</v>
      </c>
      <c r="N22" s="99">
        <f>LN(1+'Sorted Data - Stata'!P22)</f>
        <v>2.7944501740677728E-2</v>
      </c>
      <c r="O22" s="99">
        <f>LN(1+'Sorted Data - Stata'!Q22)</f>
        <v>-2.4591136666988336E-2</v>
      </c>
      <c r="P22" s="99">
        <f>LN(1+'Sorted Data - Stata'!R22)</f>
        <v>-2.4052251422422687E-3</v>
      </c>
      <c r="Q22" s="99">
        <f>LN(1+'Sorted Data - Stata'!S22)</f>
        <v>1.8793108841974885E-2</v>
      </c>
      <c r="R22" s="99">
        <f>'Sorted Data - Stata'!U22</f>
        <v>5.2380935372950965E-3</v>
      </c>
      <c r="S22" s="99">
        <f>'Sorted Data - Stata'!V22</f>
        <v>4.2621938133422521E-3</v>
      </c>
      <c r="T22" s="99">
        <f>'Sorted Data - Stata'!W22</f>
        <v>2.1733160494030734E-3</v>
      </c>
      <c r="U22" s="99">
        <f>'Sorted Data - Stata'!X22</f>
        <v>4.1858661875593395E-3</v>
      </c>
      <c r="V22" s="99">
        <f>'Sorted Data - Stata'!Y22</f>
        <v>7.3928266287603961E-5</v>
      </c>
      <c r="W22" s="99">
        <f>'Sorted Data - Stata'!Z22</f>
        <v>9.766780981712575E-4</v>
      </c>
      <c r="X22" s="99">
        <f>'Sorted Data - Stata'!AA22</f>
        <v>3.8746849921291737E-3</v>
      </c>
      <c r="Y22" s="99">
        <f>'Sorted Data - Stata'!AB22</f>
        <v>3.8746849921291737E-3</v>
      </c>
      <c r="Z22" s="77">
        <f>'Sorted Data - Stata'!AD22</f>
        <v>0.24277902013029395</v>
      </c>
      <c r="AA22" s="77">
        <f>'Sorted Data - Stata'!AE22</f>
        <v>0.35137390607951902</v>
      </c>
      <c r="AB22" s="77">
        <f>'Sorted Data - Stata'!AF22</f>
        <v>9.5183618329213043E-2</v>
      </c>
      <c r="AC22" s="77">
        <f>'Sorted Data - Stata'!AG22</f>
        <v>0.18686049947573313</v>
      </c>
      <c r="AD22" s="77">
        <f>'Sorted Data - Stata'!AH22</f>
        <v>2.2780596643082591E-2</v>
      </c>
      <c r="AE22" s="77">
        <f>'Sorted Data - Stata'!AI22</f>
        <v>1.907903515221928E-2</v>
      </c>
      <c r="AF22" s="77">
        <f>'Sorted Data - Stata'!AJ22</f>
        <v>1.5686581899098689E-2</v>
      </c>
      <c r="AM22" s="63"/>
      <c r="AN22" s="63"/>
      <c r="AO22" s="104"/>
      <c r="AP22" s="107"/>
      <c r="AQ22" s="107"/>
      <c r="AR22" s="63"/>
      <c r="AS22" s="63"/>
      <c r="AT22" s="63"/>
      <c r="AU22" s="63"/>
      <c r="AV22" s="63"/>
      <c r="AW22" s="63"/>
      <c r="AX22" s="63"/>
      <c r="AY22" s="63"/>
      <c r="AZ22" s="63"/>
      <c r="BA22" s="104"/>
      <c r="BB22" s="63"/>
      <c r="BC22" s="63"/>
    </row>
    <row r="23" spans="2:55" x14ac:dyDescent="0.25">
      <c r="B23" s="3">
        <v>36372</v>
      </c>
      <c r="C23" s="99">
        <f>LN(1+'Sorted Data - Stata'!C23)</f>
        <v>4.8646719206208349E-3</v>
      </c>
      <c r="D23" s="99">
        <f>LN(1+'Sorted Data - Stata'!E23)</f>
        <v>-7.4975840003398695E-3</v>
      </c>
      <c r="E23" s="99">
        <f>LN(1+'Sorted Data - Stata'!F23)</f>
        <v>2.6629962230531514E-2</v>
      </c>
      <c r="F23" s="99">
        <f>LN(1+'Sorted Data - Stata'!G23)</f>
        <v>1.6996669986919247E-2</v>
      </c>
      <c r="G23" s="99">
        <f>LN(1+'Sorted Data - Stata'!H23)</f>
        <v>4.2510881787801436E-2</v>
      </c>
      <c r="H23" s="99">
        <f>LN(1+'Sorted Data - Stata'!I23)</f>
        <v>2.9809422758559523E-2</v>
      </c>
      <c r="I23" s="99">
        <f>LN(1+'Sorted Data - Stata'!J23)</f>
        <v>-3.6780112912838107E-2</v>
      </c>
      <c r="J23" s="99">
        <f>LN(1+'Sorted Data - Stata'!K23)</f>
        <v>-3.0523094321831652E-2</v>
      </c>
      <c r="K23" s="99">
        <f>LN(1+'Sorted Data - Stata'!M23)</f>
        <v>-8.4771347249519673E-3</v>
      </c>
      <c r="L23" s="99">
        <f>LN(1+'Sorted Data - Stata'!N23)</f>
        <v>2.3647751791513905E-2</v>
      </c>
      <c r="M23" s="99">
        <f>LN(1+'Sorted Data - Stata'!O23)</f>
        <v>1.5965957069891793E-2</v>
      </c>
      <c r="N23" s="99">
        <f>LN(1+'Sorted Data - Stata'!P23)</f>
        <v>3.7549728553235448E-2</v>
      </c>
      <c r="O23" s="99">
        <f>LN(1+'Sorted Data - Stata'!Q23)</f>
        <v>2.5668637599754154E-2</v>
      </c>
      <c r="P23" s="99">
        <f>LN(1+'Sorted Data - Stata'!R23)</f>
        <v>-3.8190135454246946E-2</v>
      </c>
      <c r="Q23" s="99">
        <f>LN(1+'Sorted Data - Stata'!S23)</f>
        <v>-3.1924315705143078E-2</v>
      </c>
      <c r="R23" s="99">
        <f>'Sorted Data - Stata'!U23</f>
        <v>5.2302252694751417E-3</v>
      </c>
      <c r="S23" s="99">
        <f>'Sorted Data - Stata'!V23</f>
        <v>4.2283896777819407E-3</v>
      </c>
      <c r="T23" s="99">
        <f>'Sorted Data - Stata'!W23</f>
        <v>2.1656835180154932E-3</v>
      </c>
      <c r="U23" s="99">
        <f>'Sorted Data - Stata'!X23</f>
        <v>4.2731277661580691E-3</v>
      </c>
      <c r="V23" s="99">
        <f>'Sorted Data - Stata'!Y23</f>
        <v>6.3519470989925608E-5</v>
      </c>
      <c r="W23" s="99">
        <f>'Sorted Data - Stata'!Z23</f>
        <v>8.4743072461246349E-4</v>
      </c>
      <c r="X23" s="99">
        <f>'Sorted Data - Stata'!AA23</f>
        <v>3.89598190068563E-3</v>
      </c>
      <c r="Y23" s="99">
        <f>'Sorted Data - Stata'!AB23</f>
        <v>3.8267547616503972E-3</v>
      </c>
      <c r="Z23" s="77">
        <f>'Sorted Data - Stata'!AD23</f>
        <v>0.24277902013029395</v>
      </c>
      <c r="AA23" s="77">
        <f>'Sorted Data - Stata'!AE23</f>
        <v>0.35137390607951902</v>
      </c>
      <c r="AB23" s="77">
        <f>'Sorted Data - Stata'!AF23</f>
        <v>9.5183618329213043E-2</v>
      </c>
      <c r="AC23" s="77">
        <f>'Sorted Data - Stata'!AG23</f>
        <v>0.18686049947573313</v>
      </c>
      <c r="AD23" s="77">
        <f>'Sorted Data - Stata'!AH23</f>
        <v>2.2780596643082591E-2</v>
      </c>
      <c r="AE23" s="77">
        <f>'Sorted Data - Stata'!AI23</f>
        <v>1.907903515221928E-2</v>
      </c>
      <c r="AF23" s="77">
        <f>'Sorted Data - Stata'!AJ23</f>
        <v>1.5686581899098689E-2</v>
      </c>
      <c r="AM23" s="63"/>
      <c r="AN23" s="63"/>
      <c r="AO23" s="104"/>
      <c r="AP23" s="107"/>
      <c r="AQ23" s="107"/>
      <c r="AR23" s="63"/>
      <c r="AS23" s="63"/>
      <c r="AT23" s="63"/>
      <c r="AU23" s="63"/>
      <c r="AV23" s="63"/>
      <c r="AW23" s="63"/>
      <c r="AX23" s="63"/>
      <c r="AY23" s="63"/>
      <c r="AZ23" s="63"/>
      <c r="BA23" s="104"/>
      <c r="BB23" s="63"/>
      <c r="BC23" s="63"/>
    </row>
    <row r="24" spans="2:55" x14ac:dyDescent="0.25">
      <c r="B24" s="3">
        <v>36403</v>
      </c>
      <c r="C24" s="99">
        <f>LN(1+'Sorted Data - Stata'!C24)</f>
        <v>6.6417473812549503E-3</v>
      </c>
      <c r="D24" s="99">
        <f>LN(1+'Sorted Data - Stata'!E24)</f>
        <v>9.4365085050140025E-3</v>
      </c>
      <c r="E24" s="99">
        <f>LN(1+'Sorted Data - Stata'!F24)</f>
        <v>-5.6823806950186528E-3</v>
      </c>
      <c r="F24" s="99">
        <f>LN(1+'Sorted Data - Stata'!G24)</f>
        <v>-3.0580456326125801E-3</v>
      </c>
      <c r="G24" s="99">
        <f>LN(1+'Sorted Data - Stata'!H24)</f>
        <v>5.2656590975647573E-2</v>
      </c>
      <c r="H24" s="99">
        <f>LN(1+'Sorted Data - Stata'!I24)</f>
        <v>-8.716538577992353E-3</v>
      </c>
      <c r="I24" s="99">
        <f>LN(1+'Sorted Data - Stata'!J24)</f>
        <v>1.8701823826713964E-2</v>
      </c>
      <c r="J24" s="99">
        <f>LN(1+'Sorted Data - Stata'!K24)</f>
        <v>-8.5099141602087824E-3</v>
      </c>
      <c r="K24" s="99">
        <f>LN(1+'Sorted Data - Stata'!M24)</f>
        <v>8.4477723349177421E-3</v>
      </c>
      <c r="L24" s="99">
        <f>LN(1+'Sorted Data - Stata'!N24)</f>
        <v>-8.7624642765403299E-3</v>
      </c>
      <c r="M24" s="99">
        <f>LN(1+'Sorted Data - Stata'!O24)</f>
        <v>-4.014446798698809E-3</v>
      </c>
      <c r="N24" s="99">
        <f>LN(1+'Sorted Data - Stata'!P24)</f>
        <v>4.7743167686485337E-2</v>
      </c>
      <c r="O24" s="99">
        <f>LN(1+'Sorted Data - Stata'!Q24)</f>
        <v>-1.314374507768086E-2</v>
      </c>
      <c r="P24" s="99">
        <f>LN(1+'Sorted Data - Stata'!R24)</f>
        <v>1.7396531912059483E-2</v>
      </c>
      <c r="Q24" s="99">
        <f>LN(1+'Sorted Data - Stata'!S24)</f>
        <v>-9.9209781395704355E-3</v>
      </c>
      <c r="R24" s="99">
        <f>'Sorted Data - Stata'!U24</f>
        <v>5.1121198812691393E-3</v>
      </c>
      <c r="S24" s="99">
        <f>'Sorted Data - Stata'!V24</f>
        <v>4.3724673225018496E-3</v>
      </c>
      <c r="T24" s="99">
        <f>'Sorted Data - Stata'!W24</f>
        <v>2.1448331956901434E-3</v>
      </c>
      <c r="U24" s="99">
        <f>'Sorted Data - Stata'!X24</f>
        <v>4.1333767968316781E-3</v>
      </c>
      <c r="V24" s="99">
        <f>'Sorted Data - Stata'!Y24</f>
        <v>6.4560404147373518E-5</v>
      </c>
      <c r="W24" s="99">
        <f>'Sorted Data - Stata'!Z24</f>
        <v>7.9925220033816302E-4</v>
      </c>
      <c r="X24" s="99">
        <f>'Sorted Data - Stata'!AA24</f>
        <v>3.8826709170549645E-3</v>
      </c>
      <c r="Y24" s="99">
        <f>'Sorted Data - Stata'!AB24</f>
        <v>3.8746849921291737E-3</v>
      </c>
      <c r="Z24" s="77">
        <f>'Sorted Data - Stata'!AD24</f>
        <v>0.24277902013029395</v>
      </c>
      <c r="AA24" s="77">
        <f>'Sorted Data - Stata'!AE24</f>
        <v>0.35137390607951902</v>
      </c>
      <c r="AB24" s="77">
        <f>'Sorted Data - Stata'!AF24</f>
        <v>9.5183618329213043E-2</v>
      </c>
      <c r="AC24" s="77">
        <f>'Sorted Data - Stata'!AG24</f>
        <v>0.18686049947573313</v>
      </c>
      <c r="AD24" s="77">
        <f>'Sorted Data - Stata'!AH24</f>
        <v>2.2780596643082591E-2</v>
      </c>
      <c r="AE24" s="77">
        <f>'Sorted Data - Stata'!AI24</f>
        <v>1.907903515221928E-2</v>
      </c>
      <c r="AF24" s="77">
        <f>'Sorted Data - Stata'!AJ24</f>
        <v>1.5686581899098689E-2</v>
      </c>
      <c r="AM24" s="63"/>
      <c r="AN24" s="63"/>
      <c r="AO24" s="104"/>
      <c r="AP24" s="107"/>
      <c r="AQ24" s="107"/>
      <c r="AR24" s="63"/>
      <c r="AS24" s="63"/>
      <c r="AT24" s="63"/>
      <c r="AU24" s="63"/>
      <c r="AV24" s="63"/>
      <c r="AW24" s="63"/>
      <c r="AX24" s="63"/>
      <c r="AY24" s="63"/>
      <c r="AZ24" s="63"/>
      <c r="BA24" s="104"/>
      <c r="BB24" s="63"/>
      <c r="BC24" s="63"/>
    </row>
    <row r="25" spans="2:55" x14ac:dyDescent="0.25">
      <c r="B25" s="3">
        <v>36433</v>
      </c>
      <c r="C25" s="99">
        <f>LN(1+'Sorted Data - Stata'!C25)</f>
        <v>-9.2102450438800096E-3</v>
      </c>
      <c r="D25" s="99">
        <f>LN(1+'Sorted Data - Stata'!E25)</f>
        <v>-1.8612307589348048E-2</v>
      </c>
      <c r="E25" s="99">
        <f>LN(1+'Sorted Data - Stata'!F25)</f>
        <v>-9.3520407476678884E-3</v>
      </c>
      <c r="F25" s="99">
        <f>LN(1+'Sorted Data - Stata'!G25)</f>
        <v>6.304416115052518E-3</v>
      </c>
      <c r="G25" s="99">
        <f>LN(1+'Sorted Data - Stata'!H25)</f>
        <v>1.7091113245552979E-2</v>
      </c>
      <c r="H25" s="99">
        <f>LN(1+'Sorted Data - Stata'!I25)</f>
        <v>1.1594875078206752E-4</v>
      </c>
      <c r="I25" s="99">
        <f>LN(1+'Sorted Data - Stata'!J25)</f>
        <v>-1.3705672866718085E-3</v>
      </c>
      <c r="J25" s="99">
        <f>LN(1+'Sorted Data - Stata'!K25)</f>
        <v>-9.73263205180429E-4</v>
      </c>
      <c r="K25" s="99">
        <f>LN(1+'Sorted Data - Stata'!M25)</f>
        <v>-1.9362856773128528E-2</v>
      </c>
      <c r="L25" s="99">
        <f>LN(1+'Sorted Data - Stata'!N25)</f>
        <v>-1.2345272652998144E-2</v>
      </c>
      <c r="M25" s="99">
        <f>LN(1+'Sorted Data - Stata'!O25)</f>
        <v>5.3353581811297693E-3</v>
      </c>
      <c r="N25" s="99">
        <f>LN(1+'Sorted Data - Stata'!P25)</f>
        <v>1.2117059358289372E-2</v>
      </c>
      <c r="O25" s="99">
        <f>LN(1+'Sorted Data - Stata'!Q25)</f>
        <v>-4.2022851367282919E-3</v>
      </c>
      <c r="P25" s="99">
        <f>LN(1+'Sorted Data - Stata'!R25)</f>
        <v>-2.5976934551687285E-3</v>
      </c>
      <c r="Q25" s="99">
        <f>LN(1+'Sorted Data - Stata'!S25)</f>
        <v>-2.2078840461965117E-3</v>
      </c>
      <c r="R25" s="99">
        <f>'Sorted Data - Stata'!U25</f>
        <v>4.6698392000357192E-3</v>
      </c>
      <c r="S25" s="99">
        <f>'Sorted Data - Stata'!V25</f>
        <v>4.3923222705009035E-3</v>
      </c>
      <c r="T25" s="99">
        <f>'Sorted Data - Stata'!W25</f>
        <v>2.1280404156849286E-3</v>
      </c>
      <c r="U25" s="99">
        <f>'Sorted Data - Stata'!X25</f>
        <v>4.418873500919851E-3</v>
      </c>
      <c r="V25" s="99">
        <f>'Sorted Data - Stata'!Y25</f>
        <v>6.4560404147373518E-5</v>
      </c>
      <c r="W25" s="99">
        <f>'Sorted Data - Stata'!Z25</f>
        <v>9.8767536576427339E-4</v>
      </c>
      <c r="X25" s="99">
        <f>'Sorted Data - Stata'!AA25</f>
        <v>3.8179328564631465E-3</v>
      </c>
      <c r="Y25" s="99">
        <f>'Sorted Data - Stata'!AB25</f>
        <v>3.8996786080571777E-3</v>
      </c>
      <c r="Z25" s="77">
        <f>'Sorted Data - Stata'!AD25</f>
        <v>0.24277902013029395</v>
      </c>
      <c r="AA25" s="77">
        <f>'Sorted Data - Stata'!AE25</f>
        <v>0.35137390607951902</v>
      </c>
      <c r="AB25" s="77">
        <f>'Sorted Data - Stata'!AF25</f>
        <v>9.5183618329213043E-2</v>
      </c>
      <c r="AC25" s="77">
        <f>'Sorted Data - Stata'!AG25</f>
        <v>0.18686049947573313</v>
      </c>
      <c r="AD25" s="77">
        <f>'Sorted Data - Stata'!AH25</f>
        <v>2.2780596643082591E-2</v>
      </c>
      <c r="AE25" s="77">
        <f>'Sorted Data - Stata'!AI25</f>
        <v>1.907903515221928E-2</v>
      </c>
      <c r="AF25" s="77">
        <f>'Sorted Data - Stata'!AJ25</f>
        <v>1.5686581899098689E-2</v>
      </c>
      <c r="AM25" s="63"/>
      <c r="AN25" s="63"/>
      <c r="AO25" s="104"/>
      <c r="AP25" s="107"/>
      <c r="AQ25" s="107"/>
      <c r="AR25" s="63"/>
      <c r="AS25" s="63"/>
      <c r="AT25" s="63"/>
      <c r="AU25" s="63"/>
      <c r="AV25" s="63"/>
      <c r="AW25" s="63"/>
      <c r="AX25" s="63"/>
      <c r="AY25" s="63"/>
      <c r="AZ25" s="63"/>
      <c r="BA25" s="104"/>
      <c r="BB25" s="63"/>
      <c r="BC25" s="63"/>
    </row>
    <row r="26" spans="2:55" x14ac:dyDescent="0.25">
      <c r="B26" s="3">
        <v>36464</v>
      </c>
      <c r="C26" s="99">
        <f>LN(1+'Sorted Data - Stata'!C26)</f>
        <v>2.4703175575693091E-2</v>
      </c>
      <c r="D26" s="99">
        <f>LN(1+'Sorted Data - Stata'!E26)</f>
        <v>1.5485211004911988E-2</v>
      </c>
      <c r="E26" s="99">
        <f>LN(1+'Sorted Data - Stata'!F26)</f>
        <v>5.3720443249410509E-3</v>
      </c>
      <c r="F26" s="99">
        <f>LN(1+'Sorted Data - Stata'!G26)</f>
        <v>1.6581137580441885E-2</v>
      </c>
      <c r="G26" s="99">
        <f>LN(1+'Sorted Data - Stata'!H26)</f>
        <v>3.3010762295791113E-2</v>
      </c>
      <c r="H26" s="99">
        <f>LN(1+'Sorted Data - Stata'!I26)</f>
        <v>-7.6037143319545846E-3</v>
      </c>
      <c r="I26" s="99">
        <f>LN(1+'Sorted Data - Stata'!J26)</f>
        <v>1.3170783635241216E-2</v>
      </c>
      <c r="J26" s="99">
        <f>LN(1+'Sorted Data - Stata'!K26)</f>
        <v>-4.6544853431504558E-3</v>
      </c>
      <c r="K26" s="99">
        <f>LN(1+'Sorted Data - Stata'!M26)</f>
        <v>1.5213116332049964E-2</v>
      </c>
      <c r="L26" s="99">
        <f>LN(1+'Sorted Data - Stata'!N26)</f>
        <v>2.8460445785103419E-3</v>
      </c>
      <c r="M26" s="99">
        <f>LN(1+'Sorted Data - Stata'!O26)</f>
        <v>1.6335354616694182E-2</v>
      </c>
      <c r="N26" s="99">
        <f>LN(1+'Sorted Data - Stata'!P26)</f>
        <v>2.854535798846838E-2</v>
      </c>
      <c r="O26" s="99">
        <f>LN(1+'Sorted Data - Stata'!Q26)</f>
        <v>-1.1317208570927148E-2</v>
      </c>
      <c r="P26" s="99">
        <f>LN(1+'Sorted Data - Stata'!R26)</f>
        <v>1.2332870803323272E-2</v>
      </c>
      <c r="Q26" s="99">
        <f>LN(1+'Sorted Data - Stata'!S26)</f>
        <v>-5.425530501270882E-3</v>
      </c>
      <c r="R26" s="99">
        <f>'Sorted Data - Stata'!U26</f>
        <v>4.7252415336795917E-3</v>
      </c>
      <c r="S26" s="99">
        <f>'Sorted Data - Stata'!V26</f>
        <v>4.3992704824253881E-3</v>
      </c>
      <c r="T26" s="99">
        <f>'Sorted Data - Stata'!W26</f>
        <v>2.353666093883211E-3</v>
      </c>
      <c r="U26" s="99">
        <f>'Sorted Data - Stata'!X26</f>
        <v>4.4168887776085963E-3</v>
      </c>
      <c r="V26" s="99">
        <f>'Sorted Data - Stata'!Y26</f>
        <v>6.2478525914011485E-5</v>
      </c>
      <c r="W26" s="99">
        <f>'Sorted Data - Stata'!Z26</f>
        <v>9.7255584133226769E-4</v>
      </c>
      <c r="X26" s="99">
        <f>'Sorted Data - Stata'!AA26</f>
        <v>3.8746849921291737E-3</v>
      </c>
      <c r="Y26" s="99">
        <f>'Sorted Data - Stata'!AB26</f>
        <v>3.9994251744956966E-3</v>
      </c>
      <c r="Z26" s="77">
        <f>'Sorted Data - Stata'!AD26</f>
        <v>0.24277902013029395</v>
      </c>
      <c r="AA26" s="77">
        <f>'Sorted Data - Stata'!AE26</f>
        <v>0.35137390607951902</v>
      </c>
      <c r="AB26" s="77">
        <f>'Sorted Data - Stata'!AF26</f>
        <v>9.5183618329213043E-2</v>
      </c>
      <c r="AC26" s="77">
        <f>'Sorted Data - Stata'!AG26</f>
        <v>0.18686049947573313</v>
      </c>
      <c r="AD26" s="77">
        <f>'Sorted Data - Stata'!AH26</f>
        <v>2.2780596643082591E-2</v>
      </c>
      <c r="AE26" s="77">
        <f>'Sorted Data - Stata'!AI26</f>
        <v>1.907903515221928E-2</v>
      </c>
      <c r="AF26" s="77">
        <f>'Sorted Data - Stata'!AJ26</f>
        <v>1.5686581899098689E-2</v>
      </c>
      <c r="AM26" s="63"/>
      <c r="AN26" s="63"/>
      <c r="AO26" s="104"/>
      <c r="AP26" s="107"/>
      <c r="AQ26" s="107"/>
      <c r="AR26" s="63"/>
      <c r="AS26" s="63"/>
      <c r="AT26" s="63"/>
      <c r="AU26" s="63"/>
      <c r="AV26" s="63"/>
      <c r="AW26" s="63"/>
      <c r="AX26" s="63"/>
      <c r="AY26" s="63"/>
      <c r="AZ26" s="63"/>
      <c r="BA26" s="104"/>
      <c r="BB26" s="63"/>
      <c r="BC26" s="63"/>
    </row>
    <row r="27" spans="2:55" x14ac:dyDescent="0.25">
      <c r="B27" s="3">
        <v>36494</v>
      </c>
      <c r="C27" s="99">
        <f>LN(1+'Sorted Data - Stata'!C27)</f>
        <v>3.1649187776353449E-2</v>
      </c>
      <c r="D27" s="99">
        <f>LN(1+'Sorted Data - Stata'!E27)</f>
        <v>3.0281499141985024E-2</v>
      </c>
      <c r="E27" s="99">
        <f>LN(1+'Sorted Data - Stata'!F27)</f>
        <v>-1.513228149547099E-2</v>
      </c>
      <c r="F27" s="99">
        <f>LN(1+'Sorted Data - Stata'!G27)</f>
        <v>6.2181806053194534E-4</v>
      </c>
      <c r="G27" s="99">
        <f>LN(1+'Sorted Data - Stata'!H27)</f>
        <v>4.8801571078597041E-2</v>
      </c>
      <c r="H27" s="99">
        <f>LN(1+'Sorted Data - Stata'!I27)</f>
        <v>-1.3644595140465132E-2</v>
      </c>
      <c r="I27" s="99">
        <f>LN(1+'Sorted Data - Stata'!J27)</f>
        <v>2.8101420971610766E-2</v>
      </c>
      <c r="J27" s="99">
        <f>LN(1+'Sorted Data - Stata'!K27)</f>
        <v>2.4947433496636726E-2</v>
      </c>
      <c r="K27" s="99">
        <f>LN(1+'Sorted Data - Stata'!M27)</f>
        <v>2.9966586614858546E-2</v>
      </c>
      <c r="L27" s="99">
        <f>LN(1+'Sorted Data - Stata'!N27)</f>
        <v>-1.7537253114293681E-2</v>
      </c>
      <c r="M27" s="99">
        <f>LN(1+'Sorted Data - Stata'!O27)</f>
        <v>3.149650373500103E-4</v>
      </c>
      <c r="N27" s="99">
        <f>LN(1+'Sorted Data - Stata'!P27)</f>
        <v>4.4351284637427435E-2</v>
      </c>
      <c r="O27" s="99">
        <f>LN(1+'Sorted Data - Stata'!Q27)</f>
        <v>-1.7452379809739269E-2</v>
      </c>
      <c r="P27" s="99">
        <f>LN(1+'Sorted Data - Stata'!R27)</f>
        <v>2.7277286005378147E-2</v>
      </c>
      <c r="Q27" s="99">
        <f>LN(1+'Sorted Data - Stata'!S27)</f>
        <v>2.4242071732397039E-2</v>
      </c>
      <c r="R27" s="99">
        <f>'Sorted Data - Stata'!U27</f>
        <v>4.899144709827663E-3</v>
      </c>
      <c r="S27" s="99">
        <f>'Sorted Data - Stata'!V27</f>
        <v>5.2479279194916906E-3</v>
      </c>
      <c r="T27" s="99">
        <f>'Sorted Data - Stata'!W27</f>
        <v>2.8774631690615671E-3</v>
      </c>
      <c r="U27" s="99">
        <f>'Sorted Data - Stata'!X27</f>
        <v>4.4746741994332595E-3</v>
      </c>
      <c r="V27" s="99">
        <f>'Sorted Data - Stata'!Y27</f>
        <v>5.2349013625652141E-4</v>
      </c>
      <c r="W27" s="99">
        <f>'Sorted Data - Stata'!Z27</f>
        <v>1.687033193217724E-3</v>
      </c>
      <c r="X27" s="99">
        <f>'Sorted Data - Stata'!AA27</f>
        <v>4.4981398293537644E-3</v>
      </c>
      <c r="Y27" s="99">
        <f>'Sorted Data - Stata'!AB27</f>
        <v>4.2483157475066147E-3</v>
      </c>
      <c r="Z27" s="77">
        <f>'Sorted Data - Stata'!AD27</f>
        <v>0.24277902013029395</v>
      </c>
      <c r="AA27" s="77">
        <f>'Sorted Data - Stata'!AE27</f>
        <v>0.35137390607951902</v>
      </c>
      <c r="AB27" s="77">
        <f>'Sorted Data - Stata'!AF27</f>
        <v>9.5183618329213043E-2</v>
      </c>
      <c r="AC27" s="77">
        <f>'Sorted Data - Stata'!AG27</f>
        <v>0.18686049947573313</v>
      </c>
      <c r="AD27" s="77">
        <f>'Sorted Data - Stata'!AH27</f>
        <v>2.2780596643082591E-2</v>
      </c>
      <c r="AE27" s="77">
        <f>'Sorted Data - Stata'!AI27</f>
        <v>1.907903515221928E-2</v>
      </c>
      <c r="AF27" s="77">
        <f>'Sorted Data - Stata'!AJ27</f>
        <v>1.5686581899098689E-2</v>
      </c>
      <c r="AM27" s="63"/>
      <c r="AN27" s="63"/>
      <c r="AO27" s="104"/>
      <c r="AP27" s="107"/>
      <c r="AQ27" s="107"/>
      <c r="AR27" s="63"/>
      <c r="AS27" s="63"/>
      <c r="AT27" s="63"/>
      <c r="AU27" s="63"/>
      <c r="AV27" s="63"/>
      <c r="AW27" s="63"/>
      <c r="AX27" s="63"/>
      <c r="AY27" s="63"/>
      <c r="AZ27" s="63"/>
      <c r="BA27" s="104"/>
      <c r="BB27" s="63"/>
      <c r="BC27" s="63"/>
    </row>
    <row r="28" spans="2:55" x14ac:dyDescent="0.25">
      <c r="B28" s="3">
        <v>36525</v>
      </c>
      <c r="C28" s="99">
        <f>LN(1+'Sorted Data - Stata'!C28)</f>
        <v>2.4404962578015037E-2</v>
      </c>
      <c r="D28" s="99">
        <f>LN(1+'Sorted Data - Stata'!E28)</f>
        <v>-5.7588298237110499E-3</v>
      </c>
      <c r="E28" s="99">
        <f>LN(1+'Sorted Data - Stata'!F28)</f>
        <v>-6.7790172616464866E-3</v>
      </c>
      <c r="F28" s="99">
        <f>LN(1+'Sorted Data - Stata'!G28)</f>
        <v>6.814600267221551E-3</v>
      </c>
      <c r="G28" s="99">
        <f>LN(1+'Sorted Data - Stata'!H28)</f>
        <v>-1.0421671320945328E-2</v>
      </c>
      <c r="H28" s="99">
        <f>LN(1+'Sorted Data - Stata'!I28)</f>
        <v>-8.5437566880129986E-3</v>
      </c>
      <c r="I28" s="99">
        <f>LN(1+'Sorted Data - Stata'!J28)</f>
        <v>1.3219011148826166E-2</v>
      </c>
      <c r="J28" s="99">
        <f>LN(1+'Sorted Data - Stata'!K28)</f>
        <v>2.68982663185342E-2</v>
      </c>
      <c r="K28" s="99">
        <f>LN(1+'Sorted Data - Stata'!M28)</f>
        <v>-5.4099244604529674E-3</v>
      </c>
      <c r="L28" s="99">
        <f>LN(1+'Sorted Data - Stata'!N28)</f>
        <v>-8.8106727106718637E-3</v>
      </c>
      <c r="M28" s="99">
        <f>LN(1+'Sorted Data - Stata'!O28)</f>
        <v>6.394802481413552E-3</v>
      </c>
      <c r="N28" s="99">
        <f>LN(1+'Sorted Data - Stata'!P28)</f>
        <v>-1.485064602557204E-2</v>
      </c>
      <c r="O28" s="99">
        <f>LN(1+'Sorted Data - Stata'!Q28)</f>
        <v>-1.1783214425354571E-2</v>
      </c>
      <c r="P28" s="99">
        <f>LN(1+'Sorted Data - Stata'!R28)</f>
        <v>1.2824966766233114E-2</v>
      </c>
      <c r="Q28" s="99">
        <f>LN(1+'Sorted Data - Stata'!S28)</f>
        <v>2.6267191255391939E-2</v>
      </c>
      <c r="R28" s="99">
        <f>'Sorted Data - Stata'!U28</f>
        <v>4.7489751075209252E-3</v>
      </c>
      <c r="S28" s="99">
        <f>'Sorted Data - Stata'!V28</f>
        <v>4.7272195670584605E-3</v>
      </c>
      <c r="T28" s="99">
        <f>'Sorted Data - Stata'!W28</f>
        <v>2.6060698016978634E-3</v>
      </c>
      <c r="U28" s="99">
        <f>'Sorted Data - Stata'!X28</f>
        <v>4.3987781693848316E-3</v>
      </c>
      <c r="V28" s="99">
        <f>'Sorted Data - Stata'!Y28</f>
        <v>1.2699459382603528E-4</v>
      </c>
      <c r="W28" s="99">
        <f>'Sorted Data - Stata'!Z28</f>
        <v>1.3140693296773698E-3</v>
      </c>
      <c r="X28" s="99">
        <f>'Sorted Data - Stata'!AA28</f>
        <v>4.0781081178153933E-3</v>
      </c>
      <c r="Y28" s="99">
        <f>'Sorted Data - Stata'!AB28</f>
        <v>4.1114900047323211E-3</v>
      </c>
      <c r="Z28" s="77">
        <f>'Sorted Data - Stata'!AD28</f>
        <v>0.24277902013029395</v>
      </c>
      <c r="AA28" s="77">
        <f>'Sorted Data - Stata'!AE28</f>
        <v>0.35137390607951902</v>
      </c>
      <c r="AB28" s="77">
        <f>'Sorted Data - Stata'!AF28</f>
        <v>9.5183618329213043E-2</v>
      </c>
      <c r="AC28" s="77">
        <f>'Sorted Data - Stata'!AG28</f>
        <v>0.18686049947573313</v>
      </c>
      <c r="AD28" s="77">
        <f>'Sorted Data - Stata'!AH28</f>
        <v>2.2780596643082591E-2</v>
      </c>
      <c r="AE28" s="77">
        <f>'Sorted Data - Stata'!AI28</f>
        <v>1.907903515221928E-2</v>
      </c>
      <c r="AF28" s="77">
        <f>'Sorted Data - Stata'!AJ28</f>
        <v>1.5686581899098689E-2</v>
      </c>
      <c r="AM28" s="63"/>
      <c r="AN28" s="63"/>
      <c r="AO28" s="104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104"/>
      <c r="BB28" s="63"/>
      <c r="BC28" s="63"/>
    </row>
    <row r="29" spans="2:55" x14ac:dyDescent="0.25">
      <c r="B29" s="3">
        <v>36556</v>
      </c>
      <c r="C29" s="99">
        <f>LN(1+'Sorted Data - Stata'!C29)</f>
        <v>-1.2116691622247549E-2</v>
      </c>
      <c r="D29" s="99">
        <f>LN(1+'Sorted Data - Stata'!E29)</f>
        <v>3.8264558893853232E-2</v>
      </c>
      <c r="E29" s="99">
        <f>LN(1+'Sorted Data - Stata'!F29)</f>
        <v>1.7330812324887145E-3</v>
      </c>
      <c r="F29" s="99">
        <f>LN(1+'Sorted Data - Stata'!G29)</f>
        <v>3.8084699547446761E-2</v>
      </c>
      <c r="G29" s="99">
        <f>LN(1+'Sorted Data - Stata'!H29)</f>
        <v>-1.0880939704146379E-2</v>
      </c>
      <c r="H29" s="99">
        <f>LN(1+'Sorted Data - Stata'!I29)</f>
        <v>1.0943423597785098E-3</v>
      </c>
      <c r="I29" s="99">
        <f>LN(1+'Sorted Data - Stata'!J29)</f>
        <v>3.7007161946050735E-2</v>
      </c>
      <c r="J29" s="99">
        <f>LN(1+'Sorted Data - Stata'!K29)</f>
        <v>7.8067599368674854E-3</v>
      </c>
      <c r="K29" s="99">
        <f>LN(1+'Sorted Data - Stata'!M29)</f>
        <v>3.8243718393226572E-2</v>
      </c>
      <c r="L29" s="99">
        <f>LN(1+'Sorted Data - Stata'!N29)</f>
        <v>-4.0283250134600903E-4</v>
      </c>
      <c r="M29" s="99">
        <f>LN(1+'Sorted Data - Stata'!O29)</f>
        <v>3.7749009020149528E-2</v>
      </c>
      <c r="N29" s="99">
        <f>LN(1+'Sorted Data - Stata'!P29)</f>
        <v>-1.5563840685896866E-2</v>
      </c>
      <c r="O29" s="99">
        <f>LN(1+'Sorted Data - Stata'!Q29)</f>
        <v>-2.3381880585967851E-3</v>
      </c>
      <c r="P29" s="99">
        <f>LN(1+'Sorted Data - Stata'!R29)</f>
        <v>3.6363086459938979E-2</v>
      </c>
      <c r="Q29" s="99">
        <f>LN(1+'Sorted Data - Stata'!S29)</f>
        <v>7.1766236405642492E-3</v>
      </c>
      <c r="R29" s="99">
        <f>'Sorted Data - Stata'!U29</f>
        <v>4.6935871724245182E-3</v>
      </c>
      <c r="S29" s="99">
        <f>'Sorted Data - Stata'!V29</f>
        <v>4.7766564850848514E-3</v>
      </c>
      <c r="T29" s="99">
        <f>'Sorted Data - Stata'!W29</f>
        <v>2.7153291436701199E-3</v>
      </c>
      <c r="U29" s="99">
        <f>'Sorted Data - Stata'!X29</f>
        <v>4.9513222060149076E-3</v>
      </c>
      <c r="V29" s="99">
        <f>'Sorted Data - Stata'!Y29</f>
        <v>7.2887440382141122E-5</v>
      </c>
      <c r="W29" s="99">
        <f>'Sorted Data - Stata'!Z29</f>
        <v>1.7074815036817181E-3</v>
      </c>
      <c r="X29" s="99">
        <f>'Sorted Data - Stata'!AA29</f>
        <v>4.1249110217969065E-3</v>
      </c>
      <c r="Y29" s="99">
        <f>'Sorted Data - Stata'!AB29</f>
        <v>4.2483157475066147E-3</v>
      </c>
      <c r="Z29" s="77">
        <f>'Sorted Data - Stata'!AD29</f>
        <v>0.24151862991037276</v>
      </c>
      <c r="AA29" s="77">
        <f>'Sorted Data - Stata'!AE29</f>
        <v>0.36254870330943306</v>
      </c>
      <c r="AB29" s="77">
        <f>'Sorted Data - Stata'!AF29</f>
        <v>0.10982462843442092</v>
      </c>
      <c r="AC29" s="77">
        <f>'Sorted Data - Stata'!AG29</f>
        <v>0.16909689174571774</v>
      </c>
      <c r="AD29" s="77">
        <f>'Sorted Data - Stata'!AH29</f>
        <v>2.6638517939889059E-2</v>
      </c>
      <c r="AE29" s="77">
        <f>'Sorted Data - Stata'!AI29</f>
        <v>2.5268685945086473E-2</v>
      </c>
      <c r="AF29" s="77">
        <f>'Sorted Data - Stata'!AJ29</f>
        <v>1.4425354375334194E-2</v>
      </c>
      <c r="AM29" s="63"/>
      <c r="AN29" s="63"/>
      <c r="AO29" s="104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104"/>
      <c r="BB29" s="63"/>
      <c r="BC29" s="63"/>
    </row>
    <row r="30" spans="2:55" x14ac:dyDescent="0.25">
      <c r="B30" s="3">
        <v>36585</v>
      </c>
      <c r="C30" s="99">
        <f>LN(1+'Sorted Data - Stata'!C30)</f>
        <v>1.4311287963961323E-2</v>
      </c>
      <c r="D30" s="99">
        <f>LN(1+'Sorted Data - Stata'!E30)</f>
        <v>7.0345315684676628E-3</v>
      </c>
      <c r="E30" s="99">
        <f>LN(1+'Sorted Data - Stata'!F30)</f>
        <v>6.3059110730539353E-4</v>
      </c>
      <c r="F30" s="99">
        <f>LN(1+'Sorted Data - Stata'!G30)</f>
        <v>-1.6667988932440161E-2</v>
      </c>
      <c r="G30" s="99">
        <f>LN(1+'Sorted Data - Stata'!H30)</f>
        <v>-1.5868998919108986E-2</v>
      </c>
      <c r="H30" s="99">
        <f>LN(1+'Sorted Data - Stata'!I30)</f>
        <v>-4.1769848744067147E-4</v>
      </c>
      <c r="I30" s="99">
        <f>LN(1+'Sorted Data - Stata'!J30)</f>
        <v>5.8064623354049773E-3</v>
      </c>
      <c r="J30" s="99">
        <f>LN(1+'Sorted Data - Stata'!K30)</f>
        <v>-2.3730971237284043E-2</v>
      </c>
      <c r="K30" s="99">
        <f>LN(1+'Sorted Data - Stata'!M30)</f>
        <v>7.1166230693472474E-3</v>
      </c>
      <c r="L30" s="99">
        <f>LN(1+'Sorted Data - Stata'!N30)</f>
        <v>-1.3430124192088031E-3</v>
      </c>
      <c r="M30" s="99">
        <f>LN(1+'Sorted Data - Stata'!O30)</f>
        <v>-1.6407247153180964E-2</v>
      </c>
      <c r="N30" s="99">
        <f>LN(1+'Sorted Data - Stata'!P30)</f>
        <v>-2.057431995168987E-2</v>
      </c>
      <c r="O30" s="99">
        <f>LN(1+'Sorted Data - Stata'!Q30)</f>
        <v>-3.4044153545739978E-3</v>
      </c>
      <c r="P30" s="99">
        <f>LN(1+'Sorted Data - Stata'!R30)</f>
        <v>5.2432426121616421E-3</v>
      </c>
      <c r="Q30" s="99">
        <f>LN(1+'Sorted Data - Stata'!S30)</f>
        <v>-2.4185109981224133E-2</v>
      </c>
      <c r="R30" s="99">
        <f>'Sorted Data - Stata'!U30</f>
        <v>4.7331534101910933E-3</v>
      </c>
      <c r="S30" s="99">
        <f>'Sorted Data - Stata'!V30</f>
        <v>4.8033412996419944E-3</v>
      </c>
      <c r="T30" s="99">
        <f>'Sorted Data - Stata'!W30</f>
        <v>2.8315263246050382E-3</v>
      </c>
      <c r="U30" s="99">
        <f>'Sorted Data - Stata'!X30</f>
        <v>4.990414085688899E-3</v>
      </c>
      <c r="V30" s="99">
        <f>'Sorted Data - Stata'!Y30</f>
        <v>1.0722840543775369E-4</v>
      </c>
      <c r="W30" s="99">
        <f>'Sorted Data - Stata'!Z30</f>
        <v>1.8151029571964461E-3</v>
      </c>
      <c r="X30" s="99">
        <f>'Sorted Data - Stata'!AA30</f>
        <v>4.1431636240885084E-3</v>
      </c>
      <c r="Y30" s="99">
        <f>'Sorted Data - Stata'!AB30</f>
        <v>4.4593207017331604E-3</v>
      </c>
      <c r="Z30" s="77">
        <f>'Sorted Data - Stata'!AD30</f>
        <v>0.24151862991037276</v>
      </c>
      <c r="AA30" s="77">
        <f>'Sorted Data - Stata'!AE30</f>
        <v>0.36254870330943306</v>
      </c>
      <c r="AB30" s="77">
        <f>'Sorted Data - Stata'!AF30</f>
        <v>0.10982462843442092</v>
      </c>
      <c r="AC30" s="77">
        <f>'Sorted Data - Stata'!AG30</f>
        <v>0.16909689174571774</v>
      </c>
      <c r="AD30" s="77">
        <f>'Sorted Data - Stata'!AH30</f>
        <v>2.6638517939889059E-2</v>
      </c>
      <c r="AE30" s="77">
        <f>'Sorted Data - Stata'!AI30</f>
        <v>2.5268685945086473E-2</v>
      </c>
      <c r="AF30" s="77">
        <f>'Sorted Data - Stata'!AJ30</f>
        <v>1.4425354375334194E-2</v>
      </c>
      <c r="AM30" s="63"/>
      <c r="AN30" s="63"/>
      <c r="AO30" s="104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104"/>
      <c r="BB30" s="63"/>
      <c r="BC30" s="63"/>
    </row>
    <row r="31" spans="2:55" x14ac:dyDescent="0.25">
      <c r="B31" s="3">
        <v>36616</v>
      </c>
      <c r="C31" s="99">
        <f>LN(1+'Sorted Data - Stata'!C31)</f>
        <v>3.5988284327346277E-2</v>
      </c>
      <c r="D31" s="99">
        <f>LN(1+'Sorted Data - Stata'!E31)</f>
        <v>9.456587697483837E-3</v>
      </c>
      <c r="E31" s="99">
        <f>LN(1+'Sorted Data - Stata'!F31)</f>
        <v>2.4720962141192927E-5</v>
      </c>
      <c r="F31" s="99">
        <f>LN(1+'Sorted Data - Stata'!G31)</f>
        <v>1.7744635098329787E-2</v>
      </c>
      <c r="G31" s="99">
        <f>LN(1+'Sorted Data - Stata'!H31)</f>
        <v>8.3423701685161555E-2</v>
      </c>
      <c r="H31" s="99">
        <f>LN(1+'Sorted Data - Stata'!I31)</f>
        <v>1.3359090439602055E-2</v>
      </c>
      <c r="I31" s="99">
        <f>LN(1+'Sorted Data - Stata'!J31)</f>
        <v>1.0076604908072804E-2</v>
      </c>
      <c r="J31" s="99">
        <f>LN(1+'Sorted Data - Stata'!K31)</f>
        <v>-7.8529793965070663E-3</v>
      </c>
      <c r="K31" s="99">
        <f>LN(1+'Sorted Data - Stata'!M31)</f>
        <v>9.5257802168395855E-3</v>
      </c>
      <c r="L31" s="99">
        <f>LN(1+'Sorted Data - Stata'!N31)</f>
        <v>-1.8732900266972673E-3</v>
      </c>
      <c r="M31" s="99">
        <f>LN(1+'Sorted Data - Stata'!O31)</f>
        <v>1.7996084430511643E-2</v>
      </c>
      <c r="N31" s="99">
        <f>LN(1+'Sorted Data - Stata'!P31)</f>
        <v>7.9159406902499035E-2</v>
      </c>
      <c r="O31" s="99">
        <f>LN(1+'Sorted Data - Stata'!Q31)</f>
        <v>1.0480841876831288E-2</v>
      </c>
      <c r="P31" s="99">
        <f>LN(1+'Sorted Data - Stata'!R31)</f>
        <v>9.4947710622973278E-3</v>
      </c>
      <c r="Q31" s="99">
        <f>LN(1+'Sorted Data - Stata'!S31)</f>
        <v>-8.1277834573644896E-3</v>
      </c>
      <c r="R31" s="99">
        <f>'Sorted Data - Stata'!U31</f>
        <v>4.7885173650881185E-3</v>
      </c>
      <c r="S31" s="99">
        <f>'Sorted Data - Stata'!V31</f>
        <v>4.9721643470663768E-3</v>
      </c>
      <c r="T31" s="99">
        <f>'Sorted Data - Stata'!W31</f>
        <v>3.0241880399000109E-3</v>
      </c>
      <c r="U31" s="99">
        <f>'Sorted Data - Stata'!X31</f>
        <v>4.9071678826735354E-3</v>
      </c>
      <c r="V31" s="99">
        <f>'Sorted Data - Stata'!Y31</f>
        <v>8.2254444596863152E-5</v>
      </c>
      <c r="W31" s="99">
        <f>'Sorted Data - Stata'!Z31</f>
        <v>2.1209169976863507E-3</v>
      </c>
      <c r="X31" s="99">
        <f>'Sorted Data - Stata'!AA31</f>
        <v>4.3247978242089147E-3</v>
      </c>
      <c r="Y31" s="99">
        <f>'Sorted Data - Stata'!AB31</f>
        <v>4.5460915492372411E-3</v>
      </c>
      <c r="Z31" s="77">
        <f>'Sorted Data - Stata'!AD31</f>
        <v>0.24151862991037276</v>
      </c>
      <c r="AA31" s="77">
        <f>'Sorted Data - Stata'!AE31</f>
        <v>0.36254870330943306</v>
      </c>
      <c r="AB31" s="77">
        <f>'Sorted Data - Stata'!AF31</f>
        <v>0.10982462843442092</v>
      </c>
      <c r="AC31" s="77">
        <f>'Sorted Data - Stata'!AG31</f>
        <v>0.16909689174571774</v>
      </c>
      <c r="AD31" s="77">
        <f>'Sorted Data - Stata'!AH31</f>
        <v>2.6638517939889059E-2</v>
      </c>
      <c r="AE31" s="77">
        <f>'Sorted Data - Stata'!AI31</f>
        <v>2.5268685945086473E-2</v>
      </c>
      <c r="AF31" s="77">
        <f>'Sorted Data - Stata'!AJ31</f>
        <v>1.4425354375334194E-2</v>
      </c>
      <c r="AM31" s="63"/>
      <c r="AN31" s="63"/>
      <c r="AO31" s="104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104"/>
      <c r="BB31" s="63"/>
      <c r="BC31" s="63"/>
    </row>
    <row r="32" spans="2:55" x14ac:dyDescent="0.25">
      <c r="B32" s="3">
        <v>36646</v>
      </c>
      <c r="C32" s="99">
        <f>LN(1+'Sorted Data - Stata'!C32)</f>
        <v>1.6990680467340979E-2</v>
      </c>
      <c r="D32" s="99">
        <f>LN(1+'Sorted Data - Stata'!E32)</f>
        <v>5.4834531531446268E-2</v>
      </c>
      <c r="E32" s="99">
        <f>LN(1+'Sorted Data - Stata'!F32)</f>
        <v>6.9347636741181641E-3</v>
      </c>
      <c r="F32" s="99">
        <f>LN(1+'Sorted Data - Stata'!G32)</f>
        <v>2.820695135208303E-2</v>
      </c>
      <c r="G32" s="99">
        <f>LN(1+'Sorted Data - Stata'!H32)</f>
        <v>1.1382901940233725E-2</v>
      </c>
      <c r="H32" s="99">
        <f>LN(1+'Sorted Data - Stata'!I32)</f>
        <v>1.7204558024857815E-2</v>
      </c>
      <c r="I32" s="99">
        <f>LN(1+'Sorted Data - Stata'!J32)</f>
        <v>3.3662564273856853E-2</v>
      </c>
      <c r="J32" s="99">
        <f>LN(1+'Sorted Data - Stata'!K32)</f>
        <v>1.5870714708955073E-2</v>
      </c>
      <c r="K32" s="99">
        <f>LN(1+'Sorted Data - Stata'!M32)</f>
        <v>5.5007504351982595E-2</v>
      </c>
      <c r="L32" s="99">
        <f>LN(1+'Sorted Data - Stata'!N32)</f>
        <v>5.1863825154892075E-3</v>
      </c>
      <c r="M32" s="99">
        <f>LN(1+'Sorted Data - Stata'!O32)</f>
        <v>2.8321731992933682E-2</v>
      </c>
      <c r="N32" s="99">
        <f>LN(1+'Sorted Data - Stata'!P32)</f>
        <v>6.719431811417295E-3</v>
      </c>
      <c r="O32" s="99">
        <f>LN(1+'Sorted Data - Stata'!Q32)</f>
        <v>1.4584580332722641E-2</v>
      </c>
      <c r="P32" s="99">
        <f>LN(1+'Sorted Data - Stata'!R32)</f>
        <v>3.3216025982516294E-2</v>
      </c>
      <c r="Q32" s="99">
        <f>LN(1+'Sorted Data - Stata'!S32)</f>
        <v>1.5633157607498518E-2</v>
      </c>
      <c r="R32" s="99">
        <f>'Sorted Data - Stata'!U32</f>
        <v>5.1278760889585939E-3</v>
      </c>
      <c r="S32" s="99">
        <f>'Sorted Data - Stata'!V32</f>
        <v>5.0973459686110001E-3</v>
      </c>
      <c r="T32" s="99">
        <f>'Sorted Data - Stata'!W32</f>
        <v>3.2176501481104847E-3</v>
      </c>
      <c r="U32" s="99">
        <f>'Sorted Data - Stata'!X32</f>
        <v>5.0150647753006705E-3</v>
      </c>
      <c r="V32" s="99">
        <f>'Sorted Data - Stata'!Y32</f>
        <v>7.0805752823810408E-5</v>
      </c>
      <c r="W32" s="99">
        <f>'Sorted Data - Stata'!Z32</f>
        <v>2.5473393892132545E-3</v>
      </c>
      <c r="X32" s="99">
        <f>'Sorted Data - Stata'!AA32</f>
        <v>4.4447503446558567E-3</v>
      </c>
      <c r="Y32" s="99">
        <f>'Sorted Data - Stata'!AB32</f>
        <v>4.8181628289023504E-3</v>
      </c>
      <c r="Z32" s="77">
        <f>'Sorted Data - Stata'!AD32</f>
        <v>0.24151862991037276</v>
      </c>
      <c r="AA32" s="77">
        <f>'Sorted Data - Stata'!AE32</f>
        <v>0.36254870330943306</v>
      </c>
      <c r="AB32" s="77">
        <f>'Sorted Data - Stata'!AF32</f>
        <v>0.10982462843442092</v>
      </c>
      <c r="AC32" s="77">
        <f>'Sorted Data - Stata'!AG32</f>
        <v>0.16909689174571774</v>
      </c>
      <c r="AD32" s="77">
        <f>'Sorted Data - Stata'!AH32</f>
        <v>2.6638517939889059E-2</v>
      </c>
      <c r="AE32" s="77">
        <f>'Sorted Data - Stata'!AI32</f>
        <v>2.5268685945086473E-2</v>
      </c>
      <c r="AF32" s="77">
        <f>'Sorted Data - Stata'!AJ32</f>
        <v>1.4425354375334194E-2</v>
      </c>
      <c r="AM32" s="63"/>
      <c r="AN32" s="63"/>
      <c r="AO32" s="104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104"/>
      <c r="BB32" s="63"/>
      <c r="BC32" s="63"/>
    </row>
    <row r="33" spans="2:55" x14ac:dyDescent="0.25">
      <c r="B33" s="3">
        <v>36677</v>
      </c>
      <c r="C33" s="99">
        <f>LN(1+'Sorted Data - Stata'!C33)</f>
        <v>-8.7370135379594965E-3</v>
      </c>
      <c r="D33" s="99">
        <f>LN(1+'Sorted Data - Stata'!E33)</f>
        <v>-6.0100647358073854E-3</v>
      </c>
      <c r="E33" s="99">
        <f>LN(1+'Sorted Data - Stata'!F33)</f>
        <v>2.3462269426502955E-2</v>
      </c>
      <c r="F33" s="99">
        <f>LN(1+'Sorted Data - Stata'!G33)</f>
        <v>-3.715222158521949E-2</v>
      </c>
      <c r="G33" s="99">
        <f>LN(1+'Sorted Data - Stata'!H33)</f>
        <v>-5.3744865863308644E-3</v>
      </c>
      <c r="H33" s="99">
        <f>LN(1+'Sorted Data - Stata'!I33)</f>
        <v>1.9471518694264358E-2</v>
      </c>
      <c r="I33" s="99">
        <f>LN(1+'Sorted Data - Stata'!J33)</f>
        <v>-1.7236483959788294E-2</v>
      </c>
      <c r="J33" s="99">
        <f>LN(1+'Sorted Data - Stata'!K33)</f>
        <v>-1.919474408902927E-2</v>
      </c>
      <c r="K33" s="99">
        <f>LN(1+'Sorted Data - Stata'!M33)</f>
        <v>-6.0406235968584578E-3</v>
      </c>
      <c r="L33" s="99">
        <f>LN(1+'Sorted Data - Stata'!N33)</f>
        <v>2.1600592846973202E-2</v>
      </c>
      <c r="M33" s="99">
        <f>LN(1+'Sorted Data - Stata'!O33)</f>
        <v>-3.7268725464868091E-2</v>
      </c>
      <c r="N33" s="99">
        <f>LN(1+'Sorted Data - Stata'!P33)</f>
        <v>-1.0471416580552218E-2</v>
      </c>
      <c r="O33" s="99">
        <f>LN(1+'Sorted Data - Stata'!Q33)</f>
        <v>1.6943981762894765E-2</v>
      </c>
      <c r="P33" s="99">
        <f>LN(1+'Sorted Data - Stata'!R33)</f>
        <v>-1.7928650501683147E-2</v>
      </c>
      <c r="Q33" s="99">
        <f>LN(1+'Sorted Data - Stata'!S33)</f>
        <v>-1.950899513462457E-2</v>
      </c>
      <c r="R33" s="99">
        <f>'Sorted Data - Stata'!U33</f>
        <v>5.1042407584538374E-3</v>
      </c>
      <c r="S33" s="99">
        <f>'Sorted Data - Stata'!V33</f>
        <v>5.3825525017141551E-3</v>
      </c>
      <c r="T33" s="99">
        <f>'Sorted Data - Stata'!W33</f>
        <v>3.474495003497502E-3</v>
      </c>
      <c r="U33" s="99">
        <f>'Sorted Data - Stata'!X33</f>
        <v>4.9657567432519478E-3</v>
      </c>
      <c r="V33" s="99">
        <f>'Sorted Data - Stata'!Y33</f>
        <v>6.7683132113138811E-5</v>
      </c>
      <c r="W33" s="99">
        <f>'Sorted Data - Stata'!Z33</f>
        <v>2.2903684249175882E-3</v>
      </c>
      <c r="X33" s="99">
        <f>'Sorted Data - Stata'!AA33</f>
        <v>4.7694047751434265E-3</v>
      </c>
      <c r="Y33" s="99">
        <f>'Sorted Data - Stata'!AB33</f>
        <v>4.892273913169598E-3</v>
      </c>
      <c r="Z33" s="77">
        <f>'Sorted Data - Stata'!AD33</f>
        <v>0.24151862991037276</v>
      </c>
      <c r="AA33" s="77">
        <f>'Sorted Data - Stata'!AE33</f>
        <v>0.36254870330943306</v>
      </c>
      <c r="AB33" s="77">
        <f>'Sorted Data - Stata'!AF33</f>
        <v>0.10982462843442092</v>
      </c>
      <c r="AC33" s="77">
        <f>'Sorted Data - Stata'!AG33</f>
        <v>0.16909689174571774</v>
      </c>
      <c r="AD33" s="77">
        <f>'Sorted Data - Stata'!AH33</f>
        <v>2.6638517939889059E-2</v>
      </c>
      <c r="AE33" s="77">
        <f>'Sorted Data - Stata'!AI33</f>
        <v>2.5268685945086473E-2</v>
      </c>
      <c r="AF33" s="77">
        <f>'Sorted Data - Stata'!AJ33</f>
        <v>1.4425354375334194E-2</v>
      </c>
      <c r="AM33" s="63"/>
      <c r="AN33" s="63"/>
      <c r="AO33" s="104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104"/>
      <c r="BB33" s="63"/>
      <c r="BC33" s="63"/>
    </row>
    <row r="34" spans="2:55" x14ac:dyDescent="0.25">
      <c r="B34" s="3">
        <v>36707</v>
      </c>
      <c r="C34" s="99">
        <f>LN(1+'Sorted Data - Stata'!C34)</f>
        <v>-2.1756998030133833E-2</v>
      </c>
      <c r="D34" s="99">
        <f>LN(1+'Sorted Data - Stata'!E34)</f>
        <v>-3.3821665439843378E-2</v>
      </c>
      <c r="E34" s="99">
        <f>LN(1+'Sorted Data - Stata'!F34)</f>
        <v>-1.8344475798660029E-2</v>
      </c>
      <c r="F34" s="99">
        <f>LN(1+'Sorted Data - Stata'!G34)</f>
        <v>-2.4291158178362634E-2</v>
      </c>
      <c r="G34" s="99">
        <f>LN(1+'Sorted Data - Stata'!H34)</f>
        <v>-2.400689872442369E-2</v>
      </c>
      <c r="H34" s="99">
        <f>LN(1+'Sorted Data - Stata'!I34)</f>
        <v>-5.1605183963458253E-3</v>
      </c>
      <c r="I34" s="99">
        <f>LN(1+'Sorted Data - Stata'!J34)</f>
        <v>-2.33449785769963E-2</v>
      </c>
      <c r="J34" s="99">
        <f>LN(1+'Sorted Data - Stata'!K34)</f>
        <v>3.1275448953936103E-3</v>
      </c>
      <c r="K34" s="99">
        <f>LN(1+'Sorted Data - Stata'!M34)</f>
        <v>-3.3535361991651726E-2</v>
      </c>
      <c r="L34" s="99">
        <f>LN(1+'Sorted Data - Stata'!N34)</f>
        <v>-2.0000016533015773E-2</v>
      </c>
      <c r="M34" s="99">
        <f>LN(1+'Sorted Data - Stata'!O34)</f>
        <v>-2.4432356183010991E-2</v>
      </c>
      <c r="N34" s="99">
        <f>LN(1+'Sorted Data - Stata'!P34)</f>
        <v>-2.9178833806170468E-2</v>
      </c>
      <c r="O34" s="99">
        <f>LN(1+'Sorted Data - Stata'!Q34)</f>
        <v>-7.9864752142695204E-3</v>
      </c>
      <c r="P34" s="99">
        <f>LN(1+'Sorted Data - Stata'!R34)</f>
        <v>-2.3686154519407188E-2</v>
      </c>
      <c r="Q34" s="99">
        <f>LN(1+'Sorted Data - Stata'!S34)</f>
        <v>2.9172465680373659E-3</v>
      </c>
      <c r="R34" s="99">
        <f>'Sorted Data - Stata'!U34</f>
        <v>5.3167389786501484E-3</v>
      </c>
      <c r="S34" s="99">
        <f>'Sorted Data - Stata'!V34</f>
        <v>5.3732275446372046E-3</v>
      </c>
      <c r="T34" s="99">
        <f>'Sorted Data - Stata'!W34</f>
        <v>3.6102600472063262E-3</v>
      </c>
      <c r="U34" s="99">
        <f>'Sorted Data - Stata'!X34</f>
        <v>4.9230778981683709E-3</v>
      </c>
      <c r="V34" s="99">
        <f>'Sorted Data - Stata'!Y34</f>
        <v>1.2699459382603528E-4</v>
      </c>
      <c r="W34" s="99">
        <f>'Sorted Data - Stata'!Z34</f>
        <v>2.6580207400561662E-3</v>
      </c>
      <c r="X34" s="99">
        <f>'Sorted Data - Stata'!AA34</f>
        <v>4.7357879129710234E-3</v>
      </c>
      <c r="Y34" s="99">
        <f>'Sorted Data - Stata'!AB34</f>
        <v>4.8675505653430484E-3</v>
      </c>
      <c r="Z34" s="77">
        <f>'Sorted Data - Stata'!AD34</f>
        <v>0.24151862991037276</v>
      </c>
      <c r="AA34" s="77">
        <f>'Sorted Data - Stata'!AE34</f>
        <v>0.36254870330943306</v>
      </c>
      <c r="AB34" s="77">
        <f>'Sorted Data - Stata'!AF34</f>
        <v>0.10982462843442092</v>
      </c>
      <c r="AC34" s="77">
        <f>'Sorted Data - Stata'!AG34</f>
        <v>0.16909689174571774</v>
      </c>
      <c r="AD34" s="77">
        <f>'Sorted Data - Stata'!AH34</f>
        <v>2.6638517939889059E-2</v>
      </c>
      <c r="AE34" s="77">
        <f>'Sorted Data - Stata'!AI34</f>
        <v>2.5268685945086473E-2</v>
      </c>
      <c r="AF34" s="77">
        <f>'Sorted Data - Stata'!AJ34</f>
        <v>1.4425354375334194E-2</v>
      </c>
      <c r="AM34" s="63"/>
      <c r="AN34" s="63"/>
      <c r="AO34" s="104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104"/>
      <c r="BB34" s="63"/>
      <c r="BC34" s="63"/>
    </row>
    <row r="35" spans="2:55" x14ac:dyDescent="0.25">
      <c r="B35" s="3">
        <v>36738</v>
      </c>
      <c r="C35" s="99">
        <f>LN(1+'Sorted Data - Stata'!C35)</f>
        <v>9.2700991568683937E-3</v>
      </c>
      <c r="D35" s="99">
        <f>LN(1+'Sorted Data - Stata'!E35)</f>
        <v>2.9640458971942445E-2</v>
      </c>
      <c r="E35" s="99">
        <f>LN(1+'Sorted Data - Stata'!F35)</f>
        <v>2.0495560371545179E-3</v>
      </c>
      <c r="F35" s="99">
        <f>LN(1+'Sorted Data - Stata'!G35)</f>
        <v>1.8621804353514945E-2</v>
      </c>
      <c r="G35" s="99">
        <f>LN(1+'Sorted Data - Stata'!H35)</f>
        <v>-2.8873224737705882E-3</v>
      </c>
      <c r="H35" s="99">
        <f>LN(1+'Sorted Data - Stata'!I35)</f>
        <v>9.4092950050119611E-3</v>
      </c>
      <c r="I35" s="99">
        <f>LN(1+'Sorted Data - Stata'!J35)</f>
        <v>2.6000665489512971E-2</v>
      </c>
      <c r="J35" s="99">
        <f>LN(1+'Sorted Data - Stata'!K35)</f>
        <v>3.7479410801735812E-3</v>
      </c>
      <c r="K35" s="99">
        <f>LN(1+'Sorted Data - Stata'!M35)</f>
        <v>2.969500318771353E-2</v>
      </c>
      <c r="L35" s="99">
        <f>LN(1+'Sorted Data - Stata'!N35)</f>
        <v>3.512558542917732E-4</v>
      </c>
      <c r="M35" s="99">
        <f>LN(1+'Sorted Data - Stata'!O35)</f>
        <v>1.8237225127486604E-2</v>
      </c>
      <c r="N35" s="99">
        <f>LN(1+'Sorted Data - Stata'!P35)</f>
        <v>-8.1050005247545638E-3</v>
      </c>
      <c r="O35" s="99">
        <f>LN(1+'Sorted Data - Stata'!Q35)</f>
        <v>6.7790021013627647E-3</v>
      </c>
      <c r="P35" s="99">
        <f>LN(1+'Sorted Data - Stata'!R35)</f>
        <v>2.5437134116826878E-2</v>
      </c>
      <c r="Q35" s="99">
        <f>LN(1+'Sorted Data - Stata'!S35)</f>
        <v>3.3025015706800134E-3</v>
      </c>
      <c r="R35" s="99">
        <f>'Sorted Data - Stata'!U35</f>
        <v>5.4188769814262905E-3</v>
      </c>
      <c r="S35" s="99">
        <f>'Sorted Data - Stata'!V35</f>
        <v>5.3565313738328513E-3</v>
      </c>
      <c r="T35" s="99">
        <f>'Sorted Data - Stata'!W35</f>
        <v>3.6062552339286569E-3</v>
      </c>
      <c r="U35" s="99">
        <f>'Sorted Data - Stata'!X35</f>
        <v>4.9356618237572647E-3</v>
      </c>
      <c r="V35" s="99">
        <f>'Sorted Data - Stata'!Y35</f>
        <v>9.7863974013678856E-5</v>
      </c>
      <c r="W35" s="99">
        <f>'Sorted Data - Stata'!Z35</f>
        <v>2.6364327582906188E-3</v>
      </c>
      <c r="X35" s="99">
        <f>'Sorted Data - Stata'!AA35</f>
        <v>4.7001800976234076E-3</v>
      </c>
      <c r="Y35" s="99">
        <f>'Sorted Data - Stata'!AB35</f>
        <v>4.892273913169598E-3</v>
      </c>
      <c r="Z35" s="77">
        <f>'Sorted Data - Stata'!AD35</f>
        <v>0.24151862991037276</v>
      </c>
      <c r="AA35" s="77">
        <f>'Sorted Data - Stata'!AE35</f>
        <v>0.36254870330943306</v>
      </c>
      <c r="AB35" s="77">
        <f>'Sorted Data - Stata'!AF35</f>
        <v>0.10982462843442092</v>
      </c>
      <c r="AC35" s="77">
        <f>'Sorted Data - Stata'!AG35</f>
        <v>0.16909689174571774</v>
      </c>
      <c r="AD35" s="77">
        <f>'Sorted Data - Stata'!AH35</f>
        <v>2.6638517939889059E-2</v>
      </c>
      <c r="AE35" s="77">
        <f>'Sorted Data - Stata'!AI35</f>
        <v>2.5268685945086473E-2</v>
      </c>
      <c r="AF35" s="77">
        <f>'Sorted Data - Stata'!AJ35</f>
        <v>1.4425354375334194E-2</v>
      </c>
      <c r="AM35" s="63"/>
      <c r="AN35" s="63"/>
      <c r="AO35" s="104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104"/>
      <c r="BB35" s="63"/>
      <c r="BC35" s="63"/>
    </row>
    <row r="36" spans="2:55" x14ac:dyDescent="0.25">
      <c r="B36" s="3">
        <v>36769</v>
      </c>
      <c r="C36" s="99">
        <f>LN(1+'Sorted Data - Stata'!C36)</f>
        <v>2.3987510335951655E-2</v>
      </c>
      <c r="D36" s="99">
        <f>LN(1+'Sorted Data - Stata'!E36)</f>
        <v>2.5930021017976351E-2</v>
      </c>
      <c r="E36" s="99">
        <f>LN(1+'Sorted Data - Stata'!F36)</f>
        <v>-1.6589630632855186E-2</v>
      </c>
      <c r="F36" s="99">
        <f>LN(1+'Sorted Data - Stata'!G36)</f>
        <v>-1.0065929235898557E-2</v>
      </c>
      <c r="G36" s="99">
        <f>LN(1+'Sorted Data - Stata'!H36)</f>
        <v>5.1266109024148236E-2</v>
      </c>
      <c r="H36" s="99">
        <f>LN(1+'Sorted Data - Stata'!I36)</f>
        <v>-1.7545476941395625E-2</v>
      </c>
      <c r="I36" s="99">
        <f>LN(1+'Sorted Data - Stata'!J36)</f>
        <v>3.5599396681844982E-2</v>
      </c>
      <c r="J36" s="99">
        <f>LN(1+'Sorted Data - Stata'!K36)</f>
        <v>8.0598502923345805E-3</v>
      </c>
      <c r="K36" s="99">
        <f>LN(1+'Sorted Data - Stata'!M36)</f>
        <v>2.5869593102274116E-2</v>
      </c>
      <c r="L36" s="99">
        <f>LN(1+'Sorted Data - Stata'!N36)</f>
        <v>-1.8427639783821802E-2</v>
      </c>
      <c r="M36" s="99">
        <f>LN(1+'Sorted Data - Stata'!O36)</f>
        <v>-1.0551753676700677E-2</v>
      </c>
      <c r="N36" s="99">
        <f>LN(1+'Sorted Data - Stata'!P36)</f>
        <v>4.6198686180944845E-2</v>
      </c>
      <c r="O36" s="99">
        <f>LN(1+'Sorted Data - Stata'!Q36)</f>
        <v>-2.0373721043893268E-2</v>
      </c>
      <c r="P36" s="99">
        <f>LN(1+'Sorted Data - Stata'!R36)</f>
        <v>3.490884115774727E-2</v>
      </c>
      <c r="Q36" s="99">
        <f>LN(1+'Sorted Data - Stata'!S36)</f>
        <v>7.539882511204978E-3</v>
      </c>
      <c r="R36" s="99">
        <f>'Sorted Data - Stata'!U36</f>
        <v>5.6776389607060551E-3</v>
      </c>
      <c r="S36" s="99">
        <f>'Sorted Data - Stata'!V36</f>
        <v>5.3638937789661778E-3</v>
      </c>
      <c r="T36" s="99">
        <f>'Sorted Data - Stata'!W36</f>
        <v>3.8637032041928254E-3</v>
      </c>
      <c r="U36" s="99">
        <f>'Sorted Data - Stata'!X36</f>
        <v>4.9223436507477292E-3</v>
      </c>
      <c r="V36" s="99">
        <f>'Sorted Data - Stata'!Y36</f>
        <v>3.3034081748040123E-4</v>
      </c>
      <c r="W36" s="99">
        <f>'Sorted Data - Stata'!Z36</f>
        <v>2.6809468069917131E-3</v>
      </c>
      <c r="X36" s="99">
        <f>'Sorted Data - Stata'!AA36</f>
        <v>4.7015017912679369E-3</v>
      </c>
      <c r="Y36" s="99">
        <f>'Sorted Data - Stata'!AB36</f>
        <v>5.0402371112898692E-3</v>
      </c>
      <c r="Z36" s="77">
        <f>'Sorted Data - Stata'!AD36</f>
        <v>0.24151862991037276</v>
      </c>
      <c r="AA36" s="77">
        <f>'Sorted Data - Stata'!AE36</f>
        <v>0.36254870330943306</v>
      </c>
      <c r="AB36" s="77">
        <f>'Sorted Data - Stata'!AF36</f>
        <v>0.10982462843442092</v>
      </c>
      <c r="AC36" s="77">
        <f>'Sorted Data - Stata'!AG36</f>
        <v>0.16909689174571774</v>
      </c>
      <c r="AD36" s="77">
        <f>'Sorted Data - Stata'!AH36</f>
        <v>2.6638517939889059E-2</v>
      </c>
      <c r="AE36" s="77">
        <f>'Sorted Data - Stata'!AI36</f>
        <v>2.5268685945086473E-2</v>
      </c>
      <c r="AF36" s="77">
        <f>'Sorted Data - Stata'!AJ36</f>
        <v>1.4425354375334194E-2</v>
      </c>
      <c r="AM36" s="63"/>
      <c r="AN36" s="63"/>
      <c r="AO36" s="104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104"/>
      <c r="BB36" s="63"/>
      <c r="BC36" s="63"/>
    </row>
    <row r="37" spans="2:55" x14ac:dyDescent="0.25">
      <c r="B37" s="3">
        <v>36799</v>
      </c>
      <c r="C37" s="99">
        <f>LN(1+'Sorted Data - Stata'!C37)</f>
        <v>-2.5774252316167062E-2</v>
      </c>
      <c r="D37" s="99">
        <f>LN(1+'Sorted Data - Stata'!E37)</f>
        <v>-2.0489553093521393E-3</v>
      </c>
      <c r="E37" s="99">
        <f>LN(1+'Sorted Data - Stata'!F37)</f>
        <v>-8.0493595179749241E-3</v>
      </c>
      <c r="F37" s="99">
        <f>LN(1+'Sorted Data - Stata'!G37)</f>
        <v>1.7456003195038452E-2</v>
      </c>
      <c r="G37" s="99">
        <f>LN(1+'Sorted Data - Stata'!H37)</f>
        <v>-1.5676805737427524E-2</v>
      </c>
      <c r="H37" s="99">
        <f>LN(1+'Sorted Data - Stata'!I37)</f>
        <v>9.7896874589403753E-3</v>
      </c>
      <c r="I37" s="99">
        <f>LN(1+'Sorted Data - Stata'!J37)</f>
        <v>-2.3022293061011247E-2</v>
      </c>
      <c r="J37" s="99">
        <f>LN(1+'Sorted Data - Stata'!K37)</f>
        <v>-5.1972557307135639E-2</v>
      </c>
      <c r="K37" s="99">
        <f>LN(1+'Sorted Data - Stata'!M37)</f>
        <v>-2.3617155539574675E-3</v>
      </c>
      <c r="L37" s="99">
        <f>LN(1+'Sorted Data - Stata'!N37)</f>
        <v>-9.8725783132224011E-3</v>
      </c>
      <c r="M37" s="99">
        <f>LN(1+'Sorted Data - Stata'!O37)</f>
        <v>1.6717140615815029E-2</v>
      </c>
      <c r="N37" s="99">
        <f>LN(1+'Sorted Data - Stata'!P37)</f>
        <v>-2.1121595215858421E-2</v>
      </c>
      <c r="O37" s="99">
        <f>LN(1+'Sorted Data - Stata'!Q37)</f>
        <v>6.8257351176965481E-3</v>
      </c>
      <c r="P37" s="99">
        <f>LN(1+'Sorted Data - Stata'!R37)</f>
        <v>-2.4016984156466026E-2</v>
      </c>
      <c r="Q37" s="99">
        <f>LN(1+'Sorted Data - Stata'!S37)</f>
        <v>-5.2640818694357945E-2</v>
      </c>
      <c r="R37" s="99">
        <f>'Sorted Data - Stata'!U37</f>
        <v>5.8497409526456767E-3</v>
      </c>
      <c r="S37" s="99">
        <f>'Sorted Data - Stata'!V37</f>
        <v>5.3540718683540156E-3</v>
      </c>
      <c r="T37" s="99">
        <f>'Sorted Data - Stata'!W37</f>
        <v>3.9046286080526293E-3</v>
      </c>
      <c r="U37" s="99">
        <f>'Sorted Data - Stata'!X37</f>
        <v>4.9478730478977884E-3</v>
      </c>
      <c r="V37" s="99">
        <f>'Sorted Data - Stata'!Y37</f>
        <v>3.057353680691044E-4</v>
      </c>
      <c r="W37" s="99">
        <f>'Sorted Data - Stata'!Z37</f>
        <v>2.6944343187469411E-3</v>
      </c>
      <c r="X37" s="99">
        <f>'Sorted Data - Stata'!AA37</f>
        <v>4.6935871724245182E-3</v>
      </c>
      <c r="Y37" s="99">
        <f>'Sorted Data - Stata'!AB37</f>
        <v>5.1387462883858426E-3</v>
      </c>
      <c r="Z37" s="77">
        <f>'Sorted Data - Stata'!AD37</f>
        <v>0.24151862991037276</v>
      </c>
      <c r="AA37" s="77">
        <f>'Sorted Data - Stata'!AE37</f>
        <v>0.36254870330943306</v>
      </c>
      <c r="AB37" s="77">
        <f>'Sorted Data - Stata'!AF37</f>
        <v>0.10982462843442092</v>
      </c>
      <c r="AC37" s="77">
        <f>'Sorted Data - Stata'!AG37</f>
        <v>0.16909689174571774</v>
      </c>
      <c r="AD37" s="77">
        <f>'Sorted Data - Stata'!AH37</f>
        <v>2.6638517939889059E-2</v>
      </c>
      <c r="AE37" s="77">
        <f>'Sorted Data - Stata'!AI37</f>
        <v>2.5268685945086473E-2</v>
      </c>
      <c r="AF37" s="77">
        <f>'Sorted Data - Stata'!AJ37</f>
        <v>1.4425354375334194E-2</v>
      </c>
      <c r="AM37" s="63"/>
      <c r="AN37" s="63"/>
      <c r="AO37" s="104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104"/>
      <c r="BB37" s="63"/>
      <c r="BC37" s="63"/>
    </row>
    <row r="38" spans="2:55" x14ac:dyDescent="0.25">
      <c r="B38" s="3">
        <v>36830</v>
      </c>
      <c r="C38" s="99">
        <f>LN(1+'Sorted Data - Stata'!C38)</f>
        <v>4.8937230858349672E-4</v>
      </c>
      <c r="D38" s="99">
        <f>LN(1+'Sorted Data - Stata'!E38)</f>
        <v>2.2407915893928033E-2</v>
      </c>
      <c r="E38" s="99">
        <f>LN(1+'Sorted Data - Stata'!F38)</f>
        <v>-1.6664008402218718E-2</v>
      </c>
      <c r="F38" s="99">
        <f>LN(1+'Sorted Data - Stata'!G38)</f>
        <v>3.4698290572804545E-3</v>
      </c>
      <c r="G38" s="99">
        <f>LN(1+'Sorted Data - Stata'!H38)</f>
        <v>1.8443448378101492E-2</v>
      </c>
      <c r="H38" s="99">
        <f>LN(1+'Sorted Data - Stata'!I38)</f>
        <v>-1.3709452680626731E-2</v>
      </c>
      <c r="I38" s="99">
        <f>LN(1+'Sorted Data - Stata'!J38)</f>
        <v>8.8619559612137331E-3</v>
      </c>
      <c r="J38" s="99">
        <f>LN(1+'Sorted Data - Stata'!K38)</f>
        <v>-2.2903328238838404E-2</v>
      </c>
      <c r="K38" s="99">
        <f>LN(1+'Sorted Data - Stata'!M38)</f>
        <v>2.1925695175977093E-2</v>
      </c>
      <c r="L38" s="99">
        <f>LN(1+'Sorted Data - Stata'!N38)</f>
        <v>-1.8636056371609783E-2</v>
      </c>
      <c r="M38" s="99">
        <f>LN(1+'Sorted Data - Stata'!O38)</f>
        <v>2.5751098922984147E-3</v>
      </c>
      <c r="N38" s="99">
        <f>LN(1+'Sorted Data - Stata'!P38)</f>
        <v>1.2987563422945818E-2</v>
      </c>
      <c r="O38" s="99">
        <f>LN(1+'Sorted Data - Stata'!Q38)</f>
        <v>-1.6904818505392272E-2</v>
      </c>
      <c r="P38" s="99">
        <f>LN(1+'Sorted Data - Stata'!R38)</f>
        <v>7.7207052252794978E-3</v>
      </c>
      <c r="Q38" s="99">
        <f>LN(1+'Sorted Data - Stata'!S38)</f>
        <v>-2.3627337836273552E-2</v>
      </c>
      <c r="R38" s="99">
        <f>'Sorted Data - Stata'!U38</f>
        <v>5.9356706291591177E-3</v>
      </c>
      <c r="S38" s="99">
        <f>'Sorted Data - Stata'!V38</f>
        <v>5.3560363349192119E-3</v>
      </c>
      <c r="T38" s="99">
        <f>'Sorted Data - Stata'!W38</f>
        <v>4.0377626839607217E-3</v>
      </c>
      <c r="U38" s="99">
        <f>'Sorted Data - Stata'!X38</f>
        <v>4.91296371287131E-3</v>
      </c>
      <c r="V38" s="99">
        <f>'Sorted Data - Stata'!Y38</f>
        <v>2.7666196472586613E-4</v>
      </c>
      <c r="W38" s="99">
        <f>'Sorted Data - Stata'!Z38</f>
        <v>2.6418322568277919E-3</v>
      </c>
      <c r="X38" s="99">
        <f>'Sorted Data - Stata'!AA38</f>
        <v>4.7146939365143581E-3</v>
      </c>
      <c r="Y38" s="99">
        <f>'Sorted Data - Stata'!AB38</f>
        <v>5.0402371112898692E-3</v>
      </c>
      <c r="Z38" s="77">
        <f>'Sorted Data - Stata'!AD38</f>
        <v>0.24151862991037276</v>
      </c>
      <c r="AA38" s="77">
        <f>'Sorted Data - Stata'!AE38</f>
        <v>0.36254870330943306</v>
      </c>
      <c r="AB38" s="77">
        <f>'Sorted Data - Stata'!AF38</f>
        <v>0.10982462843442092</v>
      </c>
      <c r="AC38" s="77">
        <f>'Sorted Data - Stata'!AG38</f>
        <v>0.16909689174571774</v>
      </c>
      <c r="AD38" s="77">
        <f>'Sorted Data - Stata'!AH38</f>
        <v>2.6638517939889059E-2</v>
      </c>
      <c r="AE38" s="77">
        <f>'Sorted Data - Stata'!AI38</f>
        <v>2.5268685945086473E-2</v>
      </c>
      <c r="AF38" s="77">
        <f>'Sorted Data - Stata'!AJ38</f>
        <v>1.4425354375334194E-2</v>
      </c>
      <c r="AM38" s="63"/>
      <c r="AN38" s="63"/>
      <c r="AO38" s="104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104"/>
      <c r="BB38" s="63"/>
      <c r="BC38" s="63"/>
    </row>
    <row r="39" spans="2:55" x14ac:dyDescent="0.25">
      <c r="B39" s="3">
        <v>36860</v>
      </c>
      <c r="C39" s="99">
        <f>LN(1+'Sorted Data - Stata'!C39)</f>
        <v>-1.4397250508464542E-2</v>
      </c>
      <c r="D39" s="99">
        <f>LN(1+'Sorted Data - Stata'!E39)</f>
        <v>-7.6587440167947413E-4</v>
      </c>
      <c r="E39" s="99">
        <f>LN(1+'Sorted Data - Stata'!F39)</f>
        <v>2.5580369881907809E-2</v>
      </c>
      <c r="F39" s="99">
        <f>LN(1+'Sorted Data - Stata'!G39)</f>
        <v>-1.7432909455810979E-2</v>
      </c>
      <c r="G39" s="99">
        <f>LN(1+'Sorted Data - Stata'!H39)</f>
        <v>-1.9385949894431459E-2</v>
      </c>
      <c r="H39" s="99">
        <f>LN(1+'Sorted Data - Stata'!I39)</f>
        <v>2.9610015634493319E-2</v>
      </c>
      <c r="I39" s="99">
        <f>LN(1+'Sorted Data - Stata'!J39)</f>
        <v>-9.3925303203908645E-3</v>
      </c>
      <c r="J39" s="99">
        <f>LN(1+'Sorted Data - Stata'!K39)</f>
        <v>1.3453246923547515E-2</v>
      </c>
      <c r="K39" s="99">
        <f>LN(1+'Sorted Data - Stata'!M39)</f>
        <v>-1.3430289458599965E-3</v>
      </c>
      <c r="L39" s="99">
        <f>LN(1+'Sorted Data - Stata'!N39)</f>
        <v>2.3736135594799691E-2</v>
      </c>
      <c r="M39" s="99">
        <f>LN(1+'Sorted Data - Stata'!O39)</f>
        <v>-1.8469050162794313E-2</v>
      </c>
      <c r="N39" s="99">
        <f>LN(1+'Sorted Data - Stata'!P39)</f>
        <v>-2.5170838503760885E-2</v>
      </c>
      <c r="O39" s="99">
        <f>LN(1+'Sorted Data - Stata'!Q39)</f>
        <v>2.6415607005636582E-2</v>
      </c>
      <c r="P39" s="99">
        <f>LN(1+'Sorted Data - Stata'!R39)</f>
        <v>-1.0619998544010731E-2</v>
      </c>
      <c r="Q39" s="99">
        <f>LN(1+'Sorted Data - Stata'!S39)</f>
        <v>1.2573823199794122E-2</v>
      </c>
      <c r="R39" s="99">
        <f>'Sorted Data - Stata'!U39</f>
        <v>5.9903111399197684E-3</v>
      </c>
      <c r="S39" s="99">
        <f>'Sorted Data - Stata'!V39</f>
        <v>5.5003091505994028E-3</v>
      </c>
      <c r="T39" s="99">
        <f>'Sorted Data - Stata'!W39</f>
        <v>4.0960354696946144E-3</v>
      </c>
      <c r="U39" s="99">
        <f>'Sorted Data - Stata'!X39</f>
        <v>4.8517493945887669E-3</v>
      </c>
      <c r="V39" s="99">
        <f>'Sorted Data - Stata'!Y39</f>
        <v>5.9285471941361578E-4</v>
      </c>
      <c r="W39" s="99">
        <f>'Sorted Data - Stata'!Z39</f>
        <v>2.8305165524094011E-3</v>
      </c>
      <c r="X39" s="99">
        <f>'Sorted Data - Stata'!AA39</f>
        <v>4.7173289717712397E-3</v>
      </c>
      <c r="Y39" s="99">
        <f>'Sorted Data - Stata'!AB39</f>
        <v>4.9662460096366878E-3</v>
      </c>
      <c r="Z39" s="77">
        <f>'Sorted Data - Stata'!AD39</f>
        <v>0.24151862991037276</v>
      </c>
      <c r="AA39" s="77">
        <f>'Sorted Data - Stata'!AE39</f>
        <v>0.36254870330943306</v>
      </c>
      <c r="AB39" s="77">
        <f>'Sorted Data - Stata'!AF39</f>
        <v>0.10982462843442092</v>
      </c>
      <c r="AC39" s="77">
        <f>'Sorted Data - Stata'!AG39</f>
        <v>0.16909689174571774</v>
      </c>
      <c r="AD39" s="77">
        <f>'Sorted Data - Stata'!AH39</f>
        <v>2.6638517939889059E-2</v>
      </c>
      <c r="AE39" s="77">
        <f>'Sorted Data - Stata'!AI39</f>
        <v>2.5268685945086473E-2</v>
      </c>
      <c r="AF39" s="77">
        <f>'Sorted Data - Stata'!AJ39</f>
        <v>1.4425354375334194E-2</v>
      </c>
      <c r="AM39" s="63"/>
      <c r="AN39" s="63"/>
      <c r="AO39" s="104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104"/>
      <c r="BB39" s="63"/>
      <c r="BC39" s="63"/>
    </row>
    <row r="40" spans="2:55" x14ac:dyDescent="0.25">
      <c r="B40" s="3">
        <v>36891</v>
      </c>
      <c r="C40" s="99">
        <f>LN(1+'Sorted Data - Stata'!C40)</f>
        <v>-1.8305988581949643E-2</v>
      </c>
      <c r="D40" s="99">
        <f>LN(1+'Sorted Data - Stata'!E40)</f>
        <v>-5.134497938962506E-2</v>
      </c>
      <c r="E40" s="99">
        <f>LN(1+'Sorted Data - Stata'!F40)</f>
        <v>2.7956604751084291E-2</v>
      </c>
      <c r="F40" s="99">
        <f>LN(1+'Sorted Data - Stata'!G40)</f>
        <v>-2.2766088375920654E-3</v>
      </c>
      <c r="G40" s="99">
        <f>LN(1+'Sorted Data - Stata'!H40)</f>
        <v>-7.8535925877737181E-2</v>
      </c>
      <c r="H40" s="99">
        <f>LN(1+'Sorted Data - Stata'!I40)</f>
        <v>1.7141000232427078E-2</v>
      </c>
      <c r="I40" s="99">
        <f>LN(1+'Sorted Data - Stata'!J40)</f>
        <v>-2.6434293621697927E-2</v>
      </c>
      <c r="J40" s="99">
        <f>LN(1+'Sorted Data - Stata'!K40)</f>
        <v>5.6413181896629427E-3</v>
      </c>
      <c r="K40" s="99">
        <f>LN(1+'Sorted Data - Stata'!M40)</f>
        <v>-5.1858107604652419E-2</v>
      </c>
      <c r="L40" s="99">
        <f>LN(1+'Sorted Data - Stata'!N40)</f>
        <v>2.6120382696535136E-2</v>
      </c>
      <c r="M40" s="99">
        <f>LN(1+'Sorted Data - Stata'!O40)</f>
        <v>-3.4129010569179511E-3</v>
      </c>
      <c r="N40" s="99">
        <f>LN(1+'Sorted Data - Stata'!P40)</f>
        <v>-8.4387997165631515E-2</v>
      </c>
      <c r="O40" s="99">
        <f>LN(1+'Sorted Data - Stata'!Q40)</f>
        <v>1.4038866520157952E-2</v>
      </c>
      <c r="P40" s="99">
        <f>LN(1+'Sorted Data - Stata'!R40)</f>
        <v>-2.7736084861875149E-2</v>
      </c>
      <c r="Q40" s="99">
        <f>LN(1+'Sorted Data - Stata'!S40)</f>
        <v>4.6275323235954353E-3</v>
      </c>
      <c r="R40" s="99">
        <f>'Sorted Data - Stata'!U40</f>
        <v>6.0605152900661263E-3</v>
      </c>
      <c r="S40" s="99">
        <f>'Sorted Data - Stata'!V40</f>
        <v>5.3098602037353615E-3</v>
      </c>
      <c r="T40" s="99">
        <f>'Sorted Data - Stata'!W40</f>
        <v>3.9590050437534607E-3</v>
      </c>
      <c r="U40" s="99">
        <f>'Sorted Data - Stata'!X40</f>
        <v>4.7516961632541044E-3</v>
      </c>
      <c r="V40" s="99">
        <f>'Sorted Data - Stata'!Y40</f>
        <v>4.6340043725989766E-4</v>
      </c>
      <c r="W40" s="99">
        <f>'Sorted Data - Stata'!Z40</f>
        <v>2.763175860703404E-3</v>
      </c>
      <c r="X40" s="99">
        <f>'Sorted Data - Stata'!AA40</f>
        <v>4.6698392000357192E-3</v>
      </c>
      <c r="Y40" s="99">
        <f>'Sorted Data - Stata'!AB40</f>
        <v>4.9169116155436399E-3</v>
      </c>
      <c r="Z40" s="77">
        <f>'Sorted Data - Stata'!AD40</f>
        <v>0.24151862991037276</v>
      </c>
      <c r="AA40" s="77">
        <f>'Sorted Data - Stata'!AE40</f>
        <v>0.36254870330943306</v>
      </c>
      <c r="AB40" s="77">
        <f>'Sorted Data - Stata'!AF40</f>
        <v>0.10982462843442092</v>
      </c>
      <c r="AC40" s="77">
        <f>'Sorted Data - Stata'!AG40</f>
        <v>0.16909689174571774</v>
      </c>
      <c r="AD40" s="77">
        <f>'Sorted Data - Stata'!AH40</f>
        <v>2.6638517939889059E-2</v>
      </c>
      <c r="AE40" s="77">
        <f>'Sorted Data - Stata'!AI40</f>
        <v>2.5268685945086473E-2</v>
      </c>
      <c r="AF40" s="77">
        <f>'Sorted Data - Stata'!AJ40</f>
        <v>1.4425354375334194E-2</v>
      </c>
      <c r="AM40" s="63"/>
      <c r="AN40" s="63"/>
      <c r="AO40" s="104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104"/>
      <c r="BB40" s="63"/>
      <c r="BC40" s="63"/>
    </row>
    <row r="41" spans="2:55" x14ac:dyDescent="0.25">
      <c r="B41" s="3">
        <v>36922</v>
      </c>
      <c r="C41" s="99">
        <f>LN(1+'Sorted Data - Stata'!C41)</f>
        <v>-4.677733181239773E-4</v>
      </c>
      <c r="D41" s="99">
        <f>LN(1+'Sorted Data - Stata'!E41)</f>
        <v>-2.9578752182818917E-3</v>
      </c>
      <c r="E41" s="99">
        <f>LN(1+'Sorted Data - Stata'!F41)</f>
        <v>-1.1612619675515072E-2</v>
      </c>
      <c r="F41" s="99">
        <f>LN(1+'Sorted Data - Stata'!G41)</f>
        <v>-2.500130220541727E-2</v>
      </c>
      <c r="G41" s="99">
        <f>LN(1+'Sorted Data - Stata'!H41)</f>
        <v>-2.0412997906683761E-2</v>
      </c>
      <c r="H41" s="99">
        <f>LN(1+'Sorted Data - Stata'!I41)</f>
        <v>-1.460231189279119E-2</v>
      </c>
      <c r="I41" s="99">
        <f>LN(1+'Sorted Data - Stata'!J41)</f>
        <v>-3.3091150177205577E-3</v>
      </c>
      <c r="J41" s="99">
        <f>LN(1+'Sorted Data - Stata'!K41)</f>
        <v>-2.2083049230102278E-2</v>
      </c>
      <c r="K41" s="99">
        <f>LN(1+'Sorted Data - Stata'!M41)</f>
        <v>-3.7070579372520864E-3</v>
      </c>
      <c r="L41" s="99">
        <f>LN(1+'Sorted Data - Stata'!N41)</f>
        <v>-1.3732537771206921E-2</v>
      </c>
      <c r="M41" s="99">
        <f>LN(1+'Sorted Data - Stata'!O41)</f>
        <v>-2.6337802311684116E-2</v>
      </c>
      <c r="N41" s="99">
        <f>LN(1+'Sorted Data - Stata'!P41)</f>
        <v>-2.61392585734956E-2</v>
      </c>
      <c r="O41" s="99">
        <f>LN(1+'Sorted Data - Stata'!Q41)</f>
        <v>-1.7944512623055985E-2</v>
      </c>
      <c r="P41" s="99">
        <f>LN(1+'Sorted Data - Stata'!R41)</f>
        <v>-4.6988804407910008E-3</v>
      </c>
      <c r="Q41" s="99">
        <f>LN(1+'Sorted Data - Stata'!S41)</f>
        <v>-2.3247144941386497E-2</v>
      </c>
      <c r="R41" s="99">
        <f>'Sorted Data - Stata'!U41</f>
        <v>5.9278621761518213E-3</v>
      </c>
      <c r="S41" s="99">
        <f>'Sorted Data - Stata'!V41</f>
        <v>4.5272215436409358E-3</v>
      </c>
      <c r="T41" s="99">
        <f>'Sorted Data - Stata'!W41</f>
        <v>3.9041336201344201E-3</v>
      </c>
      <c r="U41" s="99">
        <f>'Sorted Data - Stata'!X41</f>
        <v>4.7881457475527078E-3</v>
      </c>
      <c r="V41" s="99">
        <f>'Sorted Data - Stata'!Y41</f>
        <v>3.4725268404378618E-4</v>
      </c>
      <c r="W41" s="99">
        <f>'Sorted Data - Stata'!Z41</f>
        <v>2.8372454632539235E-3</v>
      </c>
      <c r="X41" s="99">
        <f>'Sorted Data - Stata'!AA41</f>
        <v>4.471698917043021E-3</v>
      </c>
      <c r="Y41" s="99">
        <f>'Sorted Data - Stata'!AB41</f>
        <v>4.7934984754640642E-3</v>
      </c>
      <c r="Z41" s="77">
        <f>'Sorted Data - Stata'!AD41</f>
        <v>0.27368842591870801</v>
      </c>
      <c r="AA41" s="77">
        <f>'Sorted Data - Stata'!AE41</f>
        <v>0.32936899930236541</v>
      </c>
      <c r="AB41" s="77">
        <f>'Sorted Data - Stata'!AF41</f>
        <v>0.12895787636846145</v>
      </c>
      <c r="AC41" s="77">
        <f>'Sorted Data - Stata'!AG41</f>
        <v>0.14118921739539239</v>
      </c>
      <c r="AD41" s="77">
        <f>'Sorted Data - Stata'!AH41</f>
        <v>2.8207625795371633E-2</v>
      </c>
      <c r="AE41" s="77">
        <f>'Sorted Data - Stata'!AI41</f>
        <v>1.1256818753834361E-2</v>
      </c>
      <c r="AF41" s="77">
        <f>'Sorted Data - Stata'!AJ41</f>
        <v>1.7333917019163456E-2</v>
      </c>
      <c r="AM41" s="63"/>
      <c r="AN41" s="63"/>
      <c r="AO41" s="104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104"/>
      <c r="BB41" s="63"/>
      <c r="BC41" s="63"/>
    </row>
    <row r="42" spans="2:55" x14ac:dyDescent="0.25">
      <c r="B42" s="3">
        <v>36950</v>
      </c>
      <c r="C42" s="99">
        <f>LN(1+'Sorted Data - Stata'!C42)</f>
        <v>-2.9591530243073271E-2</v>
      </c>
      <c r="D42" s="99">
        <f>LN(1+'Sorted Data - Stata'!E42)</f>
        <v>1.4612834528570521E-2</v>
      </c>
      <c r="E42" s="99">
        <f>LN(1+'Sorted Data - Stata'!F42)</f>
        <v>1.4604939064606457E-3</v>
      </c>
      <c r="F42" s="99">
        <f>LN(1+'Sorted Data - Stata'!G42)</f>
        <v>1.7900230478130597E-3</v>
      </c>
      <c r="G42" s="99">
        <f>LN(1+'Sorted Data - Stata'!H42)</f>
        <v>3.9454527291294846E-3</v>
      </c>
      <c r="H42" s="99">
        <f>LN(1+'Sorted Data - Stata'!I42)</f>
        <v>-5.1213150698925713E-3</v>
      </c>
      <c r="I42" s="99">
        <f>LN(1+'Sorted Data - Stata'!J42)</f>
        <v>-8.7174277145341537E-4</v>
      </c>
      <c r="J42" s="99">
        <f>LN(1+'Sorted Data - Stata'!K42)</f>
        <v>-2.2012162317150422E-2</v>
      </c>
      <c r="K42" s="99">
        <f>LN(1+'Sorted Data - Stata'!M42)</f>
        <v>1.3237788326723603E-2</v>
      </c>
      <c r="L42" s="99">
        <f>LN(1+'Sorted Data - Stata'!N42)</f>
        <v>-5.5445110808005627E-4</v>
      </c>
      <c r="M42" s="99">
        <f>LN(1+'Sorted Data - Stata'!O42)</f>
        <v>6.5712483635952637E-4</v>
      </c>
      <c r="N42" s="99">
        <f>LN(1+'Sorted Data - Stata'!P42)</f>
        <v>-1.6267484471855108E-3</v>
      </c>
      <c r="O42" s="99">
        <f>LN(1+'Sorted Data - Stata'!Q42)</f>
        <v>-8.2238192718863765E-3</v>
      </c>
      <c r="P42" s="99">
        <f>LN(1+'Sorted Data - Stata'!R42)</f>
        <v>-2.3237414345606729E-3</v>
      </c>
      <c r="Q42" s="99">
        <f>LN(1+'Sorted Data - Stata'!S42)</f>
        <v>-2.3166907051671876E-2</v>
      </c>
      <c r="R42" s="99">
        <f>'Sorted Data - Stata'!U42</f>
        <v>5.8809974512248342E-3</v>
      </c>
      <c r="S42" s="99">
        <f>'Sorted Data - Stata'!V42</f>
        <v>4.2393276796366397E-3</v>
      </c>
      <c r="T42" s="99">
        <f>'Sorted Data - Stata'!W42</f>
        <v>3.9195967326288716E-3</v>
      </c>
      <c r="U42" s="99">
        <f>'Sorted Data - Stata'!X42</f>
        <v>4.6478193131642698E-3</v>
      </c>
      <c r="V42" s="99">
        <f>'Sorted Data - Stata'!Y42</f>
        <v>3.1611647417673083E-4</v>
      </c>
      <c r="W42" s="99">
        <f>'Sorted Data - Stata'!Z42</f>
        <v>2.8143586760123185E-3</v>
      </c>
      <c r="X42" s="99">
        <f>'Sorted Data - Stata'!AA42</f>
        <v>4.2148008654983027E-3</v>
      </c>
      <c r="Y42" s="99">
        <f>'Sorted Data - Stata'!AB42</f>
        <v>4.4965296356818119E-3</v>
      </c>
      <c r="Z42" s="77">
        <f>'Sorted Data - Stata'!AD42</f>
        <v>0.27368842591870801</v>
      </c>
      <c r="AA42" s="77">
        <f>'Sorted Data - Stata'!AE42</f>
        <v>0.32936899930236541</v>
      </c>
      <c r="AB42" s="77">
        <f>'Sorted Data - Stata'!AF42</f>
        <v>0.12895787636846145</v>
      </c>
      <c r="AC42" s="77">
        <f>'Sorted Data - Stata'!AG42</f>
        <v>0.14118921739539239</v>
      </c>
      <c r="AD42" s="77">
        <f>'Sorted Data - Stata'!AH42</f>
        <v>2.8207625795371633E-2</v>
      </c>
      <c r="AE42" s="77">
        <f>'Sorted Data - Stata'!AI42</f>
        <v>1.1256818753834361E-2</v>
      </c>
      <c r="AF42" s="77">
        <f>'Sorted Data - Stata'!AJ42</f>
        <v>1.7333917019163456E-2</v>
      </c>
      <c r="AM42" s="63"/>
      <c r="AN42" s="63"/>
      <c r="AO42" s="104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104"/>
      <c r="BB42" s="63"/>
      <c r="BC42" s="63"/>
    </row>
    <row r="43" spans="2:55" x14ac:dyDescent="0.25">
      <c r="B43" s="3">
        <v>36981</v>
      </c>
      <c r="C43" s="99">
        <f>LN(1+'Sorted Data - Stata'!C43)</f>
        <v>-3.1067985225491177E-2</v>
      </c>
      <c r="D43" s="99">
        <f>LN(1+'Sorted Data - Stata'!E43)</f>
        <v>2.964720526389544E-2</v>
      </c>
      <c r="E43" s="99">
        <f>LN(1+'Sorted Data - Stata'!F43)</f>
        <v>-2.194809704875245E-2</v>
      </c>
      <c r="F43" s="99">
        <f>LN(1+'Sorted Data - Stata'!G43)</f>
        <v>9.3646687003322154E-3</v>
      </c>
      <c r="G43" s="99">
        <f>LN(1+'Sorted Data - Stata'!H43)</f>
        <v>-4.5007965319875776E-2</v>
      </c>
      <c r="H43" s="99">
        <f>LN(1+'Sorted Data - Stata'!I43)</f>
        <v>-1.1098558445358618E-2</v>
      </c>
      <c r="I43" s="99">
        <f>LN(1+'Sorted Data - Stata'!J43)</f>
        <v>-4.8339912771546822E-3</v>
      </c>
      <c r="J43" s="99">
        <f>LN(1+'Sorted Data - Stata'!K43)</f>
        <v>-4.9064287851928234E-2</v>
      </c>
      <c r="K43" s="99">
        <f>LN(1+'Sorted Data - Stata'!M43)</f>
        <v>2.8058959168213694E-2</v>
      </c>
      <c r="L43" s="99">
        <f>LN(1+'Sorted Data - Stata'!N43)</f>
        <v>-2.3947191718771414E-2</v>
      </c>
      <c r="M43" s="99">
        <f>LN(1+'Sorted Data - Stata'!O43)</f>
        <v>8.1478968919731116E-3</v>
      </c>
      <c r="N43" s="99">
        <f>LN(1+'Sorted Data - Stata'!P43)</f>
        <v>-5.0844190349584734E-2</v>
      </c>
      <c r="O43" s="99">
        <f>LN(1+'Sorted Data - Stata'!Q43)</f>
        <v>-1.4195510219976991E-2</v>
      </c>
      <c r="P43" s="99">
        <f>LN(1+'Sorted Data - Stata'!R43)</f>
        <v>-6.5026260396363351E-3</v>
      </c>
      <c r="Q43" s="99">
        <f>LN(1+'Sorted Data - Stata'!S43)</f>
        <v>-5.0512917271824755E-2</v>
      </c>
      <c r="R43" s="99">
        <f>'Sorted Data - Stata'!U43</f>
        <v>5.9356706291591177E-3</v>
      </c>
      <c r="S43" s="99">
        <f>'Sorted Data - Stata'!V43</f>
        <v>4.1378522703343634E-3</v>
      </c>
      <c r="T43" s="99">
        <f>'Sorted Data - Stata'!W43</f>
        <v>3.8287523572662074E-3</v>
      </c>
      <c r="U43" s="99">
        <f>'Sorted Data - Stata'!X43</f>
        <v>4.6210890165261365E-3</v>
      </c>
      <c r="V43" s="99">
        <f>'Sorted Data - Stata'!Y43</f>
        <v>1.0514750402879081E-4</v>
      </c>
      <c r="W43" s="99">
        <f>'Sorted Data - Stata'!Z43</f>
        <v>2.7618257906854016E-3</v>
      </c>
      <c r="X43" s="99">
        <f>'Sorted Data - Stata'!AA43</f>
        <v>4.0103507726252374E-3</v>
      </c>
      <c r="Y43" s="99">
        <f>'Sorted Data - Stata'!AB43</f>
        <v>4.1612613140833421E-3</v>
      </c>
      <c r="Z43" s="77">
        <f>'Sorted Data - Stata'!AD43</f>
        <v>0.27368842591870801</v>
      </c>
      <c r="AA43" s="77">
        <f>'Sorted Data - Stata'!AE43</f>
        <v>0.32936899930236541</v>
      </c>
      <c r="AB43" s="77">
        <f>'Sorted Data - Stata'!AF43</f>
        <v>0.12895787636846145</v>
      </c>
      <c r="AC43" s="77">
        <f>'Sorted Data - Stata'!AG43</f>
        <v>0.14118921739539239</v>
      </c>
      <c r="AD43" s="77">
        <f>'Sorted Data - Stata'!AH43</f>
        <v>2.8207625795371633E-2</v>
      </c>
      <c r="AE43" s="77">
        <f>'Sorted Data - Stata'!AI43</f>
        <v>1.1256818753834361E-2</v>
      </c>
      <c r="AF43" s="77">
        <f>'Sorted Data - Stata'!AJ43</f>
        <v>1.7333917019163456E-2</v>
      </c>
      <c r="AM43" s="63"/>
      <c r="AN43" s="63"/>
      <c r="AO43" s="104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104"/>
      <c r="BB43" s="63"/>
      <c r="BC43" s="63"/>
    </row>
    <row r="44" spans="2:55" x14ac:dyDescent="0.25">
      <c r="B44" s="3">
        <v>37011</v>
      </c>
      <c r="C44" s="99">
        <f>LN(1+'Sorted Data - Stata'!C44)</f>
        <v>2.1964516001490166E-2</v>
      </c>
      <c r="D44" s="99">
        <f>LN(1+'Sorted Data - Stata'!E44)</f>
        <v>-7.7800966914866711E-3</v>
      </c>
      <c r="E44" s="99">
        <f>LN(1+'Sorted Data - Stata'!F44)</f>
        <v>4.8243069501284165E-3</v>
      </c>
      <c r="F44" s="99">
        <f>LN(1+'Sorted Data - Stata'!G44)</f>
        <v>2.9229665824509854E-3</v>
      </c>
      <c r="G44" s="99">
        <f>LN(1+'Sorted Data - Stata'!H44)</f>
        <v>1.419159658254043E-2</v>
      </c>
      <c r="H44" s="99">
        <f>LN(1+'Sorted Data - Stata'!I44)</f>
        <v>-1.6118789460890276E-3</v>
      </c>
      <c r="I44" s="99">
        <f>LN(1+'Sorted Data - Stata'!J44)</f>
        <v>1.4025858269452088E-2</v>
      </c>
      <c r="J44" s="99">
        <f>LN(1+'Sorted Data - Stata'!K44)</f>
        <v>2.933432260649493E-2</v>
      </c>
      <c r="K44" s="99">
        <f>LN(1+'Sorted Data - Stata'!M44)</f>
        <v>-9.5861203676886973E-3</v>
      </c>
      <c r="L44" s="99">
        <f>LN(1+'Sorted Data - Stata'!N44)</f>
        <v>2.73334149936129E-3</v>
      </c>
      <c r="M44" s="99">
        <f>LN(1+'Sorted Data - Stata'!O44)</f>
        <v>1.6173991619598872E-3</v>
      </c>
      <c r="N44" s="99">
        <f>LN(1+'Sorted Data - Stata'!P44)</f>
        <v>8.4272559469210275E-3</v>
      </c>
      <c r="O44" s="99">
        <f>LN(1+'Sorted Data - Stata'!Q44)</f>
        <v>-4.7871239569537722E-3</v>
      </c>
      <c r="P44" s="99">
        <f>LN(1+'Sorted Data - Stata'!R44)</f>
        <v>1.2133147387780817E-2</v>
      </c>
      <c r="Q44" s="99">
        <f>LN(1+'Sorted Data - Stata'!S44)</f>
        <v>2.7616875000995748E-2</v>
      </c>
      <c r="R44" s="99">
        <f>'Sorted Data - Stata'!U44</f>
        <v>6.1072881365387133E-3</v>
      </c>
      <c r="S44" s="99">
        <f>'Sorted Data - Stata'!V44</f>
        <v>3.6207678415021149E-3</v>
      </c>
      <c r="T44" s="99">
        <f>'Sorted Data - Stata'!W44</f>
        <v>3.9355600268287105E-3</v>
      </c>
      <c r="U44" s="99">
        <f>'Sorted Data - Stata'!X44</f>
        <v>4.4095687450838028E-3</v>
      </c>
      <c r="V44" s="99">
        <f>'Sorted Data - Stata'!Y44</f>
        <v>6.5601325387021348E-5</v>
      </c>
      <c r="W44" s="99">
        <f>'Sorted Data - Stata'!Z44</f>
        <v>2.6094466623467483E-3</v>
      </c>
      <c r="X44" s="99">
        <f>'Sorted Data - Stata'!AA44</f>
        <v>3.8360791636575797E-3</v>
      </c>
      <c r="Y44" s="99">
        <f>'Sorted Data - Stata'!AB44</f>
        <v>3.9495655178509725E-3</v>
      </c>
      <c r="Z44" s="77">
        <f>'Sorted Data - Stata'!AD44</f>
        <v>0.27368842591870801</v>
      </c>
      <c r="AA44" s="77">
        <f>'Sorted Data - Stata'!AE44</f>
        <v>0.32936899930236541</v>
      </c>
      <c r="AB44" s="77">
        <f>'Sorted Data - Stata'!AF44</f>
        <v>0.12895787636846145</v>
      </c>
      <c r="AC44" s="77">
        <f>'Sorted Data - Stata'!AG44</f>
        <v>0.14118921739539239</v>
      </c>
      <c r="AD44" s="77">
        <f>'Sorted Data - Stata'!AH44</f>
        <v>2.8207625795371633E-2</v>
      </c>
      <c r="AE44" s="77">
        <f>'Sorted Data - Stata'!AI44</f>
        <v>1.1256818753834361E-2</v>
      </c>
      <c r="AF44" s="77">
        <f>'Sorted Data - Stata'!AJ44</f>
        <v>1.7333917019163456E-2</v>
      </c>
      <c r="AM44" s="63"/>
      <c r="AN44" s="63"/>
      <c r="AO44" s="104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104"/>
      <c r="BB44" s="63"/>
      <c r="BC44" s="63"/>
    </row>
    <row r="45" spans="2:55" x14ac:dyDescent="0.25">
      <c r="B45" s="3">
        <v>37042</v>
      </c>
      <c r="C45" s="99">
        <f>LN(1+'Sorted Data - Stata'!C45)</f>
        <v>7.4488291216830999E-3</v>
      </c>
      <c r="D45" s="99">
        <f>LN(1+'Sorted Data - Stata'!E45)</f>
        <v>2.8438756639678833E-2</v>
      </c>
      <c r="E45" s="99">
        <f>LN(1+'Sorted Data - Stata'!F45)</f>
        <v>-2.0094647957479256E-2</v>
      </c>
      <c r="F45" s="99">
        <f>LN(1+'Sorted Data - Stata'!G45)</f>
        <v>2.0601260704566551E-2</v>
      </c>
      <c r="G45" s="99">
        <f>LN(1+'Sorted Data - Stata'!H45)</f>
        <v>6.7921118571913727E-2</v>
      </c>
      <c r="H45" s="99">
        <f>LN(1+'Sorted Data - Stata'!I45)</f>
        <v>-9.8603764622609436E-3</v>
      </c>
      <c r="I45" s="99">
        <f>LN(1+'Sorted Data - Stata'!J45)</f>
        <v>7.1585650963539183E-3</v>
      </c>
      <c r="J45" s="99">
        <f>LN(1+'Sorted Data - Stata'!K45)</f>
        <v>2.7606987917770442E-2</v>
      </c>
      <c r="K45" s="99">
        <f>LN(1+'Sorted Data - Stata'!M45)</f>
        <v>2.6027768867196474E-2</v>
      </c>
      <c r="L45" s="99">
        <f>LN(1+'Sorted Data - Stata'!N45)</f>
        <v>-2.2304210617247164E-2</v>
      </c>
      <c r="M45" s="99">
        <f>LN(1+'Sorted Data - Stata'!O45)</f>
        <v>1.8944087681843108E-2</v>
      </c>
      <c r="N45" s="99">
        <f>LN(1+'Sorted Data - Stata'!P45)</f>
        <v>6.2260543550159038E-2</v>
      </c>
      <c r="O45" s="99">
        <f>LN(1+'Sorted Data - Stata'!Q45)</f>
        <v>-1.338990615609521E-2</v>
      </c>
      <c r="P45" s="99">
        <f>LN(1+'Sorted Data - Stata'!R45)</f>
        <v>4.9096470778416E-3</v>
      </c>
      <c r="Q45" s="99">
        <f>LN(1+'Sorted Data - Stata'!S45)</f>
        <v>2.5514087600606715E-2</v>
      </c>
      <c r="R45" s="99">
        <f>'Sorted Data - Stata'!U45</f>
        <v>5.8184737662567709E-3</v>
      </c>
      <c r="S45" s="99">
        <f>'Sorted Data - Stata'!V45</f>
        <v>3.3199526240936805E-3</v>
      </c>
      <c r="T45" s="99">
        <f>'Sorted Data - Stata'!W45</f>
        <v>3.7318185650720981E-3</v>
      </c>
      <c r="U45" s="99">
        <f>'Sorted Data - Stata'!X45</f>
        <v>4.3173511902028228E-3</v>
      </c>
      <c r="V45" s="99">
        <f>'Sorted Data - Stata'!Y45</f>
        <v>5.6232605157413573E-5</v>
      </c>
      <c r="W45" s="99">
        <f>'Sorted Data - Stata'!Z45</f>
        <v>2.6930832302500818E-3</v>
      </c>
      <c r="X45" s="99">
        <f>'Sorted Data - Stata'!AA45</f>
        <v>3.7228194856664398E-3</v>
      </c>
      <c r="Y45" s="99">
        <f>'Sorted Data - Stata'!AB45</f>
        <v>3.9744588631382971E-3</v>
      </c>
      <c r="Z45" s="77">
        <f>'Sorted Data - Stata'!AD45</f>
        <v>0.27368842591870801</v>
      </c>
      <c r="AA45" s="77">
        <f>'Sorted Data - Stata'!AE45</f>
        <v>0.32936899930236541</v>
      </c>
      <c r="AB45" s="77">
        <f>'Sorted Data - Stata'!AF45</f>
        <v>0.12895787636846145</v>
      </c>
      <c r="AC45" s="77">
        <f>'Sorted Data - Stata'!AG45</f>
        <v>0.14118921739539239</v>
      </c>
      <c r="AD45" s="77">
        <f>'Sorted Data - Stata'!AH45</f>
        <v>2.8207625795371633E-2</v>
      </c>
      <c r="AE45" s="77">
        <f>'Sorted Data - Stata'!AI45</f>
        <v>1.1256818753834361E-2</v>
      </c>
      <c r="AF45" s="77">
        <f>'Sorted Data - Stata'!AJ45</f>
        <v>1.7333917019163456E-2</v>
      </c>
      <c r="AM45" s="63"/>
      <c r="AN45" s="63"/>
      <c r="AO45" s="104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104"/>
      <c r="BB45" s="63"/>
      <c r="BC45" s="63"/>
    </row>
    <row r="46" spans="2:55" x14ac:dyDescent="0.25">
      <c r="B46" s="3">
        <v>37072</v>
      </c>
      <c r="C46" s="99">
        <f>LN(1+'Sorted Data - Stata'!C46)</f>
        <v>-2.7395014829043683E-2</v>
      </c>
      <c r="D46" s="99">
        <f>LN(1+'Sorted Data - Stata'!E46)</f>
        <v>-4.3979632697472753E-3</v>
      </c>
      <c r="E46" s="99">
        <f>LN(1+'Sorted Data - Stata'!F46)</f>
        <v>7.4448422671562567E-4</v>
      </c>
      <c r="F46" s="99">
        <f>LN(1+'Sorted Data - Stata'!G46)</f>
        <v>-6.2646442335053979E-3</v>
      </c>
      <c r="G46" s="99">
        <f>LN(1+'Sorted Data - Stata'!H46)</f>
        <v>-5.2154360757842709E-2</v>
      </c>
      <c r="H46" s="99">
        <f>LN(1+'Sorted Data - Stata'!I46)</f>
        <v>-5.0343091933522576E-3</v>
      </c>
      <c r="I46" s="99">
        <f>LN(1+'Sorted Data - Stata'!J46)</f>
        <v>2.9783194240608435E-2</v>
      </c>
      <c r="J46" s="99">
        <f>LN(1+'Sorted Data - Stata'!K46)</f>
        <v>-2.6427400230747467E-3</v>
      </c>
      <c r="K46" s="99">
        <f>LN(1+'Sorted Data - Stata'!M46)</f>
        <v>-6.9023263515450278E-3</v>
      </c>
      <c r="L46" s="99">
        <f>LN(1+'Sorted Data - Stata'!N46)</f>
        <v>-1.3350264617717064E-3</v>
      </c>
      <c r="M46" s="99">
        <f>LN(1+'Sorted Data - Stata'!O46)</f>
        <v>-7.7698389977591464E-3</v>
      </c>
      <c r="N46" s="99">
        <f>LN(1+'Sorted Data - Stata'!P46)</f>
        <v>-5.8243261264895166E-2</v>
      </c>
      <c r="O46" s="99">
        <f>LN(1+'Sorted Data - Stata'!Q46)</f>
        <v>-8.1719541508845014E-3</v>
      </c>
      <c r="P46" s="99">
        <f>LN(1+'Sorted Data - Stata'!R46)</f>
        <v>2.7754523292656961E-2</v>
      </c>
      <c r="Q46" s="99">
        <f>LN(1+'Sorted Data - Stata'!S46)</f>
        <v>-4.486013142390409E-3</v>
      </c>
      <c r="R46" s="99">
        <f>'Sorted Data - Stata'!U46</f>
        <v>5.9434784154897002E-3</v>
      </c>
      <c r="S46" s="99">
        <f>'Sorted Data - Stata'!V46</f>
        <v>3.1631357729982046E-3</v>
      </c>
      <c r="T46" s="99">
        <f>'Sorted Data - Stata'!W46</f>
        <v>3.6988176007033413E-3</v>
      </c>
      <c r="U46" s="99">
        <f>'Sorted Data - Stata'!X46</f>
        <v>4.2528730756856703E-3</v>
      </c>
      <c r="V46" s="99">
        <f>'Sorted Data - Stata'!Y46</f>
        <v>6.1437568919409102E-5</v>
      </c>
      <c r="W46" s="99">
        <f>'Sorted Data - Stata'!Z46</f>
        <v>2.695777297047286E-3</v>
      </c>
      <c r="X46" s="99">
        <f>'Sorted Data - Stata'!AA46</f>
        <v>3.6868142902002354E-3</v>
      </c>
      <c r="Y46" s="99">
        <f>'Sorted Data - Stata'!AB46</f>
        <v>3.9744588631382971E-3</v>
      </c>
      <c r="Z46" s="77">
        <f>'Sorted Data - Stata'!AD46</f>
        <v>0.27368842591870801</v>
      </c>
      <c r="AA46" s="77">
        <f>'Sorted Data - Stata'!AE46</f>
        <v>0.32936899930236541</v>
      </c>
      <c r="AB46" s="77">
        <f>'Sorted Data - Stata'!AF46</f>
        <v>0.12895787636846145</v>
      </c>
      <c r="AC46" s="77">
        <f>'Sorted Data - Stata'!AG46</f>
        <v>0.14118921739539239</v>
      </c>
      <c r="AD46" s="77">
        <f>'Sorted Data - Stata'!AH46</f>
        <v>2.8207625795371633E-2</v>
      </c>
      <c r="AE46" s="77">
        <f>'Sorted Data - Stata'!AI46</f>
        <v>1.1256818753834361E-2</v>
      </c>
      <c r="AF46" s="77">
        <f>'Sorted Data - Stata'!AJ46</f>
        <v>1.7333917019163456E-2</v>
      </c>
      <c r="AM46" s="63"/>
      <c r="AN46" s="63"/>
      <c r="AO46" s="104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104"/>
      <c r="BB46" s="63"/>
      <c r="BC46" s="63"/>
    </row>
    <row r="47" spans="2:55" x14ac:dyDescent="0.25">
      <c r="B47" s="3">
        <v>37103</v>
      </c>
      <c r="C47" s="99">
        <f>LN(1+'Sorted Data - Stata'!C47)</f>
        <v>-1.7694802524691435E-2</v>
      </c>
      <c r="D47" s="99">
        <f>LN(1+'Sorted Data - Stata'!E47)</f>
        <v>-2.2328576948990889E-2</v>
      </c>
      <c r="E47" s="99">
        <f>LN(1+'Sorted Data - Stata'!F47)</f>
        <v>7.8150919179785557E-3</v>
      </c>
      <c r="F47" s="99">
        <f>LN(1+'Sorted Data - Stata'!G47)</f>
        <v>-1.6104759613137853E-2</v>
      </c>
      <c r="G47" s="99">
        <f>LN(1+'Sorted Data - Stata'!H47)</f>
        <v>-2.5834185201281602E-2</v>
      </c>
      <c r="H47" s="99">
        <f>LN(1+'Sorted Data - Stata'!I47)</f>
        <v>1.9779208808944997E-2</v>
      </c>
      <c r="I47" s="99">
        <f>LN(1+'Sorted Data - Stata'!J47)</f>
        <v>-2.6675749836665298E-2</v>
      </c>
      <c r="J47" s="99">
        <f>LN(1+'Sorted Data - Stata'!K47)</f>
        <v>-1.7393188864621701E-2</v>
      </c>
      <c r="K47" s="99">
        <f>LN(1+'Sorted Data - Stata'!M47)</f>
        <v>-2.5166757968941238E-2</v>
      </c>
      <c r="L47" s="99">
        <f>LN(1+'Sorted Data - Stata'!N47)</f>
        <v>5.5936469820731449E-3</v>
      </c>
      <c r="M47" s="99">
        <f>LN(1+'Sorted Data - Stata'!O47)</f>
        <v>-1.7817001500803578E-2</v>
      </c>
      <c r="N47" s="99">
        <f>LN(1+'Sorted Data - Stata'!P47)</f>
        <v>-3.1888080734720582E-2</v>
      </c>
      <c r="O47" s="99">
        <f>LN(1+'Sorted Data - Stata'!Q47)</f>
        <v>1.6598621363246545E-2</v>
      </c>
      <c r="P47" s="99">
        <f>LN(1+'Sorted Data - Stata'!R47)</f>
        <v>-2.8987579051803596E-2</v>
      </c>
      <c r="Q47" s="99">
        <f>LN(1+'Sorted Data - Stata'!S47)</f>
        <v>-1.9390817880473039E-2</v>
      </c>
      <c r="R47" s="99">
        <f>'Sorted Data - Stata'!U47</f>
        <v>5.8028361627453506E-3</v>
      </c>
      <c r="S47" s="99">
        <f>'Sorted Data - Stata'!V47</f>
        <v>3.0725417032555491E-3</v>
      </c>
      <c r="T47" s="99">
        <f>'Sorted Data - Stata'!W47</f>
        <v>3.6852137294873799E-3</v>
      </c>
      <c r="U47" s="99">
        <f>'Sorted Data - Stata'!X47</f>
        <v>4.2741216969390816E-3</v>
      </c>
      <c r="V47" s="99">
        <f>'Sorted Data - Stata'!Y47</f>
        <v>5.5716256505133899E-5</v>
      </c>
      <c r="W47" s="99">
        <f>'Sorted Data - Stata'!Z47</f>
        <v>2.6715035519544461E-3</v>
      </c>
      <c r="X47" s="99">
        <f>'Sorted Data - Stata'!AA47</f>
        <v>3.4638018787951363E-3</v>
      </c>
      <c r="Y47" s="99">
        <f>'Sorted Data - Stata'!AB47</f>
        <v>4.0243049266566189E-3</v>
      </c>
      <c r="Z47" s="77">
        <f>'Sorted Data - Stata'!AD47</f>
        <v>0.27368842591870801</v>
      </c>
      <c r="AA47" s="77">
        <f>'Sorted Data - Stata'!AE47</f>
        <v>0.32936899930236541</v>
      </c>
      <c r="AB47" s="77">
        <f>'Sorted Data - Stata'!AF47</f>
        <v>0.12895787636846145</v>
      </c>
      <c r="AC47" s="77">
        <f>'Sorted Data - Stata'!AG47</f>
        <v>0.14118921739539239</v>
      </c>
      <c r="AD47" s="77">
        <f>'Sorted Data - Stata'!AH47</f>
        <v>2.8207625795371633E-2</v>
      </c>
      <c r="AE47" s="77">
        <f>'Sorted Data - Stata'!AI47</f>
        <v>1.1256818753834361E-2</v>
      </c>
      <c r="AF47" s="77">
        <f>'Sorted Data - Stata'!AJ47</f>
        <v>1.7333917019163456E-2</v>
      </c>
      <c r="AM47" s="63"/>
      <c r="AN47" s="63"/>
      <c r="AO47" s="104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104"/>
      <c r="BB47" s="63"/>
      <c r="BC47" s="63"/>
    </row>
    <row r="48" spans="2:55" x14ac:dyDescent="0.25">
      <c r="B48" s="3">
        <v>37134</v>
      </c>
      <c r="C48" s="99">
        <f>LN(1+'Sorted Data - Stata'!C48)</f>
        <v>-2.7704606815716896E-2</v>
      </c>
      <c r="D48" s="99">
        <f>LN(1+'Sorted Data - Stata'!E48)</f>
        <v>-3.2353091720886643E-2</v>
      </c>
      <c r="E48" s="99">
        <f>LN(1+'Sorted Data - Stata'!F48)</f>
        <v>7.6923935752155441E-3</v>
      </c>
      <c r="F48" s="99">
        <f>LN(1+'Sorted Data - Stata'!G48)</f>
        <v>-1.2777005165477803E-2</v>
      </c>
      <c r="G48" s="99">
        <f>LN(1+'Sorted Data - Stata'!H48)</f>
        <v>1.3121979148582303E-2</v>
      </c>
      <c r="H48" s="99">
        <f>LN(1+'Sorted Data - Stata'!I48)</f>
        <v>1.2457062499491671E-3</v>
      </c>
      <c r="I48" s="99">
        <f>LN(1+'Sorted Data - Stata'!J48)</f>
        <v>-4.8484141601023524E-2</v>
      </c>
      <c r="J48" s="99">
        <f>LN(1+'Sorted Data - Stata'!K48)</f>
        <v>7.4736105108494334E-3</v>
      </c>
      <c r="K48" s="99">
        <f>LN(1+'Sorted Data - Stata'!M48)</f>
        <v>-3.5168485368705024E-2</v>
      </c>
      <c r="L48" s="99">
        <f>LN(1+'Sorted Data - Stata'!N48)</f>
        <v>5.5965190803329819E-3</v>
      </c>
      <c r="M48" s="99">
        <f>LN(1+'Sorted Data - Stata'!O48)</f>
        <v>-1.4319977343723627E-2</v>
      </c>
      <c r="N48" s="99">
        <f>LN(1+'Sorted Data - Stata'!P48)</f>
        <v>7.433950005465516E-3</v>
      </c>
      <c r="O48" s="99">
        <f>LN(1+'Sorted Data - Stata'!Q48)</f>
        <v>-1.8782699139649171E-3</v>
      </c>
      <c r="P48" s="99">
        <f>LN(1+'Sorted Data - Stata'!R48)</f>
        <v>-5.0933899244548379E-2</v>
      </c>
      <c r="Q48" s="99">
        <f>LN(1+'Sorted Data - Stata'!S48)</f>
        <v>5.7138498931784279E-3</v>
      </c>
      <c r="R48" s="99">
        <f>'Sorted Data - Stata'!U48</f>
        <v>5.74808347996969E-3</v>
      </c>
      <c r="S48" s="99">
        <f>'Sorted Data - Stata'!V48</f>
        <v>2.9364816154666684E-3</v>
      </c>
      <c r="T48" s="99">
        <f>'Sorted Data - Stata'!W48</f>
        <v>3.5271241289920319E-3</v>
      </c>
      <c r="U48" s="99">
        <f>'Sorted Data - Stata'!X48</f>
        <v>3.9870465663593979E-3</v>
      </c>
      <c r="V48" s="99">
        <f>'Sorted Data - Stata'!Y48</f>
        <v>5.2593117467969464E-5</v>
      </c>
      <c r="W48" s="99">
        <f>'Sorted Data - Stata'!Z48</f>
        <v>2.7402623818351124E-3</v>
      </c>
      <c r="X48" s="99">
        <f>'Sorted Data - Stata'!AA48</f>
        <v>3.3085663463625625E-3</v>
      </c>
      <c r="Y48" s="99">
        <f>'Sorted Data - Stata'!AB48</f>
        <v>3.9245855620086978E-3</v>
      </c>
      <c r="Z48" s="77">
        <f>'Sorted Data - Stata'!AD48</f>
        <v>0.27368842591870801</v>
      </c>
      <c r="AA48" s="77">
        <f>'Sorted Data - Stata'!AE48</f>
        <v>0.32936899930236541</v>
      </c>
      <c r="AB48" s="77">
        <f>'Sorted Data - Stata'!AF48</f>
        <v>0.12895787636846145</v>
      </c>
      <c r="AC48" s="77">
        <f>'Sorted Data - Stata'!AG48</f>
        <v>0.14118921739539239</v>
      </c>
      <c r="AD48" s="77">
        <f>'Sorted Data - Stata'!AH48</f>
        <v>2.8207625795371633E-2</v>
      </c>
      <c r="AE48" s="77">
        <f>'Sorted Data - Stata'!AI48</f>
        <v>1.1256818753834361E-2</v>
      </c>
      <c r="AF48" s="77">
        <f>'Sorted Data - Stata'!AJ48</f>
        <v>1.7333917019163456E-2</v>
      </c>
      <c r="AM48" s="63"/>
      <c r="AN48" s="63"/>
      <c r="AO48" s="104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104"/>
      <c r="BB48" s="63"/>
      <c r="BC48" s="63"/>
    </row>
    <row r="49" spans="2:55" x14ac:dyDescent="0.25">
      <c r="B49" s="3">
        <v>37164</v>
      </c>
      <c r="C49" s="99">
        <f>LN(1+'Sorted Data - Stata'!C49)</f>
        <v>-3.8247824754781022E-2</v>
      </c>
      <c r="D49" s="99">
        <f>LN(1+'Sorted Data - Stata'!E49)</f>
        <v>4.6783975400617323E-3</v>
      </c>
      <c r="E49" s="99">
        <f>LN(1+'Sorted Data - Stata'!F49)</f>
        <v>3.7189510805380396E-3</v>
      </c>
      <c r="F49" s="99">
        <f>LN(1+'Sorted Data - Stata'!G49)</f>
        <v>1.8760683024283843E-2</v>
      </c>
      <c r="G49" s="99">
        <f>LN(1+'Sorted Data - Stata'!H49)</f>
        <v>3.4622388231582411E-3</v>
      </c>
      <c r="H49" s="99">
        <f>LN(1+'Sorted Data - Stata'!I49)</f>
        <v>3.3808491921191175E-2</v>
      </c>
      <c r="I49" s="99">
        <f>LN(1+'Sorted Data - Stata'!J49)</f>
        <v>-1.0814360387480432E-2</v>
      </c>
      <c r="J49" s="99">
        <f>LN(1+'Sorted Data - Stata'!K49)</f>
        <v>-6.9495409160208771E-2</v>
      </c>
      <c r="K49" s="99">
        <f>LN(1+'Sorted Data - Stata'!M49)</f>
        <v>1.88421226421852E-3</v>
      </c>
      <c r="L49" s="99">
        <f>LN(1+'Sorted Data - Stata'!N49)</f>
        <v>1.5115786641365979E-3</v>
      </c>
      <c r="M49" s="99">
        <f>LN(1+'Sorted Data - Stata'!O49)</f>
        <v>1.703775647302715E-2</v>
      </c>
      <c r="N49" s="99">
        <f>LN(1+'Sorted Data - Stata'!P49)</f>
        <v>-2.2294348837679106E-3</v>
      </c>
      <c r="O49" s="99">
        <f>LN(1+'Sorted Data - Stata'!Q49)</f>
        <v>3.0904394569808955E-2</v>
      </c>
      <c r="P49" s="99">
        <f>LN(1+'Sorted Data - Stata'!R49)</f>
        <v>-1.3275295966730159E-2</v>
      </c>
      <c r="Q49" s="99">
        <f>LN(1+'Sorted Data - Stata'!S49)</f>
        <v>-7.1444395533953028E-2</v>
      </c>
      <c r="R49" s="99">
        <f>'Sorted Data - Stata'!U49</f>
        <v>5.7871958844142313E-3</v>
      </c>
      <c r="S49" s="99">
        <f>'Sorted Data - Stata'!V49</f>
        <v>2.1656835180154932E-3</v>
      </c>
      <c r="T49" s="99">
        <f>'Sorted Data - Stata'!W49</f>
        <v>3.0536062396098185E-3</v>
      </c>
      <c r="U49" s="99">
        <f>'Sorted Data - Stata'!X49</f>
        <v>3.8337461550090879E-3</v>
      </c>
      <c r="V49" s="99">
        <f>'Sorted Data - Stata'!Y49</f>
        <v>4.6862919380386003E-5</v>
      </c>
      <c r="W49" s="99">
        <f>'Sorted Data - Stata'!Z49</f>
        <v>1.8532185214232832E-3</v>
      </c>
      <c r="X49" s="99">
        <f>'Sorted Data - Stata'!AA49</f>
        <v>2.8143586760123185E-3</v>
      </c>
      <c r="Y49" s="99">
        <f>'Sorted Data - Stata'!AB49</f>
        <v>3.4995984650219025E-3</v>
      </c>
      <c r="Z49" s="77">
        <f>'Sorted Data - Stata'!AD49</f>
        <v>0.27368842591870801</v>
      </c>
      <c r="AA49" s="77">
        <f>'Sorted Data - Stata'!AE49</f>
        <v>0.32936899930236541</v>
      </c>
      <c r="AB49" s="77">
        <f>'Sorted Data - Stata'!AF49</f>
        <v>0.12895787636846145</v>
      </c>
      <c r="AC49" s="77">
        <f>'Sorted Data - Stata'!AG49</f>
        <v>0.14118921739539239</v>
      </c>
      <c r="AD49" s="77">
        <f>'Sorted Data - Stata'!AH49</f>
        <v>2.8207625795371633E-2</v>
      </c>
      <c r="AE49" s="77">
        <f>'Sorted Data - Stata'!AI49</f>
        <v>1.1256818753834361E-2</v>
      </c>
      <c r="AF49" s="77">
        <f>'Sorted Data - Stata'!AJ49</f>
        <v>1.7333917019163456E-2</v>
      </c>
      <c r="AM49" s="63"/>
      <c r="AN49" s="63"/>
      <c r="AO49" s="104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104"/>
      <c r="BB49" s="63"/>
      <c r="BC49" s="63"/>
    </row>
    <row r="50" spans="2:55" x14ac:dyDescent="0.25">
      <c r="B50" s="3">
        <v>37195</v>
      </c>
      <c r="C50" s="99">
        <f>LN(1+'Sorted Data - Stata'!C50)</f>
        <v>1.5102270074831402E-2</v>
      </c>
      <c r="D50" s="99">
        <f>LN(1+'Sorted Data - Stata'!E50)</f>
        <v>1.768466569995662E-3</v>
      </c>
      <c r="E50" s="99">
        <f>LN(1+'Sorted Data - Stata'!F50)</f>
        <v>-9.9106127674333591E-3</v>
      </c>
      <c r="F50" s="99">
        <f>LN(1+'Sorted Data - Stata'!G50)</f>
        <v>-1.1384300482664747E-2</v>
      </c>
      <c r="G50" s="99">
        <f>LN(1+'Sorted Data - Stata'!H50)</f>
        <v>-2.769376287551974E-2</v>
      </c>
      <c r="H50" s="99">
        <f>LN(1+'Sorted Data - Stata'!I50)</f>
        <v>-1.1628677838485367E-2</v>
      </c>
      <c r="I50" s="99">
        <f>LN(1+'Sorted Data - Stata'!J50)</f>
        <v>-4.9773091542357848E-3</v>
      </c>
      <c r="J50" s="99">
        <f>LN(1+'Sorted Data - Stata'!K50)</f>
        <v>1.8691285492038773E-2</v>
      </c>
      <c r="K50" s="99">
        <f>LN(1+'Sorted Data - Stata'!M50)</f>
        <v>-1.8453566601402134E-3</v>
      </c>
      <c r="L50" s="99">
        <f>LN(1+'Sorted Data - Stata'!N50)</f>
        <v>-1.266681872082885E-2</v>
      </c>
      <c r="M50" s="99">
        <f>LN(1+'Sorted Data - Stata'!O50)</f>
        <v>-1.3354509680373786E-2</v>
      </c>
      <c r="N50" s="99">
        <f>LN(1+'Sorted Data - Stata'!P50)</f>
        <v>-3.3612493611941741E-2</v>
      </c>
      <c r="O50" s="99">
        <f>LN(1+'Sorted Data - Stata'!Q50)</f>
        <v>-1.5609218881396089E-2</v>
      </c>
      <c r="P50" s="99">
        <f>LN(1+'Sorted Data - Stata'!R50)</f>
        <v>-7.9610421053513385E-3</v>
      </c>
      <c r="Q50" s="99">
        <f>LN(1+'Sorted Data - Stata'!S50)</f>
        <v>1.6451372375468343E-2</v>
      </c>
      <c r="R50" s="99">
        <f>'Sorted Data - Stata'!U50</f>
        <v>5.6854688104017725E-3</v>
      </c>
      <c r="S50" s="99">
        <f>'Sorted Data - Stata'!V50</f>
        <v>1.8865514586889898E-3</v>
      </c>
      <c r="T50" s="99">
        <f>'Sorted Data - Stata'!W50</f>
        <v>2.9820591607783165E-3</v>
      </c>
      <c r="U50" s="99">
        <f>'Sorted Data - Stata'!X50</f>
        <v>3.4775029709774863E-3</v>
      </c>
      <c r="V50" s="99">
        <f>'Sorted Data - Stata'!Y50</f>
        <v>4.4264222142320619E-5</v>
      </c>
      <c r="W50" s="99">
        <f>'Sorted Data - Stata'!Z50</f>
        <v>1.7674421884250613E-3</v>
      </c>
      <c r="X50" s="99">
        <f>'Sorted Data - Stata'!AA50</f>
        <v>2.2592152231402096E-3</v>
      </c>
      <c r="Y50" s="99">
        <f>'Sorted Data - Stata'!AB50</f>
        <v>3.4870074963666564E-3</v>
      </c>
      <c r="Z50" s="77">
        <f>'Sorted Data - Stata'!AD50</f>
        <v>0.27368842591870801</v>
      </c>
      <c r="AA50" s="77">
        <f>'Sorted Data - Stata'!AE50</f>
        <v>0.32936899930236541</v>
      </c>
      <c r="AB50" s="77">
        <f>'Sorted Data - Stata'!AF50</f>
        <v>0.12895787636846145</v>
      </c>
      <c r="AC50" s="77">
        <f>'Sorted Data - Stata'!AG50</f>
        <v>0.14118921739539239</v>
      </c>
      <c r="AD50" s="77">
        <f>'Sorted Data - Stata'!AH50</f>
        <v>2.8207625795371633E-2</v>
      </c>
      <c r="AE50" s="77">
        <f>'Sorted Data - Stata'!AI50</f>
        <v>1.1256818753834361E-2</v>
      </c>
      <c r="AF50" s="77">
        <f>'Sorted Data - Stata'!AJ50</f>
        <v>1.7333917019163456E-2</v>
      </c>
      <c r="AM50" s="63"/>
      <c r="AN50" s="63"/>
      <c r="AO50" s="104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104"/>
      <c r="BB50" s="63"/>
      <c r="BC50" s="63"/>
    </row>
    <row r="51" spans="2:55" x14ac:dyDescent="0.25">
      <c r="B51" s="3">
        <v>37225</v>
      </c>
      <c r="C51" s="99">
        <f>LN(1+'Sorted Data - Stata'!C51)</f>
        <v>1.1344411642525797E-2</v>
      </c>
      <c r="D51" s="99">
        <f>LN(1+'Sorted Data - Stata'!E51)</f>
        <v>3.9648494923853446E-3</v>
      </c>
      <c r="E51" s="99">
        <f>LN(1+'Sorted Data - Stata'!F51)</f>
        <v>-5.375033723368862E-4</v>
      </c>
      <c r="F51" s="99">
        <f>LN(1+'Sorted Data - Stata'!G51)</f>
        <v>-1.7401921771711033E-2</v>
      </c>
      <c r="G51" s="99">
        <f>LN(1+'Sorted Data - Stata'!H51)</f>
        <v>2.7476148259820412E-3</v>
      </c>
      <c r="H51" s="99">
        <f>LN(1+'Sorted Data - Stata'!I51)</f>
        <v>1.3274338232390332E-3</v>
      </c>
      <c r="I51" s="99">
        <f>LN(1+'Sorted Data - Stata'!J51)</f>
        <v>1.6689075044442475E-2</v>
      </c>
      <c r="J51" s="99">
        <f>LN(1+'Sorted Data - Stata'!K51)</f>
        <v>4.6579224744129469E-2</v>
      </c>
      <c r="K51" s="99">
        <f>LN(1+'Sorted Data - Stata'!M51)</f>
        <v>1.8093954199958052E-4</v>
      </c>
      <c r="L51" s="99">
        <f>LN(1+'Sorted Data - Stata'!N51)</f>
        <v>-3.2379673974298E-3</v>
      </c>
      <c r="M51" s="99">
        <f>LN(1+'Sorted Data - Stata'!O51)</f>
        <v>-1.964337097766641E-2</v>
      </c>
      <c r="N51" s="99">
        <f>LN(1+'Sorted Data - Stata'!P51)</f>
        <v>-2.8937447603724293E-3</v>
      </c>
      <c r="O51" s="99">
        <f>LN(1+'Sorted Data - Stata'!Q51)</f>
        <v>-2.586139879549271E-3</v>
      </c>
      <c r="P51" s="99">
        <f>LN(1+'Sorted Data - Stata'!R51)</f>
        <v>1.3321459269148465E-2</v>
      </c>
      <c r="Q51" s="99">
        <f>LN(1+'Sorted Data - Stata'!S51)</f>
        <v>4.4485920038626482E-2</v>
      </c>
      <c r="R51" s="99">
        <f>'Sorted Data - Stata'!U51</f>
        <v>5.6932979895953917E-3</v>
      </c>
      <c r="S51" s="99">
        <f>'Sorted Data - Stata'!V51</f>
        <v>1.7487076932045653E-3</v>
      </c>
      <c r="T51" s="99">
        <f>'Sorted Data - Stata'!W51</f>
        <v>2.808807784598466E-3</v>
      </c>
      <c r="U51" s="99">
        <f>'Sorted Data - Stata'!X51</f>
        <v>3.2948398539018875E-3</v>
      </c>
      <c r="V51" s="99">
        <f>'Sorted Data - Stata'!Y51</f>
        <v>6.6542307930905764E-5</v>
      </c>
      <c r="W51" s="99">
        <f>'Sorted Data - Stata'!Z51</f>
        <v>1.7361014266119579E-3</v>
      </c>
      <c r="X51" s="99">
        <f>'Sorted Data - Stata'!AA51</f>
        <v>1.9348352304606742E-3</v>
      </c>
      <c r="Y51" s="99">
        <f>'Sorted Data - Stata'!AB51</f>
        <v>3.4870074963666564E-3</v>
      </c>
      <c r="Z51" s="77">
        <f>'Sorted Data - Stata'!AD51</f>
        <v>0.27368842591870801</v>
      </c>
      <c r="AA51" s="77">
        <f>'Sorted Data - Stata'!AE51</f>
        <v>0.32936899930236541</v>
      </c>
      <c r="AB51" s="77">
        <f>'Sorted Data - Stata'!AF51</f>
        <v>0.12895787636846145</v>
      </c>
      <c r="AC51" s="77">
        <f>'Sorted Data - Stata'!AG51</f>
        <v>0.14118921739539239</v>
      </c>
      <c r="AD51" s="77">
        <f>'Sorted Data - Stata'!AH51</f>
        <v>2.8207625795371633E-2</v>
      </c>
      <c r="AE51" s="77">
        <f>'Sorted Data - Stata'!AI51</f>
        <v>1.1256818753834361E-2</v>
      </c>
      <c r="AF51" s="77">
        <f>'Sorted Data - Stata'!AJ51</f>
        <v>1.7333917019163456E-2</v>
      </c>
      <c r="AM51" s="63"/>
      <c r="AN51" s="63"/>
      <c r="AO51" s="104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104"/>
      <c r="BB51" s="63"/>
      <c r="BC51" s="63"/>
    </row>
    <row r="52" spans="2:55" x14ac:dyDescent="0.25">
      <c r="B52" s="3">
        <v>37256</v>
      </c>
      <c r="C52" s="99">
        <f>LN(1+'Sorted Data - Stata'!C52)</f>
        <v>-9.4945318071736166E-3</v>
      </c>
      <c r="D52" s="99">
        <f>LN(1+'Sorted Data - Stata'!E52)</f>
        <v>4.7304677204937119E-3</v>
      </c>
      <c r="E52" s="99">
        <f>LN(1+'Sorted Data - Stata'!F52)</f>
        <v>-2.8799338738674726E-3</v>
      </c>
      <c r="F52" s="99">
        <f>LN(1+'Sorted Data - Stata'!G52)</f>
        <v>2.6105666157465394E-2</v>
      </c>
      <c r="G52" s="99">
        <f>LN(1+'Sorted Data - Stata'!H52)</f>
        <v>-6.8711238763700749E-2</v>
      </c>
      <c r="H52" s="99">
        <f>LN(1+'Sorted Data - Stata'!I52)</f>
        <v>-1.4755689645872242E-2</v>
      </c>
      <c r="I52" s="99">
        <f>LN(1+'Sorted Data - Stata'!J52)</f>
        <v>-2.7122720443715155E-3</v>
      </c>
      <c r="J52" s="99">
        <f>LN(1+'Sorted Data - Stata'!K52)</f>
        <v>-1.1361676186844036E-2</v>
      </c>
      <c r="K52" s="99">
        <f>LN(1+'Sorted Data - Stata'!M52)</f>
        <v>8.0364663345322681E-4</v>
      </c>
      <c r="L52" s="99">
        <f>LN(1+'Sorted Data - Stata'!N52)</f>
        <v>-5.7688093922337496E-3</v>
      </c>
      <c r="M52" s="99">
        <f>LN(1+'Sorted Data - Stata'!O52)</f>
        <v>2.3773968478554303E-2</v>
      </c>
      <c r="N52" s="99">
        <f>LN(1+'Sorted Data - Stata'!P52)</f>
        <v>-7.4756039966845378E-2</v>
      </c>
      <c r="O52" s="99">
        <f>LN(1+'Sorted Data - Stata'!Q52)</f>
        <v>-1.8772807991774637E-2</v>
      </c>
      <c r="P52" s="99">
        <f>LN(1+'Sorted Data - Stata'!R52)</f>
        <v>-6.4807567656819127E-3</v>
      </c>
      <c r="Q52" s="99">
        <f>LN(1+'Sorted Data - Stata'!S52)</f>
        <v>-1.3587898756869839E-2</v>
      </c>
      <c r="R52" s="99">
        <f>'Sorted Data - Stata'!U52</f>
        <v>5.3167389786501484E-3</v>
      </c>
      <c r="S52" s="99">
        <f>'Sorted Data - Stata'!V52</f>
        <v>1.5482068666141657E-3</v>
      </c>
      <c r="T52" s="99">
        <f>'Sorted Data - Stata'!W52</f>
        <v>2.7335263083605454E-3</v>
      </c>
      <c r="U52" s="99">
        <f>'Sorted Data - Stata'!X52</f>
        <v>3.3924876824658057E-3</v>
      </c>
      <c r="V52" s="99">
        <f>'Sorted Data - Stata'!Y52</f>
        <v>5.5191576645130525E-5</v>
      </c>
      <c r="W52" s="99">
        <f>'Sorted Data - Stata'!Z52</f>
        <v>1.4781977100077892E-3</v>
      </c>
      <c r="X52" s="99">
        <f>'Sorted Data - Stata'!AA52</f>
        <v>1.7660772833825167E-3</v>
      </c>
      <c r="Y52" s="99">
        <f>'Sorted Data - Stata'!AB52</f>
        <v>3.3993037034898421E-3</v>
      </c>
      <c r="Z52" s="77">
        <f>'Sorted Data - Stata'!AD52</f>
        <v>0.27368842591870801</v>
      </c>
      <c r="AA52" s="77">
        <f>'Sorted Data - Stata'!AE52</f>
        <v>0.32936899930236541</v>
      </c>
      <c r="AB52" s="77">
        <f>'Sorted Data - Stata'!AF52</f>
        <v>0.12895787636846145</v>
      </c>
      <c r="AC52" s="77">
        <f>'Sorted Data - Stata'!AG52</f>
        <v>0.14118921739539239</v>
      </c>
      <c r="AD52" s="77">
        <f>'Sorted Data - Stata'!AH52</f>
        <v>2.8207625795371633E-2</v>
      </c>
      <c r="AE52" s="77">
        <f>'Sorted Data - Stata'!AI52</f>
        <v>1.1256818753834361E-2</v>
      </c>
      <c r="AF52" s="77">
        <f>'Sorted Data - Stata'!AJ52</f>
        <v>1.7333917019163456E-2</v>
      </c>
      <c r="AM52" s="63"/>
      <c r="AN52" s="63"/>
      <c r="AO52" s="104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104"/>
      <c r="BB52" s="63"/>
      <c r="BC52" s="63"/>
    </row>
    <row r="53" spans="2:55" x14ac:dyDescent="0.25">
      <c r="B53" s="3">
        <v>37287</v>
      </c>
      <c r="C53" s="99">
        <f>LN(1+'Sorted Data - Stata'!C53)</f>
        <v>-1.601617840061233E-2</v>
      </c>
      <c r="D53" s="99">
        <f>LN(1+'Sorted Data - Stata'!E53)</f>
        <v>1.7813878113594389E-2</v>
      </c>
      <c r="E53" s="99">
        <f>LN(1+'Sorted Data - Stata'!F53)</f>
        <v>-1.8605070089262828E-2</v>
      </c>
      <c r="F53" s="99">
        <f>LN(1+'Sorted Data - Stata'!G53)</f>
        <v>-1.4678312126732792E-2</v>
      </c>
      <c r="G53" s="99">
        <f>LN(1+'Sorted Data - Stata'!H53)</f>
        <v>5.9782546668045227E-3</v>
      </c>
      <c r="H53" s="99">
        <f>LN(1+'Sorted Data - Stata'!I53)</f>
        <v>-6.3024236522891417E-3</v>
      </c>
      <c r="I53" s="99">
        <f>LN(1+'Sorted Data - Stata'!J53)</f>
        <v>1.0770333374133982E-2</v>
      </c>
      <c r="J53" s="99">
        <f>LN(1+'Sorted Data - Stata'!K53)</f>
        <v>-1.6817759173337486E-3</v>
      </c>
      <c r="K53" s="99">
        <f>LN(1+'Sorted Data - Stata'!M53)</f>
        <v>1.4110758266628406E-2</v>
      </c>
      <c r="L53" s="99">
        <f>LN(1+'Sorted Data - Stata'!N53)</f>
        <v>-2.1233069378802094E-2</v>
      </c>
      <c r="M53" s="99">
        <f>LN(1+'Sorted Data - Stata'!O53)</f>
        <v>-1.6626310484242277E-2</v>
      </c>
      <c r="N53" s="99">
        <f>LN(1+'Sorted Data - Stata'!P53)</f>
        <v>7.3463316055550113E-4</v>
      </c>
      <c r="O53" s="99">
        <f>LN(1+'Sorted Data - Stata'!Q53)</f>
        <v>-1.0166989685706774E-2</v>
      </c>
      <c r="P53" s="99">
        <f>LN(1+'Sorted Data - Stata'!R53)</f>
        <v>7.2577389757719117E-3</v>
      </c>
      <c r="Q53" s="99">
        <f>LN(1+'Sorted Data - Stata'!S53)</f>
        <v>-3.5977661424545612E-3</v>
      </c>
      <c r="R53" s="99">
        <f>'Sorted Data - Stata'!U53</f>
        <v>5.3874620588785227E-3</v>
      </c>
      <c r="S53" s="99">
        <f>'Sorted Data - Stata'!V53</f>
        <v>1.5266984261377292E-3</v>
      </c>
      <c r="T53" s="99">
        <f>'Sorted Data - Stata'!W53</f>
        <v>2.7507091846308285E-3</v>
      </c>
      <c r="U53" s="99">
        <f>'Sorted Data - Stata'!X53</f>
        <v>3.3002487243112277E-3</v>
      </c>
      <c r="V53" s="99">
        <f>'Sorted Data - Stata'!Y53</f>
        <v>4.8945155228130588E-5</v>
      </c>
      <c r="W53" s="99">
        <f>'Sorted Data - Stata'!Z53</f>
        <v>1.3346015672186518E-3</v>
      </c>
      <c r="X53" s="99">
        <f>'Sorted Data - Stata'!AA53</f>
        <v>1.7183908436992912E-3</v>
      </c>
      <c r="Y53" s="99">
        <f>'Sorted Data - Stata'!AB53</f>
        <v>3.4118265135278936E-3</v>
      </c>
      <c r="Z53" s="77">
        <f>'Sorted Data - Stata'!AD53</f>
        <v>0.25064494325410386</v>
      </c>
      <c r="AA53" s="77">
        <f>'Sorted Data - Stata'!AE53</f>
        <v>0.38078570616975166</v>
      </c>
      <c r="AB53" s="77">
        <f>'Sorted Data - Stata'!AF53</f>
        <v>0.10512645350646813</v>
      </c>
      <c r="AC53" s="77">
        <f>'Sorted Data - Stata'!AG53</f>
        <v>8.8261943291441103E-2</v>
      </c>
      <c r="AD53" s="77">
        <f>'Sorted Data - Stata'!AH53</f>
        <v>2.3528814076044961E-2</v>
      </c>
      <c r="AE53" s="77">
        <f>'Sorted Data - Stata'!AI53</f>
        <v>5.4465288914334747E-2</v>
      </c>
      <c r="AF53" s="77">
        <f>'Sorted Data - Stata'!AJ53</f>
        <v>8.9700199879778359E-3</v>
      </c>
      <c r="AM53" s="63"/>
      <c r="AN53" s="63"/>
      <c r="AO53" s="104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104"/>
      <c r="BB53" s="63"/>
      <c r="BC53" s="63"/>
    </row>
    <row r="54" spans="2:55" x14ac:dyDescent="0.25">
      <c r="B54" s="3">
        <v>37315</v>
      </c>
      <c r="C54" s="99">
        <f>LN(1+'Sorted Data - Stata'!C54)</f>
        <v>-2.3732086452402511E-2</v>
      </c>
      <c r="D54" s="99">
        <f>LN(1+'Sorted Data - Stata'!E54)</f>
        <v>-2.7308560380494427E-2</v>
      </c>
      <c r="E54" s="99">
        <f>LN(1+'Sorted Data - Stata'!F54)</f>
        <v>-1.4631676752170079E-2</v>
      </c>
      <c r="F54" s="99">
        <f>LN(1+'Sorted Data - Stata'!G54)</f>
        <v>-2.107741903027386E-2</v>
      </c>
      <c r="G54" s="99">
        <f>LN(1+'Sorted Data - Stata'!H54)</f>
        <v>-2.2883002464362472E-2</v>
      </c>
      <c r="H54" s="99">
        <f>LN(1+'Sorted Data - Stata'!I54)</f>
        <v>-1.7041554056944148E-2</v>
      </c>
      <c r="I54" s="99">
        <f>LN(1+'Sorted Data - Stata'!J54)</f>
        <v>-3.3242387587322134E-2</v>
      </c>
      <c r="J54" s="99">
        <f>LN(1+'Sorted Data - Stata'!K54)</f>
        <v>-2.280712243736034E-4</v>
      </c>
      <c r="K54" s="99">
        <f>LN(1+'Sorted Data - Stata'!M54)</f>
        <v>-3.1278028456821649E-2</v>
      </c>
      <c r="L54" s="99">
        <f>LN(1+'Sorted Data - Stata'!N54)</f>
        <v>-1.7303519911838986E-2</v>
      </c>
      <c r="M54" s="99">
        <f>LN(1+'Sorted Data - Stata'!O54)</f>
        <v>-2.3204340723799465E-2</v>
      </c>
      <c r="N54" s="99">
        <f>LN(1+'Sorted Data - Stata'!P54)</f>
        <v>-2.835979203487983E-2</v>
      </c>
      <c r="O54" s="99">
        <f>LN(1+'Sorted Data - Stata'!Q54)</f>
        <v>-2.1167077143896561E-2</v>
      </c>
      <c r="P54" s="99">
        <f>LN(1+'Sorted Data - Stata'!R54)</f>
        <v>-3.7036157831750335E-2</v>
      </c>
      <c r="Q54" s="99">
        <f>LN(1+'Sorted Data - Stata'!S54)</f>
        <v>-2.1993800210790195E-3</v>
      </c>
      <c r="R54" s="99">
        <f>'Sorted Data - Stata'!U54</f>
        <v>5.3796066408242638E-3</v>
      </c>
      <c r="S54" s="99">
        <f>'Sorted Data - Stata'!V54</f>
        <v>1.5451345433195041E-3</v>
      </c>
      <c r="T54" s="99">
        <f>'Sorted Data - Stata'!W54</f>
        <v>2.742825678807348E-3</v>
      </c>
      <c r="U54" s="99">
        <f>'Sorted Data - Stata'!X54</f>
        <v>3.2979823421719345E-3</v>
      </c>
      <c r="V54" s="99">
        <f>'Sorted Data - Stata'!Y54</f>
        <v>9.2661095312251973E-5</v>
      </c>
      <c r="W54" s="99">
        <f>'Sorted Data - Stata'!Z54</f>
        <v>1.4098495769900854E-3</v>
      </c>
      <c r="X54" s="99">
        <f>'Sorted Data - Stata'!AA54</f>
        <v>1.7183908436992912E-3</v>
      </c>
      <c r="Y54" s="99">
        <f>'Sorted Data - Stata'!AB54</f>
        <v>3.3993037034898421E-3</v>
      </c>
      <c r="Z54" s="77">
        <f>'Sorted Data - Stata'!AD54</f>
        <v>0.25064494325410386</v>
      </c>
      <c r="AA54" s="77">
        <f>'Sorted Data - Stata'!AE54</f>
        <v>0.38078570616975166</v>
      </c>
      <c r="AB54" s="77">
        <f>'Sorted Data - Stata'!AF54</f>
        <v>0.10512645350646813</v>
      </c>
      <c r="AC54" s="77">
        <f>'Sorted Data - Stata'!AG54</f>
        <v>8.8261943291441103E-2</v>
      </c>
      <c r="AD54" s="77">
        <f>'Sorted Data - Stata'!AH54</f>
        <v>2.3528814076044961E-2</v>
      </c>
      <c r="AE54" s="77">
        <f>'Sorted Data - Stata'!AI54</f>
        <v>5.4465288914334747E-2</v>
      </c>
      <c r="AF54" s="77">
        <f>'Sorted Data - Stata'!AJ54</f>
        <v>8.9700199879778359E-3</v>
      </c>
      <c r="AM54" s="63"/>
      <c r="AN54" s="63"/>
      <c r="AO54" s="104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104"/>
      <c r="BB54" s="63"/>
      <c r="BC54" s="63"/>
    </row>
    <row r="55" spans="2:55" x14ac:dyDescent="0.25">
      <c r="B55" s="3">
        <v>37346</v>
      </c>
      <c r="C55" s="99">
        <f>LN(1+'Sorted Data - Stata'!C55)</f>
        <v>2.7890658403334602E-3</v>
      </c>
      <c r="D55" s="99">
        <f>LN(1+'Sorted Data - Stata'!E55)</f>
        <v>-4.0516727642577795E-3</v>
      </c>
      <c r="E55" s="99">
        <f>LN(1+'Sorted Data - Stata'!F55)</f>
        <v>-7.7809914314680732E-4</v>
      </c>
      <c r="F55" s="99">
        <f>LN(1+'Sorted Data - Stata'!G55)</f>
        <v>2.1437086415120286E-3</v>
      </c>
      <c r="G55" s="99">
        <f>LN(1+'Sorted Data - Stata'!H55)</f>
        <v>6.0064571217959201E-4</v>
      </c>
      <c r="H55" s="99">
        <f>LN(1+'Sorted Data - Stata'!I55)</f>
        <v>7.4368215829599222E-3</v>
      </c>
      <c r="I55" s="99">
        <f>LN(1+'Sorted Data - Stata'!J55)</f>
        <v>3.0657974469394721E-4</v>
      </c>
      <c r="J55" s="99">
        <f>LN(1+'Sorted Data - Stata'!K55)</f>
        <v>2.2829541134656805E-2</v>
      </c>
      <c r="K55" s="99">
        <f>LN(1+'Sorted Data - Stata'!M55)</f>
        <v>-7.9031802942501062E-3</v>
      </c>
      <c r="L55" s="99">
        <f>LN(1+'Sorted Data - Stata'!N55)</f>
        <v>-3.4131833051071702E-3</v>
      </c>
      <c r="M55" s="99">
        <f>LN(1+'Sorted Data - Stata'!O55)</f>
        <v>7.1223785961107414E-5</v>
      </c>
      <c r="N55" s="99">
        <f>LN(1+'Sorted Data - Stata'!P55)</f>
        <v>-4.6966415351440294E-3</v>
      </c>
      <c r="O55" s="99">
        <f>LN(1+'Sorted Data - Stata'!Q55)</f>
        <v>3.4942631812038272E-3</v>
      </c>
      <c r="P55" s="99">
        <f>LN(1+'Sorted Data - Stata'!R55)</f>
        <v>-3.353926573939142E-3</v>
      </c>
      <c r="Q55" s="99">
        <f>LN(1+'Sorted Data - Stata'!S55)</f>
        <v>2.0898629865487579E-2</v>
      </c>
      <c r="R55" s="99">
        <f>'Sorted Data - Stata'!U55</f>
        <v>5.4110242629969996E-3</v>
      </c>
      <c r="S55" s="99">
        <f>'Sorted Data - Stata'!V55</f>
        <v>1.5523031364155226E-3</v>
      </c>
      <c r="T55" s="99">
        <f>'Sorted Data - Stata'!W55</f>
        <v>2.7577835453318489E-3</v>
      </c>
      <c r="U55" s="99">
        <f>'Sorted Data - Stata'!X55</f>
        <v>3.2898164700365662E-3</v>
      </c>
      <c r="V55" s="99">
        <f>'Sorted Data - Stata'!Y55</f>
        <v>6.97648911702764E-5</v>
      </c>
      <c r="W55" s="99">
        <f>'Sorted Data - Stata'!Z55</f>
        <v>1.2497077187358929E-3</v>
      </c>
      <c r="X55" s="99">
        <f>'Sorted Data - Stata'!AA55</f>
        <v>1.7892288611083274E-3</v>
      </c>
      <c r="Y55" s="99">
        <f>'Sorted Data - Stata'!AB55</f>
        <v>3.5371204718646077E-3</v>
      </c>
      <c r="Z55" s="77">
        <f>'Sorted Data - Stata'!AD55</f>
        <v>0.25064494325410386</v>
      </c>
      <c r="AA55" s="77">
        <f>'Sorted Data - Stata'!AE55</f>
        <v>0.38078570616975166</v>
      </c>
      <c r="AB55" s="77">
        <f>'Sorted Data - Stata'!AF55</f>
        <v>0.10512645350646813</v>
      </c>
      <c r="AC55" s="77">
        <f>'Sorted Data - Stata'!AG55</f>
        <v>8.8261943291441103E-2</v>
      </c>
      <c r="AD55" s="77">
        <f>'Sorted Data - Stata'!AH55</f>
        <v>2.3528814076044961E-2</v>
      </c>
      <c r="AE55" s="77">
        <f>'Sorted Data - Stata'!AI55</f>
        <v>5.4465288914334747E-2</v>
      </c>
      <c r="AF55" s="77">
        <f>'Sorted Data - Stata'!AJ55</f>
        <v>8.9700199879778359E-3</v>
      </c>
      <c r="AM55" s="63"/>
      <c r="AN55" s="63"/>
      <c r="AO55" s="104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104"/>
      <c r="BB55" s="63"/>
      <c r="BC55" s="63"/>
    </row>
    <row r="56" spans="2:55" x14ac:dyDescent="0.25">
      <c r="B56" s="3">
        <v>37376</v>
      </c>
      <c r="C56" s="99">
        <f>LN(1+'Sorted Data - Stata'!C56)</f>
        <v>-4.0009491690490673E-2</v>
      </c>
      <c r="D56" s="99">
        <f>LN(1+'Sorted Data - Stata'!E56)</f>
        <v>-4.9755278148716844E-2</v>
      </c>
      <c r="E56" s="99">
        <f>LN(1+'Sorted Data - Stata'!F56)</f>
        <v>-1.7022411405545924E-2</v>
      </c>
      <c r="F56" s="99">
        <f>LN(1+'Sorted Data - Stata'!G56)</f>
        <v>-2.7254681593323473E-2</v>
      </c>
      <c r="G56" s="99">
        <f>LN(1+'Sorted Data - Stata'!H56)</f>
        <v>-1.8912233451925019E-2</v>
      </c>
      <c r="H56" s="99">
        <f>LN(1+'Sorted Data - Stata'!I56)</f>
        <v>-1.1003186524169109E-2</v>
      </c>
      <c r="I56" s="99">
        <f>LN(1+'Sorted Data - Stata'!J56)</f>
        <v>-3.4094940934971903E-2</v>
      </c>
      <c r="J56" s="99">
        <f>LN(1+'Sorted Data - Stata'!K56)</f>
        <v>-3.9775478863959109E-2</v>
      </c>
      <c r="K56" s="99">
        <f>LN(1+'Sorted Data - Stata'!M56)</f>
        <v>-5.3812782362595901E-2</v>
      </c>
      <c r="L56" s="99">
        <f>LN(1+'Sorted Data - Stata'!N56)</f>
        <v>-1.9717409305355135E-2</v>
      </c>
      <c r="M56" s="99">
        <f>LN(1+'Sorted Data - Stata'!O56)</f>
        <v>-2.9429713259437267E-2</v>
      </c>
      <c r="N56" s="99">
        <f>LN(1+'Sorted Data - Stata'!P56)</f>
        <v>-2.4369955817976928E-2</v>
      </c>
      <c r="O56" s="99">
        <f>LN(1+'Sorted Data - Stata'!Q56)</f>
        <v>-1.5214145896201018E-2</v>
      </c>
      <c r="P56" s="99">
        <f>LN(1+'Sorted Data - Stata'!R56)</f>
        <v>-3.7842671451278294E-2</v>
      </c>
      <c r="Q56" s="99">
        <f>LN(1+'Sorted Data - Stata'!S56)</f>
        <v>-4.172043760646086E-2</v>
      </c>
      <c r="R56" s="99">
        <f>'Sorted Data - Stata'!U56</f>
        <v>5.4345803945961002E-3</v>
      </c>
      <c r="S56" s="99">
        <f>'Sorted Data - Stata'!V56</f>
        <v>1.5205522240770986E-3</v>
      </c>
      <c r="T56" s="99">
        <f>'Sorted Data - Stata'!W56</f>
        <v>2.7335263083605454E-3</v>
      </c>
      <c r="U56" s="99">
        <f>'Sorted Data - Stata'!X56</f>
        <v>3.310912823329959E-3</v>
      </c>
      <c r="V56" s="99">
        <f>'Sorted Data - Stata'!Y56</f>
        <v>5.4150536212160816E-5</v>
      </c>
      <c r="W56" s="99">
        <f>'Sorted Data - Stata'!Z56</f>
        <v>1.2579269787644787E-3</v>
      </c>
      <c r="X56" s="99">
        <f>'Sorted Data - Stata'!AA56</f>
        <v>1.9171550955763283E-3</v>
      </c>
      <c r="Y56" s="99">
        <f>'Sorted Data - Stata'!AB56</f>
        <v>3.5497045265502347E-3</v>
      </c>
      <c r="Z56" s="77">
        <f>'Sorted Data - Stata'!AD56</f>
        <v>0.25064494325410386</v>
      </c>
      <c r="AA56" s="77">
        <f>'Sorted Data - Stata'!AE56</f>
        <v>0.38078570616975166</v>
      </c>
      <c r="AB56" s="77">
        <f>'Sorted Data - Stata'!AF56</f>
        <v>0.10512645350646813</v>
      </c>
      <c r="AC56" s="77">
        <f>'Sorted Data - Stata'!AG56</f>
        <v>8.8261943291441103E-2</v>
      </c>
      <c r="AD56" s="77">
        <f>'Sorted Data - Stata'!AH56</f>
        <v>2.3528814076044961E-2</v>
      </c>
      <c r="AE56" s="77">
        <f>'Sorted Data - Stata'!AI56</f>
        <v>5.4465288914334747E-2</v>
      </c>
      <c r="AF56" s="77">
        <f>'Sorted Data - Stata'!AJ56</f>
        <v>8.9700199879778359E-3</v>
      </c>
      <c r="AM56" s="63"/>
      <c r="AN56" s="63"/>
      <c r="AO56" s="104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104"/>
      <c r="BB56" s="63"/>
      <c r="BC56" s="63"/>
    </row>
    <row r="57" spans="2:55" x14ac:dyDescent="0.25">
      <c r="B57" s="3">
        <v>37407</v>
      </c>
      <c r="C57" s="99">
        <f>LN(1+'Sorted Data - Stata'!C57)</f>
        <v>-3.4394329383705874E-2</v>
      </c>
      <c r="D57" s="99">
        <f>LN(1+'Sorted Data - Stata'!E57)</f>
        <v>-5.3877726728240823E-2</v>
      </c>
      <c r="E57" s="99">
        <f>LN(1+'Sorted Data - Stata'!F57)</f>
        <v>-1.7478331357744074E-2</v>
      </c>
      <c r="F57" s="99">
        <f>LN(1+'Sorted Data - Stata'!G57)</f>
        <v>-5.5982107998989061E-2</v>
      </c>
      <c r="G57" s="99">
        <f>LN(1+'Sorted Data - Stata'!H57)</f>
        <v>-1.8372652904863864E-2</v>
      </c>
      <c r="H57" s="99">
        <f>LN(1+'Sorted Data - Stata'!I57)</f>
        <v>-1.9120967283705981E-2</v>
      </c>
      <c r="I57" s="99">
        <f>LN(1+'Sorted Data - Stata'!J57)</f>
        <v>-3.153687674457565E-2</v>
      </c>
      <c r="J57" s="99">
        <f>LN(1+'Sorted Data - Stata'!K57)</f>
        <v>4.0867044611308677E-4</v>
      </c>
      <c r="K57" s="99">
        <f>LN(1+'Sorted Data - Stata'!M57)</f>
        <v>-5.8010675573872059E-2</v>
      </c>
      <c r="L57" s="99">
        <f>LN(1+'Sorted Data - Stata'!N57)</f>
        <v>-2.0223281178151468E-2</v>
      </c>
      <c r="M57" s="99">
        <f>LN(1+'Sorted Data - Stata'!O57)</f>
        <v>-5.822315139014831E-2</v>
      </c>
      <c r="N57" s="99">
        <f>LN(1+'Sorted Data - Stata'!P57)</f>
        <v>-2.3867622203431353E-2</v>
      </c>
      <c r="O57" s="99">
        <f>LN(1+'Sorted Data - Stata'!Q57)</f>
        <v>-2.338196731555274E-2</v>
      </c>
      <c r="P57" s="99">
        <f>LN(1+'Sorted Data - Stata'!R57)</f>
        <v>-3.5166631764664578E-2</v>
      </c>
      <c r="Q57" s="99">
        <f>LN(1+'Sorted Data - Stata'!S57)</f>
        <v>-1.4705355261370287E-3</v>
      </c>
      <c r="R57" s="99">
        <f>'Sorted Data - Stata'!U57</f>
        <v>5.4188769814262905E-3</v>
      </c>
      <c r="S57" s="99">
        <f>'Sorted Data - Stata'!V57</f>
        <v>1.5236253769701502E-3</v>
      </c>
      <c r="T57" s="99">
        <f>'Sorted Data - Stata'!W57</f>
        <v>2.7788012641261073E-3</v>
      </c>
      <c r="U57" s="99">
        <f>'Sorted Data - Stata'!X57</f>
        <v>3.3340127558512123E-3</v>
      </c>
      <c r="V57" s="99">
        <f>'Sorted Data - Stata'!Y57</f>
        <v>4.6862919380386003E-5</v>
      </c>
      <c r="W57" s="99">
        <f>'Sorted Data - Stata'!Z57</f>
        <v>9.7255584133226769E-4</v>
      </c>
      <c r="X57" s="99">
        <f>'Sorted Data - Stata'!AA57</f>
        <v>2.1263471279280299E-3</v>
      </c>
      <c r="Y57" s="99">
        <f>'Sorted Data - Stata'!AB57</f>
        <v>3.8497644139487974E-3</v>
      </c>
      <c r="Z57" s="77">
        <f>'Sorted Data - Stata'!AD57</f>
        <v>0.25064494325410386</v>
      </c>
      <c r="AA57" s="77">
        <f>'Sorted Data - Stata'!AE57</f>
        <v>0.38078570616975166</v>
      </c>
      <c r="AB57" s="77">
        <f>'Sorted Data - Stata'!AF57</f>
        <v>0.10512645350646813</v>
      </c>
      <c r="AC57" s="77">
        <f>'Sorted Data - Stata'!AG57</f>
        <v>8.8261943291441103E-2</v>
      </c>
      <c r="AD57" s="77">
        <f>'Sorted Data - Stata'!AH57</f>
        <v>2.3528814076044961E-2</v>
      </c>
      <c r="AE57" s="77">
        <f>'Sorted Data - Stata'!AI57</f>
        <v>5.4465288914334747E-2</v>
      </c>
      <c r="AF57" s="77">
        <f>'Sorted Data - Stata'!AJ57</f>
        <v>8.9700199879778359E-3</v>
      </c>
      <c r="AM57" s="63"/>
      <c r="AN57" s="63"/>
      <c r="AO57" s="104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104"/>
      <c r="BB57" s="63"/>
      <c r="BC57" s="63"/>
    </row>
    <row r="58" spans="2:55" x14ac:dyDescent="0.25">
      <c r="B58" s="3">
        <v>37437</v>
      </c>
      <c r="C58" s="99">
        <f>LN(1+'Sorted Data - Stata'!C58)</f>
        <v>-6.1285457757642811E-2</v>
      </c>
      <c r="D58" s="99">
        <f>LN(1+'Sorted Data - Stata'!E58)</f>
        <v>-6.133830199724298E-2</v>
      </c>
      <c r="E58" s="99">
        <f>LN(1+'Sorted Data - Stata'!F58)</f>
        <v>-2.2182049708736342E-3</v>
      </c>
      <c r="F58" s="99">
        <f>LN(1+'Sorted Data - Stata'!G58)</f>
        <v>-9.6137930824608687E-3</v>
      </c>
      <c r="G58" s="99">
        <f>LN(1+'Sorted Data - Stata'!H58)</f>
        <v>-2.3171806904877142E-2</v>
      </c>
      <c r="H58" s="99">
        <f>LN(1+'Sorted Data - Stata'!I58)</f>
        <v>-8.6323549291039102E-3</v>
      </c>
      <c r="I58" s="99">
        <f>LN(1+'Sorted Data - Stata'!J58)</f>
        <v>-4.7494215918339563E-2</v>
      </c>
      <c r="J58" s="99">
        <f>LN(1+'Sorted Data - Stata'!K58)</f>
        <v>-7.0128567542416087E-2</v>
      </c>
      <c r="K58" s="99">
        <f>LN(1+'Sorted Data - Stata'!M58)</f>
        <v>-6.5482235098130545E-2</v>
      </c>
      <c r="L58" s="99">
        <f>LN(1+'Sorted Data - Stata'!N58)</f>
        <v>-4.8602985119836784E-3</v>
      </c>
      <c r="M58" s="99">
        <f>LN(1+'Sorted Data - Stata'!O58)</f>
        <v>-1.1714006532131418E-2</v>
      </c>
      <c r="N58" s="99">
        <f>LN(1+'Sorted Data - Stata'!P58)</f>
        <v>-2.8684663921460886E-2</v>
      </c>
      <c r="O58" s="99">
        <f>LN(1+'Sorted Data - Stata'!Q58)</f>
        <v>-1.3122934462420572E-2</v>
      </c>
      <c r="P58" s="99">
        <f>LN(1+'Sorted Data - Stata'!R58)</f>
        <v>-5.0945517750722785E-2</v>
      </c>
      <c r="Q58" s="99">
        <f>LN(1+'Sorted Data - Stata'!S58)</f>
        <v>-7.1806622434864922E-2</v>
      </c>
      <c r="R58" s="99">
        <f>'Sorted Data - Stata'!U58</f>
        <v>5.6776389607060551E-3</v>
      </c>
      <c r="S58" s="99">
        <f>'Sorted Data - Stata'!V58</f>
        <v>1.5195278167281501E-3</v>
      </c>
      <c r="T58" s="99">
        <f>'Sorted Data - Stata'!W58</f>
        <v>2.7822363920366744E-3</v>
      </c>
      <c r="U58" s="99">
        <f>'Sorted Data - Stata'!X58</f>
        <v>3.2423338369482746E-3</v>
      </c>
      <c r="V58" s="99">
        <f>'Sorted Data - Stata'!Y58</f>
        <v>4.4264222142320619E-5</v>
      </c>
      <c r="W58" s="99">
        <f>'Sorted Data - Stata'!Z58</f>
        <v>9.6294201280922032E-4</v>
      </c>
      <c r="X58" s="99">
        <f>'Sorted Data - Stata'!AA58</f>
        <v>2.2077195990259924E-3</v>
      </c>
      <c r="Y58" s="99">
        <f>'Sorted Data - Stata'!AB58</f>
        <v>4.0118658983030464E-3</v>
      </c>
      <c r="Z58" s="77">
        <f>'Sorted Data - Stata'!AD58</f>
        <v>0.25064494325410386</v>
      </c>
      <c r="AA58" s="77">
        <f>'Sorted Data - Stata'!AE58</f>
        <v>0.38078570616975166</v>
      </c>
      <c r="AB58" s="77">
        <f>'Sorted Data - Stata'!AF58</f>
        <v>0.10512645350646813</v>
      </c>
      <c r="AC58" s="77">
        <f>'Sorted Data - Stata'!AG58</f>
        <v>8.8261943291441103E-2</v>
      </c>
      <c r="AD58" s="77">
        <f>'Sorted Data - Stata'!AH58</f>
        <v>2.3528814076044961E-2</v>
      </c>
      <c r="AE58" s="77">
        <f>'Sorted Data - Stata'!AI58</f>
        <v>5.4465288914334747E-2</v>
      </c>
      <c r="AF58" s="77">
        <f>'Sorted Data - Stata'!AJ58</f>
        <v>8.9700199879778359E-3</v>
      </c>
      <c r="AM58" s="63"/>
      <c r="AN58" s="63"/>
      <c r="AO58" s="104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104"/>
      <c r="BB58" s="63"/>
      <c r="BC58" s="63"/>
    </row>
    <row r="59" spans="2:55" x14ac:dyDescent="0.25">
      <c r="B59" s="3">
        <v>37468</v>
      </c>
      <c r="C59" s="99">
        <f>LN(1+'Sorted Data - Stata'!C59)</f>
        <v>-2.1901504085476288E-2</v>
      </c>
      <c r="D59" s="99">
        <f>LN(1+'Sorted Data - Stata'!E59)</f>
        <v>1.8434493397167077E-2</v>
      </c>
      <c r="E59" s="99">
        <f>LN(1+'Sorted Data - Stata'!F59)</f>
        <v>2.3256293375088048E-3</v>
      </c>
      <c r="F59" s="99">
        <f>LN(1+'Sorted Data - Stata'!G59)</f>
        <v>3.7242208012687107E-2</v>
      </c>
      <c r="G59" s="99">
        <f>LN(1+'Sorted Data - Stata'!H59)</f>
        <v>1.6088173560138971E-2</v>
      </c>
      <c r="H59" s="99">
        <f>LN(1+'Sorted Data - Stata'!I59)</f>
        <v>1.3963201448098374E-2</v>
      </c>
      <c r="I59" s="99">
        <f>LN(1+'Sorted Data - Stata'!J59)</f>
        <v>-2.9464514684413651E-2</v>
      </c>
      <c r="J59" s="99">
        <f>LN(1+'Sorted Data - Stata'!K59)</f>
        <v>-1.7842997862531022E-2</v>
      </c>
      <c r="K59" s="99">
        <f>LN(1+'Sorted Data - Stata'!M59)</f>
        <v>1.4350196870720699E-2</v>
      </c>
      <c r="L59" s="99">
        <f>LN(1+'Sorted Data - Stata'!N59)</f>
        <v>-5.5918983141276391E-4</v>
      </c>
      <c r="M59" s="99">
        <f>LN(1+'Sorted Data - Stata'!O59)</f>
        <v>3.4900774749348842E-2</v>
      </c>
      <c r="N59" s="99">
        <f>LN(1+'Sorted Data - Stata'!P59)</f>
        <v>1.0529529072914177E-2</v>
      </c>
      <c r="O59" s="99">
        <f>LN(1+'Sorted Data - Stata'!Q59)</f>
        <v>9.3075311677116059E-3</v>
      </c>
      <c r="P59" s="99">
        <f>LN(1+'Sorted Data - Stata'!R59)</f>
        <v>-3.3036694999789777E-2</v>
      </c>
      <c r="Q59" s="99">
        <f>LN(1+'Sorted Data - Stata'!S59)</f>
        <v>-1.9533412021647243E-2</v>
      </c>
      <c r="R59" s="99">
        <f>'Sorted Data - Stata'!U59</f>
        <v>5.8106552987937654E-3</v>
      </c>
      <c r="S59" s="99">
        <f>'Sorted Data - Stata'!V59</f>
        <v>1.504160323205328E-3</v>
      </c>
      <c r="T59" s="99">
        <f>'Sorted Data - Stata'!W59</f>
        <v>2.7436342748847764E-3</v>
      </c>
      <c r="U59" s="99">
        <f>'Sorted Data - Stata'!X59</f>
        <v>3.2202161473293689E-3</v>
      </c>
      <c r="V59" s="99">
        <f>'Sorted Data - Stata'!Y59</f>
        <v>4.2698304607347026E-5</v>
      </c>
      <c r="W59" s="99">
        <f>'Sorted Data - Stata'!Z59</f>
        <v>6.3665759788111842E-4</v>
      </c>
      <c r="X59" s="99">
        <f>'Sorted Data - Stata'!AA59</f>
        <v>2.2890194591469459E-3</v>
      </c>
      <c r="Y59" s="99">
        <f>'Sorted Data - Stata'!AB59</f>
        <v>3.9495655178509725E-3</v>
      </c>
      <c r="Z59" s="77">
        <f>'Sorted Data - Stata'!AD59</f>
        <v>0.25064494325410386</v>
      </c>
      <c r="AA59" s="77">
        <f>'Sorted Data - Stata'!AE59</f>
        <v>0.38078570616975166</v>
      </c>
      <c r="AB59" s="77">
        <f>'Sorted Data - Stata'!AF59</f>
        <v>0.10512645350646813</v>
      </c>
      <c r="AC59" s="77">
        <f>'Sorted Data - Stata'!AG59</f>
        <v>8.8261943291441103E-2</v>
      </c>
      <c r="AD59" s="77">
        <f>'Sorted Data - Stata'!AH59</f>
        <v>2.3528814076044961E-2</v>
      </c>
      <c r="AE59" s="77">
        <f>'Sorted Data - Stata'!AI59</f>
        <v>5.4465288914334747E-2</v>
      </c>
      <c r="AF59" s="77">
        <f>'Sorted Data - Stata'!AJ59</f>
        <v>8.9700199879778359E-3</v>
      </c>
      <c r="AM59" s="63"/>
      <c r="AN59" s="63"/>
      <c r="AO59" s="104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104"/>
      <c r="BB59" s="63"/>
      <c r="BC59" s="63"/>
    </row>
    <row r="60" spans="2:55" x14ac:dyDescent="0.25">
      <c r="B60" s="3">
        <v>37499</v>
      </c>
      <c r="C60" s="99">
        <f>LN(1+'Sorted Data - Stata'!C60)</f>
        <v>-6.6249877829462423E-3</v>
      </c>
      <c r="D60" s="99">
        <f>LN(1+'Sorted Data - Stata'!E60)</f>
        <v>-1.3020914338625018E-2</v>
      </c>
      <c r="E60" s="99">
        <f>LN(1+'Sorted Data - Stata'!F60)</f>
        <v>-6.5876124828975731E-3</v>
      </c>
      <c r="F60" s="99">
        <f>LN(1+'Sorted Data - Stata'!G60)</f>
        <v>-2.0842030324497447E-2</v>
      </c>
      <c r="G60" s="99">
        <f>LN(1+'Sorted Data - Stata'!H60)</f>
        <v>-1.27191518870557E-3</v>
      </c>
      <c r="H60" s="99">
        <f>LN(1+'Sorted Data - Stata'!I60)</f>
        <v>-2.4704784511453866E-2</v>
      </c>
      <c r="I60" s="99">
        <f>LN(1+'Sorted Data - Stata'!J60)</f>
        <v>4.1580906647030295E-4</v>
      </c>
      <c r="J60" s="99">
        <f>LN(1+'Sorted Data - Stata'!K60)</f>
        <v>1.5663597394951622E-3</v>
      </c>
      <c r="K60" s="99">
        <f>LN(1+'Sorted Data - Stata'!M60)</f>
        <v>-1.7386814464886251E-2</v>
      </c>
      <c r="L60" s="99">
        <f>LN(1+'Sorted Data - Stata'!N60)</f>
        <v>-9.6712067178451148E-3</v>
      </c>
      <c r="M60" s="99">
        <f>LN(1+'Sorted Data - Stata'!O60)</f>
        <v>-2.3482017631289938E-2</v>
      </c>
      <c r="N60" s="99">
        <f>LN(1+'Sorted Data - Stata'!P60)</f>
        <v>-7.0637067082223171E-3</v>
      </c>
      <c r="O60" s="99">
        <f>LN(1+'Sorted Data - Stata'!Q60)</f>
        <v>-3.0018917423458729E-2</v>
      </c>
      <c r="P60" s="99">
        <f>LN(1+'Sorted Data - Stata'!R60)</f>
        <v>-3.1025054260989905E-3</v>
      </c>
      <c r="Q60" s="99">
        <f>LN(1+'Sorted Data - Stata'!S60)</f>
        <v>-2.8622203792506043E-4</v>
      </c>
      <c r="R60" s="99">
        <f>'Sorted Data - Stata'!U60</f>
        <v>5.7559072994648464E-3</v>
      </c>
      <c r="S60" s="99">
        <f>'Sorted Data - Stata'!V60</f>
        <v>1.504160323205328E-3</v>
      </c>
      <c r="T60" s="99">
        <f>'Sorted Data - Stata'!W60</f>
        <v>2.7372704298511685E-3</v>
      </c>
      <c r="U60" s="99">
        <f>'Sorted Data - Stata'!X60</f>
        <v>3.2827832677899682E-3</v>
      </c>
      <c r="V60" s="99">
        <f>'Sorted Data - Stata'!Y60</f>
        <v>4.478063584079095E-5</v>
      </c>
      <c r="W60" s="99">
        <f>'Sorted Data - Stata'!Z60</f>
        <v>5.6629122807350107E-4</v>
      </c>
      <c r="X60" s="99">
        <f>'Sorted Data - Stata'!AA60</f>
        <v>2.4365234633370036E-3</v>
      </c>
      <c r="Y60" s="99">
        <f>'Sorted Data - Stata'!AB60</f>
        <v>3.887142729790849E-3</v>
      </c>
      <c r="Z60" s="77">
        <f>'Sorted Data - Stata'!AD60</f>
        <v>0.25064494325410386</v>
      </c>
      <c r="AA60" s="77">
        <f>'Sorted Data - Stata'!AE60</f>
        <v>0.38078570616975166</v>
      </c>
      <c r="AB60" s="77">
        <f>'Sorted Data - Stata'!AF60</f>
        <v>0.10512645350646813</v>
      </c>
      <c r="AC60" s="77">
        <f>'Sorted Data - Stata'!AG60</f>
        <v>8.8261943291441103E-2</v>
      </c>
      <c r="AD60" s="77">
        <f>'Sorted Data - Stata'!AH60</f>
        <v>2.3528814076044961E-2</v>
      </c>
      <c r="AE60" s="77">
        <f>'Sorted Data - Stata'!AI60</f>
        <v>5.4465288914334747E-2</v>
      </c>
      <c r="AF60" s="77">
        <f>'Sorted Data - Stata'!AJ60</f>
        <v>8.9700199879778359E-3</v>
      </c>
      <c r="AM60" s="63"/>
      <c r="AN60" s="63"/>
      <c r="AO60" s="104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104"/>
      <c r="BB60" s="63"/>
      <c r="BC60" s="63"/>
    </row>
    <row r="61" spans="2:55" x14ac:dyDescent="0.25">
      <c r="B61" s="3">
        <v>37529</v>
      </c>
      <c r="C61" s="99">
        <f>LN(1+'Sorted Data - Stata'!C61)</f>
        <v>-5.4151042641209665E-2</v>
      </c>
      <c r="D61" s="99">
        <f>LN(1+'Sorted Data - Stata'!E61)</f>
        <v>-1.7840767103951695E-2</v>
      </c>
      <c r="E61" s="99">
        <f>LN(1+'Sorted Data - Stata'!F61)</f>
        <v>-1.2854958795309087E-2</v>
      </c>
      <c r="F61" s="99">
        <f>LN(1+'Sorted Data - Stata'!G61)</f>
        <v>-5.2360634649301343E-3</v>
      </c>
      <c r="G61" s="99">
        <f>LN(1+'Sorted Data - Stata'!H61)</f>
        <v>-4.5436430275049851E-2</v>
      </c>
      <c r="H61" s="99">
        <f>LN(1+'Sorted Data - Stata'!I61)</f>
        <v>6.2485278526883577E-3</v>
      </c>
      <c r="I61" s="99">
        <f>LN(1+'Sorted Data - Stata'!J61)</f>
        <v>-1.6219290215043366E-2</v>
      </c>
      <c r="J61" s="99">
        <f>LN(1+'Sorted Data - Stata'!K61)</f>
        <v>-2.2278601139745013E-2</v>
      </c>
      <c r="K61" s="99">
        <f>LN(1+'Sorted Data - Stata'!M61)</f>
        <v>-2.21719144402737E-2</v>
      </c>
      <c r="L61" s="99">
        <f>LN(1+'Sorted Data - Stata'!N61)</f>
        <v>-1.5908962448162148E-2</v>
      </c>
      <c r="M61" s="99">
        <f>LN(1+'Sorted Data - Stata'!O61)</f>
        <v>-7.7171115005568161E-3</v>
      </c>
      <c r="N61" s="99">
        <f>LN(1+'Sorted Data - Stata'!P61)</f>
        <v>-5.1430697833495437E-2</v>
      </c>
      <c r="O61" s="99">
        <f>LN(1+'Sorted Data - Stata'!Q61)</f>
        <v>1.0808274227293571E-3</v>
      </c>
      <c r="P61" s="99">
        <f>LN(1+'Sorted Data - Stata'!R61)</f>
        <v>-1.9590426955803052E-2</v>
      </c>
      <c r="Q61" s="99">
        <f>LN(1+'Sorted Data - Stata'!S61)</f>
        <v>-2.4183881249930407E-2</v>
      </c>
      <c r="R61" s="99">
        <f>'Sorted Data - Stata'!U61</f>
        <v>5.7637304495372632E-3</v>
      </c>
      <c r="S61" s="99">
        <f>'Sorted Data - Stata'!V61</f>
        <v>1.4969879384583162E-3</v>
      </c>
      <c r="T61" s="99">
        <f>'Sorted Data - Stata'!W61</f>
        <v>2.7228106399954655E-3</v>
      </c>
      <c r="U61" s="99">
        <f>'Sorted Data - Stata'!X61</f>
        <v>3.2259994356986788E-3</v>
      </c>
      <c r="V61" s="99">
        <f>'Sorted Data - Stata'!Y61</f>
        <v>4.478063584079095E-5</v>
      </c>
      <c r="W61" s="99">
        <f>'Sorted Data - Stata'!Z61</f>
        <v>5.9527220818011983E-4</v>
      </c>
      <c r="X61" s="99">
        <f>'Sorted Data - Stata'!AA61</f>
        <v>2.3174572809043781E-3</v>
      </c>
      <c r="Y61" s="99">
        <f>'Sorted Data - Stata'!AB61</f>
        <v>3.8622255536771011E-3</v>
      </c>
      <c r="Z61" s="77">
        <f>'Sorted Data - Stata'!AD61</f>
        <v>0.25064494325410386</v>
      </c>
      <c r="AA61" s="77">
        <f>'Sorted Data - Stata'!AE61</f>
        <v>0.38078570616975166</v>
      </c>
      <c r="AB61" s="77">
        <f>'Sorted Data - Stata'!AF61</f>
        <v>0.10512645350646813</v>
      </c>
      <c r="AC61" s="77">
        <f>'Sorted Data - Stata'!AG61</f>
        <v>8.8261943291441103E-2</v>
      </c>
      <c r="AD61" s="77">
        <f>'Sorted Data - Stata'!AH61</f>
        <v>2.3528814076044961E-2</v>
      </c>
      <c r="AE61" s="77">
        <f>'Sorted Data - Stata'!AI61</f>
        <v>5.4465288914334747E-2</v>
      </c>
      <c r="AF61" s="77">
        <f>'Sorted Data - Stata'!AJ61</f>
        <v>8.9700199879778359E-3</v>
      </c>
      <c r="AM61" s="63"/>
      <c r="AN61" s="63"/>
      <c r="AO61" s="104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104"/>
      <c r="BB61" s="63"/>
      <c r="BC61" s="63"/>
    </row>
    <row r="62" spans="2:55" x14ac:dyDescent="0.25">
      <c r="B62" s="3">
        <v>37560</v>
      </c>
      <c r="C62" s="99">
        <f>LN(1+'Sorted Data - Stata'!C62)</f>
        <v>2.0409769154817514E-2</v>
      </c>
      <c r="D62" s="99">
        <f>LN(1+'Sorted Data - Stata'!E62)</f>
        <v>3.895067360069537E-3</v>
      </c>
      <c r="E62" s="99">
        <f>LN(1+'Sorted Data - Stata'!F62)</f>
        <v>7.9501322154163414E-3</v>
      </c>
      <c r="F62" s="99">
        <f>LN(1+'Sorted Data - Stata'!G62)</f>
        <v>1.5479213651020567E-3</v>
      </c>
      <c r="G62" s="99">
        <f>LN(1+'Sorted Data - Stata'!H62)</f>
        <v>-1.9586387965562792E-3</v>
      </c>
      <c r="H62" s="99">
        <f>LN(1+'Sorted Data - Stata'!I62)</f>
        <v>-2.3237118329797368E-3</v>
      </c>
      <c r="I62" s="99">
        <f>LN(1+'Sorted Data - Stata'!J62)</f>
        <v>5.9188596297720438E-3</v>
      </c>
      <c r="J62" s="99">
        <f>LN(1+'Sorted Data - Stata'!K62)</f>
        <v>1.7366484186080701E-2</v>
      </c>
      <c r="K62" s="99">
        <f>LN(1+'Sorted Data - Stata'!M62)</f>
        <v>-3.5776579334327016E-4</v>
      </c>
      <c r="L62" s="99">
        <f>LN(1+'Sorted Data - Stata'!N62)</f>
        <v>4.9369491733305074E-3</v>
      </c>
      <c r="M62" s="99">
        <f>LN(1+'Sorted Data - Stata'!O62)</f>
        <v>-9.8093156276551148E-4</v>
      </c>
      <c r="N62" s="99">
        <f>LN(1+'Sorted Data - Stata'!P62)</f>
        <v>-7.7050232426083424E-3</v>
      </c>
      <c r="O62" s="99">
        <f>LN(1+'Sorted Data - Stata'!Q62)</f>
        <v>-7.514561262092676E-3</v>
      </c>
      <c r="P62" s="99">
        <f>LN(1+'Sorted Data - Stata'!R62)</f>
        <v>2.4949905670647644E-3</v>
      </c>
      <c r="Q62" s="99">
        <f>LN(1+'Sorted Data - Stata'!S62)</f>
        <v>1.550317159944346E-2</v>
      </c>
      <c r="R62" s="99">
        <f>'Sorted Data - Stata'!U62</f>
        <v>5.7559072994648464E-3</v>
      </c>
      <c r="S62" s="99">
        <f>'Sorted Data - Stata'!V62</f>
        <v>1.4190799406974541E-3</v>
      </c>
      <c r="T62" s="99">
        <f>'Sorted Data - Stata'!W62</f>
        <v>2.705929896404502E-3</v>
      </c>
      <c r="U62" s="99">
        <f>'Sorted Data - Stata'!X62</f>
        <v>3.2272541758593398E-3</v>
      </c>
      <c r="V62" s="99">
        <f>'Sorted Data - Stata'!Y62</f>
        <v>4.478063584079095E-5</v>
      </c>
      <c r="W62" s="99">
        <f>'Sorted Data - Stata'!Z62</f>
        <v>5.607672336425118E-4</v>
      </c>
      <c r="X62" s="99">
        <f>'Sorted Data - Stata'!AA62</f>
        <v>2.3133952782865563E-3</v>
      </c>
      <c r="Y62" s="99">
        <f>'Sorted Data - Stata'!AB62</f>
        <v>3.8622255536771011E-3</v>
      </c>
      <c r="Z62" s="77">
        <f>'Sorted Data - Stata'!AD62</f>
        <v>0.25064494325410386</v>
      </c>
      <c r="AA62" s="77">
        <f>'Sorted Data - Stata'!AE62</f>
        <v>0.38078570616975166</v>
      </c>
      <c r="AB62" s="77">
        <f>'Sorted Data - Stata'!AF62</f>
        <v>0.10512645350646813</v>
      </c>
      <c r="AC62" s="77">
        <f>'Sorted Data - Stata'!AG62</f>
        <v>8.8261943291441103E-2</v>
      </c>
      <c r="AD62" s="77">
        <f>'Sorted Data - Stata'!AH62</f>
        <v>2.3528814076044961E-2</v>
      </c>
      <c r="AE62" s="77">
        <f>'Sorted Data - Stata'!AI62</f>
        <v>5.4465288914334747E-2</v>
      </c>
      <c r="AF62" s="77">
        <f>'Sorted Data - Stata'!AJ62</f>
        <v>8.9700199879778359E-3</v>
      </c>
      <c r="AM62" s="63"/>
      <c r="AN62" s="63"/>
      <c r="AO62" s="104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104"/>
      <c r="BB62" s="63"/>
      <c r="BC62" s="63"/>
    </row>
    <row r="63" spans="2:55" x14ac:dyDescent="0.25">
      <c r="B63" s="3">
        <v>37590</v>
      </c>
      <c r="C63" s="99">
        <f>LN(1+'Sorted Data - Stata'!C63)</f>
        <v>1.4409950367335544E-3</v>
      </c>
      <c r="D63" s="99">
        <f>LN(1+'Sorted Data - Stata'!E63)</f>
        <v>-1.5098411070062483E-2</v>
      </c>
      <c r="E63" s="99">
        <f>LN(1+'Sorted Data - Stata'!F63)</f>
        <v>-1.2162108944860322E-2</v>
      </c>
      <c r="F63" s="99">
        <f>LN(1+'Sorted Data - Stata'!G63)</f>
        <v>-2.1365179346217605E-2</v>
      </c>
      <c r="G63" s="99">
        <f>LN(1+'Sorted Data - Stata'!H63)</f>
        <v>-1.567487469413574E-2</v>
      </c>
      <c r="H63" s="99">
        <f>LN(1+'Sorted Data - Stata'!I63)</f>
        <v>-1.8239783317877099E-2</v>
      </c>
      <c r="I63" s="99">
        <f>LN(1+'Sorted Data - Stata'!J63)</f>
        <v>-2.1697061733516917E-2</v>
      </c>
      <c r="J63" s="99">
        <f>LN(1+'Sorted Data - Stata'!K63)</f>
        <v>-8.3587943705234098E-3</v>
      </c>
      <c r="K63" s="99">
        <f>LN(1+'Sorted Data - Stata'!M63)</f>
        <v>-1.9504668678755246E-2</v>
      </c>
      <c r="L63" s="99">
        <f>LN(1+'Sorted Data - Stata'!N63)</f>
        <v>-1.5245825296206801E-2</v>
      </c>
      <c r="M63" s="99">
        <f>LN(1+'Sorted Data - Stata'!O63)</f>
        <v>-2.3943449725684716E-2</v>
      </c>
      <c r="N63" s="99">
        <f>LN(1+'Sorted Data - Stata'!P63)</f>
        <v>-2.1492859773771991E-2</v>
      </c>
      <c r="O63" s="99">
        <f>LN(1+'Sorted Data - Stata'!Q63)</f>
        <v>-2.3541615757335977E-2</v>
      </c>
      <c r="P63" s="99">
        <f>LN(1+'Sorted Data - Stata'!R63)</f>
        <v>-2.5213136710869836E-2</v>
      </c>
      <c r="Q63" s="99">
        <f>LN(1+'Sorted Data - Stata'!S63)</f>
        <v>-1.0262836048152858E-2</v>
      </c>
      <c r="R63" s="99">
        <f>'Sorted Data - Stata'!U63</f>
        <v>5.8262915652540492E-3</v>
      </c>
      <c r="S63" s="99">
        <f>'Sorted Data - Stata'!V63</f>
        <v>1.1911239978537047E-3</v>
      </c>
      <c r="T63" s="99">
        <f>'Sorted Data - Stata'!W63</f>
        <v>2.6121432022319091E-3</v>
      </c>
      <c r="U63" s="99">
        <f>'Sorted Data - Stata'!X63</f>
        <v>3.2737397821989145E-3</v>
      </c>
      <c r="V63" s="99">
        <f>'Sorted Data - Stata'!Y63</f>
        <v>4.99862552685304E-5</v>
      </c>
      <c r="W63" s="99">
        <f>'Sorted Data - Stata'!Z63</f>
        <v>6.1320267062070499E-4</v>
      </c>
      <c r="X63" s="99">
        <f>'Sorted Data - Stata'!AA63</f>
        <v>2.3039138595752906E-3</v>
      </c>
      <c r="Y63" s="99">
        <f>'Sorted Data - Stata'!AB63</f>
        <v>3.8497644139487974E-3</v>
      </c>
      <c r="Z63" s="77">
        <f>'Sorted Data - Stata'!AD63</f>
        <v>0.25064494325410386</v>
      </c>
      <c r="AA63" s="77">
        <f>'Sorted Data - Stata'!AE63</f>
        <v>0.38078570616975166</v>
      </c>
      <c r="AB63" s="77">
        <f>'Sorted Data - Stata'!AF63</f>
        <v>0.10512645350646813</v>
      </c>
      <c r="AC63" s="77">
        <f>'Sorted Data - Stata'!AG63</f>
        <v>8.8261943291441103E-2</v>
      </c>
      <c r="AD63" s="77">
        <f>'Sorted Data - Stata'!AH63</f>
        <v>2.3528814076044961E-2</v>
      </c>
      <c r="AE63" s="77">
        <f>'Sorted Data - Stata'!AI63</f>
        <v>5.4465288914334747E-2</v>
      </c>
      <c r="AF63" s="77">
        <f>'Sorted Data - Stata'!AJ63</f>
        <v>8.9700199879778359E-3</v>
      </c>
      <c r="AM63" s="63"/>
      <c r="AN63" s="63"/>
      <c r="AO63" s="104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104"/>
      <c r="BB63" s="63"/>
      <c r="BC63" s="63"/>
    </row>
    <row r="64" spans="2:55" x14ac:dyDescent="0.25">
      <c r="B64" s="3">
        <v>37621</v>
      </c>
      <c r="C64" s="99">
        <f>LN(1+'Sorted Data - Stata'!C64)</f>
        <v>-4.6657823920474982E-2</v>
      </c>
      <c r="D64" s="99">
        <f>LN(1+'Sorted Data - Stata'!E64)</f>
        <v>-5.4109708019727212E-2</v>
      </c>
      <c r="E64" s="99">
        <f>LN(1+'Sorted Data - Stata'!F64)</f>
        <v>3.4365914849573151E-4</v>
      </c>
      <c r="F64" s="99">
        <f>LN(1+'Sorted Data - Stata'!G64)</f>
        <v>-1.9949238578575695E-2</v>
      </c>
      <c r="G64" s="99">
        <f>LN(1+'Sorted Data - Stata'!H64)</f>
        <v>-2.3657217546551933E-2</v>
      </c>
      <c r="H64" s="99">
        <f>LN(1+'Sorted Data - Stata'!I64)</f>
        <v>1.501339586235422E-2</v>
      </c>
      <c r="I64" s="99">
        <f>LN(1+'Sorted Data - Stata'!J64)</f>
        <v>-5.51934173760407E-2</v>
      </c>
      <c r="J64" s="99">
        <f>LN(1+'Sorted Data - Stata'!K64)</f>
        <v>-5.1200190944742811E-2</v>
      </c>
      <c r="K64" s="99">
        <f>LN(1+'Sorted Data - Stata'!M64)</f>
        <v>-5.900875242128515E-2</v>
      </c>
      <c r="L64" s="99">
        <f>LN(1+'Sorted Data - Stata'!N64)</f>
        <v>-2.8661597295127979E-3</v>
      </c>
      <c r="M64" s="99">
        <f>LN(1+'Sorted Data - Stata'!O64)</f>
        <v>-2.2548100309329754E-2</v>
      </c>
      <c r="N64" s="99">
        <f>LN(1+'Sorted Data - Stata'!P64)</f>
        <v>-2.9589066431728622E-2</v>
      </c>
      <c r="O64" s="99">
        <f>LN(1+'Sorted Data - Stata'!Q64)</f>
        <v>9.8679203764043995E-3</v>
      </c>
      <c r="P64" s="99">
        <f>LN(1+'Sorted Data - Stata'!R64)</f>
        <v>-5.891402921920437E-2</v>
      </c>
      <c r="Q64" s="99">
        <f>LN(1+'Sorted Data - Stata'!S64)</f>
        <v>-5.327472431377224E-2</v>
      </c>
      <c r="R64" s="99">
        <f>'Sorted Data - Stata'!U64</f>
        <v>5.3481782152988711E-3</v>
      </c>
      <c r="S64" s="99">
        <f>'Sorted Data - Stata'!V64</f>
        <v>1.1427897418165855E-3</v>
      </c>
      <c r="T64" s="99">
        <f>'Sorted Data - Stata'!W64</f>
        <v>2.3823922364891725E-3</v>
      </c>
      <c r="U64" s="99">
        <f>'Sorted Data - Stata'!X64</f>
        <v>3.3179438569039821E-3</v>
      </c>
      <c r="V64" s="99">
        <f>'Sorted Data - Stata'!Y64</f>
        <v>4.1657121104599071E-5</v>
      </c>
      <c r="W64" s="99">
        <f>'Sorted Data - Stata'!Z64</f>
        <v>5.0415801716563458E-4</v>
      </c>
      <c r="X64" s="99">
        <f>'Sorted Data - Stata'!AA64</f>
        <v>2.2876623469241242E-3</v>
      </c>
      <c r="Y64" s="99">
        <f>'Sorted Data - Stata'!AB64</f>
        <v>3.8372216769584355E-3</v>
      </c>
      <c r="Z64" s="77">
        <f>'Sorted Data - Stata'!AD64</f>
        <v>0.25064494325410386</v>
      </c>
      <c r="AA64" s="77">
        <f>'Sorted Data - Stata'!AE64</f>
        <v>0.38078570616975166</v>
      </c>
      <c r="AB64" s="77">
        <f>'Sorted Data - Stata'!AF64</f>
        <v>0.10512645350646813</v>
      </c>
      <c r="AC64" s="77">
        <f>'Sorted Data - Stata'!AG64</f>
        <v>8.8261943291441103E-2</v>
      </c>
      <c r="AD64" s="77">
        <f>'Sorted Data - Stata'!AH64</f>
        <v>2.3528814076044961E-2</v>
      </c>
      <c r="AE64" s="77">
        <f>'Sorted Data - Stata'!AI64</f>
        <v>5.4465288914334747E-2</v>
      </c>
      <c r="AF64" s="77">
        <f>'Sorted Data - Stata'!AJ64</f>
        <v>8.9700199879778359E-3</v>
      </c>
      <c r="AM64" s="63"/>
      <c r="AN64" s="63"/>
      <c r="AO64" s="104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104"/>
      <c r="BB64" s="63"/>
      <c r="BC64" s="63"/>
    </row>
    <row r="65" spans="2:55" x14ac:dyDescent="0.25">
      <c r="B65" s="3">
        <v>37652</v>
      </c>
      <c r="C65" s="99">
        <f>LN(1+'Sorted Data - Stata'!C65)</f>
        <v>-2.7731001659111109E-3</v>
      </c>
      <c r="D65" s="99">
        <f>LN(1+'Sorted Data - Stata'!E65)</f>
        <v>-2.8872547847165978E-3</v>
      </c>
      <c r="E65" s="99">
        <f>LN(1+'Sorted Data - Stata'!F65)</f>
        <v>2.3458578523160557E-2</v>
      </c>
      <c r="F65" s="99">
        <f>LN(1+'Sorted Data - Stata'!G65)</f>
        <v>2.0037019477508407E-2</v>
      </c>
      <c r="G65" s="99">
        <f>LN(1+'Sorted Data - Stata'!H65)</f>
        <v>-1.1062402811115608E-2</v>
      </c>
      <c r="H65" s="99">
        <f>LN(1+'Sorted Data - Stata'!I65)</f>
        <v>1.2075214384602634E-2</v>
      </c>
      <c r="I65" s="99">
        <f>LN(1+'Sorted Data - Stata'!J65)</f>
        <v>3.0906354165791117E-2</v>
      </c>
      <c r="J65" s="99">
        <f>LN(1+'Sorted Data - Stata'!K65)</f>
        <v>4.1650682575885362E-2</v>
      </c>
      <c r="K65" s="99">
        <f>LN(1+'Sorted Data - Stata'!M65)</f>
        <v>-7.1088871259443144E-3</v>
      </c>
      <c r="L65" s="99">
        <f>LN(1+'Sorted Data - Stata'!N65)</f>
        <v>2.0564256897623034E-2</v>
      </c>
      <c r="M65" s="99">
        <f>LN(1+'Sorted Data - Stata'!O65)</f>
        <v>1.8051671360449224E-2</v>
      </c>
      <c r="N65" s="99">
        <f>LN(1+'Sorted Data - Stata'!P65)</f>
        <v>-1.644217422812062E-2</v>
      </c>
      <c r="O65" s="99">
        <f>LN(1+'Sorted Data - Stata'!Q65)</f>
        <v>7.280269256845137E-3</v>
      </c>
      <c r="P65" s="99">
        <f>LN(1+'Sorted Data - Stata'!R65)</f>
        <v>2.7941362528667048E-2</v>
      </c>
      <c r="Q65" s="99">
        <f>LN(1+'Sorted Data - Stata'!S65)</f>
        <v>4.0205862669632449E-2</v>
      </c>
      <c r="R65" s="99">
        <f>'Sorted Data - Stata'!U65</f>
        <v>4.946515448805977E-3</v>
      </c>
      <c r="S65" s="99">
        <f>'Sorted Data - Stata'!V65</f>
        <v>1.1098666182609573E-3</v>
      </c>
      <c r="T65" s="99">
        <f>'Sorted Data - Stata'!W65</f>
        <v>2.3306250483845492E-3</v>
      </c>
      <c r="U65" s="99">
        <f>'Sorted Data - Stata'!X65</f>
        <v>3.2687152360495464E-3</v>
      </c>
      <c r="V65" s="99">
        <f>'Sorted Data - Stata'!Y65</f>
        <v>3.801704986416965E-5</v>
      </c>
      <c r="W65" s="99">
        <f>'Sorted Data - Stata'!Z65</f>
        <v>4.9172628010474284E-4</v>
      </c>
      <c r="X65" s="99">
        <f>'Sorted Data - Stata'!AA65</f>
        <v>2.3039138595752906E-3</v>
      </c>
      <c r="Y65" s="99">
        <f>'Sorted Data - Stata'!AB65</f>
        <v>3.8622255536771011E-3</v>
      </c>
      <c r="Z65" s="77">
        <f>'Sorted Data - Stata'!AD65</f>
        <v>0.26297476760512745</v>
      </c>
      <c r="AA65" s="77">
        <f>'Sorted Data - Stata'!AE65</f>
        <v>0.41947491864340958</v>
      </c>
      <c r="AB65" s="77">
        <f>'Sorted Data - Stata'!AF65</f>
        <v>0.11349716954257463</v>
      </c>
      <c r="AC65" s="77">
        <f>'Sorted Data - Stata'!AG65</f>
        <v>8.4953218912911493E-2</v>
      </c>
      <c r="AD65" s="77">
        <f>'Sorted Data - Stata'!AH65</f>
        <v>2.8056824226504809E-2</v>
      </c>
      <c r="AE65" s="77">
        <f>'Sorted Data - Stata'!AI65</f>
        <v>1.9201068367517019E-2</v>
      </c>
      <c r="AF65" s="77">
        <f>'Sorted Data - Stata'!AJ65</f>
        <v>1.0158807329306269E-2</v>
      </c>
      <c r="AM65" s="121"/>
      <c r="AN65" s="63"/>
      <c r="AO65" s="104" t="e">
        <f>AVERAGE(AN5:AN64)</f>
        <v>#DIV/0!</v>
      </c>
      <c r="AP65" s="103"/>
      <c r="AQ65" s="122"/>
      <c r="AR65" s="63"/>
      <c r="AS65" s="63"/>
      <c r="AT65" s="63"/>
      <c r="AU65" s="63"/>
      <c r="AV65" s="63"/>
      <c r="AW65" s="63"/>
      <c r="AX65" s="63"/>
      <c r="AY65" s="63"/>
      <c r="AZ65" s="63"/>
      <c r="BA65" s="104"/>
      <c r="BB65" s="63"/>
      <c r="BC65" s="63"/>
    </row>
    <row r="66" spans="2:55" x14ac:dyDescent="0.25">
      <c r="B66" s="3">
        <v>37680</v>
      </c>
      <c r="C66" s="99">
        <f>LN(1+'Sorted Data - Stata'!C66)</f>
        <v>2.5665218829781504E-2</v>
      </c>
      <c r="D66" s="99">
        <f>LN(1+'Sorted Data - Stata'!E66)</f>
        <v>3.458369571545182E-2</v>
      </c>
      <c r="E66" s="99">
        <f>LN(1+'Sorted Data - Stata'!F66)</f>
        <v>3.7819882398606577E-2</v>
      </c>
      <c r="F66" s="99">
        <f>LN(1+'Sorted Data - Stata'!G66)</f>
        <v>-1.2116115332358474E-2</v>
      </c>
      <c r="G66" s="99">
        <f>LN(1+'Sorted Data - Stata'!H66)</f>
        <v>4.886111909905546E-2</v>
      </c>
      <c r="H66" s="99">
        <f>LN(1+'Sorted Data - Stata'!I66)</f>
        <v>4.2521017459328181E-2</v>
      </c>
      <c r="I66" s="99">
        <f>LN(1+'Sorted Data - Stata'!J66)</f>
        <v>5.8485461695487705E-2</v>
      </c>
      <c r="J66" s="99">
        <f>LN(1+'Sorted Data - Stata'!K66)</f>
        <v>7.0325546339245232E-2</v>
      </c>
      <c r="K66" s="99">
        <f>LN(1+'Sorted Data - Stata'!M66)</f>
        <v>3.0874703271304121E-2</v>
      </c>
      <c r="L66" s="99">
        <f>LN(1+'Sorted Data - Stata'!N66)</f>
        <v>3.5303771203853584E-2</v>
      </c>
      <c r="M66" s="99">
        <f>LN(1+'Sorted Data - Stata'!O66)</f>
        <v>-1.3810268866395234E-2</v>
      </c>
      <c r="N66" s="99">
        <f>LN(1+'Sorted Data - Stata'!P66)</f>
        <v>4.4175909632926495E-2</v>
      </c>
      <c r="O66" s="99">
        <f>LN(1+'Sorted Data - Stata'!Q66)</f>
        <v>3.8244647388974616E-2</v>
      </c>
      <c r="P66" s="99">
        <f>LN(1+'Sorted Data - Stata'!R66)</f>
        <v>5.5995613301528212E-2</v>
      </c>
      <c r="Q66" s="99">
        <f>LN(1+'Sorted Data - Stata'!S66)</f>
        <v>6.9318271444119756E-2</v>
      </c>
      <c r="R66" s="99">
        <f>'Sorted Data - Stata'!U66</f>
        <v>4.6223247227021869E-3</v>
      </c>
      <c r="S66" s="99">
        <f>'Sorted Data - Stata'!V66</f>
        <v>1.1078085275386673E-3</v>
      </c>
      <c r="T66" s="99">
        <f>'Sorted Data - Stata'!W66</f>
        <v>2.1820625672432925E-3</v>
      </c>
      <c r="U66" s="99">
        <f>'Sorted Data - Stata'!X66</f>
        <v>3.0372863557346363E-3</v>
      </c>
      <c r="V66" s="99">
        <f>'Sorted Data - Stata'!Y66</f>
        <v>4.9469871138629884E-5</v>
      </c>
      <c r="W66" s="99">
        <f>'Sorted Data - Stata'!Z66</f>
        <v>4.8343751130186519E-4</v>
      </c>
      <c r="X66" s="99">
        <f>'Sorted Data - Stata'!AA66</f>
        <v>2.4284098858389225E-3</v>
      </c>
      <c r="Y66" s="99">
        <f>'Sorted Data - Stata'!AB66</f>
        <v>3.7872733007402459E-3</v>
      </c>
      <c r="Z66" s="77">
        <f>'Sorted Data - Stata'!AD66</f>
        <v>0.26297476760512745</v>
      </c>
      <c r="AA66" s="77">
        <f>'Sorted Data - Stata'!AE66</f>
        <v>0.41947491864340958</v>
      </c>
      <c r="AB66" s="77">
        <f>'Sorted Data - Stata'!AF66</f>
        <v>0.11349716954257463</v>
      </c>
      <c r="AC66" s="77">
        <f>'Sorted Data - Stata'!AG66</f>
        <v>8.4953218912911493E-2</v>
      </c>
      <c r="AD66" s="77">
        <f>'Sorted Data - Stata'!AH66</f>
        <v>2.8056824226504809E-2</v>
      </c>
      <c r="AE66" s="77">
        <f>'Sorted Data - Stata'!AI66</f>
        <v>1.9201068367517019E-2</v>
      </c>
      <c r="AF66" s="77">
        <f>'Sorted Data - Stata'!AJ66</f>
        <v>1.0158807329306269E-2</v>
      </c>
      <c r="AM66" s="63"/>
      <c r="AN66" s="63"/>
      <c r="AO66" s="104"/>
      <c r="AP66" s="103"/>
      <c r="AQ66" s="103"/>
      <c r="AR66" s="63"/>
      <c r="AS66" s="63"/>
      <c r="AT66" s="63"/>
      <c r="AU66" s="63"/>
      <c r="AV66" s="63"/>
      <c r="AW66" s="63"/>
      <c r="AX66" s="63"/>
      <c r="AY66" s="63"/>
      <c r="AZ66" s="63"/>
      <c r="BA66" s="104"/>
      <c r="BB66" s="63"/>
      <c r="BC66" s="63"/>
    </row>
    <row r="67" spans="2:55" x14ac:dyDescent="0.25">
      <c r="B67" s="3">
        <v>37711</v>
      </c>
      <c r="C67" s="99">
        <f>LN(1+'Sorted Data - Stata'!C67)</f>
        <v>8.2286968204599471E-3</v>
      </c>
      <c r="D67" s="99">
        <f>LN(1+'Sorted Data - Stata'!E67)</f>
        <v>1.546551154127819E-2</v>
      </c>
      <c r="E67" s="99">
        <f>LN(1+'Sorted Data - Stata'!F67)</f>
        <v>2.542477383659392E-2</v>
      </c>
      <c r="F67" s="99">
        <f>LN(1+'Sorted Data - Stata'!G67)</f>
        <v>2.203820069746977E-2</v>
      </c>
      <c r="G67" s="99">
        <f>LN(1+'Sorted Data - Stata'!H67)</f>
        <v>1.545646069754272E-2</v>
      </c>
      <c r="H67" s="99">
        <f>LN(1+'Sorted Data - Stata'!I67)</f>
        <v>1.6039016515054069E-2</v>
      </c>
      <c r="I67" s="99">
        <f>LN(1+'Sorted Data - Stata'!J67)</f>
        <v>2.7049689139653981E-2</v>
      </c>
      <c r="J67" s="99">
        <f>LN(1+'Sorted Data - Stata'!K67)</f>
        <v>9.0631781268804088E-3</v>
      </c>
      <c r="K67" s="99">
        <f>LN(1+'Sorted Data - Stata'!M67)</f>
        <v>1.2002772040698688E-2</v>
      </c>
      <c r="L67" s="99">
        <f>LN(1+'Sorted Data - Stata'!N67)</f>
        <v>2.3048130566530902E-2</v>
      </c>
      <c r="M67" s="99">
        <f>LN(1+'Sorted Data - Stata'!O67)</f>
        <v>2.0491210670615247E-2</v>
      </c>
      <c r="N67" s="99">
        <f>LN(1+'Sorted Data - Stata'!P67)</f>
        <v>1.0943798545027498E-2</v>
      </c>
      <c r="O67" s="99">
        <f>LN(1+'Sorted Data - Stata'!Q67)</f>
        <v>1.1959642215330668E-2</v>
      </c>
      <c r="P67" s="99">
        <f>LN(1+'Sorted Data - Stata'!R67)</f>
        <v>2.4917224470637173E-2</v>
      </c>
      <c r="Q67" s="99">
        <f>LN(1+'Sorted Data - Stata'!S67)</f>
        <v>8.2384429413016255E-3</v>
      </c>
      <c r="R67" s="99">
        <f>'Sorted Data - Stata'!U67</f>
        <v>4.6064810688120073E-3</v>
      </c>
      <c r="S67" s="99">
        <f>'Sorted Data - Stata'!V67</f>
        <v>1.0769315803607071E-3</v>
      </c>
      <c r="T67" s="99">
        <f>'Sorted Data - Stata'!W67</f>
        <v>2.118067474521812E-3</v>
      </c>
      <c r="U67" s="99">
        <f>'Sorted Data - Stata'!X67</f>
        <v>3.0362788597748658E-3</v>
      </c>
      <c r="V67" s="99">
        <f>'Sorted Data - Stata'!Y67</f>
        <v>4.1140689663432539E-5</v>
      </c>
      <c r="W67" s="99">
        <f>'Sorted Data - Stata'!Z67</f>
        <v>2.4550157129366035E-4</v>
      </c>
      <c r="X67" s="99">
        <f>'Sorted Data - Stata'!AA67</f>
        <v>2.5716462189622202E-3</v>
      </c>
      <c r="Y67" s="99">
        <f>'Sorted Data - Stata'!AB67</f>
        <v>3.8122908649180776E-3</v>
      </c>
      <c r="Z67" s="77">
        <f>'Sorted Data - Stata'!AD67</f>
        <v>0.26297476760512745</v>
      </c>
      <c r="AA67" s="77">
        <f>'Sorted Data - Stata'!AE67</f>
        <v>0.41947491864340958</v>
      </c>
      <c r="AB67" s="77">
        <f>'Sorted Data - Stata'!AF67</f>
        <v>0.11349716954257463</v>
      </c>
      <c r="AC67" s="77">
        <f>'Sorted Data - Stata'!AG67</f>
        <v>8.4953218912911493E-2</v>
      </c>
      <c r="AD67" s="77">
        <f>'Sorted Data - Stata'!AH67</f>
        <v>2.8056824226504809E-2</v>
      </c>
      <c r="AE67" s="77">
        <f>'Sorted Data - Stata'!AI67</f>
        <v>1.9201068367517019E-2</v>
      </c>
      <c r="AF67" s="77">
        <f>'Sorted Data - Stata'!AJ67</f>
        <v>1.0158807329306269E-2</v>
      </c>
      <c r="AM67" s="63"/>
      <c r="AN67" s="63"/>
      <c r="AO67" s="104"/>
      <c r="AP67" s="103"/>
      <c r="AQ67" s="103"/>
      <c r="AR67" s="63"/>
      <c r="AS67" s="108"/>
      <c r="AT67" s="63"/>
      <c r="AU67" s="63"/>
      <c r="AV67" s="63"/>
      <c r="AW67" s="63"/>
      <c r="AX67" s="63"/>
      <c r="AY67" s="63"/>
      <c r="AZ67" s="63"/>
      <c r="BA67" s="104"/>
      <c r="BB67" s="63"/>
      <c r="BC67" s="63"/>
    </row>
    <row r="68" spans="2:55" x14ac:dyDescent="0.25">
      <c r="B68" s="3">
        <v>37741</v>
      </c>
      <c r="C68" s="99">
        <f>LN(1+'Sorted Data - Stata'!C68)</f>
        <v>6.608993752492495E-3</v>
      </c>
      <c r="D68" s="99">
        <f>LN(1+'Sorted Data - Stata'!E68)</f>
        <v>-3.8192638942434909E-2</v>
      </c>
      <c r="E68" s="99">
        <f>LN(1+'Sorted Data - Stata'!F68)</f>
        <v>-1.4087600039764484E-2</v>
      </c>
      <c r="F68" s="99">
        <f>LN(1+'Sorted Data - Stata'!G68)</f>
        <v>-2.8446793537336024E-2</v>
      </c>
      <c r="G68" s="99">
        <f>LN(1+'Sorted Data - Stata'!H68)</f>
        <v>-4.4672605000658283E-2</v>
      </c>
      <c r="H68" s="99">
        <f>LN(1+'Sorted Data - Stata'!I68)</f>
        <v>-4.0551734817622705E-2</v>
      </c>
      <c r="I68" s="99">
        <f>LN(1+'Sorted Data - Stata'!J68)</f>
        <v>-1.2226978224218782E-2</v>
      </c>
      <c r="J68" s="99">
        <f>LN(1+'Sorted Data - Stata'!K68)</f>
        <v>-2.1526326799444096E-3</v>
      </c>
      <c r="K68" s="99">
        <f>LN(1+'Sorted Data - Stata'!M68)</f>
        <v>-4.1862379015870879E-2</v>
      </c>
      <c r="L68" s="99">
        <f>LN(1+'Sorted Data - Stata'!N68)</f>
        <v>-1.660915985464325E-2</v>
      </c>
      <c r="M68" s="99">
        <f>LN(1+'Sorted Data - Stata'!O68)</f>
        <v>-3.005871250192595E-2</v>
      </c>
      <c r="N68" s="99">
        <f>LN(1+'Sorted Data - Stata'!P68)</f>
        <v>-4.9457749186069343E-2</v>
      </c>
      <c r="O68" s="99">
        <f>LN(1+'Sorted Data - Stata'!Q68)</f>
        <v>-4.5102418264378323E-2</v>
      </c>
      <c r="P68" s="99">
        <f>LN(1+'Sorted Data - Stata'!R68)</f>
        <v>-1.4283675570285908E-2</v>
      </c>
      <c r="Q68" s="99">
        <f>LN(1+'Sorted Data - Stata'!S68)</f>
        <v>-2.945826134571939E-3</v>
      </c>
      <c r="R68" s="99">
        <f>'Sorted Data - Stata'!U68</f>
        <v>4.2492701806178257E-3</v>
      </c>
      <c r="S68" s="99">
        <f>'Sorted Data - Stata'!V68</f>
        <v>1.0934005891671816E-3</v>
      </c>
      <c r="T68" s="99">
        <f>'Sorted Data - Stata'!W68</f>
        <v>2.1243770131385009E-3</v>
      </c>
      <c r="U68" s="99">
        <f>'Sorted Data - Stata'!X68</f>
        <v>2.9763168378527105E-3</v>
      </c>
      <c r="V68" s="99">
        <f>'Sorted Data - Stata'!Y68</f>
        <v>4.478063584079095E-5</v>
      </c>
      <c r="W68" s="99">
        <f>'Sorted Data - Stata'!Z68</f>
        <v>2.2195385012535596E-4</v>
      </c>
      <c r="X68" s="99">
        <f>'Sorted Data - Stata'!AA68</f>
        <v>2.7267897370883976E-3</v>
      </c>
      <c r="Y68" s="99">
        <f>'Sorted Data - Stata'!AB68</f>
        <v>3.8372216769584355E-3</v>
      </c>
      <c r="Z68" s="77">
        <f>'Sorted Data - Stata'!AD68</f>
        <v>0.26297476760512745</v>
      </c>
      <c r="AA68" s="77">
        <f>'Sorted Data - Stata'!AE68</f>
        <v>0.41947491864340958</v>
      </c>
      <c r="AB68" s="77">
        <f>'Sorted Data - Stata'!AF68</f>
        <v>0.11349716954257463</v>
      </c>
      <c r="AC68" s="77">
        <f>'Sorted Data - Stata'!AG68</f>
        <v>8.4953218912911493E-2</v>
      </c>
      <c r="AD68" s="77">
        <f>'Sorted Data - Stata'!AH68</f>
        <v>2.8056824226504809E-2</v>
      </c>
      <c r="AE68" s="77">
        <f>'Sorted Data - Stata'!AI68</f>
        <v>1.9201068367517019E-2</v>
      </c>
      <c r="AF68" s="77">
        <f>'Sorted Data - Stata'!AJ68</f>
        <v>1.0158807329306269E-2</v>
      </c>
      <c r="AM68" s="63"/>
      <c r="AN68" s="63"/>
      <c r="AO68" s="104"/>
      <c r="AP68" s="103"/>
      <c r="AQ68" s="103"/>
      <c r="AR68" s="63"/>
      <c r="AS68" s="107"/>
      <c r="AT68" s="63"/>
      <c r="AU68" s="63"/>
      <c r="AV68" s="63"/>
      <c r="AW68" s="63"/>
      <c r="AX68" s="63"/>
      <c r="AY68" s="63"/>
      <c r="AZ68" s="63"/>
      <c r="BA68" s="104"/>
      <c r="BB68" s="63"/>
      <c r="BC68" s="63"/>
    </row>
    <row r="69" spans="2:55" x14ac:dyDescent="0.25">
      <c r="B69" s="3">
        <v>37772</v>
      </c>
      <c r="C69" s="99">
        <f>LN(1+'Sorted Data - Stata'!C69)</f>
        <v>5.7980318421747218E-3</v>
      </c>
      <c r="D69" s="99">
        <f>LN(1+'Sorted Data - Stata'!E69)</f>
        <v>-4.5568699615753494E-2</v>
      </c>
      <c r="E69" s="99">
        <f>LN(1+'Sorted Data - Stata'!F69)</f>
        <v>7.9185646102685001E-3</v>
      </c>
      <c r="F69" s="99">
        <f>LN(1+'Sorted Data - Stata'!G69)</f>
        <v>-2.1767107263059089E-2</v>
      </c>
      <c r="G69" s="99">
        <f>LN(1+'Sorted Data - Stata'!H69)</f>
        <v>-4.8633021281629406E-2</v>
      </c>
      <c r="H69" s="99">
        <f>LN(1+'Sorted Data - Stata'!I69)</f>
        <v>-2.4807656577859054E-3</v>
      </c>
      <c r="I69" s="99">
        <f>LN(1+'Sorted Data - Stata'!J69)</f>
        <v>1.4303666871533764E-4</v>
      </c>
      <c r="J69" s="99">
        <f>LN(1+'Sorted Data - Stata'!K69)</f>
        <v>-3.9642923341088416E-3</v>
      </c>
      <c r="K69" s="99">
        <f>LN(1+'Sorted Data - Stata'!M69)</f>
        <v>-4.8873552466173337E-2</v>
      </c>
      <c r="L69" s="99">
        <f>LN(1+'Sorted Data - Stata'!N69)</f>
        <v>5.8126842690766041E-3</v>
      </c>
      <c r="M69" s="99">
        <f>LN(1+'Sorted Data - Stata'!O69)</f>
        <v>-2.3065054258247591E-2</v>
      </c>
      <c r="N69" s="99">
        <f>LN(1+'Sorted Data - Stata'!P69)</f>
        <v>-5.3056613637124675E-2</v>
      </c>
      <c r="O69" s="99">
        <f>LN(1+'Sorted Data - Stata'!Q69)</f>
        <v>-6.525357665257526E-3</v>
      </c>
      <c r="P69" s="99">
        <f>LN(1+'Sorted Data - Stata'!R69)</f>
        <v>-1.3762399338597903E-3</v>
      </c>
      <c r="Q69" s="99">
        <f>LN(1+'Sorted Data - Stata'!S69)</f>
        <v>-4.3764811647289291E-3</v>
      </c>
      <c r="R69" s="99">
        <f>'Sorted Data - Stata'!U69</f>
        <v>4.1298886422020953E-3</v>
      </c>
      <c r="S69" s="99">
        <f>'Sorted Data - Stata'!V69</f>
        <v>1.0934005891671816E-3</v>
      </c>
      <c r="T69" s="99">
        <f>'Sorted Data - Stata'!W69</f>
        <v>1.970177053312705E-3</v>
      </c>
      <c r="U69" s="99">
        <f>'Sorted Data - Stata'!X69</f>
        <v>3.0239381460461789E-3</v>
      </c>
      <c r="V69" s="99">
        <f>'Sorted Data - Stata'!Y69</f>
        <v>3.7492267847882843E-5</v>
      </c>
      <c r="W69" s="99">
        <f>'Sorted Data - Stata'!Z69</f>
        <v>2.0254920359463746E-4</v>
      </c>
      <c r="X69" s="99">
        <f>'Sorted Data - Stata'!AA69</f>
        <v>2.6964568688887525E-3</v>
      </c>
      <c r="Y69" s="99">
        <f>'Sorted Data - Stata'!AB69</f>
        <v>3.7998229043054721E-3</v>
      </c>
      <c r="Z69" s="77">
        <f>'Sorted Data - Stata'!AD69</f>
        <v>0.26297476760512745</v>
      </c>
      <c r="AA69" s="77">
        <f>'Sorted Data - Stata'!AE69</f>
        <v>0.41947491864340958</v>
      </c>
      <c r="AB69" s="77">
        <f>'Sorted Data - Stata'!AF69</f>
        <v>0.11349716954257463</v>
      </c>
      <c r="AC69" s="77">
        <f>'Sorted Data - Stata'!AG69</f>
        <v>8.4953218912911493E-2</v>
      </c>
      <c r="AD69" s="77">
        <f>'Sorted Data - Stata'!AH69</f>
        <v>2.8056824226504809E-2</v>
      </c>
      <c r="AE69" s="77">
        <f>'Sorted Data - Stata'!AI69</f>
        <v>1.9201068367517019E-2</v>
      </c>
      <c r="AF69" s="77">
        <f>'Sorted Data - Stata'!AJ69</f>
        <v>1.0158807329306269E-2</v>
      </c>
      <c r="AM69" s="63"/>
      <c r="AN69" s="63"/>
      <c r="AO69" s="104"/>
      <c r="AP69" s="103"/>
      <c r="AQ69" s="103"/>
      <c r="AR69" s="63"/>
      <c r="AS69" s="107"/>
      <c r="AT69" s="63"/>
      <c r="AU69" s="63"/>
      <c r="AV69" s="63"/>
      <c r="AW69" s="63"/>
      <c r="AX69" s="63"/>
      <c r="AY69" s="63"/>
      <c r="AZ69" s="63"/>
      <c r="BA69" s="104"/>
      <c r="BB69" s="63"/>
      <c r="BC69" s="63"/>
    </row>
    <row r="70" spans="2:55" x14ac:dyDescent="0.25">
      <c r="B70" s="3">
        <v>37802</v>
      </c>
      <c r="C70" s="99">
        <f>LN(1+'Sorted Data - Stata'!C70)</f>
        <v>7.138764481401097E-2</v>
      </c>
      <c r="D70" s="99">
        <f>LN(1+'Sorted Data - Stata'!E70)</f>
        <v>7.428311846541745E-2</v>
      </c>
      <c r="E70" s="99">
        <f>LN(1+'Sorted Data - Stata'!F70)</f>
        <v>5.1069457821549931E-2</v>
      </c>
      <c r="F70" s="99">
        <f>LN(1+'Sorted Data - Stata'!G70)</f>
        <v>8.6350895362545935E-2</v>
      </c>
      <c r="G70" s="99">
        <f>LN(1+'Sorted Data - Stata'!H70)</f>
        <v>7.0063673460616135E-2</v>
      </c>
      <c r="H70" s="99">
        <f>LN(1+'Sorted Data - Stata'!I70)</f>
        <v>3.4182885198425834E-2</v>
      </c>
      <c r="I70" s="99">
        <f>LN(1+'Sorted Data - Stata'!J70)</f>
        <v>8.9045730355462607E-2</v>
      </c>
      <c r="J70" s="99">
        <f>LN(1+'Sorted Data - Stata'!K70)</f>
        <v>0.10542805155346682</v>
      </c>
      <c r="K70" s="99">
        <f>LN(1+'Sorted Data - Stata'!M70)</f>
        <v>7.1463122803420959E-2</v>
      </c>
      <c r="L70" s="99">
        <f>LN(1+'Sorted Data - Stata'!N70)</f>
        <v>4.9019207399963606E-2</v>
      </c>
      <c r="M70" s="99">
        <f>LN(1+'Sorted Data - Stata'!O70)</f>
        <v>8.533898419788255E-2</v>
      </c>
      <c r="N70" s="99">
        <f>LN(1+'Sorted Data - Stata'!P70)</f>
        <v>6.624103739858378E-2</v>
      </c>
      <c r="O70" s="99">
        <f>LN(1+'Sorted Data - Stata'!Q70)</f>
        <v>3.0381075850767544E-2</v>
      </c>
      <c r="P70" s="99">
        <f>LN(1+'Sorted Data - Stata'!R70)</f>
        <v>8.7737092095700991E-2</v>
      </c>
      <c r="Q70" s="99">
        <f>LN(1+'Sorted Data - Stata'!S70)</f>
        <v>0.10513209308282716</v>
      </c>
      <c r="R70" s="99">
        <f>'Sorted Data - Stata'!U70</f>
        <v>3.4103013914235092E-3</v>
      </c>
      <c r="S70" s="99">
        <f>'Sorted Data - Stata'!V70</f>
        <v>9.2857622773956372E-4</v>
      </c>
      <c r="T70" s="99">
        <f>'Sorted Data - Stata'!W70</f>
        <v>1.7779275730864796E-3</v>
      </c>
      <c r="U70" s="99">
        <f>'Sorted Data - Stata'!X70</f>
        <v>3.0070566335420601E-3</v>
      </c>
      <c r="V70" s="99">
        <f>'Sorted Data - Stata'!Y70</f>
        <v>3.8275274823584837E-5</v>
      </c>
      <c r="W70" s="99">
        <f>'Sorted Data - Stata'!Z70</f>
        <v>2.1917726084597078E-4</v>
      </c>
      <c r="X70" s="99">
        <f>'Sorted Data - Stata'!AA70</f>
        <v>2.6883663990453499E-3</v>
      </c>
      <c r="Y70" s="99">
        <f>'Sorted Data - Stata'!AB70</f>
        <v>3.6998578132623194E-3</v>
      </c>
      <c r="Z70" s="77">
        <f>'Sorted Data - Stata'!AD70</f>
        <v>0.26297476760512745</v>
      </c>
      <c r="AA70" s="77">
        <f>'Sorted Data - Stata'!AE70</f>
        <v>0.41947491864340958</v>
      </c>
      <c r="AB70" s="77">
        <f>'Sorted Data - Stata'!AF70</f>
        <v>0.11349716954257463</v>
      </c>
      <c r="AC70" s="77">
        <f>'Sorted Data - Stata'!AG70</f>
        <v>8.4953218912911493E-2</v>
      </c>
      <c r="AD70" s="77">
        <f>'Sorted Data - Stata'!AH70</f>
        <v>2.8056824226504809E-2</v>
      </c>
      <c r="AE70" s="77">
        <f>'Sorted Data - Stata'!AI70</f>
        <v>1.9201068367517019E-2</v>
      </c>
      <c r="AF70" s="77">
        <f>'Sorted Data - Stata'!AJ70</f>
        <v>1.0158807329306269E-2</v>
      </c>
      <c r="AM70" s="63"/>
      <c r="AN70" s="63"/>
      <c r="AO70" s="104"/>
      <c r="AP70" s="103"/>
      <c r="AQ70" s="103"/>
      <c r="AR70" s="63"/>
      <c r="AS70" s="107"/>
      <c r="AT70" s="63"/>
      <c r="AU70" s="63"/>
      <c r="AV70" s="63"/>
      <c r="AW70" s="63"/>
      <c r="AX70" s="63"/>
      <c r="AY70" s="63"/>
      <c r="AZ70" s="63"/>
      <c r="BA70" s="104"/>
      <c r="BB70" s="63"/>
      <c r="BC70" s="63"/>
    </row>
    <row r="71" spans="2:55" x14ac:dyDescent="0.25">
      <c r="B71" s="3">
        <v>37833</v>
      </c>
      <c r="C71" s="99">
        <f>LN(1+'Sorted Data - Stata'!C71)</f>
        <v>-1.0868996442062458E-2</v>
      </c>
      <c r="D71" s="99">
        <f>LN(1+'Sorted Data - Stata'!E71)</f>
        <v>1.1758346899622091E-2</v>
      </c>
      <c r="E71" s="99">
        <f>LN(1+'Sorted Data - Stata'!F71)</f>
        <v>-1.3733579922463816E-2</v>
      </c>
      <c r="F71" s="99">
        <f>LN(1+'Sorted Data - Stata'!G71)</f>
        <v>-1.6233999286884702E-2</v>
      </c>
      <c r="G71" s="99">
        <f>LN(1+'Sorted Data - Stata'!H71)</f>
        <v>5.4562023300365366E-3</v>
      </c>
      <c r="H71" s="99">
        <f>LN(1+'Sorted Data - Stata'!I71)</f>
        <v>-2.9297446163017667E-3</v>
      </c>
      <c r="I71" s="99">
        <f>LN(1+'Sorted Data - Stata'!J71)</f>
        <v>-3.0902508348695207E-2</v>
      </c>
      <c r="J71" s="99">
        <f>LN(1+'Sorted Data - Stata'!K71)</f>
        <v>-2.6070646457256531E-2</v>
      </c>
      <c r="K71" s="99">
        <f>LN(1+'Sorted Data - Stata'!M71)</f>
        <v>9.3049000107544872E-3</v>
      </c>
      <c r="L71" s="99">
        <f>LN(1+'Sorted Data - Stata'!N71)</f>
        <v>-1.5386955645407785E-2</v>
      </c>
      <c r="M71" s="99">
        <f>LN(1+'Sorted Data - Stata'!O71)</f>
        <v>-1.6642698520220659E-2</v>
      </c>
      <c r="N71" s="99">
        <f>LN(1+'Sorted Data - Stata'!P71)</f>
        <v>2.0970171763549112E-3</v>
      </c>
      <c r="O71" s="99">
        <f>LN(1+'Sorted Data - Stata'!Q71)</f>
        <v>-6.1346605750966909E-3</v>
      </c>
      <c r="P71" s="99">
        <f>LN(1+'Sorted Data - Stata'!R71)</f>
        <v>-3.1645380722808238E-2</v>
      </c>
      <c r="Q71" s="99">
        <f>LN(1+'Sorted Data - Stata'!S71)</f>
        <v>-2.577458124192137E-2</v>
      </c>
      <c r="R71" s="99">
        <f>'Sorted Data - Stata'!U71</f>
        <v>3.0080644524299593E-3</v>
      </c>
      <c r="S71" s="99">
        <f>'Sorted Data - Stata'!V71</f>
        <v>9.1207735967446801E-4</v>
      </c>
      <c r="T71" s="99">
        <f>'Sorted Data - Stata'!W71</f>
        <v>1.7449309014803127E-3</v>
      </c>
      <c r="U71" s="99">
        <f>'Sorted Data - Stata'!X71</f>
        <v>2.7998383811398408E-3</v>
      </c>
      <c r="V71" s="99">
        <f>'Sorted Data - Stata'!Y71</f>
        <v>3.3852029842407205E-5</v>
      </c>
      <c r="W71" s="99">
        <f>'Sorted Data - Stata'!Z71</f>
        <v>1.9839171411528689E-4</v>
      </c>
      <c r="X71" s="99">
        <f>'Sorted Data - Stata'!AA71</f>
        <v>2.5095131731243114E-3</v>
      </c>
      <c r="Y71" s="99">
        <f>'Sorted Data - Stata'!AB71</f>
        <v>3.8122908649180776E-3</v>
      </c>
      <c r="Z71" s="77">
        <f>'Sorted Data - Stata'!AD71</f>
        <v>0.26297476760512745</v>
      </c>
      <c r="AA71" s="77">
        <f>'Sorted Data - Stata'!AE71</f>
        <v>0.41947491864340958</v>
      </c>
      <c r="AB71" s="77">
        <f>'Sorted Data - Stata'!AF71</f>
        <v>0.11349716954257463</v>
      </c>
      <c r="AC71" s="77">
        <f>'Sorted Data - Stata'!AG71</f>
        <v>8.4953218912911493E-2</v>
      </c>
      <c r="AD71" s="77">
        <f>'Sorted Data - Stata'!AH71</f>
        <v>2.8056824226504809E-2</v>
      </c>
      <c r="AE71" s="77">
        <f>'Sorted Data - Stata'!AI71</f>
        <v>1.9201068367517019E-2</v>
      </c>
      <c r="AF71" s="77">
        <f>'Sorted Data - Stata'!AJ71</f>
        <v>1.0158807329306269E-2</v>
      </c>
      <c r="AM71" s="63"/>
      <c r="AN71" s="63"/>
      <c r="AO71" s="104"/>
      <c r="AP71" s="103"/>
      <c r="AQ71" s="103"/>
      <c r="AR71" s="63"/>
      <c r="AS71" s="107"/>
      <c r="AT71" s="63"/>
      <c r="AU71" s="63"/>
      <c r="AV71" s="63"/>
      <c r="AW71" s="63"/>
      <c r="AX71" s="63"/>
      <c r="AY71" s="63"/>
      <c r="AZ71" s="63"/>
      <c r="BA71" s="104"/>
      <c r="BB71" s="63"/>
      <c r="BC71" s="63"/>
    </row>
    <row r="72" spans="2:55" x14ac:dyDescent="0.25">
      <c r="B72" s="3">
        <v>37864</v>
      </c>
      <c r="C72" s="99">
        <f>LN(1+'Sorted Data - Stata'!C72)</f>
        <v>3.5158632972563296E-2</v>
      </c>
      <c r="D72" s="99">
        <f>LN(1+'Sorted Data - Stata'!E72)</f>
        <v>2.9737546606811261E-2</v>
      </c>
      <c r="E72" s="99">
        <f>LN(1+'Sorted Data - Stata'!F72)</f>
        <v>7.5937716597453617E-3</v>
      </c>
      <c r="F72" s="99">
        <f>LN(1+'Sorted Data - Stata'!G72)</f>
        <v>4.1744839335873911E-3</v>
      </c>
      <c r="G72" s="99">
        <f>LN(1+'Sorted Data - Stata'!H72)</f>
        <v>6.0423214396274662E-2</v>
      </c>
      <c r="H72" s="99">
        <f>LN(1+'Sorted Data - Stata'!I72)</f>
        <v>8.8941071075813397E-3</v>
      </c>
      <c r="I72" s="99">
        <f>LN(1+'Sorted Data - Stata'!J72)</f>
        <v>4.3901762892334981E-2</v>
      </c>
      <c r="J72" s="99">
        <f>LN(1+'Sorted Data - Stata'!K72)</f>
        <v>2.7295802457534372E-2</v>
      </c>
      <c r="K72" s="99">
        <f>LN(1+'Sorted Data - Stata'!M72)</f>
        <v>2.7702756600405842E-2</v>
      </c>
      <c r="L72" s="99">
        <f>LN(1+'Sorted Data - Stata'!N72)</f>
        <v>6.3415936779566088E-3</v>
      </c>
      <c r="M72" s="99">
        <f>LN(1+'Sorted Data - Stata'!O72)</f>
        <v>3.9676828547644668E-3</v>
      </c>
      <c r="N72" s="99">
        <f>LN(1+'Sorted Data - Stata'!P72)</f>
        <v>5.7619560005276245E-2</v>
      </c>
      <c r="O72" s="99">
        <f>LN(1+'Sorted Data - Stata'!Q72)</f>
        <v>6.1059822586759637E-3</v>
      </c>
      <c r="P72" s="99">
        <f>LN(1+'Sorted Data - Stata'!R72)</f>
        <v>4.3425706490916711E-2</v>
      </c>
      <c r="Q72" s="99">
        <f>LN(1+'Sorted Data - Stata'!S72)</f>
        <v>2.8075097967408473E-2</v>
      </c>
      <c r="R72" s="99">
        <f>'Sorted Data - Stata'!U72</f>
        <v>2.5554423860907338E-3</v>
      </c>
      <c r="S72" s="99">
        <f>'Sorted Data - Stata'!V72</f>
        <v>9.2806480775897704E-4</v>
      </c>
      <c r="T72" s="99">
        <f>'Sorted Data - Stata'!W72</f>
        <v>1.7582143781407211E-3</v>
      </c>
      <c r="U72" s="99">
        <f>'Sorted Data - Stata'!X72</f>
        <v>2.9682511668664979E-3</v>
      </c>
      <c r="V72" s="99">
        <f>'Sorted Data - Stata'!Y72</f>
        <v>4.1140689663432539E-5</v>
      </c>
      <c r="W72" s="99">
        <f>'Sorted Data - Stata'!Z72</f>
        <v>2.0254920359463746E-4</v>
      </c>
      <c r="X72" s="99">
        <f>'Sorted Data - Stata'!AA72</f>
        <v>2.3567112667428614E-3</v>
      </c>
      <c r="Y72" s="99">
        <f>'Sorted Data - Stata'!AB72</f>
        <v>3.8622255536771011E-3</v>
      </c>
      <c r="Z72" s="77">
        <f>'Sorted Data - Stata'!AD72</f>
        <v>0.26297476760512745</v>
      </c>
      <c r="AA72" s="77">
        <f>'Sorted Data - Stata'!AE72</f>
        <v>0.41947491864340958</v>
      </c>
      <c r="AB72" s="77">
        <f>'Sorted Data - Stata'!AF72</f>
        <v>0.11349716954257463</v>
      </c>
      <c r="AC72" s="77">
        <f>'Sorted Data - Stata'!AG72</f>
        <v>8.4953218912911493E-2</v>
      </c>
      <c r="AD72" s="77">
        <f>'Sorted Data - Stata'!AH72</f>
        <v>2.8056824226504809E-2</v>
      </c>
      <c r="AE72" s="77">
        <f>'Sorted Data - Stata'!AI72</f>
        <v>1.9201068367517019E-2</v>
      </c>
      <c r="AF72" s="77">
        <f>'Sorted Data - Stata'!AJ72</f>
        <v>1.0158807329306269E-2</v>
      </c>
      <c r="AM72" s="63"/>
      <c r="AN72" s="63"/>
      <c r="AO72" s="104"/>
      <c r="AP72" s="103"/>
      <c r="AQ72" s="103"/>
      <c r="AR72" s="63"/>
      <c r="AS72" s="107"/>
      <c r="AT72" s="63"/>
      <c r="AU72" s="63"/>
      <c r="AV72" s="63"/>
      <c r="AW72" s="63"/>
      <c r="AX72" s="63"/>
      <c r="AY72" s="63"/>
      <c r="AZ72" s="63"/>
      <c r="BA72" s="104"/>
      <c r="BB72" s="63"/>
      <c r="BC72" s="63"/>
    </row>
    <row r="73" spans="2:55" x14ac:dyDescent="0.25">
      <c r="B73" s="3">
        <v>37894</v>
      </c>
      <c r="C73" s="99">
        <f>LN(1+'Sorted Data - Stata'!C73)</f>
        <v>-2.5584170676444796E-2</v>
      </c>
      <c r="D73" s="99">
        <f>LN(1+'Sorted Data - Stata'!E73)</f>
        <v>-6.3816055350047016E-2</v>
      </c>
      <c r="E73" s="99">
        <f>LN(1+'Sorted Data - Stata'!F73)</f>
        <v>-4.5201112209547704E-3</v>
      </c>
      <c r="F73" s="99">
        <f>LN(1+'Sorted Data - Stata'!G73)</f>
        <v>-6.7422298666331574E-3</v>
      </c>
      <c r="G73" s="99">
        <f>LN(1+'Sorted Data - Stata'!H73)</f>
        <v>-1.6609487015267328E-2</v>
      </c>
      <c r="H73" s="99">
        <f>LN(1+'Sorted Data - Stata'!I73)</f>
        <v>-4.5588808825445274E-3</v>
      </c>
      <c r="I73" s="99">
        <f>LN(1+'Sorted Data - Stata'!J73)</f>
        <v>-3.9208905104915384E-2</v>
      </c>
      <c r="J73" s="99">
        <f>LN(1+'Sorted Data - Stata'!K73)</f>
        <v>-1.3945955792126874E-2</v>
      </c>
      <c r="K73" s="99">
        <f>LN(1+'Sorted Data - Stata'!M73)</f>
        <v>-6.5550566164925661E-2</v>
      </c>
      <c r="L73" s="99">
        <f>LN(1+'Sorted Data - Stata'!N73)</f>
        <v>-5.3198650859713707E-3</v>
      </c>
      <c r="M73" s="99">
        <f>LN(1+'Sorted Data - Stata'!O73)</f>
        <v>-6.3279442171563678E-3</v>
      </c>
      <c r="N73" s="99">
        <f>LN(1+'Sorted Data - Stata'!P73)</f>
        <v>-1.916906648005336E-2</v>
      </c>
      <c r="O73" s="99">
        <f>LN(1+'Sorted Data - Stata'!Q73)</f>
        <v>-6.9248431378833211E-3</v>
      </c>
      <c r="P73" s="99">
        <f>LN(1+'Sorted Data - Stata'!R73)</f>
        <v>-3.9415118354067941E-2</v>
      </c>
      <c r="Q73" s="99">
        <f>LN(1+'Sorted Data - Stata'!S73)</f>
        <v>-1.2626789376512217E-2</v>
      </c>
      <c r="R73" s="99">
        <f>'Sorted Data - Stata'!U73</f>
        <v>2.3120385290706924E-3</v>
      </c>
      <c r="S73" s="99">
        <f>'Sorted Data - Stata'!V73</f>
        <v>9.2857622773956372E-4</v>
      </c>
      <c r="T73" s="99">
        <f>'Sorted Data - Stata'!W73</f>
        <v>1.7416608254179344E-3</v>
      </c>
      <c r="U73" s="99">
        <f>'Sorted Data - Stata'!X73</f>
        <v>3.0272108951729937E-3</v>
      </c>
      <c r="V73" s="99">
        <f>'Sorted Data - Stata'!Y73</f>
        <v>3.6975812747419567E-5</v>
      </c>
      <c r="W73" s="99">
        <f>'Sorted Data - Stata'!Z73</f>
        <v>1.6651408382073463E-4</v>
      </c>
      <c r="X73" s="99">
        <f>'Sorted Data - Stata'!AA73</f>
        <v>2.2659864439975586E-3</v>
      </c>
      <c r="Y73" s="99">
        <f>'Sorted Data - Stata'!AB73</f>
        <v>3.8746849921291737E-3</v>
      </c>
      <c r="Z73" s="77">
        <f>'Sorted Data - Stata'!AD73</f>
        <v>0.26297476760512745</v>
      </c>
      <c r="AA73" s="77">
        <f>'Sorted Data - Stata'!AE73</f>
        <v>0.41947491864340958</v>
      </c>
      <c r="AB73" s="77">
        <f>'Sorted Data - Stata'!AF73</f>
        <v>0.11349716954257463</v>
      </c>
      <c r="AC73" s="77">
        <f>'Sorted Data - Stata'!AG73</f>
        <v>8.4953218912911493E-2</v>
      </c>
      <c r="AD73" s="77">
        <f>'Sorted Data - Stata'!AH73</f>
        <v>2.8056824226504809E-2</v>
      </c>
      <c r="AE73" s="77">
        <f>'Sorted Data - Stata'!AI73</f>
        <v>1.9201068367517019E-2</v>
      </c>
      <c r="AF73" s="77">
        <f>'Sorted Data - Stata'!AJ73</f>
        <v>1.0158807329306269E-2</v>
      </c>
      <c r="AM73" s="63"/>
      <c r="AN73" s="63"/>
      <c r="AO73" s="104"/>
      <c r="AP73" s="103"/>
      <c r="AQ73" s="103"/>
      <c r="AR73" s="63"/>
      <c r="AS73" s="63"/>
      <c r="AT73" s="63"/>
      <c r="AU73" s="63"/>
      <c r="AV73" s="63"/>
      <c r="AW73" s="63"/>
      <c r="AX73" s="63"/>
      <c r="AY73" s="63"/>
      <c r="AZ73" s="63"/>
      <c r="BA73" s="104"/>
      <c r="BB73" s="63"/>
      <c r="BC73" s="63"/>
    </row>
    <row r="74" spans="2:55" x14ac:dyDescent="0.25">
      <c r="B74" s="3">
        <v>37925</v>
      </c>
      <c r="C74" s="99">
        <f>LN(1+'Sorted Data - Stata'!C74)</f>
        <v>2.0884353178532433E-2</v>
      </c>
      <c r="D74" s="99">
        <f>LN(1+'Sorted Data - Stata'!E74)</f>
        <v>8.7065226600420691E-3</v>
      </c>
      <c r="E74" s="99">
        <f>LN(1+'Sorted Data - Stata'!F74)</f>
        <v>3.3798602422231705E-3</v>
      </c>
      <c r="F74" s="99">
        <f>LN(1+'Sorted Data - Stata'!G74)</f>
        <v>2.814643797501935E-2</v>
      </c>
      <c r="G74" s="99">
        <f>LN(1+'Sorted Data - Stata'!H74)</f>
        <v>2.270957500312755E-2</v>
      </c>
      <c r="H74" s="99">
        <f>LN(1+'Sorted Data - Stata'!I74)</f>
        <v>-6.5193320809438186E-3</v>
      </c>
      <c r="I74" s="99">
        <f>LN(1+'Sorted Data - Stata'!J74)</f>
        <v>3.2284618464516357E-2</v>
      </c>
      <c r="J74" s="99">
        <f>LN(1+'Sorted Data - Stata'!K74)</f>
        <v>4.9294825341896512E-2</v>
      </c>
      <c r="K74" s="99">
        <f>LN(1+'Sorted Data - Stata'!M74)</f>
        <v>7.3353859748009091E-3</v>
      </c>
      <c r="L74" s="99">
        <f>LN(1+'Sorted Data - Stata'!N74)</f>
        <v>2.8122343434795493E-3</v>
      </c>
      <c r="M74" s="99">
        <f>LN(1+'Sorted Data - Stata'!O74)</f>
        <v>2.8839422727415586E-2</v>
      </c>
      <c r="N74" s="99">
        <f>LN(1+'Sorted Data - Stata'!P74)</f>
        <v>2.0483201455900813E-2</v>
      </c>
      <c r="O74" s="99">
        <f>LN(1+'Sorted Data - Stata'!Q74)</f>
        <v>-8.680864498027489E-3</v>
      </c>
      <c r="P74" s="99">
        <f>LN(1+'Sorted Data - Stata'!R74)</f>
        <v>3.2240129229808054E-2</v>
      </c>
      <c r="Q74" s="99">
        <f>LN(1+'Sorted Data - Stata'!S74)</f>
        <v>5.0775471220780632E-2</v>
      </c>
      <c r="R74" s="99">
        <f>'Sorted Data - Stata'!U74</f>
        <v>2.3364081918575419E-3</v>
      </c>
      <c r="S74" s="99">
        <f>'Sorted Data - Stata'!V74</f>
        <v>9.2857622773956372E-4</v>
      </c>
      <c r="T74" s="99">
        <f>'Sorted Data - Stata'!W74</f>
        <v>1.7298058152577234E-3</v>
      </c>
      <c r="U74" s="99">
        <f>'Sorted Data - Stata'!X74</f>
        <v>3.0695203503661173E-3</v>
      </c>
      <c r="V74" s="99">
        <f>'Sorted Data - Stata'!Y74</f>
        <v>3.7492267847882843E-5</v>
      </c>
      <c r="W74" s="99">
        <f>'Sorted Data - Stata'!Z74</f>
        <v>1.6790319336790205E-4</v>
      </c>
      <c r="X74" s="99">
        <f>'Sorted Data - Stata'!AA74</f>
        <v>2.3039138595752906E-3</v>
      </c>
      <c r="Y74" s="99">
        <f>'Sorted Data - Stata'!AB74</f>
        <v>3.9370364904713906E-3</v>
      </c>
      <c r="Z74" s="77">
        <f>'Sorted Data - Stata'!AD74</f>
        <v>0.26297476760512745</v>
      </c>
      <c r="AA74" s="77">
        <f>'Sorted Data - Stata'!AE74</f>
        <v>0.41947491864340958</v>
      </c>
      <c r="AB74" s="77">
        <f>'Sorted Data - Stata'!AF74</f>
        <v>0.11349716954257463</v>
      </c>
      <c r="AC74" s="77">
        <f>'Sorted Data - Stata'!AG74</f>
        <v>8.4953218912911493E-2</v>
      </c>
      <c r="AD74" s="77">
        <f>'Sorted Data - Stata'!AH74</f>
        <v>2.8056824226504809E-2</v>
      </c>
      <c r="AE74" s="77">
        <f>'Sorted Data - Stata'!AI74</f>
        <v>1.9201068367517019E-2</v>
      </c>
      <c r="AF74" s="77">
        <f>'Sorted Data - Stata'!AJ74</f>
        <v>1.0158807329306269E-2</v>
      </c>
      <c r="AM74" s="63"/>
      <c r="AN74" s="63"/>
      <c r="AO74" s="104"/>
      <c r="AP74" s="103"/>
      <c r="AQ74" s="103"/>
      <c r="AR74" s="63"/>
      <c r="AS74" s="63"/>
      <c r="AT74" s="63"/>
      <c r="AU74" s="63"/>
      <c r="AV74" s="63"/>
      <c r="AW74" s="63"/>
      <c r="AX74" s="63"/>
      <c r="AY74" s="63"/>
      <c r="AZ74" s="63"/>
      <c r="BA74" s="104"/>
      <c r="BB74" s="63"/>
      <c r="BC74" s="63"/>
    </row>
    <row r="75" spans="2:55" x14ac:dyDescent="0.25">
      <c r="B75" s="3">
        <v>37955</v>
      </c>
      <c r="C75" s="99">
        <f>LN(1+'Sorted Data - Stata'!C75)</f>
        <v>-1.9504418547882221E-2</v>
      </c>
      <c r="D75" s="99">
        <f>LN(1+'Sorted Data - Stata'!E75)</f>
        <v>-4.1564013814539988E-2</v>
      </c>
      <c r="E75" s="99">
        <f>LN(1+'Sorted Data - Stata'!F75)</f>
        <v>-7.2967683341411994E-3</v>
      </c>
      <c r="F75" s="99">
        <f>LN(1+'Sorted Data - Stata'!G75)</f>
        <v>-2.5595731735940964E-2</v>
      </c>
      <c r="G75" s="99">
        <f>LN(1+'Sorted Data - Stata'!H75)</f>
        <v>-3.8360694971833517E-2</v>
      </c>
      <c r="H75" s="99">
        <f>LN(1+'Sorted Data - Stata'!I75)</f>
        <v>-4.458305297139818E-3</v>
      </c>
      <c r="I75" s="99">
        <f>LN(1+'Sorted Data - Stata'!J75)</f>
        <v>-2.6315822047902424E-2</v>
      </c>
      <c r="J75" s="99">
        <f>LN(1+'Sorted Data - Stata'!K75)</f>
        <v>-1.9354407720267312E-2</v>
      </c>
      <c r="K75" s="99">
        <f>LN(1+'Sorted Data - Stata'!M75)</f>
        <v>-4.3031308467390596E-2</v>
      </c>
      <c r="L75" s="99">
        <f>LN(1+'Sorted Data - Stata'!N75)</f>
        <v>-7.906944091463728E-3</v>
      </c>
      <c r="M75" s="99">
        <f>LN(1+'Sorted Data - Stata'!O75)</f>
        <v>-2.4846195379236002E-2</v>
      </c>
      <c r="N75" s="99">
        <f>LN(1+'Sorted Data - Stata'!P75)</f>
        <v>-4.0752280225566852E-2</v>
      </c>
      <c r="O75" s="99">
        <f>LN(1+'Sorted Data - Stata'!Q75)</f>
        <v>-6.6385089895596638E-3</v>
      </c>
      <c r="P75" s="99">
        <f>LN(1+'Sorted Data - Stata'!R75)</f>
        <v>-2.6349106716324896E-2</v>
      </c>
      <c r="Q75" s="99">
        <f>LN(1+'Sorted Data - Stata'!S75)</f>
        <v>-1.7730217874459633E-2</v>
      </c>
      <c r="R75" s="99">
        <f>'Sorted Data - Stata'!U75</f>
        <v>2.3851279739270925E-3</v>
      </c>
      <c r="S75" s="99">
        <f>'Sorted Data - Stata'!V75</f>
        <v>9.6981031467402445E-4</v>
      </c>
      <c r="T75" s="99">
        <f>'Sorted Data - Stata'!W75</f>
        <v>1.7782381116688839E-3</v>
      </c>
      <c r="U75" s="99">
        <f>'Sorted Data - Stata'!X75</f>
        <v>3.1176003507560335E-3</v>
      </c>
      <c r="V75" s="99">
        <f>'Sorted Data - Stata'!Y75</f>
        <v>4.0615925677611742E-5</v>
      </c>
      <c r="W75" s="99">
        <f>'Sorted Data - Stata'!Z75</f>
        <v>2.0393776273297526E-4</v>
      </c>
      <c r="X75" s="99">
        <f>'Sorted Data - Stata'!AA75</f>
        <v>2.3039138595752906E-3</v>
      </c>
      <c r="Y75" s="99">
        <f>'Sorted Data - Stata'!AB75</f>
        <v>4.2234174255026957E-3</v>
      </c>
      <c r="Z75" s="77">
        <f>'Sorted Data - Stata'!AD75</f>
        <v>0.26297476760512745</v>
      </c>
      <c r="AA75" s="77">
        <f>'Sorted Data - Stata'!AE75</f>
        <v>0.41947491864340958</v>
      </c>
      <c r="AB75" s="77">
        <f>'Sorted Data - Stata'!AF75</f>
        <v>0.11349716954257463</v>
      </c>
      <c r="AC75" s="77">
        <f>'Sorted Data - Stata'!AG75</f>
        <v>8.4953218912911493E-2</v>
      </c>
      <c r="AD75" s="77">
        <f>'Sorted Data - Stata'!AH75</f>
        <v>2.8056824226504809E-2</v>
      </c>
      <c r="AE75" s="77">
        <f>'Sorted Data - Stata'!AI75</f>
        <v>1.9201068367517019E-2</v>
      </c>
      <c r="AF75" s="77">
        <f>'Sorted Data - Stata'!AJ75</f>
        <v>1.0158807329306269E-2</v>
      </c>
      <c r="AM75" s="63"/>
      <c r="AN75" s="63"/>
      <c r="AO75" s="104"/>
      <c r="AP75" s="103"/>
      <c r="AQ75" s="103"/>
      <c r="AR75" s="63"/>
      <c r="AS75" s="106"/>
      <c r="AT75" s="106"/>
      <c r="AU75" s="106"/>
      <c r="AV75" s="106"/>
      <c r="AW75" s="106"/>
      <c r="AX75" s="63"/>
      <c r="AY75" s="63"/>
      <c r="AZ75" s="63"/>
      <c r="BA75" s="104"/>
      <c r="BB75" s="63"/>
      <c r="BC75" s="63"/>
    </row>
    <row r="76" spans="2:55" x14ac:dyDescent="0.25">
      <c r="B76" s="3">
        <v>37986</v>
      </c>
      <c r="C76" s="99">
        <f>LN(1+'Sorted Data - Stata'!C76)</f>
        <v>2.3681739647336324E-2</v>
      </c>
      <c r="D76" s="99">
        <f>LN(1+'Sorted Data - Stata'!E76)</f>
        <v>-2.2475523101963955E-2</v>
      </c>
      <c r="E76" s="99">
        <f>LN(1+'Sorted Data - Stata'!F76)</f>
        <v>2.6577833947162736E-2</v>
      </c>
      <c r="F76" s="99">
        <f>LN(1+'Sorted Data - Stata'!G76)</f>
        <v>1.4127993922557959E-2</v>
      </c>
      <c r="G76" s="99">
        <f>LN(1+'Sorted Data - Stata'!H76)</f>
        <v>-1.1256462427366261E-4</v>
      </c>
      <c r="H76" s="99">
        <f>LN(1+'Sorted Data - Stata'!I76)</f>
        <v>1.8180101667453742E-2</v>
      </c>
      <c r="I76" s="99">
        <f>LN(1+'Sorted Data - Stata'!J76)</f>
        <v>-1.9471942678754201E-2</v>
      </c>
      <c r="J76" s="99">
        <f>LN(1+'Sorted Data - Stata'!K76)</f>
        <v>1.526409683692684E-2</v>
      </c>
      <c r="K76" s="99">
        <f>LN(1+'Sorted Data - Stata'!M76)</f>
        <v>-2.3922655094511965E-2</v>
      </c>
      <c r="L76" s="99">
        <f>LN(1+'Sorted Data - Stata'!N76)</f>
        <v>2.5987736392588973E-2</v>
      </c>
      <c r="M76" s="99">
        <f>LN(1+'Sorted Data - Stata'!O76)</f>
        <v>1.4847687127207389E-2</v>
      </c>
      <c r="N76" s="99">
        <f>LN(1+'Sorted Data - Stata'!P76)</f>
        <v>-2.4599984332234694E-3</v>
      </c>
      <c r="O76" s="99">
        <f>LN(1+'Sorted Data - Stata'!Q76)</f>
        <v>1.6036347956509548E-2</v>
      </c>
      <c r="P76" s="99">
        <f>LN(1+'Sorted Data - Stata'!R76)</f>
        <v>-1.9554566748936367E-2</v>
      </c>
      <c r="Q76" s="99">
        <f>LN(1+'Sorted Data - Stata'!S76)</f>
        <v>1.7065302286162067E-2</v>
      </c>
      <c r="R76" s="99">
        <f>'Sorted Data - Stata'!U76</f>
        <v>2.043541156630635E-3</v>
      </c>
      <c r="S76" s="99">
        <f>'Sorted Data - Stata'!V76</f>
        <v>9.2857622773956372E-4</v>
      </c>
      <c r="T76" s="99">
        <f>'Sorted Data - Stata'!W76</f>
        <v>1.7334851214991787E-3</v>
      </c>
      <c r="U76" s="99">
        <f>'Sorted Data - Stata'!X76</f>
        <v>3.1943195704162708E-3</v>
      </c>
      <c r="V76" s="99">
        <f>'Sorted Data - Stata'!Y76</f>
        <v>3.9574718326162994E-5</v>
      </c>
      <c r="W76" s="99">
        <f>'Sorted Data - Stata'!Z76</f>
        <v>1.831487316386049E-4</v>
      </c>
      <c r="X76" s="99">
        <f>'Sorted Data - Stata'!AA76</f>
        <v>2.2632796417700884E-3</v>
      </c>
      <c r="Y76" s="99">
        <f>'Sorted Data - Stata'!AB76</f>
        <v>4.3228110549033971E-3</v>
      </c>
      <c r="Z76" s="77">
        <f>'Sorted Data - Stata'!AD76</f>
        <v>0.26297476760512745</v>
      </c>
      <c r="AA76" s="77">
        <f>'Sorted Data - Stata'!AE76</f>
        <v>0.41947491864340958</v>
      </c>
      <c r="AB76" s="77">
        <f>'Sorted Data - Stata'!AF76</f>
        <v>0.11349716954257463</v>
      </c>
      <c r="AC76" s="77">
        <f>'Sorted Data - Stata'!AG76</f>
        <v>8.4953218912911493E-2</v>
      </c>
      <c r="AD76" s="77">
        <f>'Sorted Data - Stata'!AH76</f>
        <v>2.8056824226504809E-2</v>
      </c>
      <c r="AE76" s="77">
        <f>'Sorted Data - Stata'!AI76</f>
        <v>1.9201068367517019E-2</v>
      </c>
      <c r="AF76" s="77">
        <f>'Sorted Data - Stata'!AJ76</f>
        <v>1.0158807329306269E-2</v>
      </c>
      <c r="AM76" s="63"/>
      <c r="AN76" s="63"/>
      <c r="AO76" s="104"/>
      <c r="AP76" s="103"/>
      <c r="AQ76" s="103"/>
      <c r="AR76" s="63"/>
      <c r="AS76" s="107"/>
      <c r="AT76" s="107"/>
      <c r="AU76" s="107"/>
      <c r="AV76" s="107"/>
      <c r="AW76" s="107"/>
      <c r="AX76" s="63"/>
      <c r="AY76" s="63"/>
      <c r="AZ76" s="63"/>
      <c r="BA76" s="104"/>
      <c r="BB76" s="63"/>
      <c r="BC76" s="63"/>
    </row>
    <row r="77" spans="2:55" x14ac:dyDescent="0.25">
      <c r="B77" s="3">
        <v>38017</v>
      </c>
      <c r="C77" s="99">
        <f>LN(1+'Sorted Data - Stata'!C77)</f>
        <v>5.9116888978544342E-2</v>
      </c>
      <c r="D77" s="99">
        <f>LN(1+'Sorted Data - Stata'!E77)</f>
        <v>5.0594646741307071E-2</v>
      </c>
      <c r="E77" s="99">
        <f>LN(1+'Sorted Data - Stata'!F77)</f>
        <v>4.0710076834405494E-2</v>
      </c>
      <c r="F77" s="99">
        <f>LN(1+'Sorted Data - Stata'!G77)</f>
        <v>7.1357864444929656E-2</v>
      </c>
      <c r="G77" s="99">
        <f>LN(1+'Sorted Data - Stata'!H77)</f>
        <v>6.4590784860327946E-2</v>
      </c>
      <c r="H77" s="99">
        <f>LN(1+'Sorted Data - Stata'!I77)</f>
        <v>3.7226500431625696E-2</v>
      </c>
      <c r="I77" s="99">
        <f>LN(1+'Sorted Data - Stata'!J77)</f>
        <v>2.8642399677792443E-2</v>
      </c>
      <c r="J77" s="99">
        <f>LN(1+'Sorted Data - Stata'!K77)</f>
        <v>6.6135334825332209E-2</v>
      </c>
      <c r="K77" s="99">
        <f>LN(1+'Sorted Data - Stata'!M77)</f>
        <v>4.9535112010049266E-2</v>
      </c>
      <c r="L77" s="99">
        <f>LN(1+'Sorted Data - Stata'!N77)</f>
        <v>4.0412860704933322E-2</v>
      </c>
      <c r="M77" s="99">
        <f>LN(1+'Sorted Data - Stata'!O77)</f>
        <v>7.2425405243345967E-2</v>
      </c>
      <c r="N77" s="99">
        <f>LN(1+'Sorted Data - Stata'!P77)</f>
        <v>6.2710472173182236E-2</v>
      </c>
      <c r="O77" s="99">
        <f>LN(1+'Sorted Data - Stata'!Q77)</f>
        <v>3.5432811195144048E-2</v>
      </c>
      <c r="P77" s="99">
        <f>LN(1+'Sorted Data - Stata'!R77)</f>
        <v>2.8855428718336837E-2</v>
      </c>
      <c r="Q77" s="99">
        <f>LN(1+'Sorted Data - Stata'!S77)</f>
        <v>6.825730539162958E-2</v>
      </c>
      <c r="R77" s="99">
        <f>'Sorted Data - Stata'!U77</f>
        <v>1.8151029571964461E-3</v>
      </c>
      <c r="S77" s="99">
        <f>'Sorted Data - Stata'!V77</f>
        <v>9.1207735967446801E-4</v>
      </c>
      <c r="T77" s="99">
        <f>'Sorted Data - Stata'!W77</f>
        <v>1.710278475553384E-3</v>
      </c>
      <c r="U77" s="99">
        <f>'Sorted Data - Stata'!X77</f>
        <v>3.2586653132675725E-3</v>
      </c>
      <c r="V77" s="99">
        <f>'Sorted Data - Stata'!Y77</f>
        <v>3.4368502688897351E-5</v>
      </c>
      <c r="W77" s="99">
        <f>'Sorted Data - Stata'!Z77</f>
        <v>1.6651408382073463E-4</v>
      </c>
      <c r="X77" s="99">
        <f>'Sorted Data - Stata'!AA77</f>
        <v>2.1087041279623797E-3</v>
      </c>
      <c r="Y77" s="99">
        <f>'Sorted Data - Stata'!AB77</f>
        <v>4.4593207017331604E-3</v>
      </c>
      <c r="Z77" s="77">
        <f>'Sorted Data - Stata'!AD77</f>
        <v>0.27096246298480042</v>
      </c>
      <c r="AA77" s="77">
        <f>'Sorted Data - Stata'!AE77</f>
        <v>0.43887375495356445</v>
      </c>
      <c r="AB77" s="77">
        <f>'Sorted Data - Stata'!AF77</f>
        <v>8.9773380413511975E-2</v>
      </c>
      <c r="AC77" s="77">
        <f>'Sorted Data - Stata'!AG77</f>
        <v>7.7068029869531818E-2</v>
      </c>
      <c r="AD77" s="77">
        <f>'Sorted Data - Stata'!AH77</f>
        <v>2.6341849736877847E-2</v>
      </c>
      <c r="AE77" s="77">
        <f>'Sorted Data - Stata'!AI77</f>
        <v>2.5526729528289289E-2</v>
      </c>
      <c r="AF77" s="77">
        <f>'Sorted Data - Stata'!AJ77</f>
        <v>9.3761054062332667E-3</v>
      </c>
      <c r="AM77" s="63"/>
      <c r="AN77" s="63"/>
      <c r="AO77" s="104"/>
      <c r="AP77" s="103"/>
      <c r="AQ77" s="103"/>
      <c r="AR77" s="63"/>
      <c r="AS77" s="107"/>
      <c r="AT77" s="107"/>
      <c r="AU77" s="107"/>
      <c r="AV77" s="107"/>
      <c r="AW77" s="107"/>
      <c r="AX77" s="63"/>
      <c r="AY77" s="63"/>
      <c r="AZ77" s="63"/>
      <c r="BA77" s="104"/>
      <c r="BB77" s="63"/>
      <c r="BC77" s="63"/>
    </row>
    <row r="78" spans="2:55" x14ac:dyDescent="0.25">
      <c r="B78" s="3">
        <v>38046</v>
      </c>
      <c r="C78" s="99">
        <f>LN(1+'Sorted Data - Stata'!C78)</f>
        <v>1.7146714892160533E-2</v>
      </c>
      <c r="D78" s="99">
        <f>LN(1+'Sorted Data - Stata'!E78)</f>
        <v>-1.7701899010726997E-3</v>
      </c>
      <c r="E78" s="99">
        <f>LN(1+'Sorted Data - Stata'!F78)</f>
        <v>-5.6025292882712276E-4</v>
      </c>
      <c r="F78" s="99">
        <f>LN(1+'Sorted Data - Stata'!G78)</f>
        <v>2.3011028079635142E-2</v>
      </c>
      <c r="G78" s="99">
        <f>LN(1+'Sorted Data - Stata'!H78)</f>
        <v>-3.3573059783150644E-2</v>
      </c>
      <c r="H78" s="99">
        <f>LN(1+'Sorted Data - Stata'!I78)</f>
        <v>-6.7038955589613118E-3</v>
      </c>
      <c r="I78" s="99">
        <f>LN(1+'Sorted Data - Stata'!J78)</f>
        <v>-6.8651891101586433E-3</v>
      </c>
      <c r="J78" s="99">
        <f>LN(1+'Sorted Data - Stata'!K78)</f>
        <v>1.1424983319319555E-2</v>
      </c>
      <c r="K78" s="99">
        <f>LN(1+'Sorted Data - Stata'!M78)</f>
        <v>-2.6743997790222734E-3</v>
      </c>
      <c r="L78" s="99">
        <f>LN(1+'Sorted Data - Stata'!N78)</f>
        <v>-6.6496256375070102E-4</v>
      </c>
      <c r="M78" s="99">
        <f>LN(1+'Sorted Data - Stata'!O78)</f>
        <v>2.4416182019230234E-2</v>
      </c>
      <c r="N78" s="99">
        <f>LN(1+'Sorted Data - Stata'!P78)</f>
        <v>-3.5416228148719212E-2</v>
      </c>
      <c r="O78" s="99">
        <f>LN(1+'Sorted Data - Stata'!Q78)</f>
        <v>-8.364675546700763E-3</v>
      </c>
      <c r="P78" s="99">
        <f>LN(1+'Sorted Data - Stata'!R78)</f>
        <v>-6.5702309527965559E-3</v>
      </c>
      <c r="Q78" s="99">
        <f>LN(1+'Sorted Data - Stata'!S78)</f>
        <v>1.402417629822931E-2</v>
      </c>
      <c r="R78" s="99">
        <f>'Sorted Data - Stata'!U78</f>
        <v>1.6188417051281601E-3</v>
      </c>
      <c r="S78" s="99">
        <f>'Sorted Data - Stata'!V78</f>
        <v>9.1001479080388137E-4</v>
      </c>
      <c r="T78" s="99">
        <f>'Sorted Data - Stata'!W78</f>
        <v>1.6948449898170903E-3</v>
      </c>
      <c r="U78" s="99">
        <f>'Sorted Data - Stata'!X78</f>
        <v>3.3706633553487464E-3</v>
      </c>
      <c r="V78" s="99">
        <f>'Sorted Data - Stata'!Y78</f>
        <v>3.2285932951570118E-5</v>
      </c>
      <c r="W78" s="99">
        <f>'Sorted Data - Stata'!Z78</f>
        <v>1.9007616483013301E-4</v>
      </c>
      <c r="X78" s="99">
        <f>'Sorted Data - Stata'!AA78</f>
        <v>1.9089951311190845E-3</v>
      </c>
      <c r="Y78" s="99">
        <f>'Sorted Data - Stata'!AB78</f>
        <v>4.3724673225018496E-3</v>
      </c>
      <c r="Z78" s="77">
        <f>'Sorted Data - Stata'!AD78</f>
        <v>0.27096246298480042</v>
      </c>
      <c r="AA78" s="77">
        <f>'Sorted Data - Stata'!AE78</f>
        <v>0.43887375495356445</v>
      </c>
      <c r="AB78" s="77">
        <f>'Sorted Data - Stata'!AF78</f>
        <v>8.9773380413511975E-2</v>
      </c>
      <c r="AC78" s="77">
        <f>'Sorted Data - Stata'!AG78</f>
        <v>7.7068029869531818E-2</v>
      </c>
      <c r="AD78" s="77">
        <f>'Sorted Data - Stata'!AH78</f>
        <v>2.6341849736877847E-2</v>
      </c>
      <c r="AE78" s="77">
        <f>'Sorted Data - Stata'!AI78</f>
        <v>2.5526729528289289E-2</v>
      </c>
      <c r="AF78" s="77">
        <f>'Sorted Data - Stata'!AJ78</f>
        <v>9.3761054062332667E-3</v>
      </c>
      <c r="AM78" s="63"/>
      <c r="AN78" s="63"/>
      <c r="AO78" s="104"/>
      <c r="AP78" s="103"/>
      <c r="AQ78" s="103"/>
      <c r="AR78" s="63"/>
      <c r="AS78" s="107"/>
      <c r="AT78" s="107"/>
      <c r="AU78" s="107"/>
      <c r="AV78" s="107"/>
      <c r="AW78" s="107"/>
      <c r="AX78" s="63"/>
      <c r="AY78" s="63"/>
      <c r="AZ78" s="63"/>
      <c r="BA78" s="104"/>
      <c r="BB78" s="63"/>
      <c r="BC78" s="63"/>
    </row>
    <row r="79" spans="2:55" x14ac:dyDescent="0.25">
      <c r="B79" s="3">
        <v>38077</v>
      </c>
      <c r="C79" s="99">
        <f>LN(1+'Sorted Data - Stata'!C79)</f>
        <v>-2.6214560313336164E-2</v>
      </c>
      <c r="D79" s="99">
        <f>LN(1+'Sorted Data - Stata'!E79)</f>
        <v>-2.2279007469135796E-2</v>
      </c>
      <c r="E79" s="99">
        <f>LN(1+'Sorted Data - Stata'!F79)</f>
        <v>-3.6691319498541201E-2</v>
      </c>
      <c r="F79" s="99">
        <f>LN(1+'Sorted Data - Stata'!G79)</f>
        <v>-3.4749858876500984E-2</v>
      </c>
      <c r="G79" s="99">
        <f>LN(1+'Sorted Data - Stata'!H79)</f>
        <v>2.3283921013413089E-2</v>
      </c>
      <c r="H79" s="99">
        <f>LN(1+'Sorted Data - Stata'!I79)</f>
        <v>-2.5108366325856047E-2</v>
      </c>
      <c r="I79" s="99">
        <f>LN(1+'Sorted Data - Stata'!J79)</f>
        <v>-5.3808708672969255E-3</v>
      </c>
      <c r="J79" s="99">
        <f>LN(1+'Sorted Data - Stata'!K79)</f>
        <v>-3.1802580792740828E-2</v>
      </c>
      <c r="K79" s="99">
        <f>LN(1+'Sorted Data - Stata'!M79)</f>
        <v>-2.3003406910322124E-2</v>
      </c>
      <c r="L79" s="99">
        <f>LN(1+'Sorted Data - Stata'!N79)</f>
        <v>-3.6612612261052419E-2</v>
      </c>
      <c r="M79" s="99">
        <f>LN(1+'Sorted Data - Stata'!O79)</f>
        <v>-3.2943816541708595E-2</v>
      </c>
      <c r="N79" s="99">
        <f>LN(1+'Sorted Data - Stata'!P79)</f>
        <v>2.1732727294400199E-2</v>
      </c>
      <c r="O79" s="99">
        <f>LN(1+'Sorted Data - Stata'!Q79)</f>
        <v>-2.6574255460438269E-2</v>
      </c>
      <c r="P79" s="99">
        <f>LN(1+'Sorted Data - Stata'!R79)</f>
        <v>-5.0897501637794497E-3</v>
      </c>
      <c r="Q79" s="99">
        <f>LN(1+'Sorted Data - Stata'!S79)</f>
        <v>-2.8976348030592087E-2</v>
      </c>
      <c r="R79" s="99">
        <f>'Sorted Data - Stata'!U79</f>
        <v>1.6024674913339698E-3</v>
      </c>
      <c r="S79" s="99">
        <f>'Sorted Data - Stata'!V79</f>
        <v>9.038268036556385E-4</v>
      </c>
      <c r="T79" s="99">
        <f>'Sorted Data - Stata'!W79</f>
        <v>1.6704012412538383E-3</v>
      </c>
      <c r="U79" s="99">
        <f>'Sorted Data - Stata'!X79</f>
        <v>3.425350822824802E-3</v>
      </c>
      <c r="V79" s="99">
        <f>'Sorted Data - Stata'!Y79</f>
        <v>3.124463019266166E-5</v>
      </c>
      <c r="W79" s="99">
        <f>'Sorted Data - Stata'!Z79</f>
        <v>1.8037927393876885E-4</v>
      </c>
      <c r="X79" s="99">
        <f>'Sorted Data - Stata'!AA79</f>
        <v>1.8069338440696026E-3</v>
      </c>
      <c r="Y79" s="99">
        <f>'Sorted Data - Stata'!AB79</f>
        <v>4.3228110549033971E-3</v>
      </c>
      <c r="Z79" s="77">
        <f>'Sorted Data - Stata'!AD79</f>
        <v>0.27096246298480042</v>
      </c>
      <c r="AA79" s="77">
        <f>'Sorted Data - Stata'!AE79</f>
        <v>0.43887375495356445</v>
      </c>
      <c r="AB79" s="77">
        <f>'Sorted Data - Stata'!AF79</f>
        <v>8.9773380413511975E-2</v>
      </c>
      <c r="AC79" s="77">
        <f>'Sorted Data - Stata'!AG79</f>
        <v>7.7068029869531818E-2</v>
      </c>
      <c r="AD79" s="77">
        <f>'Sorted Data - Stata'!AH79</f>
        <v>2.6341849736877847E-2</v>
      </c>
      <c r="AE79" s="77">
        <f>'Sorted Data - Stata'!AI79</f>
        <v>2.5526729528289289E-2</v>
      </c>
      <c r="AF79" s="77">
        <f>'Sorted Data - Stata'!AJ79</f>
        <v>9.3761054062332667E-3</v>
      </c>
      <c r="AM79" s="63"/>
      <c r="AN79" s="63"/>
      <c r="AO79" s="104"/>
      <c r="AP79" s="103"/>
      <c r="AQ79" s="103"/>
      <c r="AR79" s="63"/>
      <c r="AS79" s="63"/>
      <c r="AT79" s="63"/>
      <c r="AU79" s="63"/>
      <c r="AV79" s="63"/>
      <c r="AW79" s="63"/>
      <c r="AX79" s="63"/>
      <c r="AY79" s="63"/>
      <c r="AZ79" s="63"/>
      <c r="BA79" s="104"/>
      <c r="BB79" s="63"/>
      <c r="BC79" s="63"/>
    </row>
    <row r="80" spans="2:55" x14ac:dyDescent="0.25">
      <c r="B80" s="3">
        <v>38107</v>
      </c>
      <c r="C80" s="99">
        <f>LN(1+'Sorted Data - Stata'!C80)</f>
        <v>-3.1970841533316051E-2</v>
      </c>
      <c r="D80" s="99">
        <f>LN(1+'Sorted Data - Stata'!E80)</f>
        <v>3.1799775900163817E-3</v>
      </c>
      <c r="E80" s="99">
        <f>LN(1+'Sorted Data - Stata'!F80)</f>
        <v>-2.493882850517273E-2</v>
      </c>
      <c r="F80" s="99">
        <f>LN(1+'Sorted Data - Stata'!G80)</f>
        <v>-3.438607326786712E-2</v>
      </c>
      <c r="G80" s="99">
        <f>LN(1+'Sorted Data - Stata'!H80)</f>
        <v>-5.5057765464768621E-2</v>
      </c>
      <c r="H80" s="99">
        <f>LN(1+'Sorted Data - Stata'!I80)</f>
        <v>-2.017327181127751E-2</v>
      </c>
      <c r="I80" s="99">
        <f>LN(1+'Sorted Data - Stata'!J80)</f>
        <v>-4.3482560938853672E-2</v>
      </c>
      <c r="J80" s="99">
        <f>LN(1+'Sorted Data - Stata'!K80)</f>
        <v>-5.8705695540465806E-2</v>
      </c>
      <c r="K80" s="99">
        <f>LN(1+'Sorted Data - Stata'!M80)</f>
        <v>2.4839417356039215E-3</v>
      </c>
      <c r="L80" s="99">
        <f>LN(1+'Sorted Data - Stata'!N80)</f>
        <v>-2.4869297830341253E-2</v>
      </c>
      <c r="M80" s="99">
        <f>LN(1+'Sorted Data - Stata'!O80)</f>
        <v>-3.2507623773746018E-2</v>
      </c>
      <c r="N80" s="99">
        <f>LN(1+'Sorted Data - Stata'!P80)</f>
        <v>-5.6719249760782922E-2</v>
      </c>
      <c r="O80" s="99">
        <f>LN(1+'Sorted Data - Stata'!Q80)</f>
        <v>-2.1625131266375931E-2</v>
      </c>
      <c r="P80" s="99">
        <f>LN(1+'Sorted Data - Stata'!R80)</f>
        <v>-4.3269415635023761E-2</v>
      </c>
      <c r="Q80" s="99">
        <f>LN(1+'Sorted Data - Stata'!S80)</f>
        <v>-5.5837405934919912E-2</v>
      </c>
      <c r="R80" s="99">
        <f>'Sorted Data - Stata'!U80</f>
        <v>1.6106549662961989E-3</v>
      </c>
      <c r="S80" s="99">
        <f>'Sorted Data - Stata'!V80</f>
        <v>9.1207735967446801E-4</v>
      </c>
      <c r="T80" s="99">
        <f>'Sorted Data - Stata'!W80</f>
        <v>1.6971924877924316E-3</v>
      </c>
      <c r="U80" s="99">
        <f>'Sorted Data - Stata'!X80</f>
        <v>3.492541320837983E-3</v>
      </c>
      <c r="V80" s="99">
        <f>'Sorted Data - Stata'!Y80</f>
        <v>3.124463019266166E-5</v>
      </c>
      <c r="W80" s="99">
        <f>'Sorted Data - Stata'!Z80</f>
        <v>1.8175985498802838E-4</v>
      </c>
      <c r="X80" s="99">
        <f>'Sorted Data - Stata'!AA80</f>
        <v>1.7033922089055853E-3</v>
      </c>
      <c r="Y80" s="99">
        <f>'Sorted Data - Stata'!AB80</f>
        <v>4.4220965996628614E-3</v>
      </c>
      <c r="Z80" s="77">
        <f>'Sorted Data - Stata'!AD80</f>
        <v>0.27096246298480042</v>
      </c>
      <c r="AA80" s="77">
        <f>'Sorted Data - Stata'!AE80</f>
        <v>0.43887375495356445</v>
      </c>
      <c r="AB80" s="77">
        <f>'Sorted Data - Stata'!AF80</f>
        <v>8.9773380413511975E-2</v>
      </c>
      <c r="AC80" s="77">
        <f>'Sorted Data - Stata'!AG80</f>
        <v>7.7068029869531818E-2</v>
      </c>
      <c r="AD80" s="77">
        <f>'Sorted Data - Stata'!AH80</f>
        <v>2.6341849736877847E-2</v>
      </c>
      <c r="AE80" s="77">
        <f>'Sorted Data - Stata'!AI80</f>
        <v>2.5526729528289289E-2</v>
      </c>
      <c r="AF80" s="77">
        <f>'Sorted Data - Stata'!AJ80</f>
        <v>9.3761054062332667E-3</v>
      </c>
      <c r="AM80" s="63"/>
      <c r="AN80" s="63"/>
      <c r="AO80" s="104"/>
      <c r="AP80" s="103"/>
      <c r="AQ80" s="103"/>
      <c r="AR80" s="63"/>
      <c r="AS80" s="106"/>
      <c r="AT80" s="106"/>
      <c r="AU80" s="106"/>
      <c r="AV80" s="106"/>
      <c r="AW80" s="106"/>
      <c r="AX80" s="106"/>
      <c r="AY80" s="106"/>
      <c r="AZ80" s="106"/>
      <c r="BA80" s="104"/>
      <c r="BB80" s="63"/>
      <c r="BC80" s="63"/>
    </row>
    <row r="81" spans="2:55" x14ac:dyDescent="0.25">
      <c r="B81" s="3">
        <v>38138</v>
      </c>
      <c r="C81" s="99">
        <f>LN(1+'Sorted Data - Stata'!C81)</f>
        <v>-1.4779701567666616E-2</v>
      </c>
      <c r="D81" s="99">
        <f>LN(1+'Sorted Data - Stata'!E81)</f>
        <v>-1.8476445909830948E-2</v>
      </c>
      <c r="E81" s="99">
        <f>LN(1+'Sorted Data - Stata'!F81)</f>
        <v>-7.4227760938918425E-4</v>
      </c>
      <c r="F81" s="99">
        <f>LN(1+'Sorted Data - Stata'!G81)</f>
        <v>1.1329374027577943E-2</v>
      </c>
      <c r="G81" s="99">
        <f>LN(1+'Sorted Data - Stata'!H81)</f>
        <v>-1.0239577006798459E-2</v>
      </c>
      <c r="H81" s="99">
        <f>LN(1+'Sorted Data - Stata'!I81)</f>
        <v>1.3140202376448491E-2</v>
      </c>
      <c r="I81" s="99">
        <f>LN(1+'Sorted Data - Stata'!J81)</f>
        <v>-1.2102596357929533E-2</v>
      </c>
      <c r="J81" s="99">
        <f>LN(1+'Sorted Data - Stata'!K81)</f>
        <v>-2.6783476130057233E-2</v>
      </c>
      <c r="K81" s="99">
        <f>LN(1+'Sorted Data - Stata'!M81)</f>
        <v>-1.9187655127599245E-2</v>
      </c>
      <c r="L81" s="99">
        <f>LN(1+'Sorted Data - Stata'!N81)</f>
        <v>-6.5582629706509635E-4</v>
      </c>
      <c r="M81" s="99">
        <f>LN(1+'Sorted Data - Stata'!O81)</f>
        <v>1.3181867276111958E-2</v>
      </c>
      <c r="N81" s="99">
        <f>LN(1+'Sorted Data - Stata'!P81)</f>
        <v>-1.1836467416381061E-2</v>
      </c>
      <c r="O81" s="99">
        <f>LN(1+'Sorted Data - Stata'!Q81)</f>
        <v>1.1729221728215869E-2</v>
      </c>
      <c r="P81" s="99">
        <f>LN(1+'Sorted Data - Stata'!R81)</f>
        <v>-1.2008893944327309E-2</v>
      </c>
      <c r="Q81" s="99">
        <f>LN(1+'Sorted Data - Stata'!S81)</f>
        <v>-2.3912555621132949E-2</v>
      </c>
      <c r="R81" s="99">
        <f>'Sorted Data - Stata'!U81</f>
        <v>1.6679466871305504E-3</v>
      </c>
      <c r="S81" s="99">
        <f>'Sorted Data - Stata'!V81</f>
        <v>9.2342065282347008E-4</v>
      </c>
      <c r="T81" s="99">
        <f>'Sorted Data - Stata'!W81</f>
        <v>1.703531247943646E-3</v>
      </c>
      <c r="U81" s="99">
        <f>'Sorted Data - Stata'!X81</f>
        <v>3.6467918469804683E-3</v>
      </c>
      <c r="V81" s="99">
        <f>'Sorted Data - Stata'!Y81</f>
        <v>3.124463019266166E-5</v>
      </c>
      <c r="W81" s="99">
        <f>'Sorted Data - Stata'!Z81</f>
        <v>1.6651408382073463E-4</v>
      </c>
      <c r="X81" s="99">
        <f>'Sorted Data - Stata'!AA81</f>
        <v>1.7265679027949066E-3</v>
      </c>
      <c r="Y81" s="99">
        <f>'Sorted Data - Stata'!AB81</f>
        <v>4.3600756469586166E-3</v>
      </c>
      <c r="Z81" s="77">
        <f>'Sorted Data - Stata'!AD81</f>
        <v>0.27096246298480042</v>
      </c>
      <c r="AA81" s="77">
        <f>'Sorted Data - Stata'!AE81</f>
        <v>0.43887375495356445</v>
      </c>
      <c r="AB81" s="77">
        <f>'Sorted Data - Stata'!AF81</f>
        <v>8.9773380413511975E-2</v>
      </c>
      <c r="AC81" s="77">
        <f>'Sorted Data - Stata'!AG81</f>
        <v>7.7068029869531818E-2</v>
      </c>
      <c r="AD81" s="77">
        <f>'Sorted Data - Stata'!AH81</f>
        <v>2.6341849736877847E-2</v>
      </c>
      <c r="AE81" s="77">
        <f>'Sorted Data - Stata'!AI81</f>
        <v>2.5526729528289289E-2</v>
      </c>
      <c r="AF81" s="77">
        <f>'Sorted Data - Stata'!AJ81</f>
        <v>9.3761054062332667E-3</v>
      </c>
      <c r="AM81" s="63"/>
      <c r="AN81" s="63"/>
      <c r="AO81" s="104"/>
      <c r="AP81" s="103"/>
      <c r="AQ81" s="103"/>
      <c r="AR81" s="63"/>
      <c r="AS81" s="107"/>
      <c r="AT81" s="107"/>
      <c r="AU81" s="107"/>
      <c r="AV81" s="107"/>
      <c r="AW81" s="107"/>
      <c r="AX81" s="107"/>
      <c r="AY81" s="107"/>
      <c r="AZ81" s="107"/>
      <c r="BA81" s="104"/>
      <c r="BB81" s="63"/>
      <c r="BC81" s="63"/>
    </row>
    <row r="82" spans="2:55" x14ac:dyDescent="0.25">
      <c r="B82" s="3">
        <v>38168</v>
      </c>
      <c r="C82" s="99">
        <f>LN(1+'Sorted Data - Stata'!C82)</f>
        <v>3.9255535050992857E-2</v>
      </c>
      <c r="D82" s="99">
        <f>LN(1+'Sorted Data - Stata'!E82)</f>
        <v>2.7133504246615002E-2</v>
      </c>
      <c r="E82" s="99">
        <f>LN(1+'Sorted Data - Stata'!F82)</f>
        <v>2.812218377034351E-2</v>
      </c>
      <c r="F82" s="99">
        <f>LN(1+'Sorted Data - Stata'!G82)</f>
        <v>2.0877919682880493E-2</v>
      </c>
      <c r="G82" s="99">
        <f>LN(1+'Sorted Data - Stata'!H82)</f>
        <v>3.4486176071169619E-2</v>
      </c>
      <c r="H82" s="99">
        <f>LN(1+'Sorted Data - Stata'!I82)</f>
        <v>3.2357811823124298E-2</v>
      </c>
      <c r="I82" s="99">
        <f>LN(1+'Sorted Data - Stata'!J82)</f>
        <v>4.9655660432460884E-2</v>
      </c>
      <c r="J82" s="99">
        <f>LN(1+'Sorted Data - Stata'!K82)</f>
        <v>4.5966620608735558E-3</v>
      </c>
      <c r="K82" s="99">
        <f>LN(1+'Sorted Data - Stata'!M82)</f>
        <v>2.6409314532191693E-2</v>
      </c>
      <c r="L82" s="99">
        <f>LN(1+'Sorted Data - Stata'!N82)</f>
        <v>2.8156722121138043E-2</v>
      </c>
      <c r="M82" s="99">
        <f>LN(1+'Sorted Data - Stata'!O82)</f>
        <v>2.2806975483801756E-2</v>
      </c>
      <c r="N82" s="99">
        <f>LN(1+'Sorted Data - Stata'!P82)</f>
        <v>3.2903753472513043E-2</v>
      </c>
      <c r="O82" s="99">
        <f>LN(1+'Sorted Data - Stata'!Q82)</f>
        <v>3.0903369502776255E-2</v>
      </c>
      <c r="P82" s="99">
        <f>LN(1+'Sorted Data - Stata'!R82)</f>
        <v>4.9711344167353372E-2</v>
      </c>
      <c r="Q82" s="99">
        <f>LN(1+'Sorted Data - Stata'!S82)</f>
        <v>7.2612580878623515E-3</v>
      </c>
      <c r="R82" s="99">
        <f>'Sorted Data - Stata'!U82</f>
        <v>1.6188417051281601E-3</v>
      </c>
      <c r="S82" s="99">
        <f>'Sorted Data - Stata'!V82</f>
        <v>1.1335313170277583E-3</v>
      </c>
      <c r="T82" s="99">
        <f>'Sorted Data - Stata'!W82</f>
        <v>1.7129363370544937E-3</v>
      </c>
      <c r="U82" s="99">
        <f>'Sorted Data - Stata'!X82</f>
        <v>3.7748019212942019E-3</v>
      </c>
      <c r="V82" s="99">
        <f>'Sorted Data - Stata'!Y82</f>
        <v>3.2285932951570118E-5</v>
      </c>
      <c r="W82" s="99">
        <f>'Sorted Data - Stata'!Z82</f>
        <v>3.3272377940973819E-4</v>
      </c>
      <c r="X82" s="99">
        <f>'Sorted Data - Stata'!AA82</f>
        <v>1.7047580537850049E-3</v>
      </c>
      <c r="Y82" s="99">
        <f>'Sorted Data - Stata'!AB82</f>
        <v>4.3476822894299438E-3</v>
      </c>
      <c r="Z82" s="77">
        <f>'Sorted Data - Stata'!AD82</f>
        <v>0.27096246298480042</v>
      </c>
      <c r="AA82" s="77">
        <f>'Sorted Data - Stata'!AE82</f>
        <v>0.43887375495356445</v>
      </c>
      <c r="AB82" s="77">
        <f>'Sorted Data - Stata'!AF82</f>
        <v>8.9773380413511975E-2</v>
      </c>
      <c r="AC82" s="77">
        <f>'Sorted Data - Stata'!AG82</f>
        <v>7.7068029869531818E-2</v>
      </c>
      <c r="AD82" s="77">
        <f>'Sorted Data - Stata'!AH82</f>
        <v>2.6341849736877847E-2</v>
      </c>
      <c r="AE82" s="77">
        <f>'Sorted Data - Stata'!AI82</f>
        <v>2.5526729528289289E-2</v>
      </c>
      <c r="AF82" s="77">
        <f>'Sorted Data - Stata'!AJ82</f>
        <v>9.3761054062332667E-3</v>
      </c>
      <c r="AM82" s="63"/>
      <c r="AN82" s="63"/>
      <c r="AO82" s="104"/>
      <c r="AP82" s="103"/>
      <c r="AQ82" s="103"/>
      <c r="AR82" s="63"/>
      <c r="AS82" s="107"/>
      <c r="AT82" s="107"/>
      <c r="AU82" s="107"/>
      <c r="AV82" s="107"/>
      <c r="AW82" s="107"/>
      <c r="AX82" s="107"/>
      <c r="AY82" s="107"/>
      <c r="AZ82" s="107"/>
      <c r="BA82" s="104"/>
      <c r="BB82" s="63"/>
      <c r="BC82" s="63"/>
    </row>
    <row r="83" spans="2:55" x14ac:dyDescent="0.25">
      <c r="B83" s="3">
        <v>38199</v>
      </c>
      <c r="C83" s="99">
        <f>LN(1+'Sorted Data - Stata'!C83)</f>
        <v>-4.3794060867251251E-3</v>
      </c>
      <c r="D83" s="99">
        <f>LN(1+'Sorted Data - Stata'!E83)</f>
        <v>1.3096082689406308E-2</v>
      </c>
      <c r="E83" s="99">
        <f>LN(1+'Sorted Data - Stata'!F83)</f>
        <v>-1.9547568998721479E-3</v>
      </c>
      <c r="F83" s="99">
        <f>LN(1+'Sorted Data - Stata'!G83)</f>
        <v>1.2469520210066747E-2</v>
      </c>
      <c r="G83" s="99">
        <f>LN(1+'Sorted Data - Stata'!H83)</f>
        <v>-1.0056523953167191E-2</v>
      </c>
      <c r="H83" s="99">
        <f>LN(1+'Sorted Data - Stata'!I83)</f>
        <v>-1.306615086523477E-2</v>
      </c>
      <c r="I83" s="99">
        <f>LN(1+'Sorted Data - Stata'!J83)</f>
        <v>1.4407433696959435E-2</v>
      </c>
      <c r="J83" s="99">
        <f>LN(1+'Sorted Data - Stata'!K83)</f>
        <v>1.8381064420168246E-2</v>
      </c>
      <c r="K83" s="99">
        <f>LN(1+'Sorted Data - Stata'!M83)</f>
        <v>1.2617514377037953E-2</v>
      </c>
      <c r="L83" s="99">
        <f>LN(1+'Sorted Data - Stata'!N83)</f>
        <v>-1.860643802034163E-3</v>
      </c>
      <c r="M83" s="99">
        <f>LN(1+'Sorted Data - Stata'!O83)</f>
        <v>1.4588509665347436E-2</v>
      </c>
      <c r="N83" s="99">
        <f>LN(1+'Sorted Data - Stata'!P83)</f>
        <v>-1.1660349159044606E-2</v>
      </c>
      <c r="O83" s="99">
        <f>LN(1+'Sorted Data - Stata'!Q83)</f>
        <v>-1.4369599381571526E-2</v>
      </c>
      <c r="P83" s="99">
        <f>LN(1+'Sorted Data - Stata'!R83)</f>
        <v>1.4491973386466957E-2</v>
      </c>
      <c r="Q83" s="99">
        <f>LN(1+'Sorted Data - Stata'!S83)</f>
        <v>2.1045054984530742E-2</v>
      </c>
      <c r="R83" s="99">
        <f>'Sorted Data - Stata'!U83</f>
        <v>1.6679466871305504E-3</v>
      </c>
      <c r="S83" s="99">
        <f>'Sorted Data - Stata'!V83</f>
        <v>1.2445703042991418E-3</v>
      </c>
      <c r="T83" s="99">
        <f>'Sorted Data - Stata'!W83</f>
        <v>1.7155941209843206E-3</v>
      </c>
      <c r="U83" s="99">
        <f>'Sorted Data - Stata'!X83</f>
        <v>3.8826709170549645E-3</v>
      </c>
      <c r="V83" s="99">
        <f>'Sorted Data - Stata'!Y83</f>
        <v>3.2285932951570118E-5</v>
      </c>
      <c r="W83" s="99">
        <f>'Sorted Data - Stata'!Z83</f>
        <v>3.3548860123322477E-4</v>
      </c>
      <c r="X83" s="99">
        <f>'Sorted Data - Stata'!AA83</f>
        <v>1.7020345224356692E-3</v>
      </c>
      <c r="Y83" s="99">
        <f>'Sorted Data - Stata'!AB83</f>
        <v>4.3104126377599972E-3</v>
      </c>
      <c r="Z83" s="77">
        <f>'Sorted Data - Stata'!AD83</f>
        <v>0.27096246298480042</v>
      </c>
      <c r="AA83" s="77">
        <f>'Sorted Data - Stata'!AE83</f>
        <v>0.43887375495356445</v>
      </c>
      <c r="AB83" s="77">
        <f>'Sorted Data - Stata'!AF83</f>
        <v>8.9773380413511975E-2</v>
      </c>
      <c r="AC83" s="77">
        <f>'Sorted Data - Stata'!AG83</f>
        <v>7.7068029869531818E-2</v>
      </c>
      <c r="AD83" s="77">
        <f>'Sorted Data - Stata'!AH83</f>
        <v>2.6341849736877847E-2</v>
      </c>
      <c r="AE83" s="77">
        <f>'Sorted Data - Stata'!AI83</f>
        <v>2.5526729528289289E-2</v>
      </c>
      <c r="AF83" s="77">
        <f>'Sorted Data - Stata'!AJ83</f>
        <v>9.3761054062332667E-3</v>
      </c>
      <c r="AM83" s="63"/>
      <c r="AN83" s="63"/>
      <c r="AO83" s="104"/>
      <c r="AP83" s="103"/>
      <c r="AQ83" s="103"/>
      <c r="AR83" s="63"/>
      <c r="AS83" s="107"/>
      <c r="AT83" s="107"/>
      <c r="AU83" s="107"/>
      <c r="AV83" s="107"/>
      <c r="AW83" s="107"/>
      <c r="AX83" s="107"/>
      <c r="AY83" s="107"/>
      <c r="AZ83" s="107"/>
      <c r="BA83" s="104"/>
      <c r="BB83" s="63"/>
      <c r="BC83" s="63"/>
    </row>
    <row r="84" spans="2:55" x14ac:dyDescent="0.25">
      <c r="B84" s="3">
        <v>38230</v>
      </c>
      <c r="C84" s="99">
        <f>LN(1+'Sorted Data - Stata'!C84)</f>
        <v>-3.8975561816980613E-4</v>
      </c>
      <c r="D84" s="99">
        <f>LN(1+'Sorted Data - Stata'!E84)</f>
        <v>-2.1461905749715508E-2</v>
      </c>
      <c r="E84" s="99">
        <f>LN(1+'Sorted Data - Stata'!F84)</f>
        <v>-7.7977049731571026E-3</v>
      </c>
      <c r="F84" s="99">
        <f>LN(1+'Sorted Data - Stata'!G84)</f>
        <v>-3.0985380568370156E-2</v>
      </c>
      <c r="G84" s="99">
        <f>LN(1+'Sorted Data - Stata'!H84)</f>
        <v>-1.7468917717175512E-3</v>
      </c>
      <c r="H84" s="99">
        <f>LN(1+'Sorted Data - Stata'!I84)</f>
        <v>-9.267396693248062E-3</v>
      </c>
      <c r="I84" s="99">
        <f>LN(1+'Sorted Data - Stata'!J84)</f>
        <v>-7.4644264625755383E-3</v>
      </c>
      <c r="J84" s="99">
        <f>LN(1+'Sorted Data - Stata'!K84)</f>
        <v>-1.9209800314765064E-2</v>
      </c>
      <c r="K84" s="99">
        <f>LN(1+'Sorted Data - Stata'!M84)</f>
        <v>-2.189402246983084E-2</v>
      </c>
      <c r="L84" s="99">
        <f>LN(1+'Sorted Data - Stata'!N84)</f>
        <v>-7.749767937781914E-3</v>
      </c>
      <c r="M84" s="99">
        <f>LN(1+'Sorted Data - Stata'!O84)</f>
        <v>-2.871237861080296E-2</v>
      </c>
      <c r="N84" s="99">
        <f>LN(1+'Sorted Data - Stata'!P84)</f>
        <v>-3.3867032020829827E-3</v>
      </c>
      <c r="O84" s="99">
        <f>LN(1+'Sorted Data - Stata'!Q84)</f>
        <v>-1.0612714091399467E-2</v>
      </c>
      <c r="P84" s="99">
        <f>LN(1+'Sorted Data - Stata'!R84)</f>
        <v>-7.4301421708774041E-3</v>
      </c>
      <c r="Q84" s="99">
        <f>LN(1+'Sorted Data - Stata'!S84)</f>
        <v>-1.6531234192652761E-2</v>
      </c>
      <c r="R84" s="99">
        <f>'Sorted Data - Stata'!U84</f>
        <v>1.635212974954614E-3</v>
      </c>
      <c r="S84" s="99">
        <f>'Sorted Data - Stata'!V84</f>
        <v>1.3811269034134099E-3</v>
      </c>
      <c r="T84" s="99">
        <f>'Sorted Data - Stata'!W84</f>
        <v>1.7135496786924165E-3</v>
      </c>
      <c r="U84" s="99">
        <f>'Sorted Data - Stata'!X84</f>
        <v>3.9575049983735511E-3</v>
      </c>
      <c r="V84" s="99">
        <f>'Sorted Data - Stata'!Y84</f>
        <v>3.1769448273877288E-5</v>
      </c>
      <c r="W84" s="99">
        <f>'Sorted Data - Stata'!Z84</f>
        <v>3.4932805237719577E-4</v>
      </c>
      <c r="X84" s="99">
        <f>'Sorted Data - Stata'!AA84</f>
        <v>1.7851432355366903E-3</v>
      </c>
      <c r="Y84" s="99">
        <f>'Sorted Data - Stata'!AB84</f>
        <v>4.2855312472371843E-3</v>
      </c>
      <c r="Z84" s="77">
        <f>'Sorted Data - Stata'!AD84</f>
        <v>0.27096246298480042</v>
      </c>
      <c r="AA84" s="77">
        <f>'Sorted Data - Stata'!AE84</f>
        <v>0.43887375495356445</v>
      </c>
      <c r="AB84" s="77">
        <f>'Sorted Data - Stata'!AF84</f>
        <v>8.9773380413511975E-2</v>
      </c>
      <c r="AC84" s="77">
        <f>'Sorted Data - Stata'!AG84</f>
        <v>7.7068029869531818E-2</v>
      </c>
      <c r="AD84" s="77">
        <f>'Sorted Data - Stata'!AH84</f>
        <v>2.6341849736877847E-2</v>
      </c>
      <c r="AE84" s="77">
        <f>'Sorted Data - Stata'!AI84</f>
        <v>2.5526729528289289E-2</v>
      </c>
      <c r="AF84" s="77">
        <f>'Sorted Data - Stata'!AJ84</f>
        <v>9.3761054062332667E-3</v>
      </c>
      <c r="AM84" s="63"/>
      <c r="AN84" s="63"/>
      <c r="AO84" s="104"/>
      <c r="AP84" s="103"/>
      <c r="AQ84" s="103"/>
      <c r="AR84" s="63"/>
      <c r="AS84" s="107"/>
      <c r="AT84" s="107"/>
      <c r="AU84" s="107"/>
      <c r="AV84" s="107"/>
      <c r="AW84" s="107"/>
      <c r="AX84" s="107"/>
      <c r="AY84" s="107"/>
      <c r="AZ84" s="107"/>
      <c r="BA84" s="104"/>
      <c r="BB84" s="63"/>
      <c r="BC84" s="63"/>
    </row>
    <row r="85" spans="2:55" x14ac:dyDescent="0.25">
      <c r="B85" s="3">
        <v>38260</v>
      </c>
      <c r="C85" s="99">
        <f>LN(1+'Sorted Data - Stata'!C85)</f>
        <v>-6.723154408149001E-3</v>
      </c>
      <c r="D85" s="99">
        <f>LN(1+'Sorted Data - Stata'!E85)</f>
        <v>-2.3705228397723165E-2</v>
      </c>
      <c r="E85" s="99">
        <f>LN(1+'Sorted Data - Stata'!F85)</f>
        <v>-3.19613384594828E-3</v>
      </c>
      <c r="F85" s="99">
        <f>LN(1+'Sorted Data - Stata'!G85)</f>
        <v>-1.8231391481443943E-2</v>
      </c>
      <c r="G85" s="99">
        <f>LN(1+'Sorted Data - Stata'!H85)</f>
        <v>-3.1698451773249252E-2</v>
      </c>
      <c r="H85" s="99">
        <f>LN(1+'Sorted Data - Stata'!I85)</f>
        <v>-7.4948303644599935E-3</v>
      </c>
      <c r="I85" s="99">
        <f>LN(1+'Sorted Data - Stata'!J85)</f>
        <v>1.6228459590337418E-2</v>
      </c>
      <c r="J85" s="99">
        <f>LN(1+'Sorted Data - Stata'!K85)</f>
        <v>9.0375606514137407E-3</v>
      </c>
      <c r="K85" s="99">
        <f>LN(1+'Sorted Data - Stata'!M85)</f>
        <v>-2.3965084507417172E-2</v>
      </c>
      <c r="L85" s="99">
        <f>LN(1+'Sorted Data - Stata'!N85)</f>
        <v>-3.1176838775489636E-3</v>
      </c>
      <c r="M85" s="99">
        <f>LN(1+'Sorted Data - Stata'!O85)</f>
        <v>-1.5878465523261578E-2</v>
      </c>
      <c r="N85" s="99">
        <f>LN(1+'Sorted Data - Stata'!P85)</f>
        <v>-3.3354854618932124E-2</v>
      </c>
      <c r="O85" s="99">
        <f>LN(1+'Sorted Data - Stata'!Q85)</f>
        <v>-8.7907759403776653E-3</v>
      </c>
      <c r="P85" s="99">
        <f>LN(1+'Sorted Data - Stata'!R85)</f>
        <v>1.6375702640333462E-2</v>
      </c>
      <c r="Q85" s="99">
        <f>LN(1+'Sorted Data - Stata'!S85)</f>
        <v>1.1649412760671085E-2</v>
      </c>
      <c r="R85" s="99">
        <f>'Sorted Data - Stata'!U85</f>
        <v>1.6597643621756308E-3</v>
      </c>
      <c r="S85" s="99">
        <f>'Sorted Data - Stata'!V85</f>
        <v>1.5205522240770986E-3</v>
      </c>
      <c r="T85" s="99">
        <f>'Sorted Data - Stata'!W85</f>
        <v>1.717025203279432E-3</v>
      </c>
      <c r="U85" s="99">
        <f>'Sorted Data - Stata'!X85</f>
        <v>3.9505230797658442E-3</v>
      </c>
      <c r="V85" s="99">
        <f>'Sorted Data - Stata'!Y85</f>
        <v>3.2810745021594201E-5</v>
      </c>
      <c r="W85" s="99">
        <f>'Sorted Data - Stata'!Z85</f>
        <v>4.9448627247405952E-4</v>
      </c>
      <c r="X85" s="99">
        <f>'Sorted Data - Stata'!AA85</f>
        <v>1.9565819029403464E-3</v>
      </c>
      <c r="Y85" s="99">
        <f>'Sorted Data - Stata'!AB85</f>
        <v>4.2855312472371843E-3</v>
      </c>
      <c r="Z85" s="77">
        <f>'Sorted Data - Stata'!AD85</f>
        <v>0.27096246298480042</v>
      </c>
      <c r="AA85" s="77">
        <f>'Sorted Data - Stata'!AE85</f>
        <v>0.43887375495356445</v>
      </c>
      <c r="AB85" s="77">
        <f>'Sorted Data - Stata'!AF85</f>
        <v>8.9773380413511975E-2</v>
      </c>
      <c r="AC85" s="77">
        <f>'Sorted Data - Stata'!AG85</f>
        <v>7.7068029869531818E-2</v>
      </c>
      <c r="AD85" s="77">
        <f>'Sorted Data - Stata'!AH85</f>
        <v>2.6341849736877847E-2</v>
      </c>
      <c r="AE85" s="77">
        <f>'Sorted Data - Stata'!AI85</f>
        <v>2.5526729528289289E-2</v>
      </c>
      <c r="AF85" s="77">
        <f>'Sorted Data - Stata'!AJ85</f>
        <v>9.3761054062332667E-3</v>
      </c>
      <c r="AM85" s="63"/>
      <c r="AN85" s="63"/>
      <c r="AO85" s="104"/>
      <c r="AP85" s="103"/>
      <c r="AQ85" s="103"/>
      <c r="AR85" s="63"/>
      <c r="AS85" s="107"/>
      <c r="AT85" s="107"/>
      <c r="AU85" s="107"/>
      <c r="AV85" s="107"/>
      <c r="AW85" s="107"/>
      <c r="AX85" s="107"/>
      <c r="AY85" s="107"/>
      <c r="AZ85" s="107"/>
      <c r="BA85" s="104"/>
      <c r="BB85" s="63"/>
      <c r="BC85" s="63"/>
    </row>
    <row r="86" spans="2:55" x14ac:dyDescent="0.25">
      <c r="B86" s="3">
        <v>38291</v>
      </c>
      <c r="C86" s="99">
        <f>LN(1+'Sorted Data - Stata'!C86)</f>
        <v>-2.7225398535666499E-2</v>
      </c>
      <c r="D86" s="99">
        <f>LN(1+'Sorted Data - Stata'!E86)</f>
        <v>-5.291575728978664E-2</v>
      </c>
      <c r="E86" s="99">
        <f>LN(1+'Sorted Data - Stata'!F86)</f>
        <v>-2.3608433424765748E-2</v>
      </c>
      <c r="F86" s="99">
        <f>LN(1+'Sorted Data - Stata'!G86)</f>
        <v>-3.8995939805649048E-2</v>
      </c>
      <c r="G86" s="99">
        <f>LN(1+'Sorted Data - Stata'!H86)</f>
        <v>-1.3561377632105964E-2</v>
      </c>
      <c r="H86" s="99">
        <f>LN(1+'Sorted Data - Stata'!I86)</f>
        <v>-1.0813338969277839E-2</v>
      </c>
      <c r="I86" s="99">
        <f>LN(1+'Sorted Data - Stata'!J86)</f>
        <v>-1.7509861274668533E-2</v>
      </c>
      <c r="J86" s="99">
        <f>LN(1+'Sorted Data - Stata'!K86)</f>
        <v>-2.4298066821939482E-2</v>
      </c>
      <c r="K86" s="99">
        <f>LN(1+'Sorted Data - Stata'!M86)</f>
        <v>-5.3062322226547713E-2</v>
      </c>
      <c r="L86" s="99">
        <f>LN(1+'Sorted Data - Stata'!N86)</f>
        <v>-2.3549906868413559E-2</v>
      </c>
      <c r="M86" s="99">
        <f>LN(1+'Sorted Data - Stata'!O86)</f>
        <v>-3.6626268607895002E-2</v>
      </c>
      <c r="N86" s="99">
        <f>LN(1+'Sorted Data - Stata'!P86)</f>
        <v>-1.5211852443431538E-2</v>
      </c>
      <c r="O86" s="99">
        <f>LN(1+'Sorted Data - Stata'!Q86)</f>
        <v>-1.1991397426890083E-2</v>
      </c>
      <c r="P86" s="99">
        <f>LN(1+'Sorted Data - Stata'!R86)</f>
        <v>-1.7208436017032813E-2</v>
      </c>
      <c r="Q86" s="99">
        <f>LN(1+'Sorted Data - Stata'!S86)</f>
        <v>-2.1622779591232346E-2</v>
      </c>
      <c r="R86" s="99">
        <f>'Sorted Data - Stata'!U86</f>
        <v>1.6433975062259965E-3</v>
      </c>
      <c r="S86" s="99">
        <f>'Sorted Data - Stata'!V86</f>
        <v>1.6515813019202241E-3</v>
      </c>
      <c r="T86" s="99">
        <f>'Sorted Data - Stata'!W86</f>
        <v>1.7264288989251586E-3</v>
      </c>
      <c r="U86" s="99">
        <f>'Sorted Data - Stata'!X86</f>
        <v>3.9385528336748354E-3</v>
      </c>
      <c r="V86" s="99">
        <f>'Sorted Data - Stata'!Y86</f>
        <v>3.3327223783574667E-5</v>
      </c>
      <c r="W86" s="99">
        <f>'Sorted Data - Stata'!Z86</f>
        <v>5.3591753292381306E-4</v>
      </c>
      <c r="X86" s="99">
        <f>'Sorted Data - Stata'!AA86</f>
        <v>2.1236280327023849E-3</v>
      </c>
      <c r="Y86" s="99">
        <f>'Sorted Data - Stata'!AB86</f>
        <v>4.2855312472371843E-3</v>
      </c>
      <c r="Z86" s="77">
        <f>'Sorted Data - Stata'!AD86</f>
        <v>0.27096246298480042</v>
      </c>
      <c r="AA86" s="77">
        <f>'Sorted Data - Stata'!AE86</f>
        <v>0.43887375495356445</v>
      </c>
      <c r="AB86" s="77">
        <f>'Sorted Data - Stata'!AF86</f>
        <v>8.9773380413511975E-2</v>
      </c>
      <c r="AC86" s="77">
        <f>'Sorted Data - Stata'!AG86</f>
        <v>7.7068029869531818E-2</v>
      </c>
      <c r="AD86" s="77">
        <f>'Sorted Data - Stata'!AH86</f>
        <v>2.6341849736877847E-2</v>
      </c>
      <c r="AE86" s="77">
        <f>'Sorted Data - Stata'!AI86</f>
        <v>2.5526729528289289E-2</v>
      </c>
      <c r="AF86" s="77">
        <f>'Sorted Data - Stata'!AJ86</f>
        <v>9.3761054062332667E-3</v>
      </c>
      <c r="AM86" s="63"/>
      <c r="AN86" s="63"/>
      <c r="AO86" s="104"/>
      <c r="AP86" s="103"/>
      <c r="AQ86" s="103"/>
      <c r="AR86" s="63"/>
      <c r="AS86" s="107"/>
      <c r="AT86" s="107"/>
      <c r="AU86" s="107"/>
      <c r="AV86" s="107"/>
      <c r="AW86" s="107"/>
      <c r="AX86" s="107"/>
      <c r="AY86" s="107"/>
      <c r="AZ86" s="107"/>
      <c r="BA86" s="104"/>
      <c r="BB86" s="63"/>
      <c r="BC86" s="63"/>
    </row>
    <row r="87" spans="2:55" x14ac:dyDescent="0.25">
      <c r="B87" s="3">
        <v>38321</v>
      </c>
      <c r="C87" s="99">
        <f>LN(1+'Sorted Data - Stata'!C87)</f>
        <v>-1.4575358064710039E-3</v>
      </c>
      <c r="D87" s="99">
        <f>LN(1+'Sorted Data - Stata'!E87)</f>
        <v>-3.5324326010569805E-2</v>
      </c>
      <c r="E87" s="99">
        <f>LN(1+'Sorted Data - Stata'!F87)</f>
        <v>9.5707877437508769E-4</v>
      </c>
      <c r="F87" s="99">
        <f>LN(1+'Sorted Data - Stata'!G87)</f>
        <v>3.2202570718966256E-3</v>
      </c>
      <c r="G87" s="99">
        <f>LN(1+'Sorted Data - Stata'!H87)</f>
        <v>-9.0546735341306694E-3</v>
      </c>
      <c r="H87" s="99">
        <f>LN(1+'Sorted Data - Stata'!I87)</f>
        <v>1.0237339547932687E-2</v>
      </c>
      <c r="I87" s="99">
        <f>LN(1+'Sorted Data - Stata'!J87)</f>
        <v>-1.0175415031006949E-2</v>
      </c>
      <c r="J87" s="99">
        <f>LN(1+'Sorted Data - Stata'!K87)</f>
        <v>-3.5878740714090727E-3</v>
      </c>
      <c r="K87" s="99">
        <f>LN(1+'Sorted Data - Stata'!M87)</f>
        <v>-3.5315861976170281E-2</v>
      </c>
      <c r="L87" s="99">
        <f>LN(1+'Sorted Data - Stata'!N87)</f>
        <v>1.0398843451813738E-3</v>
      </c>
      <c r="M87" s="99">
        <f>LN(1+'Sorted Data - Stata'!O87)</f>
        <v>5.4964655892518676E-3</v>
      </c>
      <c r="N87" s="99">
        <f>LN(1+'Sorted Data - Stata'!P87)</f>
        <v>-1.0680655726945995E-2</v>
      </c>
      <c r="O87" s="99">
        <f>LN(1+'Sorted Data - Stata'!Q87)</f>
        <v>9.1411259225635567E-3</v>
      </c>
      <c r="P87" s="99">
        <f>LN(1+'Sorted Data - Stata'!R87)</f>
        <v>-9.6914182370415169E-3</v>
      </c>
      <c r="Q87" s="99">
        <f>LN(1+'Sorted Data - Stata'!S87)</f>
        <v>-9.51038323558225E-4</v>
      </c>
      <c r="R87" s="99">
        <f>'Sorted Data - Stata'!U87</f>
        <v>1.6515813019202241E-3</v>
      </c>
      <c r="S87" s="99">
        <f>'Sorted Data - Stata'!V87</f>
        <v>1.8885920210915952E-3</v>
      </c>
      <c r="T87" s="99">
        <f>'Sorted Data - Stata'!W87</f>
        <v>1.7920233234425265E-3</v>
      </c>
      <c r="U87" s="99">
        <f>'Sorted Data - Stata'!X87</f>
        <v>3.9315694650328137E-3</v>
      </c>
      <c r="V87" s="99">
        <f>'Sorted Data - Stata'!Y87</f>
        <v>3.2810745021594201E-5</v>
      </c>
      <c r="W87" s="99">
        <f>'Sorted Data - Stata'!Z87</f>
        <v>5.6490819048460317E-4</v>
      </c>
      <c r="X87" s="99">
        <f>'Sorted Data - Stata'!AA87</f>
        <v>2.1778887523098422E-3</v>
      </c>
      <c r="Y87" s="99">
        <f>'Sorted Data - Stata'!AB87</f>
        <v>4.2731277661580691E-3</v>
      </c>
      <c r="Z87" s="77">
        <f>'Sorted Data - Stata'!AD87</f>
        <v>0.27096246298480042</v>
      </c>
      <c r="AA87" s="77">
        <f>'Sorted Data - Stata'!AE87</f>
        <v>0.43887375495356445</v>
      </c>
      <c r="AB87" s="77">
        <f>'Sorted Data - Stata'!AF87</f>
        <v>8.9773380413511975E-2</v>
      </c>
      <c r="AC87" s="77">
        <f>'Sorted Data - Stata'!AG87</f>
        <v>7.7068029869531818E-2</v>
      </c>
      <c r="AD87" s="77">
        <f>'Sorted Data - Stata'!AH87</f>
        <v>2.6341849736877847E-2</v>
      </c>
      <c r="AE87" s="77">
        <f>'Sorted Data - Stata'!AI87</f>
        <v>2.5526729528289289E-2</v>
      </c>
      <c r="AF87" s="77">
        <f>'Sorted Data - Stata'!AJ87</f>
        <v>9.3761054062332667E-3</v>
      </c>
      <c r="AM87" s="63"/>
      <c r="AN87" s="63"/>
      <c r="AO87" s="104"/>
      <c r="AP87" s="103"/>
      <c r="AQ87" s="103"/>
      <c r="AR87" s="63"/>
      <c r="AS87" s="107"/>
      <c r="AT87" s="107"/>
      <c r="AU87" s="107"/>
      <c r="AV87" s="107"/>
      <c r="AW87" s="107"/>
      <c r="AX87" s="107"/>
      <c r="AY87" s="107"/>
      <c r="AZ87" s="107"/>
      <c r="BA87" s="104"/>
      <c r="BB87" s="63"/>
      <c r="BC87" s="63"/>
    </row>
    <row r="88" spans="2:55" x14ac:dyDescent="0.25">
      <c r="B88" s="3">
        <v>38352</v>
      </c>
      <c r="C88" s="99">
        <f>LN(1+'Sorted Data - Stata'!C88)</f>
        <v>1.6025809055811104E-2</v>
      </c>
      <c r="D88" s="99">
        <f>LN(1+'Sorted Data - Stata'!E88)</f>
        <v>-9.8843817829243584E-3</v>
      </c>
      <c r="E88" s="99">
        <f>LN(1+'Sorted Data - Stata'!F88)</f>
        <v>1.0479987092194498E-2</v>
      </c>
      <c r="F88" s="99">
        <f>LN(1+'Sorted Data - Stata'!G88)</f>
        <v>-5.215693068630187E-3</v>
      </c>
      <c r="G88" s="99">
        <f>LN(1+'Sorted Data - Stata'!H88)</f>
        <v>-5.6884315021060458E-3</v>
      </c>
      <c r="H88" s="99">
        <f>LN(1+'Sorted Data - Stata'!I88)</f>
        <v>-8.830038237676972E-3</v>
      </c>
      <c r="I88" s="99">
        <f>LN(1+'Sorted Data - Stata'!J88)</f>
        <v>-2.1417107503403164E-2</v>
      </c>
      <c r="J88" s="99">
        <f>LN(1+'Sorted Data - Stata'!K88)</f>
        <v>-3.2029534876263879E-4</v>
      </c>
      <c r="K88" s="99">
        <f>LN(1+'Sorted Data - Stata'!M88)</f>
        <v>-9.6454964890992003E-3</v>
      </c>
      <c r="L88" s="99">
        <f>LN(1+'Sorted Data - Stata'!N88)</f>
        <v>1.0618706740551929E-2</v>
      </c>
      <c r="M88" s="99">
        <f>LN(1+'Sorted Data - Stata'!O88)</f>
        <v>-2.9353595783149782E-3</v>
      </c>
      <c r="N88" s="99">
        <f>LN(1+'Sorted Data - Stata'!P88)</f>
        <v>-7.3177097033429719E-3</v>
      </c>
      <c r="O88" s="99">
        <f>LN(1+'Sorted Data - Stata'!Q88)</f>
        <v>-9.9263309468551955E-3</v>
      </c>
      <c r="P88" s="99">
        <f>LN(1+'Sorted Data - Stata'!R88)</f>
        <v>-2.0880718886959544E-2</v>
      </c>
      <c r="Q88" s="99">
        <f>LN(1+'Sorted Data - Stata'!S88)</f>
        <v>2.2875294746174807E-3</v>
      </c>
      <c r="R88" s="99">
        <f>'Sorted Data - Stata'!U88</f>
        <v>1.6188417051281601E-3</v>
      </c>
      <c r="S88" s="99">
        <f>'Sorted Data - Stata'!V88</f>
        <v>1.9783315388433032E-3</v>
      </c>
      <c r="T88" s="99">
        <f>'Sorted Data - Stata'!W88</f>
        <v>1.7563752430880264E-3</v>
      </c>
      <c r="U88" s="99">
        <f>'Sorted Data - Stata'!X88</f>
        <v>3.9624917561102979E-3</v>
      </c>
      <c r="V88" s="99">
        <f>'Sorted Data - Stata'!Y88</f>
        <v>3.2810745021594201E-5</v>
      </c>
      <c r="W88" s="99">
        <f>'Sorted Data - Stata'!Z88</f>
        <v>5.4834323189068002E-4</v>
      </c>
      <c r="X88" s="99">
        <f>'Sorted Data - Stata'!AA88</f>
        <v>2.153476648397934E-3</v>
      </c>
      <c r="Y88" s="99">
        <f>'Sorted Data - Stata'!AB88</f>
        <v>4.2731277661580691E-3</v>
      </c>
      <c r="Z88" s="77">
        <f>'Sorted Data - Stata'!AD88</f>
        <v>0.27096246298480042</v>
      </c>
      <c r="AA88" s="77">
        <f>'Sorted Data - Stata'!AE88</f>
        <v>0.43887375495356445</v>
      </c>
      <c r="AB88" s="77">
        <f>'Sorted Data - Stata'!AF88</f>
        <v>8.9773380413511975E-2</v>
      </c>
      <c r="AC88" s="77">
        <f>'Sorted Data - Stata'!AG88</f>
        <v>7.7068029869531818E-2</v>
      </c>
      <c r="AD88" s="77">
        <f>'Sorted Data - Stata'!AH88</f>
        <v>2.6341849736877847E-2</v>
      </c>
      <c r="AE88" s="77">
        <f>'Sorted Data - Stata'!AI88</f>
        <v>2.5526729528289289E-2</v>
      </c>
      <c r="AF88" s="77">
        <f>'Sorted Data - Stata'!AJ88</f>
        <v>9.3761054062332667E-3</v>
      </c>
      <c r="AM88" s="63"/>
      <c r="AN88" s="63"/>
      <c r="AO88" s="104"/>
      <c r="AP88" s="103"/>
      <c r="AQ88" s="103"/>
      <c r="AR88" s="63"/>
      <c r="AS88" s="63"/>
      <c r="AT88" s="63"/>
      <c r="AU88" s="63"/>
      <c r="AV88" s="63"/>
      <c r="AW88" s="63"/>
      <c r="AX88" s="63"/>
      <c r="AY88" s="63"/>
      <c r="AZ88" s="63"/>
      <c r="BA88" s="104"/>
      <c r="BB88" s="63"/>
      <c r="BC88" s="63"/>
    </row>
    <row r="89" spans="2:55" x14ac:dyDescent="0.25">
      <c r="B89" s="3">
        <v>38383</v>
      </c>
      <c r="C89" s="99">
        <f>LN(1+'Sorted Data - Stata'!C89)</f>
        <v>3.0471182497293178E-2</v>
      </c>
      <c r="D89" s="99">
        <f>LN(1+'Sorted Data - Stata'!E89)</f>
        <v>4.5837272957109543E-2</v>
      </c>
      <c r="E89" s="99">
        <f>LN(1+'Sorted Data - Stata'!F89)</f>
        <v>7.1229765248596979E-3</v>
      </c>
      <c r="F89" s="99">
        <f>LN(1+'Sorted Data - Stata'!G89)</f>
        <v>2.7113023738088209E-2</v>
      </c>
      <c r="G89" s="99">
        <f>LN(1+'Sorted Data - Stata'!H89)</f>
        <v>3.5448596297607972E-2</v>
      </c>
      <c r="H89" s="99">
        <f>LN(1+'Sorted Data - Stata'!I89)</f>
        <v>3.7991904584763793E-3</v>
      </c>
      <c r="I89" s="99">
        <f>LN(1+'Sorted Data - Stata'!J89)</f>
        <v>1.3751111667705889E-2</v>
      </c>
      <c r="J89" s="99">
        <f>LN(1+'Sorted Data - Stata'!K89)</f>
        <v>3.9827582627836242E-2</v>
      </c>
      <c r="K89" s="99">
        <f>LN(1+'Sorted Data - Stata'!M89)</f>
        <v>4.6179920010736016E-2</v>
      </c>
      <c r="L89" s="99">
        <f>LN(1+'Sorted Data - Stata'!N89)</f>
        <v>7.259285179482722E-3</v>
      </c>
      <c r="M89" s="99">
        <f>LN(1+'Sorted Data - Stata'!O89)</f>
        <v>2.9382404437151326E-2</v>
      </c>
      <c r="N89" s="99">
        <f>LN(1+'Sorted Data - Stata'!P89)</f>
        <v>3.3916680515180937E-2</v>
      </c>
      <c r="O89" s="99">
        <f>LN(1+'Sorted Data - Stata'!Q89)</f>
        <v>2.732767324036003E-3</v>
      </c>
      <c r="P89" s="99">
        <f>LN(1+'Sorted Data - Stata'!R89)</f>
        <v>1.4277173548325448E-2</v>
      </c>
      <c r="Q89" s="99">
        <f>LN(1+'Sorted Data - Stata'!S89)</f>
        <v>4.2364159672194326E-2</v>
      </c>
      <c r="R89" s="99">
        <f>'Sorted Data - Stata'!U89</f>
        <v>1.5697102274137009E-3</v>
      </c>
      <c r="S89" s="99">
        <f>'Sorted Data - Stata'!V89</f>
        <v>2.1331282304062338E-3</v>
      </c>
      <c r="T89" s="99">
        <f>'Sorted Data - Stata'!W89</f>
        <v>1.7397150744407064E-3</v>
      </c>
      <c r="U89" s="99">
        <f>'Sorted Data - Stata'!X89</f>
        <v>3.9415455423847945E-3</v>
      </c>
      <c r="V89" s="99">
        <f>'Sorted Data - Stata'!Y89</f>
        <v>3.3327223783574667E-5</v>
      </c>
      <c r="W89" s="99">
        <f>'Sorted Data - Stata'!Z89</f>
        <v>5.8974997350325076E-4</v>
      </c>
      <c r="X89" s="99">
        <f>'Sorted Data - Stata'!AA89</f>
        <v>2.1392332330329999E-3</v>
      </c>
      <c r="Y89" s="99">
        <f>'Sorted Data - Stata'!AB89</f>
        <v>4.2980125367169109E-3</v>
      </c>
      <c r="Z89" s="77">
        <f>'Sorted Data - Stata'!AD89</f>
        <v>0.25919249965920127</v>
      </c>
      <c r="AA89" s="77">
        <f>'Sorted Data - Stata'!AE89</f>
        <v>0.4368789148962392</v>
      </c>
      <c r="AB89" s="77">
        <f>'Sorted Data - Stata'!AF89</f>
        <v>6.49418440821284E-2</v>
      </c>
      <c r="AC89" s="77">
        <f>'Sorted Data - Stata'!AG89</f>
        <v>9.961768243098254E-2</v>
      </c>
      <c r="AD89" s="77">
        <f>'Sorted Data - Stata'!AH89</f>
        <v>2.7958277015025648E-2</v>
      </c>
      <c r="AE89" s="77">
        <f>'Sorted Data - Stata'!AI89</f>
        <v>1.8790889346773278E-2</v>
      </c>
      <c r="AF89" s="77">
        <f>'Sorted Data - Stata'!AJ89</f>
        <v>1.0403294867760874E-2</v>
      </c>
      <c r="AM89" s="63"/>
      <c r="AN89" s="63"/>
      <c r="AO89" s="104"/>
      <c r="AP89" s="103"/>
      <c r="AQ89" s="103"/>
      <c r="AR89" s="63"/>
      <c r="AS89" s="63"/>
      <c r="AT89" s="63"/>
      <c r="AU89" s="63"/>
      <c r="AV89" s="63"/>
      <c r="AW89" s="63"/>
      <c r="AX89" s="63"/>
      <c r="AY89" s="63"/>
      <c r="AZ89" s="63"/>
      <c r="BA89" s="104"/>
      <c r="BB89" s="63"/>
      <c r="BC89" s="63"/>
    </row>
    <row r="90" spans="2:55" x14ac:dyDescent="0.25">
      <c r="B90" s="3">
        <v>38411</v>
      </c>
      <c r="C90" s="99">
        <f>LN(1+'Sorted Data - Stata'!C90)</f>
        <v>-8.4619923746642942E-3</v>
      </c>
      <c r="D90" s="99">
        <f>LN(1+'Sorted Data - Stata'!E90)</f>
        <v>-2.3266842170987324E-2</v>
      </c>
      <c r="E90" s="99">
        <f>LN(1+'Sorted Data - Stata'!F90)</f>
        <v>-8.8113761655649828E-3</v>
      </c>
      <c r="F90" s="99">
        <f>LN(1+'Sorted Data - Stata'!G90)</f>
        <v>-3.2257283763947671E-3</v>
      </c>
      <c r="G90" s="99">
        <f>LN(1+'Sorted Data - Stata'!H90)</f>
        <v>-3.207875317605751E-2</v>
      </c>
      <c r="H90" s="99">
        <f>LN(1+'Sorted Data - Stata'!I90)</f>
        <v>-1.1214116007739819E-3</v>
      </c>
      <c r="I90" s="99">
        <f>LN(1+'Sorted Data - Stata'!J90)</f>
        <v>-1.8244878447579129E-2</v>
      </c>
      <c r="J90" s="99">
        <f>LN(1+'Sorted Data - Stata'!K90)</f>
        <v>-2.6850390191112544E-3</v>
      </c>
      <c r="K90" s="99">
        <f>LN(1+'Sorted Data - Stata'!M90)</f>
        <v>-2.2691554543554864E-2</v>
      </c>
      <c r="L90" s="99">
        <f>LN(1+'Sorted Data - Stata'!N90)</f>
        <v>-8.6401792372390752E-3</v>
      </c>
      <c r="M90" s="99">
        <f>LN(1+'Sorted Data - Stata'!O90)</f>
        <v>-8.5837628206162351E-4</v>
      </c>
      <c r="N90" s="99">
        <f>LN(1+'Sorted Data - Stata'!P90)</f>
        <v>-3.3666427273562283E-2</v>
      </c>
      <c r="O90" s="99">
        <f>LN(1+'Sorted Data - Stata'!Q90)</f>
        <v>-2.1023741573925276E-3</v>
      </c>
      <c r="P90" s="99">
        <f>LN(1+'Sorted Data - Stata'!R90)</f>
        <v>-1.7666274744518654E-2</v>
      </c>
      <c r="Q90" s="99">
        <f>LN(1+'Sorted Data - Stata'!S90)</f>
        <v>3.5188070714130544E-5</v>
      </c>
      <c r="R90" s="99">
        <f>'Sorted Data - Stata'!U90</f>
        <v>1.5779006482814495E-3</v>
      </c>
      <c r="S90" s="99">
        <f>'Sorted Data - Stata'!V90</f>
        <v>2.2358412968934704E-3</v>
      </c>
      <c r="T90" s="99">
        <f>'Sorted Data - Stata'!W90</f>
        <v>1.7363467013626899E-3</v>
      </c>
      <c r="U90" s="99">
        <f>'Sorted Data - Stata'!X90</f>
        <v>3.9719698341167398E-3</v>
      </c>
      <c r="V90" s="99">
        <f>'Sorted Data - Stata'!Y90</f>
        <v>3.2285932951570118E-5</v>
      </c>
      <c r="W90" s="99">
        <f>'Sorted Data - Stata'!Z90</f>
        <v>5.966465053417469E-4</v>
      </c>
      <c r="X90" s="99">
        <f>'Sorted Data - Stata'!AA90</f>
        <v>2.1412681429993086E-3</v>
      </c>
      <c r="Y90" s="99">
        <f>'Sorted Data - Stata'!AB90</f>
        <v>4.4220965996628614E-3</v>
      </c>
      <c r="Z90" s="77">
        <f>'Sorted Data - Stata'!AD90</f>
        <v>0.25919249965920127</v>
      </c>
      <c r="AA90" s="77">
        <f>'Sorted Data - Stata'!AE90</f>
        <v>0.4368789148962392</v>
      </c>
      <c r="AB90" s="77">
        <f>'Sorted Data - Stata'!AF90</f>
        <v>6.49418440821284E-2</v>
      </c>
      <c r="AC90" s="77">
        <f>'Sorted Data - Stata'!AG90</f>
        <v>9.961768243098254E-2</v>
      </c>
      <c r="AD90" s="77">
        <f>'Sorted Data - Stata'!AH90</f>
        <v>2.7958277015025648E-2</v>
      </c>
      <c r="AE90" s="77">
        <f>'Sorted Data - Stata'!AI90</f>
        <v>1.8790889346773278E-2</v>
      </c>
      <c r="AF90" s="77">
        <f>'Sorted Data - Stata'!AJ90</f>
        <v>1.0403294867760874E-2</v>
      </c>
      <c r="AM90" s="63"/>
      <c r="AN90" s="63"/>
      <c r="AO90" s="104"/>
      <c r="AP90" s="103"/>
      <c r="AQ90" s="103"/>
      <c r="AR90" s="63"/>
      <c r="AS90" s="63"/>
      <c r="AT90" s="63"/>
      <c r="AU90" s="63"/>
      <c r="AV90" s="63"/>
      <c r="AW90" s="63"/>
      <c r="AX90" s="63"/>
      <c r="AY90" s="63"/>
      <c r="AZ90" s="63"/>
      <c r="BA90" s="104"/>
      <c r="BB90" s="63"/>
      <c r="BC90" s="63"/>
    </row>
    <row r="91" spans="2:55" x14ac:dyDescent="0.25">
      <c r="B91" s="3">
        <v>38442</v>
      </c>
      <c r="C91" s="99">
        <f>LN(1+'Sorted Data - Stata'!C91)</f>
        <v>4.9353783119270608E-4</v>
      </c>
      <c r="D91" s="99">
        <f>LN(1+'Sorted Data - Stata'!E91)</f>
        <v>1.8984787171604973E-2</v>
      </c>
      <c r="E91" s="99">
        <f>LN(1+'Sorted Data - Stata'!F91)</f>
        <v>-1.0338809768525197E-3</v>
      </c>
      <c r="F91" s="99">
        <f>LN(1+'Sorted Data - Stata'!G91)</f>
        <v>2.8418608226753045E-3</v>
      </c>
      <c r="G91" s="99">
        <f>LN(1+'Sorted Data - Stata'!H91)</f>
        <v>-4.9914103158316793E-3</v>
      </c>
      <c r="H91" s="99">
        <f>LN(1+'Sorted Data - Stata'!I91)</f>
        <v>-9.4132046820703946E-3</v>
      </c>
      <c r="I91" s="99">
        <f>LN(1+'Sorted Data - Stata'!J91)</f>
        <v>3.8322892141067558E-2</v>
      </c>
      <c r="J91" s="99">
        <f>LN(1+'Sorted Data - Stata'!K91)</f>
        <v>-5.2897248818561992E-3</v>
      </c>
      <c r="K91" s="99">
        <f>LN(1+'Sorted Data - Stata'!M91)</f>
        <v>1.9628707250667447E-2</v>
      </c>
      <c r="L91" s="99">
        <f>LN(1+'Sorted Data - Stata'!N91)</f>
        <v>-8.7555848287024663E-4</v>
      </c>
      <c r="M91" s="99">
        <f>LN(1+'Sorted Data - Stata'!O91)</f>
        <v>5.216868818544499E-3</v>
      </c>
      <c r="N91" s="99">
        <f>LN(1+'Sorted Data - Stata'!P91)</f>
        <v>-6.5459165836706801E-3</v>
      </c>
      <c r="O91" s="99">
        <f>LN(1+'Sorted Data - Stata'!Q91)</f>
        <v>-1.0403638853017993E-2</v>
      </c>
      <c r="P91" s="99">
        <f>LN(1+'Sorted Data - Stata'!R91)</f>
        <v>3.8863773434997549E-2</v>
      </c>
      <c r="Q91" s="99">
        <f>LN(1+'Sorted Data - Stata'!S91)</f>
        <v>-2.4470765591363248E-3</v>
      </c>
      <c r="R91" s="99">
        <f>'Sorted Data - Stata'!U91</f>
        <v>1.6843091316907088E-3</v>
      </c>
      <c r="S91" s="99">
        <f>'Sorted Data - Stata'!V91</f>
        <v>2.3607713389290907E-3</v>
      </c>
      <c r="T91" s="99">
        <f>'Sorted Data - Stata'!W91</f>
        <v>1.7374667809941791E-3</v>
      </c>
      <c r="U91" s="99">
        <f>'Sorted Data - Stata'!X91</f>
        <v>3.9674782413960941E-3</v>
      </c>
      <c r="V91" s="99">
        <f>'Sorted Data - Stata'!Y91</f>
        <v>3.3852029842407205E-5</v>
      </c>
      <c r="W91" s="99">
        <f>'Sorted Data - Stata'!Z91</f>
        <v>6.2286180112658407E-4</v>
      </c>
      <c r="X91" s="99">
        <f>'Sorted Data - Stata'!AA91</f>
        <v>2.1412681429993086E-3</v>
      </c>
      <c r="Y91" s="99">
        <f>'Sorted Data - Stata'!AB91</f>
        <v>4.6079863340906524E-3</v>
      </c>
      <c r="Z91" s="77">
        <f>'Sorted Data - Stata'!AD91</f>
        <v>0.25919249965920127</v>
      </c>
      <c r="AA91" s="77">
        <f>'Sorted Data - Stata'!AE91</f>
        <v>0.4368789148962392</v>
      </c>
      <c r="AB91" s="77">
        <f>'Sorted Data - Stata'!AF91</f>
        <v>6.49418440821284E-2</v>
      </c>
      <c r="AC91" s="77">
        <f>'Sorted Data - Stata'!AG91</f>
        <v>9.961768243098254E-2</v>
      </c>
      <c r="AD91" s="77">
        <f>'Sorted Data - Stata'!AH91</f>
        <v>2.7958277015025648E-2</v>
      </c>
      <c r="AE91" s="77">
        <f>'Sorted Data - Stata'!AI91</f>
        <v>1.8790889346773278E-2</v>
      </c>
      <c r="AF91" s="77">
        <f>'Sorted Data - Stata'!AJ91</f>
        <v>1.0403294867760874E-2</v>
      </c>
      <c r="AM91" s="63"/>
      <c r="AN91" s="63"/>
      <c r="AO91" s="104"/>
      <c r="AP91" s="103"/>
      <c r="AQ91" s="103"/>
      <c r="AR91" s="63"/>
      <c r="AS91" s="63"/>
      <c r="AT91" s="63"/>
      <c r="AU91" s="63"/>
      <c r="AV91" s="63"/>
      <c r="AW91" s="63"/>
      <c r="AX91" s="63"/>
      <c r="AY91" s="63"/>
      <c r="AZ91" s="63"/>
      <c r="BA91" s="104"/>
      <c r="BB91" s="63"/>
      <c r="BC91" s="63"/>
    </row>
    <row r="92" spans="2:55" x14ac:dyDescent="0.25">
      <c r="B92" s="3">
        <v>38472</v>
      </c>
      <c r="C92" s="99">
        <f>LN(1+'Sorted Data - Stata'!C92)</f>
        <v>-7.2100673958078437E-3</v>
      </c>
      <c r="D92" s="99">
        <f>LN(1+'Sorted Data - Stata'!E92)</f>
        <v>-4.4747756247436547E-3</v>
      </c>
      <c r="E92" s="99">
        <f>LN(1+'Sorted Data - Stata'!F92)</f>
        <v>-1.12837902204178E-2</v>
      </c>
      <c r="F92" s="99">
        <f>LN(1+'Sorted Data - Stata'!G92)</f>
        <v>5.4520996567274842E-3</v>
      </c>
      <c r="G92" s="99">
        <f>LN(1+'Sorted Data - Stata'!H92)</f>
        <v>1.8142568633765319E-2</v>
      </c>
      <c r="H92" s="99">
        <f>LN(1+'Sorted Data - Stata'!I92)</f>
        <v>-3.1764665858521782E-3</v>
      </c>
      <c r="I92" s="99">
        <f>LN(1+'Sorted Data - Stata'!J92)</f>
        <v>-4.3335334261721467E-2</v>
      </c>
      <c r="J92" s="99">
        <f>LN(1+'Sorted Data - Stata'!K92)</f>
        <v>6.4729227996202865E-3</v>
      </c>
      <c r="K92" s="99">
        <f>LN(1+'Sorted Data - Stata'!M92)</f>
        <v>-3.7971096422753261E-3</v>
      </c>
      <c r="L92" s="99">
        <f>LN(1+'Sorted Data - Stata'!N92)</f>
        <v>-1.1230124040228908E-2</v>
      </c>
      <c r="M92" s="99">
        <f>LN(1+'Sorted Data - Stata'!O92)</f>
        <v>7.7113270279537795E-3</v>
      </c>
      <c r="N92" s="99">
        <f>LN(1+'Sorted Data - Stata'!P92)</f>
        <v>1.6520525135506944E-2</v>
      </c>
      <c r="O92" s="99">
        <f>LN(1+'Sorted Data - Stata'!Q92)</f>
        <v>-4.2411947253674642E-3</v>
      </c>
      <c r="P92" s="99">
        <f>LN(1+'Sorted Data - Stata'!R92)</f>
        <v>-4.2859270399257451E-2</v>
      </c>
      <c r="Q92" s="99">
        <f>LN(1+'Sorted Data - Stata'!S92)</f>
        <v>9.3602401224064137E-3</v>
      </c>
      <c r="R92" s="99">
        <f>'Sorted Data - Stata'!U92</f>
        <v>1.6433975062259965E-3</v>
      </c>
      <c r="S92" s="99">
        <f>'Sorted Data - Stata'!V92</f>
        <v>2.5382226565289212E-3</v>
      </c>
      <c r="T92" s="99">
        <f>'Sorted Data - Stata'!W92</f>
        <v>1.7368536004207513E-3</v>
      </c>
      <c r="U92" s="99">
        <f>'Sorted Data - Stata'!X92</f>
        <v>3.9709726079313334E-3</v>
      </c>
      <c r="V92" s="99">
        <f>'Sorted Data - Stata'!Y92</f>
        <v>3.3327223783574667E-5</v>
      </c>
      <c r="W92" s="99">
        <f>'Sorted Data - Stata'!Z92</f>
        <v>6.1320267062070499E-4</v>
      </c>
      <c r="X92" s="99">
        <f>'Sorted Data - Stata'!AA92</f>
        <v>2.1276985043467977E-3</v>
      </c>
      <c r="Y92" s="99">
        <f>'Sorted Data - Stata'!AB92</f>
        <v>4.4097116580597007E-3</v>
      </c>
      <c r="Z92" s="77">
        <f>'Sorted Data - Stata'!AD92</f>
        <v>0.25919249965920127</v>
      </c>
      <c r="AA92" s="77">
        <f>'Sorted Data - Stata'!AE92</f>
        <v>0.4368789148962392</v>
      </c>
      <c r="AB92" s="77">
        <f>'Sorted Data - Stata'!AF92</f>
        <v>6.49418440821284E-2</v>
      </c>
      <c r="AC92" s="77">
        <f>'Sorted Data - Stata'!AG92</f>
        <v>9.961768243098254E-2</v>
      </c>
      <c r="AD92" s="77">
        <f>'Sorted Data - Stata'!AH92</f>
        <v>2.7958277015025648E-2</v>
      </c>
      <c r="AE92" s="77">
        <f>'Sorted Data - Stata'!AI92</f>
        <v>1.8790889346773278E-2</v>
      </c>
      <c r="AF92" s="77">
        <f>'Sorted Data - Stata'!AJ92</f>
        <v>1.0403294867760874E-2</v>
      </c>
      <c r="AM92" s="63"/>
      <c r="AN92" s="63"/>
      <c r="AO92" s="104"/>
      <c r="AP92" s="103"/>
      <c r="AQ92" s="103"/>
      <c r="AR92" s="63"/>
      <c r="AS92" s="63"/>
      <c r="AT92" s="63"/>
      <c r="AU92" s="63"/>
      <c r="AV92" s="63"/>
      <c r="AW92" s="63"/>
      <c r="AX92" s="63"/>
      <c r="AY92" s="63"/>
      <c r="AZ92" s="63"/>
      <c r="BA92" s="104"/>
      <c r="BB92" s="63"/>
      <c r="BC92" s="63"/>
    </row>
    <row r="93" spans="2:55" x14ac:dyDescent="0.25">
      <c r="B93" s="3">
        <v>38503</v>
      </c>
      <c r="C93" s="99">
        <f>LN(1+'Sorted Data - Stata'!C93)</f>
        <v>1.4215167030197434E-2</v>
      </c>
      <c r="D93" s="99">
        <f>LN(1+'Sorted Data - Stata'!E93)</f>
        <v>2.2703144273477412E-2</v>
      </c>
      <c r="E93" s="99">
        <f>LN(1+'Sorted Data - Stata'!F93)</f>
        <v>-2.2780595506741403E-2</v>
      </c>
      <c r="F93" s="99">
        <f>LN(1+'Sorted Data - Stata'!G93)</f>
        <v>-2.678648960354384E-2</v>
      </c>
      <c r="G93" s="99">
        <f>LN(1+'Sorted Data - Stata'!H93)</f>
        <v>-1.3033419244404156E-2</v>
      </c>
      <c r="H93" s="99">
        <f>LN(1+'Sorted Data - Stata'!I93)</f>
        <v>-2.0993374776736587E-2</v>
      </c>
      <c r="I93" s="99">
        <f>LN(1+'Sorted Data - Stata'!J93)</f>
        <v>2.537862489499898E-2</v>
      </c>
      <c r="J93" s="99">
        <f>LN(1+'Sorted Data - Stata'!K93)</f>
        <v>-1.0398198379510953E-2</v>
      </c>
      <c r="K93" s="99">
        <f>LN(1+'Sorted Data - Stata'!M93)</f>
        <v>2.3575287867002186E-2</v>
      </c>
      <c r="L93" s="99">
        <f>LN(1+'Sorted Data - Stata'!N93)</f>
        <v>-2.2685156318366342E-2</v>
      </c>
      <c r="M93" s="99">
        <f>LN(1+'Sorted Data - Stata'!O93)</f>
        <v>-2.4408011329813635E-2</v>
      </c>
      <c r="N93" s="99">
        <f>LN(1+'Sorted Data - Stata'!P93)</f>
        <v>-1.4665888987886727E-2</v>
      </c>
      <c r="O93" s="99">
        <f>LN(1+'Sorted Data - Stata'!Q93)</f>
        <v>-2.2045333880294893E-2</v>
      </c>
      <c r="P93" s="99">
        <f>LN(1+'Sorted Data - Stata'!R93)</f>
        <v>2.584967619835677E-2</v>
      </c>
      <c r="Q93" s="99">
        <f>LN(1+'Sorted Data - Stata'!S93)</f>
        <v>-7.6191067664470548E-3</v>
      </c>
      <c r="R93" s="99">
        <f>'Sorted Data - Stata'!U93</f>
        <v>1.6843091316907088E-3</v>
      </c>
      <c r="S93" s="99">
        <f>'Sorted Data - Stata'!V93</f>
        <v>2.5716462189622202E-3</v>
      </c>
      <c r="T93" s="99">
        <f>'Sorted Data - Stata'!W93</f>
        <v>1.7384887394418236E-3</v>
      </c>
      <c r="U93" s="99">
        <f>'Sorted Data - Stata'!X93</f>
        <v>3.9585023717185752E-3</v>
      </c>
      <c r="V93" s="99">
        <f>'Sorted Data - Stata'!Y93</f>
        <v>3.3327223783574667E-5</v>
      </c>
      <c r="W93" s="99">
        <f>'Sorted Data - Stata'!Z93</f>
        <v>6.0630739394196276E-4</v>
      </c>
      <c r="X93" s="99">
        <f>'Sorted Data - Stata'!AA93</f>
        <v>2.1168462230236607E-3</v>
      </c>
      <c r="Y93" s="99">
        <f>'Sorted Data - Stata'!AB93</f>
        <v>4.5089028085956162E-3</v>
      </c>
      <c r="Z93" s="77">
        <f>'Sorted Data - Stata'!AD93</f>
        <v>0.25919249965920127</v>
      </c>
      <c r="AA93" s="77">
        <f>'Sorted Data - Stata'!AE93</f>
        <v>0.4368789148962392</v>
      </c>
      <c r="AB93" s="77">
        <f>'Sorted Data - Stata'!AF93</f>
        <v>6.49418440821284E-2</v>
      </c>
      <c r="AC93" s="77">
        <f>'Sorted Data - Stata'!AG93</f>
        <v>9.961768243098254E-2</v>
      </c>
      <c r="AD93" s="77">
        <f>'Sorted Data - Stata'!AH93</f>
        <v>2.7958277015025648E-2</v>
      </c>
      <c r="AE93" s="77">
        <f>'Sorted Data - Stata'!AI93</f>
        <v>1.8790889346773278E-2</v>
      </c>
      <c r="AF93" s="77">
        <f>'Sorted Data - Stata'!AJ93</f>
        <v>1.0403294867760874E-2</v>
      </c>
      <c r="AM93" s="63"/>
      <c r="AN93" s="63"/>
      <c r="AO93" s="104"/>
      <c r="AP93" s="103"/>
      <c r="AQ93" s="103"/>
      <c r="AR93" s="63"/>
      <c r="AS93" s="63"/>
      <c r="AT93" s="63"/>
      <c r="AU93" s="63"/>
      <c r="AV93" s="63"/>
      <c r="AW93" s="63"/>
      <c r="AX93" s="63"/>
      <c r="AY93" s="63"/>
      <c r="AZ93" s="63"/>
      <c r="BA93" s="104"/>
      <c r="BB93" s="63"/>
      <c r="BC93" s="63"/>
    </row>
    <row r="94" spans="2:55" x14ac:dyDescent="0.25">
      <c r="B94" s="3">
        <v>38533</v>
      </c>
      <c r="C94" s="99">
        <f>LN(1+'Sorted Data - Stata'!C94)</f>
        <v>2.1883979555020517E-2</v>
      </c>
      <c r="D94" s="99">
        <f>LN(1+'Sorted Data - Stata'!E94)</f>
        <v>1.1965125537796242E-2</v>
      </c>
      <c r="E94" s="99">
        <f>LN(1+'Sorted Data - Stata'!F94)</f>
        <v>-4.2522918531799547E-3</v>
      </c>
      <c r="F94" s="99">
        <f>LN(1+'Sorted Data - Stata'!G94)</f>
        <v>-2.0142884681571666E-3</v>
      </c>
      <c r="G94" s="99">
        <f>LN(1+'Sorted Data - Stata'!H94)</f>
        <v>-9.7009380007056639E-3</v>
      </c>
      <c r="H94" s="99">
        <f>LN(1+'Sorted Data - Stata'!I94)</f>
        <v>-1.4120264598613158E-2</v>
      </c>
      <c r="I94" s="99">
        <f>LN(1+'Sorted Data - Stata'!J94)</f>
        <v>3.5840518545469095E-2</v>
      </c>
      <c r="J94" s="99">
        <f>LN(1+'Sorted Data - Stata'!K94)</f>
        <v>2.0554872286326853E-2</v>
      </c>
      <c r="K94" s="99">
        <f>LN(1+'Sorted Data - Stata'!M94)</f>
        <v>1.2839277615310354E-2</v>
      </c>
      <c r="L94" s="99">
        <f>LN(1+'Sorted Data - Stata'!N94)</f>
        <v>-4.197977270310461E-3</v>
      </c>
      <c r="M94" s="99">
        <f>LN(1+'Sorted Data - Stata'!O94)</f>
        <v>2.5293319533582732E-4</v>
      </c>
      <c r="N94" s="99">
        <f>LN(1+'Sorted Data - Stata'!P94)</f>
        <v>-1.1369349386432966E-2</v>
      </c>
      <c r="O94" s="99">
        <f>LN(1+'Sorted Data - Stata'!Q94)</f>
        <v>-1.521353088538601E-2</v>
      </c>
      <c r="P94" s="99">
        <f>LN(1+'Sorted Data - Stata'!R94)</f>
        <v>3.6256859604516127E-2</v>
      </c>
      <c r="Q94" s="99">
        <f>LN(1+'Sorted Data - Stata'!S94)</f>
        <v>2.3305791479008804E-2</v>
      </c>
      <c r="R94" s="99">
        <f>'Sorted Data - Stata'!U94</f>
        <v>1.7742500619855051E-3</v>
      </c>
      <c r="S94" s="99">
        <f>'Sorted Data - Stata'!V94</f>
        <v>2.7416127712427407E-3</v>
      </c>
      <c r="T94" s="99">
        <f>'Sorted Data - Stata'!W94</f>
        <v>1.7378755657493361E-3</v>
      </c>
      <c r="U94" s="99">
        <f>'Sorted Data - Stata'!X94</f>
        <v>3.9305717973199261E-3</v>
      </c>
      <c r="V94" s="99">
        <f>'Sorted Data - Stata'!Y94</f>
        <v>3.3852029842407205E-5</v>
      </c>
      <c r="W94" s="99">
        <f>'Sorted Data - Stata'!Z94</f>
        <v>6.0355079255614008E-4</v>
      </c>
      <c r="X94" s="99">
        <f>'Sorted Data - Stata'!AA94</f>
        <v>2.1120994700585261E-3</v>
      </c>
      <c r="Y94" s="99">
        <f>'Sorted Data - Stata'!AB94</f>
        <v>4.5460915492372411E-3</v>
      </c>
      <c r="Z94" s="77">
        <f>'Sorted Data - Stata'!AD94</f>
        <v>0.25919249965920127</v>
      </c>
      <c r="AA94" s="77">
        <f>'Sorted Data - Stata'!AE94</f>
        <v>0.4368789148962392</v>
      </c>
      <c r="AB94" s="77">
        <f>'Sorted Data - Stata'!AF94</f>
        <v>6.49418440821284E-2</v>
      </c>
      <c r="AC94" s="77">
        <f>'Sorted Data - Stata'!AG94</f>
        <v>9.961768243098254E-2</v>
      </c>
      <c r="AD94" s="77">
        <f>'Sorted Data - Stata'!AH94</f>
        <v>2.7958277015025648E-2</v>
      </c>
      <c r="AE94" s="77">
        <f>'Sorted Data - Stata'!AI94</f>
        <v>1.8790889346773278E-2</v>
      </c>
      <c r="AF94" s="77">
        <f>'Sorted Data - Stata'!AJ94</f>
        <v>1.0403294867760874E-2</v>
      </c>
      <c r="AM94" s="63"/>
      <c r="AN94" s="63"/>
      <c r="AO94" s="104"/>
      <c r="AP94" s="103"/>
      <c r="AQ94" s="103"/>
      <c r="AR94" s="63"/>
      <c r="AS94" s="63"/>
      <c r="AT94" s="63"/>
      <c r="AU94" s="63"/>
      <c r="AV94" s="63"/>
      <c r="AW94" s="63"/>
      <c r="AX94" s="63"/>
      <c r="AY94" s="63"/>
      <c r="AZ94" s="63"/>
      <c r="BA94" s="104"/>
      <c r="BB94" s="63"/>
      <c r="BC94" s="63"/>
    </row>
    <row r="95" spans="2:55" x14ac:dyDescent="0.25">
      <c r="B95" s="3">
        <v>38564</v>
      </c>
      <c r="C95" s="99">
        <f>LN(1+'Sorted Data - Stata'!C95)</f>
        <v>5.0334498845377019E-4</v>
      </c>
      <c r="D95" s="99">
        <f>LN(1+'Sorted Data - Stata'!E95)</f>
        <v>-6.4806652174480119E-3</v>
      </c>
      <c r="E95" s="99">
        <f>LN(1+'Sorted Data - Stata'!F95)</f>
        <v>-5.2106231803418874E-3</v>
      </c>
      <c r="F95" s="99">
        <f>LN(1+'Sorted Data - Stata'!G95)</f>
        <v>-2.5527041538446912E-2</v>
      </c>
      <c r="G95" s="99">
        <f>LN(1+'Sorted Data - Stata'!H95)</f>
        <v>-2.0433908488351065E-2</v>
      </c>
      <c r="H95" s="99">
        <f>LN(1+'Sorted Data - Stata'!I95)</f>
        <v>-1.2731984742276803E-2</v>
      </c>
      <c r="I95" s="99">
        <f>LN(1+'Sorted Data - Stata'!J95)</f>
        <v>-4.7943687605492271E-3</v>
      </c>
      <c r="J95" s="99">
        <f>LN(1+'Sorted Data - Stata'!K95)</f>
        <v>-1.3718617944780097E-2</v>
      </c>
      <c r="K95" s="99">
        <f>LN(1+'Sorted Data - Stata'!M95)</f>
        <v>-5.5101461811982843E-3</v>
      </c>
      <c r="L95" s="99">
        <f>LN(1+'Sorted Data - Stata'!N95)</f>
        <v>-5.2471249368525683E-3</v>
      </c>
      <c r="M95" s="99">
        <f>LN(1+'Sorted Data - Stata'!O95)</f>
        <v>-2.3326051344822095E-2</v>
      </c>
      <c r="N95" s="99">
        <f>LN(1+'Sorted Data - Stata'!P95)</f>
        <v>-2.2211754791455814E-2</v>
      </c>
      <c r="O95" s="99">
        <f>LN(1+'Sorted Data - Stata'!Q95)</f>
        <v>-1.3917672079163081E-2</v>
      </c>
      <c r="P95" s="99">
        <f>LN(1+'Sorted Data - Stata'!R95)</f>
        <v>-4.4556685438215038E-3</v>
      </c>
      <c r="Q95" s="99">
        <f>LN(1+'Sorted Data - Stata'!S95)</f>
        <v>-1.0925111362006969E-2</v>
      </c>
      <c r="R95" s="99">
        <f>'Sorted Data - Stata'!U95</f>
        <v>1.7905934192179451E-3</v>
      </c>
      <c r="S95" s="99">
        <f>'Sorted Data - Stata'!V95</f>
        <v>2.8860374213499629E-3</v>
      </c>
      <c r="T95" s="99">
        <f>'Sorted Data - Stata'!W95</f>
        <v>1.7427808396908162E-3</v>
      </c>
      <c r="U95" s="99">
        <f>'Sorted Data - Stata'!X95</f>
        <v>3.7917897581403182E-3</v>
      </c>
      <c r="V95" s="99">
        <f>'Sorted Data - Stata'!Y95</f>
        <v>3.4893302736982434E-5</v>
      </c>
      <c r="W95" s="99">
        <f>'Sorted Data - Stata'!Z95</f>
        <v>6.0630739394196276E-4</v>
      </c>
      <c r="X95" s="99">
        <f>'Sorted Data - Stata'!AA95</f>
        <v>2.1338038708293983E-3</v>
      </c>
      <c r="Y95" s="99">
        <f>'Sorted Data - Stata'!AB95</f>
        <v>4.446940808255917E-3</v>
      </c>
      <c r="Z95" s="77">
        <f>'Sorted Data - Stata'!AD95</f>
        <v>0.25919249965920127</v>
      </c>
      <c r="AA95" s="77">
        <f>'Sorted Data - Stata'!AE95</f>
        <v>0.4368789148962392</v>
      </c>
      <c r="AB95" s="77">
        <f>'Sorted Data - Stata'!AF95</f>
        <v>6.49418440821284E-2</v>
      </c>
      <c r="AC95" s="77">
        <f>'Sorted Data - Stata'!AG95</f>
        <v>9.961768243098254E-2</v>
      </c>
      <c r="AD95" s="77">
        <f>'Sorted Data - Stata'!AH95</f>
        <v>2.7958277015025648E-2</v>
      </c>
      <c r="AE95" s="77">
        <f>'Sorted Data - Stata'!AI95</f>
        <v>1.8790889346773278E-2</v>
      </c>
      <c r="AF95" s="77">
        <f>'Sorted Data - Stata'!AJ95</f>
        <v>1.0403294867760874E-2</v>
      </c>
      <c r="AM95" s="63"/>
      <c r="AN95" s="63"/>
      <c r="AO95" s="104"/>
      <c r="AP95" s="103"/>
      <c r="AQ95" s="103"/>
      <c r="AR95" s="63"/>
      <c r="AS95" s="63"/>
      <c r="AT95" s="63"/>
      <c r="AU95" s="63"/>
      <c r="AV95" s="63"/>
      <c r="AW95" s="63"/>
      <c r="AX95" s="63"/>
      <c r="AY95" s="63"/>
      <c r="AZ95" s="63"/>
      <c r="BA95" s="104"/>
      <c r="BB95" s="63"/>
      <c r="BC95" s="63"/>
    </row>
    <row r="96" spans="2:55" x14ac:dyDescent="0.25">
      <c r="B96" s="3">
        <v>38595</v>
      </c>
      <c r="C96" s="99">
        <f>LN(1+'Sorted Data - Stata'!C96)</f>
        <v>8.0998441489580082E-5</v>
      </c>
      <c r="D96" s="99">
        <f>LN(1+'Sorted Data - Stata'!E96)</f>
        <v>-1.8755506781654264E-2</v>
      </c>
      <c r="E96" s="99">
        <f>LN(1+'Sorted Data - Stata'!F96)</f>
        <v>-6.4847134694100616E-4</v>
      </c>
      <c r="F96" s="99">
        <f>LN(1+'Sorted Data - Stata'!G96)</f>
        <v>7.152587816494126E-3</v>
      </c>
      <c r="G96" s="99">
        <f>LN(1+'Sorted Data - Stata'!H96)</f>
        <v>-1.7869384791571817E-3</v>
      </c>
      <c r="H96" s="99">
        <f>LN(1+'Sorted Data - Stata'!I96)</f>
        <v>1.0021530162289486E-2</v>
      </c>
      <c r="I96" s="99">
        <f>LN(1+'Sorted Data - Stata'!J96)</f>
        <v>1.0610676383363191E-2</v>
      </c>
      <c r="J96" s="99">
        <f>LN(1+'Sorted Data - Stata'!K96)</f>
        <v>-2.080852517777208E-2</v>
      </c>
      <c r="K96" s="99">
        <f>LN(1+'Sorted Data - Stata'!M96)</f>
        <v>-1.7643154260921404E-2</v>
      </c>
      <c r="L96" s="99">
        <f>LN(1+'Sorted Data - Stata'!N96)</f>
        <v>-6.9623284633508792E-4</v>
      </c>
      <c r="M96" s="99">
        <f>LN(1+'Sorted Data - Stata'!O96)</f>
        <v>9.1300594295452252E-3</v>
      </c>
      <c r="N96" s="99">
        <f>LN(1+'Sorted Data - Stata'!P96)</f>
        <v>-3.5472658263550499E-3</v>
      </c>
      <c r="O96" s="99">
        <f>LN(1+'Sorted Data - Stata'!Q96)</f>
        <v>8.8490766193140922E-3</v>
      </c>
      <c r="P96" s="99">
        <f>LN(1+'Sorted Data - Stata'!R96)</f>
        <v>1.0949483919140586E-2</v>
      </c>
      <c r="Q96" s="99">
        <f>LN(1+'Sorted Data - Stata'!S96)</f>
        <v>-1.8111970589657692E-2</v>
      </c>
      <c r="R96" s="99">
        <f>'Sorted Data - Stata'!U96</f>
        <v>1.7987639981225101E-3</v>
      </c>
      <c r="S96" s="99">
        <f>'Sorted Data - Stata'!V96</f>
        <v>3.0322487646148311E-3</v>
      </c>
      <c r="T96" s="99">
        <f>'Sorted Data - Stata'!W96</f>
        <v>1.7432958781269381E-3</v>
      </c>
      <c r="U96" s="99">
        <f>'Sorted Data - Stata'!X96</f>
        <v>3.7473188981931305E-3</v>
      </c>
      <c r="V96" s="99">
        <f>'Sorted Data - Stata'!Y96</f>
        <v>3.6451024720829395E-5</v>
      </c>
      <c r="W96" s="99">
        <f>'Sorted Data - Stata'!Z96</f>
        <v>6.0630739394196276E-4</v>
      </c>
      <c r="X96" s="99">
        <f>'Sorted Data - Stata'!AA96</f>
        <v>2.2470208793048396E-3</v>
      </c>
      <c r="Y96" s="99">
        <f>'Sorted Data - Stata'!AB96</f>
        <v>4.4344798616675618E-3</v>
      </c>
      <c r="Z96" s="77">
        <f>'Sorted Data - Stata'!AD96</f>
        <v>0.25919249965920127</v>
      </c>
      <c r="AA96" s="77">
        <f>'Sorted Data - Stata'!AE96</f>
        <v>0.4368789148962392</v>
      </c>
      <c r="AB96" s="77">
        <f>'Sorted Data - Stata'!AF96</f>
        <v>6.49418440821284E-2</v>
      </c>
      <c r="AC96" s="77">
        <f>'Sorted Data - Stata'!AG96</f>
        <v>9.961768243098254E-2</v>
      </c>
      <c r="AD96" s="77">
        <f>'Sorted Data - Stata'!AH96</f>
        <v>2.7958277015025648E-2</v>
      </c>
      <c r="AE96" s="77">
        <f>'Sorted Data - Stata'!AI96</f>
        <v>1.8790889346773278E-2</v>
      </c>
      <c r="AF96" s="77">
        <f>'Sorted Data - Stata'!AJ96</f>
        <v>1.0403294867760874E-2</v>
      </c>
      <c r="AM96" s="63"/>
      <c r="AN96" s="63"/>
      <c r="AO96" s="104"/>
      <c r="AP96" s="103"/>
      <c r="AQ96" s="103"/>
      <c r="AR96" s="63"/>
      <c r="AS96" s="63"/>
      <c r="AT96" s="63"/>
      <c r="AU96" s="63"/>
      <c r="AV96" s="63"/>
      <c r="AW96" s="63"/>
      <c r="AX96" s="63"/>
      <c r="AY96" s="63"/>
      <c r="AZ96" s="63"/>
      <c r="BA96" s="104"/>
      <c r="BB96" s="63"/>
      <c r="BC96" s="63"/>
    </row>
    <row r="97" spans="2:55" x14ac:dyDescent="0.25">
      <c r="B97" s="3">
        <v>38625</v>
      </c>
      <c r="C97" s="99">
        <f>LN(1+'Sorted Data - Stata'!C97)</f>
        <v>1.9945447930697611E-2</v>
      </c>
      <c r="D97" s="99">
        <f>LN(1+'Sorted Data - Stata'!E97)</f>
        <v>2.7376911065519916E-2</v>
      </c>
      <c r="E97" s="99">
        <f>LN(1+'Sorted Data - Stata'!F97)</f>
        <v>1.372736154555292E-3</v>
      </c>
      <c r="F97" s="99">
        <f>LN(1+'Sorted Data - Stata'!G97)</f>
        <v>4.9826059454965051E-3</v>
      </c>
      <c r="G97" s="99">
        <f>LN(1+'Sorted Data - Stata'!H97)</f>
        <v>1.7002675944533293E-3</v>
      </c>
      <c r="H97" s="99">
        <f>LN(1+'Sorted Data - Stata'!I97)</f>
        <v>-4.8499759908184423E-3</v>
      </c>
      <c r="I97" s="99">
        <f>LN(1+'Sorted Data - Stata'!J97)</f>
        <v>4.8411811278912094E-2</v>
      </c>
      <c r="J97" s="99">
        <f>LN(1+'Sorted Data - Stata'!K97)</f>
        <v>3.6244346669994654E-2</v>
      </c>
      <c r="K97" s="99">
        <f>LN(1+'Sorted Data - Stata'!M97)</f>
        <v>2.8572741371122781E-2</v>
      </c>
      <c r="L97" s="99">
        <f>LN(1+'Sorted Data - Stata'!N97)</f>
        <v>1.3174389932035988E-3</v>
      </c>
      <c r="M97" s="99">
        <f>LN(1+'Sorted Data - Stata'!O97)</f>
        <v>6.9123744703034331E-3</v>
      </c>
      <c r="N97" s="99">
        <f>LN(1+'Sorted Data - Stata'!P97)</f>
        <v>-6.053670097030752E-5</v>
      </c>
      <c r="O97" s="99">
        <f>LN(1+'Sorted Data - Stata'!Q97)</f>
        <v>-6.0482215677586772E-3</v>
      </c>
      <c r="P97" s="99">
        <f>LN(1+'Sorted Data - Stata'!R97)</f>
        <v>4.8837835896484827E-2</v>
      </c>
      <c r="Q97" s="99">
        <f>LN(1+'Sorted Data - Stata'!S97)</f>
        <v>3.8771824225909496E-2</v>
      </c>
      <c r="R97" s="99">
        <f>'Sorted Data - Stata'!U97</f>
        <v>1.8722662416574831E-3</v>
      </c>
      <c r="S97" s="99">
        <f>'Sorted Data - Stata'!V97</f>
        <v>3.164141868398973E-3</v>
      </c>
      <c r="T97" s="99">
        <f>'Sorted Data - Stata'!W97</f>
        <v>1.7499338906017403E-3</v>
      </c>
      <c r="U97" s="99">
        <f>'Sorted Data - Stata'!X97</f>
        <v>3.7558117721621098E-3</v>
      </c>
      <c r="V97" s="99">
        <f>'Sorted Data - Stata'!Y97</f>
        <v>3.8533499049586695E-5</v>
      </c>
      <c r="W97" s="99">
        <f>'Sorted Data - Stata'!Z97</f>
        <v>6.1458497411925883E-4</v>
      </c>
      <c r="X97" s="99">
        <f>'Sorted Data - Stata'!AA97</f>
        <v>2.3864836353395535E-3</v>
      </c>
      <c r="Y97" s="99">
        <f>'Sorted Data - Stata'!AB97</f>
        <v>4.4840754546611183E-3</v>
      </c>
      <c r="Z97" s="77">
        <f>'Sorted Data - Stata'!AD97</f>
        <v>0.25919249965920127</v>
      </c>
      <c r="AA97" s="77">
        <f>'Sorted Data - Stata'!AE97</f>
        <v>0.4368789148962392</v>
      </c>
      <c r="AB97" s="77">
        <f>'Sorted Data - Stata'!AF97</f>
        <v>6.49418440821284E-2</v>
      </c>
      <c r="AC97" s="77">
        <f>'Sorted Data - Stata'!AG97</f>
        <v>9.961768243098254E-2</v>
      </c>
      <c r="AD97" s="77">
        <f>'Sorted Data - Stata'!AH97</f>
        <v>2.7958277015025648E-2</v>
      </c>
      <c r="AE97" s="77">
        <f>'Sorted Data - Stata'!AI97</f>
        <v>1.8790889346773278E-2</v>
      </c>
      <c r="AF97" s="77">
        <f>'Sorted Data - Stata'!AJ97</f>
        <v>1.0403294867760874E-2</v>
      </c>
      <c r="AM97" s="63"/>
      <c r="AN97" s="63"/>
      <c r="AO97" s="104"/>
      <c r="AP97" s="103"/>
      <c r="AQ97" s="103"/>
      <c r="AR97" s="63"/>
      <c r="AS97" s="63"/>
      <c r="AT97" s="63"/>
      <c r="AU97" s="63"/>
      <c r="AV97" s="63"/>
      <c r="AW97" s="63"/>
      <c r="AX97" s="63"/>
      <c r="AY97" s="63"/>
      <c r="AZ97" s="63"/>
      <c r="BA97" s="104"/>
      <c r="BB97" s="63"/>
      <c r="BC97" s="63"/>
    </row>
    <row r="98" spans="2:55" x14ac:dyDescent="0.25">
      <c r="B98" s="3">
        <v>38656</v>
      </c>
      <c r="C98" s="99">
        <f>LN(1+'Sorted Data - Stata'!C98)</f>
        <v>-2.4916481642904571E-2</v>
      </c>
      <c r="D98" s="99">
        <f>LN(1+'Sorted Data - Stata'!E98)</f>
        <v>-7.0357517944529928E-3</v>
      </c>
      <c r="E98" s="99">
        <f>LN(1+'Sorted Data - Stata'!F98)</f>
        <v>-9.7259152329752224E-3</v>
      </c>
      <c r="F98" s="99">
        <f>LN(1+'Sorted Data - Stata'!G98)</f>
        <v>-3.6259896250108504E-3</v>
      </c>
      <c r="G98" s="99">
        <f>LN(1+'Sorted Data - Stata'!H98)</f>
        <v>-3.2183284319529104E-2</v>
      </c>
      <c r="H98" s="99">
        <f>LN(1+'Sorted Data - Stata'!I98)</f>
        <v>-2.8896034039764492E-3</v>
      </c>
      <c r="I98" s="99">
        <f>LN(1+'Sorted Data - Stata'!J98)</f>
        <v>-2.3421789826929364E-2</v>
      </c>
      <c r="J98" s="99">
        <f>LN(1+'Sorted Data - Stata'!K98)</f>
        <v>-2.5336669679930746E-2</v>
      </c>
      <c r="K98" s="99">
        <f>LN(1+'Sorted Data - Stata'!M98)</f>
        <v>-5.7396985959773652E-3</v>
      </c>
      <c r="L98" s="99">
        <f>LN(1+'Sorted Data - Stata'!N98)</f>
        <v>-9.8492349982679892E-3</v>
      </c>
      <c r="M98" s="99">
        <f>LN(1+'Sorted Data - Stata'!O98)</f>
        <v>-1.7444465674770922E-3</v>
      </c>
      <c r="N98" s="99">
        <f>LN(1+'Sorted Data - Stata'!P98)</f>
        <v>-3.4078714757017146E-2</v>
      </c>
      <c r="O98" s="99">
        <f>LN(1+'Sorted Data - Stata'!Q98)</f>
        <v>-4.1509445711221784E-3</v>
      </c>
      <c r="P98" s="99">
        <f>LN(1+'Sorted Data - Stata'!R98)</f>
        <v>-2.2896777494521705E-2</v>
      </c>
      <c r="Q98" s="99">
        <f>LN(1+'Sorted Data - Stata'!S98)</f>
        <v>-2.2673348712842215E-2</v>
      </c>
      <c r="R98" s="99">
        <f>'Sorted Data - Stata'!U98</f>
        <v>2.0027906163269105E-3</v>
      </c>
      <c r="S98" s="99">
        <f>'Sorted Data - Stata'!V98</f>
        <v>3.3460625725758586E-3</v>
      </c>
      <c r="T98" s="99">
        <f>'Sorted Data - Stata'!W98</f>
        <v>1.753816740107883E-3</v>
      </c>
      <c r="U98" s="99">
        <f>'Sorted Data - Stata'!X98</f>
        <v>3.7453195191308186E-3</v>
      </c>
      <c r="V98" s="99">
        <f>'Sorted Data - Stata'!Y98</f>
        <v>3.8533499049586695E-5</v>
      </c>
      <c r="W98" s="99">
        <f>'Sorted Data - Stata'!Z98</f>
        <v>6.2286180112658407E-4</v>
      </c>
      <c r="X98" s="99">
        <f>'Sorted Data - Stata'!AA98</f>
        <v>2.5162739276680668E-3</v>
      </c>
      <c r="Y98" s="99">
        <f>'Sorted Data - Stata'!AB98</f>
        <v>4.4840754546611183E-3</v>
      </c>
      <c r="Z98" s="77">
        <f>'Sorted Data - Stata'!AD98</f>
        <v>0.25919249965920127</v>
      </c>
      <c r="AA98" s="77">
        <f>'Sorted Data - Stata'!AE98</f>
        <v>0.4368789148962392</v>
      </c>
      <c r="AB98" s="77">
        <f>'Sorted Data - Stata'!AF98</f>
        <v>6.49418440821284E-2</v>
      </c>
      <c r="AC98" s="77">
        <f>'Sorted Data - Stata'!AG98</f>
        <v>9.961768243098254E-2</v>
      </c>
      <c r="AD98" s="77">
        <f>'Sorted Data - Stata'!AH98</f>
        <v>2.7958277015025648E-2</v>
      </c>
      <c r="AE98" s="77">
        <f>'Sorted Data - Stata'!AI98</f>
        <v>1.8790889346773278E-2</v>
      </c>
      <c r="AF98" s="77">
        <f>'Sorted Data - Stata'!AJ98</f>
        <v>1.0403294867760874E-2</v>
      </c>
      <c r="AM98" s="63"/>
      <c r="AN98" s="63"/>
      <c r="AO98" s="104"/>
      <c r="AP98" s="103"/>
      <c r="AQ98" s="103"/>
      <c r="AR98" s="63"/>
      <c r="AS98" s="63"/>
      <c r="AT98" s="63"/>
      <c r="AU98" s="63"/>
      <c r="AV98" s="63"/>
      <c r="AW98" s="63"/>
      <c r="AX98" s="63"/>
      <c r="AY98" s="63"/>
      <c r="AZ98" s="63"/>
      <c r="BA98" s="104"/>
      <c r="BB98" s="63"/>
      <c r="BC98" s="63"/>
    </row>
    <row r="99" spans="2:55" x14ac:dyDescent="0.25">
      <c r="B99" s="3">
        <v>38686</v>
      </c>
      <c r="C99" s="99">
        <f>LN(1+'Sorted Data - Stata'!C99)</f>
        <v>4.260640032037586E-2</v>
      </c>
      <c r="D99" s="99">
        <f>LN(1+'Sorted Data - Stata'!E99)</f>
        <v>3.6089622038302668E-2</v>
      </c>
      <c r="E99" s="99">
        <f>LN(1+'Sorted Data - Stata'!F99)</f>
        <v>1.8590470400818009E-2</v>
      </c>
      <c r="F99" s="99">
        <f>LN(1+'Sorted Data - Stata'!G99)</f>
        <v>1.3285819066243874E-2</v>
      </c>
      <c r="G99" s="99">
        <f>LN(1+'Sorted Data - Stata'!H99)</f>
        <v>7.0819172693758004E-3</v>
      </c>
      <c r="H99" s="99">
        <f>LN(1+'Sorted Data - Stata'!I99)</f>
        <v>1.5595356343759284E-2</v>
      </c>
      <c r="I99" s="99">
        <f>LN(1+'Sorted Data - Stata'!J99)</f>
        <v>5.0327984947317335E-2</v>
      </c>
      <c r="J99" s="99">
        <f>LN(1+'Sorted Data - Stata'!K99)</f>
        <v>2.213459834742041E-2</v>
      </c>
      <c r="K99" s="99">
        <f>LN(1+'Sorted Data - Stata'!M99)</f>
        <v>3.7380126213662178E-2</v>
      </c>
      <c r="L99" s="99">
        <f>LN(1+'Sorted Data - Stata'!N99)</f>
        <v>1.8346480406466824E-2</v>
      </c>
      <c r="M99" s="99">
        <f>LN(1+'Sorted Data - Stata'!O99)</f>
        <v>1.4997468285562761E-2</v>
      </c>
      <c r="N99" s="99">
        <f>LN(1+'Sorted Data - Stata'!P99)</f>
        <v>5.1296925187087087E-3</v>
      </c>
      <c r="O99" s="99">
        <f>LN(1+'Sorted Data - Stata'!Q99)</f>
        <v>1.4236704197261708E-2</v>
      </c>
      <c r="P99" s="99">
        <f>LN(1+'Sorted Data - Stata'!R99)</f>
        <v>5.0814921071539197E-2</v>
      </c>
      <c r="Q99" s="99">
        <f>LN(1+'Sorted Data - Stata'!S99)</f>
        <v>2.4547816052209202E-2</v>
      </c>
      <c r="R99" s="99">
        <f>'Sorted Data - Stata'!U99</f>
        <v>2.043541156630635E-3</v>
      </c>
      <c r="S99" s="99">
        <f>'Sorted Data - Stata'!V99</f>
        <v>3.5095817877011104E-3</v>
      </c>
      <c r="T99" s="99">
        <f>'Sorted Data - Stata'!W99</f>
        <v>1.9700791950536534E-3</v>
      </c>
      <c r="U99" s="99">
        <f>'Sorted Data - Stata'!X99</f>
        <v>3.7508137075803472E-3</v>
      </c>
      <c r="V99" s="99">
        <f>'Sorted Data - Stata'!Y99</f>
        <v>3.9058275055570135E-5</v>
      </c>
      <c r="W99" s="99">
        <f>'Sorted Data - Stata'!Z99</f>
        <v>7.565688666095749E-4</v>
      </c>
      <c r="X99" s="99">
        <f>'Sorted Data - Stata'!AA99</f>
        <v>2.6647623952971156E-3</v>
      </c>
      <c r="Y99" s="99">
        <f>'Sorted Data - Stata'!AB99</f>
        <v>4.4840754546611183E-3</v>
      </c>
      <c r="Z99" s="77">
        <f>'Sorted Data - Stata'!AD99</f>
        <v>0.25919249965920127</v>
      </c>
      <c r="AA99" s="77">
        <f>'Sorted Data - Stata'!AE99</f>
        <v>0.4368789148962392</v>
      </c>
      <c r="AB99" s="77">
        <f>'Sorted Data - Stata'!AF99</f>
        <v>6.49418440821284E-2</v>
      </c>
      <c r="AC99" s="77">
        <f>'Sorted Data - Stata'!AG99</f>
        <v>9.961768243098254E-2</v>
      </c>
      <c r="AD99" s="77">
        <f>'Sorted Data - Stata'!AH99</f>
        <v>2.7958277015025648E-2</v>
      </c>
      <c r="AE99" s="77">
        <f>'Sorted Data - Stata'!AI99</f>
        <v>1.8790889346773278E-2</v>
      </c>
      <c r="AF99" s="77">
        <f>'Sorted Data - Stata'!AJ99</f>
        <v>1.0403294867760874E-2</v>
      </c>
      <c r="AM99" s="63"/>
      <c r="AN99" s="63"/>
      <c r="AO99" s="104"/>
      <c r="AP99" s="103"/>
      <c r="AQ99" s="103"/>
      <c r="AR99" s="63"/>
      <c r="AS99" s="63"/>
      <c r="AT99" s="63"/>
      <c r="AU99" s="63"/>
      <c r="AV99" s="63"/>
      <c r="AW99" s="63"/>
      <c r="AX99" s="63"/>
      <c r="AY99" s="63"/>
      <c r="AZ99" s="63"/>
      <c r="BA99" s="104"/>
      <c r="BB99" s="63"/>
      <c r="BC99" s="63"/>
    </row>
    <row r="100" spans="2:55" x14ac:dyDescent="0.25">
      <c r="B100" s="3">
        <v>38717</v>
      </c>
      <c r="C100" s="99">
        <f>LN(1+'Sorted Data - Stata'!C100)</f>
        <v>2.3069356347344062E-2</v>
      </c>
      <c r="D100" s="99">
        <f>LN(1+'Sorted Data - Stata'!E100)</f>
        <v>6.5262535689285478E-4</v>
      </c>
      <c r="E100" s="99">
        <f>LN(1+'Sorted Data - Stata'!F100)</f>
        <v>5.9122376934240186E-3</v>
      </c>
      <c r="F100" s="99">
        <f>LN(1+'Sorted Data - Stata'!G100)</f>
        <v>-3.4619797049706383E-3</v>
      </c>
      <c r="G100" s="99">
        <f>LN(1+'Sorted Data - Stata'!H100)</f>
        <v>1.789883069422548E-2</v>
      </c>
      <c r="H100" s="99">
        <f>LN(1+'Sorted Data - Stata'!I100)</f>
        <v>1.5793633185558567E-3</v>
      </c>
      <c r="I100" s="99">
        <f>LN(1+'Sorted Data - Stata'!J100)</f>
        <v>3.5563879760057144E-3</v>
      </c>
      <c r="J100" s="99">
        <f>LN(1+'Sorted Data - Stata'!K100)</f>
        <v>-4.3870900292011118E-3</v>
      </c>
      <c r="K100" s="99">
        <f>LN(1+'Sorted Data - Stata'!M100)</f>
        <v>2.1115209687660856E-3</v>
      </c>
      <c r="L100" s="99">
        <f>LN(1+'Sorted Data - Stata'!N100)</f>
        <v>5.8393497086415402E-3</v>
      </c>
      <c r="M100" s="99">
        <f>LN(1+'Sorted Data - Stata'!O100)</f>
        <v>-1.7566431383949815E-3</v>
      </c>
      <c r="N100" s="99">
        <f>LN(1+'Sorted Data - Stata'!P100)</f>
        <v>1.5928042705558379E-2</v>
      </c>
      <c r="O100" s="99">
        <f>LN(1+'Sorted Data - Stata'!Q100)</f>
        <v>2.9456843715428E-4</v>
      </c>
      <c r="P100" s="99">
        <f>LN(1+'Sorted Data - Stata'!R100)</f>
        <v>4.1735681936888513E-3</v>
      </c>
      <c r="Q100" s="99">
        <f>LN(1+'Sorted Data - Stata'!S100)</f>
        <v>-1.9497407060532301E-3</v>
      </c>
      <c r="R100" s="99">
        <f>'Sorted Data - Stata'!U100</f>
        <v>2.051689077593899E-3</v>
      </c>
      <c r="S100" s="99">
        <f>'Sorted Data - Stata'!V100</f>
        <v>3.5867252456669441E-3</v>
      </c>
      <c r="T100" s="99">
        <f>'Sorted Data - Stata'!W100</f>
        <v>1.9774182727649858E-3</v>
      </c>
      <c r="U100" s="99">
        <f>'Sorted Data - Stata'!X100</f>
        <v>3.8047783233963184E-3</v>
      </c>
      <c r="V100" s="99">
        <f>'Sorted Data - Stata'!Y100</f>
        <v>4.1140689663432539E-5</v>
      </c>
      <c r="W100" s="99">
        <f>'Sorted Data - Stata'!Z100</f>
        <v>7.4003877503492355E-4</v>
      </c>
      <c r="X100" s="99">
        <f>'Sorted Data - Stata'!AA100</f>
        <v>2.7281322387904261E-3</v>
      </c>
      <c r="Y100" s="99">
        <f>'Sorted Data - Stata'!AB100</f>
        <v>4.4840754546611183E-3</v>
      </c>
      <c r="Z100" s="77">
        <f>'Sorted Data - Stata'!AD100</f>
        <v>0.25919249965920127</v>
      </c>
      <c r="AA100" s="77">
        <f>'Sorted Data - Stata'!AE100</f>
        <v>0.4368789148962392</v>
      </c>
      <c r="AB100" s="77">
        <f>'Sorted Data - Stata'!AF100</f>
        <v>6.49418440821284E-2</v>
      </c>
      <c r="AC100" s="77">
        <f>'Sorted Data - Stata'!AG100</f>
        <v>9.961768243098254E-2</v>
      </c>
      <c r="AD100" s="77">
        <f>'Sorted Data - Stata'!AH100</f>
        <v>2.7958277015025648E-2</v>
      </c>
      <c r="AE100" s="77">
        <f>'Sorted Data - Stata'!AI100</f>
        <v>1.8790889346773278E-2</v>
      </c>
      <c r="AF100" s="77">
        <f>'Sorted Data - Stata'!AJ100</f>
        <v>1.0403294867760874E-2</v>
      </c>
      <c r="AM100" s="63"/>
      <c r="AN100" s="63"/>
      <c r="AO100" s="104"/>
      <c r="AP100" s="103"/>
      <c r="AQ100" s="103"/>
      <c r="AR100" s="63"/>
      <c r="AS100" s="63"/>
      <c r="AT100" s="63"/>
      <c r="AU100" s="63"/>
      <c r="AV100" s="63"/>
      <c r="AW100" s="63"/>
      <c r="AX100" s="63"/>
      <c r="AY100" s="63"/>
      <c r="AZ100" s="63"/>
      <c r="BA100" s="104"/>
      <c r="BB100" s="63"/>
      <c r="BC100" s="63"/>
    </row>
    <row r="101" spans="2:55" x14ac:dyDescent="0.25">
      <c r="B101" s="3">
        <v>38748</v>
      </c>
      <c r="C101" s="99">
        <f>LN(1+'Sorted Data - Stata'!C101)</f>
        <v>1.3496538212846311E-2</v>
      </c>
      <c r="D101" s="99">
        <f>LN(1+'Sorted Data - Stata'!E101)</f>
        <v>-1.5028891007627498E-2</v>
      </c>
      <c r="E101" s="99">
        <f>LN(1+'Sorted Data - Stata'!F101)</f>
        <v>1.0681042662001467E-2</v>
      </c>
      <c r="F101" s="99">
        <f>LN(1+'Sorted Data - Stata'!G101)</f>
        <v>1.715744046074634E-2</v>
      </c>
      <c r="G101" s="99">
        <f>LN(1+'Sorted Data - Stata'!H101)</f>
        <v>-1.031968301106986E-2</v>
      </c>
      <c r="H101" s="99">
        <f>LN(1+'Sorted Data - Stata'!I101)</f>
        <v>1.2834462885003289E-2</v>
      </c>
      <c r="I101" s="99">
        <f>LN(1+'Sorted Data - Stata'!J101)</f>
        <v>5.1566884642660661E-3</v>
      </c>
      <c r="J101" s="99">
        <f>LN(1+'Sorted Data - Stata'!K101)</f>
        <v>1.7108502185538693E-2</v>
      </c>
      <c r="K101" s="99">
        <f>LN(1+'Sorted Data - Stata'!M101)</f>
        <v>-1.3477384076944796E-2</v>
      </c>
      <c r="L101" s="99">
        <f>LN(1+'Sorted Data - Stata'!N101)</f>
        <v>1.0607703253371053E-2</v>
      </c>
      <c r="M101" s="99">
        <f>LN(1+'Sorted Data - Stata'!O101)</f>
        <v>1.887270404399858E-2</v>
      </c>
      <c r="N101" s="99">
        <f>LN(1+'Sorted Data - Stata'!P101)</f>
        <v>-1.2353069407476715E-2</v>
      </c>
      <c r="O101" s="99">
        <f>LN(1+'Sorted Data - Stata'!Q101)</f>
        <v>1.1539659028632882E-2</v>
      </c>
      <c r="P101" s="99">
        <f>LN(1+'Sorted Data - Stata'!R101)</f>
        <v>5.8275963485844712E-3</v>
      </c>
      <c r="Q101" s="99">
        <f>LN(1+'Sorted Data - Stata'!S101)</f>
        <v>1.9486125122243601E-2</v>
      </c>
      <c r="R101" s="99">
        <f>'Sorted Data - Stata'!U101</f>
        <v>2.0027906163269105E-3</v>
      </c>
      <c r="S101" s="99">
        <f>'Sorted Data - Stata'!V101</f>
        <v>3.7308187111868563E-3</v>
      </c>
      <c r="T101" s="99">
        <f>'Sorted Data - Stata'!W101</f>
        <v>1.968855957943827E-3</v>
      </c>
      <c r="U101" s="99">
        <f>'Sorted Data - Stata'!X101</f>
        <v>3.7498140618119624E-3</v>
      </c>
      <c r="V101" s="99">
        <f>'Sorted Data - Stata'!Y101</f>
        <v>4.322305657344927E-5</v>
      </c>
      <c r="W101" s="99">
        <f>'Sorted Data - Stata'!Z101</f>
        <v>7.3865837651476696E-4</v>
      </c>
      <c r="X101" s="99">
        <f>'Sorted Data - Stata'!AA101</f>
        <v>2.9193337207231718E-3</v>
      </c>
      <c r="Y101" s="99">
        <f>'Sorted Data - Stata'!AB101</f>
        <v>4.4840754546611183E-3</v>
      </c>
      <c r="Z101" s="77">
        <f>'Sorted Data - Stata'!AD101</f>
        <v>0.24502603304340287</v>
      </c>
      <c r="AA101" s="77">
        <f>'Sorted Data - Stata'!AE101</f>
        <v>0.46101066002798841</v>
      </c>
      <c r="AB101" s="77">
        <f>'Sorted Data - Stata'!AF101</f>
        <v>9.2110661390387871E-2</v>
      </c>
      <c r="AC101" s="77">
        <f>'Sorted Data - Stata'!AG101</f>
        <v>6.5189004294910841E-2</v>
      </c>
      <c r="AD101" s="77">
        <f>'Sorted Data - Stata'!AH101</f>
        <v>2.3897498266185483E-2</v>
      </c>
      <c r="AE101" s="77">
        <f>'Sorted Data - Stata'!AI101</f>
        <v>2.1090871356669878E-2</v>
      </c>
      <c r="AF101" s="77">
        <f>'Sorted Data - Stata'!AJ101</f>
        <v>9.0674795825464189E-3</v>
      </c>
      <c r="AM101" s="63"/>
      <c r="AN101" s="63"/>
      <c r="AO101" s="104"/>
      <c r="AP101" s="103"/>
      <c r="AQ101" s="103"/>
      <c r="AR101" s="63"/>
      <c r="AS101" s="63"/>
      <c r="AT101" s="63"/>
      <c r="AU101" s="63"/>
      <c r="AV101" s="63"/>
      <c r="AW101" s="63"/>
      <c r="AX101" s="63"/>
      <c r="AY101" s="63"/>
      <c r="AZ101" s="63"/>
      <c r="BA101" s="104"/>
      <c r="BB101" s="63"/>
      <c r="BC101" s="63"/>
    </row>
    <row r="102" spans="2:55" x14ac:dyDescent="0.25">
      <c r="B102" s="3">
        <v>38776</v>
      </c>
      <c r="C102" s="99">
        <f>LN(1+'Sorted Data - Stata'!C102)</f>
        <v>6.1357441927438272E-3</v>
      </c>
      <c r="D102" s="99">
        <f>LN(1+'Sorted Data - Stata'!E102)</f>
        <v>1.5473618767451682E-2</v>
      </c>
      <c r="E102" s="99">
        <f>LN(1+'Sorted Data - Stata'!F102)</f>
        <v>-4.1443378753759762E-3</v>
      </c>
      <c r="F102" s="99">
        <f>LN(1+'Sorted Data - Stata'!G102)</f>
        <v>8.3709254760189515E-4</v>
      </c>
      <c r="G102" s="99">
        <f>LN(1+'Sorted Data - Stata'!H102)</f>
        <v>2.7766514255191287E-2</v>
      </c>
      <c r="H102" s="99">
        <f>LN(1+'Sorted Data - Stata'!I102)</f>
        <v>-1.0518678521762683E-2</v>
      </c>
      <c r="I102" s="99">
        <f>LN(1+'Sorted Data - Stata'!J102)</f>
        <v>1.7201654749053115E-2</v>
      </c>
      <c r="J102" s="99">
        <f>LN(1+'Sorted Data - Stata'!K102)</f>
        <v>-5.6484108391904389E-3</v>
      </c>
      <c r="K102" s="99">
        <f>LN(1+'Sorted Data - Stata'!M102)</f>
        <v>1.7167354270174174E-2</v>
      </c>
      <c r="L102" s="99">
        <f>LN(1+'Sorted Data - Stata'!N102)</f>
        <v>-4.1783470824901707E-3</v>
      </c>
      <c r="M102" s="99">
        <f>LN(1+'Sorted Data - Stata'!O102)</f>
        <v>2.5746227257499627E-3</v>
      </c>
      <c r="N102" s="99">
        <f>LN(1+'Sorted Data - Stata'!P102)</f>
        <v>2.585887258988227E-2</v>
      </c>
      <c r="O102" s="99">
        <f>LN(1+'Sorted Data - Stata'!Q102)</f>
        <v>-1.1796050494675777E-2</v>
      </c>
      <c r="P102" s="99">
        <f>LN(1+'Sorted Data - Stata'!R102)</f>
        <v>1.8099540995100066E-2</v>
      </c>
      <c r="Q102" s="99">
        <f>LN(1+'Sorted Data - Stata'!S102)</f>
        <v>-3.167290895542831E-3</v>
      </c>
      <c r="R102" s="99">
        <f>'Sorted Data - Stata'!U102</f>
        <v>2.051689077593899E-3</v>
      </c>
      <c r="S102" s="99">
        <f>'Sorted Data - Stata'!V102</f>
        <v>3.7813016413330569E-3</v>
      </c>
      <c r="T102" s="99">
        <f>'Sorted Data - Stata'!W102</f>
        <v>2.1371982776134946E-3</v>
      </c>
      <c r="U102" s="99">
        <f>'Sorted Data - Stata'!X102</f>
        <v>3.7318185650720981E-3</v>
      </c>
      <c r="V102" s="99">
        <f>'Sorted Data - Stata'!Y102</f>
        <v>5.206841958327324E-5</v>
      </c>
      <c r="W102" s="99">
        <f>'Sorted Data - Stata'!Z102</f>
        <v>8.543077507923158E-4</v>
      </c>
      <c r="X102" s="99">
        <f>'Sorted Data - Stata'!AA102</f>
        <v>3.0873086357925406E-3</v>
      </c>
      <c r="Y102" s="99">
        <f>'Sorted Data - Stata'!AB102</f>
        <v>4.446940808255917E-3</v>
      </c>
      <c r="Z102" s="77">
        <f>'Sorted Data - Stata'!AD102</f>
        <v>0.24502603304340287</v>
      </c>
      <c r="AA102" s="77">
        <f>'Sorted Data - Stata'!AE102</f>
        <v>0.46101066002798841</v>
      </c>
      <c r="AB102" s="77">
        <f>'Sorted Data - Stata'!AF102</f>
        <v>9.2110661390387871E-2</v>
      </c>
      <c r="AC102" s="77">
        <f>'Sorted Data - Stata'!AG102</f>
        <v>6.5189004294910841E-2</v>
      </c>
      <c r="AD102" s="77">
        <f>'Sorted Data - Stata'!AH102</f>
        <v>2.3897498266185483E-2</v>
      </c>
      <c r="AE102" s="77">
        <f>'Sorted Data - Stata'!AI102</f>
        <v>2.1090871356669878E-2</v>
      </c>
      <c r="AF102" s="77">
        <f>'Sorted Data - Stata'!AJ102</f>
        <v>9.0674795825464189E-3</v>
      </c>
      <c r="AM102" s="63"/>
      <c r="AN102" s="63"/>
      <c r="AO102" s="104"/>
      <c r="AP102" s="103"/>
      <c r="AQ102" s="103"/>
      <c r="AR102" s="63"/>
      <c r="AS102" s="63"/>
      <c r="AT102" s="63"/>
      <c r="AU102" s="63"/>
      <c r="AV102" s="63"/>
      <c r="AW102" s="63"/>
      <c r="AX102" s="63"/>
      <c r="AY102" s="63"/>
      <c r="AZ102" s="63"/>
      <c r="BA102" s="104"/>
      <c r="BB102" s="63"/>
      <c r="BC102" s="63"/>
    </row>
    <row r="103" spans="2:55" x14ac:dyDescent="0.25">
      <c r="B103" s="3">
        <v>38807</v>
      </c>
      <c r="C103" s="99">
        <f>LN(1+'Sorted Data - Stata'!C103)</f>
        <v>-2.3211056913573468E-2</v>
      </c>
      <c r="D103" s="99">
        <f>LN(1+'Sorted Data - Stata'!E103)</f>
        <v>-2.9280947794733985E-2</v>
      </c>
      <c r="E103" s="99">
        <f>LN(1+'Sorted Data - Stata'!F103)</f>
        <v>-1.2990446236583341E-2</v>
      </c>
      <c r="F103" s="99">
        <f>LN(1+'Sorted Data - Stata'!G103)</f>
        <v>-3.868804460652548E-2</v>
      </c>
      <c r="G103" s="99">
        <f>LN(1+'Sorted Data - Stata'!H103)</f>
        <v>-4.6643399238349002E-2</v>
      </c>
      <c r="H103" s="99">
        <f>LN(1+'Sorted Data - Stata'!I103)</f>
        <v>-2.3820718959584042E-2</v>
      </c>
      <c r="I103" s="99">
        <f>LN(1+'Sorted Data - Stata'!J103)</f>
        <v>-5.6576682275309896E-2</v>
      </c>
      <c r="J103" s="99">
        <f>LN(1+'Sorted Data - Stata'!K103)</f>
        <v>-6.4753646129215289E-2</v>
      </c>
      <c r="K103" s="99">
        <f>LN(1+'Sorted Data - Stata'!M103)</f>
        <v>-2.7508223140149203E-2</v>
      </c>
      <c r="L103" s="99">
        <f>LN(1+'Sorted Data - Stata'!N103)</f>
        <v>-1.2904007468352598E-2</v>
      </c>
      <c r="M103" s="99">
        <f>LN(1+'Sorted Data - Stata'!O103)</f>
        <v>-3.694964536650551E-2</v>
      </c>
      <c r="N103" s="99">
        <f>LN(1+'Sorted Data - Stata'!P103)</f>
        <v>-4.8740586891333967E-2</v>
      </c>
      <c r="O103" s="99">
        <f>LN(1+'Sorted Data - Stata'!Q103)</f>
        <v>-2.5046669670152497E-2</v>
      </c>
      <c r="P103" s="99">
        <f>LN(1+'Sorted Data - Stata'!R103)</f>
        <v>-5.5484750969215922E-2</v>
      </c>
      <c r="Q103" s="99">
        <f>LN(1+'Sorted Data - Stata'!S103)</f>
        <v>-6.2212705962969073E-2</v>
      </c>
      <c r="R103" s="99">
        <f>'Sorted Data - Stata'!U103</f>
        <v>2.3607713389290907E-3</v>
      </c>
      <c r="S103" s="99">
        <f>'Sorted Data - Stata'!V103</f>
        <v>3.9380580297143641E-3</v>
      </c>
      <c r="T103" s="99">
        <f>'Sorted Data - Stata'!W103</f>
        <v>2.181655771078761E-3</v>
      </c>
      <c r="U103" s="99">
        <f>'Sorted Data - Stata'!X103</f>
        <v>3.7483185712963163E-3</v>
      </c>
      <c r="V103" s="99">
        <f>'Sorted Data - Stata'!Y103</f>
        <v>6.5601325387021348E-5</v>
      </c>
      <c r="W103" s="99">
        <f>'Sorted Data - Stata'!Z103</f>
        <v>9.4575661906048936E-4</v>
      </c>
      <c r="X103" s="99">
        <f>'Sorted Data - Stata'!AA103</f>
        <v>3.1463685654540274E-3</v>
      </c>
      <c r="Y103" s="99">
        <f>'Sorted Data - Stata'!AB103</f>
        <v>4.4593207017331604E-3</v>
      </c>
      <c r="Z103" s="77">
        <f>'Sorted Data - Stata'!AD103</f>
        <v>0.24502603304340287</v>
      </c>
      <c r="AA103" s="77">
        <f>'Sorted Data - Stata'!AE103</f>
        <v>0.46101066002798841</v>
      </c>
      <c r="AB103" s="77">
        <f>'Sorted Data - Stata'!AF103</f>
        <v>9.2110661390387871E-2</v>
      </c>
      <c r="AC103" s="77">
        <f>'Sorted Data - Stata'!AG103</f>
        <v>6.5189004294910841E-2</v>
      </c>
      <c r="AD103" s="77">
        <f>'Sorted Data - Stata'!AH103</f>
        <v>2.3897498266185483E-2</v>
      </c>
      <c r="AE103" s="77">
        <f>'Sorted Data - Stata'!AI103</f>
        <v>2.1090871356669878E-2</v>
      </c>
      <c r="AF103" s="77">
        <f>'Sorted Data - Stata'!AJ103</f>
        <v>9.0674795825464189E-3</v>
      </c>
      <c r="AM103" s="63"/>
      <c r="AN103" s="63"/>
      <c r="AO103" s="104"/>
      <c r="AP103" s="103"/>
      <c r="AQ103" s="103"/>
      <c r="AR103" s="63"/>
      <c r="AS103" s="63"/>
      <c r="AT103" s="63"/>
      <c r="AU103" s="63"/>
      <c r="AV103" s="63"/>
      <c r="AW103" s="63"/>
      <c r="AX103" s="63"/>
      <c r="AY103" s="63"/>
      <c r="AZ103" s="63"/>
      <c r="BA103" s="104"/>
      <c r="BB103" s="63"/>
      <c r="BC103" s="63"/>
    </row>
    <row r="104" spans="2:55" x14ac:dyDescent="0.25">
      <c r="B104" s="3">
        <v>38837</v>
      </c>
      <c r="C104" s="99">
        <f>LN(1+'Sorted Data - Stata'!C104)</f>
        <v>-3.4690012481760076E-2</v>
      </c>
      <c r="D104" s="99">
        <f>LN(1+'Sorted Data - Stata'!E104)</f>
        <v>-6.3345795098922353E-2</v>
      </c>
      <c r="E104" s="99">
        <f>LN(1+'Sorted Data - Stata'!F104)</f>
        <v>-2.1453629820433716E-2</v>
      </c>
      <c r="F104" s="99">
        <f>LN(1+'Sorted Data - Stata'!G104)</f>
        <v>-1.3523819369399351E-2</v>
      </c>
      <c r="G104" s="99">
        <f>LN(1+'Sorted Data - Stata'!H104)</f>
        <v>-2.922285867690317E-2</v>
      </c>
      <c r="H104" s="99">
        <f>LN(1+'Sorted Data - Stata'!I104)</f>
        <v>-1.1753887208253244E-2</v>
      </c>
      <c r="I104" s="99">
        <f>LN(1+'Sorted Data - Stata'!J104)</f>
        <v>-1.8248418851652591E-2</v>
      </c>
      <c r="J104" s="99">
        <f>LN(1+'Sorted Data - Stata'!K104)</f>
        <v>-4.9649725135842123E-3</v>
      </c>
      <c r="K104" s="99">
        <f>LN(1+'Sorted Data - Stata'!M104)</f>
        <v>-6.1673352453754569E-2</v>
      </c>
      <c r="L104" s="99">
        <f>LN(1+'Sorted Data - Stata'!N104)</f>
        <v>-2.1636247883725822E-2</v>
      </c>
      <c r="M104" s="99">
        <f>LN(1+'Sorted Data - Stata'!O104)</f>
        <v>-1.2123612582615597E-2</v>
      </c>
      <c r="N104" s="99">
        <f>LN(1+'Sorted Data - Stata'!P104)</f>
        <v>-3.1588731194878462E-2</v>
      </c>
      <c r="O104" s="99">
        <f>LN(1+'Sorted Data - Stata'!Q104)</f>
        <v>-1.3185303165007396E-2</v>
      </c>
      <c r="P104" s="99">
        <f>LN(1+'Sorted Data - Stata'!R104)</f>
        <v>-1.7451181396053214E-2</v>
      </c>
      <c r="Q104" s="99">
        <f>LN(1+'Sorted Data - Stata'!S104)</f>
        <v>-2.8675420788306124E-3</v>
      </c>
      <c r="R104" s="99">
        <f>'Sorted Data - Stata'!U104</f>
        <v>2.2876623469241242E-3</v>
      </c>
      <c r="S104" s="99">
        <f>'Sorted Data - Stata'!V104</f>
        <v>4.1059935884708576E-3</v>
      </c>
      <c r="T104" s="99">
        <f>'Sorted Data - Stata'!W104</f>
        <v>2.196299288824255E-3</v>
      </c>
      <c r="U104" s="99">
        <f>'Sorted Data - Stata'!X104</f>
        <v>3.7750497665878235E-3</v>
      </c>
      <c r="V104" s="99">
        <f>'Sorted Data - Stata'!Y104</f>
        <v>6.3519470989925608E-5</v>
      </c>
      <c r="W104" s="99">
        <f>'Sorted Data - Stata'!Z104</f>
        <v>1.0439846190974933E-3</v>
      </c>
      <c r="X104" s="99">
        <f>'Sorted Data - Stata'!AA104</f>
        <v>3.344721105059012E-3</v>
      </c>
      <c r="Y104" s="99">
        <f>'Sorted Data - Stata'!AB104</f>
        <v>4.5336441261079052E-3</v>
      </c>
      <c r="Z104" s="77">
        <f>'Sorted Data - Stata'!AD104</f>
        <v>0.24502603304340287</v>
      </c>
      <c r="AA104" s="77">
        <f>'Sorted Data - Stata'!AE104</f>
        <v>0.46101066002798841</v>
      </c>
      <c r="AB104" s="77">
        <f>'Sorted Data - Stata'!AF104</f>
        <v>9.2110661390387871E-2</v>
      </c>
      <c r="AC104" s="77">
        <f>'Sorted Data - Stata'!AG104</f>
        <v>6.5189004294910841E-2</v>
      </c>
      <c r="AD104" s="77">
        <f>'Sorted Data - Stata'!AH104</f>
        <v>2.3897498266185483E-2</v>
      </c>
      <c r="AE104" s="77">
        <f>'Sorted Data - Stata'!AI104</f>
        <v>2.1090871356669878E-2</v>
      </c>
      <c r="AF104" s="77">
        <f>'Sorted Data - Stata'!AJ104</f>
        <v>9.0674795825464189E-3</v>
      </c>
      <c r="AM104" s="63"/>
      <c r="AN104" s="63"/>
      <c r="AO104" s="104"/>
      <c r="AP104" s="103"/>
      <c r="AQ104" s="103"/>
      <c r="AR104" s="63"/>
      <c r="AS104" s="63"/>
      <c r="AT104" s="63"/>
      <c r="AU104" s="63"/>
      <c r="AV104" s="63"/>
      <c r="AW104" s="63"/>
      <c r="AX104" s="63"/>
      <c r="AY104" s="63"/>
      <c r="AZ104" s="63"/>
      <c r="BA104" s="104"/>
      <c r="BB104" s="63"/>
      <c r="BC104" s="63"/>
    </row>
    <row r="105" spans="2:55" x14ac:dyDescent="0.25">
      <c r="B105" s="3">
        <v>38868</v>
      </c>
      <c r="C105" s="99">
        <f>LN(1+'Sorted Data - Stata'!C105)</f>
        <v>-2.4637096397876725E-2</v>
      </c>
      <c r="D105" s="99">
        <f>LN(1+'Sorted Data - Stata'!E105)</f>
        <v>-1.0345511604714698E-2</v>
      </c>
      <c r="E105" s="99">
        <f>LN(1+'Sorted Data - Stata'!F105)</f>
        <v>3.4303147255045794E-3</v>
      </c>
      <c r="F105" s="99">
        <f>LN(1+'Sorted Data - Stata'!G105)</f>
        <v>1.3321736154358502E-2</v>
      </c>
      <c r="G105" s="99">
        <f>LN(1+'Sorted Data - Stata'!H105)</f>
        <v>3.1463128249693178E-4</v>
      </c>
      <c r="H105" s="99">
        <f>LN(1+'Sorted Data - Stata'!I105)</f>
        <v>5.4636163551476684E-3</v>
      </c>
      <c r="I105" s="99">
        <f>LN(1+'Sorted Data - Stata'!J105)</f>
        <v>3.4085791319325631E-3</v>
      </c>
      <c r="J105" s="99">
        <f>LN(1+'Sorted Data - Stata'!K105)</f>
        <v>-1.9976902145184761E-2</v>
      </c>
      <c r="K105" s="99">
        <f>LN(1+'Sorted Data - Stata'!M105)</f>
        <v>-8.5174559143665757E-3</v>
      </c>
      <c r="L105" s="99">
        <f>LN(1+'Sorted Data - Stata'!N105)</f>
        <v>3.3394599425849328E-3</v>
      </c>
      <c r="M105" s="99">
        <f>LN(1+'Sorted Data - Stata'!O105)</f>
        <v>1.4782852619776984E-2</v>
      </c>
      <c r="N105" s="99">
        <f>LN(1+'Sorted Data - Stata'!P105)</f>
        <v>-1.9111459008977183E-3</v>
      </c>
      <c r="O105" s="99">
        <f>LN(1+'Sorted Data - Stata'!Q105)</f>
        <v>4.2272410386251661E-3</v>
      </c>
      <c r="P105" s="99">
        <f>LN(1+'Sorted Data - Stata'!R105)</f>
        <v>4.457978353288399E-3</v>
      </c>
      <c r="Q105" s="99">
        <f>LN(1+'Sorted Data - Stata'!S105)</f>
        <v>-1.7698539947799734E-2</v>
      </c>
      <c r="R105" s="99">
        <f>'Sorted Data - Stata'!U105</f>
        <v>2.4175933636538804E-3</v>
      </c>
      <c r="S105" s="99">
        <f>'Sorted Data - Stata'!V105</f>
        <v>4.1622405412242713E-3</v>
      </c>
      <c r="T105" s="99">
        <f>'Sorted Data - Stata'!W105</f>
        <v>2.2980230211546715E-3</v>
      </c>
      <c r="U105" s="99">
        <f>'Sorted Data - Stata'!X105</f>
        <v>3.8002864871782283E-3</v>
      </c>
      <c r="V105" s="99">
        <f>'Sorted Data - Stata'!Y105</f>
        <v>1.2231767756110123E-4</v>
      </c>
      <c r="W105" s="99">
        <f>'Sorted Data - Stata'!Z105</f>
        <v>1.0851664572986142E-3</v>
      </c>
      <c r="X105" s="99">
        <f>'Sorted Data - Stata'!AA105</f>
        <v>3.4985559667248811E-3</v>
      </c>
      <c r="Y105" s="99">
        <f>'Sorted Data - Stata'!AB105</f>
        <v>4.6574878136931286E-3</v>
      </c>
      <c r="Z105" s="77">
        <f>'Sorted Data - Stata'!AD105</f>
        <v>0.24502603304340287</v>
      </c>
      <c r="AA105" s="77">
        <f>'Sorted Data - Stata'!AE105</f>
        <v>0.46101066002798841</v>
      </c>
      <c r="AB105" s="77">
        <f>'Sorted Data - Stata'!AF105</f>
        <v>9.2110661390387871E-2</v>
      </c>
      <c r="AC105" s="77">
        <f>'Sorted Data - Stata'!AG105</f>
        <v>6.5189004294910841E-2</v>
      </c>
      <c r="AD105" s="77">
        <f>'Sorted Data - Stata'!AH105</f>
        <v>2.3897498266185483E-2</v>
      </c>
      <c r="AE105" s="77">
        <f>'Sorted Data - Stata'!AI105</f>
        <v>2.1090871356669878E-2</v>
      </c>
      <c r="AF105" s="77">
        <f>'Sorted Data - Stata'!AJ105</f>
        <v>9.0674795825464189E-3</v>
      </c>
      <c r="AM105" s="63"/>
      <c r="AN105" s="63"/>
      <c r="AO105" s="104"/>
      <c r="AP105" s="103"/>
      <c r="AQ105" s="103"/>
      <c r="AR105" s="63"/>
      <c r="AS105" s="63"/>
      <c r="AT105" s="63"/>
      <c r="AU105" s="63"/>
      <c r="AV105" s="63"/>
      <c r="AW105" s="63"/>
      <c r="AX105" s="63"/>
      <c r="AY105" s="63"/>
      <c r="AZ105" s="63"/>
      <c r="BA105" s="104"/>
      <c r="BB105" s="63"/>
      <c r="BC105" s="63"/>
    </row>
    <row r="106" spans="2:55" x14ac:dyDescent="0.25">
      <c r="B106" s="3">
        <v>38898</v>
      </c>
      <c r="C106" s="99">
        <f>LN(1+'Sorted Data - Stata'!C106)</f>
        <v>1.8648255477252993E-2</v>
      </c>
      <c r="D106" s="99">
        <f>LN(1+'Sorted Data - Stata'!E106)</f>
        <v>2.1839612298363131E-2</v>
      </c>
      <c r="E106" s="99">
        <f>LN(1+'Sorted Data - Stata'!F106)</f>
        <v>2.0476624832102091E-2</v>
      </c>
      <c r="F106" s="99">
        <f>LN(1+'Sorted Data - Stata'!G106)</f>
        <v>1.0393677342664297E-2</v>
      </c>
      <c r="G106" s="99">
        <f>LN(1+'Sorted Data - Stata'!H106)</f>
        <v>6.0696254008254505E-3</v>
      </c>
      <c r="H106" s="99">
        <f>LN(1+'Sorted Data - Stata'!I106)</f>
        <v>1.8183040958651642E-2</v>
      </c>
      <c r="I106" s="99">
        <f>LN(1+'Sorted Data - Stata'!J106)</f>
        <v>8.1478594068918123E-3</v>
      </c>
      <c r="J106" s="99">
        <f>LN(1+'Sorted Data - Stata'!K106)</f>
        <v>8.4034839002540464E-3</v>
      </c>
      <c r="K106" s="99">
        <f>LN(1+'Sorted Data - Stata'!M106)</f>
        <v>2.3538051631656981E-2</v>
      </c>
      <c r="L106" s="99">
        <f>LN(1+'Sorted Data - Stata'!N106)</f>
        <v>2.0359739747542547E-2</v>
      </c>
      <c r="M106" s="99">
        <f>LN(1+'Sorted Data - Stata'!O106)</f>
        <v>1.175596468206189E-2</v>
      </c>
      <c r="N106" s="99">
        <f>LN(1+'Sorted Data - Stata'!P106)</f>
        <v>3.7859123153231324E-3</v>
      </c>
      <c r="O106" s="99">
        <f>LN(1+'Sorted Data - Stata'!Q106)</f>
        <v>1.687518613192995E-2</v>
      </c>
      <c r="P106" s="99">
        <f>LN(1+'Sorted Data - Stata'!R106)</f>
        <v>9.2157418312373805E-3</v>
      </c>
      <c r="Q106" s="99">
        <f>LN(1+'Sorted Data - Stata'!S106)</f>
        <v>1.0611896938470259E-2</v>
      </c>
      <c r="R106" s="99">
        <f>'Sorted Data - Stata'!U106</f>
        <v>2.4175933636538804E-3</v>
      </c>
      <c r="S106" s="99">
        <f>'Sorted Data - Stata'!V106</f>
        <v>4.3401977934707237E-3</v>
      </c>
      <c r="T106" s="99">
        <f>'Sorted Data - Stata'!W106</f>
        <v>2.3848276150766345E-3</v>
      </c>
      <c r="U106" s="99">
        <f>'Sorted Data - Stata'!X106</f>
        <v>3.8215608083980168E-3</v>
      </c>
      <c r="V106" s="99">
        <f>'Sorted Data - Stata'!Y106</f>
        <v>1.6755383847333327E-4</v>
      </c>
      <c r="W106" s="99">
        <f>'Sorted Data - Stata'!Z106</f>
        <v>1.1770747446304686E-3</v>
      </c>
      <c r="X106" s="99">
        <f>'Sorted Data - Stata'!AA106</f>
        <v>3.5279578674580758E-3</v>
      </c>
      <c r="Y106" s="99">
        <f>'Sorted Data - Stata'!AB106</f>
        <v>4.7069624784246145E-3</v>
      </c>
      <c r="Z106" s="77">
        <f>'Sorted Data - Stata'!AD106</f>
        <v>0.24502603304340287</v>
      </c>
      <c r="AA106" s="77">
        <f>'Sorted Data - Stata'!AE106</f>
        <v>0.46101066002798841</v>
      </c>
      <c r="AB106" s="77">
        <f>'Sorted Data - Stata'!AF106</f>
        <v>9.2110661390387871E-2</v>
      </c>
      <c r="AC106" s="77">
        <f>'Sorted Data - Stata'!AG106</f>
        <v>6.5189004294910841E-2</v>
      </c>
      <c r="AD106" s="77">
        <f>'Sorted Data - Stata'!AH106</f>
        <v>2.3897498266185483E-2</v>
      </c>
      <c r="AE106" s="77">
        <f>'Sorted Data - Stata'!AI106</f>
        <v>2.1090871356669878E-2</v>
      </c>
      <c r="AF106" s="77">
        <f>'Sorted Data - Stata'!AJ106</f>
        <v>9.0674795825464189E-3</v>
      </c>
      <c r="AM106" s="63"/>
      <c r="AN106" s="63"/>
      <c r="AO106" s="104"/>
      <c r="AP106" s="103"/>
      <c r="AQ106" s="103"/>
      <c r="AR106" s="63"/>
      <c r="AS106" s="63"/>
      <c r="AT106" s="63"/>
      <c r="AU106" s="63"/>
      <c r="AV106" s="63"/>
      <c r="AW106" s="63"/>
      <c r="AX106" s="63"/>
      <c r="AY106" s="63"/>
      <c r="AZ106" s="63"/>
      <c r="BA106" s="104"/>
      <c r="BB106" s="63"/>
      <c r="BC106" s="63"/>
    </row>
    <row r="107" spans="2:55" x14ac:dyDescent="0.25">
      <c r="B107" s="3">
        <v>38929</v>
      </c>
      <c r="C107" s="99">
        <f>LN(1+'Sorted Data - Stata'!C107)</f>
        <v>-2.432934313387849E-3</v>
      </c>
      <c r="D107" s="99">
        <f>LN(1+'Sorted Data - Stata'!E107)</f>
        <v>-1.0437799760954901E-2</v>
      </c>
      <c r="E107" s="99">
        <f>LN(1+'Sorted Data - Stata'!F107)</f>
        <v>-1.2225415703440459E-2</v>
      </c>
      <c r="F107" s="99">
        <f>LN(1+'Sorted Data - Stata'!G107)</f>
        <v>3.4784423538534422E-5</v>
      </c>
      <c r="G107" s="99">
        <f>LN(1+'Sorted Data - Stata'!H107)</f>
        <v>-1.2585999674155249E-2</v>
      </c>
      <c r="H107" s="99">
        <f>LN(1+'Sorted Data - Stata'!I107)</f>
        <v>-1.6461766791101794E-2</v>
      </c>
      <c r="I107" s="99">
        <f>LN(1+'Sorted Data - Stata'!J107)</f>
        <v>-2.3266366738343622E-2</v>
      </c>
      <c r="J107" s="99">
        <f>LN(1+'Sorted Data - Stata'!K107)</f>
        <v>2.1722567718557035E-2</v>
      </c>
      <c r="K107" s="99">
        <f>LN(1+'Sorted Data - Stata'!M107)</f>
        <v>-8.5052865802811572E-3</v>
      </c>
      <c r="L107" s="99">
        <f>LN(1+'Sorted Data - Stata'!N107)</f>
        <v>-1.2258506119370837E-2</v>
      </c>
      <c r="M107" s="99">
        <f>LN(1+'Sorted Data - Stata'!O107)</f>
        <v>1.4323812043063001E-3</v>
      </c>
      <c r="N107" s="99">
        <f>LN(1+'Sorted Data - Stata'!P107)</f>
        <v>-1.4866754388585642E-2</v>
      </c>
      <c r="O107" s="99">
        <f>LN(1+'Sorted Data - Stata'!Q107)</f>
        <v>-1.7722186870097561E-2</v>
      </c>
      <c r="P107" s="99">
        <f>LN(1+'Sorted Data - Stata'!R107)</f>
        <v>-2.2134501444064886E-2</v>
      </c>
      <c r="Q107" s="99">
        <f>LN(1+'Sorted Data - Stata'!S107)</f>
        <v>2.3949765046548506E-2</v>
      </c>
      <c r="R107" s="99">
        <f>'Sorted Data - Stata'!U107</f>
        <v>2.4743799799444854E-3</v>
      </c>
      <c r="S107" s="99">
        <f>'Sorted Data - Stata'!V107</f>
        <v>4.3848811418287781E-3</v>
      </c>
      <c r="T107" s="99">
        <f>'Sorted Data - Stata'!W107</f>
        <v>2.4905982303202734E-3</v>
      </c>
      <c r="U107" s="99">
        <f>'Sorted Data - Stata'!X107</f>
        <v>3.8242617009824897E-3</v>
      </c>
      <c r="V107" s="99">
        <f>'Sorted Data - Stata'!Y107</f>
        <v>3.0054437057769334E-4</v>
      </c>
      <c r="W107" s="99">
        <f>'Sorted Data - Stata'!Z107</f>
        <v>1.1757009600361634E-3</v>
      </c>
      <c r="X107" s="99">
        <f>'Sorted Data - Stata'!AA107</f>
        <v>3.4985559667248811E-3</v>
      </c>
      <c r="Y107" s="99">
        <f>'Sorted Data - Stata'!AB107</f>
        <v>4.8477986748047819E-3</v>
      </c>
      <c r="Z107" s="77">
        <f>'Sorted Data - Stata'!AD107</f>
        <v>0.24502603304340287</v>
      </c>
      <c r="AA107" s="77">
        <f>'Sorted Data - Stata'!AE107</f>
        <v>0.46101066002798841</v>
      </c>
      <c r="AB107" s="77">
        <f>'Sorted Data - Stata'!AF107</f>
        <v>9.2110661390387871E-2</v>
      </c>
      <c r="AC107" s="77">
        <f>'Sorted Data - Stata'!AG107</f>
        <v>6.5189004294910841E-2</v>
      </c>
      <c r="AD107" s="77">
        <f>'Sorted Data - Stata'!AH107</f>
        <v>2.3897498266185483E-2</v>
      </c>
      <c r="AE107" s="77">
        <f>'Sorted Data - Stata'!AI107</f>
        <v>2.1090871356669878E-2</v>
      </c>
      <c r="AF107" s="77">
        <f>'Sorted Data - Stata'!AJ107</f>
        <v>9.0674795825464189E-3</v>
      </c>
      <c r="AM107" s="63"/>
      <c r="AN107" s="63"/>
      <c r="AO107" s="104"/>
      <c r="AP107" s="103"/>
      <c r="AQ107" s="103"/>
      <c r="AR107" s="63"/>
      <c r="AS107" s="63"/>
      <c r="AT107" s="63"/>
      <c r="AU107" s="63"/>
      <c r="AV107" s="63"/>
      <c r="AW107" s="63"/>
      <c r="AX107" s="63"/>
      <c r="AY107" s="63"/>
      <c r="AZ107" s="63"/>
      <c r="BA107" s="104"/>
      <c r="BB107" s="63"/>
      <c r="BC107" s="63"/>
    </row>
    <row r="108" spans="2:55" x14ac:dyDescent="0.25">
      <c r="B108" s="3">
        <v>38960</v>
      </c>
      <c r="C108" s="99">
        <f>LN(1+'Sorted Data - Stata'!C108)</f>
        <v>4.0100377596141171E-2</v>
      </c>
      <c r="D108" s="99">
        <f>LN(1+'Sorted Data - Stata'!E108)</f>
        <v>2.6098752967361288E-2</v>
      </c>
      <c r="E108" s="99">
        <f>LN(1+'Sorted Data - Stata'!F108)</f>
        <v>2.9676735179825751E-2</v>
      </c>
      <c r="F108" s="99">
        <f>LN(1+'Sorted Data - Stata'!G108)</f>
        <v>4.5681294925379104E-2</v>
      </c>
      <c r="G108" s="99">
        <f>LN(1+'Sorted Data - Stata'!H108)</f>
        <v>2.6227937541977151E-3</v>
      </c>
      <c r="H108" s="99">
        <f>LN(1+'Sorted Data - Stata'!I108)</f>
        <v>2.6677719584801744E-2</v>
      </c>
      <c r="I108" s="99">
        <f>LN(1+'Sorted Data - Stata'!J108)</f>
        <v>5.0870566314868616E-2</v>
      </c>
      <c r="J108" s="99">
        <f>LN(1+'Sorted Data - Stata'!K108)</f>
        <v>2.2647648131280694E-2</v>
      </c>
      <c r="K108" s="99">
        <f>LN(1+'Sorted Data - Stata'!M108)</f>
        <v>2.7950196611359942E-2</v>
      </c>
      <c r="L108" s="99">
        <f>LN(1+'Sorted Data - Stata'!N108)</f>
        <v>2.9692439959205813E-2</v>
      </c>
      <c r="M108" s="99">
        <f>LN(1+'Sorted Data - Stata'!O108)</f>
        <v>4.6965162043817621E-2</v>
      </c>
      <c r="N108" s="99">
        <f>LN(1+'Sorted Data - Stata'!P108)</f>
        <v>4.5295121726128741E-4</v>
      </c>
      <c r="O108" s="99">
        <f>LN(1+'Sorted Data - Stata'!Q108)</f>
        <v>2.541391495957309E-2</v>
      </c>
      <c r="P108" s="99">
        <f>LN(1+'Sorted Data - Stata'!R108)</f>
        <v>5.1840081211404765E-2</v>
      </c>
      <c r="Q108" s="99">
        <f>LN(1+'Sorted Data - Stata'!S108)</f>
        <v>2.4954062829177077E-2</v>
      </c>
      <c r="R108" s="99">
        <f>'Sorted Data - Stata'!U108</f>
        <v>2.6040452449183071E-3</v>
      </c>
      <c r="S108" s="99">
        <f>'Sorted Data - Stata'!V108</f>
        <v>4.3367175322408524E-3</v>
      </c>
      <c r="T108" s="99">
        <f>'Sorted Data - Stata'!W108</f>
        <v>2.5447057601077905E-3</v>
      </c>
      <c r="U108" s="99">
        <f>'Sorted Data - Stata'!X108</f>
        <v>4.0113475686647249E-3</v>
      </c>
      <c r="V108" s="99">
        <f>'Sorted Data - Stata'!Y108</f>
        <v>2.9587637259642641E-4</v>
      </c>
      <c r="W108" s="99">
        <f>'Sorted Data - Stata'!Z108</f>
        <v>1.2825803067024744E-3</v>
      </c>
      <c r="X108" s="99">
        <f>'Sorted Data - Stata'!AA108</f>
        <v>3.5105840689870771E-3</v>
      </c>
      <c r="Y108" s="99">
        <f>'Sorted Data - Stata'!AB108</f>
        <v>4.8596503216116194E-3</v>
      </c>
      <c r="Z108" s="77">
        <f>'Sorted Data - Stata'!AD108</f>
        <v>0.24502603304340287</v>
      </c>
      <c r="AA108" s="77">
        <f>'Sorted Data - Stata'!AE108</f>
        <v>0.46101066002798841</v>
      </c>
      <c r="AB108" s="77">
        <f>'Sorted Data - Stata'!AF108</f>
        <v>9.2110661390387871E-2</v>
      </c>
      <c r="AC108" s="77">
        <f>'Sorted Data - Stata'!AG108</f>
        <v>6.5189004294910841E-2</v>
      </c>
      <c r="AD108" s="77">
        <f>'Sorted Data - Stata'!AH108</f>
        <v>2.3897498266185483E-2</v>
      </c>
      <c r="AE108" s="77">
        <f>'Sorted Data - Stata'!AI108</f>
        <v>2.1090871356669878E-2</v>
      </c>
      <c r="AF108" s="77">
        <f>'Sorted Data - Stata'!AJ108</f>
        <v>9.0674795825464189E-3</v>
      </c>
      <c r="AM108" s="63"/>
      <c r="AN108" s="63"/>
      <c r="AO108" s="104"/>
      <c r="AP108" s="103"/>
      <c r="AQ108" s="103"/>
      <c r="AR108" s="63"/>
      <c r="AS108" s="63"/>
      <c r="AT108" s="63"/>
      <c r="AU108" s="63"/>
      <c r="AV108" s="63"/>
      <c r="AW108" s="63"/>
      <c r="AX108" s="63"/>
      <c r="AY108" s="63"/>
      <c r="AZ108" s="63"/>
      <c r="BA108" s="104"/>
      <c r="BB108" s="63"/>
      <c r="BC108" s="63"/>
    </row>
    <row r="109" spans="2:55" x14ac:dyDescent="0.25">
      <c r="B109" s="3">
        <v>38990</v>
      </c>
      <c r="C109" s="99">
        <f>LN(1+'Sorted Data - Stata'!C109)</f>
        <v>3.4735290561927007E-2</v>
      </c>
      <c r="D109" s="99">
        <f>LN(1+'Sorted Data - Stata'!E109)</f>
        <v>3.319503382149111E-2</v>
      </c>
      <c r="E109" s="99">
        <f>LN(1+'Sorted Data - Stata'!F109)</f>
        <v>2.2164650408050067E-2</v>
      </c>
      <c r="F109" s="99">
        <f>LN(1+'Sorted Data - Stata'!G109)</f>
        <v>1.6012868674973393E-2</v>
      </c>
      <c r="G109" s="99">
        <f>LN(1+'Sorted Data - Stata'!H109)</f>
        <v>2.6652603168914383E-2</v>
      </c>
      <c r="H109" s="99">
        <f>LN(1+'Sorted Data - Stata'!I109)</f>
        <v>1.6989481582564962E-2</v>
      </c>
      <c r="I109" s="99">
        <f>LN(1+'Sorted Data - Stata'!J109)</f>
        <v>2.0364063492065838E-2</v>
      </c>
      <c r="J109" s="99">
        <f>LN(1+'Sorted Data - Stata'!K109)</f>
        <v>9.8130347333566566E-3</v>
      </c>
      <c r="K109" s="99">
        <f>LN(1+'Sorted Data - Stata'!M109)</f>
        <v>3.4862505750968102E-2</v>
      </c>
      <c r="L109" s="99">
        <f>LN(1+'Sorted Data - Stata'!N109)</f>
        <v>2.2106757334168566E-2</v>
      </c>
      <c r="M109" s="99">
        <f>LN(1+'Sorted Data - Stata'!O109)</f>
        <v>1.7391331692829085E-2</v>
      </c>
      <c r="N109" s="99">
        <f>LN(1+'Sorted Data - Stata'!P109)</f>
        <v>2.4403277360672024E-2</v>
      </c>
      <c r="O109" s="99">
        <f>LN(1+'Sorted Data - Stata'!Q109)</f>
        <v>1.5691099673940442E-2</v>
      </c>
      <c r="P109" s="99">
        <f>LN(1+'Sorted Data - Stata'!R109)</f>
        <v>2.1248829261320268E-2</v>
      </c>
      <c r="Q109" s="99">
        <f>LN(1+'Sorted Data - Stata'!S109)</f>
        <v>1.2033345093537925E-2</v>
      </c>
      <c r="R109" s="99">
        <f>'Sorted Data - Stata'!U109</f>
        <v>2.7011732814758993E-3</v>
      </c>
      <c r="S109" s="99">
        <f>'Sorted Data - Stata'!V109</f>
        <v>4.3302651901477862E-3</v>
      </c>
      <c r="T109" s="99">
        <f>'Sorted Data - Stata'!W109</f>
        <v>2.6869181291682143E-3</v>
      </c>
      <c r="U109" s="99">
        <f>'Sorted Data - Stata'!X109</f>
        <v>4.040752141501569E-3</v>
      </c>
      <c r="V109" s="99">
        <f>'Sorted Data - Stata'!Y109</f>
        <v>3.1611647417673083E-4</v>
      </c>
      <c r="W109" s="99">
        <f>'Sorted Data - Stata'!Z109</f>
        <v>1.4228374562821333E-3</v>
      </c>
      <c r="X109" s="99">
        <f>'Sorted Data - Stata'!AA109</f>
        <v>3.4985559667248811E-3</v>
      </c>
      <c r="Y109" s="99">
        <f>'Sorted Data - Stata'!AB109</f>
        <v>4.8793996500395842E-3</v>
      </c>
      <c r="Z109" s="77">
        <f>'Sorted Data - Stata'!AD109</f>
        <v>0.24502603304340287</v>
      </c>
      <c r="AA109" s="77">
        <f>'Sorted Data - Stata'!AE109</f>
        <v>0.46101066002798841</v>
      </c>
      <c r="AB109" s="77">
        <f>'Sorted Data - Stata'!AF109</f>
        <v>9.2110661390387871E-2</v>
      </c>
      <c r="AC109" s="77">
        <f>'Sorted Data - Stata'!AG109</f>
        <v>6.5189004294910841E-2</v>
      </c>
      <c r="AD109" s="77">
        <f>'Sorted Data - Stata'!AH109</f>
        <v>2.3897498266185483E-2</v>
      </c>
      <c r="AE109" s="77">
        <f>'Sorted Data - Stata'!AI109</f>
        <v>2.1090871356669878E-2</v>
      </c>
      <c r="AF109" s="77">
        <f>'Sorted Data - Stata'!AJ109</f>
        <v>9.0674795825464189E-3</v>
      </c>
      <c r="AM109" s="63"/>
      <c r="AN109" s="63"/>
      <c r="AO109" s="104"/>
      <c r="AP109" s="103"/>
      <c r="AQ109" s="103"/>
      <c r="AR109" s="63"/>
      <c r="AS109" s="63"/>
      <c r="AT109" s="63"/>
      <c r="AU109" s="63"/>
      <c r="AV109" s="63"/>
      <c r="AW109" s="63"/>
      <c r="AX109" s="63"/>
      <c r="AY109" s="63"/>
      <c r="AZ109" s="63"/>
      <c r="BA109" s="104"/>
      <c r="BB109" s="63"/>
      <c r="BC109" s="63"/>
    </row>
    <row r="110" spans="2:55" x14ac:dyDescent="0.25">
      <c r="B110" s="3">
        <v>39021</v>
      </c>
      <c r="C110" s="99">
        <f>LN(1+'Sorted Data - Stata'!C110)</f>
        <v>2.260075960803766E-2</v>
      </c>
      <c r="D110" s="99">
        <f>LN(1+'Sorted Data - Stata'!E110)</f>
        <v>1.1167972032242546E-3</v>
      </c>
      <c r="E110" s="99">
        <f>LN(1+'Sorted Data - Stata'!F110)</f>
        <v>7.9995133703202829E-3</v>
      </c>
      <c r="F110" s="99">
        <f>LN(1+'Sorted Data - Stata'!G110)</f>
        <v>1.9680144918098663E-2</v>
      </c>
      <c r="G110" s="99">
        <f>LN(1+'Sorted Data - Stata'!H110)</f>
        <v>1.1277605024857454E-2</v>
      </c>
      <c r="H110" s="99">
        <f>LN(1+'Sorted Data - Stata'!I110)</f>
        <v>6.2593235161928747E-3</v>
      </c>
      <c r="I110" s="99">
        <f>LN(1+'Sorted Data - Stata'!J110)</f>
        <v>-2.7416995137862807E-3</v>
      </c>
      <c r="J110" s="99">
        <f>LN(1+'Sorted Data - Stata'!K110)</f>
        <v>3.7437650914737761E-2</v>
      </c>
      <c r="K110" s="99">
        <f>LN(1+'Sorted Data - Stata'!M110)</f>
        <v>2.7357434169659718E-3</v>
      </c>
      <c r="L110" s="99">
        <f>LN(1+'Sorted Data - Stata'!N110)</f>
        <v>7.985409593367309E-3</v>
      </c>
      <c r="M110" s="99">
        <f>LN(1+'Sorted Data - Stata'!O110)</f>
        <v>2.0987477400744692E-2</v>
      </c>
      <c r="N110" s="99">
        <f>LN(1+'Sorted Data - Stata'!P110)</f>
        <v>8.9172566771052141E-3</v>
      </c>
      <c r="O110" s="99">
        <f>LN(1+'Sorted Data - Stata'!Q110)</f>
        <v>4.989963869076899E-3</v>
      </c>
      <c r="P110" s="99">
        <f>LN(1+'Sorted Data - Stata'!R110)</f>
        <v>-1.9452325035971948E-3</v>
      </c>
      <c r="Q110" s="99">
        <f>LN(1+'Sorted Data - Stata'!S110)</f>
        <v>3.9523472193666184E-2</v>
      </c>
      <c r="R110" s="99">
        <f>'Sorted Data - Stata'!U110</f>
        <v>2.8708987190766422E-3</v>
      </c>
      <c r="S110" s="99">
        <f>'Sorted Data - Stata'!V110</f>
        <v>4.3287712331259165E-3</v>
      </c>
      <c r="T110" s="99">
        <f>'Sorted Data - Stata'!W110</f>
        <v>2.773749370277967E-3</v>
      </c>
      <c r="U110" s="99">
        <f>'Sorted Data - Stata'!X110</f>
        <v>4.1219243192651689E-3</v>
      </c>
      <c r="V110" s="99">
        <f>'Sorted Data - Stata'!Y110</f>
        <v>3.0781168409865778E-4</v>
      </c>
      <c r="W110" s="99">
        <f>'Sorted Data - Stata'!Z110</f>
        <v>1.4303602255574255E-3</v>
      </c>
      <c r="X110" s="99">
        <f>'Sorted Data - Stata'!AA110</f>
        <v>3.5119230996025763E-3</v>
      </c>
      <c r="Y110" s="99">
        <f>'Sorted Data - Stata'!AB110</f>
        <v>4.9899170593863396E-3</v>
      </c>
      <c r="Z110" s="77">
        <f>'Sorted Data - Stata'!AD110</f>
        <v>0.24502603304340287</v>
      </c>
      <c r="AA110" s="77">
        <f>'Sorted Data - Stata'!AE110</f>
        <v>0.46101066002798841</v>
      </c>
      <c r="AB110" s="77">
        <f>'Sorted Data - Stata'!AF110</f>
        <v>9.2110661390387871E-2</v>
      </c>
      <c r="AC110" s="77">
        <f>'Sorted Data - Stata'!AG110</f>
        <v>6.5189004294910841E-2</v>
      </c>
      <c r="AD110" s="77">
        <f>'Sorted Data - Stata'!AH110</f>
        <v>2.3897498266185483E-2</v>
      </c>
      <c r="AE110" s="77">
        <f>'Sorted Data - Stata'!AI110</f>
        <v>2.1090871356669878E-2</v>
      </c>
      <c r="AF110" s="77">
        <f>'Sorted Data - Stata'!AJ110</f>
        <v>9.0674795825464189E-3</v>
      </c>
      <c r="AM110" s="63"/>
      <c r="AN110" s="63"/>
      <c r="AO110" s="104"/>
      <c r="AP110" s="103"/>
      <c r="AQ110" s="103"/>
      <c r="AR110" s="63"/>
      <c r="AS110" s="63"/>
      <c r="AT110" s="63"/>
      <c r="AU110" s="63"/>
      <c r="AV110" s="63"/>
      <c r="AW110" s="63"/>
      <c r="AX110" s="63"/>
      <c r="AY110" s="63"/>
      <c r="AZ110" s="63"/>
      <c r="BA110" s="104"/>
      <c r="BB110" s="63"/>
      <c r="BC110" s="63"/>
    </row>
    <row r="111" spans="2:55" x14ac:dyDescent="0.25">
      <c r="B111" s="3">
        <v>39051</v>
      </c>
      <c r="C111" s="99">
        <f>LN(1+'Sorted Data - Stata'!C111)</f>
        <v>-3.2247432346586571E-2</v>
      </c>
      <c r="D111" s="99">
        <f>LN(1+'Sorted Data - Stata'!E111)</f>
        <v>-6.0556774511069646E-2</v>
      </c>
      <c r="E111" s="99">
        <f>LN(1+'Sorted Data - Stata'!F111)</f>
        <v>-2.3604099883270346E-2</v>
      </c>
      <c r="F111" s="99">
        <f>LN(1+'Sorted Data - Stata'!G111)</f>
        <v>-3.0274517842318445E-2</v>
      </c>
      <c r="G111" s="99">
        <f>LN(1+'Sorted Data - Stata'!H111)</f>
        <v>-5.051134192259582E-2</v>
      </c>
      <c r="H111" s="99">
        <f>LN(1+'Sorted Data - Stata'!I111)</f>
        <v>-2.25870045879853E-2</v>
      </c>
      <c r="I111" s="99">
        <f>LN(1+'Sorted Data - Stata'!J111)</f>
        <v>-7.6518433449144746E-2</v>
      </c>
      <c r="J111" s="99">
        <f>LN(1+'Sorted Data - Stata'!K111)</f>
        <v>-4.1143326600122349E-2</v>
      </c>
      <c r="K111" s="99">
        <f>LN(1+'Sorted Data - Stata'!M111)</f>
        <v>-5.9015753906668307E-2</v>
      </c>
      <c r="L111" s="99">
        <f>LN(1+'Sorted Data - Stata'!N111)</f>
        <v>-2.3703299411880152E-2</v>
      </c>
      <c r="M111" s="99">
        <f>LN(1+'Sorted Data - Stata'!O111)</f>
        <v>-2.8991156081170893E-2</v>
      </c>
      <c r="N111" s="99">
        <f>LN(1+'Sorted Data - Stata'!P111)</f>
        <v>-5.3210028015324276E-2</v>
      </c>
      <c r="O111" s="99">
        <f>LN(1+'Sorted Data - Stata'!Q111)</f>
        <v>-2.4059429712608004E-2</v>
      </c>
      <c r="P111" s="99">
        <f>LN(1+'Sorted Data - Stata'!R111)</f>
        <v>-7.5829092866027625E-2</v>
      </c>
      <c r="Q111" s="99">
        <f>LN(1+'Sorted Data - Stata'!S111)</f>
        <v>-3.8948679568111731E-2</v>
      </c>
      <c r="R111" s="99">
        <f>'Sorted Data - Stata'!U111</f>
        <v>2.9838737241476565E-3</v>
      </c>
      <c r="S111" s="99">
        <f>'Sorted Data - Stata'!V111</f>
        <v>4.3526080560336577E-3</v>
      </c>
      <c r="T111" s="99">
        <f>'Sorted Data - Stata'!W111</f>
        <v>2.9318419151498354E-3</v>
      </c>
      <c r="U111" s="99">
        <f>'Sorted Data - Stata'!X111</f>
        <v>4.1940796025299321E-3</v>
      </c>
      <c r="V111" s="99">
        <f>'Sorted Data - Stata'!Y111</f>
        <v>3.4517726834693008E-4</v>
      </c>
      <c r="W111" s="99">
        <f>'Sorted Data - Stata'!Z111</f>
        <v>1.5533271750713951E-3</v>
      </c>
      <c r="X111" s="99">
        <f>'Sorted Data - Stata'!AA111</f>
        <v>3.4825160297176083E-3</v>
      </c>
      <c r="Y111" s="99">
        <f>'Sorted Data - Stata'!AB111</f>
        <v>5.0648349497708356E-3</v>
      </c>
      <c r="Z111" s="77">
        <f>'Sorted Data - Stata'!AD111</f>
        <v>0.24502603304340287</v>
      </c>
      <c r="AA111" s="77">
        <f>'Sorted Data - Stata'!AE111</f>
        <v>0.46101066002798841</v>
      </c>
      <c r="AB111" s="77">
        <f>'Sorted Data - Stata'!AF111</f>
        <v>9.2110661390387871E-2</v>
      </c>
      <c r="AC111" s="77">
        <f>'Sorted Data - Stata'!AG111</f>
        <v>6.5189004294910841E-2</v>
      </c>
      <c r="AD111" s="77">
        <f>'Sorted Data - Stata'!AH111</f>
        <v>2.3897498266185483E-2</v>
      </c>
      <c r="AE111" s="77">
        <f>'Sorted Data - Stata'!AI111</f>
        <v>2.1090871356669878E-2</v>
      </c>
      <c r="AF111" s="77">
        <f>'Sorted Data - Stata'!AJ111</f>
        <v>9.0674795825464189E-3</v>
      </c>
      <c r="AM111" s="63"/>
      <c r="AN111" s="63"/>
      <c r="AO111" s="104"/>
      <c r="AP111" s="103"/>
      <c r="AQ111" s="103"/>
      <c r="AR111" s="63"/>
      <c r="AS111" s="63"/>
      <c r="AT111" s="63"/>
      <c r="AU111" s="63"/>
      <c r="AV111" s="63"/>
      <c r="AW111" s="63"/>
      <c r="AX111" s="63"/>
      <c r="AY111" s="63"/>
      <c r="AZ111" s="63"/>
      <c r="BA111" s="104"/>
      <c r="BB111" s="63"/>
      <c r="BC111" s="63"/>
    </row>
    <row r="112" spans="2:55" x14ac:dyDescent="0.25">
      <c r="B112" s="3">
        <v>39082</v>
      </c>
      <c r="C112" s="99">
        <f>LN(1+'Sorted Data - Stata'!C112)</f>
        <v>9.6247732587093071E-3</v>
      </c>
      <c r="D112" s="99">
        <f>LN(1+'Sorted Data - Stata'!E112)</f>
        <v>1.2863833926186332E-2</v>
      </c>
      <c r="E112" s="99">
        <f>LN(1+'Sorted Data - Stata'!F112)</f>
        <v>9.4624256914732658E-3</v>
      </c>
      <c r="F112" s="99">
        <f>LN(1+'Sorted Data - Stata'!G112)</f>
        <v>9.5555222739432157E-3</v>
      </c>
      <c r="G112" s="99">
        <f>LN(1+'Sorted Data - Stata'!H112)</f>
        <v>-1.4820420601740129E-2</v>
      </c>
      <c r="H112" s="99">
        <f>LN(1+'Sorted Data - Stata'!I112)</f>
        <v>-5.5610441950345582E-3</v>
      </c>
      <c r="I112" s="99">
        <f>LN(1+'Sorted Data - Stata'!J112)</f>
        <v>-9.230204913893373E-3</v>
      </c>
      <c r="J112" s="99">
        <f>LN(1+'Sorted Data - Stata'!K112)</f>
        <v>1.2311424324348385E-2</v>
      </c>
      <c r="K112" s="99">
        <f>LN(1+'Sorted Data - Stata'!M112)</f>
        <v>1.4208313703416308E-2</v>
      </c>
      <c r="L112" s="99">
        <f>LN(1+'Sorted Data - Stata'!N112)</f>
        <v>9.4110332575841615E-3</v>
      </c>
      <c r="M112" s="99">
        <f>LN(1+'Sorted Data - Stata'!O112)</f>
        <v>1.0748500763940001E-2</v>
      </c>
      <c r="N112" s="99">
        <f>LN(1+'Sorted Data - Stata'!P112)</f>
        <v>-1.7501180804461607E-2</v>
      </c>
      <c r="O112" s="99">
        <f>LN(1+'Sorted Data - Stata'!Q112)</f>
        <v>-6.9983696622992024E-3</v>
      </c>
      <c r="P112" s="99">
        <f>LN(1+'Sorted Data - Stata'!R112)</f>
        <v>-8.72881099992401E-3</v>
      </c>
      <c r="Q112" s="99">
        <f>LN(1+'Sorted Data - Stata'!S112)</f>
        <v>1.435447626379273E-2</v>
      </c>
      <c r="R112" s="99">
        <f>'Sorted Data - Stata'!U112</f>
        <v>3.1289219234786891E-3</v>
      </c>
      <c r="S112" s="99">
        <f>'Sorted Data - Stata'!V112</f>
        <v>4.3302651901477862E-3</v>
      </c>
      <c r="T112" s="99">
        <f>'Sorted Data - Stata'!W112</f>
        <v>2.9786315536624031E-3</v>
      </c>
      <c r="U112" s="99">
        <f>'Sorted Data - Stata'!X112</f>
        <v>4.2780973118605736E-3</v>
      </c>
      <c r="V112" s="99">
        <f>'Sorted Data - Stata'!Y112</f>
        <v>3.9393701982315399E-4</v>
      </c>
      <c r="W112" s="99">
        <f>'Sorted Data - Stata'!Z112</f>
        <v>1.6890782309024743E-3</v>
      </c>
      <c r="X112" s="99">
        <f>'Sorted Data - Stata'!AA112</f>
        <v>3.4898706909376465E-3</v>
      </c>
      <c r="Y112" s="99">
        <f>'Sorted Data - Stata'!AB112</f>
        <v>5.0687762954875204E-3</v>
      </c>
      <c r="Z112" s="77">
        <f>'Sorted Data - Stata'!AD112</f>
        <v>0.24502603304340287</v>
      </c>
      <c r="AA112" s="77">
        <f>'Sorted Data - Stata'!AE112</f>
        <v>0.46101066002798841</v>
      </c>
      <c r="AB112" s="77">
        <f>'Sorted Data - Stata'!AF112</f>
        <v>9.2110661390387871E-2</v>
      </c>
      <c r="AC112" s="77">
        <f>'Sorted Data - Stata'!AG112</f>
        <v>6.5189004294910841E-2</v>
      </c>
      <c r="AD112" s="77">
        <f>'Sorted Data - Stata'!AH112</f>
        <v>2.3897498266185483E-2</v>
      </c>
      <c r="AE112" s="77">
        <f>'Sorted Data - Stata'!AI112</f>
        <v>2.1090871356669878E-2</v>
      </c>
      <c r="AF112" s="77">
        <f>'Sorted Data - Stata'!AJ112</f>
        <v>9.0674795825464189E-3</v>
      </c>
      <c r="AM112" s="63"/>
      <c r="AN112" s="63"/>
      <c r="AO112" s="104"/>
      <c r="AP112" s="103"/>
      <c r="AQ112" s="103"/>
      <c r="AR112" s="63"/>
      <c r="AS112" s="63"/>
      <c r="AT112" s="63"/>
      <c r="AU112" s="63"/>
      <c r="AV112" s="63"/>
      <c r="AW112" s="63"/>
      <c r="AX112" s="63"/>
      <c r="AY112" s="63"/>
      <c r="AZ112" s="63"/>
      <c r="BA112" s="104"/>
      <c r="BB112" s="63"/>
      <c r="BC112" s="63"/>
    </row>
    <row r="113" spans="2:55" x14ac:dyDescent="0.25">
      <c r="B113" s="3">
        <v>39113</v>
      </c>
      <c r="C113" s="99">
        <f>LN(1+'Sorted Data - Stata'!C113)</f>
        <v>-4.5507372167139805E-4</v>
      </c>
      <c r="D113" s="99">
        <f>LN(1+'Sorted Data - Stata'!E113)</f>
        <v>1.0098177576212033E-3</v>
      </c>
      <c r="E113" s="99">
        <f>LN(1+'Sorted Data - Stata'!F113)</f>
        <v>-1.1500912023591712E-2</v>
      </c>
      <c r="F113" s="99">
        <f>LN(1+'Sorted Data - Stata'!G113)</f>
        <v>3.945164944959576E-3</v>
      </c>
      <c r="G113" s="99">
        <f>LN(1+'Sorted Data - Stata'!H113)</f>
        <v>-1.270084034898456E-2</v>
      </c>
      <c r="H113" s="99">
        <f>LN(1+'Sorted Data - Stata'!I113)</f>
        <v>-1.8464371966833672E-2</v>
      </c>
      <c r="I113" s="99">
        <f>LN(1+'Sorted Data - Stata'!J113)</f>
        <v>-8.4862420932147308E-3</v>
      </c>
      <c r="J113" s="99">
        <f>LN(1+'Sorted Data - Stata'!K113)</f>
        <v>-1.3724962794273978E-2</v>
      </c>
      <c r="K113" s="99">
        <f>LN(1+'Sorted Data - Stata'!M113)</f>
        <v>2.2040606293543463E-3</v>
      </c>
      <c r="L113" s="99">
        <f>LN(1+'Sorted Data - Stata'!N113)</f>
        <v>-1.1652500843454851E-2</v>
      </c>
      <c r="M113" s="99">
        <f>LN(1+'Sorted Data - Stata'!O113)</f>
        <v>5.0842904617969045E-3</v>
      </c>
      <c r="N113" s="99">
        <f>LN(1+'Sorted Data - Stata'!P113)</f>
        <v>-1.5473532996820732E-2</v>
      </c>
      <c r="O113" s="99">
        <f>LN(1+'Sorted Data - Stata'!Q113)</f>
        <v>-1.9929648270968832E-2</v>
      </c>
      <c r="P113" s="99">
        <f>LN(1+'Sorted Data - Stata'!R113)</f>
        <v>-8.1235489560153879E-3</v>
      </c>
      <c r="Q113" s="99">
        <f>LN(1+'Sorted Data - Stata'!S113)</f>
        <v>-1.1770130672571672E-2</v>
      </c>
      <c r="R113" s="99">
        <f>'Sorted Data - Stata'!U113</f>
        <v>3.2978537514263273E-3</v>
      </c>
      <c r="S113" s="99">
        <f>'Sorted Data - Stata'!V113</f>
        <v>4.3287712331259165E-3</v>
      </c>
      <c r="T113" s="99">
        <f>'Sorted Data - Stata'!W113</f>
        <v>2.9619997810699239E-3</v>
      </c>
      <c r="U113" s="99">
        <f>'Sorted Data - Stata'!X113</f>
        <v>4.4201119464080119E-3</v>
      </c>
      <c r="V113" s="99">
        <f>'Sorted Data - Stata'!Y113</f>
        <v>3.4258708311507569E-4</v>
      </c>
      <c r="W113" s="99">
        <f>'Sorted Data - Stata'!Z113</f>
        <v>1.7177039373055258E-3</v>
      </c>
      <c r="X113" s="99">
        <f>'Sorted Data - Stata'!AA113</f>
        <v>3.4938806163078429E-3</v>
      </c>
      <c r="Y113" s="99">
        <f>'Sorted Data - Stata'!AB113</f>
        <v>5.0530098924248534E-3</v>
      </c>
      <c r="Z113" s="77">
        <f>'Sorted Data - Stata'!AD113</f>
        <v>0.2315782699773522</v>
      </c>
      <c r="AA113" s="77">
        <f>'Sorted Data - Stata'!AE113</f>
        <v>0.46206448042033588</v>
      </c>
      <c r="AB113" s="77">
        <f>'Sorted Data - Stata'!AF113</f>
        <v>9.0663350844802343E-2</v>
      </c>
      <c r="AC113" s="77">
        <f>'Sorted Data - Stata'!AG113</f>
        <v>6.4628523410853858E-2</v>
      </c>
      <c r="AD113" s="77">
        <f>'Sorted Data - Stata'!AH113</f>
        <v>2.9935446511993313E-2</v>
      </c>
      <c r="AE113" s="77">
        <f>'Sorted Data - Stata'!AI113</f>
        <v>1.6327376023304283E-2</v>
      </c>
      <c r="AF113" s="77">
        <f>'Sorted Data - Stata'!AJ113</f>
        <v>8.8158584060460676E-3</v>
      </c>
      <c r="AM113" s="63"/>
      <c r="AN113" s="63"/>
      <c r="AO113" s="104"/>
      <c r="AP113" s="103"/>
      <c r="AQ113" s="103"/>
      <c r="AR113" s="63"/>
      <c r="AS113" s="63"/>
      <c r="AT113" s="63"/>
      <c r="AU113" s="63"/>
      <c r="AV113" s="63"/>
      <c r="AW113" s="63"/>
      <c r="AX113" s="63"/>
      <c r="AY113" s="63"/>
      <c r="AZ113" s="63"/>
      <c r="BA113" s="104"/>
      <c r="BB113" s="63"/>
      <c r="BC113" s="63"/>
    </row>
    <row r="114" spans="2:55" x14ac:dyDescent="0.25">
      <c r="B114" s="3">
        <v>39141</v>
      </c>
      <c r="C114" s="99">
        <f>LN(1+'Sorted Data - Stata'!C114)</f>
        <v>-1.036150273424352E-2</v>
      </c>
      <c r="D114" s="99">
        <f>LN(1+'Sorted Data - Stata'!E114)</f>
        <v>-1.7731046950285059E-2</v>
      </c>
      <c r="E114" s="99">
        <f>LN(1+'Sorted Data - Stata'!F114)</f>
        <v>-2.7573320603707548E-3</v>
      </c>
      <c r="F114" s="99">
        <f>LN(1+'Sorted Data - Stata'!G114)</f>
        <v>-1.8437455385589538E-2</v>
      </c>
      <c r="G114" s="99">
        <f>LN(1+'Sorted Data - Stata'!H114)</f>
        <v>1.5468502293105061E-4</v>
      </c>
      <c r="H114" s="99">
        <f>LN(1+'Sorted Data - Stata'!I114)</f>
        <v>2.1502815596184176E-3</v>
      </c>
      <c r="I114" s="99">
        <f>LN(1+'Sorted Data - Stata'!J114)</f>
        <v>-1.1816051977517485E-2</v>
      </c>
      <c r="J114" s="99">
        <f>LN(1+'Sorted Data - Stata'!K114)</f>
        <v>-3.735078506635116E-3</v>
      </c>
      <c r="K114" s="99">
        <f>LN(1+'Sorted Data - Stata'!M114)</f>
        <v>-1.6686755527163467E-2</v>
      </c>
      <c r="L114" s="99">
        <f>LN(1+'Sorted Data - Stata'!N114)</f>
        <v>-3.0931751583720408E-3</v>
      </c>
      <c r="M114" s="99">
        <f>LN(1+'Sorted Data - Stata'!O114)</f>
        <v>-1.7299991413470172E-2</v>
      </c>
      <c r="N114" s="99">
        <f>LN(1+'Sorted Data - Stata'!P114)</f>
        <v>-2.8034836821868576E-3</v>
      </c>
      <c r="O114" s="99">
        <f>LN(1+'Sorted Data - Stata'!Q114)</f>
        <v>5.7498949598931812E-4</v>
      </c>
      <c r="P114" s="99">
        <f>LN(1+'Sorted Data - Stata'!R114)</f>
        <v>-1.1618405266066899E-2</v>
      </c>
      <c r="Q114" s="99">
        <f>LN(1+'Sorted Data - Stata'!S114)</f>
        <v>-1.9837461928146859E-3</v>
      </c>
      <c r="R114" s="99">
        <f>'Sorted Data - Stata'!U114</f>
        <v>3.3781876370064801E-3</v>
      </c>
      <c r="S114" s="99">
        <f>'Sorted Data - Stata'!V114</f>
        <v>4.3287712331259165E-3</v>
      </c>
      <c r="T114" s="99">
        <f>'Sorted Data - Stata'!W114</f>
        <v>3.0725417032555491E-3</v>
      </c>
      <c r="U114" s="99">
        <f>'Sorted Data - Stata'!X114</f>
        <v>4.4121729019934719E-3</v>
      </c>
      <c r="V114" s="99">
        <f>'Sorted Data - Stata'!Y114</f>
        <v>5.8923664530396991E-4</v>
      </c>
      <c r="W114" s="99">
        <f>'Sorted Data - Stata'!Z114</f>
        <v>1.7497295255153311E-3</v>
      </c>
      <c r="X114" s="99">
        <f>'Sorted Data - Stata'!AA114</f>
        <v>3.4851868749299353E-3</v>
      </c>
      <c r="Y114" s="99">
        <f>'Sorted Data - Stata'!AB114</f>
        <v>5.0451256705437153E-3</v>
      </c>
      <c r="Z114" s="77">
        <f>'Sorted Data - Stata'!AD114</f>
        <v>0.2315782699773522</v>
      </c>
      <c r="AA114" s="77">
        <f>'Sorted Data - Stata'!AE114</f>
        <v>0.46206448042033588</v>
      </c>
      <c r="AB114" s="77">
        <f>'Sorted Data - Stata'!AF114</f>
        <v>9.0663350844802343E-2</v>
      </c>
      <c r="AC114" s="77">
        <f>'Sorted Data - Stata'!AG114</f>
        <v>6.4628523410853858E-2</v>
      </c>
      <c r="AD114" s="77">
        <f>'Sorted Data - Stata'!AH114</f>
        <v>2.9935446511993313E-2</v>
      </c>
      <c r="AE114" s="77">
        <f>'Sorted Data - Stata'!AI114</f>
        <v>1.6327376023304283E-2</v>
      </c>
      <c r="AF114" s="77">
        <f>'Sorted Data - Stata'!AJ114</f>
        <v>8.8158584060460676E-3</v>
      </c>
      <c r="AM114" s="63"/>
      <c r="AN114" s="63"/>
      <c r="AO114" s="104"/>
      <c r="AP114" s="103"/>
      <c r="AQ114" s="103"/>
      <c r="AR114" s="63"/>
      <c r="AS114" s="63"/>
      <c r="AT114" s="63"/>
      <c r="AU114" s="63"/>
      <c r="AV114" s="63"/>
      <c r="AW114" s="63"/>
      <c r="AX114" s="63"/>
      <c r="AY114" s="63"/>
      <c r="AZ114" s="63"/>
      <c r="BA114" s="104"/>
      <c r="BB114" s="63"/>
      <c r="BC114" s="63"/>
    </row>
    <row r="115" spans="2:55" x14ac:dyDescent="0.25">
      <c r="B115" s="3">
        <v>39172</v>
      </c>
      <c r="C115" s="99">
        <f>LN(1+'Sorted Data - Stata'!C115)</f>
        <v>4.7655111524309894E-4</v>
      </c>
      <c r="D115" s="99">
        <f>LN(1+'Sorted Data - Stata'!E115)</f>
        <v>-8.1706623453883642E-3</v>
      </c>
      <c r="E115" s="99">
        <f>LN(1+'Sorted Data - Stata'!F115)</f>
        <v>1.2565137097949543E-3</v>
      </c>
      <c r="F115" s="99">
        <f>LN(1+'Sorted Data - Stata'!G115)</f>
        <v>-6.3391258396929082E-3</v>
      </c>
      <c r="G115" s="99">
        <f>LN(1+'Sorted Data - Stata'!H115)</f>
        <v>-1.9934011497305211E-3</v>
      </c>
      <c r="H115" s="99">
        <f>LN(1+'Sorted Data - Stata'!I115)</f>
        <v>-4.8246669476585862E-3</v>
      </c>
      <c r="I115" s="99">
        <f>LN(1+'Sorted Data - Stata'!J115)</f>
        <v>5.555569844602184E-3</v>
      </c>
      <c r="J115" s="99">
        <f>LN(1+'Sorted Data - Stata'!K115)</f>
        <v>1.7700012830862241E-2</v>
      </c>
      <c r="K115" s="99">
        <f>LN(1+'Sorted Data - Stata'!M115)</f>
        <v>-7.2168657800855476E-3</v>
      </c>
      <c r="L115" s="99">
        <f>LN(1+'Sorted Data - Stata'!N115)</f>
        <v>9.5214032390134094E-4</v>
      </c>
      <c r="M115" s="99">
        <f>LN(1+'Sorted Data - Stata'!O115)</f>
        <v>-5.3036724254891393E-3</v>
      </c>
      <c r="N115" s="99">
        <f>LN(1+'Sorted Data - Stata'!P115)</f>
        <v>-4.7901788620999192E-3</v>
      </c>
      <c r="O115" s="99">
        <f>LN(1+'Sorted Data - Stata'!Q115)</f>
        <v>-6.4594782462239599E-3</v>
      </c>
      <c r="P115" s="99">
        <f>LN(1+'Sorted Data - Stata'!R115)</f>
        <v>5.6616011090871365E-3</v>
      </c>
      <c r="Q115" s="99">
        <f>LN(1+'Sorted Data - Stata'!S115)</f>
        <v>1.9328158584455031E-2</v>
      </c>
      <c r="R115" s="99">
        <f>'Sorted Data - Stata'!U115</f>
        <v>3.5947364110451296E-3</v>
      </c>
      <c r="S115" s="99">
        <f>'Sorted Data - Stata'!V115</f>
        <v>4.3287712331259165E-3</v>
      </c>
      <c r="T115" s="99">
        <f>'Sorted Data - Stata'!W115</f>
        <v>3.1660574433574062E-3</v>
      </c>
      <c r="U115" s="99">
        <f>'Sorted Data - Stata'!X115</f>
        <v>4.4478931673448407E-3</v>
      </c>
      <c r="V115" s="99">
        <f>'Sorted Data - Stata'!Y115</f>
        <v>5.5248475436364686E-4</v>
      </c>
      <c r="W115" s="99">
        <f>'Sorted Data - Stata'!Z115</f>
        <v>1.8300750392867826E-3</v>
      </c>
      <c r="X115" s="99">
        <f>'Sorted Data - Stata'!AA115</f>
        <v>3.4825160297176083E-3</v>
      </c>
      <c r="Y115" s="99">
        <f>'Sorted Data - Stata'!AB115</f>
        <v>5.1278760889585939E-3</v>
      </c>
      <c r="Z115" s="77">
        <f>'Sorted Data - Stata'!AD115</f>
        <v>0.2315782699773522</v>
      </c>
      <c r="AA115" s="77">
        <f>'Sorted Data - Stata'!AE115</f>
        <v>0.46206448042033588</v>
      </c>
      <c r="AB115" s="77">
        <f>'Sorted Data - Stata'!AF115</f>
        <v>9.0663350844802343E-2</v>
      </c>
      <c r="AC115" s="77">
        <f>'Sorted Data - Stata'!AG115</f>
        <v>6.4628523410853858E-2</v>
      </c>
      <c r="AD115" s="77">
        <f>'Sorted Data - Stata'!AH115</f>
        <v>2.9935446511993313E-2</v>
      </c>
      <c r="AE115" s="77">
        <f>'Sorted Data - Stata'!AI115</f>
        <v>1.6327376023304283E-2</v>
      </c>
      <c r="AF115" s="77">
        <f>'Sorted Data - Stata'!AJ115</f>
        <v>8.8158584060460676E-3</v>
      </c>
      <c r="AM115" s="63"/>
      <c r="AN115" s="63"/>
      <c r="AO115" s="104"/>
      <c r="AP115" s="103"/>
      <c r="AQ115" s="103"/>
      <c r="AR115" s="63"/>
      <c r="AS115" s="63"/>
      <c r="AT115" s="63"/>
      <c r="AU115" s="63"/>
      <c r="AV115" s="63"/>
      <c r="AW115" s="63"/>
      <c r="AX115" s="63"/>
      <c r="AY115" s="63"/>
      <c r="AZ115" s="63"/>
      <c r="BA115" s="104"/>
      <c r="BB115" s="63"/>
      <c r="BC115" s="63"/>
    </row>
    <row r="116" spans="2:55" x14ac:dyDescent="0.25">
      <c r="B116" s="3">
        <v>39202</v>
      </c>
      <c r="C116" s="99">
        <f>LN(1+'Sorted Data - Stata'!C116)</f>
        <v>1.0964534845100272E-3</v>
      </c>
      <c r="D116" s="99">
        <f>LN(1+'Sorted Data - Stata'!E116)</f>
        <v>-2.1857249617385062E-2</v>
      </c>
      <c r="E116" s="99">
        <f>LN(1+'Sorted Data - Stata'!F116)</f>
        <v>-6.1557023368059339E-5</v>
      </c>
      <c r="F116" s="99">
        <f>LN(1+'Sorted Data - Stata'!G116)</f>
        <v>-5.7826397487237211E-3</v>
      </c>
      <c r="G116" s="99">
        <f>LN(1+'Sorted Data - Stata'!H116)</f>
        <v>-3.6135915990579318E-2</v>
      </c>
      <c r="H116" s="99">
        <f>LN(1+'Sorted Data - Stata'!I116)</f>
        <v>-1.5102073062118455E-2</v>
      </c>
      <c r="I116" s="99">
        <f>LN(1+'Sorted Data - Stata'!J116)</f>
        <v>1.7286076189100767E-2</v>
      </c>
      <c r="J116" s="99">
        <f>LN(1+'Sorted Data - Stata'!K116)</f>
        <v>4.439239716957157E-3</v>
      </c>
      <c r="K116" s="99">
        <f>LN(1+'Sorted Data - Stata'!M116)</f>
        <v>-2.1110506757908796E-2</v>
      </c>
      <c r="L116" s="99">
        <f>LN(1+'Sorted Data - Stata'!N116)</f>
        <v>-4.8900069906240102E-4</v>
      </c>
      <c r="M116" s="99">
        <f>LN(1+'Sorted Data - Stata'!O116)</f>
        <v>-4.928699768942604E-3</v>
      </c>
      <c r="N116" s="99">
        <f>LN(1+'Sorted Data - Stata'!P116)</f>
        <v>-3.9293350404192399E-2</v>
      </c>
      <c r="O116" s="99">
        <f>LN(1+'Sorted Data - Stata'!Q116)</f>
        <v>-1.6891914927592722E-2</v>
      </c>
      <c r="P116" s="99">
        <f>LN(1+'Sorted Data - Stata'!R116)</f>
        <v>1.7176155725533632E-2</v>
      </c>
      <c r="Q116" s="99">
        <f>LN(1+'Sorted Data - Stata'!S116)</f>
        <v>5.9566496589683474E-3</v>
      </c>
      <c r="R116" s="99">
        <f>'Sorted Data - Stata'!U116</f>
        <v>3.5226105855981071E-3</v>
      </c>
      <c r="S116" s="99">
        <f>'Sorted Data - Stata'!V116</f>
        <v>4.3287712331259165E-3</v>
      </c>
      <c r="T116" s="99">
        <f>'Sorted Data - Stata'!W116</f>
        <v>3.1612281856452373E-3</v>
      </c>
      <c r="U116" s="99">
        <f>'Sorted Data - Stata'!X116</f>
        <v>4.525738735113416E-3</v>
      </c>
      <c r="V116" s="99">
        <f>'Sorted Data - Stata'!Y116</f>
        <v>5.2815475152301339E-4</v>
      </c>
      <c r="W116" s="99">
        <f>'Sorted Data - Stata'!Z116</f>
        <v>1.8205513483124935E-3</v>
      </c>
      <c r="X116" s="99">
        <f>'Sorted Data - Stata'!AA116</f>
        <v>3.481176567392108E-3</v>
      </c>
      <c r="Y116" s="99">
        <f>'Sorted Data - Stata'!AB116</f>
        <v>5.0490678665260358E-3</v>
      </c>
      <c r="Z116" s="77">
        <f>'Sorted Data - Stata'!AD116</f>
        <v>0.2315782699773522</v>
      </c>
      <c r="AA116" s="77">
        <f>'Sorted Data - Stata'!AE116</f>
        <v>0.46206448042033588</v>
      </c>
      <c r="AB116" s="77">
        <f>'Sorted Data - Stata'!AF116</f>
        <v>9.0663350844802343E-2</v>
      </c>
      <c r="AC116" s="77">
        <f>'Sorted Data - Stata'!AG116</f>
        <v>6.4628523410853858E-2</v>
      </c>
      <c r="AD116" s="77">
        <f>'Sorted Data - Stata'!AH116</f>
        <v>2.9935446511993313E-2</v>
      </c>
      <c r="AE116" s="77">
        <f>'Sorted Data - Stata'!AI116</f>
        <v>1.6327376023304283E-2</v>
      </c>
      <c r="AF116" s="77">
        <f>'Sorted Data - Stata'!AJ116</f>
        <v>8.8158584060460676E-3</v>
      </c>
      <c r="AM116" s="63"/>
      <c r="AN116" s="63"/>
      <c r="AO116" s="104"/>
      <c r="AP116" s="103"/>
      <c r="AQ116" s="103"/>
      <c r="AR116" s="63"/>
      <c r="AS116" s="63"/>
      <c r="AT116" s="63"/>
      <c r="AU116" s="63"/>
      <c r="AV116" s="63"/>
      <c r="AW116" s="63"/>
      <c r="AX116" s="63"/>
      <c r="AY116" s="63"/>
      <c r="AZ116" s="63"/>
      <c r="BA116" s="104"/>
      <c r="BB116" s="63"/>
      <c r="BC116" s="63"/>
    </row>
    <row r="117" spans="2:55" x14ac:dyDescent="0.25">
      <c r="B117" s="3">
        <v>39233</v>
      </c>
      <c r="C117" s="99">
        <f>LN(1+'Sorted Data - Stata'!C117)</f>
        <v>1.3190742198547075E-2</v>
      </c>
      <c r="D117" s="99">
        <f>LN(1+'Sorted Data - Stata'!E117)</f>
        <v>1.3602699915982652E-2</v>
      </c>
      <c r="E117" s="99">
        <f>LN(1+'Sorted Data - Stata'!F117)</f>
        <v>-9.2381035201966272E-4</v>
      </c>
      <c r="F117" s="99">
        <f>LN(1+'Sorted Data - Stata'!G117)</f>
        <v>3.783450469041529E-3</v>
      </c>
      <c r="G117" s="99">
        <f>LN(1+'Sorted Data - Stata'!H117)</f>
        <v>-4.6707419172669195E-3</v>
      </c>
      <c r="H117" s="99">
        <f>LN(1+'Sorted Data - Stata'!I117)</f>
        <v>-1.1977629658561151E-3</v>
      </c>
      <c r="I117" s="99">
        <f>LN(1+'Sorted Data - Stata'!J117)</f>
        <v>5.1074156159408655E-2</v>
      </c>
      <c r="J117" s="99">
        <f>LN(1+'Sorted Data - Stata'!K117)</f>
        <v>1.095657567350803E-2</v>
      </c>
      <c r="K117" s="99">
        <f>LN(1+'Sorted Data - Stata'!M117)</f>
        <v>1.4394227808028048E-2</v>
      </c>
      <c r="L117" s="99">
        <f>LN(1+'Sorted Data - Stata'!N117)</f>
        <v>-1.2844519136637716E-3</v>
      </c>
      <c r="M117" s="99">
        <f>LN(1+'Sorted Data - Stata'!O117)</f>
        <v>4.7777936051206123E-3</v>
      </c>
      <c r="N117" s="99">
        <f>LN(1+'Sorted Data - Stata'!P117)</f>
        <v>-7.682158461024555E-3</v>
      </c>
      <c r="O117" s="99">
        <f>LN(1+'Sorted Data - Stata'!Q117)</f>
        <v>-2.9002136731028035E-3</v>
      </c>
      <c r="P117" s="99">
        <f>LN(1+'Sorted Data - Stata'!R117)</f>
        <v>5.1034921027434045E-2</v>
      </c>
      <c r="Q117" s="99">
        <f>LN(1+'Sorted Data - Stata'!S117)</f>
        <v>1.2457687360613793E-2</v>
      </c>
      <c r="R117" s="99">
        <f>'Sorted Data - Stata'!U117</f>
        <v>3.6988176007033413E-3</v>
      </c>
      <c r="S117" s="99">
        <f>'Sorted Data - Stata'!V117</f>
        <v>4.3287712331259165E-3</v>
      </c>
      <c r="T117" s="99">
        <f>'Sorted Data - Stata'!W117</f>
        <v>3.2963508336427694E-3</v>
      </c>
      <c r="U117" s="99">
        <f>'Sorted Data - Stata'!X117</f>
        <v>4.6038111425252826E-3</v>
      </c>
      <c r="V117" s="99">
        <f>'Sorted Data - Stata'!Y117</f>
        <v>5.3177525602543518E-4</v>
      </c>
      <c r="W117" s="99">
        <f>'Sorted Data - Stata'!Z117</f>
        <v>1.9409535364165453E-3</v>
      </c>
      <c r="X117" s="99">
        <f>'Sorted Data - Stata'!AA117</f>
        <v>3.492541320837983E-3</v>
      </c>
      <c r="Y117" s="99">
        <f>'Sorted Data - Stata'!AB117</f>
        <v>5.0372407682657272E-3</v>
      </c>
      <c r="Z117" s="77">
        <f>'Sorted Data - Stata'!AD117</f>
        <v>0.2315782699773522</v>
      </c>
      <c r="AA117" s="77">
        <f>'Sorted Data - Stata'!AE117</f>
        <v>0.46206448042033588</v>
      </c>
      <c r="AB117" s="77">
        <f>'Sorted Data - Stata'!AF117</f>
        <v>9.0663350844802343E-2</v>
      </c>
      <c r="AC117" s="77">
        <f>'Sorted Data - Stata'!AG117</f>
        <v>6.4628523410853858E-2</v>
      </c>
      <c r="AD117" s="77">
        <f>'Sorted Data - Stata'!AH117</f>
        <v>2.9935446511993313E-2</v>
      </c>
      <c r="AE117" s="77">
        <f>'Sorted Data - Stata'!AI117</f>
        <v>1.6327376023304283E-2</v>
      </c>
      <c r="AF117" s="77">
        <f>'Sorted Data - Stata'!AJ117</f>
        <v>8.8158584060460676E-3</v>
      </c>
      <c r="AM117" s="63"/>
      <c r="AN117" s="63"/>
      <c r="AO117" s="104"/>
      <c r="AP117" s="103"/>
      <c r="AQ117" s="103"/>
      <c r="AR117" s="63"/>
      <c r="AS117" s="63"/>
      <c r="AT117" s="63"/>
      <c r="AU117" s="63"/>
      <c r="AV117" s="63"/>
      <c r="AW117" s="63"/>
      <c r="AX117" s="63"/>
      <c r="AY117" s="63"/>
      <c r="AZ117" s="63"/>
      <c r="BA117" s="104"/>
      <c r="BB117" s="63"/>
      <c r="BC117" s="63"/>
    </row>
    <row r="118" spans="2:55" x14ac:dyDescent="0.25">
      <c r="B118" s="3">
        <v>39263</v>
      </c>
      <c r="C118" s="99">
        <f>LN(1+'Sorted Data - Stata'!C118)</f>
        <v>-2.7031967150612287E-2</v>
      </c>
      <c r="D118" s="99">
        <f>LN(1+'Sorted Data - Stata'!E118)</f>
        <v>-2.3125616578138001E-2</v>
      </c>
      <c r="E118" s="99">
        <f>LN(1+'Sorted Data - Stata'!F118)</f>
        <v>-1.6362747740767444E-2</v>
      </c>
      <c r="F118" s="99">
        <f>LN(1+'Sorted Data - Stata'!G118)</f>
        <v>-8.6279925729505682E-3</v>
      </c>
      <c r="G118" s="99">
        <f>LN(1+'Sorted Data - Stata'!H118)</f>
        <v>-3.4928454887186246E-2</v>
      </c>
      <c r="H118" s="99">
        <f>LN(1+'Sorted Data - Stata'!I118)</f>
        <v>-2.0024878728472945E-2</v>
      </c>
      <c r="I118" s="99">
        <f>LN(1+'Sorted Data - Stata'!J118)</f>
        <v>-1.9810423906709704E-2</v>
      </c>
      <c r="J118" s="99">
        <f>LN(1+'Sorted Data - Stata'!K118)</f>
        <v>2.4458764796940098E-3</v>
      </c>
      <c r="K118" s="99">
        <f>LN(1+'Sorted Data - Stata'!M118)</f>
        <v>-2.2483909757120921E-2</v>
      </c>
      <c r="L118" s="99">
        <f>LN(1+'Sorted Data - Stata'!N118)</f>
        <v>-1.6770593173338542E-2</v>
      </c>
      <c r="M118" s="99">
        <f>LN(1+'Sorted Data - Stata'!O118)</f>
        <v>-7.7197528099899109E-3</v>
      </c>
      <c r="N118" s="99">
        <f>LN(1+'Sorted Data - Stata'!P118)</f>
        <v>-3.8211712613533941E-2</v>
      </c>
      <c r="O118" s="99">
        <f>LN(1+'Sorted Data - Stata'!Q118)</f>
        <v>-2.1816428285439921E-2</v>
      </c>
      <c r="P118" s="99">
        <f>LN(1+'Sorted Data - Stata'!R118)</f>
        <v>-2.0020117051477909E-2</v>
      </c>
      <c r="Q118" s="99">
        <f>LN(1+'Sorted Data - Stata'!S118)</f>
        <v>3.7734566232855973E-3</v>
      </c>
      <c r="R118" s="99">
        <f>'Sorted Data - Stata'!U118</f>
        <v>3.8746849921291737E-3</v>
      </c>
      <c r="S118" s="99">
        <f>'Sorted Data - Stata'!V118</f>
        <v>4.3287712331259165E-3</v>
      </c>
      <c r="T118" s="99">
        <f>'Sorted Data - Stata'!W118</f>
        <v>3.3656441457523556E-3</v>
      </c>
      <c r="U118" s="99">
        <f>'Sorted Data - Stata'!X118</f>
        <v>4.8053176424980304E-3</v>
      </c>
      <c r="V118" s="99">
        <f>'Sorted Data - Stata'!Y118</f>
        <v>5.3540390083384182E-4</v>
      </c>
      <c r="W118" s="99">
        <f>'Sorted Data - Stata'!Z118</f>
        <v>2.153476648397934E-3</v>
      </c>
      <c r="X118" s="99">
        <f>'Sorted Data - Stata'!AA118</f>
        <v>3.6561346558994234E-3</v>
      </c>
      <c r="Y118" s="99">
        <f>'Sorted Data - Stata'!AB118</f>
        <v>5.0372407682657272E-3</v>
      </c>
      <c r="Z118" s="77">
        <f>'Sorted Data - Stata'!AD118</f>
        <v>0.2315782699773522</v>
      </c>
      <c r="AA118" s="77">
        <f>'Sorted Data - Stata'!AE118</f>
        <v>0.46206448042033588</v>
      </c>
      <c r="AB118" s="77">
        <f>'Sorted Data - Stata'!AF118</f>
        <v>9.0663350844802343E-2</v>
      </c>
      <c r="AC118" s="77">
        <f>'Sorted Data - Stata'!AG118</f>
        <v>6.4628523410853858E-2</v>
      </c>
      <c r="AD118" s="77">
        <f>'Sorted Data - Stata'!AH118</f>
        <v>2.9935446511993313E-2</v>
      </c>
      <c r="AE118" s="77">
        <f>'Sorted Data - Stata'!AI118</f>
        <v>1.6327376023304283E-2</v>
      </c>
      <c r="AF118" s="77">
        <f>'Sorted Data - Stata'!AJ118</f>
        <v>8.8158584060460676E-3</v>
      </c>
      <c r="AM118" s="63"/>
      <c r="AN118" s="63"/>
      <c r="AO118" s="104"/>
      <c r="AP118" s="103"/>
      <c r="AQ118" s="103"/>
      <c r="AR118" s="63"/>
      <c r="AS118" s="63"/>
      <c r="AT118" s="63"/>
      <c r="AU118" s="63"/>
      <c r="AV118" s="63"/>
      <c r="AW118" s="63"/>
      <c r="AX118" s="63"/>
      <c r="AY118" s="63"/>
      <c r="AZ118" s="63"/>
      <c r="BA118" s="104"/>
      <c r="BB118" s="63"/>
      <c r="BC118" s="63"/>
    </row>
    <row r="119" spans="2:55" x14ac:dyDescent="0.25">
      <c r="B119" s="3">
        <v>39294</v>
      </c>
      <c r="C119" s="99">
        <f>LN(1+'Sorted Data - Stata'!C119)</f>
        <v>-1.3405772175976778E-2</v>
      </c>
      <c r="D119" s="99">
        <f>LN(1+'Sorted Data - Stata'!E119)</f>
        <v>-1.1294542804744725E-2</v>
      </c>
      <c r="E119" s="99">
        <f>LN(1+'Sorted Data - Stata'!F119)</f>
        <v>-1.0151585333617132E-3</v>
      </c>
      <c r="F119" s="99">
        <f>LN(1+'Sorted Data - Stata'!G119)</f>
        <v>-1.520347317825986E-4</v>
      </c>
      <c r="G119" s="99">
        <f>LN(1+'Sorted Data - Stata'!H119)</f>
        <v>2.6457606196866802E-2</v>
      </c>
      <c r="H119" s="99">
        <f>LN(1+'Sorted Data - Stata'!I119)</f>
        <v>5.5180820579090123E-3</v>
      </c>
      <c r="I119" s="99">
        <f>LN(1+'Sorted Data - Stata'!J119)</f>
        <v>-1.2384791170101788E-2</v>
      </c>
      <c r="J119" s="99">
        <f>LN(1+'Sorted Data - Stata'!K119)</f>
        <v>-8.5576565774248114E-3</v>
      </c>
      <c r="K119" s="99">
        <f>LN(1+'Sorted Data - Stata'!M119)</f>
        <v>-1.0837382702291978E-2</v>
      </c>
      <c r="L119" s="99">
        <f>LN(1+'Sorted Data - Stata'!N119)</f>
        <v>-1.523136160310184E-3</v>
      </c>
      <c r="M119" s="99">
        <f>LN(1+'Sorted Data - Stata'!O119)</f>
        <v>7.7385936991275625E-4</v>
      </c>
      <c r="N119" s="99">
        <f>LN(1+'Sorted Data - Stata'!P119)</f>
        <v>2.3201962360938067E-2</v>
      </c>
      <c r="O119" s="99">
        <f>LN(1+'Sorted Data - Stata'!Q119)</f>
        <v>3.8085631954193552E-3</v>
      </c>
      <c r="P119" s="99">
        <f>LN(1+'Sorted Data - Stata'!R119)</f>
        <v>-1.2605283283583412E-2</v>
      </c>
      <c r="Q119" s="99">
        <f>LN(1+'Sorted Data - Stata'!S119)</f>
        <v>-7.3916661883817831E-3</v>
      </c>
      <c r="R119" s="99">
        <f>'Sorted Data - Stata'!U119</f>
        <v>3.9305717973199261E-3</v>
      </c>
      <c r="S119" s="99">
        <f>'Sorted Data - Stata'!V119</f>
        <v>4.3287712331259165E-3</v>
      </c>
      <c r="T119" s="99">
        <f>'Sorted Data - Stata'!W119</f>
        <v>3.3590183661584838E-3</v>
      </c>
      <c r="U119" s="99">
        <f>'Sorted Data - Stata'!X119</f>
        <v>4.7993884856456503E-3</v>
      </c>
      <c r="V119" s="99">
        <f>'Sorted Data - Stata'!Y119</f>
        <v>5.2763279047551848E-4</v>
      </c>
      <c r="W119" s="99">
        <f>'Sorted Data - Stata'!Z119</f>
        <v>2.1100639084536965E-3</v>
      </c>
      <c r="X119" s="99">
        <f>'Sorted Data - Stata'!AA119</f>
        <v>3.6988176007033413E-3</v>
      </c>
      <c r="Y119" s="99">
        <f>'Sorted Data - Stata'!AB119</f>
        <v>5.1830014303420047E-3</v>
      </c>
      <c r="Z119" s="77">
        <f>'Sorted Data - Stata'!AD119</f>
        <v>0.2315782699773522</v>
      </c>
      <c r="AA119" s="77">
        <f>'Sorted Data - Stata'!AE119</f>
        <v>0.46206448042033588</v>
      </c>
      <c r="AB119" s="77">
        <f>'Sorted Data - Stata'!AF119</f>
        <v>9.0663350844802343E-2</v>
      </c>
      <c r="AC119" s="77">
        <f>'Sorted Data - Stata'!AG119</f>
        <v>6.4628523410853858E-2</v>
      </c>
      <c r="AD119" s="77">
        <f>'Sorted Data - Stata'!AH119</f>
        <v>2.9935446511993313E-2</v>
      </c>
      <c r="AE119" s="77">
        <f>'Sorted Data - Stata'!AI119</f>
        <v>1.6327376023304283E-2</v>
      </c>
      <c r="AF119" s="77">
        <f>'Sorted Data - Stata'!AJ119</f>
        <v>8.8158584060460676E-3</v>
      </c>
      <c r="AM119" s="63"/>
      <c r="AN119" s="63"/>
      <c r="AO119" s="104"/>
      <c r="AP119" s="103"/>
      <c r="AQ119" s="103"/>
      <c r="AR119" s="63"/>
      <c r="AS119" s="63"/>
      <c r="AT119" s="63"/>
      <c r="AU119" s="63"/>
      <c r="AV119" s="63"/>
      <c r="AW119" s="63"/>
      <c r="AX119" s="63"/>
      <c r="AY119" s="63"/>
      <c r="AZ119" s="63"/>
      <c r="BA119" s="104"/>
      <c r="BB119" s="63"/>
      <c r="BC119" s="63"/>
    </row>
    <row r="120" spans="2:55" x14ac:dyDescent="0.25">
      <c r="B120" s="3">
        <v>39325</v>
      </c>
      <c r="C120" s="99">
        <f>LN(1+'Sorted Data - Stata'!C120)</f>
        <v>-5.0320074046184358E-3</v>
      </c>
      <c r="D120" s="99">
        <f>LN(1+'Sorted Data - Stata'!E120)</f>
        <v>-6.8655386995266916E-4</v>
      </c>
      <c r="E120" s="99">
        <f>LN(1+'Sorted Data - Stata'!F120)</f>
        <v>-4.6880879191396971E-3</v>
      </c>
      <c r="F120" s="99">
        <f>LN(1+'Sorted Data - Stata'!G120)</f>
        <v>-7.7505306236203579E-3</v>
      </c>
      <c r="G120" s="99">
        <f>LN(1+'Sorted Data - Stata'!H120)</f>
        <v>2.3551795016556781E-2</v>
      </c>
      <c r="H120" s="99">
        <f>LN(1+'Sorted Data - Stata'!I120)</f>
        <v>-6.679305620225744E-3</v>
      </c>
      <c r="I120" s="99">
        <f>LN(1+'Sorted Data - Stata'!J120)</f>
        <v>9.5612598824951437E-3</v>
      </c>
      <c r="J120" s="99">
        <f>LN(1+'Sorted Data - Stata'!K120)</f>
        <v>-4.0291534136441216E-2</v>
      </c>
      <c r="K120" s="99">
        <f>LN(1+'Sorted Data - Stata'!M120)</f>
        <v>-2.8987710513149841E-4</v>
      </c>
      <c r="L120" s="99">
        <f>LN(1+'Sorted Data - Stata'!N120)</f>
        <v>-5.2605685468655843E-3</v>
      </c>
      <c r="M120" s="99">
        <f>LN(1+'Sorted Data - Stata'!O120)</f>
        <v>-6.8795155865673252E-3</v>
      </c>
      <c r="N120" s="99">
        <f>LN(1+'Sorted Data - Stata'!P120)</f>
        <v>2.0224287681453932E-2</v>
      </c>
      <c r="O120" s="99">
        <f>LN(1+'Sorted Data - Stata'!Q120)</f>
        <v>-8.509829335252652E-3</v>
      </c>
      <c r="P120" s="99">
        <f>LN(1+'Sorted Data - Stata'!R120)</f>
        <v>9.3325307624812903E-3</v>
      </c>
      <c r="Q120" s="99">
        <f>LN(1+'Sorted Data - Stata'!S120)</f>
        <v>-3.8995175817704446E-2</v>
      </c>
      <c r="R120" s="99">
        <f>'Sorted Data - Stata'!U120</f>
        <v>3.9944005553169681E-3</v>
      </c>
      <c r="S120" s="99">
        <f>'Sorted Data - Stata'!V120</f>
        <v>4.6460850512481944E-3</v>
      </c>
      <c r="T120" s="99">
        <f>'Sorted Data - Stata'!W120</f>
        <v>3.6422922266492463E-3</v>
      </c>
      <c r="U120" s="99">
        <f>'Sorted Data - Stata'!X120</f>
        <v>5.3560363349192119E-3</v>
      </c>
      <c r="V120" s="99">
        <f>'Sorted Data - Stata'!Y120</f>
        <v>6.8698168903535972E-4</v>
      </c>
      <c r="W120" s="99">
        <f>'Sorted Data - Stata'!Z120</f>
        <v>2.2531182552281148E-3</v>
      </c>
      <c r="X120" s="99">
        <f>'Sorted Data - Stata'!AA120</f>
        <v>4.1935782233755159E-3</v>
      </c>
      <c r="Y120" s="99">
        <f>'Sorted Data - Stata'!AB120</f>
        <v>5.4110242629969996E-3</v>
      </c>
      <c r="Z120" s="77">
        <f>'Sorted Data - Stata'!AD120</f>
        <v>0.2315782699773522</v>
      </c>
      <c r="AA120" s="77">
        <f>'Sorted Data - Stata'!AE120</f>
        <v>0.46206448042033588</v>
      </c>
      <c r="AB120" s="77">
        <f>'Sorted Data - Stata'!AF120</f>
        <v>9.0663350844802343E-2</v>
      </c>
      <c r="AC120" s="77">
        <f>'Sorted Data - Stata'!AG120</f>
        <v>6.4628523410853858E-2</v>
      </c>
      <c r="AD120" s="77">
        <f>'Sorted Data - Stata'!AH120</f>
        <v>2.9935446511993313E-2</v>
      </c>
      <c r="AE120" s="77">
        <f>'Sorted Data - Stata'!AI120</f>
        <v>1.6327376023304283E-2</v>
      </c>
      <c r="AF120" s="77">
        <f>'Sorted Data - Stata'!AJ120</f>
        <v>8.8158584060460676E-3</v>
      </c>
      <c r="AM120" s="63"/>
      <c r="AN120" s="63"/>
      <c r="AO120" s="104"/>
      <c r="AP120" s="103"/>
      <c r="AQ120" s="103"/>
      <c r="AR120" s="63"/>
      <c r="AS120" s="63"/>
      <c r="AT120" s="63"/>
      <c r="AU120" s="63"/>
      <c r="AV120" s="63"/>
      <c r="AW120" s="63"/>
      <c r="AX120" s="63"/>
      <c r="AY120" s="63"/>
      <c r="AZ120" s="63"/>
      <c r="BA120" s="104"/>
      <c r="BB120" s="63"/>
      <c r="BC120" s="63"/>
    </row>
    <row r="121" spans="2:55" x14ac:dyDescent="0.25">
      <c r="B121" s="3">
        <v>39355</v>
      </c>
      <c r="C121" s="99">
        <f>LN(1+'Sorted Data - Stata'!C121)</f>
        <v>-3.6484445065918247E-2</v>
      </c>
      <c r="D121" s="99">
        <f>LN(1+'Sorted Data - Stata'!E121)</f>
        <v>-7.8051570645722712E-2</v>
      </c>
      <c r="E121" s="99">
        <f>LN(1+'Sorted Data - Stata'!F121)</f>
        <v>-3.2327159376359202E-2</v>
      </c>
      <c r="F121" s="99">
        <f>LN(1+'Sorted Data - Stata'!G121)</f>
        <v>-6.3386559996490385E-2</v>
      </c>
      <c r="G121" s="99">
        <f>LN(1+'Sorted Data - Stata'!H121)</f>
        <v>-6.9698773753775214E-2</v>
      </c>
      <c r="H121" s="99">
        <f>LN(1+'Sorted Data - Stata'!I121)</f>
        <v>-4.0414030221844408E-2</v>
      </c>
      <c r="I121" s="99">
        <f>LN(1+'Sorted Data - Stata'!J121)</f>
        <v>-1.609711086709964E-2</v>
      </c>
      <c r="J121" s="99">
        <f>LN(1+'Sorted Data - Stata'!K121)</f>
        <v>3.1830554445205043E-3</v>
      </c>
      <c r="K121" s="99">
        <f>LN(1+'Sorted Data - Stata'!M121)</f>
        <v>-7.7350487685034247E-2</v>
      </c>
      <c r="L121" s="99">
        <f>LN(1+'Sorted Data - Stata'!N121)</f>
        <v>-3.2689582206885198E-2</v>
      </c>
      <c r="M121" s="99">
        <f>LN(1+'Sorted Data - Stata'!O121)</f>
        <v>-6.1944589612517031E-2</v>
      </c>
      <c r="N121" s="99">
        <f>LN(1+'Sorted Data - Stata'!P121)</f>
        <v>-7.3248798597589815E-2</v>
      </c>
      <c r="O121" s="99">
        <f>LN(1+'Sorted Data - Stata'!Q121)</f>
        <v>-4.2224688438567935E-2</v>
      </c>
      <c r="P121" s="99">
        <f>LN(1+'Sorted Data - Stata'!R121)</f>
        <v>-1.5895566657839703E-2</v>
      </c>
      <c r="Q121" s="99">
        <f>LN(1+'Sorted Data - Stata'!S121)</f>
        <v>4.5865918097091644E-3</v>
      </c>
      <c r="R121" s="99">
        <f>'Sorted Data - Stata'!U121</f>
        <v>4.5113613804723673E-3</v>
      </c>
      <c r="S121" s="99">
        <f>'Sorted Data - Stata'!V121</f>
        <v>4.1726849771979158E-3</v>
      </c>
      <c r="T121" s="99">
        <f>'Sorted Data - Stata'!W121</f>
        <v>3.6002476843868259E-3</v>
      </c>
      <c r="U121" s="99">
        <f>'Sorted Data - Stata'!X121</f>
        <v>5.0125960619247234E-3</v>
      </c>
      <c r="V121" s="99">
        <f>'Sorted Data - Stata'!Y121</f>
        <v>6.6837089314897291E-4</v>
      </c>
      <c r="W121" s="99">
        <f>'Sorted Data - Stata'!Z121</f>
        <v>2.0856336208621151E-3</v>
      </c>
      <c r="X121" s="99">
        <f>'Sorted Data - Stata'!AA121</f>
        <v>4.0103507726252374E-3</v>
      </c>
      <c r="Y121" s="99">
        <f>'Sorted Data - Stata'!AB121</f>
        <v>5.4267290252520972E-3</v>
      </c>
      <c r="Z121" s="77">
        <f>'Sorted Data - Stata'!AD121</f>
        <v>0.2315782699773522</v>
      </c>
      <c r="AA121" s="77">
        <f>'Sorted Data - Stata'!AE121</f>
        <v>0.46206448042033588</v>
      </c>
      <c r="AB121" s="77">
        <f>'Sorted Data - Stata'!AF121</f>
        <v>9.0663350844802343E-2</v>
      </c>
      <c r="AC121" s="77">
        <f>'Sorted Data - Stata'!AG121</f>
        <v>6.4628523410853858E-2</v>
      </c>
      <c r="AD121" s="77">
        <f>'Sorted Data - Stata'!AH121</f>
        <v>2.9935446511993313E-2</v>
      </c>
      <c r="AE121" s="77">
        <f>'Sorted Data - Stata'!AI121</f>
        <v>1.6327376023304283E-2</v>
      </c>
      <c r="AF121" s="77">
        <f>'Sorted Data - Stata'!AJ121</f>
        <v>8.8158584060460676E-3</v>
      </c>
      <c r="AM121" s="63"/>
      <c r="AN121" s="63"/>
      <c r="AO121" s="104"/>
      <c r="AP121" s="103"/>
      <c r="AQ121" s="103"/>
      <c r="AR121" s="63"/>
      <c r="AS121" s="63"/>
      <c r="AT121" s="63"/>
      <c r="AU121" s="63"/>
      <c r="AV121" s="63"/>
      <c r="AW121" s="63"/>
      <c r="AX121" s="63"/>
      <c r="AY121" s="63"/>
      <c r="AZ121" s="63"/>
      <c r="BA121" s="104"/>
      <c r="BB121" s="63"/>
      <c r="BC121" s="63"/>
    </row>
    <row r="122" spans="2:55" x14ac:dyDescent="0.25">
      <c r="B122" s="3">
        <v>39386</v>
      </c>
      <c r="C122" s="99">
        <f>LN(1+'Sorted Data - Stata'!C122)</f>
        <v>1.9283670139241788E-2</v>
      </c>
      <c r="D122" s="99">
        <f>LN(1+'Sorted Data - Stata'!E122)</f>
        <v>-3.6823549141830302E-3</v>
      </c>
      <c r="E122" s="99">
        <f>LN(1+'Sorted Data - Stata'!F122)</f>
        <v>1.168136330384606E-2</v>
      </c>
      <c r="F122" s="99">
        <f>LN(1+'Sorted Data - Stata'!G122)</f>
        <v>1.224155549308634E-2</v>
      </c>
      <c r="G122" s="99">
        <f>LN(1+'Sorted Data - Stata'!H122)</f>
        <v>-9.1205565009734209E-3</v>
      </c>
      <c r="H122" s="99">
        <f>LN(1+'Sorted Data - Stata'!I122)</f>
        <v>1.1659290967776896E-3</v>
      </c>
      <c r="I122" s="99">
        <f>LN(1+'Sorted Data - Stata'!J122)</f>
        <v>4.7042316381502879E-2</v>
      </c>
      <c r="J122" s="99">
        <f>LN(1+'Sorted Data - Stata'!K122)</f>
        <v>4.7071355974482337E-2</v>
      </c>
      <c r="K122" s="99">
        <f>LN(1+'Sorted Data - Stata'!M122)</f>
        <v>-4.0209255423022429E-3</v>
      </c>
      <c r="L122" s="99">
        <f>LN(1+'Sorted Data - Stata'!N122)</f>
        <v>1.0783658429711811E-2</v>
      </c>
      <c r="M122" s="99">
        <f>LN(1+'Sorted Data - Stata'!O122)</f>
        <v>1.2734100826720839E-2</v>
      </c>
      <c r="N122" s="99">
        <f>LN(1+'Sorted Data - Stata'!P122)</f>
        <v>-1.3003696820567614E-2</v>
      </c>
      <c r="O122" s="99">
        <f>LN(1+'Sorted Data - Stata'!Q122)</f>
        <v>-1.2548570574210168E-3</v>
      </c>
      <c r="P122" s="99">
        <f>LN(1+'Sorted Data - Stata'!R122)</f>
        <v>4.6566124581846446E-2</v>
      </c>
      <c r="Q122" s="99">
        <f>LN(1+'Sorted Data - Stata'!S122)</f>
        <v>4.7939543941776887E-2</v>
      </c>
      <c r="R122" s="99">
        <f>'Sorted Data - Stata'!U122</f>
        <v>4.4002630409687438E-3</v>
      </c>
      <c r="S122" s="99">
        <f>'Sorted Data - Stata'!V122</f>
        <v>3.8397383516057815E-3</v>
      </c>
      <c r="T122" s="99">
        <f>'Sorted Data - Stata'!W122</f>
        <v>3.3987658263479048E-3</v>
      </c>
      <c r="U122" s="99">
        <f>'Sorted Data - Stata'!X122</f>
        <v>4.8902599610438635E-3</v>
      </c>
      <c r="V122" s="99">
        <f>'Sorted Data - Stata'!Y122</f>
        <v>5.1779782161887056E-4</v>
      </c>
      <c r="W122" s="99">
        <f>'Sorted Data - Stata'!Z122</f>
        <v>1.8831476988736551E-3</v>
      </c>
      <c r="X122" s="99">
        <f>'Sorted Data - Stata'!AA122</f>
        <v>3.8627047943036175E-3</v>
      </c>
      <c r="Y122" s="99">
        <f>'Sorted Data - Stata'!AB122</f>
        <v>5.3913895147399415E-3</v>
      </c>
      <c r="Z122" s="77">
        <f>'Sorted Data - Stata'!AD122</f>
        <v>0.2315782699773522</v>
      </c>
      <c r="AA122" s="77">
        <f>'Sorted Data - Stata'!AE122</f>
        <v>0.46206448042033588</v>
      </c>
      <c r="AB122" s="77">
        <f>'Sorted Data - Stata'!AF122</f>
        <v>9.0663350844802343E-2</v>
      </c>
      <c r="AC122" s="77">
        <f>'Sorted Data - Stata'!AG122</f>
        <v>6.4628523410853858E-2</v>
      </c>
      <c r="AD122" s="77">
        <f>'Sorted Data - Stata'!AH122</f>
        <v>2.9935446511993313E-2</v>
      </c>
      <c r="AE122" s="77">
        <f>'Sorted Data - Stata'!AI122</f>
        <v>1.6327376023304283E-2</v>
      </c>
      <c r="AF122" s="77">
        <f>'Sorted Data - Stata'!AJ122</f>
        <v>8.8158584060460676E-3</v>
      </c>
      <c r="AM122" s="63"/>
      <c r="AN122" s="63"/>
      <c r="AO122" s="104"/>
      <c r="AP122" s="103"/>
      <c r="AQ122" s="103"/>
      <c r="AR122" s="63"/>
      <c r="AS122" s="63"/>
      <c r="AT122" s="63"/>
      <c r="AU122" s="63"/>
      <c r="AV122" s="63"/>
      <c r="AW122" s="63"/>
      <c r="AX122" s="63"/>
      <c r="AY122" s="63"/>
      <c r="AZ122" s="63"/>
      <c r="BA122" s="104"/>
      <c r="BB122" s="63"/>
      <c r="BC122" s="63"/>
    </row>
    <row r="123" spans="2:55" x14ac:dyDescent="0.25">
      <c r="B123" s="3">
        <v>39416</v>
      </c>
      <c r="C123" s="99">
        <f>LN(1+'Sorted Data - Stata'!C123)</f>
        <v>9.7866084915140573E-3</v>
      </c>
      <c r="D123" s="99">
        <f>LN(1+'Sorted Data - Stata'!E123)</f>
        <v>3.2248145033474798E-2</v>
      </c>
      <c r="E123" s="99">
        <f>LN(1+'Sorted Data - Stata'!F123)</f>
        <v>4.2280386532995727E-2</v>
      </c>
      <c r="F123" s="99">
        <f>LN(1+'Sorted Data - Stata'!G123)</f>
        <v>2.1116869951670184E-2</v>
      </c>
      <c r="G123" s="99">
        <f>LN(1+'Sorted Data - Stata'!H123)</f>
        <v>6.9292500393777184E-2</v>
      </c>
      <c r="H123" s="99">
        <f>LN(1+'Sorted Data - Stata'!I123)</f>
        <v>5.5240867710676968E-2</v>
      </c>
      <c r="I123" s="99">
        <f>LN(1+'Sorted Data - Stata'!J123)</f>
        <v>-2.4927676943066149E-2</v>
      </c>
      <c r="J123" s="99">
        <f>LN(1+'Sorted Data - Stata'!K123)</f>
        <v>-2.2483237154345075E-2</v>
      </c>
      <c r="K123" s="99">
        <f>LN(1+'Sorted Data - Stata'!M123)</f>
        <v>3.1707337664092068E-2</v>
      </c>
      <c r="L123" s="99">
        <f>LN(1+'Sorted Data - Stata'!N123)</f>
        <v>4.1323144213068798E-2</v>
      </c>
      <c r="M123" s="99">
        <f>LN(1+'Sorted Data - Stata'!O123)</f>
        <v>2.1594179500540243E-2</v>
      </c>
      <c r="N123" s="99">
        <f>LN(1+'Sorted Data - Stata'!P123)</f>
        <v>6.5665256044883644E-2</v>
      </c>
      <c r="O123" s="99">
        <f>LN(1+'Sorted Data - Stata'!Q123)</f>
        <v>5.2860675712900991E-2</v>
      </c>
      <c r="P123" s="99">
        <f>LN(1+'Sorted Data - Stata'!R123)</f>
        <v>-2.5476833791492983E-2</v>
      </c>
      <c r="Q123" s="99">
        <f>LN(1+'Sorted Data - Stata'!S123)</f>
        <v>-2.1475518218833017E-2</v>
      </c>
      <c r="R123" s="99">
        <f>'Sorted Data - Stata'!U123</f>
        <v>4.5985582110350531E-3</v>
      </c>
      <c r="S123" s="99">
        <f>'Sorted Data - Stata'!V123</f>
        <v>4.2621938133422521E-3</v>
      </c>
      <c r="T123" s="99">
        <f>'Sorted Data - Stata'!W123</f>
        <v>3.9315694650328137E-3</v>
      </c>
      <c r="U123" s="99">
        <f>'Sorted Data - Stata'!X123</f>
        <v>4.9396087456956561E-3</v>
      </c>
      <c r="V123" s="99">
        <f>'Sorted Data - Stata'!Y123</f>
        <v>8.264414356025096E-4</v>
      </c>
      <c r="W123" s="99">
        <f>'Sorted Data - Stata'!Z123</f>
        <v>2.1941598549910513E-3</v>
      </c>
      <c r="X123" s="99">
        <f>'Sorted Data - Stata'!AA123</f>
        <v>4.0767773695467024E-3</v>
      </c>
      <c r="Y123" s="99">
        <f>'Sorted Data - Stata'!AB123</f>
        <v>5.5757898442876375E-3</v>
      </c>
      <c r="Z123" s="77">
        <f>'Sorted Data - Stata'!AD123</f>
        <v>0.2315782699773522</v>
      </c>
      <c r="AA123" s="77">
        <f>'Sorted Data - Stata'!AE123</f>
        <v>0.46206448042033588</v>
      </c>
      <c r="AB123" s="77">
        <f>'Sorted Data - Stata'!AF123</f>
        <v>9.0663350844802343E-2</v>
      </c>
      <c r="AC123" s="77">
        <f>'Sorted Data - Stata'!AG123</f>
        <v>6.4628523410853858E-2</v>
      </c>
      <c r="AD123" s="77">
        <f>'Sorted Data - Stata'!AH123</f>
        <v>2.9935446511993313E-2</v>
      </c>
      <c r="AE123" s="77">
        <f>'Sorted Data - Stata'!AI123</f>
        <v>1.6327376023304283E-2</v>
      </c>
      <c r="AF123" s="77">
        <f>'Sorted Data - Stata'!AJ123</f>
        <v>8.8158584060460676E-3</v>
      </c>
      <c r="AM123" s="63"/>
      <c r="AN123" s="63"/>
      <c r="AO123" s="104"/>
      <c r="AP123" s="103"/>
      <c r="AQ123" s="103"/>
      <c r="AR123" s="63"/>
      <c r="AS123" s="63"/>
      <c r="AT123" s="63"/>
      <c r="AU123" s="63"/>
      <c r="AV123" s="63"/>
      <c r="AW123" s="63"/>
      <c r="AX123" s="63"/>
      <c r="AY123" s="63"/>
      <c r="AZ123" s="63"/>
      <c r="BA123" s="104"/>
      <c r="BB123" s="63"/>
      <c r="BC123" s="63"/>
    </row>
    <row r="124" spans="2:55" x14ac:dyDescent="0.25">
      <c r="B124" s="3">
        <v>39447</v>
      </c>
      <c r="C124" s="99">
        <f>LN(1+'Sorted Data - Stata'!C124)</f>
        <v>-3.6983452682707224E-2</v>
      </c>
      <c r="D124" s="99">
        <f>LN(1+'Sorted Data - Stata'!E124)</f>
        <v>-1.9271647958711908E-2</v>
      </c>
      <c r="E124" s="99">
        <f>LN(1+'Sorted Data - Stata'!F124)</f>
        <v>-2.2302513182713209E-2</v>
      </c>
      <c r="F124" s="99">
        <f>LN(1+'Sorted Data - Stata'!G124)</f>
        <v>-5.4680491222353834E-2</v>
      </c>
      <c r="G124" s="99">
        <f>LN(1+'Sorted Data - Stata'!H124)</f>
        <v>-2.377994296856124E-2</v>
      </c>
      <c r="H124" s="99">
        <f>LN(1+'Sorted Data - Stata'!I124)</f>
        <v>-2.0734576106859477E-2</v>
      </c>
      <c r="I124" s="99">
        <f>LN(1+'Sorted Data - Stata'!J124)</f>
        <v>-1.9024981808206748E-2</v>
      </c>
      <c r="J124" s="99">
        <f>LN(1+'Sorted Data - Stata'!K124)</f>
        <v>-2.9795164692883975E-2</v>
      </c>
      <c r="K124" s="99">
        <f>LN(1+'Sorted Data - Stata'!M124)</f>
        <v>-1.9613160482839544E-2</v>
      </c>
      <c r="L124" s="99">
        <f>LN(1+'Sorted Data - Stata'!N124)</f>
        <v>-2.298210449202084E-2</v>
      </c>
      <c r="M124" s="99">
        <f>LN(1+'Sorted Data - Stata'!O124)</f>
        <v>-5.4322107412439827E-2</v>
      </c>
      <c r="N124" s="99">
        <f>LN(1+'Sorted Data - Stata'!P124)</f>
        <v>-2.7647113565725055E-2</v>
      </c>
      <c r="O124" s="99">
        <f>LN(1+'Sorted Data - Stata'!Q124)</f>
        <v>-2.3186979399219723E-2</v>
      </c>
      <c r="P124" s="99">
        <f>LN(1+'Sorted Data - Stata'!R124)</f>
        <v>-1.9554765623692041E-2</v>
      </c>
      <c r="Q124" s="99">
        <f>LN(1+'Sorted Data - Stata'!S124)</f>
        <v>-2.879446154587181E-2</v>
      </c>
      <c r="R124" s="99">
        <f>'Sorted Data - Stata'!U124</f>
        <v>4.661921836872196E-3</v>
      </c>
      <c r="S124" s="99">
        <f>'Sorted Data - Stata'!V124</f>
        <v>3.7548121811461499E-3</v>
      </c>
      <c r="T124" s="99">
        <f>'Sorted Data - Stata'!W124</f>
        <v>3.4995583691539434E-3</v>
      </c>
      <c r="U124" s="99">
        <f>'Sorted Data - Stata'!X124</f>
        <v>4.8310062092764561E-3</v>
      </c>
      <c r="V124" s="99">
        <f>'Sorted Data - Stata'!Y124</f>
        <v>5.8354016375017359E-4</v>
      </c>
      <c r="W124" s="99">
        <f>'Sorted Data - Stata'!Z124</f>
        <v>2.0014292336227868E-3</v>
      </c>
      <c r="X124" s="99">
        <f>'Sorted Data - Stata'!AA124</f>
        <v>3.7108193323807104E-3</v>
      </c>
      <c r="Y124" s="99">
        <f>'Sorted Data - Stata'!AB124</f>
        <v>5.3403194199830306E-3</v>
      </c>
      <c r="Z124" s="77">
        <f>'Sorted Data - Stata'!AD124</f>
        <v>0.2315782699773522</v>
      </c>
      <c r="AA124" s="77">
        <f>'Sorted Data - Stata'!AE124</f>
        <v>0.46206448042033588</v>
      </c>
      <c r="AB124" s="77">
        <f>'Sorted Data - Stata'!AF124</f>
        <v>9.0663350844802343E-2</v>
      </c>
      <c r="AC124" s="77">
        <f>'Sorted Data - Stata'!AG124</f>
        <v>6.4628523410853858E-2</v>
      </c>
      <c r="AD124" s="77">
        <f>'Sorted Data - Stata'!AH124</f>
        <v>2.9935446511993313E-2</v>
      </c>
      <c r="AE124" s="77">
        <f>'Sorted Data - Stata'!AI124</f>
        <v>1.6327376023304283E-2</v>
      </c>
      <c r="AF124" s="77">
        <f>'Sorted Data - Stata'!AJ124</f>
        <v>8.8158584060460676E-3</v>
      </c>
      <c r="AM124" s="63"/>
      <c r="AN124" s="63"/>
      <c r="AO124" s="104"/>
      <c r="AP124" s="103"/>
      <c r="AQ124" s="103"/>
      <c r="AR124" s="63"/>
      <c r="AS124" s="63"/>
      <c r="AT124" s="63"/>
      <c r="AU124" s="63"/>
      <c r="AV124" s="63"/>
      <c r="AW124" s="63"/>
      <c r="AX124" s="63"/>
      <c r="AY124" s="63"/>
      <c r="AZ124" s="63"/>
      <c r="BA124" s="104"/>
      <c r="BB124" s="63"/>
      <c r="BC124" s="63"/>
    </row>
    <row r="125" spans="2:55" x14ac:dyDescent="0.25">
      <c r="B125" s="3">
        <v>39478</v>
      </c>
      <c r="C125" s="99">
        <f>LN(1+'Sorted Data - Stata'!C125)</f>
        <v>-2.9778613432121365E-2</v>
      </c>
      <c r="D125" s="99">
        <f>LN(1+'Sorted Data - Stata'!E125)</f>
        <v>-5.1075553334645907E-3</v>
      </c>
      <c r="E125" s="99">
        <f>LN(1+'Sorted Data - Stata'!F125)</f>
        <v>1.3349059316286013E-2</v>
      </c>
      <c r="F125" s="99">
        <f>LN(1+'Sorted Data - Stata'!G125)</f>
        <v>-3.9827189872223348E-3</v>
      </c>
      <c r="G125" s="99">
        <f>LN(1+'Sorted Data - Stata'!H125)</f>
        <v>4.3432640536641615E-2</v>
      </c>
      <c r="H125" s="99">
        <f>LN(1+'Sorted Data - Stata'!I125)</f>
        <v>4.1887948318460072E-2</v>
      </c>
      <c r="I125" s="99">
        <f>LN(1+'Sorted Data - Stata'!J125)</f>
        <v>-9.5758072648198696E-3</v>
      </c>
      <c r="J125" s="99">
        <f>LN(1+'Sorted Data - Stata'!K125)</f>
        <v>1.8090748876186283E-2</v>
      </c>
      <c r="K125" s="99">
        <f>LN(1+'Sorted Data - Stata'!M125)</f>
        <v>-6.0163120874624724E-3</v>
      </c>
      <c r="L125" s="99">
        <f>LN(1+'Sorted Data - Stata'!N125)</f>
        <v>1.2205455357137634E-2</v>
      </c>
      <c r="M125" s="99">
        <f>LN(1+'Sorted Data - Stata'!O125)</f>
        <v>-3.8137902902578807E-3</v>
      </c>
      <c r="N125" s="99">
        <f>LN(1+'Sorted Data - Stata'!P125)</f>
        <v>3.9522243895240339E-2</v>
      </c>
      <c r="O125" s="99">
        <f>LN(1+'Sorted Data - Stata'!Q125)</f>
        <v>3.9338445420740741E-2</v>
      </c>
      <c r="P125" s="99">
        <f>LN(1+'Sorted Data - Stata'!R125)</f>
        <v>-1.0532968867869547E-2</v>
      </c>
      <c r="Q125" s="99">
        <f>LN(1+'Sorted Data - Stata'!S125)</f>
        <v>1.8753225588383798E-2</v>
      </c>
      <c r="R125" s="99">
        <f>'Sorted Data - Stata'!U125</f>
        <v>4.5272215436409358E-3</v>
      </c>
      <c r="S125" s="99">
        <f>'Sorted Data - Stata'!V125</f>
        <v>2.5827846832058299E-3</v>
      </c>
      <c r="T125" s="99">
        <f>'Sorted Data - Stata'!W125</f>
        <v>3.4283604111866595E-3</v>
      </c>
      <c r="U125" s="99">
        <f>'Sorted Data - Stata'!X125</f>
        <v>4.5252391738770381E-3</v>
      </c>
      <c r="V125" s="99">
        <f>'Sorted Data - Stata'!Y125</f>
        <v>5.379886006342538E-4</v>
      </c>
      <c r="W125" s="99">
        <f>'Sorted Data - Stata'!Z125</f>
        <v>2.0258821107106417E-3</v>
      </c>
      <c r="X125" s="99">
        <f>'Sorted Data - Stata'!AA125</f>
        <v>3.3540948994528197E-3</v>
      </c>
      <c r="Y125" s="99">
        <f>'Sorted Data - Stata'!AB125</f>
        <v>5.6932979895953917E-3</v>
      </c>
      <c r="Z125" s="77">
        <f>'Sorted Data - Stata'!AD125</f>
        <v>0.26303231376959724</v>
      </c>
      <c r="AA125" s="77">
        <f>'Sorted Data - Stata'!AE125</f>
        <v>0.39777752639126901</v>
      </c>
      <c r="AB125" s="77">
        <f>'Sorted Data - Stata'!AF125</f>
        <v>0.13277210648052393</v>
      </c>
      <c r="AC125" s="77">
        <f>'Sorted Data - Stata'!AG125</f>
        <v>5.9922223717935125E-2</v>
      </c>
      <c r="AD125" s="77">
        <f>'Sorted Data - Stata'!AH125</f>
        <v>2.8548569122741615E-2</v>
      </c>
      <c r="AE125" s="77">
        <f>'Sorted Data - Stata'!AI125</f>
        <v>2.2117523252795535E-2</v>
      </c>
      <c r="AF125" s="77">
        <f>'Sorted Data - Stata'!AJ125</f>
        <v>1.0669144584660027E-2</v>
      </c>
      <c r="AM125" s="63"/>
      <c r="AN125" s="63"/>
      <c r="AO125" s="104"/>
      <c r="AP125" s="103"/>
      <c r="AQ125" s="103"/>
      <c r="AR125" s="63"/>
      <c r="AS125" s="63"/>
      <c r="AT125" s="63"/>
      <c r="AU125" s="63"/>
      <c r="AV125" s="63"/>
      <c r="AW125" s="63"/>
      <c r="AX125" s="63"/>
      <c r="AY125" s="63"/>
      <c r="AZ125" s="63"/>
      <c r="BA125" s="104"/>
      <c r="BB125" s="63"/>
      <c r="BC125" s="63"/>
    </row>
    <row r="126" spans="2:55" x14ac:dyDescent="0.25">
      <c r="B126" s="3">
        <v>39507</v>
      </c>
      <c r="C126" s="99">
        <f>LN(1+'Sorted Data - Stata'!C126)</f>
        <v>-3.5355173085820653E-2</v>
      </c>
      <c r="D126" s="99">
        <f>LN(1+'Sorted Data - Stata'!E126)</f>
        <v>-3.6962796471063541E-2</v>
      </c>
      <c r="E126" s="99">
        <f>LN(1+'Sorted Data - Stata'!F126)</f>
        <v>-1.5822995902329801E-2</v>
      </c>
      <c r="F126" s="99">
        <f>LN(1+'Sorted Data - Stata'!G126)</f>
        <v>-3.6026964637648658E-2</v>
      </c>
      <c r="G126" s="99">
        <f>LN(1+'Sorted Data - Stata'!H126)</f>
        <v>-1.1140137172074953E-2</v>
      </c>
      <c r="H126" s="99">
        <f>LN(1+'Sorted Data - Stata'!I126)</f>
        <v>9.5913685043002195E-4</v>
      </c>
      <c r="I126" s="99">
        <f>LN(1+'Sorted Data - Stata'!J126)</f>
        <v>-2.1796827963855691E-2</v>
      </c>
      <c r="J126" s="99">
        <f>LN(1+'Sorted Data - Stata'!K126)</f>
        <v>1.6519163197319365E-3</v>
      </c>
      <c r="K126" s="99">
        <f>LN(1+'Sorted Data - Stata'!M126)</f>
        <v>-3.8977279935462357E-2</v>
      </c>
      <c r="L126" s="99">
        <f>LN(1+'Sorted Data - Stata'!N126)</f>
        <v>-1.6936187666733042E-2</v>
      </c>
      <c r="M126" s="99">
        <f>LN(1+'Sorted Data - Stata'!O126)</f>
        <v>-3.6029010472478626E-2</v>
      </c>
      <c r="N126" s="99">
        <f>LN(1+'Sorted Data - Stata'!P126)</f>
        <v>-1.5180039566797209E-2</v>
      </c>
      <c r="O126" s="99">
        <f>LN(1+'Sorted Data - Stata'!Q126)</f>
        <v>-1.5378672018982215E-3</v>
      </c>
      <c r="P126" s="99">
        <f>LN(1+'Sorted Data - Stata'!R126)</f>
        <v>-2.2992512264459933E-2</v>
      </c>
      <c r="Q126" s="99">
        <f>LN(1+'Sorted Data - Stata'!S126)</f>
        <v>2.8088082952697577E-3</v>
      </c>
      <c r="R126" s="99">
        <f>'Sorted Data - Stata'!U126</f>
        <v>4.7489751075209252E-3</v>
      </c>
      <c r="S126" s="99">
        <f>'Sorted Data - Stata'!V126</f>
        <v>2.5559528507723694E-3</v>
      </c>
      <c r="T126" s="99">
        <f>'Sorted Data - Stata'!W126</f>
        <v>3.4353823979145215E-3</v>
      </c>
      <c r="U126" s="99">
        <f>'Sorted Data - Stata'!X126</f>
        <v>4.5420879453612617E-3</v>
      </c>
      <c r="V126" s="99">
        <f>'Sorted Data - Stata'!Y126</f>
        <v>7.0972304806882214E-4</v>
      </c>
      <c r="W126" s="99">
        <f>'Sorted Data - Stata'!Z126</f>
        <v>2.1494073283745418E-3</v>
      </c>
      <c r="X126" s="99">
        <f>'Sorted Data - Stata'!AA126</f>
        <v>3.1530742084739938E-3</v>
      </c>
      <c r="Y126" s="99">
        <f>'Sorted Data - Stata'!AB126</f>
        <v>6.0215196377304547E-3</v>
      </c>
      <c r="Z126" s="77">
        <f>'Sorted Data - Stata'!AD126</f>
        <v>0.26303231376959724</v>
      </c>
      <c r="AA126" s="77">
        <f>'Sorted Data - Stata'!AE126</f>
        <v>0.39777752639126901</v>
      </c>
      <c r="AB126" s="77">
        <f>'Sorted Data - Stata'!AF126</f>
        <v>0.13277210648052393</v>
      </c>
      <c r="AC126" s="77">
        <f>'Sorted Data - Stata'!AG126</f>
        <v>5.9922223717935125E-2</v>
      </c>
      <c r="AD126" s="77">
        <f>'Sorted Data - Stata'!AH126</f>
        <v>2.8548569122741615E-2</v>
      </c>
      <c r="AE126" s="77">
        <f>'Sorted Data - Stata'!AI126</f>
        <v>2.2117523252795535E-2</v>
      </c>
      <c r="AF126" s="77">
        <f>'Sorted Data - Stata'!AJ126</f>
        <v>1.0669144584660027E-2</v>
      </c>
      <c r="AM126" s="63"/>
      <c r="AN126" s="63"/>
      <c r="AO126" s="104"/>
      <c r="AP126" s="103"/>
      <c r="AQ126" s="103"/>
      <c r="AR126" s="63"/>
      <c r="AS126" s="63"/>
      <c r="AT126" s="63"/>
      <c r="AU126" s="63"/>
      <c r="AV126" s="63"/>
      <c r="AW126" s="63"/>
      <c r="AX126" s="63"/>
      <c r="AY126" s="63"/>
      <c r="AZ126" s="63"/>
      <c r="BA126" s="104"/>
      <c r="BB126" s="63"/>
      <c r="BC126" s="63"/>
    </row>
    <row r="127" spans="2:55" x14ac:dyDescent="0.25">
      <c r="B127" s="3">
        <v>39538</v>
      </c>
      <c r="C127" s="99">
        <f>LN(1+'Sorted Data - Stata'!C127)</f>
        <v>-3.0731968979166704E-2</v>
      </c>
      <c r="D127" s="99">
        <f>LN(1+'Sorted Data - Stata'!E127)</f>
        <v>-2.2934203999739451E-2</v>
      </c>
      <c r="E127" s="99">
        <f>LN(1+'Sorted Data - Stata'!F127)</f>
        <v>1.6593938853434794E-2</v>
      </c>
      <c r="F127" s="99">
        <f>LN(1+'Sorted Data - Stata'!G127)</f>
        <v>-2.5649945041979837E-2</v>
      </c>
      <c r="G127" s="99">
        <f>LN(1+'Sorted Data - Stata'!H127)</f>
        <v>1.6752066426645014E-2</v>
      </c>
      <c r="H127" s="99">
        <f>LN(1+'Sorted Data - Stata'!I127)</f>
        <v>2.4425141006414606E-2</v>
      </c>
      <c r="I127" s="99">
        <f>LN(1+'Sorted Data - Stata'!J127)</f>
        <v>-6.0231535396297817E-2</v>
      </c>
      <c r="J127" s="99">
        <f>LN(1+'Sorted Data - Stata'!K127)</f>
        <v>-4.2229612099335227E-2</v>
      </c>
      <c r="K127" s="99">
        <f>LN(1+'Sorted Data - Stata'!M127)</f>
        <v>-2.5174890437712406E-2</v>
      </c>
      <c r="L127" s="99">
        <f>LN(1+'Sorted Data - Stata'!N127)</f>
        <v>1.5305557587980535E-2</v>
      </c>
      <c r="M127" s="99">
        <f>LN(1+'Sorted Data - Stata'!O127)</f>
        <v>-2.5861270063827178E-2</v>
      </c>
      <c r="N127" s="99">
        <f>LN(1+'Sorted Data - Stata'!P127)</f>
        <v>1.2774834983599308E-2</v>
      </c>
      <c r="O127" s="99">
        <f>LN(1+'Sorted Data - Stata'!Q127)</f>
        <v>2.1890530475947891E-2</v>
      </c>
      <c r="P127" s="99">
        <f>LN(1+'Sorted Data - Stata'!R127)</f>
        <v>-6.1922615173283187E-2</v>
      </c>
      <c r="Q127" s="99">
        <f>LN(1+'Sorted Data - Stata'!S127)</f>
        <v>-4.0910992765024301E-2</v>
      </c>
      <c r="R127" s="99">
        <f>'Sorted Data - Stata'!U127</f>
        <v>4.7885173650881185E-3</v>
      </c>
      <c r="S127" s="99">
        <f>'Sorted Data - Stata'!V127</f>
        <v>2.2251726635595936E-3</v>
      </c>
      <c r="T127" s="99">
        <f>'Sorted Data - Stata'!W127</f>
        <v>3.5616858189593259E-3</v>
      </c>
      <c r="U127" s="99">
        <f>'Sorted Data - Stata'!X127</f>
        <v>4.699032503796774E-3</v>
      </c>
      <c r="V127" s="99">
        <f>'Sorted Data - Stata'!Y127</f>
        <v>6.184668997613052E-4</v>
      </c>
      <c r="W127" s="99">
        <f>'Sorted Data - Stata'!Z127</f>
        <v>2.2375325508754429E-3</v>
      </c>
      <c r="X127" s="99">
        <f>'Sorted Data - Stata'!AA127</f>
        <v>3.0322487646148311E-3</v>
      </c>
      <c r="Y127" s="99">
        <f>'Sorted Data - Stata'!AB127</f>
        <v>6.0644139409871123E-3</v>
      </c>
      <c r="Z127" s="77">
        <f>'Sorted Data - Stata'!AD127</f>
        <v>0.26303231376959724</v>
      </c>
      <c r="AA127" s="77">
        <f>'Sorted Data - Stata'!AE127</f>
        <v>0.39777752639126901</v>
      </c>
      <c r="AB127" s="77">
        <f>'Sorted Data - Stata'!AF127</f>
        <v>0.13277210648052393</v>
      </c>
      <c r="AC127" s="77">
        <f>'Sorted Data - Stata'!AG127</f>
        <v>5.9922223717935125E-2</v>
      </c>
      <c r="AD127" s="77">
        <f>'Sorted Data - Stata'!AH127</f>
        <v>2.8548569122741615E-2</v>
      </c>
      <c r="AE127" s="77">
        <f>'Sorted Data - Stata'!AI127</f>
        <v>2.2117523252795535E-2</v>
      </c>
      <c r="AF127" s="77">
        <f>'Sorted Data - Stata'!AJ127</f>
        <v>1.0669144584660027E-2</v>
      </c>
      <c r="AM127" s="63"/>
      <c r="AN127" s="63"/>
      <c r="AO127" s="104"/>
      <c r="AP127" s="103"/>
      <c r="AQ127" s="103"/>
      <c r="AR127" s="63"/>
      <c r="AS127" s="63"/>
      <c r="AT127" s="63"/>
      <c r="AU127" s="63"/>
      <c r="AV127" s="63"/>
      <c r="AW127" s="63"/>
      <c r="AX127" s="63"/>
      <c r="AY127" s="63"/>
      <c r="AZ127" s="63"/>
      <c r="BA127" s="104"/>
      <c r="BB127" s="63"/>
      <c r="BC127" s="63"/>
    </row>
    <row r="128" spans="2:55" x14ac:dyDescent="0.25">
      <c r="B128" s="3">
        <v>39568</v>
      </c>
      <c r="C128" s="99">
        <f>LN(1+'Sorted Data - Stata'!C128)</f>
        <v>1.7734260730176511E-2</v>
      </c>
      <c r="D128" s="99">
        <f>LN(1+'Sorted Data - Stata'!E128)</f>
        <v>-2.1219750181741947E-3</v>
      </c>
      <c r="E128" s="99">
        <f>LN(1+'Sorted Data - Stata'!F128)</f>
        <v>-1.2784602645933812E-2</v>
      </c>
      <c r="F128" s="99">
        <f>LN(1+'Sorted Data - Stata'!G128)</f>
        <v>-6.7302079997186499E-4</v>
      </c>
      <c r="G128" s="99">
        <f>LN(1+'Sorted Data - Stata'!H128)</f>
        <v>-4.3020825471869709E-2</v>
      </c>
      <c r="H128" s="99">
        <f>LN(1+'Sorted Data - Stata'!I128)</f>
        <v>-4.2991041104354179E-2</v>
      </c>
      <c r="I128" s="99">
        <f>LN(1+'Sorted Data - Stata'!J128)</f>
        <v>1.4920731013470334E-2</v>
      </c>
      <c r="J128" s="99">
        <f>LN(1+'Sorted Data - Stata'!K128)</f>
        <v>3.0412497811959656E-2</v>
      </c>
      <c r="K128" s="99">
        <f>LN(1+'Sorted Data - Stata'!M128)</f>
        <v>-4.6883518679575039E-3</v>
      </c>
      <c r="L128" s="99">
        <f>LN(1+'Sorted Data - Stata'!N128)</f>
        <v>-1.4023576543000526E-2</v>
      </c>
      <c r="M128" s="99">
        <f>LN(1+'Sorted Data - Stata'!O128)</f>
        <v>-7.6215107131418207E-4</v>
      </c>
      <c r="N128" s="99">
        <f>LN(1+'Sorted Data - Stata'!P128)</f>
        <v>-4.7380990809079024E-2</v>
      </c>
      <c r="O128" s="99">
        <f>LN(1+'Sorted Data - Stata'!Q128)</f>
        <v>-4.5651677971413854E-2</v>
      </c>
      <c r="P128" s="99">
        <f>LN(1+'Sorted Data - Stata'!R128)</f>
        <v>1.319421383502872E-2</v>
      </c>
      <c r="Q128" s="99">
        <f>LN(1+'Sorted Data - Stata'!S128)</f>
        <v>3.1641958659136965E-2</v>
      </c>
      <c r="R128" s="99">
        <f>'Sorted Data - Stata'!U128</f>
        <v>5.1672547259051793E-3</v>
      </c>
      <c r="S128" s="99">
        <f>'Sorted Data - Stata'!V128</f>
        <v>2.3059450948663684E-3</v>
      </c>
      <c r="T128" s="99">
        <f>'Sorted Data - Stata'!W128</f>
        <v>3.5842256180871335E-3</v>
      </c>
      <c r="U128" s="99">
        <f>'Sorted Data - Stata'!X128</f>
        <v>4.4464090701099579E-3</v>
      </c>
      <c r="V128" s="99">
        <f>'Sorted Data - Stata'!Y128</f>
        <v>5.607672336425118E-4</v>
      </c>
      <c r="W128" s="99">
        <f>'Sorted Data - Stata'!Z128</f>
        <v>1.9830852670710275E-3</v>
      </c>
      <c r="X128" s="99">
        <f>'Sorted Data - Stata'!AA128</f>
        <v>2.6998222928611426E-3</v>
      </c>
      <c r="Y128" s="99">
        <f>'Sorted Data - Stata'!AB128</f>
        <v>6.0449190242917172E-3</v>
      </c>
      <c r="Z128" s="77">
        <f>'Sorted Data - Stata'!AD128</f>
        <v>0.26303231376959724</v>
      </c>
      <c r="AA128" s="77">
        <f>'Sorted Data - Stata'!AE128</f>
        <v>0.39777752639126901</v>
      </c>
      <c r="AB128" s="77">
        <f>'Sorted Data - Stata'!AF128</f>
        <v>0.13277210648052393</v>
      </c>
      <c r="AC128" s="77">
        <f>'Sorted Data - Stata'!AG128</f>
        <v>5.9922223717935125E-2</v>
      </c>
      <c r="AD128" s="77">
        <f>'Sorted Data - Stata'!AH128</f>
        <v>2.8548569122741615E-2</v>
      </c>
      <c r="AE128" s="77">
        <f>'Sorted Data - Stata'!AI128</f>
        <v>2.2117523252795535E-2</v>
      </c>
      <c r="AF128" s="77">
        <f>'Sorted Data - Stata'!AJ128</f>
        <v>1.0669144584660027E-2</v>
      </c>
      <c r="AM128" s="63"/>
      <c r="AN128" s="63"/>
      <c r="AO128" s="104"/>
      <c r="AP128" s="103"/>
      <c r="AQ128" s="103"/>
      <c r="AR128" s="63"/>
      <c r="AS128" s="63"/>
      <c r="AT128" s="63"/>
      <c r="AU128" s="63"/>
      <c r="AV128" s="63"/>
      <c r="AW128" s="63"/>
      <c r="AX128" s="63"/>
      <c r="AY128" s="63"/>
      <c r="AZ128" s="63"/>
      <c r="BA128" s="104"/>
      <c r="BB128" s="63"/>
      <c r="BC128" s="63"/>
    </row>
    <row r="129" spans="2:55" x14ac:dyDescent="0.25">
      <c r="B129" s="3">
        <v>39599</v>
      </c>
      <c r="C129" s="99">
        <f>LN(1+'Sorted Data - Stata'!C129)</f>
        <v>-2.2509190820782414E-3</v>
      </c>
      <c r="D129" s="99">
        <f>LN(1+'Sorted Data - Stata'!E129)</f>
        <v>3.8672617175508173E-3</v>
      </c>
      <c r="E129" s="99">
        <f>LN(1+'Sorted Data - Stata'!F129)</f>
        <v>-5.7929403310025935E-4</v>
      </c>
      <c r="F129" s="99">
        <f>LN(1+'Sorted Data - Stata'!G129)</f>
        <v>1.6520508473670487E-3</v>
      </c>
      <c r="G129" s="99">
        <f>LN(1+'Sorted Data - Stata'!H129)</f>
        <v>-1.2021969025005784E-2</v>
      </c>
      <c r="H129" s="99">
        <f>LN(1+'Sorted Data - Stata'!I129)</f>
        <v>-3.7099742901638157E-3</v>
      </c>
      <c r="I129" s="99">
        <f>LN(1+'Sorted Data - Stata'!J129)</f>
        <v>1.8328591585908563E-2</v>
      </c>
      <c r="J129" s="99">
        <f>LN(1+'Sorted Data - Stata'!K129)</f>
        <v>1.714196566992723E-2</v>
      </c>
      <c r="K129" s="99">
        <f>LN(1+'Sorted Data - Stata'!M129)</f>
        <v>1.0195025658827964E-3</v>
      </c>
      <c r="L129" s="99">
        <f>LN(1+'Sorted Data - Stata'!N129)</f>
        <v>-2.1588303112420942E-3</v>
      </c>
      <c r="M129" s="99">
        <f>LN(1+'Sorted Data - Stata'!O129)</f>
        <v>9.3532401368601095E-4</v>
      </c>
      <c r="N129" s="99">
        <f>LN(1+'Sorted Data - Stata'!P129)</f>
        <v>-1.6692446563868365E-2</v>
      </c>
      <c r="O129" s="99">
        <f>LN(1+'Sorted Data - Stata'!Q129)</f>
        <v>-6.9047513403734176E-3</v>
      </c>
      <c r="P129" s="99">
        <f>LN(1+'Sorted Data - Stata'!R129)</f>
        <v>1.5909571343725216E-2</v>
      </c>
      <c r="Q129" s="99">
        <f>LN(1+'Sorted Data - Stata'!S129)</f>
        <v>1.7999161891952976E-2</v>
      </c>
      <c r="R129" s="99">
        <f>'Sorted Data - Stata'!U129</f>
        <v>4.9149376855333049E-3</v>
      </c>
      <c r="S129" s="99">
        <f>'Sorted Data - Stata'!V129</f>
        <v>2.0252056693952358E-3</v>
      </c>
      <c r="T129" s="99">
        <f>'Sorted Data - Stata'!W129</f>
        <v>3.6427886369352347E-3</v>
      </c>
      <c r="U129" s="99">
        <f>'Sorted Data - Stata'!X129</f>
        <v>4.439956538087042E-3</v>
      </c>
      <c r="V129" s="99">
        <f>'Sorted Data - Stata'!Y129</f>
        <v>5.8664512161810123E-4</v>
      </c>
      <c r="W129" s="99">
        <f>'Sorted Data - Stata'!Z129</f>
        <v>1.945709215699809E-3</v>
      </c>
      <c r="X129" s="99">
        <f>'Sorted Data - Stata'!AA129</f>
        <v>2.587847171547919E-3</v>
      </c>
      <c r="Y129" s="99">
        <f>'Sorted Data - Stata'!AB129</f>
        <v>5.9278621761518213E-3</v>
      </c>
      <c r="Z129" s="77">
        <f>'Sorted Data - Stata'!AD129</f>
        <v>0.26303231376959724</v>
      </c>
      <c r="AA129" s="77">
        <f>'Sorted Data - Stata'!AE129</f>
        <v>0.39777752639126901</v>
      </c>
      <c r="AB129" s="77">
        <f>'Sorted Data - Stata'!AF129</f>
        <v>0.13277210648052393</v>
      </c>
      <c r="AC129" s="77">
        <f>'Sorted Data - Stata'!AG129</f>
        <v>5.9922223717935125E-2</v>
      </c>
      <c r="AD129" s="77">
        <f>'Sorted Data - Stata'!AH129</f>
        <v>2.8548569122741615E-2</v>
      </c>
      <c r="AE129" s="77">
        <f>'Sorted Data - Stata'!AI129</f>
        <v>2.2117523252795535E-2</v>
      </c>
      <c r="AF129" s="77">
        <f>'Sorted Data - Stata'!AJ129</f>
        <v>1.0669144584660027E-2</v>
      </c>
      <c r="AM129" s="63"/>
      <c r="AN129" s="63"/>
      <c r="AO129" s="104"/>
      <c r="AP129" s="103"/>
      <c r="AQ129" s="103"/>
      <c r="AR129" s="63"/>
      <c r="AS129" s="63"/>
      <c r="AT129" s="63"/>
      <c r="AU129" s="63"/>
      <c r="AV129" s="63"/>
      <c r="AW129" s="63"/>
      <c r="AX129" s="63"/>
      <c r="AY129" s="63"/>
      <c r="AZ129" s="63"/>
      <c r="BA129" s="104"/>
      <c r="BB129" s="63"/>
      <c r="BC129" s="63"/>
    </row>
    <row r="130" spans="2:55" x14ac:dyDescent="0.25">
      <c r="B130" s="3">
        <v>39629</v>
      </c>
      <c r="C130" s="99">
        <f>LN(1+'Sorted Data - Stata'!C130)</f>
        <v>-5.244963982388056E-2</v>
      </c>
      <c r="D130" s="99">
        <f>LN(1+'Sorted Data - Stata'!E130)</f>
        <v>-2.9039557344546058E-3</v>
      </c>
      <c r="E130" s="99">
        <f>LN(1+'Sorted Data - Stata'!F130)</f>
        <v>9.8026482228716211E-3</v>
      </c>
      <c r="F130" s="99">
        <f>LN(1+'Sorted Data - Stata'!G130)</f>
        <v>2.1919223633622225E-3</v>
      </c>
      <c r="G130" s="99">
        <f>LN(1+'Sorted Data - Stata'!H130)</f>
        <v>-9.4305048539869239E-3</v>
      </c>
      <c r="H130" s="99">
        <f>LN(1+'Sorted Data - Stata'!I130)</f>
        <v>1.7651565547955668E-2</v>
      </c>
      <c r="I130" s="99">
        <f>LN(1+'Sorted Data - Stata'!J130)</f>
        <v>-3.0696839578361959E-2</v>
      </c>
      <c r="J130" s="99">
        <f>LN(1+'Sorted Data - Stata'!K130)</f>
        <v>-1.2298786740186639E-4</v>
      </c>
      <c r="K130" s="99">
        <f>LN(1+'Sorted Data - Stata'!M130)</f>
        <v>-5.8004248617515575E-3</v>
      </c>
      <c r="L130" s="99">
        <f>LN(1+'Sorted Data - Stata'!N130)</f>
        <v>8.546692608267124E-3</v>
      </c>
      <c r="M130" s="99">
        <f>LN(1+'Sorted Data - Stata'!O130)</f>
        <v>1.7199648196495265E-3</v>
      </c>
      <c r="N130" s="99">
        <f>LN(1+'Sorted Data - Stata'!P130)</f>
        <v>-1.380680881190176E-2</v>
      </c>
      <c r="O130" s="99">
        <f>LN(1+'Sorted Data - Stata'!Q130)</f>
        <v>1.4735706908736433E-2</v>
      </c>
      <c r="P130" s="99">
        <f>LN(1+'Sorted Data - Stata'!R130)</f>
        <v>-3.3093147125239503E-2</v>
      </c>
      <c r="Q130" s="99">
        <f>LN(1+'Sorted Data - Stata'!S130)</f>
        <v>8.835846172130956E-4</v>
      </c>
      <c r="R130" s="99">
        <f>'Sorted Data - Stata'!U130</f>
        <v>5.0727174711968637E-3</v>
      </c>
      <c r="S130" s="99">
        <f>'Sorted Data - Stata'!V130</f>
        <v>2.029280541065992E-3</v>
      </c>
      <c r="T130" s="99">
        <f>'Sorted Data - Stata'!W130</f>
        <v>3.6262775426634253E-3</v>
      </c>
      <c r="U130" s="99">
        <f>'Sorted Data - Stata'!X130</f>
        <v>4.4746741994332595E-3</v>
      </c>
      <c r="V130" s="99">
        <f>'Sorted Data - Stata'!Y130</f>
        <v>5.9595935935630173E-4</v>
      </c>
      <c r="W130" s="99">
        <f>'Sorted Data - Stata'!Z130</f>
        <v>1.9429928804111096E-3</v>
      </c>
      <c r="X130" s="99">
        <f>'Sorted Data - Stata'!AA130</f>
        <v>2.6283369587845051E-3</v>
      </c>
      <c r="Y130" s="99">
        <f>'Sorted Data - Stata'!AB130</f>
        <v>6.0254199512601581E-3</v>
      </c>
      <c r="Z130" s="77">
        <f>'Sorted Data - Stata'!AD130</f>
        <v>0.26303231376959724</v>
      </c>
      <c r="AA130" s="77">
        <f>'Sorted Data - Stata'!AE130</f>
        <v>0.39777752639126901</v>
      </c>
      <c r="AB130" s="77">
        <f>'Sorted Data - Stata'!AF130</f>
        <v>0.13277210648052393</v>
      </c>
      <c r="AC130" s="77">
        <f>'Sorted Data - Stata'!AG130</f>
        <v>5.9922223717935125E-2</v>
      </c>
      <c r="AD130" s="77">
        <f>'Sorted Data - Stata'!AH130</f>
        <v>2.8548569122741615E-2</v>
      </c>
      <c r="AE130" s="77">
        <f>'Sorted Data - Stata'!AI130</f>
        <v>2.2117523252795535E-2</v>
      </c>
      <c r="AF130" s="77">
        <f>'Sorted Data - Stata'!AJ130</f>
        <v>1.0669144584660027E-2</v>
      </c>
      <c r="AM130" s="63"/>
      <c r="AN130" s="63"/>
      <c r="AO130" s="104"/>
      <c r="AP130" s="103"/>
      <c r="AQ130" s="103"/>
      <c r="AR130" s="63"/>
      <c r="AS130" s="63"/>
      <c r="AT130" s="63"/>
      <c r="AU130" s="63"/>
      <c r="AV130" s="63"/>
      <c r="AW130" s="63"/>
      <c r="AX130" s="63"/>
      <c r="AY130" s="63"/>
      <c r="AZ130" s="63"/>
      <c r="BA130" s="104"/>
      <c r="BB130" s="63"/>
      <c r="BC130" s="63"/>
    </row>
    <row r="131" spans="2:55" x14ac:dyDescent="0.25">
      <c r="B131" s="3">
        <v>39660</v>
      </c>
      <c r="C131" s="99">
        <f>LN(1+'Sorted Data - Stata'!C131)</f>
        <v>-1.1090937483545818E-2</v>
      </c>
      <c r="D131" s="99">
        <f>LN(1+'Sorted Data - Stata'!E131)</f>
        <v>8.4529041472620071E-3</v>
      </c>
      <c r="E131" s="99">
        <f>LN(1+'Sorted Data - Stata'!F131)</f>
        <v>-1.0983251647031123E-3</v>
      </c>
      <c r="F131" s="99">
        <f>LN(1+'Sorted Data - Stata'!G131)</f>
        <v>4.2909228321012698E-3</v>
      </c>
      <c r="G131" s="99">
        <f>LN(1+'Sorted Data - Stata'!H131)</f>
        <v>-7.5416718613767813E-3</v>
      </c>
      <c r="H131" s="99">
        <f>LN(1+'Sorted Data - Stata'!I131)</f>
        <v>-1.6467771144990376E-2</v>
      </c>
      <c r="I131" s="99">
        <f>LN(1+'Sorted Data - Stata'!J131)</f>
        <v>5.4449138624822922E-3</v>
      </c>
      <c r="J131" s="99">
        <f>LN(1+'Sorted Data - Stata'!K131)</f>
        <v>-8.7751648144247553E-3</v>
      </c>
      <c r="K131" s="99">
        <f>LN(1+'Sorted Data - Stata'!M131)</f>
        <v>5.4366519559168897E-3</v>
      </c>
      <c r="L131" s="99">
        <f>LN(1+'Sorted Data - Stata'!N131)</f>
        <v>-2.5421644777738422E-3</v>
      </c>
      <c r="M131" s="99">
        <f>LN(1+'Sorted Data - Stata'!O131)</f>
        <v>3.6979171476404166E-3</v>
      </c>
      <c r="N131" s="99">
        <f>LN(1+'Sorted Data - Stata'!P131)</f>
        <v>-1.2059824782838232E-2</v>
      </c>
      <c r="O131" s="99">
        <f>LN(1+'Sorted Data - Stata'!Q131)</f>
        <v>-1.9648344685621575E-2</v>
      </c>
      <c r="P131" s="99">
        <f>LN(1+'Sorted Data - Stata'!R131)</f>
        <v>3.0172352126475641E-3</v>
      </c>
      <c r="Q131" s="99">
        <f>LN(1+'Sorted Data - Stata'!S131)</f>
        <v>-7.8202778176180258E-3</v>
      </c>
      <c r="R131" s="99">
        <f>'Sorted Data - Stata'!U131</f>
        <v>4.9070415389556032E-3</v>
      </c>
      <c r="S131" s="99">
        <f>'Sorted Data - Stata'!V131</f>
        <v>2.0282618402369668E-3</v>
      </c>
      <c r="T131" s="99">
        <f>'Sorted Data - Stata'!W131</f>
        <v>3.6573034404163707E-3</v>
      </c>
      <c r="U131" s="99">
        <f>'Sorted Data - Stata'!X131</f>
        <v>4.3804098198076957E-3</v>
      </c>
      <c r="V131" s="99">
        <f>'Sorted Data - Stata'!Y131</f>
        <v>5.3177525602543518E-4</v>
      </c>
      <c r="W131" s="99">
        <f>'Sorted Data - Stata'!Z131</f>
        <v>1.8743071241285048E-3</v>
      </c>
      <c r="X131" s="99">
        <f>'Sorted Data - Stata'!AA131</f>
        <v>2.5851499127567124E-3</v>
      </c>
      <c r="Y131" s="99">
        <f>'Sorted Data - Stata'!AB131</f>
        <v>5.9825073511525773E-3</v>
      </c>
      <c r="Z131" s="77">
        <f>'Sorted Data - Stata'!AD131</f>
        <v>0.26303231376959724</v>
      </c>
      <c r="AA131" s="77">
        <f>'Sorted Data - Stata'!AE131</f>
        <v>0.39777752639126901</v>
      </c>
      <c r="AB131" s="77">
        <f>'Sorted Data - Stata'!AF131</f>
        <v>0.13277210648052393</v>
      </c>
      <c r="AC131" s="77">
        <f>'Sorted Data - Stata'!AG131</f>
        <v>5.9922223717935125E-2</v>
      </c>
      <c r="AD131" s="77">
        <f>'Sorted Data - Stata'!AH131</f>
        <v>2.8548569122741615E-2</v>
      </c>
      <c r="AE131" s="77">
        <f>'Sorted Data - Stata'!AI131</f>
        <v>2.2117523252795535E-2</v>
      </c>
      <c r="AF131" s="77">
        <f>'Sorted Data - Stata'!AJ131</f>
        <v>1.0669144584660027E-2</v>
      </c>
      <c r="AM131" s="63"/>
      <c r="AN131" s="63"/>
      <c r="AO131" s="104"/>
      <c r="AP131" s="103"/>
      <c r="AQ131" s="103"/>
      <c r="AR131" s="63"/>
      <c r="AS131" s="63"/>
      <c r="AT131" s="63"/>
      <c r="AU131" s="63"/>
      <c r="AV131" s="63"/>
      <c r="AW131" s="63"/>
      <c r="AX131" s="63"/>
      <c r="AY131" s="63"/>
      <c r="AZ131" s="63"/>
      <c r="BA131" s="104"/>
      <c r="BB131" s="63"/>
      <c r="BC131" s="63"/>
    </row>
    <row r="132" spans="2:55" x14ac:dyDescent="0.25">
      <c r="B132" s="3">
        <v>39691</v>
      </c>
      <c r="C132" s="99">
        <f>LN(1+'Sorted Data - Stata'!C132)</f>
        <v>2.0776704641583769E-2</v>
      </c>
      <c r="D132" s="99">
        <f>LN(1+'Sorted Data - Stata'!E132)</f>
        <v>5.4449658486795421E-2</v>
      </c>
      <c r="E132" s="99">
        <f>LN(1+'Sorted Data - Stata'!F132)</f>
        <v>-7.0932060044044884E-3</v>
      </c>
      <c r="F132" s="99">
        <f>LN(1+'Sorted Data - Stata'!G132)</f>
        <v>-3.1179905754608155E-2</v>
      </c>
      <c r="G132" s="99">
        <f>LN(1+'Sorted Data - Stata'!H132)</f>
        <v>4.6469355306173056E-2</v>
      </c>
      <c r="H132" s="99">
        <f>LN(1+'Sorted Data - Stata'!I132)</f>
        <v>3.9697536940601907E-3</v>
      </c>
      <c r="I132" s="99">
        <f>LN(1+'Sorted Data - Stata'!J132)</f>
        <v>1.6964153492583428E-2</v>
      </c>
      <c r="J132" s="99">
        <f>LN(1+'Sorted Data - Stata'!K132)</f>
        <v>-3.9486361252851501E-2</v>
      </c>
      <c r="K132" s="99">
        <f>LN(1+'Sorted Data - Stata'!M132)</f>
        <v>5.1725246775516376E-2</v>
      </c>
      <c r="L132" s="99">
        <f>LN(1+'Sorted Data - Stata'!N132)</f>
        <v>-8.3480408091348955E-3</v>
      </c>
      <c r="M132" s="99">
        <f>LN(1+'Sorted Data - Stata'!O132)</f>
        <v>-3.1720993292151937E-2</v>
      </c>
      <c r="N132" s="99">
        <f>LN(1+'Sorted Data - Stata'!P132)</f>
        <v>4.2286235957129714E-2</v>
      </c>
      <c r="O132" s="99">
        <f>LN(1+'Sorted Data - Stata'!Q132)</f>
        <v>9.5013131213437965E-4</v>
      </c>
      <c r="P132" s="99">
        <f>LN(1+'Sorted Data - Stata'!R132)</f>
        <v>1.4684608638043167E-2</v>
      </c>
      <c r="Q132" s="99">
        <f>LN(1+'Sorted Data - Stata'!S132)</f>
        <v>-3.837485091765807E-2</v>
      </c>
      <c r="R132" s="99">
        <f>'Sorted Data - Stata'!U132</f>
        <v>5.0096382503947989E-3</v>
      </c>
      <c r="S132" s="99">
        <f>'Sorted Data - Stata'!V132</f>
        <v>2.0481285257840653E-3</v>
      </c>
      <c r="T132" s="99">
        <f>'Sorted Data - Stata'!W132</f>
        <v>3.6783149915182722E-3</v>
      </c>
      <c r="U132" s="99">
        <f>'Sorted Data - Stata'!X132</f>
        <v>4.3605522809628816E-3</v>
      </c>
      <c r="V132" s="99">
        <f>'Sorted Data - Stata'!Y132</f>
        <v>5.7318953866358768E-4</v>
      </c>
      <c r="W132" s="99">
        <f>'Sorted Data - Stata'!Z132</f>
        <v>1.8600199863720857E-3</v>
      </c>
      <c r="X132" s="99">
        <f>'Sorted Data - Stata'!AA132</f>
        <v>2.5473393892132545E-3</v>
      </c>
      <c r="Y132" s="99">
        <f>'Sorted Data - Stata'!AB132</f>
        <v>5.6932979895953917E-3</v>
      </c>
      <c r="Z132" s="77">
        <f>'Sorted Data - Stata'!AD132</f>
        <v>0.26303231376959724</v>
      </c>
      <c r="AA132" s="77">
        <f>'Sorted Data - Stata'!AE132</f>
        <v>0.39777752639126901</v>
      </c>
      <c r="AB132" s="77">
        <f>'Sorted Data - Stata'!AF132</f>
        <v>0.13277210648052393</v>
      </c>
      <c r="AC132" s="77">
        <f>'Sorted Data - Stata'!AG132</f>
        <v>5.9922223717935125E-2</v>
      </c>
      <c r="AD132" s="77">
        <f>'Sorted Data - Stata'!AH132</f>
        <v>2.8548569122741615E-2</v>
      </c>
      <c r="AE132" s="77">
        <f>'Sorted Data - Stata'!AI132</f>
        <v>2.2117523252795535E-2</v>
      </c>
      <c r="AF132" s="77">
        <f>'Sorted Data - Stata'!AJ132</f>
        <v>1.0669144584660027E-2</v>
      </c>
      <c r="AM132" s="63"/>
      <c r="AN132" s="63"/>
      <c r="AO132" s="104"/>
      <c r="AP132" s="103"/>
      <c r="AQ132" s="103"/>
      <c r="AR132" s="63"/>
      <c r="AS132" s="63"/>
      <c r="AT132" s="63"/>
      <c r="AU132" s="63"/>
      <c r="AV132" s="63"/>
      <c r="AW132" s="63"/>
      <c r="AX132" s="63"/>
      <c r="AY132" s="63"/>
      <c r="AZ132" s="63"/>
      <c r="BA132" s="104"/>
      <c r="BB132" s="63"/>
      <c r="BC132" s="63"/>
    </row>
    <row r="133" spans="2:55" x14ac:dyDescent="0.25">
      <c r="B133" s="3">
        <v>39721</v>
      </c>
      <c r="C133" s="99">
        <f>LN(1+'Sorted Data - Stata'!C133)</f>
        <v>-2.4134405995758938E-2</v>
      </c>
      <c r="D133" s="99">
        <f>LN(1+'Sorted Data - Stata'!E133)</f>
        <v>7.8623744897341002E-2</v>
      </c>
      <c r="E133" s="99">
        <f>LN(1+'Sorted Data - Stata'!F133)</f>
        <v>3.8585871145678609E-2</v>
      </c>
      <c r="F133" s="99">
        <f>LN(1+'Sorted Data - Stata'!G133)</f>
        <v>5.6076571922684733E-2</v>
      </c>
      <c r="G133" s="99">
        <f>LN(1+'Sorted Data - Stata'!H133)</f>
        <v>0.10347584940711481</v>
      </c>
      <c r="H133" s="99">
        <f>LN(1+'Sorted Data - Stata'!I133)</f>
        <v>5.974102409360494E-2</v>
      </c>
      <c r="I133" s="99">
        <f>LN(1+'Sorted Data - Stata'!J133)</f>
        <v>7.8017479294343828E-2</v>
      </c>
      <c r="J133" s="99">
        <f>LN(1+'Sorted Data - Stata'!K133)</f>
        <v>-5.4657509666931968E-4</v>
      </c>
      <c r="K133" s="99">
        <f>LN(1+'Sorted Data - Stata'!M133)</f>
        <v>7.5888018612020533E-2</v>
      </c>
      <c r="L133" s="99">
        <f>LN(1+'Sorted Data - Stata'!N133)</f>
        <v>3.7308819014299957E-2</v>
      </c>
      <c r="M133" s="99">
        <f>LN(1+'Sorted Data - Stata'!O133)</f>
        <v>5.5465360382999956E-2</v>
      </c>
      <c r="N133" s="99">
        <f>LN(1+'Sorted Data - Stata'!P133)</f>
        <v>9.9469791459870727E-2</v>
      </c>
      <c r="O133" s="99">
        <f>LN(1+'Sorted Data - Stata'!Q133)</f>
        <v>5.6775171621465254E-2</v>
      </c>
      <c r="P133" s="99">
        <f>LN(1+'Sorted Data - Stata'!R133)</f>
        <v>7.5743182818943211E-2</v>
      </c>
      <c r="Q133" s="99">
        <f>LN(1+'Sorted Data - Stata'!S133)</f>
        <v>1.3335485116996879E-4</v>
      </c>
      <c r="R133" s="99">
        <f>'Sorted Data - Stata'!U133</f>
        <v>6.2163318531474054E-3</v>
      </c>
      <c r="S133" s="99">
        <f>'Sorted Data - Stata'!V133</f>
        <v>3.2144324922072087E-3</v>
      </c>
      <c r="T133" s="99">
        <f>'Sorted Data - Stata'!W133</f>
        <v>4.1079850818710462E-3</v>
      </c>
      <c r="U133" s="99">
        <f>'Sorted Data - Stata'!X133</f>
        <v>4.9267806258874725E-3</v>
      </c>
      <c r="V133" s="99">
        <f>'Sorted Data - Stata'!Y133</f>
        <v>7.6861741083522617E-4</v>
      </c>
      <c r="W133" s="99">
        <f>'Sorted Data - Stata'!Z133</f>
        <v>2.3039138595752906E-3</v>
      </c>
      <c r="X133" s="99">
        <f>'Sorted Data - Stata'!AA133</f>
        <v>3.271062738461783E-3</v>
      </c>
      <c r="Y133" s="99">
        <f>'Sorted Data - Stata'!AB133</f>
        <v>6.1618262441982541E-3</v>
      </c>
      <c r="Z133" s="77">
        <f>'Sorted Data - Stata'!AD133</f>
        <v>0.26303231376959724</v>
      </c>
      <c r="AA133" s="77">
        <f>'Sorted Data - Stata'!AE133</f>
        <v>0.39777752639126901</v>
      </c>
      <c r="AB133" s="77">
        <f>'Sorted Data - Stata'!AF133</f>
        <v>0.13277210648052393</v>
      </c>
      <c r="AC133" s="77">
        <f>'Sorted Data - Stata'!AG133</f>
        <v>5.9922223717935125E-2</v>
      </c>
      <c r="AD133" s="77">
        <f>'Sorted Data - Stata'!AH133</f>
        <v>2.8548569122741615E-2</v>
      </c>
      <c r="AE133" s="77">
        <f>'Sorted Data - Stata'!AI133</f>
        <v>2.2117523252795535E-2</v>
      </c>
      <c r="AF133" s="77">
        <f>'Sorted Data - Stata'!AJ133</f>
        <v>1.0669144584660027E-2</v>
      </c>
      <c r="AM133" s="63"/>
      <c r="AN133" s="63"/>
      <c r="AO133" s="104"/>
      <c r="AP133" s="103"/>
      <c r="AQ133" s="103"/>
      <c r="AR133" s="63"/>
      <c r="AS133" s="63"/>
      <c r="AT133" s="63"/>
      <c r="AU133" s="63"/>
      <c r="AV133" s="63"/>
      <c r="AW133" s="63"/>
      <c r="AX133" s="63"/>
      <c r="AY133" s="63"/>
      <c r="AZ133" s="63"/>
      <c r="BA133" s="104"/>
      <c r="BB133" s="63"/>
      <c r="BC133" s="63"/>
    </row>
    <row r="134" spans="2:55" x14ac:dyDescent="0.25">
      <c r="B134" s="3">
        <v>39752</v>
      </c>
      <c r="C134" s="99">
        <f>LN(1+'Sorted Data - Stata'!C134)</f>
        <v>-4.2196970904705991E-2</v>
      </c>
      <c r="D134" s="99">
        <f>LN(1+'Sorted Data - Stata'!E134)</f>
        <v>0.13750197387246019</v>
      </c>
      <c r="E134" s="99">
        <f>LN(1+'Sorted Data - Stata'!F134)</f>
        <v>3.5752048839642336E-2</v>
      </c>
      <c r="F134" s="99">
        <f>LN(1+'Sorted Data - Stata'!G134)</f>
        <v>3.5494547554046477E-2</v>
      </c>
      <c r="G134" s="99">
        <f>LN(1+'Sorted Data - Stata'!H134)</f>
        <v>0.21238504572789996</v>
      </c>
      <c r="H134" s="99">
        <f>LN(1+'Sorted Data - Stata'!I134)</f>
        <v>0.10573174571565</v>
      </c>
      <c r="I134" s="99">
        <f>LN(1+'Sorted Data - Stata'!J134)</f>
        <v>7.3437971362198557E-3</v>
      </c>
      <c r="J134" s="99">
        <f>LN(1+'Sorted Data - Stata'!K134)</f>
        <v>-3.3651823434739346E-2</v>
      </c>
      <c r="K134" s="99">
        <f>LN(1+'Sorted Data - Stata'!M134)</f>
        <v>0.1348906970340524</v>
      </c>
      <c r="L134" s="99">
        <f>LN(1+'Sorted Data - Stata'!N134)</f>
        <v>3.3724015864394011E-2</v>
      </c>
      <c r="M134" s="99">
        <f>LN(1+'Sorted Data - Stata'!O134)</f>
        <v>3.4255299731786704E-2</v>
      </c>
      <c r="N134" s="99">
        <f>LN(1+'Sorted Data - Stata'!P134)</f>
        <v>0.20797340001955658</v>
      </c>
      <c r="O134" s="99">
        <f>LN(1+'Sorted Data - Stata'!Q134)</f>
        <v>0.1022137865118283</v>
      </c>
      <c r="P134" s="99">
        <f>LN(1+'Sorted Data - Stata'!R134)</f>
        <v>4.4253562310324051E-3</v>
      </c>
      <c r="Q134" s="99">
        <f>LN(1+'Sorted Data - Stata'!S134)</f>
        <v>-3.370785081643303E-2</v>
      </c>
      <c r="R134" s="99">
        <f>'Sorted Data - Stata'!U134</f>
        <v>5.0017502848112017E-3</v>
      </c>
      <c r="S134" s="99">
        <f>'Sorted Data - Stata'!V134</f>
        <v>2.1260052102347604E-3</v>
      </c>
      <c r="T134" s="99">
        <f>'Sorted Data - Stata'!W134</f>
        <v>3.6127589616241629E-3</v>
      </c>
      <c r="U134" s="99">
        <f>'Sorted Data - Stata'!X134</f>
        <v>4.5945965243843201E-3</v>
      </c>
      <c r="V134" s="99">
        <f>'Sorted Data - Stata'!Y134</f>
        <v>7.0921039642657391E-4</v>
      </c>
      <c r="W134" s="99">
        <f>'Sorted Data - Stata'!Z134</f>
        <v>1.5328442133260012E-3</v>
      </c>
      <c r="X134" s="99">
        <f>'Sorted Data - Stata'!AA134</f>
        <v>2.5014060915538039E-3</v>
      </c>
      <c r="Y134" s="99">
        <f>'Sorted Data - Stata'!AB134</f>
        <v>5.0648349497708356E-3</v>
      </c>
      <c r="Z134" s="77">
        <f>'Sorted Data - Stata'!AD134</f>
        <v>0.26303231376959724</v>
      </c>
      <c r="AA134" s="77">
        <f>'Sorted Data - Stata'!AE134</f>
        <v>0.39777752639126901</v>
      </c>
      <c r="AB134" s="77">
        <f>'Sorted Data - Stata'!AF134</f>
        <v>0.13277210648052393</v>
      </c>
      <c r="AC134" s="77">
        <f>'Sorted Data - Stata'!AG134</f>
        <v>5.9922223717935125E-2</v>
      </c>
      <c r="AD134" s="77">
        <f>'Sorted Data - Stata'!AH134</f>
        <v>2.8548569122741615E-2</v>
      </c>
      <c r="AE134" s="77">
        <f>'Sorted Data - Stata'!AI134</f>
        <v>2.2117523252795535E-2</v>
      </c>
      <c r="AF134" s="77">
        <f>'Sorted Data - Stata'!AJ134</f>
        <v>1.0669144584660027E-2</v>
      </c>
      <c r="AM134" s="63"/>
      <c r="AN134" s="63"/>
      <c r="AO134" s="104"/>
      <c r="AP134" s="103"/>
      <c r="AQ134" s="103"/>
      <c r="AR134" s="63"/>
      <c r="AS134" s="63"/>
      <c r="AT134" s="63"/>
      <c r="AU134" s="63"/>
      <c r="AV134" s="63"/>
      <c r="AW134" s="63"/>
      <c r="AX134" s="63"/>
      <c r="AY134" s="63"/>
      <c r="AZ134" s="63"/>
      <c r="BA134" s="104"/>
      <c r="BB134" s="63"/>
      <c r="BC134" s="63"/>
    </row>
    <row r="135" spans="2:55" x14ac:dyDescent="0.25">
      <c r="B135" s="3">
        <v>39782</v>
      </c>
      <c r="C135" s="99">
        <f>LN(1+'Sorted Data - Stata'!C135)</f>
        <v>7.6530263344737511E-3</v>
      </c>
      <c r="D135" s="99">
        <f>LN(1+'Sorted Data - Stata'!E135)</f>
        <v>4.1650549642495892E-2</v>
      </c>
      <c r="E135" s="99">
        <f>LN(1+'Sorted Data - Stata'!F135)</f>
        <v>3.8446674278370646E-2</v>
      </c>
      <c r="F135" s="99">
        <f>LN(1+'Sorted Data - Stata'!G135)</f>
        <v>-3.2966350499719433E-3</v>
      </c>
      <c r="G135" s="99">
        <f>LN(1+'Sorted Data - Stata'!H135)</f>
        <v>7.1924709141175658E-2</v>
      </c>
      <c r="H135" s="99">
        <f>LN(1+'Sorted Data - Stata'!I135)</f>
        <v>-4.7983246178997683E-3</v>
      </c>
      <c r="I135" s="99">
        <f>LN(1+'Sorted Data - Stata'!J135)</f>
        <v>1.9170600483991707E-2</v>
      </c>
      <c r="J135" s="99">
        <f>LN(1+'Sorted Data - Stata'!K135)</f>
        <v>2.2794207245991814E-2</v>
      </c>
      <c r="K135" s="99">
        <f>LN(1+'Sorted Data - Stata'!M135)</f>
        <v>3.8894177515227661E-2</v>
      </c>
      <c r="L135" s="99">
        <f>LN(1+'Sorted Data - Stata'!N135)</f>
        <v>3.7113995334981477E-2</v>
      </c>
      <c r="M135" s="99">
        <f>LN(1+'Sorted Data - Stata'!O135)</f>
        <v>-3.703347658602463E-3</v>
      </c>
      <c r="N135" s="99">
        <f>LN(1+'Sorted Data - Stata'!P135)</f>
        <v>6.7924909895900901E-2</v>
      </c>
      <c r="O135" s="99">
        <f>LN(1+'Sorted Data - Stata'!Q135)</f>
        <v>-8.2846511138446773E-3</v>
      </c>
      <c r="P135" s="99">
        <f>LN(1+'Sorted Data - Stata'!R135)</f>
        <v>1.6720854990070644E-2</v>
      </c>
      <c r="Q135" s="99">
        <f>LN(1+'Sorted Data - Stata'!S135)</f>
        <v>2.2855557589974727E-2</v>
      </c>
      <c r="R135" s="99">
        <f>'Sorted Data - Stata'!U135</f>
        <v>4.8596503216116194E-3</v>
      </c>
      <c r="S135" s="99">
        <f>'Sorted Data - Stata'!V135</f>
        <v>1.5707340703143835E-3</v>
      </c>
      <c r="T135" s="99">
        <f>'Sorted Data - Stata'!W135</f>
        <v>2.9243775539729011E-3</v>
      </c>
      <c r="U135" s="99">
        <f>'Sorted Data - Stata'!X135</f>
        <v>2.6789239126729925E-3</v>
      </c>
      <c r="V135" s="99">
        <f>'Sorted Data - Stata'!Y135</f>
        <v>7.6655158723570871E-4</v>
      </c>
      <c r="W135" s="99">
        <f>'Sorted Data - Stata'!Z135</f>
        <v>7.303920788652718E-4</v>
      </c>
      <c r="X135" s="99">
        <f>'Sorted Data - Stata'!AA135</f>
        <v>2.0747681816206676E-3</v>
      </c>
      <c r="Y135" s="99">
        <f>'Sorted Data - Stata'!AB135</f>
        <v>4.1736800021212606E-3</v>
      </c>
      <c r="Z135" s="77">
        <f>'Sorted Data - Stata'!AD135</f>
        <v>0.26303231376959724</v>
      </c>
      <c r="AA135" s="77">
        <f>'Sorted Data - Stata'!AE135</f>
        <v>0.39777752639126901</v>
      </c>
      <c r="AB135" s="77">
        <f>'Sorted Data - Stata'!AF135</f>
        <v>0.13277210648052393</v>
      </c>
      <c r="AC135" s="77">
        <f>'Sorted Data - Stata'!AG135</f>
        <v>5.9922223717935125E-2</v>
      </c>
      <c r="AD135" s="77">
        <f>'Sorted Data - Stata'!AH135</f>
        <v>2.8548569122741615E-2</v>
      </c>
      <c r="AE135" s="77">
        <f>'Sorted Data - Stata'!AI135</f>
        <v>2.2117523252795535E-2</v>
      </c>
      <c r="AF135" s="77">
        <f>'Sorted Data - Stata'!AJ135</f>
        <v>1.0669144584660027E-2</v>
      </c>
      <c r="AM135" s="63"/>
      <c r="AN135" s="63"/>
      <c r="AO135" s="104"/>
      <c r="AP135" s="103"/>
      <c r="AQ135" s="103"/>
      <c r="AR135" s="63"/>
      <c r="AS135" s="63"/>
      <c r="AT135" s="63"/>
      <c r="AU135" s="63"/>
      <c r="AV135" s="63"/>
      <c r="AW135" s="63"/>
      <c r="AX135" s="63"/>
      <c r="AY135" s="63"/>
      <c r="AZ135" s="63"/>
      <c r="BA135" s="104"/>
      <c r="BB135" s="63"/>
      <c r="BC135" s="63"/>
    </row>
    <row r="136" spans="2:55" x14ac:dyDescent="0.25">
      <c r="B136" s="3">
        <v>39813</v>
      </c>
      <c r="C136" s="99">
        <f>LN(1+'Sorted Data - Stata'!C136)</f>
        <v>5.2429987902555208E-2</v>
      </c>
      <c r="D136" s="99">
        <f>LN(1+'Sorted Data - Stata'!E136)</f>
        <v>-8.4915559395383564E-3</v>
      </c>
      <c r="E136" s="99">
        <f>LN(1+'Sorted Data - Stata'!F136)</f>
        <v>8.7913540933942269E-2</v>
      </c>
      <c r="F136" s="99">
        <f>LN(1+'Sorted Data - Stata'!G136)</f>
        <v>-5.8726108838968179E-2</v>
      </c>
      <c r="G136" s="99">
        <f>LN(1+'Sorted Data - Stata'!H136)</f>
        <v>4.3890182454492985E-2</v>
      </c>
      <c r="H136" s="99">
        <f>LN(1+'Sorted Data - Stata'!I136)</f>
        <v>0.11686370404952282</v>
      </c>
      <c r="I136" s="99">
        <f>LN(1+'Sorted Data - Stata'!J136)</f>
        <v>8.5205782727750014E-3</v>
      </c>
      <c r="J136" s="99">
        <f>LN(1+'Sorted Data - Stata'!K136)</f>
        <v>6.1664444239696109E-2</v>
      </c>
      <c r="K136" s="99">
        <f>LN(1+'Sorted Data - Stata'!M136)</f>
        <v>-1.1808813242475662E-2</v>
      </c>
      <c r="L136" s="99">
        <f>LN(1+'Sorted Data - Stata'!N136)</f>
        <v>8.6144745271332882E-2</v>
      </c>
      <c r="M136" s="99">
        <f>LN(1+'Sorted Data - Stata'!O136)</f>
        <v>-6.1035221074872976E-2</v>
      </c>
      <c r="N136" s="99">
        <f>LN(1+'Sorted Data - Stata'!P136)</f>
        <v>3.9968164728065296E-2</v>
      </c>
      <c r="O136" s="99">
        <f>LN(1+'Sorted Data - Stata'!Q136)</f>
        <v>0.11318580254494476</v>
      </c>
      <c r="P136" s="99">
        <f>LN(1+'Sorted Data - Stata'!R136)</f>
        <v>5.7612377536623172E-3</v>
      </c>
      <c r="Q136" s="99">
        <f>LN(1+'Sorted Data - Stata'!S136)</f>
        <v>6.1021970372783139E-2</v>
      </c>
      <c r="R136" s="99">
        <f>'Sorted Data - Stata'!U136</f>
        <v>3.3139261897998651E-3</v>
      </c>
      <c r="S136" s="99">
        <f>'Sorted Data - Stata'!V136</f>
        <v>3.6281679221983332E-4</v>
      </c>
      <c r="T136" s="99">
        <f>'Sorted Data - Stata'!W136</f>
        <v>2.1321106901928122E-3</v>
      </c>
      <c r="U136" s="99">
        <f>'Sorted Data - Stata'!X136</f>
        <v>1.7875292631348572E-3</v>
      </c>
      <c r="V136" s="99">
        <f>'Sorted Data - Stata'!Y136</f>
        <v>5.7422465417533708E-4</v>
      </c>
      <c r="W136" s="99">
        <f>'Sorted Data - Stata'!Z136</f>
        <v>2.8289276228066207E-4</v>
      </c>
      <c r="X136" s="99">
        <f>'Sorted Data - Stata'!AA136</f>
        <v>1.6897653532566004E-3</v>
      </c>
      <c r="Y136" s="99">
        <f>'Sorted Data - Stata'!AB136</f>
        <v>3.6948166726487042E-3</v>
      </c>
      <c r="Z136" s="77">
        <f>'Sorted Data - Stata'!AD136</f>
        <v>0.26303231376959724</v>
      </c>
      <c r="AA136" s="77">
        <f>'Sorted Data - Stata'!AE136</f>
        <v>0.39777752639126901</v>
      </c>
      <c r="AB136" s="77">
        <f>'Sorted Data - Stata'!AF136</f>
        <v>0.13277210648052393</v>
      </c>
      <c r="AC136" s="77">
        <f>'Sorted Data - Stata'!AG136</f>
        <v>5.9922223717935125E-2</v>
      </c>
      <c r="AD136" s="77">
        <f>'Sorted Data - Stata'!AH136</f>
        <v>2.8548569122741615E-2</v>
      </c>
      <c r="AE136" s="77">
        <f>'Sorted Data - Stata'!AI136</f>
        <v>2.2117523252795535E-2</v>
      </c>
      <c r="AF136" s="77">
        <f>'Sorted Data - Stata'!AJ136</f>
        <v>1.0669144584660027E-2</v>
      </c>
      <c r="AM136" s="63"/>
      <c r="AN136" s="63"/>
      <c r="AO136" s="104"/>
      <c r="AP136" s="103"/>
      <c r="AQ136" s="103"/>
      <c r="AR136" s="63"/>
      <c r="AS136" s="63"/>
      <c r="AT136" s="63"/>
      <c r="AU136" s="63"/>
      <c r="AV136" s="63"/>
      <c r="AW136" s="63"/>
      <c r="AX136" s="63"/>
      <c r="AY136" s="63"/>
      <c r="AZ136" s="63"/>
      <c r="BA136" s="104"/>
      <c r="BB136" s="63"/>
      <c r="BC136" s="63"/>
    </row>
    <row r="137" spans="2:55" x14ac:dyDescent="0.25">
      <c r="B137" s="3">
        <v>39844</v>
      </c>
      <c r="C137" s="99">
        <f>LN(1+'Sorted Data - Stata'!C137)</f>
        <v>-9.0694245455941375E-2</v>
      </c>
      <c r="D137" s="99">
        <f>LN(1+'Sorted Data - Stata'!E137)</f>
        <v>-6.4488894698578629E-3</v>
      </c>
      <c r="E137" s="99">
        <f>LN(1+'Sorted Data - Stata'!F137)</f>
        <v>-9.3309794685174044E-2</v>
      </c>
      <c r="F137" s="99">
        <f>LN(1+'Sorted Data - Stata'!G137)</f>
        <v>-1.1923810002337049E-2</v>
      </c>
      <c r="G137" s="99">
        <f>LN(1+'Sorted Data - Stata'!H137)</f>
        <v>1.6021573931838378E-3</v>
      </c>
      <c r="H137" s="99">
        <f>LN(1+'Sorted Data - Stata'!I137)</f>
        <v>-8.8429972873855622E-2</v>
      </c>
      <c r="I137" s="99">
        <f>LN(1+'Sorted Data - Stata'!J137)</f>
        <v>-1.5119154790736382E-2</v>
      </c>
      <c r="J137" s="99">
        <f>LN(1+'Sorted Data - Stata'!K137)</f>
        <v>-0.10412718598090068</v>
      </c>
      <c r="K137" s="99">
        <f>LN(1+'Sorted Data - Stata'!M137)</f>
        <v>-9.4224310912513539E-3</v>
      </c>
      <c r="L137" s="99">
        <f>LN(1+'Sorted Data - Stata'!N137)</f>
        <v>-9.4605272294815981E-2</v>
      </c>
      <c r="M137" s="99">
        <f>LN(1+'Sorted Data - Stata'!O137)</f>
        <v>-1.346695008557678E-2</v>
      </c>
      <c r="N137" s="99">
        <f>LN(1+'Sorted Data - Stata'!P137)</f>
        <v>-1.1353319467461071E-3</v>
      </c>
      <c r="O137" s="99">
        <f>LN(1+'Sorted Data - Stata'!Q137)</f>
        <v>-9.1745803651683833E-2</v>
      </c>
      <c r="P137" s="99">
        <f>LN(1+'Sorted Data - Stata'!R137)</f>
        <v>-1.6766632925562339E-2</v>
      </c>
      <c r="Q137" s="99">
        <f>LN(1+'Sorted Data - Stata'!S137)</f>
        <v>-0.10370614063598019</v>
      </c>
      <c r="R137" s="99">
        <f>'Sorted Data - Stata'!U137</f>
        <v>2.8305165524094011E-3</v>
      </c>
      <c r="S137" s="99">
        <f>'Sorted Data - Stata'!V137</f>
        <v>3.4881336544700936E-4</v>
      </c>
      <c r="T137" s="99">
        <f>'Sorted Data - Stata'!W137</f>
        <v>1.4406138172411431E-3</v>
      </c>
      <c r="U137" s="99">
        <f>'Sorted Data - Stata'!X137</f>
        <v>1.3159584889781417E-3</v>
      </c>
      <c r="V137" s="99">
        <f>'Sorted Data - Stata'!Y137</f>
        <v>3.2909534214797809E-4</v>
      </c>
      <c r="W137" s="99">
        <f>'Sorted Data - Stata'!Z137</f>
        <v>2.6488874578789456E-4</v>
      </c>
      <c r="X137" s="99">
        <f>'Sorted Data - Stata'!AA137</f>
        <v>1.1592468385308585E-3</v>
      </c>
      <c r="Y137" s="99">
        <f>'Sorted Data - Stata'!AB137</f>
        <v>2.9314384517902248E-3</v>
      </c>
      <c r="Z137" s="77">
        <f>'Sorted Data - Stata'!AD137</f>
        <v>0.27938417919810793</v>
      </c>
      <c r="AA137" s="77">
        <f>'Sorted Data - Stata'!AE137</f>
        <v>0.32987365430380128</v>
      </c>
      <c r="AB137" s="77">
        <f>'Sorted Data - Stata'!AF137</f>
        <v>0.15266681405976307</v>
      </c>
      <c r="AC137" s="77">
        <f>'Sorted Data - Stata'!AG137</f>
        <v>5.1080541959319395E-2</v>
      </c>
      <c r="AD137" s="77">
        <f>'Sorted Data - Stata'!AH137</f>
        <v>3.5987208845201978E-2</v>
      </c>
      <c r="AE137" s="77">
        <f>'Sorted Data - Stata'!AI137</f>
        <v>2.6215652103979907E-2</v>
      </c>
      <c r="AF137" s="77">
        <f>'Sorted Data - Stata'!AJ137</f>
        <v>1.5528377107864791E-2</v>
      </c>
      <c r="AM137" s="63"/>
      <c r="AN137" s="63"/>
      <c r="AO137" s="104"/>
      <c r="AP137" s="103"/>
      <c r="AQ137" s="103"/>
      <c r="AR137" s="63"/>
      <c r="AS137" s="63"/>
      <c r="AT137" s="63"/>
      <c r="AU137" s="63"/>
      <c r="AV137" s="63"/>
      <c r="AW137" s="63"/>
      <c r="AX137" s="63"/>
      <c r="AY137" s="63"/>
      <c r="AZ137" s="63"/>
      <c r="BA137" s="104"/>
      <c r="BB137" s="63"/>
      <c r="BC137" s="63"/>
    </row>
    <row r="138" spans="2:55" x14ac:dyDescent="0.25">
      <c r="B138" s="3">
        <v>39872</v>
      </c>
      <c r="C138" s="99">
        <f>LN(1+'Sorted Data - Stata'!C138)</f>
        <v>-4.2750631702080946E-2</v>
      </c>
      <c r="D138" s="99">
        <f>LN(1+'Sorted Data - Stata'!E138)</f>
        <v>1.9067037866684254E-2</v>
      </c>
      <c r="E138" s="99">
        <f>LN(1+'Sorted Data - Stata'!F138)</f>
        <v>7.8649751980596257E-3</v>
      </c>
      <c r="F138" s="99">
        <f>LN(1+'Sorted Data - Stata'!G138)</f>
        <v>3.1704568058938776E-3</v>
      </c>
      <c r="G138" s="99">
        <f>LN(1+'Sorted Data - Stata'!H138)</f>
        <v>-6.2928531050562689E-2</v>
      </c>
      <c r="H138" s="99">
        <f>LN(1+'Sorted Data - Stata'!I138)</f>
        <v>1.3380193102671344E-2</v>
      </c>
      <c r="I138" s="99">
        <f>LN(1+'Sorted Data - Stata'!J138)</f>
        <v>-1.7848318234798887E-2</v>
      </c>
      <c r="J138" s="99">
        <f>LN(1+'Sorted Data - Stata'!K138)</f>
        <v>2.0649774206679582E-2</v>
      </c>
      <c r="K138" s="99">
        <f>LN(1+'Sorted Data - Stata'!M138)</f>
        <v>1.6630087200257975E-2</v>
      </c>
      <c r="L138" s="99">
        <f>LN(1+'Sorted Data - Stata'!N138)</f>
        <v>6.4869959290956023E-3</v>
      </c>
      <c r="M138" s="99">
        <f>LN(1+'Sorted Data - Stata'!O138)</f>
        <v>1.6615393112106632E-3</v>
      </c>
      <c r="N138" s="99">
        <f>LN(1+'Sorted Data - Stata'!P138)</f>
        <v>-6.5595097127270657E-2</v>
      </c>
      <c r="O138" s="99">
        <f>LN(1+'Sorted Data - Stata'!Q138)</f>
        <v>1.0846127612867339E-2</v>
      </c>
      <c r="P138" s="99">
        <f>LN(1+'Sorted Data - Stata'!R138)</f>
        <v>-1.9549160687537852E-2</v>
      </c>
      <c r="Q138" s="99">
        <f>LN(1+'Sorted Data - Stata'!S138)</f>
        <v>2.0748339650985971E-2</v>
      </c>
      <c r="R138" s="99">
        <f>'Sorted Data - Stata'!U138</f>
        <v>2.4662697723036864E-3</v>
      </c>
      <c r="S138" s="99">
        <f>'Sorted Data - Stata'!V138</f>
        <v>4.12604046145848E-4</v>
      </c>
      <c r="T138" s="99">
        <f>'Sorted Data - Stata'!W138</f>
        <v>1.261009009940306E-3</v>
      </c>
      <c r="U138" s="99">
        <f>'Sorted Data - Stata'!X138</f>
        <v>1.1664458827131963E-3</v>
      </c>
      <c r="V138" s="99">
        <f>'Sorted Data - Stata'!Y138</f>
        <v>3.9186266925472779E-4</v>
      </c>
      <c r="W138" s="99">
        <f>'Sorted Data - Stata'!Z138</f>
        <v>2.5104474737958071E-4</v>
      </c>
      <c r="X138" s="99">
        <f>'Sorted Data - Stata'!AA138</f>
        <v>9.9454180114277868E-4</v>
      </c>
      <c r="Y138" s="99">
        <f>'Sorted Data - Stata'!AB138</f>
        <v>2.7699097437066111E-3</v>
      </c>
      <c r="Z138" s="77">
        <f>'Sorted Data - Stata'!AD138</f>
        <v>0.27938417919810793</v>
      </c>
      <c r="AA138" s="77">
        <f>'Sorted Data - Stata'!AE138</f>
        <v>0.32987365430380128</v>
      </c>
      <c r="AB138" s="77">
        <f>'Sorted Data - Stata'!AF138</f>
        <v>0.15266681405976307</v>
      </c>
      <c r="AC138" s="77">
        <f>'Sorted Data - Stata'!AG138</f>
        <v>5.1080541959319395E-2</v>
      </c>
      <c r="AD138" s="77">
        <f>'Sorted Data - Stata'!AH138</f>
        <v>3.5987208845201978E-2</v>
      </c>
      <c r="AE138" s="77">
        <f>'Sorted Data - Stata'!AI138</f>
        <v>2.6215652103979907E-2</v>
      </c>
      <c r="AF138" s="77">
        <f>'Sorted Data - Stata'!AJ138</f>
        <v>1.5528377107864791E-2</v>
      </c>
      <c r="AM138" s="63"/>
      <c r="AN138" s="63"/>
      <c r="AO138" s="104"/>
      <c r="AP138" s="103"/>
      <c r="AQ138" s="103"/>
      <c r="AR138" s="63"/>
      <c r="AS138" s="63"/>
      <c r="AT138" s="63"/>
      <c r="AU138" s="63"/>
      <c r="AV138" s="63"/>
      <c r="AW138" s="63"/>
      <c r="AX138" s="63"/>
      <c r="AY138" s="63"/>
      <c r="AZ138" s="63"/>
      <c r="BA138" s="104"/>
      <c r="BB138" s="63"/>
      <c r="BC138" s="63"/>
    </row>
    <row r="139" spans="2:55" x14ac:dyDescent="0.25">
      <c r="B139" s="3">
        <v>39903</v>
      </c>
      <c r="C139" s="99">
        <f>LN(1+'Sorted Data - Stata'!C139)</f>
        <v>1.1558959474798703E-2</v>
      </c>
      <c r="D139" s="99">
        <f>LN(1+'Sorted Data - Stata'!E139)</f>
        <v>-4.4291699164729949E-2</v>
      </c>
      <c r="E139" s="99">
        <f>LN(1+'Sorted Data - Stata'!F139)</f>
        <v>2.2412730524713279E-4</v>
      </c>
      <c r="F139" s="99">
        <f>LN(1+'Sorted Data - Stata'!G139)</f>
        <v>-4.3595594081934544E-2</v>
      </c>
      <c r="G139" s="99">
        <f>LN(1+'Sorted Data - Stata'!H139)</f>
        <v>-5.8125045546583549E-2</v>
      </c>
      <c r="H139" s="99">
        <f>LN(1+'Sorted Data - Stata'!I139)</f>
        <v>-1.9148077680394358E-2</v>
      </c>
      <c r="I139" s="99">
        <f>LN(1+'Sorted Data - Stata'!J139)</f>
        <v>-3.2012894475920615E-2</v>
      </c>
      <c r="J139" s="99">
        <f>LN(1+'Sorted Data - Stata'!K139)</f>
        <v>3.5035489638053322E-2</v>
      </c>
      <c r="K139" s="99">
        <f>LN(1+'Sorted Data - Stata'!M139)</f>
        <v>-4.6439789838111263E-2</v>
      </c>
      <c r="L139" s="99">
        <f>LN(1+'Sorted Data - Stata'!N139)</f>
        <v>-9.8007052041037277E-4</v>
      </c>
      <c r="M139" s="99">
        <f>LN(1+'Sorted Data - Stata'!O139)</f>
        <v>-4.4952676450682433E-2</v>
      </c>
      <c r="N139" s="99">
        <f>LN(1+'Sorted Data - Stata'!P139)</f>
        <v>-6.0325158042531656E-2</v>
      </c>
      <c r="O139" s="99">
        <f>LN(1+'Sorted Data - Stata'!Q139)</f>
        <v>-2.1408113945072634E-2</v>
      </c>
      <c r="P139" s="99">
        <f>LN(1+'Sorted Data - Stata'!R139)</f>
        <v>-3.3532142628214863E-2</v>
      </c>
      <c r="Q139" s="99">
        <f>LN(1+'Sorted Data - Stata'!S139)</f>
        <v>3.5327823044688629E-2</v>
      </c>
      <c r="R139" s="99">
        <f>'Sorted Data - Stata'!U139</f>
        <v>2.3688909406458514E-3</v>
      </c>
      <c r="S139" s="99">
        <f>'Sorted Data - Stata'!V139</f>
        <v>4.1623744845176169E-4</v>
      </c>
      <c r="T139" s="99">
        <f>'Sorted Data - Stata'!W139</f>
        <v>9.2651403282606459E-4</v>
      </c>
      <c r="U139" s="99">
        <f>'Sorted Data - Stata'!X139</f>
        <v>8.5585975683910576E-4</v>
      </c>
      <c r="V139" s="99">
        <f>'Sorted Data - Stata'!Y139</f>
        <v>3.5970418367381463E-4</v>
      </c>
      <c r="W139" s="99">
        <f>'Sorted Data - Stata'!Z139</f>
        <v>1.9285364287480178E-4</v>
      </c>
      <c r="X139" s="99">
        <f>'Sorted Data - Stata'!AA139</f>
        <v>6.0630739394196276E-4</v>
      </c>
      <c r="Y139" s="99">
        <f>'Sorted Data - Stata'!AB139</f>
        <v>2.7699097437066111E-3</v>
      </c>
      <c r="Z139" s="77">
        <f>'Sorted Data - Stata'!AD139</f>
        <v>0.27938417919810793</v>
      </c>
      <c r="AA139" s="77">
        <f>'Sorted Data - Stata'!AE139</f>
        <v>0.32987365430380128</v>
      </c>
      <c r="AB139" s="77">
        <f>'Sorted Data - Stata'!AF139</f>
        <v>0.15266681405976307</v>
      </c>
      <c r="AC139" s="77">
        <f>'Sorted Data - Stata'!AG139</f>
        <v>5.1080541959319395E-2</v>
      </c>
      <c r="AD139" s="77">
        <f>'Sorted Data - Stata'!AH139</f>
        <v>3.5987208845201978E-2</v>
      </c>
      <c r="AE139" s="77">
        <f>'Sorted Data - Stata'!AI139</f>
        <v>2.6215652103979907E-2</v>
      </c>
      <c r="AF139" s="77">
        <f>'Sorted Data - Stata'!AJ139</f>
        <v>1.5528377107864791E-2</v>
      </c>
      <c r="AM139" s="63"/>
      <c r="AN139" s="63"/>
      <c r="AO139" s="104"/>
      <c r="AP139" s="103"/>
      <c r="AQ139" s="103"/>
      <c r="AR139" s="63"/>
      <c r="AS139" s="63"/>
      <c r="AT139" s="63"/>
      <c r="AU139" s="63"/>
      <c r="AV139" s="63"/>
      <c r="AW139" s="63"/>
      <c r="AX139" s="63"/>
      <c r="AY139" s="63"/>
      <c r="AZ139" s="63"/>
      <c r="BA139" s="104"/>
      <c r="BB139" s="63"/>
      <c r="BC139" s="63"/>
    </row>
    <row r="140" spans="2:55" x14ac:dyDescent="0.25">
      <c r="B140" s="3">
        <v>39933</v>
      </c>
      <c r="C140" s="99">
        <f>LN(1+'Sorted Data - Stata'!C140)</f>
        <v>4.8106452428336693E-2</v>
      </c>
      <c r="D140" s="99">
        <f>LN(1+'Sorted Data - Stata'!E140)</f>
        <v>-2.6883298948203942E-2</v>
      </c>
      <c r="E140" s="99">
        <f>LN(1+'Sorted Data - Stata'!F140)</f>
        <v>-2.8216658890752207E-2</v>
      </c>
      <c r="F140" s="99">
        <f>LN(1+'Sorted Data - Stata'!G140)</f>
        <v>5.3960312038240019E-3</v>
      </c>
      <c r="G140" s="99">
        <f>LN(1+'Sorted Data - Stata'!H140)</f>
        <v>-2.3363673624512447E-2</v>
      </c>
      <c r="H140" s="99">
        <f>LN(1+'Sorted Data - Stata'!I140)</f>
        <v>-2.7817680645060096E-2</v>
      </c>
      <c r="I140" s="99">
        <f>LN(1+'Sorted Data - Stata'!J140)</f>
        <v>2.8382862901600026E-2</v>
      </c>
      <c r="J140" s="99">
        <f>LN(1+'Sorted Data - Stata'!K140)</f>
        <v>2.1593238625741085E-2</v>
      </c>
      <c r="K140" s="99">
        <f>LN(1+'Sorted Data - Stata'!M140)</f>
        <v>-2.8890336362957496E-2</v>
      </c>
      <c r="L140" s="99">
        <f>LN(1+'Sorted Data - Stata'!N140)</f>
        <v>-2.9700040802258208E-2</v>
      </c>
      <c r="M140" s="99">
        <f>LN(1+'Sorted Data - Stata'!O140)</f>
        <v>3.8912977240775277E-3</v>
      </c>
      <c r="N140" s="99">
        <f>LN(1+'Sorted Data - Stata'!P140)</f>
        <v>-2.542173184824062E-2</v>
      </c>
      <c r="O140" s="99">
        <f>LN(1+'Sorted Data - Stata'!Q140)</f>
        <v>-3.0057174433186833E-2</v>
      </c>
      <c r="P140" s="99">
        <f>LN(1+'Sorted Data - Stata'!R140)</f>
        <v>2.6669173840312983E-2</v>
      </c>
      <c r="Q140" s="99">
        <f>LN(1+'Sorted Data - Stata'!S140)</f>
        <v>2.1984530336507522E-2</v>
      </c>
      <c r="R140" s="99">
        <f>'Sorted Data - Stata'!U140</f>
        <v>2.0353925068166134E-3</v>
      </c>
      <c r="S140" s="99">
        <f>'Sorted Data - Stata'!V140</f>
        <v>3.4206405599057632E-4</v>
      </c>
      <c r="T140" s="99">
        <f>'Sorted Data - Stata'!W140</f>
        <v>7.7171605828496581E-4</v>
      </c>
      <c r="U140" s="99">
        <f>'Sorted Data - Stata'!X140</f>
        <v>7.0248777773063154E-4</v>
      </c>
      <c r="V140" s="99">
        <f>'Sorted Data - Stata'!Y140</f>
        <v>2.3926821104680585E-4</v>
      </c>
      <c r="W140" s="99">
        <f>'Sorted Data - Stata'!Z140</f>
        <v>1.7483178814159395E-4</v>
      </c>
      <c r="X140" s="99">
        <f>'Sorted Data - Stata'!AA140</f>
        <v>3.7422877886217343E-4</v>
      </c>
      <c r="Y140" s="99">
        <f>'Sorted Data - Stata'!AB140</f>
        <v>2.648575109462703E-3</v>
      </c>
      <c r="Z140" s="77">
        <f>'Sorted Data - Stata'!AD140</f>
        <v>0.27938417919810793</v>
      </c>
      <c r="AA140" s="77">
        <f>'Sorted Data - Stata'!AE140</f>
        <v>0.32987365430380128</v>
      </c>
      <c r="AB140" s="77">
        <f>'Sorted Data - Stata'!AF140</f>
        <v>0.15266681405976307</v>
      </c>
      <c r="AC140" s="77">
        <f>'Sorted Data - Stata'!AG140</f>
        <v>5.1080541959319395E-2</v>
      </c>
      <c r="AD140" s="77">
        <f>'Sorted Data - Stata'!AH140</f>
        <v>3.5987208845201978E-2</v>
      </c>
      <c r="AE140" s="77">
        <f>'Sorted Data - Stata'!AI140</f>
        <v>2.6215652103979907E-2</v>
      </c>
      <c r="AF140" s="77">
        <f>'Sorted Data - Stata'!AJ140</f>
        <v>1.5528377107864791E-2</v>
      </c>
      <c r="AM140" s="63"/>
      <c r="AN140" s="63"/>
      <c r="AO140" s="104"/>
      <c r="AP140" s="103"/>
      <c r="AQ140" s="103"/>
      <c r="AR140" s="63"/>
      <c r="AS140" s="63"/>
      <c r="AT140" s="63"/>
      <c r="AU140" s="63"/>
      <c r="AV140" s="63"/>
      <c r="AW140" s="63"/>
      <c r="AX140" s="63"/>
      <c r="AY140" s="63"/>
      <c r="AZ140" s="63"/>
      <c r="BA140" s="104"/>
      <c r="BB140" s="63"/>
      <c r="BC140" s="63"/>
    </row>
    <row r="141" spans="2:55" x14ac:dyDescent="0.25">
      <c r="B141" s="3">
        <v>39964</v>
      </c>
      <c r="C141" s="99">
        <f>LN(1+'Sorted Data - Stata'!C141)</f>
        <v>4.2003191785278692E-2</v>
      </c>
      <c r="D141" s="99">
        <f>LN(1+'Sorted Data - Stata'!E141)</f>
        <v>-4.1722658701751139E-2</v>
      </c>
      <c r="E141" s="99">
        <f>LN(1+'Sorted Data - Stata'!F141)</f>
        <v>2.632120013269125E-2</v>
      </c>
      <c r="F141" s="99">
        <f>LN(1+'Sorted Data - Stata'!G141)</f>
        <v>4.8613907252180441E-2</v>
      </c>
      <c r="G141" s="99">
        <f>LN(1+'Sorted Data - Stata'!H141)</f>
        <v>-7.9107886997448057E-3</v>
      </c>
      <c r="H141" s="99">
        <f>LN(1+'Sorted Data - Stata'!I141)</f>
        <v>2.4921214508272668E-2</v>
      </c>
      <c r="I141" s="99">
        <f>LN(1+'Sorted Data - Stata'!J141)</f>
        <v>4.6956315816333978E-2</v>
      </c>
      <c r="J141" s="99">
        <f>LN(1+'Sorted Data - Stata'!K141)</f>
        <v>5.7078670312836241E-2</v>
      </c>
      <c r="K141" s="99">
        <f>LN(1+'Sorted Data - Stata'!M141)</f>
        <v>-4.3489087405850411E-2</v>
      </c>
      <c r="L141" s="99">
        <f>LN(1+'Sorted Data - Stata'!N141)</f>
        <v>2.5090543425277632E-2</v>
      </c>
      <c r="M141" s="99">
        <f>LN(1+'Sorted Data - Stata'!O141)</f>
        <v>4.7344336138608521E-2</v>
      </c>
      <c r="N141" s="99">
        <f>LN(1+'Sorted Data - Stata'!P141)</f>
        <v>-9.7223849901227032E-3</v>
      </c>
      <c r="O141" s="99">
        <f>LN(1+'Sorted Data - Stata'!Q141)</f>
        <v>2.3105117342570442E-2</v>
      </c>
      <c r="P141" s="99">
        <f>LN(1+'Sorted Data - Stata'!R141)</f>
        <v>4.5370687675142019E-2</v>
      </c>
      <c r="Q141" s="99">
        <f>LN(1+'Sorted Data - Stata'!S141)</f>
        <v>5.765613672730853E-2</v>
      </c>
      <c r="R141" s="99">
        <f>'Sorted Data - Stata'!U141</f>
        <v>1.6924892515723933E-3</v>
      </c>
      <c r="S141" s="99">
        <f>'Sorted Data - Stata'!V141</f>
        <v>2.6316043855789673E-4</v>
      </c>
      <c r="T141" s="99">
        <f>'Sorted Data - Stata'!W141</f>
        <v>7.6448571672704801E-4</v>
      </c>
      <c r="U141" s="99">
        <f>'Sorted Data - Stata'!X141</f>
        <v>5.5662608827478088E-4</v>
      </c>
      <c r="V141" s="99">
        <f>'Sorted Data - Stata'!Y141</f>
        <v>2.010774740544008E-4</v>
      </c>
      <c r="W141" s="99">
        <f>'Sorted Data - Stata'!Z141</f>
        <v>1.6790319336790205E-4</v>
      </c>
      <c r="X141" s="99">
        <f>'Sorted Data - Stata'!AA141</f>
        <v>3.3272377940973819E-4</v>
      </c>
      <c r="Y141" s="99">
        <f>'Sorted Data - Stata'!AB141</f>
        <v>2.5068135950498949E-3</v>
      </c>
      <c r="Z141" s="77">
        <f>'Sorted Data - Stata'!AD141</f>
        <v>0.27938417919810793</v>
      </c>
      <c r="AA141" s="77">
        <f>'Sorted Data - Stata'!AE141</f>
        <v>0.32987365430380128</v>
      </c>
      <c r="AB141" s="77">
        <f>'Sorted Data - Stata'!AF141</f>
        <v>0.15266681405976307</v>
      </c>
      <c r="AC141" s="77">
        <f>'Sorted Data - Stata'!AG141</f>
        <v>5.1080541959319395E-2</v>
      </c>
      <c r="AD141" s="77">
        <f>'Sorted Data - Stata'!AH141</f>
        <v>3.5987208845201978E-2</v>
      </c>
      <c r="AE141" s="77">
        <f>'Sorted Data - Stata'!AI141</f>
        <v>2.6215652103979907E-2</v>
      </c>
      <c r="AF141" s="77">
        <f>'Sorted Data - Stata'!AJ141</f>
        <v>1.5528377107864791E-2</v>
      </c>
      <c r="AM141" s="63"/>
      <c r="AN141" s="63"/>
      <c r="AO141" s="104"/>
      <c r="AP141" s="103"/>
      <c r="AQ141" s="103"/>
      <c r="AR141" s="63"/>
      <c r="AS141" s="63"/>
      <c r="AT141" s="63"/>
      <c r="AU141" s="63"/>
      <c r="AV141" s="63"/>
      <c r="AW141" s="63"/>
      <c r="AX141" s="63"/>
      <c r="AY141" s="63"/>
      <c r="AZ141" s="63"/>
      <c r="BA141" s="104"/>
      <c r="BB141" s="63"/>
      <c r="BC141" s="63"/>
    </row>
    <row r="142" spans="2:55" x14ac:dyDescent="0.25">
      <c r="B142" s="3">
        <v>39994</v>
      </c>
      <c r="C142" s="99">
        <f>LN(1+'Sorted Data - Stata'!C142)</f>
        <v>2.4999505450848454E-2</v>
      </c>
      <c r="D142" s="99">
        <f>LN(1+'Sorted Data - Stata'!E142)</f>
        <v>2.2136832384494959E-2</v>
      </c>
      <c r="E142" s="99">
        <f>LN(1+'Sorted Data - Stata'!F142)</f>
        <v>1.3016093954597524E-2</v>
      </c>
      <c r="F142" s="99">
        <f>LN(1+'Sorted Data - Stata'!G142)</f>
        <v>3.8840675046676452E-2</v>
      </c>
      <c r="G142" s="99">
        <f>LN(1+'Sorted Data - Stata'!H142)</f>
        <v>1.1483293249858468E-2</v>
      </c>
      <c r="H142" s="99">
        <f>LN(1+'Sorted Data - Stata'!I142)</f>
        <v>4.603311676099074E-3</v>
      </c>
      <c r="I142" s="99">
        <f>LN(1+'Sorted Data - Stata'!J142)</f>
        <v>-4.0883441006710125E-2</v>
      </c>
      <c r="J142" s="99">
        <f>LN(1+'Sorted Data - Stata'!K142)</f>
        <v>2.8959237317289874E-2</v>
      </c>
      <c r="K142" s="99">
        <f>LN(1+'Sorted Data - Stata'!M142)</f>
        <v>2.0738186902260484E-2</v>
      </c>
      <c r="L142" s="99">
        <f>LN(1+'Sorted Data - Stata'!N142)</f>
        <v>1.2100371720818305E-2</v>
      </c>
      <c r="M142" s="99">
        <f>LN(1+'Sorted Data - Stata'!O142)</f>
        <v>3.7748094958857344E-2</v>
      </c>
      <c r="N142" s="99">
        <f>LN(1+'Sorted Data - Stata'!P142)</f>
        <v>1.0008118703741858E-2</v>
      </c>
      <c r="O142" s="99">
        <f>LN(1+'Sorted Data - Stata'!Q142)</f>
        <v>3.0848300886943902E-3</v>
      </c>
      <c r="P142" s="99">
        <f>LN(1+'Sorted Data - Stata'!R142)</f>
        <v>-4.2300482790436383E-2</v>
      </c>
      <c r="Q142" s="99">
        <f>LN(1+'Sorted Data - Stata'!S142)</f>
        <v>2.9748028328322528E-2</v>
      </c>
      <c r="R142" s="99">
        <f>'Sorted Data - Stata'!U142</f>
        <v>1.4795669370546438E-3</v>
      </c>
      <c r="S142" s="99">
        <f>'Sorted Data - Stata'!V142</f>
        <v>2.5692828874590568E-4</v>
      </c>
      <c r="T142" s="99">
        <f>'Sorted Data - Stata'!W142</f>
        <v>6.0941157477967245E-4</v>
      </c>
      <c r="U142" s="99">
        <f>'Sorted Data - Stata'!X142</f>
        <v>5.4213059458940727E-4</v>
      </c>
      <c r="V142" s="99">
        <f>'Sorted Data - Stata'!Y142</f>
        <v>1.9250438383222601E-4</v>
      </c>
      <c r="W142" s="99">
        <f>'Sorted Data - Stata'!Z142</f>
        <v>1.623549463058982E-4</v>
      </c>
      <c r="X142" s="99">
        <f>'Sorted Data - Stata'!AA142</f>
        <v>2.6488874578789456E-4</v>
      </c>
      <c r="Y142" s="99">
        <f>'Sorted Data - Stata'!AB142</f>
        <v>2.7052180378550617E-3</v>
      </c>
      <c r="Z142" s="77">
        <f>'Sorted Data - Stata'!AD142</f>
        <v>0.27938417919810793</v>
      </c>
      <c r="AA142" s="77">
        <f>'Sorted Data - Stata'!AE142</f>
        <v>0.32987365430380128</v>
      </c>
      <c r="AB142" s="77">
        <f>'Sorted Data - Stata'!AF142</f>
        <v>0.15266681405976307</v>
      </c>
      <c r="AC142" s="77">
        <f>'Sorted Data - Stata'!AG142</f>
        <v>5.1080541959319395E-2</v>
      </c>
      <c r="AD142" s="77">
        <f>'Sorted Data - Stata'!AH142</f>
        <v>3.5987208845201978E-2</v>
      </c>
      <c r="AE142" s="77">
        <f>'Sorted Data - Stata'!AI142</f>
        <v>2.6215652103979907E-2</v>
      </c>
      <c r="AF142" s="77">
        <f>'Sorted Data - Stata'!AJ142</f>
        <v>1.5528377107864791E-2</v>
      </c>
      <c r="AM142" s="63"/>
      <c r="AN142" s="63"/>
      <c r="AO142" s="104"/>
      <c r="AP142" s="103"/>
      <c r="AQ142" s="103"/>
      <c r="AR142" s="63"/>
      <c r="AS142" s="63"/>
      <c r="AT142" s="63"/>
      <c r="AU142" s="63"/>
      <c r="AV142" s="63"/>
      <c r="AW142" s="63"/>
      <c r="AX142" s="63"/>
      <c r="AY142" s="63"/>
      <c r="AZ142" s="63"/>
      <c r="BA142" s="104"/>
      <c r="BB142" s="63"/>
      <c r="BC142" s="63"/>
    </row>
    <row r="143" spans="2:55" x14ac:dyDescent="0.25">
      <c r="B143" s="3">
        <v>40025</v>
      </c>
      <c r="C143" s="99">
        <f>LN(1+'Sorted Data - Stata'!C143)</f>
        <v>2.4169029633955855E-2</v>
      </c>
      <c r="D143" s="99">
        <f>LN(1+'Sorted Data - Stata'!E143)</f>
        <v>-5.0220958223996644E-2</v>
      </c>
      <c r="E143" s="99">
        <f>LN(1+'Sorted Data - Stata'!F143)</f>
        <v>-3.4244363157375939E-2</v>
      </c>
      <c r="F143" s="99">
        <f>LN(1+'Sorted Data - Stata'!G143)</f>
        <v>-3.4744236546761426E-2</v>
      </c>
      <c r="G143" s="99">
        <f>LN(1+'Sorted Data - Stata'!H143)</f>
        <v>-3.2590558900262988E-2</v>
      </c>
      <c r="H143" s="99">
        <f>LN(1+'Sorted Data - Stata'!I143)</f>
        <v>-3.4004031692167716E-2</v>
      </c>
      <c r="I143" s="99">
        <f>LN(1+'Sorted Data - Stata'!J143)</f>
        <v>2.54809039711574E-2</v>
      </c>
      <c r="J143" s="99">
        <f>LN(1+'Sorted Data - Stata'!K143)</f>
        <v>-1.4277966818678449E-2</v>
      </c>
      <c r="K143" s="99">
        <f>LN(1+'Sorted Data - Stata'!M143)</f>
        <v>-5.1507063385116632E-2</v>
      </c>
      <c r="L143" s="99">
        <f>LN(1+'Sorted Data - Stata'!N143)</f>
        <v>-3.5144689265010784E-2</v>
      </c>
      <c r="M143" s="99">
        <f>LN(1+'Sorted Data - Stata'!O143)</f>
        <v>-3.5714760738969856E-2</v>
      </c>
      <c r="N143" s="99">
        <f>LN(1+'Sorted Data - Stata'!P143)</f>
        <v>-3.3920887121600775E-2</v>
      </c>
      <c r="O143" s="99">
        <f>LN(1+'Sorted Data - Stata'!Q143)</f>
        <v>-3.5367512336290957E-2</v>
      </c>
      <c r="P143" s="99">
        <f>LN(1+'Sorted Data - Stata'!R143)</f>
        <v>2.4296398201772637E-2</v>
      </c>
      <c r="Q143" s="99">
        <f>LN(1+'Sorted Data - Stata'!S143)</f>
        <v>-1.3038812713091274E-2</v>
      </c>
      <c r="R143" s="99">
        <f>'Sorted Data - Stata'!U143</f>
        <v>1.3154410275031392E-3</v>
      </c>
      <c r="S143" s="99">
        <f>'Sorted Data - Stata'!V143</f>
        <v>2.3251907790577953E-4</v>
      </c>
      <c r="T143" s="99">
        <f>'Sorted Data - Stata'!W143</f>
        <v>4.105301213088719E-4</v>
      </c>
      <c r="U143" s="99">
        <f>'Sorted Data - Stata'!X143</f>
        <v>4.8412550785936759E-4</v>
      </c>
      <c r="V143" s="99">
        <f>'Sorted Data - Stata'!Y143</f>
        <v>1.7379211671197936E-4</v>
      </c>
      <c r="W143" s="99">
        <f>'Sorted Data - Stata'!Z143</f>
        <v>1.3323565538980731E-4</v>
      </c>
      <c r="X143" s="99">
        <f>'Sorted Data - Stata'!AA143</f>
        <v>2.5104474737958071E-4</v>
      </c>
      <c r="Y143" s="99">
        <f>'Sorted Data - Stata'!AB143</f>
        <v>2.3851279739270925E-3</v>
      </c>
      <c r="Z143" s="77">
        <f>'Sorted Data - Stata'!AD143</f>
        <v>0.27938417919810793</v>
      </c>
      <c r="AA143" s="77">
        <f>'Sorted Data - Stata'!AE143</f>
        <v>0.32987365430380128</v>
      </c>
      <c r="AB143" s="77">
        <f>'Sorted Data - Stata'!AF143</f>
        <v>0.15266681405976307</v>
      </c>
      <c r="AC143" s="77">
        <f>'Sorted Data - Stata'!AG143</f>
        <v>5.1080541959319395E-2</v>
      </c>
      <c r="AD143" s="77">
        <f>'Sorted Data - Stata'!AH143</f>
        <v>3.5987208845201978E-2</v>
      </c>
      <c r="AE143" s="77">
        <f>'Sorted Data - Stata'!AI143</f>
        <v>2.6215652103979907E-2</v>
      </c>
      <c r="AF143" s="77">
        <f>'Sorted Data - Stata'!AJ143</f>
        <v>1.5528377107864791E-2</v>
      </c>
      <c r="AM143" s="63"/>
      <c r="AN143" s="63"/>
      <c r="AO143" s="104"/>
      <c r="AP143" s="103"/>
      <c r="AQ143" s="103"/>
      <c r="AR143" s="63"/>
      <c r="AS143" s="63"/>
      <c r="AT143" s="63"/>
      <c r="AU143" s="63"/>
      <c r="AV143" s="63"/>
      <c r="AW143" s="63"/>
      <c r="AX143" s="63"/>
      <c r="AY143" s="63"/>
      <c r="AZ143" s="63"/>
      <c r="BA143" s="104"/>
      <c r="BB143" s="63"/>
      <c r="BC143" s="63"/>
    </row>
    <row r="144" spans="2:55" x14ac:dyDescent="0.25">
      <c r="B144" s="3">
        <v>40056</v>
      </c>
      <c r="C144" s="99">
        <f>LN(1+'Sorted Data - Stata'!C144)</f>
        <v>1.3195708976039881E-2</v>
      </c>
      <c r="D144" s="99">
        <f>LN(1+'Sorted Data - Stata'!E144)</f>
        <v>-1.6585166997623763E-2</v>
      </c>
      <c r="E144" s="99">
        <f>LN(1+'Sorted Data - Stata'!F144)</f>
        <v>-1.1301509897727074E-2</v>
      </c>
      <c r="F144" s="99">
        <f>LN(1+'Sorted Data - Stata'!G144)</f>
        <v>-4.2739498413241442E-2</v>
      </c>
      <c r="G144" s="99">
        <f>LN(1+'Sorted Data - Stata'!H144)</f>
        <v>3.0959752324366324E-5</v>
      </c>
      <c r="H144" s="99">
        <f>LN(1+'Sorted Data - Stata'!I144)</f>
        <v>-7.7160876658628587E-3</v>
      </c>
      <c r="I144" s="99">
        <f>LN(1+'Sorted Data - Stata'!J144)</f>
        <v>-3.153559580550061E-2</v>
      </c>
      <c r="J144" s="99">
        <f>LN(1+'Sorted Data - Stata'!K144)</f>
        <v>-7.2023749881474537E-3</v>
      </c>
      <c r="K144" s="99">
        <f>LN(1+'Sorted Data - Stata'!M144)</f>
        <v>-1.7686549501507741E-2</v>
      </c>
      <c r="L144" s="99">
        <f>LN(1+'Sorted Data - Stata'!N144)</f>
        <v>-1.2216748813416899E-2</v>
      </c>
      <c r="M144" s="99">
        <f>LN(1+'Sorted Data - Stata'!O144)</f>
        <v>-4.3607070542294679E-2</v>
      </c>
      <c r="N144" s="99">
        <f>LN(1+'Sorted Data - Stata'!P144)</f>
        <v>-1.1111073553236911E-3</v>
      </c>
      <c r="O144" s="99">
        <f>LN(1+'Sorted Data - Stata'!Q144)</f>
        <v>-8.9080016585474878E-3</v>
      </c>
      <c r="P144" s="99">
        <f>LN(1+'Sorted Data - Stata'!R144)</f>
        <v>-3.2634421116624637E-2</v>
      </c>
      <c r="Q144" s="99">
        <f>LN(1+'Sorted Data - Stata'!S144)</f>
        <v>-6.1280968549748127E-3</v>
      </c>
      <c r="R144" s="99">
        <f>'Sorted Data - Stata'!U144</f>
        <v>1.3729187604631932E-3</v>
      </c>
      <c r="S144" s="99">
        <f>'Sorted Data - Stata'!V144</f>
        <v>2.1536970416402568E-4</v>
      </c>
      <c r="T144" s="99">
        <f>'Sorted Data - Stata'!W144</f>
        <v>3.5970418367381463E-4</v>
      </c>
      <c r="U144" s="99">
        <f>'Sorted Data - Stata'!X144</f>
        <v>4.437072448961743E-4</v>
      </c>
      <c r="V144" s="99">
        <f>'Sorted Data - Stata'!Y144</f>
        <v>1.6651408382073463E-4</v>
      </c>
      <c r="W144" s="99">
        <f>'Sorted Data - Stata'!Z144</f>
        <v>9.9945042129734318E-5</v>
      </c>
      <c r="X144" s="99">
        <f>'Sorted Data - Stata'!AA144</f>
        <v>2.5104474737958071E-4</v>
      </c>
      <c r="Y144" s="99">
        <f>'Sorted Data - Stata'!AB144</f>
        <v>2.4662697723036864E-3</v>
      </c>
      <c r="Z144" s="77">
        <f>'Sorted Data - Stata'!AD144</f>
        <v>0.27938417919810793</v>
      </c>
      <c r="AA144" s="77">
        <f>'Sorted Data - Stata'!AE144</f>
        <v>0.32987365430380128</v>
      </c>
      <c r="AB144" s="77">
        <f>'Sorted Data - Stata'!AF144</f>
        <v>0.15266681405976307</v>
      </c>
      <c r="AC144" s="77">
        <f>'Sorted Data - Stata'!AG144</f>
        <v>5.1080541959319395E-2</v>
      </c>
      <c r="AD144" s="77">
        <f>'Sorted Data - Stata'!AH144</f>
        <v>3.5987208845201978E-2</v>
      </c>
      <c r="AE144" s="77">
        <f>'Sorted Data - Stata'!AI144</f>
        <v>2.6215652103979907E-2</v>
      </c>
      <c r="AF144" s="77">
        <f>'Sorted Data - Stata'!AJ144</f>
        <v>1.5528377107864791E-2</v>
      </c>
      <c r="AM144" s="63"/>
      <c r="AN144" s="63"/>
      <c r="AO144" s="104"/>
      <c r="AP144" s="103"/>
      <c r="AQ144" s="103"/>
      <c r="AR144" s="63"/>
      <c r="AS144" s="63"/>
      <c r="AT144" s="63"/>
      <c r="AU144" s="63"/>
      <c r="AV144" s="63"/>
      <c r="AW144" s="63"/>
      <c r="AX144" s="63"/>
      <c r="AY144" s="63"/>
      <c r="AZ144" s="63"/>
      <c r="BA144" s="104"/>
      <c r="BB144" s="63"/>
      <c r="BC144" s="63"/>
    </row>
    <row r="145" spans="2:55" x14ac:dyDescent="0.25">
      <c r="B145" s="3">
        <v>40086</v>
      </c>
      <c r="C145" s="99">
        <f>LN(1+'Sorted Data - Stata'!C145)</f>
        <v>5.0728132922899542E-3</v>
      </c>
      <c r="D145" s="99">
        <f>LN(1+'Sorted Data - Stata'!E145)</f>
        <v>-4.1216885878305333E-2</v>
      </c>
      <c r="E145" s="99">
        <f>LN(1+'Sorted Data - Stata'!F145)</f>
        <v>-2.0102121255704302E-2</v>
      </c>
      <c r="F145" s="99">
        <f>LN(1+'Sorted Data - Stata'!G145)</f>
        <v>-5.9995806894970242E-2</v>
      </c>
      <c r="G145" s="99">
        <f>LN(1+'Sorted Data - Stata'!H145)</f>
        <v>-3.6754199480012028E-3</v>
      </c>
      <c r="H145" s="99">
        <f>LN(1+'Sorted Data - Stata'!I145)</f>
        <v>-1.9375283932665285E-2</v>
      </c>
      <c r="I145" s="99">
        <f>LN(1+'Sorted Data - Stata'!J145)</f>
        <v>-1.8535361449438171E-2</v>
      </c>
      <c r="J145" s="99">
        <f>LN(1+'Sorted Data - Stata'!K145)</f>
        <v>4.1189094281169547E-3</v>
      </c>
      <c r="K145" s="99">
        <f>LN(1+'Sorted Data - Stata'!M145)</f>
        <v>-4.2423610455670335E-2</v>
      </c>
      <c r="L145" s="99">
        <f>LN(1+'Sorted Data - Stata'!N145)</f>
        <v>-2.1136072309961583E-2</v>
      </c>
      <c r="M145" s="99">
        <f>LN(1+'Sorted Data - Stata'!O145)</f>
        <v>-6.0982522551327079E-2</v>
      </c>
      <c r="N145" s="99">
        <f>LN(1+'Sorted Data - Stata'!P145)</f>
        <v>-4.886798660456786E-3</v>
      </c>
      <c r="O145" s="99">
        <f>LN(1+'Sorted Data - Stata'!Q145)</f>
        <v>-2.0673875468679773E-2</v>
      </c>
      <c r="P145" s="99">
        <f>LN(1+'Sorted Data - Stata'!R145)</f>
        <v>-1.9678590113755886E-2</v>
      </c>
      <c r="Q145" s="99">
        <f>LN(1+'Sorted Data - Stata'!S145)</f>
        <v>5.2044980153497164E-3</v>
      </c>
      <c r="R145" s="99">
        <f>'Sorted Data - Stata'!U145</f>
        <v>1.3072269593599195E-3</v>
      </c>
      <c r="S145" s="99">
        <f>'Sorted Data - Stata'!V145</f>
        <v>2.0446158492348765E-4</v>
      </c>
      <c r="T145" s="99">
        <f>'Sorted Data - Stata'!W145</f>
        <v>3.2857223742155384E-4</v>
      </c>
      <c r="U145" s="99">
        <f>'Sorted Data - Stata'!X145</f>
        <v>4.1831124314595236E-4</v>
      </c>
      <c r="V145" s="99">
        <f>'Sorted Data - Stata'!Y145</f>
        <v>1.4624065117163632E-4</v>
      </c>
      <c r="W145" s="99">
        <f>'Sorted Data - Stata'!Z145</f>
        <v>8.3986193892826577E-5</v>
      </c>
      <c r="X145" s="99">
        <f>'Sorted Data - Stata'!AA145</f>
        <v>2.4965690741618474E-4</v>
      </c>
      <c r="Y145" s="99">
        <f>'Sorted Data - Stata'!AB145</f>
        <v>2.749698516855581E-3</v>
      </c>
      <c r="Z145" s="77">
        <f>'Sorted Data - Stata'!AD145</f>
        <v>0.27938417919810793</v>
      </c>
      <c r="AA145" s="77">
        <f>'Sorted Data - Stata'!AE145</f>
        <v>0.32987365430380128</v>
      </c>
      <c r="AB145" s="77">
        <f>'Sorted Data - Stata'!AF145</f>
        <v>0.15266681405976307</v>
      </c>
      <c r="AC145" s="77">
        <f>'Sorted Data - Stata'!AG145</f>
        <v>5.1080541959319395E-2</v>
      </c>
      <c r="AD145" s="77">
        <f>'Sorted Data - Stata'!AH145</f>
        <v>3.5987208845201978E-2</v>
      </c>
      <c r="AE145" s="77">
        <f>'Sorted Data - Stata'!AI145</f>
        <v>2.6215652103979907E-2</v>
      </c>
      <c r="AF145" s="77">
        <f>'Sorted Data - Stata'!AJ145</f>
        <v>1.5528377107864791E-2</v>
      </c>
      <c r="AM145" s="63"/>
      <c r="AN145" s="63"/>
      <c r="AO145" s="104"/>
      <c r="AP145" s="103"/>
      <c r="AQ145" s="103"/>
      <c r="AR145" s="63"/>
      <c r="AS145" s="63"/>
      <c r="AT145" s="63"/>
      <c r="AU145" s="63"/>
      <c r="AV145" s="63"/>
      <c r="AW145" s="63"/>
      <c r="AX145" s="63"/>
      <c r="AY145" s="63"/>
      <c r="AZ145" s="63"/>
      <c r="BA145" s="104"/>
      <c r="BB145" s="63"/>
      <c r="BC145" s="63"/>
    </row>
    <row r="146" spans="2:55" x14ac:dyDescent="0.25">
      <c r="B146" s="3">
        <v>40117</v>
      </c>
      <c r="C146" s="99">
        <f>LN(1+'Sorted Data - Stata'!C146)</f>
        <v>-2.4376747273119965E-2</v>
      </c>
      <c r="D146" s="99">
        <f>LN(1+'Sorted Data - Stata'!E146)</f>
        <v>-8.1228432881076586E-3</v>
      </c>
      <c r="E146" s="99">
        <f>LN(1+'Sorted Data - Stata'!F146)</f>
        <v>-2.8321077829384172E-3</v>
      </c>
      <c r="F146" s="99">
        <f>LN(1+'Sorted Data - Stata'!G146)</f>
        <v>2.0744471966542107E-2</v>
      </c>
      <c r="G146" s="99">
        <f>LN(1+'Sorted Data - Stata'!H146)</f>
        <v>-1.2507198246513898E-2</v>
      </c>
      <c r="H146" s="99">
        <f>LN(1+'Sorted Data - Stata'!I146)</f>
        <v>1.3811042059006296E-3</v>
      </c>
      <c r="I146" s="99">
        <f>LN(1+'Sorted Data - Stata'!J146)</f>
        <v>-2.2421498005305011E-2</v>
      </c>
      <c r="J146" s="99">
        <f>LN(1+'Sorted Data - Stata'!K146)</f>
        <v>1.0661495829074843E-2</v>
      </c>
      <c r="K146" s="99">
        <f>LN(1+'Sorted Data - Stata'!M146)</f>
        <v>-9.2349936765305889E-3</v>
      </c>
      <c r="L146" s="99">
        <f>LN(1+'Sorted Data - Stata'!N146)</f>
        <v>-3.8136973256458037E-3</v>
      </c>
      <c r="M146" s="99">
        <f>LN(1+'Sorted Data - Stata'!O146)</f>
        <v>1.9873791512950462E-2</v>
      </c>
      <c r="N146" s="99">
        <f>LN(1+'Sorted Data - Stata'!P146)</f>
        <v>-1.3683315887116198E-2</v>
      </c>
      <c r="O146" s="99">
        <f>LN(1+'Sorted Data - Stata'!Q146)</f>
        <v>1.589077042736488E-4</v>
      </c>
      <c r="P146" s="99">
        <f>LN(1+'Sorted Data - Stata'!R146)</f>
        <v>-2.3503363248869813E-2</v>
      </c>
      <c r="Q146" s="99">
        <f>LN(1+'Sorted Data - Stata'!S146)</f>
        <v>1.2083744758776972E-2</v>
      </c>
      <c r="R146" s="99">
        <f>'Sorted Data - Stata'!U146</f>
        <v>1.4959632659397037E-3</v>
      </c>
      <c r="S146" s="99">
        <f>'Sorted Data - Stata'!V146</f>
        <v>2.0269055489530174E-4</v>
      </c>
      <c r="T146" s="99">
        <f>'Sorted Data - Stata'!W146</f>
        <v>3.2338254340125161E-4</v>
      </c>
      <c r="U146" s="99">
        <f>'Sorted Data - Stata'!X146</f>
        <v>4.2556915221303449E-4</v>
      </c>
      <c r="V146" s="99">
        <f>'Sorted Data - Stata'!Y146</f>
        <v>1.3480001433840982E-4</v>
      </c>
      <c r="W146" s="99">
        <f>'Sorted Data - Stata'!Z146</f>
        <v>7.7741750595716752E-5</v>
      </c>
      <c r="X146" s="99">
        <f>'Sorted Data - Stata'!AA146</f>
        <v>2.4965690741618474E-4</v>
      </c>
      <c r="Y146" s="99">
        <f>'Sorted Data - Stata'!AB146</f>
        <v>2.8587859470874388E-3</v>
      </c>
      <c r="Z146" s="77">
        <f>'Sorted Data - Stata'!AD146</f>
        <v>0.27938417919810793</v>
      </c>
      <c r="AA146" s="77">
        <f>'Sorted Data - Stata'!AE146</f>
        <v>0.32987365430380128</v>
      </c>
      <c r="AB146" s="77">
        <f>'Sorted Data - Stata'!AF146</f>
        <v>0.15266681405976307</v>
      </c>
      <c r="AC146" s="77">
        <f>'Sorted Data - Stata'!AG146</f>
        <v>5.1080541959319395E-2</v>
      </c>
      <c r="AD146" s="77">
        <f>'Sorted Data - Stata'!AH146</f>
        <v>3.5987208845201978E-2</v>
      </c>
      <c r="AE146" s="77">
        <f>'Sorted Data - Stata'!AI146</f>
        <v>2.6215652103979907E-2</v>
      </c>
      <c r="AF146" s="77">
        <f>'Sorted Data - Stata'!AJ146</f>
        <v>1.5528377107864791E-2</v>
      </c>
      <c r="AM146" s="63"/>
      <c r="AN146" s="63"/>
      <c r="AO146" s="104"/>
      <c r="AP146" s="103"/>
      <c r="AQ146" s="103"/>
      <c r="AR146" s="63"/>
      <c r="AS146" s="63"/>
      <c r="AT146" s="63"/>
      <c r="AU146" s="63"/>
      <c r="AV146" s="63"/>
      <c r="AW146" s="63"/>
      <c r="AX146" s="63"/>
      <c r="AY146" s="63"/>
      <c r="AZ146" s="63"/>
      <c r="BA146" s="104"/>
      <c r="BB146" s="63"/>
      <c r="BC146" s="63"/>
    </row>
    <row r="147" spans="2:55" x14ac:dyDescent="0.25">
      <c r="B147" s="3">
        <v>40147</v>
      </c>
      <c r="C147" s="99">
        <f>LN(1+'Sorted Data - Stata'!C147)</f>
        <v>2.5122171324291415E-2</v>
      </c>
      <c r="D147" s="99">
        <f>LN(1+'Sorted Data - Stata'!E147)</f>
        <v>-8.1717566231922899E-3</v>
      </c>
      <c r="E147" s="99">
        <f>LN(1+'Sorted Data - Stata'!F147)</f>
        <v>1.122195255332052E-2</v>
      </c>
      <c r="F147" s="99">
        <f>LN(1+'Sorted Data - Stata'!G147)</f>
        <v>-8.539543042952475E-3</v>
      </c>
      <c r="G147" s="99">
        <f>LN(1+'Sorted Data - Stata'!H147)</f>
        <v>3.3188630059778255E-2</v>
      </c>
      <c r="H147" s="99">
        <f>LN(1+'Sorted Data - Stata'!I147)</f>
        <v>1.2397957126399241E-2</v>
      </c>
      <c r="I147" s="99">
        <f>LN(1+'Sorted Data - Stata'!J147)</f>
        <v>1.8226518396845474E-2</v>
      </c>
      <c r="J147" s="99">
        <f>LN(1+'Sorted Data - Stata'!K147)</f>
        <v>9.6438985040244573E-3</v>
      </c>
      <c r="K147" s="99">
        <f>LN(1+'Sorted Data - Stata'!M147)</f>
        <v>-9.4762271631477126E-3</v>
      </c>
      <c r="L147" s="99">
        <f>LN(1+'Sorted Data - Stata'!N147)</f>
        <v>1.0062159457932573E-2</v>
      </c>
      <c r="M147" s="99">
        <f>LN(1+'Sorted Data - Stata'!O147)</f>
        <v>-9.619240398766507E-3</v>
      </c>
      <c r="N147" s="99">
        <f>LN(1+'Sorted Data - Stata'!P147)</f>
        <v>3.1871210581310677E-2</v>
      </c>
      <c r="O147" s="99">
        <f>LN(1+'Sorted Data - Stata'!Q147)</f>
        <v>1.0996337190303811E-2</v>
      </c>
      <c r="P147" s="99">
        <f>LN(1+'Sorted Data - Stata'!R147)</f>
        <v>1.7002278477862107E-2</v>
      </c>
      <c r="Q147" s="99">
        <f>LN(1+'Sorted Data - Stata'!S147)</f>
        <v>1.0988888901020302E-2</v>
      </c>
      <c r="R147" s="99">
        <f>'Sorted Data - Stata'!U147</f>
        <v>1.4877654706024757E-3</v>
      </c>
      <c r="S147" s="99">
        <f>'Sorted Data - Stata'!V147</f>
        <v>1.958804983837048E-4</v>
      </c>
      <c r="T147" s="99">
        <f>'Sorted Data - Stata'!W147</f>
        <v>3.680042364018199E-4</v>
      </c>
      <c r="U147" s="99">
        <f>'Sorted Data - Stata'!X147</f>
        <v>4.2608340493877073E-4</v>
      </c>
      <c r="V147" s="99">
        <f>'Sorted Data - Stata'!Y147</f>
        <v>1.477964665834719E-4</v>
      </c>
      <c r="W147" s="99">
        <f>'Sorted Data - Stata'!Z147</f>
        <v>9.1620483841925449E-5</v>
      </c>
      <c r="X147" s="99">
        <f>'Sorted Data - Stata'!AA147</f>
        <v>2.4550157129366035E-4</v>
      </c>
      <c r="Y147" s="99">
        <f>'Sorted Data - Stata'!AB147</f>
        <v>3.0000015894111609E-3</v>
      </c>
      <c r="Z147" s="77">
        <f>'Sorted Data - Stata'!AD147</f>
        <v>0.27938417919810793</v>
      </c>
      <c r="AA147" s="77">
        <f>'Sorted Data - Stata'!AE147</f>
        <v>0.32987365430380128</v>
      </c>
      <c r="AB147" s="77">
        <f>'Sorted Data - Stata'!AF147</f>
        <v>0.15266681405976307</v>
      </c>
      <c r="AC147" s="77">
        <f>'Sorted Data - Stata'!AG147</f>
        <v>5.1080541959319395E-2</v>
      </c>
      <c r="AD147" s="77">
        <f>'Sorted Data - Stata'!AH147</f>
        <v>3.5987208845201978E-2</v>
      </c>
      <c r="AE147" s="77">
        <f>'Sorted Data - Stata'!AI147</f>
        <v>2.6215652103979907E-2</v>
      </c>
      <c r="AF147" s="77">
        <f>'Sorted Data - Stata'!AJ147</f>
        <v>1.5528377107864791E-2</v>
      </c>
      <c r="AM147" s="63"/>
      <c r="AN147" s="63"/>
      <c r="AO147" s="104"/>
      <c r="AP147" s="103"/>
      <c r="AQ147" s="103"/>
      <c r="AR147" s="63"/>
      <c r="AS147" s="63"/>
      <c r="AT147" s="63"/>
      <c r="AU147" s="63"/>
      <c r="AV147" s="63"/>
      <c r="AW147" s="63"/>
      <c r="AX147" s="63"/>
      <c r="AY147" s="63"/>
      <c r="AZ147" s="63"/>
      <c r="BA147" s="104"/>
      <c r="BB147" s="63"/>
      <c r="BC147" s="63"/>
    </row>
    <row r="148" spans="2:55" x14ac:dyDescent="0.25">
      <c r="B148" s="3">
        <v>40178</v>
      </c>
      <c r="C148" s="99">
        <f>LN(1+'Sorted Data - Stata'!C148)</f>
        <v>1.6241119196856679E-2</v>
      </c>
      <c r="D148" s="99">
        <f>LN(1+'Sorted Data - Stata'!E148)</f>
        <v>1.9908613753143123E-2</v>
      </c>
      <c r="E148" s="99">
        <f>LN(1+'Sorted Data - Stata'!F148)</f>
        <v>-2.7636945939708793E-2</v>
      </c>
      <c r="F148" s="99">
        <f>LN(1+'Sorted Data - Stata'!G148)</f>
        <v>3.1001478690646646E-3</v>
      </c>
      <c r="G148" s="99">
        <f>LN(1+'Sorted Data - Stata'!H148)</f>
        <v>-5.3611612092224564E-2</v>
      </c>
      <c r="H148" s="99">
        <f>LN(1+'Sorted Data - Stata'!I148)</f>
        <v>-9.2482918586055222E-3</v>
      </c>
      <c r="I148" s="99">
        <f>LN(1+'Sorted Data - Stata'!J148)</f>
        <v>2.3221156457540009E-2</v>
      </c>
      <c r="J148" s="99">
        <f>LN(1+'Sorted Data - Stata'!K148)</f>
        <v>-4.4220436962702567E-5</v>
      </c>
      <c r="K148" s="99">
        <f>LN(1+'Sorted Data - Stata'!M148)</f>
        <v>1.8641639834991026E-2</v>
      </c>
      <c r="L148" s="99">
        <f>LN(1+'Sorted Data - Stata'!N148)</f>
        <v>-2.8788324672512498E-2</v>
      </c>
      <c r="M148" s="99">
        <f>LN(1+'Sorted Data - Stata'!O148)</f>
        <v>2.0416428321640158E-3</v>
      </c>
      <c r="N148" s="99">
        <f>LN(1+'Sorted Data - Stata'!P148)</f>
        <v>-5.5026170643912804E-2</v>
      </c>
      <c r="O148" s="99">
        <f>LN(1+'Sorted Data - Stata'!Q148)</f>
        <v>-1.0658273157411699E-2</v>
      </c>
      <c r="P148" s="99">
        <f>LN(1+'Sorted Data - Stata'!R148)</f>
        <v>2.200696808781975E-2</v>
      </c>
      <c r="Q148" s="99">
        <f>LN(1+'Sorted Data - Stata'!S148)</f>
        <v>1.4624236552853373E-3</v>
      </c>
      <c r="R148" s="99">
        <f>'Sorted Data - Stata'!U148</f>
        <v>1.6188417051281601E-3</v>
      </c>
      <c r="S148" s="99">
        <f>'Sorted Data - Stata'!V148</f>
        <v>1.9224659653538367E-4</v>
      </c>
      <c r="T148" s="99">
        <f>'Sorted Data - Stata'!W148</f>
        <v>3.4413954273659897E-4</v>
      </c>
      <c r="U148" s="99">
        <f>'Sorted Data - Stata'!X148</f>
        <v>4.2815697513898243E-4</v>
      </c>
      <c r="V148" s="99">
        <f>'Sorted Data - Stata'!Y148</f>
        <v>1.373961251101008E-4</v>
      </c>
      <c r="W148" s="99">
        <f>'Sorted Data - Stata'!Z148</f>
        <v>8.8848236755145749E-5</v>
      </c>
      <c r="X148" s="99">
        <f>'Sorted Data - Stata'!AA148</f>
        <v>2.4826904627084367E-4</v>
      </c>
      <c r="Y148" s="99">
        <f>'Sorted Data - Stata'!AB148</f>
        <v>3.1611235488977485E-3</v>
      </c>
      <c r="Z148" s="77">
        <f>'Sorted Data - Stata'!AD148</f>
        <v>0.27938417919810793</v>
      </c>
      <c r="AA148" s="77">
        <f>'Sorted Data - Stata'!AE148</f>
        <v>0.32987365430380128</v>
      </c>
      <c r="AB148" s="77">
        <f>'Sorted Data - Stata'!AF148</f>
        <v>0.15266681405976307</v>
      </c>
      <c r="AC148" s="77">
        <f>'Sorted Data - Stata'!AG148</f>
        <v>5.1080541959319395E-2</v>
      </c>
      <c r="AD148" s="77">
        <f>'Sorted Data - Stata'!AH148</f>
        <v>3.5987208845201978E-2</v>
      </c>
      <c r="AE148" s="77">
        <f>'Sorted Data - Stata'!AI148</f>
        <v>2.6215652103979907E-2</v>
      </c>
      <c r="AF148" s="77">
        <f>'Sorted Data - Stata'!AJ148</f>
        <v>1.5528377107864791E-2</v>
      </c>
      <c r="AM148" s="63"/>
      <c r="AN148" s="63"/>
      <c r="AO148" s="104"/>
      <c r="AP148" s="103"/>
      <c r="AQ148" s="103"/>
      <c r="AR148" s="63"/>
      <c r="AS148" s="63"/>
      <c r="AT148" s="63"/>
      <c r="AU148" s="63"/>
      <c r="AV148" s="63"/>
      <c r="AW148" s="63"/>
      <c r="AX148" s="63"/>
      <c r="AY148" s="63"/>
      <c r="AZ148" s="63"/>
      <c r="BA148" s="104"/>
      <c r="BB148" s="63"/>
      <c r="BC148" s="63"/>
    </row>
    <row r="149" spans="2:55" x14ac:dyDescent="0.25">
      <c r="B149" s="3">
        <v>40209</v>
      </c>
      <c r="C149" s="99">
        <f>LN(1+'Sorted Data - Stata'!C149)</f>
        <v>-1.0555435579422403E-2</v>
      </c>
      <c r="D149" s="99">
        <f>LN(1+'Sorted Data - Stata'!E149)</f>
        <v>2.2849068841366223E-2</v>
      </c>
      <c r="E149" s="99">
        <f>LN(1+'Sorted Data - Stata'!F149)</f>
        <v>-8.650300483910944E-3</v>
      </c>
      <c r="F149" s="99">
        <f>LN(1+'Sorted Data - Stata'!G149)</f>
        <v>1.1197731010764239E-2</v>
      </c>
      <c r="G149" s="99">
        <f>LN(1+'Sorted Data - Stata'!H149)</f>
        <v>5.2941768719179584E-2</v>
      </c>
      <c r="H149" s="99">
        <f>LN(1+'Sorted Data - Stata'!I149)</f>
        <v>-1.4841175355551014E-3</v>
      </c>
      <c r="I149" s="99">
        <f>LN(1+'Sorted Data - Stata'!J149)</f>
        <v>6.286537303353398E-3</v>
      </c>
      <c r="J149" s="99">
        <f>LN(1+'Sorted Data - Stata'!K149)</f>
        <v>6.7793752009726888E-3</v>
      </c>
      <c r="K149" s="99">
        <f>LN(1+'Sorted Data - Stata'!M149)</f>
        <v>2.1453995873569824E-2</v>
      </c>
      <c r="L149" s="99">
        <f>LN(1+'Sorted Data - Stata'!N149)</f>
        <v>-9.9364614485645333E-3</v>
      </c>
      <c r="M149" s="99">
        <f>LN(1+'Sorted Data - Stata'!O149)</f>
        <v>1.0020115667079537E-2</v>
      </c>
      <c r="N149" s="99">
        <f>LN(1+'Sorted Data - Stata'!P149)</f>
        <v>5.1535918804283265E-2</v>
      </c>
      <c r="O149" s="99">
        <f>LN(1+'Sorted Data - Stata'!Q149)</f>
        <v>-3.0174221638253167E-3</v>
      </c>
      <c r="P149" s="99">
        <f>LN(1+'Sorted Data - Stata'!R149)</f>
        <v>4.923963947244237E-3</v>
      </c>
      <c r="Q149" s="99">
        <f>LN(1+'Sorted Data - Stata'!S149)</f>
        <v>8.3052448234415734E-3</v>
      </c>
      <c r="R149" s="99">
        <f>'Sorted Data - Stata'!U149</f>
        <v>1.6924892515723933E-3</v>
      </c>
      <c r="S149" s="99">
        <f>'Sorted Data - Stata'!V149</f>
        <v>1.9068322565995999E-4</v>
      </c>
      <c r="T149" s="99">
        <f>'Sorted Data - Stata'!W149</f>
        <v>3.2442050589875926E-4</v>
      </c>
      <c r="U149" s="99">
        <f>'Sorted Data - Stata'!X149</f>
        <v>4.2971626878696156E-4</v>
      </c>
      <c r="V149" s="99">
        <f>'Sorted Data - Stata'!Y149</f>
        <v>1.2959924893873875E-4</v>
      </c>
      <c r="W149" s="99">
        <f>'Sorted Data - Stata'!Z149</f>
        <v>8.3295163273211514E-5</v>
      </c>
      <c r="X149" s="99">
        <f>'Sorted Data - Stata'!AA149</f>
        <v>2.4965690741618474E-4</v>
      </c>
      <c r="Y149" s="99">
        <f>'Sorted Data - Stata'!AB149</f>
        <v>3.2254927088173346E-3</v>
      </c>
      <c r="Z149" s="77">
        <f>'Sorted Data - Stata'!AD149</f>
        <v>0.28714366902987803</v>
      </c>
      <c r="AA149" s="77">
        <f>'Sorted Data - Stata'!AE149</f>
        <v>0.30917055884288114</v>
      </c>
      <c r="AB149" s="77">
        <f>'Sorted Data - Stata'!AF149</f>
        <v>0.14674909062238337</v>
      </c>
      <c r="AC149" s="77">
        <f>'Sorted Data - Stata'!AG149</f>
        <v>5.15918076290931E-2</v>
      </c>
      <c r="AD149" s="77">
        <f>'Sorted Data - Stata'!AH149</f>
        <v>3.7875965371319806E-2</v>
      </c>
      <c r="AE149" s="77">
        <f>'Sorted Data - Stata'!AI149</f>
        <v>2.7907454349392461E-2</v>
      </c>
      <c r="AF149" s="77">
        <f>'Sorted Data - Stata'!AJ149</f>
        <v>1.5302897029943346E-2</v>
      </c>
      <c r="AM149" s="63"/>
      <c r="AN149" s="63"/>
      <c r="AO149" s="104"/>
      <c r="AP149" s="103"/>
      <c r="AQ149" s="103"/>
      <c r="AR149" s="63"/>
      <c r="AS149" s="63"/>
      <c r="AT149" s="63"/>
      <c r="AU149" s="63"/>
      <c r="AV149" s="63"/>
      <c r="AW149" s="63"/>
      <c r="AX149" s="63"/>
      <c r="AY149" s="63"/>
      <c r="AZ149" s="63"/>
      <c r="BA149" s="104"/>
      <c r="BB149" s="63"/>
      <c r="BC149" s="63"/>
    </row>
    <row r="150" spans="2:55" x14ac:dyDescent="0.25">
      <c r="B150" s="3">
        <v>40237</v>
      </c>
      <c r="C150" s="99">
        <f>LN(1+'Sorted Data - Stata'!C150)</f>
        <v>-5.5360626559566156E-4</v>
      </c>
      <c r="D150" s="99">
        <f>LN(1+'Sorted Data - Stata'!E150)</f>
        <v>-2.9398368783393135E-3</v>
      </c>
      <c r="E150" s="99">
        <f>LN(1+'Sorted Data - Stata'!F150)</f>
        <v>-2.0144601464033653E-2</v>
      </c>
      <c r="F150" s="99">
        <f>LN(1+'Sorted Data - Stata'!G150)</f>
        <v>-5.0724610209633904E-2</v>
      </c>
      <c r="G150" s="99">
        <f>LN(1+'Sorted Data - Stata'!H150)</f>
        <v>1.2094388656578452E-2</v>
      </c>
      <c r="H150" s="99">
        <f>LN(1+'Sorted Data - Stata'!I150)</f>
        <v>-1.5072581888061636E-2</v>
      </c>
      <c r="I150" s="99">
        <f>LN(1+'Sorted Data - Stata'!J150)</f>
        <v>1.4896352461784617E-2</v>
      </c>
      <c r="J150" s="99">
        <f>LN(1+'Sorted Data - Stata'!K150)</f>
        <v>1.0427674668143977E-2</v>
      </c>
      <c r="K150" s="99">
        <f>LN(1+'Sorted Data - Stata'!M150)</f>
        <v>-4.446912375556061E-3</v>
      </c>
      <c r="L150" s="99">
        <f>LN(1+'Sorted Data - Stata'!N150)</f>
        <v>-2.1541030706793699E-2</v>
      </c>
      <c r="M150" s="99">
        <f>LN(1+'Sorted Data - Stata'!O150)</f>
        <v>-5.20534010563082E-2</v>
      </c>
      <c r="N150" s="99">
        <f>LN(1+'Sorted Data - Stata'!P150)</f>
        <v>1.0549294051568223E-2</v>
      </c>
      <c r="O150" s="99">
        <f>LN(1+'Sorted Data - Stata'!Q150)</f>
        <v>-1.670741394606938E-2</v>
      </c>
      <c r="P150" s="99">
        <f>LN(1+'Sorted Data - Stata'!R150)</f>
        <v>1.3474197781148462E-2</v>
      </c>
      <c r="Q150" s="99">
        <f>LN(1+'Sorted Data - Stata'!S150)</f>
        <v>1.1938755598824579E-2</v>
      </c>
      <c r="R150" s="99">
        <f>'Sorted Data - Stata'!U150</f>
        <v>1.6679466871305504E-3</v>
      </c>
      <c r="S150" s="99">
        <f>'Sorted Data - Stata'!V150</f>
        <v>1.9042543319991445E-4</v>
      </c>
      <c r="T150" s="99">
        <f>'Sorted Data - Stata'!W150</f>
        <v>3.1819255319742723E-4</v>
      </c>
      <c r="U150" s="99">
        <f>'Sorted Data - Stata'!X150</f>
        <v>4.4785353450405019E-4</v>
      </c>
      <c r="V150" s="99">
        <f>'Sorted Data - Stata'!Y150</f>
        <v>1.3063942581803545E-4</v>
      </c>
      <c r="W150" s="99">
        <f>'Sorted Data - Stata'!Z150</f>
        <v>7.6359589174845866E-5</v>
      </c>
      <c r="X150" s="99">
        <f>'Sorted Data - Stata'!AA150</f>
        <v>2.5519983020783066E-4</v>
      </c>
      <c r="Y150" s="99">
        <f>'Sorted Data - Stata'!AB150</f>
        <v>3.1933138078821255E-3</v>
      </c>
      <c r="Z150" s="77">
        <f>'Sorted Data - Stata'!AD150</f>
        <v>0.28714366902987803</v>
      </c>
      <c r="AA150" s="77">
        <f>'Sorted Data - Stata'!AE150</f>
        <v>0.30917055884288114</v>
      </c>
      <c r="AB150" s="77">
        <f>'Sorted Data - Stata'!AF150</f>
        <v>0.14674909062238337</v>
      </c>
      <c r="AC150" s="77">
        <f>'Sorted Data - Stata'!AG150</f>
        <v>5.15918076290931E-2</v>
      </c>
      <c r="AD150" s="77">
        <f>'Sorted Data - Stata'!AH150</f>
        <v>3.7875965371319806E-2</v>
      </c>
      <c r="AE150" s="77">
        <f>'Sorted Data - Stata'!AI150</f>
        <v>2.7907454349392461E-2</v>
      </c>
      <c r="AF150" s="77">
        <f>'Sorted Data - Stata'!AJ150</f>
        <v>1.5302897029943346E-2</v>
      </c>
      <c r="AM150" s="63"/>
      <c r="AN150" s="63"/>
      <c r="AO150" s="104"/>
      <c r="AP150" s="103"/>
      <c r="AQ150" s="103"/>
      <c r="AR150" s="63"/>
      <c r="AS150" s="63"/>
      <c r="AT150" s="63"/>
      <c r="AU150" s="63"/>
      <c r="AV150" s="63"/>
      <c r="AW150" s="63"/>
      <c r="AX150" s="63"/>
      <c r="AY150" s="63"/>
      <c r="AZ150" s="63"/>
      <c r="BA150" s="104"/>
      <c r="BB150" s="63"/>
      <c r="BC150" s="63"/>
    </row>
    <row r="151" spans="2:55" x14ac:dyDescent="0.25">
      <c r="B151" s="3">
        <v>40268</v>
      </c>
      <c r="C151" s="99">
        <f>LN(1+'Sorted Data - Stata'!C151)</f>
        <v>4.4472677384689643E-2</v>
      </c>
      <c r="D151" s="99">
        <f>LN(1+'Sorted Data - Stata'!E151)</f>
        <v>5.4167748311842439E-3</v>
      </c>
      <c r="E151" s="99">
        <f>LN(1+'Sorted Data - Stata'!F151)</f>
        <v>-3.457456868075387E-3</v>
      </c>
      <c r="F151" s="99">
        <f>LN(1+'Sorted Data - Stata'!G151)</f>
        <v>1.8637266604765803E-3</v>
      </c>
      <c r="G151" s="99">
        <f>LN(1+'Sorted Data - Stata'!H151)</f>
        <v>-4.4471595787163136E-2</v>
      </c>
      <c r="H151" s="99">
        <f>LN(1+'Sorted Data - Stata'!I151)</f>
        <v>2.3891216842394737E-2</v>
      </c>
      <c r="I151" s="99">
        <f>LN(1+'Sorted Data - Stata'!J151)</f>
        <v>4.0587099848081086E-2</v>
      </c>
      <c r="J151" s="99">
        <f>LN(1+'Sorted Data - Stata'!K151)</f>
        <v>2.9564104871682984E-2</v>
      </c>
      <c r="K151" s="99">
        <f>LN(1+'Sorted Data - Stata'!M151)</f>
        <v>3.9464347039370037E-3</v>
      </c>
      <c r="L151" s="99">
        <f>LN(1+'Sorted Data - Stata'!N151)</f>
        <v>-4.8123724470850986E-3</v>
      </c>
      <c r="M151" s="99">
        <f>LN(1+'Sorted Data - Stata'!O151)</f>
        <v>6.4570898931668353E-4</v>
      </c>
      <c r="N151" s="99">
        <f>LN(1+'Sorted Data - Stata'!P151)</f>
        <v>-4.607989520922693E-2</v>
      </c>
      <c r="O151" s="99">
        <f>LN(1+'Sorted Data - Stata'!Q151)</f>
        <v>2.233611417071214E-2</v>
      </c>
      <c r="P151" s="99">
        <f>LN(1+'Sorted Data - Stata'!R151)</f>
        <v>3.9229969875177732E-2</v>
      </c>
      <c r="Q151" s="99">
        <f>LN(1+'Sorted Data - Stata'!S151)</f>
        <v>3.1039233409369642E-2</v>
      </c>
      <c r="R151" s="99">
        <f>'Sorted Data - Stata'!U151</f>
        <v>1.6761282769228725E-3</v>
      </c>
      <c r="S151" s="99">
        <f>'Sorted Data - Stata'!V151</f>
        <v>2.0695593490827058E-4</v>
      </c>
      <c r="T151" s="99">
        <f>'Sorted Data - Stata'!W151</f>
        <v>3.0418225268569188E-4</v>
      </c>
      <c r="U151" s="99">
        <f>'Sorted Data - Stata'!X151</f>
        <v>4.5510908650969739E-4</v>
      </c>
      <c r="V151" s="99">
        <f>'Sorted Data - Stata'!Y151</f>
        <v>1.2907499528136412E-4</v>
      </c>
      <c r="W151" s="99">
        <f>'Sorted Data - Stata'!Z151</f>
        <v>7.1496878378596307E-5</v>
      </c>
      <c r="X151" s="99">
        <f>'Sorted Data - Stata'!AA151</f>
        <v>2.731974565992612E-4</v>
      </c>
      <c r="Y151" s="99">
        <f>'Sorted Data - Stata'!AB151</f>
        <v>3.3139261897998651E-3</v>
      </c>
      <c r="Z151" s="77">
        <f>'Sorted Data - Stata'!AD151</f>
        <v>0.28714366902987803</v>
      </c>
      <c r="AA151" s="77">
        <f>'Sorted Data - Stata'!AE151</f>
        <v>0.30917055884288114</v>
      </c>
      <c r="AB151" s="77">
        <f>'Sorted Data - Stata'!AF151</f>
        <v>0.14674909062238337</v>
      </c>
      <c r="AC151" s="77">
        <f>'Sorted Data - Stata'!AG151</f>
        <v>5.15918076290931E-2</v>
      </c>
      <c r="AD151" s="77">
        <f>'Sorted Data - Stata'!AH151</f>
        <v>3.7875965371319806E-2</v>
      </c>
      <c r="AE151" s="77">
        <f>'Sorted Data - Stata'!AI151</f>
        <v>2.7907454349392461E-2</v>
      </c>
      <c r="AF151" s="77">
        <f>'Sorted Data - Stata'!AJ151</f>
        <v>1.5302897029943346E-2</v>
      </c>
      <c r="AM151" s="63"/>
      <c r="AN151" s="63"/>
      <c r="AO151" s="104"/>
      <c r="AP151" s="103"/>
      <c r="AQ151" s="103"/>
      <c r="AR151" s="63"/>
      <c r="AS151" s="63"/>
      <c r="AT151" s="63"/>
      <c r="AU151" s="63"/>
      <c r="AV151" s="63"/>
      <c r="AW151" s="63"/>
      <c r="AX151" s="63"/>
      <c r="AY151" s="63"/>
      <c r="AZ151" s="63"/>
      <c r="BA151" s="104"/>
      <c r="BB151" s="63"/>
      <c r="BC151" s="63"/>
    </row>
    <row r="152" spans="2:55" x14ac:dyDescent="0.25">
      <c r="B152" s="3">
        <v>40298</v>
      </c>
      <c r="C152" s="99">
        <f>LN(1+'Sorted Data - Stata'!C152)</f>
        <v>-7.0864901213948586E-3</v>
      </c>
      <c r="D152" s="99">
        <f>LN(1+'Sorted Data - Stata'!E152)</f>
        <v>-6.2800915442769722E-3</v>
      </c>
      <c r="E152" s="99">
        <f>LN(1+'Sorted Data - Stata'!F152)</f>
        <v>-2.2285430825059533E-2</v>
      </c>
      <c r="F152" s="99">
        <f>LN(1+'Sorted Data - Stata'!G152)</f>
        <v>-5.8758642259533662E-4</v>
      </c>
      <c r="G152" s="99">
        <f>LN(1+'Sorted Data - Stata'!H152)</f>
        <v>-1.0165854367696452E-2</v>
      </c>
      <c r="H152" s="99">
        <f>LN(1+'Sorted Data - Stata'!I152)</f>
        <v>-2.8461300812687305E-2</v>
      </c>
      <c r="I152" s="99">
        <f>LN(1+'Sorted Data - Stata'!J152)</f>
        <v>-8.6999596384269955E-3</v>
      </c>
      <c r="J152" s="99">
        <f>LN(1+'Sorted Data - Stata'!K152)</f>
        <v>1.4686080842496987E-3</v>
      </c>
      <c r="K152" s="99">
        <f>LN(1+'Sorted Data - Stata'!M152)</f>
        <v>-7.7593070494788169E-3</v>
      </c>
      <c r="L152" s="99">
        <f>LN(1+'Sorted Data - Stata'!N152)</f>
        <v>-2.3688852223168407E-2</v>
      </c>
      <c r="M152" s="99">
        <f>LN(1+'Sorted Data - Stata'!O152)</f>
        <v>-1.8095137567427999E-3</v>
      </c>
      <c r="N152" s="99">
        <f>LN(1+'Sorted Data - Stata'!P152)</f>
        <v>-1.1729735503761945E-2</v>
      </c>
      <c r="O152" s="99">
        <f>LN(1+'Sorted Data - Stata'!Q152)</f>
        <v>-3.0113504337402144E-2</v>
      </c>
      <c r="P152" s="99">
        <f>LN(1+'Sorted Data - Stata'!R152)</f>
        <v>-1.0115764406154764E-2</v>
      </c>
      <c r="Q152" s="99">
        <f>LN(1+'Sorted Data - Stata'!S152)</f>
        <v>3.0972738073222284E-3</v>
      </c>
      <c r="R152" s="99">
        <f>'Sorted Data - Stata'!U152</f>
        <v>1.7660772833825167E-3</v>
      </c>
      <c r="S152" s="99">
        <f>'Sorted Data - Stata'!V152</f>
        <v>2.3303442347044623E-4</v>
      </c>
      <c r="T152" s="99">
        <f>'Sorted Data - Stata'!W152</f>
        <v>3.1248737421063488E-4</v>
      </c>
      <c r="U152" s="99">
        <f>'Sorted Data - Stata'!X152</f>
        <v>4.6029126930569042E-4</v>
      </c>
      <c r="V152" s="99">
        <f>'Sorted Data - Stata'!Y152</f>
        <v>1.3084745976588152E-4</v>
      </c>
      <c r="W152" s="99">
        <f>'Sorted Data - Stata'!Z152</f>
        <v>7.0114622015227113E-5</v>
      </c>
      <c r="X152" s="99">
        <f>'Sorted Data - Stata'!AA152</f>
        <v>2.8428009508929541E-4</v>
      </c>
      <c r="Y152" s="99">
        <f>'Sorted Data - Stata'!AB152</f>
        <v>3.5546735478100278E-3</v>
      </c>
      <c r="Z152" s="77">
        <f>'Sorted Data - Stata'!AD152</f>
        <v>0.28714366902987803</v>
      </c>
      <c r="AA152" s="77">
        <f>'Sorted Data - Stata'!AE152</f>
        <v>0.30917055884288114</v>
      </c>
      <c r="AB152" s="77">
        <f>'Sorted Data - Stata'!AF152</f>
        <v>0.14674909062238337</v>
      </c>
      <c r="AC152" s="77">
        <f>'Sorted Data - Stata'!AG152</f>
        <v>5.15918076290931E-2</v>
      </c>
      <c r="AD152" s="77">
        <f>'Sorted Data - Stata'!AH152</f>
        <v>3.7875965371319806E-2</v>
      </c>
      <c r="AE152" s="77">
        <f>'Sorted Data - Stata'!AI152</f>
        <v>2.7907454349392461E-2</v>
      </c>
      <c r="AF152" s="77">
        <f>'Sorted Data - Stata'!AJ152</f>
        <v>1.5302897029943346E-2</v>
      </c>
      <c r="AM152" s="63"/>
      <c r="AN152" s="63"/>
      <c r="AO152" s="104"/>
      <c r="AP152" s="103"/>
      <c r="AQ152" s="103"/>
      <c r="AR152" s="63"/>
      <c r="AS152" s="63"/>
      <c r="AT152" s="63"/>
      <c r="AU152" s="63"/>
      <c r="AV152" s="63"/>
      <c r="AW152" s="63"/>
      <c r="AX152" s="63"/>
      <c r="AY152" s="63"/>
      <c r="AZ152" s="63"/>
      <c r="BA152" s="104"/>
      <c r="BB152" s="63"/>
      <c r="BC152" s="63"/>
    </row>
    <row r="153" spans="2:55" x14ac:dyDescent="0.25">
      <c r="B153" s="3">
        <v>40329</v>
      </c>
      <c r="C153" s="99">
        <f>LN(1+'Sorted Data - Stata'!C153)</f>
        <v>1.0280599025372346E-2</v>
      </c>
      <c r="D153" s="99">
        <f>LN(1+'Sorted Data - Stata'!E153)</f>
        <v>8.9893241639793162E-2</v>
      </c>
      <c r="E153" s="99">
        <f>LN(1+'Sorted Data - Stata'!F153)</f>
        <v>1.3073736004694409E-2</v>
      </c>
      <c r="F153" s="99">
        <f>LN(1+'Sorted Data - Stata'!G153)</f>
        <v>4.1053966104554709E-2</v>
      </c>
      <c r="G153" s="99">
        <f>LN(1+'Sorted Data - Stata'!H153)</f>
        <v>0.11753934899384375</v>
      </c>
      <c r="H153" s="99">
        <f>LN(1+'Sorted Data - Stata'!I153)</f>
        <v>2.0983831800649194E-2</v>
      </c>
      <c r="I153" s="99">
        <f>LN(1+'Sorted Data - Stata'!J153)</f>
        <v>6.4018117926478296E-2</v>
      </c>
      <c r="J153" s="99">
        <f>LN(1+'Sorted Data - Stata'!K153)</f>
        <v>1.5560928740436385E-3</v>
      </c>
      <c r="K153" s="99">
        <f>LN(1+'Sorted Data - Stata'!M153)</f>
        <v>8.849134063322775E-2</v>
      </c>
      <c r="L153" s="99">
        <f>LN(1+'Sorted Data - Stata'!N153)</f>
        <v>1.163844491117688E-2</v>
      </c>
      <c r="M153" s="99">
        <f>LN(1+'Sorted Data - Stata'!O153)</f>
        <v>3.9800493618848028E-2</v>
      </c>
      <c r="N153" s="99">
        <f>LN(1+'Sorted Data - Stata'!P153)</f>
        <v>0.11608458968574221</v>
      </c>
      <c r="O153" s="99">
        <f>LN(1+'Sorted Data - Stata'!Q153)</f>
        <v>1.9321822209673527E-2</v>
      </c>
      <c r="P153" s="99">
        <f>LN(1+'Sorted Data - Stata'!R153)</f>
        <v>6.2627638680573E-2</v>
      </c>
      <c r="Q153" s="99">
        <f>LN(1+'Sorted Data - Stata'!S153)</f>
        <v>3.3340011599487041E-3</v>
      </c>
      <c r="R153" s="99">
        <f>'Sorted Data - Stata'!U153</f>
        <v>1.9620218377029985E-3</v>
      </c>
      <c r="S153" s="99">
        <f>'Sorted Data - Stata'!V153</f>
        <v>2.9223815819179322E-4</v>
      </c>
      <c r="T153" s="99">
        <f>'Sorted Data - Stata'!W153</f>
        <v>3.2545845654929906E-4</v>
      </c>
      <c r="U153" s="99">
        <f>'Sorted Data - Stata'!X153</f>
        <v>4.7039774915402788E-4</v>
      </c>
      <c r="V153" s="99">
        <f>'Sorted Data - Stata'!Y153</f>
        <v>1.3480001433840982E-4</v>
      </c>
      <c r="W153" s="99">
        <f>'Sorted Data - Stata'!Z153</f>
        <v>3.0553198571814377E-5</v>
      </c>
      <c r="X153" s="99">
        <f>'Sorted Data - Stata'!AA153</f>
        <v>3.7699233914723074E-4</v>
      </c>
      <c r="Y153" s="99">
        <f>'Sorted Data - Stata'!AB153</f>
        <v>3.8347448817659391E-3</v>
      </c>
      <c r="Z153" s="77">
        <f>'Sorted Data - Stata'!AD153</f>
        <v>0.28714366902987803</v>
      </c>
      <c r="AA153" s="77">
        <f>'Sorted Data - Stata'!AE153</f>
        <v>0.30917055884288114</v>
      </c>
      <c r="AB153" s="77">
        <f>'Sorted Data - Stata'!AF153</f>
        <v>0.14674909062238337</v>
      </c>
      <c r="AC153" s="77">
        <f>'Sorted Data - Stata'!AG153</f>
        <v>5.15918076290931E-2</v>
      </c>
      <c r="AD153" s="77">
        <f>'Sorted Data - Stata'!AH153</f>
        <v>3.7875965371319806E-2</v>
      </c>
      <c r="AE153" s="77">
        <f>'Sorted Data - Stata'!AI153</f>
        <v>2.7907454349392461E-2</v>
      </c>
      <c r="AF153" s="77">
        <f>'Sorted Data - Stata'!AJ153</f>
        <v>1.5302897029943346E-2</v>
      </c>
      <c r="AM153" s="63"/>
      <c r="AN153" s="63"/>
      <c r="AO153" s="104"/>
      <c r="AP153" s="103"/>
      <c r="AQ153" s="103"/>
      <c r="AR153" s="63"/>
      <c r="AS153" s="63"/>
      <c r="AT153" s="63"/>
      <c r="AU153" s="63"/>
      <c r="AV153" s="63"/>
      <c r="AW153" s="63"/>
      <c r="AX153" s="63"/>
      <c r="AY153" s="63"/>
      <c r="AZ153" s="63"/>
      <c r="BA153" s="104"/>
      <c r="BB153" s="63"/>
      <c r="BC153" s="63"/>
    </row>
    <row r="154" spans="2:55" x14ac:dyDescent="0.25">
      <c r="B154" s="3">
        <v>40359</v>
      </c>
      <c r="C154" s="99">
        <f>LN(1+'Sorted Data - Stata'!C154)</f>
        <v>-1.0888504273329165E-2</v>
      </c>
      <c r="D154" s="99">
        <f>LN(1+'Sorted Data - Stata'!E154)</f>
        <v>6.0648802017769562E-3</v>
      </c>
      <c r="E154" s="99">
        <f>LN(1+'Sorted Data - Stata'!F154)</f>
        <v>3.5200201507449951E-4</v>
      </c>
      <c r="F154" s="99">
        <f>LN(1+'Sorted Data - Stata'!G154)</f>
        <v>3.3667717004243702E-2</v>
      </c>
      <c r="G154" s="99">
        <f>LN(1+'Sorted Data - Stata'!H154)</f>
        <v>3.7668636436479309E-2</v>
      </c>
      <c r="H154" s="99">
        <f>LN(1+'Sorted Data - Stata'!I154)</f>
        <v>7.5375954000379705E-2</v>
      </c>
      <c r="I154" s="99">
        <f>LN(1+'Sorted Data - Stata'!J154)</f>
        <v>-1.1413273401148144E-2</v>
      </c>
      <c r="J154" s="99">
        <f>LN(1+'Sorted Data - Stata'!K154)</f>
        <v>-4.5732892476065492E-5</v>
      </c>
      <c r="K154" s="99">
        <f>LN(1+'Sorted Data - Stata'!M154)</f>
        <v>4.4042997940741107E-3</v>
      </c>
      <c r="L154" s="99">
        <f>LN(1+'Sorted Data - Stata'!N154)</f>
        <v>-1.2847919378111568E-3</v>
      </c>
      <c r="M154" s="99">
        <f>LN(1+'Sorted Data - Stata'!O154)</f>
        <v>3.2225114569236407E-2</v>
      </c>
      <c r="N154" s="99">
        <f>LN(1+'Sorted Data - Stata'!P154)</f>
        <v>3.5907650892999306E-2</v>
      </c>
      <c r="O154" s="99">
        <f>LN(1+'Sorted Data - Stata'!Q154)</f>
        <v>7.3583168746230179E-2</v>
      </c>
      <c r="P154" s="99">
        <f>LN(1+'Sorted Data - Stata'!R154)</f>
        <v>-1.3017178296637932E-2</v>
      </c>
      <c r="Q154" s="99">
        <f>LN(1+'Sorted Data - Stata'!S154)</f>
        <v>1.8181833184043436E-3</v>
      </c>
      <c r="R154" s="99">
        <f>'Sorted Data - Stata'!U154</f>
        <v>2.1168462230236607E-3</v>
      </c>
      <c r="S154" s="99">
        <f>'Sorted Data - Stata'!V154</f>
        <v>2.8990397595340944E-4</v>
      </c>
      <c r="T154" s="99">
        <f>'Sorted Data - Stata'!W154</f>
        <v>3.7526616118666034E-4</v>
      </c>
      <c r="U154" s="99">
        <f>'Sorted Data - Stata'!X154</f>
        <v>4.7272730345326863E-4</v>
      </c>
      <c r="V154" s="99">
        <f>'Sorted Data - Stata'!Y154</f>
        <v>1.3167959079729563E-4</v>
      </c>
      <c r="W154" s="99">
        <f>'Sorted Data - Stata'!Z154</f>
        <v>5.3459278779088848E-5</v>
      </c>
      <c r="X154" s="99">
        <f>'Sorted Data - Stata'!AA154</f>
        <v>5.7732993003623001E-4</v>
      </c>
      <c r="Y154" s="99">
        <f>'Sorted Data - Stata'!AB154</f>
        <v>3.7748019212942019E-3</v>
      </c>
      <c r="Z154" s="77">
        <f>'Sorted Data - Stata'!AD154</f>
        <v>0.28714366902987803</v>
      </c>
      <c r="AA154" s="77">
        <f>'Sorted Data - Stata'!AE154</f>
        <v>0.30917055884288114</v>
      </c>
      <c r="AB154" s="77">
        <f>'Sorted Data - Stata'!AF154</f>
        <v>0.14674909062238337</v>
      </c>
      <c r="AC154" s="77">
        <f>'Sorted Data - Stata'!AG154</f>
        <v>5.15918076290931E-2</v>
      </c>
      <c r="AD154" s="77">
        <f>'Sorted Data - Stata'!AH154</f>
        <v>3.7875965371319806E-2</v>
      </c>
      <c r="AE154" s="77">
        <f>'Sorted Data - Stata'!AI154</f>
        <v>2.7907454349392461E-2</v>
      </c>
      <c r="AF154" s="77">
        <f>'Sorted Data - Stata'!AJ154</f>
        <v>1.5302897029943346E-2</v>
      </c>
      <c r="AM154" s="63"/>
      <c r="AN154" s="63"/>
      <c r="AO154" s="104"/>
      <c r="AP154" s="103"/>
      <c r="AQ154" s="103"/>
      <c r="AR154" s="63"/>
      <c r="AS154" s="63"/>
      <c r="AT154" s="63"/>
      <c r="AU154" s="63"/>
      <c r="AV154" s="63"/>
      <c r="AW154" s="63"/>
      <c r="AX154" s="63"/>
      <c r="AY154" s="63"/>
      <c r="AZ154" s="63"/>
      <c r="BA154" s="104"/>
      <c r="BB154" s="63"/>
      <c r="BC154" s="63"/>
    </row>
    <row r="155" spans="2:55" x14ac:dyDescent="0.25">
      <c r="B155" s="3">
        <v>40390</v>
      </c>
      <c r="C155" s="99">
        <f>LN(1+'Sorted Data - Stata'!C155)</f>
        <v>1.2855228950514549E-3</v>
      </c>
      <c r="D155" s="99">
        <f>LN(1+'Sorted Data - Stata'!E155)</f>
        <v>-6.7426968747077431E-2</v>
      </c>
      <c r="E155" s="99">
        <f>LN(1+'Sorted Data - Stata'!F155)</f>
        <v>-3.0337957645889548E-3</v>
      </c>
      <c r="F155" s="99">
        <f>LN(1+'Sorted Data - Stata'!G155)</f>
        <v>-1.8656211027321273E-2</v>
      </c>
      <c r="G155" s="99">
        <f>LN(1+'Sorted Data - Stata'!H155)</f>
        <v>-4.4942942681110071E-2</v>
      </c>
      <c r="H155" s="99">
        <f>LN(1+'Sorted Data - Stata'!I155)</f>
        <v>-3.3364510076330005E-2</v>
      </c>
      <c r="I155" s="99">
        <f>LN(1+'Sorted Data - Stata'!J155)</f>
        <v>-3.5449361845023938E-2</v>
      </c>
      <c r="J155" s="99">
        <f>LN(1+'Sorted Data - Stata'!K155)</f>
        <v>5.3184093541947782E-3</v>
      </c>
      <c r="K155" s="99">
        <f>LN(1+'Sorted Data - Stata'!M155)</f>
        <v>-6.9382688867339726E-2</v>
      </c>
      <c r="L155" s="99">
        <f>LN(1+'Sorted Data - Stata'!N155)</f>
        <v>-4.7815385645698927E-3</v>
      </c>
      <c r="M155" s="99">
        <f>LN(1+'Sorted Data - Stata'!O155)</f>
        <v>-2.0331902590707059E-2</v>
      </c>
      <c r="N155" s="99">
        <f>LN(1+'Sorted Data - Stata'!P155)</f>
        <v>-4.7021248602664857E-2</v>
      </c>
      <c r="O155" s="99">
        <f>LN(1+'Sorted Data - Stata'!Q155)</f>
        <v>-3.5500066902050674E-2</v>
      </c>
      <c r="P155" s="99">
        <f>LN(1+'Sorted Data - Stata'!R155)</f>
        <v>-3.7044783520939831E-2</v>
      </c>
      <c r="Q155" s="99">
        <f>LN(1+'Sorted Data - Stata'!S155)</f>
        <v>6.960020743342038E-3</v>
      </c>
      <c r="R155" s="99">
        <f>'Sorted Data - Stata'!U155</f>
        <v>2.067982733513718E-3</v>
      </c>
      <c r="S155" s="99">
        <f>'Sorted Data - Stata'!V155</f>
        <v>2.538120536601518E-4</v>
      </c>
      <c r="T155" s="99">
        <f>'Sorted Data - Stata'!W155</f>
        <v>4.8723386116922285E-4</v>
      </c>
      <c r="U155" s="99">
        <f>'Sorted Data - Stata'!X155</f>
        <v>4.7583604631973309E-4</v>
      </c>
      <c r="V155" s="99">
        <f>'Sorted Data - Stata'!Y155</f>
        <v>1.2907499528136412E-4</v>
      </c>
      <c r="W155" s="99">
        <f>'Sorted Data - Stata'!Z155</f>
        <v>1.0965883798452758E-4</v>
      </c>
      <c r="X155" s="99">
        <f>'Sorted Data - Stata'!AA155</f>
        <v>7.0490235477760343E-4</v>
      </c>
      <c r="Y155" s="99">
        <f>'Sorted Data - Stata'!AB155</f>
        <v>3.8746849921291737E-3</v>
      </c>
      <c r="Z155" s="77">
        <f>'Sorted Data - Stata'!AD155</f>
        <v>0.28714366902987803</v>
      </c>
      <c r="AA155" s="77">
        <f>'Sorted Data - Stata'!AE155</f>
        <v>0.30917055884288114</v>
      </c>
      <c r="AB155" s="77">
        <f>'Sorted Data - Stata'!AF155</f>
        <v>0.14674909062238337</v>
      </c>
      <c r="AC155" s="77">
        <f>'Sorted Data - Stata'!AG155</f>
        <v>5.15918076290931E-2</v>
      </c>
      <c r="AD155" s="77">
        <f>'Sorted Data - Stata'!AH155</f>
        <v>3.7875965371319806E-2</v>
      </c>
      <c r="AE155" s="77">
        <f>'Sorted Data - Stata'!AI155</f>
        <v>2.7907454349392461E-2</v>
      </c>
      <c r="AF155" s="77">
        <f>'Sorted Data - Stata'!AJ155</f>
        <v>1.5302897029943346E-2</v>
      </c>
      <c r="AM155" s="63"/>
      <c r="AN155" s="63"/>
      <c r="AO155" s="104"/>
      <c r="AP155" s="103"/>
      <c r="AQ155" s="103"/>
      <c r="AR155" s="63"/>
      <c r="AS155" s="63"/>
      <c r="AT155" s="63"/>
      <c r="AU155" s="63"/>
      <c r="AV155" s="63"/>
      <c r="AW155" s="63"/>
      <c r="AX155" s="63"/>
      <c r="AY155" s="63"/>
      <c r="AZ155" s="63"/>
      <c r="BA155" s="104"/>
      <c r="BB155" s="63"/>
      <c r="BC155" s="63"/>
    </row>
    <row r="156" spans="2:55" x14ac:dyDescent="0.25">
      <c r="B156" s="3">
        <v>40421</v>
      </c>
      <c r="C156" s="99">
        <f>LN(1+'Sorted Data - Stata'!C156)</f>
        <v>1.5294354585472219E-2</v>
      </c>
      <c r="D156" s="99">
        <f>LN(1+'Sorted Data - Stata'!E156)</f>
        <v>3.6632712280531138E-2</v>
      </c>
      <c r="E156" s="99">
        <f>LN(1+'Sorted Data - Stata'!F156)</f>
        <v>7.3858548081856407E-3</v>
      </c>
      <c r="F156" s="99">
        <f>LN(1+'Sorted Data - Stata'!G156)</f>
        <v>1.4128072665537375E-2</v>
      </c>
      <c r="G156" s="99">
        <f>LN(1+'Sorted Data - Stata'!H156)</f>
        <v>6.3385093835805248E-2</v>
      </c>
      <c r="H156" s="99">
        <f>LN(1+'Sorted Data - Stata'!I156)</f>
        <v>6.1905903595662018E-2</v>
      </c>
      <c r="I156" s="99">
        <f>LN(1+'Sorted Data - Stata'!J156)</f>
        <v>1.8618197043953166E-3</v>
      </c>
      <c r="J156" s="99">
        <f>LN(1+'Sorted Data - Stata'!K156)</f>
        <v>2.0986307202205276E-2</v>
      </c>
      <c r="K156" s="99">
        <f>LN(1+'Sorted Data - Stata'!M156)</f>
        <v>3.4882710476583534E-2</v>
      </c>
      <c r="L156" s="99">
        <f>LN(1+'Sorted Data - Stata'!N156)</f>
        <v>5.8162711100452286E-3</v>
      </c>
      <c r="M156" s="99">
        <f>LN(1+'Sorted Data - Stata'!O156)</f>
        <v>1.255777613676084E-2</v>
      </c>
      <c r="N156" s="99">
        <f>LN(1+'Sorted Data - Stata'!P156)</f>
        <v>6.1563847407329605E-2</v>
      </c>
      <c r="O156" s="99">
        <f>LN(1+'Sorted Data - Stata'!Q156)</f>
        <v>6.0063641188527923E-2</v>
      </c>
      <c r="P156" s="99">
        <f>LN(1+'Sorted Data - Stata'!R156)</f>
        <v>5.0130807394883458E-4</v>
      </c>
      <c r="Q156" s="99">
        <f>LN(1+'Sorted Data - Stata'!S156)</f>
        <v>2.2747108858679879E-2</v>
      </c>
      <c r="R156" s="99">
        <f>'Sorted Data - Stata'!U156</f>
        <v>2.051689077593899E-3</v>
      </c>
      <c r="S156" s="99">
        <f>'Sorted Data - Stata'!V156</f>
        <v>2.1458822084552409E-4</v>
      </c>
      <c r="T156" s="99">
        <f>'Sorted Data - Stata'!W156</f>
        <v>4.7790848253437268E-4</v>
      </c>
      <c r="U156" s="99">
        <f>'Sorted Data - Stata'!X156</f>
        <v>4.7272730345326863E-4</v>
      </c>
      <c r="V156" s="99">
        <f>'Sorted Data - Stata'!Y156</f>
        <v>1.2335793774798098E-4</v>
      </c>
      <c r="W156" s="99">
        <f>'Sorted Data - Stata'!Z156</f>
        <v>1.0549709879414948E-4</v>
      </c>
      <c r="X156" s="99">
        <f>'Sorted Data - Stata'!AA156</f>
        <v>7.331448393967932E-4</v>
      </c>
      <c r="Y156" s="99">
        <f>'Sorted Data - Stata'!AB156</f>
        <v>3.8826709170549645E-3</v>
      </c>
      <c r="Z156" s="77">
        <f>'Sorted Data - Stata'!AD156</f>
        <v>0.28714366902987803</v>
      </c>
      <c r="AA156" s="77">
        <f>'Sorted Data - Stata'!AE156</f>
        <v>0.30917055884288114</v>
      </c>
      <c r="AB156" s="77">
        <f>'Sorted Data - Stata'!AF156</f>
        <v>0.14674909062238337</v>
      </c>
      <c r="AC156" s="77">
        <f>'Sorted Data - Stata'!AG156</f>
        <v>5.15918076290931E-2</v>
      </c>
      <c r="AD156" s="77">
        <f>'Sorted Data - Stata'!AH156</f>
        <v>3.7875965371319806E-2</v>
      </c>
      <c r="AE156" s="77">
        <f>'Sorted Data - Stata'!AI156</f>
        <v>2.7907454349392461E-2</v>
      </c>
      <c r="AF156" s="77">
        <f>'Sorted Data - Stata'!AJ156</f>
        <v>1.5302897029943346E-2</v>
      </c>
      <c r="AM156" s="63"/>
      <c r="AN156" s="63"/>
      <c r="AO156" s="104"/>
      <c r="AP156" s="103"/>
      <c r="AQ156" s="103"/>
      <c r="AR156" s="63"/>
      <c r="AS156" s="63"/>
      <c r="AT156" s="63"/>
      <c r="AU156" s="63"/>
      <c r="AV156" s="63"/>
      <c r="AW156" s="63"/>
      <c r="AX156" s="63"/>
      <c r="AY156" s="63"/>
      <c r="AZ156" s="63"/>
      <c r="BA156" s="104"/>
      <c r="BB156" s="63"/>
      <c r="BC156" s="63"/>
    </row>
    <row r="157" spans="2:55" x14ac:dyDescent="0.25">
      <c r="B157" s="3">
        <v>40451</v>
      </c>
      <c r="C157" s="99">
        <f>LN(1+'Sorted Data - Stata'!C157)</f>
        <v>8.5930984141181072E-4</v>
      </c>
      <c r="D157" s="99">
        <f>LN(1+'Sorted Data - Stata'!E157)</f>
        <v>-6.9933983996672014E-2</v>
      </c>
      <c r="E157" s="99">
        <f>LN(1+'Sorted Data - Stata'!F157)</f>
        <v>2.811851612402631E-3</v>
      </c>
      <c r="F157" s="99">
        <f>LN(1+'Sorted Data - Stata'!G157)</f>
        <v>-4.6337885549206731E-2</v>
      </c>
      <c r="G157" s="99">
        <f>LN(1+'Sorted Data - Stata'!H157)</f>
        <v>-6.1991365387201285E-2</v>
      </c>
      <c r="H157" s="99">
        <f>LN(1+'Sorted Data - Stata'!I157)</f>
        <v>-3.7330317528649556E-2</v>
      </c>
      <c r="I157" s="99">
        <f>LN(1+'Sorted Data - Stata'!J157)</f>
        <v>-3.5105210172235647E-2</v>
      </c>
      <c r="J157" s="99">
        <f>LN(1+'Sorted Data - Stata'!K157)</f>
        <v>1.2747822283457687E-2</v>
      </c>
      <c r="K157" s="99">
        <f>LN(1+'Sorted Data - Stata'!M157)</f>
        <v>-7.1905679456730945E-2</v>
      </c>
      <c r="L157" s="99">
        <f>LN(1+'Sorted Data - Stata'!N157)</f>
        <v>1.2420081323213377E-3</v>
      </c>
      <c r="M157" s="99">
        <f>LN(1+'Sorted Data - Stata'!O157)</f>
        <v>-4.7992321109962099E-2</v>
      </c>
      <c r="N157" s="99">
        <f>LN(1+'Sorted Data - Stata'!P157)</f>
        <v>-6.4044873341220346E-2</v>
      </c>
      <c r="O157" s="99">
        <f>LN(1+'Sorted Data - Stata'!Q157)</f>
        <v>-3.9352364420202353E-2</v>
      </c>
      <c r="P157" s="99">
        <f>LN(1+'Sorted Data - Stata'!R157)</f>
        <v>-3.6470795744338737E-2</v>
      </c>
      <c r="Q157" s="99">
        <f>LN(1+'Sorted Data - Stata'!S157)</f>
        <v>1.454699984193244E-2</v>
      </c>
      <c r="R157" s="99">
        <f>'Sorted Data - Stata'!U157</f>
        <v>1.9864852944315725E-3</v>
      </c>
      <c r="S157" s="99">
        <f>'Sorted Data - Stata'!V157</f>
        <v>2.1329127626068534E-4</v>
      </c>
      <c r="T157" s="99">
        <f>'Sorted Data - Stata'!W157</f>
        <v>5.038099516492256E-4</v>
      </c>
      <c r="U157" s="99">
        <f>'Sorted Data - Stata'!X157</f>
        <v>4.7247030928776468E-4</v>
      </c>
      <c r="V157" s="99">
        <f>'Sorted Data - Stata'!Y157</f>
        <v>1.1659187244639213E-4</v>
      </c>
      <c r="W157" s="99">
        <f>'Sorted Data - Stata'!Z157</f>
        <v>1.1867251194352946E-4</v>
      </c>
      <c r="X157" s="99">
        <f>'Sorted Data - Stata'!AA157</f>
        <v>9.3407793509703296E-4</v>
      </c>
      <c r="Y157" s="99">
        <f>'Sorted Data - Stata'!AB157</f>
        <v>3.7947872834442897E-3</v>
      </c>
      <c r="Z157" s="77">
        <f>'Sorted Data - Stata'!AD157</f>
        <v>0.28714366902987803</v>
      </c>
      <c r="AA157" s="77">
        <f>'Sorted Data - Stata'!AE157</f>
        <v>0.30917055884288114</v>
      </c>
      <c r="AB157" s="77">
        <f>'Sorted Data - Stata'!AF157</f>
        <v>0.14674909062238337</v>
      </c>
      <c r="AC157" s="77">
        <f>'Sorted Data - Stata'!AG157</f>
        <v>5.15918076290931E-2</v>
      </c>
      <c r="AD157" s="77">
        <f>'Sorted Data - Stata'!AH157</f>
        <v>3.7875965371319806E-2</v>
      </c>
      <c r="AE157" s="77">
        <f>'Sorted Data - Stata'!AI157</f>
        <v>2.7907454349392461E-2</v>
      </c>
      <c r="AF157" s="77">
        <f>'Sorted Data - Stata'!AJ157</f>
        <v>1.5302897029943346E-2</v>
      </c>
      <c r="AM157" s="63"/>
      <c r="AN157" s="63"/>
      <c r="AO157" s="104"/>
      <c r="AP157" s="103"/>
      <c r="AQ157" s="103"/>
      <c r="AR157" s="63"/>
      <c r="AS157" s="63"/>
      <c r="AT157" s="63"/>
      <c r="AU157" s="63"/>
      <c r="AV157" s="63"/>
      <c r="AW157" s="63"/>
      <c r="AX157" s="63"/>
      <c r="AY157" s="63"/>
      <c r="AZ157" s="63"/>
      <c r="BA157" s="104"/>
      <c r="BB157" s="63"/>
      <c r="BC157" s="63"/>
    </row>
    <row r="158" spans="2:55" x14ac:dyDescent="0.25">
      <c r="B158" s="3">
        <v>40482</v>
      </c>
      <c r="C158" s="99">
        <f>LN(1+'Sorted Data - Stata'!C158)</f>
        <v>3.1223706833103094E-2</v>
      </c>
      <c r="D158" s="99">
        <f>LN(1+'Sorted Data - Stata'!E158)</f>
        <v>-4.8784744941835542E-3</v>
      </c>
      <c r="E158" s="99">
        <f>LN(1+'Sorted Data - Stata'!F158)</f>
        <v>1.7516745710705588E-2</v>
      </c>
      <c r="F158" s="99">
        <f>LN(1+'Sorted Data - Stata'!G158)</f>
        <v>1.5792346255063133E-2</v>
      </c>
      <c r="G158" s="99">
        <f>LN(1+'Sorted Data - Stata'!H158)</f>
        <v>3.3237165632540019E-2</v>
      </c>
      <c r="H158" s="99">
        <f>LN(1+'Sorted Data - Stata'!I158)</f>
        <v>-4.8267171537935199E-3</v>
      </c>
      <c r="I158" s="99">
        <f>LN(1+'Sorted Data - Stata'!J158)</f>
        <v>4.787373297614559E-3</v>
      </c>
      <c r="J158" s="99">
        <f>LN(1+'Sorted Data - Stata'!K158)</f>
        <v>1.2020842593549469E-2</v>
      </c>
      <c r="K158" s="99">
        <f>LN(1+'Sorted Data - Stata'!M158)</f>
        <v>-6.6615488864551105E-3</v>
      </c>
      <c r="L158" s="99">
        <f>LN(1+'Sorted Data - Stata'!N158)</f>
        <v>1.6059488229921804E-2</v>
      </c>
      <c r="M158" s="99">
        <f>LN(1+'Sorted Data - Stata'!O158)</f>
        <v>1.4301646558180068E-2</v>
      </c>
      <c r="N158" s="99">
        <f>LN(1+'Sorted Data - Stata'!P158)</f>
        <v>3.1426974126427809E-2</v>
      </c>
      <c r="O158" s="99">
        <f>LN(1+'Sorted Data - Stata'!Q158)</f>
        <v>-6.7051074997177577E-3</v>
      </c>
      <c r="P158" s="99">
        <f>LN(1+'Sorted Data - Stata'!R158)</f>
        <v>3.7404217243911905E-3</v>
      </c>
      <c r="Q158" s="99">
        <f>LN(1+'Sorted Data - Stata'!S158)</f>
        <v>1.3799200686083604E-2</v>
      </c>
      <c r="R158" s="99">
        <f>'Sorted Data - Stata'!U158</f>
        <v>1.9293936717392768E-3</v>
      </c>
      <c r="S158" s="99">
        <f>'Sorted Data - Stata'!V158</f>
        <v>2.1121280084779315E-4</v>
      </c>
      <c r="T158" s="99">
        <f>'Sorted Data - Stata'!W158</f>
        <v>6.6992607432125872E-4</v>
      </c>
      <c r="U158" s="99">
        <f>'Sorted Data - Stata'!X158</f>
        <v>4.7272730345326863E-4</v>
      </c>
      <c r="V158" s="99">
        <f>'Sorted Data - Stata'!Y158</f>
        <v>1.0514750402879081E-4</v>
      </c>
      <c r="W158" s="99">
        <f>'Sorted Data - Stata'!Z158</f>
        <v>1.0965883798452758E-4</v>
      </c>
      <c r="X158" s="99">
        <f>'Sorted Data - Stata'!AA158</f>
        <v>9.1964246205633593E-4</v>
      </c>
      <c r="Y158" s="99">
        <f>'Sorted Data - Stata'!AB158</f>
        <v>3.7148195588312394E-3</v>
      </c>
      <c r="Z158" s="77">
        <f>'Sorted Data - Stata'!AD158</f>
        <v>0.28714366902987803</v>
      </c>
      <c r="AA158" s="77">
        <f>'Sorted Data - Stata'!AE158</f>
        <v>0.30917055884288114</v>
      </c>
      <c r="AB158" s="77">
        <f>'Sorted Data - Stata'!AF158</f>
        <v>0.14674909062238337</v>
      </c>
      <c r="AC158" s="77">
        <f>'Sorted Data - Stata'!AG158</f>
        <v>5.15918076290931E-2</v>
      </c>
      <c r="AD158" s="77">
        <f>'Sorted Data - Stata'!AH158</f>
        <v>3.7875965371319806E-2</v>
      </c>
      <c r="AE158" s="77">
        <f>'Sorted Data - Stata'!AI158</f>
        <v>2.7907454349392461E-2</v>
      </c>
      <c r="AF158" s="77">
        <f>'Sorted Data - Stata'!AJ158</f>
        <v>1.5302897029943346E-2</v>
      </c>
      <c r="AM158" s="63"/>
      <c r="AN158" s="63"/>
      <c r="AO158" s="104"/>
      <c r="AP158" s="103"/>
      <c r="AQ158" s="103"/>
      <c r="AR158" s="63"/>
      <c r="AS158" s="63"/>
      <c r="AT158" s="63"/>
      <c r="AU158" s="63"/>
      <c r="AV158" s="63"/>
      <c r="AW158" s="63"/>
      <c r="AX158" s="63"/>
      <c r="AY158" s="63"/>
      <c r="AZ158" s="63"/>
      <c r="BA158" s="104"/>
      <c r="BB158" s="63"/>
      <c r="BC158" s="63"/>
    </row>
    <row r="159" spans="2:55" x14ac:dyDescent="0.25">
      <c r="B159" s="3">
        <v>40512</v>
      </c>
      <c r="C159" s="99">
        <f>LN(1+'Sorted Data - Stata'!C159)</f>
        <v>9.3733976452623768E-3</v>
      </c>
      <c r="D159" s="99">
        <f>LN(1+'Sorted Data - Stata'!E159)</f>
        <v>5.9914246585699424E-2</v>
      </c>
      <c r="E159" s="99">
        <f>LN(1+'Sorted Data - Stata'!F159)</f>
        <v>-1.1544424515946528E-2</v>
      </c>
      <c r="F159" s="99">
        <f>LN(1+'Sorted Data - Stata'!G159)</f>
        <v>2.9324904205531962E-2</v>
      </c>
      <c r="G159" s="99">
        <f>LN(1+'Sorted Data - Stata'!H159)</f>
        <v>1.9804783719923513E-2</v>
      </c>
      <c r="H159" s="99">
        <f>LN(1+'Sorted Data - Stata'!I159)</f>
        <v>3.8607327032706369E-2</v>
      </c>
      <c r="I159" s="99">
        <f>LN(1+'Sorted Data - Stata'!J159)</f>
        <v>5.3087886799789097E-2</v>
      </c>
      <c r="J159" s="99">
        <f>LN(1+'Sorted Data - Stata'!K159)</f>
        <v>3.4191569250832381E-2</v>
      </c>
      <c r="K159" s="99">
        <f>LN(1+'Sorted Data - Stata'!M159)</f>
        <v>5.8295017494828925E-2</v>
      </c>
      <c r="L159" s="99">
        <f>LN(1+'Sorted Data - Stata'!N159)</f>
        <v>-1.2818474474126504E-2</v>
      </c>
      <c r="M159" s="99">
        <f>LN(1+'Sorted Data - Stata'!O159)</f>
        <v>2.7910002074374055E-2</v>
      </c>
      <c r="N159" s="99">
        <f>LN(1+'Sorted Data - Stata'!P159)</f>
        <v>1.8014898085286519E-2</v>
      </c>
      <c r="O159" s="99">
        <f>LN(1+'Sorted Data - Stata'!Q159)</f>
        <v>3.6855166235806425E-2</v>
      </c>
      <c r="P159" s="99">
        <f>LN(1+'Sorted Data - Stata'!R159)</f>
        <v>5.2130764987873217E-2</v>
      </c>
      <c r="Q159" s="99">
        <f>LN(1+'Sorted Data - Stata'!S159)</f>
        <v>3.5909118767560727E-2</v>
      </c>
      <c r="R159" s="99">
        <f>'Sorted Data - Stata'!U159</f>
        <v>1.945709215699809E-3</v>
      </c>
      <c r="S159" s="99">
        <f>'Sorted Data - Stata'!V159</f>
        <v>2.1693265065181322E-4</v>
      </c>
      <c r="T159" s="99">
        <f>'Sorted Data - Stata'!W159</f>
        <v>6.2596541710679965E-4</v>
      </c>
      <c r="U159" s="99">
        <f>'Sorted Data - Stata'!X159</f>
        <v>4.8101704831693404E-4</v>
      </c>
      <c r="V159" s="99">
        <f>'Sorted Data - Stata'!Y159</f>
        <v>9.9945042129734318E-5</v>
      </c>
      <c r="W159" s="99">
        <f>'Sorted Data - Stata'!Z159</f>
        <v>1.1936327372885636E-4</v>
      </c>
      <c r="X159" s="99">
        <f>'Sorted Data - Stata'!AA159</f>
        <v>9.0314197388141615E-4</v>
      </c>
      <c r="Y159" s="99">
        <f>'Sorted Data - Stata'!AB159</f>
        <v>4.1696998373528249E-3</v>
      </c>
      <c r="Z159" s="77">
        <f>'Sorted Data - Stata'!AD159</f>
        <v>0.28714366902987803</v>
      </c>
      <c r="AA159" s="77">
        <f>'Sorted Data - Stata'!AE159</f>
        <v>0.30917055884288114</v>
      </c>
      <c r="AB159" s="77">
        <f>'Sorted Data - Stata'!AF159</f>
        <v>0.14674909062238337</v>
      </c>
      <c r="AC159" s="77">
        <f>'Sorted Data - Stata'!AG159</f>
        <v>5.15918076290931E-2</v>
      </c>
      <c r="AD159" s="77">
        <f>'Sorted Data - Stata'!AH159</f>
        <v>3.7875965371319806E-2</v>
      </c>
      <c r="AE159" s="77">
        <f>'Sorted Data - Stata'!AI159</f>
        <v>2.7907454349392461E-2</v>
      </c>
      <c r="AF159" s="77">
        <f>'Sorted Data - Stata'!AJ159</f>
        <v>1.5302897029943346E-2</v>
      </c>
      <c r="AM159" s="63"/>
      <c r="AN159" s="63"/>
      <c r="AO159" s="104"/>
      <c r="AP159" s="103"/>
      <c r="AQ159" s="103"/>
      <c r="AR159" s="63"/>
      <c r="AS159" s="63"/>
      <c r="AT159" s="63"/>
      <c r="AU159" s="63"/>
      <c r="AV159" s="63"/>
      <c r="AW159" s="63"/>
      <c r="AX159" s="63"/>
      <c r="AY159" s="63"/>
      <c r="AZ159" s="63"/>
      <c r="BA159" s="104"/>
      <c r="BB159" s="63"/>
      <c r="BC159" s="63"/>
    </row>
    <row r="160" spans="2:55" x14ac:dyDescent="0.25">
      <c r="B160" s="3">
        <v>40543</v>
      </c>
      <c r="C160" s="99">
        <f>LN(1+'Sorted Data - Stata'!C160)</f>
        <v>-1.5396610629685382E-2</v>
      </c>
      <c r="D160" s="99">
        <f>LN(1+'Sorted Data - Stata'!E160)</f>
        <v>-6.4438675897610057E-2</v>
      </c>
      <c r="E160" s="99">
        <f>LN(1+'Sorted Data - Stata'!F160)</f>
        <v>-3.4209163750618665E-2</v>
      </c>
      <c r="F160" s="99">
        <f>LN(1+'Sorted Data - Stata'!G160)</f>
        <v>-6.1185009417414712E-2</v>
      </c>
      <c r="G160" s="99">
        <f>LN(1+'Sorted Data - Stata'!H160)</f>
        <v>-3.3312891793740119E-2</v>
      </c>
      <c r="H160" s="99">
        <f>LN(1+'Sorted Data - Stata'!I160)</f>
        <v>7.4398874528512826E-3</v>
      </c>
      <c r="I160" s="99">
        <f>LN(1+'Sorted Data - Stata'!J160)</f>
        <v>-3.64245796987515E-2</v>
      </c>
      <c r="J160" s="99">
        <f>LN(1+'Sorted Data - Stata'!K160)</f>
        <v>6.2302734519111686E-4</v>
      </c>
      <c r="K160" s="99">
        <f>LN(1+'Sorted Data - Stata'!M160)</f>
        <v>-6.6283821456701683E-2</v>
      </c>
      <c r="L160" s="99">
        <f>LN(1+'Sorted Data - Stata'!N160)</f>
        <v>-3.5574913872171238E-2</v>
      </c>
      <c r="M160" s="99">
        <f>LN(1+'Sorted Data - Stata'!O160)</f>
        <v>-6.2742580934397357E-2</v>
      </c>
      <c r="N160" s="99">
        <f>LN(1+'Sorted Data - Stata'!P160)</f>
        <v>-3.52228113757325E-2</v>
      </c>
      <c r="O160" s="99">
        <f>LN(1+'Sorted Data - Stata'!Q160)</f>
        <v>5.6256505222895383E-3</v>
      </c>
      <c r="P160" s="99">
        <f>LN(1+'Sorted Data - Stata'!R160)</f>
        <v>-3.7505430375913147E-2</v>
      </c>
      <c r="Q160" s="99">
        <f>LN(1+'Sorted Data - Stata'!S160)</f>
        <v>2.8339577675764215E-3</v>
      </c>
      <c r="R160" s="99">
        <f>'Sorted Data - Stata'!U160</f>
        <v>2.0353925068166134E-3</v>
      </c>
      <c r="S160" s="99">
        <f>'Sorted Data - Stata'!V160</f>
        <v>2.1693265065181322E-4</v>
      </c>
      <c r="T160" s="99">
        <f>'Sorted Data - Stata'!W160</f>
        <v>5.8974997350325076E-4</v>
      </c>
      <c r="U160" s="99">
        <f>'Sorted Data - Stata'!X160</f>
        <v>4.9241421396661877E-4</v>
      </c>
      <c r="V160" s="99">
        <f>'Sorted Data - Stata'!Y160</f>
        <v>1.0514750402879081E-4</v>
      </c>
      <c r="W160" s="99">
        <f>'Sorted Data - Stata'!Z160</f>
        <v>1.1867251194352946E-4</v>
      </c>
      <c r="X160" s="99">
        <f>'Sorted Data - Stata'!AA160</f>
        <v>9.1207735967446801E-4</v>
      </c>
      <c r="Y160" s="99">
        <f>'Sorted Data - Stata'!AB160</f>
        <v>3.914607630530309E-3</v>
      </c>
      <c r="Z160" s="77">
        <f>'Sorted Data - Stata'!AD160</f>
        <v>0.28714366902987803</v>
      </c>
      <c r="AA160" s="77">
        <f>'Sorted Data - Stata'!AE160</f>
        <v>0.30917055884288114</v>
      </c>
      <c r="AB160" s="77">
        <f>'Sorted Data - Stata'!AF160</f>
        <v>0.14674909062238337</v>
      </c>
      <c r="AC160" s="77">
        <f>'Sorted Data - Stata'!AG160</f>
        <v>5.15918076290931E-2</v>
      </c>
      <c r="AD160" s="77">
        <f>'Sorted Data - Stata'!AH160</f>
        <v>3.7875965371319806E-2</v>
      </c>
      <c r="AE160" s="77">
        <f>'Sorted Data - Stata'!AI160</f>
        <v>2.7907454349392461E-2</v>
      </c>
      <c r="AF160" s="77">
        <f>'Sorted Data - Stata'!AJ160</f>
        <v>1.5302897029943346E-2</v>
      </c>
      <c r="AM160" s="63"/>
      <c r="AN160" s="63"/>
      <c r="AO160" s="104"/>
      <c r="AP160" s="103"/>
      <c r="AQ160" s="103"/>
      <c r="AR160" s="63"/>
      <c r="AS160" s="63"/>
      <c r="AT160" s="63"/>
      <c r="AU160" s="63"/>
      <c r="AV160" s="63"/>
      <c r="AW160" s="63"/>
      <c r="AX160" s="63"/>
      <c r="AY160" s="63"/>
      <c r="AZ160" s="63"/>
      <c r="BA160" s="104"/>
      <c r="BB160" s="63"/>
      <c r="BC160" s="63"/>
    </row>
    <row r="161" spans="2:55" x14ac:dyDescent="0.25">
      <c r="B161" s="3">
        <v>40574</v>
      </c>
      <c r="C161" s="99">
        <f>LN(1+'Sorted Data - Stata'!C161)</f>
        <v>9.417888188069868E-3</v>
      </c>
      <c r="D161" s="99">
        <f>LN(1+'Sorted Data - Stata'!E161)</f>
        <v>-7.9846595305736994E-3</v>
      </c>
      <c r="E161" s="99">
        <f>LN(1+'Sorted Data - Stata'!F161)</f>
        <v>1.5147847751197275E-2</v>
      </c>
      <c r="F161" s="99">
        <f>LN(1+'Sorted Data - Stata'!G161)</f>
        <v>1.7604206603292163E-2</v>
      </c>
      <c r="G161" s="99">
        <f>LN(1+'Sorted Data - Stata'!H161)</f>
        <v>-1.9302794036163546E-2</v>
      </c>
      <c r="H161" s="99">
        <f>LN(1+'Sorted Data - Stata'!I161)</f>
        <v>-1.8622813675041698E-2</v>
      </c>
      <c r="I161" s="99">
        <f>LN(1+'Sorted Data - Stata'!J161)</f>
        <v>-1.0945082761766442E-2</v>
      </c>
      <c r="J161" s="99">
        <f>LN(1+'Sorted Data - Stata'!K161)</f>
        <v>-3.3477022200318916E-2</v>
      </c>
      <c r="K161" s="99">
        <f>LN(1+'Sorted Data - Stata'!M161)</f>
        <v>-9.8189810719796419E-3</v>
      </c>
      <c r="L161" s="99">
        <f>LN(1+'Sorted Data - Stata'!N161)</f>
        <v>1.3723764298349723E-2</v>
      </c>
      <c r="M161" s="99">
        <f>LN(1+'Sorted Data - Stata'!O161)</f>
        <v>1.6087750445236543E-2</v>
      </c>
      <c r="N161" s="99">
        <f>LN(1+'Sorted Data - Stata'!P161)</f>
        <v>-2.1272391578211262E-2</v>
      </c>
      <c r="O161" s="99">
        <f>LN(1+'Sorted Data - Stata'!Q161)</f>
        <v>-2.0577239767036831E-2</v>
      </c>
      <c r="P161" s="99">
        <f>LN(1+'Sorted Data - Stata'!R161)</f>
        <v>-1.208036952840205E-2</v>
      </c>
      <c r="Q161" s="99">
        <f>LN(1+'Sorted Data - Stata'!S161)</f>
        <v>-3.1543279724443457E-2</v>
      </c>
      <c r="R161" s="99">
        <f>'Sorted Data - Stata'!U161</f>
        <v>1.8885920210915952E-3</v>
      </c>
      <c r="S161" s="99">
        <f>'Sorted Data - Stata'!V161</f>
        <v>2.1640890030050208E-4</v>
      </c>
      <c r="T161" s="99">
        <f>'Sorted Data - Stata'!W161</f>
        <v>7.1799122390614478E-4</v>
      </c>
      <c r="U161" s="99">
        <f>'Sorted Data - Stata'!X161</f>
        <v>4.9759427172979542E-4</v>
      </c>
      <c r="V161" s="99">
        <f>'Sorted Data - Stata'!Y161</f>
        <v>1.0618796068651015E-4</v>
      </c>
      <c r="W161" s="99">
        <f>'Sorted Data - Stata'!Z161</f>
        <v>1.1520197873537974E-4</v>
      </c>
      <c r="X161" s="99">
        <f>'Sorted Data - Stata'!AA161</f>
        <v>8.9832326685290731E-4</v>
      </c>
      <c r="Y161" s="99">
        <f>'Sorted Data - Stata'!AB161</f>
        <v>3.9944005553169681E-3</v>
      </c>
      <c r="Z161" s="77">
        <f>'Sorted Data - Stata'!AD161</f>
        <v>0.29206295224422563</v>
      </c>
      <c r="AA161" s="77">
        <f>'Sorted Data - Stata'!AE161</f>
        <v>0.29654309318172667</v>
      </c>
      <c r="AB161" s="77">
        <f>'Sorted Data - Stata'!AF161</f>
        <v>0.15563563983799569</v>
      </c>
      <c r="AC161" s="77">
        <f>'Sorted Data - Stata'!AG161</f>
        <v>5.4536828655894987E-2</v>
      </c>
      <c r="AD161" s="77">
        <f>'Sorted Data - Stata'!AH161</f>
        <v>4.1421323624081588E-2</v>
      </c>
      <c r="AE161" s="77">
        <f>'Sorted Data - Stata'!AI161</f>
        <v>2.8239798060672922E-2</v>
      </c>
      <c r="AF161" s="77">
        <f>'Sorted Data - Stata'!AJ161</f>
        <v>1.3191141504117421E-2</v>
      </c>
      <c r="AM161" s="63"/>
      <c r="AN161" s="63"/>
      <c r="AO161" s="104"/>
      <c r="AP161" s="103"/>
      <c r="AQ161" s="103"/>
      <c r="AR161" s="63"/>
      <c r="AS161" s="63"/>
      <c r="AT161" s="63"/>
      <c r="AU161" s="63"/>
      <c r="AV161" s="63"/>
      <c r="AW161" s="63"/>
      <c r="AX161" s="63"/>
      <c r="AY161" s="63"/>
      <c r="AZ161" s="63"/>
      <c r="BA161" s="104"/>
      <c r="BB161" s="63"/>
      <c r="BC161" s="63"/>
    </row>
    <row r="162" spans="2:55" x14ac:dyDescent="0.25">
      <c r="B162" s="3">
        <v>40602</v>
      </c>
      <c r="C162" s="99">
        <f>LN(1+'Sorted Data - Stata'!C162)</f>
        <v>-1.0316873830298738E-2</v>
      </c>
      <c r="D162" s="99">
        <f>LN(1+'Sorted Data - Stata'!E162)</f>
        <v>-3.168000113423744E-2</v>
      </c>
      <c r="E162" s="99">
        <f>LN(1+'Sorted Data - Stata'!F162)</f>
        <v>-2.346216202551828E-2</v>
      </c>
      <c r="F162" s="99">
        <f>LN(1+'Sorted Data - Stata'!G162)</f>
        <v>-1.6559395096706037E-2</v>
      </c>
      <c r="G162" s="99">
        <f>LN(1+'Sorted Data - Stata'!H162)</f>
        <v>-2.8325934669173589E-2</v>
      </c>
      <c r="H162" s="99">
        <f>LN(1+'Sorted Data - Stata'!I162)</f>
        <v>-1.540101102871755E-2</v>
      </c>
      <c r="I162" s="99">
        <f>LN(1+'Sorted Data - Stata'!J162)</f>
        <v>-1.8908680205111908E-3</v>
      </c>
      <c r="J162" s="99">
        <f>LN(1+'Sorted Data - Stata'!K162)</f>
        <v>-1.0622941885845791E-2</v>
      </c>
      <c r="K162" s="99">
        <f>LN(1+'Sorted Data - Stata'!M162)</f>
        <v>-3.340712424681639E-2</v>
      </c>
      <c r="L162" s="99">
        <f>LN(1+'Sorted Data - Stata'!N162)</f>
        <v>-2.4660410171233747E-2</v>
      </c>
      <c r="M162" s="99">
        <f>LN(1+'Sorted Data - Stata'!O162)</f>
        <v>-1.7973915302272148E-2</v>
      </c>
      <c r="N162" s="99">
        <f>LN(1+'Sorted Data - Stata'!P162)</f>
        <v>-3.0161036937417493E-2</v>
      </c>
      <c r="O162" s="99">
        <f>LN(1+'Sorted Data - Stata'!Q162)</f>
        <v>-1.7203340245812569E-2</v>
      </c>
      <c r="P162" s="99">
        <f>LN(1+'Sorted Data - Stata'!R162)</f>
        <v>-2.8826121641613383E-3</v>
      </c>
      <c r="Q162" s="99">
        <f>LN(1+'Sorted Data - Stata'!S162)</f>
        <v>-8.5053553518634264E-3</v>
      </c>
      <c r="R162" s="99">
        <f>'Sorted Data - Stata'!U162</f>
        <v>1.9783315388433032E-3</v>
      </c>
      <c r="S162" s="99">
        <f>'Sorted Data - Stata'!V162</f>
        <v>2.1724024865843461E-4</v>
      </c>
      <c r="T162" s="99">
        <f>'Sorted Data - Stata'!W162</f>
        <v>6.8336735681695515E-4</v>
      </c>
      <c r="U162" s="99">
        <f>'Sorted Data - Stata'!X162</f>
        <v>5.0898936045995491E-4</v>
      </c>
      <c r="V162" s="99">
        <f>'Sorted Data - Stata'!Y162</f>
        <v>1.1034966825440584E-4</v>
      </c>
      <c r="W162" s="99">
        <f>'Sorted Data - Stata'!Z162</f>
        <v>1.1382038668394934E-4</v>
      </c>
      <c r="X162" s="99">
        <f>'Sorted Data - Stata'!AA162</f>
        <v>8.9626038618084714E-4</v>
      </c>
      <c r="Y162" s="99">
        <f>'Sorted Data - Stata'!AB162</f>
        <v>3.9545128129423457E-3</v>
      </c>
      <c r="Z162" s="77">
        <f>'Sorted Data - Stata'!AD162</f>
        <v>0.29206295224422563</v>
      </c>
      <c r="AA162" s="77">
        <f>'Sorted Data - Stata'!AE162</f>
        <v>0.29654309318172667</v>
      </c>
      <c r="AB162" s="77">
        <f>'Sorted Data - Stata'!AF162</f>
        <v>0.15563563983799569</v>
      </c>
      <c r="AC162" s="77">
        <f>'Sorted Data - Stata'!AG162</f>
        <v>5.4536828655894987E-2</v>
      </c>
      <c r="AD162" s="77">
        <f>'Sorted Data - Stata'!AH162</f>
        <v>4.1421323624081588E-2</v>
      </c>
      <c r="AE162" s="77">
        <f>'Sorted Data - Stata'!AI162</f>
        <v>2.8239798060672922E-2</v>
      </c>
      <c r="AF162" s="77">
        <f>'Sorted Data - Stata'!AJ162</f>
        <v>1.3191141504117421E-2</v>
      </c>
      <c r="AM162" s="63"/>
      <c r="AN162" s="63"/>
      <c r="AO162" s="104"/>
      <c r="AP162" s="103"/>
      <c r="AQ162" s="103"/>
      <c r="AR162" s="63"/>
      <c r="AS162" s="63"/>
      <c r="AT162" s="63"/>
      <c r="AU162" s="63"/>
      <c r="AV162" s="63"/>
      <c r="AW162" s="63"/>
      <c r="AX162" s="63"/>
      <c r="AY162" s="63"/>
      <c r="AZ162" s="63"/>
      <c r="BA162" s="104"/>
      <c r="BB162" s="63"/>
      <c r="BC162" s="63"/>
    </row>
    <row r="163" spans="2:55" x14ac:dyDescent="0.25">
      <c r="B163" s="3">
        <v>40633</v>
      </c>
      <c r="C163" s="99">
        <f>LN(1+'Sorted Data - Stata'!C163)</f>
        <v>-9.5017786456688524E-3</v>
      </c>
      <c r="D163" s="99">
        <f>LN(1+'Sorted Data - Stata'!E163)</f>
        <v>-1.0058639967485907E-2</v>
      </c>
      <c r="E163" s="99">
        <f>LN(1+'Sorted Data - Stata'!F163)</f>
        <v>1.4992861634626493E-2</v>
      </c>
      <c r="F163" s="99">
        <f>LN(1+'Sorted Data - Stata'!G163)</f>
        <v>-2.4288728150779797E-2</v>
      </c>
      <c r="G163" s="99">
        <f>LN(1+'Sorted Data - Stata'!H163)</f>
        <v>-2.6522118752001996E-2</v>
      </c>
      <c r="H163" s="99">
        <f>LN(1+'Sorted Data - Stata'!I163)</f>
        <v>4.9785095371057523E-4</v>
      </c>
      <c r="I163" s="99">
        <f>LN(1+'Sorted Data - Stata'!J163)</f>
        <v>-9.0877209449259679E-3</v>
      </c>
      <c r="J163" s="99">
        <f>LN(1+'Sorted Data - Stata'!K163)</f>
        <v>3.8454514041503822E-3</v>
      </c>
      <c r="K163" s="99">
        <f>LN(1+'Sorted Data - Stata'!M163)</f>
        <v>-1.1838731890979478E-2</v>
      </c>
      <c r="L163" s="99">
        <f>LN(1+'Sorted Data - Stata'!N163)</f>
        <v>1.3717225745768016E-2</v>
      </c>
      <c r="M163" s="99">
        <f>LN(1+'Sorted Data - Stata'!O163)</f>
        <v>-2.5794563049230335E-2</v>
      </c>
      <c r="N163" s="99">
        <f>LN(1+'Sorted Data - Stata'!P163)</f>
        <v>-2.8441936320066873E-2</v>
      </c>
      <c r="O163" s="99">
        <f>LN(1+'Sorted Data - Stata'!Q163)</f>
        <v>-1.3672583266867142E-3</v>
      </c>
      <c r="P163" s="99">
        <f>LN(1+'Sorted Data - Stata'!R163)</f>
        <v>-1.0179288224356885E-2</v>
      </c>
      <c r="Q163" s="99">
        <f>LN(1+'Sorted Data - Stata'!S163)</f>
        <v>5.8043738435190548E-3</v>
      </c>
      <c r="R163" s="99">
        <f>'Sorted Data - Stata'!U163</f>
        <v>1.921234803683225E-3</v>
      </c>
      <c r="S163" s="99">
        <f>'Sorted Data - Stata'!V163</f>
        <v>2.0264898100608164E-4</v>
      </c>
      <c r="T163" s="99">
        <f>'Sorted Data - Stata'!W163</f>
        <v>7.6035383497408127E-4</v>
      </c>
      <c r="U163" s="99">
        <f>'Sorted Data - Stata'!X163</f>
        <v>5.1572629411311688E-4</v>
      </c>
      <c r="V163" s="99">
        <f>'Sorted Data - Stata'!Y163</f>
        <v>1.2491414476678564E-4</v>
      </c>
      <c r="W163" s="99">
        <f>'Sorted Data - Stata'!Z163</f>
        <v>1.1520197873537974E-4</v>
      </c>
      <c r="X163" s="99">
        <f>'Sorted Data - Stata'!AA163</f>
        <v>8.9406542979042491E-4</v>
      </c>
      <c r="Y163" s="99">
        <f>'Sorted Data - Stata'!AB163</f>
        <v>3.8507230235700352E-3</v>
      </c>
      <c r="Z163" s="77">
        <f>'Sorted Data - Stata'!AD163</f>
        <v>0.29206295224422563</v>
      </c>
      <c r="AA163" s="77">
        <f>'Sorted Data - Stata'!AE163</f>
        <v>0.29654309318172667</v>
      </c>
      <c r="AB163" s="77">
        <f>'Sorted Data - Stata'!AF163</f>
        <v>0.15563563983799569</v>
      </c>
      <c r="AC163" s="77">
        <f>'Sorted Data - Stata'!AG163</f>
        <v>5.4536828655894987E-2</v>
      </c>
      <c r="AD163" s="77">
        <f>'Sorted Data - Stata'!AH163</f>
        <v>4.1421323624081588E-2</v>
      </c>
      <c r="AE163" s="77">
        <f>'Sorted Data - Stata'!AI163</f>
        <v>2.8239798060672922E-2</v>
      </c>
      <c r="AF163" s="77">
        <f>'Sorted Data - Stata'!AJ163</f>
        <v>1.3191141504117421E-2</v>
      </c>
      <c r="AM163" s="63"/>
      <c r="AN163" s="63"/>
      <c r="AO163" s="104"/>
      <c r="AP163" s="103"/>
      <c r="AQ163" s="103"/>
      <c r="AR163" s="63"/>
      <c r="AS163" s="63"/>
      <c r="AT163" s="63"/>
      <c r="AU163" s="63"/>
      <c r="AV163" s="63"/>
      <c r="AW163" s="63"/>
      <c r="AX163" s="63"/>
      <c r="AY163" s="63"/>
      <c r="AZ163" s="63"/>
      <c r="BA163" s="104"/>
      <c r="BB163" s="63"/>
      <c r="BC163" s="63"/>
    </row>
    <row r="164" spans="2:55" x14ac:dyDescent="0.25">
      <c r="B164" s="3">
        <v>40663</v>
      </c>
      <c r="C164" s="99">
        <f>LN(1+'Sorted Data - Stata'!C164)</f>
        <v>-1.0445899271778249E-2</v>
      </c>
      <c r="D164" s="99">
        <f>LN(1+'Sorted Data - Stata'!E164)</f>
        <v>-5.3677162841797903E-2</v>
      </c>
      <c r="E164" s="99">
        <f>LN(1+'Sorted Data - Stata'!F164)</f>
        <v>-8.747438286454844E-3</v>
      </c>
      <c r="F164" s="99">
        <f>LN(1+'Sorted Data - Stata'!G164)</f>
        <v>-1.2021513578277222E-2</v>
      </c>
      <c r="G164" s="99">
        <f>LN(1+'Sorted Data - Stata'!H164)</f>
        <v>-3.0117206540756537E-2</v>
      </c>
      <c r="H164" s="99">
        <f>LN(1+'Sorted Data - Stata'!I164)</f>
        <v>6.4990595957728518E-3</v>
      </c>
      <c r="I164" s="99">
        <f>LN(1+'Sorted Data - Stata'!J164)</f>
        <v>-2.6743075013473887E-2</v>
      </c>
      <c r="J164" s="99">
        <f>LN(1+'Sorted Data - Stata'!K164)</f>
        <v>6.5448463411081174E-3</v>
      </c>
      <c r="K164" s="99">
        <f>LN(1+'Sorted Data - Stata'!M164)</f>
        <v>-5.54917962537161E-2</v>
      </c>
      <c r="L164" s="99">
        <f>LN(1+'Sorted Data - Stata'!N164)</f>
        <v>-9.9183139822044478E-3</v>
      </c>
      <c r="M164" s="99">
        <f>LN(1+'Sorted Data - Stata'!O164)</f>
        <v>-1.3444298828522694E-2</v>
      </c>
      <c r="N164" s="99">
        <f>LN(1+'Sorted Data - Stata'!P164)</f>
        <v>-3.1969934296298165E-2</v>
      </c>
      <c r="O164" s="99">
        <f>LN(1+'Sorted Data - Stata'!Q164)</f>
        <v>4.7033215409170159E-3</v>
      </c>
      <c r="P164" s="99">
        <f>LN(1+'Sorted Data - Stata'!R164)</f>
        <v>-2.779769817751163E-2</v>
      </c>
      <c r="Q164" s="99">
        <f>LN(1+'Sorted Data - Stata'!S164)</f>
        <v>8.452573581691613E-3</v>
      </c>
      <c r="R164" s="99">
        <f>'Sorted Data - Stata'!U164</f>
        <v>2.0353925068166134E-3</v>
      </c>
      <c r="S164" s="99">
        <f>'Sorted Data - Stata'!V164</f>
        <v>1.7503972100074705E-4</v>
      </c>
      <c r="T164" s="99">
        <f>'Sorted Data - Stata'!W164</f>
        <v>9.8526828137512901E-4</v>
      </c>
      <c r="U164" s="99">
        <f>'Sorted Data - Stata'!X164</f>
        <v>5.1831155313930566E-4</v>
      </c>
      <c r="V164" s="99">
        <f>'Sorted Data - Stata'!Y164</f>
        <v>1.2023712148034882E-4</v>
      </c>
      <c r="W164" s="99">
        <f>'Sorted Data - Stata'!Z164</f>
        <v>1.1659187244639213E-4</v>
      </c>
      <c r="X164" s="99">
        <f>'Sorted Data - Stata'!AA164</f>
        <v>8.9763839565581982E-4</v>
      </c>
      <c r="Y164" s="99">
        <f>'Sorted Data - Stata'!AB164</f>
        <v>3.8746849921291737E-3</v>
      </c>
      <c r="Z164" s="77">
        <f>'Sorted Data - Stata'!AD164</f>
        <v>0.29206295224422563</v>
      </c>
      <c r="AA164" s="77">
        <f>'Sorted Data - Stata'!AE164</f>
        <v>0.29654309318172667</v>
      </c>
      <c r="AB164" s="77">
        <f>'Sorted Data - Stata'!AF164</f>
        <v>0.15563563983799569</v>
      </c>
      <c r="AC164" s="77">
        <f>'Sorted Data - Stata'!AG164</f>
        <v>5.4536828655894987E-2</v>
      </c>
      <c r="AD164" s="77">
        <f>'Sorted Data - Stata'!AH164</f>
        <v>4.1421323624081588E-2</v>
      </c>
      <c r="AE164" s="77">
        <f>'Sorted Data - Stata'!AI164</f>
        <v>2.8239798060672922E-2</v>
      </c>
      <c r="AF164" s="77">
        <f>'Sorted Data - Stata'!AJ164</f>
        <v>1.3191141504117421E-2</v>
      </c>
      <c r="AM164" s="63"/>
      <c r="AN164" s="63"/>
      <c r="AO164" s="104"/>
      <c r="AP164" s="103"/>
      <c r="AQ164" s="103"/>
      <c r="AR164" s="63"/>
      <c r="AS164" s="63"/>
      <c r="AT164" s="63"/>
      <c r="AU164" s="63"/>
      <c r="AV164" s="63"/>
      <c r="AW164" s="63"/>
      <c r="AX164" s="63"/>
      <c r="AY164" s="63"/>
      <c r="AZ164" s="63"/>
      <c r="BA164" s="104"/>
      <c r="BB164" s="63"/>
      <c r="BC164" s="63"/>
    </row>
    <row r="165" spans="2:55" x14ac:dyDescent="0.25">
      <c r="B165" s="3">
        <v>40694</v>
      </c>
      <c r="C165" s="99">
        <f>LN(1+'Sorted Data - Stata'!C165)</f>
        <v>9.5357871217759942E-3</v>
      </c>
      <c r="D165" s="99">
        <f>LN(1+'Sorted Data - Stata'!E165)</f>
        <v>2.4479345370616478E-2</v>
      </c>
      <c r="E165" s="99">
        <f>LN(1+'Sorted Data - Stata'!F165)</f>
        <v>-3.608297836255389E-3</v>
      </c>
      <c r="F165" s="99">
        <f>LN(1+'Sorted Data - Stata'!G165)</f>
        <v>8.6370338133005681E-3</v>
      </c>
      <c r="G165" s="99">
        <f>LN(1+'Sorted Data - Stata'!H165)</f>
        <v>2.0284671171505932E-2</v>
      </c>
      <c r="H165" s="99">
        <f>LN(1+'Sorted Data - Stata'!I165)</f>
        <v>3.7655465263507583E-2</v>
      </c>
      <c r="I165" s="99">
        <f>LN(1+'Sorted Data - Stata'!J165)</f>
        <v>-8.9990371091002745E-5</v>
      </c>
      <c r="J165" s="99">
        <f>LN(1+'Sorted Data - Stata'!K165)</f>
        <v>-3.173874309479254E-3</v>
      </c>
      <c r="K165" s="99">
        <f>LN(1+'Sorted Data - Stata'!M165)</f>
        <v>2.2662648436753276E-2</v>
      </c>
      <c r="L165" s="99">
        <f>LN(1+'Sorted Data - Stata'!N165)</f>
        <v>-4.6617353655497512E-3</v>
      </c>
      <c r="M165" s="99">
        <f>LN(1+'Sorted Data - Stata'!O165)</f>
        <v>7.1326476486848166E-3</v>
      </c>
      <c r="N165" s="99">
        <f>LN(1+'Sorted Data - Stata'!P165)</f>
        <v>1.8406435562620276E-2</v>
      </c>
      <c r="O165" s="99">
        <f>LN(1+'Sorted Data - Stata'!Q165)</f>
        <v>3.5806080875268001E-2</v>
      </c>
      <c r="P165" s="99">
        <f>LN(1+'Sorted Data - Stata'!R165)</f>
        <v>-1.2274730943497324E-3</v>
      </c>
      <c r="Q165" s="99">
        <f>LN(1+'Sorted Data - Stata'!S165)</f>
        <v>-1.3375436943524352E-3</v>
      </c>
      <c r="R165" s="99">
        <f>'Sorted Data - Stata'!U165</f>
        <v>2.2714079351586758E-3</v>
      </c>
      <c r="S165" s="99">
        <f>'Sorted Data - Stata'!V165</f>
        <v>1.585533281973639E-4</v>
      </c>
      <c r="T165" s="99">
        <f>'Sorted Data - Stata'!W165</f>
        <v>9.7908540979529946E-4</v>
      </c>
      <c r="U165" s="99">
        <f>'Sorted Data - Stata'!X165</f>
        <v>5.1934729335045837E-4</v>
      </c>
      <c r="V165" s="99">
        <f>'Sorted Data - Stata'!Y165</f>
        <v>1.1607586648265666E-4</v>
      </c>
      <c r="W165" s="99">
        <f>'Sorted Data - Stata'!Z165</f>
        <v>1.0549709879414948E-4</v>
      </c>
      <c r="X165" s="99">
        <f>'Sorted Data - Stata'!AA165</f>
        <v>9.0451162827553944E-4</v>
      </c>
      <c r="Y165" s="99">
        <f>'Sorted Data - Stata'!AB165</f>
        <v>3.8746849921291737E-3</v>
      </c>
      <c r="Z165" s="77">
        <f>'Sorted Data - Stata'!AD165</f>
        <v>0.29206295224422563</v>
      </c>
      <c r="AA165" s="77">
        <f>'Sorted Data - Stata'!AE165</f>
        <v>0.29654309318172667</v>
      </c>
      <c r="AB165" s="77">
        <f>'Sorted Data - Stata'!AF165</f>
        <v>0.15563563983799569</v>
      </c>
      <c r="AC165" s="77">
        <f>'Sorted Data - Stata'!AG165</f>
        <v>5.4536828655894987E-2</v>
      </c>
      <c r="AD165" s="77">
        <f>'Sorted Data - Stata'!AH165</f>
        <v>4.1421323624081588E-2</v>
      </c>
      <c r="AE165" s="77">
        <f>'Sorted Data - Stata'!AI165</f>
        <v>2.8239798060672922E-2</v>
      </c>
      <c r="AF165" s="77">
        <f>'Sorted Data - Stata'!AJ165</f>
        <v>1.3191141504117421E-2</v>
      </c>
      <c r="AM165" s="63"/>
      <c r="AN165" s="63"/>
      <c r="AO165" s="104"/>
      <c r="AP165" s="103"/>
      <c r="AQ165" s="103"/>
      <c r="AR165" s="63"/>
      <c r="AS165" s="63"/>
      <c r="AT165" s="63"/>
      <c r="AU165" s="63"/>
      <c r="AV165" s="63"/>
      <c r="AW165" s="63"/>
      <c r="AX165" s="63"/>
      <c r="AY165" s="63"/>
      <c r="AZ165" s="63"/>
      <c r="BA165" s="104"/>
      <c r="BB165" s="63"/>
      <c r="BC165" s="63"/>
    </row>
    <row r="166" spans="2:55" x14ac:dyDescent="0.25">
      <c r="B166" s="3">
        <v>40724</v>
      </c>
      <c r="C166" s="99">
        <f>LN(1+'Sorted Data - Stata'!C166)</f>
        <v>-1.9284012320318563E-2</v>
      </c>
      <c r="D166" s="99">
        <f>LN(1+'Sorted Data - Stata'!E166)</f>
        <v>1.355957597261015E-3</v>
      </c>
      <c r="E166" s="99">
        <f>LN(1+'Sorted Data - Stata'!F166)</f>
        <v>8.5997432050067338E-3</v>
      </c>
      <c r="F166" s="99">
        <f>LN(1+'Sorted Data - Stata'!G166)</f>
        <v>-2.3034196456026359E-2</v>
      </c>
      <c r="G166" s="99">
        <f>LN(1+'Sorted Data - Stata'!H166)</f>
        <v>1.3248217855967016E-2</v>
      </c>
      <c r="H166" s="99">
        <f>LN(1+'Sorted Data - Stata'!I166)</f>
        <v>1.7389005764031403E-2</v>
      </c>
      <c r="I166" s="99">
        <f>LN(1+'Sorted Data - Stata'!J166)</f>
        <v>6.387161316099863E-3</v>
      </c>
      <c r="J166" s="99">
        <f>LN(1+'Sorted Data - Stata'!K166)</f>
        <v>6.0780431798850764E-3</v>
      </c>
      <c r="K166" s="99">
        <f>LN(1+'Sorted Data - Stata'!M166)</f>
        <v>-7.5592797809304838E-4</v>
      </c>
      <c r="L166" s="99">
        <f>LN(1+'Sorted Data - Stata'!N166)</f>
        <v>7.3189199995615526E-3</v>
      </c>
      <c r="M166" s="99">
        <f>LN(1+'Sorted Data - Stata'!O166)</f>
        <v>-2.4827759621253501E-2</v>
      </c>
      <c r="N166" s="99">
        <f>LN(1+'Sorted Data - Stata'!P166)</f>
        <v>1.1119233963772835E-2</v>
      </c>
      <c r="O166" s="99">
        <f>LN(1+'Sorted Data - Stata'!Q166)</f>
        <v>1.5258388773551354E-2</v>
      </c>
      <c r="P166" s="99">
        <f>LN(1+'Sorted Data - Stata'!R166)</f>
        <v>5.029273653224255E-3</v>
      </c>
      <c r="Q166" s="99">
        <f>LN(1+'Sorted Data - Stata'!S166)</f>
        <v>7.6641956811559905E-3</v>
      </c>
      <c r="R166" s="99">
        <f>'Sorted Data - Stata'!U166</f>
        <v>2.1900923517390591E-3</v>
      </c>
      <c r="S166" s="99">
        <f>'Sorted Data - Stata'!V166</f>
        <v>1.5449365677744353E-4</v>
      </c>
      <c r="T166" s="99">
        <f>'Sorted Data - Stata'!W166</f>
        <v>1.0614891774172186E-3</v>
      </c>
      <c r="U166" s="99">
        <f>'Sorted Data - Stata'!X166</f>
        <v>5.2426896965140912E-4</v>
      </c>
      <c r="V166" s="99">
        <f>'Sorted Data - Stata'!Y166</f>
        <v>1.1659187244639213E-4</v>
      </c>
      <c r="W166" s="99">
        <f>'Sorted Data - Stata'!Z166</f>
        <v>1.0687881732973636E-4</v>
      </c>
      <c r="X166" s="99">
        <f>'Sorted Data - Stata'!AA166</f>
        <v>8.9144956674491738E-4</v>
      </c>
      <c r="Y166" s="99">
        <f>'Sorted Data - Stata'!AB166</f>
        <v>3.8746849921291737E-3</v>
      </c>
      <c r="Z166" s="77">
        <f>'Sorted Data - Stata'!AD166</f>
        <v>0.29206295224422563</v>
      </c>
      <c r="AA166" s="77">
        <f>'Sorted Data - Stata'!AE166</f>
        <v>0.29654309318172667</v>
      </c>
      <c r="AB166" s="77">
        <f>'Sorted Data - Stata'!AF166</f>
        <v>0.15563563983799569</v>
      </c>
      <c r="AC166" s="77">
        <f>'Sorted Data - Stata'!AG166</f>
        <v>5.4536828655894987E-2</v>
      </c>
      <c r="AD166" s="77">
        <f>'Sorted Data - Stata'!AH166</f>
        <v>4.1421323624081588E-2</v>
      </c>
      <c r="AE166" s="77">
        <f>'Sorted Data - Stata'!AI166</f>
        <v>2.8239798060672922E-2</v>
      </c>
      <c r="AF166" s="77">
        <f>'Sorted Data - Stata'!AJ166</f>
        <v>1.3191141504117421E-2</v>
      </c>
      <c r="AM166" s="63"/>
      <c r="AN166" s="63"/>
      <c r="AO166" s="104"/>
      <c r="AP166" s="103"/>
      <c r="AQ166" s="103"/>
      <c r="AR166" s="63"/>
      <c r="AS166" s="63"/>
      <c r="AT166" s="63"/>
      <c r="AU166" s="63"/>
      <c r="AV166" s="63"/>
      <c r="AW166" s="63"/>
      <c r="AX166" s="63"/>
      <c r="AY166" s="63"/>
      <c r="AZ166" s="63"/>
      <c r="BA166" s="104"/>
      <c r="BB166" s="63"/>
      <c r="BC166" s="63"/>
    </row>
    <row r="167" spans="2:55" x14ac:dyDescent="0.25">
      <c r="B167" s="3">
        <v>40755</v>
      </c>
      <c r="C167" s="99">
        <f>LN(1+'Sorted Data - Stata'!C167)</f>
        <v>-5.2933834415814394E-3</v>
      </c>
      <c r="D167" s="99">
        <f>LN(1+'Sorted Data - Stata'!E167)</f>
        <v>-1.8393457859733914E-3</v>
      </c>
      <c r="E167" s="99">
        <f>LN(1+'Sorted Data - Stata'!F167)</f>
        <v>-8.4706509813429094E-3</v>
      </c>
      <c r="F167" s="99">
        <f>LN(1+'Sorted Data - Stata'!G167)</f>
        <v>2.1439525259288342E-2</v>
      </c>
      <c r="G167" s="99">
        <f>LN(1+'Sorted Data - Stata'!H167)</f>
        <v>4.6676356444581027E-2</v>
      </c>
      <c r="H167" s="99">
        <f>LN(1+'Sorted Data - Stata'!I167)</f>
        <v>6.5513085097368334E-2</v>
      </c>
      <c r="I167" s="99">
        <f>LN(1+'Sorted Data - Stata'!J167)</f>
        <v>5.5288173652276885E-3</v>
      </c>
      <c r="J167" s="99">
        <f>LN(1+'Sorted Data - Stata'!K167)</f>
        <v>2.3382921950899766E-2</v>
      </c>
      <c r="K167" s="99">
        <f>LN(1+'Sorted Data - Stata'!M167)</f>
        <v>-3.8804587334336019E-3</v>
      </c>
      <c r="L167" s="99">
        <f>LN(1+'Sorted Data - Stata'!N167)</f>
        <v>-9.6082947249876895E-3</v>
      </c>
      <c r="M167" s="99">
        <f>LN(1+'Sorted Data - Stata'!O167)</f>
        <v>1.9808561278480977E-2</v>
      </c>
      <c r="N167" s="99">
        <f>LN(1+'Sorted Data - Stata'!P167)</f>
        <v>4.4695685868489869E-2</v>
      </c>
      <c r="O167" s="99">
        <f>LN(1+'Sorted Data - Stata'!Q167)</f>
        <v>6.3560277840012475E-2</v>
      </c>
      <c r="P167" s="99">
        <f>LN(1+'Sorted Data - Stata'!R167)</f>
        <v>4.2376517978118576E-3</v>
      </c>
      <c r="Q167" s="99">
        <f>LN(1+'Sorted Data - Stata'!S167)</f>
        <v>2.5020886863301124E-2</v>
      </c>
      <c r="R167" s="99">
        <f>'Sorted Data - Stata'!U167</f>
        <v>2.2226272943570713E-3</v>
      </c>
      <c r="S167" s="99">
        <f>'Sorted Data - Stata'!V167</f>
        <v>1.5911068696650155E-4</v>
      </c>
      <c r="T167" s="99">
        <f>'Sorted Data - Stata'!W167</f>
        <v>1.1417610744599571E-3</v>
      </c>
      <c r="U167" s="99">
        <f>'Sorted Data - Stata'!X167</f>
        <v>5.2504779637718713E-4</v>
      </c>
      <c r="V167" s="99">
        <f>'Sorted Data - Stata'!Y167</f>
        <v>1.1684987433002725E-4</v>
      </c>
      <c r="W167" s="99">
        <f>'Sorted Data - Stata'!Z167</f>
        <v>1.0479790791917409E-4</v>
      </c>
      <c r="X167" s="99">
        <f>'Sorted Data - Stata'!AA167</f>
        <v>8.9557549945640247E-4</v>
      </c>
      <c r="Y167" s="99">
        <f>'Sorted Data - Stata'!AB167</f>
        <v>3.8746849921291737E-3</v>
      </c>
      <c r="Z167" s="77">
        <f>'Sorted Data - Stata'!AD167</f>
        <v>0.29206295224422563</v>
      </c>
      <c r="AA167" s="77">
        <f>'Sorted Data - Stata'!AE167</f>
        <v>0.29654309318172667</v>
      </c>
      <c r="AB167" s="77">
        <f>'Sorted Data - Stata'!AF167</f>
        <v>0.15563563983799569</v>
      </c>
      <c r="AC167" s="77">
        <f>'Sorted Data - Stata'!AG167</f>
        <v>5.4536828655894987E-2</v>
      </c>
      <c r="AD167" s="77">
        <f>'Sorted Data - Stata'!AH167</f>
        <v>4.1421323624081588E-2</v>
      </c>
      <c r="AE167" s="77">
        <f>'Sorted Data - Stata'!AI167</f>
        <v>2.8239798060672922E-2</v>
      </c>
      <c r="AF167" s="77">
        <f>'Sorted Data - Stata'!AJ167</f>
        <v>1.3191141504117421E-2</v>
      </c>
      <c r="AM167" s="63"/>
      <c r="AN167" s="63"/>
      <c r="AO167" s="104"/>
      <c r="AP167" s="103"/>
      <c r="AQ167" s="103"/>
      <c r="AR167" s="63"/>
      <c r="AS167" s="63"/>
      <c r="AT167" s="63"/>
      <c r="AU167" s="63"/>
      <c r="AV167" s="63"/>
      <c r="AW167" s="63"/>
      <c r="AX167" s="63"/>
      <c r="AY167" s="63"/>
      <c r="AZ167" s="63"/>
      <c r="BA167" s="104"/>
      <c r="BB167" s="63"/>
      <c r="BC167" s="63"/>
    </row>
    <row r="168" spans="2:55" x14ac:dyDescent="0.25">
      <c r="B168" s="3">
        <v>40786</v>
      </c>
      <c r="C168" s="99">
        <f>LN(1+'Sorted Data - Stata'!C168)</f>
        <v>-5.8220466245653552E-2</v>
      </c>
      <c r="D168" s="99">
        <f>LN(1+'Sorted Data - Stata'!E168)</f>
        <v>-2.1222339815482765E-3</v>
      </c>
      <c r="E168" s="99">
        <f>LN(1+'Sorted Data - Stata'!F168)</f>
        <v>-4.7875460214033072E-3</v>
      </c>
      <c r="F168" s="99">
        <f>LN(1+'Sorted Data - Stata'!G168)</f>
        <v>-1.3159358874369944E-2</v>
      </c>
      <c r="G168" s="99">
        <f>LN(1+'Sorted Data - Stata'!H168)</f>
        <v>-1.0282189869673885E-3</v>
      </c>
      <c r="H168" s="99">
        <f>LN(1+'Sorted Data - Stata'!I168)</f>
        <v>-2.7673380299512787E-2</v>
      </c>
      <c r="I168" s="99">
        <f>LN(1+'Sorted Data - Stata'!J168)</f>
        <v>-2.4157851198778977E-2</v>
      </c>
      <c r="J168" s="99">
        <f>LN(1+'Sorted Data - Stata'!K168)</f>
        <v>-2.8632177602910633E-2</v>
      </c>
      <c r="K168" s="99">
        <f>LN(1+'Sorted Data - Stata'!M168)</f>
        <v>-4.1919459082973513E-3</v>
      </c>
      <c r="L168" s="99">
        <f>LN(1+'Sorted Data - Stata'!N168)</f>
        <v>-5.8729495830715144E-3</v>
      </c>
      <c r="M168" s="99">
        <f>LN(1+'Sorted Data - Stata'!O168)</f>
        <v>-1.4880001875362692E-2</v>
      </c>
      <c r="N168" s="99">
        <f>LN(1+'Sorted Data - Stata'!P168)</f>
        <v>-3.1381407569515875E-3</v>
      </c>
      <c r="O168" s="99">
        <f>LN(1+'Sorted Data - Stata'!Q168)</f>
        <v>-2.9852780670979944E-2</v>
      </c>
      <c r="P168" s="99">
        <f>LN(1+'Sorted Data - Stata'!R168)</f>
        <v>-2.5517058943755937E-2</v>
      </c>
      <c r="Q168" s="99">
        <f>LN(1+'Sorted Data - Stata'!S168)</f>
        <v>-2.6940128237735398E-2</v>
      </c>
      <c r="R168" s="99">
        <f>'Sorted Data - Stata'!U168</f>
        <v>2.3770098189335176E-3</v>
      </c>
      <c r="S168" s="99">
        <f>'Sorted Data - Stata'!V168</f>
        <v>1.8439620755117403E-4</v>
      </c>
      <c r="T168" s="99">
        <f>'Sorted Data - Stata'!W168</f>
        <v>1.0743621462390163E-3</v>
      </c>
      <c r="U168" s="99">
        <f>'Sorted Data - Stata'!X168</f>
        <v>5.4891477320784254E-4</v>
      </c>
      <c r="V168" s="99">
        <f>'Sorted Data - Stata'!Y168</f>
        <v>1.1945482007758024E-4</v>
      </c>
      <c r="W168" s="99">
        <f>'Sorted Data - Stata'!Z168</f>
        <v>0</v>
      </c>
      <c r="X168" s="99">
        <f>'Sorted Data - Stata'!AA168</f>
        <v>8.7907064595027506E-4</v>
      </c>
      <c r="Y168" s="99">
        <f>'Sorted Data - Stata'!AB168</f>
        <v>3.8906561432301423E-3</v>
      </c>
      <c r="Z168" s="77">
        <f>'Sorted Data - Stata'!AD168</f>
        <v>0.29206295224422563</v>
      </c>
      <c r="AA168" s="77">
        <f>'Sorted Data - Stata'!AE168</f>
        <v>0.29654309318172667</v>
      </c>
      <c r="AB168" s="77">
        <f>'Sorted Data - Stata'!AF168</f>
        <v>0.15563563983799569</v>
      </c>
      <c r="AC168" s="77">
        <f>'Sorted Data - Stata'!AG168</f>
        <v>5.4536828655894987E-2</v>
      </c>
      <c r="AD168" s="77">
        <f>'Sorted Data - Stata'!AH168</f>
        <v>4.1421323624081588E-2</v>
      </c>
      <c r="AE168" s="77">
        <f>'Sorted Data - Stata'!AI168</f>
        <v>2.8239798060672922E-2</v>
      </c>
      <c r="AF168" s="77">
        <f>'Sorted Data - Stata'!AJ168</f>
        <v>1.3191141504117421E-2</v>
      </c>
      <c r="AM168" s="63"/>
      <c r="AN168" s="63"/>
      <c r="AO168" s="104"/>
      <c r="AP168" s="103"/>
      <c r="AQ168" s="103"/>
      <c r="AR168" s="63"/>
      <c r="AS168" s="63"/>
      <c r="AT168" s="63"/>
      <c r="AU168" s="63"/>
      <c r="AV168" s="63"/>
      <c r="AW168" s="63"/>
      <c r="AX168" s="63"/>
      <c r="AY168" s="63"/>
      <c r="AZ168" s="63"/>
      <c r="BA168" s="104"/>
      <c r="BB168" s="63"/>
      <c r="BC168" s="63"/>
    </row>
    <row r="169" spans="2:55" x14ac:dyDescent="0.25">
      <c r="B169" s="3">
        <v>40816</v>
      </c>
      <c r="C169" s="99">
        <f>LN(1+'Sorted Data - Stata'!C169)</f>
        <v>1.245903278036092E-2</v>
      </c>
      <c r="D169" s="99">
        <f>LN(1+'Sorted Data - Stata'!E169)</f>
        <v>8.903907506877419E-2</v>
      </c>
      <c r="E169" s="99">
        <f>LN(1+'Sorted Data - Stata'!F169)</f>
        <v>1.8301265188126161E-2</v>
      </c>
      <c r="F169" s="99">
        <f>LN(1+'Sorted Data - Stata'!G169)</f>
        <v>4.7350628507121954E-2</v>
      </c>
      <c r="G169" s="99">
        <f>LN(1+'Sorted Data - Stata'!H169)</f>
        <v>8.4066063450405876E-2</v>
      </c>
      <c r="H169" s="99">
        <f>LN(1+'Sorted Data - Stata'!I169)</f>
        <v>-3.0038698662845049E-2</v>
      </c>
      <c r="I169" s="99">
        <f>LN(1+'Sorted Data - Stata'!J169)</f>
        <v>1.759120673542474E-2</v>
      </c>
      <c r="J169" s="99">
        <f>LN(1+'Sorted Data - Stata'!K169)</f>
        <v>-1.364186793854049E-2</v>
      </c>
      <c r="K169" s="99">
        <f>LN(1+'Sorted Data - Stata'!M169)</f>
        <v>8.7031606772509137E-2</v>
      </c>
      <c r="L169" s="99">
        <f>LN(1+'Sorted Data - Stata'!N169)</f>
        <v>1.7022796556492196E-2</v>
      </c>
      <c r="M169" s="99">
        <f>LN(1+'Sorted Data - Stata'!O169)</f>
        <v>4.5606513960200393E-2</v>
      </c>
      <c r="N169" s="99">
        <f>LN(1+'Sorted Data - Stata'!P169)</f>
        <v>8.1988625464880255E-2</v>
      </c>
      <c r="O169" s="99">
        <f>LN(1+'Sorted Data - Stata'!Q169)</f>
        <v>-3.2491198920107302E-2</v>
      </c>
      <c r="P169" s="99">
        <f>LN(1+'Sorted Data - Stata'!R169)</f>
        <v>1.6119598115668387E-2</v>
      </c>
      <c r="Q169" s="99">
        <f>LN(1+'Sorted Data - Stata'!S169)</f>
        <v>-1.2114544943707601E-2</v>
      </c>
      <c r="R169" s="99">
        <f>'Sorted Data - Stata'!U169</f>
        <v>2.2551506231971441E-3</v>
      </c>
      <c r="S169" s="99">
        <f>'Sorted Data - Stata'!V169</f>
        <v>1.9931469319600659E-4</v>
      </c>
      <c r="T169" s="99">
        <f>'Sorted Data - Stata'!W169</f>
        <v>1.0759021683488523E-3</v>
      </c>
      <c r="U169" s="99">
        <f>'Sorted Data - Stata'!X169</f>
        <v>5.7443167586401778E-4</v>
      </c>
      <c r="V169" s="99">
        <f>'Sorted Data - Stata'!Y169</f>
        <v>1.1919682558581002E-4</v>
      </c>
      <c r="W169" s="99">
        <f>'Sorted Data - Stata'!Z169</f>
        <v>5.5581634177404027E-6</v>
      </c>
      <c r="X169" s="99">
        <f>'Sorted Data - Stata'!AA169</f>
        <v>9.3132299878062597E-4</v>
      </c>
      <c r="Y169" s="99">
        <f>'Sorted Data - Stata'!AB169</f>
        <v>3.8986406707826049E-3</v>
      </c>
      <c r="Z169" s="77">
        <f>'Sorted Data - Stata'!AD169</f>
        <v>0.29206295224422563</v>
      </c>
      <c r="AA169" s="77">
        <f>'Sorted Data - Stata'!AE169</f>
        <v>0.29654309318172667</v>
      </c>
      <c r="AB169" s="77">
        <f>'Sorted Data - Stata'!AF169</f>
        <v>0.15563563983799569</v>
      </c>
      <c r="AC169" s="77">
        <f>'Sorted Data - Stata'!AG169</f>
        <v>5.4536828655894987E-2</v>
      </c>
      <c r="AD169" s="77">
        <f>'Sorted Data - Stata'!AH169</f>
        <v>4.1421323624081588E-2</v>
      </c>
      <c r="AE169" s="77">
        <f>'Sorted Data - Stata'!AI169</f>
        <v>2.8239798060672922E-2</v>
      </c>
      <c r="AF169" s="77">
        <f>'Sorted Data - Stata'!AJ169</f>
        <v>1.3191141504117421E-2</v>
      </c>
      <c r="AM169" s="63"/>
      <c r="AN169" s="63"/>
      <c r="AO169" s="104"/>
      <c r="AP169" s="103"/>
      <c r="AQ169" s="103"/>
      <c r="AR169" s="63"/>
      <c r="AS169" s="63"/>
      <c r="AT169" s="63"/>
      <c r="AU169" s="63"/>
      <c r="AV169" s="63"/>
      <c r="AW169" s="63"/>
      <c r="AX169" s="63"/>
      <c r="AY169" s="63"/>
      <c r="AZ169" s="63"/>
      <c r="BA169" s="104"/>
      <c r="BB169" s="63"/>
      <c r="BC169" s="63"/>
    </row>
    <row r="170" spans="2:55" x14ac:dyDescent="0.25">
      <c r="B170" s="3">
        <v>40847</v>
      </c>
      <c r="C170" s="99">
        <f>LN(1+'Sorted Data - Stata'!C170)</f>
        <v>6.7086758361436811E-3</v>
      </c>
      <c r="D170" s="99">
        <f>LN(1+'Sorted Data - Stata'!E170)</f>
        <v>-5.4711474271755878E-2</v>
      </c>
      <c r="E170" s="99">
        <f>LN(1+'Sorted Data - Stata'!F170)</f>
        <v>-2.0144751196004767E-2</v>
      </c>
      <c r="F170" s="99">
        <f>LN(1+'Sorted Data - Stata'!G170)</f>
        <v>-2.3070413938720172E-2</v>
      </c>
      <c r="G170" s="99">
        <f>LN(1+'Sorted Data - Stata'!H170)</f>
        <v>-6.9104534710784649E-2</v>
      </c>
      <c r="H170" s="99">
        <f>LN(1+'Sorted Data - Stata'!I170)</f>
        <v>-1.9949382747061328E-2</v>
      </c>
      <c r="I170" s="99">
        <f>LN(1+'Sorted Data - Stata'!J170)</f>
        <v>-6.6100504716929088E-3</v>
      </c>
      <c r="J170" s="99">
        <f>LN(1+'Sorted Data - Stata'!K170)</f>
        <v>3.1228249682408789E-2</v>
      </c>
      <c r="K170" s="99">
        <f>LN(1+'Sorted Data - Stata'!M170)</f>
        <v>-5.6884849174030361E-2</v>
      </c>
      <c r="L170" s="99">
        <f>LN(1+'Sorted Data - Stata'!N170)</f>
        <v>-2.1347425949273125E-2</v>
      </c>
      <c r="M170" s="99">
        <f>LN(1+'Sorted Data - Stata'!O170)</f>
        <v>-2.479085018236396E-2</v>
      </c>
      <c r="N170" s="99">
        <f>LN(1+'Sorted Data - Stata'!P170)</f>
        <v>-7.1395662041219193E-2</v>
      </c>
      <c r="O170" s="99">
        <f>LN(1+'Sorted Data - Stata'!Q170)</f>
        <v>-2.2246928405865358E-2</v>
      </c>
      <c r="P170" s="99">
        <f>LN(1+'Sorted Data - Stata'!R170)</f>
        <v>-7.9423047720514738E-3</v>
      </c>
      <c r="Q170" s="99">
        <f>LN(1+'Sorted Data - Stata'!S170)</f>
        <v>3.2813765649123916E-2</v>
      </c>
      <c r="R170" s="99">
        <f>'Sorted Data - Stata'!U170</f>
        <v>2.2795355034983533E-3</v>
      </c>
      <c r="S170" s="99">
        <f>'Sorted Data - Stata'!V170</f>
        <v>2.0417057296784336E-4</v>
      </c>
      <c r="T170" s="99">
        <f>'Sorted Data - Stata'!W170</f>
        <v>1.0831078079198697E-3</v>
      </c>
      <c r="U170" s="99">
        <f>'Sorted Data - Stata'!X170</f>
        <v>5.8540315118915665E-4</v>
      </c>
      <c r="V170" s="99">
        <f>'Sorted Data - Stata'!Y170</f>
        <v>1.1919682558581002E-4</v>
      </c>
      <c r="W170" s="99">
        <f>'Sorted Data - Stata'!Z170</f>
        <v>1.943958809524915E-5</v>
      </c>
      <c r="X170" s="99">
        <f>'Sorted Data - Stata'!AA170</f>
        <v>9.5469606768405768E-4</v>
      </c>
      <c r="Y170" s="99">
        <f>'Sorted Data - Stata'!AB170</f>
        <v>3.8986406707826049E-3</v>
      </c>
      <c r="Z170" s="77">
        <f>'Sorted Data - Stata'!AD170</f>
        <v>0.29206295224422563</v>
      </c>
      <c r="AA170" s="77">
        <f>'Sorted Data - Stata'!AE170</f>
        <v>0.29654309318172667</v>
      </c>
      <c r="AB170" s="77">
        <f>'Sorted Data - Stata'!AF170</f>
        <v>0.15563563983799569</v>
      </c>
      <c r="AC170" s="77">
        <f>'Sorted Data - Stata'!AG170</f>
        <v>5.4536828655894987E-2</v>
      </c>
      <c r="AD170" s="77">
        <f>'Sorted Data - Stata'!AH170</f>
        <v>4.1421323624081588E-2</v>
      </c>
      <c r="AE170" s="77">
        <f>'Sorted Data - Stata'!AI170</f>
        <v>2.8239798060672922E-2</v>
      </c>
      <c r="AF170" s="77">
        <f>'Sorted Data - Stata'!AJ170</f>
        <v>1.3191141504117421E-2</v>
      </c>
      <c r="AM170" s="63"/>
      <c r="AN170" s="63"/>
      <c r="AO170" s="104"/>
      <c r="AP170" s="103"/>
      <c r="AQ170" s="103"/>
      <c r="AR170" s="63"/>
      <c r="AS170" s="63"/>
      <c r="AT170" s="63"/>
      <c r="AU170" s="63"/>
      <c r="AV170" s="63"/>
      <c r="AW170" s="63"/>
      <c r="AX170" s="63"/>
      <c r="AY170" s="63"/>
      <c r="AZ170" s="63"/>
      <c r="BA170" s="104"/>
      <c r="BB170" s="63"/>
      <c r="BC170" s="63"/>
    </row>
    <row r="171" spans="2:55" x14ac:dyDescent="0.25">
      <c r="B171" s="3">
        <v>40877</v>
      </c>
      <c r="C171" s="99">
        <f>LN(1+'Sorted Data - Stata'!C171)</f>
        <v>9.7910292869129341E-3</v>
      </c>
      <c r="D171" s="99">
        <f>LN(1+'Sorted Data - Stata'!E171)</f>
        <v>3.84350229283787E-2</v>
      </c>
      <c r="E171" s="99">
        <f>LN(1+'Sorted Data - Stata'!F171)</f>
        <v>8.2948293524826838E-3</v>
      </c>
      <c r="F171" s="99">
        <f>LN(1+'Sorted Data - Stata'!G171)</f>
        <v>1.4490913539002673E-2</v>
      </c>
      <c r="G171" s="99">
        <f>LN(1+'Sorted Data - Stata'!H171)</f>
        <v>4.5498345384169497E-2</v>
      </c>
      <c r="H171" s="99">
        <f>LN(1+'Sorted Data - Stata'!I171)</f>
        <v>-2.0708032154842016E-3</v>
      </c>
      <c r="I171" s="99">
        <f>LN(1+'Sorted Data - Stata'!J171)</f>
        <v>2.1977339622776582E-2</v>
      </c>
      <c r="J171" s="99">
        <f>LN(1+'Sorted Data - Stata'!K171)</f>
        <v>1.4699094809370044E-2</v>
      </c>
      <c r="K171" s="99">
        <f>LN(1+'Sorted Data - Stata'!M171)</f>
        <v>3.6436322828294294E-2</v>
      </c>
      <c r="L171" s="99">
        <f>LN(1+'Sorted Data - Stata'!N171)</f>
        <v>7.1088655625328352E-3</v>
      </c>
      <c r="M171" s="99">
        <f>LN(1+'Sorted Data - Stata'!O171)</f>
        <v>1.2820736637196191E-2</v>
      </c>
      <c r="N171" s="99">
        <f>LN(1+'Sorted Data - Stata'!P171)</f>
        <v>4.3432209045925152E-2</v>
      </c>
      <c r="O171" s="99">
        <f>LN(1+'Sorted Data - Stata'!Q171)</f>
        <v>-4.3381085637627112E-3</v>
      </c>
      <c r="P171" s="99">
        <f>LN(1+'Sorted Data - Stata'!R171)</f>
        <v>2.0681696174382706E-2</v>
      </c>
      <c r="Q171" s="99">
        <f>LN(1+'Sorted Data - Stata'!S171)</f>
        <v>1.6287117035604107E-2</v>
      </c>
      <c r="R171" s="99">
        <f>'Sorted Data - Stata'!U171</f>
        <v>2.4743799799444854E-3</v>
      </c>
      <c r="S171" s="99">
        <f>'Sorted Data - Stata'!V171</f>
        <v>2.2591907164670744E-4</v>
      </c>
      <c r="T171" s="99">
        <f>'Sorted Data - Stata'!W171</f>
        <v>9.4197935561890489E-4</v>
      </c>
      <c r="U171" s="99">
        <f>'Sorted Data - Stata'!X171</f>
        <v>6.159341482956382E-4</v>
      </c>
      <c r="V171" s="99">
        <f>'Sorted Data - Stata'!Y171</f>
        <v>1.1971281383726939E-4</v>
      </c>
      <c r="W171" s="99">
        <f>'Sorted Data - Stata'!Z171</f>
        <v>2.6387836581154289E-5</v>
      </c>
      <c r="X171" s="99">
        <f>'Sorted Data - Stata'!AA171</f>
        <v>9.5881913365092331E-4</v>
      </c>
      <c r="Y171" s="99">
        <f>'Sorted Data - Stata'!AB171</f>
        <v>3.814768269600366E-3</v>
      </c>
      <c r="Z171" s="77">
        <f>'Sorted Data - Stata'!AD171</f>
        <v>0.29206295224422563</v>
      </c>
      <c r="AA171" s="77">
        <f>'Sorted Data - Stata'!AE171</f>
        <v>0.29654309318172667</v>
      </c>
      <c r="AB171" s="77">
        <f>'Sorted Data - Stata'!AF171</f>
        <v>0.15563563983799569</v>
      </c>
      <c r="AC171" s="77">
        <f>'Sorted Data - Stata'!AG171</f>
        <v>5.4536828655894987E-2</v>
      </c>
      <c r="AD171" s="77">
        <f>'Sorted Data - Stata'!AH171</f>
        <v>4.1421323624081588E-2</v>
      </c>
      <c r="AE171" s="77">
        <f>'Sorted Data - Stata'!AI171</f>
        <v>2.8239798060672922E-2</v>
      </c>
      <c r="AF171" s="77">
        <f>'Sorted Data - Stata'!AJ171</f>
        <v>1.3191141504117421E-2</v>
      </c>
      <c r="AM171" s="63"/>
      <c r="AN171" s="63"/>
      <c r="AO171" s="104"/>
      <c r="AP171" s="103"/>
      <c r="AQ171" s="103"/>
      <c r="AR171" s="63"/>
      <c r="AS171" s="63"/>
      <c r="AT171" s="63"/>
      <c r="AU171" s="63"/>
      <c r="AV171" s="63"/>
      <c r="AW171" s="63"/>
      <c r="AX171" s="63"/>
      <c r="AY171" s="63"/>
      <c r="AZ171" s="63"/>
      <c r="BA171" s="104"/>
      <c r="BB171" s="63"/>
      <c r="BC171" s="63"/>
    </row>
    <row r="172" spans="2:55" x14ac:dyDescent="0.25">
      <c r="B172" s="3">
        <v>40908</v>
      </c>
      <c r="C172" s="99">
        <f>LN(1+'Sorted Data - Stata'!C172)</f>
        <v>2.513197814649663E-2</v>
      </c>
      <c r="D172" s="99">
        <f>LN(1+'Sorted Data - Stata'!E172)</f>
        <v>3.4755458350366732E-2</v>
      </c>
      <c r="E172" s="99">
        <f>LN(1+'Sorted Data - Stata'!F172)</f>
        <v>-2.2577595853235928E-3</v>
      </c>
      <c r="F172" s="99">
        <f>LN(1+'Sorted Data - Stata'!G172)</f>
        <v>2.4240176323749831E-2</v>
      </c>
      <c r="G172" s="99">
        <f>LN(1+'Sorted Data - Stata'!H172)</f>
        <v>4.3775530351732019E-2</v>
      </c>
      <c r="H172" s="99">
        <f>LN(1+'Sorted Data - Stata'!I172)</f>
        <v>7.3312377548571664E-3</v>
      </c>
      <c r="I172" s="99">
        <f>LN(1+'Sorted Data - Stata'!J172)</f>
        <v>3.1189345297827485E-2</v>
      </c>
      <c r="J172" s="99">
        <f>LN(1+'Sorted Data - Stata'!K172)</f>
        <v>2.6459046639323372E-2</v>
      </c>
      <c r="K172" s="99">
        <f>LN(1+'Sorted Data - Stata'!M172)</f>
        <v>3.2581931432139437E-2</v>
      </c>
      <c r="L172" s="99">
        <f>LN(1+'Sorted Data - Stata'!N172)</f>
        <v>-3.793356945872412E-3</v>
      </c>
      <c r="M172" s="99">
        <f>LN(1+'Sorted Data - Stata'!O172)</f>
        <v>2.2425709362183591E-2</v>
      </c>
      <c r="N172" s="99">
        <f>LN(1+'Sorted Data - Stata'!P172)</f>
        <v>4.1519443158760716E-2</v>
      </c>
      <c r="O172" s="99">
        <f>LN(1+'Sorted Data - Stata'!Q172)</f>
        <v>4.8982335661082212E-3</v>
      </c>
      <c r="P172" s="99">
        <f>LN(1+'Sorted Data - Stata'!R172)</f>
        <v>2.9720653432568675E-2</v>
      </c>
      <c r="Q172" s="99">
        <f>LN(1+'Sorted Data - Stata'!S172)</f>
        <v>2.7758628960868316E-2</v>
      </c>
      <c r="R172" s="99">
        <f>'Sorted Data - Stata'!U172</f>
        <v>2.067982733513718E-3</v>
      </c>
      <c r="S172" s="99">
        <f>'Sorted Data - Stata'!V172</f>
        <v>2.4575089681588835E-4</v>
      </c>
      <c r="T172" s="99">
        <f>'Sorted Data - Stata'!W172</f>
        <v>8.0004519707532751E-4</v>
      </c>
      <c r="U172" s="99">
        <f>'Sorted Data - Stata'!X172</f>
        <v>6.3957042001683284E-4</v>
      </c>
      <c r="V172" s="99">
        <f>'Sorted Data - Stata'!Y172</f>
        <v>1.2016222057353865E-4</v>
      </c>
      <c r="W172" s="99">
        <f>'Sorted Data - Stata'!Z172</f>
        <v>2.6387836581154289E-5</v>
      </c>
      <c r="X172" s="99">
        <f>'Sorted Data - Stata'!AA172</f>
        <v>9.7805489035485138E-4</v>
      </c>
      <c r="Y172" s="99">
        <f>'Sorted Data - Stata'!AB172</f>
        <v>3.7348180609941828E-3</v>
      </c>
      <c r="Z172" s="77">
        <f>'Sorted Data - Stata'!AD172</f>
        <v>0.29206295224422563</v>
      </c>
      <c r="AA172" s="77">
        <f>'Sorted Data - Stata'!AE172</f>
        <v>0.29654309318172667</v>
      </c>
      <c r="AB172" s="77">
        <f>'Sorted Data - Stata'!AF172</f>
        <v>0.15563563983799569</v>
      </c>
      <c r="AC172" s="77">
        <f>'Sorted Data - Stata'!AG172</f>
        <v>5.4536828655894987E-2</v>
      </c>
      <c r="AD172" s="77">
        <f>'Sorted Data - Stata'!AH172</f>
        <v>4.1421323624081588E-2</v>
      </c>
      <c r="AE172" s="77">
        <f>'Sorted Data - Stata'!AI172</f>
        <v>2.8239798060672922E-2</v>
      </c>
      <c r="AF172" s="77">
        <f>'Sorted Data - Stata'!AJ172</f>
        <v>1.3191141504117421E-2</v>
      </c>
      <c r="AM172" s="63"/>
      <c r="AN172" s="63"/>
      <c r="AO172" s="104"/>
      <c r="AP172" s="103"/>
      <c r="AQ172" s="103"/>
      <c r="AR172" s="63"/>
      <c r="AS172" s="63"/>
      <c r="AT172" s="63"/>
      <c r="AU172" s="63"/>
      <c r="AV172" s="63"/>
      <c r="AW172" s="63"/>
      <c r="AX172" s="63"/>
      <c r="AY172" s="63"/>
      <c r="AZ172" s="63"/>
      <c r="BA172" s="104"/>
      <c r="BB172" s="63"/>
      <c r="BC172" s="63"/>
    </row>
    <row r="173" spans="2:55" x14ac:dyDescent="0.25">
      <c r="B173" s="3">
        <v>40939</v>
      </c>
      <c r="C173" s="99">
        <f>LN(1+'Sorted Data - Stata'!C173)</f>
        <v>2.4239023057053041E-2</v>
      </c>
      <c r="D173" s="99">
        <f>LN(1+'Sorted Data - Stata'!E173)</f>
        <v>-1.8837084645457036E-2</v>
      </c>
      <c r="E173" s="99">
        <f>LN(1+'Sorted Data - Stata'!F173)</f>
        <v>-9.0562935700388321E-3</v>
      </c>
      <c r="F173" s="99">
        <f>LN(1+'Sorted Data - Stata'!G173)</f>
        <v>-4.9982022042717638E-3</v>
      </c>
      <c r="G173" s="99">
        <f>LN(1+'Sorted Data - Stata'!H173)</f>
        <v>-1.0209385736912987E-2</v>
      </c>
      <c r="H173" s="99">
        <f>LN(1+'Sorted Data - Stata'!I173)</f>
        <v>9.7345001485249917E-4</v>
      </c>
      <c r="I173" s="99">
        <f>LN(1+'Sorted Data - Stata'!J173)</f>
        <v>-5.6407847314223522E-4</v>
      </c>
      <c r="J173" s="99">
        <f>LN(1+'Sorted Data - Stata'!K173)</f>
        <v>2.1961603315097278E-2</v>
      </c>
      <c r="K173" s="99">
        <f>LN(1+'Sorted Data - Stata'!M173)</f>
        <v>-2.0695236430365242E-2</v>
      </c>
      <c r="L173" s="99">
        <f>LN(1+'Sorted Data - Stata'!N173)</f>
        <v>-1.0335561170676112E-2</v>
      </c>
      <c r="M173" s="99">
        <f>LN(1+'Sorted Data - Stata'!O173)</f>
        <v>-6.4338844210549643E-3</v>
      </c>
      <c r="N173" s="99">
        <f>LN(1+'Sorted Data - Stata'!P173)</f>
        <v>-1.2178895944097247E-2</v>
      </c>
      <c r="O173" s="99">
        <f>LN(1+'Sorted Data - Stata'!Q173)</f>
        <v>-1.0681873630226095E-3</v>
      </c>
      <c r="P173" s="99">
        <f>LN(1+'Sorted Data - Stata'!R173)</f>
        <v>-1.6541496377616692E-3</v>
      </c>
      <c r="Q173" s="99">
        <f>LN(1+'Sorted Data - Stata'!S173)</f>
        <v>2.358484569799504E-2</v>
      </c>
      <c r="R173" s="99">
        <f>'Sorted Data - Stata'!U173</f>
        <v>1.855937535336194E-3</v>
      </c>
      <c r="S173" s="99">
        <f>'Sorted Data - Stata'!V173</f>
        <v>2.2035773730744168E-4</v>
      </c>
      <c r="T173" s="99">
        <f>'Sorted Data - Stata'!W173</f>
        <v>5.4124422374579595E-4</v>
      </c>
      <c r="U173" s="99">
        <f>'Sorted Data - Stata'!X173</f>
        <v>6.3817194602955318E-4</v>
      </c>
      <c r="V173" s="99">
        <f>'Sorted Data - Stata'!Y173</f>
        <v>1.2016222057353865E-4</v>
      </c>
      <c r="W173" s="99">
        <f>'Sorted Data - Stata'!Z173</f>
        <v>3.8183646696055007E-5</v>
      </c>
      <c r="X173" s="99">
        <f>'Sorted Data - Stata'!AA173</f>
        <v>9.8794739526963937E-4</v>
      </c>
      <c r="Y173" s="99">
        <f>'Sorted Data - Stata'!AB173</f>
        <v>3.7308187111868563E-3</v>
      </c>
      <c r="Z173" s="77">
        <f>'Sorted Data - Stata'!AD173</f>
        <v>0.28953170731793887</v>
      </c>
      <c r="AA173" s="77">
        <f>'Sorted Data - Stata'!AE173</f>
        <v>0.25295701393146586</v>
      </c>
      <c r="AB173" s="77">
        <f>'Sorted Data - Stata'!AF173</f>
        <v>0.13102168889019628</v>
      </c>
      <c r="AC173" s="77">
        <f>'Sorted Data - Stata'!AG173</f>
        <v>6.0956590901277016E-2</v>
      </c>
      <c r="AD173" s="77">
        <f>'Sorted Data - Stata'!AH173</f>
        <v>4.6845676995583008E-2</v>
      </c>
      <c r="AE173" s="77">
        <f>'Sorted Data - Stata'!AI173</f>
        <v>3.0983895588548124E-2</v>
      </c>
      <c r="AF173" s="77">
        <f>'Sorted Data - Stata'!AJ173</f>
        <v>2.2011737265210322E-2</v>
      </c>
      <c r="AM173" s="63"/>
      <c r="AN173" s="63"/>
      <c r="AO173" s="104"/>
      <c r="AP173" s="103"/>
      <c r="AQ173" s="103"/>
      <c r="AR173" s="63"/>
      <c r="AS173" s="63"/>
      <c r="AT173" s="63"/>
      <c r="AU173" s="63"/>
      <c r="AV173" s="63"/>
      <c r="AW173" s="63"/>
      <c r="AX173" s="63"/>
      <c r="AY173" s="63"/>
      <c r="AZ173" s="63"/>
      <c r="BA173" s="104"/>
      <c r="BB173" s="63"/>
      <c r="BC173" s="63"/>
    </row>
    <row r="174" spans="2:55" x14ac:dyDescent="0.25">
      <c r="B174" s="3">
        <v>40968</v>
      </c>
      <c r="C174" s="99">
        <f>LN(1+'Sorted Data - Stata'!C174)</f>
        <v>-1.5857098583292321E-2</v>
      </c>
      <c r="D174" s="99">
        <f>LN(1+'Sorted Data - Stata'!E174)</f>
        <v>-4.7444627351683567E-2</v>
      </c>
      <c r="E174" s="99">
        <f>LN(1+'Sorted Data - Stata'!F174)</f>
        <v>-2.9039289118017519E-2</v>
      </c>
      <c r="F174" s="99">
        <f>LN(1+'Sorted Data - Stata'!G174)</f>
        <v>-3.7635856847065462E-2</v>
      </c>
      <c r="G174" s="99">
        <f>LN(1+'Sorted Data - Stata'!H174)</f>
        <v>-0.11014366818014698</v>
      </c>
      <c r="H174" s="99">
        <f>LN(1+'Sorted Data - Stata'!I174)</f>
        <v>-3.0222058461319191E-2</v>
      </c>
      <c r="I174" s="99">
        <f>LN(1+'Sorted Data - Stata'!J174)</f>
        <v>-3.48477014361111E-2</v>
      </c>
      <c r="J174" s="99">
        <f>LN(1+'Sorted Data - Stata'!K174)</f>
        <v>-3.7241825871021018E-2</v>
      </c>
      <c r="K174" s="99">
        <f>LN(1+'Sorted Data - Stata'!M174)</f>
        <v>-4.9160770815039952E-2</v>
      </c>
      <c r="L174" s="99">
        <f>LN(1+'Sorted Data - Stata'!N174)</f>
        <v>-3.0392903503608161E-2</v>
      </c>
      <c r="M174" s="99">
        <f>LN(1+'Sorted Data - Stata'!O174)</f>
        <v>-3.8900320128658364E-2</v>
      </c>
      <c r="N174" s="99">
        <f>LN(1+'Sorted Data - Stata'!P174)</f>
        <v>-0.11208320133812269</v>
      </c>
      <c r="O174" s="99">
        <f>LN(1+'Sorted Data - Stata'!Q174)</f>
        <v>-3.2097272764616762E-2</v>
      </c>
      <c r="P174" s="99">
        <f>LN(1+'Sorted Data - Stata'!R174)</f>
        <v>-3.5745988517436281E-2</v>
      </c>
      <c r="Q174" s="99">
        <f>LN(1+'Sorted Data - Stata'!S174)</f>
        <v>-3.5304914510927335E-2</v>
      </c>
      <c r="R174" s="99">
        <f>'Sorted Data - Stata'!U174</f>
        <v>1.8232713376404863E-3</v>
      </c>
      <c r="S174" s="99">
        <f>'Sorted Data - Stata'!V174</f>
        <v>2.0269055489530174E-4</v>
      </c>
      <c r="T174" s="99">
        <f>'Sorted Data - Stata'!W174</f>
        <v>4.050464361993189E-4</v>
      </c>
      <c r="U174" s="99">
        <f>'Sorted Data - Stata'!X174</f>
        <v>6.1308678793592364E-4</v>
      </c>
      <c r="V174" s="99">
        <f>'Sorted Data - Stata'!Y174</f>
        <v>1.2016222057353865E-4</v>
      </c>
      <c r="W174" s="99">
        <f>'Sorted Data - Stata'!Z174</f>
        <v>5.0677539108923142E-5</v>
      </c>
      <c r="X174" s="99">
        <f>'Sorted Data - Stata'!AA174</f>
        <v>9.8465001312098011E-4</v>
      </c>
      <c r="Y174" s="99">
        <f>'Sorted Data - Stata'!AB174</f>
        <v>3.7308187111868563E-3</v>
      </c>
      <c r="Z174" s="77">
        <f>'Sorted Data - Stata'!AD174</f>
        <v>0.28953170731793887</v>
      </c>
      <c r="AA174" s="77">
        <f>'Sorted Data - Stata'!AE174</f>
        <v>0.25295701393146586</v>
      </c>
      <c r="AB174" s="77">
        <f>'Sorted Data - Stata'!AF174</f>
        <v>0.13102168889019628</v>
      </c>
      <c r="AC174" s="77">
        <f>'Sorted Data - Stata'!AG174</f>
        <v>6.0956590901277016E-2</v>
      </c>
      <c r="AD174" s="77">
        <f>'Sorted Data - Stata'!AH174</f>
        <v>4.6845676995583008E-2</v>
      </c>
      <c r="AE174" s="77">
        <f>'Sorted Data - Stata'!AI174</f>
        <v>3.0983895588548124E-2</v>
      </c>
      <c r="AF174" s="77">
        <f>'Sorted Data - Stata'!AJ174</f>
        <v>2.2011737265210322E-2</v>
      </c>
      <c r="AM174" s="63"/>
      <c r="AN174" s="63"/>
      <c r="AO174" s="104"/>
      <c r="AP174" s="103"/>
      <c r="AQ174" s="103"/>
      <c r="AR174" s="63"/>
      <c r="AS174" s="63"/>
      <c r="AT174" s="63"/>
      <c r="AU174" s="63"/>
      <c r="AV174" s="63"/>
      <c r="AW174" s="63"/>
      <c r="AX174" s="63"/>
      <c r="AY174" s="63"/>
      <c r="AZ174" s="63"/>
      <c r="BA174" s="104"/>
      <c r="BB174" s="63"/>
      <c r="BC174" s="63"/>
    </row>
    <row r="175" spans="2:55" x14ac:dyDescent="0.25">
      <c r="B175" s="3">
        <v>40999</v>
      </c>
      <c r="C175" s="99">
        <f>LN(1+'Sorted Data - Stata'!C175)</f>
        <v>2.2807292068428527E-2</v>
      </c>
      <c r="D175" s="99">
        <f>LN(1+'Sorted Data - Stata'!E175)</f>
        <v>1.7847963693493459E-2</v>
      </c>
      <c r="E175" s="99">
        <f>LN(1+'Sorted Data - Stata'!F175)</f>
        <v>1.8807915191715142E-2</v>
      </c>
      <c r="F175" s="99">
        <f>LN(1+'Sorted Data - Stata'!G175)</f>
        <v>2.4476338854411271E-2</v>
      </c>
      <c r="G175" s="99">
        <f>LN(1+'Sorted Data - Stata'!H175)</f>
        <v>-2.4860626178112733E-3</v>
      </c>
      <c r="H175" s="99">
        <f>LN(1+'Sorted Data - Stata'!I175)</f>
        <v>2.0143506212155972E-2</v>
      </c>
      <c r="I175" s="99">
        <f>LN(1+'Sorted Data - Stata'!J175)</f>
        <v>9.462375562843045E-3</v>
      </c>
      <c r="J175" s="99">
        <f>LN(1+'Sorted Data - Stata'!K175)</f>
        <v>-1.8561627601864014E-2</v>
      </c>
      <c r="K175" s="99">
        <f>LN(1+'Sorted Data - Stata'!M175)</f>
        <v>1.62551050630639E-2</v>
      </c>
      <c r="L175" s="99">
        <f>LN(1+'Sorted Data - Stata'!N175)</f>
        <v>1.7415709716427006E-2</v>
      </c>
      <c r="M175" s="99">
        <f>LN(1+'Sorted Data - Stata'!O175)</f>
        <v>2.3295442206736013E-2</v>
      </c>
      <c r="N175" s="99">
        <f>LN(1+'Sorted Data - Stata'!P175)</f>
        <v>-4.1946647336873035E-3</v>
      </c>
      <c r="O175" s="99">
        <f>LN(1+'Sorted Data - Stata'!Q175)</f>
        <v>1.8404838874208591E-2</v>
      </c>
      <c r="P175" s="99">
        <f>LN(1+'Sorted Data - Stata'!R175)</f>
        <v>8.6321247671140647E-3</v>
      </c>
      <c r="Q175" s="99">
        <f>LN(1+'Sorted Data - Stata'!S175)</f>
        <v>-1.6627437243722981E-2</v>
      </c>
      <c r="R175" s="99">
        <f>'Sorted Data - Stata'!U175</f>
        <v>1.5779006482814495E-3</v>
      </c>
      <c r="S175" s="99">
        <f>'Sorted Data - Stata'!V175</f>
        <v>2.0081971106211682E-4</v>
      </c>
      <c r="T175" s="99">
        <f>'Sorted Data - Stata'!W175</f>
        <v>3.0128358671444033E-4</v>
      </c>
      <c r="U175" s="99">
        <f>'Sorted Data - Stata'!X175</f>
        <v>5.7815798569582633E-4</v>
      </c>
      <c r="V175" s="99">
        <f>'Sorted Data - Stata'!Y175</f>
        <v>1.2016222057353865E-4</v>
      </c>
      <c r="W175" s="99">
        <f>'Sorted Data - Stata'!Z175</f>
        <v>6.3869225860324619E-5</v>
      </c>
      <c r="X175" s="99">
        <f>'Sorted Data - Stata'!AA175</f>
        <v>9.6321411626254516E-4</v>
      </c>
      <c r="Y175" s="99">
        <f>'Sorted Data - Stata'!AB175</f>
        <v>3.8347448817659391E-3</v>
      </c>
      <c r="Z175" s="77">
        <f>'Sorted Data - Stata'!AD175</f>
        <v>0.28953170731793887</v>
      </c>
      <c r="AA175" s="77">
        <f>'Sorted Data - Stata'!AE175</f>
        <v>0.25295701393146586</v>
      </c>
      <c r="AB175" s="77">
        <f>'Sorted Data - Stata'!AF175</f>
        <v>0.13102168889019628</v>
      </c>
      <c r="AC175" s="77">
        <f>'Sorted Data - Stata'!AG175</f>
        <v>6.0956590901277016E-2</v>
      </c>
      <c r="AD175" s="77">
        <f>'Sorted Data - Stata'!AH175</f>
        <v>4.6845676995583008E-2</v>
      </c>
      <c r="AE175" s="77">
        <f>'Sorted Data - Stata'!AI175</f>
        <v>3.0983895588548124E-2</v>
      </c>
      <c r="AF175" s="77">
        <f>'Sorted Data - Stata'!AJ175</f>
        <v>2.2011737265210322E-2</v>
      </c>
      <c r="AM175" s="63"/>
      <c r="AN175" s="63"/>
      <c r="AO175" s="104"/>
      <c r="AP175" s="103"/>
      <c r="AQ175" s="103"/>
      <c r="AR175" s="63"/>
      <c r="AS175" s="63"/>
      <c r="AT175" s="63"/>
      <c r="AU175" s="63"/>
      <c r="AV175" s="63"/>
      <c r="AW175" s="63"/>
      <c r="AX175" s="63"/>
      <c r="AY175" s="63"/>
      <c r="AZ175" s="63"/>
      <c r="BA175" s="104"/>
      <c r="BB175" s="63"/>
      <c r="BC175" s="63"/>
    </row>
    <row r="176" spans="2:55" x14ac:dyDescent="0.25">
      <c r="B176" s="3">
        <v>41029</v>
      </c>
      <c r="C176" s="99">
        <f>LN(1+'Sorted Data - Stata'!C176)</f>
        <v>-4.0256369570460544E-3</v>
      </c>
      <c r="D176" s="99">
        <f>LN(1+'Sorted Data - Stata'!E176)</f>
        <v>5.0814007814544704E-3</v>
      </c>
      <c r="E176" s="99">
        <f>LN(1+'Sorted Data - Stata'!F176)</f>
        <v>-2.6237909692105174E-3</v>
      </c>
      <c r="F176" s="99">
        <f>LN(1+'Sorted Data - Stata'!G176)</f>
        <v>1.848071761575466E-2</v>
      </c>
      <c r="G176" s="99">
        <f>LN(1+'Sorted Data - Stata'!H176)</f>
        <v>4.2659078646326017E-2</v>
      </c>
      <c r="H176" s="99">
        <f>LN(1+'Sorted Data - Stata'!I176)</f>
        <v>-5.3911776271688692E-4</v>
      </c>
      <c r="I176" s="99">
        <f>LN(1+'Sorted Data - Stata'!J176)</f>
        <v>1.624750894068781E-2</v>
      </c>
      <c r="J176" s="99">
        <f>LN(1+'Sorted Data - Stata'!K176)</f>
        <v>1.284790408823328E-2</v>
      </c>
      <c r="K176" s="99">
        <f>LN(1+'Sorted Data - Stata'!M176)</f>
        <v>3.7106356145492491E-3</v>
      </c>
      <c r="L176" s="99">
        <f>LN(1+'Sorted Data - Stata'!N176)</f>
        <v>-3.9041958557117585E-3</v>
      </c>
      <c r="M176" s="99">
        <f>LN(1+'Sorted Data - Stata'!O176)</f>
        <v>1.7499366967687474E-2</v>
      </c>
      <c r="N176" s="99">
        <f>LN(1+'Sorted Data - Stata'!P176)</f>
        <v>4.1261409809805284E-2</v>
      </c>
      <c r="O176" s="99">
        <f>LN(1+'Sorted Data - Stata'!Q176)</f>
        <v>-2.0550172957930976E-3</v>
      </c>
      <c r="P176" s="99">
        <f>LN(1+'Sorted Data - Stata'!R176)</f>
        <v>1.5643128209189141E-2</v>
      </c>
      <c r="Q176" s="99">
        <f>LN(1+'Sorted Data - Stata'!S176)</f>
        <v>1.5064967270292546E-2</v>
      </c>
      <c r="R176" s="99">
        <f>'Sorted Data - Stata'!U176</f>
        <v>1.6106549662961989E-3</v>
      </c>
      <c r="S176" s="99">
        <f>'Sorted Data - Stata'!V176</f>
        <v>1.9874095054506213E-4</v>
      </c>
      <c r="T176" s="99">
        <f>'Sorted Data - Stata'!W176</f>
        <v>2.8840873876623263E-4</v>
      </c>
      <c r="U176" s="99">
        <f>'Sorted Data - Stata'!X176</f>
        <v>5.6957068225749197E-4</v>
      </c>
      <c r="V176" s="99">
        <f>'Sorted Data - Stata'!Y176</f>
        <v>1.2016222057353865E-4</v>
      </c>
      <c r="W176" s="99">
        <f>'Sorted Data - Stata'!Z176</f>
        <v>6.2478525914011485E-5</v>
      </c>
      <c r="X176" s="99">
        <f>'Sorted Data - Stata'!AA176</f>
        <v>9.4589682014412091E-4</v>
      </c>
      <c r="Y176" s="99">
        <f>'Sorted Data - Stata'!AB176</f>
        <v>3.5707008042658028E-3</v>
      </c>
      <c r="Z176" s="77">
        <f>'Sorted Data - Stata'!AD176</f>
        <v>0.28953170731793887</v>
      </c>
      <c r="AA176" s="77">
        <f>'Sorted Data - Stata'!AE176</f>
        <v>0.25295701393146586</v>
      </c>
      <c r="AB176" s="77">
        <f>'Sorted Data - Stata'!AF176</f>
        <v>0.13102168889019628</v>
      </c>
      <c r="AC176" s="77">
        <f>'Sorted Data - Stata'!AG176</f>
        <v>6.0956590901277016E-2</v>
      </c>
      <c r="AD176" s="77">
        <f>'Sorted Data - Stata'!AH176</f>
        <v>4.6845676995583008E-2</v>
      </c>
      <c r="AE176" s="77">
        <f>'Sorted Data - Stata'!AI176</f>
        <v>3.0983895588548124E-2</v>
      </c>
      <c r="AF176" s="77">
        <f>'Sorted Data - Stata'!AJ176</f>
        <v>2.2011737265210322E-2</v>
      </c>
      <c r="AM176" s="63"/>
      <c r="AN176" s="63"/>
      <c r="AO176" s="104"/>
      <c r="AP176" s="103"/>
      <c r="AQ176" s="103"/>
      <c r="AR176" s="63"/>
      <c r="AS176" s="63"/>
      <c r="AT176" s="63"/>
      <c r="AU176" s="63"/>
      <c r="AV176" s="63"/>
      <c r="AW176" s="63"/>
      <c r="AX176" s="63"/>
      <c r="AY176" s="63"/>
      <c r="AZ176" s="63"/>
      <c r="BA176" s="104"/>
      <c r="BB176" s="63"/>
      <c r="BC176" s="63"/>
    </row>
    <row r="177" spans="2:55" x14ac:dyDescent="0.25">
      <c r="B177" s="3">
        <v>41060</v>
      </c>
      <c r="C177" s="99">
        <f>LN(1+'Sorted Data - Stata'!C177)</f>
        <v>-9.7772240504707397E-3</v>
      </c>
      <c r="D177" s="99">
        <f>LN(1+'Sorted Data - Stata'!E177)</f>
        <v>6.6888683097288251E-2</v>
      </c>
      <c r="E177" s="99">
        <f>LN(1+'Sorted Data - Stata'!F177)</f>
        <v>-1.3739713891761512E-3</v>
      </c>
      <c r="F177" s="99">
        <f>LN(1+'Sorted Data - Stata'!G177)</f>
        <v>1.4374896845142463E-2</v>
      </c>
      <c r="G177" s="99">
        <f>LN(1+'Sorted Data - Stata'!H177)</f>
        <v>8.5866940639127295E-2</v>
      </c>
      <c r="H177" s="99">
        <f>LN(1+'Sorted Data - Stata'!I177)</f>
        <v>-1.1426214881612654E-3</v>
      </c>
      <c r="I177" s="99">
        <f>LN(1+'Sorted Data - Stata'!J177)</f>
        <v>2.1744810621258628E-2</v>
      </c>
      <c r="J177" s="99">
        <f>LN(1+'Sorted Data - Stata'!K177)</f>
        <v>-2.0937778179188531E-3</v>
      </c>
      <c r="K177" s="99">
        <f>LN(1+'Sorted Data - Stata'!M177)</f>
        <v>6.556751092625375E-2</v>
      </c>
      <c r="L177" s="99">
        <f>LN(1+'Sorted Data - Stata'!N177)</f>
        <v>-2.6985306737100775E-3</v>
      </c>
      <c r="M177" s="99">
        <f>LN(1+'Sorted Data - Stata'!O177)</f>
        <v>1.3348728835331355E-2</v>
      </c>
      <c r="N177" s="99">
        <f>LN(1+'Sorted Data - Stata'!P177)</f>
        <v>8.4498319309938202E-2</v>
      </c>
      <c r="O177" s="99">
        <f>LN(1+'Sorted Data - Stata'!Q177)</f>
        <v>-2.6936733461793466E-3</v>
      </c>
      <c r="P177" s="99">
        <f>LN(1+'Sorted Data - Stata'!R177)</f>
        <v>2.1094754932403141E-2</v>
      </c>
      <c r="Q177" s="99">
        <f>LN(1+'Sorted Data - Stata'!S177)</f>
        <v>-1.3852498610595203E-4</v>
      </c>
      <c r="R177" s="99">
        <f>'Sorted Data - Stata'!U177</f>
        <v>1.5942792801031391E-3</v>
      </c>
      <c r="S177" s="99">
        <f>'Sorted Data - Stata'!V177</f>
        <v>1.9874095054506213E-4</v>
      </c>
      <c r="T177" s="99">
        <f>'Sorted Data - Stata'!W177</f>
        <v>2.7725183185656199E-4</v>
      </c>
      <c r="U177" s="99">
        <f>'Sorted Data - Stata'!X177</f>
        <v>5.5662608827478088E-4</v>
      </c>
      <c r="V177" s="99">
        <f>'Sorted Data - Stata'!Y177</f>
        <v>1.2016222057353865E-4</v>
      </c>
      <c r="W177" s="99">
        <f>'Sorted Data - Stata'!Z177</f>
        <v>3.6800883741694435E-5</v>
      </c>
      <c r="X177" s="99">
        <f>'Sorted Data - Stata'!AA177</f>
        <v>9.2280196420335692E-4</v>
      </c>
      <c r="Y177" s="99">
        <f>'Sorted Data - Stata'!AB177</f>
        <v>3.2496194358384578E-3</v>
      </c>
      <c r="Z177" s="77">
        <f>'Sorted Data - Stata'!AD177</f>
        <v>0.28953170731793887</v>
      </c>
      <c r="AA177" s="77">
        <f>'Sorted Data - Stata'!AE177</f>
        <v>0.25295701393146586</v>
      </c>
      <c r="AB177" s="77">
        <f>'Sorted Data - Stata'!AF177</f>
        <v>0.13102168889019628</v>
      </c>
      <c r="AC177" s="77">
        <f>'Sorted Data - Stata'!AG177</f>
        <v>6.0956590901277016E-2</v>
      </c>
      <c r="AD177" s="77">
        <f>'Sorted Data - Stata'!AH177</f>
        <v>4.6845676995583008E-2</v>
      </c>
      <c r="AE177" s="77">
        <f>'Sorted Data - Stata'!AI177</f>
        <v>3.0983895588548124E-2</v>
      </c>
      <c r="AF177" s="77">
        <f>'Sorted Data - Stata'!AJ177</f>
        <v>2.2011737265210322E-2</v>
      </c>
      <c r="AM177" s="63"/>
      <c r="AN177" s="63"/>
      <c r="AO177" s="104"/>
      <c r="AP177" s="103"/>
      <c r="AQ177" s="103"/>
      <c r="AR177" s="63"/>
      <c r="AS177" s="63"/>
      <c r="AT177" s="63"/>
      <c r="AU177" s="63"/>
      <c r="AV177" s="63"/>
      <c r="AW177" s="63"/>
      <c r="AX177" s="63"/>
      <c r="AY177" s="63"/>
      <c r="AZ177" s="63"/>
      <c r="BA177" s="104"/>
      <c r="BB177" s="63"/>
      <c r="BC177" s="63"/>
    </row>
    <row r="178" spans="2:55" x14ac:dyDescent="0.25">
      <c r="B178" s="3">
        <v>41090</v>
      </c>
      <c r="C178" s="99">
        <f>LN(1+'Sorted Data - Stata'!C178)</f>
        <v>6.8215201960574543E-3</v>
      </c>
      <c r="D178" s="99">
        <f>LN(1+'Sorted Data - Stata'!E178)</f>
        <v>-2.6284833174204738E-2</v>
      </c>
      <c r="E178" s="99">
        <f>LN(1+'Sorted Data - Stata'!F178)</f>
        <v>-2.223487819984445E-3</v>
      </c>
      <c r="F178" s="99">
        <f>LN(1+'Sorted Data - Stata'!G178)</f>
        <v>-6.3763981406643007E-3</v>
      </c>
      <c r="G178" s="99">
        <f>LN(1+'Sorted Data - Stata'!H178)</f>
        <v>-4.4792787989843715E-2</v>
      </c>
      <c r="H178" s="99">
        <f>LN(1+'Sorted Data - Stata'!I178)</f>
        <v>-2.4164969391019721E-3</v>
      </c>
      <c r="I178" s="99">
        <f>LN(1+'Sorted Data - Stata'!J178)</f>
        <v>-9.9602924074779602E-3</v>
      </c>
      <c r="J178" s="99">
        <f>LN(1+'Sorted Data - Stata'!K178)</f>
        <v>2.4460409950657524E-2</v>
      </c>
      <c r="K178" s="99">
        <f>LN(1+'Sorted Data - Stata'!M178)</f>
        <v>-2.7718281546711E-2</v>
      </c>
      <c r="L178" s="99">
        <f>LN(1+'Sorted Data - Stata'!N178)</f>
        <v>-3.5439524909837371E-3</v>
      </c>
      <c r="M178" s="99">
        <f>LN(1+'Sorted Data - Stata'!O178)</f>
        <v>-7.4206530502504741E-3</v>
      </c>
      <c r="N178" s="99">
        <f>LN(1+'Sorted Data - Stata'!P178)</f>
        <v>-4.6335440072296882E-2</v>
      </c>
      <c r="O178" s="99">
        <f>LN(1+'Sorted Data - Stata'!Q178)</f>
        <v>-3.9789060007949907E-3</v>
      </c>
      <c r="P178" s="99">
        <f>LN(1+'Sorted Data - Stata'!R178)</f>
        <v>-1.0638095642911037E-2</v>
      </c>
      <c r="Q178" s="99">
        <f>LN(1+'Sorted Data - Stata'!S178)</f>
        <v>2.6069223922800137E-2</v>
      </c>
      <c r="R178" s="99">
        <f>'Sorted Data - Stata'!U178</f>
        <v>1.6106549662961989E-3</v>
      </c>
      <c r="S178" s="99">
        <f>'Sorted Data - Stata'!V178</f>
        <v>2.0456136023661031E-4</v>
      </c>
      <c r="T178" s="99">
        <f>'Sorted Data - Stata'!W178</f>
        <v>2.6568641496882428E-4</v>
      </c>
      <c r="U178" s="99">
        <f>'Sorted Data - Stata'!X178</f>
        <v>5.1188970056981198E-4</v>
      </c>
      <c r="V178" s="99">
        <f>'Sorted Data - Stata'!Y178</f>
        <v>1.1897212010936187E-4</v>
      </c>
      <c r="W178" s="99">
        <f>'Sorted Data - Stata'!Z178</f>
        <v>3.1661152727568975E-5</v>
      </c>
      <c r="X178" s="99">
        <f>'Sorted Data - Stata'!AA178</f>
        <v>9.1867726589534016E-4</v>
      </c>
      <c r="Y178" s="99">
        <f>'Sorted Data - Stata'!AB178</f>
        <v>3.2496194358384578E-3</v>
      </c>
      <c r="Z178" s="77">
        <f>'Sorted Data - Stata'!AD178</f>
        <v>0.28953170731793887</v>
      </c>
      <c r="AA178" s="77">
        <f>'Sorted Data - Stata'!AE178</f>
        <v>0.25295701393146586</v>
      </c>
      <c r="AB178" s="77">
        <f>'Sorted Data - Stata'!AF178</f>
        <v>0.13102168889019628</v>
      </c>
      <c r="AC178" s="77">
        <f>'Sorted Data - Stata'!AG178</f>
        <v>6.0956590901277016E-2</v>
      </c>
      <c r="AD178" s="77">
        <f>'Sorted Data - Stata'!AH178</f>
        <v>4.6845676995583008E-2</v>
      </c>
      <c r="AE178" s="77">
        <f>'Sorted Data - Stata'!AI178</f>
        <v>3.0983895588548124E-2</v>
      </c>
      <c r="AF178" s="77">
        <f>'Sorted Data - Stata'!AJ178</f>
        <v>2.2011737265210322E-2</v>
      </c>
      <c r="AM178" s="63"/>
      <c r="AN178" s="63"/>
      <c r="AO178" s="104"/>
      <c r="AP178" s="103"/>
      <c r="AQ178" s="103"/>
      <c r="AR178" s="63"/>
      <c r="AS178" s="63"/>
      <c r="AT178" s="63"/>
      <c r="AU178" s="63"/>
      <c r="AV178" s="63"/>
      <c r="AW178" s="63"/>
      <c r="AX178" s="63"/>
      <c r="AY178" s="63"/>
      <c r="AZ178" s="63"/>
      <c r="BA178" s="104"/>
      <c r="BB178" s="63"/>
      <c r="BC178" s="63"/>
    </row>
    <row r="179" spans="2:55" x14ac:dyDescent="0.25">
      <c r="B179" s="3">
        <v>41121</v>
      </c>
      <c r="C179" s="99">
        <f>LN(1+'Sorted Data - Stata'!C179)</f>
        <v>2.0209430961464683E-2</v>
      </c>
      <c r="D179" s="99">
        <f>LN(1+'Sorted Data - Stata'!E179)</f>
        <v>1.2474937051431673E-2</v>
      </c>
      <c r="E179" s="99">
        <f>LN(1+'Sorted Data - Stata'!F179)</f>
        <v>-1.7617479207200436E-2</v>
      </c>
      <c r="F179" s="99">
        <f>LN(1+'Sorted Data - Stata'!G179)</f>
        <v>9.692202082278837E-3</v>
      </c>
      <c r="G179" s="99">
        <f>LN(1+'Sorted Data - Stata'!H179)</f>
        <v>3.2531545307981448E-2</v>
      </c>
      <c r="H179" s="99">
        <f>LN(1+'Sorted Data - Stata'!I179)</f>
        <v>-1.725910792156931E-2</v>
      </c>
      <c r="I179" s="99">
        <f>LN(1+'Sorted Data - Stata'!J179)</f>
        <v>2.4758742440723819E-2</v>
      </c>
      <c r="J179" s="99">
        <f>LN(1+'Sorted Data - Stata'!K179)</f>
        <v>3.7874221760367179E-2</v>
      </c>
      <c r="K179" s="99">
        <f>LN(1+'Sorted Data - Stata'!M179)</f>
        <v>1.1085594736346229E-2</v>
      </c>
      <c r="L179" s="99">
        <f>LN(1+'Sorted Data - Stata'!N179)</f>
        <v>-1.8986926338196562E-2</v>
      </c>
      <c r="M179" s="99">
        <f>LN(1+'Sorted Data - Stata'!O179)</f>
        <v>8.6039996886535294E-3</v>
      </c>
      <c r="N179" s="99">
        <f>LN(1+'Sorted Data - Stata'!P179)</f>
        <v>3.1086736909631308E-2</v>
      </c>
      <c r="O179" s="99">
        <f>LN(1+'Sorted Data - Stata'!Q179)</f>
        <v>-1.8866831124560036E-2</v>
      </c>
      <c r="P179" s="99">
        <f>LN(1+'Sorted Data - Stata'!R179)</f>
        <v>2.4084078942751771E-2</v>
      </c>
      <c r="Q179" s="99">
        <f>LN(1+'Sorted Data - Stata'!S179)</f>
        <v>3.9445925309269041E-2</v>
      </c>
      <c r="R179" s="99">
        <f>'Sorted Data - Stata'!U179</f>
        <v>1.5533271750713951E-3</v>
      </c>
      <c r="S179" s="99">
        <f>'Sorted Data - Stata'!V179</f>
        <v>2.0451978720270603E-4</v>
      </c>
      <c r="T179" s="99">
        <f>'Sorted Data - Stata'!W179</f>
        <v>8.3886286176282354E-5</v>
      </c>
      <c r="U179" s="99">
        <f>'Sorted Data - Stata'!X179</f>
        <v>4.6475185579097911E-4</v>
      </c>
      <c r="V179" s="99">
        <f>'Sorted Data - Stata'!Y179</f>
        <v>1.1897212010936187E-4</v>
      </c>
      <c r="W179" s="99">
        <f>'Sorted Data - Stata'!Z179</f>
        <v>1.6665139084048874E-5</v>
      </c>
      <c r="X179" s="99">
        <f>'Sorted Data - Stata'!AA179</f>
        <v>9.0712711583673666E-4</v>
      </c>
      <c r="Y179" s="99">
        <f>'Sorted Data - Stata'!AB179</f>
        <v>3.096708923229885E-3</v>
      </c>
      <c r="Z179" s="77">
        <f>'Sorted Data - Stata'!AD179</f>
        <v>0.28953170731793887</v>
      </c>
      <c r="AA179" s="77">
        <f>'Sorted Data - Stata'!AE179</f>
        <v>0.25295701393146586</v>
      </c>
      <c r="AB179" s="77">
        <f>'Sorted Data - Stata'!AF179</f>
        <v>0.13102168889019628</v>
      </c>
      <c r="AC179" s="77">
        <f>'Sorted Data - Stata'!AG179</f>
        <v>6.0956590901277016E-2</v>
      </c>
      <c r="AD179" s="77">
        <f>'Sorted Data - Stata'!AH179</f>
        <v>4.6845676995583008E-2</v>
      </c>
      <c r="AE179" s="77">
        <f>'Sorted Data - Stata'!AI179</f>
        <v>3.0983895588548124E-2</v>
      </c>
      <c r="AF179" s="77">
        <f>'Sorted Data - Stata'!AJ179</f>
        <v>2.2011737265210322E-2</v>
      </c>
      <c r="AM179" s="63"/>
      <c r="AN179" s="63"/>
      <c r="AO179" s="104"/>
      <c r="AP179" s="103"/>
      <c r="AQ179" s="103"/>
      <c r="AR179" s="63"/>
      <c r="AS179" s="63"/>
      <c r="AT179" s="63"/>
      <c r="AU179" s="63"/>
      <c r="AV179" s="63"/>
      <c r="AW179" s="63"/>
      <c r="AX179" s="63"/>
      <c r="AY179" s="63"/>
      <c r="AZ179" s="63"/>
      <c r="BA179" s="104"/>
      <c r="BB179" s="63"/>
      <c r="BC179" s="63"/>
    </row>
    <row r="180" spans="2:55" x14ac:dyDescent="0.25">
      <c r="B180" s="3">
        <v>41152</v>
      </c>
      <c r="C180" s="99">
        <f>LN(1+'Sorted Data - Stata'!C180)</f>
        <v>-1.5183336446749948E-2</v>
      </c>
      <c r="D180" s="99">
        <f>LN(1+'Sorted Data - Stata'!E180)</f>
        <v>-3.9900483383968753E-2</v>
      </c>
      <c r="E180" s="99">
        <f>LN(1+'Sorted Data - Stata'!F180)</f>
        <v>-1.6753407253317736E-2</v>
      </c>
      <c r="F180" s="99">
        <f>LN(1+'Sorted Data - Stata'!G180)</f>
        <v>-2.8165740027221251E-2</v>
      </c>
      <c r="G180" s="99">
        <f>LN(1+'Sorted Data - Stata'!H180)</f>
        <v>-4.219007692230832E-2</v>
      </c>
      <c r="H180" s="99">
        <f>LN(1+'Sorted Data - Stata'!I180)</f>
        <v>-1.6886720743473735E-2</v>
      </c>
      <c r="I180" s="99">
        <f>LN(1+'Sorted Data - Stata'!J180)</f>
        <v>-2.2374179644343364E-2</v>
      </c>
      <c r="J180" s="99">
        <f>LN(1+'Sorted Data - Stata'!K180)</f>
        <v>-5.7497735279244198E-2</v>
      </c>
      <c r="K180" s="99">
        <f>LN(1+'Sorted Data - Stata'!M180)</f>
        <v>-4.1304895642689382E-2</v>
      </c>
      <c r="L180" s="99">
        <f>LN(1+'Sorted Data - Stata'!N180)</f>
        <v>-1.8248665663134628E-2</v>
      </c>
      <c r="M180" s="99">
        <f>LN(1+'Sorted Data - Stata'!O180)</f>
        <v>-2.9285518336782654E-2</v>
      </c>
      <c r="N180" s="99">
        <f>LN(1+'Sorted Data - Stata'!P180)</f>
        <v>-4.3687184374703938E-2</v>
      </c>
      <c r="O180" s="99">
        <f>LN(1+'Sorted Data - Stata'!Q180)</f>
        <v>-1.8450748708915256E-2</v>
      </c>
      <c r="P180" s="99">
        <f>LN(1+'Sorted Data - Stata'!R180)</f>
        <v>-2.3034619995178182E-2</v>
      </c>
      <c r="Q180" s="99">
        <f>LN(1+'Sorted Data - Stata'!S180)</f>
        <v>-5.5869384884122054E-2</v>
      </c>
      <c r="R180" s="99">
        <f>'Sorted Data - Stata'!U180</f>
        <v>1.5369411743291206E-3</v>
      </c>
      <c r="S180" s="99">
        <f>'Sorted Data - Stata'!V180</f>
        <v>1.9188070363340692E-4</v>
      </c>
      <c r="T180" s="99">
        <f>'Sorted Data - Stata'!W180</f>
        <v>6.1287670130472094E-5</v>
      </c>
      <c r="U180" s="99">
        <f>'Sorted Data - Stata'!X180</f>
        <v>4.4163402920593953E-4</v>
      </c>
      <c r="V180" s="99">
        <f>'Sorted Data - Stata'!Y180</f>
        <v>1.1730761780581744E-4</v>
      </c>
      <c r="W180" s="99">
        <f>'Sorted Data - Stata'!Z180</f>
        <v>8.3329514133367866E-6</v>
      </c>
      <c r="X180" s="99">
        <f>'Sorted Data - Stata'!AA180</f>
        <v>9.0300170690604808E-4</v>
      </c>
      <c r="Y180" s="99">
        <f>'Sorted Data - Stata'!AB180</f>
        <v>3.0604556910085456E-3</v>
      </c>
      <c r="Z180" s="77">
        <f>'Sorted Data - Stata'!AD180</f>
        <v>0.28953170731793887</v>
      </c>
      <c r="AA180" s="77">
        <f>'Sorted Data - Stata'!AE180</f>
        <v>0.25295701393146586</v>
      </c>
      <c r="AB180" s="77">
        <f>'Sorted Data - Stata'!AF180</f>
        <v>0.13102168889019628</v>
      </c>
      <c r="AC180" s="77">
        <f>'Sorted Data - Stata'!AG180</f>
        <v>6.0956590901277016E-2</v>
      </c>
      <c r="AD180" s="77">
        <f>'Sorted Data - Stata'!AH180</f>
        <v>4.6845676995583008E-2</v>
      </c>
      <c r="AE180" s="77">
        <f>'Sorted Data - Stata'!AI180</f>
        <v>3.0983895588548124E-2</v>
      </c>
      <c r="AF180" s="77">
        <f>'Sorted Data - Stata'!AJ180</f>
        <v>2.2011737265210322E-2</v>
      </c>
      <c r="AM180" s="63"/>
      <c r="AN180" s="63"/>
      <c r="AO180" s="104"/>
      <c r="AP180" s="103"/>
      <c r="AQ180" s="103"/>
      <c r="AR180" s="63"/>
      <c r="AS180" s="63"/>
      <c r="AT180" s="63"/>
      <c r="AU180" s="63"/>
      <c r="AV180" s="63"/>
      <c r="AW180" s="63"/>
      <c r="AX180" s="63"/>
      <c r="AY180" s="63"/>
      <c r="AZ180" s="63"/>
      <c r="BA180" s="104"/>
      <c r="BB180" s="63"/>
      <c r="BC180" s="63"/>
    </row>
    <row r="181" spans="2:55" x14ac:dyDescent="0.25">
      <c r="B181" s="3">
        <v>41182</v>
      </c>
      <c r="C181" s="99">
        <f>LN(1+'Sorted Data - Stata'!C181)</f>
        <v>1.3009539627645537E-2</v>
      </c>
      <c r="D181" s="99">
        <f>LN(1+'Sorted Data - Stata'!E181)</f>
        <v>-1.2566773610888649E-2</v>
      </c>
      <c r="E181" s="99">
        <f>LN(1+'Sorted Data - Stata'!F181)</f>
        <v>9.7435268654727531E-3</v>
      </c>
      <c r="F181" s="99">
        <f>LN(1+'Sorted Data - Stata'!G181)</f>
        <v>6.8190829221926137E-3</v>
      </c>
      <c r="G181" s="99">
        <f>LN(1+'Sorted Data - Stata'!H181)</f>
        <v>-7.3532735783691664E-3</v>
      </c>
      <c r="H181" s="99">
        <f>LN(1+'Sorted Data - Stata'!I181)</f>
        <v>3.4363447466572773E-3</v>
      </c>
      <c r="I181" s="99">
        <f>LN(1+'Sorted Data - Stata'!J181)</f>
        <v>-7.7878555278812775E-3</v>
      </c>
      <c r="J181" s="99">
        <f>LN(1+'Sorted Data - Stata'!K181)</f>
        <v>-6.7886577967634183E-3</v>
      </c>
      <c r="K181" s="99">
        <f>LN(1+'Sorted Data - Stata'!M181)</f>
        <v>-1.3929510606418938E-2</v>
      </c>
      <c r="L181" s="99">
        <f>LN(1+'Sorted Data - Stata'!N181)</f>
        <v>8.2812024928820352E-3</v>
      </c>
      <c r="M181" s="99">
        <f>LN(1+'Sorted Data - Stata'!O181)</f>
        <v>5.7311079545698017E-3</v>
      </c>
      <c r="N181" s="99">
        <f>LN(1+'Sorted Data - Stata'!P181)</f>
        <v>-8.7842401645712408E-3</v>
      </c>
      <c r="O181" s="99">
        <f>LN(1+'Sorted Data - Stata'!Q181)</f>
        <v>1.9118315477229227E-3</v>
      </c>
      <c r="P181" s="99">
        <f>LN(1+'Sorted Data - Stata'!R181)</f>
        <v>-8.4263787077926353E-3</v>
      </c>
      <c r="Q181" s="99">
        <f>LN(1+'Sorted Data - Stata'!S181)</f>
        <v>-5.2606136162222468E-3</v>
      </c>
      <c r="R181" s="99">
        <f>'Sorted Data - Stata'!U181</f>
        <v>1.5123566425381263E-3</v>
      </c>
      <c r="S181" s="99">
        <f>'Sorted Data - Stata'!V181</f>
        <v>1.7836658208247869E-4</v>
      </c>
      <c r="T181" s="99">
        <f>'Sorted Data - Stata'!W181</f>
        <v>5.5932790167911861E-5</v>
      </c>
      <c r="U181" s="99">
        <f>'Sorted Data - Stata'!X181</f>
        <v>4.2712019594848272E-4</v>
      </c>
      <c r="V181" s="99">
        <f>'Sorted Data - Stata'!Y181</f>
        <v>1.1611747997530841E-4</v>
      </c>
      <c r="W181" s="99">
        <f>'Sorted Data - Stata'!Z181</f>
        <v>7.4996906427315935E-6</v>
      </c>
      <c r="X181" s="99">
        <f>'Sorted Data - Stata'!AA181</f>
        <v>8.9516291460411956E-4</v>
      </c>
      <c r="Y181" s="99">
        <f>'Sorted Data - Stata'!AB181</f>
        <v>2.9717759528575804E-3</v>
      </c>
      <c r="Z181" s="77">
        <f>'Sorted Data - Stata'!AD181</f>
        <v>0.28953170731793887</v>
      </c>
      <c r="AA181" s="77">
        <f>'Sorted Data - Stata'!AE181</f>
        <v>0.25295701393146586</v>
      </c>
      <c r="AB181" s="77">
        <f>'Sorted Data - Stata'!AF181</f>
        <v>0.13102168889019628</v>
      </c>
      <c r="AC181" s="77">
        <f>'Sorted Data - Stata'!AG181</f>
        <v>6.0956590901277016E-2</v>
      </c>
      <c r="AD181" s="77">
        <f>'Sorted Data - Stata'!AH181</f>
        <v>4.6845676995583008E-2</v>
      </c>
      <c r="AE181" s="77">
        <f>'Sorted Data - Stata'!AI181</f>
        <v>3.0983895588548124E-2</v>
      </c>
      <c r="AF181" s="77">
        <f>'Sorted Data - Stata'!AJ181</f>
        <v>2.2011737265210322E-2</v>
      </c>
      <c r="AM181" s="63"/>
      <c r="AN181" s="63"/>
      <c r="AO181" s="104"/>
      <c r="AP181" s="103"/>
      <c r="AQ181" s="103"/>
      <c r="AR181" s="63"/>
      <c r="AS181" s="63"/>
      <c r="AT181" s="63"/>
      <c r="AU181" s="63"/>
      <c r="AV181" s="63"/>
      <c r="AW181" s="63"/>
      <c r="AX181" s="63"/>
      <c r="AY181" s="63"/>
      <c r="AZ181" s="63"/>
      <c r="BA181" s="104"/>
      <c r="BB181" s="63"/>
      <c r="BC181" s="63"/>
    </row>
    <row r="182" spans="2:55" x14ac:dyDescent="0.25">
      <c r="B182" s="3">
        <v>41213</v>
      </c>
      <c r="C182" s="99">
        <f>LN(1+'Sorted Data - Stata'!C182)</f>
        <v>-1.0610567738859932E-3</v>
      </c>
      <c r="D182" s="99">
        <f>LN(1+'Sorted Data - Stata'!E182)</f>
        <v>-4.0254884938965511E-3</v>
      </c>
      <c r="E182" s="99">
        <f>LN(1+'Sorted Data - Stata'!F182)</f>
        <v>3.6058057232923229E-3</v>
      </c>
      <c r="F182" s="99">
        <f>LN(1+'Sorted Data - Stata'!G182)</f>
        <v>-6.2535766158645228E-3</v>
      </c>
      <c r="G182" s="99">
        <f>LN(1+'Sorted Data - Stata'!H182)</f>
        <v>-2.6967864391388048E-2</v>
      </c>
      <c r="H182" s="99">
        <f>LN(1+'Sorted Data - Stata'!I182)</f>
        <v>4.6833124180618883E-3</v>
      </c>
      <c r="I182" s="99">
        <f>LN(1+'Sorted Data - Stata'!J182)</f>
        <v>-2.2015103020850593E-2</v>
      </c>
      <c r="J182" s="99">
        <f>LN(1+'Sorted Data - Stata'!K182)</f>
        <v>-4.2782635532333012E-3</v>
      </c>
      <c r="K182" s="99">
        <f>LN(1+'Sorted Data - Stata'!M182)</f>
        <v>-5.365517920996145E-3</v>
      </c>
      <c r="L182" s="99">
        <f>LN(1+'Sorted Data - Stata'!N182)</f>
        <v>2.1536512937098407E-3</v>
      </c>
      <c r="M182" s="99">
        <f>LN(1+'Sorted Data - Stata'!O182)</f>
        <v>-7.3457509065350682E-3</v>
      </c>
      <c r="N182" s="99">
        <f>LN(1+'Sorted Data - Stata'!P182)</f>
        <v>-2.8403132420138918E-2</v>
      </c>
      <c r="O182" s="99">
        <f>LN(1+'Sorted Data - Stata'!Q182)</f>
        <v>3.1843750915095952E-3</v>
      </c>
      <c r="P182" s="99">
        <f>LN(1+'Sorted Data - Stata'!R182)</f>
        <v>-2.2645669485417883E-2</v>
      </c>
      <c r="Q182" s="99">
        <f>LN(1+'Sorted Data - Stata'!S182)</f>
        <v>-2.8179965525306138E-3</v>
      </c>
      <c r="R182" s="99">
        <f>'Sorted Data - Stata'!U182</f>
        <v>1.4549669057570824E-3</v>
      </c>
      <c r="S182" s="99">
        <f>'Sorted Data - Stata'!V182</f>
        <v>1.7649523770213449E-4</v>
      </c>
      <c r="T182" s="99">
        <f>'Sorted Data - Stata'!W182</f>
        <v>4.8795235840337625E-5</v>
      </c>
      <c r="U182" s="99">
        <f>'Sorted Data - Stata'!X182</f>
        <v>4.1571484472902043E-4</v>
      </c>
      <c r="V182" s="99">
        <f>'Sorted Data - Stata'!Y182</f>
        <v>1.1254697300766558E-4</v>
      </c>
      <c r="W182" s="99">
        <f>'Sorted Data - Stata'!Z182</f>
        <v>4.9998625053504497E-6</v>
      </c>
      <c r="X182" s="99">
        <f>'Sorted Data - Stata'!AA182</f>
        <v>8.8649820052011385E-4</v>
      </c>
      <c r="Y182" s="99">
        <f>'Sorted Data - Stata'!AB182</f>
        <v>2.7416127712427407E-3</v>
      </c>
      <c r="Z182" s="77">
        <f>'Sorted Data - Stata'!AD182</f>
        <v>0.28953170731793887</v>
      </c>
      <c r="AA182" s="77">
        <f>'Sorted Data - Stata'!AE182</f>
        <v>0.25295701393146586</v>
      </c>
      <c r="AB182" s="77">
        <f>'Sorted Data - Stata'!AF182</f>
        <v>0.13102168889019628</v>
      </c>
      <c r="AC182" s="77">
        <f>'Sorted Data - Stata'!AG182</f>
        <v>6.0956590901277016E-2</v>
      </c>
      <c r="AD182" s="77">
        <f>'Sorted Data - Stata'!AH182</f>
        <v>4.6845676995583008E-2</v>
      </c>
      <c r="AE182" s="77">
        <f>'Sorted Data - Stata'!AI182</f>
        <v>3.0983895588548124E-2</v>
      </c>
      <c r="AF182" s="77">
        <f>'Sorted Data - Stata'!AJ182</f>
        <v>2.2011737265210322E-2</v>
      </c>
      <c r="AM182" s="63"/>
      <c r="AN182" s="63"/>
      <c r="AO182" s="104"/>
      <c r="AP182" s="103"/>
      <c r="AQ182" s="103"/>
      <c r="AR182" s="63"/>
      <c r="AS182" s="63"/>
      <c r="AT182" s="63"/>
      <c r="AU182" s="63"/>
      <c r="AV182" s="63"/>
      <c r="AW182" s="63"/>
      <c r="AX182" s="63"/>
      <c r="AY182" s="63"/>
      <c r="AZ182" s="63"/>
      <c r="BA182" s="104"/>
      <c r="BB182" s="63"/>
      <c r="BC182" s="63"/>
    </row>
    <row r="183" spans="2:55" x14ac:dyDescent="0.25">
      <c r="B183" s="3">
        <v>41243</v>
      </c>
      <c r="C183" s="99">
        <f>LN(1+'Sorted Data - Stata'!C183)</f>
        <v>3.2954043584985659E-3</v>
      </c>
      <c r="D183" s="99">
        <f>LN(1+'Sorted Data - Stata'!E183)</f>
        <v>-5.0635690235645986E-3</v>
      </c>
      <c r="E183" s="99">
        <f>LN(1+'Sorted Data - Stata'!F183)</f>
        <v>-3.0898939056149201E-3</v>
      </c>
      <c r="F183" s="99">
        <f>LN(1+'Sorted Data - Stata'!G183)</f>
        <v>-1.2075354270314398E-2</v>
      </c>
      <c r="G183" s="99">
        <f>LN(1+'Sorted Data - Stata'!H183)</f>
        <v>-3.8487950521591742E-2</v>
      </c>
      <c r="H183" s="99">
        <f>LN(1+'Sorted Data - Stata'!I183)</f>
        <v>-1.455045093347575E-3</v>
      </c>
      <c r="I183" s="99">
        <f>LN(1+'Sorted Data - Stata'!J183)</f>
        <v>1.7526794086936575E-5</v>
      </c>
      <c r="J183" s="99">
        <f>LN(1+'Sorted Data - Stata'!K183)</f>
        <v>-2.1633827277432483E-4</v>
      </c>
      <c r="K183" s="99">
        <f>LN(1+'Sorted Data - Stata'!M183)</f>
        <v>-6.3491299685707672E-3</v>
      </c>
      <c r="L183" s="99">
        <f>LN(1+'Sorted Data - Stata'!N183)</f>
        <v>-4.5013440201691936E-3</v>
      </c>
      <c r="M183" s="99">
        <f>LN(1+'Sorted Data - Stata'!O183)</f>
        <v>-1.3127347794729637E-2</v>
      </c>
      <c r="N183" s="99">
        <f>LN(1+'Sorted Data - Stata'!P183)</f>
        <v>-3.9883861438724633E-2</v>
      </c>
      <c r="O183" s="99">
        <f>LN(1+'Sorted Data - Stata'!Q183)</f>
        <v>-2.9081714564248586E-3</v>
      </c>
      <c r="P183" s="99">
        <f>LN(1+'Sorted Data - Stata'!R183)</f>
        <v>-5.505898041743251E-4</v>
      </c>
      <c r="Q183" s="99">
        <f>LN(1+'Sorted Data - Stata'!S183)</f>
        <v>1.0662445112024209E-3</v>
      </c>
      <c r="R183" s="99">
        <f>'Sorted Data - Stata'!U183</f>
        <v>1.5533271750713951E-3</v>
      </c>
      <c r="S183" s="99">
        <f>'Sorted Data - Stata'!V183</f>
        <v>1.7857450685854204E-4</v>
      </c>
      <c r="T183" s="99">
        <f>'Sorted Data - Stata'!W183</f>
        <v>4.5821783572153052E-5</v>
      </c>
      <c r="U183" s="99">
        <f>'Sorted Data - Stata'!X183</f>
        <v>4.12604046145848E-4</v>
      </c>
      <c r="V183" s="99">
        <f>'Sorted Data - Stata'!Y183</f>
        <v>1.1135677285811774E-4</v>
      </c>
      <c r="W183" s="99">
        <f>'Sorted Data - Stata'!Z183</f>
        <v>4.166571183628065E-6</v>
      </c>
      <c r="X183" s="99">
        <f>'Sorted Data - Stata'!AA183</f>
        <v>8.8072126603133682E-4</v>
      </c>
      <c r="Y183" s="99">
        <f>'Sorted Data - Stata'!AB183</f>
        <v>2.648575109462703E-3</v>
      </c>
      <c r="Z183" s="77">
        <f>'Sorted Data - Stata'!AD183</f>
        <v>0.28953170731793887</v>
      </c>
      <c r="AA183" s="77">
        <f>'Sorted Data - Stata'!AE183</f>
        <v>0.25295701393146586</v>
      </c>
      <c r="AB183" s="77">
        <f>'Sorted Data - Stata'!AF183</f>
        <v>0.13102168889019628</v>
      </c>
      <c r="AC183" s="77">
        <f>'Sorted Data - Stata'!AG183</f>
        <v>6.0956590901277016E-2</v>
      </c>
      <c r="AD183" s="77">
        <f>'Sorted Data - Stata'!AH183</f>
        <v>4.6845676995583008E-2</v>
      </c>
      <c r="AE183" s="77">
        <f>'Sorted Data - Stata'!AI183</f>
        <v>3.0983895588548124E-2</v>
      </c>
      <c r="AF183" s="77">
        <f>'Sorted Data - Stata'!AJ183</f>
        <v>2.2011737265210322E-2</v>
      </c>
      <c r="AM183" s="63"/>
      <c r="AN183" s="63"/>
      <c r="AO183" s="104"/>
      <c r="AP183" s="103"/>
      <c r="AQ183" s="103"/>
      <c r="AR183" s="63"/>
      <c r="AS183" s="63"/>
      <c r="AT183" s="63"/>
      <c r="AU183" s="63"/>
      <c r="AV183" s="63"/>
      <c r="AW183" s="63"/>
      <c r="AX183" s="63"/>
      <c r="AY183" s="63"/>
      <c r="AZ183" s="63"/>
      <c r="BA183" s="104"/>
      <c r="BB183" s="63"/>
      <c r="BC183" s="63"/>
    </row>
    <row r="184" spans="2:55" x14ac:dyDescent="0.25">
      <c r="B184" s="3">
        <v>41274</v>
      </c>
      <c r="C184" s="99">
        <f>LN(1+'Sorted Data - Stata'!C184)</f>
        <v>9.7672949978471315E-4</v>
      </c>
      <c r="D184" s="99">
        <f>LN(1+'Sorted Data - Stata'!E184)</f>
        <v>-1.9309913841373046E-2</v>
      </c>
      <c r="E184" s="99">
        <f>LN(1+'Sorted Data - Stata'!F184)</f>
        <v>-3.4262905889782752E-3</v>
      </c>
      <c r="F184" s="99">
        <f>LN(1+'Sorted Data - Stata'!G184)</f>
        <v>-4.6987799054467958E-3</v>
      </c>
      <c r="G184" s="99">
        <f>LN(1+'Sorted Data - Stata'!H184)</f>
        <v>-6.943430266591176E-2</v>
      </c>
      <c r="H184" s="99">
        <f>LN(1+'Sorted Data - Stata'!I184)</f>
        <v>-5.150507572244954E-3</v>
      </c>
      <c r="I184" s="99">
        <f>LN(1+'Sorted Data - Stata'!J184)</f>
        <v>-1.6897429152079112E-2</v>
      </c>
      <c r="J184" s="99">
        <f>LN(1+'Sorted Data - Stata'!K184)</f>
        <v>-2.2568440648985239E-2</v>
      </c>
      <c r="K184" s="99">
        <f>LN(1+'Sorted Data - Stata'!M184)</f>
        <v>-2.071220333764694E-2</v>
      </c>
      <c r="L184" s="99">
        <f>LN(1+'Sorted Data - Stata'!N184)</f>
        <v>-4.9400458298570742E-3</v>
      </c>
      <c r="M184" s="99">
        <f>LN(1+'Sorted Data - Stata'!O184)</f>
        <v>-5.8450596927918635E-3</v>
      </c>
      <c r="N184" s="99">
        <f>LN(1+'Sorted Data - Stata'!P184)</f>
        <v>-7.0980976485771868E-2</v>
      </c>
      <c r="O184" s="99">
        <f>LN(1+'Sorted Data - Stata'!Q184)</f>
        <v>-6.70887485853438E-3</v>
      </c>
      <c r="P184" s="99">
        <f>LN(1+'Sorted Data - Stata'!R184)</f>
        <v>-1.7581128663569062E-2</v>
      </c>
      <c r="Q184" s="99">
        <f>LN(1+'Sorted Data - Stata'!S184)</f>
        <v>-2.1451776564711252E-2</v>
      </c>
      <c r="R184" s="99">
        <f>'Sorted Data - Stata'!U184</f>
        <v>1.4631676547709471E-3</v>
      </c>
      <c r="S184" s="99">
        <f>'Sorted Data - Stata'!V184</f>
        <v>1.7375052960755255E-4</v>
      </c>
      <c r="T184" s="99">
        <f>'Sorted Data - Stata'!W184</f>
        <v>4.3439619993757006E-5</v>
      </c>
      <c r="U184" s="99">
        <f>'Sorted Data - Stata'!X184</f>
        <v>4.1001578063060151E-4</v>
      </c>
      <c r="V184" s="99">
        <f>'Sorted Data - Stata'!Y184</f>
        <v>1.0898464916642148E-4</v>
      </c>
      <c r="W184" s="99">
        <f>'Sorted Data - Stata'!Z184</f>
        <v>-6.6669111236095091E-6</v>
      </c>
      <c r="X184" s="99">
        <f>'Sorted Data - Stata'!AA184</f>
        <v>8.7411860603769931E-4</v>
      </c>
      <c r="Y184" s="99">
        <f>'Sorted Data - Stata'!AB184</f>
        <v>2.7011732814758993E-3</v>
      </c>
      <c r="Z184" s="77">
        <f>'Sorted Data - Stata'!AD184</f>
        <v>0.28953170731793887</v>
      </c>
      <c r="AA184" s="77">
        <f>'Sorted Data - Stata'!AE184</f>
        <v>0.25295701393146586</v>
      </c>
      <c r="AB184" s="77">
        <f>'Sorted Data - Stata'!AF184</f>
        <v>0.13102168889019628</v>
      </c>
      <c r="AC184" s="77">
        <f>'Sorted Data - Stata'!AG184</f>
        <v>6.0956590901277016E-2</v>
      </c>
      <c r="AD184" s="77">
        <f>'Sorted Data - Stata'!AH184</f>
        <v>4.6845676995583008E-2</v>
      </c>
      <c r="AE184" s="77">
        <f>'Sorted Data - Stata'!AI184</f>
        <v>3.0983895588548124E-2</v>
      </c>
      <c r="AF184" s="77">
        <f>'Sorted Data - Stata'!AJ184</f>
        <v>2.2011737265210322E-2</v>
      </c>
      <c r="AM184" s="63"/>
      <c r="AN184" s="63"/>
      <c r="AO184" s="104"/>
      <c r="AP184" s="103"/>
      <c r="AQ184" s="103"/>
      <c r="AR184" s="63"/>
      <c r="AS184" s="63"/>
      <c r="AT184" s="63"/>
      <c r="AU184" s="63"/>
      <c r="AV184" s="63"/>
      <c r="AW184" s="63"/>
      <c r="AX184" s="63"/>
      <c r="AY184" s="63"/>
      <c r="AZ184" s="63"/>
      <c r="BA184" s="104"/>
      <c r="BB184" s="63"/>
      <c r="BC184" s="63"/>
    </row>
    <row r="185" spans="2:55" x14ac:dyDescent="0.25">
      <c r="B185" s="3">
        <v>41305</v>
      </c>
      <c r="C185" s="99">
        <f>LN(1+'Sorted Data - Stata'!C185)</f>
        <v>1.421967403545016E-2</v>
      </c>
      <c r="D185" s="99">
        <f>LN(1+'Sorted Data - Stata'!E185)</f>
        <v>-1.8042030270993055E-2</v>
      </c>
      <c r="E185" s="99">
        <f>LN(1+'Sorted Data - Stata'!F185)</f>
        <v>1.0607771403048999E-2</v>
      </c>
      <c r="F185" s="99">
        <f>LN(1+'Sorted Data - Stata'!G185)</f>
        <v>-4.26552770326937E-2</v>
      </c>
      <c r="G185" s="99">
        <f>LN(1+'Sorted Data - Stata'!H185)</f>
        <v>-7.4063620488159662E-2</v>
      </c>
      <c r="H185" s="99">
        <f>LN(1+'Sorted Data - Stata'!I185)</f>
        <v>-1.2443898993038062E-2</v>
      </c>
      <c r="I185" s="99">
        <f>LN(1+'Sorted Data - Stata'!J185)</f>
        <v>-2.3171933402147443E-2</v>
      </c>
      <c r="J185" s="99">
        <f>LN(1+'Sorted Data - Stata'!K185)</f>
        <v>-1.5097840812004005E-2</v>
      </c>
      <c r="K185" s="99">
        <f>LN(1+'Sorted Data - Stata'!M185)</f>
        <v>-1.9355556450878868E-2</v>
      </c>
      <c r="L185" s="99">
        <f>LN(1+'Sorted Data - Stata'!N185)</f>
        <v>9.2020974452573928E-3</v>
      </c>
      <c r="M185" s="99">
        <f>LN(1+'Sorted Data - Stata'!O185)</f>
        <v>-4.3754476708428219E-2</v>
      </c>
      <c r="N185" s="99">
        <f>LN(1+'Sorted Data - Stata'!P185)</f>
        <v>-7.5522811927105984E-2</v>
      </c>
      <c r="O185" s="99">
        <f>LN(1+'Sorted Data - Stata'!Q185)</f>
        <v>-1.3933256772642162E-2</v>
      </c>
      <c r="P185" s="99">
        <f>LN(1+'Sorted Data - Stata'!R185)</f>
        <v>-2.377444619172752E-2</v>
      </c>
      <c r="Q185" s="99">
        <f>LN(1+'Sorted Data - Stata'!S185)</f>
        <v>-1.3845172871731549E-2</v>
      </c>
      <c r="R185" s="99">
        <f>'Sorted Data - Stata'!U185</f>
        <v>1.5123566425381263E-3</v>
      </c>
      <c r="S185" s="99">
        <f>'Sorted Data - Stata'!V185</f>
        <v>1.6626454093482401E-4</v>
      </c>
      <c r="T185" s="99">
        <f>'Sorted Data - Stata'!W185</f>
        <v>4.6413150174062778E-5</v>
      </c>
      <c r="U185" s="99">
        <f>'Sorted Data - Stata'!X185</f>
        <v>4.0949314115512614E-4</v>
      </c>
      <c r="V185" s="99">
        <f>'Sorted Data - Stata'!Y185</f>
        <v>1.0779440238217752E-4</v>
      </c>
      <c r="W185" s="99">
        <f>'Sorted Data - Stata'!Z185</f>
        <v>2.4999656256241565E-6</v>
      </c>
      <c r="X185" s="99">
        <f>'Sorted Data - Stata'!AA185</f>
        <v>8.6916629659605782E-4</v>
      </c>
      <c r="Y185" s="99">
        <f>'Sorted Data - Stata'!AB185</f>
        <v>2.486543938297725E-3</v>
      </c>
      <c r="Z185" s="77">
        <f>'Sorted Data - Stata'!AD185</f>
        <v>0.29791145327490443</v>
      </c>
      <c r="AA185" s="77">
        <f>'Sorted Data - Stata'!AE185</f>
        <v>0.24357931131668509</v>
      </c>
      <c r="AB185" s="77">
        <f>'Sorted Data - Stata'!AF185</f>
        <v>0.11873744623821771</v>
      </c>
      <c r="AC185" s="77">
        <f>'Sorted Data - Stata'!AG185</f>
        <v>7.2232988316284774E-2</v>
      </c>
      <c r="AD185" s="77">
        <f>'Sorted Data - Stata'!AH185</f>
        <v>4.4669701057499692E-2</v>
      </c>
      <c r="AE185" s="77">
        <f>'Sorted Data - Stata'!AI185</f>
        <v>2.9812828363938979E-2</v>
      </c>
      <c r="AF185" s="77">
        <f>'Sorted Data - Stata'!AJ185</f>
        <v>2.1188075631879674E-2</v>
      </c>
      <c r="AM185" s="63"/>
      <c r="AN185" s="63"/>
      <c r="AO185" s="104"/>
      <c r="AP185" s="103"/>
      <c r="AQ185" s="103"/>
      <c r="AR185" s="63"/>
      <c r="AS185" s="63"/>
      <c r="AT185" s="63"/>
      <c r="AU185" s="63"/>
      <c r="AV185" s="63"/>
      <c r="AW185" s="63"/>
      <c r="AX185" s="63"/>
      <c r="AY185" s="63"/>
      <c r="AZ185" s="63"/>
      <c r="BA185" s="104"/>
      <c r="BB185" s="63"/>
      <c r="BC185" s="63"/>
    </row>
    <row r="186" spans="2:55" x14ac:dyDescent="0.25">
      <c r="B186" s="3">
        <v>41333</v>
      </c>
      <c r="C186" s="99">
        <f>LN(1+'Sorted Data - Stata'!C186)</f>
        <v>3.3886257413193004E-2</v>
      </c>
      <c r="D186" s="99">
        <f>LN(1+'Sorted Data - Stata'!E186)</f>
        <v>4.8656846694581285E-2</v>
      </c>
      <c r="E186" s="99">
        <f>LN(1+'Sorted Data - Stata'!F186)</f>
        <v>9.5758681380586248E-3</v>
      </c>
      <c r="F186" s="99">
        <f>LN(1+'Sorted Data - Stata'!G186)</f>
        <v>3.8806826644989731E-3</v>
      </c>
      <c r="G186" s="99">
        <f>LN(1+'Sorted Data - Stata'!H186)</f>
        <v>3.9485306954940444E-2</v>
      </c>
      <c r="H186" s="99">
        <f>LN(1+'Sorted Data - Stata'!I186)</f>
        <v>1.9800668338306009E-2</v>
      </c>
      <c r="I186" s="99">
        <f>LN(1+'Sorted Data - Stata'!J186)</f>
        <v>1.5531410605637211E-2</v>
      </c>
      <c r="J186" s="99">
        <f>LN(1+'Sorted Data - Stata'!K186)</f>
        <v>2.8348186024575048E-2</v>
      </c>
      <c r="K186" s="99">
        <f>LN(1+'Sorted Data - Stata'!M186)</f>
        <v>4.7374074035182713E-2</v>
      </c>
      <c r="L186" s="99">
        <f>LN(1+'Sorted Data - Stata'!N186)</f>
        <v>8.122907681301748E-3</v>
      </c>
      <c r="M186" s="99">
        <f>LN(1+'Sorted Data - Stata'!O186)</f>
        <v>2.7819370144556137E-3</v>
      </c>
      <c r="N186" s="99">
        <f>LN(1+'Sorted Data - Stata'!P186)</f>
        <v>3.8134357041282617E-2</v>
      </c>
      <c r="O186" s="99">
        <f>LN(1+'Sorted Data - Stata'!Q186)</f>
        <v>1.8319320841468999E-2</v>
      </c>
      <c r="P186" s="99">
        <f>LN(1+'Sorted Data - Stata'!R186)</f>
        <v>1.4898482425418916E-2</v>
      </c>
      <c r="Q186" s="99">
        <f>LN(1+'Sorted Data - Stata'!S186)</f>
        <v>2.9292349966023128E-2</v>
      </c>
      <c r="R186" s="99">
        <f>'Sorted Data - Stata'!U186</f>
        <v>1.422156520640705E-3</v>
      </c>
      <c r="S186" s="99">
        <f>'Sorted Data - Stata'!V186</f>
        <v>1.6959172310260229E-4</v>
      </c>
      <c r="T186" s="99">
        <f>'Sorted Data - Stata'!W186</f>
        <v>4.6413150174062778E-5</v>
      </c>
      <c r="U186" s="99">
        <f>'Sorted Data - Stata'!X186</f>
        <v>4.0949314115512614E-4</v>
      </c>
      <c r="V186" s="99">
        <f>'Sorted Data - Stata'!Y186</f>
        <v>1.0469802306967146E-4</v>
      </c>
      <c r="W186" s="99">
        <f>'Sorted Data - Stata'!Z186</f>
        <v>-8.3333715283906429E-7</v>
      </c>
      <c r="X186" s="99">
        <f>'Sorted Data - Stata'!AA186</f>
        <v>8.7081709635938864E-4</v>
      </c>
      <c r="Y186" s="99">
        <f>'Sorted Data - Stata'!AB186</f>
        <v>2.5108669854758681E-3</v>
      </c>
      <c r="Z186" s="77">
        <f>'Sorted Data - Stata'!AD186</f>
        <v>0.29791145327490443</v>
      </c>
      <c r="AA186" s="77">
        <f>'Sorted Data - Stata'!AE186</f>
        <v>0.24357931131668509</v>
      </c>
      <c r="AB186" s="77">
        <f>'Sorted Data - Stata'!AF186</f>
        <v>0.11873744623821771</v>
      </c>
      <c r="AC186" s="77">
        <f>'Sorted Data - Stata'!AG186</f>
        <v>7.2232988316284774E-2</v>
      </c>
      <c r="AD186" s="77">
        <f>'Sorted Data - Stata'!AH186</f>
        <v>4.4669701057499692E-2</v>
      </c>
      <c r="AE186" s="77">
        <f>'Sorted Data - Stata'!AI186</f>
        <v>2.9812828363938979E-2</v>
      </c>
      <c r="AF186" s="77">
        <f>'Sorted Data - Stata'!AJ186</f>
        <v>2.1188075631879674E-2</v>
      </c>
      <c r="AM186" s="63"/>
      <c r="AN186" s="63"/>
      <c r="AO186" s="104"/>
      <c r="AP186" s="103"/>
      <c r="AQ186" s="103"/>
      <c r="AR186" s="63"/>
      <c r="AS186" s="63"/>
      <c r="AT186" s="63"/>
      <c r="AU186" s="63"/>
      <c r="AV186" s="63"/>
      <c r="AW186" s="63"/>
      <c r="AX186" s="63"/>
      <c r="AY186" s="63"/>
      <c r="AZ186" s="63"/>
      <c r="BA186" s="104"/>
      <c r="BB186" s="63"/>
      <c r="BC186" s="63"/>
    </row>
    <row r="187" spans="2:55" x14ac:dyDescent="0.25">
      <c r="B187" s="3">
        <v>41364</v>
      </c>
      <c r="C187" s="99">
        <f>LN(1+'Sorted Data - Stata'!C187)</f>
        <v>2.4568368701055551E-2</v>
      </c>
      <c r="D187" s="99">
        <f>LN(1+'Sorted Data - Stata'!E187)</f>
        <v>1.888705258262989E-2</v>
      </c>
      <c r="E187" s="99">
        <f>LN(1+'Sorted Data - Stata'!F187)</f>
        <v>5.737808981635138E-4</v>
      </c>
      <c r="F187" s="99">
        <f>LN(1+'Sorted Data - Stata'!G187)</f>
        <v>2.1174318498167338E-2</v>
      </c>
      <c r="G187" s="99">
        <f>LN(1+'Sorted Data - Stata'!H187)</f>
        <v>1.2091412540832041E-3</v>
      </c>
      <c r="H187" s="99">
        <f>LN(1+'Sorted Data - Stata'!I187)</f>
        <v>5.437627360148879E-3</v>
      </c>
      <c r="I187" s="99">
        <f>LN(1+'Sorted Data - Stata'!J187)</f>
        <v>3.1715580276557118E-2</v>
      </c>
      <c r="J187" s="99">
        <f>LN(1+'Sorted Data - Stata'!K187)</f>
        <v>3.890141530392574E-2</v>
      </c>
      <c r="K187" s="99">
        <f>LN(1+'Sorted Data - Stata'!M187)</f>
        <v>1.765737570629269E-2</v>
      </c>
      <c r="L187" s="99">
        <f>LN(1+'Sorted Data - Stata'!N187)</f>
        <v>-8.0205553950379318E-4</v>
      </c>
      <c r="M187" s="99">
        <f>LN(1+'Sorted Data - Stata'!O187)</f>
        <v>2.0182786573696699E-2</v>
      </c>
      <c r="N187" s="99">
        <f>LN(1+'Sorted Data - Stata'!P187)</f>
        <v>-1.074537895721069E-4</v>
      </c>
      <c r="O187" s="99">
        <f>LN(1+'Sorted Data - Stata'!Q187)</f>
        <v>4.021350565607964E-3</v>
      </c>
      <c r="P187" s="99">
        <f>LN(1+'Sorted Data - Stata'!R187)</f>
        <v>3.1181774794408677E-2</v>
      </c>
      <c r="Q187" s="99">
        <f>LN(1+'Sorted Data - Stata'!S187)</f>
        <v>3.9945418711736153E-2</v>
      </c>
      <c r="R187" s="99">
        <f>'Sorted Data - Stata'!U187</f>
        <v>1.5205522240770986E-3</v>
      </c>
      <c r="S187" s="99">
        <f>'Sorted Data - Stata'!V187</f>
        <v>1.6959172310260229E-4</v>
      </c>
      <c r="T187" s="99">
        <f>'Sorted Data - Stata'!W187</f>
        <v>5.117725909387083E-5</v>
      </c>
      <c r="U187" s="99">
        <f>'Sorted Data - Stata'!X187</f>
        <v>4.12604046145848E-4</v>
      </c>
      <c r="V187" s="99">
        <f>'Sorted Data - Stata'!Y187</f>
        <v>1.0351604401681591E-4</v>
      </c>
      <c r="W187" s="99">
        <f>'Sorted Data - Stata'!Z187</f>
        <v>-8.3333715283906429E-7</v>
      </c>
      <c r="X187" s="99">
        <f>'Sorted Data - Stata'!AA187</f>
        <v>8.6916629659605782E-4</v>
      </c>
      <c r="Y187" s="99">
        <f>'Sorted Data - Stata'!AB187</f>
        <v>2.4946523419902E-3</v>
      </c>
      <c r="Z187" s="77">
        <f>'Sorted Data - Stata'!AD187</f>
        <v>0.29791145327490443</v>
      </c>
      <c r="AA187" s="77">
        <f>'Sorted Data - Stata'!AE187</f>
        <v>0.24357931131668509</v>
      </c>
      <c r="AB187" s="77">
        <f>'Sorted Data - Stata'!AF187</f>
        <v>0.11873744623821771</v>
      </c>
      <c r="AC187" s="77">
        <f>'Sorted Data - Stata'!AG187</f>
        <v>7.2232988316284774E-2</v>
      </c>
      <c r="AD187" s="77">
        <f>'Sorted Data - Stata'!AH187</f>
        <v>4.4669701057499692E-2</v>
      </c>
      <c r="AE187" s="77">
        <f>'Sorted Data - Stata'!AI187</f>
        <v>2.9812828363938979E-2</v>
      </c>
      <c r="AF187" s="77">
        <f>'Sorted Data - Stata'!AJ187</f>
        <v>2.1188075631879674E-2</v>
      </c>
      <c r="AM187" s="63"/>
      <c r="AN187" s="63"/>
      <c r="AO187" s="104"/>
      <c r="AP187" s="103"/>
      <c r="AQ187" s="103"/>
      <c r="AR187" s="63"/>
      <c r="AS187" s="63"/>
      <c r="AT187" s="63"/>
      <c r="AU187" s="63"/>
      <c r="AV187" s="63"/>
      <c r="AW187" s="63"/>
      <c r="AX187" s="63"/>
      <c r="AY187" s="63"/>
      <c r="AZ187" s="63"/>
      <c r="BA187" s="104"/>
      <c r="BB187" s="63"/>
      <c r="BC187" s="63"/>
    </row>
    <row r="188" spans="2:55" x14ac:dyDescent="0.25">
      <c r="B188" s="3">
        <v>41394</v>
      </c>
      <c r="C188" s="99">
        <f>LN(1+'Sorted Data - Stata'!C188)</f>
        <v>1.4382935855306775E-2</v>
      </c>
      <c r="D188" s="99">
        <f>LN(1+'Sorted Data - Stata'!E188)</f>
        <v>-1.3273502791686808E-2</v>
      </c>
      <c r="E188" s="99">
        <f>LN(1+'Sorted Data - Stata'!F188)</f>
        <v>1.3212227470033786E-2</v>
      </c>
      <c r="F188" s="99">
        <f>LN(1+'Sorted Data - Stata'!G188)</f>
        <v>8.2922002244617838E-3</v>
      </c>
      <c r="G188" s="99">
        <f>LN(1+'Sorted Data - Stata'!H188)</f>
        <v>-4.7125555072746024E-2</v>
      </c>
      <c r="H188" s="99">
        <f>LN(1+'Sorted Data - Stata'!I188)</f>
        <v>7.3764064062866999E-3</v>
      </c>
      <c r="I188" s="99">
        <f>LN(1+'Sorted Data - Stata'!J188)</f>
        <v>-3.2768056092603256E-3</v>
      </c>
      <c r="J188" s="99">
        <f>LN(1+'Sorted Data - Stata'!K188)</f>
        <v>-1.8457180465433379E-2</v>
      </c>
      <c r="K188" s="99">
        <f>LN(1+'Sorted Data - Stata'!M188)</f>
        <v>-1.4643220310188592E-2</v>
      </c>
      <c r="L188" s="99">
        <f>LN(1+'Sorted Data - Stata'!N188)</f>
        <v>1.1761160454146696E-2</v>
      </c>
      <c r="M188" s="99">
        <f>LN(1+'Sorted Data - Stata'!O188)</f>
        <v>7.1932509463885951E-3</v>
      </c>
      <c r="N188" s="99">
        <f>LN(1+'Sorted Data - Stata'!P188)</f>
        <v>-4.8611918713344589E-2</v>
      </c>
      <c r="O188" s="99">
        <f>LN(1+'Sorted Data - Stata'!Q188)</f>
        <v>5.865059145866749E-3</v>
      </c>
      <c r="P188" s="99">
        <f>LN(1+'Sorted Data - Stata'!R188)</f>
        <v>-3.9299752439223377E-3</v>
      </c>
      <c r="Q188" s="99">
        <f>LN(1+'Sorted Data - Stata'!S188)</f>
        <v>-1.7467892914167196E-2</v>
      </c>
      <c r="R188" s="99">
        <f>'Sorted Data - Stata'!U188</f>
        <v>1.4385631912894326E-3</v>
      </c>
      <c r="S188" s="99">
        <f>'Sorted Data - Stata'!V188</f>
        <v>1.6501681623215525E-4</v>
      </c>
      <c r="T188" s="99">
        <f>'Sorted Data - Stata'!W188</f>
        <v>4.9394911908251515E-5</v>
      </c>
      <c r="U188" s="99">
        <f>'Sorted Data - Stata'!X188</f>
        <v>4.0845614917750517E-4</v>
      </c>
      <c r="V188" s="99">
        <f>'Sorted Data - Stata'!Y188</f>
        <v>1.0113539167644348E-4</v>
      </c>
      <c r="W188" s="99">
        <f>'Sorted Data - Stata'!Z188</f>
        <v>-8.3333715283906429E-7</v>
      </c>
      <c r="X188" s="99">
        <f>'Sorted Data - Stata'!AA188</f>
        <v>8.6916629659605782E-4</v>
      </c>
      <c r="Y188" s="99">
        <f>'Sorted Data - Stata'!AB188</f>
        <v>2.486543938297725E-3</v>
      </c>
      <c r="Z188" s="77">
        <f>'Sorted Data - Stata'!AD188</f>
        <v>0.29791145327490443</v>
      </c>
      <c r="AA188" s="77">
        <f>'Sorted Data - Stata'!AE188</f>
        <v>0.24357931131668509</v>
      </c>
      <c r="AB188" s="77">
        <f>'Sorted Data - Stata'!AF188</f>
        <v>0.11873744623821771</v>
      </c>
      <c r="AC188" s="77">
        <f>'Sorted Data - Stata'!AG188</f>
        <v>7.2232988316284774E-2</v>
      </c>
      <c r="AD188" s="77">
        <f>'Sorted Data - Stata'!AH188</f>
        <v>4.4669701057499692E-2</v>
      </c>
      <c r="AE188" s="77">
        <f>'Sorted Data - Stata'!AI188</f>
        <v>2.9812828363938979E-2</v>
      </c>
      <c r="AF188" s="77">
        <f>'Sorted Data - Stata'!AJ188</f>
        <v>2.1188075631879674E-2</v>
      </c>
      <c r="AM188" s="63"/>
      <c r="AN188" s="63"/>
      <c r="AO188" s="104"/>
      <c r="AP188" s="103"/>
      <c r="AQ188" s="103"/>
      <c r="AR188" s="63"/>
      <c r="AS188" s="63"/>
      <c r="AT188" s="63"/>
      <c r="AU188" s="63"/>
      <c r="AV188" s="63"/>
      <c r="AW188" s="63"/>
      <c r="AX188" s="63"/>
      <c r="AY188" s="63"/>
      <c r="AZ188" s="63"/>
      <c r="BA188" s="104"/>
      <c r="BB188" s="63"/>
      <c r="BC188" s="63"/>
    </row>
    <row r="189" spans="2:55" x14ac:dyDescent="0.25">
      <c r="B189" s="3">
        <v>41425</v>
      </c>
      <c r="C189" s="99">
        <f>LN(1+'Sorted Data - Stata'!C189)</f>
        <v>1.1240414199934571E-2</v>
      </c>
      <c r="D189" s="99">
        <f>LN(1+'Sorted Data - Stata'!E189)</f>
        <v>1.7011888716481481E-2</v>
      </c>
      <c r="E189" s="99">
        <f>LN(1+'Sorted Data - Stata'!F189)</f>
        <v>4.4005193996138657E-3</v>
      </c>
      <c r="F189" s="99">
        <f>LN(1+'Sorted Data - Stata'!G189)</f>
        <v>-4.227153976292258E-3</v>
      </c>
      <c r="G189" s="99">
        <f>LN(1+'Sorted Data - Stata'!H189)</f>
        <v>-1.3295671656086666E-2</v>
      </c>
      <c r="H189" s="99">
        <f>LN(1+'Sorted Data - Stata'!I189)</f>
        <v>-9.3591796871112798E-3</v>
      </c>
      <c r="I189" s="99">
        <f>LN(1+'Sorted Data - Stata'!J189)</f>
        <v>-1.2331522201099305E-2</v>
      </c>
      <c r="J189" s="99">
        <f>LN(1+'Sorted Data - Stata'!K189)</f>
        <v>-6.2574066053860886E-2</v>
      </c>
      <c r="K189" s="99">
        <f>LN(1+'Sorted Data - Stata'!M189)</f>
        <v>1.5759246875532078E-2</v>
      </c>
      <c r="L189" s="99">
        <f>LN(1+'Sorted Data - Stata'!N189)</f>
        <v>3.0165618371299323E-3</v>
      </c>
      <c r="M189" s="99">
        <f>LN(1+'Sorted Data - Stata'!O189)</f>
        <v>-5.2617372892762365E-3</v>
      </c>
      <c r="N189" s="99">
        <f>LN(1+'Sorted Data - Stata'!P189)</f>
        <v>-1.4651782238677287E-2</v>
      </c>
      <c r="O189" s="99">
        <f>LN(1+'Sorted Data - Stata'!Q189)</f>
        <v>-1.0813168765642809E-2</v>
      </c>
      <c r="P189" s="99">
        <f>LN(1+'Sorted Data - Stata'!R189)</f>
        <v>-1.2907649421104436E-2</v>
      </c>
      <c r="Q189" s="99">
        <f>LN(1+'Sorted Data - Stata'!S189)</f>
        <v>-6.1461799761939218E-2</v>
      </c>
      <c r="R189" s="99">
        <f>'Sorted Data - Stata'!U189</f>
        <v>1.3729187604631932E-3</v>
      </c>
      <c r="S189" s="99">
        <f>'Sorted Data - Stata'!V189</f>
        <v>1.6175601483281454E-4</v>
      </c>
      <c r="T189" s="99">
        <f>'Sorted Data - Stata'!W189</f>
        <v>4.820388473314452E-5</v>
      </c>
      <c r="U189" s="99">
        <f>'Sorted Data - Stata'!X189</f>
        <v>4.0949314115512614E-4</v>
      </c>
      <c r="V189" s="99">
        <f>'Sorted Data - Stata'!Y189</f>
        <v>1.0006158053577074E-4</v>
      </c>
      <c r="W189" s="99">
        <f>'Sorted Data - Stata'!Z189</f>
        <v>-8.3333715283906429E-7</v>
      </c>
      <c r="X189" s="99">
        <f>'Sorted Data - Stata'!AA189</f>
        <v>8.7246786617289906E-4</v>
      </c>
      <c r="Y189" s="99">
        <f>'Sorted Data - Stata'!AB189</f>
        <v>2.3079762848781105E-3</v>
      </c>
      <c r="Z189" s="77">
        <f>'Sorted Data - Stata'!AD189</f>
        <v>0.29791145327490443</v>
      </c>
      <c r="AA189" s="77">
        <f>'Sorted Data - Stata'!AE189</f>
        <v>0.24357931131668509</v>
      </c>
      <c r="AB189" s="77">
        <f>'Sorted Data - Stata'!AF189</f>
        <v>0.11873744623821771</v>
      </c>
      <c r="AC189" s="77">
        <f>'Sorted Data - Stata'!AG189</f>
        <v>7.2232988316284774E-2</v>
      </c>
      <c r="AD189" s="77">
        <f>'Sorted Data - Stata'!AH189</f>
        <v>4.4669701057499692E-2</v>
      </c>
      <c r="AE189" s="77">
        <f>'Sorted Data - Stata'!AI189</f>
        <v>2.9812828363938979E-2</v>
      </c>
      <c r="AF189" s="77">
        <f>'Sorted Data - Stata'!AJ189</f>
        <v>2.1188075631879674E-2</v>
      </c>
      <c r="AM189" s="63"/>
      <c r="AN189" s="63"/>
      <c r="AO189" s="104"/>
      <c r="AP189" s="103"/>
      <c r="AQ189" s="103"/>
      <c r="AR189" s="63"/>
      <c r="AS189" s="63"/>
      <c r="AT189" s="63"/>
      <c r="AU189" s="63"/>
      <c r="AV189" s="63"/>
      <c r="AW189" s="63"/>
      <c r="AX189" s="63"/>
      <c r="AY189" s="63"/>
      <c r="AZ189" s="63"/>
      <c r="BA189" s="104"/>
      <c r="BB189" s="63"/>
      <c r="BC189" s="63"/>
    </row>
    <row r="190" spans="2:55" x14ac:dyDescent="0.25">
      <c r="B190" s="3">
        <v>41455</v>
      </c>
      <c r="C190" s="99">
        <f>LN(1+'Sorted Data - Stata'!C190)</f>
        <v>6.4004271580166625E-3</v>
      </c>
      <c r="D190" s="99">
        <f>LN(1+'Sorted Data - Stata'!E190)</f>
        <v>3.3640830362281944E-2</v>
      </c>
      <c r="E190" s="99">
        <f>LN(1+'Sorted Data - Stata'!F190)</f>
        <v>3.4587250514804338E-2</v>
      </c>
      <c r="F190" s="99">
        <f>LN(1+'Sorted Data - Stata'!G190)</f>
        <v>3.4821938303009968E-2</v>
      </c>
      <c r="G190" s="99">
        <f>LN(1+'Sorted Data - Stata'!H190)</f>
        <v>4.6663932483875632E-2</v>
      </c>
      <c r="H190" s="99">
        <f>LN(1+'Sorted Data - Stata'!I190)</f>
        <v>4.4295432603935432E-2</v>
      </c>
      <c r="I190" s="99">
        <f>LN(1+'Sorted Data - Stata'!J190)</f>
        <v>1.9741282674030386E-2</v>
      </c>
      <c r="J190" s="99">
        <f>LN(1+'Sorted Data - Stata'!K190)</f>
        <v>-1.1861469270105873E-2</v>
      </c>
      <c r="K190" s="99">
        <f>LN(1+'Sorted Data - Stata'!M190)</f>
        <v>3.2469237772826141E-2</v>
      </c>
      <c r="L190" s="99">
        <f>LN(1+'Sorted Data - Stata'!N190)</f>
        <v>3.3306812849592131E-2</v>
      </c>
      <c r="M190" s="99">
        <f>LN(1+'Sorted Data - Stata'!O190)</f>
        <v>3.3891431715093547E-2</v>
      </c>
      <c r="N190" s="99">
        <f>LN(1+'Sorted Data - Stata'!P190)</f>
        <v>4.5448490489601659E-2</v>
      </c>
      <c r="O190" s="99">
        <f>LN(1+'Sorted Data - Stata'!Q190)</f>
        <v>4.2980337967841308E-2</v>
      </c>
      <c r="P190" s="99">
        <f>LN(1+'Sorted Data - Stata'!R190)</f>
        <v>1.9250921955364014E-2</v>
      </c>
      <c r="Q190" s="99">
        <f>LN(1+'Sorted Data - Stata'!S190)</f>
        <v>-1.0917878684185148E-2</v>
      </c>
      <c r="R190" s="99">
        <f>'Sorted Data - Stata'!U190</f>
        <v>1.2825803067024744E-3</v>
      </c>
      <c r="S190" s="99">
        <f>'Sorted Data - Stata'!V190</f>
        <v>1.6206379955496786E-4</v>
      </c>
      <c r="T190" s="99">
        <f>'Sorted Data - Stata'!W190</f>
        <v>5.8314626421251958E-5</v>
      </c>
      <c r="U190" s="99">
        <f>'Sorted Data - Stata'!X190</f>
        <v>4.1001578063060151E-4</v>
      </c>
      <c r="V190" s="99">
        <f>'Sorted Data - Stata'!Y190</f>
        <v>9.7564296281271723E-5</v>
      </c>
      <c r="W190" s="99">
        <f>'Sorted Data - Stata'!Z190</f>
        <v>-2.5000343756298449E-6</v>
      </c>
      <c r="X190" s="99">
        <f>'Sorted Data - Stata'!AA190</f>
        <v>8.9144956674491738E-4</v>
      </c>
      <c r="Y190" s="99">
        <f>'Sorted Data - Stata'!AB190</f>
        <v>2.3648312302244623E-3</v>
      </c>
      <c r="Z190" s="77">
        <f>'Sorted Data - Stata'!AD190</f>
        <v>0.29791145327490443</v>
      </c>
      <c r="AA190" s="77">
        <f>'Sorted Data - Stata'!AE190</f>
        <v>0.24357931131668509</v>
      </c>
      <c r="AB190" s="77">
        <f>'Sorted Data - Stata'!AF190</f>
        <v>0.11873744623821771</v>
      </c>
      <c r="AC190" s="77">
        <f>'Sorted Data - Stata'!AG190</f>
        <v>7.2232988316284774E-2</v>
      </c>
      <c r="AD190" s="77">
        <f>'Sorted Data - Stata'!AH190</f>
        <v>4.4669701057499692E-2</v>
      </c>
      <c r="AE190" s="77">
        <f>'Sorted Data - Stata'!AI190</f>
        <v>2.9812828363938979E-2</v>
      </c>
      <c r="AF190" s="77">
        <f>'Sorted Data - Stata'!AJ190</f>
        <v>2.1188075631879674E-2</v>
      </c>
      <c r="AM190" s="63"/>
      <c r="AN190" s="63"/>
      <c r="AO190" s="104"/>
      <c r="AP190" s="103"/>
      <c r="AQ190" s="103"/>
      <c r="AR190" s="63"/>
      <c r="AS190" s="63"/>
      <c r="AT190" s="63"/>
      <c r="AU190" s="63"/>
      <c r="AV190" s="63"/>
      <c r="AW190" s="63"/>
      <c r="AX190" s="63"/>
      <c r="AY190" s="63"/>
      <c r="AZ190" s="63"/>
      <c r="BA190" s="104"/>
      <c r="BB190" s="63"/>
      <c r="BC190" s="63"/>
    </row>
    <row r="191" spans="2:55" x14ac:dyDescent="0.25">
      <c r="B191" s="3">
        <v>41486</v>
      </c>
      <c r="C191" s="99">
        <f>LN(1+'Sorted Data - Stata'!C191)</f>
        <v>5.9006737193521624E-3</v>
      </c>
      <c r="D191" s="99">
        <f>LN(1+'Sorted Data - Stata'!E191)</f>
        <v>-2.967874551247519E-2</v>
      </c>
      <c r="E191" s="99">
        <f>LN(1+'Sorted Data - Stata'!F191)</f>
        <v>-7.6131048116813817E-3</v>
      </c>
      <c r="F191" s="99">
        <f>LN(1+'Sorted Data - Stata'!G191)</f>
        <v>-3.0527830502513485E-2</v>
      </c>
      <c r="G191" s="99">
        <f>LN(1+'Sorted Data - Stata'!H191)</f>
        <v>-1.6752576408178843E-2</v>
      </c>
      <c r="H191" s="99">
        <f>LN(1+'Sorted Data - Stata'!I191)</f>
        <v>-9.9319661205511424E-3</v>
      </c>
      <c r="I191" s="99">
        <f>LN(1+'Sorted Data - Stata'!J191)</f>
        <v>-6.3802446906093052E-3</v>
      </c>
      <c r="J191" s="99">
        <f>LN(1+'Sorted Data - Stata'!K191)</f>
        <v>-4.8099706059382484E-2</v>
      </c>
      <c r="K191" s="99">
        <f>LN(1+'Sorted Data - Stata'!M191)</f>
        <v>-3.0833495385440814E-2</v>
      </c>
      <c r="L191" s="99">
        <f>LN(1+'Sorted Data - Stata'!N191)</f>
        <v>-8.8474160387285797E-3</v>
      </c>
      <c r="M191" s="99">
        <f>LN(1+'Sorted Data - Stata'!O191)</f>
        <v>-3.142747915059467E-2</v>
      </c>
      <c r="N191" s="99">
        <f>LN(1+'Sorted Data - Stata'!P191)</f>
        <v>-1.7958220649079763E-2</v>
      </c>
      <c r="O191" s="99">
        <f>LN(1+'Sorted Data - Stata'!Q191)</f>
        <v>-1.1230719689341776E-2</v>
      </c>
      <c r="P191" s="99">
        <f>LN(1+'Sorted Data - Stata'!R191)</f>
        <v>-6.7736056820989028E-3</v>
      </c>
      <c r="Q191" s="99">
        <f>LN(1+'Sorted Data - Stata'!S191)</f>
        <v>-4.6967447294530014E-2</v>
      </c>
      <c r="R191" s="99">
        <f>'Sorted Data - Stata'!U191</f>
        <v>1.3565002539421833E-3</v>
      </c>
      <c r="S191" s="99">
        <f>'Sorted Data - Stata'!V191</f>
        <v>1.5547531525306191E-4</v>
      </c>
      <c r="T191" s="99">
        <f>'Sorted Data - Stata'!W191</f>
        <v>6.6642234708869097E-5</v>
      </c>
      <c r="U191" s="99">
        <f>'Sorted Data - Stata'!X191</f>
        <v>4.0794179676972853E-4</v>
      </c>
      <c r="V191" s="99">
        <f>'Sorted Data - Stata'!Y191</f>
        <v>9.6373899978630106E-5</v>
      </c>
      <c r="W191" s="99">
        <f>'Sorted Data - Stata'!Z191</f>
        <v>-2.5000343756298449E-6</v>
      </c>
      <c r="X191" s="99">
        <f>'Sorted Data - Stata'!AA191</f>
        <v>8.6669004079253931E-4</v>
      </c>
      <c r="Y191" s="99">
        <f>'Sorted Data - Stata'!AB191</f>
        <v>2.2551506231971441E-3</v>
      </c>
      <c r="Z191" s="77">
        <f>'Sorted Data - Stata'!AD191</f>
        <v>0.29791145327490443</v>
      </c>
      <c r="AA191" s="77">
        <f>'Sorted Data - Stata'!AE191</f>
        <v>0.24357931131668509</v>
      </c>
      <c r="AB191" s="77">
        <f>'Sorted Data - Stata'!AF191</f>
        <v>0.11873744623821771</v>
      </c>
      <c r="AC191" s="77">
        <f>'Sorted Data - Stata'!AG191</f>
        <v>7.2232988316284774E-2</v>
      </c>
      <c r="AD191" s="77">
        <f>'Sorted Data - Stata'!AH191</f>
        <v>4.4669701057499692E-2</v>
      </c>
      <c r="AE191" s="77">
        <f>'Sorted Data - Stata'!AI191</f>
        <v>2.9812828363938979E-2</v>
      </c>
      <c r="AF191" s="77">
        <f>'Sorted Data - Stata'!AJ191</f>
        <v>2.1188075631879674E-2</v>
      </c>
      <c r="AM191" s="63"/>
      <c r="AN191" s="63"/>
      <c r="AO191" s="104"/>
      <c r="AP191" s="103"/>
      <c r="AQ191" s="103"/>
      <c r="AR191" s="63"/>
      <c r="AS191" s="63"/>
      <c r="AT191" s="63"/>
      <c r="AU191" s="63"/>
      <c r="AV191" s="63"/>
      <c r="AW191" s="63"/>
      <c r="AX191" s="63"/>
      <c r="AY191" s="63"/>
      <c r="AZ191" s="63"/>
      <c r="BA191" s="104"/>
      <c r="BB191" s="63"/>
      <c r="BC191" s="63"/>
    </row>
    <row r="192" spans="2:55" x14ac:dyDescent="0.25">
      <c r="B192" s="3">
        <v>41517</v>
      </c>
      <c r="C192" s="99">
        <f>LN(1+'Sorted Data - Stata'!C192)</f>
        <v>1.9801761487492076E-2</v>
      </c>
      <c r="D192" s="99">
        <f>LN(1+'Sorted Data - Stata'!E192)</f>
        <v>3.7212201461638728E-2</v>
      </c>
      <c r="E192" s="99">
        <f>LN(1+'Sorted Data - Stata'!F192)</f>
        <v>3.108824372553954E-2</v>
      </c>
      <c r="F192" s="99">
        <f>LN(1+'Sorted Data - Stata'!G192)</f>
        <v>5.6424776993234914E-2</v>
      </c>
      <c r="G192" s="99">
        <f>LN(1+'Sorted Data - Stata'!H192)</f>
        <v>3.427302198544175E-2</v>
      </c>
      <c r="H192" s="99">
        <f>LN(1+'Sorted Data - Stata'!I192)</f>
        <v>3.3282562526488424E-2</v>
      </c>
      <c r="I192" s="99">
        <f>LN(1+'Sorted Data - Stata'!J192)</f>
        <v>1.2237763447087612E-2</v>
      </c>
      <c r="J192" s="99">
        <f>LN(1+'Sorted Data - Stata'!K192)</f>
        <v>2.8062695290346367E-2</v>
      </c>
      <c r="K192" s="99">
        <f>LN(1+'Sorted Data - Stata'!M192)</f>
        <v>3.6054558036162546E-2</v>
      </c>
      <c r="L192" s="99">
        <f>LN(1+'Sorted Data - Stata'!N192)</f>
        <v>2.983716928070786E-2</v>
      </c>
      <c r="M192" s="99">
        <f>LN(1+'Sorted Data - Stata'!O192)</f>
        <v>5.5528222543786213E-2</v>
      </c>
      <c r="N192" s="99">
        <f>LN(1+'Sorted Data - Stata'!P192)</f>
        <v>3.3054727776616874E-2</v>
      </c>
      <c r="O192" s="99">
        <f>LN(1+'Sorted Data - Stata'!Q192)</f>
        <v>3.1967180808164769E-2</v>
      </c>
      <c r="P192" s="99">
        <f>LN(1+'Sorted Data - Stata'!R192)</f>
        <v>1.1754212982312693E-2</v>
      </c>
      <c r="Q192" s="99">
        <f>LN(1+'Sorted Data - Stata'!S192)</f>
        <v>2.893413178329304E-2</v>
      </c>
      <c r="R192" s="99">
        <f>'Sorted Data - Stata'!U192</f>
        <v>1.3482898900922802E-3</v>
      </c>
      <c r="S192" s="99">
        <f>'Sorted Data - Stata'!V192</f>
        <v>1.5159021501798264E-4</v>
      </c>
      <c r="T192" s="99">
        <f>'Sorted Data - Stata'!W192</f>
        <v>6.9615006110579358E-5</v>
      </c>
      <c r="U192" s="99">
        <f>'Sorted Data - Stata'!X192</f>
        <v>4.0897879461221365E-4</v>
      </c>
      <c r="V192" s="99">
        <f>'Sorted Data - Stata'!Y192</f>
        <v>9.6973262303068353E-5</v>
      </c>
      <c r="W192" s="99">
        <f>'Sorted Data - Stata'!Z192</f>
        <v>-2.5000343756298449E-6</v>
      </c>
      <c r="X192" s="99">
        <f>'Sorted Data - Stata'!AA192</f>
        <v>8.6669004079253931E-4</v>
      </c>
      <c r="Y192" s="99">
        <f>'Sorted Data - Stata'!AB192</f>
        <v>2.1209169976863507E-3</v>
      </c>
      <c r="Z192" s="77">
        <f>'Sorted Data - Stata'!AD192</f>
        <v>0.29791145327490443</v>
      </c>
      <c r="AA192" s="77">
        <f>'Sorted Data - Stata'!AE192</f>
        <v>0.24357931131668509</v>
      </c>
      <c r="AB192" s="77">
        <f>'Sorted Data - Stata'!AF192</f>
        <v>0.11873744623821771</v>
      </c>
      <c r="AC192" s="77">
        <f>'Sorted Data - Stata'!AG192</f>
        <v>7.2232988316284774E-2</v>
      </c>
      <c r="AD192" s="77">
        <f>'Sorted Data - Stata'!AH192</f>
        <v>4.4669701057499692E-2</v>
      </c>
      <c r="AE192" s="77">
        <f>'Sorted Data - Stata'!AI192</f>
        <v>2.9812828363938979E-2</v>
      </c>
      <c r="AF192" s="77">
        <f>'Sorted Data - Stata'!AJ192</f>
        <v>2.1188075631879674E-2</v>
      </c>
      <c r="AM192" s="63"/>
      <c r="AN192" s="63"/>
      <c r="AO192" s="104"/>
      <c r="AP192" s="103"/>
      <c r="AQ192" s="103"/>
      <c r="AR192" s="63"/>
      <c r="AS192" s="63"/>
      <c r="AT192" s="63"/>
      <c r="AU192" s="63"/>
      <c r="AV192" s="63"/>
      <c r="AW192" s="63"/>
      <c r="AX192" s="63"/>
      <c r="AY192" s="63"/>
      <c r="AZ192" s="63"/>
      <c r="BA192" s="104"/>
      <c r="BB192" s="63"/>
      <c r="BC192" s="63"/>
    </row>
    <row r="193" spans="2:55" x14ac:dyDescent="0.25">
      <c r="B193" s="3">
        <v>41547</v>
      </c>
      <c r="C193" s="99">
        <f>LN(1+'Sorted Data - Stata'!C193)</f>
        <v>2.7399142724069108E-2</v>
      </c>
      <c r="D193" s="99">
        <f>LN(1+'Sorted Data - Stata'!E193)</f>
        <v>-1.6785501853947695E-2</v>
      </c>
      <c r="E193" s="99">
        <f>LN(1+'Sorted Data - Stata'!F193)</f>
        <v>6.0664534644675576E-3</v>
      </c>
      <c r="F193" s="99">
        <f>LN(1+'Sorted Data - Stata'!G193)</f>
        <v>2.6394280447474133E-2</v>
      </c>
      <c r="G193" s="99">
        <f>LN(1+'Sorted Data - Stata'!H193)</f>
        <v>-1.7259114420201713E-2</v>
      </c>
      <c r="H193" s="99">
        <f>LN(1+'Sorted Data - Stata'!I193)</f>
        <v>1.0481435995497298E-2</v>
      </c>
      <c r="I193" s="99">
        <f>LN(1+'Sorted Data - Stata'!J193)</f>
        <v>5.1037615620084936E-3</v>
      </c>
      <c r="J193" s="99">
        <f>LN(1+'Sorted Data - Stata'!K193)</f>
        <v>2.9056037547065986E-2</v>
      </c>
      <c r="K193" s="99">
        <f>LN(1+'Sorted Data - Stata'!M193)</f>
        <v>-1.8003014685106202E-2</v>
      </c>
      <c r="L193" s="99">
        <f>LN(1+'Sorted Data - Stata'!N193)</f>
        <v>4.7947923729611567E-3</v>
      </c>
      <c r="M193" s="99">
        <f>LN(1+'Sorted Data - Stata'!O193)</f>
        <v>2.5479393079485244E-2</v>
      </c>
      <c r="N193" s="99">
        <f>LN(1+'Sorted Data - Stata'!P193)</f>
        <v>-1.8532902589960848E-2</v>
      </c>
      <c r="O193" s="99">
        <f>LN(1+'Sorted Data - Stata'!Q193)</f>
        <v>9.1438328142798928E-3</v>
      </c>
      <c r="P193" s="99">
        <f>LN(1+'Sorted Data - Stata'!R193)</f>
        <v>4.6249137056996424E-3</v>
      </c>
      <c r="Q193" s="99">
        <f>LN(1+'Sorted Data - Stata'!S193)</f>
        <v>2.9804669507303889E-2</v>
      </c>
      <c r="R193" s="99">
        <f>'Sorted Data - Stata'!U193</f>
        <v>1.3318669405149031E-3</v>
      </c>
      <c r="S193" s="99">
        <f>'Sorted Data - Stata'!V193</f>
        <v>1.4891963228591543E-4</v>
      </c>
      <c r="T193" s="99">
        <f>'Sorted Data - Stata'!W193</f>
        <v>7.1396956936586875E-5</v>
      </c>
      <c r="U193" s="99">
        <f>'Sorted Data - Stata'!X193</f>
        <v>4.0845614917750517E-4</v>
      </c>
      <c r="V193" s="99">
        <f>'Sorted Data - Stata'!Y193</f>
        <v>9.578285826195021E-5</v>
      </c>
      <c r="W193" s="99">
        <f>'Sorted Data - Stata'!Z193</f>
        <v>-2.5000343756298449E-6</v>
      </c>
      <c r="X193" s="99">
        <f>'Sorted Data - Stata'!AA193</f>
        <v>8.5017994629987825E-4</v>
      </c>
      <c r="Y193" s="99">
        <f>'Sorted Data - Stata'!AB193</f>
        <v>2.1209169976863507E-3</v>
      </c>
      <c r="Z193" s="77">
        <f>'Sorted Data - Stata'!AD193</f>
        <v>0.29791145327490443</v>
      </c>
      <c r="AA193" s="77">
        <f>'Sorted Data - Stata'!AE193</f>
        <v>0.24357931131668509</v>
      </c>
      <c r="AB193" s="77">
        <f>'Sorted Data - Stata'!AF193</f>
        <v>0.11873744623821771</v>
      </c>
      <c r="AC193" s="77">
        <f>'Sorted Data - Stata'!AG193</f>
        <v>7.2232988316284774E-2</v>
      </c>
      <c r="AD193" s="77">
        <f>'Sorted Data - Stata'!AH193</f>
        <v>4.4669701057499692E-2</v>
      </c>
      <c r="AE193" s="77">
        <f>'Sorted Data - Stata'!AI193</f>
        <v>2.9812828363938979E-2</v>
      </c>
      <c r="AF193" s="77">
        <f>'Sorted Data - Stata'!AJ193</f>
        <v>2.1188075631879674E-2</v>
      </c>
      <c r="AM193" s="63"/>
      <c r="AN193" s="63"/>
      <c r="AO193" s="104"/>
      <c r="AP193" s="103"/>
      <c r="AQ193" s="103"/>
      <c r="AR193" s="63"/>
      <c r="AS193" s="63"/>
      <c r="AT193" s="63"/>
      <c r="AU193" s="63"/>
      <c r="AV193" s="63"/>
      <c r="AW193" s="63"/>
      <c r="AX193" s="63"/>
      <c r="AY193" s="63"/>
      <c r="AZ193" s="63"/>
      <c r="BA193" s="104"/>
      <c r="BB193" s="63"/>
      <c r="BC193" s="63"/>
    </row>
    <row r="194" spans="2:55" x14ac:dyDescent="0.25">
      <c r="B194" s="3">
        <v>41578</v>
      </c>
      <c r="C194" s="99">
        <f>LN(1+'Sorted Data - Stata'!C194)</f>
        <v>1.6686243114649339E-2</v>
      </c>
      <c r="D194" s="99">
        <f>LN(1+'Sorted Data - Stata'!E194)</f>
        <v>-1.1993820749238897E-2</v>
      </c>
      <c r="E194" s="99">
        <f>LN(1+'Sorted Data - Stata'!F194)</f>
        <v>-7.7994274331911742E-3</v>
      </c>
      <c r="F194" s="99">
        <f>LN(1+'Sorted Data - Stata'!G194)</f>
        <v>-2.1208370681252822E-2</v>
      </c>
      <c r="G194" s="99">
        <f>LN(1+'Sorted Data - Stata'!H194)</f>
        <v>-1.3432289356979854E-2</v>
      </c>
      <c r="H194" s="99">
        <f>LN(1+'Sorted Data - Stata'!I194)</f>
        <v>-1.4213437250055388E-2</v>
      </c>
      <c r="I194" s="99">
        <f>LN(1+'Sorted Data - Stata'!J194)</f>
        <v>-2.3815398511031434E-2</v>
      </c>
      <c r="J194" s="99">
        <f>LN(1+'Sorted Data - Stata'!K194)</f>
        <v>2.739222380435378E-3</v>
      </c>
      <c r="K194" s="99">
        <f>LN(1+'Sorted Data - Stata'!M194)</f>
        <v>-1.3191580305675998E-2</v>
      </c>
      <c r="L194" s="99">
        <f>LN(1+'Sorted Data - Stata'!N194)</f>
        <v>-9.0704835564753335E-3</v>
      </c>
      <c r="M194" s="99">
        <f>LN(1+'Sorted Data - Stata'!O194)</f>
        <v>-2.2151634292774901E-2</v>
      </c>
      <c r="N194" s="99">
        <f>LN(1+'Sorted Data - Stata'!P194)</f>
        <v>-1.468575416400961E-2</v>
      </c>
      <c r="O194" s="99">
        <f>LN(1+'Sorted Data - Stata'!Q194)</f>
        <v>-1.5567825746575947E-2</v>
      </c>
      <c r="P194" s="99">
        <f>LN(1+'Sorted Data - Stata'!R194)</f>
        <v>-2.430839723340638E-2</v>
      </c>
      <c r="Q194" s="99">
        <f>LN(1+'Sorted Data - Stata'!S194)</f>
        <v>3.5241404830963067E-3</v>
      </c>
      <c r="R194" s="99">
        <f>'Sorted Data - Stata'!U194</f>
        <v>1.3072269593599195E-3</v>
      </c>
      <c r="S194" s="99">
        <f>'Sorted Data - Stata'!V194</f>
        <v>1.3989231556377213E-4</v>
      </c>
      <c r="T194" s="99">
        <f>'Sorted Data - Stata'!W194</f>
        <v>8.0322839159041592E-5</v>
      </c>
      <c r="U194" s="99">
        <f>'Sorted Data - Stata'!X194</f>
        <v>4.0560228620889482E-4</v>
      </c>
      <c r="V194" s="99">
        <f>'Sorted Data - Stata'!Y194</f>
        <v>9.1029411222853795E-5</v>
      </c>
      <c r="W194" s="99">
        <f>'Sorted Data - Stata'!Z194</f>
        <v>-4.1667621558660883E-6</v>
      </c>
      <c r="X194" s="99">
        <f>'Sorted Data - Stata'!AA194</f>
        <v>8.6669004079253931E-4</v>
      </c>
      <c r="Y194" s="99">
        <f>'Sorted Data - Stata'!AB194</f>
        <v>2.1616147432015342E-3</v>
      </c>
      <c r="Z194" s="77">
        <f>'Sorted Data - Stata'!AD194</f>
        <v>0.29791145327490443</v>
      </c>
      <c r="AA194" s="77">
        <f>'Sorted Data - Stata'!AE194</f>
        <v>0.24357931131668509</v>
      </c>
      <c r="AB194" s="77">
        <f>'Sorted Data - Stata'!AF194</f>
        <v>0.11873744623821771</v>
      </c>
      <c r="AC194" s="77">
        <f>'Sorted Data - Stata'!AG194</f>
        <v>7.2232988316284774E-2</v>
      </c>
      <c r="AD194" s="77">
        <f>'Sorted Data - Stata'!AH194</f>
        <v>4.4669701057499692E-2</v>
      </c>
      <c r="AE194" s="77">
        <f>'Sorted Data - Stata'!AI194</f>
        <v>2.9812828363938979E-2</v>
      </c>
      <c r="AF194" s="77">
        <f>'Sorted Data - Stata'!AJ194</f>
        <v>2.1188075631879674E-2</v>
      </c>
      <c r="AM194" s="63"/>
      <c r="AN194" s="63"/>
      <c r="AO194" s="104"/>
      <c r="AP194" s="103"/>
      <c r="AQ194" s="103"/>
      <c r="AR194" s="63"/>
      <c r="AS194" s="63"/>
      <c r="AT194" s="63"/>
      <c r="AU194" s="63"/>
      <c r="AV194" s="63"/>
      <c r="AW194" s="63"/>
      <c r="AX194" s="63"/>
      <c r="AY194" s="63"/>
      <c r="AZ194" s="63"/>
      <c r="BA194" s="104"/>
      <c r="BB194" s="63"/>
      <c r="BC194" s="63"/>
    </row>
    <row r="195" spans="2:55" x14ac:dyDescent="0.25">
      <c r="B195" s="3">
        <v>41608</v>
      </c>
      <c r="C195" s="99">
        <f>LN(1+'Sorted Data - Stata'!C195)</f>
        <v>3.2283231915088029E-2</v>
      </c>
      <c r="D195" s="99">
        <f>LN(1+'Sorted Data - Stata'!E195)</f>
        <v>3.0592648591986418E-2</v>
      </c>
      <c r="E195" s="99">
        <f>LN(1+'Sorted Data - Stata'!F195)</f>
        <v>3.1259595746064475E-2</v>
      </c>
      <c r="F195" s="99">
        <f>LN(1+'Sorted Data - Stata'!G195)</f>
        <v>5.1009974081558135E-2</v>
      </c>
      <c r="G195" s="99">
        <f>LN(1+'Sorted Data - Stata'!H195)</f>
        <v>-1.0014223254413498E-2</v>
      </c>
      <c r="H195" s="99">
        <f>LN(1+'Sorted Data - Stata'!I195)</f>
        <v>3.1486363446911955E-2</v>
      </c>
      <c r="I195" s="99">
        <f>LN(1+'Sorted Data - Stata'!J195)</f>
        <v>1.3252617760334897E-2</v>
      </c>
      <c r="J195" s="99">
        <f>LN(1+'Sorted Data - Stata'!K195)</f>
        <v>-6.7071799783389764E-3</v>
      </c>
      <c r="K195" s="99">
        <f>LN(1+'Sorted Data - Stata'!M195)</f>
        <v>2.9460002231780032E-2</v>
      </c>
      <c r="L195" s="99">
        <f>LN(1+'Sorted Data - Stata'!N195)</f>
        <v>3.0069838935825082E-2</v>
      </c>
      <c r="M195" s="99">
        <f>LN(1+'Sorted Data - Stata'!O195)</f>
        <v>5.0153168351840957E-2</v>
      </c>
      <c r="N195" s="99">
        <f>LN(1+'Sorted Data - Stata'!P195)</f>
        <v>-1.124330446051904E-2</v>
      </c>
      <c r="O195" s="99">
        <f>LN(1+'Sorted Data - Stata'!Q195)</f>
        <v>3.0214804077950672E-2</v>
      </c>
      <c r="P195" s="99">
        <f>LN(1+'Sorted Data - Stata'!R195)</f>
        <v>1.2818162687491433E-2</v>
      </c>
      <c r="Q195" s="99">
        <f>LN(1+'Sorted Data - Stata'!S195)</f>
        <v>-5.8492657902816077E-3</v>
      </c>
      <c r="R195" s="99">
        <f>'Sorted Data - Stata'!U195</f>
        <v>1.3565002539421833E-3</v>
      </c>
      <c r="S195" s="99">
        <f>'Sorted Data - Stata'!V195</f>
        <v>1.4010032834144148E-4</v>
      </c>
      <c r="T195" s="99">
        <f>'Sorted Data - Stata'!W195</f>
        <v>1.0945907885595574E-4</v>
      </c>
      <c r="U195" s="99">
        <f>'Sorted Data - Stata'!X195</f>
        <v>4.0586776561180038E-4</v>
      </c>
      <c r="V195" s="99">
        <f>'Sorted Data - Stata'!Y195</f>
        <v>9.2810942382781647E-5</v>
      </c>
      <c r="W195" s="99">
        <f>'Sorted Data - Stata'!Z195</f>
        <v>-5.8335204944359731E-6</v>
      </c>
      <c r="X195" s="99">
        <f>'Sorted Data - Stata'!AA195</f>
        <v>8.5843536802676645E-4</v>
      </c>
      <c r="Y195" s="99">
        <f>'Sorted Data - Stata'!AB195</f>
        <v>2.0313179085480471E-3</v>
      </c>
      <c r="Z195" s="77">
        <f>'Sorted Data - Stata'!AD195</f>
        <v>0.29791145327490443</v>
      </c>
      <c r="AA195" s="77">
        <f>'Sorted Data - Stata'!AE195</f>
        <v>0.24357931131668509</v>
      </c>
      <c r="AB195" s="77">
        <f>'Sorted Data - Stata'!AF195</f>
        <v>0.11873744623821771</v>
      </c>
      <c r="AC195" s="77">
        <f>'Sorted Data - Stata'!AG195</f>
        <v>7.2232988316284774E-2</v>
      </c>
      <c r="AD195" s="77">
        <f>'Sorted Data - Stata'!AH195</f>
        <v>4.4669701057499692E-2</v>
      </c>
      <c r="AE195" s="77">
        <f>'Sorted Data - Stata'!AI195</f>
        <v>2.9812828363938979E-2</v>
      </c>
      <c r="AF195" s="77">
        <f>'Sorted Data - Stata'!AJ195</f>
        <v>2.1188075631879674E-2</v>
      </c>
      <c r="AM195" s="63"/>
      <c r="AN195" s="63"/>
      <c r="AO195" s="104"/>
      <c r="AP195" s="103"/>
      <c r="AQ195" s="103"/>
      <c r="AR195" s="63"/>
      <c r="AS195" s="63"/>
      <c r="AT195" s="63"/>
      <c r="AU195" s="63"/>
      <c r="AV195" s="63"/>
      <c r="AW195" s="63"/>
      <c r="AX195" s="63"/>
      <c r="AY195" s="63"/>
      <c r="AZ195" s="63"/>
      <c r="BA195" s="104"/>
      <c r="BB195" s="63"/>
      <c r="BC195" s="63"/>
    </row>
    <row r="196" spans="2:55" x14ac:dyDescent="0.25">
      <c r="B196" s="3">
        <v>41639</v>
      </c>
      <c r="C196" s="99">
        <f>LN(1+'Sorted Data - Stata'!C196)</f>
        <v>1.0424781912173433E-3</v>
      </c>
      <c r="D196" s="99">
        <f>LN(1+'Sorted Data - Stata'!E196)</f>
        <v>-9.1161622288399267E-3</v>
      </c>
      <c r="E196" s="99">
        <f>LN(1+'Sorted Data - Stata'!F196)</f>
        <v>1.8834543551788203E-3</v>
      </c>
      <c r="F196" s="99">
        <f>LN(1+'Sorted Data - Stata'!G196)</f>
        <v>2.0119328307409553E-3</v>
      </c>
      <c r="G196" s="99">
        <f>LN(1+'Sorted Data - Stata'!H196)</f>
        <v>-3.6572002199419563E-2</v>
      </c>
      <c r="H196" s="99">
        <f>LN(1+'Sorted Data - Stata'!I196)</f>
        <v>5.4566773057669066E-3</v>
      </c>
      <c r="I196" s="99">
        <f>LN(1+'Sorted Data - Stata'!J196)</f>
        <v>-9.8354885010185095E-3</v>
      </c>
      <c r="J196" s="99">
        <f>LN(1+'Sorted Data - Stata'!K196)</f>
        <v>-3.0269653434192526E-2</v>
      </c>
      <c r="K196" s="99">
        <f>LN(1+'Sorted Data - Stata'!M196)</f>
        <v>-1.0344283629396087E-2</v>
      </c>
      <c r="L196" s="99">
        <f>LN(1+'Sorted Data - Stata'!N196)</f>
        <v>6.3812083695615688E-4</v>
      </c>
      <c r="M196" s="99">
        <f>LN(1+'Sorted Data - Stata'!O196)</f>
        <v>1.0631459718366243E-3</v>
      </c>
      <c r="N196" s="99">
        <f>LN(1+'Sorted Data - Stata'!P196)</f>
        <v>-3.7883500652495794E-2</v>
      </c>
      <c r="O196" s="99">
        <f>LN(1+'Sorted Data - Stata'!Q196)</f>
        <v>4.100830452921274E-3</v>
      </c>
      <c r="P196" s="99">
        <f>LN(1+'Sorted Data - Stata'!R196)</f>
        <v>-1.0338171179798112E-2</v>
      </c>
      <c r="Q196" s="99">
        <f>LN(1+'Sorted Data - Stata'!S196)</f>
        <v>-2.9575747828745422E-2</v>
      </c>
      <c r="R196" s="99">
        <f>'Sorted Data - Stata'!U196</f>
        <v>1.3400787856630014E-3</v>
      </c>
      <c r="S196" s="99">
        <f>'Sorted Data - Stata'!V196</f>
        <v>1.396426996023159E-4</v>
      </c>
      <c r="T196" s="99">
        <f>'Sorted Data - Stata'!W196</f>
        <v>1.6770356216389004E-4</v>
      </c>
      <c r="U196" s="99">
        <f>'Sorted Data - Stata'!X196</f>
        <v>4.069047871029241E-4</v>
      </c>
      <c r="V196" s="99">
        <f>'Sorted Data - Stata'!Y196</f>
        <v>9.0430009713093895E-5</v>
      </c>
      <c r="W196" s="99">
        <f>'Sorted Data - Stata'!Z196</f>
        <v>-4.1667621558660883E-6</v>
      </c>
      <c r="X196" s="99">
        <f>'Sorted Data - Stata'!AA196</f>
        <v>8.6669004079253931E-4</v>
      </c>
      <c r="Y196" s="99">
        <f>'Sorted Data - Stata'!AB196</f>
        <v>2.1616147432015342E-3</v>
      </c>
      <c r="Z196" s="77">
        <f>'Sorted Data - Stata'!AD196</f>
        <v>0.29791145327490443</v>
      </c>
      <c r="AA196" s="77">
        <f>'Sorted Data - Stata'!AE196</f>
        <v>0.24357931131668509</v>
      </c>
      <c r="AB196" s="77">
        <f>'Sorted Data - Stata'!AF196</f>
        <v>0.11873744623821771</v>
      </c>
      <c r="AC196" s="77">
        <f>'Sorted Data - Stata'!AG196</f>
        <v>7.2232988316284774E-2</v>
      </c>
      <c r="AD196" s="77">
        <f>'Sorted Data - Stata'!AH196</f>
        <v>4.4669701057499692E-2</v>
      </c>
      <c r="AE196" s="77">
        <f>'Sorted Data - Stata'!AI196</f>
        <v>2.9812828363938979E-2</v>
      </c>
      <c r="AF196" s="77">
        <f>'Sorted Data - Stata'!AJ196</f>
        <v>2.1188075631879674E-2</v>
      </c>
      <c r="AM196" s="63"/>
      <c r="AN196" s="63"/>
      <c r="AO196" s="104"/>
      <c r="AP196" s="103"/>
      <c r="AQ196" s="103"/>
      <c r="AR196" s="63"/>
      <c r="AS196" s="63"/>
      <c r="AT196" s="63"/>
      <c r="AU196" s="63"/>
      <c r="AV196" s="63"/>
      <c r="AW196" s="63"/>
      <c r="AX196" s="63"/>
      <c r="AY196" s="63"/>
      <c r="AZ196" s="63"/>
      <c r="BA196" s="104"/>
      <c r="BB196" s="63"/>
      <c r="BC196" s="63"/>
    </row>
    <row r="197" spans="2:55" x14ac:dyDescent="0.25">
      <c r="B197" s="3">
        <v>41670</v>
      </c>
      <c r="C197" s="99">
        <f>LN(1+'Sorted Data - Stata'!C197)</f>
        <v>1.2234344400742333E-2</v>
      </c>
      <c r="D197" s="99">
        <f>LN(1+'Sorted Data - Stata'!E197)</f>
        <v>3.3860922538984484E-2</v>
      </c>
      <c r="E197" s="99">
        <f>LN(1+'Sorted Data - Stata'!F197)</f>
        <v>1.5000310999527264E-2</v>
      </c>
      <c r="F197" s="99">
        <f>LN(1+'Sorted Data - Stata'!G197)</f>
        <v>2.6549363093678367E-2</v>
      </c>
      <c r="G197" s="99">
        <f>LN(1+'Sorted Data - Stata'!H197)</f>
        <v>6.5458267638390702E-2</v>
      </c>
      <c r="H197" s="99">
        <f>LN(1+'Sorted Data - Stata'!I197)</f>
        <v>1.8780647133821344E-2</v>
      </c>
      <c r="I197" s="99">
        <f>LN(1+'Sorted Data - Stata'!J197)</f>
        <v>-1.2710991180941772E-2</v>
      </c>
      <c r="J197" s="99">
        <f>LN(1+'Sorted Data - Stata'!K197)</f>
        <v>1.53484757871195E-2</v>
      </c>
      <c r="K197" s="99">
        <f>LN(1+'Sorted Data - Stata'!M197)</f>
        <v>3.2699942192649684E-2</v>
      </c>
      <c r="L197" s="99">
        <f>LN(1+'Sorted Data - Stata'!N197)</f>
        <v>1.3844916969450401E-2</v>
      </c>
      <c r="M197" s="99">
        <f>LN(1+'Sorted Data - Stata'!O197)</f>
        <v>2.5640595088690897E-2</v>
      </c>
      <c r="N197" s="99">
        <f>LN(1+'Sorted Data - Stata'!P197)</f>
        <v>6.428721936712134E-2</v>
      </c>
      <c r="O197" s="99">
        <f>LN(1+'Sorted Data - Stata'!Q197)</f>
        <v>1.7460535336956375E-2</v>
      </c>
      <c r="P197" s="99">
        <f>LN(1+'Sorted Data - Stata'!R197)</f>
        <v>-1.3190135172362949E-2</v>
      </c>
      <c r="Q197" s="99">
        <f>LN(1+'Sorted Data - Stata'!S197)</f>
        <v>1.615542799637977E-2</v>
      </c>
      <c r="R197" s="99">
        <f>'Sorted Data - Stata'!U197</f>
        <v>1.3400787856630014E-3</v>
      </c>
      <c r="S197" s="99">
        <f>'Sorted Data - Stata'!V197</f>
        <v>1.3032321330563867E-4</v>
      </c>
      <c r="T197" s="99">
        <f>'Sorted Data - Stata'!W197</f>
        <v>1.6710466592217976E-4</v>
      </c>
      <c r="U197" s="99">
        <f>'Sorted Data - Stata'!X197</f>
        <v>4.0223394899396858E-4</v>
      </c>
      <c r="V197" s="99">
        <f>'Sorted Data - Stata'!Y197</f>
        <v>8.9239519996064942E-5</v>
      </c>
      <c r="W197" s="99">
        <f>'Sorted Data - Stata'!Z197</f>
        <v>-5.000137505262181E-6</v>
      </c>
      <c r="X197" s="99">
        <f>'Sorted Data - Stata'!AA197</f>
        <v>8.9144956674491738E-4</v>
      </c>
      <c r="Y197" s="99">
        <f>'Sorted Data - Stata'!AB197</f>
        <v>2.1453378265805512E-3</v>
      </c>
      <c r="Z197" s="77">
        <f>'Sorted Data - Stata'!AD197</f>
        <v>0.32087911776113026</v>
      </c>
      <c r="AA197" s="77">
        <f>'Sorted Data - Stata'!AE197</f>
        <v>0.21879816542824437</v>
      </c>
      <c r="AB197" s="77">
        <f>'Sorted Data - Stata'!AF197</f>
        <v>0.10489705837925153</v>
      </c>
      <c r="AC197" s="77">
        <f>'Sorted Data - Stata'!AG197</f>
        <v>8.0128485672769839E-2</v>
      </c>
      <c r="AD197" s="77">
        <f>'Sorted Data - Stata'!AH197</f>
        <v>4.3252579865437624E-2</v>
      </c>
      <c r="AE197" s="77">
        <f>'Sorted Data - Stata'!AI197</f>
        <v>3.0162350970405205E-2</v>
      </c>
      <c r="AF197" s="77">
        <f>'Sorted Data - Stata'!AJ197</f>
        <v>2.2161506878507709E-2</v>
      </c>
      <c r="AM197" s="63"/>
      <c r="AN197" s="63"/>
      <c r="AO197" s="104"/>
      <c r="AP197" s="103"/>
      <c r="AQ197" s="103"/>
      <c r="AR197" s="63"/>
      <c r="AS197" s="63"/>
      <c r="AT197" s="63"/>
      <c r="AU197" s="63"/>
      <c r="AV197" s="63"/>
      <c r="AW197" s="63"/>
      <c r="AX197" s="63"/>
      <c r="AY197" s="63"/>
      <c r="AZ197" s="63"/>
      <c r="BA197" s="104"/>
      <c r="BB197" s="63"/>
      <c r="BC197" s="63"/>
    </row>
    <row r="198" spans="2:55" x14ac:dyDescent="0.25">
      <c r="B198" s="3">
        <v>41698</v>
      </c>
      <c r="C198" s="99">
        <f>LN(1+'Sorted Data - Stata'!C198)</f>
        <v>-1.0139258858781296E-2</v>
      </c>
      <c r="D198" s="99">
        <f>LN(1+'Sorted Data - Stata'!E198)</f>
        <v>-4.5107697319434863E-2</v>
      </c>
      <c r="E198" s="99">
        <f>LN(1+'Sorted Data - Stata'!F198)</f>
        <v>-2.1891540262480112E-2</v>
      </c>
      <c r="F198" s="99">
        <f>LN(1+'Sorted Data - Stata'!G198)</f>
        <v>-2.675833599264409E-2</v>
      </c>
      <c r="G198" s="99">
        <f>LN(1+'Sorted Data - Stata'!H198)</f>
        <v>-4.2893700095454936E-2</v>
      </c>
      <c r="H198" s="99">
        <f>LN(1+'Sorted Data - Stata'!I198)</f>
        <v>-1.5740796344827668E-2</v>
      </c>
      <c r="I198" s="99">
        <f>LN(1+'Sorted Data - Stata'!J198)</f>
        <v>-3.9500690686027247E-2</v>
      </c>
      <c r="J198" s="99">
        <f>LN(1+'Sorted Data - Stata'!K198)</f>
        <v>-2.5682772640989504E-2</v>
      </c>
      <c r="K198" s="99">
        <f>LN(1+'Sorted Data - Stata'!M198)</f>
        <v>-4.6373908037751127E-2</v>
      </c>
      <c r="L198" s="99">
        <f>LN(1+'Sorted Data - Stata'!N198)</f>
        <v>-2.3090994465888488E-2</v>
      </c>
      <c r="M198" s="99">
        <f>LN(1+'Sorted Data - Stata'!O198)</f>
        <v>-2.7721691334036441E-2</v>
      </c>
      <c r="N198" s="99">
        <f>LN(1+'Sorted Data - Stata'!P198)</f>
        <v>-4.4200096264321365E-2</v>
      </c>
      <c r="O198" s="99">
        <f>LN(1+'Sorted Data - Stata'!Q198)</f>
        <v>-1.7108156639539358E-2</v>
      </c>
      <c r="P198" s="99">
        <f>LN(1+'Sorted Data - Stata'!R198)</f>
        <v>-3.9967088795577262E-2</v>
      </c>
      <c r="Q198" s="99">
        <f>LN(1+'Sorted Data - Stata'!S198)</f>
        <v>-2.4858672815368507E-2</v>
      </c>
      <c r="R198" s="99">
        <f>'Sorted Data - Stata'!U198</f>
        <v>1.3400787856630014E-3</v>
      </c>
      <c r="S198" s="99">
        <f>'Sorted Data - Stata'!V198</f>
        <v>1.2949106986015479E-4</v>
      </c>
      <c r="T198" s="99">
        <f>'Sorted Data - Stata'!W198</f>
        <v>1.6413508045065583E-4</v>
      </c>
      <c r="U198" s="99">
        <f>'Sorted Data - Stata'!X198</f>
        <v>4.0119687424122752E-4</v>
      </c>
      <c r="V198" s="99">
        <f>'Sorted Data - Stata'!Y198</f>
        <v>8.6267390216443474E-5</v>
      </c>
      <c r="W198" s="99">
        <f>'Sorted Data - Stata'!Z198</f>
        <v>-5.8335204944359731E-6</v>
      </c>
      <c r="X198" s="99">
        <f>'Sorted Data - Stata'!AA198</f>
        <v>8.3366685539498775E-4</v>
      </c>
      <c r="Y198" s="99">
        <f>'Sorted Data - Stata'!AB198</f>
        <v>2.1453378265805512E-3</v>
      </c>
      <c r="Z198" s="77">
        <f>'Sorted Data - Stata'!AD198</f>
        <v>0.32087911776113026</v>
      </c>
      <c r="AA198" s="77">
        <f>'Sorted Data - Stata'!AE198</f>
        <v>0.21879816542824437</v>
      </c>
      <c r="AB198" s="77">
        <f>'Sorted Data - Stata'!AF198</f>
        <v>0.10489705837925153</v>
      </c>
      <c r="AC198" s="77">
        <f>'Sorted Data - Stata'!AG198</f>
        <v>8.0128485672769839E-2</v>
      </c>
      <c r="AD198" s="77">
        <f>'Sorted Data - Stata'!AH198</f>
        <v>4.3252579865437624E-2</v>
      </c>
      <c r="AE198" s="77">
        <f>'Sorted Data - Stata'!AI198</f>
        <v>3.0162350970405205E-2</v>
      </c>
      <c r="AF198" s="77">
        <f>'Sorted Data - Stata'!AJ198</f>
        <v>2.2161506878507709E-2</v>
      </c>
      <c r="AM198" s="63"/>
      <c r="AN198" s="63"/>
      <c r="AO198" s="104"/>
      <c r="AP198" s="103"/>
      <c r="AQ198" s="103"/>
      <c r="AR198" s="63"/>
      <c r="AS198" s="63"/>
      <c r="AT198" s="63"/>
      <c r="AU198" s="63"/>
      <c r="AV198" s="63"/>
      <c r="AW198" s="63"/>
      <c r="AX198" s="63"/>
      <c r="AY198" s="63"/>
      <c r="AZ198" s="63"/>
      <c r="BA198" s="104"/>
      <c r="BB198" s="63"/>
      <c r="BC198" s="63"/>
    </row>
    <row r="199" spans="2:55" x14ac:dyDescent="0.25">
      <c r="B199" s="3">
        <v>41729</v>
      </c>
      <c r="C199" s="99">
        <f>LN(1+'Sorted Data - Stata'!C199)</f>
        <v>-4.2920428248897358E-5</v>
      </c>
      <c r="D199" s="99">
        <f>LN(1+'Sorted Data - Stata'!E199)</f>
        <v>-2.5184098969851217E-3</v>
      </c>
      <c r="E199" s="99">
        <f>LN(1+'Sorted Data - Stata'!F199)</f>
        <v>-4.9238239074367116E-3</v>
      </c>
      <c r="F199" s="99">
        <f>LN(1+'Sorted Data - Stata'!G199)</f>
        <v>-7.0810720691256062E-3</v>
      </c>
      <c r="G199" s="99">
        <f>LN(1+'Sorted Data - Stata'!H199)</f>
        <v>-1.6582426914134602E-2</v>
      </c>
      <c r="H199" s="99">
        <f>LN(1+'Sorted Data - Stata'!I199)</f>
        <v>-7.4175800382446809E-3</v>
      </c>
      <c r="I199" s="99">
        <f>LN(1+'Sorted Data - Stata'!J199)</f>
        <v>-1.0695977119745473E-3</v>
      </c>
      <c r="J199" s="99">
        <f>LN(1+'Sorted Data - Stata'!K199)</f>
        <v>3.4598001782565786E-2</v>
      </c>
      <c r="K199" s="99">
        <f>LN(1+'Sorted Data - Stata'!M199)</f>
        <v>-3.7326299427610852E-3</v>
      </c>
      <c r="L199" s="99">
        <f>LN(1+'Sorted Data - Stata'!N199)</f>
        <v>-6.1060766816081304E-3</v>
      </c>
      <c r="M199" s="99">
        <f>LN(1+'Sorted Data - Stata'!O199)</f>
        <v>-8.0266936232691582E-3</v>
      </c>
      <c r="N199" s="99">
        <f>LN(1+'Sorted Data - Stata'!P199)</f>
        <v>-1.7857906002416952E-2</v>
      </c>
      <c r="O199" s="99">
        <f>LN(1+'Sorted Data - Stata'!Q199)</f>
        <v>-8.7744409041637245E-3</v>
      </c>
      <c r="P199" s="99">
        <f>LN(1+'Sorted Data - Stata'!R199)</f>
        <v>-1.5762576409280007E-3</v>
      </c>
      <c r="Q199" s="99">
        <f>LN(1+'Sorted Data - Stata'!S199)</f>
        <v>3.5373910587970743E-2</v>
      </c>
      <c r="R199" s="99">
        <f>'Sorted Data - Stata'!U199</f>
        <v>1.364709877352599E-3</v>
      </c>
      <c r="S199" s="99">
        <f>'Sorted Data - Stata'!V199</f>
        <v>1.265785078226056E-4</v>
      </c>
      <c r="T199" s="99">
        <f>'Sorted Data - Stata'!W199</f>
        <v>1.7602115767800797E-4</v>
      </c>
      <c r="U199" s="99">
        <f>'Sorted Data - Stata'!X199</f>
        <v>4.0560228620889482E-4</v>
      </c>
      <c r="V199" s="99">
        <f>'Sorted Data - Stata'!Y199</f>
        <v>8.4485730829086947E-5</v>
      </c>
      <c r="W199" s="99">
        <f>'Sorted Data - Stata'!Z199</f>
        <v>-5.8335204944359731E-6</v>
      </c>
      <c r="X199" s="99">
        <f>'Sorted Data - Stata'!AA199</f>
        <v>7.9237101136486743E-4</v>
      </c>
      <c r="Y199" s="99">
        <f>'Sorted Data - Stata'!AB199</f>
        <v>2.1290580013606508E-3</v>
      </c>
      <c r="Z199" s="77">
        <f>'Sorted Data - Stata'!AD199</f>
        <v>0.32087911776113026</v>
      </c>
      <c r="AA199" s="77">
        <f>'Sorted Data - Stata'!AE199</f>
        <v>0.21879816542824437</v>
      </c>
      <c r="AB199" s="77">
        <f>'Sorted Data - Stata'!AF199</f>
        <v>0.10489705837925153</v>
      </c>
      <c r="AC199" s="77">
        <f>'Sorted Data - Stata'!AG199</f>
        <v>8.0128485672769839E-2</v>
      </c>
      <c r="AD199" s="77">
        <f>'Sorted Data - Stata'!AH199</f>
        <v>4.3252579865437624E-2</v>
      </c>
      <c r="AE199" s="77">
        <f>'Sorted Data - Stata'!AI199</f>
        <v>3.0162350970405205E-2</v>
      </c>
      <c r="AF199" s="77">
        <f>'Sorted Data - Stata'!AJ199</f>
        <v>2.2161506878507709E-2</v>
      </c>
      <c r="AM199" s="63"/>
      <c r="AN199" s="63"/>
      <c r="AO199" s="104"/>
      <c r="AP199" s="103"/>
      <c r="AQ199" s="103"/>
      <c r="AR199" s="63"/>
      <c r="AS199" s="63"/>
      <c r="AT199" s="63"/>
      <c r="AU199" s="63"/>
      <c r="AV199" s="63"/>
      <c r="AW199" s="63"/>
      <c r="AX199" s="63"/>
      <c r="AY199" s="63"/>
      <c r="AZ199" s="63"/>
      <c r="BA199" s="104"/>
      <c r="BB199" s="63"/>
      <c r="BC199" s="63"/>
    </row>
    <row r="200" spans="2:55" x14ac:dyDescent="0.25">
      <c r="B200" s="3">
        <v>41759</v>
      </c>
      <c r="C200" s="99">
        <f>LN(1+'Sorted Data - Stata'!C200)</f>
        <v>3.5113013192257631E-3</v>
      </c>
      <c r="D200" s="99">
        <f>LN(1+'Sorted Data - Stata'!E200)</f>
        <v>-6.5508087665037251E-3</v>
      </c>
      <c r="E200" s="99">
        <f>LN(1+'Sorted Data - Stata'!F200)</f>
        <v>5.2135432056000337E-4</v>
      </c>
      <c r="F200" s="99">
        <f>LN(1+'Sorted Data - Stata'!G200)</f>
        <v>6.0654392027725962E-3</v>
      </c>
      <c r="G200" s="99">
        <f>LN(1+'Sorted Data - Stata'!H200)</f>
        <v>3.0980025466298233E-3</v>
      </c>
      <c r="H200" s="99">
        <f>LN(1+'Sorted Data - Stata'!I200)</f>
        <v>-1.7742297845628858E-3</v>
      </c>
      <c r="I200" s="99">
        <f>LN(1+'Sorted Data - Stata'!J200)</f>
        <v>1.3460317151169415E-3</v>
      </c>
      <c r="J200" s="99">
        <f>LN(1+'Sorted Data - Stata'!K200)</f>
        <v>-4.1580326801583982E-3</v>
      </c>
      <c r="K200" s="99">
        <f>LN(1+'Sorted Data - Stata'!M200)</f>
        <v>-7.7976968330490887E-3</v>
      </c>
      <c r="L200" s="99">
        <f>LN(1+'Sorted Data - Stata'!N200)</f>
        <v>-6.6721180909135947E-4</v>
      </c>
      <c r="M200" s="99">
        <f>LN(1+'Sorted Data - Stata'!O200)</f>
        <v>5.1120636023812786E-3</v>
      </c>
      <c r="N200" s="99">
        <f>LN(1+'Sorted Data - Stata'!P200)</f>
        <v>1.8210312366356114E-3</v>
      </c>
      <c r="O200" s="99">
        <f>LN(1+'Sorted Data - Stata'!Q200)</f>
        <v>-3.1481584169376761E-3</v>
      </c>
      <c r="P200" s="99">
        <f>LN(1+'Sorted Data - Stata'!R200)</f>
        <v>7.7475210414587787E-4</v>
      </c>
      <c r="Q200" s="99">
        <f>LN(1+'Sorted Data - Stata'!S200)</f>
        <v>-3.3924235588452408E-3</v>
      </c>
      <c r="R200" s="99">
        <f>'Sorted Data - Stata'!U200</f>
        <v>1.3975409693907093E-3</v>
      </c>
      <c r="S200" s="99">
        <f>'Sorted Data - Stata'!V200</f>
        <v>1.2533023838701141E-4</v>
      </c>
      <c r="T200" s="99">
        <f>'Sorted Data - Stata'!W200</f>
        <v>2.0037070281442304E-4</v>
      </c>
      <c r="U200" s="99">
        <f>'Sorted Data - Stata'!X200</f>
        <v>4.0534510229828236E-4</v>
      </c>
      <c r="V200" s="99">
        <f>'Sorted Data - Stata'!Y200</f>
        <v>8.2104580126252102E-5</v>
      </c>
      <c r="W200" s="99">
        <f>'Sorted Data - Stata'!Z200</f>
        <v>-5.8335204944359731E-6</v>
      </c>
      <c r="X200" s="99">
        <f>'Sorted Data - Stata'!AA200</f>
        <v>8.5017994629987825E-4</v>
      </c>
      <c r="Y200" s="99">
        <f>'Sorted Data - Stata'!AB200</f>
        <v>2.1860246668861105E-3</v>
      </c>
      <c r="Z200" s="77">
        <f>'Sorted Data - Stata'!AD200</f>
        <v>0.32087911776113026</v>
      </c>
      <c r="AA200" s="77">
        <f>'Sorted Data - Stata'!AE200</f>
        <v>0.21879816542824437</v>
      </c>
      <c r="AB200" s="77">
        <f>'Sorted Data - Stata'!AF200</f>
        <v>0.10489705837925153</v>
      </c>
      <c r="AC200" s="77">
        <f>'Sorted Data - Stata'!AG200</f>
        <v>8.0128485672769839E-2</v>
      </c>
      <c r="AD200" s="77">
        <f>'Sorted Data - Stata'!AH200</f>
        <v>4.3252579865437624E-2</v>
      </c>
      <c r="AE200" s="77">
        <f>'Sorted Data - Stata'!AI200</f>
        <v>3.0162350970405205E-2</v>
      </c>
      <c r="AF200" s="77">
        <f>'Sorted Data - Stata'!AJ200</f>
        <v>2.2161506878507709E-2</v>
      </c>
      <c r="AM200" s="63"/>
      <c r="AN200" s="63"/>
      <c r="AO200" s="104"/>
      <c r="AP200" s="103"/>
      <c r="AQ200" s="103"/>
      <c r="AR200" s="63"/>
      <c r="AS200" s="63"/>
      <c r="AT200" s="63"/>
      <c r="AU200" s="63"/>
      <c r="AV200" s="63"/>
      <c r="AW200" s="63"/>
      <c r="AX200" s="63"/>
      <c r="AY200" s="63"/>
      <c r="AZ200" s="63"/>
      <c r="BA200" s="104"/>
      <c r="BB200" s="63"/>
      <c r="BC200" s="63"/>
    </row>
    <row r="201" spans="2:55" x14ac:dyDescent="0.25">
      <c r="B201" s="3">
        <v>41790</v>
      </c>
      <c r="C201" s="99">
        <f>LN(1+'Sorted Data - Stata'!C201)</f>
        <v>1.618177518300316E-2</v>
      </c>
      <c r="D201" s="99">
        <f>LN(1+'Sorted Data - Stata'!E201)</f>
        <v>4.0595227943741458E-3</v>
      </c>
      <c r="E201" s="99">
        <f>LN(1+'Sorted Data - Stata'!F201)</f>
        <v>-1.2931898306615262E-2</v>
      </c>
      <c r="F201" s="99">
        <f>LN(1+'Sorted Data - Stata'!G201)</f>
        <v>-2.7233974485304686E-3</v>
      </c>
      <c r="G201" s="99">
        <f>LN(1+'Sorted Data - Stata'!H201)</f>
        <v>8.6577664587135332E-3</v>
      </c>
      <c r="H201" s="99">
        <f>LN(1+'Sorted Data - Stata'!I201)</f>
        <v>-1.2763310580494444E-2</v>
      </c>
      <c r="I201" s="99">
        <f>LN(1+'Sorted Data - Stata'!J201)</f>
        <v>1.4397424139474898E-2</v>
      </c>
      <c r="J201" s="99">
        <f>LN(1+'Sorted Data - Stata'!K201)</f>
        <v>6.3385049112057489E-3</v>
      </c>
      <c r="K201" s="99">
        <f>LN(1+'Sorted Data - Stata'!M201)</f>
        <v>2.7918217502412648E-3</v>
      </c>
      <c r="L201" s="99">
        <f>LN(1+'Sorted Data - Stata'!N201)</f>
        <v>-1.4145143527069077E-2</v>
      </c>
      <c r="M201" s="99">
        <f>LN(1+'Sorted Data - Stata'!O201)</f>
        <v>-3.7183908688539283E-3</v>
      </c>
      <c r="N201" s="99">
        <f>LN(1+'Sorted Data - Stata'!P201)</f>
        <v>7.3529257810233707E-3</v>
      </c>
      <c r="O201" s="99">
        <f>LN(1+'Sorted Data - Stata'!Q201)</f>
        <v>-1.4185731021329882E-2</v>
      </c>
      <c r="P201" s="99">
        <f>LN(1+'Sorted Data - Stata'!R201)</f>
        <v>1.3858200205078974E-2</v>
      </c>
      <c r="Q201" s="99">
        <f>LN(1+'Sorted Data - Stata'!S201)</f>
        <v>7.119992148025057E-3</v>
      </c>
      <c r="R201" s="99">
        <f>'Sorted Data - Stata'!U201</f>
        <v>1.4139520764002711E-3</v>
      </c>
      <c r="S201" s="99">
        <f>'Sorted Data - Stata'!V201</f>
        <v>1.2574633010298264E-4</v>
      </c>
      <c r="T201" s="99">
        <f>'Sorted Data - Stata'!W201</f>
        <v>1.9621311372364225E-4</v>
      </c>
      <c r="U201" s="99">
        <f>'Sorted Data - Stata'!X201</f>
        <v>4.0586776561180038E-4</v>
      </c>
      <c r="V201" s="99">
        <f>'Sorted Data - Stata'!Y201</f>
        <v>8.1513445638670134E-5</v>
      </c>
      <c r="W201" s="99">
        <f>'Sorted Data - Stata'!Z201</f>
        <v>-6.6669111236095091E-6</v>
      </c>
      <c r="X201" s="99">
        <f>'Sorted Data - Stata'!AA201</f>
        <v>8.5017994629987825E-4</v>
      </c>
      <c r="Y201" s="99">
        <f>'Sorted Data - Stata'!AB201</f>
        <v>2.2022943167607778E-3</v>
      </c>
      <c r="Z201" s="77">
        <f>'Sorted Data - Stata'!AD201</f>
        <v>0.32087911776113026</v>
      </c>
      <c r="AA201" s="77">
        <f>'Sorted Data - Stata'!AE201</f>
        <v>0.21879816542824437</v>
      </c>
      <c r="AB201" s="77">
        <f>'Sorted Data - Stata'!AF201</f>
        <v>0.10489705837925153</v>
      </c>
      <c r="AC201" s="77">
        <f>'Sorted Data - Stata'!AG201</f>
        <v>8.0128485672769839E-2</v>
      </c>
      <c r="AD201" s="77">
        <f>'Sorted Data - Stata'!AH201</f>
        <v>4.3252579865437624E-2</v>
      </c>
      <c r="AE201" s="77">
        <f>'Sorted Data - Stata'!AI201</f>
        <v>3.0162350970405205E-2</v>
      </c>
      <c r="AF201" s="77">
        <f>'Sorted Data - Stata'!AJ201</f>
        <v>2.2161506878507709E-2</v>
      </c>
      <c r="AM201" s="63"/>
      <c r="AN201" s="63"/>
      <c r="AO201" s="104"/>
      <c r="AP201" s="103"/>
      <c r="AQ201" s="103"/>
      <c r="AR201" s="63"/>
      <c r="AS201" s="63"/>
      <c r="AT201" s="63"/>
      <c r="AU201" s="63"/>
      <c r="AV201" s="63"/>
      <c r="AW201" s="63"/>
      <c r="AX201" s="63"/>
      <c r="AY201" s="63"/>
      <c r="AZ201" s="63"/>
      <c r="BA201" s="104"/>
      <c r="BB201" s="63"/>
      <c r="BC201" s="63"/>
    </row>
    <row r="202" spans="2:55" x14ac:dyDescent="0.25">
      <c r="B202" s="3">
        <v>41820</v>
      </c>
      <c r="C202" s="99">
        <f>LN(1+'Sorted Data - Stata'!C202)</f>
        <v>3.7427751774188132E-2</v>
      </c>
      <c r="D202" s="99">
        <f>LN(1+'Sorted Data - Stata'!E202)</f>
        <v>2.6384052214217784E-2</v>
      </c>
      <c r="E202" s="99">
        <f>LN(1+'Sorted Data - Stata'!F202)</f>
        <v>3.0652953372972129E-2</v>
      </c>
      <c r="F202" s="99">
        <f>LN(1+'Sorted Data - Stata'!G202)</f>
        <v>4.696853041389161E-2</v>
      </c>
      <c r="G202" s="99">
        <f>LN(1+'Sorted Data - Stata'!H202)</f>
        <v>3.081605545635685E-2</v>
      </c>
      <c r="H202" s="99">
        <f>LN(1+'Sorted Data - Stata'!I202)</f>
        <v>3.5918960364955455E-2</v>
      </c>
      <c r="I202" s="99">
        <f>LN(1+'Sorted Data - Stata'!J202)</f>
        <v>4.2998457152172001E-2</v>
      </c>
      <c r="J202" s="99">
        <f>LN(1+'Sorted Data - Stata'!K202)</f>
        <v>3.9683052317545743E-2</v>
      </c>
      <c r="K202" s="99">
        <f>LN(1+'Sorted Data - Stata'!M202)</f>
        <v>2.5128760301263639E-2</v>
      </c>
      <c r="L202" s="99">
        <f>LN(1+'Sorted Data - Stata'!N202)</f>
        <v>2.9471509458774553E-2</v>
      </c>
      <c r="M202" s="99">
        <f>LN(1+'Sorted Data - Stata'!O202)</f>
        <v>4.6006627346604982E-2</v>
      </c>
      <c r="N202" s="99">
        <f>LN(1+'Sorted Data - Stata'!P202)</f>
        <v>2.9523321202078796E-2</v>
      </c>
      <c r="O202" s="99">
        <f>LN(1+'Sorted Data - Stata'!Q202)</f>
        <v>3.4547513847745986E-2</v>
      </c>
      <c r="P202" s="99">
        <f>LN(1+'Sorted Data - Stata'!R202)</f>
        <v>4.2458725690370729E-2</v>
      </c>
      <c r="Q202" s="99">
        <f>LN(1+'Sorted Data - Stata'!S202)</f>
        <v>4.0438772744070609E-2</v>
      </c>
      <c r="R202" s="99">
        <f>'Sorted Data - Stata'!U202</f>
        <v>1.3482898900922802E-3</v>
      </c>
      <c r="S202" s="99">
        <f>'Sorted Data - Stata'!V202</f>
        <v>1.2924142534131988E-4</v>
      </c>
      <c r="T202" s="99">
        <f>'Sorted Data - Stata'!W202</f>
        <v>7.0805752823810408E-5</v>
      </c>
      <c r="U202" s="99">
        <f>'Sorted Data - Stata'!X202</f>
        <v>4.1078729055721297E-4</v>
      </c>
      <c r="V202" s="99">
        <f>'Sorted Data - Stata'!Y202</f>
        <v>8.1513445638670134E-5</v>
      </c>
      <c r="W202" s="99">
        <f>'Sorted Data - Stata'!Z202</f>
        <v>-1.6666819446786718E-6</v>
      </c>
      <c r="X202" s="99">
        <f>'Sorted Data - Stata'!AA202</f>
        <v>8.6669004079253931E-4</v>
      </c>
      <c r="Y202" s="99">
        <f>'Sorted Data - Stata'!AB202</f>
        <v>2.2835990158169839E-3</v>
      </c>
      <c r="Z202" s="77">
        <f>'Sorted Data - Stata'!AD202</f>
        <v>0.32087911776113026</v>
      </c>
      <c r="AA202" s="77">
        <f>'Sorted Data - Stata'!AE202</f>
        <v>0.21879816542824437</v>
      </c>
      <c r="AB202" s="77">
        <f>'Sorted Data - Stata'!AF202</f>
        <v>0.10489705837925153</v>
      </c>
      <c r="AC202" s="77">
        <f>'Sorted Data - Stata'!AG202</f>
        <v>8.0128485672769839E-2</v>
      </c>
      <c r="AD202" s="77">
        <f>'Sorted Data - Stata'!AH202</f>
        <v>4.3252579865437624E-2</v>
      </c>
      <c r="AE202" s="77">
        <f>'Sorted Data - Stata'!AI202</f>
        <v>3.0162350970405205E-2</v>
      </c>
      <c r="AF202" s="77">
        <f>'Sorted Data - Stata'!AJ202</f>
        <v>2.2161506878507709E-2</v>
      </c>
      <c r="AM202" s="63"/>
      <c r="AN202" s="63"/>
      <c r="AO202" s="104"/>
      <c r="AP202" s="103"/>
      <c r="AQ202" s="103"/>
      <c r="AR202" s="63"/>
      <c r="AS202" s="63"/>
      <c r="AT202" s="63"/>
      <c r="AU202" s="63"/>
      <c r="AV202" s="63"/>
      <c r="AW202" s="63"/>
      <c r="AX202" s="63"/>
      <c r="AY202" s="63"/>
      <c r="AZ202" s="63"/>
      <c r="BA202" s="104"/>
      <c r="BB202" s="63"/>
      <c r="BC202" s="63"/>
    </row>
    <row r="203" spans="2:55" x14ac:dyDescent="0.25">
      <c r="B203" s="3">
        <v>41851</v>
      </c>
      <c r="C203" s="99">
        <f>LN(1+'Sorted Data - Stata'!C203)</f>
        <v>7.1530382019231375E-3</v>
      </c>
      <c r="D203" s="99">
        <f>LN(1+'Sorted Data - Stata'!E203)</f>
        <v>2.4545061627850712E-2</v>
      </c>
      <c r="E203" s="99">
        <f>LN(1+'Sorted Data - Stata'!F203)</f>
        <v>2.2600492556572021E-3</v>
      </c>
      <c r="F203" s="99">
        <f>LN(1+'Sorted Data - Stata'!G203)</f>
        <v>1.1617349915858713E-2</v>
      </c>
      <c r="G203" s="99">
        <f>LN(1+'Sorted Data - Stata'!H203)</f>
        <v>1.0124505069528059E-2</v>
      </c>
      <c r="H203" s="99">
        <f>LN(1+'Sorted Data - Stata'!I203)</f>
        <v>1.1567045500306269E-4</v>
      </c>
      <c r="I203" s="99">
        <f>LN(1+'Sorted Data - Stata'!J203)</f>
        <v>2.7104996265853261E-3</v>
      </c>
      <c r="J203" s="99">
        <f>LN(1+'Sorted Data - Stata'!K203)</f>
        <v>1.0011994383779702E-2</v>
      </c>
      <c r="K203" s="99">
        <f>LN(1+'Sorted Data - Stata'!M203)</f>
        <v>2.3355016443572737E-2</v>
      </c>
      <c r="L203" s="99">
        <f>LN(1+'Sorted Data - Stata'!N203)</f>
        <v>9.8472639937987163E-4</v>
      </c>
      <c r="M203" s="99">
        <f>LN(1+'Sorted Data - Stata'!O203)</f>
        <v>1.0690626826850251E-2</v>
      </c>
      <c r="N203" s="99">
        <f>LN(1+'Sorted Data - Stata'!P203)</f>
        <v>8.8698048058612443E-3</v>
      </c>
      <c r="O203" s="99">
        <f>LN(1+'Sorted Data - Stata'!Q203)</f>
        <v>-1.235044029899963E-3</v>
      </c>
      <c r="P203" s="99">
        <f>LN(1+'Sorted Data - Stata'!R203)</f>
        <v>2.2305041140725525E-3</v>
      </c>
      <c r="Q203" s="99">
        <f>LN(1+'Sorted Data - Stata'!S203)</f>
        <v>1.0935449629884934E-2</v>
      </c>
      <c r="R203" s="99">
        <f>'Sorted Data - Stata'!U203</f>
        <v>1.2907965990995862E-3</v>
      </c>
      <c r="S203" s="99">
        <f>'Sorted Data - Stata'!V203</f>
        <v>1.2990714253491298E-4</v>
      </c>
      <c r="T203" s="99">
        <f>'Sorted Data - Stata'!W203</f>
        <v>7.3778388091527702E-5</v>
      </c>
      <c r="U203" s="99">
        <f>'Sorted Data - Stata'!X203</f>
        <v>4.1654437304772252E-4</v>
      </c>
      <c r="V203" s="99">
        <f>'Sorted Data - Stata'!Y203</f>
        <v>7.7941579424090079E-5</v>
      </c>
      <c r="W203" s="99">
        <f>'Sorted Data - Stata'!Z203</f>
        <v>8.3332951383852105E-7</v>
      </c>
      <c r="X203" s="99">
        <f>'Sorted Data - Stata'!AA203</f>
        <v>8.419237754699882E-4</v>
      </c>
      <c r="Y203" s="99">
        <f>'Sorted Data - Stata'!AB203</f>
        <v>2.2022943167607778E-3</v>
      </c>
      <c r="Z203" s="77">
        <f>'Sorted Data - Stata'!AD203</f>
        <v>0.32087911776113026</v>
      </c>
      <c r="AA203" s="77">
        <f>'Sorted Data - Stata'!AE203</f>
        <v>0.21879816542824437</v>
      </c>
      <c r="AB203" s="77">
        <f>'Sorted Data - Stata'!AF203</f>
        <v>0.10489705837925153</v>
      </c>
      <c r="AC203" s="77">
        <f>'Sorted Data - Stata'!AG203</f>
        <v>8.0128485672769839E-2</v>
      </c>
      <c r="AD203" s="77">
        <f>'Sorted Data - Stata'!AH203</f>
        <v>4.3252579865437624E-2</v>
      </c>
      <c r="AE203" s="77">
        <f>'Sorted Data - Stata'!AI203</f>
        <v>3.0162350970405205E-2</v>
      </c>
      <c r="AF203" s="77">
        <f>'Sorted Data - Stata'!AJ203</f>
        <v>2.2161506878507709E-2</v>
      </c>
      <c r="AM203" s="63"/>
      <c r="AN203" s="63"/>
      <c r="AO203" s="104"/>
      <c r="AP203" s="103"/>
      <c r="AQ203" s="103"/>
      <c r="AR203" s="63"/>
      <c r="AS203" s="63"/>
      <c r="AT203" s="63"/>
      <c r="AU203" s="63"/>
      <c r="AV203" s="63"/>
      <c r="AW203" s="63"/>
      <c r="AX203" s="63"/>
      <c r="AY203" s="63"/>
      <c r="AZ203" s="63"/>
      <c r="BA203" s="104"/>
      <c r="BB203" s="63"/>
      <c r="BC203" s="63"/>
    </row>
    <row r="204" spans="2:55" x14ac:dyDescent="0.25">
      <c r="B204" s="3">
        <v>41882</v>
      </c>
      <c r="C204" s="99">
        <f>LN(1+'Sorted Data - Stata'!C204)</f>
        <v>-9.4715386862443511E-3</v>
      </c>
      <c r="D204" s="99">
        <f>LN(1+'Sorted Data - Stata'!E204)</f>
        <v>-1.4099408445540142E-2</v>
      </c>
      <c r="E204" s="99">
        <f>LN(1+'Sorted Data - Stata'!F204)</f>
        <v>-3.3392003368571052E-2</v>
      </c>
      <c r="F204" s="99">
        <f>LN(1+'Sorted Data - Stata'!G204)</f>
        <v>-3.139805598833767E-2</v>
      </c>
      <c r="G204" s="99">
        <f>LN(1+'Sorted Data - Stata'!H204)</f>
        <v>-2.7134636237319983E-2</v>
      </c>
      <c r="H204" s="99">
        <f>LN(1+'Sorted Data - Stata'!I204)</f>
        <v>-2.4618879658246835E-2</v>
      </c>
      <c r="I204" s="99">
        <f>LN(1+'Sorted Data - Stata'!J204)</f>
        <v>-1.158826231372204E-2</v>
      </c>
      <c r="J204" s="99">
        <f>LN(1+'Sorted Data - Stata'!K204)</f>
        <v>-9.7907558272194717E-3</v>
      </c>
      <c r="K204" s="99">
        <f>LN(1+'Sorted Data - Stata'!M204)</f>
        <v>-1.5277322228271231E-2</v>
      </c>
      <c r="L204" s="99">
        <f>LN(1+'Sorted Data - Stata'!N204)</f>
        <v>-3.465104580457843E-2</v>
      </c>
      <c r="M204" s="99">
        <f>LN(1+'Sorted Data - Stata'!O204)</f>
        <v>-3.2300224724048456E-2</v>
      </c>
      <c r="N204" s="99">
        <f>LN(1+'Sorted Data - Stata'!P204)</f>
        <v>-2.8381532135707946E-2</v>
      </c>
      <c r="O204" s="99">
        <f>LN(1+'Sorted Data - Stata'!Q204)</f>
        <v>-2.594186818432637E-2</v>
      </c>
      <c r="P204" s="99">
        <f>LN(1+'Sorted Data - Stata'!R204)</f>
        <v>-1.2042088012560032E-2</v>
      </c>
      <c r="Q204" s="99">
        <f>LN(1+'Sorted Data - Stata'!S204)</f>
        <v>-8.8727342203247534E-3</v>
      </c>
      <c r="R204" s="99">
        <f>'Sorted Data - Stata'!U204</f>
        <v>1.323654354508319E-3</v>
      </c>
      <c r="S204" s="99">
        <f>'Sorted Data - Stata'!V204</f>
        <v>1.3073928217233188E-4</v>
      </c>
      <c r="T204" s="99">
        <f>'Sorted Data - Stata'!W204</f>
        <v>4.99862552685304E-5</v>
      </c>
      <c r="U204" s="99">
        <f>'Sorted Data - Stata'!X204</f>
        <v>4.1649460156212292E-4</v>
      </c>
      <c r="V204" s="99">
        <f>'Sorted Data - Stata'!Y204</f>
        <v>7.7350417867938503E-5</v>
      </c>
      <c r="W204" s="99">
        <f>'Sorted Data - Stata'!Z204</f>
        <v>1.6666513891205881E-6</v>
      </c>
      <c r="X204" s="99">
        <f>'Sorted Data - Stata'!AA204</f>
        <v>8.6669004079253931E-4</v>
      </c>
      <c r="Y204" s="99">
        <f>'Sorted Data - Stata'!AB204</f>
        <v>2.2510858419244606E-3</v>
      </c>
      <c r="Z204" s="77">
        <f>'Sorted Data - Stata'!AD204</f>
        <v>0.32087911776113026</v>
      </c>
      <c r="AA204" s="77">
        <f>'Sorted Data - Stata'!AE204</f>
        <v>0.21879816542824437</v>
      </c>
      <c r="AB204" s="77">
        <f>'Sorted Data - Stata'!AF204</f>
        <v>0.10489705837925153</v>
      </c>
      <c r="AC204" s="77">
        <f>'Sorted Data - Stata'!AG204</f>
        <v>8.0128485672769839E-2</v>
      </c>
      <c r="AD204" s="77">
        <f>'Sorted Data - Stata'!AH204</f>
        <v>4.3252579865437624E-2</v>
      </c>
      <c r="AE204" s="77">
        <f>'Sorted Data - Stata'!AI204</f>
        <v>3.0162350970405205E-2</v>
      </c>
      <c r="AF204" s="77">
        <f>'Sorted Data - Stata'!AJ204</f>
        <v>2.2161506878507709E-2</v>
      </c>
      <c r="AM204" s="63"/>
      <c r="AN204" s="63"/>
      <c r="AO204" s="104"/>
      <c r="AP204" s="103"/>
      <c r="AQ204" s="103"/>
      <c r="AR204" s="63"/>
      <c r="AS204" s="63"/>
      <c r="AT204" s="63"/>
      <c r="AU204" s="63"/>
      <c r="AV204" s="63"/>
      <c r="AW204" s="63"/>
      <c r="AX204" s="63"/>
      <c r="AY204" s="63"/>
      <c r="AZ204" s="63"/>
      <c r="BA204" s="104"/>
      <c r="BB204" s="63"/>
      <c r="BC204" s="63"/>
    </row>
    <row r="205" spans="2:55" x14ac:dyDescent="0.25">
      <c r="B205" s="3">
        <v>41912</v>
      </c>
      <c r="C205" s="99">
        <f>LN(1+'Sorted Data - Stata'!C205)</f>
        <v>1.8078213368669901E-3</v>
      </c>
      <c r="D205" s="99">
        <f>LN(1+'Sorted Data - Stata'!E205)</f>
        <v>3.6221837425642597E-2</v>
      </c>
      <c r="E205" s="99">
        <f>LN(1+'Sorted Data - Stata'!F205)</f>
        <v>-2.9281156733830054E-3</v>
      </c>
      <c r="F205" s="99">
        <f>LN(1+'Sorted Data - Stata'!G205)</f>
        <v>1.2712322116140857E-2</v>
      </c>
      <c r="G205" s="99">
        <f>LN(1+'Sorted Data - Stata'!H205)</f>
        <v>-1.5869450921457855E-2</v>
      </c>
      <c r="H205" s="99">
        <f>LN(1+'Sorted Data - Stata'!I205)</f>
        <v>-3.0721078472679534E-3</v>
      </c>
      <c r="I205" s="99">
        <f>LN(1+'Sorted Data - Stata'!J205)</f>
        <v>7.1538194811457886E-3</v>
      </c>
      <c r="J205" s="99">
        <f>LN(1+'Sorted Data - Stata'!K205)</f>
        <v>-2.917944020539754E-2</v>
      </c>
      <c r="K205" s="99">
        <f>LN(1+'Sorted Data - Stata'!M205)</f>
        <v>3.5070846985368893E-2</v>
      </c>
      <c r="L205" s="99">
        <f>LN(1+'Sorted Data - Stata'!N205)</f>
        <v>-4.2062713292402663E-3</v>
      </c>
      <c r="M205" s="99">
        <f>LN(1+'Sorted Data - Stata'!O205)</f>
        <v>1.1816593333770012E-2</v>
      </c>
      <c r="N205" s="99">
        <f>LN(1+'Sorted Data - Stata'!P205)</f>
        <v>-1.7136395083290599E-2</v>
      </c>
      <c r="O205" s="99">
        <f>LN(1+'Sorted Data - Stata'!Q205)</f>
        <v>-4.3990408602072916E-3</v>
      </c>
      <c r="P205" s="99">
        <f>LN(1+'Sorted Data - Stata'!R205)</f>
        <v>6.700402647310923E-3</v>
      </c>
      <c r="Q205" s="99">
        <f>LN(1+'Sorted Data - Stata'!S205)</f>
        <v>-2.8227146383801856E-2</v>
      </c>
      <c r="R205" s="99">
        <f>'Sorted Data - Stata'!U205</f>
        <v>1.3072269593599195E-3</v>
      </c>
      <c r="S205" s="99">
        <f>'Sorted Data - Stata'!V205</f>
        <v>1.3032321330563867E-4</v>
      </c>
      <c r="T205" s="99">
        <f>'Sorted Data - Stata'!W205</f>
        <v>2.9749513226207114E-6</v>
      </c>
      <c r="U205" s="99">
        <f>'Sorted Data - Stata'!X205</f>
        <v>4.2198589121134056E-4</v>
      </c>
      <c r="V205" s="99">
        <f>'Sorted Data - Stata'!Y205</f>
        <v>7.0922328586853212E-5</v>
      </c>
      <c r="W205" s="99">
        <f>'Sorted Data - Stata'!Z205</f>
        <v>0</v>
      </c>
      <c r="X205" s="99">
        <f>'Sorted Data - Stata'!AA205</f>
        <v>8.9144956674491738E-4</v>
      </c>
      <c r="Y205" s="99">
        <f>'Sorted Data - Stata'!AB205</f>
        <v>2.2917254968366496E-3</v>
      </c>
      <c r="Z205" s="77">
        <f>'Sorted Data - Stata'!AD205</f>
        <v>0.32087911776113026</v>
      </c>
      <c r="AA205" s="77">
        <f>'Sorted Data - Stata'!AE205</f>
        <v>0.21879816542824437</v>
      </c>
      <c r="AB205" s="77">
        <f>'Sorted Data - Stata'!AF205</f>
        <v>0.10489705837925153</v>
      </c>
      <c r="AC205" s="77">
        <f>'Sorted Data - Stata'!AG205</f>
        <v>8.0128485672769839E-2</v>
      </c>
      <c r="AD205" s="77">
        <f>'Sorted Data - Stata'!AH205</f>
        <v>4.3252579865437624E-2</v>
      </c>
      <c r="AE205" s="77">
        <f>'Sorted Data - Stata'!AI205</f>
        <v>3.0162350970405205E-2</v>
      </c>
      <c r="AF205" s="77">
        <f>'Sorted Data - Stata'!AJ205</f>
        <v>2.2161506878507709E-2</v>
      </c>
      <c r="AM205" s="63"/>
      <c r="AN205" s="63"/>
      <c r="AO205" s="104"/>
      <c r="AP205" s="103"/>
      <c r="AQ205" s="103"/>
      <c r="AR205" s="63"/>
      <c r="AS205" s="63"/>
      <c r="AT205" s="63"/>
      <c r="AU205" s="63"/>
      <c r="AV205" s="63"/>
      <c r="AW205" s="63"/>
      <c r="AX205" s="63"/>
      <c r="AY205" s="63"/>
      <c r="AZ205" s="63"/>
      <c r="BA205" s="104"/>
      <c r="BB205" s="63"/>
      <c r="BC205" s="63"/>
    </row>
    <row r="206" spans="2:55" x14ac:dyDescent="0.25">
      <c r="B206" s="3">
        <v>41943</v>
      </c>
      <c r="C206" s="99">
        <f>LN(1+'Sorted Data - Stata'!C206)</f>
        <v>4.8720073289523574E-2</v>
      </c>
      <c r="D206" s="99">
        <f>LN(1+'Sorted Data - Stata'!E206)</f>
        <v>4.9322819706882265E-2</v>
      </c>
      <c r="E206" s="99">
        <f>LN(1+'Sorted Data - Stata'!F206)</f>
        <v>4.1026010079366591E-2</v>
      </c>
      <c r="F206" s="99">
        <f>LN(1+'Sorted Data - Stata'!G206)</f>
        <v>3.6001456081884875E-2</v>
      </c>
      <c r="G206" s="99">
        <f>LN(1+'Sorted Data - Stata'!H206)</f>
        <v>2.5251653552078777E-2</v>
      </c>
      <c r="H206" s="99">
        <f>LN(1+'Sorted Data - Stata'!I206)</f>
        <v>4.157501443597874E-2</v>
      </c>
      <c r="I206" s="99">
        <f>LN(1+'Sorted Data - Stata'!J206)</f>
        <v>4.341687855037081E-2</v>
      </c>
      <c r="J206" s="99">
        <f>LN(1+'Sorted Data - Stata'!K206)</f>
        <v>5.4666514485504185E-2</v>
      </c>
      <c r="K206" s="99">
        <f>LN(1+'Sorted Data - Stata'!M206)</f>
        <v>4.8202074046538569E-2</v>
      </c>
      <c r="L206" s="99">
        <f>LN(1+'Sorted Data - Stata'!N206)</f>
        <v>3.9773403109250094E-2</v>
      </c>
      <c r="M206" s="99">
        <f>LN(1+'Sorted Data - Stata'!O206)</f>
        <v>3.5147513814344791E-2</v>
      </c>
      <c r="N206" s="99">
        <f>LN(1+'Sorted Data - Stata'!P206)</f>
        <v>2.4045535212853492E-2</v>
      </c>
      <c r="O206" s="99">
        <f>LN(1+'Sorted Data - Stata'!Q206)</f>
        <v>4.0320234285053311E-2</v>
      </c>
      <c r="P206" s="99">
        <f>LN(1+'Sorted Data - Stata'!R206)</f>
        <v>4.3019042103328312E-2</v>
      </c>
      <c r="Q206" s="99">
        <f>LN(1+'Sorted Data - Stata'!S206)</f>
        <v>5.5596075064006482E-2</v>
      </c>
      <c r="R206" s="99">
        <f>'Sorted Data - Stata'!U206</f>
        <v>1.2825803067024744E-3</v>
      </c>
      <c r="S206" s="99">
        <f>'Sorted Data - Stata'!V206</f>
        <v>1.2982392815219512E-4</v>
      </c>
      <c r="T206" s="99">
        <f>'Sorted Data - Stata'!W206</f>
        <v>4.166571183628065E-6</v>
      </c>
      <c r="U206" s="99">
        <f>'Sorted Data - Stata'!X206</f>
        <v>4.2147161531591593E-4</v>
      </c>
      <c r="V206" s="99">
        <f>'Sorted Data - Stata'!Y206</f>
        <v>6.9140368458286972E-5</v>
      </c>
      <c r="W206" s="99">
        <f>'Sorted Data - Stata'!Z206</f>
        <v>1.6666513891205881E-6</v>
      </c>
      <c r="X206" s="99">
        <f>'Sorted Data - Stata'!AA206</f>
        <v>9.2445179117572884E-4</v>
      </c>
      <c r="Y206" s="99">
        <f>'Sorted Data - Stata'!AB206</f>
        <v>2.2429557353216278E-3</v>
      </c>
      <c r="Z206" s="77">
        <f>'Sorted Data - Stata'!AD206</f>
        <v>0.32087911776113026</v>
      </c>
      <c r="AA206" s="77">
        <f>'Sorted Data - Stata'!AE206</f>
        <v>0.21879816542824437</v>
      </c>
      <c r="AB206" s="77">
        <f>'Sorted Data - Stata'!AF206</f>
        <v>0.10489705837925153</v>
      </c>
      <c r="AC206" s="77">
        <f>'Sorted Data - Stata'!AG206</f>
        <v>8.0128485672769839E-2</v>
      </c>
      <c r="AD206" s="77">
        <f>'Sorted Data - Stata'!AH206</f>
        <v>4.3252579865437624E-2</v>
      </c>
      <c r="AE206" s="77">
        <f>'Sorted Data - Stata'!AI206</f>
        <v>3.0162350970405205E-2</v>
      </c>
      <c r="AF206" s="77">
        <f>'Sorted Data - Stata'!AJ206</f>
        <v>2.2161506878507709E-2</v>
      </c>
      <c r="AM206" s="63"/>
      <c r="AN206" s="63"/>
      <c r="AO206" s="104"/>
      <c r="AP206" s="103"/>
      <c r="AQ206" s="103"/>
      <c r="AR206" s="63"/>
      <c r="AS206" s="63"/>
      <c r="AT206" s="63"/>
      <c r="AU206" s="63"/>
      <c r="AV206" s="63"/>
      <c r="AW206" s="63"/>
      <c r="AX206" s="63"/>
      <c r="AY206" s="63"/>
      <c r="AZ206" s="63"/>
      <c r="BA206" s="104"/>
      <c r="BB206" s="63"/>
      <c r="BC206" s="63"/>
    </row>
    <row r="207" spans="2:55" x14ac:dyDescent="0.25">
      <c r="B207" s="3">
        <v>41973</v>
      </c>
      <c r="C207" s="99">
        <f>LN(1+'Sorted Data - Stata'!C207)</f>
        <v>4.4917207748400773E-2</v>
      </c>
      <c r="D207" s="99">
        <f>LN(1+'Sorted Data - Stata'!E207)</f>
        <v>4.055296114842049E-2</v>
      </c>
      <c r="E207" s="99">
        <f>LN(1+'Sorted Data - Stata'!F207)</f>
        <v>3.4725469207604338E-2</v>
      </c>
      <c r="F207" s="99">
        <f>LN(1+'Sorted Data - Stata'!G207)</f>
        <v>1.8576385572935238E-2</v>
      </c>
      <c r="G207" s="99">
        <f>LN(1+'Sorted Data - Stata'!H207)</f>
        <v>-1.3946152046696053E-2</v>
      </c>
      <c r="H207" s="99">
        <f>LN(1+'Sorted Data - Stata'!I207)</f>
        <v>3.7597203414848172E-2</v>
      </c>
      <c r="I207" s="99">
        <f>LN(1+'Sorted Data - Stata'!J207)</f>
        <v>2.748782300739688E-2</v>
      </c>
      <c r="J207" s="99">
        <f>LN(1+'Sorted Data - Stata'!K207)</f>
        <v>7.3370339083464403E-3</v>
      </c>
      <c r="K207" s="99">
        <f>LN(1+'Sorted Data - Stata'!M207)</f>
        <v>3.9445547993709557E-2</v>
      </c>
      <c r="L207" s="99">
        <f>LN(1+'Sorted Data - Stata'!N207)</f>
        <v>3.3489929220683189E-2</v>
      </c>
      <c r="M207" s="99">
        <f>LN(1+'Sorted Data - Stata'!O207)</f>
        <v>1.773112447827983E-2</v>
      </c>
      <c r="N207" s="99">
        <f>LN(1+'Sorted Data - Stata'!P207)</f>
        <v>-1.5177305846267032E-2</v>
      </c>
      <c r="O207" s="99">
        <f>LN(1+'Sorted Data - Stata'!Q207)</f>
        <v>3.6362794940501139E-2</v>
      </c>
      <c r="P207" s="99">
        <f>LN(1+'Sorted Data - Stata'!R207)</f>
        <v>2.7139665797724165E-2</v>
      </c>
      <c r="Q207" s="99">
        <f>LN(1+'Sorted Data - Stata'!S207)</f>
        <v>8.2878031445207199E-3</v>
      </c>
      <c r="R207" s="99">
        <f>'Sorted Data - Stata'!U207</f>
        <v>1.2825803067024744E-3</v>
      </c>
      <c r="S207" s="99">
        <f>'Sorted Data - Stata'!V207</f>
        <v>1.2824284041146328E-4</v>
      </c>
      <c r="T207" s="99">
        <f>'Sorted Data - Stata'!W207</f>
        <v>1.1307630063184249E-5</v>
      </c>
      <c r="U207" s="99">
        <f>'Sorted Data - Stata'!X207</f>
        <v>4.1783842211717825E-4</v>
      </c>
      <c r="V207" s="99">
        <f>'Sorted Data - Stata'!Y207</f>
        <v>6.4860190686300001E-5</v>
      </c>
      <c r="W207" s="99">
        <f>'Sorted Data - Stata'!Z207</f>
        <v>-2.5000343756298449E-6</v>
      </c>
      <c r="X207" s="99">
        <f>'Sorted Data - Stata'!AA207</f>
        <v>8.7907064595027506E-4</v>
      </c>
      <c r="Y207" s="99">
        <f>'Sorted Data - Stata'!AB207</f>
        <v>2.2835990158169839E-3</v>
      </c>
      <c r="Z207" s="77">
        <f>'Sorted Data - Stata'!AD207</f>
        <v>0.32087911776113026</v>
      </c>
      <c r="AA207" s="77">
        <f>'Sorted Data - Stata'!AE207</f>
        <v>0.21879816542824437</v>
      </c>
      <c r="AB207" s="77">
        <f>'Sorted Data - Stata'!AF207</f>
        <v>0.10489705837925153</v>
      </c>
      <c r="AC207" s="77">
        <f>'Sorted Data - Stata'!AG207</f>
        <v>8.0128485672769839E-2</v>
      </c>
      <c r="AD207" s="77">
        <f>'Sorted Data - Stata'!AH207</f>
        <v>4.3252579865437624E-2</v>
      </c>
      <c r="AE207" s="77">
        <f>'Sorted Data - Stata'!AI207</f>
        <v>3.0162350970405205E-2</v>
      </c>
      <c r="AF207" s="77">
        <f>'Sorted Data - Stata'!AJ207</f>
        <v>2.2161506878507709E-2</v>
      </c>
      <c r="AM207" s="63"/>
      <c r="AN207" s="63"/>
      <c r="AO207" s="104"/>
      <c r="AP207" s="103"/>
      <c r="AQ207" s="103"/>
      <c r="AR207" s="63"/>
      <c r="AS207" s="63"/>
      <c r="AT207" s="63"/>
      <c r="AU207" s="63"/>
      <c r="AV207" s="63"/>
      <c r="AW207" s="63"/>
      <c r="AX207" s="63"/>
      <c r="AY207" s="63"/>
      <c r="AZ207" s="63"/>
      <c r="BA207" s="104"/>
      <c r="BB207" s="63"/>
      <c r="BC207" s="63"/>
    </row>
    <row r="208" spans="2:55" x14ac:dyDescent="0.25">
      <c r="B208" s="3">
        <v>42004</v>
      </c>
      <c r="C208" s="99">
        <f>LN(1+'Sorted Data - Stata'!C208)</f>
        <v>4.8465609900197326E-2</v>
      </c>
      <c r="D208" s="99">
        <f>LN(1+'Sorted Data - Stata'!E208)</f>
        <v>5.8238849531188061E-2</v>
      </c>
      <c r="E208" s="99">
        <f>LN(1+'Sorted Data - Stata'!F208)</f>
        <v>2.9409415649561736E-2</v>
      </c>
      <c r="F208" s="99">
        <f>LN(1+'Sorted Data - Stata'!G208)</f>
        <v>5.3701208757174115E-2</v>
      </c>
      <c r="G208" s="99">
        <f>LN(1+'Sorted Data - Stata'!H208)</f>
        <v>5.1709290761808656E-2</v>
      </c>
      <c r="H208" s="99">
        <f>LN(1+'Sorted Data - Stata'!I208)</f>
        <v>2.8737181842614295E-2</v>
      </c>
      <c r="I208" s="99">
        <f>LN(1+'Sorted Data - Stata'!J208)</f>
        <v>4.0270481108690172E-2</v>
      </c>
      <c r="J208" s="99">
        <f>LN(1+'Sorted Data - Stata'!K208)</f>
        <v>1.8042307456210653E-2</v>
      </c>
      <c r="K208" s="99">
        <f>LN(1+'Sorted Data - Stata'!M208)</f>
        <v>5.7149365557496813E-2</v>
      </c>
      <c r="L208" s="99">
        <f>LN(1+'Sorted Data - Stata'!N208)</f>
        <v>2.8174237378579273E-2</v>
      </c>
      <c r="M208" s="99">
        <f>LN(1+'Sorted Data - Stata'!O208)</f>
        <v>5.288168627122395E-2</v>
      </c>
      <c r="N208" s="99">
        <f>LN(1+'Sorted Data - Stata'!P208)</f>
        <v>5.0552343781584297E-2</v>
      </c>
      <c r="O208" s="99">
        <f>LN(1+'Sorted Data - Stata'!Q208)</f>
        <v>2.7487722137915966E-2</v>
      </c>
      <c r="P208" s="99">
        <f>LN(1+'Sorted Data - Stata'!R208)</f>
        <v>3.9883163551899303E-2</v>
      </c>
      <c r="Q208" s="99">
        <f>LN(1+'Sorted Data - Stata'!S208)</f>
        <v>1.9022706745611281E-2</v>
      </c>
      <c r="R208" s="99">
        <f>'Sorted Data - Stata'!U208</f>
        <v>1.1592468385308585E-3</v>
      </c>
      <c r="S208" s="99">
        <f>'Sorted Data - Stata'!V208</f>
        <v>1.4259644455538734E-4</v>
      </c>
      <c r="T208" s="99">
        <f>'Sorted Data - Stata'!W208</f>
        <v>5.9498052951134639E-6</v>
      </c>
      <c r="U208" s="99">
        <f>'Sorted Data - Stata'!X208</f>
        <v>4.1887530712236831E-4</v>
      </c>
      <c r="V208" s="99">
        <f>'Sorted Data - Stata'!Y208</f>
        <v>6.6758815810752381E-5</v>
      </c>
      <c r="W208" s="99">
        <f>'Sorted Data - Stata'!Z208</f>
        <v>-3.1672183283815158E-5</v>
      </c>
      <c r="X208" s="99">
        <f>'Sorted Data - Stata'!AA208</f>
        <v>8.9144956674491738E-4</v>
      </c>
      <c r="Y208" s="99">
        <f>'Sorted Data - Stata'!AB208</f>
        <v>2.4459910949696795E-3</v>
      </c>
      <c r="Z208" s="77">
        <f>'Sorted Data - Stata'!AD208</f>
        <v>0.32087911776113026</v>
      </c>
      <c r="AA208" s="77">
        <f>'Sorted Data - Stata'!AE208</f>
        <v>0.21879816542824437</v>
      </c>
      <c r="AB208" s="77">
        <f>'Sorted Data - Stata'!AF208</f>
        <v>0.10489705837925153</v>
      </c>
      <c r="AC208" s="77">
        <f>'Sorted Data - Stata'!AG208</f>
        <v>8.0128485672769839E-2</v>
      </c>
      <c r="AD208" s="77">
        <f>'Sorted Data - Stata'!AH208</f>
        <v>4.3252579865437624E-2</v>
      </c>
      <c r="AE208" s="77">
        <f>'Sorted Data - Stata'!AI208</f>
        <v>3.0162350970405205E-2</v>
      </c>
      <c r="AF208" s="77">
        <f>'Sorted Data - Stata'!AJ208</f>
        <v>2.2161506878507709E-2</v>
      </c>
      <c r="AM208" s="63"/>
      <c r="AN208" s="63"/>
      <c r="AO208" s="104"/>
      <c r="AP208" s="103"/>
      <c r="AQ208" s="103"/>
      <c r="AR208" s="63"/>
      <c r="AS208" s="63"/>
      <c r="AT208" s="63"/>
      <c r="AU208" s="63"/>
      <c r="AV208" s="63"/>
      <c r="AW208" s="63"/>
      <c r="AX208" s="63"/>
      <c r="AY208" s="63"/>
      <c r="AZ208" s="63"/>
      <c r="BA208" s="104"/>
      <c r="BB208" s="63"/>
      <c r="BC208" s="63"/>
    </row>
    <row r="209" spans="2:55" x14ac:dyDescent="0.25">
      <c r="B209" s="3">
        <v>42035</v>
      </c>
      <c r="C209" s="99">
        <f>LN(1+'Sorted Data - Stata'!C209)</f>
        <v>2.4853531854706928E-2</v>
      </c>
      <c r="D209" s="99">
        <f>LN(1+'Sorted Data - Stata'!E209)</f>
        <v>3.6509973586076411E-2</v>
      </c>
      <c r="E209" s="99">
        <f>LN(1+'Sorted Data - Stata'!F209)</f>
        <v>-3.2612749853493161E-2</v>
      </c>
      <c r="F209" s="99">
        <f>LN(1+'Sorted Data - Stata'!G209)</f>
        <v>3.5682847775206925E-3</v>
      </c>
      <c r="G209" s="99">
        <f>LN(1+'Sorted Data - Stata'!H209)</f>
        <v>5.3019727330949375E-2</v>
      </c>
      <c r="H209" s="99">
        <f>LN(1+'Sorted Data - Stata'!I209)</f>
        <v>0.11439845017032368</v>
      </c>
      <c r="I209" s="99">
        <f>LN(1+'Sorted Data - Stata'!J209)</f>
        <v>-5.5451783323590825E-2</v>
      </c>
      <c r="J209" s="99">
        <f>LN(1+'Sorted Data - Stata'!K209)</f>
        <v>-1.3914921948949763E-2</v>
      </c>
      <c r="K209" s="99">
        <f>LN(1+'Sorted Data - Stata'!M209)</f>
        <v>3.552943083466488E-2</v>
      </c>
      <c r="L209" s="99">
        <f>LN(1+'Sorted Data - Stata'!N209)</f>
        <v>-3.3804982452465E-2</v>
      </c>
      <c r="M209" s="99">
        <f>LN(1+'Sorted Data - Stata'!O209)</f>
        <v>2.8305872521377532E-3</v>
      </c>
      <c r="N209" s="99">
        <f>LN(1+'Sorted Data - Stata'!P209)</f>
        <v>5.1983186104610828E-2</v>
      </c>
      <c r="O209" s="99">
        <f>LN(1+'Sorted Data - Stata'!Q209)</f>
        <v>0.11333566831452592</v>
      </c>
      <c r="P209" s="99">
        <f>LN(1+'Sorted Data - Stata'!R209)</f>
        <v>-5.573463775833349E-2</v>
      </c>
      <c r="Q209" s="99">
        <f>LN(1+'Sorted Data - Stata'!S209)</f>
        <v>-1.2614177607866926E-2</v>
      </c>
      <c r="R209" s="99">
        <f>'Sorted Data - Stata'!U209</f>
        <v>1.1921521074573782E-3</v>
      </c>
      <c r="S209" s="99">
        <f>'Sorted Data - Stata'!V209</f>
        <v>1.4259644455538734E-4</v>
      </c>
      <c r="T209" s="99">
        <f>'Sorted Data - Stata'!W209</f>
        <v>-2.9750486795210307E-6</v>
      </c>
      <c r="U209" s="99">
        <f>'Sorted Data - Stata'!X209</f>
        <v>4.1783842211717825E-4</v>
      </c>
      <c r="V209" s="99">
        <f>'Sorted Data - Stata'!Y209</f>
        <v>6.069640027517309E-5</v>
      </c>
      <c r="W209" s="99">
        <f>'Sorted Data - Stata'!Z209</f>
        <v>-7.5647279142787571E-4</v>
      </c>
      <c r="X209" s="99">
        <f>'Sorted Data - Stata'!AA209</f>
        <v>6.8491401083514702E-4</v>
      </c>
      <c r="Y209" s="99">
        <f>'Sorted Data - Stata'!AB209</f>
        <v>2.1941598549910513E-3</v>
      </c>
      <c r="Z209" s="77">
        <f>'Sorted Data - Stata'!AD209</f>
        <v>0.34093515626776622</v>
      </c>
      <c r="AA209" s="77">
        <f>'Sorted Data - Stata'!AE209</f>
        <v>0.17203550980588189</v>
      </c>
      <c r="AB209" s="77">
        <f>'Sorted Data - Stata'!AF209</f>
        <v>8.8902569305829848E-2</v>
      </c>
      <c r="AC209" s="77">
        <f>'Sorted Data - Stata'!AG209</f>
        <v>7.8428277629512197E-2</v>
      </c>
      <c r="AD209" s="77">
        <f>'Sorted Data - Stata'!AH209</f>
        <v>3.7407296600842528E-2</v>
      </c>
      <c r="AE209" s="77">
        <f>'Sorted Data - Stata'!AI209</f>
        <v>2.0000030740349735E-2</v>
      </c>
      <c r="AF209" s="77">
        <f>'Sorted Data - Stata'!AJ209</f>
        <v>1.7811368725130325E-2</v>
      </c>
      <c r="AM209" s="63"/>
      <c r="AN209" s="63"/>
      <c r="AO209" s="104"/>
      <c r="AP209" s="103"/>
      <c r="AQ209" s="103"/>
      <c r="AR209" s="63"/>
      <c r="AS209" s="63"/>
      <c r="AT209" s="63"/>
      <c r="AU209" s="63"/>
      <c r="AV209" s="63"/>
      <c r="AW209" s="63"/>
      <c r="AX209" s="63"/>
      <c r="AY209" s="63"/>
      <c r="AZ209" s="63"/>
      <c r="BA209" s="104"/>
      <c r="BB209" s="63"/>
      <c r="BC209" s="63"/>
    </row>
    <row r="210" spans="2:55" x14ac:dyDescent="0.25">
      <c r="B210" s="3">
        <v>42063</v>
      </c>
      <c r="C210" s="99">
        <f>LN(1+'Sorted Data - Stata'!C210)</f>
        <v>1.6470235530228458E-2</v>
      </c>
      <c r="D210" s="99">
        <f>LN(1+'Sorted Data - Stata'!E210)</f>
        <v>-8.262684557046698E-3</v>
      </c>
      <c r="E210" s="99">
        <f>LN(1+'Sorted Data - Stata'!F210)</f>
        <v>-1.6591754485156644E-2</v>
      </c>
      <c r="F210" s="99">
        <f>LN(1+'Sorted Data - Stata'!G210)</f>
        <v>1.7551698427708318E-2</v>
      </c>
      <c r="G210" s="99">
        <f>LN(1+'Sorted Data - Stata'!H210)</f>
        <v>-2.7056159984143374E-2</v>
      </c>
      <c r="H210" s="99">
        <f>LN(1+'Sorted Data - Stata'!I210)</f>
        <v>-4.4037474494079173E-2</v>
      </c>
      <c r="I210" s="99">
        <f>LN(1+'Sorted Data - Stata'!J210)</f>
        <v>9.8091462981973656E-3</v>
      </c>
      <c r="J210" s="99">
        <f>LN(1+'Sorted Data - Stata'!K210)</f>
        <v>-3.1461517319300702E-3</v>
      </c>
      <c r="K210" s="99">
        <f>LN(1+'Sorted Data - Stata'!M210)</f>
        <v>-9.3213576072839078E-3</v>
      </c>
      <c r="L210" s="99">
        <f>LN(1+'Sorted Data - Stata'!N210)</f>
        <v>-1.7807618790875956E-2</v>
      </c>
      <c r="M210" s="99">
        <f>LN(1+'Sorted Data - Stata'!O210)</f>
        <v>1.679088512011305E-2</v>
      </c>
      <c r="N210" s="99">
        <f>LN(1+'Sorted Data - Stata'!P210)</f>
        <v>-2.8219252006249251E-2</v>
      </c>
      <c r="O210" s="99">
        <f>LN(1+'Sorted Data - Stata'!Q210)</f>
        <v>-4.6077450389605049E-2</v>
      </c>
      <c r="P210" s="99">
        <f>LN(1+'Sorted Data - Stata'!R210)</f>
        <v>9.307077223055002E-3</v>
      </c>
      <c r="Q210" s="99">
        <f>LN(1+'Sorted Data - Stata'!S210)</f>
        <v>-2.1436898490418345E-3</v>
      </c>
      <c r="R210" s="99">
        <f>'Sorted Data - Stata'!U210</f>
        <v>1.1180985157674961E-3</v>
      </c>
      <c r="S210" s="99">
        <f>'Sorted Data - Stata'!V210</f>
        <v>1.4405248070148424E-4</v>
      </c>
      <c r="T210" s="99">
        <f>'Sorted Data - Stata'!W210</f>
        <v>-5.3584912543813701E-6</v>
      </c>
      <c r="U210" s="99">
        <f>'Sorted Data - Stata'!X210</f>
        <v>4.2017761794110875E-4</v>
      </c>
      <c r="V210" s="99">
        <f>'Sorted Data - Stata'!Y210</f>
        <v>5.8905911766826691E-5</v>
      </c>
      <c r="W210" s="99">
        <f>'Sorted Data - Stata'!Z210</f>
        <v>-7.3042724903360501E-4</v>
      </c>
      <c r="X210" s="99">
        <f>'Sorted Data - Stata'!AA210</f>
        <v>7.675845048988883E-4</v>
      </c>
      <c r="Y210" s="99">
        <f>'Sorted Data - Stata'!AB210</f>
        <v>1.9824085078716802E-3</v>
      </c>
      <c r="Z210" s="77">
        <f>'Sorted Data - Stata'!AD210</f>
        <v>0.34093515626776622</v>
      </c>
      <c r="AA210" s="77">
        <f>'Sorted Data - Stata'!AE210</f>
        <v>0.17203550980588189</v>
      </c>
      <c r="AB210" s="77">
        <f>'Sorted Data - Stata'!AF210</f>
        <v>8.8902569305829848E-2</v>
      </c>
      <c r="AC210" s="77">
        <f>'Sorted Data - Stata'!AG210</f>
        <v>7.8428277629512197E-2</v>
      </c>
      <c r="AD210" s="77">
        <f>'Sorted Data - Stata'!AH210</f>
        <v>3.7407296600842528E-2</v>
      </c>
      <c r="AE210" s="77">
        <f>'Sorted Data - Stata'!AI210</f>
        <v>2.0000030740349735E-2</v>
      </c>
      <c r="AF210" s="77">
        <f>'Sorted Data - Stata'!AJ210</f>
        <v>1.7811368725130325E-2</v>
      </c>
      <c r="AM210" s="63"/>
      <c r="AN210" s="63"/>
      <c r="AO210" s="104"/>
      <c r="AP210" s="103"/>
      <c r="AQ210" s="103"/>
      <c r="AR210" s="63"/>
      <c r="AS210" s="63"/>
      <c r="AT210" s="63"/>
      <c r="AU210" s="63"/>
      <c r="AV210" s="63"/>
      <c r="AW210" s="63"/>
      <c r="AX210" s="63"/>
      <c r="AY210" s="63"/>
      <c r="AZ210" s="63"/>
      <c r="BA210" s="104"/>
      <c r="BB210" s="63"/>
      <c r="BC210" s="63"/>
    </row>
    <row r="211" spans="2:55" x14ac:dyDescent="0.25">
      <c r="B211" s="3">
        <v>42094</v>
      </c>
      <c r="C211" s="99">
        <f>LN(1+'Sorted Data - Stata'!C211)</f>
        <v>4.1509974158153273E-2</v>
      </c>
      <c r="D211" s="99">
        <f>LN(1+'Sorted Data - Stata'!E211)</f>
        <v>5.0283065407782192E-2</v>
      </c>
      <c r="E211" s="99">
        <f>LN(1+'Sorted Data - Stata'!F211)</f>
        <v>7.8217875860908878E-3</v>
      </c>
      <c r="F211" s="99">
        <f>LN(1+'Sorted Data - Stata'!G211)</f>
        <v>7.1932478801377637E-3</v>
      </c>
      <c r="G211" s="99">
        <f>LN(1+'Sorted Data - Stata'!H211)</f>
        <v>4.6982774223702957E-2</v>
      </c>
      <c r="H211" s="99">
        <f>LN(1+'Sorted Data - Stata'!I211)</f>
        <v>3.0498009806286211E-2</v>
      </c>
      <c r="I211" s="99">
        <f>LN(1+'Sorted Data - Stata'!J211)</f>
        <v>3.6383384146478175E-2</v>
      </c>
      <c r="J211" s="99">
        <f>LN(1+'Sorted Data - Stata'!K211)</f>
        <v>2.4084423873335731E-2</v>
      </c>
      <c r="K211" s="99">
        <f>LN(1+'Sorted Data - Stata'!M211)</f>
        <v>4.9356490668820162E-2</v>
      </c>
      <c r="L211" s="99">
        <f>LN(1+'Sorted Data - Stata'!N211)</f>
        <v>6.7064560195755421E-3</v>
      </c>
      <c r="M211" s="99">
        <f>LN(1+'Sorted Data - Stata'!O211)</f>
        <v>6.5003803366626856E-3</v>
      </c>
      <c r="N211" s="99">
        <f>LN(1+'Sorted Data - Stata'!P211)</f>
        <v>4.5971743106587991E-2</v>
      </c>
      <c r="O211" s="99">
        <f>LN(1+'Sorted Data - Stata'!Q211)</f>
        <v>2.8702087070426992E-2</v>
      </c>
      <c r="P211" s="99">
        <f>LN(1+'Sorted Data - Stata'!R211)</f>
        <v>3.604559600630769E-2</v>
      </c>
      <c r="Q211" s="99">
        <f>LN(1+'Sorted Data - Stata'!S211)</f>
        <v>2.4926142455399362E-2</v>
      </c>
      <c r="R211" s="99">
        <f>'Sorted Data - Stata'!U211</f>
        <v>1.2661454966749197E-3</v>
      </c>
      <c r="S211" s="99">
        <f>'Sorted Data - Stata'!V211</f>
        <v>1.4675648596962354E-4</v>
      </c>
      <c r="T211" s="99">
        <f>'Sorted Data - Stata'!W211</f>
        <v>-1.547631727216725E-5</v>
      </c>
      <c r="U211" s="99">
        <f>'Sorted Data - Stata'!X211</f>
        <v>4.1836101363745826E-4</v>
      </c>
      <c r="V211" s="99">
        <f>'Sorted Data - Stata'!Y211</f>
        <v>6.0096798748299207E-5</v>
      </c>
      <c r="W211" s="99">
        <f>'Sorted Data - Stata'!Z211</f>
        <v>-7.1194784493400221E-4</v>
      </c>
      <c r="X211" s="99">
        <f>'Sorted Data - Stata'!AA211</f>
        <v>6.766428280404746E-4</v>
      </c>
      <c r="Y211" s="99">
        <f>'Sorted Data - Stata'!AB211</f>
        <v>2.0761284687424997E-3</v>
      </c>
      <c r="Z211" s="77">
        <f>'Sorted Data - Stata'!AD211</f>
        <v>0.34093515626776622</v>
      </c>
      <c r="AA211" s="77">
        <f>'Sorted Data - Stata'!AE211</f>
        <v>0.17203550980588189</v>
      </c>
      <c r="AB211" s="77">
        <f>'Sorted Data - Stata'!AF211</f>
        <v>8.8902569305829848E-2</v>
      </c>
      <c r="AC211" s="77">
        <f>'Sorted Data - Stata'!AG211</f>
        <v>7.8428277629512197E-2</v>
      </c>
      <c r="AD211" s="77">
        <f>'Sorted Data - Stata'!AH211</f>
        <v>3.7407296600842528E-2</v>
      </c>
      <c r="AE211" s="77">
        <f>'Sorted Data - Stata'!AI211</f>
        <v>2.0000030740349735E-2</v>
      </c>
      <c r="AF211" s="77">
        <f>'Sorted Data - Stata'!AJ211</f>
        <v>1.7811368725130325E-2</v>
      </c>
      <c r="AM211" s="63"/>
      <c r="AN211" s="63"/>
      <c r="AO211" s="104"/>
      <c r="AP211" s="103"/>
      <c r="AQ211" s="103"/>
      <c r="AR211" s="63"/>
      <c r="AS211" s="63"/>
      <c r="AT211" s="63"/>
      <c r="AU211" s="63"/>
      <c r="AV211" s="63"/>
      <c r="AW211" s="63"/>
      <c r="AX211" s="63"/>
      <c r="AY211" s="63"/>
      <c r="AZ211" s="63"/>
      <c r="BA211" s="104"/>
      <c r="BB211" s="63"/>
      <c r="BC211" s="63"/>
    </row>
    <row r="212" spans="2:55" x14ac:dyDescent="0.25">
      <c r="B212" s="3">
        <v>42095</v>
      </c>
      <c r="C212" s="99">
        <f>LN(1+'Sorted Data - Stata'!C212)</f>
        <v>-4.105076161095151E-2</v>
      </c>
      <c r="D212" s="99">
        <f>LN(1+'Sorted Data - Stata'!E212)</f>
        <v>-6.774598853238821E-2</v>
      </c>
      <c r="E212" s="99">
        <f>LN(1+'Sorted Data - Stata'!F212)</f>
        <v>-2.2965054849663179E-2</v>
      </c>
      <c r="F212" s="99">
        <f>LN(1+'Sorted Data - Stata'!G212)</f>
        <v>-3.2179604535928531E-2</v>
      </c>
      <c r="G212" s="99">
        <f>LN(1+'Sorted Data - Stata'!H212)</f>
        <v>-6.1598340347103986E-2</v>
      </c>
      <c r="H212" s="99">
        <f>LN(1+'Sorted Data - Stata'!I212)</f>
        <v>-2.5845020711981352E-2</v>
      </c>
      <c r="I212" s="99">
        <f>LN(1+'Sorted Data - Stata'!J212)</f>
        <v>-1.8491098888382823E-2</v>
      </c>
      <c r="J212" s="99">
        <f>LN(1+'Sorted Data - Stata'!K212)</f>
        <v>-2.899521233183704E-2</v>
      </c>
      <c r="K212" s="99">
        <f>LN(1+'Sorted Data - Stata'!M212)</f>
        <v>-6.894438140903543E-2</v>
      </c>
      <c r="L212" s="99">
        <f>LN(1+'Sorted Data - Stata'!N212)</f>
        <v>-2.4277330693845224E-2</v>
      </c>
      <c r="M212" s="99">
        <f>LN(1+'Sorted Data - Stata'!O212)</f>
        <v>-3.3055131122437895E-2</v>
      </c>
      <c r="N212" s="99">
        <f>LN(1+'Sorted Data - Stata'!P212)</f>
        <v>-6.2881761598086505E-2</v>
      </c>
      <c r="O212" s="99">
        <f>LN(1+'Sorted Data - Stata'!Q212)</f>
        <v>-2.7878416443513895E-2</v>
      </c>
      <c r="P212" s="99">
        <f>LN(1+'Sorted Data - Stata'!R212)</f>
        <v>-1.9091377593642614E-2</v>
      </c>
      <c r="Q212" s="99">
        <f>LN(1+'Sorted Data - Stata'!S212)</f>
        <v>-2.8163473437142802E-2</v>
      </c>
      <c r="R212" s="99">
        <f>'Sorted Data - Stata'!U212</f>
        <v>1.2250454845410541E-3</v>
      </c>
      <c r="S212" s="99">
        <f>'Sorted Data - Stata'!V212</f>
        <v>1.5070834902086716E-4</v>
      </c>
      <c r="T212" s="99">
        <f>'Sorted Data - Stata'!W212</f>
        <v>-4.7037166815089293E-5</v>
      </c>
      <c r="U212" s="99">
        <f>'Sorted Data - Stata'!X212</f>
        <v>4.2198589121134056E-4</v>
      </c>
      <c r="V212" s="99">
        <f>'Sorted Data - Stata'!Y212</f>
        <v>6.0096798748299207E-5</v>
      </c>
      <c r="W212" s="99">
        <f>'Sorted Data - Stata'!Z212</f>
        <v>-6.8171692602403411E-4</v>
      </c>
      <c r="X212" s="99">
        <f>'Sorted Data - Stata'!AA212</f>
        <v>6.807785134408384E-4</v>
      </c>
      <c r="Y212" s="99">
        <f>'Sorted Data - Stata'!AB212</f>
        <v>2.0190930200914003E-3</v>
      </c>
      <c r="Z212" s="77">
        <f>'Sorted Data - Stata'!AD212</f>
        <v>0.34093515626776622</v>
      </c>
      <c r="AA212" s="77">
        <f>'Sorted Data - Stata'!AE212</f>
        <v>0.17203550980588189</v>
      </c>
      <c r="AB212" s="77">
        <f>'Sorted Data - Stata'!AF212</f>
        <v>8.8902569305829848E-2</v>
      </c>
      <c r="AC212" s="77">
        <f>'Sorted Data - Stata'!AG212</f>
        <v>7.8428277629512197E-2</v>
      </c>
      <c r="AD212" s="77">
        <f>'Sorted Data - Stata'!AH212</f>
        <v>3.7407296600842528E-2</v>
      </c>
      <c r="AE212" s="77">
        <f>'Sorted Data - Stata'!AI212</f>
        <v>2.0000030740349735E-2</v>
      </c>
      <c r="AF212" s="77">
        <f>'Sorted Data - Stata'!AJ212</f>
        <v>1.7811368725130325E-2</v>
      </c>
      <c r="AM212" s="63"/>
      <c r="AN212" s="63"/>
      <c r="AO212" s="104"/>
      <c r="AP212" s="103"/>
      <c r="AQ212" s="103"/>
      <c r="AR212" s="63"/>
      <c r="AS212" s="63"/>
      <c r="AT212" s="63"/>
      <c r="AU212" s="63"/>
      <c r="AV212" s="63"/>
      <c r="AW212" s="63"/>
      <c r="AX212" s="63"/>
      <c r="AY212" s="63"/>
      <c r="AZ212" s="63"/>
      <c r="BA212" s="104"/>
      <c r="BB212" s="63"/>
      <c r="BC212" s="63"/>
    </row>
    <row r="213" spans="2:55" x14ac:dyDescent="0.25">
      <c r="B213" s="3">
        <v>42125</v>
      </c>
      <c r="C213" s="99">
        <f>LN(1+'Sorted Data - Stata'!C213)</f>
        <v>2.7827839618556467E-2</v>
      </c>
      <c r="D213" s="99">
        <f>LN(1+'Sorted Data - Stata'!E213)</f>
        <v>3.1209244743055004E-2</v>
      </c>
      <c r="E213" s="99">
        <f>LN(1+'Sorted Data - Stata'!F213)</f>
        <v>9.793037221531728E-3</v>
      </c>
      <c r="F213" s="99">
        <f>LN(1+'Sorted Data - Stata'!G213)</f>
        <v>2.6107399933357034E-2</v>
      </c>
      <c r="G213" s="99">
        <f>LN(1+'Sorted Data - Stata'!H213)</f>
        <v>-8.530872509554482E-3</v>
      </c>
      <c r="H213" s="99">
        <f>LN(1+'Sorted Data - Stata'!I213)</f>
        <v>2.1735061586677974E-2</v>
      </c>
      <c r="I213" s="99">
        <f>LN(1+'Sorted Data - Stata'!J213)</f>
        <v>5.6101882487389623E-4</v>
      </c>
      <c r="J213" s="99">
        <f>LN(1+'Sorted Data - Stata'!K213)</f>
        <v>-3.0166949903678002E-3</v>
      </c>
      <c r="K213" s="99">
        <f>LN(1+'Sorted Data - Stata'!M213)</f>
        <v>3.0167533567742218E-2</v>
      </c>
      <c r="L213" s="99">
        <f>LN(1+'Sorted Data - Stata'!N213)</f>
        <v>8.5324979221378123E-3</v>
      </c>
      <c r="M213" s="99">
        <f>LN(1+'Sorted Data - Stata'!O213)</f>
        <v>2.5325058881812058E-2</v>
      </c>
      <c r="N213" s="99">
        <f>LN(1+'Sorted Data - Stata'!P213)</f>
        <v>-9.7064218170657569E-3</v>
      </c>
      <c r="O213" s="99">
        <f>LN(1+'Sorted Data - Stata'!Q213)</f>
        <v>1.9866277749185715E-2</v>
      </c>
      <c r="P213" s="99">
        <f>LN(1+'Sorted Data - Stata'!R213)</f>
        <v>1.7279378164247236E-5</v>
      </c>
      <c r="Q213" s="99">
        <f>LN(1+'Sorted Data - Stata'!S213)</f>
        <v>-2.2221690175481018E-3</v>
      </c>
      <c r="R213" s="99">
        <f>'Sorted Data - Stata'!U213</f>
        <v>1.1674742711142994E-3</v>
      </c>
      <c r="S213" s="99">
        <f>'Sorted Data - Stata'!V213</f>
        <v>1.5320417403086317E-4</v>
      </c>
      <c r="T213" s="99">
        <f>'Sorted Data - Stata'!W213</f>
        <v>-5.7159632973369234E-5</v>
      </c>
      <c r="U213" s="99">
        <f>'Sorted Data - Stata'!X213</f>
        <v>4.2121447627763153E-4</v>
      </c>
      <c r="V213" s="99">
        <f>'Sorted Data - Stata'!Y213</f>
        <v>5.2959571337440892E-5</v>
      </c>
      <c r="W213" s="99">
        <f>'Sorted Data - Stata'!Z213</f>
        <v>-6.867547139517427E-4</v>
      </c>
      <c r="X213" s="99">
        <f>'Sorted Data - Stata'!AA213</f>
        <v>7.675845048988883E-4</v>
      </c>
      <c r="Y213" s="99">
        <f>'Sorted Data - Stata'!AB213</f>
        <v>1.9538658918776264E-3</v>
      </c>
      <c r="Z213" s="77">
        <f>'Sorted Data - Stata'!AD213</f>
        <v>0.34093515626776622</v>
      </c>
      <c r="AA213" s="77">
        <f>'Sorted Data - Stata'!AE213</f>
        <v>0.17203550980588189</v>
      </c>
      <c r="AB213" s="77">
        <f>'Sorted Data - Stata'!AF213</f>
        <v>8.8902569305829848E-2</v>
      </c>
      <c r="AC213" s="77">
        <f>'Sorted Data - Stata'!AG213</f>
        <v>7.8428277629512197E-2</v>
      </c>
      <c r="AD213" s="77">
        <f>'Sorted Data - Stata'!AH213</f>
        <v>3.7407296600842528E-2</v>
      </c>
      <c r="AE213" s="77">
        <f>'Sorted Data - Stata'!AI213</f>
        <v>2.0000030740349735E-2</v>
      </c>
      <c r="AF213" s="77">
        <f>'Sorted Data - Stata'!AJ213</f>
        <v>1.7811368725130325E-2</v>
      </c>
      <c r="AM213" s="63"/>
      <c r="AN213" s="63"/>
      <c r="AO213" s="104"/>
      <c r="AP213" s="103"/>
      <c r="AQ213" s="103"/>
      <c r="AR213" s="63"/>
      <c r="AS213" s="63"/>
      <c r="AT213" s="63"/>
      <c r="AU213" s="63"/>
      <c r="AV213" s="63"/>
      <c r="AW213" s="63"/>
      <c r="AX213" s="63"/>
      <c r="AY213" s="63"/>
      <c r="AZ213" s="63"/>
      <c r="BA213" s="104"/>
      <c r="BB213" s="63"/>
      <c r="BC213" s="63"/>
    </row>
    <row r="214" spans="2:55" x14ac:dyDescent="0.25">
      <c r="B214" s="3">
        <v>42156</v>
      </c>
      <c r="C214" s="99">
        <f>LN(1+'Sorted Data - Stata'!C214)</f>
        <v>-9.4950853055423244E-3</v>
      </c>
      <c r="D214" s="99">
        <f>LN(1+'Sorted Data - Stata'!E214)</f>
        <v>1.0445028655635999E-2</v>
      </c>
      <c r="E214" s="99">
        <f>LN(1+'Sorted Data - Stata'!F214)</f>
        <v>2.4848298074585731E-2</v>
      </c>
      <c r="F214" s="99">
        <f>LN(1+'Sorted Data - Stata'!G214)</f>
        <v>3.837599503824124E-2</v>
      </c>
      <c r="G214" s="99">
        <f>LN(1+'Sorted Data - Stata'!H214)</f>
        <v>2.4862962937516365E-2</v>
      </c>
      <c r="H214" s="99">
        <f>LN(1+'Sorted Data - Stata'!I214)</f>
        <v>1.6267944934848951E-2</v>
      </c>
      <c r="I214" s="99">
        <f>LN(1+'Sorted Data - Stata'!J214)</f>
        <v>7.5669651143308678E-3</v>
      </c>
      <c r="J214" s="99">
        <f>LN(1+'Sorted Data - Stata'!K214)</f>
        <v>1.8993476575153906E-2</v>
      </c>
      <c r="K214" s="99">
        <f>LN(1+'Sorted Data - Stata'!M214)</f>
        <v>9.4409473344470307E-3</v>
      </c>
      <c r="L214" s="99">
        <f>LN(1+'Sorted Data - Stata'!N214)</f>
        <v>2.3652936837921756E-2</v>
      </c>
      <c r="M214" s="99">
        <f>LN(1+'Sorted Data - Stata'!O214)</f>
        <v>3.7657875741021848E-2</v>
      </c>
      <c r="N214" s="99">
        <f>LN(1+'Sorted Data - Stata'!P214)</f>
        <v>2.3775282996933957E-2</v>
      </c>
      <c r="O214" s="99">
        <f>LN(1+'Sorted Data - Stata'!Q214)</f>
        <v>1.444071432973563E-2</v>
      </c>
      <c r="P214" s="99">
        <f>LN(1+'Sorted Data - Stata'!R214)</f>
        <v>7.1703156268303108E-3</v>
      </c>
      <c r="Q214" s="99">
        <f>LN(1+'Sorted Data - Stata'!S214)</f>
        <v>1.9763271813400152E-2</v>
      </c>
      <c r="R214" s="99">
        <f>'Sorted Data - Stata'!U214</f>
        <v>1.011025725442094E-3</v>
      </c>
      <c r="S214" s="99">
        <f>'Sorted Data - Stata'!V214</f>
        <v>1.5528397587338816E-4</v>
      </c>
      <c r="T214" s="99">
        <f>'Sorted Data - Stata'!W214</f>
        <v>-6.7283226429015741E-5</v>
      </c>
      <c r="U214" s="99">
        <f>'Sorted Data - Stata'!X214</f>
        <v>4.2225132279360977E-4</v>
      </c>
      <c r="V214" s="99">
        <f>'Sorted Data - Stata'!Y214</f>
        <v>4.8795235840337625E-5</v>
      </c>
      <c r="W214" s="99">
        <f>'Sorted Data - Stata'!Z214</f>
        <v>-6.9599138412035355E-4</v>
      </c>
      <c r="X214" s="99">
        <f>'Sorted Data - Stata'!AA214</f>
        <v>6.9731937515871145E-4</v>
      </c>
      <c r="Y214" s="99">
        <f>'Sorted Data - Stata'!AB214</f>
        <v>1.9049148747345424E-3</v>
      </c>
      <c r="Z214" s="77">
        <f>'Sorted Data - Stata'!AD214</f>
        <v>0.34093515626776622</v>
      </c>
      <c r="AA214" s="77">
        <f>'Sorted Data - Stata'!AE214</f>
        <v>0.17203550980588189</v>
      </c>
      <c r="AB214" s="77">
        <f>'Sorted Data - Stata'!AF214</f>
        <v>8.8902569305829848E-2</v>
      </c>
      <c r="AC214" s="77">
        <f>'Sorted Data - Stata'!AG214</f>
        <v>7.8428277629512197E-2</v>
      </c>
      <c r="AD214" s="77">
        <f>'Sorted Data - Stata'!AH214</f>
        <v>3.7407296600842528E-2</v>
      </c>
      <c r="AE214" s="77">
        <f>'Sorted Data - Stata'!AI214</f>
        <v>2.0000030740349735E-2</v>
      </c>
      <c r="AF214" s="77">
        <f>'Sorted Data - Stata'!AJ214</f>
        <v>1.7811368725130325E-2</v>
      </c>
      <c r="AM214" s="63"/>
      <c r="AN214" s="63"/>
      <c r="AO214" s="104"/>
      <c r="AP214" s="103"/>
      <c r="AQ214" s="103"/>
      <c r="AR214" s="63"/>
      <c r="AS214" s="63"/>
      <c r="AT214" s="63"/>
      <c r="AU214" s="63"/>
      <c r="AV214" s="63"/>
      <c r="AW214" s="63"/>
      <c r="AX214" s="63"/>
      <c r="AY214" s="63"/>
      <c r="AZ214" s="63"/>
      <c r="BA214" s="104"/>
      <c r="BB214" s="63"/>
      <c r="BC214" s="63"/>
    </row>
    <row r="215" spans="2:55" x14ac:dyDescent="0.25">
      <c r="B215" s="3">
        <v>42186</v>
      </c>
      <c r="C215" s="99">
        <f>LN(1+'Sorted Data - Stata'!C215)</f>
        <v>3.5373560058995793E-2</v>
      </c>
      <c r="D215" s="99">
        <f>LN(1+'Sorted Data - Stata'!E215)</f>
        <v>4.1088856479852033E-2</v>
      </c>
      <c r="E215" s="99">
        <f>LN(1+'Sorted Data - Stata'!F215)</f>
        <v>2.6796325512034841E-2</v>
      </c>
      <c r="F215" s="99">
        <f>LN(1+'Sorted Data - Stata'!G215)</f>
        <v>3.5010246399251106E-2</v>
      </c>
      <c r="G215" s="99">
        <f>LN(1+'Sorted Data - Stata'!H215)</f>
        <v>2.9117605079064555E-2</v>
      </c>
      <c r="H215" s="99">
        <f>LN(1+'Sorted Data - Stata'!I215)</f>
        <v>7.054074638883019E-3</v>
      </c>
      <c r="I215" s="99">
        <f>LN(1+'Sorted Data - Stata'!J215)</f>
        <v>-6.3018212556872335E-3</v>
      </c>
      <c r="J215" s="99">
        <f>LN(1+'Sorted Data - Stata'!K215)</f>
        <v>-1.3468127429124845E-2</v>
      </c>
      <c r="K215" s="99">
        <f>LN(1+'Sorted Data - Stata'!M215)</f>
        <v>4.0267353774196539E-2</v>
      </c>
      <c r="L215" s="99">
        <f>LN(1+'Sorted Data - Stata'!N215)</f>
        <v>2.5745905440020412E-2</v>
      </c>
      <c r="M215" s="99">
        <f>LN(1+'Sorted Data - Stata'!O215)</f>
        <v>3.444180689739091E-2</v>
      </c>
      <c r="N215" s="99">
        <f>LN(1+'Sorted Data - Stata'!P215)</f>
        <v>2.8182597079817163E-2</v>
      </c>
      <c r="O215" s="99">
        <f>LN(1+'Sorted Data - Stata'!Q215)</f>
        <v>5.3564358713301891E-3</v>
      </c>
      <c r="P215" s="99">
        <f>LN(1+'Sorted Data - Stata'!R215)</f>
        <v>-6.6173405574890248E-3</v>
      </c>
      <c r="Q215" s="99">
        <f>LN(1+'Sorted Data - Stata'!S215)</f>
        <v>-1.2564249041142868E-2</v>
      </c>
      <c r="R215" s="99">
        <f>'Sorted Data - Stata'!U215</f>
        <v>9.6156499194655076E-4</v>
      </c>
      <c r="S215" s="99">
        <f>'Sorted Data - Stata'!V215</f>
        <v>1.5965140489537788E-4</v>
      </c>
      <c r="T215" s="99">
        <f>'Sorted Data - Stata'!W215</f>
        <v>-7.4438802016407735E-5</v>
      </c>
      <c r="U215" s="99">
        <f>'Sorted Data - Stata'!X215</f>
        <v>4.216292163026214E-4</v>
      </c>
      <c r="V215" s="99">
        <f>'Sorted Data - Stata'!Y215</f>
        <v>4.7012841954519047E-5</v>
      </c>
      <c r="W215" s="99">
        <f>'Sorted Data - Stata'!Z215</f>
        <v>-6.5821094209750353E-4</v>
      </c>
      <c r="X215" s="99">
        <f>'Sorted Data - Stata'!AA215</f>
        <v>3.3272377940973819E-4</v>
      </c>
      <c r="Y215" s="99">
        <f>'Sorted Data - Stata'!AB215</f>
        <v>1.913075204727166E-3</v>
      </c>
      <c r="Z215" s="77">
        <f>'Sorted Data - Stata'!AD215</f>
        <v>0.34093515626776622</v>
      </c>
      <c r="AA215" s="77">
        <f>'Sorted Data - Stata'!AE215</f>
        <v>0.17203550980588189</v>
      </c>
      <c r="AB215" s="77">
        <f>'Sorted Data - Stata'!AF215</f>
        <v>8.8902569305829848E-2</v>
      </c>
      <c r="AC215" s="77">
        <f>'Sorted Data - Stata'!AG215</f>
        <v>7.8428277629512197E-2</v>
      </c>
      <c r="AD215" s="77">
        <f>'Sorted Data - Stata'!AH215</f>
        <v>3.7407296600842528E-2</v>
      </c>
      <c r="AE215" s="77">
        <f>'Sorted Data - Stata'!AI215</f>
        <v>2.0000030740349735E-2</v>
      </c>
      <c r="AF215" s="77">
        <f>'Sorted Data - Stata'!AJ215</f>
        <v>1.7811368725130325E-2</v>
      </c>
      <c r="AM215" s="63"/>
      <c r="AN215" s="63"/>
      <c r="AO215" s="104"/>
      <c r="AP215" s="103"/>
      <c r="AQ215" s="103"/>
      <c r="AR215" s="63"/>
      <c r="AS215" s="63"/>
      <c r="AT215" s="63"/>
      <c r="AU215" s="63"/>
      <c r="AV215" s="63"/>
      <c r="AW215" s="63"/>
      <c r="AX215" s="63"/>
      <c r="AY215" s="63"/>
      <c r="AZ215" s="63"/>
      <c r="BA215" s="104"/>
      <c r="BB215" s="63"/>
      <c r="BC215" s="63"/>
    </row>
    <row r="216" spans="2:55" x14ac:dyDescent="0.25">
      <c r="B216" s="3">
        <v>42217</v>
      </c>
      <c r="C216" s="99">
        <f>LN(1+'Sorted Data - Stata'!C216)</f>
        <v>-1.6545795644465174E-2</v>
      </c>
      <c r="D216" s="99">
        <f>LN(1+'Sorted Data - Stata'!E216)</f>
        <v>1.1820942507242228E-2</v>
      </c>
      <c r="E216" s="99">
        <f>LN(1+'Sorted Data - Stata'!F216)</f>
        <v>3.209346646141889E-2</v>
      </c>
      <c r="F216" s="99">
        <f>LN(1+'Sorted Data - Stata'!G216)</f>
        <v>-5.3766735362296659E-3</v>
      </c>
      <c r="G216" s="99">
        <f>LN(1+'Sorted Data - Stata'!H216)</f>
        <v>3.3799072409343323E-2</v>
      </c>
      <c r="H216" s="99">
        <f>LN(1+'Sorted Data - Stata'!I216)</f>
        <v>1.2944822135920008E-2</v>
      </c>
      <c r="I216" s="99">
        <f>LN(1+'Sorted Data - Stata'!J216)</f>
        <v>8.6052193877091537E-3</v>
      </c>
      <c r="J216" s="99">
        <f>LN(1+'Sorted Data - Stata'!K216)</f>
        <v>-1.3651997082765981E-2</v>
      </c>
      <c r="K216" s="99">
        <f>LN(1+'Sorted Data - Stata'!M216)</f>
        <v>1.1028264903196878E-2</v>
      </c>
      <c r="L216" s="99">
        <f>LN(1+'Sorted Data - Stata'!N216)</f>
        <v>3.108960535685493E-2</v>
      </c>
      <c r="M216" s="99">
        <f>LN(1+'Sorted Data - Stata'!O216)</f>
        <v>-5.9194386754801362E-3</v>
      </c>
      <c r="N216" s="99">
        <f>LN(1+'Sorted Data - Stata'!P216)</f>
        <v>3.2914565231474395E-2</v>
      </c>
      <c r="O216" s="99">
        <f>LN(1+'Sorted Data - Stata'!Q216)</f>
        <v>1.1343544288755912E-2</v>
      </c>
      <c r="P216" s="99">
        <f>LN(1+'Sorted Data - Stata'!R216)</f>
        <v>7.9817793459404842E-3</v>
      </c>
      <c r="Q216" s="99">
        <f>LN(1+'Sorted Data - Stata'!S216)</f>
        <v>-1.2689712733117919E-2</v>
      </c>
      <c r="R216" s="99">
        <f>'Sorted Data - Stata'!U216</f>
        <v>9.4507210478567139E-4</v>
      </c>
      <c r="S216" s="99">
        <f>'Sorted Data - Stata'!V216</f>
        <v>1.6530795352776018E-4</v>
      </c>
      <c r="T216" s="99">
        <f>'Sorted Data - Stata'!W216</f>
        <v>-8.7542137645058027E-5</v>
      </c>
      <c r="U216" s="99">
        <f>'Sorted Data - Stata'!X216</f>
        <v>4.2069190115356925E-4</v>
      </c>
      <c r="V216" s="99">
        <f>'Sorted Data - Stata'!Y216</f>
        <v>4.4155941478773997E-5</v>
      </c>
      <c r="W216" s="99">
        <f>'Sorted Data - Stata'!Z216</f>
        <v>-6.5317473671000492E-4</v>
      </c>
      <c r="X216" s="99">
        <f>'Sorted Data - Stata'!AA216</f>
        <v>3.7837823716224683E-4</v>
      </c>
      <c r="Y216" s="99">
        <f>'Sorted Data - Stata'!AB216</f>
        <v>1.921234803683225E-3</v>
      </c>
      <c r="Z216" s="77">
        <f>'Sorted Data - Stata'!AD216</f>
        <v>0.34093515626776622</v>
      </c>
      <c r="AA216" s="77">
        <f>'Sorted Data - Stata'!AE216</f>
        <v>0.17203550980588189</v>
      </c>
      <c r="AB216" s="77">
        <f>'Sorted Data - Stata'!AF216</f>
        <v>8.8902569305829848E-2</v>
      </c>
      <c r="AC216" s="77">
        <f>'Sorted Data - Stata'!AG216</f>
        <v>7.8428277629512197E-2</v>
      </c>
      <c r="AD216" s="77">
        <f>'Sorted Data - Stata'!AH216</f>
        <v>3.7407296600842528E-2</v>
      </c>
      <c r="AE216" s="77">
        <f>'Sorted Data - Stata'!AI216</f>
        <v>2.0000030740349735E-2</v>
      </c>
      <c r="AF216" s="77">
        <f>'Sorted Data - Stata'!AJ216</f>
        <v>1.7811368725130325E-2</v>
      </c>
      <c r="AM216" s="63"/>
      <c r="AN216" s="63"/>
      <c r="AO216" s="104"/>
      <c r="AP216" s="103"/>
      <c r="AQ216" s="103"/>
      <c r="AR216" s="63"/>
      <c r="AS216" s="63"/>
      <c r="AT216" s="63"/>
      <c r="AU216" s="63"/>
      <c r="AV216" s="63"/>
      <c r="AW216" s="63"/>
      <c r="AX216" s="63"/>
      <c r="AY216" s="63"/>
      <c r="AZ216" s="63"/>
      <c r="BA216" s="104"/>
      <c r="BB216" s="63"/>
      <c r="BC216" s="63"/>
    </row>
    <row r="217" spans="2:55" x14ac:dyDescent="0.25">
      <c r="B217" s="3">
        <v>42248</v>
      </c>
      <c r="C217" s="99">
        <f>LN(1+'Sorted Data - Stata'!C217)</f>
        <v>-8.2909400381765818E-3</v>
      </c>
      <c r="D217" s="99">
        <f>LN(1+'Sorted Data - Stata'!E217)</f>
        <v>2.8057141267202323E-2</v>
      </c>
      <c r="E217" s="99">
        <f>LN(1+'Sorted Data - Stata'!F217)</f>
        <v>2.4862850577182453E-2</v>
      </c>
      <c r="F217" s="99">
        <f>LN(1+'Sorted Data - Stata'!G217)</f>
        <v>1.3477166512990789E-2</v>
      </c>
      <c r="G217" s="99">
        <f>LN(1+'Sorted Data - Stata'!H217)</f>
        <v>3.9092317713170122E-2</v>
      </c>
      <c r="H217" s="99">
        <f>LN(1+'Sorted Data - Stata'!I217)</f>
        <v>2.1757948444703308E-2</v>
      </c>
      <c r="I217" s="99">
        <f>LN(1+'Sorted Data - Stata'!J217)</f>
        <v>1.4773783483908275E-2</v>
      </c>
      <c r="J217" s="99">
        <f>LN(1+'Sorted Data - Stata'!K217)</f>
        <v>1.4430478881751627E-2</v>
      </c>
      <c r="K217" s="99">
        <f>LN(1+'Sorted Data - Stata'!M217)</f>
        <v>2.7298788840498661E-2</v>
      </c>
      <c r="L217" s="99">
        <f>LN(1+'Sorted Data - Stata'!N217)</f>
        <v>2.3854997637641689E-2</v>
      </c>
      <c r="M217" s="99">
        <f>LN(1+'Sorted Data - Stata'!O217)</f>
        <v>1.2959889852579872E-2</v>
      </c>
      <c r="N217" s="99">
        <f>LN(1+'Sorted Data - Stata'!P217)</f>
        <v>3.8225603705738492E-2</v>
      </c>
      <c r="O217" s="99">
        <f>LN(1+'Sorted Data - Stata'!Q217)</f>
        <v>2.0191852771374155E-2</v>
      </c>
      <c r="P217" s="99">
        <f>LN(1+'Sorted Data - Stata'!R217)</f>
        <v>1.4215455651753155E-2</v>
      </c>
      <c r="Q217" s="99">
        <f>LN(1+'Sorted Data - Stata'!S217)</f>
        <v>1.5390350387757811E-2</v>
      </c>
      <c r="R217" s="99">
        <f>'Sorted Data - Stata'!U217</f>
        <v>8.295381143461622E-4</v>
      </c>
      <c r="S217" s="99">
        <f>'Sorted Data - Stata'!V217</f>
        <v>1.6069123802808782E-4</v>
      </c>
      <c r="T217" s="99">
        <f>'Sorted Data - Stata'!W217</f>
        <v>-9.9462725884125192E-5</v>
      </c>
      <c r="U217" s="99">
        <f>'Sorted Data - Stata'!X217</f>
        <v>4.2250845890046129E-4</v>
      </c>
      <c r="V217" s="99">
        <f>'Sorted Data - Stata'!Y217</f>
        <v>3.2135986089310009E-5</v>
      </c>
      <c r="W217" s="99">
        <f>'Sorted Data - Stata'!Z217</f>
        <v>-6.6240799319405852E-4</v>
      </c>
      <c r="X217" s="99">
        <f>'Sorted Data - Stata'!AA217</f>
        <v>4.488900773715887E-4</v>
      </c>
      <c r="Y217" s="99">
        <f>'Sorted Data - Stata'!AB217</f>
        <v>1.8314389855391688E-3</v>
      </c>
      <c r="Z217" s="77">
        <f>'Sorted Data - Stata'!AD217</f>
        <v>0.34093515626776622</v>
      </c>
      <c r="AA217" s="77">
        <f>'Sorted Data - Stata'!AE217</f>
        <v>0.17203550980588189</v>
      </c>
      <c r="AB217" s="77">
        <f>'Sorted Data - Stata'!AF217</f>
        <v>8.8902569305829848E-2</v>
      </c>
      <c r="AC217" s="77">
        <f>'Sorted Data - Stata'!AG217</f>
        <v>7.8428277629512197E-2</v>
      </c>
      <c r="AD217" s="77">
        <f>'Sorted Data - Stata'!AH217</f>
        <v>3.7407296600842528E-2</v>
      </c>
      <c r="AE217" s="77">
        <f>'Sorted Data - Stata'!AI217</f>
        <v>2.0000030740349735E-2</v>
      </c>
      <c r="AF217" s="77">
        <f>'Sorted Data - Stata'!AJ217</f>
        <v>1.7811368725130325E-2</v>
      </c>
      <c r="AM217" s="63"/>
      <c r="AN217" s="63"/>
      <c r="AO217" s="104"/>
      <c r="AP217" s="103"/>
      <c r="AQ217" s="103"/>
      <c r="AR217" s="63"/>
      <c r="AS217" s="63"/>
      <c r="AT217" s="63"/>
      <c r="AU217" s="63"/>
      <c r="AV217" s="63"/>
      <c r="AW217" s="63"/>
      <c r="AX217" s="63"/>
      <c r="AY217" s="63"/>
      <c r="AZ217" s="63"/>
      <c r="BA217" s="104"/>
      <c r="BB217" s="63"/>
      <c r="BC217" s="63"/>
    </row>
    <row r="218" spans="2:55" x14ac:dyDescent="0.25">
      <c r="B218" s="3">
        <v>42308</v>
      </c>
      <c r="C218" s="99">
        <f>LN(1+'Sorted Data - Stata'!C218)</f>
        <v>3.8821772825452391E-2</v>
      </c>
      <c r="D218" s="99">
        <f>LN(1+'Sorted Data - Stata'!E218)</f>
        <v>-3.5292078275704305E-3</v>
      </c>
      <c r="E218" s="99">
        <f>LN(1+'Sorted Data - Stata'!F218)</f>
        <v>-1.889140119298478E-2</v>
      </c>
      <c r="F218" s="99">
        <f>LN(1+'Sorted Data - Stata'!G218)</f>
        <v>1.659498354671661E-2</v>
      </c>
      <c r="G218" s="99">
        <f>LN(1+'Sorted Data - Stata'!H218)</f>
        <v>-9.5347947521357817E-3</v>
      </c>
      <c r="H218" s="99">
        <f>LN(1+'Sorted Data - Stata'!I218)</f>
        <v>-1.8376021023075544E-2</v>
      </c>
      <c r="I218" s="99">
        <f>LN(1+'Sorted Data - Stata'!J218)</f>
        <v>1.4050080923425395E-2</v>
      </c>
      <c r="J218" s="99">
        <f>LN(1+'Sorted Data - Stata'!K218)</f>
        <v>1.3523760133868929E-2</v>
      </c>
      <c r="K218" s="99">
        <f>LN(1+'Sorted Data - Stata'!M218)</f>
        <v>-4.2005368241789841E-3</v>
      </c>
      <c r="L218" s="99">
        <f>LN(1+'Sorted Data - Stata'!N218)</f>
        <v>-1.9838661664962065E-2</v>
      </c>
      <c r="M218" s="99">
        <f>LN(1+'Sorted Data - Stata'!O218)</f>
        <v>1.6194741789442611E-2</v>
      </c>
      <c r="N218" s="99">
        <f>LN(1+'Sorted Data - Stata'!P218)</f>
        <v>-1.0340134637489269E-2</v>
      </c>
      <c r="O218" s="99">
        <f>LN(1+'Sorted Data - Stata'!Q218)</f>
        <v>-1.9897801205596897E-2</v>
      </c>
      <c r="P218" s="99">
        <f>LN(1+'Sorted Data - Stata'!R218)</f>
        <v>1.3674841642782409E-2</v>
      </c>
      <c r="Q218" s="99">
        <f>LN(1+'Sorted Data - Stata'!S218)</f>
        <v>1.4509909378215622E-2</v>
      </c>
      <c r="R218" s="99">
        <f>'Sorted Data - Stata'!U218</f>
        <v>7.9650143933562845E-4</v>
      </c>
      <c r="S218" s="99">
        <f>'Sorted Data - Stata'!V218</f>
        <v>1.5985937247320336E-4</v>
      </c>
      <c r="T218" s="99">
        <f>'Sorted Data - Stata'!W218</f>
        <v>-1.1137653403825443E-4</v>
      </c>
      <c r="U218" s="99">
        <f>'Sorted Data - Stata'!X218</f>
        <v>4.2458211060858453E-4</v>
      </c>
      <c r="V218" s="99">
        <f>'Sorted Data - Stata'!Y218</f>
        <v>4.1182337469081176E-5</v>
      </c>
      <c r="W218" s="99">
        <f>'Sorted Data - Stata'!Z218</f>
        <v>-6.4729951658770712E-4</v>
      </c>
      <c r="X218" s="99">
        <f>'Sorted Data - Stata'!AA218</f>
        <v>4.074191453755649E-4</v>
      </c>
      <c r="Y218" s="99">
        <f>'Sorted Data - Stata'!AB218</f>
        <v>1.7579037712718293E-3</v>
      </c>
      <c r="Z218" s="77">
        <f>'Sorted Data - Stata'!AD218</f>
        <v>0.34093515626776622</v>
      </c>
      <c r="AA218" s="77">
        <f>'Sorted Data - Stata'!AE218</f>
        <v>0.17203550980588189</v>
      </c>
      <c r="AB218" s="77">
        <f>'Sorted Data - Stata'!AF218</f>
        <v>8.8902569305829848E-2</v>
      </c>
      <c r="AC218" s="77">
        <f>'Sorted Data - Stata'!AG218</f>
        <v>7.8428277629512197E-2</v>
      </c>
      <c r="AD218" s="77">
        <f>'Sorted Data - Stata'!AH218</f>
        <v>3.7407296600842528E-2</v>
      </c>
      <c r="AE218" s="77">
        <f>'Sorted Data - Stata'!AI218</f>
        <v>2.0000030740349735E-2</v>
      </c>
      <c r="AF218" s="77">
        <f>'Sorted Data - Stata'!AJ218</f>
        <v>1.7811368725130325E-2</v>
      </c>
      <c r="AM218" s="63"/>
      <c r="AN218" s="63"/>
      <c r="AO218" s="104"/>
      <c r="AP218" s="103"/>
      <c r="AQ218" s="103"/>
      <c r="AR218" s="63"/>
      <c r="AS218" s="63"/>
      <c r="AT218" s="63"/>
      <c r="AU218" s="63"/>
      <c r="AV218" s="63"/>
      <c r="AW218" s="63"/>
      <c r="AX218" s="63"/>
      <c r="AY218" s="63"/>
      <c r="AZ218" s="63"/>
      <c r="BA218" s="104"/>
      <c r="BB218" s="63"/>
      <c r="BC218" s="63"/>
    </row>
    <row r="219" spans="2:55" x14ac:dyDescent="0.25">
      <c r="B219" s="3">
        <v>42338</v>
      </c>
      <c r="C219" s="99">
        <f>LN(1+'Sorted Data - Stata'!C219)</f>
        <v>1.283931094907184E-2</v>
      </c>
      <c r="D219" s="99">
        <f>LN(1+'Sorted Data - Stata'!E219)</f>
        <v>2.4722792744335836E-2</v>
      </c>
      <c r="E219" s="99">
        <f>LN(1+'Sorted Data - Stata'!F219)</f>
        <v>-1.6170647810397697E-2</v>
      </c>
      <c r="F219" s="99">
        <f>LN(1+'Sorted Data - Stata'!G219)</f>
        <v>4.5821814246469302E-5</v>
      </c>
      <c r="G219" s="99">
        <f>LN(1+'Sorted Data - Stata'!H219)</f>
        <v>3.7172126851258247E-3</v>
      </c>
      <c r="H219" s="99">
        <f>LN(1+'Sorted Data - Stata'!I219)</f>
        <v>-1.6279415640420632E-2</v>
      </c>
      <c r="I219" s="99">
        <f>LN(1+'Sorted Data - Stata'!J219)</f>
        <v>3.5548616646735565E-3</v>
      </c>
      <c r="J219" s="99">
        <f>LN(1+'Sorted Data - Stata'!K219)</f>
        <v>3.7443650139505874E-2</v>
      </c>
      <c r="K219" s="99">
        <f>LN(1+'Sorted Data - Stata'!M219)</f>
        <v>2.4101603651864111E-2</v>
      </c>
      <c r="L219" s="99">
        <f>LN(1+'Sorted Data - Stata'!N219)</f>
        <v>-1.7093854902298745E-2</v>
      </c>
      <c r="M219" s="99">
        <f>LN(1+'Sorted Data - Stata'!O219)</f>
        <v>-3.2599175090661302E-4</v>
      </c>
      <c r="N219" s="99">
        <f>LN(1+'Sorted Data - Stata'!P219)</f>
        <v>2.9644437827791403E-3</v>
      </c>
      <c r="O219" s="99">
        <f>LN(1+'Sorted Data - Stata'!Q219)</f>
        <v>-1.7748942944502459E-2</v>
      </c>
      <c r="P219" s="99">
        <f>LN(1+'Sorted Data - Stata'!R219)</f>
        <v>3.1672428271872404E-3</v>
      </c>
      <c r="Q219" s="99">
        <f>LN(1+'Sorted Data - Stata'!S219)</f>
        <v>3.8367667561214888E-2</v>
      </c>
      <c r="R219" s="99">
        <f>'Sorted Data - Stata'!U219</f>
        <v>1.0769315803607071E-3</v>
      </c>
      <c r="S219" s="99">
        <f>'Sorted Data - Stata'!V219</f>
        <v>2.0227481514778489E-4</v>
      </c>
      <c r="T219" s="99">
        <f>'Sorted Data - Stata'!W219</f>
        <v>-1.3819665903525014E-4</v>
      </c>
      <c r="U219" s="99">
        <f>'Sorted Data - Stata'!X219</f>
        <v>4.1861816074351132E-4</v>
      </c>
      <c r="V219" s="99">
        <f>'Sorted Data - Stata'!Y219</f>
        <v>3.1544526610138846E-5</v>
      </c>
      <c r="W219" s="99">
        <f>'Sorted Data - Stata'!Z219</f>
        <v>-7.0942821741815099E-4</v>
      </c>
      <c r="X219" s="99">
        <f>'Sorted Data - Stata'!AA219</f>
        <v>8.1302127632687515E-4</v>
      </c>
      <c r="Y219" s="99">
        <f>'Sorted Data - Stata'!AB219</f>
        <v>2.3282856950768149E-3</v>
      </c>
      <c r="Z219" s="77">
        <f>'Sorted Data - Stata'!AD219</f>
        <v>0.34093515626776622</v>
      </c>
      <c r="AA219" s="77">
        <f>'Sorted Data - Stata'!AE219</f>
        <v>0.17203550980588189</v>
      </c>
      <c r="AB219" s="77">
        <f>'Sorted Data - Stata'!AF219</f>
        <v>8.8902569305829848E-2</v>
      </c>
      <c r="AC219" s="77">
        <f>'Sorted Data - Stata'!AG219</f>
        <v>7.8428277629512197E-2</v>
      </c>
      <c r="AD219" s="77">
        <f>'Sorted Data - Stata'!AH219</f>
        <v>3.7407296600842528E-2</v>
      </c>
      <c r="AE219" s="77">
        <f>'Sorted Data - Stata'!AI219</f>
        <v>2.0000030740349735E-2</v>
      </c>
      <c r="AF219" s="77">
        <f>'Sorted Data - Stata'!AJ219</f>
        <v>1.7811368725130325E-2</v>
      </c>
      <c r="AM219" s="63"/>
      <c r="AN219" s="63"/>
      <c r="AO219" s="104"/>
      <c r="AP219" s="103"/>
      <c r="AQ219" s="103"/>
      <c r="AR219" s="63"/>
      <c r="AS219" s="63"/>
      <c r="AT219" s="63"/>
      <c r="AU219" s="63"/>
      <c r="AV219" s="63"/>
      <c r="AW219" s="63"/>
      <c r="AX219" s="63"/>
      <c r="AY219" s="63"/>
      <c r="AZ219" s="63"/>
      <c r="BA219" s="104"/>
      <c r="BB219" s="63"/>
      <c r="BC219" s="63"/>
    </row>
    <row r="220" spans="2:55" x14ac:dyDescent="0.25">
      <c r="B220" s="3">
        <v>42369</v>
      </c>
      <c r="C220" s="99">
        <f>LN(1+'Sorted Data - Stata'!C220)</f>
        <v>7.4705083287428739E-3</v>
      </c>
      <c r="D220" s="99">
        <f>LN(1+'Sorted Data - Stata'!E220)</f>
        <v>1.6555876695649167E-2</v>
      </c>
      <c r="E220" s="99">
        <f>LN(1+'Sorted Data - Stata'!F220)</f>
        <v>4.4536926938114008E-2</v>
      </c>
      <c r="F220" s="99">
        <f>LN(1+'Sorted Data - Stata'!G220)</f>
        <v>-4.3087845575615E-3</v>
      </c>
      <c r="G220" s="99">
        <f>LN(1+'Sorted Data - Stata'!H220)</f>
        <v>4.1158415110329354E-2</v>
      </c>
      <c r="H220" s="99">
        <f>LN(1+'Sorted Data - Stata'!I220)</f>
        <v>4.555729812509994E-2</v>
      </c>
      <c r="I220" s="99">
        <f>LN(1+'Sorted Data - Stata'!J220)</f>
        <v>-1.9013040949550798E-2</v>
      </c>
      <c r="J220" s="99">
        <f>LN(1+'Sorted Data - Stata'!K220)</f>
        <v>2.4686639077934145E-2</v>
      </c>
      <c r="K220" s="99">
        <f>LN(1+'Sorted Data - Stata'!M220)</f>
        <v>1.5695385292677576E-2</v>
      </c>
      <c r="L220" s="99">
        <f>LN(1+'Sorted Data - Stata'!N220)</f>
        <v>4.3373892647053311E-2</v>
      </c>
      <c r="M220" s="99">
        <f>LN(1+'Sorted Data - Stata'!O220)</f>
        <v>-4.9698824485999967E-3</v>
      </c>
      <c r="N220" s="99">
        <f>LN(1+'Sorted Data - Stata'!P220)</f>
        <v>4.0154709205339797E-2</v>
      </c>
      <c r="O220" s="99">
        <f>LN(1+'Sorted Data - Stata'!Q220)</f>
        <v>4.3847822084079793E-2</v>
      </c>
      <c r="P220" s="99">
        <f>LN(1+'Sorted Data - Stata'!R220)</f>
        <v>-1.9281834612164504E-2</v>
      </c>
      <c r="Q220" s="99">
        <f>LN(1+'Sorted Data - Stata'!S220)</f>
        <v>2.590390262434861E-2</v>
      </c>
      <c r="R220" s="99">
        <f>'Sorted Data - Stata'!U220</f>
        <v>8.6256279802077174E-4</v>
      </c>
      <c r="S220" s="99">
        <f>'Sorted Data - Stata'!V220</f>
        <v>3.5721402013089154E-4</v>
      </c>
      <c r="T220" s="99">
        <f>'Sorted Data - Stata'!W220</f>
        <v>-1.7040127726453136E-4</v>
      </c>
      <c r="U220" s="99">
        <f>'Sorted Data - Stata'!X220</f>
        <v>4.1836101363745826E-4</v>
      </c>
      <c r="V220" s="99">
        <f>'Sorted Data - Stata'!Y220</f>
        <v>4.106572356521454E-5</v>
      </c>
      <c r="W220" s="99">
        <f>'Sorted Data - Stata'!Z220</f>
        <v>-6.6744471046609188E-4</v>
      </c>
      <c r="X220" s="99">
        <f>'Sorted Data - Stata'!AA220</f>
        <v>4.6132767043349787E-4</v>
      </c>
      <c r="Y220" s="99">
        <f>'Sorted Data - Stata'!AB220</f>
        <v>1.9783315388433032E-3</v>
      </c>
      <c r="Z220" s="77">
        <f>'Sorted Data - Stata'!AD220</f>
        <v>0.34093515626776622</v>
      </c>
      <c r="AA220" s="77">
        <f>'Sorted Data - Stata'!AE220</f>
        <v>0.17203550980588189</v>
      </c>
      <c r="AB220" s="77">
        <f>'Sorted Data - Stata'!AF220</f>
        <v>8.8902569305829848E-2</v>
      </c>
      <c r="AC220" s="77">
        <f>'Sorted Data - Stata'!AG220</f>
        <v>7.8428277629512197E-2</v>
      </c>
      <c r="AD220" s="77">
        <f>'Sorted Data - Stata'!AH220</f>
        <v>3.7407296600842528E-2</v>
      </c>
      <c r="AE220" s="77">
        <f>'Sorted Data - Stata'!AI220</f>
        <v>2.0000030740349735E-2</v>
      </c>
      <c r="AF220" s="77">
        <f>'Sorted Data - Stata'!AJ220</f>
        <v>1.7811368725130325E-2</v>
      </c>
      <c r="AM220" s="63"/>
      <c r="AN220" s="63"/>
      <c r="AO220" s="104"/>
      <c r="AP220" s="103"/>
      <c r="AQ220" s="103"/>
      <c r="AR220" s="63"/>
      <c r="AS220" s="63"/>
      <c r="AT220" s="63"/>
      <c r="AU220" s="63"/>
      <c r="AV220" s="63"/>
      <c r="AW220" s="63"/>
      <c r="AX220" s="63"/>
      <c r="AY220" s="63"/>
      <c r="AZ220" s="63"/>
      <c r="BA220" s="104"/>
      <c r="BB220" s="63"/>
      <c r="BC220" s="63"/>
    </row>
    <row r="221" spans="2:55" x14ac:dyDescent="0.25">
      <c r="B221" s="3">
        <v>42400</v>
      </c>
      <c r="C221" s="99">
        <f>LN(1+'Sorted Data - Stata'!C221)</f>
        <v>-5.722639610762216E-2</v>
      </c>
      <c r="D221" s="99">
        <f>LN(1+'Sorted Data - Stata'!E221)</f>
        <v>-1.8742701378193675E-2</v>
      </c>
      <c r="E221" s="99">
        <f>LN(1+'Sorted Data - Stata'!F221)</f>
        <v>-2.1834354180903723E-2</v>
      </c>
      <c r="F221" s="99">
        <f>LN(1+'Sorted Data - Stata'!G221)</f>
        <v>-5.3733641903092114E-2</v>
      </c>
      <c r="G221" s="99">
        <f>LN(1+'Sorted Data - Stata'!H221)</f>
        <v>-2.6244828464475865E-2</v>
      </c>
      <c r="H221" s="99">
        <f>LN(1+'Sorted Data - Stata'!I221)</f>
        <v>-4.1000083121217966E-2</v>
      </c>
      <c r="I221" s="99">
        <f>LN(1+'Sorted Data - Stata'!J221)</f>
        <v>-2.7910117448335124E-2</v>
      </c>
      <c r="J221" s="99">
        <f>LN(1+'Sorted Data - Stata'!K221)</f>
        <v>-4.7053453392187007E-2</v>
      </c>
      <c r="K221" s="99">
        <f>LN(1+'Sorted Data - Stata'!M221)</f>
        <v>-1.9257559725701368E-2</v>
      </c>
      <c r="L221" s="99">
        <f>LN(1+'Sorted Data - Stata'!N221)</f>
        <v>-2.2890858227179903E-2</v>
      </c>
      <c r="M221" s="99">
        <f>LN(1+'Sorted Data - Stata'!O221)</f>
        <v>-5.4202278961542338E-2</v>
      </c>
      <c r="N221" s="99">
        <f>LN(1+'Sorted Data - Stata'!P221)</f>
        <v>-2.7088492153124668E-2</v>
      </c>
      <c r="O221" s="99">
        <f>LN(1+'Sorted Data - Stata'!Q221)</f>
        <v>-4.2596462979764958E-2</v>
      </c>
      <c r="P221" s="99">
        <f>LN(1+'Sorted Data - Stata'!R221)</f>
        <v>-2.8322603644230886E-2</v>
      </c>
      <c r="Q221" s="99">
        <f>LN(1+'Sorted Data - Stata'!S221)</f>
        <v>-4.5886918909058272E-2</v>
      </c>
      <c r="R221" s="99">
        <f>'Sorted Data - Stata'!U221</f>
        <v>8.4605195453169024E-4</v>
      </c>
      <c r="S221" s="99">
        <f>'Sorted Data - Stata'!V221</f>
        <v>3.534786469632234E-4</v>
      </c>
      <c r="T221" s="99">
        <f>'Sorted Data - Stata'!W221</f>
        <v>-1.9425741335099556E-4</v>
      </c>
      <c r="U221" s="99">
        <f>'Sorted Data - Stata'!X221</f>
        <v>4.2354529066446212E-4</v>
      </c>
      <c r="V221" s="99">
        <f>'Sorted Data - Stata'!Y221</f>
        <v>1.7856579513031434E-5</v>
      </c>
      <c r="W221" s="99">
        <f>'Sorted Data - Stata'!Z221</f>
        <v>-6.5988973926878192E-4</v>
      </c>
      <c r="X221" s="99">
        <f>'Sorted Data - Stata'!AA221</f>
        <v>4.488900773715887E-4</v>
      </c>
      <c r="Y221" s="99">
        <f>'Sorted Data - Stata'!AB221</f>
        <v>1.8641022544263475E-3</v>
      </c>
      <c r="Z221" s="77">
        <f>'Sorted Data - Stata'!AD221</f>
        <v>0.36801363644754459</v>
      </c>
      <c r="AA221" s="77">
        <f>'Sorted Data - Stata'!AE221</f>
        <v>0.20069057671878759</v>
      </c>
      <c r="AB221" s="77">
        <f>'Sorted Data - Stata'!AF221</f>
        <v>8.8060937240452566E-2</v>
      </c>
      <c r="AC221" s="77">
        <f>'Sorted Data - Stata'!AG221</f>
        <v>8.5050338205672399E-2</v>
      </c>
      <c r="AD221" s="77">
        <f>'Sorted Data - Stata'!AH221</f>
        <v>3.6626201664198998E-2</v>
      </c>
      <c r="AE221" s="77">
        <f>'Sorted Data - Stata'!AI221</f>
        <v>2.8680086388864674E-2</v>
      </c>
      <c r="AF221" s="77">
        <f>'Sorted Data - Stata'!AJ221</f>
        <v>2.213590826394481E-2</v>
      </c>
      <c r="AM221" s="63"/>
      <c r="AN221" s="63"/>
      <c r="AO221" s="104"/>
      <c r="AP221" s="103"/>
      <c r="AQ221" s="103"/>
      <c r="AR221" s="63"/>
      <c r="AS221" s="63"/>
      <c r="AT221" s="63"/>
      <c r="AU221" s="63"/>
      <c r="AV221" s="63"/>
      <c r="AW221" s="63"/>
      <c r="AX221" s="63"/>
      <c r="AY221" s="63"/>
      <c r="AZ221" s="63"/>
      <c r="BA221" s="104"/>
      <c r="BB221" s="63"/>
      <c r="BC221" s="63"/>
    </row>
    <row r="222" spans="2:55" x14ac:dyDescent="0.25">
      <c r="B222" s="3">
        <v>42429</v>
      </c>
      <c r="C222" s="99">
        <f>LN(1+'Sorted Data - Stata'!C222)</f>
        <v>-1.3095795997468001E-3</v>
      </c>
      <c r="D222" s="99">
        <f>LN(1+'Sorted Data - Stata'!E222)</f>
        <v>1.6463183184358147E-3</v>
      </c>
      <c r="E222" s="99">
        <f>LN(1+'Sorted Data - Stata'!F222)</f>
        <v>5.5166700487032112E-3</v>
      </c>
      <c r="F222" s="99">
        <f>LN(1+'Sorted Data - Stata'!G222)</f>
        <v>-2.1010533543164938E-2</v>
      </c>
      <c r="G222" s="99">
        <f>LN(1+'Sorted Data - Stata'!H222)</f>
        <v>7.362252871853317E-2</v>
      </c>
      <c r="H222" s="99">
        <f>LN(1+'Sorted Data - Stata'!I222)</f>
        <v>2.5722348381575059E-2</v>
      </c>
      <c r="I222" s="99">
        <f>LN(1+'Sorted Data - Stata'!J222)</f>
        <v>3.3234802311690875E-2</v>
      </c>
      <c r="J222" s="99">
        <f>LN(1+'Sorted Data - Stata'!K222)</f>
        <v>9.6043000744281092E-3</v>
      </c>
      <c r="K222" s="99">
        <f>LN(1+'Sorted Data - Stata'!M222)</f>
        <v>1.1546081728566154E-3</v>
      </c>
      <c r="L222" s="99">
        <f>LN(1+'Sorted Data - Stata'!N222)</f>
        <v>4.4813471462988074E-3</v>
      </c>
      <c r="M222" s="99">
        <f>LN(1+'Sorted Data - Stata'!O222)</f>
        <v>-2.1441921571708059E-2</v>
      </c>
      <c r="N222" s="99">
        <f>LN(1+'Sorted Data - Stata'!P222)</f>
        <v>7.2852834340752209E-2</v>
      </c>
      <c r="O222" s="99">
        <f>LN(1+'Sorted Data - Stata'!Q222)</f>
        <v>2.4252600384012547E-2</v>
      </c>
      <c r="P222" s="99">
        <f>LN(1+'Sorted Data - Stata'!R222)</f>
        <v>3.2850721725250914E-2</v>
      </c>
      <c r="Q222" s="99">
        <f>LN(1+'Sorted Data - Stata'!S222)</f>
        <v>1.0610237279779236E-2</v>
      </c>
      <c r="R222" s="99">
        <f>'Sorted Data - Stata'!U222</f>
        <v>7.9650143933562845E-4</v>
      </c>
      <c r="S222" s="99">
        <f>'Sorted Data - Stata'!V222</f>
        <v>3.6634428645698769E-4</v>
      </c>
      <c r="T222" s="99">
        <f>'Sorted Data - Stata'!W222</f>
        <v>-2.2719200759779845E-4</v>
      </c>
      <c r="U222" s="99">
        <f>'Sorted Data - Stata'!X222</f>
        <v>4.2225132279360977E-4</v>
      </c>
      <c r="V222" s="99">
        <f>'Sorted Data - Stata'!Y222</f>
        <v>-4.4177399120437499E-5</v>
      </c>
      <c r="W222" s="99">
        <f>'Sorted Data - Stata'!Z222</f>
        <v>-6.9699907768172586E-4</v>
      </c>
      <c r="X222" s="99">
        <f>'Sorted Data - Stata'!AA222</f>
        <v>5.6490819048460317E-4</v>
      </c>
      <c r="Y222" s="99">
        <f>'Sorted Data - Stata'!AB222</f>
        <v>1.9293936717392768E-3</v>
      </c>
      <c r="Z222" s="77">
        <f>'Sorted Data - Stata'!AD222</f>
        <v>0.36801363644754459</v>
      </c>
      <c r="AA222" s="77">
        <f>'Sorted Data - Stata'!AE222</f>
        <v>0.20069057671878759</v>
      </c>
      <c r="AB222" s="77">
        <f>'Sorted Data - Stata'!AF222</f>
        <v>8.8060937240452566E-2</v>
      </c>
      <c r="AC222" s="77">
        <f>'Sorted Data - Stata'!AG222</f>
        <v>8.5050338205672399E-2</v>
      </c>
      <c r="AD222" s="77">
        <f>'Sorted Data - Stata'!AH222</f>
        <v>3.6626201664198998E-2</v>
      </c>
      <c r="AE222" s="77">
        <f>'Sorted Data - Stata'!AI222</f>
        <v>2.8680086388864674E-2</v>
      </c>
      <c r="AF222" s="77">
        <f>'Sorted Data - Stata'!AJ222</f>
        <v>2.213590826394481E-2</v>
      </c>
      <c r="AM222" s="63"/>
      <c r="AN222" s="63"/>
      <c r="AO222" s="104"/>
      <c r="AP222" s="103"/>
      <c r="AQ222" s="103"/>
      <c r="AR222" s="63"/>
      <c r="AS222" s="63"/>
      <c r="AT222" s="63"/>
      <c r="AU222" s="63"/>
      <c r="AV222" s="63"/>
      <c r="AW222" s="63"/>
      <c r="AX222" s="63"/>
      <c r="AY222" s="63"/>
      <c r="AZ222" s="63"/>
      <c r="BA222" s="104"/>
      <c r="BB222" s="63"/>
      <c r="BC222" s="63"/>
    </row>
    <row r="223" spans="2:55" x14ac:dyDescent="0.25">
      <c r="B223" s="3">
        <v>42460</v>
      </c>
      <c r="C223" s="99">
        <f>LN(1+'Sorted Data - Stata'!C223)</f>
        <v>5.2442700177285483E-3</v>
      </c>
      <c r="D223" s="99">
        <f>LN(1+'Sorted Data - Stata'!E223)</f>
        <v>-5.0087996741296069E-2</v>
      </c>
      <c r="E223" s="99">
        <f>LN(1+'Sorted Data - Stata'!F223)</f>
        <v>-4.6128233220992416E-3</v>
      </c>
      <c r="F223" s="99">
        <f>LN(1+'Sorted Data - Stata'!G223)</f>
        <v>-1.8855575230389787E-2</v>
      </c>
      <c r="G223" s="99">
        <f>LN(1+'Sorted Data - Stata'!H223)</f>
        <v>-4.926856143107787E-2</v>
      </c>
      <c r="H223" s="99">
        <f>LN(1+'Sorted Data - Stata'!I223)</f>
        <v>-1.3220429684155151E-2</v>
      </c>
      <c r="I223" s="99">
        <f>LN(1+'Sorted Data - Stata'!J223)</f>
        <v>-9.8282427477615845E-3</v>
      </c>
      <c r="J223" s="99">
        <f>LN(1+'Sorted Data - Stata'!K223)</f>
        <v>1.9824104036870387E-2</v>
      </c>
      <c r="K223" s="99">
        <f>LN(1+'Sorted Data - Stata'!M223)</f>
        <v>-5.0540184920489693E-2</v>
      </c>
      <c r="L223" s="99">
        <f>LN(1+'Sorted Data - Stata'!N223)</f>
        <v>-5.6420129313020364E-3</v>
      </c>
      <c r="M223" s="99">
        <f>LN(1+'Sorted Data - Stata'!O223)</f>
        <v>-1.9236860709828295E-2</v>
      </c>
      <c r="N223" s="99">
        <f>LN(1+'Sorted Data - Stata'!P223)</f>
        <v>-5.0152125844295833E-2</v>
      </c>
      <c r="O223" s="99">
        <f>LN(1+'Sorted Data - Stata'!Q223)</f>
        <v>-1.4736009482342114E-2</v>
      </c>
      <c r="P223" s="99">
        <f>LN(1+'Sorted Data - Stata'!R223)</f>
        <v>-1.0062018650285746E-2</v>
      </c>
      <c r="Q223" s="99">
        <f>LN(1+'Sorted Data - Stata'!S223)</f>
        <v>2.0932006128518293E-2</v>
      </c>
      <c r="R223" s="99">
        <f>'Sorted Data - Stata'!U223</f>
        <v>6.9731937515871145E-4</v>
      </c>
      <c r="S223" s="99">
        <f>'Sorted Data - Stata'!V223</f>
        <v>3.6364680317357845E-4</v>
      </c>
      <c r="T223" s="99">
        <f>'Sorted Data - Stata'!W223</f>
        <v>-2.7362808912101411E-4</v>
      </c>
      <c r="U223" s="99">
        <f>'Sorted Data - Stata'!X223</f>
        <v>4.2478947317903248E-4</v>
      </c>
      <c r="V223" s="99">
        <f>'Sorted Data - Stata'!Y223</f>
        <v>-5.2631899636779167E-5</v>
      </c>
      <c r="W223" s="99">
        <f>'Sorted Data - Stata'!Z223</f>
        <v>-6.5451769751601052E-4</v>
      </c>
      <c r="X223" s="99">
        <f>'Sorted Data - Stata'!AA223</f>
        <v>4.9863024788132648E-4</v>
      </c>
      <c r="Y223" s="99">
        <f>'Sorted Data - Stata'!AB223</f>
        <v>1.9049148747345424E-3</v>
      </c>
      <c r="Z223" s="77">
        <f>'Sorted Data - Stata'!AD223</f>
        <v>0.36801363644754459</v>
      </c>
      <c r="AA223" s="77">
        <f>'Sorted Data - Stata'!AE223</f>
        <v>0.20069057671878759</v>
      </c>
      <c r="AB223" s="77">
        <f>'Sorted Data - Stata'!AF223</f>
        <v>8.8060937240452566E-2</v>
      </c>
      <c r="AC223" s="77">
        <f>'Sorted Data - Stata'!AG223</f>
        <v>8.5050338205672399E-2</v>
      </c>
      <c r="AD223" s="77">
        <f>'Sorted Data - Stata'!AH223</f>
        <v>3.6626201664198998E-2</v>
      </c>
      <c r="AE223" s="77">
        <f>'Sorted Data - Stata'!AI223</f>
        <v>2.8680086388864674E-2</v>
      </c>
      <c r="AF223" s="77">
        <f>'Sorted Data - Stata'!AJ223</f>
        <v>2.213590826394481E-2</v>
      </c>
      <c r="AM223" s="63"/>
      <c r="AN223" s="63"/>
      <c r="AO223" s="104"/>
      <c r="AP223" s="103"/>
      <c r="AQ223" s="103"/>
      <c r="AR223" s="63"/>
      <c r="AS223" s="63"/>
      <c r="AT223" s="63"/>
      <c r="AU223" s="63"/>
      <c r="AV223" s="63"/>
      <c r="AW223" s="63"/>
      <c r="AX223" s="63"/>
      <c r="AY223" s="63"/>
      <c r="AZ223" s="63"/>
      <c r="BA223" s="104"/>
      <c r="BB223" s="63"/>
      <c r="BC223" s="63"/>
    </row>
    <row r="224" spans="2:55" x14ac:dyDescent="0.25">
      <c r="B224" s="3">
        <v>42490</v>
      </c>
      <c r="C224" s="99">
        <f>LN(1+'Sorted Data - Stata'!C224)</f>
        <v>-1.244405112326815E-2</v>
      </c>
      <c r="D224" s="99">
        <f>LN(1+'Sorted Data - Stata'!E224)</f>
        <v>-2.6656806790270254E-2</v>
      </c>
      <c r="E224" s="99">
        <f>LN(1+'Sorted Data - Stata'!F224)</f>
        <v>-2.0075821861838549E-2</v>
      </c>
      <c r="F224" s="99">
        <f>LN(1+'Sorted Data - Stata'!G224)</f>
        <v>-9.0442461715620898E-3</v>
      </c>
      <c r="G224" s="99">
        <f>LN(1+'Sorted Data - Stata'!H224)</f>
        <v>3.0625583447659793E-2</v>
      </c>
      <c r="H224" s="99">
        <f>LN(1+'Sorted Data - Stata'!I224)</f>
        <v>-2.2636260637009343E-2</v>
      </c>
      <c r="I224" s="99">
        <f>LN(1+'Sorted Data - Stata'!J224)</f>
        <v>8.58159295718465E-3</v>
      </c>
      <c r="J224" s="99">
        <f>LN(1+'Sorted Data - Stata'!K224)</f>
        <v>-3.3389818549665252E-2</v>
      </c>
      <c r="K224" s="99">
        <f>LN(1+'Sorted Data - Stata'!M224)</f>
        <v>-2.6999427735600365E-2</v>
      </c>
      <c r="L224" s="99">
        <f>LN(1+'Sorted Data - Stata'!N224)</f>
        <v>-2.1067221289441596E-2</v>
      </c>
      <c r="M224" s="99">
        <f>LN(1+'Sorted Data - Stata'!O224)</f>
        <v>-9.3191730999291986E-3</v>
      </c>
      <c r="N224" s="99">
        <f>LN(1+'Sorted Data - Stata'!P224)</f>
        <v>2.9897948786921667E-2</v>
      </c>
      <c r="O224" s="99">
        <f>LN(1+'Sorted Data - Stata'!Q224)</f>
        <v>-2.4020911052137023E-2</v>
      </c>
      <c r="P224" s="99">
        <f>LN(1+'Sorted Data - Stata'!R224)</f>
        <v>8.3846803947878988E-3</v>
      </c>
      <c r="Q224" s="99">
        <f>LN(1+'Sorted Data - Stata'!S224)</f>
        <v>-3.2144370780378982E-2</v>
      </c>
      <c r="R224" s="99">
        <f>'Sorted Data - Stata'!U224</f>
        <v>6.8904932024094201E-4</v>
      </c>
      <c r="S224" s="99">
        <f>'Sorted Data - Stata'!V224</f>
        <v>3.6240178390234412E-4</v>
      </c>
      <c r="T224" s="99">
        <f>'Sorted Data - Stata'!W224</f>
        <v>-2.9154202814352104E-4</v>
      </c>
      <c r="U224" s="99">
        <f>'Sorted Data - Stata'!X224</f>
        <v>4.2172875362722628E-4</v>
      </c>
      <c r="V224" s="99">
        <f>'Sorted Data - Stata'!Y224</f>
        <v>-4.1434441166998681E-5</v>
      </c>
      <c r="W224" s="99">
        <f>'Sorted Data - Stata'!Z224</f>
        <v>-6.5149606361880608E-4</v>
      </c>
      <c r="X224" s="99">
        <f>'Sorted Data - Stata'!AA224</f>
        <v>5.0691763232846299E-4</v>
      </c>
      <c r="Y224" s="99">
        <f>'Sorted Data - Stata'!AB224</f>
        <v>1.6597643621756308E-3</v>
      </c>
      <c r="Z224" s="77">
        <f>'Sorted Data - Stata'!AD224</f>
        <v>0.36801363644754459</v>
      </c>
      <c r="AA224" s="77">
        <f>'Sorted Data - Stata'!AE224</f>
        <v>0.20069057671878759</v>
      </c>
      <c r="AB224" s="77">
        <f>'Sorted Data - Stata'!AF224</f>
        <v>8.8060937240452566E-2</v>
      </c>
      <c r="AC224" s="77">
        <f>'Sorted Data - Stata'!AG224</f>
        <v>8.5050338205672399E-2</v>
      </c>
      <c r="AD224" s="77">
        <f>'Sorted Data - Stata'!AH224</f>
        <v>3.6626201664198998E-2</v>
      </c>
      <c r="AE224" s="77">
        <f>'Sorted Data - Stata'!AI224</f>
        <v>2.8680086388864674E-2</v>
      </c>
      <c r="AF224" s="77">
        <f>'Sorted Data - Stata'!AJ224</f>
        <v>2.213590826394481E-2</v>
      </c>
      <c r="AM224" s="63"/>
      <c r="AN224" s="63"/>
      <c r="AO224" s="104"/>
      <c r="AP224" s="103"/>
      <c r="AQ224" s="103"/>
      <c r="AR224" s="63"/>
      <c r="AS224" s="63"/>
      <c r="AT224" s="63"/>
      <c r="AU224" s="63"/>
      <c r="AV224" s="63"/>
      <c r="AW224" s="63"/>
      <c r="AX224" s="63"/>
      <c r="AY224" s="63"/>
      <c r="AZ224" s="63"/>
      <c r="BA224" s="104"/>
      <c r="BB224" s="63"/>
      <c r="BC224" s="63"/>
    </row>
    <row r="225" spans="2:55" x14ac:dyDescent="0.25">
      <c r="B225" s="3">
        <v>42521</v>
      </c>
      <c r="C225" s="99">
        <f>LN(1+'Sorted Data - Stata'!C225)</f>
        <v>3.1731178455667329E-2</v>
      </c>
      <c r="D225" s="99">
        <f>LN(1+'Sorted Data - Stata'!E225)</f>
        <v>3.9920333643686932E-2</v>
      </c>
      <c r="E225" s="99">
        <f>LN(1+'Sorted Data - Stata'!F225)</f>
        <v>1.1472194998285039E-2</v>
      </c>
      <c r="F225" s="99">
        <f>LN(1+'Sorted Data - Stata'!G225)</f>
        <v>3.1027364046110065E-2</v>
      </c>
      <c r="G225" s="99">
        <f>LN(1+'Sorted Data - Stata'!H225)</f>
        <v>-9.9090358689647999E-4</v>
      </c>
      <c r="H225" s="99">
        <f>LN(1+'Sorted Data - Stata'!I225)</f>
        <v>2.6975174257025825E-3</v>
      </c>
      <c r="I225" s="99">
        <f>LN(1+'Sorted Data - Stata'!J225)</f>
        <v>-2.4667085088061411E-3</v>
      </c>
      <c r="J225" s="99">
        <f>LN(1+'Sorted Data - Stata'!K225)</f>
        <v>-1.0973443469166583E-2</v>
      </c>
      <c r="K225" s="99">
        <f>LN(1+'Sorted Data - Stata'!M225)</f>
        <v>3.9606533610772127E-2</v>
      </c>
      <c r="L225" s="99">
        <f>LN(1+'Sorted Data - Stata'!N225)</f>
        <v>1.0502035745309904E-2</v>
      </c>
      <c r="M225" s="99">
        <f>LN(1+'Sorted Data - Stata'!O225)</f>
        <v>3.0768286066866768E-2</v>
      </c>
      <c r="N225" s="99">
        <f>LN(1+'Sorted Data - Stata'!P225)</f>
        <v>-1.722409329577594E-3</v>
      </c>
      <c r="O225" s="99">
        <f>LN(1+'Sorted Data - Stata'!Q225)</f>
        <v>1.3588160773812601E-3</v>
      </c>
      <c r="P225" s="99">
        <f>LN(1+'Sorted Data - Stata'!R225)</f>
        <v>-2.6492141633139552E-3</v>
      </c>
      <c r="Q225" s="99">
        <f>LN(1+'Sorted Data - Stata'!S225)</f>
        <v>-9.9941236078410125E-3</v>
      </c>
      <c r="R225" s="99">
        <f>'Sorted Data - Stata'!U225</f>
        <v>6.7250695461584797E-4</v>
      </c>
      <c r="S225" s="99">
        <f>'Sorted Data - Stata'!V225</f>
        <v>3.8987124819556129E-4</v>
      </c>
      <c r="T225" s="99">
        <f>'Sorted Data - Stata'!W225</f>
        <v>-2.9452663457374406E-4</v>
      </c>
      <c r="U225" s="99">
        <f>'Sorted Data - Stata'!X225</f>
        <v>4.2820674024302008E-4</v>
      </c>
      <c r="V225" s="99">
        <f>'Sorted Data - Stata'!Y225</f>
        <v>-4.4535907339438019E-5</v>
      </c>
      <c r="W225" s="99">
        <f>'Sorted Data - Stata'!Z225</f>
        <v>-6.4780309199641284E-4</v>
      </c>
      <c r="X225" s="99">
        <f>'Sorted Data - Stata'!AA225</f>
        <v>6.8904932024094201E-4</v>
      </c>
      <c r="Y225" s="99">
        <f>'Sorted Data - Stata'!AB225</f>
        <v>1.7660772833825167E-3</v>
      </c>
      <c r="Z225" s="77">
        <f>'Sorted Data - Stata'!AD225</f>
        <v>0.36801363644754459</v>
      </c>
      <c r="AA225" s="77">
        <f>'Sorted Data - Stata'!AE225</f>
        <v>0.20069057671878759</v>
      </c>
      <c r="AB225" s="77">
        <f>'Sorted Data - Stata'!AF225</f>
        <v>8.8060937240452566E-2</v>
      </c>
      <c r="AC225" s="77">
        <f>'Sorted Data - Stata'!AG225</f>
        <v>8.5050338205672399E-2</v>
      </c>
      <c r="AD225" s="77">
        <f>'Sorted Data - Stata'!AH225</f>
        <v>3.6626201664198998E-2</v>
      </c>
      <c r="AE225" s="77">
        <f>'Sorted Data - Stata'!AI225</f>
        <v>2.8680086388864674E-2</v>
      </c>
      <c r="AF225" s="77">
        <f>'Sorted Data - Stata'!AJ225</f>
        <v>2.213590826394481E-2</v>
      </c>
      <c r="AM225" s="63"/>
      <c r="AN225" s="63"/>
      <c r="AO225" s="104"/>
      <c r="AP225" s="103"/>
      <c r="AQ225" s="103"/>
      <c r="AR225" s="63"/>
      <c r="AS225" s="63"/>
      <c r="AT225" s="63"/>
      <c r="AU225" s="63"/>
      <c r="AV225" s="63"/>
      <c r="AW225" s="63"/>
      <c r="AX225" s="63"/>
      <c r="AY225" s="63"/>
      <c r="AZ225" s="63"/>
      <c r="BA225" s="104"/>
      <c r="BB225" s="63"/>
      <c r="BC225" s="63"/>
    </row>
    <row r="226" spans="2:55" x14ac:dyDescent="0.25">
      <c r="B226" s="3">
        <v>42551</v>
      </c>
      <c r="C226" s="99">
        <f>LN(1+'Sorted Data - Stata'!C226)</f>
        <v>-3.388455452542084E-3</v>
      </c>
      <c r="D226" s="99">
        <f>LN(1+'Sorted Data - Stata'!E226)</f>
        <v>-1.851597979772082E-3</v>
      </c>
      <c r="E226" s="99">
        <f>LN(1+'Sorted Data - Stata'!F226)</f>
        <v>-4.0928850702996325E-3</v>
      </c>
      <c r="F226" s="99">
        <f>LN(1+'Sorted Data - Stata'!G226)</f>
        <v>-8.6029895907664092E-2</v>
      </c>
      <c r="G226" s="99">
        <f>LN(1+'Sorted Data - Stata'!H226)</f>
        <v>6.918232008196365E-2</v>
      </c>
      <c r="H226" s="99">
        <f>LN(1+'Sorted Data - Stata'!I226)</f>
        <v>1.6746197534345052E-2</v>
      </c>
      <c r="I226" s="99">
        <f>LN(1+'Sorted Data - Stata'!J226)</f>
        <v>1.1469904897866581E-2</v>
      </c>
      <c r="J226" s="99">
        <f>LN(1+'Sorted Data - Stata'!K226)</f>
        <v>2.8192153574149493E-2</v>
      </c>
      <c r="K226" s="99">
        <f>LN(1+'Sorted Data - Stata'!M226)</f>
        <v>-2.1346872119347915E-3</v>
      </c>
      <c r="L226" s="99">
        <f>LN(1+'Sorted Data - Stata'!N226)</f>
        <v>-5.0646428007790727E-3</v>
      </c>
      <c r="M226" s="99">
        <f>LN(1+'Sorted Data - Stata'!O226)</f>
        <v>-8.6296065246474901E-2</v>
      </c>
      <c r="N226" s="99">
        <f>LN(1+'Sorted Data - Stata'!P226)</f>
        <v>6.8512953075031482E-2</v>
      </c>
      <c r="O226" s="99">
        <f>LN(1+'Sorted Data - Stata'!Q226)</f>
        <v>1.5446127191304913E-2</v>
      </c>
      <c r="P226" s="99">
        <f>LN(1+'Sorted Data - Stata'!R226)</f>
        <v>1.1486247213838853E-2</v>
      </c>
      <c r="Q226" s="99">
        <f>LN(1+'Sorted Data - Stata'!S226)</f>
        <v>2.925288722002686E-2</v>
      </c>
      <c r="R226" s="99">
        <f>'Sorted Data - Stata'!U226</f>
        <v>7.303920788652718E-4</v>
      </c>
      <c r="S226" s="99">
        <f>'Sorted Data - Stata'!V226</f>
        <v>3.8671807566781347E-4</v>
      </c>
      <c r="T226" s="99">
        <f>'Sorted Data - Stata'!W226</f>
        <v>-2.9954300064138906E-4</v>
      </c>
      <c r="U226" s="99">
        <f>'Sorted Data - Stata'!X226</f>
        <v>4.2556915221303449E-4</v>
      </c>
      <c r="V226" s="99">
        <f>'Sorted Data - Stata'!Y226</f>
        <v>-4.3460386923932504E-5</v>
      </c>
      <c r="W226" s="99">
        <f>'Sorted Data - Stata'!Z226</f>
        <v>-6.9313631306266998E-4</v>
      </c>
      <c r="X226" s="99">
        <f>'Sorted Data - Stata'!AA226</f>
        <v>5.5248475436364686E-4</v>
      </c>
      <c r="Y226" s="99">
        <f>'Sorted Data - Stata'!AB226</f>
        <v>1.7497295255153311E-3</v>
      </c>
      <c r="Z226" s="77">
        <f>'Sorted Data - Stata'!AD226</f>
        <v>0.36801363644754459</v>
      </c>
      <c r="AA226" s="77">
        <f>'Sorted Data - Stata'!AE226</f>
        <v>0.20069057671878759</v>
      </c>
      <c r="AB226" s="77">
        <f>'Sorted Data - Stata'!AF226</f>
        <v>8.8060937240452566E-2</v>
      </c>
      <c r="AC226" s="77">
        <f>'Sorted Data - Stata'!AG226</f>
        <v>8.5050338205672399E-2</v>
      </c>
      <c r="AD226" s="77">
        <f>'Sorted Data - Stata'!AH226</f>
        <v>3.6626201664198998E-2</v>
      </c>
      <c r="AE226" s="77">
        <f>'Sorted Data - Stata'!AI226</f>
        <v>2.8680086388864674E-2</v>
      </c>
      <c r="AF226" s="77">
        <f>'Sorted Data - Stata'!AJ226</f>
        <v>2.213590826394481E-2</v>
      </c>
      <c r="AM226" s="63"/>
      <c r="AN226" s="63"/>
      <c r="AO226" s="104"/>
      <c r="AP226" s="103"/>
      <c r="AQ226" s="103"/>
      <c r="AR226" s="63"/>
      <c r="AS226" s="63"/>
      <c r="AT226" s="63"/>
      <c r="AU226" s="63"/>
      <c r="AV226" s="63"/>
      <c r="AW226" s="63"/>
      <c r="AX226" s="63"/>
      <c r="AY226" s="63"/>
      <c r="AZ226" s="63"/>
      <c r="BA226" s="104"/>
      <c r="BB226" s="63"/>
      <c r="BC226" s="63"/>
    </row>
    <row r="227" spans="2:55" x14ac:dyDescent="0.25">
      <c r="B227" s="3">
        <v>42582</v>
      </c>
      <c r="C227" s="99">
        <f>LN(1+'Sorted Data - Stata'!C227)</f>
        <v>3.8634510537642511E-2</v>
      </c>
      <c r="D227" s="99">
        <f>LN(1+'Sorted Data - Stata'!E227)</f>
        <v>9.8160735356762948E-3</v>
      </c>
      <c r="E227" s="99">
        <f>LN(1+'Sorted Data - Stata'!F227)</f>
        <v>1.5763494423805771E-2</v>
      </c>
      <c r="F227" s="99">
        <f>LN(1+'Sorted Data - Stata'!G227)</f>
        <v>3.7284715248944327E-3</v>
      </c>
      <c r="G227" s="99">
        <f>LN(1+'Sorted Data - Stata'!H227)</f>
        <v>2.0668122616576579E-2</v>
      </c>
      <c r="H227" s="99">
        <f>LN(1+'Sorted Data - Stata'!I227)</f>
        <v>1.6722894497660658E-2</v>
      </c>
      <c r="I227" s="99">
        <f>LN(1+'Sorted Data - Stata'!J227)</f>
        <v>1.7755275277939041E-3</v>
      </c>
      <c r="J227" s="99">
        <f>LN(1+'Sorted Data - Stata'!K227)</f>
        <v>2.9646429027775197E-2</v>
      </c>
      <c r="K227" s="99">
        <f>LN(1+'Sorted Data - Stata'!M227)</f>
        <v>9.4758302380688591E-3</v>
      </c>
      <c r="L227" s="99">
        <f>LN(1+'Sorted Data - Stata'!N227)</f>
        <v>1.4748849072477631E-2</v>
      </c>
      <c r="M227" s="99">
        <f>LN(1+'Sorted Data - Stata'!O227)</f>
        <v>3.4248661077545383E-3</v>
      </c>
      <c r="N227" s="99">
        <f>LN(1+'Sorted Data - Stata'!P227)</f>
        <v>1.9909779662769592E-2</v>
      </c>
      <c r="O227" s="99">
        <f>LN(1+'Sorted Data - Stata'!Q227)</f>
        <v>1.5321020501882911E-2</v>
      </c>
      <c r="P227" s="99">
        <f>LN(1+'Sorted Data - Stata'!R227)</f>
        <v>1.5980181110622463E-3</v>
      </c>
      <c r="Q227" s="99">
        <f>LN(1+'Sorted Data - Stata'!S227)</f>
        <v>3.0633774292257897E-2</v>
      </c>
      <c r="R227" s="99">
        <f>'Sorted Data - Stata'!U227</f>
        <v>6.807785134408384E-4</v>
      </c>
      <c r="S227" s="99">
        <f>'Sorted Data - Stata'!V227</f>
        <v>4.1231369951577612E-4</v>
      </c>
      <c r="T227" s="99">
        <f>'Sorted Data - Stata'!W227</f>
        <v>-3.0766173973717503E-4</v>
      </c>
      <c r="U227" s="99">
        <f>'Sorted Data - Stata'!X227</f>
        <v>3.5767885583504189E-4</v>
      </c>
      <c r="V227" s="99">
        <f>'Sorted Data - Stata'!Y227</f>
        <v>-3.1430432727352908E-5</v>
      </c>
      <c r="W227" s="99">
        <f>'Sorted Data - Stata'!Z227</f>
        <v>-6.6710892062704641E-4</v>
      </c>
      <c r="X227" s="99">
        <f>'Sorted Data - Stata'!AA227</f>
        <v>6.1044627818596098E-4</v>
      </c>
      <c r="Y227" s="99">
        <f>'Sorted Data - Stata'!AB227</f>
        <v>1.717025203279432E-3</v>
      </c>
      <c r="Z227" s="77">
        <f>'Sorted Data - Stata'!AD227</f>
        <v>0.36801363644754459</v>
      </c>
      <c r="AA227" s="77">
        <f>'Sorted Data - Stata'!AE227</f>
        <v>0.20069057671878759</v>
      </c>
      <c r="AB227" s="77">
        <f>'Sorted Data - Stata'!AF227</f>
        <v>8.8060937240452566E-2</v>
      </c>
      <c r="AC227" s="77">
        <f>'Sorted Data - Stata'!AG227</f>
        <v>8.5050338205672399E-2</v>
      </c>
      <c r="AD227" s="77">
        <f>'Sorted Data - Stata'!AH227</f>
        <v>3.6626201664198998E-2</v>
      </c>
      <c r="AE227" s="77">
        <f>'Sorted Data - Stata'!AI227</f>
        <v>2.8680086388864674E-2</v>
      </c>
      <c r="AF227" s="77">
        <f>'Sorted Data - Stata'!AJ227</f>
        <v>2.213590826394481E-2</v>
      </c>
      <c r="AM227" s="63"/>
      <c r="AN227" s="63"/>
      <c r="AO227" s="104"/>
      <c r="AP227" s="103"/>
      <c r="AQ227" s="103"/>
      <c r="AR227" s="63"/>
      <c r="AS227" s="63"/>
      <c r="AT227" s="63"/>
      <c r="AU227" s="63"/>
      <c r="AV227" s="63"/>
      <c r="AW227" s="63"/>
      <c r="AX227" s="63"/>
      <c r="AY227" s="63"/>
      <c r="AZ227" s="63"/>
      <c r="BA227" s="104"/>
      <c r="BB227" s="63"/>
      <c r="BC227" s="63"/>
    </row>
    <row r="228" spans="2:55" x14ac:dyDescent="0.25">
      <c r="B228" s="3">
        <v>42613</v>
      </c>
      <c r="C228" s="99">
        <f>LN(1+'Sorted Data - Stata'!C228)</f>
        <v>-7.7420288014223319E-3</v>
      </c>
      <c r="D228" s="99">
        <f>LN(1+'Sorted Data - Stata'!E228)</f>
        <v>-1.4057785204767199E-2</v>
      </c>
      <c r="E228" s="99">
        <f>LN(1+'Sorted Data - Stata'!F228)</f>
        <v>-1.5645091995341118E-2</v>
      </c>
      <c r="F228" s="99">
        <f>LN(1+'Sorted Data - Stata'!G228)</f>
        <v>-2.1311162892951614E-2</v>
      </c>
      <c r="G228" s="99">
        <f>LN(1+'Sorted Data - Stata'!H228)</f>
        <v>-2.6978853205885476E-2</v>
      </c>
      <c r="H228" s="99">
        <f>LN(1+'Sorted Data - Stata'!I228)</f>
        <v>-2.8379118921643808E-2</v>
      </c>
      <c r="I228" s="99">
        <f>LN(1+'Sorted Data - Stata'!J228)</f>
        <v>-2.0021078661999356E-2</v>
      </c>
      <c r="J228" s="99">
        <f>LN(1+'Sorted Data - Stata'!K228)</f>
        <v>-2.4501539905951508E-2</v>
      </c>
      <c r="K228" s="99">
        <f>LN(1+'Sorted Data - Stata'!M228)</f>
        <v>-1.432997551920966E-2</v>
      </c>
      <c r="L228" s="99">
        <f>LN(1+'Sorted Data - Stata'!N228)</f>
        <v>-1.6649931768176265E-2</v>
      </c>
      <c r="M228" s="99">
        <f>LN(1+'Sorted Data - Stata'!O228)</f>
        <v>-2.1641158503951433E-2</v>
      </c>
      <c r="N228" s="99">
        <f>LN(1+'Sorted Data - Stata'!P228)</f>
        <v>-2.7710829099965445E-2</v>
      </c>
      <c r="O228" s="99">
        <f>LN(1+'Sorted Data - Stata'!Q228)</f>
        <v>-2.9767695476967542E-2</v>
      </c>
      <c r="P228" s="99">
        <f>LN(1+'Sorted Data - Stata'!R228)</f>
        <v>-2.0092792010891005E-2</v>
      </c>
      <c r="Q228" s="99">
        <f>LN(1+'Sorted Data - Stata'!S228)</f>
        <v>-2.344197178783081E-2</v>
      </c>
      <c r="R228" s="99">
        <f>'Sorted Data - Stata'!U228</f>
        <v>7.303920788652718E-4</v>
      </c>
      <c r="S228" s="99">
        <f>'Sorted Data - Stata'!V228</f>
        <v>4.3635955543486205E-4</v>
      </c>
      <c r="T228" s="99">
        <f>'Sorted Data - Stata'!W228</f>
        <v>-3.1184262979933042E-4</v>
      </c>
      <c r="U228" s="99">
        <f>'Sorted Data - Stata'!X228</f>
        <v>2.2862064345585686E-4</v>
      </c>
      <c r="V228" s="99">
        <f>'Sorted Data - Stata'!Y228</f>
        <v>-6.0136552907597007E-5</v>
      </c>
      <c r="W228" s="99">
        <f>'Sorted Data - Stata'!Z228</f>
        <v>-6.7819064068830315E-4</v>
      </c>
      <c r="X228" s="99">
        <f>'Sorted Data - Stata'!AA228</f>
        <v>7.8410959283181647E-4</v>
      </c>
      <c r="Y228" s="99">
        <f>'Sorted Data - Stata'!AB228</f>
        <v>1.6597643621756308E-3</v>
      </c>
      <c r="Z228" s="77">
        <f>'Sorted Data - Stata'!AD228</f>
        <v>0.36801363644754459</v>
      </c>
      <c r="AA228" s="77">
        <f>'Sorted Data - Stata'!AE228</f>
        <v>0.20069057671878759</v>
      </c>
      <c r="AB228" s="77">
        <f>'Sorted Data - Stata'!AF228</f>
        <v>8.8060937240452566E-2</v>
      </c>
      <c r="AC228" s="77">
        <f>'Sorted Data - Stata'!AG228</f>
        <v>8.5050338205672399E-2</v>
      </c>
      <c r="AD228" s="77">
        <f>'Sorted Data - Stata'!AH228</f>
        <v>3.6626201664198998E-2</v>
      </c>
      <c r="AE228" s="77">
        <f>'Sorted Data - Stata'!AI228</f>
        <v>2.8680086388864674E-2</v>
      </c>
      <c r="AF228" s="77">
        <f>'Sorted Data - Stata'!AJ228</f>
        <v>2.213590826394481E-2</v>
      </c>
      <c r="AM228" s="63"/>
      <c r="AN228" s="63"/>
      <c r="AO228" s="104"/>
      <c r="AP228" s="103"/>
      <c r="AQ228" s="103"/>
      <c r="AR228" s="63"/>
      <c r="AS228" s="63"/>
      <c r="AT228" s="63"/>
      <c r="AU228" s="63"/>
      <c r="AV228" s="63"/>
      <c r="AW228" s="63"/>
      <c r="AX228" s="63"/>
      <c r="AY228" s="63"/>
      <c r="AZ228" s="63"/>
      <c r="BA228" s="104"/>
      <c r="BB228" s="63"/>
      <c r="BC228" s="63"/>
    </row>
    <row r="229" spans="2:55" x14ac:dyDescent="0.25">
      <c r="B229" s="3">
        <v>42643</v>
      </c>
      <c r="C229" s="99">
        <f>LN(1+'Sorted Data - Stata'!C229)</f>
        <v>-3.6639766194477438E-2</v>
      </c>
      <c r="D229" s="99">
        <f>LN(1+'Sorted Data - Stata'!E229)</f>
        <v>-4.2108644826545978E-2</v>
      </c>
      <c r="E229" s="99">
        <f>LN(1+'Sorted Data - Stata'!F229)</f>
        <v>-3.4904518513880003E-2</v>
      </c>
      <c r="F229" s="99">
        <f>LN(1+'Sorted Data - Stata'!G229)</f>
        <v>-5.5001325828374886E-2</v>
      </c>
      <c r="G229" s="99">
        <f>LN(1+'Sorted Data - Stata'!H229)</f>
        <v>-2.276206666830155E-2</v>
      </c>
      <c r="H229" s="99">
        <f>LN(1+'Sorted Data - Stata'!I229)</f>
        <v>-2.9560691374918752E-2</v>
      </c>
      <c r="I229" s="99">
        <f>LN(1+'Sorted Data - Stata'!J229)</f>
        <v>-4.3552261382948258E-2</v>
      </c>
      <c r="J229" s="99">
        <f>LN(1+'Sorted Data - Stata'!K229)</f>
        <v>-2.4743747049881058E-2</v>
      </c>
      <c r="K229" s="99">
        <f>LN(1+'Sorted Data - Stata'!M229)</f>
        <v>-4.2415236269750349E-2</v>
      </c>
      <c r="L229" s="99">
        <f>LN(1+'Sorted Data - Stata'!N229)</f>
        <v>-3.5984694108102386E-2</v>
      </c>
      <c r="M229" s="99">
        <f>LN(1+'Sorted Data - Stata'!O229)</f>
        <v>-5.5531487769215751E-2</v>
      </c>
      <c r="N229" s="99">
        <f>LN(1+'Sorted Data - Stata'!P229)</f>
        <v>-2.3571171593487164E-2</v>
      </c>
      <c r="O229" s="99">
        <f>LN(1+'Sorted Data - Stata'!Q229)</f>
        <v>-3.1013573855550168E-2</v>
      </c>
      <c r="P229" s="99">
        <f>LN(1+'Sorted Data - Stata'!R229)</f>
        <v>-4.3496198188863994E-2</v>
      </c>
      <c r="Q229" s="99">
        <f>LN(1+'Sorted Data - Stata'!S229)</f>
        <v>-2.3793122297419058E-2</v>
      </c>
      <c r="R229" s="99">
        <f>'Sorted Data - Stata'!U229</f>
        <v>8.1302127632687515E-4</v>
      </c>
      <c r="S229" s="99">
        <f>'Sorted Data - Stata'!V229</f>
        <v>4.415179277299508E-4</v>
      </c>
      <c r="T229" s="99">
        <f>'Sorted Data - Stata'!W229</f>
        <v>-3.1363210952461973E-4</v>
      </c>
      <c r="U229" s="99">
        <f>'Sorted Data - Stata'!X229</f>
        <v>2.2368294072871997E-4</v>
      </c>
      <c r="V229" s="99">
        <f>'Sorted Data - Stata'!Y229</f>
        <v>-3.7507736599384778E-5</v>
      </c>
      <c r="W229" s="99">
        <f>'Sorted Data - Stata'!Z229</f>
        <v>-6.7080267712082975E-4</v>
      </c>
      <c r="X229" s="99">
        <f>'Sorted Data - Stata'!AA229</f>
        <v>7.9237101136486743E-4</v>
      </c>
      <c r="Y229" s="99">
        <f>'Sorted Data - Stata'!AB229</f>
        <v>1.6597643621756308E-3</v>
      </c>
      <c r="Z229" s="77">
        <f>'Sorted Data - Stata'!AD229</f>
        <v>0.36801363644754459</v>
      </c>
      <c r="AA229" s="77">
        <f>'Sorted Data - Stata'!AE229</f>
        <v>0.20069057671878759</v>
      </c>
      <c r="AB229" s="77">
        <f>'Sorted Data - Stata'!AF229</f>
        <v>8.8060937240452566E-2</v>
      </c>
      <c r="AC229" s="77">
        <f>'Sorted Data - Stata'!AG229</f>
        <v>8.5050338205672399E-2</v>
      </c>
      <c r="AD229" s="77">
        <f>'Sorted Data - Stata'!AH229</f>
        <v>3.6626201664198998E-2</v>
      </c>
      <c r="AE229" s="77">
        <f>'Sorted Data - Stata'!AI229</f>
        <v>2.8680086388864674E-2</v>
      </c>
      <c r="AF229" s="77">
        <f>'Sorted Data - Stata'!AJ229</f>
        <v>2.213590826394481E-2</v>
      </c>
      <c r="AM229" s="63"/>
      <c r="AN229" s="63"/>
      <c r="AO229" s="104"/>
      <c r="AP229" s="103"/>
      <c r="AQ229" s="103"/>
      <c r="AR229" s="63"/>
      <c r="AS229" s="63"/>
      <c r="AT229" s="63"/>
      <c r="AU229" s="63"/>
      <c r="AV229" s="63"/>
      <c r="AW229" s="63"/>
      <c r="AX229" s="63"/>
      <c r="AY229" s="63"/>
      <c r="AZ229" s="63"/>
      <c r="BA229" s="104"/>
      <c r="BB229" s="63"/>
      <c r="BC229" s="63"/>
    </row>
    <row r="230" spans="2:55" x14ac:dyDescent="0.25">
      <c r="B230" s="3">
        <v>42674</v>
      </c>
      <c r="C230" s="99">
        <f>LN(1+'Sorted Data - Stata'!C230)</f>
        <v>9.3754842535403154E-3</v>
      </c>
      <c r="D230" s="99">
        <f>LN(1+'Sorted Data - Stata'!E230)</f>
        <v>3.386147372406003E-2</v>
      </c>
      <c r="E230" s="99">
        <f>LN(1+'Sorted Data - Stata'!F230)</f>
        <v>1.074212299538836E-2</v>
      </c>
      <c r="F230" s="99">
        <f>LN(1+'Sorted Data - Stata'!G230)</f>
        <v>-2.3870793167276666E-2</v>
      </c>
      <c r="G230" s="99">
        <f>LN(1+'Sorted Data - Stata'!H230)</f>
        <v>5.8397868867947388E-4</v>
      </c>
      <c r="H230" s="99">
        <f>LN(1+'Sorted Data - Stata'!I230)</f>
        <v>1.5494457442570952E-2</v>
      </c>
      <c r="I230" s="99">
        <f>LN(1+'Sorted Data - Stata'!J230)</f>
        <v>1.2415619999632728E-2</v>
      </c>
      <c r="J230" s="99">
        <f>LN(1+'Sorted Data - Stata'!K230)</f>
        <v>2.8192971685118418E-2</v>
      </c>
      <c r="K230" s="99">
        <f>LN(1+'Sorted Data - Stata'!M230)</f>
        <v>3.3502433474353104E-2</v>
      </c>
      <c r="L230" s="99">
        <f>LN(1+'Sorted Data - Stata'!N230)</f>
        <v>9.6265357618528988E-3</v>
      </c>
      <c r="M230" s="99">
        <f>LN(1+'Sorted Data - Stata'!O230)</f>
        <v>-2.4474415891449424E-2</v>
      </c>
      <c r="N230" s="99">
        <f>LN(1+'Sorted Data - Stata'!P230)</f>
        <v>-2.6644717200483914E-4</v>
      </c>
      <c r="O230" s="99">
        <f>LN(1+'Sorted Data - Stata'!Q230)</f>
        <v>1.4031396877016799E-2</v>
      </c>
      <c r="P230" s="99">
        <f>LN(1+'Sorted Data - Stata'!R230)</f>
        <v>1.2395240475803501E-2</v>
      </c>
      <c r="Q230" s="99">
        <f>LN(1+'Sorted Data - Stata'!S230)</f>
        <v>2.901447435422231E-2</v>
      </c>
      <c r="R230" s="99">
        <f>'Sorted Data - Stata'!U230</f>
        <v>7.7997860223355531E-4</v>
      </c>
      <c r="S230" s="99">
        <f>'Sorted Data - Stata'!V230</f>
        <v>4.4373212319759325E-4</v>
      </c>
      <c r="T230" s="99">
        <f>'Sorted Data - Stata'!W230</f>
        <v>-3.173366117689147E-4</v>
      </c>
      <c r="U230" s="99">
        <f>'Sorted Data - Stata'!X230</f>
        <v>2.2056556608385236E-4</v>
      </c>
      <c r="V230" s="99">
        <f>'Sorted Data - Stata'!Y230</f>
        <v>-3.5123450984775317E-5</v>
      </c>
      <c r="W230" s="99">
        <f>'Sorted Data - Stata'!Z230</f>
        <v>-6.5686792669639171E-4</v>
      </c>
      <c r="X230" s="99">
        <f>'Sorted Data - Stata'!AA230</f>
        <v>6.3527562975651541E-4</v>
      </c>
      <c r="Y230" s="99">
        <f>'Sorted Data - Stata'!AB230</f>
        <v>1.5942792801031391E-3</v>
      </c>
      <c r="Z230" s="77">
        <f>'Sorted Data - Stata'!AD230</f>
        <v>0.36801363644754459</v>
      </c>
      <c r="AA230" s="77">
        <f>'Sorted Data - Stata'!AE230</f>
        <v>0.20069057671878759</v>
      </c>
      <c r="AB230" s="77">
        <f>'Sorted Data - Stata'!AF230</f>
        <v>8.8060937240452566E-2</v>
      </c>
      <c r="AC230" s="77">
        <f>'Sorted Data - Stata'!AG230</f>
        <v>8.5050338205672399E-2</v>
      </c>
      <c r="AD230" s="77">
        <f>'Sorted Data - Stata'!AH230</f>
        <v>3.6626201664198998E-2</v>
      </c>
      <c r="AE230" s="77">
        <f>'Sorted Data - Stata'!AI230</f>
        <v>2.8680086388864674E-2</v>
      </c>
      <c r="AF230" s="77">
        <f>'Sorted Data - Stata'!AJ230</f>
        <v>2.213590826394481E-2</v>
      </c>
      <c r="AM230" s="63"/>
      <c r="AN230" s="63"/>
      <c r="AO230" s="104"/>
      <c r="AP230" s="103"/>
      <c r="AQ230" s="103"/>
      <c r="AR230" s="63"/>
      <c r="AS230" s="63"/>
      <c r="AT230" s="63"/>
      <c r="AU230" s="63"/>
      <c r="AV230" s="63"/>
      <c r="AW230" s="63"/>
      <c r="AX230" s="63"/>
      <c r="AY230" s="63"/>
      <c r="AZ230" s="63"/>
      <c r="BA230" s="104"/>
      <c r="BB230" s="63"/>
      <c r="BC230" s="63"/>
    </row>
    <row r="231" spans="2:55" x14ac:dyDescent="0.25">
      <c r="B231" s="3">
        <v>42704</v>
      </c>
      <c r="C231" s="99">
        <f>LN(1+'Sorted Data - Stata'!C231)</f>
        <v>1.890101985485982E-2</v>
      </c>
      <c r="D231" s="99">
        <f>LN(1+'Sorted Data - Stata'!E231)</f>
        <v>3.1615132685320776E-2</v>
      </c>
      <c r="E231" s="99">
        <f>LN(1+'Sorted Data - Stata'!F231)</f>
        <v>-4.5643255696226565E-3</v>
      </c>
      <c r="F231" s="99">
        <f>LN(1+'Sorted Data - Stata'!G231)</f>
        <v>5.2931984227534007E-2</v>
      </c>
      <c r="G231" s="99">
        <f>LN(1+'Sorted Data - Stata'!H231)</f>
        <v>-5.6306953975209163E-2</v>
      </c>
      <c r="H231" s="99">
        <f>LN(1+'Sorted Data - Stata'!I231)</f>
        <v>2.9055363096526727E-3</v>
      </c>
      <c r="I231" s="99">
        <f>LN(1+'Sorted Data - Stata'!J231)</f>
        <v>2.9514351078626939E-2</v>
      </c>
      <c r="J231" s="99">
        <f>LN(1+'Sorted Data - Stata'!K231)</f>
        <v>1.8758152576920644E-3</v>
      </c>
      <c r="K231" s="99">
        <f>LN(1+'Sorted Data - Stata'!M231)</f>
        <v>3.1289441862794198E-2</v>
      </c>
      <c r="L231" s="99">
        <f>LN(1+'Sorted Data - Stata'!N231)</f>
        <v>-5.6676190619905625E-3</v>
      </c>
      <c r="M231" s="99">
        <f>LN(1+'Sorted Data - Stata'!O231)</f>
        <v>5.2401388258284512E-2</v>
      </c>
      <c r="N231" s="99">
        <f>LN(1+'Sorted Data - Stata'!P231)</f>
        <v>-5.7169670990867061E-2</v>
      </c>
      <c r="O231" s="99">
        <f>LN(1+'Sorted Data - Stata'!Q231)</f>
        <v>1.470888217054023E-3</v>
      </c>
      <c r="P231" s="99">
        <f>LN(1+'Sorted Data - Stata'!R231)</f>
        <v>2.9373935849179435E-2</v>
      </c>
      <c r="Q231" s="99">
        <f>LN(1+'Sorted Data - Stata'!S231)</f>
        <v>2.686967089853276E-3</v>
      </c>
      <c r="R231" s="99">
        <f>'Sorted Data - Stata'!U231</f>
        <v>1.0686959582126843E-3</v>
      </c>
      <c r="S231" s="99">
        <f>'Sorted Data - Stata'!V231</f>
        <v>5.1824526536425886E-4</v>
      </c>
      <c r="T231" s="99">
        <f>'Sorted Data - Stata'!W231</f>
        <v>-3.1685995177377357E-4</v>
      </c>
      <c r="U231" s="99">
        <f>'Sorted Data - Stata'!X231</f>
        <v>2.170324122814371E-4</v>
      </c>
      <c r="V231" s="99">
        <f>'Sorted Data - Stata'!Y231</f>
        <v>-9.1471004167065217E-5</v>
      </c>
      <c r="W231" s="99">
        <f>'Sorted Data - Stata'!Z231</f>
        <v>-6.8406785895847033E-4</v>
      </c>
      <c r="X231" s="99">
        <f>'Sorted Data - Stata'!AA231</f>
        <v>1.8730691812396394E-4</v>
      </c>
      <c r="Y231" s="99">
        <f>'Sorted Data - Stata'!AB231</f>
        <v>1.5492309513416291E-3</v>
      </c>
      <c r="Z231" s="77">
        <f>'Sorted Data - Stata'!AD231</f>
        <v>0.36801363644754459</v>
      </c>
      <c r="AA231" s="77">
        <f>'Sorted Data - Stata'!AE231</f>
        <v>0.20069057671878759</v>
      </c>
      <c r="AB231" s="77">
        <f>'Sorted Data - Stata'!AF231</f>
        <v>8.8060937240452566E-2</v>
      </c>
      <c r="AC231" s="77">
        <f>'Sorted Data - Stata'!AG231</f>
        <v>8.5050338205672399E-2</v>
      </c>
      <c r="AD231" s="77">
        <f>'Sorted Data - Stata'!AH231</f>
        <v>3.6626201664198998E-2</v>
      </c>
      <c r="AE231" s="77">
        <f>'Sorted Data - Stata'!AI231</f>
        <v>2.8680086388864674E-2</v>
      </c>
      <c r="AF231" s="77">
        <f>'Sorted Data - Stata'!AJ231</f>
        <v>2.213590826394481E-2</v>
      </c>
      <c r="AM231" s="63"/>
      <c r="AN231" s="63"/>
      <c r="AO231" s="104"/>
      <c r="AP231" s="103"/>
      <c r="AQ231" s="103"/>
      <c r="AR231" s="63"/>
      <c r="AS231" s="63"/>
      <c r="AT231" s="63"/>
      <c r="AU231" s="63"/>
      <c r="AV231" s="63"/>
      <c r="AW231" s="63"/>
      <c r="AX231" s="63"/>
      <c r="AY231" s="63"/>
      <c r="AZ231" s="63"/>
      <c r="BA231" s="104"/>
      <c r="BB231" s="63"/>
      <c r="BC231" s="63"/>
    </row>
    <row r="232" spans="2:55" x14ac:dyDescent="0.25">
      <c r="B232" s="3">
        <v>42735</v>
      </c>
      <c r="C232" s="99">
        <f>LN(1+'Sorted Data - Stata'!C232)</f>
        <v>2.6693680901944062E-2</v>
      </c>
      <c r="D232" s="99">
        <f>LN(1+'Sorted Data - Stata'!E232)</f>
        <v>1.3480731953752271E-2</v>
      </c>
      <c r="E232" s="99">
        <f>LN(1+'Sorted Data - Stata'!F232)</f>
        <v>6.5801332634851089E-3</v>
      </c>
      <c r="F232" s="99">
        <f>LN(1+'Sorted Data - Stata'!G232)</f>
        <v>-2.3568639281489555E-3</v>
      </c>
      <c r="G232" s="99">
        <f>LN(1+'Sorted Data - Stata'!H232)</f>
        <v>-7.0468846873693184E-3</v>
      </c>
      <c r="H232" s="99">
        <f>LN(1+'Sorted Data - Stata'!I232)</f>
        <v>1.1916064896918177E-2</v>
      </c>
      <c r="I232" s="99">
        <f>LN(1+'Sorted Data - Stata'!J232)</f>
        <v>1.408716498250216E-2</v>
      </c>
      <c r="J232" s="99">
        <f>LN(1+'Sorted Data - Stata'!K232)</f>
        <v>-1.0311056591382029E-2</v>
      </c>
      <c r="K232" s="99">
        <f>LN(1+'Sorted Data - Stata'!M232)</f>
        <v>1.2937785880719159E-2</v>
      </c>
      <c r="L232" s="99">
        <f>LN(1+'Sorted Data - Stata'!N232)</f>
        <v>5.20227947495176E-3</v>
      </c>
      <c r="M232" s="99">
        <f>LN(1+'Sorted Data - Stata'!O232)</f>
        <v>-3.2107162900964332E-3</v>
      </c>
      <c r="N232" s="99">
        <f>LN(1+'Sorted Data - Stata'!P232)</f>
        <v>-8.2160461713443704E-3</v>
      </c>
      <c r="O232" s="99">
        <f>LN(1+'Sorted Data - Stata'!Q232)</f>
        <v>1.0181373855562838E-2</v>
      </c>
      <c r="P232" s="99">
        <f>LN(1+'Sorted Data - Stata'!R232)</f>
        <v>1.3217890209983754E-2</v>
      </c>
      <c r="Q232" s="99">
        <f>LN(1+'Sorted Data - Stata'!S232)</f>
        <v>-9.8264096143788823E-3</v>
      </c>
      <c r="R232" s="99">
        <f>'Sorted Data - Stata'!U232</f>
        <v>8.7081709635938864E-4</v>
      </c>
      <c r="S232" s="99">
        <f>'Sorted Data - Stata'!V232</f>
        <v>6.4079510147219132E-4</v>
      </c>
      <c r="T232" s="99">
        <f>'Sorted Data - Stata'!W232</f>
        <v>-3.1542998678846246E-4</v>
      </c>
      <c r="U232" s="99">
        <f>'Sorted Data - Stata'!X232</f>
        <v>2.128755849788444E-4</v>
      </c>
      <c r="V232" s="99">
        <f>'Sorted Data - Stata'!Y232</f>
        <v>-6.7408319066930567E-5</v>
      </c>
      <c r="W232" s="99">
        <f>'Sorted Data - Stata'!Z232</f>
        <v>-6.6828419049380638E-4</v>
      </c>
      <c r="X232" s="99">
        <f>'Sorted Data - Stata'!AA232</f>
        <v>3.9497417736500395E-4</v>
      </c>
      <c r="Y232" s="99">
        <f>'Sorted Data - Stata'!AB232</f>
        <v>2.6202404401427515E-3</v>
      </c>
      <c r="Z232" s="77">
        <f>'Sorted Data - Stata'!AD232</f>
        <v>0.36801363644754459</v>
      </c>
      <c r="AA232" s="77">
        <f>'Sorted Data - Stata'!AE232</f>
        <v>0.20069057671878759</v>
      </c>
      <c r="AB232" s="77">
        <f>'Sorted Data - Stata'!AF232</f>
        <v>8.8060937240452566E-2</v>
      </c>
      <c r="AC232" s="77">
        <f>'Sorted Data - Stata'!AG232</f>
        <v>8.5050338205672399E-2</v>
      </c>
      <c r="AD232" s="77">
        <f>'Sorted Data - Stata'!AH232</f>
        <v>3.6626201664198998E-2</v>
      </c>
      <c r="AE232" s="77">
        <f>'Sorted Data - Stata'!AI232</f>
        <v>2.8680086388864674E-2</v>
      </c>
      <c r="AF232" s="77">
        <f>'Sorted Data - Stata'!AJ232</f>
        <v>2.213590826394481E-2</v>
      </c>
      <c r="AM232" s="63"/>
      <c r="AN232" s="63"/>
      <c r="AO232" s="104"/>
      <c r="AP232" s="103"/>
      <c r="AQ232" s="103"/>
      <c r="AR232" s="63"/>
      <c r="AS232" s="63"/>
      <c r="AT232" s="63"/>
      <c r="AU232" s="63"/>
      <c r="AV232" s="63"/>
      <c r="AW232" s="63"/>
      <c r="AX232" s="63"/>
      <c r="AY232" s="63"/>
      <c r="AZ232" s="63"/>
      <c r="BA232" s="104"/>
      <c r="BB232" s="63"/>
      <c r="BC232" s="63"/>
    </row>
    <row r="233" spans="2:55" x14ac:dyDescent="0.25">
      <c r="B233" s="3">
        <v>42766</v>
      </c>
      <c r="C233" s="99">
        <f>LN(1+'Sorted Data - Stata'!C233)</f>
        <v>-2.4465772473381959E-2</v>
      </c>
      <c r="D233" s="99">
        <f>LN(1+'Sorted Data - Stata'!E233)</f>
        <v>-4.6695283373345997E-2</v>
      </c>
      <c r="E233" s="99">
        <f>LN(1+'Sorted Data - Stata'!F233)</f>
        <v>-2.0320841524853944E-2</v>
      </c>
      <c r="F233" s="99">
        <f>LN(1+'Sorted Data - Stata'!G233)</f>
        <v>-2.5112454029998392E-2</v>
      </c>
      <c r="G233" s="99">
        <f>LN(1+'Sorted Data - Stata'!H233)</f>
        <v>-1.1751400125758612E-2</v>
      </c>
      <c r="H233" s="99">
        <f>LN(1+'Sorted Data - Stata'!I233)</f>
        <v>-1.661936527286571E-2</v>
      </c>
      <c r="I233" s="99">
        <f>LN(1+'Sorted Data - Stata'!J233)</f>
        <v>-1.6517645014847607E-2</v>
      </c>
      <c r="J233" s="99">
        <f>LN(1+'Sorted Data - Stata'!K233)</f>
        <v>3.6167389501699783E-3</v>
      </c>
      <c r="K233" s="99">
        <f>LN(1+'Sorted Data - Stata'!M233)</f>
        <v>-4.6936175703673429E-2</v>
      </c>
      <c r="L233" s="99">
        <f>LN(1+'Sorted Data - Stata'!N233)</f>
        <v>-2.1532556546879897E-2</v>
      </c>
      <c r="M233" s="99">
        <f>LN(1+'Sorted Data - Stata'!O233)</f>
        <v>-2.5787211282083132E-2</v>
      </c>
      <c r="N233" s="99">
        <f>LN(1+'Sorted Data - Stata'!P233)</f>
        <v>-1.270123098291405E-2</v>
      </c>
      <c r="O233" s="99">
        <f>LN(1+'Sorted Data - Stata'!Q233)</f>
        <v>-1.8186533040402655E-2</v>
      </c>
      <c r="P233" s="99">
        <f>LN(1+'Sorted Data - Stata'!R233)</f>
        <v>-1.7001338970510212E-2</v>
      </c>
      <c r="Q233" s="99">
        <f>LN(1+'Sorted Data - Stata'!S233)</f>
        <v>5.3537815575047882E-3</v>
      </c>
      <c r="R233" s="99">
        <f>'Sorted Data - Stata'!U233</f>
        <v>5.8974997350325076E-4</v>
      </c>
      <c r="S233" s="99">
        <f>'Sorted Data - Stata'!V233</f>
        <v>6.4722440862530206E-4</v>
      </c>
      <c r="T233" s="99">
        <f>'Sorted Data - Stata'!W233</f>
        <v>-3.199708305111626E-4</v>
      </c>
      <c r="U233" s="99">
        <f>'Sorted Data - Stata'!X233</f>
        <v>2.1719036797129831E-4</v>
      </c>
      <c r="V233" s="99">
        <f>'Sorted Data - Stata'!Y233</f>
        <v>-1.1309036725526411E-5</v>
      </c>
      <c r="W233" s="99">
        <f>'Sorted Data - Stata'!Z233</f>
        <v>-6.5938609686000405E-4</v>
      </c>
      <c r="X233" s="99">
        <f>'Sorted Data - Stata'!AA233</f>
        <v>4.2400978746104379E-4</v>
      </c>
      <c r="Y233" s="99">
        <f>'Sorted Data - Stata'!AB233</f>
        <v>1.4631676547709471E-3</v>
      </c>
      <c r="Z233" s="77">
        <f>'Sorted Data - Stata'!AD233</f>
        <v>0.36320751186472661</v>
      </c>
      <c r="AA233" s="77">
        <f>'Sorted Data - Stata'!AE233</f>
        <v>0.20129922415042456</v>
      </c>
      <c r="AB233" s="77">
        <f>'Sorted Data - Stata'!AF233</f>
        <v>8.381626670428538E-2</v>
      </c>
      <c r="AC233" s="77">
        <f>'Sorted Data - Stata'!AG233</f>
        <v>8.8783307350433133E-2</v>
      </c>
      <c r="AD233" s="77">
        <f>'Sorted Data - Stata'!AH233</f>
        <v>3.6435331500737828E-2</v>
      </c>
      <c r="AE233" s="77">
        <f>'Sorted Data - Stata'!AI233</f>
        <v>3.0424097824790997E-2</v>
      </c>
      <c r="AF233" s="77">
        <f>'Sorted Data - Stata'!AJ233</f>
        <v>2.3398424640391581E-2</v>
      </c>
      <c r="AM233" s="63"/>
      <c r="AN233" s="63"/>
      <c r="AO233" s="104"/>
      <c r="AP233" s="103"/>
      <c r="AQ233" s="103"/>
      <c r="AR233" s="63"/>
      <c r="AS233" s="63"/>
      <c r="AT233" s="63"/>
      <c r="AU233" s="63"/>
      <c r="AV233" s="63"/>
      <c r="AW233" s="63"/>
      <c r="AX233" s="63"/>
      <c r="AY233" s="63"/>
      <c r="AZ233" s="63"/>
      <c r="BA233" s="104"/>
      <c r="BB233" s="63"/>
      <c r="BC233" s="63"/>
    </row>
    <row r="234" spans="2:55" x14ac:dyDescent="0.25">
      <c r="B234" s="3">
        <v>42794</v>
      </c>
      <c r="C234" s="99">
        <f>LN(1+'Sorted Data - Stata'!C234)</f>
        <v>3.2495716797781016E-2</v>
      </c>
      <c r="D234" s="99">
        <f>LN(1+'Sorted Data - Stata'!E234)</f>
        <v>1.7728510093142354E-2</v>
      </c>
      <c r="E234" s="99">
        <f>LN(1+'Sorted Data - Stata'!F234)</f>
        <v>-3.002954597436827E-3</v>
      </c>
      <c r="F234" s="99">
        <f>LN(1+'Sorted Data - Stata'!G234)</f>
        <v>1.8203099552442095E-3</v>
      </c>
      <c r="G234" s="99">
        <f>LN(1+'Sorted Data - Stata'!H234)</f>
        <v>1.7642929748825708E-2</v>
      </c>
      <c r="H234" s="99">
        <f>LN(1+'Sorted Data - Stata'!I234)</f>
        <v>1.0790462279252587E-3</v>
      </c>
      <c r="I234" s="99">
        <f>LN(1+'Sorted Data - Stata'!J234)</f>
        <v>-2.7849441231922881E-3</v>
      </c>
      <c r="J234" s="99">
        <f>LN(1+'Sorted Data - Stata'!K234)</f>
        <v>2.7175585378964816E-2</v>
      </c>
      <c r="K234" s="99">
        <f>LN(1+'Sorted Data - Stata'!M234)</f>
        <v>1.7784936457583257E-2</v>
      </c>
      <c r="L234" s="99">
        <f>LN(1+'Sorted Data - Stata'!N234)</f>
        <v>-3.9161202194830588E-3</v>
      </c>
      <c r="M234" s="99">
        <f>LN(1+'Sorted Data - Stata'!O234)</f>
        <v>1.4484395232235499E-3</v>
      </c>
      <c r="N234" s="99">
        <f>LN(1+'Sorted Data - Stata'!P234)</f>
        <v>1.7052201057064138E-2</v>
      </c>
      <c r="O234" s="99">
        <f>LN(1+'Sorted Data - Stata'!Q234)</f>
        <v>-1.7034617711857183E-4</v>
      </c>
      <c r="P234" s="99">
        <f>LN(1+'Sorted Data - Stata'!R234)</f>
        <v>-2.9510898895862224E-3</v>
      </c>
      <c r="Q234" s="99">
        <f>LN(1+'Sorted Data - Stata'!S234)</f>
        <v>2.8023985165851539E-2</v>
      </c>
      <c r="R234" s="99">
        <f>'Sorted Data - Stata'!U234</f>
        <v>7.5518871888013983E-4</v>
      </c>
      <c r="S234" s="99">
        <f>'Sorted Data - Stata'!V234</f>
        <v>6.5504322389720038E-4</v>
      </c>
      <c r="T234" s="99">
        <f>'Sorted Data - Stata'!W234</f>
        <v>-3.2988119450161335E-4</v>
      </c>
      <c r="U234" s="99">
        <f>'Sorted Data - Stata'!X234</f>
        <v>2.1672481357182249E-4</v>
      </c>
      <c r="V234" s="99">
        <f>'Sorted Data - Stata'!Y234</f>
        <v>-4.5603102964641984E-5</v>
      </c>
      <c r="W234" s="99">
        <f>'Sorted Data - Stata'!Z234</f>
        <v>-6.6979527409194439E-4</v>
      </c>
      <c r="X234" s="99">
        <f>'Sorted Data - Stata'!AA234</f>
        <v>8.0889159827712831E-4</v>
      </c>
      <c r="Y234" s="99">
        <f>'Sorted Data - Stata'!AB234</f>
        <v>1.6924892515723933E-3</v>
      </c>
      <c r="Z234" s="77">
        <f>'Sorted Data - Stata'!AD234</f>
        <v>0.36320751186472661</v>
      </c>
      <c r="AA234" s="77">
        <f>'Sorted Data - Stata'!AE234</f>
        <v>0.20129922415042456</v>
      </c>
      <c r="AB234" s="77">
        <f>'Sorted Data - Stata'!AF234</f>
        <v>8.381626670428538E-2</v>
      </c>
      <c r="AC234" s="77">
        <f>'Sorted Data - Stata'!AG234</f>
        <v>8.8783307350433133E-2</v>
      </c>
      <c r="AD234" s="77">
        <f>'Sorted Data - Stata'!AH234</f>
        <v>3.6435331500737828E-2</v>
      </c>
      <c r="AE234" s="77">
        <f>'Sorted Data - Stata'!AI234</f>
        <v>3.0424097824790997E-2</v>
      </c>
      <c r="AF234" s="77">
        <f>'Sorted Data - Stata'!AJ234</f>
        <v>2.3398424640391581E-2</v>
      </c>
      <c r="AM234" s="63"/>
      <c r="AN234" s="63"/>
      <c r="AO234" s="104"/>
      <c r="AP234" s="103"/>
      <c r="AQ234" s="103"/>
      <c r="AR234" s="63"/>
      <c r="AS234" s="63"/>
      <c r="AT234" s="63"/>
      <c r="AU234" s="63"/>
      <c r="AV234" s="63"/>
      <c r="AW234" s="63"/>
      <c r="AX234" s="63"/>
      <c r="AY234" s="63"/>
      <c r="AZ234" s="63"/>
      <c r="BA234" s="104"/>
      <c r="BB234" s="63"/>
      <c r="BC234" s="63"/>
    </row>
    <row r="235" spans="2:55" x14ac:dyDescent="0.25">
      <c r="B235" s="3">
        <v>42825</v>
      </c>
      <c r="C235" s="99">
        <f>LN(1+'Sorted Data - Stata'!C235)</f>
        <v>4.0079651281341028E-2</v>
      </c>
      <c r="D235" s="99">
        <f>LN(1+'Sorted Data - Stata'!E235)</f>
        <v>2.408251787306577E-2</v>
      </c>
      <c r="E235" s="99">
        <f>LN(1+'Sorted Data - Stata'!F235)</f>
        <v>3.2470385030784032E-2</v>
      </c>
      <c r="F235" s="99">
        <f>LN(1+'Sorted Data - Stata'!G235)</f>
        <v>3.9591481102308534E-2</v>
      </c>
      <c r="G235" s="99">
        <f>LN(1+'Sorted Data - Stata'!H235)</f>
        <v>3.540414792126443E-2</v>
      </c>
      <c r="H235" s="99">
        <f>LN(1+'Sorted Data - Stata'!I235)</f>
        <v>2.6312795253258935E-2</v>
      </c>
      <c r="I235" s="99">
        <f>LN(1+'Sorted Data - Stata'!J235)</f>
        <v>2.3505807448854731E-2</v>
      </c>
      <c r="J235" s="99">
        <f>LN(1+'Sorted Data - Stata'!K235)</f>
        <v>2.0577909801437443E-2</v>
      </c>
      <c r="K235" s="99">
        <f>LN(1+'Sorted Data - Stata'!M235)</f>
        <v>2.39848145488674E-2</v>
      </c>
      <c r="L235" s="99">
        <f>LN(1+'Sorted Data - Stata'!N235)</f>
        <v>3.1419082840667932E-2</v>
      </c>
      <c r="M235" s="99">
        <f>LN(1+'Sorted Data - Stata'!O235)</f>
        <v>3.9073897499017907E-2</v>
      </c>
      <c r="N235" s="99">
        <f>LN(1+'Sorted Data - Stata'!P235)</f>
        <v>3.4630877298009351E-2</v>
      </c>
      <c r="O235" s="99">
        <f>LN(1+'Sorted Data - Stata'!Q235)</f>
        <v>2.492292185681683E-2</v>
      </c>
      <c r="P235" s="99">
        <f>LN(1+'Sorted Data - Stata'!R235)</f>
        <v>2.3558218949342173E-2</v>
      </c>
      <c r="Q235" s="99">
        <f>LN(1+'Sorted Data - Stata'!S235)</f>
        <v>2.1494148434671047E-2</v>
      </c>
      <c r="R235" s="99">
        <f>'Sorted Data - Stata'!U235</f>
        <v>6.7250695461584797E-4</v>
      </c>
      <c r="S235" s="99">
        <f>'Sorted Data - Stata'!V235</f>
        <v>8.1531729624262361E-4</v>
      </c>
      <c r="T235" s="99">
        <f>'Sorted Data - Stata'!W235</f>
        <v>-3.2737213942368726E-4</v>
      </c>
      <c r="U235" s="99">
        <f>'Sorted Data - Stata'!X235</f>
        <v>2.136570830164608E-4</v>
      </c>
      <c r="V235" s="99">
        <f>'Sorted Data - Stata'!Y235</f>
        <v>-3.2167235762825541E-6</v>
      </c>
      <c r="W235" s="99">
        <f>'Sorted Data - Stata'!Z235</f>
        <v>-6.5166392953219798E-4</v>
      </c>
      <c r="X235" s="99">
        <f>'Sorted Data - Stata'!AA235</f>
        <v>4.9448627247405952E-4</v>
      </c>
      <c r="Y235" s="99">
        <f>'Sorted Data - Stata'!AB235</f>
        <v>1.5901848983437272E-3</v>
      </c>
      <c r="Z235" s="77">
        <f>'Sorted Data - Stata'!AD235</f>
        <v>0.36320751186472661</v>
      </c>
      <c r="AA235" s="77">
        <f>'Sorted Data - Stata'!AE235</f>
        <v>0.20129922415042456</v>
      </c>
      <c r="AB235" s="77">
        <f>'Sorted Data - Stata'!AF235</f>
        <v>8.381626670428538E-2</v>
      </c>
      <c r="AC235" s="77">
        <f>'Sorted Data - Stata'!AG235</f>
        <v>8.8783307350433133E-2</v>
      </c>
      <c r="AD235" s="77">
        <f>'Sorted Data - Stata'!AH235</f>
        <v>3.6435331500737828E-2</v>
      </c>
      <c r="AE235" s="77">
        <f>'Sorted Data - Stata'!AI235</f>
        <v>3.0424097824790997E-2</v>
      </c>
      <c r="AF235" s="77">
        <f>'Sorted Data - Stata'!AJ235</f>
        <v>2.3398424640391581E-2</v>
      </c>
      <c r="AM235" s="63"/>
      <c r="AN235" s="63"/>
      <c r="AO235" s="104"/>
      <c r="AP235" s="103"/>
      <c r="AQ235" s="103"/>
      <c r="AR235" s="63"/>
      <c r="AS235" s="63"/>
      <c r="AT235" s="63"/>
      <c r="AU235" s="63"/>
      <c r="AV235" s="63"/>
      <c r="AW235" s="63"/>
      <c r="AX235" s="63"/>
      <c r="AY235" s="63"/>
      <c r="AZ235" s="63"/>
      <c r="BA235" s="104"/>
      <c r="BB235" s="63"/>
      <c r="BC235" s="63"/>
    </row>
    <row r="236" spans="2:55" x14ac:dyDescent="0.25">
      <c r="B236" s="3">
        <v>42855</v>
      </c>
      <c r="C236" s="99">
        <f>LN(1+'Sorted Data - Stata'!C236)</f>
        <v>1.5369796766216222E-2</v>
      </c>
      <c r="D236" s="99">
        <f>LN(1+'Sorted Data - Stata'!E236)</f>
        <v>-1.5712750926780989E-3</v>
      </c>
      <c r="E236" s="99">
        <f>LN(1+'Sorted Data - Stata'!F236)</f>
        <v>1.956548943147533E-2</v>
      </c>
      <c r="F236" s="99">
        <f>LN(1+'Sorted Data - Stata'!G236)</f>
        <v>2.7827835029346784E-2</v>
      </c>
      <c r="G236" s="99">
        <f>LN(1+'Sorted Data - Stata'!H236)</f>
        <v>-1.1294228811714146E-3</v>
      </c>
      <c r="H236" s="99">
        <f>LN(1+'Sorted Data - Stata'!I236)</f>
        <v>6.7815796988105062E-3</v>
      </c>
      <c r="I236" s="99">
        <f>LN(1+'Sorted Data - Stata'!J236)</f>
        <v>-2.7013831078618777E-2</v>
      </c>
      <c r="J236" s="99">
        <f>LN(1+'Sorted Data - Stata'!K236)</f>
        <v>-2.0316538190195833E-2</v>
      </c>
      <c r="K236" s="99">
        <f>LN(1+'Sorted Data - Stata'!M236)</f>
        <v>-1.428366916027754E-3</v>
      </c>
      <c r="L236" s="99">
        <f>LN(1+'Sorted Data - Stata'!N236)</f>
        <v>1.8584180901049303E-2</v>
      </c>
      <c r="M236" s="99">
        <f>LN(1+'Sorted Data - Stata'!O236)</f>
        <v>2.7381573694712252E-2</v>
      </c>
      <c r="N236" s="99">
        <f>LN(1+'Sorted Data - Stata'!P236)</f>
        <v>-1.8061412666092274E-3</v>
      </c>
      <c r="O236" s="99">
        <f>LN(1+'Sorted Data - Stata'!Q236)</f>
        <v>5.4646339709225437E-3</v>
      </c>
      <c r="P236" s="99">
        <f>LN(1+'Sorted Data - Stata'!R236)</f>
        <v>-2.7196652641651865E-2</v>
      </c>
      <c r="Q236" s="99">
        <f>LN(1+'Sorted Data - Stata'!S236)</f>
        <v>-1.9381949255410213E-2</v>
      </c>
      <c r="R236" s="99">
        <f>'Sorted Data - Stata'!U236</f>
        <v>6.8904932024094201E-4</v>
      </c>
      <c r="S236" s="99">
        <f>'Sorted Data - Stata'!V236</f>
        <v>8.2540918593276835E-4</v>
      </c>
      <c r="T236" s="99">
        <f>'Sorted Data - Stata'!W236</f>
        <v>-3.3514207153895192E-4</v>
      </c>
      <c r="U236" s="99">
        <f>'Sorted Data - Stata'!X236</f>
        <v>2.1236012515024605E-4</v>
      </c>
      <c r="V236" s="99">
        <f>'Sorted Data - Stata'!Y236</f>
        <v>-1.7676718463865981E-5</v>
      </c>
      <c r="W236" s="99">
        <f>'Sorted Data - Stata'!Z236</f>
        <v>-6.6224010742732542E-4</v>
      </c>
      <c r="X236" s="99">
        <f>'Sorted Data - Stata'!AA236</f>
        <v>6.4355057446485731E-4</v>
      </c>
      <c r="Y236" s="99">
        <f>'Sorted Data - Stata'!AB236</f>
        <v>1.5697102274137009E-3</v>
      </c>
      <c r="Z236" s="77">
        <f>'Sorted Data - Stata'!AD236</f>
        <v>0.36320751186472661</v>
      </c>
      <c r="AA236" s="77">
        <f>'Sorted Data - Stata'!AE236</f>
        <v>0.20129922415042456</v>
      </c>
      <c r="AB236" s="77">
        <f>'Sorted Data - Stata'!AF236</f>
        <v>8.381626670428538E-2</v>
      </c>
      <c r="AC236" s="77">
        <f>'Sorted Data - Stata'!AG236</f>
        <v>8.8783307350433133E-2</v>
      </c>
      <c r="AD236" s="77">
        <f>'Sorted Data - Stata'!AH236</f>
        <v>3.6435331500737828E-2</v>
      </c>
      <c r="AE236" s="77">
        <f>'Sorted Data - Stata'!AI236</f>
        <v>3.0424097824790997E-2</v>
      </c>
      <c r="AF236" s="77">
        <f>'Sorted Data - Stata'!AJ236</f>
        <v>2.3398424640391581E-2</v>
      </c>
      <c r="AM236" s="63"/>
      <c r="AN236" s="63"/>
      <c r="AO236" s="104"/>
      <c r="AP236" s="103"/>
      <c r="AQ236" s="103"/>
      <c r="AR236" s="63"/>
      <c r="AS236" s="63"/>
      <c r="AT236" s="63"/>
      <c r="AU236" s="63"/>
      <c r="AV236" s="63"/>
      <c r="AW236" s="63"/>
      <c r="AX236" s="63"/>
      <c r="AY236" s="63"/>
      <c r="AZ236" s="63"/>
      <c r="BA236" s="104"/>
      <c r="BB236" s="63"/>
      <c r="BC236" s="63"/>
    </row>
    <row r="237" spans="2:55" x14ac:dyDescent="0.25">
      <c r="B237" s="3">
        <v>42886</v>
      </c>
      <c r="C237" s="99">
        <f>LN(1+'Sorted Data - Stata'!C237)</f>
        <v>5.6447365928569771E-3</v>
      </c>
      <c r="D237" s="99">
        <f>LN(1+'Sorted Data - Stata'!E237)</f>
        <v>-1.7520085762391904E-2</v>
      </c>
      <c r="E237" s="99">
        <f>LN(1+'Sorted Data - Stata'!F237)</f>
        <v>1.4079056986543187E-2</v>
      </c>
      <c r="F237" s="99">
        <f>LN(1+'Sorted Data - Stata'!G237)</f>
        <v>-2.219261437651001E-2</v>
      </c>
      <c r="G237" s="99">
        <f>LN(1+'Sorted Data - Stata'!H237)</f>
        <v>-1.0970893795222991E-2</v>
      </c>
      <c r="H237" s="99">
        <f>LN(1+'Sorted Data - Stata'!I237)</f>
        <v>1.0631896368931016E-2</v>
      </c>
      <c r="I237" s="99">
        <f>LN(1+'Sorted Data - Stata'!J237)</f>
        <v>-6.3488225504651705E-3</v>
      </c>
      <c r="J237" s="99">
        <f>LN(1+'Sorted Data - Stata'!K237)</f>
        <v>-2.5167566188243243E-2</v>
      </c>
      <c r="K237" s="99">
        <f>LN(1+'Sorted Data - Stata'!M237)</f>
        <v>-1.7381439868652534E-2</v>
      </c>
      <c r="L237" s="99">
        <f>LN(1+'Sorted Data - Stata'!N237)</f>
        <v>1.306833503920149E-2</v>
      </c>
      <c r="M237" s="99">
        <f>LN(1+'Sorted Data - Stata'!O237)</f>
        <v>-2.2680016093361295E-2</v>
      </c>
      <c r="N237" s="99">
        <f>LN(1+'Sorted Data - Stata'!P237)</f>
        <v>-1.1685683969425967E-2</v>
      </c>
      <c r="O237" s="99">
        <f>LN(1+'Sorted Data - Stata'!Q237)</f>
        <v>9.2931158395550967E-3</v>
      </c>
      <c r="P237" s="99">
        <f>LN(1+'Sorted Data - Stata'!R237)</f>
        <v>-6.3945826773160463E-3</v>
      </c>
      <c r="Q237" s="99">
        <f>LN(1+'Sorted Data - Stata'!S237)</f>
        <v>-2.4266281599050293E-2</v>
      </c>
      <c r="R237" s="99">
        <f>'Sorted Data - Stata'!U237</f>
        <v>7.1385722991923473E-4</v>
      </c>
      <c r="S237" s="99">
        <f>'Sorted Data - Stata'!V237</f>
        <v>8.7934300032643797E-4</v>
      </c>
      <c r="T237" s="99">
        <f>'Sorted Data - Stata'!W237</f>
        <v>-3.3573592575464328E-4</v>
      </c>
      <c r="U237" s="99">
        <f>'Sorted Data - Stata'!X237</f>
        <v>2.092922473335701E-4</v>
      </c>
      <c r="V237" s="99">
        <f>'Sorted Data - Stata'!Y237</f>
        <v>-2.7029017760860086E-5</v>
      </c>
      <c r="W237" s="99">
        <f>'Sorted Data - Stata'!Z237</f>
        <v>-6.5854669904996666E-4</v>
      </c>
      <c r="X237" s="99">
        <f>'Sorted Data - Stata'!AA237</f>
        <v>7.427912436959172E-4</v>
      </c>
      <c r="Y237" s="99">
        <f>'Sorted Data - Stata'!AB237</f>
        <v>1.7088472872288651E-3</v>
      </c>
      <c r="Z237" s="77">
        <f>'Sorted Data - Stata'!AD237</f>
        <v>0.36320751186472661</v>
      </c>
      <c r="AA237" s="77">
        <f>'Sorted Data - Stata'!AE237</f>
        <v>0.20129922415042456</v>
      </c>
      <c r="AB237" s="77">
        <f>'Sorted Data - Stata'!AF237</f>
        <v>8.381626670428538E-2</v>
      </c>
      <c r="AC237" s="77">
        <f>'Sorted Data - Stata'!AG237</f>
        <v>8.8783307350433133E-2</v>
      </c>
      <c r="AD237" s="77">
        <f>'Sorted Data - Stata'!AH237</f>
        <v>3.6435331500737828E-2</v>
      </c>
      <c r="AE237" s="77">
        <f>'Sorted Data - Stata'!AI237</f>
        <v>3.0424097824790997E-2</v>
      </c>
      <c r="AF237" s="77">
        <f>'Sorted Data - Stata'!AJ237</f>
        <v>2.3398424640391581E-2</v>
      </c>
      <c r="AM237" s="63"/>
      <c r="AN237" s="63"/>
      <c r="AO237" s="104"/>
      <c r="AP237" s="103"/>
      <c r="AQ237" s="103"/>
      <c r="AR237" s="63"/>
      <c r="AS237" s="63"/>
      <c r="AT237" s="63"/>
      <c r="AU237" s="63"/>
      <c r="AV237" s="63"/>
      <c r="AW237" s="63"/>
      <c r="AX237" s="63"/>
      <c r="AY237" s="63"/>
      <c r="AZ237" s="63"/>
      <c r="BA237" s="104"/>
      <c r="BB237" s="63"/>
      <c r="BC237" s="63"/>
    </row>
    <row r="238" spans="2:55" x14ac:dyDescent="0.25">
      <c r="B238" s="3">
        <v>42916</v>
      </c>
      <c r="C238" s="99">
        <f>LN(1+'Sorted Data - Stata'!C238)</f>
        <v>-1.6576965793639595E-3</v>
      </c>
      <c r="D238" s="99">
        <f>LN(1+'Sorted Data - Stata'!E238)</f>
        <v>-1.0654119273741255E-2</v>
      </c>
      <c r="E238" s="99">
        <f>LN(1+'Sorted Data - Stata'!F238)</f>
        <v>5.5199673330586655E-3</v>
      </c>
      <c r="F238" s="99">
        <f>LN(1+'Sorted Data - Stata'!G238)</f>
        <v>-1.159495105426735E-3</v>
      </c>
      <c r="G238" s="99">
        <f>LN(1+'Sorted Data - Stata'!H238)</f>
        <v>-2.5618553637069028E-2</v>
      </c>
      <c r="H238" s="99">
        <f>LN(1+'Sorted Data - Stata'!I238)</f>
        <v>-1.1706512222813517E-3</v>
      </c>
      <c r="I238" s="99">
        <f>LN(1+'Sorted Data - Stata'!J238)</f>
        <v>2.954792665591336E-2</v>
      </c>
      <c r="J238" s="99">
        <f>LN(1+'Sorted Data - Stata'!K238)</f>
        <v>2.3412888870268812E-2</v>
      </c>
      <c r="K238" s="99">
        <f>LN(1+'Sorted Data - Stata'!M238)</f>
        <v>-1.0487021882333095E-2</v>
      </c>
      <c r="L238" s="99">
        <f>LN(1+'Sorted Data - Stata'!N238)</f>
        <v>4.4752558510480628E-3</v>
      </c>
      <c r="M238" s="99">
        <f>LN(1+'Sorted Data - Stata'!O238)</f>
        <v>-1.66466734402662E-3</v>
      </c>
      <c r="N238" s="99">
        <f>LN(1+'Sorted Data - Stata'!P238)</f>
        <v>-2.6378975126783364E-2</v>
      </c>
      <c r="O238" s="99">
        <f>LN(1+'Sorted Data - Stata'!Q238)</f>
        <v>-2.5465142108900287E-3</v>
      </c>
      <c r="P238" s="99">
        <f>LN(1+'Sorted Data - Stata'!R238)</f>
        <v>2.9575996992267192E-2</v>
      </c>
      <c r="Q238" s="99">
        <f>LN(1+'Sorted Data - Stata'!S238)</f>
        <v>2.4382725378688429E-2</v>
      </c>
      <c r="R238" s="99">
        <f>'Sorted Data - Stata'!U238</f>
        <v>5.9802906045103299E-4</v>
      </c>
      <c r="S238" s="99">
        <f>'Sorted Data - Stata'!V238</f>
        <v>1.0142315018886183E-3</v>
      </c>
      <c r="T238" s="99">
        <f>'Sorted Data - Stata'!W238</f>
        <v>-3.3453985714226864E-4</v>
      </c>
      <c r="U238" s="99">
        <f>'Sorted Data - Stata'!X238</f>
        <v>2.1007377616943934E-4</v>
      </c>
      <c r="V238" s="99">
        <f>'Sorted Data - Stata'!Y238</f>
        <v>-1.7084938665146154E-5</v>
      </c>
      <c r="W238" s="99">
        <f>'Sorted Data - Stata'!Z238</f>
        <v>-6.5636430103932497E-4</v>
      </c>
      <c r="X238" s="99">
        <f>'Sorted Data - Stata'!AA238</f>
        <v>6.1872348176028602E-4</v>
      </c>
      <c r="Y238" s="99">
        <f>'Sorted Data - Stata'!AB238</f>
        <v>1.504160323205328E-3</v>
      </c>
      <c r="Z238" s="77">
        <f>'Sorted Data - Stata'!AD238</f>
        <v>0.36320751186472661</v>
      </c>
      <c r="AA238" s="77">
        <f>'Sorted Data - Stata'!AE238</f>
        <v>0.20129922415042456</v>
      </c>
      <c r="AB238" s="77">
        <f>'Sorted Data - Stata'!AF238</f>
        <v>8.381626670428538E-2</v>
      </c>
      <c r="AC238" s="77">
        <f>'Sorted Data - Stata'!AG238</f>
        <v>8.8783307350433133E-2</v>
      </c>
      <c r="AD238" s="77">
        <f>'Sorted Data - Stata'!AH238</f>
        <v>3.6435331500737828E-2</v>
      </c>
      <c r="AE238" s="77">
        <f>'Sorted Data - Stata'!AI238</f>
        <v>3.0424097824790997E-2</v>
      </c>
      <c r="AF238" s="77">
        <f>'Sorted Data - Stata'!AJ238</f>
        <v>2.3398424640391581E-2</v>
      </c>
      <c r="AM238" s="63"/>
      <c r="AN238" s="63"/>
      <c r="AO238" s="104"/>
      <c r="AP238" s="103"/>
      <c r="AQ238" s="103"/>
      <c r="AR238" s="63"/>
      <c r="AS238" s="63"/>
      <c r="AT238" s="63"/>
      <c r="AU238" s="63"/>
      <c r="AV238" s="63"/>
      <c r="AW238" s="63"/>
      <c r="AX238" s="63"/>
      <c r="AY238" s="63"/>
      <c r="AZ238" s="63"/>
      <c r="BA238" s="104"/>
      <c r="BB238" s="63"/>
      <c r="BC238" s="63"/>
    </row>
    <row r="239" spans="2:55" x14ac:dyDescent="0.25">
      <c r="B239" s="3">
        <v>42947</v>
      </c>
      <c r="C239" s="99">
        <f>LN(1+'Sorted Data - Stata'!C239)</f>
        <v>-3.422611071533347E-2</v>
      </c>
      <c r="D239" s="99">
        <f>LN(1+'Sorted Data - Stata'!E239)</f>
        <v>-5.9572339141797083E-2</v>
      </c>
      <c r="E239" s="99">
        <f>LN(1+'Sorted Data - Stata'!F239)</f>
        <v>-2.393900659209984E-2</v>
      </c>
      <c r="F239" s="99">
        <f>LN(1+'Sorted Data - Stata'!G239)</f>
        <v>-4.4173059850673983E-2</v>
      </c>
      <c r="G239" s="99">
        <f>LN(1+'Sorted Data - Stata'!H239)</f>
        <v>-3.9898379022026212E-2</v>
      </c>
      <c r="H239" s="99">
        <f>LN(1+'Sorted Data - Stata'!I239)</f>
        <v>-6.8275398110308555E-2</v>
      </c>
      <c r="I239" s="99">
        <f>LN(1+'Sorted Data - Stata'!J239)</f>
        <v>-2.1134070728210393E-2</v>
      </c>
      <c r="J239" s="99">
        <f>LN(1+'Sorted Data - Stata'!K239)</f>
        <v>-1.9353311062540294E-2</v>
      </c>
      <c r="K239" s="99">
        <f>LN(1+'Sorted Data - Stata'!M239)</f>
        <v>-5.9131134066397556E-2</v>
      </c>
      <c r="L239" s="99">
        <f>LN(1+'Sorted Data - Stata'!N239)</f>
        <v>-2.4894946056347421E-2</v>
      </c>
      <c r="M239" s="99">
        <f>LN(1+'Sorted Data - Stata'!O239)</f>
        <v>-4.457853347409254E-2</v>
      </c>
      <c r="N239" s="99">
        <f>LN(1+'Sorted Data - Stata'!P239)</f>
        <v>-4.0538747172536027E-2</v>
      </c>
      <c r="O239" s="99">
        <f>LN(1+'Sorted Data - Stata'!Q239)</f>
        <v>-6.9620213017929186E-2</v>
      </c>
      <c r="P239" s="99">
        <f>LN(1+'Sorted Data - Stata'!R239)</f>
        <v>-2.1112947587852701E-2</v>
      </c>
      <c r="Q239" s="99">
        <f>LN(1+'Sorted Data - Stata'!S239)</f>
        <v>-1.8431285074628212E-2</v>
      </c>
      <c r="R239" s="99">
        <f>'Sorted Data - Stata'!U239</f>
        <v>5.5662608827478088E-4</v>
      </c>
      <c r="S239" s="99">
        <f>'Sorted Data - Stata'!V239</f>
        <v>1.0206427160042164E-3</v>
      </c>
      <c r="T239" s="99">
        <f>'Sorted Data - Stata'!W239</f>
        <v>-3.3215613098258601E-4</v>
      </c>
      <c r="U239" s="99">
        <f>'Sorted Data - Stata'!X239</f>
        <v>2.1001557744493304E-4</v>
      </c>
      <c r="V239" s="99">
        <f>'Sorted Data - Stata'!Y239</f>
        <v>-2.869619532741563E-5</v>
      </c>
      <c r="W239" s="99">
        <f>'Sorted Data - Stata'!Z239</f>
        <v>-6.551891853635583E-4</v>
      </c>
      <c r="X239" s="99">
        <f>'Sorted Data - Stata'!AA239</f>
        <v>7.2625864836139975E-4</v>
      </c>
      <c r="Y239" s="99">
        <f>'Sorted Data - Stata'!AB239</f>
        <v>1.5369411743291206E-3</v>
      </c>
      <c r="Z239" s="77">
        <f>'Sorted Data - Stata'!AD239</f>
        <v>0.36320751186472661</v>
      </c>
      <c r="AA239" s="77">
        <f>'Sorted Data - Stata'!AE239</f>
        <v>0.20129922415042456</v>
      </c>
      <c r="AB239" s="77">
        <f>'Sorted Data - Stata'!AF239</f>
        <v>8.381626670428538E-2</v>
      </c>
      <c r="AC239" s="77">
        <f>'Sorted Data - Stata'!AG239</f>
        <v>8.8783307350433133E-2</v>
      </c>
      <c r="AD239" s="77">
        <f>'Sorted Data - Stata'!AH239</f>
        <v>3.6435331500737828E-2</v>
      </c>
      <c r="AE239" s="77">
        <f>'Sorted Data - Stata'!AI239</f>
        <v>3.0424097824790997E-2</v>
      </c>
      <c r="AF239" s="77">
        <f>'Sorted Data - Stata'!AJ239</f>
        <v>2.3398424640391581E-2</v>
      </c>
      <c r="AM239" s="63"/>
      <c r="AN239" s="63"/>
      <c r="AO239" s="104"/>
      <c r="AP239" s="103"/>
      <c r="AQ239" s="103"/>
      <c r="AR239" s="63"/>
      <c r="AS239" s="63"/>
      <c r="AT239" s="63"/>
      <c r="AU239" s="63"/>
      <c r="AV239" s="63"/>
      <c r="AW239" s="63"/>
      <c r="AX239" s="63"/>
      <c r="AY239" s="63"/>
      <c r="AZ239" s="63"/>
      <c r="BA239" s="104"/>
      <c r="BB239" s="63"/>
      <c r="BC239" s="63"/>
    </row>
    <row r="240" spans="2:55" x14ac:dyDescent="0.25">
      <c r="B240" s="3">
        <v>42978</v>
      </c>
      <c r="C240" s="99">
        <f>LN(1+'Sorted Data - Stata'!C240)</f>
        <v>-1.0166559235610287E-2</v>
      </c>
      <c r="D240" s="99">
        <f>LN(1+'Sorted Data - Stata'!E240)</f>
        <v>-1.3145873445008947E-2</v>
      </c>
      <c r="E240" s="99">
        <f>LN(1+'Sorted Data - Stata'!F240)</f>
        <v>-7.3727886951511406E-3</v>
      </c>
      <c r="F240" s="99">
        <f>LN(1+'Sorted Data - Stata'!G240)</f>
        <v>-3.4790629785538624E-2</v>
      </c>
      <c r="G240" s="99">
        <f>LN(1+'Sorted Data - Stata'!H240)</f>
        <v>-1.1209852229041094E-2</v>
      </c>
      <c r="H240" s="99">
        <f>LN(1+'Sorted Data - Stata'!I240)</f>
        <v>-4.6954518285793083E-3</v>
      </c>
      <c r="I240" s="99">
        <f>LN(1+'Sorted Data - Stata'!J240)</f>
        <v>-1.3370913025816136E-2</v>
      </c>
      <c r="J240" s="99">
        <f>LN(1+'Sorted Data - Stata'!K240)</f>
        <v>-2.0391755709120142E-2</v>
      </c>
      <c r="K240" s="99">
        <f>LN(1+'Sorted Data - Stata'!M240)</f>
        <v>-1.2676306279629079E-2</v>
      </c>
      <c r="L240" s="99">
        <f>LN(1+'Sorted Data - Stata'!N240)</f>
        <v>-8.268846771631342E-3</v>
      </c>
      <c r="M240" s="99">
        <f>LN(1+'Sorted Data - Stata'!O240)</f>
        <v>-3.5149500346313367E-2</v>
      </c>
      <c r="N240" s="99">
        <f>LN(1+'Sorted Data - Stata'!P240)</f>
        <v>-1.1801965053342455E-2</v>
      </c>
      <c r="O240" s="99">
        <f>LN(1+'Sorted Data - Stata'!Q240)</f>
        <v>-5.9145114814275427E-3</v>
      </c>
      <c r="P240" s="99">
        <f>LN(1+'Sorted Data - Stata'!R240)</f>
        <v>-1.319913661138139E-2</v>
      </c>
      <c r="Q240" s="99">
        <f>LN(1+'Sorted Data - Stata'!S240)</f>
        <v>-1.9393279075664946E-2</v>
      </c>
      <c r="R240" s="99">
        <f>'Sorted Data - Stata'!U240</f>
        <v>5.7318953866358768E-4</v>
      </c>
      <c r="S240" s="99">
        <f>'Sorted Data - Stata'!V240</f>
        <v>1.0206427160042164E-3</v>
      </c>
      <c r="T240" s="99">
        <f>'Sorted Data - Stata'!W240</f>
        <v>-3.3573592575464328E-4</v>
      </c>
      <c r="U240" s="99">
        <f>'Sorted Data - Stata'!X240</f>
        <v>2.0825296985926833E-4</v>
      </c>
      <c r="V240" s="99">
        <f>'Sorted Data - Stata'!Y240</f>
        <v>-4.4235760827127102E-5</v>
      </c>
      <c r="W240" s="99">
        <f>'Sorted Data - Stata'!Z240</f>
        <v>-6.5837882041863693E-4</v>
      </c>
      <c r="X240" s="99">
        <f>'Sorted Data - Stata'!AA240</f>
        <v>8.7081709635938864E-4</v>
      </c>
      <c r="Y240" s="99">
        <f>'Sorted Data - Stata'!AB240</f>
        <v>1.5369411743291206E-3</v>
      </c>
      <c r="Z240" s="77">
        <f>'Sorted Data - Stata'!AD240</f>
        <v>0.36320751186472661</v>
      </c>
      <c r="AA240" s="77">
        <f>'Sorted Data - Stata'!AE240</f>
        <v>0.20129922415042456</v>
      </c>
      <c r="AB240" s="77">
        <f>'Sorted Data - Stata'!AF240</f>
        <v>8.381626670428538E-2</v>
      </c>
      <c r="AC240" s="77">
        <f>'Sorted Data - Stata'!AG240</f>
        <v>8.8783307350433133E-2</v>
      </c>
      <c r="AD240" s="77">
        <f>'Sorted Data - Stata'!AH240</f>
        <v>3.6435331500737828E-2</v>
      </c>
      <c r="AE240" s="77">
        <f>'Sorted Data - Stata'!AI240</f>
        <v>3.0424097824790997E-2</v>
      </c>
      <c r="AF240" s="77">
        <f>'Sorted Data - Stata'!AJ240</f>
        <v>2.3398424640391581E-2</v>
      </c>
      <c r="AM240" s="63"/>
      <c r="AN240" s="63"/>
      <c r="AO240" s="104"/>
      <c r="AP240" s="103"/>
      <c r="AQ240" s="103"/>
      <c r="AR240" s="63"/>
      <c r="AS240" s="63"/>
      <c r="AT240" s="63"/>
      <c r="AU240" s="63"/>
      <c r="AV240" s="63"/>
      <c r="AW240" s="63"/>
      <c r="AX240" s="63"/>
      <c r="AY240" s="63"/>
      <c r="AZ240" s="63"/>
      <c r="BA240" s="104"/>
      <c r="BB240" s="63"/>
      <c r="BC240" s="63"/>
    </row>
    <row r="241" spans="2:55" x14ac:dyDescent="0.25">
      <c r="B241" s="3">
        <v>43008</v>
      </c>
      <c r="C241" s="99">
        <f>LN(1+'Sorted Data - Stata'!C241)</f>
        <v>3.5605091962644171E-2</v>
      </c>
      <c r="D241" s="99">
        <f>LN(1+'Sorted Data - Stata'!E241)</f>
        <v>2.5631502962621726E-2</v>
      </c>
      <c r="E241" s="99">
        <f>LN(1+'Sorted Data - Stata'!F241)</f>
        <v>1.7502162620989449E-2</v>
      </c>
      <c r="F241" s="99">
        <f>LN(1+'Sorted Data - Stata'!G241)</f>
        <v>6.0151502128556841E-2</v>
      </c>
      <c r="G241" s="99">
        <f>LN(1+'Sorted Data - Stata'!H241)</f>
        <v>4.4425653145907743E-3</v>
      </c>
      <c r="H241" s="99">
        <f>LN(1+'Sorted Data - Stata'!I241)</f>
        <v>1.5542195042273416E-2</v>
      </c>
      <c r="I241" s="99">
        <f>LN(1+'Sorted Data - Stata'!J241)</f>
        <v>2.6330466298676223E-2</v>
      </c>
      <c r="J241" s="99">
        <f>LN(1+'Sorted Data - Stata'!K241)</f>
        <v>1.0853544809895576E-2</v>
      </c>
      <c r="K241" s="99">
        <f>LN(1+'Sorted Data - Stata'!M241)</f>
        <v>2.6067093414911067E-2</v>
      </c>
      <c r="L241" s="99">
        <f>LN(1+'Sorted Data - Stata'!N241)</f>
        <v>1.660830757830082E-2</v>
      </c>
      <c r="M241" s="99">
        <f>LN(1+'Sorted Data - Stata'!O241)</f>
        <v>5.9807882393048191E-2</v>
      </c>
      <c r="N241" s="99">
        <f>LN(1+'Sorted Data - Stata'!P241)</f>
        <v>3.8276606759339157E-3</v>
      </c>
      <c r="O241" s="99">
        <f>LN(1+'Sorted Data - Stata'!Q241)</f>
        <v>1.4328084383909177E-2</v>
      </c>
      <c r="P241" s="99">
        <f>LN(1+'Sorted Data - Stata'!R241)</f>
        <v>2.6620065293910394E-2</v>
      </c>
      <c r="Q241" s="99">
        <f>LN(1+'Sorted Data - Stata'!S241)</f>
        <v>1.1804977137195935E-2</v>
      </c>
      <c r="R241" s="99">
        <f>'Sorted Data - Stata'!U241</f>
        <v>5.5662608827478088E-4</v>
      </c>
      <c r="S241" s="99">
        <f>'Sorted Data - Stata'!V241</f>
        <v>1.0210959338416981E-3</v>
      </c>
      <c r="T241" s="99">
        <f>'Sorted Data - Stata'!W241</f>
        <v>-3.3693201010898122E-4</v>
      </c>
      <c r="U241" s="99">
        <f>'Sorted Data - Stata'!X241</f>
        <v>2.1162849973110909E-4</v>
      </c>
      <c r="V241" s="99">
        <f>'Sorted Data - Stata'!Y241</f>
        <v>-3.9591953570949912E-5</v>
      </c>
      <c r="W241" s="99">
        <f>'Sorted Data - Stata'!Z241</f>
        <v>-6.5451769751601052E-4</v>
      </c>
      <c r="X241" s="99">
        <f>'Sorted Data - Stata'!AA241</f>
        <v>9.4507210478567139E-4</v>
      </c>
      <c r="Y241" s="99">
        <f>'Sorted Data - Stata'!AB241</f>
        <v>1.5123566425381263E-3</v>
      </c>
      <c r="Z241" s="77">
        <f>'Sorted Data - Stata'!AD241</f>
        <v>0.36320751186472661</v>
      </c>
      <c r="AA241" s="77">
        <f>'Sorted Data - Stata'!AE241</f>
        <v>0.20129922415042456</v>
      </c>
      <c r="AB241" s="77">
        <f>'Sorted Data - Stata'!AF241</f>
        <v>8.381626670428538E-2</v>
      </c>
      <c r="AC241" s="77">
        <f>'Sorted Data - Stata'!AG241</f>
        <v>8.8783307350433133E-2</v>
      </c>
      <c r="AD241" s="77">
        <f>'Sorted Data - Stata'!AH241</f>
        <v>3.6435331500737828E-2</v>
      </c>
      <c r="AE241" s="77">
        <f>'Sorted Data - Stata'!AI241</f>
        <v>3.0424097824790997E-2</v>
      </c>
      <c r="AF241" s="77">
        <f>'Sorted Data - Stata'!AJ241</f>
        <v>2.3398424640391581E-2</v>
      </c>
      <c r="AM241" s="63"/>
      <c r="AN241" s="63"/>
      <c r="AO241" s="104"/>
      <c r="AP241" s="103"/>
      <c r="AQ241" s="103"/>
      <c r="AR241" s="63"/>
      <c r="AS241" s="63"/>
      <c r="AT241" s="63"/>
      <c r="AU241" s="63"/>
      <c r="AV241" s="63"/>
      <c r="AW241" s="63"/>
      <c r="AX241" s="63"/>
      <c r="AY241" s="63"/>
      <c r="AZ241" s="63"/>
      <c r="BA241" s="104"/>
      <c r="BB241" s="63"/>
      <c r="BC241" s="63"/>
    </row>
    <row r="242" spans="2:55" x14ac:dyDescent="0.25">
      <c r="B242" s="3">
        <v>43039</v>
      </c>
      <c r="C242" s="99">
        <f>LN(1+'Sorted Data - Stata'!C242)</f>
        <v>3.7722147271752896E-2</v>
      </c>
      <c r="D242" s="99">
        <f>LN(1+'Sorted Data - Stata'!E242)</f>
        <v>2.557868119526804E-2</v>
      </c>
      <c r="E242" s="99">
        <f>LN(1+'Sorted Data - Stata'!F242)</f>
        <v>1.131102239865271E-2</v>
      </c>
      <c r="F242" s="99">
        <f>LN(1+'Sorted Data - Stata'!G242)</f>
        <v>1.7927859401165102E-2</v>
      </c>
      <c r="G242" s="99">
        <f>LN(1+'Sorted Data - Stata'!H242)</f>
        <v>1.4741799696042874E-2</v>
      </c>
      <c r="H242" s="99">
        <f>LN(1+'Sorted Data - Stata'!I242)</f>
        <v>-4.0094867589591373E-3</v>
      </c>
      <c r="I242" s="99">
        <f>LN(1+'Sorted Data - Stata'!J242)</f>
        <v>-7.2000436808461162E-3</v>
      </c>
      <c r="J242" s="99">
        <f>LN(1+'Sorted Data - Stata'!K242)</f>
        <v>3.1005144846884898E-3</v>
      </c>
      <c r="K242" s="99">
        <f>LN(1+'Sorted Data - Stata'!M242)</f>
        <v>2.6030857105233233E-2</v>
      </c>
      <c r="L242" s="99">
        <f>LN(1+'Sorted Data - Stata'!N242)</f>
        <v>1.042682584122962E-2</v>
      </c>
      <c r="M242" s="99">
        <f>LN(1+'Sorted Data - Stata'!O242)</f>
        <v>1.758900606277472E-2</v>
      </c>
      <c r="N242" s="99">
        <f>LN(1+'Sorted Data - Stata'!P242)</f>
        <v>1.4154110596739189E-2</v>
      </c>
      <c r="O242" s="99">
        <f>LN(1+'Sorted Data - Stata'!Q242)</f>
        <v>-5.2270336885200143E-3</v>
      </c>
      <c r="P242" s="99">
        <f>LN(1+'Sorted Data - Stata'!R242)</f>
        <v>-6.8092365313756238E-3</v>
      </c>
      <c r="Q242" s="99">
        <f>LN(1+'Sorted Data - Stata'!S242)</f>
        <v>4.0513953860370081E-3</v>
      </c>
      <c r="R242" s="99">
        <f>'Sorted Data - Stata'!U242</f>
        <v>5.1520426173889966E-4</v>
      </c>
      <c r="S242" s="99">
        <f>'Sorted Data - Stata'!V242</f>
        <v>1.0302504508852284E-3</v>
      </c>
      <c r="T242" s="99">
        <f>'Sorted Data - Stata'!W242</f>
        <v>-3.3274996568666282E-4</v>
      </c>
      <c r="U242" s="99">
        <f>'Sorted Data - Stata'!X242</f>
        <v>3.3573768015271455E-4</v>
      </c>
      <c r="V242" s="99">
        <f>'Sorted Data - Stata'!Y242</f>
        <v>-1.4409475259880011E-5</v>
      </c>
      <c r="W242" s="99">
        <f>'Sorted Data - Stata'!Z242</f>
        <v>-6.5447572969035139E-4</v>
      </c>
      <c r="X242" s="99">
        <f>'Sorted Data - Stata'!AA242</f>
        <v>8.7081709635938864E-4</v>
      </c>
      <c r="Y242" s="99">
        <f>'Sorted Data - Stata'!AB242</f>
        <v>1.4303602255574255E-3</v>
      </c>
      <c r="Z242" s="77">
        <f>'Sorted Data - Stata'!AD242</f>
        <v>0.36320751186472661</v>
      </c>
      <c r="AA242" s="77">
        <f>'Sorted Data - Stata'!AE242</f>
        <v>0.20129922415042456</v>
      </c>
      <c r="AB242" s="77">
        <f>'Sorted Data - Stata'!AF242</f>
        <v>8.381626670428538E-2</v>
      </c>
      <c r="AC242" s="77">
        <f>'Sorted Data - Stata'!AG242</f>
        <v>8.8783307350433133E-2</v>
      </c>
      <c r="AD242" s="77">
        <f>'Sorted Data - Stata'!AH242</f>
        <v>3.6435331500737828E-2</v>
      </c>
      <c r="AE242" s="77">
        <f>'Sorted Data - Stata'!AI242</f>
        <v>3.0424097824790997E-2</v>
      </c>
      <c r="AF242" s="77">
        <f>'Sorted Data - Stata'!AJ242</f>
        <v>2.3398424640391581E-2</v>
      </c>
      <c r="AM242" s="63"/>
      <c r="AN242" s="63"/>
      <c r="AO242" s="104"/>
      <c r="AP242" s="103"/>
      <c r="AQ242" s="103"/>
      <c r="AR242" s="63"/>
      <c r="AS242" s="63"/>
      <c r="AT242" s="63"/>
      <c r="AU242" s="63"/>
      <c r="AV242" s="63"/>
      <c r="AW242" s="63"/>
      <c r="AX242" s="63"/>
      <c r="AY242" s="63"/>
      <c r="AZ242" s="63"/>
      <c r="BA242" s="104"/>
      <c r="BB242" s="63"/>
      <c r="BC242" s="63"/>
    </row>
    <row r="243" spans="2:55" x14ac:dyDescent="0.25">
      <c r="B243" s="3">
        <v>43069</v>
      </c>
      <c r="C243" s="99">
        <f>LN(1+'Sorted Data - Stata'!C243)</f>
        <v>2.76247913049547E-2</v>
      </c>
      <c r="D243" s="99">
        <f>LN(1+'Sorted Data - Stata'!E243)</f>
        <v>1.8183752777239125E-2</v>
      </c>
      <c r="E243" s="99">
        <f>LN(1+'Sorted Data - Stata'!F243)</f>
        <v>4.0136410474659608E-2</v>
      </c>
      <c r="F243" s="99">
        <f>LN(1+'Sorted Data - Stata'!G243)</f>
        <v>3.6368960716496188E-2</v>
      </c>
      <c r="G243" s="99">
        <f>LN(1+'Sorted Data - Stata'!H243)</f>
        <v>2.7941330112045071E-2</v>
      </c>
      <c r="H243" s="99">
        <f>LN(1+'Sorted Data - Stata'!I243)</f>
        <v>3.2367851216482189E-2</v>
      </c>
      <c r="I243" s="99">
        <f>LN(1+'Sorted Data - Stata'!J243)</f>
        <v>1.7578333270438763E-2</v>
      </c>
      <c r="J243" s="99">
        <f>LN(1+'Sorted Data - Stata'!K243)</f>
        <v>6.394798859451792E-3</v>
      </c>
      <c r="K243" s="99">
        <f>LN(1+'Sorted Data - Stata'!M243)</f>
        <v>1.8688870007857968E-2</v>
      </c>
      <c r="L243" s="99">
        <f>LN(1+'Sorted Data - Stata'!N243)</f>
        <v>3.9321212805032563E-2</v>
      </c>
      <c r="M243" s="99">
        <f>LN(1+'Sorted Data - Stata'!O243)</f>
        <v>3.6195946999707566E-2</v>
      </c>
      <c r="N243" s="99">
        <f>LN(1+'Sorted Data - Stata'!P243)</f>
        <v>2.7426169566291601E-2</v>
      </c>
      <c r="O243" s="99">
        <f>LN(1+'Sorted Data - Stata'!Q243)</f>
        <v>3.123404093599395E-2</v>
      </c>
      <c r="P243" s="99">
        <f>LN(1+'Sorted Data - Stata'!R243)</f>
        <v>1.7927384706855627E-2</v>
      </c>
      <c r="Q243" s="99">
        <f>LN(1+'Sorted Data - Stata'!S243)</f>
        <v>7.302410452202094E-3</v>
      </c>
      <c r="R243" s="99">
        <f>'Sorted Data - Stata'!U243</f>
        <v>5.5662608827478088E-4</v>
      </c>
      <c r="S243" s="99">
        <f>'Sorted Data - Stata'!V243</f>
        <v>1.1361073111149089E-3</v>
      </c>
      <c r="T243" s="99">
        <f>'Sorted Data - Stata'!W243</f>
        <v>-3.3586138840946411E-4</v>
      </c>
      <c r="U243" s="99">
        <f>'Sorted Data - Stata'!X243</f>
        <v>4.0975031333578826E-4</v>
      </c>
      <c r="V243" s="99">
        <f>'Sorted Data - Stata'!Y243</f>
        <v>-3.5140124093668845E-5</v>
      </c>
      <c r="W243" s="99">
        <f>'Sorted Data - Stata'!Z243</f>
        <v>-6.7407681411646436E-4</v>
      </c>
      <c r="X243" s="99">
        <f>'Sorted Data - Stata'!AA243</f>
        <v>1.011025725442094E-3</v>
      </c>
      <c r="Y243" s="99">
        <f>'Sorted Data - Stata'!AB243</f>
        <v>1.6843091316907088E-3</v>
      </c>
      <c r="Z243" s="77">
        <f>'Sorted Data - Stata'!AD243</f>
        <v>0.36320751186472661</v>
      </c>
      <c r="AA243" s="77">
        <f>'Sorted Data - Stata'!AE243</f>
        <v>0.20129922415042456</v>
      </c>
      <c r="AB243" s="77">
        <f>'Sorted Data - Stata'!AF243</f>
        <v>8.381626670428538E-2</v>
      </c>
      <c r="AC243" s="77">
        <f>'Sorted Data - Stata'!AG243</f>
        <v>8.8783307350433133E-2</v>
      </c>
      <c r="AD243" s="77">
        <f>'Sorted Data - Stata'!AH243</f>
        <v>3.6435331500737828E-2</v>
      </c>
      <c r="AE243" s="77">
        <f>'Sorted Data - Stata'!AI243</f>
        <v>3.0424097824790997E-2</v>
      </c>
      <c r="AF243" s="77">
        <f>'Sorted Data - Stata'!AJ243</f>
        <v>2.3398424640391581E-2</v>
      </c>
      <c r="AM243" s="63"/>
      <c r="AN243" s="63"/>
      <c r="AO243" s="104"/>
      <c r="AP243" s="103"/>
      <c r="AQ243" s="103"/>
      <c r="AR243" s="63"/>
      <c r="AS243" s="63"/>
      <c r="AT243" s="63"/>
      <c r="AU243" s="63"/>
      <c r="AV243" s="63"/>
      <c r="AW243" s="63"/>
      <c r="AX243" s="63"/>
      <c r="AY243" s="63"/>
      <c r="AZ243" s="63"/>
      <c r="BA243" s="104"/>
      <c r="BB243" s="63"/>
      <c r="BC243" s="63"/>
    </row>
    <row r="244" spans="2:55" x14ac:dyDescent="0.25">
      <c r="B244" s="3">
        <v>43100</v>
      </c>
      <c r="C244" s="99">
        <f>LN(1+'Sorted Data - Stata'!C244)</f>
        <v>3.7934706460001104E-4</v>
      </c>
      <c r="D244" s="99">
        <f>LN(1+'Sorted Data - Stata'!E244)</f>
        <v>-1.3871795396618333E-2</v>
      </c>
      <c r="E244" s="99">
        <f>LN(1+'Sorted Data - Stata'!F244)</f>
        <v>-6.0568800900872898E-3</v>
      </c>
      <c r="F244" s="99">
        <f>LN(1+'Sorted Data - Stata'!G244)</f>
        <v>-1.5899582971174293E-2</v>
      </c>
      <c r="G244" s="99">
        <f>LN(1+'Sorted Data - Stata'!H244)</f>
        <v>-1.5458533816196341E-2</v>
      </c>
      <c r="H244" s="99">
        <f>LN(1+'Sorted Data - Stata'!I244)</f>
        <v>-4.0158555666950906E-3</v>
      </c>
      <c r="I244" s="99">
        <f>LN(1+'Sorted Data - Stata'!J244)</f>
        <v>1.1437151660898665E-2</v>
      </c>
      <c r="J244" s="99">
        <f>LN(1+'Sorted Data - Stata'!K244)</f>
        <v>1.7629080629024657E-2</v>
      </c>
      <c r="K244" s="99">
        <f>LN(1+'Sorted Data - Stata'!M244)</f>
        <v>-1.3285058671430266E-2</v>
      </c>
      <c r="L244" s="99">
        <f>LN(1+'Sorted Data - Stata'!N244)</f>
        <v>-6.9554949682213863E-3</v>
      </c>
      <c r="M244" s="99">
        <f>LN(1+'Sorted Data - Stata'!O244)</f>
        <v>-1.6048762678191941E-2</v>
      </c>
      <c r="N244" s="99">
        <f>LN(1+'Sorted Data - Stata'!P244)</f>
        <v>-1.6059720734481933E-2</v>
      </c>
      <c r="O244" s="99">
        <f>LN(1+'Sorted Data - Stata'!Q244)</f>
        <v>-5.2531093024860359E-3</v>
      </c>
      <c r="P244" s="99">
        <f>LN(1+'Sorted Data - Stata'!R244)</f>
        <v>1.1885829469643332E-2</v>
      </c>
      <c r="Q244" s="99">
        <f>LN(1+'Sorted Data - Stata'!S244)</f>
        <v>1.8734583533308254E-2</v>
      </c>
      <c r="R244" s="99">
        <f>'Sorted Data - Stata'!U244</f>
        <v>5.5662608827478088E-4</v>
      </c>
      <c r="S244" s="99">
        <f>'Sorted Data - Stata'!V244</f>
        <v>1.294288298807178E-3</v>
      </c>
      <c r="T244" s="99">
        <f>'Sorted Data - Stata'!W244</f>
        <v>-3.4326399163719934E-4</v>
      </c>
      <c r="U244" s="99">
        <f>'Sorted Data - Stata'!X244</f>
        <v>4.1255427250352916E-4</v>
      </c>
      <c r="V244" s="99">
        <f>'Sorted Data - Stata'!Y244</f>
        <v>-2.5303521178021704E-5</v>
      </c>
      <c r="W244" s="99">
        <f>'Sorted Data - Stata'!Z244</f>
        <v>-6.7386693000015541E-4</v>
      </c>
      <c r="X244" s="99">
        <f>'Sorted Data - Stata'!AA244</f>
        <v>8.7081709635938864E-4</v>
      </c>
      <c r="Y244" s="99">
        <f>'Sorted Data - Stata'!AB244</f>
        <v>1.3154410275031392E-3</v>
      </c>
      <c r="Z244" s="77">
        <f>'Sorted Data - Stata'!AD244</f>
        <v>0.36320751186472661</v>
      </c>
      <c r="AA244" s="77">
        <f>'Sorted Data - Stata'!AE244</f>
        <v>0.20129922415042456</v>
      </c>
      <c r="AB244" s="77">
        <f>'Sorted Data - Stata'!AF244</f>
        <v>8.381626670428538E-2</v>
      </c>
      <c r="AC244" s="77">
        <f>'Sorted Data - Stata'!AG244</f>
        <v>8.8783307350433133E-2</v>
      </c>
      <c r="AD244" s="77">
        <f>'Sorted Data - Stata'!AH244</f>
        <v>3.6435331500737828E-2</v>
      </c>
      <c r="AE244" s="77">
        <f>'Sorted Data - Stata'!AI244</f>
        <v>3.0424097824790997E-2</v>
      </c>
      <c r="AF244" s="77">
        <f>'Sorted Data - Stata'!AJ244</f>
        <v>2.3398424640391581E-2</v>
      </c>
      <c r="AM244" s="63"/>
      <c r="AN244" s="63"/>
      <c r="AO244" s="104"/>
      <c r="AP244" s="103"/>
      <c r="AQ244" s="103"/>
      <c r="AR244" s="63"/>
      <c r="AS244" s="63"/>
      <c r="AT244" s="63"/>
      <c r="AU244" s="63"/>
      <c r="AV244" s="63"/>
      <c r="AW244" s="63"/>
      <c r="AX244" s="63"/>
      <c r="AY244" s="63"/>
      <c r="AZ244" s="63"/>
      <c r="BA244" s="104"/>
      <c r="BB244" s="63"/>
      <c r="BC244" s="63"/>
    </row>
    <row r="245" spans="2:55" x14ac:dyDescent="0.25"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</row>
    <row r="246" spans="2:55" x14ac:dyDescent="0.25"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AG246" s="63"/>
      <c r="AH246" s="63"/>
      <c r="AI246" s="63"/>
      <c r="AJ246" s="63"/>
      <c r="AK246" s="63"/>
      <c r="AL246" s="63"/>
      <c r="AM246" s="63"/>
      <c r="AN246" s="63"/>
      <c r="AO246" s="104"/>
      <c r="AP246" s="63"/>
      <c r="AQ246" s="63"/>
      <c r="AR246" s="105"/>
      <c r="AS246" s="63"/>
      <c r="AT246" s="63"/>
      <c r="AU246" s="63"/>
      <c r="AV246" s="63"/>
      <c r="AW246" s="63"/>
      <c r="AX246" s="63"/>
      <c r="AY246" s="63"/>
      <c r="AZ246" s="63"/>
      <c r="BA246" s="104"/>
      <c r="BB246" s="63"/>
      <c r="BC246" s="63"/>
    </row>
    <row r="247" spans="2:55" x14ac:dyDescent="0.25"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</row>
    <row r="248" spans="2:55" x14ac:dyDescent="0.25"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</row>
    <row r="249" spans="2:55" x14ac:dyDescent="0.25"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F4746-065F-7B4F-B580-AD01609BE23D}">
  <sheetPr>
    <tabColor theme="4"/>
  </sheetPr>
  <dimension ref="A1:CN244"/>
  <sheetViews>
    <sheetView zoomScaleNormal="100" workbookViewId="0"/>
  </sheetViews>
  <sheetFormatPr baseColWidth="10" defaultColWidth="10.875" defaultRowHeight="15.75" x14ac:dyDescent="0.25"/>
  <cols>
    <col min="1" max="1" width="7" style="14" customWidth="1"/>
    <col min="2" max="2" width="10.875" style="14"/>
    <col min="3" max="10" width="12.125" style="14" customWidth="1"/>
    <col min="11" max="16384" width="10.875" style="14"/>
  </cols>
  <sheetData>
    <row r="1" spans="1:92" customFormat="1" x14ac:dyDescent="0.25">
      <c r="A1" s="96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</row>
    <row r="2" spans="1:92" customFormat="1" ht="18" x14ac:dyDescent="0.25">
      <c r="A2" s="96"/>
      <c r="B2" s="98" t="s">
        <v>412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</row>
    <row r="3" spans="1:92" customFormat="1" x14ac:dyDescent="0.25">
      <c r="A3" s="220"/>
      <c r="B3" s="221" t="s">
        <v>43</v>
      </c>
      <c r="C3" s="101" t="s">
        <v>413</v>
      </c>
      <c r="D3" s="101" t="s">
        <v>414</v>
      </c>
      <c r="E3" s="101" t="s">
        <v>415</v>
      </c>
      <c r="F3" s="101" t="s">
        <v>416</v>
      </c>
      <c r="G3" s="101" t="s">
        <v>417</v>
      </c>
      <c r="H3" s="101" t="s">
        <v>418</v>
      </c>
      <c r="I3" s="101" t="s">
        <v>419</v>
      </c>
      <c r="J3" s="101" t="s">
        <v>420</v>
      </c>
      <c r="K3" s="101" t="s">
        <v>421</v>
      </c>
      <c r="L3" s="101" t="s">
        <v>422</v>
      </c>
      <c r="M3" s="101" t="s">
        <v>423</v>
      </c>
      <c r="N3" s="101" t="s">
        <v>424</v>
      </c>
      <c r="O3" s="101" t="s">
        <v>425</v>
      </c>
      <c r="P3" s="101" t="s">
        <v>426</v>
      </c>
      <c r="Q3" s="101" t="s">
        <v>427</v>
      </c>
      <c r="R3" s="101" t="s">
        <v>428</v>
      </c>
      <c r="S3" s="101" t="str">
        <f>'Stata input'!R3</f>
        <v>i_nok</v>
      </c>
      <c r="T3" s="101" t="str">
        <f>'Stata input'!S3</f>
        <v>i_usd</v>
      </c>
      <c r="U3" s="101" t="str">
        <f>'Stata input'!T3</f>
        <v>i_eur</v>
      </c>
      <c r="V3" s="101" t="str">
        <f>'Stata input'!U3</f>
        <v>i_gbp</v>
      </c>
      <c r="W3" s="101" t="str">
        <f>'Stata input'!V3</f>
        <v>i_jpy</v>
      </c>
      <c r="X3" s="101" t="str">
        <f>'Stata input'!W3</f>
        <v>i_chf</v>
      </c>
      <c r="Y3" s="101" t="str">
        <f>'Stata input'!X3</f>
        <v>i_cad</v>
      </c>
      <c r="Z3" s="101" t="str">
        <f>'Stata input'!Y3</f>
        <v>i_aud</v>
      </c>
      <c r="AA3" s="101" t="s">
        <v>429</v>
      </c>
      <c r="AB3" s="101" t="s">
        <v>430</v>
      </c>
      <c r="AC3" s="101" t="s">
        <v>431</v>
      </c>
      <c r="AD3" s="101" t="s">
        <v>432</v>
      </c>
      <c r="AE3" s="101" t="s">
        <v>433</v>
      </c>
      <c r="AF3" s="101" t="s">
        <v>434</v>
      </c>
      <c r="AG3" s="110" t="s">
        <v>435</v>
      </c>
      <c r="AH3" s="110" t="s">
        <v>436</v>
      </c>
      <c r="AI3" s="110" t="s">
        <v>437</v>
      </c>
      <c r="AJ3" s="110" t="s">
        <v>438</v>
      </c>
      <c r="AK3" s="110" t="s">
        <v>439</v>
      </c>
      <c r="AL3" s="110" t="s">
        <v>440</v>
      </c>
      <c r="AM3" s="110" t="s">
        <v>441</v>
      </c>
      <c r="AN3" s="110" t="s">
        <v>442</v>
      </c>
      <c r="AO3" s="110" t="s">
        <v>443</v>
      </c>
      <c r="AP3" s="110" t="s">
        <v>444</v>
      </c>
      <c r="AQ3" s="110" t="s">
        <v>445</v>
      </c>
      <c r="AR3" s="110" t="s">
        <v>446</v>
      </c>
      <c r="AS3" s="110" t="s">
        <v>447</v>
      </c>
      <c r="AT3" s="110" t="s">
        <v>448</v>
      </c>
      <c r="AU3" s="110" t="s">
        <v>449</v>
      </c>
      <c r="AV3" s="110" t="s">
        <v>450</v>
      </c>
      <c r="AW3" s="110" t="s">
        <v>451</v>
      </c>
      <c r="AX3" s="110" t="s">
        <v>452</v>
      </c>
      <c r="AY3" s="110" t="s">
        <v>453</v>
      </c>
      <c r="AZ3" s="110" t="s">
        <v>454</v>
      </c>
      <c r="BA3" s="110" t="s">
        <v>455</v>
      </c>
      <c r="BB3" s="110" t="s">
        <v>456</v>
      </c>
      <c r="BC3" s="110" t="s">
        <v>457</v>
      </c>
      <c r="BD3" s="110" t="s">
        <v>458</v>
      </c>
      <c r="BE3" s="110" t="s">
        <v>459</v>
      </c>
      <c r="BF3" s="110" t="s">
        <v>460</v>
      </c>
      <c r="BG3" s="110" t="s">
        <v>461</v>
      </c>
      <c r="BH3" s="110" t="s">
        <v>462</v>
      </c>
      <c r="BI3" s="110" t="s">
        <v>463</v>
      </c>
      <c r="BJ3" s="110" t="s">
        <v>464</v>
      </c>
      <c r="BK3" s="110" t="s">
        <v>465</v>
      </c>
      <c r="BL3" s="110" t="s">
        <v>466</v>
      </c>
      <c r="BM3" s="110" t="s">
        <v>467</v>
      </c>
      <c r="BN3" s="110" t="s">
        <v>468</v>
      </c>
      <c r="BO3" s="110" t="s">
        <v>469</v>
      </c>
      <c r="BP3" s="110" t="s">
        <v>470</v>
      </c>
      <c r="BQ3" s="110" t="s">
        <v>471</v>
      </c>
      <c r="BR3" s="110" t="s">
        <v>472</v>
      </c>
      <c r="BS3" s="110" t="s">
        <v>473</v>
      </c>
      <c r="BT3" s="110" t="s">
        <v>474</v>
      </c>
      <c r="BU3" s="110" t="s">
        <v>475</v>
      </c>
      <c r="BV3" s="110" t="s">
        <v>476</v>
      </c>
      <c r="BW3" s="110" t="s">
        <v>477</v>
      </c>
      <c r="BX3" s="110" t="s">
        <v>478</v>
      </c>
      <c r="BY3" s="110" t="s">
        <v>479</v>
      </c>
      <c r="BZ3" s="110" t="s">
        <v>480</v>
      </c>
      <c r="CA3" s="110" t="s">
        <v>481</v>
      </c>
      <c r="CB3" s="110" t="s">
        <v>482</v>
      </c>
      <c r="CC3" s="110" t="s">
        <v>483</v>
      </c>
      <c r="CD3" s="110" t="s">
        <v>484</v>
      </c>
      <c r="CE3" s="110"/>
      <c r="CF3" s="110"/>
      <c r="CG3" s="110"/>
      <c r="CH3" s="110"/>
      <c r="CI3" s="110"/>
      <c r="CJ3" s="110"/>
      <c r="CK3" s="110"/>
      <c r="CL3" s="110"/>
      <c r="CM3" s="110"/>
      <c r="CN3" s="110"/>
    </row>
    <row r="4" spans="1:92" x14ac:dyDescent="0.25">
      <c r="B4" s="121">
        <v>35795</v>
      </c>
      <c r="K4" s="14">
        <f>'World Index &amp; Universal'!AF4</f>
        <v>3.899721448467966E-3</v>
      </c>
      <c r="L4" s="14">
        <f>'World Index &amp; Universal'!AG4</f>
        <v>0.51955431754874648</v>
      </c>
      <c r="M4" s="14">
        <f>'World Index &amp; Universal'!AH4</f>
        <v>0.17214484679665737</v>
      </c>
      <c r="N4" s="14">
        <f>'World Index &amp; Universal'!AI4</f>
        <v>9.8607242339832854E-2</v>
      </c>
      <c r="O4" s="14">
        <f>'World Index &amp; Universal'!AJ4</f>
        <v>9.8941504178272979E-2</v>
      </c>
      <c r="P4" s="14">
        <f>'World Index &amp; Universal'!AK4</f>
        <v>3.5877437325905287E-2</v>
      </c>
      <c r="Q4" s="14">
        <f>'World Index &amp; Universal'!AL4</f>
        <v>4.0111420612813371E-2</v>
      </c>
      <c r="R4" s="14">
        <f>'World Index &amp; Universal'!AM4</f>
        <v>3.0863509749303616E-2</v>
      </c>
      <c r="S4" s="14">
        <f>'Stata input'!R4</f>
        <v>3.0000015894111609E-3</v>
      </c>
      <c r="T4" s="14">
        <f>'Stata input'!S4</f>
        <v>4.6450951609626756E-3</v>
      </c>
      <c r="U4" s="14">
        <f>'Stata input'!T4</f>
        <v>2.8582206450897818E-3</v>
      </c>
      <c r="V4" s="14">
        <f>'Stata input'!U4</f>
        <v>6.0784243206231103E-3</v>
      </c>
      <c r="W4" s="14">
        <f>'Stata input'!V4</f>
        <v>6.196256514297005E-4</v>
      </c>
      <c r="X4" s="14">
        <f>'Stata input'!W4</f>
        <v>1.0357460146983577E-3</v>
      </c>
      <c r="Y4" s="14">
        <f>'Stata input'!X4</f>
        <v>3.6748094004368514E-3</v>
      </c>
      <c r="Z4" s="14">
        <f>'Stata input'!Y4</f>
        <v>4.1537774426925189E-3</v>
      </c>
    </row>
    <row r="5" spans="1:92" x14ac:dyDescent="0.25">
      <c r="B5" s="121">
        <v>35825</v>
      </c>
      <c r="C5" s="14">
        <f>'World Index &amp; Universal'!M5</f>
        <v>5.4381955055450515E-2</v>
      </c>
      <c r="D5" s="14">
        <f>'World Index &amp; Universal'!N5</f>
        <v>2.3516899078231956E-2</v>
      </c>
      <c r="E5" s="14">
        <f>'World Index &amp; Universal'!O5</f>
        <v>2.6585805955647634E-2</v>
      </c>
      <c r="F5" s="14">
        <f>'World Index &amp; Universal'!P5</f>
        <v>3.2033690194432474E-2</v>
      </c>
      <c r="G5" s="14">
        <f>'World Index &amp; Universal'!Q5</f>
        <v>-6.1900832065930889E-3</v>
      </c>
      <c r="H5" s="14">
        <f>'World Index &amp; Universal'!R5</f>
        <v>3.555747022849709E-2</v>
      </c>
      <c r="I5" s="14">
        <f>'World Index &amp; Universal'!S5</f>
        <v>4.3553639196471261E-2</v>
      </c>
      <c r="J5" s="14">
        <f>'World Index &amp; Universal'!T5</f>
        <v>-2.6964391517688369E-2</v>
      </c>
      <c r="K5" s="14">
        <f>'World Index &amp; Universal'!AF5</f>
        <v>3.899721448467966E-3</v>
      </c>
      <c r="L5" s="14">
        <f>'World Index &amp; Universal'!AG5</f>
        <v>0.51955431754874648</v>
      </c>
      <c r="M5" s="14">
        <f>'World Index &amp; Universal'!AH5</f>
        <v>0.17214484679665737</v>
      </c>
      <c r="N5" s="14">
        <f>'World Index &amp; Universal'!AI5</f>
        <v>9.8607242339832854E-2</v>
      </c>
      <c r="O5" s="14">
        <f>'World Index &amp; Universal'!AJ5</f>
        <v>9.8941504178272979E-2</v>
      </c>
      <c r="P5" s="14">
        <f>'World Index &amp; Universal'!AK5</f>
        <v>3.5877437325905287E-2</v>
      </c>
      <c r="Q5" s="14">
        <f>'World Index &amp; Universal'!AL5</f>
        <v>4.0111420612813371E-2</v>
      </c>
      <c r="R5" s="14">
        <f>'World Index &amp; Universal'!AM5</f>
        <v>3.0863509749303616E-2</v>
      </c>
      <c r="S5" s="14">
        <f>'Stata input'!R5</f>
        <v>3.0483680766628662E-3</v>
      </c>
      <c r="T5" s="14">
        <f>'Stata input'!S5</f>
        <v>4.5491516112774466E-3</v>
      </c>
      <c r="U5" s="14">
        <f>'Stata input'!T5</f>
        <v>2.7699097437066111E-3</v>
      </c>
      <c r="V5" s="14">
        <f>'Stata input'!U5</f>
        <v>6.0449190242917172E-3</v>
      </c>
      <c r="W5" s="14">
        <f>'Stata input'!V5</f>
        <v>5.6788128123175241E-4</v>
      </c>
      <c r="X5" s="14">
        <f>'Stata input'!W5</f>
        <v>8.8113391637278937E-4</v>
      </c>
      <c r="Y5" s="14">
        <f>'Stata input'!X5</f>
        <v>3.7185716118524059E-3</v>
      </c>
      <c r="Z5" s="14">
        <f>'Stata input'!Y5</f>
        <v>4.0741237836483535E-3</v>
      </c>
      <c r="AA5" s="14">
        <f>'World Index &amp; Universal'!AP249</f>
        <v>2.9808239984811191E-2</v>
      </c>
      <c r="AB5" s="14">
        <f>'World Index &amp; Universal'!AQ249</f>
        <v>1.0827811688069566E-2</v>
      </c>
      <c r="AC5" s="14">
        <f>'World Index &amp; Universal'!AR249</f>
        <v>2.1581073283323704E-2</v>
      </c>
      <c r="AD5" s="14">
        <f>'World Index &amp; Universal'!AS249</f>
        <v>5.1092567710911529E-2</v>
      </c>
      <c r="AE5" s="14">
        <f>'World Index &amp; Universal'!AT249</f>
        <v>1.5226621901846427E-2</v>
      </c>
      <c r="AF5" s="14">
        <f>'World Index &amp; Universal'!AU249</f>
        <v>1.2951007192850028E-2</v>
      </c>
      <c r="AG5" s="14">
        <f>'World Index &amp; Universal'!AV249</f>
        <v>8.2065741014935689E-2</v>
      </c>
      <c r="AH5" s="14">
        <f>'World Index &amp; Universal'!AX249</f>
        <v>-2.8945427728613637E-2</v>
      </c>
      <c r="AI5" s="14">
        <f>'World Index &amp; Universal'!AY249</f>
        <v>-1.84310316812204E-2</v>
      </c>
      <c r="AJ5" s="14">
        <f>'World Index &amp; Universal'!AZ249</f>
        <v>-7.9890278423183636E-3</v>
      </c>
      <c r="AK5" s="14">
        <f>'World Index &amp; Universal'!BA249</f>
        <v>2.0668243756152505E-2</v>
      </c>
      <c r="AL5" s="14">
        <f>'World Index &amp; Universal'!BB249</f>
        <v>-1.4159546910577969E-2</v>
      </c>
      <c r="AM5" s="14">
        <f>'World Index &amp; Universal'!BC249</f>
        <v>-1.6369292978477223E-2</v>
      </c>
      <c r="AN5" s="14">
        <f>'World Index &amp; Universal'!BD249</f>
        <v>5.0744885310779253E-2</v>
      </c>
      <c r="AO5" s="14">
        <f>'World Index &amp; Universal'!BF249</f>
        <v>-1.0711826052735129E-2</v>
      </c>
      <c r="AP5" s="14">
        <f>'World Index &amp; Universal'!BG249</f>
        <v>1.8777113250420641E-2</v>
      </c>
      <c r="AQ5" s="14">
        <f>'World Index &amp; Universal'!BH249</f>
        <v>1.0638074527546282E-2</v>
      </c>
      <c r="AR5" s="14">
        <f>'World Index &amp; Universal'!BI249</f>
        <v>3.9833446960269692E-2</v>
      </c>
      <c r="AS5" s="14">
        <f>'World Index &amp; Universal'!BJ249</f>
        <v>4.3516909239280643E-3</v>
      </c>
      <c r="AT5" s="14">
        <f>'World Index &amp; Universal'!BK249</f>
        <v>2.1004522038572393E-3</v>
      </c>
      <c r="AU5" s="14">
        <f>'World Index &amp; Universal'!BL249</f>
        <v>7.047484101955992E-2</v>
      </c>
      <c r="AV5" s="14">
        <f>'World Index &amp; Universal'!BN249</f>
        <v>-2.1125169453230841E-2</v>
      </c>
      <c r="AW5" s="14">
        <f>'World Index &amp; Universal'!BO249</f>
        <v>8.0533664107986791E-3</v>
      </c>
      <c r="AX5" s="14">
        <f>'World Index &amp; Universal'!BP249</f>
        <v>-1.0526097121879574E-2</v>
      </c>
      <c r="AY5" s="14">
        <f>'World Index &amp; Universal'!BQ249</f>
        <v>2.8888059106987107E-2</v>
      </c>
      <c r="AZ5" s="14">
        <f>'World Index &amp; Universal'!BR249</f>
        <v>-6.2202125192610813E-3</v>
      </c>
      <c r="BA5" s="14">
        <f>'World Index &amp; Universal'!BS249</f>
        <v>-8.4477544819199224E-3</v>
      </c>
      <c r="BB5" s="14">
        <f>'World Index &amp; Universal'!BT249</f>
        <v>5.9206918876459458E-2</v>
      </c>
      <c r="BC5" s="14">
        <f>'World Index &amp; Universal'!BV249</f>
        <v>-4.8609008645339347E-2</v>
      </c>
      <c r="BD5" s="14">
        <f>'World Index &amp; Universal'!BW249</f>
        <v>-2.0249717655652311E-2</v>
      </c>
      <c r="BE5" s="14">
        <f>'World Index &amp; Universal'!BX249</f>
        <v>-3.8307526149225279E-2</v>
      </c>
      <c r="BF5" s="14">
        <f>'World Index &amp; Universal'!BY249</f>
        <v>-2.8076969939820451E-2</v>
      </c>
      <c r="BG5" s="14">
        <f>'World Index &amp; Universal'!BZ249</f>
        <v>-3.4122537739158965E-2</v>
      </c>
      <c r="BH5" s="14">
        <f>'World Index &amp; Universal'!CA249</f>
        <v>-3.6287537073092513E-2</v>
      </c>
      <c r="BI5" s="14">
        <f>'World Index &amp; Universal'!CB249</f>
        <v>2.946759805511534E-2</v>
      </c>
      <c r="BJ5" s="14">
        <f>'World Index &amp; Universal'!CD249</f>
        <v>-1.2785423086492997E-2</v>
      </c>
      <c r="BK5" s="14">
        <f>'World Index &amp; Universal'!CE249</f>
        <v>1.4362919340756397E-2</v>
      </c>
      <c r="BL5" s="14">
        <f>'World Index &amp; Universal'!CF249</f>
        <v>-4.33283576186827E-3</v>
      </c>
      <c r="BM5" s="14">
        <f>'World Index &amp; Universal'!CG249</f>
        <v>6.2591457359275626E-3</v>
      </c>
      <c r="BN5" s="14">
        <f>'World Index &amp; Universal'!CH249</f>
        <v>3.5328019414893497E-2</v>
      </c>
      <c r="BO5" s="14">
        <f>'World Index &amp; Universal'!CI249</f>
        <v>-2.241484472436106E-3</v>
      </c>
      <c r="BP5" s="14">
        <f>'World Index &amp; Universal'!CJ249</f>
        <v>6.8231072708660134E-2</v>
      </c>
      <c r="BQ5" s="14">
        <f>'World Index &amp; Universal'!CL249</f>
        <v>-1.2785423086492997E-2</v>
      </c>
      <c r="BR5" s="14">
        <f>'World Index &amp; Universal'!CM249</f>
        <v>1.6641705938648554E-2</v>
      </c>
      <c r="BS5" s="14">
        <f>'World Index &amp; Universal'!CN249</f>
        <v>-2.0960495519565248E-3</v>
      </c>
      <c r="BT5" s="14">
        <f>'World Index &amp; Universal'!CO249</f>
        <v>8.5197270442427531E-3</v>
      </c>
      <c r="BU5" s="14">
        <f>'World Index &amp; Universal'!CP249</f>
        <v>3.765390452965911E-2</v>
      </c>
      <c r="BV5" s="14">
        <f>'World Index &amp; Universal'!CQ249</f>
        <v>2.2465200121604134E-3</v>
      </c>
      <c r="BW5" s="14">
        <f>'World Index &amp; Universal'!CR249</f>
        <v>6.8231072708660134E-2</v>
      </c>
      <c r="BX5" s="14">
        <f>'World Index &amp; Universal'!CT249</f>
        <v>-7.5841732996704381E-2</v>
      </c>
      <c r="BY5" s="14">
        <f>'World Index &amp; Universal'!CU249</f>
        <v>-4.8294201589922925E-2</v>
      </c>
      <c r="BZ5" s="14">
        <f>'World Index &amp; Universal'!CV249</f>
        <v>-6.583512131162006E-2</v>
      </c>
      <c r="CA5" s="14">
        <f>'World Index &amp; Universal'!CW249</f>
        <v>-5.5897405711116677E-2</v>
      </c>
      <c r="CB5" s="14">
        <f>'World Index &amp; Universal'!CX249</f>
        <v>-2.8624114164239711E-2</v>
      </c>
      <c r="CC5" s="14">
        <f>'World Index &amp; Universal'!CY249</f>
        <v>-6.3872952633413083E-2</v>
      </c>
      <c r="CD5" s="14">
        <f>'World Index &amp; Universal'!CZ249</f>
        <v>-6.3872952633413083E-2</v>
      </c>
    </row>
    <row r="6" spans="1:92" x14ac:dyDescent="0.25">
      <c r="B6" s="121">
        <v>35853</v>
      </c>
      <c r="C6" s="14">
        <f>'World Index &amp; Universal'!M6</f>
        <v>6.6154079946469269E-2</v>
      </c>
      <c r="D6" s="14">
        <f>'World Index &amp; Universal'!N6</f>
        <v>6.7236269868760523E-2</v>
      </c>
      <c r="E6" s="14">
        <f>'World Index &amp; Universal'!O6</f>
        <v>6.6365744833539519E-2</v>
      </c>
      <c r="F6" s="14">
        <f>'World Index &amp; Universal'!P6</f>
        <v>6.0037010671500246E-2</v>
      </c>
      <c r="G6" s="14">
        <f>'World Index &amp; Universal'!Q6</f>
        <v>6.1512583515698438E-2</v>
      </c>
      <c r="H6" s="14">
        <f>'World Index &amp; Universal'!R6</f>
        <v>5.8362471320343001E-2</v>
      </c>
      <c r="I6" s="14">
        <f>'World Index &amp; Universal'!S6</f>
        <v>4.1987875224228643E-2</v>
      </c>
      <c r="J6" s="14">
        <f>'World Index &amp; Universal'!T6</f>
        <v>7.4606255823751022E-2</v>
      </c>
      <c r="K6" s="14">
        <f>'World Index &amp; Universal'!AF6</f>
        <v>3.899721448467966E-3</v>
      </c>
      <c r="L6" s="14">
        <f>'World Index &amp; Universal'!AG6</f>
        <v>0.51955431754874648</v>
      </c>
      <c r="M6" s="14">
        <f>'World Index &amp; Universal'!AH6</f>
        <v>0.17214484679665737</v>
      </c>
      <c r="N6" s="14">
        <f>'World Index &amp; Universal'!AI6</f>
        <v>9.8607242339832854E-2</v>
      </c>
      <c r="O6" s="14">
        <f>'World Index &amp; Universal'!AJ6</f>
        <v>9.8941504178272979E-2</v>
      </c>
      <c r="P6" s="14">
        <f>'World Index &amp; Universal'!AK6</f>
        <v>3.5877437325905287E-2</v>
      </c>
      <c r="Q6" s="14">
        <f>'World Index &amp; Universal'!AL6</f>
        <v>4.0111420612813371E-2</v>
      </c>
      <c r="R6" s="14">
        <f>'World Index &amp; Universal'!AM6</f>
        <v>3.0863509749303616E-2</v>
      </c>
      <c r="S6" s="14">
        <f>'Stata input'!R6</f>
        <v>3.2335356603379051E-3</v>
      </c>
      <c r="T6" s="14">
        <f>'Stata input'!S6</f>
        <v>4.620344416270461E-3</v>
      </c>
      <c r="U6" s="14">
        <f>'Stata input'!T6</f>
        <v>2.8330207669291507E-3</v>
      </c>
      <c r="V6" s="14">
        <f>'Stata input'!U6</f>
        <v>6.0540587586446204E-3</v>
      </c>
      <c r="W6" s="14">
        <f>'Stata input'!V6</f>
        <v>7.6177522347053994E-4</v>
      </c>
      <c r="X6" s="14">
        <f>'Stata input'!W6</f>
        <v>7.2625864836139975E-4</v>
      </c>
      <c r="Y6" s="14">
        <f>'Stata input'!X6</f>
        <v>3.9245855620086978E-3</v>
      </c>
      <c r="Z6" s="14">
        <f>'Stata input'!Y6</f>
        <v>4.0741237836483535E-3</v>
      </c>
      <c r="AA6" s="14">
        <f>'World Index &amp; Universal'!AP250</f>
        <v>-1.0008428150021231E-3</v>
      </c>
      <c r="AB6" s="14">
        <f>'World Index &amp; Universal'!AQ250</f>
        <v>6.0876623376624472E-3</v>
      </c>
      <c r="AC6" s="14">
        <f>'World Index &amp; Universal'!AR250</f>
        <v>5.7049254405785454E-3</v>
      </c>
      <c r="AD6" s="14">
        <f>'World Index &amp; Universal'!AS250</f>
        <v>4.9954586739329176E-3</v>
      </c>
      <c r="AE6" s="14">
        <f>'World Index &amp; Universal'!AT250</f>
        <v>3.9684083570010742E-3</v>
      </c>
      <c r="AF6" s="14">
        <f>'World Index &amp; Universal'!AU250</f>
        <v>2.0058567956054985E-2</v>
      </c>
      <c r="AG6" s="14">
        <f>'World Index &amp; Universal'!AV250</f>
        <v>-1.6632297107175176E-2</v>
      </c>
      <c r="AH6" s="14">
        <f>'World Index &amp; Universal'!AX250</f>
        <v>1.0018455048774744E-3</v>
      </c>
      <c r="AI6" s="14">
        <f>'World Index &amp; Universal'!AY250</f>
        <v>7.0956067396878986E-3</v>
      </c>
      <c r="AJ6" s="14">
        <f>'World Index &amp; Universal'!AZ250</f>
        <v>6.7124863993639483E-3</v>
      </c>
      <c r="AK6" s="14">
        <f>'World Index &amp; Universal'!BA250</f>
        <v>6.0023088566276694E-3</v>
      </c>
      <c r="AL6" s="14">
        <f>'World Index &amp; Universal'!BB250</f>
        <v>4.9742295939523284E-3</v>
      </c>
      <c r="AM6" s="14">
        <f>'World Index &amp; Universal'!BC250</f>
        <v>2.108050904707337E-2</v>
      </c>
      <c r="AN6" s="14">
        <f>'World Index &amp; Universal'!BD250</f>
        <v>-1.5647114594390388E-2</v>
      </c>
      <c r="AO6" s="14">
        <f>'World Index &amp; Universal'!BF250</f>
        <v>-6.0508269463493969E-3</v>
      </c>
      <c r="AP6" s="14">
        <f>'World Index &amp; Universal'!BG250</f>
        <v>-7.0456138346774999E-3</v>
      </c>
      <c r="AQ6" s="14">
        <f>'World Index &amp; Universal'!BH250</f>
        <v>-3.8042102235369413E-4</v>
      </c>
      <c r="AR6" s="14">
        <f>'World Index &amp; Universal'!BI250</f>
        <v>-1.0855949283701261E-3</v>
      </c>
      <c r="AS6" s="14">
        <f>'World Index &amp; Universal'!BJ250</f>
        <v>-2.1064307415689099E-3</v>
      </c>
      <c r="AT6" s="14">
        <f>'World Index &amp; Universal'!BK250</f>
        <v>1.3886370086211963E-2</v>
      </c>
      <c r="AU6" s="14">
        <f>'World Index &amp; Universal'!BL250</f>
        <v>-2.2582484902008759E-2</v>
      </c>
      <c r="AV6" s="14">
        <f>'World Index &amp; Universal'!BN250</f>
        <v>-5.6725638865486872E-3</v>
      </c>
      <c r="AW6" s="14">
        <f>'World Index &amp; Universal'!BO250</f>
        <v>-6.6677293567422025E-3</v>
      </c>
      <c r="AX6" s="14">
        <f>'World Index &amp; Universal'!BP250</f>
        <v>3.8056579758349862E-4</v>
      </c>
      <c r="AY6" s="14">
        <f>'World Index &amp; Universal'!BQ250</f>
        <v>-7.0544227108615409E-4</v>
      </c>
      <c r="AZ6" s="14">
        <f>'World Index &amp; Universal'!BR250</f>
        <v>-1.726666579480618E-3</v>
      </c>
      <c r="BA6" s="14">
        <f>'World Index &amp; Universal'!BS250</f>
        <v>1.427222056130284E-2</v>
      </c>
      <c r="BB6" s="14">
        <f>'World Index &amp; Universal'!BT250</f>
        <v>-2.2210513225803252E-2</v>
      </c>
      <c r="BC6" s="14">
        <f>'World Index &amp; Universal'!BV250</f>
        <v>-4.9706281066427271E-3</v>
      </c>
      <c r="BD6" s="14">
        <f>'World Index &amp; Universal'!BW250</f>
        <v>-5.9664961042181774E-3</v>
      </c>
      <c r="BE6" s="14">
        <f>'World Index &amp; Universal'!BX250</f>
        <v>1.086774725500339E-3</v>
      </c>
      <c r="BF6" s="14">
        <f>'World Index &amp; Universal'!BY250</f>
        <v>7.0594027119441627E-4</v>
      </c>
      <c r="BG6" s="14">
        <f>'World Index &amp; Universal'!BZ250</f>
        <v>-1.0219452317596911E-3</v>
      </c>
      <c r="BH6" s="14">
        <f>'World Index &amp; Universal'!CA250</f>
        <v>1.498823616775069E-2</v>
      </c>
      <c r="BI6" s="14">
        <f>'World Index &amp; Universal'!CB250</f>
        <v>-2.1520252250338823E-2</v>
      </c>
      <c r="BJ6" s="14">
        <f>'World Index &amp; Universal'!CD250</f>
        <v>-1.9664133596022149E-2</v>
      </c>
      <c r="BK6" s="14">
        <f>'World Index &amp; Universal'!CE250</f>
        <v>-4.9496091018791377E-3</v>
      </c>
      <c r="BL6" s="14">
        <f>'World Index &amp; Universal'!CF250</f>
        <v>2.1108771581066499E-3</v>
      </c>
      <c r="BM6" s="14">
        <f>'World Index &amp; Universal'!CG250</f>
        <v>1.7296531137063198E-3</v>
      </c>
      <c r="BN6" s="14">
        <f>'World Index &amp; Universal'!CH250</f>
        <v>1.0229906721992421E-3</v>
      </c>
      <c r="BO6" s="14">
        <f>'World Index &amp; Universal'!CI250</f>
        <v>1.6026559665742512E-2</v>
      </c>
      <c r="BP6" s="14">
        <f>'World Index &amp; Universal'!CJ250</f>
        <v>-3.5969370990873051E-2</v>
      </c>
      <c r="BQ6" s="14">
        <f>'World Index &amp; Universal'!CL250</f>
        <v>-1.9664133596022149E-2</v>
      </c>
      <c r="BR6" s="14">
        <f>'World Index &amp; Universal'!CM250</f>
        <v>-2.0645295704201483E-2</v>
      </c>
      <c r="BS6" s="14">
        <f>'World Index &amp; Universal'!CN250</f>
        <v>-1.3696179863854963E-2</v>
      </c>
      <c r="BT6" s="14">
        <f>'World Index &amp; Universal'!CO250</f>
        <v>-1.4071390571462561E-2</v>
      </c>
      <c r="BU6" s="14">
        <f>'World Index &amp; Universal'!CP250</f>
        <v>-1.476690628882682E-2</v>
      </c>
      <c r="BV6" s="14">
        <f>'World Index &amp; Universal'!CQ250</f>
        <v>-1.5773760551116789E-2</v>
      </c>
      <c r="BW6" s="14">
        <f>'World Index &amp; Universal'!CR250</f>
        <v>-3.5969370990873051E-2</v>
      </c>
      <c r="BX6" s="14">
        <f>'World Index &amp; Universal'!CT250</f>
        <v>1.6913609281906661E-2</v>
      </c>
      <c r="BY6" s="14">
        <f>'World Index &amp; Universal'!CU250</f>
        <v>1.5895838602578927E-2</v>
      </c>
      <c r="BZ6" s="14">
        <f>'World Index &amp; Universal'!CV250</f>
        <v>2.3104235961788344E-2</v>
      </c>
      <c r="CA6" s="14">
        <f>'World Index &amp; Universal'!CW250</f>
        <v>2.2715025602368932E-2</v>
      </c>
      <c r="CB6" s="14">
        <f>'World Index &amp; Universal'!CX250</f>
        <v>2.1993559192034162E-2</v>
      </c>
      <c r="CC6" s="14">
        <f>'World Index &amp; Universal'!CY250</f>
        <v>3.7311440019124786E-2</v>
      </c>
      <c r="CD6" s="14">
        <f>'World Index &amp; Universal'!CZ250</f>
        <v>3.7311440019124786E-2</v>
      </c>
    </row>
    <row r="7" spans="1:92" x14ac:dyDescent="0.25">
      <c r="B7" s="121">
        <v>35885</v>
      </c>
      <c r="C7" s="14">
        <f>'World Index &amp; Universal'!M7</f>
        <v>4.5975033352372963E-2</v>
      </c>
      <c r="D7" s="14">
        <f>'World Index &amp; Universal'!N7</f>
        <v>4.0461593941579332E-2</v>
      </c>
      <c r="E7" s="14">
        <f>'World Index &amp; Universal'!O7</f>
        <v>4.1012386618550556E-2</v>
      </c>
      <c r="F7" s="14">
        <f>'World Index &amp; Universal'!P7</f>
        <v>2.2747658737646947E-2</v>
      </c>
      <c r="G7" s="14">
        <f>'World Index &amp; Universal'!Q7</f>
        <v>9.9782091718457977E-2</v>
      </c>
      <c r="H7" s="14">
        <f>'World Index &amp; Universal'!R7</f>
        <v>8.1101334786630508E-2</v>
      </c>
      <c r="I7" s="14">
        <f>'World Index &amp; Universal'!S7</f>
        <v>3.5419354549480087E-2</v>
      </c>
      <c r="J7" s="14">
        <f>'World Index &amp; Universal'!T7</f>
        <v>7.0665495468561268E-2</v>
      </c>
      <c r="K7" s="14">
        <f>'World Index &amp; Universal'!AF7</f>
        <v>3.899721448467966E-3</v>
      </c>
      <c r="L7" s="14">
        <f>'World Index &amp; Universal'!AG7</f>
        <v>0.51955431754874648</v>
      </c>
      <c r="M7" s="14">
        <f>'World Index &amp; Universal'!AH7</f>
        <v>0.17214484679665737</v>
      </c>
      <c r="N7" s="14">
        <f>'World Index &amp; Universal'!AI7</f>
        <v>9.8607242339832854E-2</v>
      </c>
      <c r="O7" s="14">
        <f>'World Index &amp; Universal'!AJ7</f>
        <v>9.8941504178272979E-2</v>
      </c>
      <c r="P7" s="14">
        <f>'World Index &amp; Universal'!AK7</f>
        <v>3.5877437325905287E-2</v>
      </c>
      <c r="Q7" s="14">
        <f>'World Index &amp; Universal'!AL7</f>
        <v>4.0111420612813371E-2</v>
      </c>
      <c r="R7" s="14">
        <f>'World Index &amp; Universal'!AM7</f>
        <v>3.0863509749303616E-2</v>
      </c>
      <c r="S7" s="14">
        <f>'Stata input'!R7</f>
        <v>3.2576602600797866E-3</v>
      </c>
      <c r="T7" s="14">
        <f>'Stata input'!S7</f>
        <v>4.620344416270461E-3</v>
      </c>
      <c r="U7" s="14">
        <f>'Stata input'!T7</f>
        <v>2.8204182152635759E-3</v>
      </c>
      <c r="V7" s="14">
        <f>'Stata input'!U7</f>
        <v>6.0936485269509344E-3</v>
      </c>
      <c r="W7" s="14">
        <f>'Stata input'!V7</f>
        <v>6.0345973222619698E-4</v>
      </c>
      <c r="X7" s="14">
        <f>'Stata input'!W7</f>
        <v>1.1900958766366543E-3</v>
      </c>
      <c r="Y7" s="14">
        <f>'Stata input'!X7</f>
        <v>3.8746849921291737E-3</v>
      </c>
      <c r="Z7" s="14">
        <f>'Stata input'!Y7</f>
        <v>4.0741237836483535E-3</v>
      </c>
      <c r="AA7" s="14">
        <f>'World Index &amp; Universal'!AP251</f>
        <v>4.8114948589506046E-3</v>
      </c>
      <c r="AB7" s="14">
        <f>'World Index &amp; Universal'!AQ251</f>
        <v>-1.3348490960431225E-2</v>
      </c>
      <c r="AC7" s="14">
        <f>'World Index &amp; Universal'!AR251</f>
        <v>2.2224896698359364E-2</v>
      </c>
      <c r="AD7" s="14">
        <f>'World Index &amp; Universal'!AS251</f>
        <v>-4.1739887198540826E-2</v>
      </c>
      <c r="AE7" s="14">
        <f>'World Index &amp; Universal'!AT251</f>
        <v>-3.0071691532648659E-2</v>
      </c>
      <c r="AF7" s="14">
        <f>'World Index &amp; Universal'!AU251</f>
        <v>7.5616849610655734E-3</v>
      </c>
      <c r="AG7" s="14">
        <f>'World Index &amp; Universal'!AV251</f>
        <v>-1.2366729382251584E-2</v>
      </c>
      <c r="AH7" s="14">
        <f>'World Index &amp; Universal'!AX251</f>
        <v>-4.7884552312230655E-3</v>
      </c>
      <c r="AI7" s="14">
        <f>'World Index &amp; Universal'!AY251</f>
        <v>-1.8073027540285835E-2</v>
      </c>
      <c r="AJ7" s="14">
        <f>'World Index &amp; Universal'!AZ251</f>
        <v>1.7330018544277515E-2</v>
      </c>
      <c r="AK7" s="14">
        <f>'World Index &amp; Universal'!BA251</f>
        <v>-4.6328472848557345E-2</v>
      </c>
      <c r="AL7" s="14">
        <f>'World Index &amp; Universal'!BB251</f>
        <v>-3.4716149815240405E-2</v>
      </c>
      <c r="AM7" s="14">
        <f>'World Index &amp; Universal'!BC251</f>
        <v>2.7370209399337764E-3</v>
      </c>
      <c r="AN7" s="14">
        <f>'World Index &amp; Universal'!BD251</f>
        <v>-1.7095967083471164E-2</v>
      </c>
      <c r="AO7" s="14">
        <f>'World Index &amp; Universal'!BF251</f>
        <v>1.3529083813417442E-2</v>
      </c>
      <c r="AP7" s="14">
        <f>'World Index &amp; Universal'!BG251</f>
        <v>1.8405673789582799E-2</v>
      </c>
      <c r="AQ7" s="14">
        <f>'World Index &amp; Universal'!BH251</f>
        <v>3.6054663001953591E-2</v>
      </c>
      <c r="AR7" s="14">
        <f>'World Index &amp; Universal'!BI251</f>
        <v>-2.8775505817394964E-2</v>
      </c>
      <c r="AS7" s="14">
        <f>'World Index &amp; Universal'!BJ251</f>
        <v>-1.6949450154387535E-2</v>
      </c>
      <c r="AT7" s="14">
        <f>'World Index &amp; Universal'!BK251</f>
        <v>2.1193071444091993E-2</v>
      </c>
      <c r="AU7" s="14">
        <f>'World Index &amp; Universal'!BL251</f>
        <v>9.9504391285565319E-4</v>
      </c>
      <c r="AV7" s="14">
        <f>'World Index &amp; Universal'!BN251</f>
        <v>-2.1741689886582316E-2</v>
      </c>
      <c r="AW7" s="14">
        <f>'World Index &amp; Universal'!BO251</f>
        <v>-1.703480505674615E-2</v>
      </c>
      <c r="AX7" s="14">
        <f>'World Index &amp; Universal'!BP251</f>
        <v>-3.4799962096097814E-2</v>
      </c>
      <c r="AY7" s="14">
        <f>'World Index &amp; Universal'!BQ251</f>
        <v>-6.257408140175158E-2</v>
      </c>
      <c r="AZ7" s="14">
        <f>'World Index &amp; Universal'!BR251</f>
        <v>-5.115957202756316E-2</v>
      </c>
      <c r="BA7" s="14">
        <f>'World Index &amp; Universal'!BS251</f>
        <v>-1.4344408734960234E-2</v>
      </c>
      <c r="BB7" s="14">
        <f>'World Index &amp; Universal'!BT251</f>
        <v>-3.3839545673693738E-2</v>
      </c>
      <c r="BC7" s="14">
        <f>'World Index &amp; Universal'!BV251</f>
        <v>4.3557992909164067E-2</v>
      </c>
      <c r="BD7" s="14">
        <f>'World Index &amp; Universal'!BW251</f>
        <v>4.8579066827063144E-2</v>
      </c>
      <c r="BE7" s="14">
        <f>'World Index &amp; Universal'!BX251</f>
        <v>2.9628068474130353E-2</v>
      </c>
      <c r="BF7" s="14">
        <f>'World Index &amp; Universal'!BY251</f>
        <v>6.6750961500317674E-2</v>
      </c>
      <c r="BG7" s="14">
        <f>'World Index &amp; Universal'!BZ251</f>
        <v>1.2176438849969662E-2</v>
      </c>
      <c r="BH7" s="14">
        <f>'World Index &amp; Universal'!CA251</f>
        <v>5.1449049690145188E-2</v>
      </c>
      <c r="BI7" s="14">
        <f>'World Index &amp; Universal'!CB251</f>
        <v>3.0652593616170787E-2</v>
      </c>
      <c r="BJ7" s="14">
        <f>'World Index &amp; Universal'!CD251</f>
        <v>-7.504935006890312E-3</v>
      </c>
      <c r="BK7" s="14">
        <f>'World Index &amp; Universal'!CE251</f>
        <v>3.5964705934524499E-2</v>
      </c>
      <c r="BL7" s="14">
        <f>'World Index &amp; Universal'!CF251</f>
        <v>1.7241687273405581E-2</v>
      </c>
      <c r="BM7" s="14">
        <f>'World Index &amp; Universal'!CG251</f>
        <v>5.3917993499586814E-2</v>
      </c>
      <c r="BN7" s="14">
        <f>'World Index &amp; Universal'!CH251</f>
        <v>-1.2029956816426823E-2</v>
      </c>
      <c r="BO7" s="14">
        <f>'World Index &amp; Universal'!CI251</f>
        <v>3.880016302769973E-2</v>
      </c>
      <c r="BP7" s="14">
        <f>'World Index &amp; Universal'!CJ251</f>
        <v>-1.9778852888880372E-2</v>
      </c>
      <c r="BQ7" s="14">
        <f>'World Index &amp; Universal'!CL251</f>
        <v>-7.504935006890312E-3</v>
      </c>
      <c r="BR7" s="14">
        <f>'World Index &amp; Universal'!CM251</f>
        <v>-2.7295501041421089E-3</v>
      </c>
      <c r="BS7" s="14">
        <f>'World Index &amp; Universal'!CN251</f>
        <v>-2.0753246410223358E-2</v>
      </c>
      <c r="BT7" s="14">
        <f>'World Index &amp; Universal'!CO251</f>
        <v>1.4553165286212755E-2</v>
      </c>
      <c r="BU7" s="14">
        <f>'World Index &amp; Universal'!CP251</f>
        <v>-4.8931567064811166E-2</v>
      </c>
      <c r="BV7" s="14">
        <f>'World Index &amp; Universal'!CQ251</f>
        <v>-3.7350940449039194E-2</v>
      </c>
      <c r="BW7" s="14">
        <f>'World Index &amp; Universal'!CR251</f>
        <v>-1.9778852888880372E-2</v>
      </c>
      <c r="BX7" s="14">
        <f>'World Index &amp; Universal'!CT251</f>
        <v>1.2521580378227037E-2</v>
      </c>
      <c r="BY7" s="14">
        <f>'World Index &amp; Universal'!CU251</f>
        <v>1.7393322756793506E-2</v>
      </c>
      <c r="BZ7" s="14">
        <f>'World Index &amp; Universal'!CV251</f>
        <v>-9.9405478469327679E-4</v>
      </c>
      <c r="CA7" s="14">
        <f>'World Index &amp; Universal'!CW251</f>
        <v>3.5024767906993048E-2</v>
      </c>
      <c r="CB7" s="14">
        <f>'World Index &amp; Universal'!CX251</f>
        <v>-2.974095617284811E-2</v>
      </c>
      <c r="CC7" s="14">
        <f>'World Index &amp; Universal'!CY251</f>
        <v>2.0177949585327593E-2</v>
      </c>
      <c r="CD7" s="14">
        <f>'World Index &amp; Universal'!CZ251</f>
        <v>2.0177949585327593E-2</v>
      </c>
    </row>
    <row r="8" spans="1:92" x14ac:dyDescent="0.25">
      <c r="B8" s="121">
        <v>35915</v>
      </c>
      <c r="C8" s="14">
        <f>'World Index &amp; Universal'!M8</f>
        <v>-1.4110667293868562E-2</v>
      </c>
      <c r="D8" s="14">
        <f>'World Index &amp; Universal'!N8</f>
        <v>7.5558020241230928E-3</v>
      </c>
      <c r="E8" s="14">
        <f>'World Index &amp; Universal'!O8</f>
        <v>8.600740150841002E-3</v>
      </c>
      <c r="F8" s="14">
        <f>'World Index &amp; Universal'!P8</f>
        <v>9.6064115617169321E-3</v>
      </c>
      <c r="G8" s="14">
        <f>'World Index &amp; Universal'!Q8</f>
        <v>3.47421166682782E-3</v>
      </c>
      <c r="H8" s="14">
        <f>'World Index &amp; Universal'!R8</f>
        <v>-7.2505340888587844E-3</v>
      </c>
      <c r="I8" s="14">
        <f>'World Index &amp; Universal'!S8</f>
        <v>1.6728946309941817E-2</v>
      </c>
      <c r="J8" s="14">
        <f>'World Index &amp; Universal'!T8</f>
        <v>2.2395491146565583E-2</v>
      </c>
      <c r="K8" s="14">
        <f>'World Index &amp; Universal'!AF8</f>
        <v>3.899721448467966E-3</v>
      </c>
      <c r="L8" s="14">
        <f>'World Index &amp; Universal'!AG8</f>
        <v>0.51955431754874648</v>
      </c>
      <c r="M8" s="14">
        <f>'World Index &amp; Universal'!AH8</f>
        <v>0.17214484679665737</v>
      </c>
      <c r="N8" s="14">
        <f>'World Index &amp; Universal'!AI8</f>
        <v>9.8607242339832854E-2</v>
      </c>
      <c r="O8" s="14">
        <f>'World Index &amp; Universal'!AJ8</f>
        <v>9.8941504178272979E-2</v>
      </c>
      <c r="P8" s="14">
        <f>'World Index &amp; Universal'!AK8</f>
        <v>3.5877437325905287E-2</v>
      </c>
      <c r="Q8" s="14">
        <f>'World Index &amp; Universal'!AL8</f>
        <v>4.0111420612813371E-2</v>
      </c>
      <c r="R8" s="14">
        <f>'World Index &amp; Universal'!AM8</f>
        <v>3.0863509749303616E-2</v>
      </c>
      <c r="S8" s="14">
        <f>'Stata input'!R8</f>
        <v>3.2978537514263273E-3</v>
      </c>
      <c r="T8" s="14">
        <f>'Stata input'!S8</f>
        <v>4.5955869621585599E-3</v>
      </c>
      <c r="U8" s="14">
        <f>'Stata input'!T8</f>
        <v>2.9213512875065906E-3</v>
      </c>
      <c r="V8" s="14">
        <f>'Stata input'!U8</f>
        <v>5.9992144496203714E-3</v>
      </c>
      <c r="W8" s="14">
        <f>'Stata input'!V8</f>
        <v>4.9669089089454665E-4</v>
      </c>
      <c r="X8" s="14">
        <f>'Stata input'!W8</f>
        <v>1.2222171212599164E-3</v>
      </c>
      <c r="Y8" s="14">
        <f>'Stata input'!X8</f>
        <v>3.9993852976547561E-3</v>
      </c>
      <c r="Z8" s="14">
        <f>'Stata input'!Y8</f>
        <v>3.9944005553169681E-3</v>
      </c>
      <c r="AA8" s="14">
        <f>'World Index &amp; Universal'!AP252</f>
        <v>-2.1580846179075075E-2</v>
      </c>
      <c r="AB8" s="14">
        <f>'World Index &amp; Universal'!AQ252</f>
        <v>7.7061264944555674E-3</v>
      </c>
      <c r="AC8" s="14">
        <f>'World Index &amp; Universal'!AR252</f>
        <v>-2.182017974176842E-2</v>
      </c>
      <c r="AD8" s="14">
        <f>'World Index &amp; Universal'!AS252</f>
        <v>-1.4041951202473091E-2</v>
      </c>
      <c r="AE8" s="14">
        <f>'World Index &amp; Universal'!AT252</f>
        <v>-4.9942067202044527E-3</v>
      </c>
      <c r="AF8" s="14">
        <f>'World Index &amp; Universal'!AU252</f>
        <v>-2.9293455994636508E-2</v>
      </c>
      <c r="AG8" s="14">
        <f>'World Index &amp; Universal'!AV252</f>
        <v>-3.6552695810926017E-2</v>
      </c>
      <c r="AH8" s="14">
        <f>'World Index &amp; Universal'!AX252</f>
        <v>2.2056851702869196E-2</v>
      </c>
      <c r="AI8" s="14">
        <f>'World Index &amp; Universal'!AY252</f>
        <v>2.9932951086616644E-2</v>
      </c>
      <c r="AJ8" s="14">
        <f>'World Index &amp; Universal'!AZ252</f>
        <v>-2.4461250759333364E-4</v>
      </c>
      <c r="AK8" s="14">
        <f>'World Index &amp; Universal'!BA252</f>
        <v>7.7051792651043893E-3</v>
      </c>
      <c r="AL8" s="14">
        <f>'World Index &amp; Universal'!BB252</f>
        <v>1.6952488505663776E-2</v>
      </c>
      <c r="AM8" s="14">
        <f>'World Index &amp; Universal'!BC252</f>
        <v>-7.8827257065056111E-3</v>
      </c>
      <c r="AN8" s="14">
        <f>'World Index &amp; Universal'!BD252</f>
        <v>-1.5302081498898445E-2</v>
      </c>
      <c r="AO8" s="14">
        <f>'World Index &amp; Universal'!BF252</f>
        <v>-7.6471962329565102E-3</v>
      </c>
      <c r="AP8" s="14">
        <f>'World Index &amp; Universal'!BG252</f>
        <v>-2.9063009446426924E-2</v>
      </c>
      <c r="AQ8" s="14">
        <f>'World Index &amp; Universal'!BH252</f>
        <v>-2.9300512778401289E-2</v>
      </c>
      <c r="AR8" s="14">
        <f>'World Index &amp; Universal'!BI252</f>
        <v>-2.1581765879090664E-2</v>
      </c>
      <c r="AS8" s="14">
        <f>'World Index &amp; Universal'!BJ252</f>
        <v>-1.2603211274343717E-2</v>
      </c>
      <c r="AT8" s="14">
        <f>'World Index &amp; Universal'!BK252</f>
        <v>-3.6716639421260799E-2</v>
      </c>
      <c r="AU8" s="14">
        <f>'World Index &amp; Universal'!BL252</f>
        <v>-4.3920366406172806E-2</v>
      </c>
      <c r="AV8" s="14">
        <f>'World Index &amp; Universal'!BN252</f>
        <v>2.2306920762286797E-2</v>
      </c>
      <c r="AW8" s="14">
        <f>'World Index &amp; Universal'!BO252</f>
        <v>2.4467235751224337E-4</v>
      </c>
      <c r="AX8" s="14">
        <f>'World Index &amp; Universal'!BP252</f>
        <v>3.0184947209838331E-2</v>
      </c>
      <c r="AY8" s="14">
        <f>'World Index &amp; Universal'!BQ252</f>
        <v>7.9517368669923538E-3</v>
      </c>
      <c r="AZ8" s="14">
        <f>'World Index &amp; Universal'!BR252</f>
        <v>1.7201308668504334E-2</v>
      </c>
      <c r="BA8" s="14">
        <f>'World Index &amp; Universal'!BS252</f>
        <v>-7.6399820340754543E-3</v>
      </c>
      <c r="BB8" s="14">
        <f>'World Index &amp; Universal'!BT252</f>
        <v>-1.5061153137741479E-2</v>
      </c>
      <c r="BC8" s="14">
        <f>'World Index &amp; Universal'!BV252</f>
        <v>1.4241935769578218E-2</v>
      </c>
      <c r="BD8" s="14">
        <f>'World Index &amp; Universal'!BW252</f>
        <v>-7.6462634346321501E-3</v>
      </c>
      <c r="BE8" s="14">
        <f>'World Index &amp; Universal'!BX252</f>
        <v>2.2057812422600298E-2</v>
      </c>
      <c r="BF8" s="14">
        <f>'World Index &amp; Universal'!BY252</f>
        <v>-7.8890055705530537E-3</v>
      </c>
      <c r="BG8" s="14">
        <f>'World Index &amp; Universal'!BZ252</f>
        <v>9.17660187804481E-3</v>
      </c>
      <c r="BH8" s="14">
        <f>'World Index &amp; Universal'!CA252</f>
        <v>-1.5468715743802708E-2</v>
      </c>
      <c r="BI8" s="14">
        <f>'World Index &amp; Universal'!CB252</f>
        <v>-2.2831341187291909E-2</v>
      </c>
      <c r="BJ8" s="14">
        <f>'World Index &amp; Universal'!CD252</f>
        <v>3.017745803357319E-2</v>
      </c>
      <c r="BK8" s="14">
        <f>'World Index &amp; Universal'!CE252</f>
        <v>-1.6669892347256243E-2</v>
      </c>
      <c r="BL8" s="14">
        <f>'World Index &amp; Universal'!CF252</f>
        <v>1.2764079667110906E-2</v>
      </c>
      <c r="BM8" s="14">
        <f>'World Index &amp; Universal'!CG252</f>
        <v>-1.6910427190681143E-2</v>
      </c>
      <c r="BN8" s="14">
        <f>'World Index &amp; Universal'!CH252</f>
        <v>-9.0931575910176976E-3</v>
      </c>
      <c r="BO8" s="14">
        <f>'World Index &amp; Universal'!CI252</f>
        <v>-2.4421213864831426E-2</v>
      </c>
      <c r="BP8" s="14">
        <f>'World Index &amp; Universal'!CJ252</f>
        <v>-7.4783052212011869E-3</v>
      </c>
      <c r="BQ8" s="14">
        <f>'World Index &amp; Universal'!CL252</f>
        <v>3.017745803357319E-2</v>
      </c>
      <c r="BR8" s="14">
        <f>'World Index &amp; Universal'!CM252</f>
        <v>7.9453567745999543E-3</v>
      </c>
      <c r="BS8" s="14">
        <f>'World Index &amp; Universal'!CN252</f>
        <v>3.811613583691642E-2</v>
      </c>
      <c r="BT8" s="14">
        <f>'World Index &amp; Universal'!CO252</f>
        <v>7.6988007333624875E-3</v>
      </c>
      <c r="BU8" s="14">
        <f>'World Index &amp; Universal'!CP252</f>
        <v>1.5711756437978064E-2</v>
      </c>
      <c r="BV8" s="14">
        <f>'World Index &amp; Universal'!CQ252</f>
        <v>2.5032538849658614E-2</v>
      </c>
      <c r="BW8" s="14">
        <f>'World Index &amp; Universal'!CR252</f>
        <v>-7.4783052212011869E-3</v>
      </c>
      <c r="BX8" s="14">
        <f>'World Index &amp; Universal'!CT252</f>
        <v>3.7939486313361082E-2</v>
      </c>
      <c r="BY8" s="14">
        <f>'World Index &amp; Universal'!CU252</f>
        <v>1.5539873916044389E-2</v>
      </c>
      <c r="BZ8" s="14">
        <f>'World Index &amp; Universal'!CV252</f>
        <v>4.59379792884822E-2</v>
      </c>
      <c r="CA8" s="14">
        <f>'World Index &amp; Universal'!CW252</f>
        <v>1.5291460160924863E-2</v>
      </c>
      <c r="CB8" s="14">
        <f>'World Index &amp; Universal'!CX252</f>
        <v>2.336479069542885E-2</v>
      </c>
      <c r="CC8" s="14">
        <f>'World Index &amp; Universal'!CY252</f>
        <v>7.534651645945134E-3</v>
      </c>
      <c r="CD8" s="14">
        <f>'World Index &amp; Universal'!CZ252</f>
        <v>7.534651645945134E-3</v>
      </c>
    </row>
    <row r="9" spans="1:92" x14ac:dyDescent="0.25">
      <c r="B9" s="121">
        <v>35944</v>
      </c>
      <c r="C9" s="14">
        <f>'World Index &amp; Universal'!M9</f>
        <v>-5.9303469355223015E-3</v>
      </c>
      <c r="D9" s="14">
        <f>'World Index &amp; Universal'!N9</f>
        <v>-1.565187478500174E-2</v>
      </c>
      <c r="E9" s="14">
        <f>'World Index &amp; Universal'!O9</f>
        <v>-1.3692140488421156E-2</v>
      </c>
      <c r="F9" s="14">
        <f>'World Index &amp; Universal'!P9</f>
        <v>6.3349473080007712E-3</v>
      </c>
      <c r="G9" s="14">
        <f>'World Index &amp; Universal'!Q9</f>
        <v>2.7426309269622307E-2</v>
      </c>
      <c r="H9" s="14">
        <f>'World Index &amp; Universal'!R9</f>
        <v>-2.8432234889813723E-2</v>
      </c>
      <c r="I9" s="14">
        <f>'World Index &amp; Universal'!S9</f>
        <v>2.3167005038098321E-3</v>
      </c>
      <c r="J9" s="14">
        <f>'World Index &amp; Universal'!T9</f>
        <v>2.5080892035506119E-2</v>
      </c>
      <c r="K9" s="14">
        <f>'World Index &amp; Universal'!AF9</f>
        <v>3.899721448467966E-3</v>
      </c>
      <c r="L9" s="14">
        <f>'World Index &amp; Universal'!AG9</f>
        <v>0.51955431754874648</v>
      </c>
      <c r="M9" s="14">
        <f>'World Index &amp; Universal'!AH9</f>
        <v>0.17214484679665737</v>
      </c>
      <c r="N9" s="14">
        <f>'World Index &amp; Universal'!AI9</f>
        <v>9.8607242339832854E-2</v>
      </c>
      <c r="O9" s="14">
        <f>'World Index &amp; Universal'!AJ9</f>
        <v>9.8941504178272979E-2</v>
      </c>
      <c r="P9" s="14">
        <f>'World Index &amp; Universal'!AK9</f>
        <v>3.5877437325905287E-2</v>
      </c>
      <c r="Q9" s="14">
        <f>'World Index &amp; Universal'!AL9</f>
        <v>4.0111420612813371E-2</v>
      </c>
      <c r="R9" s="14">
        <f>'World Index &amp; Universal'!AM9</f>
        <v>3.0863509749303616E-2</v>
      </c>
      <c r="S9" s="14">
        <f>'Stata input'!R9</f>
        <v>3.8107724223526152E-3</v>
      </c>
      <c r="T9" s="14">
        <f>'Stata input'!S9</f>
        <v>4.5955869621585599E-3</v>
      </c>
      <c r="U9" s="14">
        <f>'Stata input'!T9</f>
        <v>2.845702345507295E-3</v>
      </c>
      <c r="V9" s="14">
        <f>'Stata input'!U9</f>
        <v>6.0114014490060264E-3</v>
      </c>
      <c r="W9" s="14">
        <f>'Stata input'!V9</f>
        <v>4.4163402920593953E-4</v>
      </c>
      <c r="X9" s="14">
        <f>'Stata input'!W9</f>
        <v>1.3954893729848372E-3</v>
      </c>
      <c r="Y9" s="14">
        <f>'Stata input'!X9</f>
        <v>3.9869269195580426E-3</v>
      </c>
      <c r="Z9" s="14">
        <f>'Stata input'!Y9</f>
        <v>4.0741237836483535E-3</v>
      </c>
      <c r="AA9" s="14">
        <f>'World Index &amp; Universal'!AP253</f>
        <v>1.3314561544649939E-2</v>
      </c>
      <c r="AB9" s="14">
        <f>'World Index &amp; Universal'!AQ253</f>
        <v>2.0372032408375151E-2</v>
      </c>
      <c r="AC9" s="14">
        <f>'World Index &amp; Universal'!AR253</f>
        <v>-1.1233701103310012E-2</v>
      </c>
      <c r="AD9" s="14">
        <f>'World Index &amp; Universal'!AS253</f>
        <v>-3.7659646077267905E-2</v>
      </c>
      <c r="AE9" s="14">
        <f>'World Index &amp; Universal'!AT253</f>
        <v>2.1884034693221865E-2</v>
      </c>
      <c r="AF9" s="14">
        <f>'World Index &amp; Universal'!AU253</f>
        <v>-4.8537170263790452E-3</v>
      </c>
      <c r="AG9" s="14">
        <f>'World Index &amp; Universal'!AV253</f>
        <v>-2.9906696051574588E-2</v>
      </c>
      <c r="AH9" s="14">
        <f>'World Index &amp; Universal'!AX253</f>
        <v>-1.313961335397551E-2</v>
      </c>
      <c r="AI9" s="14">
        <f>'World Index &amp; Universal'!AY253</f>
        <v>6.9647384253190836E-3</v>
      </c>
      <c r="AJ9" s="14">
        <f>'World Index &amp; Universal'!AZ253</f>
        <v>-2.4225707968253962E-2</v>
      </c>
      <c r="AK9" s="14">
        <f>'World Index &amp; Universal'!BA253</f>
        <v>-5.0304426242740563E-2</v>
      </c>
      <c r="AL9" s="14">
        <f>'World Index &amp; Universal'!BB253</f>
        <v>8.4568735847525556E-3</v>
      </c>
      <c r="AM9" s="14">
        <f>'World Index &amp; Universal'!BC253</f>
        <v>-1.7929554415298199E-2</v>
      </c>
      <c r="AN9" s="14">
        <f>'World Index &amp; Universal'!BD253</f>
        <v>-4.2653346982737594E-2</v>
      </c>
      <c r="AO9" s="14">
        <f>'World Index &amp; Universal'!BF253</f>
        <v>-1.9965298696291489E-2</v>
      </c>
      <c r="AP9" s="14">
        <f>'World Index &amp; Universal'!BG253</f>
        <v>-6.9165663498905738E-3</v>
      </c>
      <c r="AQ9" s="14">
        <f>'World Index &amp; Universal'!BH253</f>
        <v>-3.0974715601609026E-2</v>
      </c>
      <c r="AR9" s="14">
        <f>'World Index &amp; Universal'!BI253</f>
        <v>-5.6873058690830036E-2</v>
      </c>
      <c r="AS9" s="14">
        <f>'World Index &amp; Universal'!BJ253</f>
        <v>1.4818147076003374E-3</v>
      </c>
      <c r="AT9" s="14">
        <f>'World Index &amp; Universal'!BK253</f>
        <v>-2.4722109812451487E-2</v>
      </c>
      <c r="AU9" s="14">
        <f>'World Index &amp; Universal'!BL253</f>
        <v>-4.9274898628177244E-2</v>
      </c>
      <c r="AV9" s="14">
        <f>'World Index &amp; Universal'!BN253</f>
        <v>1.1361330898762345E-2</v>
      </c>
      <c r="AW9" s="14">
        <f>'World Index &amp; Universal'!BO253</f>
        <v>2.4827163582893164E-2</v>
      </c>
      <c r="AX9" s="14">
        <f>'World Index &amp; Universal'!BP253</f>
        <v>3.1964816708409449E-2</v>
      </c>
      <c r="AY9" s="14">
        <f>'World Index &amp; Universal'!BQ253</f>
        <v>-2.6726178879119544E-2</v>
      </c>
      <c r="AZ9" s="14">
        <f>'World Index &amp; Universal'!BR253</f>
        <v>3.3493997351534022E-2</v>
      </c>
      <c r="BA9" s="14">
        <f>'World Index &amp; Universal'!BS253</f>
        <v>6.4524691871576945E-3</v>
      </c>
      <c r="BB9" s="14">
        <f>'World Index &amp; Universal'!BT253</f>
        <v>-1.8885145022742744E-2</v>
      </c>
      <c r="BC9" s="14">
        <f>'World Index &amp; Universal'!BV253</f>
        <v>3.9133395917315461E-2</v>
      </c>
      <c r="BD9" s="14">
        <f>'World Index &amp; Universal'!BW253</f>
        <v>5.2969001470357657E-2</v>
      </c>
      <c r="BE9" s="14">
        <f>'World Index &amp; Universal'!BX253</f>
        <v>6.0302655135568095E-2</v>
      </c>
      <c r="BF9" s="14">
        <f>'World Index &amp; Universal'!BY253</f>
        <v>2.7460081941113046E-2</v>
      </c>
      <c r="BG9" s="14">
        <f>'World Index &amp; Universal'!BZ253</f>
        <v>6.1873827204455445E-2</v>
      </c>
      <c r="BH9" s="14">
        <f>'World Index &amp; Universal'!CA253</f>
        <v>3.4089736460872544E-2</v>
      </c>
      <c r="BI9" s="14">
        <f>'World Index &amp; Universal'!CB253</f>
        <v>8.0563492885756816E-3</v>
      </c>
      <c r="BJ9" s="14">
        <f>'World Index &amp; Universal'!CD253</f>
        <v>4.8773904996917139E-3</v>
      </c>
      <c r="BK9" s="14">
        <f>'World Index &amp; Universal'!CE253</f>
        <v>-8.385954626588088E-3</v>
      </c>
      <c r="BL9" s="14">
        <f>'World Index &amp; Universal'!CF253</f>
        <v>-1.4796221816897326E-3</v>
      </c>
      <c r="BM9" s="14">
        <f>'World Index &amp; Universal'!CG253</f>
        <v>-3.2408506907023016E-2</v>
      </c>
      <c r="BN9" s="14">
        <f>'World Index &amp; Universal'!CH253</f>
        <v>-5.826853023334011E-2</v>
      </c>
      <c r="BO9" s="14">
        <f>'World Index &amp; Universal'!CI253</f>
        <v>-2.6165152612084741E-2</v>
      </c>
      <c r="BP9" s="14">
        <f>'World Index &amp; Universal'!CJ253</f>
        <v>-2.5175172187082095E-2</v>
      </c>
      <c r="BQ9" s="14">
        <f>'World Index &amp; Universal'!CL253</f>
        <v>4.8773904996917139E-3</v>
      </c>
      <c r="BR9" s="14">
        <f>'World Index &amp; Universal'!CM253</f>
        <v>1.8256892360327015E-2</v>
      </c>
      <c r="BS9" s="14">
        <f>'World Index &amp; Universal'!CN253</f>
        <v>2.5348785265394858E-2</v>
      </c>
      <c r="BT9" s="14">
        <f>'World Index &amp; Universal'!CO253</f>
        <v>-6.4111017506559564E-3</v>
      </c>
      <c r="BU9" s="14">
        <f>'World Index &amp; Universal'!CP253</f>
        <v>-3.2965936377575278E-2</v>
      </c>
      <c r="BV9" s="14">
        <f>'World Index &amp; Universal'!CQ253</f>
        <v>2.6868162175821331E-2</v>
      </c>
      <c r="BW9" s="14">
        <f>'World Index &amp; Universal'!CR253</f>
        <v>-2.5175172187082095E-2</v>
      </c>
      <c r="BX9" s="14">
        <f>'World Index &amp; Universal'!CT253</f>
        <v>3.0828680014437726E-2</v>
      </c>
      <c r="BY9" s="14">
        <f>'World Index &amp; Universal'!CU253</f>
        <v>4.4553711916480054E-2</v>
      </c>
      <c r="BZ9" s="14">
        <f>'World Index &amp; Universal'!CV253</f>
        <v>5.1828755291174478E-2</v>
      </c>
      <c r="CA9" s="14">
        <f>'World Index &amp; Universal'!CW253</f>
        <v>1.9248658734436042E-2</v>
      </c>
      <c r="CB9" s="14">
        <f>'World Index &amp; Universal'!CX253</f>
        <v>-7.9919632412031039E-3</v>
      </c>
      <c r="CC9" s="14">
        <f>'World Index &amp; Universal'!CY253</f>
        <v>2.5825329298971633E-2</v>
      </c>
      <c r="CD9" s="14">
        <f>'World Index &amp; Universal'!CZ253</f>
        <v>2.5825329298971633E-2</v>
      </c>
    </row>
    <row r="10" spans="1:92" x14ac:dyDescent="0.25">
      <c r="B10" s="121">
        <v>35976</v>
      </c>
      <c r="C10" s="14">
        <f>'World Index &amp; Universal'!M10</f>
        <v>3.3487993444735853E-2</v>
      </c>
      <c r="D10" s="14">
        <f>'World Index &amp; Universal'!N10</f>
        <v>1.8207233968198677E-2</v>
      </c>
      <c r="E10" s="14">
        <f>'World Index &amp; Universal'!O10</f>
        <v>2.255624935250844E-2</v>
      </c>
      <c r="F10" s="14">
        <f>'World Index &amp; Universal'!P10</f>
        <v>-3.8601080179232472E-3</v>
      </c>
      <c r="G10" s="14">
        <f>'World Index &amp; Universal'!Q10</f>
        <v>1.3871925232667337E-2</v>
      </c>
      <c r="H10" s="14">
        <f>'World Index &amp; Universal'!R10</f>
        <v>4.1079825902973655E-2</v>
      </c>
      <c r="I10" s="14">
        <f>'World Index &amp; Universal'!S10</f>
        <v>2.7229051580346608E-2</v>
      </c>
      <c r="J10" s="14">
        <f>'World Index &amp; Universal'!T10</f>
        <v>2.7399436202243166E-2</v>
      </c>
      <c r="K10" s="14">
        <f>'World Index &amp; Universal'!AF10</f>
        <v>3.899721448467966E-3</v>
      </c>
      <c r="L10" s="14">
        <f>'World Index &amp; Universal'!AG10</f>
        <v>0.51955431754874648</v>
      </c>
      <c r="M10" s="14">
        <f>'World Index &amp; Universal'!AH10</f>
        <v>0.17214484679665737</v>
      </c>
      <c r="N10" s="14">
        <f>'World Index &amp; Universal'!AI10</f>
        <v>9.8607242339832854E-2</v>
      </c>
      <c r="O10" s="14">
        <f>'World Index &amp; Universal'!AJ10</f>
        <v>9.8941504178272979E-2</v>
      </c>
      <c r="P10" s="14">
        <f>'World Index &amp; Universal'!AK10</f>
        <v>3.5877437325905287E-2</v>
      </c>
      <c r="Q10" s="14">
        <f>'World Index &amp; Universal'!AL10</f>
        <v>4.0111420612813371E-2</v>
      </c>
      <c r="R10" s="14">
        <f>'World Index &amp; Universal'!AM10</f>
        <v>3.0863509749303616E-2</v>
      </c>
      <c r="S10" s="14">
        <f>'Stata input'!R10</f>
        <v>3.9545128129423457E-3</v>
      </c>
      <c r="T10" s="14">
        <f>'Stata input'!S10</f>
        <v>4.5986849821704201E-3</v>
      </c>
      <c r="U10" s="14">
        <f>'Stata input'!T10</f>
        <v>2.8456215767034276E-3</v>
      </c>
      <c r="V10" s="14">
        <f>'Stata input'!U10</f>
        <v>6.1423520814285482E-3</v>
      </c>
      <c r="W10" s="14">
        <f>'Stata input'!V10</f>
        <v>5.25818331149841E-4</v>
      </c>
      <c r="X10" s="14">
        <f>'Stata input'!W10</f>
        <v>1.7857397482967663E-3</v>
      </c>
      <c r="Y10" s="14">
        <f>'Stata input'!X10</f>
        <v>3.9744588631382971E-3</v>
      </c>
      <c r="Z10" s="14">
        <f>'Stata input'!Y10</f>
        <v>4.1259065675920414E-3</v>
      </c>
      <c r="AA10" s="14">
        <f>'World Index &amp; Universal'!AP254</f>
        <v>1.3854154261442542E-2</v>
      </c>
      <c r="AB10" s="14">
        <f>'World Index &amp; Universal'!AQ254</f>
        <v>1.7591633130105144E-3</v>
      </c>
      <c r="AC10" s="14">
        <f>'World Index &amp; Universal'!AR254</f>
        <v>3.6843173057415246E-2</v>
      </c>
      <c r="AD10" s="14">
        <f>'World Index &amp; Universal'!AS254</f>
        <v>1.8296611261435336E-2</v>
      </c>
      <c r="AE10" s="14">
        <f>'World Index &amp; Universal'!AT254</f>
        <v>-6.8764980942277454E-3</v>
      </c>
      <c r="AF10" s="14">
        <f>'World Index &amp; Universal'!AU254</f>
        <v>6.9594386181370815E-3</v>
      </c>
      <c r="AG10" s="14">
        <f>'World Index &amp; Universal'!AV254</f>
        <v>5.9449245206888435E-4</v>
      </c>
      <c r="AH10" s="14">
        <f>'World Index &amp; Universal'!AX254</f>
        <v>-1.3664839467501966E-2</v>
      </c>
      <c r="AI10" s="14">
        <f>'World Index &amp; Universal'!AY254</f>
        <v>-1.1929714838760819E-2</v>
      </c>
      <c r="AJ10" s="14">
        <f>'World Index &amp; Universal'!AZ254</f>
        <v>2.2674877544610395E-2</v>
      </c>
      <c r="AK10" s="14">
        <f>'World Index &amp; Universal'!BA254</f>
        <v>4.3817515382467143E-3</v>
      </c>
      <c r="AL10" s="14">
        <f>'World Index &amp; Universal'!BB254</f>
        <v>-2.0447371319173402E-2</v>
      </c>
      <c r="AM10" s="14">
        <f>'World Index &amp; Universal'!BC254</f>
        <v>-6.8005004608657771E-3</v>
      </c>
      <c r="AN10" s="14">
        <f>'World Index &amp; Universal'!BD254</f>
        <v>-1.3078470659355079E-2</v>
      </c>
      <c r="AO10" s="14">
        <f>'World Index &amp; Universal'!BF254</f>
        <v>-1.7560740918930451E-3</v>
      </c>
      <c r="AP10" s="14">
        <f>'World Index &amp; Universal'!BG254</f>
        <v>1.2073751248185882E-2</v>
      </c>
      <c r="AQ10" s="14">
        <f>'World Index &amp; Universal'!BH254</f>
        <v>3.5022399623853007E-2</v>
      </c>
      <c r="AR10" s="14">
        <f>'World Index &amp; Universal'!BI254</f>
        <v>1.6508406964536704E-2</v>
      </c>
      <c r="AS10" s="14">
        <f>'World Index &amp; Universal'!BJ254</f>
        <v>-8.6204965459746319E-3</v>
      </c>
      <c r="AT10" s="14">
        <f>'World Index &amp; Universal'!BK254</f>
        <v>5.1911432363924703E-3</v>
      </c>
      <c r="AU10" s="14">
        <f>'World Index &amp; Universal'!BL254</f>
        <v>-1.1626256126170409E-3</v>
      </c>
      <c r="AV10" s="14">
        <f>'World Index &amp; Universal'!BN254</f>
        <v>-3.5533988181426945E-2</v>
      </c>
      <c r="AW10" s="14">
        <f>'World Index &amp; Universal'!BO254</f>
        <v>-2.2172127273774156E-2</v>
      </c>
      <c r="AX10" s="14">
        <f>'World Index &amp; Universal'!BP254</f>
        <v>-3.3837334956789866E-2</v>
      </c>
      <c r="AY10" s="14">
        <f>'World Index &amp; Universal'!BQ254</f>
        <v>-1.7887528488315541E-2</v>
      </c>
      <c r="AZ10" s="14">
        <f>'World Index &amp; Universal'!BR254</f>
        <v>-4.2166136873644677E-2</v>
      </c>
      <c r="BA10" s="14">
        <f>'World Index &amp; Universal'!BS254</f>
        <v>-2.8821846172896182E-2</v>
      </c>
      <c r="BB10" s="14">
        <f>'World Index &amp; Universal'!BT254</f>
        <v>-3.4960620417123778E-2</v>
      </c>
      <c r="BC10" s="14">
        <f>'World Index &amp; Universal'!BV254</f>
        <v>-1.796786030621278E-2</v>
      </c>
      <c r="BD10" s="14">
        <f>'World Index &amp; Universal'!BW254</f>
        <v>-4.3626355532006E-3</v>
      </c>
      <c r="BE10" s="14">
        <f>'World Index &amp; Universal'!BX254</f>
        <v>-1.6240305393866339E-2</v>
      </c>
      <c r="BF10" s="14">
        <f>'World Index &amp; Universal'!BY254</f>
        <v>1.8213319764469382E-2</v>
      </c>
      <c r="BG10" s="14">
        <f>'World Index &amp; Universal'!BZ254</f>
        <v>-2.4720802443287448E-2</v>
      </c>
      <c r="BH10" s="14">
        <f>'World Index &amp; Universal'!CA254</f>
        <v>-1.113346790897618E-2</v>
      </c>
      <c r="BI10" s="14">
        <f>'World Index &amp; Universal'!CB254</f>
        <v>-1.7384049611475771E-2</v>
      </c>
      <c r="BJ10" s="14">
        <f>'World Index &amp; Universal'!CD254</f>
        <v>-6.9113395745984407E-3</v>
      </c>
      <c r="BK10" s="14">
        <f>'World Index &amp; Universal'!CE254</f>
        <v>2.087419370892829E-2</v>
      </c>
      <c r="BL10" s="14">
        <f>'World Index &amp; Universal'!CF254</f>
        <v>8.6954556917309134E-3</v>
      </c>
      <c r="BM10" s="14">
        <f>'World Index &amp; Universal'!CG254</f>
        <v>4.4022391039731046E-2</v>
      </c>
      <c r="BN10" s="14">
        <f>'World Index &amp; Universal'!CH254</f>
        <v>2.5347410777568635E-2</v>
      </c>
      <c r="BO10" s="14">
        <f>'World Index &amp; Universal'!CI254</f>
        <v>1.3931738284124862E-2</v>
      </c>
      <c r="BP10" s="14">
        <f>'World Index &amp; Universal'!CJ254</f>
        <v>-6.3209558617403072E-3</v>
      </c>
      <c r="BQ10" s="14">
        <f>'World Index &amp; Universal'!CL254</f>
        <v>-6.9113395745984407E-3</v>
      </c>
      <c r="BR10" s="14">
        <f>'World Index &amp; Universal'!CM254</f>
        <v>6.84706392222445E-3</v>
      </c>
      <c r="BS10" s="14">
        <f>'World Index &amp; Universal'!CN254</f>
        <v>-5.1643344366113508E-3</v>
      </c>
      <c r="BT10" s="14">
        <f>'World Index &amp; Universal'!CO254</f>
        <v>2.9677197802811417E-2</v>
      </c>
      <c r="BU10" s="14">
        <f>'World Index &amp; Universal'!CP254</f>
        <v>1.1258817593344794E-2</v>
      </c>
      <c r="BV10" s="14">
        <f>'World Index &amp; Universal'!CQ254</f>
        <v>-1.3740311855412912E-2</v>
      </c>
      <c r="BW10" s="14">
        <f>'World Index &amp; Universal'!CR254</f>
        <v>-6.3209558617403072E-3</v>
      </c>
      <c r="BX10" s="14">
        <f>'World Index &amp; Universal'!CT254</f>
        <v>-5.9413924077478253E-4</v>
      </c>
      <c r="BY10" s="14">
        <f>'World Index &amp; Universal'!CU254</f>
        <v>1.3251783723973176E-2</v>
      </c>
      <c r="BZ10" s="14">
        <f>'World Index &amp; Universal'!CV254</f>
        <v>1.1639788842805476E-3</v>
      </c>
      <c r="CA10" s="14">
        <f>'World Index &amp; Universal'!CW254</f>
        <v>3.6227143841772502E-2</v>
      </c>
      <c r="CB10" s="14">
        <f>'World Index &amp; Universal'!CX254</f>
        <v>1.7691601285936942E-2</v>
      </c>
      <c r="CC10" s="14">
        <f>'World Index &amp; Universal'!CY254</f>
        <v>6.3611645017855878E-3</v>
      </c>
      <c r="CD10" s="14">
        <f>'World Index &amp; Universal'!CZ254</f>
        <v>6.3611645017855878E-3</v>
      </c>
    </row>
    <row r="11" spans="1:92" x14ac:dyDescent="0.25">
      <c r="B11" s="121">
        <v>36007</v>
      </c>
      <c r="C11" s="14">
        <f>'World Index &amp; Universal'!M11</f>
        <v>-1.6286885096398973E-2</v>
      </c>
      <c r="D11" s="14">
        <f>'World Index &amp; Universal'!N11</f>
        <v>-5.2855573860517424E-3</v>
      </c>
      <c r="E11" s="14">
        <f>'World Index &amp; Universal'!O11</f>
        <v>-2.7630924530734902E-3</v>
      </c>
      <c r="F11" s="14">
        <f>'World Index &amp; Universal'!P11</f>
        <v>1.7622020442715325E-2</v>
      </c>
      <c r="G11" s="14">
        <f>'World Index &amp; Universal'!Q11</f>
        <v>4.3520228101653124E-2</v>
      </c>
      <c r="H11" s="14">
        <f>'World Index &amp; Universal'!R11</f>
        <v>-2.0839245826137609E-2</v>
      </c>
      <c r="I11" s="14">
        <f>'World Index &amp; Universal'!S11</f>
        <v>2.3835332926509745E-2</v>
      </c>
      <c r="J11" s="14">
        <f>'World Index &amp; Universal'!T11</f>
        <v>1.5171717572137755E-2</v>
      </c>
      <c r="K11" s="14">
        <f>'World Index &amp; Universal'!AF11</f>
        <v>3.899721448467966E-3</v>
      </c>
      <c r="L11" s="14">
        <f>'World Index &amp; Universal'!AG11</f>
        <v>0.51955431754874648</v>
      </c>
      <c r="M11" s="14">
        <f>'World Index &amp; Universal'!AH11</f>
        <v>0.17214484679665737</v>
      </c>
      <c r="N11" s="14">
        <f>'World Index &amp; Universal'!AI11</f>
        <v>9.8607242339832854E-2</v>
      </c>
      <c r="O11" s="14">
        <f>'World Index &amp; Universal'!AJ11</f>
        <v>9.8941504178272979E-2</v>
      </c>
      <c r="P11" s="14">
        <f>'World Index &amp; Universal'!AK11</f>
        <v>3.5877437325905287E-2</v>
      </c>
      <c r="Q11" s="14">
        <f>'World Index &amp; Universal'!AL11</f>
        <v>4.0111420612813371E-2</v>
      </c>
      <c r="R11" s="14">
        <f>'World Index &amp; Universal'!AM11</f>
        <v>3.0863509749303616E-2</v>
      </c>
      <c r="S11" s="14">
        <f>'Stata input'!R11</f>
        <v>4.3843808093919634E-3</v>
      </c>
      <c r="T11" s="14">
        <f>'Stata input'!S11</f>
        <v>4.5955869621585599E-3</v>
      </c>
      <c r="U11" s="14">
        <f>'Stata input'!T11</f>
        <v>2.8456215767034276E-3</v>
      </c>
      <c r="V11" s="14">
        <f>'Stata input'!U11</f>
        <v>6.1423520814285482E-3</v>
      </c>
      <c r="W11" s="14">
        <f>'Stata input'!V11</f>
        <v>4.9345024912095248E-4</v>
      </c>
      <c r="X11" s="14">
        <f>'Stata input'!W11</f>
        <v>1.5236253769701502E-3</v>
      </c>
      <c r="Y11" s="14">
        <f>'Stata input'!X11</f>
        <v>4.0803472372847871E-3</v>
      </c>
      <c r="Z11" s="14">
        <f>'Stata input'!Y11</f>
        <v>4.30095373867867E-3</v>
      </c>
      <c r="AA11" s="14">
        <f>'World Index &amp; Universal'!AP255</f>
        <v>-1.5753067084312233E-2</v>
      </c>
      <c r="AB11" s="14">
        <f>'World Index &amp; Universal'!AQ255</f>
        <v>-1.8763531392830268E-3</v>
      </c>
      <c r="AC11" s="14">
        <f>'World Index &amp; Universal'!AR255</f>
        <v>-3.5533988181426834E-2</v>
      </c>
      <c r="AD11" s="14">
        <f>'World Index &amp; Universal'!AS255</f>
        <v>-5.3578207190759453E-2</v>
      </c>
      <c r="AE11" s="14">
        <f>'World Index &amp; Universal'!AT255</f>
        <v>2.1365830497743765E-3</v>
      </c>
      <c r="AF11" s="14">
        <f>'World Index &amp; Universal'!AU255</f>
        <v>-4.5871383990963577E-2</v>
      </c>
      <c r="AG11" s="14">
        <f>'World Index &amp; Universal'!AV255</f>
        <v>-2.0879750461518798E-2</v>
      </c>
      <c r="AH11" s="14">
        <f>'World Index &amp; Universal'!AX255</f>
        <v>1.600519804277778E-2</v>
      </c>
      <c r="AI11" s="14">
        <f>'World Index &amp; Universal'!AY255</f>
        <v>1.4098813499902052E-2</v>
      </c>
      <c r="AJ11" s="14">
        <f>'World Index &amp; Universal'!AZ255</f>
        <v>-2.0097518656742697E-2</v>
      </c>
      <c r="AK11" s="14">
        <f>'World Index &amp; Universal'!BA255</f>
        <v>-3.8430538964846828E-2</v>
      </c>
      <c r="AL11" s="14">
        <f>'World Index &amp; Universal'!BB255</f>
        <v>1.8175977527398413E-2</v>
      </c>
      <c r="AM11" s="14">
        <f>'World Index &amp; Universal'!BC255</f>
        <v>-3.0600366533457657E-2</v>
      </c>
      <c r="AN11" s="14">
        <f>'World Index &amp; Universal'!BD255</f>
        <v>-5.2087369599616018E-3</v>
      </c>
      <c r="AO11" s="14">
        <f>'World Index &amp; Universal'!BF255</f>
        <v>1.8798804588835427E-3</v>
      </c>
      <c r="AP11" s="14">
        <f>'World Index &amp; Universal'!BG255</f>
        <v>-1.3902800508408086E-2</v>
      </c>
      <c r="AQ11" s="14">
        <f>'World Index &amp; Universal'!BH255</f>
        <v>-3.3720907372551845E-2</v>
      </c>
      <c r="AR11" s="14">
        <f>'World Index &amp; Universal'!BI255</f>
        <v>-5.1799047356595795E-2</v>
      </c>
      <c r="AS11" s="14">
        <f>'World Index &amp; Universal'!BJ255</f>
        <v>4.0204800293819343E-3</v>
      </c>
      <c r="AT11" s="14">
        <f>'World Index &amp; Universal'!BK255</f>
        <v>-4.4077736250466626E-2</v>
      </c>
      <c r="AU11" s="14">
        <f>'World Index &amp; Universal'!BL255</f>
        <v>-1.9039121437514406E-2</v>
      </c>
      <c r="AV11" s="14">
        <f>'World Index &amp; Universal'!BN255</f>
        <v>3.6843173057415468E-2</v>
      </c>
      <c r="AW11" s="14">
        <f>'World Index &amp; Universal'!BO255</f>
        <v>2.0509712996330753E-2</v>
      </c>
      <c r="AX11" s="14">
        <f>'World Index &amp; Universal'!BP255</f>
        <v>3.4897689114704811E-2</v>
      </c>
      <c r="AY11" s="14">
        <f>'World Index &amp; Universal'!BQ255</f>
        <v>-1.8709025292979242E-2</v>
      </c>
      <c r="AZ11" s="14">
        <f>'World Index &amp; Universal'!BR255</f>
        <v>3.905847460624412E-2</v>
      </c>
      <c r="BA11" s="14">
        <f>'World Index &amp; Universal'!BS255</f>
        <v>-1.0718258272310544E-2</v>
      </c>
      <c r="BB11" s="14">
        <f>'World Index &amp; Universal'!BT255</f>
        <v>1.5194146336247272E-2</v>
      </c>
      <c r="BC11" s="14">
        <f>'World Index &amp; Universal'!BV255</f>
        <v>5.6611341367916346E-2</v>
      </c>
      <c r="BD11" s="14">
        <f>'World Index &amp; Universal'!BW255</f>
        <v>3.9966472025302568E-2</v>
      </c>
      <c r="BE11" s="14">
        <f>'World Index &amp; Universal'!BX255</f>
        <v>5.4628765360538623E-2</v>
      </c>
      <c r="BF11" s="14">
        <f>'World Index &amp; Universal'!BY255</f>
        <v>1.9065726451387377E-2</v>
      </c>
      <c r="BG11" s="14">
        <f>'World Index &amp; Universal'!BZ255</f>
        <v>5.886887925008244E-2</v>
      </c>
      <c r="BH11" s="14">
        <f>'World Index &amp; Universal'!CA255</f>
        <v>8.1431167988215147E-3</v>
      </c>
      <c r="BI11" s="14">
        <f>'World Index &amp; Universal'!CB255</f>
        <v>3.4549560225343834E-2</v>
      </c>
      <c r="BJ11" s="14">
        <f>'World Index &amp; Universal'!CD255</f>
        <v>4.8076730140257151E-2</v>
      </c>
      <c r="BK11" s="14">
        <f>'World Index &amp; Universal'!CE255</f>
        <v>-1.7851508902751889E-2</v>
      </c>
      <c r="BL11" s="14">
        <f>'World Index &amp; Universal'!CF255</f>
        <v>-4.0043804975614661E-3</v>
      </c>
      <c r="BM11" s="14">
        <f>'World Index &amp; Universal'!CG255</f>
        <v>-3.7590256526270682E-2</v>
      </c>
      <c r="BN11" s="14">
        <f>'World Index &amp; Universal'!CH255</f>
        <v>-5.5596004759130291E-2</v>
      </c>
      <c r="BO11" s="14">
        <f>'World Index &amp; Universal'!CI255</f>
        <v>-4.7905612720610002E-2</v>
      </c>
      <c r="BP11" s="14">
        <f>'World Index &amp; Universal'!CJ255</f>
        <v>2.6193149550403971E-2</v>
      </c>
      <c r="BQ11" s="14">
        <f>'World Index &amp; Universal'!CL255</f>
        <v>4.8076730140257151E-2</v>
      </c>
      <c r="BR11" s="14">
        <f>'World Index &amp; Universal'!CM255</f>
        <v>3.1566307100850954E-2</v>
      </c>
      <c r="BS11" s="14">
        <f>'World Index &amp; Universal'!CN255</f>
        <v>4.6110168077448943E-2</v>
      </c>
      <c r="BT11" s="14">
        <f>'World Index &amp; Universal'!CO255</f>
        <v>1.0834383998224784E-2</v>
      </c>
      <c r="BU11" s="14">
        <f>'World Index &amp; Universal'!CP255</f>
        <v>-8.0773420590112277E-3</v>
      </c>
      <c r="BV11" s="14">
        <f>'World Index &amp; Universal'!CQ255</f>
        <v>5.0316033116737824E-2</v>
      </c>
      <c r="BW11" s="14">
        <f>'World Index &amp; Universal'!CR255</f>
        <v>2.6193149550403971E-2</v>
      </c>
      <c r="BX11" s="14">
        <f>'World Index &amp; Universal'!CT255</f>
        <v>2.132501137767373E-2</v>
      </c>
      <c r="BY11" s="14">
        <f>'World Index &amp; Universal'!CU255</f>
        <v>5.2360099585555542E-3</v>
      </c>
      <c r="BZ11" s="14">
        <f>'World Index &amp; Universal'!CV255</f>
        <v>1.940864498634709E-2</v>
      </c>
      <c r="CA11" s="14">
        <f>'World Index &amp; Universal'!CW255</f>
        <v>-1.4966739506016347E-2</v>
      </c>
      <c r="CB11" s="14">
        <f>'World Index &amp; Universal'!CX255</f>
        <v>-3.3395751691024045E-2</v>
      </c>
      <c r="CC11" s="14">
        <f>'World Index &amp; Universal'!CY255</f>
        <v>-2.5524580398806895E-2</v>
      </c>
      <c r="CD11" s="14">
        <f>'World Index &amp; Universal'!CZ255</f>
        <v>-2.5524580398806895E-2</v>
      </c>
    </row>
    <row r="12" spans="1:92" x14ac:dyDescent="0.25">
      <c r="B12" s="121">
        <v>36038</v>
      </c>
      <c r="C12" s="14">
        <f>'World Index &amp; Universal'!M12</f>
        <v>-0.11609433997023999</v>
      </c>
      <c r="D12" s="14">
        <f>'World Index &amp; Universal'!N12</f>
        <v>-0.14129459664619415</v>
      </c>
      <c r="E12" s="14">
        <f>'World Index &amp; Universal'!O12</f>
        <v>-0.13451982932190554</v>
      </c>
      <c r="F12" s="14">
        <f>'World Index &amp; Universal'!P12</f>
        <v>-0.16312990100143288</v>
      </c>
      <c r="G12" s="14">
        <f>'World Index &amp; Universal'!Q12</f>
        <v>-0.16330355865872792</v>
      </c>
      <c r="H12" s="14">
        <f>'World Index &amp; Universal'!R12</f>
        <v>-0.16920828921640008</v>
      </c>
      <c r="I12" s="14">
        <f>'World Index &amp; Universal'!S12</f>
        <v>-0.10914569026347087</v>
      </c>
      <c r="J12" s="14">
        <f>'World Index &amp; Universal'!T12</f>
        <v>-8.8028724097903521E-2</v>
      </c>
      <c r="K12" s="14">
        <f>'World Index &amp; Universal'!AF12</f>
        <v>3.899721448467966E-3</v>
      </c>
      <c r="L12" s="14">
        <f>'World Index &amp; Universal'!AG12</f>
        <v>0.51955431754874648</v>
      </c>
      <c r="M12" s="14">
        <f>'World Index &amp; Universal'!AH12</f>
        <v>0.17214484679665737</v>
      </c>
      <c r="N12" s="14">
        <f>'World Index &amp; Universal'!AI12</f>
        <v>9.8607242339832854E-2</v>
      </c>
      <c r="O12" s="14">
        <f>'World Index &amp; Universal'!AJ12</f>
        <v>9.8941504178272979E-2</v>
      </c>
      <c r="P12" s="14">
        <f>'World Index &amp; Universal'!AK12</f>
        <v>3.5877437325905287E-2</v>
      </c>
      <c r="Q12" s="14">
        <f>'World Index &amp; Universal'!AL12</f>
        <v>4.0111420612813371E-2</v>
      </c>
      <c r="R12" s="14">
        <f>'World Index &amp; Universal'!AM12</f>
        <v>3.0863509749303616E-2</v>
      </c>
      <c r="S12" s="14">
        <f>'Stata input'!R12</f>
        <v>6.7209106268197871E-3</v>
      </c>
      <c r="T12" s="14">
        <f>'Stata input'!S12</f>
        <v>4.5863001957846539E-3</v>
      </c>
      <c r="U12" s="14">
        <f>'Stata input'!T12</f>
        <v>2.7952078842450323E-3</v>
      </c>
      <c r="V12" s="14">
        <f>'Stata input'!U12</f>
        <v>6.087560707543016E-3</v>
      </c>
      <c r="W12" s="14">
        <f>'Stata input'!V12</f>
        <v>5.4847576353056482E-4</v>
      </c>
      <c r="X12" s="14">
        <f>'Stata input'!W12</f>
        <v>1.2992668201656787E-3</v>
      </c>
      <c r="Y12" s="14">
        <f>'Stata input'!X12</f>
        <v>5.0093937336899153E-3</v>
      </c>
      <c r="Z12" s="14">
        <f>'Stata input'!Y12</f>
        <v>4.5232567610795638E-3</v>
      </c>
      <c r="AA12" s="14">
        <f>'World Index &amp; Universal'!AP256</f>
        <v>3.4901144365030001E-2</v>
      </c>
      <c r="AB12" s="14">
        <f>'World Index &amp; Universal'!AQ256</f>
        <v>3.6501012243324027E-2</v>
      </c>
      <c r="AC12" s="14">
        <f>'World Index &amp; Universal'!AR256</f>
        <v>6.5571109758571611E-2</v>
      </c>
      <c r="AD12" s="14">
        <f>'World Index &amp; Universal'!AS256</f>
        <v>6.0259373149722295E-2</v>
      </c>
      <c r="AE12" s="14">
        <f>'World Index &amp; Universal'!AT256</f>
        <v>7.1975679090334754E-2</v>
      </c>
      <c r="AF12" s="14">
        <f>'World Index &amp; Universal'!AU256</f>
        <v>-6.4209322390984536E-4</v>
      </c>
      <c r="AG12" s="14">
        <f>'World Index &amp; Universal'!AV256</f>
        <v>-3.7687189822941614E-2</v>
      </c>
      <c r="AH12" s="14">
        <f>'World Index &amp; Universal'!AX256</f>
        <v>-3.372413351271708E-2</v>
      </c>
      <c r="AI12" s="14">
        <f>'World Index &amp; Universal'!AY256</f>
        <v>1.545913720363723E-3</v>
      </c>
      <c r="AJ12" s="14">
        <f>'World Index &amp; Universal'!AZ256</f>
        <v>2.9635647385779507E-2</v>
      </c>
      <c r="AK12" s="14">
        <f>'World Index &amp; Universal'!BA256</f>
        <v>2.4503044491511305E-2</v>
      </c>
      <c r="AL12" s="14">
        <f>'World Index &amp; Universal'!BB256</f>
        <v>3.5824228166307037E-2</v>
      </c>
      <c r="AM12" s="14">
        <f>'World Index &amp; Universal'!BC256</f>
        <v>-3.434457269901614E-2</v>
      </c>
      <c r="AN12" s="14">
        <f>'World Index &amp; Universal'!BD256</f>
        <v>-7.0140355514350716E-2</v>
      </c>
      <c r="AO12" s="14">
        <f>'World Index &amp; Universal'!BF256</f>
        <v>-3.5215606943136413E-2</v>
      </c>
      <c r="AP12" s="14">
        <f>'World Index &amp; Universal'!BG256</f>
        <v>-1.543527559931035E-3</v>
      </c>
      <c r="AQ12" s="14">
        <f>'World Index &amp; Universal'!BH256</f>
        <v>2.804637638735219E-2</v>
      </c>
      <c r="AR12" s="14">
        <f>'World Index &amp; Universal'!BI256</f>
        <v>2.2921695807105236E-2</v>
      </c>
      <c r="AS12" s="14">
        <f>'World Index &amp; Universal'!BJ256</f>
        <v>3.4225404922887837E-2</v>
      </c>
      <c r="AT12" s="14">
        <f>'World Index &amp; Universal'!BK256</f>
        <v>-3.583508846445238E-2</v>
      </c>
      <c r="AU12" s="14">
        <f>'World Index &amp; Universal'!BL256</f>
        <v>-7.1575619502481924E-2</v>
      </c>
      <c r="AV12" s="14">
        <f>'World Index &amp; Universal'!BN256</f>
        <v>-6.1536118198088352E-2</v>
      </c>
      <c r="AW12" s="14">
        <f>'World Index &amp; Universal'!BO256</f>
        <v>-2.8782654777953498E-2</v>
      </c>
      <c r="AX12" s="14">
        <f>'World Index &amp; Universal'!BP256</f>
        <v>-2.7281236558519661E-2</v>
      </c>
      <c r="AY12" s="14">
        <f>'World Index &amp; Universal'!BQ256</f>
        <v>-4.9848729570501904E-3</v>
      </c>
      <c r="AZ12" s="14">
        <f>'World Index &amp; Universal'!BR256</f>
        <v>6.0104569963559396E-3</v>
      </c>
      <c r="BA12" s="14">
        <f>'World Index &amp; Universal'!BS256</f>
        <v>-6.2138699497477523E-2</v>
      </c>
      <c r="BB12" s="14">
        <f>'World Index &amp; Universal'!BT256</f>
        <v>-9.6904184653531678E-2</v>
      </c>
      <c r="BC12" s="14">
        <f>'World Index &amp; Universal'!BV256</f>
        <v>-5.683455829370232E-2</v>
      </c>
      <c r="BD12" s="14">
        <f>'World Index &amp; Universal'!BW256</f>
        <v>-2.3917005052603857E-2</v>
      </c>
      <c r="BE12" s="14">
        <f>'World Index &amp; Universal'!BX256</f>
        <v>-2.2408064958500673E-2</v>
      </c>
      <c r="BF12" s="14">
        <f>'World Index &amp; Universal'!BY256</f>
        <v>5.0098464049130875E-3</v>
      </c>
      <c r="BG12" s="14">
        <f>'World Index &amp; Universal'!BZ256</f>
        <v>1.1050414867644021E-2</v>
      </c>
      <c r="BH12" s="14">
        <f>'World Index &amp; Universal'!CA256</f>
        <v>-5.7440158432847999E-2</v>
      </c>
      <c r="BI12" s="14">
        <f>'World Index &amp; Universal'!CB256</f>
        <v>-9.2379813329726224E-2</v>
      </c>
      <c r="BJ12" s="14">
        <f>'World Index &amp; Universal'!CD256</f>
        <v>6.425057725127914E-4</v>
      </c>
      <c r="BK12" s="14">
        <f>'World Index &amp; Universal'!CE256</f>
        <v>-3.4585238684487818E-2</v>
      </c>
      <c r="BL12" s="14">
        <f>'World Index &amp; Universal'!CF256</f>
        <v>-3.3092790759128299E-2</v>
      </c>
      <c r="BM12" s="14">
        <f>'World Index &amp; Universal'!CG256</f>
        <v>-5.9745472371145469E-3</v>
      </c>
      <c r="BN12" s="14">
        <f>'World Index &amp; Universal'!CH256</f>
        <v>-1.0929637835211836E-2</v>
      </c>
      <c r="BO12" s="14">
        <f>'World Index &amp; Universal'!CI256</f>
        <v>-6.7741996139191629E-2</v>
      </c>
      <c r="BP12" s="14">
        <f>'World Index &amp; Universal'!CJ256</f>
        <v>-3.7068898287439978E-2</v>
      </c>
      <c r="BQ12" s="14">
        <f>'World Index &amp; Universal'!CL256</f>
        <v>6.425057725127914E-4</v>
      </c>
      <c r="BR12" s="14">
        <f>'World Index &amp; Universal'!CM256</f>
        <v>3.5566074324264729E-2</v>
      </c>
      <c r="BS12" s="14">
        <f>'World Index &amp; Universal'!CN256</f>
        <v>3.716697012690573E-2</v>
      </c>
      <c r="BT12" s="14">
        <f>'World Index &amp; Universal'!CO256</f>
        <v>6.625574534761447E-2</v>
      </c>
      <c r="BU12" s="14">
        <f>'World Index &amp; Universal'!CP256</f>
        <v>6.0940595917331697E-2</v>
      </c>
      <c r="BV12" s="14">
        <f>'World Index &amp; Universal'!CQ256</f>
        <v>7.2664429652143703E-2</v>
      </c>
      <c r="BW12" s="14">
        <f>'World Index &amp; Universal'!CR256</f>
        <v>-3.7068898287439978E-2</v>
      </c>
      <c r="BX12" s="14">
        <f>'World Index &amp; Universal'!CT256</f>
        <v>3.9163138455994728E-2</v>
      </c>
      <c r="BY12" s="14">
        <f>'World Index &amp; Universal'!CU256</f>
        <v>7.5431121170065341E-2</v>
      </c>
      <c r="BZ12" s="14">
        <f>'World Index &amp; Universal'!CV256</f>
        <v>7.709364489558812E-2</v>
      </c>
      <c r="CA12" s="14">
        <f>'World Index &amp; Universal'!CW256</f>
        <v>0.10730221866475498</v>
      </c>
      <c r="CB12" s="14">
        <f>'World Index &amp; Universal'!CX256</f>
        <v>0.10178245777965111</v>
      </c>
      <c r="CC12" s="14">
        <f>'World Index &amp; Universal'!CY256</f>
        <v>3.8495898846255594E-2</v>
      </c>
      <c r="CD12" s="14">
        <f>'World Index &amp; Universal'!CZ256</f>
        <v>3.8495898846255594E-2</v>
      </c>
    </row>
    <row r="13" spans="1:92" x14ac:dyDescent="0.25">
      <c r="B13" s="121">
        <v>36068</v>
      </c>
      <c r="C13" s="14">
        <f>'World Index &amp; Universal'!M13</f>
        <v>-3.0350776111069733E-2</v>
      </c>
      <c r="D13" s="14">
        <f>'World Index &amp; Universal'!N13</f>
        <v>2.0733716398119384E-2</v>
      </c>
      <c r="E13" s="14">
        <f>'World Index &amp; Universal'!O13</f>
        <v>1.6327140402736084E-2</v>
      </c>
      <c r="F13" s="14">
        <f>'World Index &amp; Universal'!P13</f>
        <v>7.68118963456077E-3</v>
      </c>
      <c r="G13" s="14">
        <f>'World Index &amp; Universal'!Q13</f>
        <v>-1.1037574971955566E-2</v>
      </c>
      <c r="H13" s="14">
        <f>'World Index &amp; Universal'!R13</f>
        <v>-2.3461529639589584E-2</v>
      </c>
      <c r="I13" s="14">
        <f>'World Index &amp; Universal'!S13</f>
        <v>-6.7956488868200493E-3</v>
      </c>
      <c r="J13" s="14">
        <f>'World Index &amp; Universal'!T13</f>
        <v>-1.4065996604787134E-2</v>
      </c>
      <c r="K13" s="14">
        <f>'World Index &amp; Universal'!AF13</f>
        <v>3.899721448467966E-3</v>
      </c>
      <c r="L13" s="14">
        <f>'World Index &amp; Universal'!AG13</f>
        <v>0.51955431754874648</v>
      </c>
      <c r="M13" s="14">
        <f>'World Index &amp; Universal'!AH13</f>
        <v>0.17214484679665737</v>
      </c>
      <c r="N13" s="14">
        <f>'World Index &amp; Universal'!AI13</f>
        <v>9.8607242339832854E-2</v>
      </c>
      <c r="O13" s="14">
        <f>'World Index &amp; Universal'!AJ13</f>
        <v>9.8941504178272979E-2</v>
      </c>
      <c r="P13" s="14">
        <f>'World Index &amp; Universal'!AK13</f>
        <v>3.5877437325905287E-2</v>
      </c>
      <c r="Q13" s="14">
        <f>'World Index &amp; Universal'!AL13</f>
        <v>4.0111420612813371E-2</v>
      </c>
      <c r="R13" s="14">
        <f>'World Index &amp; Universal'!AM13</f>
        <v>3.0863509749303616E-2</v>
      </c>
      <c r="S13" s="14">
        <f>'Stata input'!R13</f>
        <v>6.527171022763012E-3</v>
      </c>
      <c r="T13" s="14">
        <f>'Stata input'!S13</f>
        <v>4.3724673225018496E-3</v>
      </c>
      <c r="U13" s="14">
        <f>'Stata input'!T13</f>
        <v>2.8204182152635759E-3</v>
      </c>
      <c r="V13" s="14">
        <f>'Stata input'!U13</f>
        <v>5.9992144496203714E-3</v>
      </c>
      <c r="W13" s="14">
        <f>'Stata input'!V13</f>
        <v>3.5737173251093601E-4</v>
      </c>
      <c r="X13" s="14">
        <f>'Stata input'!W13</f>
        <v>1.1386750026298742E-3</v>
      </c>
      <c r="Y13" s="14">
        <f>'Stata input'!X13</f>
        <v>4.453099221473078E-3</v>
      </c>
      <c r="Z13" s="14">
        <f>'Stata input'!Y13</f>
        <v>3.8746849921291737E-3</v>
      </c>
      <c r="AA13" s="14">
        <f>'World Index &amp; Universal'!AP257</f>
        <v>-5.3494778653341069E-2</v>
      </c>
      <c r="AB13" s="14">
        <f>'World Index &amp; Universal'!AQ257</f>
        <v>5.3364026368105666E-3</v>
      </c>
      <c r="AC13" s="14">
        <f>'World Index &amp; Universal'!AR257</f>
        <v>-4.3486538974144118E-2</v>
      </c>
      <c r="AD13" s="14">
        <f>'World Index &amp; Universal'!AS257</f>
        <v>-2.2229427871451102E-2</v>
      </c>
      <c r="AE13" s="14">
        <f>'World Index &amp; Universal'!AT257</f>
        <v>-1.6481897536002377E-2</v>
      </c>
      <c r="AF13" s="14">
        <f>'World Index &amp; Universal'!AU257</f>
        <v>-3.1041060134524678E-2</v>
      </c>
      <c r="AG13" s="14">
        <f>'World Index &amp; Universal'!AV257</f>
        <v>-1.2661021529592031E-2</v>
      </c>
      <c r="AH13" s="14">
        <f>'World Index &amp; Universal'!AX257</f>
        <v>5.6518207662109132E-2</v>
      </c>
      <c r="AI13" s="14">
        <f>'World Index &amp; Universal'!AY257</f>
        <v>6.2156214211315675E-2</v>
      </c>
      <c r="AJ13" s="14">
        <f>'World Index &amp; Universal'!AZ257</f>
        <v>1.05738874477177E-2</v>
      </c>
      <c r="AK13" s="14">
        <f>'World Index &amp; Universal'!BA257</f>
        <v>3.3032412370009423E-2</v>
      </c>
      <c r="AL13" s="14">
        <f>'World Index &amp; Universal'!BB257</f>
        <v>3.9104782818501382E-2</v>
      </c>
      <c r="AM13" s="14">
        <f>'World Index &amp; Universal'!BC257</f>
        <v>2.3722762444849055E-2</v>
      </c>
      <c r="AN13" s="14">
        <f>'World Index &amp; Universal'!BD257</f>
        <v>4.3141607888493194E-2</v>
      </c>
      <c r="AO13" s="14">
        <f>'World Index &amp; Universal'!BF257</f>
        <v>-5.3080766028309467E-3</v>
      </c>
      <c r="AP13" s="14">
        <f>'World Index &amp; Universal'!BG257</f>
        <v>-5.851890087322853E-2</v>
      </c>
      <c r="AQ13" s="14">
        <f>'World Index &amp; Universal'!BH257</f>
        <v>-4.8563785696908335E-2</v>
      </c>
      <c r="AR13" s="14">
        <f>'World Index &amp; Universal'!BI257</f>
        <v>-2.7419508968303252E-2</v>
      </c>
      <c r="AS13" s="14">
        <f>'World Index &amp; Universal'!BJ257</f>
        <v>-2.1702486964152334E-2</v>
      </c>
      <c r="AT13" s="14">
        <f>'World Index &amp; Universal'!BK257</f>
        <v>-3.6184368412328416E-2</v>
      </c>
      <c r="AU13" s="14">
        <f>'World Index &amp; Universal'!BL257</f>
        <v>-1.790189246027396E-2</v>
      </c>
      <c r="AV13" s="14">
        <f>'World Index &amp; Universal'!BN257</f>
        <v>4.546359329591132E-2</v>
      </c>
      <c r="AW13" s="14">
        <f>'World Index &amp; Universal'!BO257</f>
        <v>-1.0463250217579767E-2</v>
      </c>
      <c r="AX13" s="14">
        <f>'World Index &amp; Universal'!BP257</f>
        <v>5.1042607971865328E-2</v>
      </c>
      <c r="AY13" s="14">
        <f>'World Index &amp; Universal'!BQ257</f>
        <v>2.2223535756511925E-2</v>
      </c>
      <c r="AZ13" s="14">
        <f>'World Index &amp; Universal'!BR257</f>
        <v>2.8232369473587315E-2</v>
      </c>
      <c r="BA13" s="14">
        <f>'World Index &amp; Universal'!BS257</f>
        <v>1.3011295027956837E-2</v>
      </c>
      <c r="BB13" s="14">
        <f>'World Index &amp; Universal'!BT257</f>
        <v>3.2226956232787041E-2</v>
      </c>
      <c r="BC13" s="14">
        <f>'World Index &amp; Universal'!BV257</f>
        <v>2.2734809683481183E-2</v>
      </c>
      <c r="BD13" s="14">
        <f>'World Index &amp; Universal'!BW257</f>
        <v>-3.1976162581603407E-2</v>
      </c>
      <c r="BE13" s="14">
        <f>'World Index &amp; Universal'!BX257</f>
        <v>2.819253441863423E-2</v>
      </c>
      <c r="BF13" s="14">
        <f>'World Index &amp; Universal'!BY257</f>
        <v>-2.1740387478033418E-2</v>
      </c>
      <c r="BG13" s="14">
        <f>'World Index &amp; Universal'!BZ257</f>
        <v>5.8781993437750923E-3</v>
      </c>
      <c r="BH13" s="14">
        <f>'World Index &amp; Universal'!CA257</f>
        <v>-9.0119630455753885E-3</v>
      </c>
      <c r="BI13" s="14">
        <f>'World Index &amp; Universal'!CB257</f>
        <v>9.7859422390151884E-3</v>
      </c>
      <c r="BJ13" s="14">
        <f>'World Index &amp; Universal'!CD257</f>
        <v>3.2035475248140211E-2</v>
      </c>
      <c r="BK13" s="14">
        <f>'World Index &amp; Universal'!CE257</f>
        <v>-3.7633146786633209E-2</v>
      </c>
      <c r="BL13" s="14">
        <f>'World Index &amp; Universal'!CF257</f>
        <v>2.2183933491566554E-2</v>
      </c>
      <c r="BM13" s="14">
        <f>'World Index &amp; Universal'!CG257</f>
        <v>-2.7457187997340649E-2</v>
      </c>
      <c r="BN13" s="14">
        <f>'World Index &amp; Universal'!CH257</f>
        <v>-5.8438480400609949E-3</v>
      </c>
      <c r="BO13" s="14">
        <f>'World Index &amp; Universal'!CI257</f>
        <v>-1.4803146543055368E-2</v>
      </c>
      <c r="BP13" s="14">
        <f>'World Index &amp; Universal'!CJ257</f>
        <v>1.8968851876720816E-2</v>
      </c>
      <c r="BQ13" s="14">
        <f>'World Index &amp; Universal'!CL257</f>
        <v>3.2035475248140211E-2</v>
      </c>
      <c r="BR13" s="14">
        <f>'World Index &amp; Universal'!CM257</f>
        <v>-2.3173034062654585E-2</v>
      </c>
      <c r="BS13" s="14">
        <f>'World Index &amp; Universal'!CN257</f>
        <v>3.754283207953657E-2</v>
      </c>
      <c r="BT13" s="14">
        <f>'World Index &amp; Universal'!CO257</f>
        <v>-1.2844175668937252E-2</v>
      </c>
      <c r="BU13" s="14">
        <f>'World Index &amp; Universal'!CP257</f>
        <v>9.0939170903330258E-3</v>
      </c>
      <c r="BV13" s="14">
        <f>'World Index &amp; Universal'!CQ257</f>
        <v>1.5025572291580858E-2</v>
      </c>
      <c r="BW13" s="14">
        <f>'World Index &amp; Universal'!CR257</f>
        <v>1.8968851876720816E-2</v>
      </c>
      <c r="BX13" s="14">
        <f>'World Index &amp; Universal'!CT257</f>
        <v>1.2823378602156099E-2</v>
      </c>
      <c r="BY13" s="14">
        <f>'World Index &amp; Universal'!CU257</f>
        <v>-4.1357383851095331E-2</v>
      </c>
      <c r="BZ13" s="14">
        <f>'World Index &amp; Universal'!CV257</f>
        <v>1.8228211950352291E-2</v>
      </c>
      <c r="CA13" s="14">
        <f>'World Index &amp; Universal'!CW257</f>
        <v>-3.1220804725350937E-2</v>
      </c>
      <c r="CB13" s="14">
        <f>'World Index &amp; Universal'!CX257</f>
        <v>-9.6911056389998862E-3</v>
      </c>
      <c r="CC13" s="14">
        <f>'World Index &amp; Universal'!CY257</f>
        <v>-1.8615732798686002E-2</v>
      </c>
      <c r="CD13" s="14">
        <f>'World Index &amp; Universal'!CZ257</f>
        <v>-1.8615732798686002E-2</v>
      </c>
    </row>
    <row r="14" spans="1:92" x14ac:dyDescent="0.25">
      <c r="B14" s="121">
        <v>36098</v>
      </c>
      <c r="C14" s="14">
        <f>'World Index &amp; Universal'!M14</f>
        <v>8.6620445966188786E-2</v>
      </c>
      <c r="D14" s="14">
        <f>'World Index &amp; Universal'!N14</f>
        <v>9.1563988505294791E-2</v>
      </c>
      <c r="E14" s="14">
        <f>'World Index &amp; Universal'!O14</f>
        <v>8.9060153928537833E-2</v>
      </c>
      <c r="F14" s="14">
        <f>'World Index &amp; Universal'!P14</f>
        <v>0.10662775962922111</v>
      </c>
      <c r="G14" s="14">
        <f>'World Index &amp; Universal'!Q14</f>
        <v>-7.019354697207314E-2</v>
      </c>
      <c r="H14" s="14">
        <f>'World Index &amp; Universal'!R14</f>
        <v>7.0617931486080865E-2</v>
      </c>
      <c r="I14" s="14">
        <f>'World Index &amp; Universal'!S14</f>
        <v>0.10207842302616399</v>
      </c>
      <c r="J14" s="14">
        <f>'World Index &amp; Universal'!T14</f>
        <v>3.298461517505813E-2</v>
      </c>
      <c r="K14" s="14">
        <f>'World Index &amp; Universal'!AF14</f>
        <v>3.899721448467966E-3</v>
      </c>
      <c r="L14" s="14">
        <f>'World Index &amp; Universal'!AG14</f>
        <v>0.51955431754874648</v>
      </c>
      <c r="M14" s="14">
        <f>'World Index &amp; Universal'!AH14</f>
        <v>0.17214484679665737</v>
      </c>
      <c r="N14" s="14">
        <f>'World Index &amp; Universal'!AI14</f>
        <v>9.8607242339832854E-2</v>
      </c>
      <c r="O14" s="14">
        <f>'World Index &amp; Universal'!AJ14</f>
        <v>9.8941504178272979E-2</v>
      </c>
      <c r="P14" s="14">
        <f>'World Index &amp; Universal'!AK14</f>
        <v>3.5877437325905287E-2</v>
      </c>
      <c r="Q14" s="14">
        <f>'World Index &amp; Universal'!AL14</f>
        <v>4.0111420612813371E-2</v>
      </c>
      <c r="R14" s="14">
        <f>'World Index &amp; Universal'!AM14</f>
        <v>3.0863509749303616E-2</v>
      </c>
      <c r="S14" s="14">
        <f>'Stata input'!R14</f>
        <v>6.5581969365593462E-3</v>
      </c>
      <c r="T14" s="14">
        <f>'Stata input'!S14</f>
        <v>4.2641819021649319E-3</v>
      </c>
      <c r="U14" s="14">
        <f>'Stata input'!T14</f>
        <v>2.8078139212035502E-3</v>
      </c>
      <c r="V14" s="14">
        <f>'Stata input'!U14</f>
        <v>5.9478739059108943E-3</v>
      </c>
      <c r="W14" s="14">
        <f>'Stata input'!V14</f>
        <v>2.930189744638767E-4</v>
      </c>
      <c r="X14" s="14">
        <f>'Stata input'!W14</f>
        <v>8.295381143461622E-4</v>
      </c>
      <c r="Y14" s="14">
        <f>'Stata input'!X14</f>
        <v>4.2731277661580691E-3</v>
      </c>
      <c r="Z14" s="14">
        <f>'Stata input'!Y14</f>
        <v>3.8347448817659391E-3</v>
      </c>
      <c r="AA14" s="14">
        <f>'World Index &amp; Universal'!AP258</f>
        <v>-1.0965209151211575E-2</v>
      </c>
      <c r="AB14" s="14">
        <f>'World Index &amp; Universal'!AQ258</f>
        <v>-2.0122120455177139E-3</v>
      </c>
      <c r="AC14" s="14">
        <f>'World Index &amp; Universal'!AR258</f>
        <v>-2.531947927863365E-2</v>
      </c>
      <c r="AD14" s="14">
        <f>'World Index &amp; Universal'!AS258</f>
        <v>0.16422860090644442</v>
      </c>
      <c r="AE14" s="14">
        <f>'World Index &amp; Universal'!AT258</f>
        <v>1.9435654502218735E-2</v>
      </c>
      <c r="AF14" s="14">
        <f>'World Index &amp; Universal'!AU258</f>
        <v>-1.8856586336227443E-2</v>
      </c>
      <c r="AG14" s="14">
        <f>'World Index &amp; Universal'!AV258</f>
        <v>4.8656761355601263E-2</v>
      </c>
      <c r="AH14" s="14">
        <f>'World Index &amp; Universal'!AX258</f>
        <v>1.1086777990692687E-2</v>
      </c>
      <c r="AI14" s="14">
        <f>'World Index &amp; Universal'!AY258</f>
        <v>9.0522569969562205E-3</v>
      </c>
      <c r="AJ14" s="14">
        <f>'World Index &amp; Universal'!AZ258</f>
        <v>-1.4513412733543007E-2</v>
      </c>
      <c r="AK14" s="14">
        <f>'World Index &amp; Universal'!BA258</f>
        <v>0.17713614493510899</v>
      </c>
      <c r="AL14" s="14">
        <f>'World Index &amp; Universal'!BB258</f>
        <v>3.0737911279481223E-2</v>
      </c>
      <c r="AM14" s="14">
        <f>'World Index &amp; Universal'!BC258</f>
        <v>-7.9788671319067639E-3</v>
      </c>
      <c r="AN14" s="14">
        <f>'World Index &amp; Universal'!BD258</f>
        <v>6.0282986057189625E-2</v>
      </c>
      <c r="AO14" s="14">
        <f>'World Index &amp; Universal'!BF258</f>
        <v>2.0162692067025034E-3</v>
      </c>
      <c r="AP14" s="14">
        <f>'World Index &amp; Universal'!BG258</f>
        <v>-8.9710487580658693E-3</v>
      </c>
      <c r="AQ14" s="14">
        <f>'World Index &amp; Universal'!BH258</f>
        <v>-2.3354260958330597E-2</v>
      </c>
      <c r="AR14" s="14">
        <f>'World Index &amp; Universal'!BI258</f>
        <v>0.16657599918401433</v>
      </c>
      <c r="AS14" s="14">
        <f>'World Index &amp; Universal'!BJ258</f>
        <v>2.1491111220606207E-2</v>
      </c>
      <c r="AT14" s="14">
        <f>'World Index &amp; Universal'!BK258</f>
        <v>-1.6878337083898187E-2</v>
      </c>
      <c r="AU14" s="14">
        <f>'World Index &amp; Universal'!BL258</f>
        <v>5.0771135691922931E-2</v>
      </c>
      <c r="AV14" s="14">
        <f>'World Index &amp; Universal'!BN258</f>
        <v>2.5977208675407537E-2</v>
      </c>
      <c r="AW14" s="14">
        <f>'World Index &amp; Universal'!BO258</f>
        <v>1.4727153997905029E-2</v>
      </c>
      <c r="AX14" s="14">
        <f>'World Index &amp; Universal'!BP258</f>
        <v>2.3912724977684041E-2</v>
      </c>
      <c r="AY14" s="14">
        <f>'World Index &amp; Universal'!BQ258</f>
        <v>0.19447201021806881</v>
      </c>
      <c r="AZ14" s="14">
        <f>'World Index &amp; Universal'!BR258</f>
        <v>4.5917747230373562E-2</v>
      </c>
      <c r="BA14" s="14">
        <f>'World Index &amp; Universal'!BS258</f>
        <v>6.6307808610179819E-3</v>
      </c>
      <c r="BB14" s="14">
        <f>'World Index &amp; Universal'!BT258</f>
        <v>7.5897936874212757E-2</v>
      </c>
      <c r="BC14" s="14">
        <f>'World Index &amp; Universal'!BV258</f>
        <v>-0.14106215976705894</v>
      </c>
      <c r="BD14" s="14">
        <f>'World Index &amp; Universal'!BW258</f>
        <v>-0.15048059283310311</v>
      </c>
      <c r="BE14" s="14">
        <f>'World Index &amp; Universal'!BX258</f>
        <v>-0.14279052483552679</v>
      </c>
      <c r="BF14" s="14">
        <f>'World Index &amp; Universal'!BY258</f>
        <v>-0.16281001861447142</v>
      </c>
      <c r="BG14" s="14">
        <f>'World Index &amp; Universal'!BZ258</f>
        <v>-0.12436814066540958</v>
      </c>
      <c r="BH14" s="14">
        <f>'World Index &amp; Universal'!CA258</f>
        <v>-0.15725879530886411</v>
      </c>
      <c r="BI14" s="14">
        <f>'World Index &amp; Universal'!CB258</f>
        <v>-9.9269026255549009E-2</v>
      </c>
      <c r="BJ14" s="14">
        <f>'World Index &amp; Universal'!CD258</f>
        <v>1.9218990897378996E-2</v>
      </c>
      <c r="BK14" s="14">
        <f>'World Index &amp; Universal'!CE258</f>
        <v>-2.9821267795734352E-2</v>
      </c>
      <c r="BL14" s="14">
        <f>'World Index &amp; Universal'!CF258</f>
        <v>-2.1038960578840249E-2</v>
      </c>
      <c r="BM14" s="14">
        <f>'World Index &amp; Universal'!CG258</f>
        <v>-4.3901872161520528E-2</v>
      </c>
      <c r="BN14" s="14">
        <f>'World Index &amp; Universal'!CH258</f>
        <v>0.14203245272496057</v>
      </c>
      <c r="BO14" s="14">
        <f>'World Index &amp; Universal'!CI258</f>
        <v>-3.756219499419422E-2</v>
      </c>
      <c r="BP14" s="14">
        <f>'World Index &amp; Universal'!CJ258</f>
        <v>6.8810886106569491E-2</v>
      </c>
      <c r="BQ14" s="14">
        <f>'World Index &amp; Universal'!CL258</f>
        <v>1.9218990897378996E-2</v>
      </c>
      <c r="BR14" s="14">
        <f>'World Index &amp; Universal'!CM258</f>
        <v>8.0430414913024162E-3</v>
      </c>
      <c r="BS14" s="14">
        <f>'World Index &amp; Universal'!CN258</f>
        <v>1.7168106166874919E-2</v>
      </c>
      <c r="BT14" s="14">
        <f>'World Index &amp; Universal'!CO258</f>
        <v>-6.5871032230370163E-3</v>
      </c>
      <c r="BU14" s="14">
        <f>'World Index &amp; Universal'!CP258</f>
        <v>0.18660389978973346</v>
      </c>
      <c r="BV14" s="14">
        <f>'World Index &amp; Universal'!CQ258</f>
        <v>3.9028179066560531E-2</v>
      </c>
      <c r="BW14" s="14">
        <f>'World Index &amp; Universal'!CR258</f>
        <v>6.8810886106569491E-2</v>
      </c>
      <c r="BX14" s="14">
        <f>'World Index &amp; Universal'!CT258</f>
        <v>-4.6399129961935959E-2</v>
      </c>
      <c r="BY14" s="14">
        <f>'World Index &amp; Universal'!CU258</f>
        <v>-5.6855562948680771E-2</v>
      </c>
      <c r="BZ14" s="14">
        <f>'World Index &amp; Universal'!CV258</f>
        <v>-4.8317977119242572E-2</v>
      </c>
      <c r="CA14" s="14">
        <f>'World Index &amp; Universal'!CW258</f>
        <v>-7.0543807430951677E-2</v>
      </c>
      <c r="CB14" s="14">
        <f>'World Index &amp; Universal'!CX258</f>
        <v>0.11020940674758339</v>
      </c>
      <c r="CC14" s="14">
        <f>'World Index &amp; Universal'!CY258</f>
        <v>-6.4380787098110348E-2</v>
      </c>
      <c r="CD14" s="14">
        <f>'World Index &amp; Universal'!CZ258</f>
        <v>-6.4380787098110348E-2</v>
      </c>
    </row>
    <row r="15" spans="1:92" x14ac:dyDescent="0.25">
      <c r="B15" s="121">
        <v>36129</v>
      </c>
      <c r="C15" s="14">
        <f>'World Index &amp; Universal'!M15</f>
        <v>7.4670989792734233E-2</v>
      </c>
      <c r="D15" s="14">
        <f>'World Index &amp; Universal'!N15</f>
        <v>5.6943993652854186E-2</v>
      </c>
      <c r="E15" s="14">
        <f>'World Index &amp; Universal'!O15</f>
        <v>5.8242785935345598E-2</v>
      </c>
      <c r="F15" s="14">
        <f>'World Index &amp; Universal'!P15</f>
        <v>7.355495207933882E-2</v>
      </c>
      <c r="G15" s="14">
        <f>'World Index &amp; Universal'!Q15</f>
        <v>0.1182357889834682</v>
      </c>
      <c r="H15" s="14">
        <f>'World Index &amp; Universal'!R15</f>
        <v>8.9561419602779413E-2</v>
      </c>
      <c r="I15" s="14">
        <f>'World Index &amp; Universal'!S15</f>
        <v>5.0907453284089188E-2</v>
      </c>
      <c r="J15" s="14">
        <f>'World Index &amp; Universal'!T15</f>
        <v>5.5595192173345742E-2</v>
      </c>
      <c r="K15" s="14">
        <f>'World Index &amp; Universal'!AF15</f>
        <v>3.899721448467966E-3</v>
      </c>
      <c r="L15" s="14">
        <f>'World Index &amp; Universal'!AG15</f>
        <v>0.51955431754874648</v>
      </c>
      <c r="M15" s="14">
        <f>'World Index &amp; Universal'!AH15</f>
        <v>0.17214484679665737</v>
      </c>
      <c r="N15" s="14">
        <f>'World Index &amp; Universal'!AI15</f>
        <v>9.8607242339832854E-2</v>
      </c>
      <c r="O15" s="14">
        <f>'World Index &amp; Universal'!AJ15</f>
        <v>9.8941504178272979E-2</v>
      </c>
      <c r="P15" s="14">
        <f>'World Index &amp; Universal'!AK15</f>
        <v>3.5877437325905287E-2</v>
      </c>
      <c r="Q15" s="14">
        <f>'World Index &amp; Universal'!AL15</f>
        <v>4.0111420612813371E-2</v>
      </c>
      <c r="R15" s="14">
        <f>'World Index &amp; Universal'!AM15</f>
        <v>3.0863509749303616E-2</v>
      </c>
      <c r="S15" s="14">
        <f>'Stata input'!R15</f>
        <v>6.7828207772409055E-3</v>
      </c>
      <c r="T15" s="14">
        <f>'Stata input'!S15</f>
        <v>4.5673592384178896E-3</v>
      </c>
      <c r="U15" s="14">
        <f>'Stata input'!T15</f>
        <v>3.059891637980261E-3</v>
      </c>
      <c r="V15" s="14">
        <f>'Stata input'!U15</f>
        <v>5.603221924332269E-3</v>
      </c>
      <c r="W15" s="14">
        <f>'Stata input'!V15</f>
        <v>3.5620133412028743E-4</v>
      </c>
      <c r="X15" s="14">
        <f>'Stata input'!W15</f>
        <v>1.4982667135849947E-3</v>
      </c>
      <c r="Y15" s="14">
        <f>'Stata input'!X15</f>
        <v>4.1736800021212606E-3</v>
      </c>
      <c r="Z15" s="14">
        <f>'Stata input'!Y15</f>
        <v>3.9265810174065052E-3</v>
      </c>
      <c r="AA15" s="14">
        <f>'World Index &amp; Universal'!AP259</f>
        <v>2.7429509991787615E-2</v>
      </c>
      <c r="AB15" s="14">
        <f>'World Index &amp; Universal'!AQ259</f>
        <v>5.9561055876151681E-3</v>
      </c>
      <c r="AC15" s="14">
        <f>'World Index &amp; Universal'!AR259</f>
        <v>1.1273128293101342E-2</v>
      </c>
      <c r="AD15" s="14">
        <f>'World Index &amp; Universal'!AS259</f>
        <v>-3.5447525003164948E-2</v>
      </c>
      <c r="AE15" s="14">
        <f>'World Index &amp; Universal'!AT259</f>
        <v>-1.4969235007805892E-2</v>
      </c>
      <c r="AF15" s="14">
        <f>'World Index &amp; Universal'!AU259</f>
        <v>3.292572176814712E-2</v>
      </c>
      <c r="AG15" s="14">
        <f>'World Index &amp; Universal'!AV259</f>
        <v>3.6780859162588442E-2</v>
      </c>
      <c r="AH15" s="14">
        <f>'World Index &amp; Universal'!AX259</f>
        <v>-2.6697218373654574E-2</v>
      </c>
      <c r="AI15" s="14">
        <f>'World Index &amp; Universal'!AY259</f>
        <v>-2.0900124237568707E-2</v>
      </c>
      <c r="AJ15" s="14">
        <f>'World Index &amp; Universal'!AZ259</f>
        <v>-1.5725051248348443E-2</v>
      </c>
      <c r="AK15" s="14">
        <f>'World Index &amp; Universal'!BA259</f>
        <v>-6.1198393061004386E-2</v>
      </c>
      <c r="AL15" s="14">
        <f>'World Index &amp; Universal'!BB259</f>
        <v>-4.126681644557062E-2</v>
      </c>
      <c r="AM15" s="14">
        <f>'World Index &amp; Universal'!BC259</f>
        <v>5.3494782103380434E-3</v>
      </c>
      <c r="AN15" s="14">
        <f>'World Index &amp; Universal'!BD259</f>
        <v>9.1016941598995871E-3</v>
      </c>
      <c r="AO15" s="14">
        <f>'World Index &amp; Universal'!BF259</f>
        <v>-5.9208404368059631E-3</v>
      </c>
      <c r="AP15" s="14">
        <f>'World Index &amp; Universal'!BG259</f>
        <v>2.1346263803060372E-2</v>
      </c>
      <c r="AQ15" s="14">
        <f>'World Index &amp; Universal'!BH259</f>
        <v>5.2855414624481956E-3</v>
      </c>
      <c r="AR15" s="14">
        <f>'World Index &amp; Universal'!BI259</f>
        <v>-4.1158486300547525E-2</v>
      </c>
      <c r="AS15" s="14">
        <f>'World Index &amp; Universal'!BJ259</f>
        <v>-2.080144499266956E-2</v>
      </c>
      <c r="AT15" s="14">
        <f>'World Index &amp; Universal'!BK259</f>
        <v>2.6809933386485074E-2</v>
      </c>
      <c r="AU15" s="14">
        <f>'World Index &amp; Universal'!BL259</f>
        <v>3.0642245127552314E-2</v>
      </c>
      <c r="AV15" s="14">
        <f>'World Index &amp; Universal'!BN259</f>
        <v>-1.1147461529140923E-2</v>
      </c>
      <c r="AW15" s="14">
        <f>'World Index &amp; Universal'!BO259</f>
        <v>1.5976279055250231E-2</v>
      </c>
      <c r="AX15" s="14">
        <f>'World Index &amp; Universal'!BP259</f>
        <v>-5.2577513994271907E-3</v>
      </c>
      <c r="AY15" s="14">
        <f>'World Index &amp; Universal'!BQ259</f>
        <v>-4.6199836611029887E-2</v>
      </c>
      <c r="AZ15" s="14">
        <f>'World Index &amp; Universal'!BR259</f>
        <v>-2.5949827565576733E-2</v>
      </c>
      <c r="BA15" s="14">
        <f>'World Index &amp; Universal'!BS259</f>
        <v>2.1411222022276633E-2</v>
      </c>
      <c r="BB15" s="14">
        <f>'World Index &amp; Universal'!BT259</f>
        <v>2.5223384420923756E-2</v>
      </c>
      <c r="BC15" s="14">
        <f>'World Index &amp; Universal'!BV259</f>
        <v>3.6750229688935487E-2</v>
      </c>
      <c r="BD15" s="14">
        <f>'World Index &amp; Universal'!BW259</f>
        <v>6.5187780473176193E-2</v>
      </c>
      <c r="BE15" s="14">
        <f>'World Index &amp; Universal'!BX259</f>
        <v>4.2925223524947098E-2</v>
      </c>
      <c r="BF15" s="14">
        <f>'World Index &amp; Universal'!BY259</f>
        <v>4.8437648036121272E-2</v>
      </c>
      <c r="BG15" s="14">
        <f>'World Index &amp; Universal'!BZ259</f>
        <v>2.1230871856325217E-2</v>
      </c>
      <c r="BH15" s="14">
        <f>'World Index &amp; Universal'!CA259</f>
        <v>7.0885979294735835E-2</v>
      </c>
      <c r="BI15" s="14">
        <f>'World Index &amp; Universal'!CB259</f>
        <v>7.4882793873905396E-2</v>
      </c>
      <c r="BJ15" s="14">
        <f>'World Index &amp; Universal'!CD259</f>
        <v>-3.1876175676780805E-2</v>
      </c>
      <c r="BK15" s="14">
        <f>'World Index &amp; Universal'!CE259</f>
        <v>4.3043066781705663E-2</v>
      </c>
      <c r="BL15" s="14">
        <f>'World Index &amp; Universal'!CF259</f>
        <v>2.124333710083337E-2</v>
      </c>
      <c r="BM15" s="14">
        <f>'World Index &amp; Universal'!CG259</f>
        <v>2.6641161102328947E-2</v>
      </c>
      <c r="BN15" s="14">
        <f>'World Index &amp; Universal'!CH259</f>
        <v>-2.0789492798756748E-2</v>
      </c>
      <c r="BO15" s="14">
        <f>'World Index &amp; Universal'!CI259</f>
        <v>4.8622802939898735E-2</v>
      </c>
      <c r="BP15" s="14">
        <f>'World Index &amp; Universal'!CJ259</f>
        <v>3.7322503575980548E-3</v>
      </c>
      <c r="BQ15" s="14">
        <f>'World Index &amp; Universal'!CL259</f>
        <v>-3.1876175676780805E-2</v>
      </c>
      <c r="BR15" s="14">
        <f>'World Index &amp; Universal'!CM259</f>
        <v>-5.3210135642194345E-3</v>
      </c>
      <c r="BS15" s="14">
        <f>'World Index &amp; Universal'!CN259</f>
        <v>-2.6109927957225998E-2</v>
      </c>
      <c r="BT15" s="14">
        <f>'World Index &amp; Universal'!CO259</f>
        <v>-2.0962391601577424E-2</v>
      </c>
      <c r="BU15" s="14">
        <f>'World Index &amp; Universal'!CP259</f>
        <v>-6.6193769145637682E-2</v>
      </c>
      <c r="BV15" s="14">
        <f>'World Index &amp; Universal'!CQ259</f>
        <v>-4.6368248719730887E-2</v>
      </c>
      <c r="BW15" s="14">
        <f>'World Index &amp; Universal'!CR259</f>
        <v>3.7322503575980548E-3</v>
      </c>
      <c r="BX15" s="14">
        <f>'World Index &amp; Universal'!CT259</f>
        <v>-3.5476020643645412E-2</v>
      </c>
      <c r="BY15" s="14">
        <f>'World Index &amp; Universal'!CU259</f>
        <v>-9.019600514571402E-3</v>
      </c>
      <c r="BZ15" s="14">
        <f>'World Index &amp; Universal'!CV259</f>
        <v>-2.9731213980812576E-2</v>
      </c>
      <c r="CA15" s="14">
        <f>'World Index &amp; Universal'!CW259</f>
        <v>-2.4602818082588573E-2</v>
      </c>
      <c r="CB15" s="14">
        <f>'World Index &amp; Universal'!CX259</f>
        <v>-6.9666008518031952E-2</v>
      </c>
      <c r="CC15" s="14">
        <f>'World Index &amp; Universal'!CY259</f>
        <v>-3.7183724606520974E-3</v>
      </c>
      <c r="CD15" s="14">
        <f>'World Index &amp; Universal'!CZ259</f>
        <v>-3.7183724606520974E-3</v>
      </c>
    </row>
    <row r="16" spans="1:92" x14ac:dyDescent="0.25">
      <c r="B16" s="121">
        <v>36160</v>
      </c>
      <c r="C16" s="14">
        <f>'World Index &amp; Universal'!M16</f>
        <v>5.8449374358915618E-2</v>
      </c>
      <c r="D16" s="14">
        <f>'World Index &amp; Universal'!N16</f>
        <v>4.7563805104408274E-2</v>
      </c>
      <c r="E16" s="14">
        <f>'World Index &amp; Universal'!O16</f>
        <v>4.7675880541535376E-2</v>
      </c>
      <c r="F16" s="14">
        <f>'World Index &amp; Universal'!P16</f>
        <v>4.0304417779123858E-2</v>
      </c>
      <c r="G16" s="14">
        <f>'World Index &amp; Universal'!Q16</f>
        <v>-3.3672313972193724E-2</v>
      </c>
      <c r="H16" s="14">
        <f>'World Index &amp; Universal'!R16</f>
        <v>3.0833428634823301E-2</v>
      </c>
      <c r="I16" s="14">
        <f>'World Index &amp; Universal'!S16</f>
        <v>5.1119472384956621E-2</v>
      </c>
      <c r="J16" s="14">
        <f>'World Index &amp; Universal'!T16</f>
        <v>7.2542478903567353E-2</v>
      </c>
      <c r="K16" s="14">
        <f>'World Index &amp; Universal'!AF16</f>
        <v>3.899721448467966E-3</v>
      </c>
      <c r="L16" s="14">
        <f>'World Index &amp; Universal'!AG16</f>
        <v>0.51955431754874648</v>
      </c>
      <c r="M16" s="14">
        <f>'World Index &amp; Universal'!AH16</f>
        <v>0.17214484679665737</v>
      </c>
      <c r="N16" s="14">
        <f>'World Index &amp; Universal'!AI16</f>
        <v>9.8607242339832854E-2</v>
      </c>
      <c r="O16" s="14">
        <f>'World Index &amp; Universal'!AJ16</f>
        <v>9.8941504178272979E-2</v>
      </c>
      <c r="P16" s="14">
        <f>'World Index &amp; Universal'!AK16</f>
        <v>3.5877437325905287E-2</v>
      </c>
      <c r="Q16" s="14">
        <f>'World Index &amp; Universal'!AL16</f>
        <v>4.0111420612813371E-2</v>
      </c>
      <c r="R16" s="14">
        <f>'World Index &amp; Universal'!AM16</f>
        <v>3.0863509749303616E-2</v>
      </c>
      <c r="S16" s="14">
        <f>'Stata input'!R16</f>
        <v>6.9837400511463255E-3</v>
      </c>
      <c r="T16" s="14">
        <f>'Stata input'!S16</f>
        <v>4.1251579181666997E-3</v>
      </c>
      <c r="U16" s="14">
        <f>'Stata input'!T16</f>
        <v>2.668808767629649E-3</v>
      </c>
      <c r="V16" s="14">
        <f>'Stata input'!U16</f>
        <v>5.1382185621928755E-3</v>
      </c>
      <c r="W16" s="14">
        <f>'Stata input'!V16</f>
        <v>3.6735685952726804E-4</v>
      </c>
      <c r="X16" s="14">
        <f>'Stata input'!W16</f>
        <v>1.0357460146983577E-3</v>
      </c>
      <c r="Y16" s="14">
        <f>'Stata input'!X16</f>
        <v>4.0860762644439053E-3</v>
      </c>
      <c r="Z16" s="14">
        <f>'Stata input'!Y16</f>
        <v>3.6788112058581124E-3</v>
      </c>
      <c r="AA16" s="14">
        <f>'World Index &amp; Universal'!AP260</f>
        <v>6.0082063305979538E-3</v>
      </c>
      <c r="AB16" s="14">
        <f>'World Index &amp; Universal'!AQ260</f>
        <v>1.4698428788646689E-2</v>
      </c>
      <c r="AC16" s="14">
        <f>'World Index &amp; Universal'!AR260</f>
        <v>2.2052586938082985E-2</v>
      </c>
      <c r="AD16" s="14">
        <f>'World Index &amp; Universal'!AS260</f>
        <v>0.10398346239664003</v>
      </c>
      <c r="AE16" s="14">
        <f>'World Index &amp; Universal'!AT260</f>
        <v>2.4650382248741165E-2</v>
      </c>
      <c r="AF16" s="14">
        <f>'World Index &amp; Universal'!AU260</f>
        <v>3.782612251574502E-3</v>
      </c>
      <c r="AG16" s="14">
        <f>'World Index &amp; Universal'!AV260</f>
        <v>-2.1902404229429795E-2</v>
      </c>
      <c r="AH16" s="14">
        <f>'World Index &amp; Universal'!AX260</f>
        <v>-5.9723233794609643E-3</v>
      </c>
      <c r="AI16" s="14">
        <f>'World Index &amp; Universal'!AY260</f>
        <v>8.6383216392897921E-3</v>
      </c>
      <c r="AJ16" s="14">
        <f>'World Index &amp; Universal'!AZ260</f>
        <v>1.5948558378074074E-2</v>
      </c>
      <c r="AK16" s="14">
        <f>'World Index &amp; Universal'!BA260</f>
        <v>9.7390116153630135E-2</v>
      </c>
      <c r="AL16" s="14">
        <f>'World Index &amp; Universal'!BB260</f>
        <v>1.8530838815063566E-2</v>
      </c>
      <c r="AM16" s="14">
        <f>'World Index &amp; Universal'!BC260</f>
        <v>-2.2123021114719421E-3</v>
      </c>
      <c r="AN16" s="14">
        <f>'World Index &amp; Universal'!BD260</f>
        <v>-2.7743919368044989E-2</v>
      </c>
      <c r="AO16" s="14">
        <f>'World Index &amp; Universal'!BF260</f>
        <v>-1.4485514485514495E-2</v>
      </c>
      <c r="AP16" s="14">
        <f>'World Index &amp; Universal'!BG260</f>
        <v>-8.5643401147504905E-3</v>
      </c>
      <c r="AQ16" s="14">
        <f>'World Index &amp; Universal'!BH260</f>
        <v>7.2476293850340934E-3</v>
      </c>
      <c r="AR16" s="14">
        <f>'World Index &amp; Universal'!BI260</f>
        <v>8.7991693960325135E-2</v>
      </c>
      <c r="AS16" s="14">
        <f>'World Index &amp; Universal'!BJ260</f>
        <v>9.8077942940892893E-3</v>
      </c>
      <c r="AT16" s="14">
        <f>'World Index &amp; Universal'!BK260</f>
        <v>-1.0757695318503235E-2</v>
      </c>
      <c r="AU16" s="14">
        <f>'World Index &amp; Universal'!BL260</f>
        <v>-3.6070651121211328E-2</v>
      </c>
      <c r="AV16" s="14">
        <f>'World Index &amp; Universal'!BN260</f>
        <v>-2.1576763485477102E-2</v>
      </c>
      <c r="AW16" s="14">
        <f>'World Index &amp; Universal'!BO260</f>
        <v>-1.5698194801846421E-2</v>
      </c>
      <c r="AX16" s="14">
        <f>'World Index &amp; Universal'!BP260</f>
        <v>-7.1954792184113492E-3</v>
      </c>
      <c r="AY16" s="14">
        <f>'World Index &amp; Universal'!BQ260</f>
        <v>8.0163072336629559E-2</v>
      </c>
      <c r="AZ16" s="14">
        <f>'World Index &amp; Universal'!BR260</f>
        <v>2.5417432956564845E-3</v>
      </c>
      <c r="BA16" s="14">
        <f>'World Index &amp; Universal'!BS260</f>
        <v>-1.7875767763812167E-2</v>
      </c>
      <c r="BB16" s="14">
        <f>'World Index &amp; Universal'!BT260</f>
        <v>-4.300658471908525E-2</v>
      </c>
      <c r="BC16" s="14">
        <f>'World Index &amp; Universal'!BV260</f>
        <v>-9.4189329766681595E-2</v>
      </c>
      <c r="BD16" s="14">
        <f>'World Index &amp; Universal'!BW260</f>
        <v>-8.8747032363462597E-2</v>
      </c>
      <c r="BE16" s="14">
        <f>'World Index &amp; Universal'!BX260</f>
        <v>-8.0875336134260789E-2</v>
      </c>
      <c r="BF16" s="14">
        <f>'World Index &amp; Universal'!BY260</f>
        <v>-7.4213861211918086E-2</v>
      </c>
      <c r="BG16" s="14">
        <f>'World Index &amp; Universal'!BZ260</f>
        <v>-7.1860750500441828E-2</v>
      </c>
      <c r="BH16" s="14">
        <f>'World Index &amp; Universal'!CA260</f>
        <v>-9.0762999227850139E-2</v>
      </c>
      <c r="BI16" s="14">
        <f>'World Index &amp; Universal'!CB260</f>
        <v>-0.11402876122146244</v>
      </c>
      <c r="BJ16" s="14">
        <f>'World Index &amp; Universal'!CD260</f>
        <v>-3.7683580143810236E-3</v>
      </c>
      <c r="BK16" s="14">
        <f>'World Index &amp; Universal'!CE260</f>
        <v>-1.8193694396746896E-2</v>
      </c>
      <c r="BL16" s="14">
        <f>'World Index &amp; Universal'!CF260</f>
        <v>-9.7125357414630242E-3</v>
      </c>
      <c r="BM16" s="14">
        <f>'World Index &amp; Universal'!CG260</f>
        <v>-2.5352992158721444E-3</v>
      </c>
      <c r="BN16" s="14">
        <f>'World Index &amp; Universal'!CH260</f>
        <v>7.7424535746320799E-2</v>
      </c>
      <c r="BO16" s="14">
        <f>'World Index &amp; Universal'!CI260</f>
        <v>-2.0365746559689368E-2</v>
      </c>
      <c r="BP16" s="14">
        <f>'World Index &amp; Universal'!CJ260</f>
        <v>-2.5588226143298698E-2</v>
      </c>
      <c r="BQ16" s="14">
        <f>'World Index &amp; Universal'!CL260</f>
        <v>-3.7683580143810236E-3</v>
      </c>
      <c r="BR16" s="14">
        <f>'World Index &amp; Universal'!CM260</f>
        <v>2.2172072437387502E-3</v>
      </c>
      <c r="BS16" s="14">
        <f>'World Index &amp; Universal'!CN260</f>
        <v>1.0874681832341082E-2</v>
      </c>
      <c r="BT16" s="14">
        <f>'World Index &amp; Universal'!CO260</f>
        <v>1.8201126880976304E-2</v>
      </c>
      <c r="BU16" s="14">
        <f>'World Index &amp; Universal'!CP260</f>
        <v>9.9823257468373505E-2</v>
      </c>
      <c r="BV16" s="14">
        <f>'World Index &amp; Universal'!CQ260</f>
        <v>2.0789132768855634E-2</v>
      </c>
      <c r="BW16" s="14">
        <f>'World Index &amp; Universal'!CR260</f>
        <v>-2.5588226143298698E-2</v>
      </c>
      <c r="BX16" s="14">
        <f>'World Index &amp; Universal'!CT260</f>
        <v>2.2392861739093162E-2</v>
      </c>
      <c r="BY16" s="14">
        <f>'World Index &amp; Universal'!CU260</f>
        <v>2.8535609003351947E-2</v>
      </c>
      <c r="BZ16" s="14">
        <f>'World Index &amp; Universal'!CV260</f>
        <v>3.7420430411386096E-2</v>
      </c>
      <c r="CA16" s="14">
        <f>'World Index &amp; Universal'!CW260</f>
        <v>4.4939269207470156E-2</v>
      </c>
      <c r="CB16" s="14">
        <f>'World Index &amp; Universal'!CX260</f>
        <v>0.12870481143233325</v>
      </c>
      <c r="CC16" s="14">
        <f>'World Index &amp; Universal'!CY260</f>
        <v>2.6260177503829807E-2</v>
      </c>
      <c r="CD16" s="14">
        <f>'World Index &amp; Universal'!CZ260</f>
        <v>2.6260177503829807E-2</v>
      </c>
    </row>
    <row r="17" spans="2:82" x14ac:dyDescent="0.25">
      <c r="B17" s="121">
        <v>36189</v>
      </c>
      <c r="C17" s="14">
        <f>'World Index &amp; Universal'!M17</f>
        <v>1.5621648342543315E-2</v>
      </c>
      <c r="D17" s="14">
        <f>'World Index &amp; Universal'!N17</f>
        <v>1.986841248127158E-2</v>
      </c>
      <c r="E17" s="14">
        <f>'World Index &amp; Universal'!O17</f>
        <v>2.5399771145862893E-2</v>
      </c>
      <c r="F17" s="14">
        <f>'World Index &amp; Universal'!P17</f>
        <v>2.9108381204355105E-2</v>
      </c>
      <c r="G17" s="14">
        <f>'World Index &amp; Universal'!Q17</f>
        <v>4.3569603360130715E-2</v>
      </c>
      <c r="H17" s="14">
        <f>'World Index &amp; Universal'!R17</f>
        <v>5.1266092710864353E-2</v>
      </c>
      <c r="I17" s="14">
        <f>'World Index &amp; Universal'!S17</f>
        <v>2.1541001045148889E-3</v>
      </c>
      <c r="J17" s="14">
        <f>'World Index &amp; Universal'!T17</f>
        <v>-6.8933708323708487E-3</v>
      </c>
      <c r="K17" s="14">
        <f>'World Index &amp; Universal'!AF17</f>
        <v>3.899721448467966E-3</v>
      </c>
      <c r="L17" s="14">
        <f>'World Index &amp; Universal'!AG17</f>
        <v>0.51955431754874648</v>
      </c>
      <c r="M17" s="14">
        <f>'World Index &amp; Universal'!AH17</f>
        <v>0.17214484679665737</v>
      </c>
      <c r="N17" s="14">
        <f>'World Index &amp; Universal'!AI17</f>
        <v>9.8607242339832854E-2</v>
      </c>
      <c r="O17" s="14">
        <f>'World Index &amp; Universal'!AJ17</f>
        <v>9.8941504178272979E-2</v>
      </c>
      <c r="P17" s="14">
        <f>'World Index &amp; Universal'!AK17</f>
        <v>3.5877437325905287E-2</v>
      </c>
      <c r="Q17" s="14">
        <f>'World Index &amp; Universal'!AL17</f>
        <v>4.0111420612813371E-2</v>
      </c>
      <c r="R17" s="14">
        <f>'World Index &amp; Universal'!AM17</f>
        <v>3.0863509749303616E-2</v>
      </c>
      <c r="S17" s="14">
        <f>'Stata input'!R17</f>
        <v>6.3174704723885089E-3</v>
      </c>
      <c r="T17" s="14">
        <f>'Stata input'!S17</f>
        <v>4.0255487362605979E-3</v>
      </c>
      <c r="U17" s="14">
        <f>'Stata input'!T17</f>
        <v>2.5620295916672919E-3</v>
      </c>
      <c r="V17" s="14">
        <f>'Stata input'!U17</f>
        <v>4.8734752998060848E-3</v>
      </c>
      <c r="W17" s="14">
        <f>'Stata input'!V17</f>
        <v>3.3401902172047748E-4</v>
      </c>
      <c r="X17" s="14">
        <f>'Stata input'!W17</f>
        <v>9.9007414337037858E-4</v>
      </c>
      <c r="Y17" s="14">
        <f>'Stata input'!X17</f>
        <v>4.1023450598485223E-3</v>
      </c>
      <c r="Z17" s="14">
        <f>'Stata input'!Y17</f>
        <v>3.7748019212942019E-3</v>
      </c>
      <c r="AA17" s="14">
        <f>'World Index &amp; Universal'!AP261</f>
        <v>-2.039329934450107E-3</v>
      </c>
      <c r="AB17" s="14">
        <f>'World Index &amp; Universal'!AQ261</f>
        <v>-2.7960675687948355E-2</v>
      </c>
      <c r="AC17" s="14">
        <f>'World Index &amp; Universal'!AR261</f>
        <v>-2.0233155502865086E-2</v>
      </c>
      <c r="AD17" s="14">
        <f>'World Index &amp; Universal'!AS261</f>
        <v>-3.507207608857188E-2</v>
      </c>
      <c r="AE17" s="14">
        <f>'World Index &amp; Universal'!AT261</f>
        <v>-3.3101615955743124E-2</v>
      </c>
      <c r="AF17" s="14">
        <f>'World Index &amp; Universal'!AU261</f>
        <v>1.6254863218788662E-2</v>
      </c>
      <c r="AG17" s="14">
        <f>'World Index &amp; Universal'!AV261</f>
        <v>1.7309424735103551E-2</v>
      </c>
      <c r="AH17" s="14">
        <f>'World Index &amp; Universal'!AX261</f>
        <v>2.0434972996641321E-3</v>
      </c>
      <c r="AI17" s="14">
        <f>'World Index &amp; Universal'!AY261</f>
        <v>-2.5974315953549265E-2</v>
      </c>
      <c r="AJ17" s="14">
        <f>'World Index &amp; Universal'!AZ261</f>
        <v>-1.8231004601834688E-2</v>
      </c>
      <c r="AK17" s="14">
        <f>'World Index &amp; Universal'!BA261</f>
        <v>-3.3100248481688355E-2</v>
      </c>
      <c r="AL17" s="14">
        <f>'World Index &amp; Universal'!BB261</f>
        <v>-3.1125761718899025E-2</v>
      </c>
      <c r="AM17" s="14">
        <f>'World Index &amp; Universal'!BC261</f>
        <v>1.8331577287546974E-2</v>
      </c>
      <c r="AN17" s="14">
        <f>'World Index &amp; Universal'!BD261</f>
        <v>1.9388293797472533E-2</v>
      </c>
      <c r="AO17" s="14">
        <f>'World Index &amp; Universal'!BF261</f>
        <v>2.8764963503649543E-2</v>
      </c>
      <c r="AP17" s="14">
        <f>'World Index &amp; Universal'!BG261</f>
        <v>2.6666972318063253E-2</v>
      </c>
      <c r="AQ17" s="14">
        <f>'World Index &amp; Universal'!BH261</f>
        <v>7.9498020211807852E-3</v>
      </c>
      <c r="AR17" s="14">
        <f>'World Index &amp; Universal'!BI261</f>
        <v>-7.3159595736073113E-3</v>
      </c>
      <c r="AS17" s="14">
        <f>'World Index &amp; Universal'!BJ261</f>
        <v>-5.288819226972441E-3</v>
      </c>
      <c r="AT17" s="14">
        <f>'World Index &amp; Universal'!BK261</f>
        <v>4.5487397269683649E-2</v>
      </c>
      <c r="AU17" s="14">
        <f>'World Index &amp; Universal'!BL261</f>
        <v>4.6572293209527382E-2</v>
      </c>
      <c r="AV17" s="14">
        <f>'World Index &amp; Universal'!BN261</f>
        <v>2.0650990198846531E-2</v>
      </c>
      <c r="AW17" s="14">
        <f>'World Index &amp; Universal'!BO261</f>
        <v>1.8569546081907751E-2</v>
      </c>
      <c r="AX17" s="14">
        <f>'World Index &amp; Universal'!BP261</f>
        <v>-7.8871011286867354E-3</v>
      </c>
      <c r="AY17" s="14">
        <f>'World Index &amp; Universal'!BQ261</f>
        <v>-1.5145358989283486E-2</v>
      </c>
      <c r="AZ17" s="14">
        <f>'World Index &amp; Universal'!BR261</f>
        <v>-1.3134206903564705E-2</v>
      </c>
      <c r="BA17" s="14">
        <f>'World Index &amp; Universal'!BS261</f>
        <v>3.7241532438650138E-2</v>
      </c>
      <c r="BB17" s="14">
        <f>'World Index &amp; Universal'!BT261</f>
        <v>3.8317871694502514E-2</v>
      </c>
      <c r="BC17" s="14">
        <f>'World Index &amp; Universal'!BV261</f>
        <v>3.6346835053133963E-2</v>
      </c>
      <c r="BD17" s="14">
        <f>'World Index &amp; Universal'!BW261</f>
        <v>3.4233381929937856E-2</v>
      </c>
      <c r="BE17" s="14">
        <f>'World Index &amp; Universal'!BX261</f>
        <v>7.369877297981553E-3</v>
      </c>
      <c r="BF17" s="14">
        <f>'World Index &amp; Universal'!BY261</f>
        <v>1.537826838460199E-2</v>
      </c>
      <c r="BG17" s="14">
        <f>'World Index &amp; Universal'!BZ261</f>
        <v>2.0420801222553742E-3</v>
      </c>
      <c r="BH17" s="14">
        <f>'World Index &amp; Universal'!CA261</f>
        <v>5.3192511104147577E-2</v>
      </c>
      <c r="BI17" s="14">
        <f>'World Index &amp; Universal'!CB261</f>
        <v>5.4285402593948762E-2</v>
      </c>
      <c r="BJ17" s="14">
        <f>'World Index &amp; Universal'!CD261</f>
        <v>-1.5994868814014462E-2</v>
      </c>
      <c r="BK17" s="14">
        <f>'World Index &amp; Universal'!CE261</f>
        <v>3.2125698557245119E-2</v>
      </c>
      <c r="BL17" s="14">
        <f>'World Index &amp; Universal'!CF261</f>
        <v>5.3169395591414759E-3</v>
      </c>
      <c r="BM17" s="14">
        <f>'World Index &amp; Universal'!CG261</f>
        <v>1.3309010197176008E-2</v>
      </c>
      <c r="BN17" s="14">
        <f>'World Index &amp; Universal'!CH261</f>
        <v>-2.0379185293356583E-3</v>
      </c>
      <c r="BO17" s="14">
        <f>'World Index &amp; Universal'!CI261</f>
        <v>5.104619057081039E-2</v>
      </c>
      <c r="BP17" s="14">
        <f>'World Index &amp; Universal'!CJ261</f>
        <v>1.0376939432050758E-3</v>
      </c>
      <c r="BQ17" s="14">
        <f>'World Index &amp; Universal'!CL261</f>
        <v>-1.5994868814014462E-2</v>
      </c>
      <c r="BR17" s="14">
        <f>'World Index &amp; Universal'!CM261</f>
        <v>-1.8001579933694556E-2</v>
      </c>
      <c r="BS17" s="14">
        <f>'World Index &amp; Universal'!CN261</f>
        <v>-4.3508317162382903E-2</v>
      </c>
      <c r="BT17" s="14">
        <f>'World Index &amp; Universal'!CO261</f>
        <v>-3.590439764891773E-2</v>
      </c>
      <c r="BU17" s="14">
        <f>'World Index &amp; Universal'!CP261</f>
        <v>-5.0505971646514491E-2</v>
      </c>
      <c r="BV17" s="14">
        <f>'World Index &amp; Universal'!CQ261</f>
        <v>-4.8567028765013731E-2</v>
      </c>
      <c r="BW17" s="14">
        <f>'World Index &amp; Universal'!CR261</f>
        <v>1.0376939432050758E-3</v>
      </c>
      <c r="BX17" s="14">
        <f>'World Index &amp; Universal'!CT261</f>
        <v>-1.701490649180859E-2</v>
      </c>
      <c r="BY17" s="14">
        <f>'World Index &amp; Universal'!CU261</f>
        <v>-1.9019537418118015E-2</v>
      </c>
      <c r="BZ17" s="14">
        <f>'World Index &amp; Universal'!CV261</f>
        <v>-4.4499833897478802E-2</v>
      </c>
      <c r="CA17" s="14">
        <f>'World Index &amp; Universal'!CW261</f>
        <v>-3.6903796745758499E-2</v>
      </c>
      <c r="CB17" s="14">
        <f>'World Index &amp; Universal'!CX261</f>
        <v>-5.1490234485259689E-2</v>
      </c>
      <c r="CC17" s="14">
        <f>'World Index &amp; Universal'!CY261</f>
        <v>-1.0366182507248745E-3</v>
      </c>
      <c r="CD17" s="14">
        <f>'World Index &amp; Universal'!CZ261</f>
        <v>-1.0366182507248745E-3</v>
      </c>
    </row>
    <row r="18" spans="2:82" x14ac:dyDescent="0.25">
      <c r="B18" s="121">
        <v>36217</v>
      </c>
      <c r="C18" s="14">
        <f>'World Index &amp; Universal'!M18</f>
        <v>2.0639522128563126E-2</v>
      </c>
      <c r="D18" s="14">
        <f>'World Index &amp; Universal'!N18</f>
        <v>-2.8359734287174199E-2</v>
      </c>
      <c r="E18" s="14">
        <f>'World Index &amp; Universal'!O18</f>
        <v>1.631809722239419E-3</v>
      </c>
      <c r="F18" s="14">
        <f>'World Index &amp; Universal'!P18</f>
        <v>-3.64168163703249E-3</v>
      </c>
      <c r="G18" s="14">
        <f>'World Index &amp; Universal'!Q18</f>
        <v>-4.5368733965006625E-3</v>
      </c>
      <c r="H18" s="14">
        <f>'World Index &amp; Universal'!R18</f>
        <v>-7.2982533773393587E-3</v>
      </c>
      <c r="I18" s="14">
        <f>'World Index &amp; Universal'!S18</f>
        <v>-2.9324598587341266E-2</v>
      </c>
      <c r="J18" s="14">
        <f>'World Index &amp; Universal'!T18</f>
        <v>-1.2657732413355882E-2</v>
      </c>
      <c r="K18" s="14">
        <f>'World Index &amp; Universal'!AF18</f>
        <v>3.899721448467966E-3</v>
      </c>
      <c r="L18" s="14">
        <f>'World Index &amp; Universal'!AG18</f>
        <v>0.51955431754874648</v>
      </c>
      <c r="M18" s="14">
        <f>'World Index &amp; Universal'!AH18</f>
        <v>0.17214484679665737</v>
      </c>
      <c r="N18" s="14">
        <f>'World Index &amp; Universal'!AI18</f>
        <v>9.8607242339832854E-2</v>
      </c>
      <c r="O18" s="14">
        <f>'World Index &amp; Universal'!AJ18</f>
        <v>9.8941504178272979E-2</v>
      </c>
      <c r="P18" s="14">
        <f>'World Index &amp; Universal'!AK18</f>
        <v>3.5877437325905287E-2</v>
      </c>
      <c r="Q18" s="14">
        <f>'World Index &amp; Universal'!AL18</f>
        <v>4.0111420612813371E-2</v>
      </c>
      <c r="R18" s="14">
        <f>'World Index &amp; Universal'!AM18</f>
        <v>3.0863509749303616E-2</v>
      </c>
      <c r="S18" s="14">
        <f>'Stata input'!R18</f>
        <v>6.2630251108877211E-3</v>
      </c>
      <c r="T18" s="14">
        <f>'Stata input'!S18</f>
        <v>4.0442357324974587E-3</v>
      </c>
      <c r="U18" s="14">
        <f>'Stata input'!T18</f>
        <v>2.5635446626290914E-3</v>
      </c>
      <c r="V18" s="14">
        <f>'Stata input'!U18</f>
        <v>4.5718134904575436E-3</v>
      </c>
      <c r="W18" s="14">
        <f>'Stata input'!V18</f>
        <v>2.3199541732421558E-4</v>
      </c>
      <c r="X18" s="14">
        <f>'Stata input'!W18</f>
        <v>1.0302504508852284E-3</v>
      </c>
      <c r="Y18" s="14">
        <f>'Stata input'!X18</f>
        <v>4.1035081437590382E-3</v>
      </c>
      <c r="Z18" s="14">
        <f>'Stata input'!Y18</f>
        <v>3.8746849921291737E-3</v>
      </c>
      <c r="AA18" s="14">
        <f>'World Index &amp; Universal'!AP262</f>
        <v>4.7942569764201526E-2</v>
      </c>
      <c r="AB18" s="14">
        <f>'World Index &amp; Universal'!AQ262</f>
        <v>1.4423357664233638E-2</v>
      </c>
      <c r="AC18" s="14">
        <f>'World Index &amp; Universal'!AR262</f>
        <v>1.9118299520025861E-2</v>
      </c>
      <c r="AD18" s="14">
        <f>'World Index &amp; Universal'!AS262</f>
        <v>1.9852148467580433E-2</v>
      </c>
      <c r="AE18" s="14">
        <f>'World Index &amp; Universal'!AT262</f>
        <v>2.9021512054655307E-2</v>
      </c>
      <c r="AF18" s="14">
        <f>'World Index &amp; Universal'!AU262</f>
        <v>4.8646048385480478E-2</v>
      </c>
      <c r="AG18" s="14">
        <f>'World Index &amp; Universal'!AV262</f>
        <v>2.9011786038077858E-2</v>
      </c>
      <c r="AH18" s="14">
        <f>'World Index &amp; Universal'!AX262</f>
        <v>-4.5749233925089228E-2</v>
      </c>
      <c r="AI18" s="14">
        <f>'World Index &amp; Universal'!AY262</f>
        <v>-3.1985733824621776E-2</v>
      </c>
      <c r="AJ18" s="14">
        <f>'World Index &amp; Universal'!AZ262</f>
        <v>-2.7505581962054992E-2</v>
      </c>
      <c r="AK18" s="14">
        <f>'World Index &amp; Universal'!BA262</f>
        <v>-2.6805306041667754E-2</v>
      </c>
      <c r="AL18" s="14">
        <f>'World Index &amp; Universal'!BB262</f>
        <v>-1.8055433814282096E-2</v>
      </c>
      <c r="AM18" s="14">
        <f>'World Index &amp; Universal'!BC262</f>
        <v>6.7129501327256591E-4</v>
      </c>
      <c r="AN18" s="14">
        <f>'World Index &amp; Universal'!BD262</f>
        <v>-1.8064714873051946E-2</v>
      </c>
      <c r="AO18" s="14">
        <f>'World Index &amp; Universal'!BF262</f>
        <v>-1.4218282293345652E-2</v>
      </c>
      <c r="AP18" s="14">
        <f>'World Index &amp; Universal'!BG262</f>
        <v>3.3042626480080273E-2</v>
      </c>
      <c r="AQ18" s="14">
        <f>'World Index &amp; Universal'!BH262</f>
        <v>4.6281878471357007E-3</v>
      </c>
      <c r="AR18" s="14">
        <f>'World Index &amp; Universal'!BI262</f>
        <v>5.3516027231934604E-3</v>
      </c>
      <c r="AS18" s="14">
        <f>'World Index &amp; Universal'!BJ262</f>
        <v>1.4390593710337019E-2</v>
      </c>
      <c r="AT18" s="14">
        <f>'World Index &amp; Universal'!BK262</f>
        <v>3.3736102843734184E-2</v>
      </c>
      <c r="AU18" s="14">
        <f>'World Index &amp; Universal'!BL262</f>
        <v>1.4381005981008999E-2</v>
      </c>
      <c r="AV18" s="14">
        <f>'World Index &amp; Universal'!BN262</f>
        <v>-1.8759646970356592E-2</v>
      </c>
      <c r="AW18" s="14">
        <f>'World Index &amp; Universal'!BO262</f>
        <v>2.8283537110216805E-2</v>
      </c>
      <c r="AX18" s="14">
        <f>'World Index &amp; Universal'!BP262</f>
        <v>-4.6068664040314067E-3</v>
      </c>
      <c r="AY18" s="14">
        <f>'World Index &amp; Universal'!BQ262</f>
        <v>7.2008220036878789E-4</v>
      </c>
      <c r="AZ18" s="14">
        <f>'World Index &amp; Universal'!BR262</f>
        <v>9.7174317636075092E-3</v>
      </c>
      <c r="BA18" s="14">
        <f>'World Index &amp; Universal'!BS262</f>
        <v>2.8973818720909206E-2</v>
      </c>
      <c r="BB18" s="14">
        <f>'World Index &amp; Universal'!BT262</f>
        <v>9.7078882036674141E-3</v>
      </c>
      <c r="BC18" s="14">
        <f>'World Index &amp; Universal'!BV262</f>
        <v>-1.946571225781113E-2</v>
      </c>
      <c r="BD18" s="14">
        <f>'World Index &amp; Universal'!BW262</f>
        <v>2.7543621238460547E-2</v>
      </c>
      <c r="BE18" s="14">
        <f>'World Index &amp; Universal'!BX262</f>
        <v>-5.3231155236610483E-3</v>
      </c>
      <c r="BF18" s="14">
        <f>'World Index &amp; Universal'!BY262</f>
        <v>-7.1956405510076316E-4</v>
      </c>
      <c r="BG18" s="14">
        <f>'World Index &amp; Universal'!BZ262</f>
        <v>8.9908753939018649E-3</v>
      </c>
      <c r="BH18" s="14">
        <f>'World Index &amp; Universal'!CA262</f>
        <v>2.823340614731773E-2</v>
      </c>
      <c r="BI18" s="14">
        <f>'World Index &amp; Universal'!CB262</f>
        <v>8.9813387011643542E-3</v>
      </c>
      <c r="BJ18" s="14">
        <f>'World Index &amp; Universal'!CD262</f>
        <v>-4.6389387973546414E-2</v>
      </c>
      <c r="BK18" s="14">
        <f>'World Index &amp; Universal'!CE262</f>
        <v>1.8387426781551364E-2</v>
      </c>
      <c r="BL18" s="14">
        <f>'World Index &amp; Universal'!CF262</f>
        <v>-1.4186442381824982E-2</v>
      </c>
      <c r="BM18" s="14">
        <f>'World Index &amp; Universal'!CG262</f>
        <v>-9.6239120549148627E-3</v>
      </c>
      <c r="BN18" s="14">
        <f>'World Index &amp; Universal'!CH262</f>
        <v>-8.91075986231471E-3</v>
      </c>
      <c r="BO18" s="14">
        <f>'World Index &amp; Universal'!CI262</f>
        <v>1.9071065182729274E-2</v>
      </c>
      <c r="BP18" s="14">
        <f>'World Index &amp; Universal'!CJ262</f>
        <v>-1.8723440933794411E-2</v>
      </c>
      <c r="BQ18" s="14">
        <f>'World Index &amp; Universal'!CL262</f>
        <v>-4.6389387973546414E-2</v>
      </c>
      <c r="BR18" s="14">
        <f>'World Index &amp; Universal'!CM262</f>
        <v>-6.708446785851363E-4</v>
      </c>
      <c r="BS18" s="14">
        <f>'World Index &amp; Universal'!CN262</f>
        <v>-3.2635121043880222E-2</v>
      </c>
      <c r="BT18" s="14">
        <f>'World Index &amp; Universal'!CO262</f>
        <v>-2.8157974667349484E-2</v>
      </c>
      <c r="BU18" s="14">
        <f>'World Index &amp; Universal'!CP262</f>
        <v>-2.7458168523336934E-2</v>
      </c>
      <c r="BV18" s="14">
        <f>'World Index &amp; Universal'!CQ262</f>
        <v>-1.871416610117338E-2</v>
      </c>
      <c r="BW18" s="14">
        <f>'World Index &amp; Universal'!CR262</f>
        <v>-1.8723440933794411E-2</v>
      </c>
      <c r="BX18" s="14">
        <f>'World Index &amp; Universal'!CT262</f>
        <v>-2.8193832599119006E-2</v>
      </c>
      <c r="BY18" s="14">
        <f>'World Index &amp; Universal'!CU262</f>
        <v>1.8397052378779311E-2</v>
      </c>
      <c r="BZ18" s="14">
        <f>'World Index &amp; Universal'!CV262</f>
        <v>-1.4177124666387986E-2</v>
      </c>
      <c r="CA18" s="14">
        <f>'World Index &amp; Universal'!CW262</f>
        <v>-9.6145512153404944E-3</v>
      </c>
      <c r="CB18" s="14">
        <f>'World Index &amp; Universal'!CX262</f>
        <v>-8.9013922821663538E-3</v>
      </c>
      <c r="CC18" s="14">
        <f>'World Index &amp; Universal'!CY262</f>
        <v>1.9080697241572686E-2</v>
      </c>
      <c r="CD18" s="14">
        <f>'World Index &amp; Universal'!CZ262</f>
        <v>1.9080697241572686E-2</v>
      </c>
    </row>
    <row r="19" spans="2:82" x14ac:dyDescent="0.25">
      <c r="B19" s="121">
        <v>36250</v>
      </c>
      <c r="C19" s="14">
        <f>'World Index &amp; Universal'!M19</f>
        <v>1.7372686281483807E-2</v>
      </c>
      <c r="D19" s="14">
        <f>'World Index &amp; Universal'!N19</f>
        <v>4.2630817775440422E-2</v>
      </c>
      <c r="E19" s="14">
        <f>'World Index &amp; Universal'!O19</f>
        <v>6.2698102283892831E-2</v>
      </c>
      <c r="F19" s="14">
        <f>'World Index &amp; Universal'!P19</f>
        <v>3.5720871319296243E-2</v>
      </c>
      <c r="G19" s="14">
        <f>'World Index &amp; Universal'!Q19</f>
        <v>3.7290236112688779E-2</v>
      </c>
      <c r="H19" s="14">
        <f>'World Index &amp; Universal'!R19</f>
        <v>6.446332369220098E-2</v>
      </c>
      <c r="I19" s="14">
        <f>'World Index &amp; Universal'!S19</f>
        <v>4.2285312479348081E-2</v>
      </c>
      <c r="J19" s="14">
        <f>'World Index &amp; Universal'!T19</f>
        <v>1.7152682490012561E-2</v>
      </c>
      <c r="K19" s="14">
        <f>'World Index &amp; Universal'!AF19</f>
        <v>3.899721448467966E-3</v>
      </c>
      <c r="L19" s="14">
        <f>'World Index &amp; Universal'!AG19</f>
        <v>0.51955431754874648</v>
      </c>
      <c r="M19" s="14">
        <f>'World Index &amp; Universal'!AH19</f>
        <v>0.17214484679665737</v>
      </c>
      <c r="N19" s="14">
        <f>'World Index &amp; Universal'!AI19</f>
        <v>9.8607242339832854E-2</v>
      </c>
      <c r="O19" s="14">
        <f>'World Index &amp; Universal'!AJ19</f>
        <v>9.8941504178272979E-2</v>
      </c>
      <c r="P19" s="14">
        <f>'World Index &amp; Universal'!AK19</f>
        <v>3.5877437325905287E-2</v>
      </c>
      <c r="Q19" s="14">
        <f>'World Index &amp; Universal'!AL19</f>
        <v>4.0111420612813371E-2</v>
      </c>
      <c r="R19" s="14">
        <f>'World Index &amp; Universal'!AM19</f>
        <v>3.0863509749303616E-2</v>
      </c>
      <c r="S19" s="14">
        <f>'Stata input'!R19</f>
        <v>5.7402589909316681E-3</v>
      </c>
      <c r="T19" s="14">
        <f>'Stata input'!S19</f>
        <v>4.0240577573447123E-3</v>
      </c>
      <c r="U19" s="14">
        <f>'Stata input'!T19</f>
        <v>2.4583616248829987E-3</v>
      </c>
      <c r="V19" s="14">
        <f>'Stata input'!U19</f>
        <v>4.3879783768494551E-3</v>
      </c>
      <c r="W19" s="14">
        <f>'Stata input'!V19</f>
        <v>1.4259644455538734E-4</v>
      </c>
      <c r="X19" s="14">
        <f>'Stata input'!W19</f>
        <v>9.87329145217819E-4</v>
      </c>
      <c r="Y19" s="14">
        <f>'Stata input'!X19</f>
        <v>4.0342708735832122E-3</v>
      </c>
      <c r="Z19" s="14">
        <f>'Stata input'!Y19</f>
        <v>3.8746849921291737E-3</v>
      </c>
      <c r="AA19" s="14">
        <f>'World Index &amp; Universal'!AP263</f>
        <v>-1.6790336059969158E-2</v>
      </c>
      <c r="AB19" s="14">
        <f>'World Index &amp; Universal'!AQ263</f>
        <v>-3.7405019571724596E-2</v>
      </c>
      <c r="AC19" s="14">
        <f>'World Index &amp; Universal'!AR263</f>
        <v>-1.0052637827996924E-2</v>
      </c>
      <c r="AD19" s="14">
        <f>'World Index &amp; Universal'!AS263</f>
        <v>-8.8343224754224847E-3</v>
      </c>
      <c r="AE19" s="14">
        <f>'World Index &amp; Universal'!AT263</f>
        <v>-4.1499771376314665E-2</v>
      </c>
      <c r="AF19" s="14">
        <f>'World Index &amp; Universal'!AU263</f>
        <v>-1.4698574104514694E-2</v>
      </c>
      <c r="AG19" s="14">
        <f>'World Index &amp; Universal'!AV263</f>
        <v>9.0011269337157973E-3</v>
      </c>
      <c r="AH19" s="14">
        <f>'World Index &amp; Universal'!AX263</f>
        <v>1.7077065732536534E-2</v>
      </c>
      <c r="AI19" s="14">
        <f>'World Index &amp; Universal'!AY263</f>
        <v>-2.0966721817141099E-2</v>
      </c>
      <c r="AJ19" s="14">
        <f>'World Index &amp; Universal'!AZ263</f>
        <v>6.8527583475654907E-3</v>
      </c>
      <c r="AK19" s="14">
        <f>'World Index &amp; Universal'!BA263</f>
        <v>8.0918789514989875E-3</v>
      </c>
      <c r="AL19" s="14">
        <f>'World Index &amp; Universal'!BB263</f>
        <v>-2.5131399967456614E-2</v>
      </c>
      <c r="AM19" s="14">
        <f>'World Index &amp; Universal'!BC263</f>
        <v>2.1274831118645032E-3</v>
      </c>
      <c r="AN19" s="14">
        <f>'World Index &amp; Universal'!BD263</f>
        <v>2.6231905502566599E-2</v>
      </c>
      <c r="AO19" s="14">
        <f>'World Index &amp; Universal'!BF263</f>
        <v>3.8858523400031153E-2</v>
      </c>
      <c r="AP19" s="14">
        <f>'World Index &amp; Universal'!BG263</f>
        <v>2.1415739673381395E-2</v>
      </c>
      <c r="AQ19" s="14">
        <f>'World Index &amp; Universal'!BH263</f>
        <v>2.8415254909762933E-2</v>
      </c>
      <c r="AR19" s="14">
        <f>'World Index &amp; Universal'!BI263</f>
        <v>2.9680912197973974E-2</v>
      </c>
      <c r="AS19" s="14">
        <f>'World Index &amp; Universal'!BJ263</f>
        <v>-4.253867813406198E-3</v>
      </c>
      <c r="AT19" s="14">
        <f>'World Index &amp; Universal'!BK263</f>
        <v>2.3588784409728891E-2</v>
      </c>
      <c r="AU19" s="14">
        <f>'World Index &amp; Universal'!BL263</f>
        <v>4.8209420835327421E-2</v>
      </c>
      <c r="AV19" s="14">
        <f>'World Index &amp; Universal'!BN263</f>
        <v>1.0154719545836022E-2</v>
      </c>
      <c r="AW19" s="14">
        <f>'World Index &amp; Universal'!BO263</f>
        <v>-6.8061176679022894E-3</v>
      </c>
      <c r="AX19" s="14">
        <f>'World Index &amp; Universal'!BP263</f>
        <v>-2.7630137509245811E-2</v>
      </c>
      <c r="AY19" s="14">
        <f>'World Index &amp; Universal'!BQ263</f>
        <v>1.2306870032980921E-3</v>
      </c>
      <c r="AZ19" s="14">
        <f>'World Index &amp; Universal'!BR263</f>
        <v>-3.176647037002156E-2</v>
      </c>
      <c r="BA19" s="14">
        <f>'World Index &amp; Universal'!BS263</f>
        <v>-4.6931144564337224E-3</v>
      </c>
      <c r="BB19" s="14">
        <f>'World Index &amp; Universal'!BT263</f>
        <v>1.9247250399160309E-2</v>
      </c>
      <c r="BC19" s="14">
        <f>'World Index &amp; Universal'!BV263</f>
        <v>8.9130633513119228E-3</v>
      </c>
      <c r="BD19" s="14">
        <f>'World Index &amp; Universal'!BW263</f>
        <v>-8.026926037649651E-3</v>
      </c>
      <c r="BE19" s="14">
        <f>'World Index &amp; Universal'!BX263</f>
        <v>-2.8825349529512545E-2</v>
      </c>
      <c r="BF19" s="14">
        <f>'World Index &amp; Universal'!BY263</f>
        <v>-1.2291742744937606E-3</v>
      </c>
      <c r="BG19" s="14">
        <f>'World Index &amp; Universal'!BZ263</f>
        <v>-3.2956598116344882E-2</v>
      </c>
      <c r="BH19" s="14">
        <f>'World Index &amp; Universal'!CA263</f>
        <v>-5.9165200753702463E-3</v>
      </c>
      <c r="BI19" s="14">
        <f>'World Index &amp; Universal'!CB263</f>
        <v>1.7994417899621418E-2</v>
      </c>
      <c r="BJ19" s="14">
        <f>'World Index &amp; Universal'!CD263</f>
        <v>1.4917845157035092E-2</v>
      </c>
      <c r="BK19" s="14">
        <f>'World Index &amp; Universal'!CE263</f>
        <v>2.5779269089821533E-2</v>
      </c>
      <c r="BL19" s="14">
        <f>'World Index &amp; Universal'!CF263</f>
        <v>4.2720405090250768E-3</v>
      </c>
      <c r="BM19" s="14">
        <f>'World Index &amp; Universal'!CG263</f>
        <v>3.280868653883684E-2</v>
      </c>
      <c r="BN19" s="14">
        <f>'World Index &amp; Universal'!CH263</f>
        <v>3.4079750766253358E-2</v>
      </c>
      <c r="BO19" s="14">
        <f>'World Index &amp; Universal'!CI263</f>
        <v>2.7961597161310969E-2</v>
      </c>
      <c r="BP19" s="14">
        <f>'World Index &amp; Universal'!CJ263</f>
        <v>2.4053249508587005E-2</v>
      </c>
      <c r="BQ19" s="14">
        <f>'World Index &amp; Universal'!CL263</f>
        <v>1.4917845157035092E-2</v>
      </c>
      <c r="BR19" s="14">
        <f>'World Index &amp; Universal'!CM263</f>
        <v>-2.1229665364113082E-3</v>
      </c>
      <c r="BS19" s="14">
        <f>'World Index &amp; Universal'!CN263</f>
        <v>-2.3045176704756254E-2</v>
      </c>
      <c r="BT19" s="14">
        <f>'World Index &amp; Universal'!CO263</f>
        <v>4.7152436345003768E-3</v>
      </c>
      <c r="BU19" s="14">
        <f>'World Index &amp; Universal'!CP263</f>
        <v>5.9517336268568588E-3</v>
      </c>
      <c r="BV19" s="14">
        <f>'World Index &amp; Universal'!CQ263</f>
        <v>-2.7201013382723849E-2</v>
      </c>
      <c r="BW19" s="14">
        <f>'World Index &amp; Universal'!CR263</f>
        <v>2.4053249508587005E-2</v>
      </c>
      <c r="BX19" s="14">
        <f>'World Index &amp; Universal'!CT263</f>
        <v>-8.9208294157903101E-3</v>
      </c>
      <c r="BY19" s="14">
        <f>'World Index &amp; Universal'!CU263</f>
        <v>-2.5561381751934786E-2</v>
      </c>
      <c r="BZ19" s="14">
        <f>'World Index &amp; Universal'!CV263</f>
        <v>-4.599216518862137E-2</v>
      </c>
      <c r="CA19" s="14">
        <f>'World Index &amp; Universal'!CW263</f>
        <v>-1.888378937654478E-2</v>
      </c>
      <c r="CB19" s="14">
        <f>'World Index &amp; Universal'!CX263</f>
        <v>-1.7676342407405565E-2</v>
      </c>
      <c r="CC19" s="14">
        <f>'World Index &amp; Universal'!CY263</f>
        <v>-2.3488280048063359E-2</v>
      </c>
      <c r="CD19" s="14">
        <f>'World Index &amp; Universal'!CZ263</f>
        <v>-2.3488280048063359E-2</v>
      </c>
    </row>
    <row r="20" spans="2:82" x14ac:dyDescent="0.25">
      <c r="B20" s="121">
        <v>36280</v>
      </c>
      <c r="C20" s="14">
        <f>'World Index &amp; Universal'!M20</f>
        <v>5.4009756460984271E-2</v>
      </c>
      <c r="D20" s="14">
        <f>'World Index &amp; Universal'!N20</f>
        <v>4.3535828000378363E-2</v>
      </c>
      <c r="E20" s="14">
        <f>'World Index &amp; Universal'!O20</f>
        <v>6.5824787458524048E-2</v>
      </c>
      <c r="F20" s="14">
        <f>'World Index &amp; Universal'!P20</f>
        <v>4.7949596207042422E-2</v>
      </c>
      <c r="G20" s="14">
        <f>'World Index &amp; Universal'!Q20</f>
        <v>5.0670089158031839E-2</v>
      </c>
      <c r="H20" s="14">
        <f>'World Index &amp; Universal'!R20</f>
        <v>7.6029366750892224E-2</v>
      </c>
      <c r="I20" s="14">
        <f>'World Index &amp; Universal'!S20</f>
        <v>9.846580631357682E-3</v>
      </c>
      <c r="J20" s="14">
        <f>'World Index &amp; Universal'!T20</f>
        <v>1.5354294967391269E-3</v>
      </c>
      <c r="K20" s="14">
        <f>'World Index &amp; Universal'!AF20</f>
        <v>3.899721448467966E-3</v>
      </c>
      <c r="L20" s="14">
        <f>'World Index &amp; Universal'!AG20</f>
        <v>0.51955431754874648</v>
      </c>
      <c r="M20" s="14">
        <f>'World Index &amp; Universal'!AH20</f>
        <v>0.17214484679665737</v>
      </c>
      <c r="N20" s="14">
        <f>'World Index &amp; Universal'!AI20</f>
        <v>9.8607242339832854E-2</v>
      </c>
      <c r="O20" s="14">
        <f>'World Index &amp; Universal'!AJ20</f>
        <v>9.8941504178272979E-2</v>
      </c>
      <c r="P20" s="14">
        <f>'World Index &amp; Universal'!AK20</f>
        <v>3.5877437325905287E-2</v>
      </c>
      <c r="Q20" s="14">
        <f>'World Index &amp; Universal'!AL20</f>
        <v>4.0111420612813371E-2</v>
      </c>
      <c r="R20" s="14">
        <f>'World Index &amp; Universal'!AM20</f>
        <v>3.0863509749303616E-2</v>
      </c>
      <c r="S20" s="14">
        <f>'Stata input'!R20</f>
        <v>5.7324338322313206E-3</v>
      </c>
      <c r="T20" s="14">
        <f>'Stata input'!S20</f>
        <v>3.9963944849206179E-3</v>
      </c>
      <c r="U20" s="14">
        <f>'Stata input'!T20</f>
        <v>2.1163414342890707E-3</v>
      </c>
      <c r="V20" s="14">
        <f>'Stata input'!U20</f>
        <v>4.3591859234934915E-3</v>
      </c>
      <c r="W20" s="14">
        <f>'Stata input'!V20</f>
        <v>9.8904514026054713E-5</v>
      </c>
      <c r="X20" s="14">
        <f>'Stata input'!W20</f>
        <v>7.9788096050448232E-4</v>
      </c>
      <c r="Y20" s="14">
        <f>'Stata input'!X20</f>
        <v>3.9041336201344201E-3</v>
      </c>
      <c r="Z20" s="14">
        <f>'Stata input'!Y20</f>
        <v>3.6988176007033413E-3</v>
      </c>
      <c r="AA20" s="14">
        <f>'World Index &amp; Universal'!AP264</f>
        <v>5.7438697712755005E-3</v>
      </c>
      <c r="AB20" s="14">
        <f>'World Index &amp; Universal'!AQ264</f>
        <v>-1.2558156223463457E-2</v>
      </c>
      <c r="AC20" s="14">
        <f>'World Index &amp; Universal'!AR264</f>
        <v>4.5576300323830754E-3</v>
      </c>
      <c r="AD20" s="14">
        <f>'World Index &amp; Universal'!AS264</f>
        <v>-9.4158515403600651E-3</v>
      </c>
      <c r="AE20" s="14">
        <f>'World Index &amp; Universal'!AT264</f>
        <v>-2.4367438842880618E-2</v>
      </c>
      <c r="AF20" s="14">
        <f>'World Index &amp; Universal'!AU264</f>
        <v>4.0136569089604057E-2</v>
      </c>
      <c r="AG20" s="14">
        <f>'World Index &amp; Universal'!AV264</f>
        <v>4.8561965547281538E-2</v>
      </c>
      <c r="AH20" s="14">
        <f>'World Index &amp; Universal'!AX264</f>
        <v>-5.7110661510487715E-3</v>
      </c>
      <c r="AI20" s="14">
        <f>'World Index &amp; Universal'!AY264</f>
        <v>-1.8197501913584824E-2</v>
      </c>
      <c r="AJ20" s="14">
        <f>'World Index &amp; Universal'!AZ264</f>
        <v>-1.1794650452726652E-3</v>
      </c>
      <c r="AK20" s="14">
        <f>'World Index &amp; Universal'!BA264</f>
        <v>-1.507314314039343E-2</v>
      </c>
      <c r="AL20" s="14">
        <f>'World Index &amp; Universal'!BB264</f>
        <v>-2.9939340938766157E-2</v>
      </c>
      <c r="AM20" s="14">
        <f>'World Index &amp; Universal'!BC264</f>
        <v>3.4196280337408513E-2</v>
      </c>
      <c r="AN20" s="14">
        <f>'World Index &amp; Universal'!BD264</f>
        <v>4.257355879856739E-2</v>
      </c>
      <c r="AO20" s="14">
        <f>'World Index &amp; Universal'!BF264</f>
        <v>1.271786921185547E-2</v>
      </c>
      <c r="AP20" s="14">
        <f>'World Index &amp; Universal'!BG264</f>
        <v>1.8534788767652133E-2</v>
      </c>
      <c r="AQ20" s="14">
        <f>'World Index &amp; Universal'!BH264</f>
        <v>1.7333462586906379E-2</v>
      </c>
      <c r="AR20" s="14">
        <f>'World Index &amp; Universal'!BI264</f>
        <v>3.1822681030868605E-3</v>
      </c>
      <c r="AS20" s="14">
        <f>'World Index &amp; Universal'!BJ264</f>
        <v>-1.1959471531256649E-2</v>
      </c>
      <c r="AT20" s="14">
        <f>'World Index &amp; Universal'!BK264</f>
        <v>5.3364889937753901E-2</v>
      </c>
      <c r="AU20" s="14">
        <f>'World Index &amp; Universal'!BL264</f>
        <v>6.1897439485637973E-2</v>
      </c>
      <c r="AV20" s="14">
        <f>'World Index &amp; Universal'!BN264</f>
        <v>-4.5369522824051378E-3</v>
      </c>
      <c r="AW20" s="14">
        <f>'World Index &amp; Universal'!BO264</f>
        <v>1.1808578258016844E-3</v>
      </c>
      <c r="AX20" s="14">
        <f>'World Index &amp; Universal'!BP264</f>
        <v>-1.703813275032795E-2</v>
      </c>
      <c r="AY20" s="14">
        <f>'World Index &amp; Universal'!BQ264</f>
        <v>-1.3910084553628521E-2</v>
      </c>
      <c r="AZ20" s="14">
        <f>'World Index &amp; Universal'!BR264</f>
        <v>-2.8793837218011098E-2</v>
      </c>
      <c r="BA20" s="14">
        <f>'World Index &amp; Universal'!BS264</f>
        <v>3.5417519108460027E-2</v>
      </c>
      <c r="BB20" s="14">
        <f>'World Index &amp; Universal'!BT264</f>
        <v>4.3804689944448638E-2</v>
      </c>
      <c r="BC20" s="14">
        <f>'World Index &amp; Universal'!BV264</f>
        <v>9.5053525286081797E-3</v>
      </c>
      <c r="BD20" s="14">
        <f>'World Index &amp; Universal'!BW264</f>
        <v>1.5303819806938179E-2</v>
      </c>
      <c r="BE20" s="14">
        <f>'World Index &amp; Universal'!BX264</f>
        <v>-3.1721733968684829E-3</v>
      </c>
      <c r="BF20" s="14">
        <f>'World Index &amp; Universal'!BY264</f>
        <v>1.4106304441144024E-2</v>
      </c>
      <c r="BG20" s="14">
        <f>'World Index &amp; Universal'!BZ264</f>
        <v>-1.5093707410693158E-2</v>
      </c>
      <c r="BH20" s="14">
        <f>'World Index &amp; Universal'!CA264</f>
        <v>5.002343385669783E-2</v>
      </c>
      <c r="BI20" s="14">
        <f>'World Index &amp; Universal'!CB264</f>
        <v>5.8528916677898835E-2</v>
      </c>
      <c r="BJ20" s="14">
        <f>'World Index &amp; Universal'!CD264</f>
        <v>-3.8587787683240782E-2</v>
      </c>
      <c r="BK20" s="14">
        <f>'World Index &amp; Universal'!CE264</f>
        <v>3.0863369892496717E-2</v>
      </c>
      <c r="BL20" s="14">
        <f>'World Index &amp; Universal'!CF264</f>
        <v>1.2104231746233429E-2</v>
      </c>
      <c r="BM20" s="14">
        <f>'World Index &amp; Universal'!CG264</f>
        <v>2.9647502581256369E-2</v>
      </c>
      <c r="BN20" s="14">
        <f>'World Index &amp; Universal'!CH264</f>
        <v>1.5325018759918763E-2</v>
      </c>
      <c r="BO20" s="14">
        <f>'World Index &amp; Universal'!CI264</f>
        <v>6.6115062678906211E-2</v>
      </c>
      <c r="BP20" s="14">
        <f>'World Index &amp; Universal'!CJ264</f>
        <v>8.1002790480215747E-3</v>
      </c>
      <c r="BQ20" s="14">
        <f>'World Index &amp; Universal'!CL264</f>
        <v>-3.8587787683240782E-2</v>
      </c>
      <c r="BR20" s="14">
        <f>'World Index &amp; Universal'!CM264</f>
        <v>-3.3065561139179245E-2</v>
      </c>
      <c r="BS20" s="14">
        <f>'World Index &amp; Universal'!CN264</f>
        <v>-5.0661352440660279E-2</v>
      </c>
      <c r="BT20" s="14">
        <f>'World Index &amp; Universal'!CO264</f>
        <v>-3.4206026510886112E-2</v>
      </c>
      <c r="BU20" s="14">
        <f>'World Index &amp; Universal'!CP264</f>
        <v>-4.7640302343504581E-2</v>
      </c>
      <c r="BV20" s="14">
        <f>'World Index &amp; Universal'!CQ264</f>
        <v>-6.2014940969667864E-2</v>
      </c>
      <c r="BW20" s="14">
        <f>'World Index &amp; Universal'!CR264</f>
        <v>8.1002790480215747E-3</v>
      </c>
      <c r="BX20" s="14">
        <f>'World Index &amp; Universal'!CT264</f>
        <v>-4.6312919162517341E-2</v>
      </c>
      <c r="BY20" s="14">
        <f>'World Index &amp; Universal'!CU264</f>
        <v>-4.0835064767638984E-2</v>
      </c>
      <c r="BZ20" s="14">
        <f>'World Index &amp; Universal'!CV264</f>
        <v>-5.8289470511973307E-2</v>
      </c>
      <c r="CA20" s="14">
        <f>'World Index &amp; Universal'!CW264</f>
        <v>-4.1966366281396716E-2</v>
      </c>
      <c r="CB20" s="14">
        <f>'World Index &amp; Universal'!CX264</f>
        <v>-5.5292695131642589E-2</v>
      </c>
      <c r="CC20" s="14">
        <f>'World Index &amp; Universal'!CY264</f>
        <v>-8.0351917526209071E-3</v>
      </c>
      <c r="CD20" s="14">
        <f>'World Index &amp; Universal'!CZ264</f>
        <v>-8.0351917526209071E-3</v>
      </c>
    </row>
    <row r="21" spans="2:82" x14ac:dyDescent="0.25">
      <c r="B21" s="121">
        <v>36311</v>
      </c>
      <c r="C21" s="14">
        <f>'World Index &amp; Universal'!M21</f>
        <v>-2.6012035055439808E-2</v>
      </c>
      <c r="D21" s="14">
        <f>'World Index &amp; Universal'!N21</f>
        <v>-3.7550601172134601E-2</v>
      </c>
      <c r="E21" s="14">
        <f>'World Index &amp; Universal'!O21</f>
        <v>-2.4925603443354372E-2</v>
      </c>
      <c r="F21" s="14">
        <f>'World Index &amp; Universal'!P21</f>
        <v>-3.4608241747727586E-2</v>
      </c>
      <c r="G21" s="14">
        <f>'World Index &amp; Universal'!Q21</f>
        <v>-1.7299536370801949E-2</v>
      </c>
      <c r="H21" s="14">
        <f>'World Index &amp; Universal'!R21</f>
        <v>-3.7992869982052424E-2</v>
      </c>
      <c r="I21" s="14">
        <f>'World Index &amp; Universal'!S21</f>
        <v>-2.6672116738485463E-2</v>
      </c>
      <c r="J21" s="14">
        <f>'World Index &amp; Universal'!T21</f>
        <v>-2.0506927191149438E-2</v>
      </c>
      <c r="K21" s="14">
        <f>'World Index &amp; Universal'!AF21</f>
        <v>3.899721448467966E-3</v>
      </c>
      <c r="L21" s="14">
        <f>'World Index &amp; Universal'!AG21</f>
        <v>0.51955431754874648</v>
      </c>
      <c r="M21" s="14">
        <f>'World Index &amp; Universal'!AH21</f>
        <v>0.17214484679665737</v>
      </c>
      <c r="N21" s="14">
        <f>'World Index &amp; Universal'!AI21</f>
        <v>9.8607242339832854E-2</v>
      </c>
      <c r="O21" s="14">
        <f>'World Index &amp; Universal'!AJ21</f>
        <v>9.8941504178272979E-2</v>
      </c>
      <c r="P21" s="14">
        <f>'World Index &amp; Universal'!AK21</f>
        <v>3.5877437325905287E-2</v>
      </c>
      <c r="Q21" s="14">
        <f>'World Index &amp; Universal'!AL21</f>
        <v>4.0111420612813371E-2</v>
      </c>
      <c r="R21" s="14">
        <f>'World Index &amp; Universal'!AM21</f>
        <v>3.0863509749303616E-2</v>
      </c>
      <c r="S21" s="14">
        <f>'Stata input'!R21</f>
        <v>5.560110673283658E-3</v>
      </c>
      <c r="T21" s="14">
        <f>'Stata input'!S21</f>
        <v>4.029288036137002E-3</v>
      </c>
      <c r="U21" s="14">
        <f>'Stata input'!T21</f>
        <v>2.1158285009357236E-3</v>
      </c>
      <c r="V21" s="14">
        <f>'Stata input'!U21</f>
        <v>4.3749533984411837E-3</v>
      </c>
      <c r="W21" s="14">
        <f>'Stata input'!V21</f>
        <v>7.4969080277487166E-5</v>
      </c>
      <c r="X21" s="14">
        <f>'Stata input'!W21</f>
        <v>8.295381143461622E-4</v>
      </c>
      <c r="Y21" s="14">
        <f>'Stata input'!X21</f>
        <v>3.8793408713053701E-3</v>
      </c>
      <c r="Z21" s="14">
        <f>'Stata input'!Y21</f>
        <v>3.9385528336748354E-3</v>
      </c>
      <c r="AA21" s="14">
        <f>'World Index &amp; Universal'!AP265</f>
        <v>1.0641022357671615E-2</v>
      </c>
      <c r="AB21" s="14">
        <f>'World Index &amp; Universal'!AQ265</f>
        <v>-4.6995554801904094E-3</v>
      </c>
      <c r="AC21" s="14">
        <f>'World Index &amp; Universal'!AR265</f>
        <v>5.8502805746807329E-3</v>
      </c>
      <c r="AD21" s="14">
        <f>'World Index &amp; Universal'!AS265</f>
        <v>-3.3222591362126352E-2</v>
      </c>
      <c r="AE21" s="14">
        <f>'World Index &amp; Universal'!AT265</f>
        <v>1.0678871090770592E-2</v>
      </c>
      <c r="AF21" s="14">
        <f>'World Index &amp; Universal'!AU265</f>
        <v>-9.5117311350656486E-4</v>
      </c>
      <c r="AG21" s="14">
        <f>'World Index &amp; Universal'!AV265</f>
        <v>-8.1590837347029765E-3</v>
      </c>
      <c r="AH21" s="14">
        <f>'World Index &amp; Universal'!AX265</f>
        <v>-1.0528983211909981E-2</v>
      </c>
      <c r="AI21" s="14">
        <f>'World Index &amp; Universal'!AY265</f>
        <v>-1.5179057151346154E-2</v>
      </c>
      <c r="AJ21" s="14">
        <f>'World Index &amp; Universal'!AZ265</f>
        <v>-4.740300143185161E-3</v>
      </c>
      <c r="AK21" s="14">
        <f>'World Index &amp; Universal'!BA265</f>
        <v>-4.3401774467328402E-2</v>
      </c>
      <c r="AL21" s="14">
        <f>'World Index &amp; Universal'!BB265</f>
        <v>3.7450224423585254E-5</v>
      </c>
      <c r="AM21" s="14">
        <f>'World Index &amp; Universal'!BC265</f>
        <v>-1.1470141439672954E-2</v>
      </c>
      <c r="AN21" s="14">
        <f>'World Index &amp; Universal'!BD265</f>
        <v>-1.8602160090945841E-2</v>
      </c>
      <c r="AO21" s="14">
        <f>'World Index &amp; Universal'!BF265</f>
        <v>4.7217455855330659E-3</v>
      </c>
      <c r="AP21" s="14">
        <f>'World Index &amp; Universal'!BG265</f>
        <v>1.54130121435474E-2</v>
      </c>
      <c r="AQ21" s="14">
        <f>'World Index &amp; Universal'!BH265</f>
        <v>1.0599649696691138E-2</v>
      </c>
      <c r="AR21" s="14">
        <f>'World Index &amp; Universal'!BI265</f>
        <v>-2.865771440069742E-2</v>
      </c>
      <c r="AS21" s="14">
        <f>'World Index &amp; Universal'!BJ265</f>
        <v>1.5451039588734838E-2</v>
      </c>
      <c r="AT21" s="14">
        <f>'World Index &amp; Universal'!BK265</f>
        <v>3.7660812745765604E-3</v>
      </c>
      <c r="AU21" s="14">
        <f>'World Index &amp; Universal'!BL265</f>
        <v>-3.4758632667764022E-3</v>
      </c>
      <c r="AV21" s="14">
        <f>'World Index &amp; Universal'!BN265</f>
        <v>-5.8162538577195555E-3</v>
      </c>
      <c r="AW21" s="14">
        <f>'World Index &amp; Universal'!BO265</f>
        <v>4.7628776126142913E-3</v>
      </c>
      <c r="AX21" s="14">
        <f>'World Index &amp; Universal'!BP265</f>
        <v>-1.0488475530218588E-2</v>
      </c>
      <c r="AY21" s="14">
        <f>'World Index &amp; Universal'!BQ265</f>
        <v>-3.8845614194672473E-2</v>
      </c>
      <c r="AZ21" s="14">
        <f>'World Index &amp; Universal'!BR265</f>
        <v>4.8005062078733118E-3</v>
      </c>
      <c r="BA21" s="14">
        <f>'World Index &amp; Universal'!BS265</f>
        <v>-6.7618947069353341E-3</v>
      </c>
      <c r="BB21" s="14">
        <f>'World Index &amp; Universal'!BT265</f>
        <v>-1.3927882290175053E-2</v>
      </c>
      <c r="BC21" s="14">
        <f>'World Index &amp; Universal'!BV265</f>
        <v>3.436426116838498E-2</v>
      </c>
      <c r="BD21" s="14">
        <f>'World Index &amp; Universal'!BW265</f>
        <v>4.5370954397454311E-2</v>
      </c>
      <c r="BE21" s="14">
        <f>'World Index &amp; Universal'!BX265</f>
        <v>2.9503208936297876E-2</v>
      </c>
      <c r="BF21" s="14">
        <f>'World Index &amp; Universal'!BY265</f>
        <v>4.0415582312642417E-2</v>
      </c>
      <c r="BG21" s="14">
        <f>'World Index &amp; Universal'!BZ265</f>
        <v>4.5410103774302213E-2</v>
      </c>
      <c r="BH21" s="14">
        <f>'World Index &amp; Universal'!CA265</f>
        <v>3.3380401693589468E-2</v>
      </c>
      <c r="BI21" s="14">
        <f>'World Index &amp; Universal'!CB265</f>
        <v>2.5924796549327889E-2</v>
      </c>
      <c r="BJ21" s="14">
        <f>'World Index &amp; Universal'!CD265</f>
        <v>9.520787051728874E-4</v>
      </c>
      <c r="BK21" s="14">
        <f>'World Index &amp; Universal'!CE265</f>
        <v>-3.7448821956886924E-5</v>
      </c>
      <c r="BL21" s="14">
        <f>'World Index &amp; Universal'!CF265</f>
        <v>-1.5215937535494217E-2</v>
      </c>
      <c r="BM21" s="14">
        <f>'World Index &amp; Universal'!CG265</f>
        <v>-4.7775714464857177E-3</v>
      </c>
      <c r="BN21" s="14">
        <f>'World Index &amp; Universal'!CH265</f>
        <v>-4.3437597943960626E-2</v>
      </c>
      <c r="BO21" s="14">
        <f>'World Index &amp; Universal'!CI265</f>
        <v>-1.1507160718345011E-2</v>
      </c>
      <c r="BP21" s="14">
        <f>'World Index &amp; Universal'!CJ265</f>
        <v>-7.2147731194076581E-3</v>
      </c>
      <c r="BQ21" s="14">
        <f>'World Index &amp; Universal'!CL265</f>
        <v>9.520787051728874E-4</v>
      </c>
      <c r="BR21" s="14">
        <f>'World Index &amp; Universal'!CM265</f>
        <v>1.1603232153632348E-2</v>
      </c>
      <c r="BS21" s="14">
        <f>'World Index &amp; Universal'!CN265</f>
        <v>-3.7519511217138923E-3</v>
      </c>
      <c r="BT21" s="14">
        <f>'World Index &amp; Universal'!CO265</f>
        <v>6.8079292074081366E-3</v>
      </c>
      <c r="BU21" s="14">
        <f>'World Index &amp; Universal'!CP265</f>
        <v>-3.2302143178719933E-2</v>
      </c>
      <c r="BV21" s="14">
        <f>'World Index &amp; Universal'!CQ265</f>
        <v>1.1641116921704109E-2</v>
      </c>
      <c r="BW21" s="14">
        <f>'World Index &amp; Universal'!CR265</f>
        <v>-7.2147731194076581E-3</v>
      </c>
      <c r="BX21" s="14">
        <f>'World Index &amp; Universal'!CT265</f>
        <v>8.226202005686023E-3</v>
      </c>
      <c r="BY21" s="14">
        <f>'World Index &amp; Universal'!CU265</f>
        <v>1.8954759562818779E-2</v>
      </c>
      <c r="BZ21" s="14">
        <f>'World Index &amp; Universal'!CV265</f>
        <v>3.4879870327786389E-3</v>
      </c>
      <c r="CA21" s="14">
        <f>'World Index &amp; Universal'!CW265</f>
        <v>1.412460817016381E-2</v>
      </c>
      <c r="CB21" s="14">
        <f>'World Index &amp; Universal'!CX265</f>
        <v>-2.5269685104137518E-2</v>
      </c>
      <c r="CC21" s="14">
        <f>'World Index &amp; Universal'!CY265</f>
        <v>7.2672043500052741E-3</v>
      </c>
      <c r="CD21" s="14">
        <f>'World Index &amp; Universal'!CZ265</f>
        <v>7.2672043500052741E-3</v>
      </c>
    </row>
    <row r="22" spans="2:82" x14ac:dyDescent="0.25">
      <c r="B22" s="121">
        <v>36341</v>
      </c>
      <c r="C22" s="14">
        <f>'World Index &amp; Universal'!M22</f>
        <v>4.3954155808984874E-2</v>
      </c>
      <c r="D22" s="14">
        <f>'World Index &amp; Universal'!N22</f>
        <v>4.6925515552905139E-2</v>
      </c>
      <c r="E22" s="14">
        <f>'World Index &amp; Universal'!O22</f>
        <v>6.0944127894695166E-2</v>
      </c>
      <c r="F22" s="14">
        <f>'World Index &amp; Universal'!P22</f>
        <v>6.4796104459958537E-2</v>
      </c>
      <c r="G22" s="14">
        <f>'World Index &amp; Universal'!Q22</f>
        <v>4.0135129260745472E-2</v>
      </c>
      <c r="H22" s="14">
        <f>'World Index &amp; Universal'!R22</f>
        <v>6.934102330984615E-2</v>
      </c>
      <c r="I22" s="14">
        <f>'World Index &amp; Universal'!S22</f>
        <v>4.5578102610013271E-2</v>
      </c>
      <c r="J22" s="14">
        <f>'World Index &amp; Universal'!T22</f>
        <v>3.0111295693354245E-2</v>
      </c>
      <c r="K22" s="14">
        <f>'World Index &amp; Universal'!AF22</f>
        <v>3.899721448467966E-3</v>
      </c>
      <c r="L22" s="14">
        <f>'World Index &amp; Universal'!AG22</f>
        <v>0.51955431754874648</v>
      </c>
      <c r="M22" s="14">
        <f>'World Index &amp; Universal'!AH22</f>
        <v>0.17214484679665737</v>
      </c>
      <c r="N22" s="14">
        <f>'World Index &amp; Universal'!AI22</f>
        <v>9.8607242339832854E-2</v>
      </c>
      <c r="O22" s="14">
        <f>'World Index &amp; Universal'!AJ22</f>
        <v>9.8941504178272979E-2</v>
      </c>
      <c r="P22" s="14">
        <f>'World Index &amp; Universal'!AK22</f>
        <v>3.5877437325905287E-2</v>
      </c>
      <c r="Q22" s="14">
        <f>'World Index &amp; Universal'!AL22</f>
        <v>4.0111420612813371E-2</v>
      </c>
      <c r="R22" s="14">
        <f>'World Index &amp; Universal'!AM22</f>
        <v>3.0863509749303616E-2</v>
      </c>
      <c r="S22" s="14">
        <f>'Stata input'!R22</f>
        <v>5.2380935372950965E-3</v>
      </c>
      <c r="T22" s="14">
        <f>'Stata input'!S22</f>
        <v>4.2621938133422521E-3</v>
      </c>
      <c r="U22" s="14">
        <f>'Stata input'!T22</f>
        <v>2.1733160494030734E-3</v>
      </c>
      <c r="V22" s="14">
        <f>'Stata input'!U22</f>
        <v>4.1858661875593395E-3</v>
      </c>
      <c r="W22" s="14">
        <f>'Stata input'!V22</f>
        <v>7.3928266287603961E-5</v>
      </c>
      <c r="X22" s="14">
        <f>'Stata input'!W22</f>
        <v>9.766780981712575E-4</v>
      </c>
      <c r="Y22" s="14">
        <f>'Stata input'!X22</f>
        <v>3.8746849921291737E-3</v>
      </c>
      <c r="Z22" s="14">
        <f>'Stata input'!Y22</f>
        <v>3.8746849921291737E-3</v>
      </c>
      <c r="AA22" s="14">
        <f>'World Index &amp; Universal'!AP266</f>
        <v>-7.6908457396261953E-3</v>
      </c>
      <c r="AB22" s="14">
        <f>'World Index &amp; Universal'!AQ266</f>
        <v>-1.2923953123288645E-2</v>
      </c>
      <c r="AC22" s="14">
        <f>'World Index &amp; Universal'!AR266</f>
        <v>-1.9031415684102271E-2</v>
      </c>
      <c r="AD22" s="14">
        <f>'World Index &amp; Universal'!AS266</f>
        <v>3.3823342242586207E-2</v>
      </c>
      <c r="AE22" s="14">
        <f>'World Index &amp; Universal'!AT266</f>
        <v>-1.9564586357039282E-2</v>
      </c>
      <c r="AF22" s="14">
        <f>'World Index &amp; Universal'!AU266</f>
        <v>-7.2806018630866554E-4</v>
      </c>
      <c r="AG22" s="14">
        <f>'World Index &amp; Universal'!AV266</f>
        <v>2.0586007060514167E-2</v>
      </c>
      <c r="AH22" s="14">
        <f>'World Index &amp; Universal'!AX266</f>
        <v>7.7504532802166182E-3</v>
      </c>
      <c r="AI22" s="14">
        <f>'World Index &amp; Universal'!AY266</f>
        <v>-5.2736663379497895E-3</v>
      </c>
      <c r="AJ22" s="14">
        <f>'World Index &amp; Universal'!AZ266</f>
        <v>-1.1428464502001634E-2</v>
      </c>
      <c r="AK22" s="14">
        <f>'World Index &amp; Universal'!BA266</f>
        <v>4.1835941756634965E-2</v>
      </c>
      <c r="AL22" s="14">
        <f>'World Index &amp; Universal'!BB266</f>
        <v>-1.1965767489329759E-2</v>
      </c>
      <c r="AM22" s="14">
        <f>'World Index &amp; Universal'!BC266</f>
        <v>7.0167502974487483E-3</v>
      </c>
      <c r="AN22" s="14">
        <f>'World Index &amp; Universal'!BD266</f>
        <v>2.8496011226679663E-2</v>
      </c>
      <c r="AO22" s="14">
        <f>'World Index &amp; Universal'!BF266</f>
        <v>1.3093168620778917E-2</v>
      </c>
      <c r="AP22" s="14">
        <f>'World Index &amp; Universal'!BG266</f>
        <v>5.301625341047389E-3</v>
      </c>
      <c r="AQ22" s="14">
        <f>'World Index &amp; Universal'!BH266</f>
        <v>-6.1874285979673926E-3</v>
      </c>
      <c r="AR22" s="14">
        <f>'World Index &amp; Universal'!BI266</f>
        <v>4.7359365586665758E-2</v>
      </c>
      <c r="AS22" s="14">
        <f>'World Index &amp; Universal'!BJ266</f>
        <v>-6.7275801644288702E-3</v>
      </c>
      <c r="AT22" s="14">
        <f>'World Index &amp; Universal'!BK266</f>
        <v>1.2355575819684717E-2</v>
      </c>
      <c r="AU22" s="14">
        <f>'World Index &amp; Universal'!BL266</f>
        <v>3.3948711742964877E-2</v>
      </c>
      <c r="AV22" s="14">
        <f>'World Index &amp; Universal'!BN266</f>
        <v>1.9400637276650867E-2</v>
      </c>
      <c r="AW22" s="14">
        <f>'World Index &amp; Universal'!BO266</f>
        <v>1.1560584228479165E-2</v>
      </c>
      <c r="AX22" s="14">
        <f>'World Index &amp; Universal'!BP266</f>
        <v>6.2259512266367167E-3</v>
      </c>
      <c r="AY22" s="14">
        <f>'World Index &amp; Universal'!BQ266</f>
        <v>5.3880173913569473E-2</v>
      </c>
      <c r="AZ22" s="14">
        <f>'World Index &amp; Universal'!BR266</f>
        <v>-5.4351452376921738E-4</v>
      </c>
      <c r="BA22" s="14">
        <f>'World Index &amp; Universal'!BS266</f>
        <v>1.8658452258752067E-2</v>
      </c>
      <c r="BB22" s="14">
        <f>'World Index &amp; Universal'!BT266</f>
        <v>4.0386025993120578E-2</v>
      </c>
      <c r="BC22" s="14">
        <f>'World Index &amp; Universal'!BV266</f>
        <v>-3.2716752331414911E-2</v>
      </c>
      <c r="BD22" s="14">
        <f>'World Index &amp; Universal'!BW266</f>
        <v>-4.01559785757587E-2</v>
      </c>
      <c r="BE22" s="14">
        <f>'World Index &amp; Universal'!BX266</f>
        <v>-4.5217875681226039E-2</v>
      </c>
      <c r="BF22" s="14">
        <f>'World Index &amp; Universal'!BY266</f>
        <v>-5.1125521902064319E-2</v>
      </c>
      <c r="BG22" s="14">
        <f>'World Index &amp; Universal'!BZ266</f>
        <v>-5.1641248962144504E-2</v>
      </c>
      <c r="BH22" s="14">
        <f>'World Index &amp; Universal'!CA266</f>
        <v>-3.342099275292576E-2</v>
      </c>
      <c r="BI22" s="14">
        <f>'World Index &amp; Universal'!CB266</f>
        <v>-1.2804252565392304E-2</v>
      </c>
      <c r="BJ22" s="14">
        <f>'World Index &amp; Universal'!CD266</f>
        <v>7.2859064414876329E-4</v>
      </c>
      <c r="BK22" s="14">
        <f>'World Index &amp; Universal'!CE266</f>
        <v>1.2110681083310038E-2</v>
      </c>
      <c r="BL22" s="14">
        <f>'World Index &amp; Universal'!CF266</f>
        <v>6.7731470542014005E-3</v>
      </c>
      <c r="BM22" s="14">
        <f>'World Index &amp; Universal'!CG266</f>
        <v>5.4381009245263456E-4</v>
      </c>
      <c r="BN22" s="14">
        <f>'World Index &amp; Universal'!CH266</f>
        <v>5.4453284588379613E-2</v>
      </c>
      <c r="BO22" s="14">
        <f>'World Index &amp; Universal'!CI266</f>
        <v>1.9212409005852527E-2</v>
      </c>
      <c r="BP22" s="14">
        <f>'World Index &amp; Universal'!CJ266</f>
        <v>2.1329596476807655E-2</v>
      </c>
      <c r="BQ22" s="14">
        <f>'World Index &amp; Universal'!CL266</f>
        <v>7.2859064414876329E-4</v>
      </c>
      <c r="BR22" s="14">
        <f>'World Index &amp; Universal'!CM266</f>
        <v>-6.9678585737289467E-3</v>
      </c>
      <c r="BS22" s="14">
        <f>'World Index &amp; Universal'!CN266</f>
        <v>-1.2204778750470879E-2</v>
      </c>
      <c r="BT22" s="14">
        <f>'World Index &amp; Universal'!CO266</f>
        <v>-1.8316691151365916E-2</v>
      </c>
      <c r="BU22" s="14">
        <f>'World Index &amp; Universal'!CP266</f>
        <v>3.4576576257446812E-2</v>
      </c>
      <c r="BV22" s="14">
        <f>'World Index &amp; Universal'!CQ266</f>
        <v>-1.8850250287466896E-2</v>
      </c>
      <c r="BW22" s="14">
        <f>'World Index &amp; Universal'!CR266</f>
        <v>2.1329596476807655E-2</v>
      </c>
      <c r="BX22" s="14">
        <f>'World Index &amp; Universal'!CT266</f>
        <v>-2.0170771417693745E-2</v>
      </c>
      <c r="BY22" s="14">
        <f>'World Index &amp; Universal'!CU266</f>
        <v>-2.7706486865897162E-2</v>
      </c>
      <c r="BZ22" s="14">
        <f>'World Index &amp; Universal'!CV266</f>
        <v>-3.2834038436719393E-2</v>
      </c>
      <c r="CA22" s="14">
        <f>'World Index &amp; Universal'!CW266</f>
        <v>-3.8818308766276788E-2</v>
      </c>
      <c r="CB22" s="14">
        <f>'World Index &amp; Universal'!CX266</f>
        <v>1.2970327919935132E-2</v>
      </c>
      <c r="CC22" s="14">
        <f>'World Index &amp; Universal'!CY266</f>
        <v>-2.0884146068405829E-2</v>
      </c>
      <c r="CD22" s="14">
        <f>'World Index &amp; Universal'!CZ266</f>
        <v>-2.0884146068405829E-2</v>
      </c>
    </row>
    <row r="23" spans="2:82" x14ac:dyDescent="0.25">
      <c r="B23" s="121">
        <v>36371</v>
      </c>
      <c r="C23" s="14">
        <f>'World Index &amp; Universal'!M23</f>
        <v>-1.577775539803683E-2</v>
      </c>
      <c r="D23" s="14">
        <f>'World Index &amp; Universal'!N23</f>
        <v>-3.7776578521317994E-3</v>
      </c>
      <c r="E23" s="14">
        <f>'World Index &amp; Universal'!O23</f>
        <v>-4.0461014436186327E-2</v>
      </c>
      <c r="F23" s="14">
        <f>'World Index &amp; Universal'!P23</f>
        <v>-3.1972571004799999E-2</v>
      </c>
      <c r="G23" s="14">
        <f>'World Index &amp; Universal'!Q23</f>
        <v>-5.630137812875502E-2</v>
      </c>
      <c r="H23" s="14">
        <f>'World Index &amp; Universal'!R23</f>
        <v>-4.3941792727904327E-2</v>
      </c>
      <c r="I23" s="14">
        <f>'World Index &amp; Universal'!S23</f>
        <v>1.7033322151985386E-2</v>
      </c>
      <c r="J23" s="14">
        <f>'World Index &amp; Universal'!T23</f>
        <v>5.9772601373289103E-3</v>
      </c>
      <c r="K23" s="14">
        <f>'World Index &amp; Universal'!AF23</f>
        <v>3.899721448467966E-3</v>
      </c>
      <c r="L23" s="14">
        <f>'World Index &amp; Universal'!AG23</f>
        <v>0.51955431754874648</v>
      </c>
      <c r="M23" s="14">
        <f>'World Index &amp; Universal'!AH23</f>
        <v>0.17214484679665737</v>
      </c>
      <c r="N23" s="14">
        <f>'World Index &amp; Universal'!AI23</f>
        <v>9.8607242339832854E-2</v>
      </c>
      <c r="O23" s="14">
        <f>'World Index &amp; Universal'!AJ23</f>
        <v>9.8941504178272979E-2</v>
      </c>
      <c r="P23" s="14">
        <f>'World Index &amp; Universal'!AK23</f>
        <v>3.5877437325905287E-2</v>
      </c>
      <c r="Q23" s="14">
        <f>'World Index &amp; Universal'!AL23</f>
        <v>4.0111420612813371E-2</v>
      </c>
      <c r="R23" s="14">
        <f>'World Index &amp; Universal'!AM23</f>
        <v>3.0863509749303616E-2</v>
      </c>
      <c r="S23" s="14">
        <f>'Stata input'!R23</f>
        <v>5.2302252694751417E-3</v>
      </c>
      <c r="T23" s="14">
        <f>'Stata input'!S23</f>
        <v>4.2283896777819407E-3</v>
      </c>
      <c r="U23" s="14">
        <f>'Stata input'!T23</f>
        <v>2.1656835180154932E-3</v>
      </c>
      <c r="V23" s="14">
        <f>'Stata input'!U23</f>
        <v>4.2731277661580691E-3</v>
      </c>
      <c r="W23" s="14">
        <f>'Stata input'!V23</f>
        <v>6.3519470989925608E-5</v>
      </c>
      <c r="X23" s="14">
        <f>'Stata input'!W23</f>
        <v>8.4743072461246349E-4</v>
      </c>
      <c r="Y23" s="14">
        <f>'Stata input'!X23</f>
        <v>3.89598190068563E-3</v>
      </c>
      <c r="Z23" s="14">
        <f>'Stata input'!Y23</f>
        <v>3.8267547616503972E-3</v>
      </c>
      <c r="AA23" s="14">
        <f>'World Index &amp; Universal'!AP267</f>
        <v>-7.4695472305217336E-3</v>
      </c>
      <c r="AB23" s="14">
        <f>'World Index &amp; Universal'!AQ267</f>
        <v>2.6987708202339977E-2</v>
      </c>
      <c r="AC23" s="14">
        <f>'World Index &amp; Universal'!AR267</f>
        <v>1.7141935223651927E-2</v>
      </c>
      <c r="AD23" s="14">
        <f>'World Index &amp; Universal'!AS267</f>
        <v>4.342741066756961E-2</v>
      </c>
      <c r="AE23" s="14">
        <f>'World Index &amp; Universal'!AT267</f>
        <v>3.0258171482709484E-2</v>
      </c>
      <c r="AF23" s="14">
        <f>'World Index &amp; Universal'!AU267</f>
        <v>-3.6111941413839443E-2</v>
      </c>
      <c r="AG23" s="14">
        <f>'World Index &amp; Universal'!AV267</f>
        <v>-3.0061968252510507E-2</v>
      </c>
      <c r="AH23" s="14">
        <f>'World Index &amp; Universal'!AX267</f>
        <v>7.5257612596968393E-3</v>
      </c>
      <c r="AI23" s="14">
        <f>'World Index &amp; Universal'!AY267</f>
        <v>3.4716572510913757E-2</v>
      </c>
      <c r="AJ23" s="14">
        <f>'World Index &amp; Universal'!AZ267</f>
        <v>2.4796702595371034E-2</v>
      </c>
      <c r="AK23" s="14">
        <f>'World Index &amp; Universal'!BA267</f>
        <v>5.1279996252077131E-2</v>
      </c>
      <c r="AL23" s="14">
        <f>'World Index &amp; Universal'!BB267</f>
        <v>3.8011648517140229E-2</v>
      </c>
      <c r="AM23" s="14">
        <f>'World Index &amp; Universal'!BC267</f>
        <v>-2.8857950003847499E-2</v>
      </c>
      <c r="AN23" s="14">
        <f>'World Index &amp; Universal'!BD267</f>
        <v>-2.2762446188878793E-2</v>
      </c>
      <c r="AO23" s="14">
        <f>'World Index &amp; Universal'!BF267</f>
        <v>-2.6278511404561722E-2</v>
      </c>
      <c r="AP23" s="14">
        <f>'World Index &amp; Universal'!BG267</f>
        <v>-3.3551770052999363E-2</v>
      </c>
      <c r="AQ23" s="14">
        <f>'World Index &amp; Universal'!BH267</f>
        <v>-9.5870407211808839E-3</v>
      </c>
      <c r="AR23" s="14">
        <f>'World Index &amp; Universal'!BI267</f>
        <v>1.6007691556509496E-2</v>
      </c>
      <c r="AS23" s="14">
        <f>'World Index &amp; Universal'!BJ267</f>
        <v>3.1845203737581596E-3</v>
      </c>
      <c r="AT23" s="14">
        <f>'World Index &amp; Universal'!BK267</f>
        <v>-6.1441484754116815E-2</v>
      </c>
      <c r="AU23" s="14">
        <f>'World Index &amp; Universal'!BL267</f>
        <v>-5.5550495881505069E-2</v>
      </c>
      <c r="AV23" s="14">
        <f>'World Index &amp; Universal'!BN267</f>
        <v>-1.6853041478309239E-2</v>
      </c>
      <c r="AW23" s="14">
        <f>'World Index &amp; Universal'!BO267</f>
        <v>-2.4196704119530787E-2</v>
      </c>
      <c r="AX23" s="14">
        <f>'World Index &amp; Universal'!BP267</f>
        <v>9.6798417582921736E-3</v>
      </c>
      <c r="AY23" s="14">
        <f>'World Index &amp; Universal'!BQ267</f>
        <v>2.5842485235984203E-2</v>
      </c>
      <c r="AZ23" s="14">
        <f>'World Index &amp; Universal'!BR267</f>
        <v>1.2895187785344486E-2</v>
      </c>
      <c r="BA23" s="14">
        <f>'World Index &amp; Universal'!BS267</f>
        <v>-5.2356386845639036E-2</v>
      </c>
      <c r="BB23" s="14">
        <f>'World Index &amp; Universal'!BT267</f>
        <v>-4.6408374132940522E-2</v>
      </c>
      <c r="BC23" s="14">
        <f>'World Index &amp; Universal'!BV267</f>
        <v>-4.1619963423986883E-2</v>
      </c>
      <c r="BD23" s="14">
        <f>'World Index &amp; Universal'!BW267</f>
        <v>-4.8778628371980659E-2</v>
      </c>
      <c r="BE23" s="14">
        <f>'World Index &amp; Universal'!BX267</f>
        <v>-1.5755482649925545E-2</v>
      </c>
      <c r="BF23" s="14">
        <f>'World Index &amp; Universal'!BY267</f>
        <v>-2.5191474917359735E-2</v>
      </c>
      <c r="BG23" s="14">
        <f>'World Index &amp; Universal'!BZ267</f>
        <v>-1.2621135931664473E-2</v>
      </c>
      <c r="BH23" s="14">
        <f>'World Index &amp; Universal'!CA267</f>
        <v>-7.6228927157013127E-2</v>
      </c>
      <c r="BI23" s="14">
        <f>'World Index &amp; Universal'!CB267</f>
        <v>-7.0430753657374834E-2</v>
      </c>
      <c r="BJ23" s="14">
        <f>'World Index &amp; Universal'!CD267</f>
        <v>3.7464870626998659E-2</v>
      </c>
      <c r="BK23" s="14">
        <f>'World Index &amp; Universal'!CE267</f>
        <v>-3.661967432778046E-2</v>
      </c>
      <c r="BL23" s="14">
        <f>'World Index &amp; Universal'!CF267</f>
        <v>-3.1744113959929487E-3</v>
      </c>
      <c r="BM23" s="14">
        <f>'World Index &amp; Universal'!CG267</f>
        <v>-1.2731018905854929E-2</v>
      </c>
      <c r="BN23" s="14">
        <f>'World Index &amp; Universal'!CH267</f>
        <v>1.2782465162015866E-2</v>
      </c>
      <c r="BO23" s="14">
        <f>'World Index &amp; Universal'!CI267</f>
        <v>-6.442085560071964E-2</v>
      </c>
      <c r="BP23" s="14">
        <f>'World Index &amp; Universal'!CJ267</f>
        <v>6.2766346231148962E-3</v>
      </c>
      <c r="BQ23" s="14">
        <f>'World Index &amp; Universal'!CL267</f>
        <v>3.7464870626998659E-2</v>
      </c>
      <c r="BR23" s="14">
        <f>'World Index &amp; Universal'!CM267</f>
        <v>2.9715477775843269E-2</v>
      </c>
      <c r="BS23" s="14">
        <f>'World Index &amp; Universal'!CN267</f>
        <v>6.5463669825658544E-2</v>
      </c>
      <c r="BT23" s="14">
        <f>'World Index &amp; Universal'!CO267</f>
        <v>5.5249026236101173E-2</v>
      </c>
      <c r="BU23" s="14">
        <f>'World Index &amp; Universal'!CP267</f>
        <v>8.2519283616894423E-2</v>
      </c>
      <c r="BV23" s="14">
        <f>'World Index &amp; Universal'!CQ267</f>
        <v>6.88566605897174E-2</v>
      </c>
      <c r="BW23" s="14">
        <f>'World Index &amp; Universal'!CR267</f>
        <v>6.2766346231148962E-3</v>
      </c>
      <c r="BX23" s="14">
        <f>'World Index &amp; Universal'!CT267</f>
        <v>3.0993699874155123E-2</v>
      </c>
      <c r="BY23" s="14">
        <f>'World Index &amp; Universal'!CU267</f>
        <v>2.3292643738574759E-2</v>
      </c>
      <c r="BZ23" s="14">
        <f>'World Index &amp; Universal'!CV267</f>
        <v>5.8817857004809682E-2</v>
      </c>
      <c r="CA23" s="14">
        <f>'World Index &amp; Universal'!CW267</f>
        <v>4.8666927093391266E-2</v>
      </c>
      <c r="CB23" s="14">
        <f>'World Index &amp; Universal'!CX267</f>
        <v>7.5767086674267015E-2</v>
      </c>
      <c r="CC23" s="14">
        <f>'World Index &amp; Universal'!CY267</f>
        <v>-6.2374842137378206E-3</v>
      </c>
      <c r="CD23" s="14">
        <f>'World Index &amp; Universal'!CZ267</f>
        <v>-6.2374842137378206E-3</v>
      </c>
    </row>
    <row r="24" spans="2:82" x14ac:dyDescent="0.25">
      <c r="B24" s="121">
        <v>36403</v>
      </c>
      <c r="C24" s="14">
        <f>'World Index &amp; Universal'!M24</f>
        <v>6.9720942594362345E-3</v>
      </c>
      <c r="D24" s="14">
        <f>'World Index &amp; Universal'!N24</f>
        <v>6.0190201035292823E-4</v>
      </c>
      <c r="E24" s="14">
        <f>'World Index &amp; Universal'!O24</f>
        <v>1.1090800746629936E-2</v>
      </c>
      <c r="F24" s="14">
        <f>'World Index &amp; Universal'!P24</f>
        <v>8.2485912601928391E-3</v>
      </c>
      <c r="G24" s="14">
        <f>'World Index &amp; Universal'!Q24</f>
        <v>-4.531256236625536E-2</v>
      </c>
      <c r="H24" s="14">
        <f>'World Index &amp; Universal'!R24</f>
        <v>1.2803554968445097E-2</v>
      </c>
      <c r="I24" s="14">
        <f>'World Index &amp; Universal'!S24</f>
        <v>-5.9792518156530639E-3</v>
      </c>
      <c r="J24" s="14">
        <f>'World Index &amp; Universal'!T24</f>
        <v>2.2184141234562915E-2</v>
      </c>
      <c r="K24" s="14">
        <f>'World Index &amp; Universal'!AF24</f>
        <v>3.899721448467966E-3</v>
      </c>
      <c r="L24" s="14">
        <f>'World Index &amp; Universal'!AG24</f>
        <v>0.51955431754874648</v>
      </c>
      <c r="M24" s="14">
        <f>'World Index &amp; Universal'!AH24</f>
        <v>0.17214484679665737</v>
      </c>
      <c r="N24" s="14">
        <f>'World Index &amp; Universal'!AI24</f>
        <v>9.8607242339832854E-2</v>
      </c>
      <c r="O24" s="14">
        <f>'World Index &amp; Universal'!AJ24</f>
        <v>9.8941504178272979E-2</v>
      </c>
      <c r="P24" s="14">
        <f>'World Index &amp; Universal'!AK24</f>
        <v>3.5877437325905287E-2</v>
      </c>
      <c r="Q24" s="14">
        <f>'World Index &amp; Universal'!AL24</f>
        <v>4.0111420612813371E-2</v>
      </c>
      <c r="R24" s="14">
        <f>'World Index &amp; Universal'!AM24</f>
        <v>3.0863509749303616E-2</v>
      </c>
      <c r="S24" s="14">
        <f>'Stata input'!R24</f>
        <v>5.1121198812691393E-3</v>
      </c>
      <c r="T24" s="14">
        <f>'Stata input'!S24</f>
        <v>4.3724673225018496E-3</v>
      </c>
      <c r="U24" s="14">
        <f>'Stata input'!T24</f>
        <v>2.1448331956901434E-3</v>
      </c>
      <c r="V24" s="14">
        <f>'Stata input'!U24</f>
        <v>4.1333767968316781E-3</v>
      </c>
      <c r="W24" s="14">
        <f>'Stata input'!V24</f>
        <v>6.4560404147373518E-5</v>
      </c>
      <c r="X24" s="14">
        <f>'Stata input'!W24</f>
        <v>7.9925220033816302E-4</v>
      </c>
      <c r="Y24" s="14">
        <f>'Stata input'!X24</f>
        <v>3.8826709170549645E-3</v>
      </c>
      <c r="Z24" s="14">
        <f>'Stata input'!Y24</f>
        <v>3.8746849921291737E-3</v>
      </c>
      <c r="AA24" s="14">
        <f>'World Index &amp; Universal'!AP268</f>
        <v>9.4811727323016459E-3</v>
      </c>
      <c r="AB24" s="14">
        <f>'World Index &amp; Universal'!AQ268</f>
        <v>-5.6662665066026241E-3</v>
      </c>
      <c r="AC24" s="14">
        <f>'World Index &amp; Universal'!AR268</f>
        <v>-3.053374573717238E-3</v>
      </c>
      <c r="AD24" s="14">
        <f>'World Index &amp; Universal'!AS268</f>
        <v>5.4067606630877174E-2</v>
      </c>
      <c r="AE24" s="14">
        <f>'World Index &amp; Universal'!AT268</f>
        <v>-8.6786596930856774E-3</v>
      </c>
      <c r="AF24" s="14">
        <f>'World Index &amp; Universal'!AU268</f>
        <v>1.8877798236263121E-2</v>
      </c>
      <c r="AG24" s="14">
        <f>'World Index &amp; Universal'!AV268</f>
        <v>-8.4738073352875753E-3</v>
      </c>
      <c r="AH24" s="14">
        <f>'World Index &amp; Universal'!AX268</f>
        <v>-9.3921243787434827E-3</v>
      </c>
      <c r="AI24" s="14">
        <f>'World Index &amp; Universal'!AY268</f>
        <v>-1.5005172605553008E-2</v>
      </c>
      <c r="AJ24" s="14">
        <f>'World Index &amp; Universal'!AZ268</f>
        <v>-1.2416821278689483E-2</v>
      </c>
      <c r="AK24" s="14">
        <f>'World Index &amp; Universal'!BA268</f>
        <v>4.4167672565795568E-2</v>
      </c>
      <c r="AL24" s="14">
        <f>'World Index &amp; Universal'!BB268</f>
        <v>-1.7989273020550978E-2</v>
      </c>
      <c r="AM24" s="14">
        <f>'World Index &amp; Universal'!BC268</f>
        <v>9.3083712284878217E-3</v>
      </c>
      <c r="AN24" s="14">
        <f>'World Index &amp; Universal'!BD268</f>
        <v>-1.778634466157647E-2</v>
      </c>
      <c r="AO24" s="14">
        <f>'World Index &amp; Universal'!BF268</f>
        <v>5.6985560438498339E-3</v>
      </c>
      <c r="AP24" s="14">
        <f>'World Index &amp; Universal'!BG268</f>
        <v>1.5233757770328094E-2</v>
      </c>
      <c r="AQ24" s="14">
        <f>'World Index &amp; Universal'!BH268</f>
        <v>2.627781644001459E-3</v>
      </c>
      <c r="AR24" s="14">
        <f>'World Index &amp; Universal'!BI268</f>
        <v>6.0074269961270188E-2</v>
      </c>
      <c r="AS24" s="14">
        <f>'World Index &amp; Universal'!BJ268</f>
        <v>-3.0295594778821933E-3</v>
      </c>
      <c r="AT24" s="14">
        <f>'World Index &amp; Universal'!BK268</f>
        <v>2.4683930471346871E-2</v>
      </c>
      <c r="AU24" s="14">
        <f>'World Index &amp; Universal'!BL268</f>
        <v>-2.8235397574424281E-3</v>
      </c>
      <c r="AV24" s="14">
        <f>'World Index &amp; Universal'!BN268</f>
        <v>3.0627262240960906E-3</v>
      </c>
      <c r="AW24" s="14">
        <f>'World Index &amp; Universal'!BO268</f>
        <v>1.2572937192760092E-2</v>
      </c>
      <c r="AX24" s="14">
        <f>'World Index &amp; Universal'!BP268</f>
        <v>-2.6208945055290478E-3</v>
      </c>
      <c r="AY24" s="14">
        <f>'World Index &amp; Universal'!BQ268</f>
        <v>5.729592713167575E-2</v>
      </c>
      <c r="AZ24" s="14">
        <f>'World Index &amp; Universal'!BR268</f>
        <v>-5.642513827621598E-3</v>
      </c>
      <c r="BA24" s="14">
        <f>'World Index &amp; Universal'!BS268</f>
        <v>2.1998341988070713E-2</v>
      </c>
      <c r="BB24" s="14">
        <f>'World Index &amp; Universal'!BT268</f>
        <v>-5.4370340631351155E-3</v>
      </c>
      <c r="BC24" s="14">
        <f>'World Index &amp; Universal'!BV268</f>
        <v>-5.1294249335385511E-2</v>
      </c>
      <c r="BD24" s="14">
        <f>'World Index &amp; Universal'!BW268</f>
        <v>-4.2299406241206317E-2</v>
      </c>
      <c r="BE24" s="14">
        <f>'World Index &amp; Universal'!BX268</f>
        <v>-5.6669868954997815E-2</v>
      </c>
      <c r="BF24" s="14">
        <f>'World Index &amp; Universal'!BY268</f>
        <v>-5.4191003352404121E-2</v>
      </c>
      <c r="BG24" s="14">
        <f>'World Index &amp; Universal'!BZ268</f>
        <v>-5.9527743694277047E-2</v>
      </c>
      <c r="BH24" s="14">
        <f>'World Index &amp; Universal'!CA268</f>
        <v>-3.3384773588756467E-2</v>
      </c>
      <c r="BI24" s="14">
        <f>'World Index &amp; Universal'!CB268</f>
        <v>-5.9333399084396943E-2</v>
      </c>
      <c r="BJ24" s="14">
        <f>'World Index &amp; Universal'!CD268</f>
        <v>-1.8528029827464709E-2</v>
      </c>
      <c r="BK24" s="14">
        <f>'World Index &amp; Universal'!CE268</f>
        <v>1.8318815188387738E-2</v>
      </c>
      <c r="BL24" s="14">
        <f>'World Index &amp; Universal'!CF268</f>
        <v>3.0387655990036233E-3</v>
      </c>
      <c r="BM24" s="14">
        <f>'World Index &amp; Universal'!CG268</f>
        <v>5.6745324554670074E-3</v>
      </c>
      <c r="BN24" s="14">
        <f>'World Index &amp; Universal'!CH268</f>
        <v>6.3295587185217439E-2</v>
      </c>
      <c r="BO24" s="14">
        <f>'World Index &amp; Universal'!CI268</f>
        <v>2.7797704749115137E-2</v>
      </c>
      <c r="BP24" s="14">
        <f>'World Index &amp; Universal'!CJ268</f>
        <v>-2.6844834207691903E-2</v>
      </c>
      <c r="BQ24" s="14">
        <f>'World Index &amp; Universal'!CL268</f>
        <v>-1.8528029827464709E-2</v>
      </c>
      <c r="BR24" s="14">
        <f>'World Index &amp; Universal'!CM268</f>
        <v>-9.2225245463465333E-3</v>
      </c>
      <c r="BS24" s="14">
        <f>'World Index &amp; Universal'!CN268</f>
        <v>-2.4089311579222783E-2</v>
      </c>
      <c r="BT24" s="14">
        <f>'World Index &amp; Universal'!CO268</f>
        <v>-2.1524831386005805E-2</v>
      </c>
      <c r="BU24" s="14">
        <f>'World Index &amp; Universal'!CP268</f>
        <v>3.4537810575056005E-2</v>
      </c>
      <c r="BV24" s="14">
        <f>'World Index &amp; Universal'!CQ268</f>
        <v>-2.7045891054894522E-2</v>
      </c>
      <c r="BW24" s="14">
        <f>'World Index &amp; Universal'!CR268</f>
        <v>-2.6844834207691903E-2</v>
      </c>
      <c r="BX24" s="14">
        <f>'World Index &amp; Universal'!CT268</f>
        <v>8.5462264113409514E-3</v>
      </c>
      <c r="BY24" s="14">
        <f>'World Index &amp; Universal'!CU268</f>
        <v>1.8108427392457882E-2</v>
      </c>
      <c r="BZ24" s="14">
        <f>'World Index &amp; Universal'!CV268</f>
        <v>2.8315347082659148E-3</v>
      </c>
      <c r="CA24" s="14">
        <f>'World Index &amp; Universal'!CW268</f>
        <v>5.4667570071980087E-3</v>
      </c>
      <c r="CB24" s="14">
        <f>'World Index &amp; Universal'!CX268</f>
        <v>6.307590705000532E-2</v>
      </c>
      <c r="CC24" s="14">
        <f>'World Index &amp; Universal'!CY268</f>
        <v>2.7585358585478836E-2</v>
      </c>
      <c r="CD24" s="14">
        <f>'World Index &amp; Universal'!CZ268</f>
        <v>2.7585358585478836E-2</v>
      </c>
    </row>
    <row r="25" spans="2:82" x14ac:dyDescent="0.25">
      <c r="B25" s="121">
        <v>36433</v>
      </c>
      <c r="C25" s="14">
        <f>'World Index &amp; Universal'!M25</f>
        <v>-2.1405747470700121E-2</v>
      </c>
      <c r="D25" s="14">
        <f>'World Index &amp; Universal'!N25</f>
        <v>-1.0466794995187767E-2</v>
      </c>
      <c r="E25" s="14">
        <f>'World Index &amp; Universal'!O25</f>
        <v>-1.7702529037819881E-2</v>
      </c>
      <c r="F25" s="14">
        <f>'World Index &amp; Universal'!P25</f>
        <v>-3.2703521899496546E-2</v>
      </c>
      <c r="G25" s="14">
        <f>'World Index &amp; Universal'!Q25</f>
        <v>-3.7066653956721596E-2</v>
      </c>
      <c r="H25" s="14">
        <f>'World Index &amp; Universal'!R25</f>
        <v>-1.8130494509678741E-2</v>
      </c>
      <c r="I25" s="14">
        <f>'World Index &amp; Universal'!S25</f>
        <v>-2.8334369390294656E-2</v>
      </c>
      <c r="J25" s="14">
        <f>'World Index &amp; Universal'!T25</f>
        <v>-3.0469627387518794E-2</v>
      </c>
      <c r="K25" s="14">
        <f>'World Index &amp; Universal'!AF25</f>
        <v>3.899721448467966E-3</v>
      </c>
      <c r="L25" s="14">
        <f>'World Index &amp; Universal'!AG25</f>
        <v>0.51955431754874648</v>
      </c>
      <c r="M25" s="14">
        <f>'World Index &amp; Universal'!AH25</f>
        <v>0.17214484679665737</v>
      </c>
      <c r="N25" s="14">
        <f>'World Index &amp; Universal'!AI25</f>
        <v>9.8607242339832854E-2</v>
      </c>
      <c r="O25" s="14">
        <f>'World Index &amp; Universal'!AJ25</f>
        <v>9.8941504178272979E-2</v>
      </c>
      <c r="P25" s="14">
        <f>'World Index &amp; Universal'!AK25</f>
        <v>3.5877437325905287E-2</v>
      </c>
      <c r="Q25" s="14">
        <f>'World Index &amp; Universal'!AL25</f>
        <v>4.0111420612813371E-2</v>
      </c>
      <c r="R25" s="14">
        <f>'World Index &amp; Universal'!AM25</f>
        <v>3.0863509749303616E-2</v>
      </c>
      <c r="S25" s="14">
        <f>'Stata input'!R25</f>
        <v>4.6698392000357192E-3</v>
      </c>
      <c r="T25" s="14">
        <f>'Stata input'!S25</f>
        <v>4.3923222705009035E-3</v>
      </c>
      <c r="U25" s="14">
        <f>'Stata input'!T25</f>
        <v>2.1280404156849286E-3</v>
      </c>
      <c r="V25" s="14">
        <f>'Stata input'!U25</f>
        <v>4.418873500919851E-3</v>
      </c>
      <c r="W25" s="14">
        <f>'Stata input'!V25</f>
        <v>6.4560404147373518E-5</v>
      </c>
      <c r="X25" s="14">
        <f>'Stata input'!W25</f>
        <v>9.8767536576427339E-4</v>
      </c>
      <c r="Y25" s="14">
        <f>'Stata input'!X25</f>
        <v>3.8179328564631465E-3</v>
      </c>
      <c r="Z25" s="14">
        <f>'Stata input'!Y25</f>
        <v>3.8996786080571777E-3</v>
      </c>
      <c r="AA25" s="14">
        <f>'World Index &amp; Universal'!AP269</f>
        <v>-1.8440168217153108E-2</v>
      </c>
      <c r="AB25" s="14">
        <f>'World Index &amp; Universal'!AQ269</f>
        <v>-9.3084464190853478E-3</v>
      </c>
      <c r="AC25" s="14">
        <f>'World Index &amp; Universal'!AR269</f>
        <v>6.3243307744322852E-3</v>
      </c>
      <c r="AD25" s="14">
        <f>'World Index &amp; Universal'!AS269</f>
        <v>1.7238001958863824E-2</v>
      </c>
      <c r="AE25" s="14">
        <f>'World Index &amp; Universal'!AT269</f>
        <v>1.1595547309828369E-4</v>
      </c>
      <c r="AF25" s="14">
        <f>'World Index &amp; Universal'!AU269</f>
        <v>-1.3696284882726006E-3</v>
      </c>
      <c r="AG25" s="14">
        <f>'World Index &amp; Universal'!AV269</f>
        <v>-9.7278973816228298E-4</v>
      </c>
      <c r="AH25" s="14">
        <f>'World Index &amp; Universal'!AX269</f>
        <v>1.8786596211521234E-2</v>
      </c>
      <c r="AI25" s="14">
        <f>'World Index &amp; Universal'!AY269</f>
        <v>9.3032757682038891E-3</v>
      </c>
      <c r="AJ25" s="14">
        <f>'World Index &amp; Universal'!AZ269</f>
        <v>2.5229739634520909E-2</v>
      </c>
      <c r="AK25" s="14">
        <f>'World Index &amp; Universal'!BA269</f>
        <v>3.63484415526798E-2</v>
      </c>
      <c r="AL25" s="14">
        <f>'World Index &amp; Universal'!BB269</f>
        <v>1.8904730093270983E-2</v>
      </c>
      <c r="AM25" s="14">
        <f>'World Index &amp; Universal'!BC269</f>
        <v>1.739123706587975E-2</v>
      </c>
      <c r="AN25" s="14">
        <f>'World Index &amp; Universal'!BD269</f>
        <v>1.7795531065349257E-2</v>
      </c>
      <c r="AO25" s="14">
        <f>'World Index &amp; Universal'!BF269</f>
        <v>9.3959077226806187E-3</v>
      </c>
      <c r="AP25" s="14">
        <f>'World Index &amp; Universal'!BG269</f>
        <v>-9.2175226134315613E-3</v>
      </c>
      <c r="AQ25" s="14">
        <f>'World Index &amp; Universal'!BH269</f>
        <v>1.5779661325477257E-2</v>
      </c>
      <c r="AR25" s="14">
        <f>'World Index &amp; Universal'!BI269</f>
        <v>2.6795876357273096E-2</v>
      </c>
      <c r="AS25" s="14">
        <f>'World Index &amp; Universal'!BJ269</f>
        <v>9.512952702703803E-3</v>
      </c>
      <c r="AT25" s="14">
        <f>'World Index &amp; Universal'!BK269</f>
        <v>8.0134103315179228E-3</v>
      </c>
      <c r="AU25" s="14">
        <f>'World Index &amp; Universal'!BL269</f>
        <v>8.4139777419047768E-3</v>
      </c>
      <c r="AV25" s="14">
        <f>'World Index &amp; Universal'!BN269</f>
        <v>-6.2845849802372067E-3</v>
      </c>
      <c r="AW25" s="14">
        <f>'World Index &amp; Universal'!BO269</f>
        <v>-2.4608864393179664E-2</v>
      </c>
      <c r="AX25" s="14">
        <f>'World Index &amp; Universal'!BP269</f>
        <v>-1.5534531676767882E-2</v>
      </c>
      <c r="AY25" s="14">
        <f>'World Index &amp; Universal'!BQ269</f>
        <v>1.0845083290426549E-2</v>
      </c>
      <c r="AZ25" s="14">
        <f>'World Index &amp; Universal'!BR269</f>
        <v>-6.169358239163647E-3</v>
      </c>
      <c r="BA25" s="14">
        <f>'World Index &amp; Universal'!BS269</f>
        <v>-7.6456059218839023E-3</v>
      </c>
      <c r="BB25" s="14">
        <f>'World Index &amp; Universal'!BT269</f>
        <v>-7.2512611386221781E-3</v>
      </c>
      <c r="BC25" s="14">
        <f>'World Index &amp; Universal'!BV269</f>
        <v>-1.6945888696321854E-2</v>
      </c>
      <c r="BD25" s="14">
        <f>'World Index &amp; Universal'!BW269</f>
        <v>-3.5073571875325782E-2</v>
      </c>
      <c r="BE25" s="14">
        <f>'World Index &amp; Universal'!BX269</f>
        <v>-2.6096595218453644E-2</v>
      </c>
      <c r="BF25" s="14">
        <f>'World Index &amp; Universal'!BY269</f>
        <v>-1.072872932727198E-2</v>
      </c>
      <c r="BG25" s="14">
        <f>'World Index &amp; Universal'!BZ269</f>
        <v>-1.6831898191764449E-2</v>
      </c>
      <c r="BH25" s="14">
        <f>'World Index &amp; Universal'!CA269</f>
        <v>-1.8292307612676861E-2</v>
      </c>
      <c r="BI25" s="14">
        <f>'World Index &amp; Universal'!CB269</f>
        <v>-1.7902193647856279E-2</v>
      </c>
      <c r="BJ25" s="14">
        <f>'World Index &amp; Universal'!CD269</f>
        <v>1.3715069432538307E-3</v>
      </c>
      <c r="BK25" s="14">
        <f>'World Index &amp; Universal'!CE269</f>
        <v>-1.8553972255620499E-2</v>
      </c>
      <c r="BL25" s="14">
        <f>'World Index &amp; Universal'!CF269</f>
        <v>-9.4233092079061276E-3</v>
      </c>
      <c r="BM25" s="14">
        <f>'World Index &amp; Universal'!CG269</f>
        <v>6.2076554897048108E-3</v>
      </c>
      <c r="BN25" s="14">
        <f>'World Index &amp; Universal'!CH269</f>
        <v>1.7120061320955449E-2</v>
      </c>
      <c r="BO25" s="14">
        <f>'World Index &amp; Universal'!CI269</f>
        <v>-1.4854117197520278E-3</v>
      </c>
      <c r="BP25" s="14">
        <f>'World Index &amp; Universal'!CJ269</f>
        <v>3.9738301721126135E-4</v>
      </c>
      <c r="BQ25" s="14">
        <f>'World Index &amp; Universal'!CL269</f>
        <v>1.3715069432538307E-3</v>
      </c>
      <c r="BR25" s="14">
        <f>'World Index &amp; Universal'!CM269</f>
        <v>-1.7093952092643749E-2</v>
      </c>
      <c r="BS25" s="14">
        <f>'World Index &amp; Universal'!CN269</f>
        <v>-7.949706074726115E-3</v>
      </c>
      <c r="BT25" s="14">
        <f>'World Index &amp; Universal'!CO269</f>
        <v>7.704511581254847E-3</v>
      </c>
      <c r="BU25" s="14">
        <f>'World Index &amp; Universal'!CP269</f>
        <v>1.8633150941492094E-2</v>
      </c>
      <c r="BV25" s="14">
        <f>'World Index &amp; Universal'!CQ269</f>
        <v>1.4876214500885165E-3</v>
      </c>
      <c r="BW25" s="14">
        <f>'World Index &amp; Universal'!CR269</f>
        <v>3.9738301721126135E-4</v>
      </c>
      <c r="BX25" s="14">
        <f>'World Index &amp; Universal'!CT269</f>
        <v>9.737369795037587E-4</v>
      </c>
      <c r="BY25" s="14">
        <f>'World Index &amp; Universal'!CU269</f>
        <v>-1.7484387111350586E-2</v>
      </c>
      <c r="BZ25" s="14">
        <f>'World Index &amp; Universal'!CV269</f>
        <v>-8.3437734180815681E-3</v>
      </c>
      <c r="CA25" s="14">
        <f>'World Index &amp; Universal'!CW269</f>
        <v>7.3042259886817451E-3</v>
      </c>
      <c r="CB25" s="14">
        <f>'World Index &amp; Universal'!CX269</f>
        <v>1.8228524218327324E-2</v>
      </c>
      <c r="CC25" s="14">
        <f>'World Index &amp; Universal'!CY269</f>
        <v>-3.9722516667617391E-4</v>
      </c>
      <c r="CD25" s="14">
        <f>'World Index &amp; Universal'!CZ269</f>
        <v>-3.9722516667617391E-4</v>
      </c>
    </row>
    <row r="26" spans="2:82" x14ac:dyDescent="0.25">
      <c r="B26" s="121">
        <v>36462</v>
      </c>
      <c r="C26" s="14">
        <f>'World Index &amp; Universal'!M26</f>
        <v>6.687767699715752E-2</v>
      </c>
      <c r="D26" s="14">
        <f>'World Index &amp; Universal'!N26</f>
        <v>5.1094224924012055E-2</v>
      </c>
      <c r="E26" s="14">
        <f>'World Index &amp; Universal'!O26</f>
        <v>6.5174073444597358E-2</v>
      </c>
      <c r="F26" s="14">
        <f>'World Index &amp; Universal'!P26</f>
        <v>5.3141014120914765E-2</v>
      </c>
      <c r="G26" s="14">
        <f>'World Index &amp; Universal'!Q26</f>
        <v>2.8675942257663012E-2</v>
      </c>
      <c r="H26" s="14">
        <f>'World Index &amp; Universal'!R26</f>
        <v>6.9395505197903162E-2</v>
      </c>
      <c r="I26" s="14">
        <f>'World Index &amp; Universal'!S26</f>
        <v>5.3671293794649744E-2</v>
      </c>
      <c r="J26" s="14">
        <f>'World Index &amp; Universal'!T26</f>
        <v>7.5975139873491582E-2</v>
      </c>
      <c r="K26" s="14">
        <f>'World Index &amp; Universal'!AF26</f>
        <v>3.899721448467966E-3</v>
      </c>
      <c r="L26" s="14">
        <f>'World Index &amp; Universal'!AG26</f>
        <v>0.51955431754874648</v>
      </c>
      <c r="M26" s="14">
        <f>'World Index &amp; Universal'!AH26</f>
        <v>0.17214484679665737</v>
      </c>
      <c r="N26" s="14">
        <f>'World Index &amp; Universal'!AI26</f>
        <v>9.8607242339832854E-2</v>
      </c>
      <c r="O26" s="14">
        <f>'World Index &amp; Universal'!AJ26</f>
        <v>9.8941504178272979E-2</v>
      </c>
      <c r="P26" s="14">
        <f>'World Index &amp; Universal'!AK26</f>
        <v>3.5877437325905287E-2</v>
      </c>
      <c r="Q26" s="14">
        <f>'World Index &amp; Universal'!AL26</f>
        <v>4.0111420612813371E-2</v>
      </c>
      <c r="R26" s="14">
        <f>'World Index &amp; Universal'!AM26</f>
        <v>3.0863509749303616E-2</v>
      </c>
      <c r="S26" s="14">
        <f>'Stata input'!R26</f>
        <v>4.7252415336795917E-3</v>
      </c>
      <c r="T26" s="14">
        <f>'Stata input'!S26</f>
        <v>4.3992704824253881E-3</v>
      </c>
      <c r="U26" s="14">
        <f>'Stata input'!T26</f>
        <v>2.353666093883211E-3</v>
      </c>
      <c r="V26" s="14">
        <f>'Stata input'!U26</f>
        <v>4.4168887776085963E-3</v>
      </c>
      <c r="W26" s="14">
        <f>'Stata input'!V26</f>
        <v>6.2478525914011485E-5</v>
      </c>
      <c r="X26" s="14">
        <f>'Stata input'!W26</f>
        <v>9.7255584133226769E-4</v>
      </c>
      <c r="Y26" s="14">
        <f>'Stata input'!X26</f>
        <v>3.8746849921291737E-3</v>
      </c>
      <c r="Z26" s="14">
        <f>'Stata input'!Y26</f>
        <v>3.9994251744956966E-3</v>
      </c>
      <c r="AA26" s="14">
        <f>'World Index &amp; Universal'!AP270</f>
        <v>1.5605728159121313E-2</v>
      </c>
      <c r="AB26" s="14">
        <f>'World Index &amp; Universal'!AQ270</f>
        <v>5.3864996283070621E-3</v>
      </c>
      <c r="AC26" s="14">
        <f>'World Index &amp; Universal'!AR270</f>
        <v>1.6719367588932776E-2</v>
      </c>
      <c r="AD26" s="14">
        <f>'World Index &amp; Universal'!AS270</f>
        <v>3.3561662677780602E-2</v>
      </c>
      <c r="AE26" s="14">
        <f>'World Index &amp; Universal'!AT270</f>
        <v>-7.5748792270531329E-3</v>
      </c>
      <c r="AF26" s="14">
        <f>'World Index &amp; Universal'!AU270</f>
        <v>1.3257900451454363E-2</v>
      </c>
      <c r="AG26" s="14">
        <f>'World Index &amp; Universal'!AV270</f>
        <v>-4.6436700126845087E-3</v>
      </c>
      <c r="AH26" s="14">
        <f>'World Index &amp; Universal'!AX270</f>
        <v>-1.5365931607542183E-2</v>
      </c>
      <c r="AI26" s="14">
        <f>'World Index &amp; Universal'!AY270</f>
        <v>-1.0062200564127655E-2</v>
      </c>
      <c r="AJ26" s="14">
        <f>'World Index &amp; Universal'!AZ270</f>
        <v>1.0965273224976535E-3</v>
      </c>
      <c r="AK26" s="14">
        <f>'World Index &amp; Universal'!BA270</f>
        <v>1.7680024856896015E-2</v>
      </c>
      <c r="AL26" s="14">
        <f>'World Index &amp; Universal'!BB270</f>
        <v>-2.2824415758457062E-2</v>
      </c>
      <c r="AM26" s="14">
        <f>'World Index &amp; Universal'!BC270</f>
        <v>-2.3117511476845598E-3</v>
      </c>
      <c r="AN26" s="14">
        <f>'World Index &amp; Universal'!BD270</f>
        <v>-1.9938247304403744E-2</v>
      </c>
      <c r="AO26" s="14">
        <f>'World Index &amp; Universal'!BF270</f>
        <v>-5.3576406986751701E-3</v>
      </c>
      <c r="AP26" s="14">
        <f>'World Index &amp; Universal'!BG270</f>
        <v>1.0164477576128261E-2</v>
      </c>
      <c r="AQ26" s="14">
        <f>'World Index &amp; Universal'!BH270</f>
        <v>1.1272150526006941E-2</v>
      </c>
      <c r="AR26" s="14">
        <f>'World Index &amp; Universal'!BI270</f>
        <v>2.8024210649227665E-2</v>
      </c>
      <c r="AS26" s="14">
        <f>'World Index &amp; Universal'!BJ270</f>
        <v>-1.2891936444493934E-2</v>
      </c>
      <c r="AT26" s="14">
        <f>'World Index &amp; Universal'!BK270</f>
        <v>7.8292286857415405E-3</v>
      </c>
      <c r="AU26" s="14">
        <f>'World Index &amp; Universal'!BL270</f>
        <v>-9.9764315959084415E-3</v>
      </c>
      <c r="AV26" s="14">
        <f>'World Index &amp; Universal'!BN270</f>
        <v>-1.6444427166349196E-2</v>
      </c>
      <c r="AW26" s="14">
        <f>'World Index &amp; Universal'!BO270</f>
        <v>-1.0953262673184527E-3</v>
      </c>
      <c r="AX26" s="14">
        <f>'World Index &amp; Universal'!BP270</f>
        <v>-1.1146505438861198E-2</v>
      </c>
      <c r="AY26" s="14">
        <f>'World Index &amp; Universal'!BQ270</f>
        <v>1.656533319394482E-2</v>
      </c>
      <c r="AZ26" s="14">
        <f>'World Index &amp; Universal'!BR270</f>
        <v>-2.389474184365914E-2</v>
      </c>
      <c r="BA26" s="14">
        <f>'World Index &amp; Universal'!BS270</f>
        <v>-3.4045452932474074E-3</v>
      </c>
      <c r="BB26" s="14">
        <f>'World Index &amp; Universal'!BT270</f>
        <v>-2.1011734685725592E-2</v>
      </c>
      <c r="BC26" s="14">
        <f>'World Index &amp; Universal'!BV270</f>
        <v>-3.2471853291102137E-2</v>
      </c>
      <c r="BD26" s="14">
        <f>'World Index &amp; Universal'!BW270</f>
        <v>-1.7372872047264676E-2</v>
      </c>
      <c r="BE26" s="14">
        <f>'World Index &amp; Universal'!BX270</f>
        <v>-2.726026328847786E-2</v>
      </c>
      <c r="BF26" s="14">
        <f>'World Index &amp; Universal'!BY270</f>
        <v>-1.6295394553636933E-2</v>
      </c>
      <c r="BG26" s="14">
        <f>'World Index &amp; Universal'!BZ270</f>
        <v>-3.9800762151196545E-2</v>
      </c>
      <c r="BH26" s="14">
        <f>'World Index &amp; Universal'!CA270</f>
        <v>-1.9644461438055427E-2</v>
      </c>
      <c r="BI26" s="14">
        <f>'World Index &amp; Universal'!CB270</f>
        <v>-3.6964734732402471E-2</v>
      </c>
      <c r="BJ26" s="14">
        <f>'World Index &amp; Universal'!CD270</f>
        <v>-1.3084428402233339E-2</v>
      </c>
      <c r="BK26" s="14">
        <f>'World Index &amp; Universal'!CE270</f>
        <v>2.3357537914921123E-2</v>
      </c>
      <c r="BL26" s="14">
        <f>'World Index &amp; Universal'!CF270</f>
        <v>1.3060309119609537E-2</v>
      </c>
      <c r="BM26" s="14">
        <f>'World Index &amp; Universal'!CG270</f>
        <v>2.4479677415928824E-2</v>
      </c>
      <c r="BN26" s="14">
        <f>'World Index &amp; Universal'!CH270</f>
        <v>4.1450524622748786E-2</v>
      </c>
      <c r="BO26" s="14">
        <f>'World Index &amp; Universal'!CI270</f>
        <v>2.0991789952154782E-2</v>
      </c>
      <c r="BP26" s="14">
        <f>'World Index &amp; Universal'!CJ270</f>
        <v>-1.7667338647113229E-2</v>
      </c>
      <c r="BQ26" s="14">
        <f>'World Index &amp; Universal'!CL270</f>
        <v>-1.3084428402233339E-2</v>
      </c>
      <c r="BR26" s="14">
        <f>'World Index &amp; Universal'!CM270</f>
        <v>2.3171077241250781E-3</v>
      </c>
      <c r="BS26" s="14">
        <f>'World Index &amp; Universal'!CN270</f>
        <v>-7.7684080426514424E-3</v>
      </c>
      <c r="BT26" s="14">
        <f>'World Index &amp; Universal'!CO270</f>
        <v>3.4161758185513591E-3</v>
      </c>
      <c r="BU26" s="14">
        <f>'World Index &amp; Universal'!CP270</f>
        <v>2.0038099103179885E-2</v>
      </c>
      <c r="BV26" s="14">
        <f>'World Index &amp; Universal'!CQ270</f>
        <v>-2.0560194664384523E-2</v>
      </c>
      <c r="BW26" s="14">
        <f>'World Index &amp; Universal'!CR270</f>
        <v>-1.7667338647113229E-2</v>
      </c>
      <c r="BX26" s="14">
        <f>'World Index &amp; Universal'!CT270</f>
        <v>4.6653342856057822E-3</v>
      </c>
      <c r="BY26" s="14">
        <f>'World Index &amp; Universal'!CU270</f>
        <v>2.0343868383359442E-2</v>
      </c>
      <c r="BZ26" s="14">
        <f>'World Index &amp; Universal'!CV270</f>
        <v>1.0076963735308198E-2</v>
      </c>
      <c r="CA26" s="14">
        <f>'World Index &amp; Universal'!CW270</f>
        <v>2.1462703313384734E-2</v>
      </c>
      <c r="CB26" s="14">
        <f>'World Index &amp; Universal'!CX270</f>
        <v>3.8383573338958588E-2</v>
      </c>
      <c r="CC26" s="14">
        <f>'World Index &amp; Universal'!CY270</f>
        <v>1.7985087274591249E-2</v>
      </c>
      <c r="CD26" s="14">
        <f>'World Index &amp; Universal'!CZ270</f>
        <v>1.7985087274591249E-2</v>
      </c>
    </row>
    <row r="27" spans="2:82" x14ac:dyDescent="0.25">
      <c r="B27" s="121">
        <v>36494</v>
      </c>
      <c r="C27" s="14">
        <f>'World Index &amp; Universal'!M27</f>
        <v>5.6236670197319372E-2</v>
      </c>
      <c r="D27" s="14">
        <f>'World Index &amp; Universal'!N27</f>
        <v>2.8859778491078902E-2</v>
      </c>
      <c r="E27" s="14">
        <f>'World Index &amp; Universal'!O27</f>
        <v>7.53428856404188E-2</v>
      </c>
      <c r="F27" s="14">
        <f>'World Index &amp; Universal'!P27</f>
        <v>5.9086286012143052E-2</v>
      </c>
      <c r="G27" s="14">
        <f>'World Index &amp; Universal'!Q27</f>
        <v>3.8692074558508427E-3</v>
      </c>
      <c r="H27" s="14">
        <f>'World Index &amp; Universal'!R27</f>
        <v>7.3721900654166284E-2</v>
      </c>
      <c r="I27" s="14">
        <f>'World Index &amp; Universal'!S27</f>
        <v>3.0886934782853759E-2</v>
      </c>
      <c r="J27" s="14">
        <f>'World Index &amp; Universal'!T27</f>
        <v>3.0475205325266597E-2</v>
      </c>
      <c r="K27" s="14">
        <f>'World Index &amp; Universal'!AF27</f>
        <v>3.899721448467966E-3</v>
      </c>
      <c r="L27" s="14">
        <f>'World Index &amp; Universal'!AG27</f>
        <v>0.51955431754874648</v>
      </c>
      <c r="M27" s="14">
        <f>'World Index &amp; Universal'!AH27</f>
        <v>0.17214484679665737</v>
      </c>
      <c r="N27" s="14">
        <f>'World Index &amp; Universal'!AI27</f>
        <v>9.8607242339832854E-2</v>
      </c>
      <c r="O27" s="14">
        <f>'World Index &amp; Universal'!AJ27</f>
        <v>9.8941504178272979E-2</v>
      </c>
      <c r="P27" s="14">
        <f>'World Index &amp; Universal'!AK27</f>
        <v>3.5877437325905287E-2</v>
      </c>
      <c r="Q27" s="14">
        <f>'World Index &amp; Universal'!AL27</f>
        <v>4.0111420612813371E-2</v>
      </c>
      <c r="R27" s="14">
        <f>'World Index &amp; Universal'!AM27</f>
        <v>3.0863509749303616E-2</v>
      </c>
      <c r="S27" s="14">
        <f>'Stata input'!R27</f>
        <v>4.899144709827663E-3</v>
      </c>
      <c r="T27" s="14">
        <f>'Stata input'!S27</f>
        <v>5.2479279194916906E-3</v>
      </c>
      <c r="U27" s="14">
        <f>'Stata input'!T27</f>
        <v>2.8774631690615671E-3</v>
      </c>
      <c r="V27" s="14">
        <f>'Stata input'!U27</f>
        <v>4.4746741994332595E-3</v>
      </c>
      <c r="W27" s="14">
        <f>'Stata input'!V27</f>
        <v>5.2349013625652141E-4</v>
      </c>
      <c r="X27" s="14">
        <f>'Stata input'!W27</f>
        <v>1.687033193217724E-3</v>
      </c>
      <c r="Y27" s="14">
        <f>'Stata input'!X27</f>
        <v>4.4981398293537644E-3</v>
      </c>
      <c r="Z27" s="14">
        <f>'Stata input'!Y27</f>
        <v>4.2483157475066147E-3</v>
      </c>
      <c r="AA27" s="14">
        <f>'World Index &amp; Universal'!AP271</f>
        <v>3.07446468520296E-2</v>
      </c>
      <c r="AB27" s="14">
        <f>'World Index &amp; Universal'!AQ271</f>
        <v>-1.5018363858955941E-2</v>
      </c>
      <c r="AC27" s="14">
        <f>'World Index &amp; Universal'!AR271</f>
        <v>6.2201142946016752E-4</v>
      </c>
      <c r="AD27" s="14">
        <f>'World Index &amp; Universal'!AS271</f>
        <v>5.0011977322935275E-2</v>
      </c>
      <c r="AE27" s="14">
        <f>'World Index &amp; Universal'!AT271</f>
        <v>-1.3551929592273693E-2</v>
      </c>
      <c r="AF27" s="14">
        <f>'World Index &amp; Universal'!AU271</f>
        <v>2.8499990600266978E-2</v>
      </c>
      <c r="AG27" s="14">
        <f>'World Index &amp; Universal'!AV271</f>
        <v>2.5261224710267038E-2</v>
      </c>
      <c r="AH27" s="14">
        <f>'World Index &amp; Universal'!AX271</f>
        <v>-2.9827607590227068E-2</v>
      </c>
      <c r="AI27" s="14">
        <f>'World Index &amp; Universal'!AY271</f>
        <v>-4.4398009585350784E-2</v>
      </c>
      <c r="AJ27" s="14">
        <f>'World Index &amp; Universal'!AZ271</f>
        <v>-2.9224149273601507E-2</v>
      </c>
      <c r="AK27" s="14">
        <f>'World Index &amp; Universal'!BA271</f>
        <v>1.8692632098308293E-2</v>
      </c>
      <c r="AL27" s="14">
        <f>'World Index &amp; Universal'!BB271</f>
        <v>-4.2975315544532044E-2</v>
      </c>
      <c r="AM27" s="14">
        <f>'World Index &amp; Universal'!BC271</f>
        <v>-2.1777035259100685E-3</v>
      </c>
      <c r="AN27" s="14">
        <f>'World Index &amp; Universal'!BD271</f>
        <v>-5.3198647778662789E-3</v>
      </c>
      <c r="AO27" s="14">
        <f>'World Index &amp; Universal'!BF271</f>
        <v>1.5247354171794347E-2</v>
      </c>
      <c r="AP27" s="14">
        <f>'World Index &amp; Universal'!BG271</f>
        <v>4.6460775543263555E-2</v>
      </c>
      <c r="AQ27" s="14">
        <f>'World Index &amp; Universal'!BH271</f>
        <v>1.5878849629818115E-2</v>
      </c>
      <c r="AR27" s="14">
        <f>'World Index &amp; Universal'!BI271</f>
        <v>6.6021881825804263E-2</v>
      </c>
      <c r="AS27" s="14">
        <f>'World Index &amp; Universal'!BJ271</f>
        <v>1.4887935093159665E-3</v>
      </c>
      <c r="AT27" s="14">
        <f>'World Index &amp; Universal'!BK271</f>
        <v>4.4181894222636409E-2</v>
      </c>
      <c r="AU27" s="14">
        <f>'World Index &amp; Universal'!BL271</f>
        <v>4.0893745722031971E-2</v>
      </c>
      <c r="AV27" s="14">
        <f>'World Index &amp; Universal'!BN271</f>
        <v>-6.2162477174709796E-4</v>
      </c>
      <c r="AW27" s="14">
        <f>'World Index &amp; Universal'!BO271</f>
        <v>3.0103910446200421E-2</v>
      </c>
      <c r="AX27" s="14">
        <f>'World Index &amp; Universal'!BP271</f>
        <v>-1.5630652843697357E-2</v>
      </c>
      <c r="AY27" s="14">
        <f>'World Index &amp; Universal'!BQ271</f>
        <v>4.9359263867200021E-2</v>
      </c>
      <c r="AZ27" s="14">
        <f>'World Index &amp; Universal'!BR271</f>
        <v>-1.4165130148881322E-2</v>
      </c>
      <c r="BA27" s="14">
        <f>'World Index &amp; Universal'!BS271</f>
        <v>2.7860649528368198E-2</v>
      </c>
      <c r="BB27" s="14">
        <f>'World Index &amp; Universal'!BT271</f>
        <v>2.4623896935475509E-2</v>
      </c>
      <c r="BC27" s="14">
        <f>'World Index &amp; Universal'!BV271</f>
        <v>-4.7629911280101411E-2</v>
      </c>
      <c r="BD27" s="14">
        <f>'World Index &amp; Universal'!BW271</f>
        <v>-1.8349629229971964E-2</v>
      </c>
      <c r="BE27" s="14">
        <f>'World Index &amp; Universal'!BX271</f>
        <v>-6.1932951800883207E-2</v>
      </c>
      <c r="BF27" s="14">
        <f>'World Index &amp; Universal'!BY271</f>
        <v>-4.7037526199841917E-2</v>
      </c>
      <c r="BG27" s="14">
        <f>'World Index &amp; Universal'!BZ271</f>
        <v>-6.0536363668221016E-2</v>
      </c>
      <c r="BH27" s="14">
        <f>'World Index &amp; Universal'!CA271</f>
        <v>-2.0487372703608786E-2</v>
      </c>
      <c r="BI27" s="14">
        <f>'World Index &amp; Universal'!CB271</f>
        <v>-2.3571876461611074E-2</v>
      </c>
      <c r="BJ27" s="14">
        <f>'World Index &amp; Universal'!CD271</f>
        <v>-2.7710248770768997E-2</v>
      </c>
      <c r="BK27" s="14">
        <f>'World Index &amp; Universal'!CE271</f>
        <v>4.4905127571484016E-2</v>
      </c>
      <c r="BL27" s="14">
        <f>'World Index &amp; Universal'!CF271</f>
        <v>-1.4865802982169107E-3</v>
      </c>
      <c r="BM27" s="14">
        <f>'World Index &amp; Universal'!CG271</f>
        <v>1.4368664146583221E-2</v>
      </c>
      <c r="BN27" s="14">
        <f>'World Index &amp; Universal'!CH271</f>
        <v>6.4437154698813837E-2</v>
      </c>
      <c r="BO27" s="14">
        <f>'World Index &amp; Universal'!CI271</f>
        <v>4.2629633990930227E-2</v>
      </c>
      <c r="BP27" s="14">
        <f>'World Index &amp; Universal'!CJ271</f>
        <v>-3.1490188814776721E-3</v>
      </c>
      <c r="BQ27" s="14">
        <f>'World Index &amp; Universal'!CL271</f>
        <v>-2.7710248770768997E-2</v>
      </c>
      <c r="BR27" s="14">
        <f>'World Index &amp; Universal'!CM271</f>
        <v>2.1824562686212357E-3</v>
      </c>
      <c r="BS27" s="14">
        <f>'World Index &amp; Universal'!CN271</f>
        <v>-4.231245003106332E-2</v>
      </c>
      <c r="BT27" s="14">
        <f>'World Index &amp; Universal'!CO271</f>
        <v>-2.7105473432757377E-2</v>
      </c>
      <c r="BU27" s="14">
        <f>'World Index &amp; Universal'!CP271</f>
        <v>2.0915884219029568E-2</v>
      </c>
      <c r="BV27" s="14">
        <f>'World Index &amp; Universal'!CQ271</f>
        <v>-4.0886651022716824E-2</v>
      </c>
      <c r="BW27" s="14">
        <f>'World Index &amp; Universal'!CR271</f>
        <v>-3.1490188814776721E-3</v>
      </c>
      <c r="BX27" s="14">
        <f>'World Index &amp; Universal'!CT271</f>
        <v>-2.4638817992366557E-2</v>
      </c>
      <c r="BY27" s="14">
        <f>'World Index &amp; Universal'!CU271</f>
        <v>5.3483171016361908E-3</v>
      </c>
      <c r="BZ27" s="14">
        <f>'World Index &amp; Universal'!CV271</f>
        <v>-3.9287147117658461E-2</v>
      </c>
      <c r="CA27" s="14">
        <f>'World Index &amp; Universal'!CW271</f>
        <v>-2.4032132189306221E-2</v>
      </c>
      <c r="CB27" s="14">
        <f>'World Index &amp; Universal'!CX271</f>
        <v>2.4140923323870744E-2</v>
      </c>
      <c r="CC27" s="14">
        <f>'World Index &amp; Universal'!CY271</f>
        <v>3.1589665267162115E-3</v>
      </c>
      <c r="CD27" s="14">
        <f>'World Index &amp; Universal'!CZ271</f>
        <v>3.1589665267162115E-3</v>
      </c>
    </row>
    <row r="28" spans="2:82" x14ac:dyDescent="0.25">
      <c r="B28" s="121">
        <v>36525</v>
      </c>
      <c r="C28" s="14">
        <f>'World Index &amp; Universal'!M28</f>
        <v>6.7051279289581656E-2</v>
      </c>
      <c r="D28" s="14">
        <f>'World Index &amp; Universal'!N28</f>
        <v>7.1502852806430761E-2</v>
      </c>
      <c r="E28" s="14">
        <f>'World Index &amp; Universal'!O28</f>
        <v>7.3101095440236685E-2</v>
      </c>
      <c r="F28" s="14">
        <f>'World Index &amp; Universal'!P28</f>
        <v>5.8506877164067994E-2</v>
      </c>
      <c r="G28" s="14">
        <f>'World Index &amp; Universal'!Q28</f>
        <v>7.7934245993815487E-2</v>
      </c>
      <c r="H28" s="14">
        <f>'World Index &amp; Universal'!R28</f>
        <v>7.0425645726896358E-2</v>
      </c>
      <c r="I28" s="14">
        <f>'World Index &amp; Universal'!S28</f>
        <v>5.1232285951386736E-2</v>
      </c>
      <c r="J28" s="14">
        <f>'World Index &amp; Universal'!T28</f>
        <v>3.8563640993488191E-2</v>
      </c>
      <c r="K28" s="14">
        <f>'World Index &amp; Universal'!AF28</f>
        <v>3.899721448467966E-3</v>
      </c>
      <c r="L28" s="14">
        <f>'World Index &amp; Universal'!AG28</f>
        <v>0.51955431754874648</v>
      </c>
      <c r="M28" s="14">
        <f>'World Index &amp; Universal'!AH28</f>
        <v>0.17214484679665737</v>
      </c>
      <c r="N28" s="14">
        <f>'World Index &amp; Universal'!AI28</f>
        <v>9.8607242339832854E-2</v>
      </c>
      <c r="O28" s="14">
        <f>'World Index &amp; Universal'!AJ28</f>
        <v>9.8941504178272979E-2</v>
      </c>
      <c r="P28" s="14">
        <f>'World Index &amp; Universal'!AK28</f>
        <v>3.5877437325905287E-2</v>
      </c>
      <c r="Q28" s="14">
        <f>'World Index &amp; Universal'!AL28</f>
        <v>4.0111420612813371E-2</v>
      </c>
      <c r="R28" s="14">
        <f>'World Index &amp; Universal'!AM28</f>
        <v>3.0863509749303616E-2</v>
      </c>
      <c r="S28" s="14">
        <f>'Stata input'!R28</f>
        <v>4.7489751075209252E-3</v>
      </c>
      <c r="T28" s="14">
        <f>'Stata input'!S28</f>
        <v>4.7272195670584605E-3</v>
      </c>
      <c r="U28" s="14">
        <f>'Stata input'!T28</f>
        <v>2.6060698016978634E-3</v>
      </c>
      <c r="V28" s="14">
        <f>'Stata input'!U28</f>
        <v>4.3987781693848316E-3</v>
      </c>
      <c r="W28" s="14">
        <f>'Stata input'!V28</f>
        <v>1.2699459382603528E-4</v>
      </c>
      <c r="X28" s="14">
        <f>'Stata input'!W28</f>
        <v>1.3140693296773698E-3</v>
      </c>
      <c r="Y28" s="14">
        <f>'Stata input'!X28</f>
        <v>4.0781081178153933E-3</v>
      </c>
      <c r="Z28" s="14">
        <f>'Stata input'!Y28</f>
        <v>4.1114900047323211E-3</v>
      </c>
      <c r="AA28" s="14">
        <f>'World Index &amp; Universal'!AP272</f>
        <v>-5.742279548555218E-3</v>
      </c>
      <c r="AB28" s="14">
        <f>'World Index &amp; Universal'!AQ272</f>
        <v>-6.756091557962085E-3</v>
      </c>
      <c r="AC28" s="14">
        <f>'World Index &amp; Universal'!AR272</f>
        <v>6.8378724892186327E-3</v>
      </c>
      <c r="AD28" s="14">
        <f>'World Index &amp; Universal'!AS272</f>
        <v>-1.036755386565269E-2</v>
      </c>
      <c r="AE28" s="14">
        <f>'World Index &amp; Universal'!AT272</f>
        <v>-8.5073625202320979E-3</v>
      </c>
      <c r="AF28" s="14">
        <f>'World Index &amp; Universal'!AU272</f>
        <v>1.3306768538997149E-2</v>
      </c>
      <c r="AG28" s="14">
        <f>'World Index &amp; Universal'!AV272</f>
        <v>2.7263290171010368E-2</v>
      </c>
      <c r="AH28" s="14">
        <f>'World Index &amp; Universal'!AX272</f>
        <v>5.7754437611485798E-3</v>
      </c>
      <c r="AI28" s="14">
        <f>'World Index &amp; Universal'!AY272</f>
        <v>-1.0196672236515436E-3</v>
      </c>
      <c r="AJ28" s="14">
        <f>'World Index &amp; Universal'!AZ272</f>
        <v>1.2652807998374538E-2</v>
      </c>
      <c r="AK28" s="14">
        <f>'World Index &amp; Universal'!BA272</f>
        <v>-4.6519873287959035E-3</v>
      </c>
      <c r="AL28" s="14">
        <f>'World Index &amp; Universal'!BB272</f>
        <v>-2.7810525528748631E-3</v>
      </c>
      <c r="AM28" s="14">
        <f>'World Index &amp; Universal'!BC272</f>
        <v>1.9159064793485392E-2</v>
      </c>
      <c r="AN28" s="14">
        <f>'World Index &amp; Universal'!BD272</f>
        <v>3.3196191531285502E-2</v>
      </c>
      <c r="AO28" s="14">
        <f>'World Index &amp; Universal'!BF272</f>
        <v>6.8020468089851072E-3</v>
      </c>
      <c r="AP28" s="14">
        <f>'World Index &amp; Universal'!BG272</f>
        <v>1.0207080061503948E-3</v>
      </c>
      <c r="AQ28" s="14">
        <f>'World Index &amp; Universal'!BH272</f>
        <v>1.3686430826949314E-2</v>
      </c>
      <c r="AR28" s="14">
        <f>'World Index &amp; Universal'!BI272</f>
        <v>-3.6360276433564653E-3</v>
      </c>
      <c r="AS28" s="14">
        <f>'World Index &amp; Universal'!BJ272</f>
        <v>-1.7631831893305527E-3</v>
      </c>
      <c r="AT28" s="14">
        <f>'World Index &amp; Universal'!BK272</f>
        <v>2.019932861046092E-2</v>
      </c>
      <c r="AU28" s="14">
        <f>'World Index &amp; Universal'!BL272</f>
        <v>3.4250783155905573E-2</v>
      </c>
      <c r="AV28" s="14">
        <f>'World Index &amp; Universal'!BN272</f>
        <v>-6.7914335327029507E-3</v>
      </c>
      <c r="AW28" s="14">
        <f>'World Index &amp; Universal'!BO272</f>
        <v>-1.2494714771377979E-2</v>
      </c>
      <c r="AX28" s="14">
        <f>'World Index &amp; Universal'!BP272</f>
        <v>-1.3501641543908205E-2</v>
      </c>
      <c r="AY28" s="14">
        <f>'World Index &amp; Universal'!BQ272</f>
        <v>-1.7088576845380343E-2</v>
      </c>
      <c r="AZ28" s="14">
        <f>'World Index &amp; Universal'!BR272</f>
        <v>-1.5241018865840283E-2</v>
      </c>
      <c r="BA28" s="14">
        <f>'World Index &amp; Universal'!BS272</f>
        <v>6.4249629722266111E-3</v>
      </c>
      <c r="BB28" s="14">
        <f>'World Index &amp; Universal'!BT272</f>
        <v>2.0286699815228237E-2</v>
      </c>
      <c r="BC28" s="14">
        <f>'World Index &amp; Universal'!BV272</f>
        <v>1.0476166081811344E-2</v>
      </c>
      <c r="BD28" s="14">
        <f>'World Index &amp; Universal'!BW272</f>
        <v>4.6737294590173395E-3</v>
      </c>
      <c r="BE28" s="14">
        <f>'World Index &amp; Universal'!BX272</f>
        <v>3.6492965866241622E-3</v>
      </c>
      <c r="BF28" s="14">
        <f>'World Index &amp; Universal'!BY272</f>
        <v>1.7385673258873302E-2</v>
      </c>
      <c r="BG28" s="14">
        <f>'World Index &amp; Universal'!BZ272</f>
        <v>1.879679018899072E-3</v>
      </c>
      <c r="BH28" s="14">
        <f>'World Index &amp; Universal'!CA272</f>
        <v>2.3922338538035159E-2</v>
      </c>
      <c r="BI28" s="14">
        <f>'World Index &amp; Universal'!CB272</f>
        <v>3.8025071008589872E-2</v>
      </c>
      <c r="BJ28" s="14">
        <f>'World Index &amp; Universal'!CD272</f>
        <v>-1.3132023738658294E-2</v>
      </c>
      <c r="BK28" s="14">
        <f>'World Index &amp; Universal'!CE272</f>
        <v>2.7888083755269744E-3</v>
      </c>
      <c r="BL28" s="14">
        <f>'World Index &amp; Universal'!CF272</f>
        <v>1.7662974953818189E-3</v>
      </c>
      <c r="BM28" s="14">
        <f>'World Index &amp; Universal'!CG272</f>
        <v>1.5476902630821243E-2</v>
      </c>
      <c r="BN28" s="14">
        <f>'World Index &amp; Universal'!CH272</f>
        <v>-1.8761524544941288E-3</v>
      </c>
      <c r="BO28" s="14">
        <f>'World Index &amp; Universal'!CI272</f>
        <v>2.2001304129375621E-2</v>
      </c>
      <c r="BP28" s="14">
        <f>'World Index &amp; Universal'!CJ272</f>
        <v>1.3773244258632245E-2</v>
      </c>
      <c r="BQ28" s="14">
        <f>'World Index &amp; Universal'!CL272</f>
        <v>-1.3132023738658294E-2</v>
      </c>
      <c r="BR28" s="14">
        <f>'World Index &amp; Universal'!CM272</f>
        <v>-1.8798895535867666E-2</v>
      </c>
      <c r="BS28" s="14">
        <f>'World Index &amp; Universal'!CN272</f>
        <v>-1.9799394141900795E-2</v>
      </c>
      <c r="BT28" s="14">
        <f>'World Index &amp; Universal'!CO272</f>
        <v>-6.3839463532900931E-3</v>
      </c>
      <c r="BU28" s="14">
        <f>'World Index &amp; Universal'!CP272</f>
        <v>-2.3363430640835348E-2</v>
      </c>
      <c r="BV28" s="14">
        <f>'World Index &amp; Universal'!CQ272</f>
        <v>-2.1527667372321369E-2</v>
      </c>
      <c r="BW28" s="14">
        <f>'World Index &amp; Universal'!CR272</f>
        <v>1.3773244258632245E-2</v>
      </c>
      <c r="BX28" s="14">
        <f>'World Index &amp; Universal'!CT272</f>
        <v>-2.6539729815977076E-2</v>
      </c>
      <c r="BY28" s="14">
        <f>'World Index &amp; Universal'!CU272</f>
        <v>-3.2129610816785781E-2</v>
      </c>
      <c r="BZ28" s="14">
        <f>'World Index &amp; Universal'!CV272</f>
        <v>-3.3116516529378859E-2</v>
      </c>
      <c r="CA28" s="14">
        <f>'World Index &amp; Universal'!CW272</f>
        <v>-1.9883332615138416E-2</v>
      </c>
      <c r="CB28" s="14">
        <f>'World Index &amp; Universal'!CX272</f>
        <v>-3.6632131603182794E-2</v>
      </c>
      <c r="CC28" s="14">
        <f>'World Index &amp; Universal'!CY272</f>
        <v>-1.358611931872844E-2</v>
      </c>
      <c r="CD28" s="14">
        <f>'World Index &amp; Universal'!CZ272</f>
        <v>-1.358611931872844E-2</v>
      </c>
    </row>
    <row r="29" spans="2:82" x14ac:dyDescent="0.25">
      <c r="B29" s="121">
        <v>36556</v>
      </c>
      <c r="C29" s="14">
        <f>'World Index &amp; Universal'!M29</f>
        <v>-2.1159281882135894E-2</v>
      </c>
      <c r="D29" s="14">
        <f>'World Index &amp; Universal'!N29</f>
        <v>-5.5504551058416229E-2</v>
      </c>
      <c r="E29" s="14">
        <f>'World Index &amp; Universal'!O29</f>
        <v>-2.2352344387002732E-2</v>
      </c>
      <c r="F29" s="14">
        <f>'World Index &amp; Universal'!P29</f>
        <v>-5.4392730437267001E-2</v>
      </c>
      <c r="G29" s="14">
        <f>'World Index &amp; Universal'!Q29</f>
        <v>-8.1135679667500016E-3</v>
      </c>
      <c r="H29" s="14">
        <f>'World Index &amp; Universal'!R29</f>
        <v>-1.6180232240660453E-2</v>
      </c>
      <c r="I29" s="14">
        <f>'World Index &amp; Universal'!S29</f>
        <v>-5.3285098769097372E-2</v>
      </c>
      <c r="J29" s="14">
        <f>'World Index &amp; Universal'!T29</f>
        <v>-2.2633175383779958E-2</v>
      </c>
      <c r="K29" s="14">
        <f>'World Index &amp; Universal'!AF29</f>
        <v>3.899721448467966E-3</v>
      </c>
      <c r="L29" s="14">
        <f>'World Index &amp; Universal'!AG29</f>
        <v>0.51955431754874648</v>
      </c>
      <c r="M29" s="14">
        <f>'World Index &amp; Universal'!AH29</f>
        <v>0.17214484679665737</v>
      </c>
      <c r="N29" s="14">
        <f>'World Index &amp; Universal'!AI29</f>
        <v>9.8607242339832854E-2</v>
      </c>
      <c r="O29" s="14">
        <f>'World Index &amp; Universal'!AJ29</f>
        <v>9.8941504178272979E-2</v>
      </c>
      <c r="P29" s="14">
        <f>'World Index &amp; Universal'!AK29</f>
        <v>3.5877437325905287E-2</v>
      </c>
      <c r="Q29" s="14">
        <f>'World Index &amp; Universal'!AL29</f>
        <v>4.0111420612813371E-2</v>
      </c>
      <c r="R29" s="14">
        <f>'World Index &amp; Universal'!AM29</f>
        <v>3.0863509749303616E-2</v>
      </c>
      <c r="S29" s="14">
        <f>'Stata input'!R29</f>
        <v>4.6935871724245182E-3</v>
      </c>
      <c r="T29" s="14">
        <f>'Stata input'!S29</f>
        <v>4.7766564850848514E-3</v>
      </c>
      <c r="U29" s="14">
        <f>'Stata input'!T29</f>
        <v>2.7153291436701199E-3</v>
      </c>
      <c r="V29" s="14">
        <f>'Stata input'!U29</f>
        <v>4.9513222060149076E-3</v>
      </c>
      <c r="W29" s="14">
        <f>'Stata input'!V29</f>
        <v>7.2887440382141122E-5</v>
      </c>
      <c r="X29" s="14">
        <f>'Stata input'!W29</f>
        <v>1.7074815036817181E-3</v>
      </c>
      <c r="Y29" s="14">
        <f>'Stata input'!X29</f>
        <v>4.1249110217969065E-3</v>
      </c>
      <c r="Z29" s="14">
        <f>'Stata input'!Y29</f>
        <v>4.2483157475066147E-3</v>
      </c>
      <c r="AA29" s="14">
        <f>'World Index &amp; Universal'!AP273</f>
        <v>3.9006074818815684E-2</v>
      </c>
      <c r="AB29" s="14">
        <f>'World Index &amp; Universal'!AQ273</f>
        <v>1.7345838857159013E-3</v>
      </c>
      <c r="AC29" s="14">
        <f>'World Index &amp; Universal'!AR273</f>
        <v>3.8819216669882417E-2</v>
      </c>
      <c r="AD29" s="14">
        <f>'World Index &amp; Universal'!AS273</f>
        <v>-1.0821956404805211E-2</v>
      </c>
      <c r="AE29" s="14">
        <f>'World Index &amp; Universal'!AT273</f>
        <v>1.0949413708665201E-3</v>
      </c>
      <c r="AF29" s="14">
        <f>'World Index &amp; Universal'!AU273</f>
        <v>3.7700452766203041E-2</v>
      </c>
      <c r="AG29" s="14">
        <f>'World Index &amp; Universal'!AV273</f>
        <v>7.8373121400456824E-3</v>
      </c>
      <c r="AH29" s="14">
        <f>'World Index &amp; Universal'!AX273</f>
        <v>-3.7541719691694397E-2</v>
      </c>
      <c r="AI29" s="14">
        <f>'World Index &amp; Universal'!AY273</f>
        <v>-3.5872255067997849E-2</v>
      </c>
      <c r="AJ29" s="14">
        <f>'World Index &amp; Universal'!AZ273</f>
        <v>-1.7984317268382455E-4</v>
      </c>
      <c r="AK29" s="14">
        <f>'World Index &amp; Universal'!BA273</f>
        <v>-4.795740124263459E-2</v>
      </c>
      <c r="AL29" s="14">
        <f>'World Index &amp; Universal'!BB273</f>
        <v>-3.648788430285177E-2</v>
      </c>
      <c r="AM29" s="14">
        <f>'World Index &amp; Universal'!BC273</f>
        <v>-1.2566067554901084E-3</v>
      </c>
      <c r="AN29" s="14">
        <f>'World Index &amp; Universal'!BD273</f>
        <v>-2.9998633727146506E-2</v>
      </c>
      <c r="AO29" s="14">
        <f>'World Index &amp; Universal'!BF273</f>
        <v>-1.7315803144056785E-3</v>
      </c>
      <c r="AP29" s="14">
        <f>'World Index &amp; Universal'!BG273</f>
        <v>3.7206952353111555E-2</v>
      </c>
      <c r="AQ29" s="14">
        <f>'World Index &amp; Universal'!BH273</f>
        <v>3.7020417764070501E-2</v>
      </c>
      <c r="AR29" s="14">
        <f>'World Index &amp; Universal'!BI273</f>
        <v>-1.2534797632536843E-2</v>
      </c>
      <c r="AS29" s="14">
        <f>'World Index &amp; Universal'!BJ273</f>
        <v>-6.3853492246224164E-4</v>
      </c>
      <c r="AT29" s="14">
        <f>'World Index &amp; Universal'!BK273</f>
        <v>3.5903591089943232E-2</v>
      </c>
      <c r="AU29" s="14">
        <f>'World Index &amp; Universal'!BL273</f>
        <v>6.0921608902206881E-3</v>
      </c>
      <c r="AV29" s="14">
        <f>'World Index &amp; Universal'!BN273</f>
        <v>-3.7368597006054771E-2</v>
      </c>
      <c r="AW29" s="14">
        <f>'World Index &amp; Universal'!BO273</f>
        <v>1.7987552206832902E-4</v>
      </c>
      <c r="AX29" s="14">
        <f>'World Index &amp; Universal'!BP273</f>
        <v>-3.5698832086537569E-2</v>
      </c>
      <c r="AY29" s="14">
        <f>'World Index &amp; Universal'!BQ273</f>
        <v>-4.7786152083151734E-2</v>
      </c>
      <c r="AZ29" s="14">
        <f>'World Index &amp; Universal'!BR273</f>
        <v>-3.6314572058021466E-2</v>
      </c>
      <c r="BA29" s="14">
        <f>'World Index &amp; Universal'!BS273</f>
        <v>-1.0769572662178151E-3</v>
      </c>
      <c r="BB29" s="14">
        <f>'World Index &amp; Universal'!BT273</f>
        <v>-2.982415422498097E-2</v>
      </c>
      <c r="BC29" s="14">
        <f>'World Index &amp; Universal'!BV273</f>
        <v>1.094035242176683E-2</v>
      </c>
      <c r="BD29" s="14">
        <f>'World Index &amp; Universal'!BW273</f>
        <v>5.0373167445689981E-2</v>
      </c>
      <c r="BE29" s="14">
        <f>'World Index &amp; Universal'!BX273</f>
        <v>1.2693913266497381E-2</v>
      </c>
      <c r="BF29" s="14">
        <f>'World Index &amp; Universal'!BY273</f>
        <v>5.0184265002754413E-2</v>
      </c>
      <c r="BG29" s="14">
        <f>'World Index &amp; Universal'!BZ273</f>
        <v>1.2047272837111711E-2</v>
      </c>
      <c r="BH29" s="14">
        <f>'World Index &amp; Universal'!CA273</f>
        <v>4.9053261427692396E-2</v>
      </c>
      <c r="BI29" s="14">
        <f>'World Index &amp; Universal'!CB273</f>
        <v>1.8863407518664221E-2</v>
      </c>
      <c r="BJ29" s="14">
        <f>'World Index &amp; Universal'!CD273</f>
        <v>-3.633076642272326E-2</v>
      </c>
      <c r="BK29" s="14">
        <f>'World Index &amp; Universal'!CE273</f>
        <v>3.7869668381337318E-2</v>
      </c>
      <c r="BL29" s="14">
        <f>'World Index &amp; Universal'!CF273</f>
        <v>6.3894290982369206E-4</v>
      </c>
      <c r="BM29" s="14">
        <f>'World Index &amp; Universal'!CG273</f>
        <v>3.7683014607343246E-2</v>
      </c>
      <c r="BN29" s="14">
        <f>'World Index &amp; Universal'!CH273</f>
        <v>-1.1903863742786625E-2</v>
      </c>
      <c r="BO29" s="14">
        <f>'World Index &amp; Universal'!CI273</f>
        <v>3.6565474344731008E-2</v>
      </c>
      <c r="BP29" s="14">
        <f>'World Index &amp; Universal'!CJ273</f>
        <v>-2.8778189839419488E-2</v>
      </c>
      <c r="BQ29" s="14">
        <f>'World Index &amp; Universal'!CL273</f>
        <v>-3.633076642272326E-2</v>
      </c>
      <c r="BR29" s="14">
        <f>'World Index &amp; Universal'!CM273</f>
        <v>1.2581878027826399E-3</v>
      </c>
      <c r="BS29" s="14">
        <f>'World Index &amp; Universal'!CN273</f>
        <v>-3.4659201298999909E-2</v>
      </c>
      <c r="BT29" s="14">
        <f>'World Index &amp; Universal'!CO273</f>
        <v>1.0781183536126004E-3</v>
      </c>
      <c r="BU29" s="14">
        <f>'World Index &amp; Universal'!CP273</f>
        <v>-4.6759552857148501E-2</v>
      </c>
      <c r="BV29" s="14">
        <f>'World Index &amp; Universal'!CQ273</f>
        <v>-3.5275605111048214E-2</v>
      </c>
      <c r="BW29" s="14">
        <f>'World Index &amp; Universal'!CR273</f>
        <v>-2.8778189839419488E-2</v>
      </c>
      <c r="BX29" s="14">
        <f>'World Index &amp; Universal'!CT273</f>
        <v>-7.7763663298037189E-3</v>
      </c>
      <c r="BY29" s="14">
        <f>'World Index &amp; Universal'!CU273</f>
        <v>3.0926382962132903E-2</v>
      </c>
      <c r="BZ29" s="14">
        <f>'World Index &amp; Universal'!CV273</f>
        <v>-6.0552712038129952E-3</v>
      </c>
      <c r="CA29" s="14">
        <f>'World Index &amp; Universal'!CW273</f>
        <v>3.074097789061736E-2</v>
      </c>
      <c r="CB29" s="14">
        <f>'World Index &amp; Universal'!CX273</f>
        <v>-1.851416723720023E-2</v>
      </c>
      <c r="CC29" s="14">
        <f>'World Index &amp; Universal'!CY273</f>
        <v>2.9630913904889589E-2</v>
      </c>
      <c r="CD29" s="14">
        <f>'World Index &amp; Universal'!CZ273</f>
        <v>2.9630913904889589E-2</v>
      </c>
    </row>
    <row r="30" spans="2:82" x14ac:dyDescent="0.25">
      <c r="B30" s="121">
        <v>36585</v>
      </c>
      <c r="C30" s="14">
        <f>'World Index &amp; Universal'!M30</f>
        <v>2.7106802556116083E-3</v>
      </c>
      <c r="D30" s="14">
        <f>'World Index &amp; Universal'!N30</f>
        <v>-1.2497569916960494E-3</v>
      </c>
      <c r="E30" s="14">
        <f>'World Index &amp; Universal'!O30</f>
        <v>3.605533731934063E-3</v>
      </c>
      <c r="F30" s="14">
        <f>'World Index &amp; Universal'!P30</f>
        <v>2.017636172622761E-2</v>
      </c>
      <c r="G30" s="14">
        <f>'World Index &amp; Universal'!Q30</f>
        <v>2.2935305869786538E-2</v>
      </c>
      <c r="H30" s="14">
        <f>'World Index &amp; Universal'!R30</f>
        <v>2.1874980506348951E-3</v>
      </c>
      <c r="I30" s="14">
        <f>'World Index &amp; Universal'!S30</f>
        <v>-2.8565162340110639E-4</v>
      </c>
      <c r="J30" s="14">
        <f>'World Index &amp; Universal'!T30</f>
        <v>3.0559694646951963E-2</v>
      </c>
      <c r="K30" s="14">
        <f>'World Index &amp; Universal'!AF30</f>
        <v>3.899721448467966E-3</v>
      </c>
      <c r="L30" s="14">
        <f>'World Index &amp; Universal'!AG30</f>
        <v>0.51955431754874648</v>
      </c>
      <c r="M30" s="14">
        <f>'World Index &amp; Universal'!AH30</f>
        <v>0.17214484679665737</v>
      </c>
      <c r="N30" s="14">
        <f>'World Index &amp; Universal'!AI30</f>
        <v>9.8607242339832854E-2</v>
      </c>
      <c r="O30" s="14">
        <f>'World Index &amp; Universal'!AJ30</f>
        <v>9.8941504178272979E-2</v>
      </c>
      <c r="P30" s="14">
        <f>'World Index &amp; Universal'!AK30</f>
        <v>3.5877437325905287E-2</v>
      </c>
      <c r="Q30" s="14">
        <f>'World Index &amp; Universal'!AL30</f>
        <v>4.0111420612813371E-2</v>
      </c>
      <c r="R30" s="14">
        <f>'World Index &amp; Universal'!AM30</f>
        <v>3.0863509749303616E-2</v>
      </c>
      <c r="S30" s="14">
        <f>'Stata input'!R30</f>
        <v>4.7331534101910933E-3</v>
      </c>
      <c r="T30" s="14">
        <f>'Stata input'!S30</f>
        <v>4.8033412996419944E-3</v>
      </c>
      <c r="U30" s="14">
        <f>'Stata input'!T30</f>
        <v>2.8315263246050382E-3</v>
      </c>
      <c r="V30" s="14">
        <f>'Stata input'!U30</f>
        <v>4.990414085688899E-3</v>
      </c>
      <c r="W30" s="14">
        <f>'Stata input'!V30</f>
        <v>1.0722840543775369E-4</v>
      </c>
      <c r="X30" s="14">
        <f>'Stata input'!W30</f>
        <v>1.8151029571964461E-3</v>
      </c>
      <c r="Y30" s="14">
        <f>'Stata input'!X30</f>
        <v>4.1431636240885084E-3</v>
      </c>
      <c r="Z30" s="14">
        <f>'Stata input'!Y30</f>
        <v>4.4593207017331604E-3</v>
      </c>
      <c r="AA30" s="14">
        <f>'World Index &amp; Universal'!AP274</f>
        <v>7.0593320047060981E-3</v>
      </c>
      <c r="AB30" s="14">
        <f>'World Index &amp; Universal'!AQ274</f>
        <v>6.3078997167620443E-4</v>
      </c>
      <c r="AC30" s="14">
        <f>'World Index &amp; Universal'!AR274</f>
        <v>-1.6529846588165364E-2</v>
      </c>
      <c r="AD30" s="14">
        <f>'World Index &amp; Universal'!AS274</f>
        <v>-1.5743749757240688E-2</v>
      </c>
      <c r="AE30" s="14">
        <f>'World Index &amp; Universal'!AT274</f>
        <v>-4.1761126357231504E-4</v>
      </c>
      <c r="AF30" s="14">
        <f>'World Index &amp; Universal'!AU274</f>
        <v>5.8233525127331376E-3</v>
      </c>
      <c r="AG30" s="14">
        <f>'World Index &amp; Universal'!AV274</f>
        <v>-2.3451605972309553E-2</v>
      </c>
      <c r="AH30" s="14">
        <f>'World Index &amp; Universal'!AX274</f>
        <v>-7.0098471662574102E-3</v>
      </c>
      <c r="AI30" s="14">
        <f>'World Index &amp; Universal'!AY274</f>
        <v>-6.383478935876763E-3</v>
      </c>
      <c r="AJ30" s="14">
        <f>'World Index &amp; Universal'!AZ274</f>
        <v>-2.3423822056158117E-2</v>
      </c>
      <c r="AK30" s="14">
        <f>'World Index &amp; Universal'!BA274</f>
        <v>-2.2643235643876047E-2</v>
      </c>
      <c r="AL30" s="14">
        <f>'World Index &amp; Universal'!BB274</f>
        <v>-7.424531038697002E-3</v>
      </c>
      <c r="AM30" s="14">
        <f>'World Index &amp; Universal'!BC274</f>
        <v>-1.227315464633727E-3</v>
      </c>
      <c r="AN30" s="14">
        <f>'World Index &amp; Universal'!BD274</f>
        <v>-3.0297060964897704E-2</v>
      </c>
      <c r="AO30" s="14">
        <f>'World Index &amp; Universal'!BF274</f>
        <v>-6.3039232651829202E-4</v>
      </c>
      <c r="AP30" s="14">
        <f>'World Index &amp; Universal'!BG274</f>
        <v>6.4244895294616189E-3</v>
      </c>
      <c r="AQ30" s="14">
        <f>'World Index &amp; Universal'!BH274</f>
        <v>-1.7149818626236102E-2</v>
      </c>
      <c r="AR30" s="14">
        <f>'World Index &amp; Universal'!BI274</f>
        <v>-1.6364217344721488E-2</v>
      </c>
      <c r="AS30" s="14">
        <f>'World Index &amp; Universal'!BJ274</f>
        <v>-1.0477403311545119E-3</v>
      </c>
      <c r="AT30" s="14">
        <f>'World Index &amp; Universal'!BK274</f>
        <v>5.1892891894760318E-3</v>
      </c>
      <c r="AU30" s="14">
        <f>'World Index &amp; Universal'!BL274</f>
        <v>-2.4067214586378505E-2</v>
      </c>
      <c r="AV30" s="14">
        <f>'World Index &amp; Universal'!BN274</f>
        <v>1.6807674875358947E-2</v>
      </c>
      <c r="AW30" s="14">
        <f>'World Index &amp; Universal'!BO274</f>
        <v>2.3985657837237495E-2</v>
      </c>
      <c r="AX30" s="14">
        <f>'World Index &amp; Universal'!BP274</f>
        <v>1.7449066959793536E-2</v>
      </c>
      <c r="AY30" s="14">
        <f>'World Index &amp; Universal'!BQ274</f>
        <v>7.9930929087934643E-4</v>
      </c>
      <c r="AZ30" s="14">
        <f>'World Index &amp; Universal'!BR274</f>
        <v>1.6383044537444214E-2</v>
      </c>
      <c r="BA30" s="14">
        <f>'World Index &amp; Universal'!BS274</f>
        <v>2.272890440381059E-2</v>
      </c>
      <c r="BB30" s="14">
        <f>'World Index &amp; Universal'!BT274</f>
        <v>-7.0380980654383141E-3</v>
      </c>
      <c r="BC30" s="14">
        <f>'World Index &amp; Universal'!BV274</f>
        <v>1.5995580168637558E-2</v>
      </c>
      <c r="BD30" s="14">
        <f>'World Index &amp; Universal'!BW274</f>
        <v>2.3167830284362312E-2</v>
      </c>
      <c r="BE30" s="14">
        <f>'World Index &amp; Universal'!BX274</f>
        <v>1.6636459991875352E-2</v>
      </c>
      <c r="BF30" s="14">
        <f>'World Index &amp; Universal'!BY274</f>
        <v>-7.986709058039887E-4</v>
      </c>
      <c r="BG30" s="14">
        <f>'World Index &amp; Universal'!BZ274</f>
        <v>1.5571288970619657E-2</v>
      </c>
      <c r="BH30" s="14">
        <f>'World Index &amp; Universal'!CA274</f>
        <v>2.1912080583338378E-2</v>
      </c>
      <c r="BI30" s="14">
        <f>'World Index &amp; Universal'!CB274</f>
        <v>-7.8311478470854956E-3</v>
      </c>
      <c r="BJ30" s="14">
        <f>'World Index &amp; Universal'!CD274</f>
        <v>-5.7896374131555239E-3</v>
      </c>
      <c r="BK30" s="14">
        <f>'World Index &amp; Universal'!CE274</f>
        <v>7.4800670285217752E-3</v>
      </c>
      <c r="BL30" s="14">
        <f>'World Index &amp; Universal'!CF274</f>
        <v>1.0488392423295689E-3</v>
      </c>
      <c r="BM30" s="14">
        <f>'World Index &amp; Universal'!CG274</f>
        <v>-1.6118966786680455E-2</v>
      </c>
      <c r="BN30" s="14">
        <f>'World Index &amp; Universal'!CH274</f>
        <v>-1.5332541535712951E-2</v>
      </c>
      <c r="BO30" s="14">
        <f>'World Index &amp; Universal'!CI274</f>
        <v>6.2435711619475143E-3</v>
      </c>
      <c r="BP30" s="14">
        <f>'World Index &amp; Universal'!CJ274</f>
        <v>-2.9105467090129178E-2</v>
      </c>
      <c r="BQ30" s="14">
        <f>'World Index &amp; Universal'!CL274</f>
        <v>-5.7896374131555239E-3</v>
      </c>
      <c r="BR30" s="14">
        <f>'World Index &amp; Universal'!CM274</f>
        <v>1.2288236188644497E-3</v>
      </c>
      <c r="BS30" s="14">
        <f>'World Index &amp; Universal'!CN274</f>
        <v>-5.1624994866993346E-3</v>
      </c>
      <c r="BT30" s="14">
        <f>'World Index &amp; Universal'!CO274</f>
        <v>-2.2223782183080409E-2</v>
      </c>
      <c r="BU30" s="14">
        <f>'World Index &amp; Universal'!CP274</f>
        <v>-2.1442236567778217E-2</v>
      </c>
      <c r="BV30" s="14">
        <f>'World Index &amp; Universal'!CQ274</f>
        <v>-6.2048308589319756E-3</v>
      </c>
      <c r="BW30" s="14">
        <f>'World Index &amp; Universal'!CR274</f>
        <v>-2.9105467090129178E-2</v>
      </c>
      <c r="BX30" s="14">
        <f>'World Index &amp; Universal'!CT274</f>
        <v>2.4014791397674928E-2</v>
      </c>
      <c r="BY30" s="14">
        <f>'World Index &amp; Universal'!CU274</f>
        <v>3.1243651787881133E-2</v>
      </c>
      <c r="BZ30" s="14">
        <f>'World Index &amp; Universal'!CV274</f>
        <v>2.4660729658936731E-2</v>
      </c>
      <c r="CA30" s="14">
        <f>'World Index &amp; Universal'!CW274</f>
        <v>7.0879839918593923E-3</v>
      </c>
      <c r="CB30" s="14">
        <f>'World Index &amp; Universal'!CX274</f>
        <v>7.8929587741971563E-3</v>
      </c>
      <c r="CC30" s="14">
        <f>'World Index &amp; Universal'!CY274</f>
        <v>2.9977990506236729E-2</v>
      </c>
      <c r="CD30" s="14">
        <f>'World Index &amp; Universal'!CZ274</f>
        <v>2.9977990506236729E-2</v>
      </c>
    </row>
    <row r="31" spans="2:82" x14ac:dyDescent="0.25">
      <c r="B31" s="121">
        <v>36616</v>
      </c>
      <c r="C31" s="14">
        <f>'World Index &amp; Universal'!M31</f>
        <v>7.9791621250572042E-2</v>
      </c>
      <c r="D31" s="14">
        <f>'World Index &amp; Universal'!N31</f>
        <v>6.8461153439741906E-2</v>
      </c>
      <c r="E31" s="14">
        <f>'World Index &amp; Universal'!O31</f>
        <v>7.8951523403579138E-2</v>
      </c>
      <c r="F31" s="14">
        <f>'World Index &amp; Universal'!P31</f>
        <v>6.047510229205022E-2</v>
      </c>
      <c r="G31" s="14">
        <f>'World Index &amp; Universal'!Q31</f>
        <v>-2.7565807611408255E-3</v>
      </c>
      <c r="H31" s="14">
        <f>'World Index &amp; Universal'!R31</f>
        <v>6.9039754826078159E-2</v>
      </c>
      <c r="I31" s="14">
        <f>'World Index &amp; Universal'!S31</f>
        <v>6.9859527354269924E-2</v>
      </c>
      <c r="J31" s="14">
        <f>'World Index &amp; Universal'!T31</f>
        <v>8.3961368036766792E-2</v>
      </c>
      <c r="K31" s="14">
        <f>'World Index &amp; Universal'!AF31</f>
        <v>3.899721448467966E-3</v>
      </c>
      <c r="L31" s="14">
        <f>'World Index &amp; Universal'!AG31</f>
        <v>0.51955431754874648</v>
      </c>
      <c r="M31" s="14">
        <f>'World Index &amp; Universal'!AH31</f>
        <v>0.17214484679665737</v>
      </c>
      <c r="N31" s="14">
        <f>'World Index &amp; Universal'!AI31</f>
        <v>9.8607242339832854E-2</v>
      </c>
      <c r="O31" s="14">
        <f>'World Index &amp; Universal'!AJ31</f>
        <v>9.8941504178272979E-2</v>
      </c>
      <c r="P31" s="14">
        <f>'World Index &amp; Universal'!AK31</f>
        <v>3.5877437325905287E-2</v>
      </c>
      <c r="Q31" s="14">
        <f>'World Index &amp; Universal'!AL31</f>
        <v>4.0111420612813371E-2</v>
      </c>
      <c r="R31" s="14">
        <f>'World Index &amp; Universal'!AM31</f>
        <v>3.0863509749303616E-2</v>
      </c>
      <c r="S31" s="14">
        <f>'Stata input'!R31</f>
        <v>4.7885173650881185E-3</v>
      </c>
      <c r="T31" s="14">
        <f>'Stata input'!S31</f>
        <v>4.9721643470663768E-3</v>
      </c>
      <c r="U31" s="14">
        <f>'Stata input'!T31</f>
        <v>3.0241880399000109E-3</v>
      </c>
      <c r="V31" s="14">
        <f>'Stata input'!U31</f>
        <v>4.9071678826735354E-3</v>
      </c>
      <c r="W31" s="14">
        <f>'Stata input'!V31</f>
        <v>8.2254444596863152E-5</v>
      </c>
      <c r="X31" s="14">
        <f>'Stata input'!W31</f>
        <v>2.1209169976863507E-3</v>
      </c>
      <c r="Y31" s="14">
        <f>'Stata input'!X31</f>
        <v>4.3247978242089147E-3</v>
      </c>
      <c r="Z31" s="14">
        <f>'Stata input'!Y31</f>
        <v>4.5460915492372411E-3</v>
      </c>
      <c r="AA31" s="14">
        <f>'World Index &amp; Universal'!AP275</f>
        <v>9.5014425025632399E-3</v>
      </c>
      <c r="AB31" s="14">
        <f>'World Index &amp; Universal'!AQ275</f>
        <v>2.4721267706695471E-5</v>
      </c>
      <c r="AC31" s="14">
        <f>'World Index &amp; Universal'!AR275</f>
        <v>1.7903006496449603E-2</v>
      </c>
      <c r="AD31" s="14">
        <f>'World Index &amp; Universal'!AS275</f>
        <v>8.7002275686981045E-2</v>
      </c>
      <c r="AE31" s="14">
        <f>'World Index &amp; Universal'!AT275</f>
        <v>1.3448721774594663E-2</v>
      </c>
      <c r="AF31" s="14">
        <f>'World Index &amp; Universal'!AU275</f>
        <v>1.0127544848086867E-2</v>
      </c>
      <c r="AG31" s="14">
        <f>'World Index &amp; Universal'!AV275</f>
        <v>-7.8222253101967176E-3</v>
      </c>
      <c r="AH31" s="14">
        <f>'World Index &amp; Universal'!AX275</f>
        <v>-9.4120147852478908E-3</v>
      </c>
      <c r="AI31" s="14">
        <f>'World Index &amp; Universal'!AY275</f>
        <v>-9.3875261944782462E-3</v>
      </c>
      <c r="AJ31" s="14">
        <f>'World Index &amp; Universal'!AZ275</f>
        <v>8.3224883493568935E-3</v>
      </c>
      <c r="AK31" s="14">
        <f>'World Index &amp; Universal'!BA275</f>
        <v>7.6771394196617271E-2</v>
      </c>
      <c r="AL31" s="14">
        <f>'World Index &amp; Universal'!BB275</f>
        <v>3.91012742116148E-3</v>
      </c>
      <c r="AM31" s="14">
        <f>'World Index &amp; Universal'!BC275</f>
        <v>6.2020946099061725E-4</v>
      </c>
      <c r="AN31" s="14">
        <f>'World Index &amp; Universal'!BD275</f>
        <v>-1.716061719517159E-2</v>
      </c>
      <c r="AO31" s="14">
        <f>'World Index &amp; Universal'!BF275</f>
        <v>-2.472065658076783E-5</v>
      </c>
      <c r="AP31" s="14">
        <f>'World Index &amp; Universal'!BG275</f>
        <v>9.4764869640853178E-3</v>
      </c>
      <c r="AQ31" s="14">
        <f>'World Index &amp; Universal'!BH275</f>
        <v>1.7877843265793558E-2</v>
      </c>
      <c r="AR31" s="14">
        <f>'World Index &amp; Universal'!BI275</f>
        <v>8.697540427702144E-2</v>
      </c>
      <c r="AS31" s="14">
        <f>'World Index &amp; Universal'!BJ275</f>
        <v>1.342366865678124E-2</v>
      </c>
      <c r="AT31" s="14">
        <f>'World Index &amp; Universal'!BK275</f>
        <v>1.0102573831948014E-2</v>
      </c>
      <c r="AU31" s="14">
        <f>'World Index &amp; Universal'!BL275</f>
        <v>-7.8467525962319096E-3</v>
      </c>
      <c r="AV31" s="14">
        <f>'World Index &amp; Universal'!BN275</f>
        <v>-1.758812615955474E-2</v>
      </c>
      <c r="AW31" s="14">
        <f>'World Index &amp; Universal'!BO275</f>
        <v>-8.2537962264244147E-3</v>
      </c>
      <c r="AX31" s="14">
        <f>'World Index &amp; Universal'!BP275</f>
        <v>-1.7563839692623429E-2</v>
      </c>
      <c r="AY31" s="14">
        <f>'World Index &amp; Universal'!BQ275</f>
        <v>6.7883942526475449E-2</v>
      </c>
      <c r="AZ31" s="14">
        <f>'World Index &amp; Universal'!BR275</f>
        <v>-4.3759422002165316E-3</v>
      </c>
      <c r="BA31" s="14">
        <f>'World Index &amp; Universal'!BS275</f>
        <v>-7.6387058479426839E-3</v>
      </c>
      <c r="BB31" s="14">
        <f>'World Index &amp; Universal'!BT275</f>
        <v>-2.5272773184147335E-2</v>
      </c>
      <c r="BC31" s="14">
        <f>'World Index &amp; Universal'!BV275</f>
        <v>-8.003872451140559E-2</v>
      </c>
      <c r="BD31" s="14">
        <f>'World Index &amp; Universal'!BW275</f>
        <v>-7.1297765347766107E-2</v>
      </c>
      <c r="BE31" s="14">
        <f>'World Index &amp; Universal'!BX275</f>
        <v>-8.0015981902434419E-2</v>
      </c>
      <c r="BF31" s="14">
        <f>'World Index &amp; Universal'!BY275</f>
        <v>-6.3568651819851163E-2</v>
      </c>
      <c r="BG31" s="14">
        <f>'World Index &amp; Universal'!BZ275</f>
        <v>-6.7666421273958388E-2</v>
      </c>
      <c r="BH31" s="14">
        <f>'World Index &amp; Universal'!CA275</f>
        <v>-7.0721775435391487E-2</v>
      </c>
      <c r="BI31" s="14">
        <f>'World Index &amp; Universal'!CB275</f>
        <v>-8.723486888493337E-2</v>
      </c>
      <c r="BJ31" s="14">
        <f>'World Index &amp; Universal'!CD275</f>
        <v>-1.0026006022447298E-2</v>
      </c>
      <c r="BK31" s="14">
        <f>'World Index &amp; Universal'!CE275</f>
        <v>-3.8948978741810691E-3</v>
      </c>
      <c r="BL31" s="14">
        <f>'World Index &amp; Universal'!CF275</f>
        <v>-1.324586061284061E-2</v>
      </c>
      <c r="BM31" s="14">
        <f>'World Index &amp; Universal'!CG275</f>
        <v>4.3951752329960403E-3</v>
      </c>
      <c r="BN31" s="14">
        <f>'World Index &amp; Universal'!CH275</f>
        <v>7.2577479582381921E-2</v>
      </c>
      <c r="BO31" s="14">
        <f>'World Index &amp; Universal'!CI275</f>
        <v>-3.277104065701697E-3</v>
      </c>
      <c r="BP31" s="14">
        <f>'World Index &amp; Universal'!CJ275</f>
        <v>-1.7769805654575088E-2</v>
      </c>
      <c r="BQ31" s="14">
        <f>'World Index &amp; Universal'!CL275</f>
        <v>-1.0026006022447298E-2</v>
      </c>
      <c r="BR31" s="14">
        <f>'World Index &amp; Universal'!CM275</f>
        <v>-6.1982503963675661E-4</v>
      </c>
      <c r="BS31" s="14">
        <f>'World Index &amp; Universal'!CN275</f>
        <v>-1.0001532610319441E-2</v>
      </c>
      <c r="BT31" s="14">
        <f>'World Index &amp; Universal'!CO275</f>
        <v>7.697504823049206E-3</v>
      </c>
      <c r="BU31" s="14">
        <f>'World Index &amp; Universal'!CP275</f>
        <v>7.6103984324529472E-2</v>
      </c>
      <c r="BV31" s="14">
        <f>'World Index &amp; Universal'!CQ275</f>
        <v>3.2878787866408299E-3</v>
      </c>
      <c r="BW31" s="14">
        <f>'World Index &amp; Universal'!CR275</f>
        <v>-1.7769805654575088E-2</v>
      </c>
      <c r="BX31" s="14">
        <f>'World Index &amp; Universal'!CT275</f>
        <v>7.8838949125243918E-3</v>
      </c>
      <c r="BY31" s="14">
        <f>'World Index &amp; Universal'!CU275</f>
        <v>1.746024578929517E-2</v>
      </c>
      <c r="BZ31" s="14">
        <f>'World Index &amp; Universal'!CV275</f>
        <v>7.9088110801079914E-3</v>
      </c>
      <c r="CA31" s="14">
        <f>'World Index &amp; Universal'!CW275</f>
        <v>2.5928046830810292E-2</v>
      </c>
      <c r="CB31" s="14">
        <f>'World Index &amp; Universal'!CX275</f>
        <v>9.5572087398172245E-2</v>
      </c>
      <c r="CC31" s="14">
        <f>'World Index &amp; Universal'!CY275</f>
        <v>1.8091284259915463E-2</v>
      </c>
      <c r="CD31" s="14">
        <f>'World Index &amp; Universal'!CZ275</f>
        <v>1.8091284259915463E-2</v>
      </c>
    </row>
    <row r="32" spans="2:82" x14ac:dyDescent="0.25">
      <c r="B32" s="121">
        <v>36644</v>
      </c>
      <c r="C32" s="14">
        <f>'World Index &amp; Universal'!M32</f>
        <v>1.3158540633279925E-2</v>
      </c>
      <c r="D32" s="14">
        <f>'World Index &amp; Universal'!N32</f>
        <v>-4.2187174682490225E-2</v>
      </c>
      <c r="E32" s="14">
        <f>'World Index &amp; Universal'!O32</f>
        <v>6.928766636831396E-3</v>
      </c>
      <c r="F32" s="14">
        <f>'World Index &amp; Universal'!P32</f>
        <v>-2.0028455099105891E-2</v>
      </c>
      <c r="G32" s="14">
        <f>'World Index &amp; Universal'!Q32</f>
        <v>9.5107788861608089E-3</v>
      </c>
      <c r="H32" s="14">
        <f>'World Index &amp; Universal'!R32</f>
        <v>-9.1809659903501206E-3</v>
      </c>
      <c r="I32" s="14">
        <f>'World Index &amp; Universal'!S32</f>
        <v>-2.4264407765903773E-2</v>
      </c>
      <c r="J32" s="14">
        <f>'World Index &amp; Universal'!T32</f>
        <v>-6.8218345371583444E-3</v>
      </c>
      <c r="K32" s="14">
        <f>'World Index &amp; Universal'!AF32</f>
        <v>3.899721448467966E-3</v>
      </c>
      <c r="L32" s="14">
        <f>'World Index &amp; Universal'!AG32</f>
        <v>0.51955431754874648</v>
      </c>
      <c r="M32" s="14">
        <f>'World Index &amp; Universal'!AH32</f>
        <v>0.17214484679665737</v>
      </c>
      <c r="N32" s="14">
        <f>'World Index &amp; Universal'!AI32</f>
        <v>9.8607242339832854E-2</v>
      </c>
      <c r="O32" s="14">
        <f>'World Index &amp; Universal'!AJ32</f>
        <v>9.8941504178272979E-2</v>
      </c>
      <c r="P32" s="14">
        <f>'World Index &amp; Universal'!AK32</f>
        <v>3.5877437325905287E-2</v>
      </c>
      <c r="Q32" s="14">
        <f>'World Index &amp; Universal'!AL32</f>
        <v>4.0111420612813371E-2</v>
      </c>
      <c r="R32" s="14">
        <f>'World Index &amp; Universal'!AM32</f>
        <v>3.0863509749303616E-2</v>
      </c>
      <c r="S32" s="14">
        <f>'Stata input'!R32</f>
        <v>5.1278760889585939E-3</v>
      </c>
      <c r="T32" s="14">
        <f>'Stata input'!S32</f>
        <v>5.0973459686110001E-3</v>
      </c>
      <c r="U32" s="14">
        <f>'Stata input'!T32</f>
        <v>3.2176501481104847E-3</v>
      </c>
      <c r="V32" s="14">
        <f>'Stata input'!U32</f>
        <v>5.0150647753006705E-3</v>
      </c>
      <c r="W32" s="14">
        <f>'Stata input'!V32</f>
        <v>7.0805752823810408E-5</v>
      </c>
      <c r="X32" s="14">
        <f>'Stata input'!W32</f>
        <v>2.5473393892132545E-3</v>
      </c>
      <c r="Y32" s="14">
        <f>'Stata input'!X32</f>
        <v>4.4447503446558567E-3</v>
      </c>
      <c r="Z32" s="14">
        <f>'Stata input'!Y32</f>
        <v>4.8181628289023504E-3</v>
      </c>
      <c r="AA32" s="14">
        <f>'World Index &amp; Universal'!AP276</f>
        <v>5.6365804981164169E-2</v>
      </c>
      <c r="AB32" s="14">
        <f>'World Index &amp; Universal'!AQ276</f>
        <v>6.9588648274496734E-3</v>
      </c>
      <c r="AC32" s="14">
        <f>'World Index &amp; Universal'!AR276</f>
        <v>2.8608534322820178E-2</v>
      </c>
      <c r="AD32" s="14">
        <f>'World Index &amp; Universal'!AS276</f>
        <v>1.1447933684274325E-2</v>
      </c>
      <c r="AE32" s="14">
        <f>'World Index &amp; Universal'!AT276</f>
        <v>1.7353408845527163E-2</v>
      </c>
      <c r="AF32" s="14">
        <f>'World Index &amp; Universal'!AU276</f>
        <v>3.4235559813851513E-2</v>
      </c>
      <c r="AG32" s="14">
        <f>'World Index &amp; Universal'!AV276</f>
        <v>1.5997323405033237E-2</v>
      </c>
      <c r="AH32" s="14">
        <f>'World Index &amp; Universal'!AX276</f>
        <v>-5.3358225640566803E-2</v>
      </c>
      <c r="AI32" s="14">
        <f>'World Index &amp; Universal'!AY276</f>
        <v>-4.6770673492782522E-2</v>
      </c>
      <c r="AJ32" s="14">
        <f>'World Index &amp; Universal'!AZ276</f>
        <v>-2.6276191947389727E-2</v>
      </c>
      <c r="AK32" s="14">
        <f>'World Index &amp; Universal'!BA276</f>
        <v>-4.252113338493646E-2</v>
      </c>
      <c r="AL32" s="14">
        <f>'World Index &amp; Universal'!BB276</f>
        <v>-3.6930763899852392E-2</v>
      </c>
      <c r="AM32" s="14">
        <f>'World Index &amp; Universal'!BC276</f>
        <v>-2.0949414552193901E-2</v>
      </c>
      <c r="AN32" s="14">
        <f>'World Index &amp; Universal'!BD276</f>
        <v>-3.8214491027424358E-2</v>
      </c>
      <c r="AO32" s="14">
        <f>'World Index &amp; Universal'!BF276</f>
        <v>-6.9107736875051451E-3</v>
      </c>
      <c r="AP32" s="14">
        <f>'World Index &amp; Universal'!BG276</f>
        <v>4.9065499971720161E-2</v>
      </c>
      <c r="AQ32" s="14">
        <f>'World Index &amp; Universal'!BH276</f>
        <v>2.1500053529078578E-2</v>
      </c>
      <c r="AR32" s="14">
        <f>'World Index &amp; Universal'!BI276</f>
        <v>4.4580459178875653E-3</v>
      </c>
      <c r="AS32" s="14">
        <f>'World Index &amp; Universal'!BJ276</f>
        <v>1.0322709676783948E-2</v>
      </c>
      <c r="AT32" s="14">
        <f>'World Index &amp; Universal'!BK276</f>
        <v>2.7088191920407789E-2</v>
      </c>
      <c r="AU32" s="14">
        <f>'World Index &amp; Universal'!BL276</f>
        <v>8.9759958358701653E-3</v>
      </c>
      <c r="AV32" s="14">
        <f>'World Index &amp; Universal'!BN276</f>
        <v>-2.7812849464305178E-2</v>
      </c>
      <c r="AW32" s="14">
        <f>'World Index &amp; Universal'!BO276</f>
        <v>2.6985261867983557E-2</v>
      </c>
      <c r="AX32" s="14">
        <f>'World Index &amp; Universal'!BP276</f>
        <v>-2.1047530496743683E-2</v>
      </c>
      <c r="AY32" s="14">
        <f>'World Index &amp; Universal'!BQ276</f>
        <v>-1.6683315436268997E-2</v>
      </c>
      <c r="AZ32" s="14">
        <f>'World Index &amp; Universal'!BR276</f>
        <v>-1.0942088366691194E-2</v>
      </c>
      <c r="BA32" s="14">
        <f>'World Index &amp; Universal'!BS276</f>
        <v>5.4705218781176956E-3</v>
      </c>
      <c r="BB32" s="14">
        <f>'World Index &amp; Universal'!BT276</f>
        <v>-1.226045720696789E-2</v>
      </c>
      <c r="BC32" s="14">
        <f>'World Index &amp; Universal'!BV276</f>
        <v>-1.1318361828645318E-2</v>
      </c>
      <c r="BD32" s="14">
        <f>'World Index &amp; Universal'!BW276</f>
        <v>4.4409474576979191E-2</v>
      </c>
      <c r="BE32" s="14">
        <f>'World Index &amp; Universal'!BX276</f>
        <v>-4.438259951229373E-3</v>
      </c>
      <c r="BF32" s="14">
        <f>'World Index &amp; Universal'!BY276</f>
        <v>1.6966370751321902E-2</v>
      </c>
      <c r="BG32" s="14">
        <f>'World Index &amp; Universal'!BZ276</f>
        <v>5.8386348566077384E-3</v>
      </c>
      <c r="BH32" s="14">
        <f>'World Index &amp; Universal'!CA276</f>
        <v>2.2529707531826704E-2</v>
      </c>
      <c r="BI32" s="14">
        <f>'World Index &amp; Universal'!CB276</f>
        <v>4.4978980818000114E-3</v>
      </c>
      <c r="BJ32" s="14">
        <f>'World Index &amp; Universal'!CD276</f>
        <v>-3.3102284570464269E-2</v>
      </c>
      <c r="BK32" s="14">
        <f>'World Index &amp; Universal'!CE276</f>
        <v>3.8346945905363805E-2</v>
      </c>
      <c r="BL32" s="14">
        <f>'World Index &amp; Universal'!CF276</f>
        <v>-1.0217240073803979E-2</v>
      </c>
      <c r="BM32" s="14">
        <f>'World Index &amp; Universal'!CG276</f>
        <v>1.1063142246768631E-2</v>
      </c>
      <c r="BN32" s="14">
        <f>'World Index &amp; Universal'!CH276</f>
        <v>-5.8047430813195078E-3</v>
      </c>
      <c r="BO32" s="14">
        <f>'World Index &amp; Universal'!CI276</f>
        <v>1.6594185286587848E-2</v>
      </c>
      <c r="BP32" s="14">
        <f>'World Index &amp; Universal'!CJ276</f>
        <v>-1.7634509117150143E-2</v>
      </c>
      <c r="BQ32" s="14">
        <f>'World Index &amp; Universal'!CL276</f>
        <v>-3.3102284570464269E-2</v>
      </c>
      <c r="BR32" s="14">
        <f>'World Index &amp; Universal'!CM276</f>
        <v>2.1397683494170039E-2</v>
      </c>
      <c r="BS32" s="14">
        <f>'World Index &amp; Universal'!CN276</f>
        <v>-2.6373774066820288E-2</v>
      </c>
      <c r="BT32" s="14">
        <f>'World Index &amp; Universal'!CO276</f>
        <v>-5.4407580919421106E-3</v>
      </c>
      <c r="BU32" s="14">
        <f>'World Index &amp; Universal'!CP276</f>
        <v>-2.2033303644750757E-2</v>
      </c>
      <c r="BV32" s="14">
        <f>'World Index &amp; Universal'!CQ276</f>
        <v>-1.6323313202809331E-2</v>
      </c>
      <c r="BW32" s="14">
        <f>'World Index &amp; Universal'!CR276</f>
        <v>-1.7634509117150143E-2</v>
      </c>
      <c r="BX32" s="14">
        <f>'World Index &amp; Universal'!CT276</f>
        <v>-1.5745438532672074E-2</v>
      </c>
      <c r="BY32" s="14">
        <f>'World Index &amp; Universal'!CU276</f>
        <v>3.9732862130816393E-2</v>
      </c>
      <c r="BZ32" s="14">
        <f>'World Index &amp; Universal'!CV276</f>
        <v>-8.8961440836202721E-3</v>
      </c>
      <c r="CA32" s="14">
        <f>'World Index &amp; Universal'!CW276</f>
        <v>1.2412641871458296E-2</v>
      </c>
      <c r="CB32" s="14">
        <f>'World Index &amp; Universal'!CX276</f>
        <v>-4.4777575845497131E-3</v>
      </c>
      <c r="CC32" s="14">
        <f>'World Index &amp; Universal'!CY276</f>
        <v>1.7951067378498831E-2</v>
      </c>
      <c r="CD32" s="14">
        <f>'World Index &amp; Universal'!CZ276</f>
        <v>1.7951067378498831E-2</v>
      </c>
    </row>
    <row r="33" spans="2:82" x14ac:dyDescent="0.25">
      <c r="B33" s="121">
        <v>36677</v>
      </c>
      <c r="C33" s="14">
        <f>'World Index &amp; Universal'!M33</f>
        <v>-2.9459072311565748E-2</v>
      </c>
      <c r="D33" s="14">
        <f>'World Index &amp; Universal'!N33</f>
        <v>-2.7171697959405439E-2</v>
      </c>
      <c r="E33" s="14">
        <f>'World Index &amp; Universal'!O33</f>
        <v>-5.2657479425981979E-2</v>
      </c>
      <c r="F33" s="14">
        <f>'World Index &amp; Universal'!P33</f>
        <v>1.0222363368534992E-2</v>
      </c>
      <c r="G33" s="14">
        <f>'World Index &amp; Universal'!Q33</f>
        <v>-3.0139266599905734E-2</v>
      </c>
      <c r="H33" s="14">
        <f>'World Index &amp; Universal'!R33</f>
        <v>-4.8550095063821352E-2</v>
      </c>
      <c r="I33" s="14">
        <f>'World Index &amp; Universal'!S33</f>
        <v>-1.6134737126114351E-2</v>
      </c>
      <c r="J33" s="14">
        <f>'World Index &amp; Universal'!T33</f>
        <v>-4.8879603264975202E-3</v>
      </c>
      <c r="K33" s="14">
        <f>'World Index &amp; Universal'!AF33</f>
        <v>3.899721448467966E-3</v>
      </c>
      <c r="L33" s="14">
        <f>'World Index &amp; Universal'!AG33</f>
        <v>0.51955431754874648</v>
      </c>
      <c r="M33" s="14">
        <f>'World Index &amp; Universal'!AH33</f>
        <v>0.17214484679665737</v>
      </c>
      <c r="N33" s="14">
        <f>'World Index &amp; Universal'!AI33</f>
        <v>9.8607242339832854E-2</v>
      </c>
      <c r="O33" s="14">
        <f>'World Index &amp; Universal'!AJ33</f>
        <v>9.8941504178272979E-2</v>
      </c>
      <c r="P33" s="14">
        <f>'World Index &amp; Universal'!AK33</f>
        <v>3.5877437325905287E-2</v>
      </c>
      <c r="Q33" s="14">
        <f>'World Index &amp; Universal'!AL33</f>
        <v>4.0111420612813371E-2</v>
      </c>
      <c r="R33" s="14">
        <f>'World Index &amp; Universal'!AM33</f>
        <v>3.0863509749303616E-2</v>
      </c>
      <c r="S33" s="14">
        <f>'Stata input'!R33</f>
        <v>5.1042407584538374E-3</v>
      </c>
      <c r="T33" s="14">
        <f>'Stata input'!S33</f>
        <v>5.3825525017141551E-3</v>
      </c>
      <c r="U33" s="14">
        <f>'Stata input'!T33</f>
        <v>3.474495003497502E-3</v>
      </c>
      <c r="V33" s="14">
        <f>'Stata input'!U33</f>
        <v>4.9657567432519478E-3</v>
      </c>
      <c r="W33" s="14">
        <f>'Stata input'!V33</f>
        <v>6.7683132113138811E-5</v>
      </c>
      <c r="X33" s="14">
        <f>'Stata input'!W33</f>
        <v>2.2903684249175882E-3</v>
      </c>
      <c r="Y33" s="14">
        <f>'Stata input'!X33</f>
        <v>4.7694047751434265E-3</v>
      </c>
      <c r="Z33" s="14">
        <f>'Stata input'!Y33</f>
        <v>4.892273913169598E-3</v>
      </c>
      <c r="AA33" s="14">
        <f>'World Index &amp; Universal'!AP277</f>
        <v>-5.9920404239144354E-3</v>
      </c>
      <c r="AB33" s="14">
        <f>'World Index &amp; Universal'!AQ277</f>
        <v>2.3739673732922517E-2</v>
      </c>
      <c r="AC33" s="14">
        <f>'World Index &amp; Universal'!AR277</f>
        <v>-3.6470545795606157E-2</v>
      </c>
      <c r="AD33" s="14">
        <f>'World Index &amp; Universal'!AS277</f>
        <v>-5.3600698723395013E-3</v>
      </c>
      <c r="AE33" s="14">
        <f>'World Index &amp; Universal'!AT277</f>
        <v>1.9662325132657976E-2</v>
      </c>
      <c r="AF33" s="14">
        <f>'World Index &amp; Universal'!AU277</f>
        <v>-1.7088785587850874E-2</v>
      </c>
      <c r="AG33" s="14">
        <f>'World Index &amp; Universal'!AV277</f>
        <v>-1.9011698033734703E-2</v>
      </c>
      <c r="AH33" s="14">
        <f>'World Index &amp; Universal'!AX277</f>
        <v>6.0281614107695614E-3</v>
      </c>
      <c r="AI33" s="14">
        <f>'World Index &amp; Universal'!AY277</f>
        <v>2.9910941728793272E-2</v>
      </c>
      <c r="AJ33" s="14">
        <f>'World Index &amp; Universal'!AZ277</f>
        <v>-3.0662234721631321E-2</v>
      </c>
      <c r="AK33" s="14">
        <f>'World Index &amp; Universal'!BA277</f>
        <v>6.3578017206666892E-4</v>
      </c>
      <c r="AL33" s="14">
        <f>'World Index &amp; Universal'!BB277</f>
        <v>2.5809014213038273E-2</v>
      </c>
      <c r="AM33" s="14">
        <f>'World Index &amp; Universal'!BC277</f>
        <v>-1.1163638134918941E-2</v>
      </c>
      <c r="AN33" s="14">
        <f>'World Index &amp; Universal'!BD277</f>
        <v>-1.309814220740535E-2</v>
      </c>
      <c r="AO33" s="14">
        <f>'World Index &amp; Universal'!BF277</f>
        <v>-2.3189170393640546E-2</v>
      </c>
      <c r="AP33" s="14">
        <f>'World Index &amp; Universal'!BG277</f>
        <v>-2.9042260371159201E-2</v>
      </c>
      <c r="AQ33" s="14">
        <f>'World Index &amp; Universal'!BH277</f>
        <v>-5.8813994488443377E-2</v>
      </c>
      <c r="AR33" s="14">
        <f>'World Index &amp; Universal'!BI277</f>
        <v>-2.8424944692388543E-2</v>
      </c>
      <c r="AS33" s="14">
        <f>'World Index &amp; Universal'!BJ277</f>
        <v>-3.9827982688189767E-3</v>
      </c>
      <c r="AT33" s="14">
        <f>'World Index &amp; Universal'!BK277</f>
        <v>-3.988168122067437E-2</v>
      </c>
      <c r="AU33" s="14">
        <f>'World Index &amp; Universal'!BL277</f>
        <v>-4.1760002922198391E-2</v>
      </c>
      <c r="AV33" s="14">
        <f>'World Index &amp; Universal'!BN277</f>
        <v>3.7850992137776096E-2</v>
      </c>
      <c r="AW33" s="14">
        <f>'World Index &amp; Universal'!BO277</f>
        <v>3.1632147038886949E-2</v>
      </c>
      <c r="AX33" s="14">
        <f>'World Index &amp; Universal'!BP277</f>
        <v>6.2489236074517063E-2</v>
      </c>
      <c r="AY33" s="14">
        <f>'World Index &amp; Universal'!BQ277</f>
        <v>3.2288038302840771E-2</v>
      </c>
      <c r="AZ33" s="14">
        <f>'World Index &amp; Universal'!BR277</f>
        <v>5.8257555784440695E-2</v>
      </c>
      <c r="BA33" s="14">
        <f>'World Index &amp; Universal'!BS277</f>
        <v>2.0115379060995364E-2</v>
      </c>
      <c r="BB33" s="14">
        <f>'World Index &amp; Universal'!BT277</f>
        <v>1.811968247124085E-2</v>
      </c>
      <c r="BC33" s="14">
        <f>'World Index &amp; Universal'!BV277</f>
        <v>5.388955047935351E-3</v>
      </c>
      <c r="BD33" s="14">
        <f>'World Index &amp; Universal'!BW277</f>
        <v>-6.3537621246900766E-4</v>
      </c>
      <c r="BE33" s="14">
        <f>'World Index &amp; Universal'!BX277</f>
        <v>2.9256560815457355E-2</v>
      </c>
      <c r="BF33" s="14">
        <f>'World Index &amp; Universal'!BY277</f>
        <v>-3.1278128879537181E-2</v>
      </c>
      <c r="BG33" s="14">
        <f>'World Index &amp; Universal'!BZ277</f>
        <v>2.5157239566871104E-2</v>
      </c>
      <c r="BH33" s="14">
        <f>'World Index &amp; Universal'!CA277</f>
        <v>-1.179192123727224E-2</v>
      </c>
      <c r="BI33" s="14">
        <f>'World Index &amp; Universal'!CB277</f>
        <v>-1.3725196171887943E-2</v>
      </c>
      <c r="BJ33" s="14">
        <f>'World Index &amp; Universal'!CD277</f>
        <v>1.738588932274121E-2</v>
      </c>
      <c r="BK33" s="14">
        <f>'World Index &amp; Universal'!CE277</f>
        <v>-2.5159667984432699E-2</v>
      </c>
      <c r="BL33" s="14">
        <f>'World Index &amp; Universal'!CF277</f>
        <v>3.9987243813626172E-3</v>
      </c>
      <c r="BM33" s="14">
        <f>'World Index &amp; Universal'!CG277</f>
        <v>-5.5050451060807082E-2</v>
      </c>
      <c r="BN33" s="14">
        <f>'World Index &amp; Universal'!CH277</f>
        <v>-2.4539883830406506E-2</v>
      </c>
      <c r="BO33" s="14">
        <f>'World Index &amp; Universal'!CI277</f>
        <v>-3.6042432690378545E-2</v>
      </c>
      <c r="BP33" s="14">
        <f>'World Index &amp; Universal'!CJ277</f>
        <v>-1.956343988845366E-3</v>
      </c>
      <c r="BQ33" s="14">
        <f>'World Index &amp; Universal'!CL277</f>
        <v>1.738588932274121E-2</v>
      </c>
      <c r="BR33" s="14">
        <f>'World Index &amp; Universal'!CM277</f>
        <v>1.128967194719932E-2</v>
      </c>
      <c r="BS33" s="14">
        <f>'World Index &amp; Universal'!CN277</f>
        <v>4.1538298395742412E-2</v>
      </c>
      <c r="BT33" s="14">
        <f>'World Index &amp; Universal'!CO277</f>
        <v>-1.9718729345607366E-2</v>
      </c>
      <c r="BU33" s="14">
        <f>'World Index &amp; Universal'!CP277</f>
        <v>1.193262986883914E-2</v>
      </c>
      <c r="BV33" s="14">
        <f>'World Index &amp; Universal'!CQ277</f>
        <v>3.7390061463983493E-2</v>
      </c>
      <c r="BW33" s="14">
        <f>'World Index &amp; Universal'!CR277</f>
        <v>-1.956343988845366E-3</v>
      </c>
      <c r="BX33" s="14">
        <f>'World Index &amp; Universal'!CT277</f>
        <v>1.9380147546742554E-2</v>
      </c>
      <c r="BY33" s="14">
        <f>'World Index &amp; Universal'!CU277</f>
        <v>1.3271980495306757E-2</v>
      </c>
      <c r="BZ33" s="14">
        <f>'World Index &amp; Universal'!CV277</f>
        <v>4.3579899659320631E-2</v>
      </c>
      <c r="CA33" s="14">
        <f>'World Index &amp; Universal'!CW277</f>
        <v>-1.7797202807492862E-2</v>
      </c>
      <c r="CB33" s="14">
        <f>'World Index &amp; Universal'!CX277</f>
        <v>1.3916198729416074E-2</v>
      </c>
      <c r="CC33" s="14">
        <f>'World Index &amp; Universal'!CY277</f>
        <v>1.9601787728045217E-3</v>
      </c>
      <c r="CD33" s="14">
        <f>'World Index &amp; Universal'!CZ277</f>
        <v>1.9601787728045217E-3</v>
      </c>
    </row>
    <row r="34" spans="2:82" x14ac:dyDescent="0.25">
      <c r="B34" s="121">
        <v>36707</v>
      </c>
      <c r="C34" s="14">
        <f>'World Index &amp; Universal'!M34</f>
        <v>-5.0901623807054763E-3</v>
      </c>
      <c r="D34" s="14">
        <f>'World Index &amp; Universal'!N34</f>
        <v>3.3823981230623135E-2</v>
      </c>
      <c r="E34" s="14">
        <f>'World Index &amp; Universal'!O34</f>
        <v>1.2071819745950396E-2</v>
      </c>
      <c r="F34" s="14">
        <f>'World Index &amp; Universal'!P34</f>
        <v>2.195737920088936E-2</v>
      </c>
      <c r="G34" s="14">
        <f>'World Index &amp; Universal'!Q34</f>
        <v>1.8295074436277092E-2</v>
      </c>
      <c r="H34" s="14">
        <f>'World Index &amp; Universal'!R34</f>
        <v>2.2986687471766576E-3</v>
      </c>
      <c r="I34" s="14">
        <f>'World Index &amp; Universal'!S34</f>
        <v>2.2088558753698972E-2</v>
      </c>
      <c r="J34" s="14">
        <f>'World Index &amp; Universal'!T34</f>
        <v>-1.0801535202423884E-2</v>
      </c>
      <c r="K34" s="14">
        <f>'World Index &amp; Universal'!AF34</f>
        <v>3.899721448467966E-3</v>
      </c>
      <c r="L34" s="14">
        <f>'World Index &amp; Universal'!AG34</f>
        <v>0.51955431754874648</v>
      </c>
      <c r="M34" s="14">
        <f>'World Index &amp; Universal'!AH34</f>
        <v>0.17214484679665737</v>
      </c>
      <c r="N34" s="14">
        <f>'World Index &amp; Universal'!AI34</f>
        <v>9.8607242339832854E-2</v>
      </c>
      <c r="O34" s="14">
        <f>'World Index &amp; Universal'!AJ34</f>
        <v>9.8941504178272979E-2</v>
      </c>
      <c r="P34" s="14">
        <f>'World Index &amp; Universal'!AK34</f>
        <v>3.5877437325905287E-2</v>
      </c>
      <c r="Q34" s="14">
        <f>'World Index &amp; Universal'!AL34</f>
        <v>4.0111420612813371E-2</v>
      </c>
      <c r="R34" s="14">
        <f>'World Index &amp; Universal'!AM34</f>
        <v>3.0863509749303616E-2</v>
      </c>
      <c r="S34" s="14">
        <f>'Stata input'!R34</f>
        <v>5.3167389786501484E-3</v>
      </c>
      <c r="T34" s="14">
        <f>'Stata input'!S34</f>
        <v>5.3732275446372046E-3</v>
      </c>
      <c r="U34" s="14">
        <f>'Stata input'!T34</f>
        <v>3.6102600472063262E-3</v>
      </c>
      <c r="V34" s="14">
        <f>'Stata input'!U34</f>
        <v>4.9230778981683709E-3</v>
      </c>
      <c r="W34" s="14">
        <f>'Stata input'!V34</f>
        <v>1.2699459382603528E-4</v>
      </c>
      <c r="X34" s="14">
        <f>'Stata input'!W34</f>
        <v>2.6580207400561662E-3</v>
      </c>
      <c r="Y34" s="14">
        <f>'Stata input'!X34</f>
        <v>4.7357879129710234E-3</v>
      </c>
      <c r="Z34" s="14">
        <f>'Stata input'!Y34</f>
        <v>4.8675505653430484E-3</v>
      </c>
      <c r="AA34" s="14">
        <f>'World Index &amp; Universal'!AP278</f>
        <v>-3.3256106887399328E-2</v>
      </c>
      <c r="AB34" s="14">
        <f>'World Index &amp; Universal'!AQ278</f>
        <v>-1.8177240081054258E-2</v>
      </c>
      <c r="AC34" s="14">
        <f>'World Index &amp; Universal'!AR278</f>
        <v>-2.399850243354551E-2</v>
      </c>
      <c r="AD34" s="14">
        <f>'World Index &amp; Universal'!AS278</f>
        <v>-2.3721025344929259E-2</v>
      </c>
      <c r="AE34" s="14">
        <f>'World Index &amp; Universal'!AT278</f>
        <v>-5.1472257966844737E-3</v>
      </c>
      <c r="AF34" s="14">
        <f>'World Index &amp; Universal'!AU278</f>
        <v>-2.3074592702302499E-2</v>
      </c>
      <c r="AG34" s="14">
        <f>'World Index &amp; Universal'!AV278</f>
        <v>3.1324407666184495E-3</v>
      </c>
      <c r="AH34" s="14">
        <f>'World Index &amp; Universal'!AX278</f>
        <v>3.4400120987912786E-2</v>
      </c>
      <c r="AI34" s="14">
        <f>'World Index &amp; Universal'!AY278</f>
        <v>1.5597581648844061E-2</v>
      </c>
      <c r="AJ34" s="14">
        <f>'World Index &amp; Universal'!AZ278</f>
        <v>9.5760671671245579E-3</v>
      </c>
      <c r="AK34" s="14">
        <f>'World Index &amp; Universal'!BA278</f>
        <v>9.8630895011606601E-3</v>
      </c>
      <c r="AL34" s="14">
        <f>'World Index &amp; Universal'!BB278</f>
        <v>2.907583000107028E-2</v>
      </c>
      <c r="AM34" s="14">
        <f>'World Index &amp; Universal'!BC278</f>
        <v>1.053175950490437E-2</v>
      </c>
      <c r="AN34" s="14">
        <f>'World Index &amp; Universal'!BD278</f>
        <v>3.7640318095890635E-2</v>
      </c>
      <c r="AO34" s="14">
        <f>'World Index &amp; Universal'!BF278</f>
        <v>1.8513769310618544E-2</v>
      </c>
      <c r="AP34" s="14">
        <f>'World Index &amp; Universal'!BG278</f>
        <v>-1.5358033467863241E-2</v>
      </c>
      <c r="AQ34" s="14">
        <f>'World Index &amp; Universal'!BH278</f>
        <v>-5.9290358607819726E-3</v>
      </c>
      <c r="AR34" s="14">
        <f>'World Index &amp; Universal'!BI278</f>
        <v>-5.6464216253578892E-3</v>
      </c>
      <c r="AS34" s="14">
        <f>'World Index &amp; Universal'!BJ278</f>
        <v>1.3271248962944737E-2</v>
      </c>
      <c r="AT34" s="14">
        <f>'World Index &amp; Universal'!BK278</f>
        <v>-4.9880210779107426E-3</v>
      </c>
      <c r="AU34" s="14">
        <f>'World Index &amp; Universal'!BL278</f>
        <v>2.1704203362969521E-2</v>
      </c>
      <c r="AV34" s="14">
        <f>'World Index &amp; Universal'!BN278</f>
        <v>2.4588591814032057E-2</v>
      </c>
      <c r="AW34" s="14">
        <f>'World Index &amp; Universal'!BO278</f>
        <v>-9.4852359109452999E-3</v>
      </c>
      <c r="AX34" s="14">
        <f>'World Index &amp; Universal'!BP278</f>
        <v>5.9643989963189536E-3</v>
      </c>
      <c r="AY34" s="14">
        <f>'World Index &amp; Universal'!BQ278</f>
        <v>2.8429985948608127E-4</v>
      </c>
      <c r="AZ34" s="14">
        <f>'World Index &amp; Universal'!BR278</f>
        <v>1.9314802983258161E-2</v>
      </c>
      <c r="BA34" s="14">
        <f>'World Index &amp; Universal'!BS278</f>
        <v>9.4662737049766577E-4</v>
      </c>
      <c r="BB34" s="14">
        <f>'World Index &amp; Universal'!BT278</f>
        <v>2.7798054888042545E-2</v>
      </c>
      <c r="BC34" s="14">
        <f>'World Index &amp; Universal'!BV278</f>
        <v>2.4297384211628748E-2</v>
      </c>
      <c r="BD34" s="14">
        <f>'World Index &amp; Universal'!BW278</f>
        <v>-9.7667590821965966E-3</v>
      </c>
      <c r="BE34" s="14">
        <f>'World Index &amp; Universal'!BX278</f>
        <v>5.6784847444180109E-3</v>
      </c>
      <c r="BF34" s="14">
        <f>'World Index &amp; Universal'!BY278</f>
        <v>-2.8421905604847364E-4</v>
      </c>
      <c r="BG34" s="14">
        <f>'World Index &amp; Universal'!BZ278</f>
        <v>1.9025094292138167E-2</v>
      </c>
      <c r="BH34" s="14">
        <f>'World Index &amp; Universal'!CA278</f>
        <v>6.6213926491154318E-4</v>
      </c>
      <c r="BI34" s="14">
        <f>'World Index &amp; Universal'!CB278</f>
        <v>2.750593509507393E-2</v>
      </c>
      <c r="BJ34" s="14">
        <f>'World Index &amp; Universal'!CD278</f>
        <v>2.3619605478508277E-2</v>
      </c>
      <c r="BK34" s="14">
        <f>'World Index &amp; Universal'!CE278</f>
        <v>-2.8254312416452487E-2</v>
      </c>
      <c r="BL34" s="14">
        <f>'World Index &amp; Universal'!CF278</f>
        <v>-1.3097429712455977E-2</v>
      </c>
      <c r="BM34" s="14">
        <f>'World Index &amp; Universal'!CG278</f>
        <v>-1.8948810442788622E-2</v>
      </c>
      <c r="BN34" s="14">
        <f>'World Index &amp; Universal'!CH278</f>
        <v>-1.8669897727448759E-2</v>
      </c>
      <c r="BO34" s="14">
        <f>'World Index &amp; Universal'!CI278</f>
        <v>-1.8020120534894657E-2</v>
      </c>
      <c r="BP34" s="14">
        <f>'World Index &amp; Universal'!CJ278</f>
        <v>2.682603326021904E-2</v>
      </c>
      <c r="BQ34" s="14">
        <f>'World Index &amp; Universal'!CL278</f>
        <v>2.3619605478508277E-2</v>
      </c>
      <c r="BR34" s="14">
        <f>'World Index &amp; Universal'!CM278</f>
        <v>-1.0421997533322735E-2</v>
      </c>
      <c r="BS34" s="14">
        <f>'World Index &amp; Universal'!CN278</f>
        <v>5.0130261580514368E-3</v>
      </c>
      <c r="BT34" s="14">
        <f>'World Index &amp; Universal'!CO278</f>
        <v>-9.4573211459270112E-4</v>
      </c>
      <c r="BU34" s="14">
        <f>'World Index &amp; Universal'!CP278</f>
        <v>-6.6170112661390057E-4</v>
      </c>
      <c r="BV34" s="14">
        <f>'World Index &amp; Universal'!CQ278</f>
        <v>1.8350804239197105E-2</v>
      </c>
      <c r="BW34" s="14">
        <f>'World Index &amp; Universal'!CR278</f>
        <v>2.682603326021904E-2</v>
      </c>
      <c r="BX34" s="14">
        <f>'World Index &amp; Universal'!CT278</f>
        <v>-3.1226592215726212E-3</v>
      </c>
      <c r="BY34" s="14">
        <f>'World Index &amp; Universal'!CU278</f>
        <v>-3.627491862012644E-2</v>
      </c>
      <c r="BZ34" s="14">
        <f>'World Index &amp; Universal'!CV278</f>
        <v>-2.1243137976265092E-2</v>
      </c>
      <c r="CA34" s="14">
        <f>'World Index &amp; Universal'!CW278</f>
        <v>-2.7046222510190066E-2</v>
      </c>
      <c r="CB34" s="14">
        <f>'World Index &amp; Universal'!CX278</f>
        <v>-2.6769611887963118E-2</v>
      </c>
      <c r="CC34" s="14">
        <f>'World Index &amp; Universal'!CY278</f>
        <v>-2.6125197834189207E-2</v>
      </c>
      <c r="CD34" s="14">
        <f>'World Index &amp; Universal'!CZ278</f>
        <v>-2.6125197834189207E-2</v>
      </c>
    </row>
    <row r="35" spans="2:82" x14ac:dyDescent="0.25">
      <c r="B35" s="121">
        <v>36738</v>
      </c>
      <c r="C35" s="14">
        <f>'World Index &amp; Universal'!M35</f>
        <v>4.5024656760233039E-3</v>
      </c>
      <c r="D35" s="14">
        <f>'World Index &amp; Universal'!N35</f>
        <v>-2.6017182687631646E-2</v>
      </c>
      <c r="E35" s="14">
        <f>'World Index &amp; Universal'!O35</f>
        <v>2.9597678662829363E-3</v>
      </c>
      <c r="F35" s="14">
        <f>'World Index &amp; Universal'!P35</f>
        <v>-1.4773410752053406E-2</v>
      </c>
      <c r="G35" s="14">
        <f>'World Index &amp; Universal'!Q35</f>
        <v>5.4312011314607833E-3</v>
      </c>
      <c r="H35" s="14">
        <f>'World Index &amp; Universal'!R35</f>
        <v>-4.3399985383428819E-3</v>
      </c>
      <c r="I35" s="14">
        <f>'World Index &amp; Universal'!S35</f>
        <v>-2.1807100459774853E-2</v>
      </c>
      <c r="J35" s="14">
        <f>'World Index &amp; Universal'!T35</f>
        <v>4.9190030401089491E-3</v>
      </c>
      <c r="K35" s="14">
        <f>'World Index &amp; Universal'!AF35</f>
        <v>3.899721448467966E-3</v>
      </c>
      <c r="L35" s="14">
        <f>'World Index &amp; Universal'!AG35</f>
        <v>0.51955431754874648</v>
      </c>
      <c r="M35" s="14">
        <f>'World Index &amp; Universal'!AH35</f>
        <v>0.17214484679665737</v>
      </c>
      <c r="N35" s="14">
        <f>'World Index &amp; Universal'!AI35</f>
        <v>9.8607242339832854E-2</v>
      </c>
      <c r="O35" s="14">
        <f>'World Index &amp; Universal'!AJ35</f>
        <v>9.8941504178272979E-2</v>
      </c>
      <c r="P35" s="14">
        <f>'World Index &amp; Universal'!AK35</f>
        <v>3.5877437325905287E-2</v>
      </c>
      <c r="Q35" s="14">
        <f>'World Index &amp; Universal'!AL35</f>
        <v>4.0111420612813371E-2</v>
      </c>
      <c r="R35" s="14">
        <f>'World Index &amp; Universal'!AM35</f>
        <v>3.0863509749303616E-2</v>
      </c>
      <c r="S35" s="14">
        <f>'Stata input'!R35</f>
        <v>5.4188769814262905E-3</v>
      </c>
      <c r="T35" s="14">
        <f>'Stata input'!S35</f>
        <v>5.3565313738328513E-3</v>
      </c>
      <c r="U35" s="14">
        <f>'Stata input'!T35</f>
        <v>3.6062552339286569E-3</v>
      </c>
      <c r="V35" s="14">
        <f>'Stata input'!U35</f>
        <v>4.9356618237572647E-3</v>
      </c>
      <c r="W35" s="14">
        <f>'Stata input'!V35</f>
        <v>9.7863974013678856E-5</v>
      </c>
      <c r="X35" s="14">
        <f>'Stata input'!W35</f>
        <v>2.6364327582906188E-3</v>
      </c>
      <c r="Y35" s="14">
        <f>'Stata input'!X35</f>
        <v>4.7001800976234076E-3</v>
      </c>
      <c r="Z35" s="14">
        <f>'Stata input'!Y35</f>
        <v>4.892273913169598E-3</v>
      </c>
      <c r="AA35" s="14">
        <f>'World Index &amp; Universal'!AP279</f>
        <v>3.0084109866331588E-2</v>
      </c>
      <c r="AB35" s="14">
        <f>'World Index &amp; Universal'!AQ279</f>
        <v>2.0516578127862672E-3</v>
      </c>
      <c r="AC35" s="14">
        <f>'World Index &amp; Universal'!AR279</f>
        <v>1.8796271433503486E-2</v>
      </c>
      <c r="AD35" s="14">
        <f>'World Index &amp; Universal'!AS279</f>
        <v>-2.8831581670997197E-3</v>
      </c>
      <c r="AE35" s="14">
        <f>'World Index &amp; Universal'!AT279</f>
        <v>9.453701590200092E-3</v>
      </c>
      <c r="AF35" s="14">
        <f>'World Index &amp; Universal'!AU279</f>
        <v>2.6341631492807327E-2</v>
      </c>
      <c r="AG35" s="14">
        <f>'World Index &amp; Universal'!AV279</f>
        <v>3.7549733941653063E-3</v>
      </c>
      <c r="AH35" s="14">
        <f>'World Index &amp; Universal'!AX279</f>
        <v>-2.9205488734541651E-2</v>
      </c>
      <c r="AI35" s="14">
        <f>'World Index &amp; Universal'!AY279</f>
        <v>-2.7213750590894037E-2</v>
      </c>
      <c r="AJ35" s="14">
        <f>'World Index &amp; Universal'!AZ279</f>
        <v>-1.0958171594640853E-2</v>
      </c>
      <c r="AK35" s="14">
        <f>'World Index &amp; Universal'!BA279</f>
        <v>-3.2004442858272308E-2</v>
      </c>
      <c r="AL35" s="14">
        <f>'World Index &amp; Universal'!BB279</f>
        <v>-2.0027887119633991E-2</v>
      </c>
      <c r="AM35" s="14">
        <f>'World Index &amp; Universal'!BC279</f>
        <v>-3.633177463547077E-3</v>
      </c>
      <c r="AN35" s="14">
        <f>'World Index &amp; Universal'!BD279</f>
        <v>-2.5560181173538421E-2</v>
      </c>
      <c r="AO35" s="14">
        <f>'World Index &amp; Universal'!BF279</f>
        <v>-2.047457131366337E-3</v>
      </c>
      <c r="AP35" s="14">
        <f>'World Index &amp; Universal'!BG279</f>
        <v>2.79750568096786E-2</v>
      </c>
      <c r="AQ35" s="14">
        <f>'World Index &amp; Universal'!BH279</f>
        <v>1.6710329742147589E-2</v>
      </c>
      <c r="AR35" s="14">
        <f>'World Index &amp; Universal'!BI279</f>
        <v>-4.9247121557161044E-3</v>
      </c>
      <c r="AS35" s="14">
        <f>'World Index &amp; Universal'!BJ279</f>
        <v>7.3868884100951604E-3</v>
      </c>
      <c r="AT35" s="14">
        <f>'World Index &amp; Universal'!BK279</f>
        <v>2.4240241000189178E-2</v>
      </c>
      <c r="AU35" s="14">
        <f>'World Index &amp; Universal'!BL279</f>
        <v>1.6998281157447614E-3</v>
      </c>
      <c r="AV35" s="14">
        <f>'World Index &amp; Universal'!BN279</f>
        <v>-1.8449489815128617E-2</v>
      </c>
      <c r="AW35" s="14">
        <f>'World Index &amp; Universal'!BO279</f>
        <v>1.1079583572626728E-2</v>
      </c>
      <c r="AX35" s="14">
        <f>'World Index &amp; Universal'!BP279</f>
        <v>-1.6435684042263476E-2</v>
      </c>
      <c r="AY35" s="14">
        <f>'World Index &amp; Universal'!BQ279</f>
        <v>-2.1279455184989193E-2</v>
      </c>
      <c r="AZ35" s="14">
        <f>'World Index &amp; Universal'!BR279</f>
        <v>-9.1702041961322367E-3</v>
      </c>
      <c r="BA35" s="14">
        <f>'World Index &amp; Universal'!BS279</f>
        <v>7.4061520157382432E-3</v>
      </c>
      <c r="BB35" s="14">
        <f>'World Index &amp; Universal'!BT279</f>
        <v>-1.4763793764355104E-2</v>
      </c>
      <c r="BC35" s="14">
        <f>'World Index &amp; Universal'!BV279</f>
        <v>2.8914948039588939E-3</v>
      </c>
      <c r="BD35" s="14">
        <f>'World Index &amp; Universal'!BW279</f>
        <v>3.3062592717650663E-2</v>
      </c>
      <c r="BE35" s="14">
        <f>'World Index &amp; Universal'!BX279</f>
        <v>4.9490849746505194E-3</v>
      </c>
      <c r="BF35" s="14">
        <f>'World Index &amp; Universal'!BY279</f>
        <v>2.1742115558646136E-2</v>
      </c>
      <c r="BG35" s="14">
        <f>'World Index &amp; Universal'!BZ279</f>
        <v>1.2372531723185087E-2</v>
      </c>
      <c r="BH35" s="14">
        <f>'World Index &amp; Universal'!CA279</f>
        <v>2.9309292987355517E-2</v>
      </c>
      <c r="BI35" s="14">
        <f>'World Index &amp; Universal'!CB279</f>
        <v>6.6573256841824247E-3</v>
      </c>
      <c r="BJ35" s="14">
        <f>'World Index &amp; Universal'!CD279</f>
        <v>-2.566555880081911E-2</v>
      </c>
      <c r="BK35" s="14">
        <f>'World Index &amp; Universal'!CE279</f>
        <v>2.0437201075821809E-2</v>
      </c>
      <c r="BL35" s="14">
        <f>'World Index &amp; Universal'!CF279</f>
        <v>-7.3327224079254849E-3</v>
      </c>
      <c r="BM35" s="14">
        <f>'World Index &amp; Universal'!CG279</f>
        <v>9.2550751248778873E-3</v>
      </c>
      <c r="BN35" s="14">
        <f>'World Index &amp; Universal'!CH279</f>
        <v>-1.2221323016464614E-2</v>
      </c>
      <c r="BO35" s="14">
        <f>'World Index &amp; Universal'!CI279</f>
        <v>1.6729771633908319E-2</v>
      </c>
      <c r="BP35" s="14">
        <f>'World Index &amp; Universal'!CJ279</f>
        <v>-2.2006958897097362E-2</v>
      </c>
      <c r="BQ35" s="14">
        <f>'World Index &amp; Universal'!CL279</f>
        <v>-2.566555880081911E-2</v>
      </c>
      <c r="BR35" s="14">
        <f>'World Index &amp; Universal'!CM279</f>
        <v>3.6464255747679086E-3</v>
      </c>
      <c r="BS35" s="14">
        <f>'World Index &amp; Universal'!CN279</f>
        <v>-2.366655793226613E-2</v>
      </c>
      <c r="BT35" s="14">
        <f>'World Index &amp; Universal'!CO279</f>
        <v>-7.3517041770284619E-3</v>
      </c>
      <c r="BU35" s="14">
        <f>'World Index &amp; Universal'!CP279</f>
        <v>-2.8474719102449142E-2</v>
      </c>
      <c r="BV35" s="14">
        <f>'World Index &amp; Universal'!CQ279</f>
        <v>-1.6454491744667732E-2</v>
      </c>
      <c r="BW35" s="14">
        <f>'World Index &amp; Universal'!CR279</f>
        <v>-2.2006958897097362E-2</v>
      </c>
      <c r="BX35" s="14">
        <f>'World Index &amp; Universal'!CT279</f>
        <v>-3.7409263153813654E-3</v>
      </c>
      <c r="BY35" s="14">
        <f>'World Index &amp; Universal'!CU279</f>
        <v>2.6230641112676478E-2</v>
      </c>
      <c r="BZ35" s="14">
        <f>'World Index &amp; Universal'!CV279</f>
        <v>-1.6969436032971963E-3</v>
      </c>
      <c r="CA35" s="14">
        <f>'World Index &amp; Universal'!CW279</f>
        <v>1.4985029651685355E-2</v>
      </c>
      <c r="CB35" s="14">
        <f>'World Index &amp; Universal'!CX279</f>
        <v>-6.6132988002225446E-3</v>
      </c>
      <c r="CC35" s="14">
        <f>'World Index &amp; Universal'!CY279</f>
        <v>2.2502163074984205E-2</v>
      </c>
      <c r="CD35" s="14">
        <f>'World Index &amp; Universal'!CZ279</f>
        <v>2.2502163074984205E-2</v>
      </c>
    </row>
    <row r="36" spans="2:82" x14ac:dyDescent="0.25">
      <c r="B36" s="121">
        <v>36769</v>
      </c>
      <c r="C36" s="14">
        <f>'World Index &amp; Universal'!M36</f>
        <v>7.0799270748734378E-2</v>
      </c>
      <c r="D36" s="14">
        <f>'World Index &amp; Universal'!N36</f>
        <v>4.1247122132534564E-2</v>
      </c>
      <c r="E36" s="14">
        <f>'World Index &amp; Universal'!O36</f>
        <v>9.0253854139188627E-2</v>
      </c>
      <c r="F36" s="14">
        <f>'World Index &amp; Universal'!P36</f>
        <v>7.8377972014411323E-2</v>
      </c>
      <c r="G36" s="14">
        <f>'World Index &amp; Universal'!Q36</f>
        <v>1.2666463978622478E-2</v>
      </c>
      <c r="H36" s="14">
        <f>'World Index &amp; Universal'!R36</f>
        <v>8.9084681827896972E-2</v>
      </c>
      <c r="I36" s="14">
        <f>'World Index &amp; Universal'!S36</f>
        <v>3.1163801665790247E-2</v>
      </c>
      <c r="J36" s="14">
        <f>'World Index &amp; Universal'!T36</f>
        <v>4.8851357148099073E-2</v>
      </c>
      <c r="K36" s="14">
        <f>'World Index &amp; Universal'!AF36</f>
        <v>3.899721448467966E-3</v>
      </c>
      <c r="L36" s="14">
        <f>'World Index &amp; Universal'!AG36</f>
        <v>0.51955431754874648</v>
      </c>
      <c r="M36" s="14">
        <f>'World Index &amp; Universal'!AH36</f>
        <v>0.17214484679665737</v>
      </c>
      <c r="N36" s="14">
        <f>'World Index &amp; Universal'!AI36</f>
        <v>9.8607242339832854E-2</v>
      </c>
      <c r="O36" s="14">
        <f>'World Index &amp; Universal'!AJ36</f>
        <v>9.8941504178272979E-2</v>
      </c>
      <c r="P36" s="14">
        <f>'World Index &amp; Universal'!AK36</f>
        <v>3.5877437325905287E-2</v>
      </c>
      <c r="Q36" s="14">
        <f>'World Index &amp; Universal'!AL36</f>
        <v>4.0111420612813371E-2</v>
      </c>
      <c r="R36" s="14">
        <f>'World Index &amp; Universal'!AM36</f>
        <v>3.0863509749303616E-2</v>
      </c>
      <c r="S36" s="14">
        <f>'Stata input'!R36</f>
        <v>5.6776389607060551E-3</v>
      </c>
      <c r="T36" s="14">
        <f>'Stata input'!S36</f>
        <v>5.3638937789661778E-3</v>
      </c>
      <c r="U36" s="14">
        <f>'Stata input'!T36</f>
        <v>3.8637032041928254E-3</v>
      </c>
      <c r="V36" s="14">
        <f>'Stata input'!U36</f>
        <v>4.9223436507477292E-3</v>
      </c>
      <c r="W36" s="14">
        <f>'Stata input'!V36</f>
        <v>3.3034081748040123E-4</v>
      </c>
      <c r="X36" s="14">
        <f>'Stata input'!W36</f>
        <v>2.6809468069917131E-3</v>
      </c>
      <c r="Y36" s="14">
        <f>'Stata input'!X36</f>
        <v>4.7015017912679369E-3</v>
      </c>
      <c r="Z36" s="14">
        <f>'Stata input'!Y36</f>
        <v>5.0402371112898692E-3</v>
      </c>
      <c r="AA36" s="14">
        <f>'World Index &amp; Universal'!AP280</f>
        <v>2.6269128691625676E-2</v>
      </c>
      <c r="AB36" s="14">
        <f>'World Index &amp; Universal'!AQ280</f>
        <v>-1.6452780519907839E-2</v>
      </c>
      <c r="AC36" s="14">
        <f>'World Index &amp; Universal'!AR280</f>
        <v>-1.0015437328212751E-2</v>
      </c>
      <c r="AD36" s="14">
        <f>'World Index &amp; Universal'!AS280</f>
        <v>5.2602963164332994E-2</v>
      </c>
      <c r="AE36" s="14">
        <f>'World Index &amp; Universal'!AT280</f>
        <v>-1.7392451336938675E-2</v>
      </c>
      <c r="AF36" s="14">
        <f>'World Index &amp; Universal'!AU280</f>
        <v>3.6240641890757708E-2</v>
      </c>
      <c r="AG36" s="14">
        <f>'World Index &amp; Universal'!AV280</f>
        <v>8.0924183247239601E-3</v>
      </c>
      <c r="AH36" s="14">
        <f>'World Index &amp; Universal'!AX280</f>
        <v>-2.5596725027786649E-2</v>
      </c>
      <c r="AI36" s="14">
        <f>'World Index &amp; Universal'!AY280</f>
        <v>-4.1628368248783798E-2</v>
      </c>
      <c r="AJ36" s="14">
        <f>'World Index &amp; Universal'!AZ280</f>
        <v>-3.535579996067606E-2</v>
      </c>
      <c r="AK36" s="14">
        <f>'World Index &amp; Universal'!BA280</f>
        <v>2.5659774552782233E-2</v>
      </c>
      <c r="AL36" s="14">
        <f>'World Index &amp; Universal'!BB280</f>
        <v>-4.2543986570294456E-2</v>
      </c>
      <c r="AM36" s="14">
        <f>'World Index &amp; Universal'!BC280</f>
        <v>9.7162751176629314E-3</v>
      </c>
      <c r="AN36" s="14">
        <f>'World Index &amp; Universal'!BD280</f>
        <v>-1.77114461097303E-2</v>
      </c>
      <c r="AO36" s="14">
        <f>'World Index &amp; Universal'!BF280</f>
        <v>1.6728002676480447E-2</v>
      </c>
      <c r="AP36" s="14">
        <f>'World Index &amp; Universal'!BG280</f>
        <v>4.3436561423168651E-2</v>
      </c>
      <c r="AQ36" s="14">
        <f>'World Index &amp; Universal'!BH280</f>
        <v>6.5450270858353754E-3</v>
      </c>
      <c r="AR36" s="14">
        <f>'World Index &amp; Universal'!BI280</f>
        <v>7.0210908349417345E-2</v>
      </c>
      <c r="AS36" s="14">
        <f>'World Index &amp; Universal'!BJ280</f>
        <v>-9.5538963297314705E-4</v>
      </c>
      <c r="AT36" s="14">
        <f>'World Index &amp; Universal'!BK280</f>
        <v>5.3574878121784186E-2</v>
      </c>
      <c r="AU36" s="14">
        <f>'World Index &amp; Universal'!BL280</f>
        <v>2.4955790996599614E-2</v>
      </c>
      <c r="AV36" s="14">
        <f>'World Index &amp; Universal'!BN280</f>
        <v>1.0116761115125605E-2</v>
      </c>
      <c r="AW36" s="14">
        <f>'World Index &amp; Universal'!BO280</f>
        <v>3.6651648306426976E-2</v>
      </c>
      <c r="AX36" s="14">
        <f>'World Index &amp; Universal'!BP280</f>
        <v>-6.5024682549815749E-3</v>
      </c>
      <c r="AY36" s="14">
        <f>'World Index &amp; Universal'!BQ280</f>
        <v>6.3251895891740073E-2</v>
      </c>
      <c r="AZ36" s="14">
        <f>'World Index &amp; Universal'!BR280</f>
        <v>-7.4516454971952362E-3</v>
      </c>
      <c r="BA36" s="14">
        <f>'World Index &amp; Universal'!BS280</f>
        <v>4.6724040922551113E-2</v>
      </c>
      <c r="BB36" s="14">
        <f>'World Index &amp; Universal'!BT280</f>
        <v>1.8291048502884433E-2</v>
      </c>
      <c r="BC36" s="14">
        <f>'World Index &amp; Universal'!BV280</f>
        <v>-4.9974173553718804E-2</v>
      </c>
      <c r="BD36" s="14">
        <f>'World Index &amp; Universal'!BW280</f>
        <v>-2.5017822858433458E-2</v>
      </c>
      <c r="BE36" s="14">
        <f>'World Index &amp; Universal'!BX280</f>
        <v>-6.5604739964483683E-2</v>
      </c>
      <c r="BF36" s="14">
        <f>'World Index &amp; Universal'!BY280</f>
        <v>-5.948909767867494E-2</v>
      </c>
      <c r="BG36" s="14">
        <f>'World Index &amp; Universal'!BZ280</f>
        <v>-6.6497451509020644E-2</v>
      </c>
      <c r="BH36" s="14">
        <f>'World Index &amp; Universal'!CA280</f>
        <v>-1.5544627790508025E-2</v>
      </c>
      <c r="BI36" s="14">
        <f>'World Index &amp; Universal'!CB280</f>
        <v>-4.2286167146823872E-2</v>
      </c>
      <c r="BJ36" s="14">
        <f>'World Index &amp; Universal'!CD280</f>
        <v>-3.4973190999951553E-2</v>
      </c>
      <c r="BK36" s="14">
        <f>'World Index &amp; Universal'!CE280</f>
        <v>4.4434403224329344E-2</v>
      </c>
      <c r="BL36" s="14">
        <f>'World Index &amp; Universal'!CF280</f>
        <v>9.5630327520823677E-4</v>
      </c>
      <c r="BM36" s="14">
        <f>'World Index &amp; Universal'!CG280</f>
        <v>7.507589391881897E-3</v>
      </c>
      <c r="BN36" s="14">
        <f>'World Index &amp; Universal'!CH280</f>
        <v>7.1234354546235057E-2</v>
      </c>
      <c r="BO36" s="14">
        <f>'World Index &amp; Universal'!CI280</f>
        <v>5.458241522840912E-2</v>
      </c>
      <c r="BP36" s="14">
        <f>'World Index &amp; Universal'!CJ280</f>
        <v>-2.7163790366949714E-2</v>
      </c>
      <c r="BQ36" s="14">
        <f>'World Index &amp; Universal'!CL280</f>
        <v>-3.4973190999951553E-2</v>
      </c>
      <c r="BR36" s="14">
        <f>'World Index &amp; Universal'!CM280</f>
        <v>-9.6227775634604162E-3</v>
      </c>
      <c r="BS36" s="14">
        <f>'World Index &amp; Universal'!CN280</f>
        <v>-5.0850565284256355E-2</v>
      </c>
      <c r="BT36" s="14">
        <f>'World Index &amp; Universal'!CO280</f>
        <v>-4.4638356525536604E-2</v>
      </c>
      <c r="BU36" s="14">
        <f>'World Index &amp; Universal'!CP280</f>
        <v>1.5790078686471976E-2</v>
      </c>
      <c r="BV36" s="14">
        <f>'World Index &amp; Universal'!CQ280</f>
        <v>-5.1757372814326241E-2</v>
      </c>
      <c r="BW36" s="14">
        <f>'World Index &amp; Universal'!CR280</f>
        <v>-2.7163790366949714E-2</v>
      </c>
      <c r="BX36" s="14">
        <f>'World Index &amp; Universal'!CT280</f>
        <v>-8.0274567863254376E-3</v>
      </c>
      <c r="BY36" s="14">
        <f>'World Index &amp; Universal'!CU280</f>
        <v>1.8030797609913662E-2</v>
      </c>
      <c r="BZ36" s="14">
        <f>'World Index &amp; Universal'!CV280</f>
        <v>-2.434816332159484E-2</v>
      </c>
      <c r="CA36" s="14">
        <f>'World Index &amp; Universal'!CW280</f>
        <v>-1.7962495624189612E-2</v>
      </c>
      <c r="CB36" s="14">
        <f>'World Index &amp; Universal'!CX280</f>
        <v>4.4153238364373459E-2</v>
      </c>
      <c r="CC36" s="14">
        <f>'World Index &amp; Universal'!CY280</f>
        <v>2.7922264917745965E-2</v>
      </c>
      <c r="CD36" s="14">
        <f>'World Index &amp; Universal'!CZ280</f>
        <v>2.7922264917745965E-2</v>
      </c>
    </row>
    <row r="37" spans="2:82" x14ac:dyDescent="0.25">
      <c r="B37" s="121">
        <v>36798</v>
      </c>
      <c r="C37" s="14">
        <f>'World Index &amp; Universal'!M37</f>
        <v>-5.1810850601585079E-2</v>
      </c>
      <c r="D37" s="14">
        <f>'World Index &amp; Universal'!N37</f>
        <v>-5.0348979700570062E-2</v>
      </c>
      <c r="E37" s="14">
        <f>'World Index &amp; Universal'!O37</f>
        <v>-4.7230424964685547E-2</v>
      </c>
      <c r="F37" s="14">
        <f>'World Index &amp; Universal'!P37</f>
        <v>-7.0330143660370381E-2</v>
      </c>
      <c r="G37" s="14">
        <f>'World Index &amp; Universal'!Q37</f>
        <v>-3.815002271750767E-2</v>
      </c>
      <c r="H37" s="14">
        <f>'World Index &amp; Universal'!R37</f>
        <v>-6.0804474401672026E-2</v>
      </c>
      <c r="I37" s="14">
        <f>'World Index &amp; Universal'!S37</f>
        <v>-2.9132413798568013E-2</v>
      </c>
      <c r="J37" s="14">
        <f>'World Index &amp; Universal'!T37</f>
        <v>7.646311499740488E-3</v>
      </c>
      <c r="K37" s="14">
        <f>'World Index &amp; Universal'!AF37</f>
        <v>3.899721448467966E-3</v>
      </c>
      <c r="L37" s="14">
        <f>'World Index &amp; Universal'!AG37</f>
        <v>0.51955431754874648</v>
      </c>
      <c r="M37" s="14">
        <f>'World Index &amp; Universal'!AH37</f>
        <v>0.17214484679665737</v>
      </c>
      <c r="N37" s="14">
        <f>'World Index &amp; Universal'!AI37</f>
        <v>9.8607242339832854E-2</v>
      </c>
      <c r="O37" s="14">
        <f>'World Index &amp; Universal'!AJ37</f>
        <v>9.8941504178272979E-2</v>
      </c>
      <c r="P37" s="14">
        <f>'World Index &amp; Universal'!AK37</f>
        <v>3.5877437325905287E-2</v>
      </c>
      <c r="Q37" s="14">
        <f>'World Index &amp; Universal'!AL37</f>
        <v>4.0111420612813371E-2</v>
      </c>
      <c r="R37" s="14">
        <f>'World Index &amp; Universal'!AM37</f>
        <v>3.0863509749303616E-2</v>
      </c>
      <c r="S37" s="14">
        <f>'Stata input'!R37</f>
        <v>5.8497409526456767E-3</v>
      </c>
      <c r="T37" s="14">
        <f>'Stata input'!S37</f>
        <v>5.3540718683540156E-3</v>
      </c>
      <c r="U37" s="14">
        <f>'Stata input'!T37</f>
        <v>3.9046286080526293E-3</v>
      </c>
      <c r="V37" s="14">
        <f>'Stata input'!U37</f>
        <v>4.9478730478977884E-3</v>
      </c>
      <c r="W37" s="14">
        <f>'Stata input'!V37</f>
        <v>3.057353680691044E-4</v>
      </c>
      <c r="X37" s="14">
        <f>'Stata input'!W37</f>
        <v>2.6944343187469411E-3</v>
      </c>
      <c r="Y37" s="14">
        <f>'Stata input'!X37</f>
        <v>4.6935871724245182E-3</v>
      </c>
      <c r="Z37" s="14">
        <f>'Stata input'!Y37</f>
        <v>5.1387462883858426E-3</v>
      </c>
      <c r="AA37" s="14">
        <f>'World Index &amp; Universal'!AP281</f>
        <v>-2.0468576333483313E-3</v>
      </c>
      <c r="AB37" s="14">
        <f>'World Index &amp; Universal'!AQ281</f>
        <v>-8.0170501716169129E-3</v>
      </c>
      <c r="AC37" s="14">
        <f>'World Index &amp; Universal'!AR281</f>
        <v>1.7609249610162525E-2</v>
      </c>
      <c r="AD37" s="14">
        <f>'World Index &amp; Universal'!AS281</f>
        <v>-1.5554564237415525E-2</v>
      </c>
      <c r="AE37" s="14">
        <f>'World Index &amp; Universal'!AT281</f>
        <v>9.8377632033137541E-3</v>
      </c>
      <c r="AF37" s="14">
        <f>'World Index &amp; Universal'!AU281</f>
        <v>-2.2759302156059258E-2</v>
      </c>
      <c r="AG37" s="14">
        <f>'World Index &amp; Universal'!AV281</f>
        <v>-5.0645080659116659E-2</v>
      </c>
      <c r="AH37" s="14">
        <f>'World Index &amp; Universal'!AX281</f>
        <v>2.0510558526767309E-3</v>
      </c>
      <c r="AI37" s="14">
        <f>'World Index &amp; Universal'!AY281</f>
        <v>-5.9824377366158865E-3</v>
      </c>
      <c r="AJ37" s="14">
        <f>'World Index &amp; Universal'!AZ281</f>
        <v>1.9696423017313558E-2</v>
      </c>
      <c r="AK37" s="14">
        <f>'World Index &amp; Universal'!BA281</f>
        <v>-1.3535411664753694E-2</v>
      </c>
      <c r="AL37" s="14">
        <f>'World Index &amp; Universal'!BB281</f>
        <v>1.1908996857786125E-2</v>
      </c>
      <c r="AM37" s="14">
        <f>'World Index &amp; Universal'!BC281</f>
        <v>-2.0754926903272408E-2</v>
      </c>
      <c r="AN37" s="14">
        <f>'World Index &amp; Universal'!BD281</f>
        <v>-4.8697900695535035E-2</v>
      </c>
      <c r="AO37" s="14">
        <f>'World Index &amp; Universal'!BF281</f>
        <v>8.0818427101030377E-3</v>
      </c>
      <c r="AP37" s="14">
        <f>'World Index &amp; Universal'!BG281</f>
        <v>6.0184426953118209E-3</v>
      </c>
      <c r="AQ37" s="14">
        <f>'World Index &amp; Universal'!BH281</f>
        <v>2.5833407505857719E-2</v>
      </c>
      <c r="AR37" s="14">
        <f>'World Index &amp; Universal'!BI281</f>
        <v>-7.5984310689034551E-3</v>
      </c>
      <c r="AS37" s="14">
        <f>'World Index &amp; Universal'!BJ281</f>
        <v>1.7999113168245096E-2</v>
      </c>
      <c r="AT37" s="14">
        <f>'World Index &amp; Universal'!BK281</f>
        <v>-1.4861396546173244E-2</v>
      </c>
      <c r="AU37" s="14">
        <f>'World Index &amp; Universal'!BL281</f>
        <v>-4.2972543524941176E-2</v>
      </c>
      <c r="AV37" s="14">
        <f>'World Index &amp; Universal'!BN281</f>
        <v>-1.7304529825086012E-2</v>
      </c>
      <c r="AW37" s="14">
        <f>'World Index &amp; Universal'!BO281</f>
        <v>-1.9315967549470403E-2</v>
      </c>
      <c r="AX37" s="14">
        <f>'World Index &amp; Universal'!BP281</f>
        <v>-2.5182848712899109E-2</v>
      </c>
      <c r="AY37" s="14">
        <f>'World Index &amp; Universal'!BQ281</f>
        <v>-3.2589929641739013E-2</v>
      </c>
      <c r="AZ37" s="14">
        <f>'World Index &amp; Universal'!BR281</f>
        <v>-7.6370044885359922E-3</v>
      </c>
      <c r="BA37" s="14">
        <f>'World Index &amp; Universal'!BS281</f>
        <v>-3.9669992958187517E-2</v>
      </c>
      <c r="BB37" s="14">
        <f>'World Index &amp; Universal'!BT281</f>
        <v>-6.7073221175443121E-2</v>
      </c>
      <c r="BC37" s="14">
        <f>'World Index &amp; Universal'!BV281</f>
        <v>1.5800331508842413E-2</v>
      </c>
      <c r="BD37" s="14">
        <f>'World Index &amp; Universal'!BW281</f>
        <v>1.3721132846335582E-2</v>
      </c>
      <c r="BE37" s="14">
        <f>'World Index &amp; Universal'!BX281</f>
        <v>7.6566092867906832E-3</v>
      </c>
      <c r="BF37" s="14">
        <f>'World Index &amp; Universal'!BY281</f>
        <v>3.3687813100467201E-2</v>
      </c>
      <c r="BG37" s="14">
        <f>'World Index &amp; Universal'!BZ281</f>
        <v>2.5793534632074122E-2</v>
      </c>
      <c r="BH37" s="14">
        <f>'World Index &amp; Universal'!CA281</f>
        <v>-7.318575166192387E-3</v>
      </c>
      <c r="BI37" s="14">
        <f>'World Index &amp; Universal'!CB281</f>
        <v>-3.5644958213980504E-2</v>
      </c>
      <c r="BJ37" s="14">
        <f>'World Index &amp; Universal'!CD281</f>
        <v>2.3289351544888204E-2</v>
      </c>
      <c r="BK37" s="14">
        <f>'World Index &amp; Universal'!CE281</f>
        <v>-1.1768841758267201E-2</v>
      </c>
      <c r="BL37" s="14">
        <f>'World Index &amp; Universal'!CF281</f>
        <v>-1.7680873131831865E-2</v>
      </c>
      <c r="BM37" s="14">
        <f>'World Index &amp; Universal'!CG281</f>
        <v>7.6957771733516811E-3</v>
      </c>
      <c r="BN37" s="14">
        <f>'World Index &amp; Universal'!CH281</f>
        <v>-2.5144957305005211E-2</v>
      </c>
      <c r="BO37" s="14">
        <f>'World Index &amp; Universal'!CI281</f>
        <v>-3.2279507211110392E-2</v>
      </c>
      <c r="BP37" s="14">
        <f>'World Index &amp; Universal'!CJ281</f>
        <v>-2.8535220201717948E-2</v>
      </c>
      <c r="BQ37" s="14">
        <f>'World Index &amp; Universal'!CL281</f>
        <v>2.3289351544888204E-2</v>
      </c>
      <c r="BR37" s="14">
        <f>'World Index &amp; Universal'!CM281</f>
        <v>2.1194823924554518E-2</v>
      </c>
      <c r="BS37" s="14">
        <f>'World Index &amp; Universal'!CN281</f>
        <v>1.5085589473471384E-2</v>
      </c>
      <c r="BT37" s="14">
        <f>'World Index &amp; Universal'!CO281</f>
        <v>4.1308709159663337E-2</v>
      </c>
      <c r="BU37" s="14">
        <f>'World Index &amp; Universal'!CP281</f>
        <v>7.3725315928199198E-3</v>
      </c>
      <c r="BV37" s="14">
        <f>'World Index &amp; Universal'!CQ281</f>
        <v>3.3356229873859222E-2</v>
      </c>
      <c r="BW37" s="14">
        <f>'World Index &amp; Universal'!CR281</f>
        <v>-2.8535220201717948E-2</v>
      </c>
      <c r="BX37" s="14">
        <f>'World Index &amp; Universal'!CT281</f>
        <v>5.3346835443037977E-2</v>
      </c>
      <c r="BY37" s="14">
        <f>'World Index &amp; Universal'!CU281</f>
        <v>5.1190784432348257E-2</v>
      </c>
      <c r="BZ37" s="14">
        <f>'World Index &amp; Universal'!CV281</f>
        <v>4.4902101015177109E-2</v>
      </c>
      <c r="CA37" s="14">
        <f>'World Index &amp; Universal'!CW281</f>
        <v>7.1895482794429144E-2</v>
      </c>
      <c r="CB37" s="14">
        <f>'World Index &amp; Universal'!CX281</f>
        <v>3.6962484426860787E-2</v>
      </c>
      <c r="CC37" s="14">
        <f>'World Index &amp; Universal'!CY281</f>
        <v>2.9373396540061103E-2</v>
      </c>
      <c r="CD37" s="14">
        <f>'World Index &amp; Universal'!CZ281</f>
        <v>2.9373396540061103E-2</v>
      </c>
    </row>
    <row r="38" spans="2:82" x14ac:dyDescent="0.25">
      <c r="B38" s="121">
        <v>36830</v>
      </c>
      <c r="C38" s="14">
        <f>'World Index &amp; Universal'!M38</f>
        <v>3.6629494838493759E-3</v>
      </c>
      <c r="D38" s="14">
        <f>'World Index &amp; Universal'!N38</f>
        <v>-1.7139811490125667E-2</v>
      </c>
      <c r="E38" s="14">
        <f>'World Index &amp; Universal'!O38</f>
        <v>2.2457143587585993E-2</v>
      </c>
      <c r="F38" s="14">
        <f>'World Index &amp; Universal'!P38</f>
        <v>2.3220947755335786E-3</v>
      </c>
      <c r="G38" s="14">
        <f>'World Index &amp; Universal'!Q38</f>
        <v>-6.8580321581401815E-3</v>
      </c>
      <c r="H38" s="14">
        <f>'World Index &amp; Universal'!R38</f>
        <v>2.4802875971843719E-2</v>
      </c>
      <c r="I38" s="14">
        <f>'World Index &amp; Universal'!S38</f>
        <v>-4.5398692026651366E-3</v>
      </c>
      <c r="J38" s="14">
        <f>'World Index &amp; Universal'!T38</f>
        <v>2.6416677471798433E-2</v>
      </c>
      <c r="K38" s="14">
        <f>'World Index &amp; Universal'!AF38</f>
        <v>3.899721448467966E-3</v>
      </c>
      <c r="L38" s="14">
        <f>'World Index &amp; Universal'!AG38</f>
        <v>0.51955431754874648</v>
      </c>
      <c r="M38" s="14">
        <f>'World Index &amp; Universal'!AH38</f>
        <v>0.17214484679665737</v>
      </c>
      <c r="N38" s="14">
        <f>'World Index &amp; Universal'!AI38</f>
        <v>9.8607242339832854E-2</v>
      </c>
      <c r="O38" s="14">
        <f>'World Index &amp; Universal'!AJ38</f>
        <v>9.8941504178272979E-2</v>
      </c>
      <c r="P38" s="14">
        <f>'World Index &amp; Universal'!AK38</f>
        <v>3.5877437325905287E-2</v>
      </c>
      <c r="Q38" s="14">
        <f>'World Index &amp; Universal'!AL38</f>
        <v>4.0111420612813371E-2</v>
      </c>
      <c r="R38" s="14">
        <f>'World Index &amp; Universal'!AM38</f>
        <v>3.0863509749303616E-2</v>
      </c>
      <c r="S38" s="14">
        <f>'Stata input'!R38</f>
        <v>5.9356706291591177E-3</v>
      </c>
      <c r="T38" s="14">
        <f>'Stata input'!S38</f>
        <v>5.3560363349192119E-3</v>
      </c>
      <c r="U38" s="14">
        <f>'Stata input'!T38</f>
        <v>4.0377626839607217E-3</v>
      </c>
      <c r="V38" s="14">
        <f>'Stata input'!U38</f>
        <v>4.91296371287131E-3</v>
      </c>
      <c r="W38" s="14">
        <f>'Stata input'!V38</f>
        <v>2.7666196472586613E-4</v>
      </c>
      <c r="X38" s="14">
        <f>'Stata input'!W38</f>
        <v>2.6418322568277919E-3</v>
      </c>
      <c r="Y38" s="14">
        <f>'Stata input'!X38</f>
        <v>4.7146939365143581E-3</v>
      </c>
      <c r="Z38" s="14">
        <f>'Stata input'!Y38</f>
        <v>5.0402371112898692E-3</v>
      </c>
      <c r="AA38" s="14">
        <f>'World Index &amp; Universal'!AP282</f>
        <v>2.2660859017477941E-2</v>
      </c>
      <c r="AB38" s="14">
        <f>'World Index &amp; Universal'!AQ282</f>
        <v>-1.6525931847706454E-2</v>
      </c>
      <c r="AC38" s="14">
        <f>'World Index &amp; Universal'!AR282</f>
        <v>3.4758558827925334E-3</v>
      </c>
      <c r="AD38" s="14">
        <f>'World Index &amp; Universal'!AS282</f>
        <v>1.8614579234190742E-2</v>
      </c>
      <c r="AE38" s="14">
        <f>'World Index &amp; Universal'!AT282</f>
        <v>-1.3615906112915188E-2</v>
      </c>
      <c r="AF38" s="14">
        <f>'World Index &amp; Universal'!AU282</f>
        <v>8.9013393449144385E-3</v>
      </c>
      <c r="AG38" s="14">
        <f>'World Index &amp; Universal'!AV282</f>
        <v>-2.2643037974683478E-2</v>
      </c>
      <c r="AH38" s="14">
        <f>'World Index &amp; Universal'!AX282</f>
        <v>-2.2158723312486472E-2</v>
      </c>
      <c r="AI38" s="14">
        <f>'World Index &amp; Universal'!AY282</f>
        <v>-3.8318461608898624E-2</v>
      </c>
      <c r="AJ38" s="14">
        <f>'World Index &amp; Universal'!AZ282</f>
        <v>-1.875988795847483E-2</v>
      </c>
      <c r="AK38" s="14">
        <f>'World Index &amp; Universal'!BA282</f>
        <v>-3.9566193891245049E-3</v>
      </c>
      <c r="AL38" s="14">
        <f>'World Index &amp; Universal'!BB282</f>
        <v>-3.5472918329196745E-2</v>
      </c>
      <c r="AM38" s="14">
        <f>'World Index &amp; Universal'!BC282</f>
        <v>-1.3454626283226578E-2</v>
      </c>
      <c r="AN38" s="14">
        <f>'World Index &amp; Universal'!BD282</f>
        <v>-4.4300020473734936E-2</v>
      </c>
      <c r="AO38" s="14">
        <f>'World Index &amp; Universal'!BF282</f>
        <v>1.6803627449734959E-2</v>
      </c>
      <c r="AP38" s="14">
        <f>'World Index &amp; Universal'!BG282</f>
        <v>3.9845271099833601E-2</v>
      </c>
      <c r="AQ38" s="14">
        <f>'World Index &amp; Universal'!BH282</f>
        <v>2.0337890319851004E-2</v>
      </c>
      <c r="AR38" s="14">
        <f>'World Index &amp; Universal'!BI282</f>
        <v>3.5730999138510633E-2</v>
      </c>
      <c r="AS38" s="14">
        <f>'World Index &amp; Universal'!BJ282</f>
        <v>2.9589247231078808E-3</v>
      </c>
      <c r="AT38" s="14">
        <f>'World Index &amp; Universal'!BK282</f>
        <v>2.5854541584805046E-2</v>
      </c>
      <c r="AU38" s="14">
        <f>'World Index &amp; Universal'!BL282</f>
        <v>-6.2198956994052867E-3</v>
      </c>
      <c r="AV38" s="14">
        <f>'World Index &amp; Universal'!BN282</f>
        <v>-3.4638161570262893E-3</v>
      </c>
      <c r="AW38" s="14">
        <f>'World Index &amp; Universal'!BO282</f>
        <v>1.9118549810855034E-2</v>
      </c>
      <c r="AX38" s="14">
        <f>'World Index &amp; Universal'!BP282</f>
        <v>-1.9932505214988572E-2</v>
      </c>
      <c r="AY38" s="14">
        <f>'World Index &amp; Universal'!BQ282</f>
        <v>1.5086285596856763E-2</v>
      </c>
      <c r="AZ38" s="14">
        <f>'World Index &amp; Universal'!BR282</f>
        <v>-1.7032559274355097E-2</v>
      </c>
      <c r="BA38" s="14">
        <f>'World Index &amp; Universal'!BS282</f>
        <v>5.4066905848459967E-3</v>
      </c>
      <c r="BB38" s="14">
        <f>'World Index &amp; Universal'!BT282</f>
        <v>-2.6028422810928875E-2</v>
      </c>
      <c r="BC38" s="14">
        <f>'World Index &amp; Universal'!BV282</f>
        <v>-1.8274408803558906E-2</v>
      </c>
      <c r="BD38" s="14">
        <f>'World Index &amp; Universal'!BW282</f>
        <v>3.9723364123940286E-3</v>
      </c>
      <c r="BE38" s="14">
        <f>'World Index &amp; Universal'!BX282</f>
        <v>-3.4498339016820645E-2</v>
      </c>
      <c r="BF38" s="14">
        <f>'World Index &amp; Universal'!BY282</f>
        <v>-1.486207213211066E-2</v>
      </c>
      <c r="BG38" s="14">
        <f>'World Index &amp; Universal'!BZ282</f>
        <v>-3.1641492281935801E-2</v>
      </c>
      <c r="BH38" s="14">
        <f>'World Index &amp; Universal'!CA282</f>
        <v>-9.5357361727326229E-3</v>
      </c>
      <c r="BI38" s="14">
        <f>'World Index &amp; Universal'!CB282</f>
        <v>-4.0503658645738572E-2</v>
      </c>
      <c r="BJ38" s="14">
        <f>'World Index &amp; Universal'!CD282</f>
        <v>-8.8228045674854094E-3</v>
      </c>
      <c r="BK38" s="14">
        <f>'World Index &amp; Universal'!CE282</f>
        <v>3.6777524450374965E-2</v>
      </c>
      <c r="BL38" s="14">
        <f>'World Index &amp; Universal'!CF282</f>
        <v>-2.9501953172458295E-3</v>
      </c>
      <c r="BM38" s="14">
        <f>'World Index &amp; Universal'!CG282</f>
        <v>1.7327694253821191E-2</v>
      </c>
      <c r="BN38" s="14">
        <f>'World Index &amp; Universal'!CH282</f>
        <v>3.2675390394925952E-2</v>
      </c>
      <c r="BO38" s="14">
        <f>'World Index &amp; Universal'!CI282</f>
        <v>2.2828070320046301E-2</v>
      </c>
      <c r="BP38" s="14">
        <f>'World Index &amp; Universal'!CJ282</f>
        <v>-3.1266067443304069E-2</v>
      </c>
      <c r="BQ38" s="14">
        <f>'World Index &amp; Universal'!CL282</f>
        <v>-8.8228045674854094E-3</v>
      </c>
      <c r="BR38" s="14">
        <f>'World Index &amp; Universal'!CM282</f>
        <v>1.3638122119550067E-2</v>
      </c>
      <c r="BS38" s="14">
        <f>'World Index &amp; Universal'!CN282</f>
        <v>-2.5202931348204061E-2</v>
      </c>
      <c r="BT38" s="14">
        <f>'World Index &amp; Universal'!CO282</f>
        <v>-5.3776154818514499E-3</v>
      </c>
      <c r="BU38" s="14">
        <f>'World Index &amp; Universal'!CP282</f>
        <v>9.6275418720161987E-3</v>
      </c>
      <c r="BV38" s="14">
        <f>'World Index &amp; Universal'!CQ282</f>
        <v>-2.2318580201757032E-2</v>
      </c>
      <c r="BW38" s="14">
        <f>'World Index &amp; Universal'!CR282</f>
        <v>-3.1266067443304069E-2</v>
      </c>
      <c r="BX38" s="14">
        <f>'World Index &amp; Universal'!CT282</f>
        <v>2.3167623349980238E-2</v>
      </c>
      <c r="BY38" s="14">
        <f>'World Index &amp; Universal'!CU282</f>
        <v>4.6353480613962272E-2</v>
      </c>
      <c r="BZ38" s="14">
        <f>'World Index &amp; Universal'!CV282</f>
        <v>6.2588249377188987E-3</v>
      </c>
      <c r="CA38" s="14">
        <f>'World Index &amp; Universal'!CW282</f>
        <v>2.6724006552684143E-2</v>
      </c>
      <c r="CB38" s="14">
        <f>'World Index &amp; Universal'!CX282</f>
        <v>4.2213458144687133E-2</v>
      </c>
      <c r="CC38" s="14">
        <f>'World Index &amp; Universal'!CY282</f>
        <v>3.2275185572147924E-2</v>
      </c>
      <c r="CD38" s="14">
        <f>'World Index &amp; Universal'!CZ282</f>
        <v>3.2275185572147924E-2</v>
      </c>
    </row>
    <row r="39" spans="2:82" x14ac:dyDescent="0.25">
      <c r="B39" s="121">
        <v>36860</v>
      </c>
      <c r="C39" s="14">
        <f>'World Index &amp; Universal'!M39</f>
        <v>-6.0163922905845491E-2</v>
      </c>
      <c r="D39" s="14">
        <f>'World Index &amp; Universal'!N39</f>
        <v>-5.9565602077803481E-2</v>
      </c>
      <c r="E39" s="14">
        <f>'World Index &amp; Universal'!O39</f>
        <v>-8.3953221896139185E-2</v>
      </c>
      <c r="F39" s="14">
        <f>'World Index &amp; Universal'!P39</f>
        <v>-4.1916356915692399E-2</v>
      </c>
      <c r="G39" s="14">
        <f>'World Index &amp; Universal'!Q39</f>
        <v>-4.6383217433017099E-2</v>
      </c>
      <c r="H39" s="14">
        <f>'World Index &amp; Universal'!R39</f>
        <v>-9.3662411073226592E-2</v>
      </c>
      <c r="I39" s="14">
        <f>'World Index &amp; Universal'!S39</f>
        <v>-5.4569895190251905E-2</v>
      </c>
      <c r="J39" s="14">
        <f>'World Index &amp; Universal'!T39</f>
        <v>-7.2080945806770602E-2</v>
      </c>
      <c r="K39" s="14">
        <f>'World Index &amp; Universal'!AF39</f>
        <v>3.899721448467966E-3</v>
      </c>
      <c r="L39" s="14">
        <f>'World Index &amp; Universal'!AG39</f>
        <v>0.51955431754874648</v>
      </c>
      <c r="M39" s="14">
        <f>'World Index &amp; Universal'!AH39</f>
        <v>0.17214484679665737</v>
      </c>
      <c r="N39" s="14">
        <f>'World Index &amp; Universal'!AI39</f>
        <v>9.8607242339832854E-2</v>
      </c>
      <c r="O39" s="14">
        <f>'World Index &amp; Universal'!AJ39</f>
        <v>9.8941504178272979E-2</v>
      </c>
      <c r="P39" s="14">
        <f>'World Index &amp; Universal'!AK39</f>
        <v>3.5877437325905287E-2</v>
      </c>
      <c r="Q39" s="14">
        <f>'World Index &amp; Universal'!AL39</f>
        <v>4.0111420612813371E-2</v>
      </c>
      <c r="R39" s="14">
        <f>'World Index &amp; Universal'!AM39</f>
        <v>3.0863509749303616E-2</v>
      </c>
      <c r="S39" s="14">
        <f>'Stata input'!R39</f>
        <v>5.9903111399197684E-3</v>
      </c>
      <c r="T39" s="14">
        <f>'Stata input'!S39</f>
        <v>5.5003091505994028E-3</v>
      </c>
      <c r="U39" s="14">
        <f>'Stata input'!T39</f>
        <v>4.0960354696946144E-3</v>
      </c>
      <c r="V39" s="14">
        <f>'Stata input'!U39</f>
        <v>4.8517493945887669E-3</v>
      </c>
      <c r="W39" s="14">
        <f>'Stata input'!V39</f>
        <v>5.9285471941361578E-4</v>
      </c>
      <c r="X39" s="14">
        <f>'Stata input'!W39</f>
        <v>2.8305165524094011E-3</v>
      </c>
      <c r="Y39" s="14">
        <f>'Stata input'!X39</f>
        <v>4.7173289717712397E-3</v>
      </c>
      <c r="Z39" s="14">
        <f>'Stata input'!Y39</f>
        <v>4.9662460096366878E-3</v>
      </c>
      <c r="AA39" s="14">
        <f>'World Index &amp; Universal'!AP283</f>
        <v>-7.6558119473790764E-4</v>
      </c>
      <c r="AB39" s="14">
        <f>'World Index &amp; Universal'!AQ283</f>
        <v>2.5910355251292261E-2</v>
      </c>
      <c r="AC39" s="14">
        <f>'World Index &amp; Universal'!AR283</f>
        <v>-1.7281835450109861E-2</v>
      </c>
      <c r="AD39" s="14">
        <f>'World Index &amp; Universal'!AS283</f>
        <v>-1.9199250760945752E-2</v>
      </c>
      <c r="AE39" s="14">
        <f>'World Index &amp; Universal'!AT283</f>
        <v>3.0052751145508427E-2</v>
      </c>
      <c r="AF39" s="14">
        <f>'World Index &amp; Universal'!AU283</f>
        <v>-9.3485582847284698E-3</v>
      </c>
      <c r="AG39" s="14">
        <f>'World Index &amp; Universal'!AV283</f>
        <v>1.3544149035373154E-2</v>
      </c>
      <c r="AH39" s="14">
        <f>'World Index &amp; Universal'!AX283</f>
        <v>7.6616775836568785E-4</v>
      </c>
      <c r="AI39" s="14">
        <f>'World Index &amp; Universal'!AY283</f>
        <v>2.6696374688459201E-2</v>
      </c>
      <c r="AJ39" s="14">
        <f>'World Index &amp; Universal'!AZ283</f>
        <v>-1.6528908476871274E-2</v>
      </c>
      <c r="AK39" s="14">
        <f>'World Index &amp; Universal'!BA283</f>
        <v>-1.8447792849497824E-2</v>
      </c>
      <c r="AL39" s="14">
        <f>'World Index &amp; Universal'!BB283</f>
        <v>3.0841944352851813E-2</v>
      </c>
      <c r="AM39" s="14">
        <f>'World Index &amp; Universal'!BC283</f>
        <v>-8.5895530903077333E-3</v>
      </c>
      <c r="AN39" s="14">
        <f>'World Index &amp; Universal'!BD283</f>
        <v>1.4320693884044333E-2</v>
      </c>
      <c r="AO39" s="14">
        <f>'World Index &amp; Universal'!BF283</f>
        <v>-2.5255964245477935E-2</v>
      </c>
      <c r="AP39" s="14">
        <f>'World Index &amp; Universal'!BG283</f>
        <v>-2.6002209948934429E-2</v>
      </c>
      <c r="AQ39" s="14">
        <f>'World Index &amp; Universal'!BH283</f>
        <v>-4.2101330277363402E-2</v>
      </c>
      <c r="AR39" s="14">
        <f>'World Index &amp; Universal'!BI283</f>
        <v>-4.3970319415665204E-2</v>
      </c>
      <c r="AS39" s="14">
        <f>'World Index &amp; Universal'!BJ283</f>
        <v>4.037775691621226E-3</v>
      </c>
      <c r="AT39" s="14">
        <f>'World Index &amp; Universal'!BK283</f>
        <v>-3.4368415676420461E-2</v>
      </c>
      <c r="AU39" s="14">
        <f>'World Index &amp; Universal'!BL283</f>
        <v>-1.2053885753877558E-2</v>
      </c>
      <c r="AV39" s="14">
        <f>'World Index &amp; Universal'!BN283</f>
        <v>1.7585749478870483E-2</v>
      </c>
      <c r="AW39" s="14">
        <f>'World Index &amp; Universal'!BO283</f>
        <v>1.6806704965036223E-2</v>
      </c>
      <c r="AX39" s="14">
        <f>'World Index &amp; Universal'!BP283</f>
        <v>4.395175774652027E-2</v>
      </c>
      <c r="AY39" s="14">
        <f>'World Index &amp; Universal'!BQ283</f>
        <v>-1.9511344961392618E-3</v>
      </c>
      <c r="AZ39" s="14">
        <f>'World Index &amp; Universal'!BR283</f>
        <v>4.8167000777174618E-2</v>
      </c>
      <c r="BA39" s="14">
        <f>'World Index &amp; Universal'!BS283</f>
        <v>8.0727897901582413E-3</v>
      </c>
      <c r="BB39" s="14">
        <f>'World Index &amp; Universal'!BT283</f>
        <v>3.1368082526084029E-2</v>
      </c>
      <c r="BC39" s="14">
        <f>'World Index &amp; Universal'!BV283</f>
        <v>1.9575077584148781E-2</v>
      </c>
      <c r="BD39" s="14">
        <f>'World Index &amp; Universal'!BW283</f>
        <v>1.8794510078126825E-2</v>
      </c>
      <c r="BE39" s="14">
        <f>'World Index &amp; Universal'!BX283</f>
        <v>4.5992630049717764E-2</v>
      </c>
      <c r="BF39" s="14">
        <f>'World Index &amp; Universal'!BY283</f>
        <v>1.9549488643066937E-3</v>
      </c>
      <c r="BG39" s="14">
        <f>'World Index &amp; Universal'!BZ283</f>
        <v>5.0216113664947493E-2</v>
      </c>
      <c r="BH39" s="14">
        <f>'World Index &amp; Universal'!CA283</f>
        <v>1.0043520545696794E-2</v>
      </c>
      <c r="BI39" s="14">
        <f>'World Index &amp; Universal'!CB283</f>
        <v>3.3384354387700599E-2</v>
      </c>
      <c r="BJ39" s="14">
        <f>'World Index &amp; Universal'!CD283</f>
        <v>9.4367785591082942E-3</v>
      </c>
      <c r="BK39" s="14">
        <f>'World Index &amp; Universal'!CE283</f>
        <v>-2.9919178708054939E-2</v>
      </c>
      <c r="BL39" s="14">
        <f>'World Index &amp; Universal'!CF283</f>
        <v>-4.0215376247568768E-3</v>
      </c>
      <c r="BM39" s="14">
        <f>'World Index &amp; Universal'!CG283</f>
        <v>-4.5953555818357916E-2</v>
      </c>
      <c r="BN39" s="14">
        <f>'World Index &amp; Universal'!CH283</f>
        <v>-4.781502874651955E-2</v>
      </c>
      <c r="BO39" s="14">
        <f>'World Index &amp; Universal'!CI283</f>
        <v>-3.8251739424431386E-2</v>
      </c>
      <c r="BP39" s="14">
        <f>'World Index &amp; Universal'!CJ283</f>
        <v>2.3108740729699928E-2</v>
      </c>
      <c r="BQ39" s="14">
        <f>'World Index &amp; Universal'!CL283</f>
        <v>9.4367785591082942E-3</v>
      </c>
      <c r="BR39" s="14">
        <f>'World Index &amp; Universal'!CM283</f>
        <v>8.663972744166637E-3</v>
      </c>
      <c r="BS39" s="14">
        <f>'World Index &amp; Universal'!CN283</f>
        <v>3.5591644095295027E-2</v>
      </c>
      <c r="BT39" s="14">
        <f>'World Index &amp; Universal'!CO283</f>
        <v>-8.0081417452392278E-3</v>
      </c>
      <c r="BU39" s="14">
        <f>'World Index &amp; Universal'!CP283</f>
        <v>-9.9436512797692611E-3</v>
      </c>
      <c r="BV39" s="14">
        <f>'World Index &amp; Universal'!CQ283</f>
        <v>3.9773130862268857E-2</v>
      </c>
      <c r="BW39" s="14">
        <f>'World Index &amp; Universal'!CR283</f>
        <v>2.3108740729699928E-2</v>
      </c>
      <c r="BX39" s="14">
        <f>'World Index &amp; Universal'!CT283</f>
        <v>-1.3363156452793512E-2</v>
      </c>
      <c r="BY39" s="14">
        <f>'World Index &amp; Universal'!CU283</f>
        <v>-1.4118507066248953E-2</v>
      </c>
      <c r="BZ39" s="14">
        <f>'World Index &amp; Universal'!CV283</f>
        <v>1.220095466752813E-2</v>
      </c>
      <c r="CA39" s="14">
        <f>'World Index &amp; Universal'!CW283</f>
        <v>-3.0414052031991989E-2</v>
      </c>
      <c r="CB39" s="14">
        <f>'World Index &amp; Universal'!CX283</f>
        <v>-3.2305844622044333E-2</v>
      </c>
      <c r="CC39" s="14">
        <f>'World Index &amp; Universal'!CY283</f>
        <v>-2.2586788490554954E-2</v>
      </c>
      <c r="CD39" s="14">
        <f>'World Index &amp; Universal'!CZ283</f>
        <v>-2.2586788490554954E-2</v>
      </c>
    </row>
    <row r="40" spans="2:82" x14ac:dyDescent="0.25">
      <c r="B40" s="121">
        <v>36889</v>
      </c>
      <c r="C40" s="14">
        <f>'World Index &amp; Universal'!M40</f>
        <v>-3.1849158931064991E-2</v>
      </c>
      <c r="D40" s="14">
        <f>'World Index &amp; Universal'!N40</f>
        <v>1.5477996965098662E-2</v>
      </c>
      <c r="E40" s="14">
        <f>'World Index &amp; Universal'!O40</f>
        <v>-5.8021242223647906E-2</v>
      </c>
      <c r="F40" s="14">
        <f>'World Index &amp; Universal'!P40</f>
        <v>-3.2790709643635063E-2</v>
      </c>
      <c r="G40" s="14">
        <f>'World Index &amp; Universal'!Q40</f>
        <v>5.1351857777692134E-2</v>
      </c>
      <c r="H40" s="14">
        <f>'World Index &amp; Universal'!R40</f>
        <v>-5.3779165723823574E-2</v>
      </c>
      <c r="I40" s="14">
        <f>'World Index &amp; Universal'!S40</f>
        <v>-4.9918574006185823E-3</v>
      </c>
      <c r="J40" s="14">
        <f>'World Index &amp; Universal'!T40</f>
        <v>-4.1038696615708026E-2</v>
      </c>
      <c r="K40" s="14">
        <f>'World Index &amp; Universal'!AF40</f>
        <v>3.899721448467966E-3</v>
      </c>
      <c r="L40" s="14">
        <f>'World Index &amp; Universal'!AG40</f>
        <v>0.51955431754874648</v>
      </c>
      <c r="M40" s="14">
        <f>'World Index &amp; Universal'!AH40</f>
        <v>0.17214484679665737</v>
      </c>
      <c r="N40" s="14">
        <f>'World Index &amp; Universal'!AI40</f>
        <v>9.8607242339832854E-2</v>
      </c>
      <c r="O40" s="14">
        <f>'World Index &amp; Universal'!AJ40</f>
        <v>9.8941504178272979E-2</v>
      </c>
      <c r="P40" s="14">
        <f>'World Index &amp; Universal'!AK40</f>
        <v>3.5877437325905287E-2</v>
      </c>
      <c r="Q40" s="14">
        <f>'World Index &amp; Universal'!AL40</f>
        <v>4.0111420612813371E-2</v>
      </c>
      <c r="R40" s="14">
        <f>'World Index &amp; Universal'!AM40</f>
        <v>3.0863509749303616E-2</v>
      </c>
      <c r="S40" s="14">
        <f>'Stata input'!R40</f>
        <v>6.0605152900661263E-3</v>
      </c>
      <c r="T40" s="14">
        <f>'Stata input'!S40</f>
        <v>5.3098602037353615E-3</v>
      </c>
      <c r="U40" s="14">
        <f>'Stata input'!T40</f>
        <v>3.9590050437534607E-3</v>
      </c>
      <c r="V40" s="14">
        <f>'Stata input'!U40</f>
        <v>4.7516961632541044E-3</v>
      </c>
      <c r="W40" s="14">
        <f>'Stata input'!V40</f>
        <v>4.6340043725989766E-4</v>
      </c>
      <c r="X40" s="14">
        <f>'Stata input'!W40</f>
        <v>2.763175860703404E-3</v>
      </c>
      <c r="Y40" s="14">
        <f>'Stata input'!X40</f>
        <v>4.6698392000357192E-3</v>
      </c>
      <c r="Z40" s="14">
        <f>'Stata input'!Y40</f>
        <v>4.9169116155436399E-3</v>
      </c>
      <c r="AA40" s="14">
        <f>'World Index &amp; Universal'!AP284</f>
        <v>-5.004909948310643E-2</v>
      </c>
      <c r="AB40" s="14">
        <f>'World Index &amp; Universal'!AQ284</f>
        <v>2.8351057903012178E-2</v>
      </c>
      <c r="AC40" s="14">
        <f>'World Index &amp; Universal'!AR284</f>
        <v>-2.2740193291643784E-3</v>
      </c>
      <c r="AD40" s="14">
        <f>'World Index &amp; Universal'!AS284</f>
        <v>-7.5531153019813946E-2</v>
      </c>
      <c r="AE40" s="14">
        <f>'World Index &amp; Universal'!AT284</f>
        <v>1.7288750163542366E-2</v>
      </c>
      <c r="AF40" s="14">
        <f>'World Index &amp; Universal'!AU284</f>
        <v>-2.6087966034231136E-2</v>
      </c>
      <c r="AG40" s="14">
        <f>'World Index &amp; Universal'!AV284</f>
        <v>5.6572603893634277E-3</v>
      </c>
      <c r="AH40" s="14">
        <f>'World Index &amp; Universal'!AX284</f>
        <v>5.2685985618702524E-2</v>
      </c>
      <c r="AI40" s="14">
        <f>'World Index &amp; Universal'!AY284</f>
        <v>8.2530746950667755E-2</v>
      </c>
      <c r="AJ40" s="14">
        <f>'World Index &amp; Universal'!AZ284</f>
        <v>5.029215733986514E-2</v>
      </c>
      <c r="AK40" s="14">
        <f>'World Index &amp; Universal'!BA284</f>
        <v>-2.6824600642877505E-2</v>
      </c>
      <c r="AL40" s="14">
        <f>'World Index &amp; Universal'!BB284</f>
        <v>7.0885610624726647E-2</v>
      </c>
      <c r="AM40" s="14">
        <f>'World Index &amp; Universal'!BC284</f>
        <v>2.5223549381170551E-2</v>
      </c>
      <c r="AN40" s="14">
        <f>'World Index &amp; Universal'!BD284</f>
        <v>5.8641304347580858E-2</v>
      </c>
      <c r="AO40" s="14">
        <f>'World Index &amp; Universal'!BF284</f>
        <v>-2.7569435247944529E-2</v>
      </c>
      <c r="AP40" s="14">
        <f>'World Index &amp; Universal'!BG284</f>
        <v>-7.6238709323633636E-2</v>
      </c>
      <c r="AQ40" s="14">
        <f>'World Index &amp; Universal'!BH284</f>
        <v>-2.9780761148460955E-2</v>
      </c>
      <c r="AR40" s="14">
        <f>'World Index &amp; Universal'!BI284</f>
        <v>-0.10101823703537605</v>
      </c>
      <c r="AS40" s="14">
        <f>'World Index &amp; Universal'!BJ284</f>
        <v>-1.075732616255376E-2</v>
      </c>
      <c r="AT40" s="14">
        <f>'World Index &amp; Universal'!BK284</f>
        <v>-5.2938170791844374E-2</v>
      </c>
      <c r="AU40" s="14">
        <f>'World Index &amp; Universal'!BL284</f>
        <v>-2.2068142332566376E-2</v>
      </c>
      <c r="AV40" s="14">
        <f>'World Index &amp; Universal'!BN284</f>
        <v>2.2792022792024191E-3</v>
      </c>
      <c r="AW40" s="14">
        <f>'World Index &amp; Universal'!BO284</f>
        <v>-4.7883969225517964E-2</v>
      </c>
      <c r="AX40" s="14">
        <f>'World Index &amp; Universal'!BP284</f>
        <v>3.0694877978004964E-2</v>
      </c>
      <c r="AY40" s="14">
        <f>'World Index &amp; Universal'!BQ284</f>
        <v>-7.3424101516725182E-2</v>
      </c>
      <c r="AZ40" s="14">
        <f>'World Index &amp; Universal'!BR284</f>
        <v>1.960735700152183E-2</v>
      </c>
      <c r="BA40" s="14">
        <f>'World Index &amp; Universal'!BS284</f>
        <v>-2.3868223506673836E-2</v>
      </c>
      <c r="BB40" s="14">
        <f>'World Index &amp; Universal'!BT284</f>
        <v>7.9493567093391615E-3</v>
      </c>
      <c r="BC40" s="14">
        <f>'World Index &amp; Universal'!BV284</f>
        <v>8.1702215565770064E-2</v>
      </c>
      <c r="BD40" s="14">
        <f>'World Index &amp; Universal'!BW284</f>
        <v>2.7563993767822259E-2</v>
      </c>
      <c r="BE40" s="14">
        <f>'World Index &amp; Universal'!BX284</f>
        <v>0.11236961771309195</v>
      </c>
      <c r="BF40" s="14">
        <f>'World Index &amp; Universal'!BY284</f>
        <v>7.9242403819173246E-2</v>
      </c>
      <c r="BG40" s="14">
        <f>'World Index &amp; Universal'!BZ284</f>
        <v>0.10040349492203693</v>
      </c>
      <c r="BH40" s="14">
        <f>'World Index &amp; Universal'!CA284</f>
        <v>5.3482804906937575E-2</v>
      </c>
      <c r="BI40" s="14">
        <f>'World Index &amp; Universal'!CB284</f>
        <v>8.782168666297685E-2</v>
      </c>
      <c r="BJ40" s="14">
        <f>'World Index &amp; Universal'!CD284</f>
        <v>2.6786778604635186E-2</v>
      </c>
      <c r="BK40" s="14">
        <f>'World Index &amp; Universal'!CE284</f>
        <v>-6.6193447667462602E-2</v>
      </c>
      <c r="BL40" s="14">
        <f>'World Index &amp; Universal'!CF284</f>
        <v>1.0874304603969653E-2</v>
      </c>
      <c r="BM40" s="14">
        <f>'World Index &amp; Universal'!CG284</f>
        <v>-1.9230301612557565E-2</v>
      </c>
      <c r="BN40" s="14">
        <f>'World Index &amp; Universal'!CH284</f>
        <v>-9.1242435511485143E-2</v>
      </c>
      <c r="BO40" s="14">
        <f>'World Index &amp; Universal'!CI284</f>
        <v>-4.263953198224224E-2</v>
      </c>
      <c r="BP40" s="14">
        <f>'World Index &amp; Universal'!CJ284</f>
        <v>3.2595578775557188E-2</v>
      </c>
      <c r="BQ40" s="14">
        <f>'World Index &amp; Universal'!CL284</f>
        <v>2.6786778604635186E-2</v>
      </c>
      <c r="BR40" s="14">
        <f>'World Index &amp; Universal'!CM284</f>
        <v>-2.4602975025686424E-2</v>
      </c>
      <c r="BS40" s="14">
        <f>'World Index &amp; Universal'!CN284</f>
        <v>5.5897270018902878E-2</v>
      </c>
      <c r="BT40" s="14">
        <f>'World Index &amp; Universal'!CO284</f>
        <v>2.4451845623157942E-2</v>
      </c>
      <c r="BU40" s="14">
        <f>'World Index &amp; Universal'!CP284</f>
        <v>-5.0767610688873255E-2</v>
      </c>
      <c r="BV40" s="14">
        <f>'World Index &amp; Universal'!CQ284</f>
        <v>4.453863869115926E-2</v>
      </c>
      <c r="BW40" s="14">
        <f>'World Index &amp; Universal'!CR284</f>
        <v>3.2595578775557188E-2</v>
      </c>
      <c r="BX40" s="14">
        <f>'World Index &amp; Universal'!CT284</f>
        <v>-5.6254358340465105E-3</v>
      </c>
      <c r="BY40" s="14">
        <f>'World Index &amp; Universal'!CU284</f>
        <v>-5.5392987319458853E-2</v>
      </c>
      <c r="BZ40" s="14">
        <f>'World Index &amp; Universal'!CV284</f>
        <v>2.2566135011904853E-2</v>
      </c>
      <c r="CA40" s="14">
        <f>'World Index &amp; Universal'!CW284</f>
        <v>-7.8866628133892336E-3</v>
      </c>
      <c r="CB40" s="14">
        <f>'World Index &amp; Universal'!CX284</f>
        <v>-8.0731693199075805E-2</v>
      </c>
      <c r="CC40" s="14">
        <f>'World Index &amp; Universal'!CY284</f>
        <v>-3.1566645689311223E-2</v>
      </c>
      <c r="CD40" s="14">
        <f>'World Index &amp; Universal'!CZ284</f>
        <v>-3.1566645689311223E-2</v>
      </c>
    </row>
    <row r="41" spans="2:82" x14ac:dyDescent="0.25">
      <c r="B41" s="121">
        <v>36922</v>
      </c>
      <c r="C41" s="14">
        <f>'World Index &amp; Universal'!M41</f>
        <v>2.089772407231294E-2</v>
      </c>
      <c r="D41" s="14">
        <f>'World Index &amp; Universal'!N41</f>
        <v>2.1279139270771186E-2</v>
      </c>
      <c r="E41" s="14">
        <f>'World Index &amp; Universal'!O41</f>
        <v>3.1489732550794791E-2</v>
      </c>
      <c r="F41" s="14">
        <f>'World Index &amp; Universal'!P41</f>
        <v>4.478095799386006E-2</v>
      </c>
      <c r="G41" s="14">
        <f>'World Index &amp; Universal'!Q41</f>
        <v>3.8658432748843063E-2</v>
      </c>
      <c r="H41" s="14">
        <f>'World Index &amp; Universal'!R41</f>
        <v>3.83542552550451E-2</v>
      </c>
      <c r="I41" s="14">
        <f>'World Index &amp; Universal'!S41</f>
        <v>1.9375301562942981E-2</v>
      </c>
      <c r="J41" s="14">
        <f>'World Index &amp; Universal'!T41</f>
        <v>3.7484018711337663E-2</v>
      </c>
      <c r="K41" s="14">
        <f>'World Index &amp; Universal'!AF41</f>
        <v>3.899721448467966E-3</v>
      </c>
      <c r="L41" s="14">
        <f>'World Index &amp; Universal'!AG41</f>
        <v>0.51955431754874648</v>
      </c>
      <c r="M41" s="14">
        <f>'World Index &amp; Universal'!AH41</f>
        <v>0.17214484679665737</v>
      </c>
      <c r="N41" s="14">
        <f>'World Index &amp; Universal'!AI41</f>
        <v>9.8607242339832854E-2</v>
      </c>
      <c r="O41" s="14">
        <f>'World Index &amp; Universal'!AJ41</f>
        <v>9.8941504178272979E-2</v>
      </c>
      <c r="P41" s="14">
        <f>'World Index &amp; Universal'!AK41</f>
        <v>3.5877437325905287E-2</v>
      </c>
      <c r="Q41" s="14">
        <f>'World Index &amp; Universal'!AL41</f>
        <v>4.0111420612813371E-2</v>
      </c>
      <c r="R41" s="14">
        <f>'World Index &amp; Universal'!AM41</f>
        <v>3.0863509749303616E-2</v>
      </c>
      <c r="S41" s="14">
        <f>'Stata input'!R41</f>
        <v>5.9278621761518213E-3</v>
      </c>
      <c r="T41" s="14">
        <f>'Stata input'!S41</f>
        <v>4.5272215436409358E-3</v>
      </c>
      <c r="U41" s="14">
        <f>'Stata input'!T41</f>
        <v>3.9041336201344201E-3</v>
      </c>
      <c r="V41" s="14">
        <f>'Stata input'!U41</f>
        <v>4.7881457475527078E-3</v>
      </c>
      <c r="W41" s="14">
        <f>'Stata input'!V41</f>
        <v>3.4725268404378618E-4</v>
      </c>
      <c r="X41" s="14">
        <f>'Stata input'!W41</f>
        <v>2.8372454632539235E-3</v>
      </c>
      <c r="Y41" s="14">
        <f>'Stata input'!X41</f>
        <v>4.471698917043021E-3</v>
      </c>
      <c r="Z41" s="14">
        <f>'Stata input'!Y41</f>
        <v>4.7934984754640642E-3</v>
      </c>
      <c r="AA41" s="14">
        <f>'World Index &amp; Universal'!AP285</f>
        <v>-2.9535050152786901E-3</v>
      </c>
      <c r="AB41" s="14">
        <f>'World Index &amp; Universal'!AQ285</f>
        <v>-1.1545453450995113E-2</v>
      </c>
      <c r="AC41" s="14">
        <f>'World Index &amp; Universal'!AR285</f>
        <v>-2.4691358024691357E-2</v>
      </c>
      <c r="AD41" s="14">
        <f>'World Index &amp; Universal'!AS285</f>
        <v>-2.0206063110055239E-2</v>
      </c>
      <c r="AE41" s="14">
        <f>'World Index &amp; Universal'!AT285</f>
        <v>-1.4496215183361527E-2</v>
      </c>
      <c r="AF41" s="14">
        <f>'World Index &amp; Universal'!AU285</f>
        <v>-3.3036459308959376E-3</v>
      </c>
      <c r="AG41" s="14">
        <f>'World Index &amp; Universal'!AV285</f>
        <v>-2.1841003673712556E-2</v>
      </c>
      <c r="AH41" s="14">
        <f>'World Index &amp; Universal'!AX285</f>
        <v>2.9622540474643078E-3</v>
      </c>
      <c r="AI41" s="14">
        <f>'World Index &amp; Universal'!AY285</f>
        <v>-8.6173999697456427E-3</v>
      </c>
      <c r="AJ41" s="14">
        <f>'World Index &amp; Universal'!AZ285</f>
        <v>-2.180224605247294E-2</v>
      </c>
      <c r="AK41" s="14">
        <f>'World Index &amp; Universal'!BA285</f>
        <v>-1.7303664554822129E-2</v>
      </c>
      <c r="AL41" s="14">
        <f>'World Index &amp; Universal'!BB285</f>
        <v>-1.1576902607997153E-2</v>
      </c>
      <c r="AM41" s="14">
        <f>'World Index &amp; Universal'!BC285</f>
        <v>-3.5117812196183706E-4</v>
      </c>
      <c r="AN41" s="14">
        <f>'World Index &amp; Universal'!BD285</f>
        <v>-1.8943448227781157E-2</v>
      </c>
      <c r="AO41" s="14">
        <f>'World Index &amp; Universal'!BF285</f>
        <v>1.1680307902173004E-2</v>
      </c>
      <c r="AP41" s="14">
        <f>'World Index &amp; Universal'!BG285</f>
        <v>8.6923050389251522E-3</v>
      </c>
      <c r="AQ41" s="14">
        <f>'World Index &amp; Universal'!BH285</f>
        <v>-1.3299452786769583E-2</v>
      </c>
      <c r="AR41" s="14">
        <f>'World Index &amp; Universal'!BI285</f>
        <v>-8.7617682464985469E-3</v>
      </c>
      <c r="AS41" s="14">
        <f>'World Index &amp; Universal'!BJ285</f>
        <v>-2.9852275379463888E-3</v>
      </c>
      <c r="AT41" s="14">
        <f>'World Index &amp; Universal'!BK285</f>
        <v>8.3380743696044313E-3</v>
      </c>
      <c r="AU41" s="14">
        <f>'World Index &amp; Universal'!BL285</f>
        <v>-1.0415805419341062E-2</v>
      </c>
      <c r="AV41" s="14">
        <f>'World Index &amp; Universal'!BN285</f>
        <v>2.5316455696202445E-2</v>
      </c>
      <c r="AW41" s="14">
        <f>'World Index &amp; Universal'!BO285</f>
        <v>2.228817840205588E-2</v>
      </c>
      <c r="AX41" s="14">
        <f>'World Index &amp; Universal'!BP285</f>
        <v>1.3478712284422878E-2</v>
      </c>
      <c r="AY41" s="14">
        <f>'World Index &amp; Universal'!BQ285</f>
        <v>4.598846684626734E-3</v>
      </c>
      <c r="AZ41" s="14">
        <f>'World Index &amp; Universal'!BR285</f>
        <v>1.0453247723388737E-2</v>
      </c>
      <c r="BA41" s="14">
        <f>'World Index &amp; Universal'!BS285</f>
        <v>2.1929173159461079E-2</v>
      </c>
      <c r="BB41" s="14">
        <f>'World Index &amp; Universal'!BT285</f>
        <v>2.9225152206238114E-3</v>
      </c>
      <c r="BC41" s="14">
        <f>'World Index &amp; Universal'!BV285</f>
        <v>2.0622768063041086E-2</v>
      </c>
      <c r="BD41" s="14">
        <f>'World Index &amp; Universal'!BW285</f>
        <v>1.7608353598859372E-2</v>
      </c>
      <c r="BE41" s="14">
        <f>'World Index &amp; Universal'!BX285</f>
        <v>8.8392154033434256E-3</v>
      </c>
      <c r="BF41" s="14">
        <f>'World Index &amp; Universal'!BY285</f>
        <v>-4.5777941113547271E-3</v>
      </c>
      <c r="BG41" s="14">
        <f>'World Index &amp; Universal'!BZ285</f>
        <v>5.8276007961610699E-3</v>
      </c>
      <c r="BH41" s="14">
        <f>'World Index &amp; Universal'!CA285</f>
        <v>1.725099180834988E-2</v>
      </c>
      <c r="BI41" s="14">
        <f>'World Index &amp; Universal'!CB285</f>
        <v>-1.6686575636983836E-3</v>
      </c>
      <c r="BJ41" s="14">
        <f>'World Index &amp; Universal'!CD285</f>
        <v>3.3145961830887138E-3</v>
      </c>
      <c r="BK41" s="14">
        <f>'World Index &amp; Universal'!CE285</f>
        <v>1.1712497045590409E-2</v>
      </c>
      <c r="BL41" s="14">
        <f>'World Index &amp; Universal'!CF285</f>
        <v>2.9941658041581221E-3</v>
      </c>
      <c r="BM41" s="14">
        <f>'World Index &amp; Universal'!CG285</f>
        <v>-1.0345107749359372E-2</v>
      </c>
      <c r="BN41" s="14">
        <f>'World Index &amp; Universal'!CH285</f>
        <v>-5.7938366292079602E-3</v>
      </c>
      <c r="BO41" s="14">
        <f>'World Index &amp; Universal'!CI285</f>
        <v>1.1357205750912591E-2</v>
      </c>
      <c r="BP41" s="14">
        <f>'World Index &amp; Universal'!CJ285</f>
        <v>-1.8598801598035397E-2</v>
      </c>
      <c r="BQ41" s="14">
        <f>'World Index &amp; Universal'!CL285</f>
        <v>3.3145961830887138E-3</v>
      </c>
      <c r="BR41" s="14">
        <f>'World Index &amp; Universal'!CM285</f>
        <v>3.5130149135964572E-4</v>
      </c>
      <c r="BS41" s="14">
        <f>'World Index &amp; Universal'!CN285</f>
        <v>-8.2691257838469756E-3</v>
      </c>
      <c r="BT41" s="14">
        <f>'World Index &amp; Universal'!CO285</f>
        <v>-2.1458603722666503E-2</v>
      </c>
      <c r="BU41" s="14">
        <f>'World Index &amp; Universal'!CP285</f>
        <v>-1.6958441866626317E-2</v>
      </c>
      <c r="BV41" s="14">
        <f>'World Index &amp; Universal'!CQ285</f>
        <v>-1.122966809978887E-2</v>
      </c>
      <c r="BW41" s="14">
        <f>'World Index &amp; Universal'!CR285</f>
        <v>-1.8598801598035397E-2</v>
      </c>
      <c r="BX41" s="14">
        <f>'World Index &amp; Universal'!CT285</f>
        <v>2.2328684555109835E-2</v>
      </c>
      <c r="BY41" s="14">
        <f>'World Index &amp; Universal'!CU285</f>
        <v>1.9309231658013015E-2</v>
      </c>
      <c r="BZ41" s="14">
        <f>'World Index &amp; Universal'!CV285</f>
        <v>1.05254363159617E-2</v>
      </c>
      <c r="CA41" s="14">
        <f>'World Index &amp; Universal'!CW285</f>
        <v>-2.9139990141521244E-3</v>
      </c>
      <c r="CB41" s="14">
        <f>'World Index &amp; Universal'!CX285</f>
        <v>1.6714466357692359E-3</v>
      </c>
      <c r="CC41" s="14">
        <f>'World Index &amp; Universal'!CY285</f>
        <v>1.8951272556341214E-2</v>
      </c>
      <c r="CD41" s="14">
        <f>'World Index &amp; Universal'!CZ285</f>
        <v>1.8951272556341214E-2</v>
      </c>
    </row>
    <row r="42" spans="2:82" x14ac:dyDescent="0.25">
      <c r="B42" s="121">
        <v>36950</v>
      </c>
      <c r="C42" s="14">
        <f>'World Index &amp; Universal'!M42</f>
        <v>-7.8234872591201987E-2</v>
      </c>
      <c r="D42" s="14">
        <f>'World Index &amp; Universal'!N42</f>
        <v>-8.6591361348472562E-2</v>
      </c>
      <c r="E42" s="14">
        <f>'World Index &amp; Universal'!O42</f>
        <v>-7.9067028870853151E-2</v>
      </c>
      <c r="F42" s="14">
        <f>'World Index &amp; Universal'!P42</f>
        <v>-7.711026156522105E-2</v>
      </c>
      <c r="G42" s="14">
        <f>'World Index &amp; Universal'!Q42</f>
        <v>-8.0242720174299009E-2</v>
      </c>
      <c r="H42" s="14">
        <f>'World Index &amp; Universal'!R42</f>
        <v>-7.2071675468270868E-2</v>
      </c>
      <c r="I42" s="14">
        <f>'World Index &amp; Universal'!S42</f>
        <v>-6.5998246675077366E-2</v>
      </c>
      <c r="J42" s="14">
        <f>'World Index &amp; Universal'!T42</f>
        <v>-4.6961094817019822E-2</v>
      </c>
      <c r="K42" s="14">
        <f>'World Index &amp; Universal'!AF42</f>
        <v>3.899721448467966E-3</v>
      </c>
      <c r="L42" s="14">
        <f>'World Index &amp; Universal'!AG42</f>
        <v>0.51955431754874648</v>
      </c>
      <c r="M42" s="14">
        <f>'World Index &amp; Universal'!AH42</f>
        <v>0.17214484679665737</v>
      </c>
      <c r="N42" s="14">
        <f>'World Index &amp; Universal'!AI42</f>
        <v>9.8607242339832854E-2</v>
      </c>
      <c r="O42" s="14">
        <f>'World Index &amp; Universal'!AJ42</f>
        <v>9.8941504178272979E-2</v>
      </c>
      <c r="P42" s="14">
        <f>'World Index &amp; Universal'!AK42</f>
        <v>3.5877437325905287E-2</v>
      </c>
      <c r="Q42" s="14">
        <f>'World Index &amp; Universal'!AL42</f>
        <v>4.0111420612813371E-2</v>
      </c>
      <c r="R42" s="14">
        <f>'World Index &amp; Universal'!AM42</f>
        <v>3.0863509749303616E-2</v>
      </c>
      <c r="S42" s="14">
        <f>'Stata input'!R42</f>
        <v>5.8809974512248342E-3</v>
      </c>
      <c r="T42" s="14">
        <f>'Stata input'!S42</f>
        <v>4.2393276796366397E-3</v>
      </c>
      <c r="U42" s="14">
        <f>'Stata input'!T42</f>
        <v>3.9195967326288716E-3</v>
      </c>
      <c r="V42" s="14">
        <f>'Stata input'!U42</f>
        <v>4.6478193131642698E-3</v>
      </c>
      <c r="W42" s="14">
        <f>'Stata input'!V42</f>
        <v>3.1611647417673083E-4</v>
      </c>
      <c r="X42" s="14">
        <f>'Stata input'!W42</f>
        <v>2.8143586760123185E-3</v>
      </c>
      <c r="Y42" s="14">
        <f>'Stata input'!X42</f>
        <v>4.2148008654983027E-3</v>
      </c>
      <c r="Z42" s="14">
        <f>'Stata input'!Y42</f>
        <v>4.4965296356818119E-3</v>
      </c>
      <c r="AA42" s="14">
        <f>'World Index &amp; Universal'!AP286</f>
        <v>1.4720123958938514E-2</v>
      </c>
      <c r="AB42" s="14">
        <f>'World Index &amp; Universal'!AQ286</f>
        <v>1.4615609470916002E-3</v>
      </c>
      <c r="AC42" s="14">
        <f>'World Index &amp; Universal'!AR286</f>
        <v>1.7916260954236041E-3</v>
      </c>
      <c r="AD42" s="14">
        <f>'World Index &amp; Universal'!AS286</f>
        <v>3.9532462740652363E-3</v>
      </c>
      <c r="AE42" s="14">
        <f>'World Index &amp; Universal'!AT286</f>
        <v>-5.1082234940994509E-3</v>
      </c>
      <c r="AF42" s="14">
        <f>'World Index &amp; Universal'!AU286</f>
        <v>-8.7136291411094025E-4</v>
      </c>
      <c r="AG42" s="14">
        <f>'World Index &amp; Universal'!AV286</f>
        <v>-2.177166254442664E-2</v>
      </c>
      <c r="AH42" s="14">
        <f>'World Index &amp; Universal'!AX286</f>
        <v>-1.4506585226188085E-2</v>
      </c>
      <c r="AI42" s="14">
        <f>'World Index &amp; Universal'!AY286</f>
        <v>-1.306622653753875E-2</v>
      </c>
      <c r="AJ42" s="14">
        <f>'World Index &amp; Universal'!AZ286</f>
        <v>-1.2740949507411337E-2</v>
      </c>
      <c r="AK42" s="14">
        <f>'World Index &amp; Universal'!BA286</f>
        <v>-1.0610687056117452E-2</v>
      </c>
      <c r="AL42" s="14">
        <f>'World Index &amp; Universal'!BB286</f>
        <v>-1.9540705840815797E-2</v>
      </c>
      <c r="AM42" s="14">
        <f>'World Index &amp; Universal'!BC286</f>
        <v>-1.5365307639922388E-2</v>
      </c>
      <c r="AN42" s="14">
        <f>'World Index &amp; Universal'!BD286</f>
        <v>-3.5962415292398409E-2</v>
      </c>
      <c r="AO42" s="14">
        <f>'World Index &amp; Universal'!BF286</f>
        <v>-1.4594279042615677E-3</v>
      </c>
      <c r="AP42" s="14">
        <f>'World Index &amp; Universal'!BG286</f>
        <v>1.3239213095017188E-2</v>
      </c>
      <c r="AQ42" s="14">
        <f>'World Index &amp; Universal'!BH286</f>
        <v>3.2958344204425671E-4</v>
      </c>
      <c r="AR42" s="14">
        <f>'World Index &amp; Universal'!BI286</f>
        <v>2.4880488918788135E-3</v>
      </c>
      <c r="AS42" s="14">
        <f>'World Index &amp; Universal'!BJ286</f>
        <v>-6.5601963144525932E-3</v>
      </c>
      <c r="AT42" s="14">
        <f>'World Index &amp; Universal'!BK286</f>
        <v>-2.3295191270208404E-3</v>
      </c>
      <c r="AU42" s="14">
        <f>'World Index &amp; Universal'!BL286</f>
        <v>-2.3199316276848791E-2</v>
      </c>
      <c r="AV42" s="14">
        <f>'World Index &amp; Universal'!BN286</f>
        <v>-1.7884219120563039E-3</v>
      </c>
      <c r="AW42" s="14">
        <f>'World Index &amp; Universal'!BO286</f>
        <v>1.290537625464605E-2</v>
      </c>
      <c r="AX42" s="14">
        <f>'World Index &amp; Universal'!BP286</f>
        <v>-3.2947485258838505E-4</v>
      </c>
      <c r="AY42" s="14">
        <f>'World Index &amp; Universal'!BQ286</f>
        <v>2.1577542897488478E-3</v>
      </c>
      <c r="AZ42" s="14">
        <f>'World Index &amp; Universal'!BR286</f>
        <v>-6.887509747327103E-3</v>
      </c>
      <c r="BA42" s="14">
        <f>'World Index &amp; Universal'!BS286</f>
        <v>-2.6582264616381579E-3</v>
      </c>
      <c r="BB42" s="14">
        <f>'World Index &amp; Universal'!BT286</f>
        <v>-2.3521147538126619E-2</v>
      </c>
      <c r="BC42" s="14">
        <f>'World Index &amp; Universal'!BV286</f>
        <v>-3.9376796566342742E-3</v>
      </c>
      <c r="BD42" s="14">
        <f>'World Index &amp; Universal'!BW286</f>
        <v>1.0724481169647859E-2</v>
      </c>
      <c r="BE42" s="14">
        <f>'World Index &amp; Universal'!BX286</f>
        <v>-2.481873868351081E-3</v>
      </c>
      <c r="BF42" s="14">
        <f>'World Index &amp; Universal'!BY286</f>
        <v>-2.1531084108390441E-3</v>
      </c>
      <c r="BG42" s="14">
        <f>'World Index &amp; Universal'!BZ286</f>
        <v>-9.0257886029995182E-3</v>
      </c>
      <c r="BH42" s="14">
        <f>'World Index &amp; Universal'!CA286</f>
        <v>-4.8056114227247315E-3</v>
      </c>
      <c r="BI42" s="14">
        <f>'World Index &amp; Universal'!CB286</f>
        <v>-2.5623612368368631E-2</v>
      </c>
      <c r="BJ42" s="14">
        <f>'World Index &amp; Universal'!CD286</f>
        <v>8.7212284961846187E-4</v>
      </c>
      <c r="BK42" s="14">
        <f>'World Index &amp; Universal'!CE286</f>
        <v>1.9930155139763706E-2</v>
      </c>
      <c r="BL42" s="14">
        <f>'World Index &amp; Universal'!CF286</f>
        <v>6.6035166802407286E-3</v>
      </c>
      <c r="BM42" s="14">
        <f>'World Index &amp; Universal'!CG286</f>
        <v>6.9352765320420673E-3</v>
      </c>
      <c r="BN42" s="14">
        <f>'World Index &amp; Universal'!CH286</f>
        <v>9.1079954444786004E-3</v>
      </c>
      <c r="BO42" s="14">
        <f>'World Index &amp; Universal'!CI286</f>
        <v>4.258614534807359E-3</v>
      </c>
      <c r="BP42" s="14">
        <f>'World Index &amp; Universal'!CJ286</f>
        <v>-2.0918527259187192E-2</v>
      </c>
      <c r="BQ42" s="14">
        <f>'World Index &amp; Universal'!CL286</f>
        <v>8.7212284961846187E-4</v>
      </c>
      <c r="BR42" s="14">
        <f>'World Index &amp; Universal'!CM286</f>
        <v>1.5605084565010863E-2</v>
      </c>
      <c r="BS42" s="14">
        <f>'World Index &amp; Universal'!CN286</f>
        <v>2.334958457408165E-3</v>
      </c>
      <c r="BT42" s="14">
        <f>'World Index &amp; Universal'!CO286</f>
        <v>2.6653114630978969E-3</v>
      </c>
      <c r="BU42" s="14">
        <f>'World Index &amp; Universal'!CP286</f>
        <v>4.8288168400896225E-3</v>
      </c>
      <c r="BV42" s="14">
        <f>'World Index &amp; Universal'!CQ286</f>
        <v>-4.2405556429110369E-3</v>
      </c>
      <c r="BW42" s="14">
        <f>'World Index &amp; Universal'!CR286</f>
        <v>-2.0918527259187192E-2</v>
      </c>
      <c r="BX42" s="14">
        <f>'World Index &amp; Universal'!CT286</f>
        <v>2.2256217399156508E-2</v>
      </c>
      <c r="BY42" s="14">
        <f>'World Index &amp; Universal'!CU286</f>
        <v>3.7303955637067787E-2</v>
      </c>
      <c r="BZ42" s="14">
        <f>'World Index &amp; Universal'!CV286</f>
        <v>2.3750307164428497E-2</v>
      </c>
      <c r="CA42" s="14">
        <f>'World Index &amp; Universal'!CW286</f>
        <v>2.4087718314457884E-2</v>
      </c>
      <c r="CB42" s="14">
        <f>'World Index &amp; Universal'!CX286</f>
        <v>2.6297447981729949E-2</v>
      </c>
      <c r="CC42" s="14">
        <f>'World Index &amp; Universal'!CY286</f>
        <v>2.1365461242595529E-2</v>
      </c>
      <c r="CD42" s="14">
        <f>'World Index &amp; Universal'!CZ286</f>
        <v>2.1365461242595529E-2</v>
      </c>
    </row>
    <row r="43" spans="2:82" x14ac:dyDescent="0.25">
      <c r="B43" s="121">
        <v>36980</v>
      </c>
      <c r="C43" s="14">
        <f>'World Index &amp; Universal'!M43</f>
        <v>-4.6173900529761225E-2</v>
      </c>
      <c r="D43" s="14">
        <f>'World Index &amp; Universal'!N43</f>
        <v>-7.070771793803865E-2</v>
      </c>
      <c r="E43" s="14">
        <f>'World Index &amp; Universal'!O43</f>
        <v>-2.5500062604258966E-2</v>
      </c>
      <c r="F43" s="14">
        <f>'World Index &amp; Universal'!P43</f>
        <v>-5.3548333301464912E-2</v>
      </c>
      <c r="G43" s="14">
        <f>'World Index &amp; Universal'!Q43</f>
        <v>-6.0096716555575469E-3</v>
      </c>
      <c r="H43" s="14">
        <f>'World Index &amp; Universal'!R43</f>
        <v>-3.3157130454379069E-2</v>
      </c>
      <c r="I43" s="14">
        <f>'World Index &amp; Universal'!S43</f>
        <v>-4.3853450598156263E-2</v>
      </c>
      <c r="J43" s="14">
        <f>'World Index &amp; Universal'!T43</f>
        <v>8.8270800606693456E-5</v>
      </c>
      <c r="K43" s="14">
        <f>'World Index &amp; Universal'!AF43</f>
        <v>3.899721448467966E-3</v>
      </c>
      <c r="L43" s="14">
        <f>'World Index &amp; Universal'!AG43</f>
        <v>0.51955431754874648</v>
      </c>
      <c r="M43" s="14">
        <f>'World Index &amp; Universal'!AH43</f>
        <v>0.17214484679665737</v>
      </c>
      <c r="N43" s="14">
        <f>'World Index &amp; Universal'!AI43</f>
        <v>9.8607242339832854E-2</v>
      </c>
      <c r="O43" s="14">
        <f>'World Index &amp; Universal'!AJ43</f>
        <v>9.8941504178272979E-2</v>
      </c>
      <c r="P43" s="14">
        <f>'World Index &amp; Universal'!AK43</f>
        <v>3.5877437325905287E-2</v>
      </c>
      <c r="Q43" s="14">
        <f>'World Index &amp; Universal'!AL43</f>
        <v>4.0111420612813371E-2</v>
      </c>
      <c r="R43" s="14">
        <f>'World Index &amp; Universal'!AM43</f>
        <v>3.0863509749303616E-2</v>
      </c>
      <c r="S43" s="14">
        <f>'Stata input'!R43</f>
        <v>5.9356706291591177E-3</v>
      </c>
      <c r="T43" s="14">
        <f>'Stata input'!S43</f>
        <v>4.1378522703343634E-3</v>
      </c>
      <c r="U43" s="14">
        <f>'Stata input'!T43</f>
        <v>3.8287523572662074E-3</v>
      </c>
      <c r="V43" s="14">
        <f>'Stata input'!U43</f>
        <v>4.6210890165261365E-3</v>
      </c>
      <c r="W43" s="14">
        <f>'Stata input'!V43</f>
        <v>1.0514750402879081E-4</v>
      </c>
      <c r="X43" s="14">
        <f>'Stata input'!W43</f>
        <v>2.7618257906854016E-3</v>
      </c>
      <c r="Y43" s="14">
        <f>'Stata input'!X43</f>
        <v>4.0103507726252374E-3</v>
      </c>
      <c r="Z43" s="14">
        <f>'Stata input'!Y43</f>
        <v>4.1612613140833421E-3</v>
      </c>
      <c r="AA43" s="14">
        <f>'World Index &amp; Universal'!AP287</f>
        <v>3.0091059137913767E-2</v>
      </c>
      <c r="AB43" s="14">
        <f>'World Index &amp; Universal'!AQ287</f>
        <v>-2.1708990075890222E-2</v>
      </c>
      <c r="AC43" s="14">
        <f>'World Index &amp; Universal'!AR287</f>
        <v>9.4086544069049705E-3</v>
      </c>
      <c r="AD43" s="14">
        <f>'World Index &amp; Universal'!AS287</f>
        <v>-4.4010132962316151E-2</v>
      </c>
      <c r="AE43" s="14">
        <f>'World Index &amp; Universal'!AT287</f>
        <v>-1.1037196664480553E-2</v>
      </c>
      <c r="AF43" s="14">
        <f>'World Index &amp; Universal'!AU287</f>
        <v>-4.8223263449502785E-3</v>
      </c>
      <c r="AG43" s="14">
        <f>'World Index &amp; Universal'!AV287</f>
        <v>-4.7880082013364245E-2</v>
      </c>
      <c r="AH43" s="14">
        <f>'World Index &amp; Universal'!AX287</f>
        <v>-2.9212037975649419E-2</v>
      </c>
      <c r="AI43" s="14">
        <f>'World Index &amp; Universal'!AY287</f>
        <v>-5.0286864209029725E-2</v>
      </c>
      <c r="AJ43" s="14">
        <f>'World Index &amp; Universal'!AZ287</f>
        <v>-2.007822953857874E-2</v>
      </c>
      <c r="AK43" s="14">
        <f>'World Index &amp; Universal'!BA287</f>
        <v>-7.1936545262557106E-2</v>
      </c>
      <c r="AL43" s="14">
        <f>'World Index &amp; Universal'!BB287</f>
        <v>-3.9926815632022605E-2</v>
      </c>
      <c r="AM43" s="14">
        <f>'World Index &amp; Universal'!BC287</f>
        <v>-3.3893494340279995E-2</v>
      </c>
      <c r="AN43" s="14">
        <f>'World Index &amp; Universal'!BD287</f>
        <v>-7.569344521496213E-2</v>
      </c>
      <c r="AO43" s="14">
        <f>'World Index &amp; Universal'!BF287</f>
        <v>2.2190728378025604E-2</v>
      </c>
      <c r="AP43" s="14">
        <f>'World Index &amp; Universal'!BG287</f>
        <v>5.2949530035875769E-2</v>
      </c>
      <c r="AQ43" s="14">
        <f>'World Index &amp; Universal'!BH287</f>
        <v>3.1808167679276744E-2</v>
      </c>
      <c r="AR43" s="14">
        <f>'World Index &amp; Universal'!BI287</f>
        <v>-2.2796021490738227E-2</v>
      </c>
      <c r="AS43" s="14">
        <f>'World Index &amp; Universal'!BJ287</f>
        <v>1.0908608280308707E-2</v>
      </c>
      <c r="AT43" s="14">
        <f>'World Index &amp; Universal'!BK287</f>
        <v>1.7261391099004264E-2</v>
      </c>
      <c r="AU43" s="14">
        <f>'World Index &amp; Universal'!BL287</f>
        <v>-2.6751847530015027E-2</v>
      </c>
      <c r="AV43" s="14">
        <f>'World Index &amp; Universal'!BN287</f>
        <v>-9.3209567461386422E-3</v>
      </c>
      <c r="AW43" s="14">
        <f>'World Index &amp; Universal'!BO287</f>
        <v>2.0489624931104844E-2</v>
      </c>
      <c r="AX43" s="14">
        <f>'World Index &amp; Universal'!BP287</f>
        <v>-3.0827598264529299E-2</v>
      </c>
      <c r="AY43" s="14">
        <f>'World Index &amp; Universal'!BQ287</f>
        <v>-5.2920873162721205E-2</v>
      </c>
      <c r="AZ43" s="14">
        <f>'World Index &amp; Universal'!BR287</f>
        <v>-2.0255276177910897E-2</v>
      </c>
      <c r="BA43" s="14">
        <f>'World Index &amp; Universal'!BS287</f>
        <v>-1.4098334395811873E-2</v>
      </c>
      <c r="BB43" s="14">
        <f>'World Index &amp; Universal'!BT287</f>
        <v>-5.6754750586054836E-2</v>
      </c>
      <c r="BC43" s="14">
        <f>'World Index &amp; Universal'!BV287</f>
        <v>4.6036191888403577E-2</v>
      </c>
      <c r="BD43" s="14">
        <f>'World Index &amp; Universal'!BW287</f>
        <v>7.751252879891557E-2</v>
      </c>
      <c r="BE43" s="14">
        <f>'World Index &amp; Universal'!BX287</f>
        <v>2.3327802579676371E-2</v>
      </c>
      <c r="BF43" s="14">
        <f>'World Index &amp; Universal'!BY287</f>
        <v>5.5877984914996182E-2</v>
      </c>
      <c r="BG43" s="14">
        <f>'World Index &amp; Universal'!BZ287</f>
        <v>3.4490884720366877E-2</v>
      </c>
      <c r="BH43" s="14">
        <f>'World Index &amp; Universal'!CA287</f>
        <v>4.0991864002488665E-2</v>
      </c>
      <c r="BI43" s="14">
        <f>'World Index &amp; Universal'!CB287</f>
        <v>-4.0481067681604754E-3</v>
      </c>
      <c r="BJ43" s="14">
        <f>'World Index &amp; Universal'!CD287</f>
        <v>4.845693862121081E-3</v>
      </c>
      <c r="BK43" s="14">
        <f>'World Index &amp; Universal'!CE287</f>
        <v>4.1587262598430819E-2</v>
      </c>
      <c r="BL43" s="14">
        <f>'World Index &amp; Universal'!CF287</f>
        <v>-1.0790894637711879E-2</v>
      </c>
      <c r="BM43" s="14">
        <f>'World Index &amp; Universal'!CG287</f>
        <v>2.0674034455518964E-2</v>
      </c>
      <c r="BN43" s="14">
        <f>'World Index &amp; Universal'!CH287</f>
        <v>-3.3340926662384418E-2</v>
      </c>
      <c r="BO43" s="14">
        <f>'World Index &amp; Universal'!CI287</f>
        <v>6.2842306086430266E-3</v>
      </c>
      <c r="BP43" s="14">
        <f>'World Index &amp; Universal'!CJ287</f>
        <v>-4.3266400370773228E-2</v>
      </c>
      <c r="BQ43" s="14">
        <f>'World Index &amp; Universal'!CL287</f>
        <v>4.845693862121081E-3</v>
      </c>
      <c r="BR43" s="14">
        <f>'World Index &amp; Universal'!CM287</f>
        <v>3.5082565060604143E-2</v>
      </c>
      <c r="BS43" s="14">
        <f>'World Index &amp; Universal'!CN287</f>
        <v>-1.6968491333732572E-2</v>
      </c>
      <c r="BT43" s="14">
        <f>'World Index &amp; Universal'!CO287</f>
        <v>1.4299939727936417E-2</v>
      </c>
      <c r="BU43" s="14">
        <f>'World Index &amp; Universal'!CP287</f>
        <v>-3.9377698731361765E-2</v>
      </c>
      <c r="BV43" s="14">
        <f>'World Index &amp; Universal'!CQ287</f>
        <v>-6.2449856784915214E-3</v>
      </c>
      <c r="BW43" s="14">
        <f>'World Index &amp; Universal'!CR287</f>
        <v>-4.3266400370773228E-2</v>
      </c>
      <c r="BX43" s="14">
        <f>'World Index &amp; Universal'!CT287</f>
        <v>5.0287869320717604E-2</v>
      </c>
      <c r="BY43" s="14">
        <f>'World Index &amp; Universal'!CU287</f>
        <v>8.1892143708280463E-2</v>
      </c>
      <c r="BZ43" s="14">
        <f>'World Index &amp; Universal'!CV287</f>
        <v>2.7487180388806376E-2</v>
      </c>
      <c r="CA43" s="14">
        <f>'World Index &amp; Universal'!CW287</f>
        <v>6.0169664910920684E-2</v>
      </c>
      <c r="CB43" s="14">
        <f>'World Index &amp; Universal'!CX287</f>
        <v>4.0645605432052534E-3</v>
      </c>
      <c r="CC43" s="14">
        <f>'World Index &amp; Universal'!CY287</f>
        <v>4.5223038458710674E-2</v>
      </c>
      <c r="CD43" s="14">
        <f>'World Index &amp; Universal'!CZ287</f>
        <v>4.5223038458710674E-2</v>
      </c>
    </row>
    <row r="44" spans="2:82" x14ac:dyDescent="0.25">
      <c r="B44" s="121">
        <v>37011</v>
      </c>
      <c r="C44" s="14">
        <f>'World Index &amp; Universal'!M44</f>
        <v>7.0910457483808864E-2</v>
      </c>
      <c r="D44" s="14">
        <f>'World Index &amp; Universal'!N44</f>
        <v>7.4846583465489891E-2</v>
      </c>
      <c r="E44" s="14">
        <f>'World Index &amp; Universal'!O44</f>
        <v>6.7325112302194734E-2</v>
      </c>
      <c r="F44" s="14">
        <f>'World Index &amp; Universal'!P44</f>
        <v>6.710038196714363E-2</v>
      </c>
      <c r="G44" s="14">
        <f>'World Index &amp; Universal'!Q44</f>
        <v>5.7548962096740208E-2</v>
      </c>
      <c r="H44" s="14">
        <f>'World Index &amp; Universal'!R44</f>
        <v>7.5403979084018857E-2</v>
      </c>
      <c r="I44" s="14">
        <f>'World Index &amp; Universal'!S44</f>
        <v>4.7384281794104366E-2</v>
      </c>
      <c r="J44" s="14">
        <f>'World Index &amp; Universal'!T44</f>
        <v>2.9112887901028506E-2</v>
      </c>
      <c r="K44" s="14">
        <f>'World Index &amp; Universal'!AF44</f>
        <v>3.899721448467966E-3</v>
      </c>
      <c r="L44" s="14">
        <f>'World Index &amp; Universal'!AG44</f>
        <v>0.51955431754874648</v>
      </c>
      <c r="M44" s="14">
        <f>'World Index &amp; Universal'!AH44</f>
        <v>0.17214484679665737</v>
      </c>
      <c r="N44" s="14">
        <f>'World Index &amp; Universal'!AI44</f>
        <v>9.8607242339832854E-2</v>
      </c>
      <c r="O44" s="14">
        <f>'World Index &amp; Universal'!AJ44</f>
        <v>9.8941504178272979E-2</v>
      </c>
      <c r="P44" s="14">
        <f>'World Index &amp; Universal'!AK44</f>
        <v>3.5877437325905287E-2</v>
      </c>
      <c r="Q44" s="14">
        <f>'World Index &amp; Universal'!AL44</f>
        <v>4.0111420612813371E-2</v>
      </c>
      <c r="R44" s="14">
        <f>'World Index &amp; Universal'!AM44</f>
        <v>3.0863509749303616E-2</v>
      </c>
      <c r="S44" s="14">
        <f>'Stata input'!R44</f>
        <v>6.1072881365387133E-3</v>
      </c>
      <c r="T44" s="14">
        <f>'Stata input'!S44</f>
        <v>3.6207678415021149E-3</v>
      </c>
      <c r="U44" s="14">
        <f>'Stata input'!T44</f>
        <v>3.9355600268287105E-3</v>
      </c>
      <c r="V44" s="14">
        <f>'Stata input'!U44</f>
        <v>4.4095687450838028E-3</v>
      </c>
      <c r="W44" s="14">
        <f>'Stata input'!V44</f>
        <v>6.5601325387021348E-5</v>
      </c>
      <c r="X44" s="14">
        <f>'Stata input'!W44</f>
        <v>2.6094466623467483E-3</v>
      </c>
      <c r="Y44" s="14">
        <f>'Stata input'!X44</f>
        <v>3.8360791636575797E-3</v>
      </c>
      <c r="Z44" s="14">
        <f>'Stata input'!Y44</f>
        <v>3.9495655178509725E-3</v>
      </c>
      <c r="AA44" s="14">
        <f>'World Index &amp; Universal'!AP288</f>
        <v>-7.7499100748832372E-3</v>
      </c>
      <c r="AB44" s="14">
        <f>'World Index &amp; Universal'!AQ288</f>
        <v>4.8359626549310253E-3</v>
      </c>
      <c r="AC44" s="14">
        <f>'World Index &amp; Universal'!AR288</f>
        <v>2.9272426144899555E-3</v>
      </c>
      <c r="AD44" s="14">
        <f>'World Index &amp; Universal'!AS288</f>
        <v>1.4292775352170439E-2</v>
      </c>
      <c r="AE44" s="14">
        <f>'World Index &amp; Universal'!AT288</f>
        <v>-1.6105805669243134E-3</v>
      </c>
      <c r="AF44" s="14">
        <f>'World Index &amp; Universal'!AU288</f>
        <v>1.4124682108735964E-2</v>
      </c>
      <c r="AG44" s="14">
        <f>'World Index &amp; Universal'!AV288</f>
        <v>2.976881192537717E-2</v>
      </c>
      <c r="AH44" s="14">
        <f>'World Index &amp; Universal'!AX288</f>
        <v>7.8104402847352095E-3</v>
      </c>
      <c r="AI44" s="14">
        <f>'World Index &amp; Universal'!AY288</f>
        <v>1.2684173937201892E-2</v>
      </c>
      <c r="AJ44" s="14">
        <f>'World Index &amp; Universal'!AZ288</f>
        <v>1.0760545952864575E-2</v>
      </c>
      <c r="AK44" s="14">
        <f>'World Index &amp; Universal'!BA288</f>
        <v>2.2214848505296869E-2</v>
      </c>
      <c r="AL44" s="14">
        <f>'World Index &amp; Universal'!BB288</f>
        <v>6.1872803744693616E-3</v>
      </c>
      <c r="AM44" s="14">
        <f>'World Index &amp; Universal'!BC288</f>
        <v>2.2045442379622138E-2</v>
      </c>
      <c r="AN44" s="14">
        <f>'World Index &amp; Universal'!BD288</f>
        <v>3.7811759738003214E-2</v>
      </c>
      <c r="AO44" s="14">
        <f>'World Index &amp; Universal'!BF288</f>
        <v>-4.8126886722422713E-3</v>
      </c>
      <c r="AP44" s="14">
        <f>'World Index &amp; Universal'!BG288</f>
        <v>-1.2525300842697207E-2</v>
      </c>
      <c r="AQ44" s="14">
        <f>'World Index &amp; Universal'!BH288</f>
        <v>-1.8995339651241006E-3</v>
      </c>
      <c r="AR44" s="14">
        <f>'World Index &amp; Universal'!BI288</f>
        <v>9.4113000018960502E-3</v>
      </c>
      <c r="AS44" s="14">
        <f>'World Index &amp; Universal'!BJ288</f>
        <v>-6.4155180163164571E-3</v>
      </c>
      <c r="AT44" s="14">
        <f>'World Index &amp; Universal'!BK288</f>
        <v>9.244015738909761E-3</v>
      </c>
      <c r="AU44" s="14">
        <f>'World Index &amp; Universal'!BL288</f>
        <v>2.4812855229195518E-2</v>
      </c>
      <c r="AV44" s="14">
        <f>'World Index &amp; Universal'!BN288</f>
        <v>-2.9186988747647025E-3</v>
      </c>
      <c r="AW44" s="14">
        <f>'World Index &amp; Universal'!BO288</f>
        <v>-1.0645989295833047E-2</v>
      </c>
      <c r="AX44" s="14">
        <f>'World Index &amp; Universal'!BP288</f>
        <v>1.9031490614069835E-3</v>
      </c>
      <c r="AY44" s="14">
        <f>'World Index &amp; Universal'!BQ288</f>
        <v>1.1332360170068112E-2</v>
      </c>
      <c r="AZ44" s="14">
        <f>'World Index &amp; Universal'!BR288</f>
        <v>-4.5245786420007317E-3</v>
      </c>
      <c r="BA44" s="14">
        <f>'World Index &amp; Universal'!BS288</f>
        <v>1.1164757540193859E-2</v>
      </c>
      <c r="BB44" s="14">
        <f>'World Index &amp; Universal'!BT288</f>
        <v>2.6763226852742683E-2</v>
      </c>
      <c r="BC44" s="14">
        <f>'World Index &amp; Universal'!BV288</f>
        <v>-1.4091370558375504E-2</v>
      </c>
      <c r="BD44" s="14">
        <f>'World Index &amp; Universal'!BW288</f>
        <v>-2.1732073778599315E-2</v>
      </c>
      <c r="BE44" s="14">
        <f>'World Index &amp; Universal'!BX288</f>
        <v>-9.3235532452217162E-3</v>
      </c>
      <c r="BF44" s="14">
        <f>'World Index &amp; Universal'!BY288</f>
        <v>-1.1205376804280798E-2</v>
      </c>
      <c r="BG44" s="14">
        <f>'World Index &amp; Universal'!BZ288</f>
        <v>-1.5679255837717232E-2</v>
      </c>
      <c r="BH44" s="14">
        <f>'World Index &amp; Universal'!CA288</f>
        <v>-1.6572457925312367E-4</v>
      </c>
      <c r="BI44" s="14">
        <f>'World Index &amp; Universal'!CB288</f>
        <v>1.5257958007078409E-2</v>
      </c>
      <c r="BJ44" s="14">
        <f>'World Index &amp; Universal'!CD288</f>
        <v>-1.392795418346926E-2</v>
      </c>
      <c r="BK44" s="14">
        <f>'World Index &amp; Universal'!CE288</f>
        <v>-6.1492333436838909E-3</v>
      </c>
      <c r="BL44" s="14">
        <f>'World Index &amp; Universal'!CF288</f>
        <v>6.4569426482063985E-3</v>
      </c>
      <c r="BM44" s="14">
        <f>'World Index &amp; Universal'!CG288</f>
        <v>4.5451435012111574E-3</v>
      </c>
      <c r="BN44" s="14">
        <f>'World Index &amp; Universal'!CH288</f>
        <v>1.5929010874459637E-2</v>
      </c>
      <c r="BO44" s="14">
        <f>'World Index &amp; Universal'!CI288</f>
        <v>1.5760646466581374E-2</v>
      </c>
      <c r="BP44" s="14">
        <f>'World Index &amp; Universal'!CJ288</f>
        <v>1.5426239093314864E-2</v>
      </c>
      <c r="BQ44" s="14">
        <f>'World Index &amp; Universal'!CL288</f>
        <v>-1.392795418346926E-2</v>
      </c>
      <c r="BR44" s="14">
        <f>'World Index &amp; Universal'!CM288</f>
        <v>-2.1569923865903395E-2</v>
      </c>
      <c r="BS44" s="14">
        <f>'World Index &amp; Universal'!CN288</f>
        <v>-9.1593465948290875E-3</v>
      </c>
      <c r="BT44" s="14">
        <f>'World Index &amp; Universal'!CO288</f>
        <v>-1.1041482069997888E-2</v>
      </c>
      <c r="BU44" s="14">
        <f>'World Index &amp; Universal'!CP288</f>
        <v>1.6575204844171409E-4</v>
      </c>
      <c r="BV44" s="14">
        <f>'World Index &amp; Universal'!CQ288</f>
        <v>-1.5516102658048703E-2</v>
      </c>
      <c r="BW44" s="14">
        <f>'World Index &amp; Universal'!CR288</f>
        <v>1.5426239093314864E-2</v>
      </c>
      <c r="BX44" s="14">
        <f>'World Index &amp; Universal'!CT288</f>
        <v>-2.8908247735448311E-2</v>
      </c>
      <c r="BY44" s="14">
        <f>'World Index &amp; Universal'!CU288</f>
        <v>-3.6434121489959503E-2</v>
      </c>
      <c r="BZ44" s="14">
        <f>'World Index &amp; Universal'!CV288</f>
        <v>-2.4212084286985402E-2</v>
      </c>
      <c r="CA44" s="14">
        <f>'World Index &amp; Universal'!CW288</f>
        <v>-2.6065626575639933E-2</v>
      </c>
      <c r="CB44" s="14">
        <f>'World Index &amp; Universal'!CX288</f>
        <v>-1.5028651473985355E-2</v>
      </c>
      <c r="CC44" s="14">
        <f>'World Index &amp; Universal'!CY288</f>
        <v>-1.5191885436296237E-2</v>
      </c>
      <c r="CD44" s="14">
        <f>'World Index &amp; Universal'!CZ288</f>
        <v>-1.5191885436296237E-2</v>
      </c>
    </row>
    <row r="45" spans="2:82" x14ac:dyDescent="0.25">
      <c r="B45" s="121">
        <v>37042</v>
      </c>
      <c r="C45" s="14">
        <f>'World Index &amp; Universal'!M45</f>
        <v>1.6137212542435497E-2</v>
      </c>
      <c r="D45" s="14">
        <f>'World Index &amp; Universal'!N45</f>
        <v>-1.1739423292811857E-2</v>
      </c>
      <c r="E45" s="14">
        <f>'World Index &amp; Universal'!O45</f>
        <v>3.5353947707160716E-2</v>
      </c>
      <c r="F45" s="14">
        <f>'World Index &amp; Universal'!P45</f>
        <v>-4.1443911430217861E-3</v>
      </c>
      <c r="G45" s="14">
        <f>'World Index &amp; Universal'!Q45</f>
        <v>-4.9269244380597654E-2</v>
      </c>
      <c r="H45" s="14">
        <f>'World Index &amp; Universal'!R45</f>
        <v>2.2809572704429959E-2</v>
      </c>
      <c r="I45" s="14">
        <f>'World Index &amp; Universal'!S45</f>
        <v>-5.9525805697855372E-3</v>
      </c>
      <c r="J45" s="14">
        <f>'World Index &amp; Universal'!T45</f>
        <v>-2.5471864102772912E-3</v>
      </c>
      <c r="K45" s="14">
        <f>'World Index &amp; Universal'!AF45</f>
        <v>3.899721448467966E-3</v>
      </c>
      <c r="L45" s="14">
        <f>'World Index &amp; Universal'!AG45</f>
        <v>0.51955431754874648</v>
      </c>
      <c r="M45" s="14">
        <f>'World Index &amp; Universal'!AH45</f>
        <v>0.17214484679665737</v>
      </c>
      <c r="N45" s="14">
        <f>'World Index &amp; Universal'!AI45</f>
        <v>9.8607242339832854E-2</v>
      </c>
      <c r="O45" s="14">
        <f>'World Index &amp; Universal'!AJ45</f>
        <v>9.8941504178272979E-2</v>
      </c>
      <c r="P45" s="14">
        <f>'World Index &amp; Universal'!AK45</f>
        <v>3.5877437325905287E-2</v>
      </c>
      <c r="Q45" s="14">
        <f>'World Index &amp; Universal'!AL45</f>
        <v>4.0111420612813371E-2</v>
      </c>
      <c r="R45" s="14">
        <f>'World Index &amp; Universal'!AM45</f>
        <v>3.0863509749303616E-2</v>
      </c>
      <c r="S45" s="14">
        <f>'Stata input'!R45</f>
        <v>5.8184737662567709E-3</v>
      </c>
      <c r="T45" s="14">
        <f>'Stata input'!S45</f>
        <v>3.3199526240936805E-3</v>
      </c>
      <c r="U45" s="14">
        <f>'Stata input'!T45</f>
        <v>3.7318185650720981E-3</v>
      </c>
      <c r="V45" s="14">
        <f>'Stata input'!U45</f>
        <v>4.3173511902028228E-3</v>
      </c>
      <c r="W45" s="14">
        <f>'Stata input'!V45</f>
        <v>5.6232605157413573E-5</v>
      </c>
      <c r="X45" s="14">
        <f>'Stata input'!W45</f>
        <v>2.6930832302500818E-3</v>
      </c>
      <c r="Y45" s="14">
        <f>'Stata input'!X45</f>
        <v>3.7228194856664398E-3</v>
      </c>
      <c r="Z45" s="14">
        <f>'Stata input'!Y45</f>
        <v>3.9744588631382971E-3</v>
      </c>
      <c r="AA45" s="14">
        <f>'World Index &amp; Universal'!AP289</f>
        <v>2.8846998857544603E-2</v>
      </c>
      <c r="AB45" s="14">
        <f>'World Index &amp; Universal'!AQ289</f>
        <v>-1.9894096105310122E-2</v>
      </c>
      <c r="AC45" s="14">
        <f>'World Index &amp; Universal'!AR289</f>
        <v>2.0814931448980278E-2</v>
      </c>
      <c r="AD45" s="14">
        <f>'World Index &amp; Universal'!AS289</f>
        <v>7.0280879864636159E-2</v>
      </c>
      <c r="AE45" s="14">
        <f>'World Index &amp; Universal'!AT289</f>
        <v>-9.811922339678536E-3</v>
      </c>
      <c r="AF45" s="14">
        <f>'World Index &amp; Universal'!AU289</f>
        <v>7.1842488732252185E-3</v>
      </c>
      <c r="AG45" s="14">
        <f>'World Index &amp; Universal'!AV289</f>
        <v>2.7991591903956836E-2</v>
      </c>
      <c r="AH45" s="14">
        <f>'World Index &amp; Universal'!AX289</f>
        <v>-2.8038181468748147E-2</v>
      </c>
      <c r="AI45" s="14">
        <f>'World Index &amp; Universal'!AY289</f>
        <v>-4.7374483297300873E-2</v>
      </c>
      <c r="AJ45" s="14">
        <f>'World Index &amp; Universal'!AZ289</f>
        <v>-7.8068628449938782E-3</v>
      </c>
      <c r="AK45" s="14">
        <f>'World Index &amp; Universal'!BA289</f>
        <v>4.0272150332460344E-2</v>
      </c>
      <c r="AL45" s="14">
        <f>'World Index &amp; Universal'!BB289</f>
        <v>-3.7574995349309526E-2</v>
      </c>
      <c r="AM45" s="14">
        <f>'World Index &amp; Universal'!BC289</f>
        <v>-2.1055365869147025E-2</v>
      </c>
      <c r="AN45" s="14">
        <f>'World Index &amp; Universal'!BD289</f>
        <v>-8.3142289819360116E-4</v>
      </c>
      <c r="AO45" s="14">
        <f>'World Index &amp; Universal'!BF289</f>
        <v>2.0297904569553271E-2</v>
      </c>
      <c r="AP45" s="14">
        <f>'World Index &amp; Universal'!BG289</f>
        <v>4.97304370570264E-2</v>
      </c>
      <c r="AQ45" s="14">
        <f>'World Index &amp; Universal'!BH289</f>
        <v>4.1535335510706872E-2</v>
      </c>
      <c r="AR45" s="14">
        <f>'World Index &amp; Universal'!BI289</f>
        <v>9.2005339026746125E-2</v>
      </c>
      <c r="AS45" s="14">
        <f>'World Index &amp; Universal'!BJ289</f>
        <v>1.0286820766580052E-2</v>
      </c>
      <c r="AT45" s="14">
        <f>'World Index &amp; Universal'!BK289</f>
        <v>2.7627978640811124E-2</v>
      </c>
      <c r="AU45" s="14">
        <f>'World Index &amp; Universal'!BL289</f>
        <v>4.8857667134726501E-2</v>
      </c>
      <c r="AV45" s="14">
        <f>'World Index &amp; Universal'!BN289</f>
        <v>-2.0390504495692463E-2</v>
      </c>
      <c r="AW45" s="14">
        <f>'World Index &amp; Universal'!BO289</f>
        <v>7.8682895019603905E-3</v>
      </c>
      <c r="AX45" s="14">
        <f>'World Index &amp; Universal'!BP289</f>
        <v>-3.9878949944929465E-2</v>
      </c>
      <c r="AY45" s="14">
        <f>'World Index &amp; Universal'!BQ289</f>
        <v>4.8457312772102634E-2</v>
      </c>
      <c r="AZ45" s="14">
        <f>'World Index &amp; Universal'!BR289</f>
        <v>-3.0002356788792373E-2</v>
      </c>
      <c r="BA45" s="14">
        <f>'World Index &amp; Universal'!BS289</f>
        <v>-1.335274608141479E-2</v>
      </c>
      <c r="BB45" s="14">
        <f>'World Index &amp; Universal'!BT289</f>
        <v>7.0303247277052616E-3</v>
      </c>
      <c r="BC45" s="14">
        <f>'World Index &amp; Universal'!BV289</f>
        <v>-6.5665827715734815E-2</v>
      </c>
      <c r="BD45" s="14">
        <f>'World Index &amp; Universal'!BW289</f>
        <v>-3.8713090915285631E-2</v>
      </c>
      <c r="BE45" s="14">
        <f>'World Index &amp; Universal'!BX289</f>
        <v>-8.4253561533633392E-2</v>
      </c>
      <c r="BF45" s="14">
        <f>'World Index &amp; Universal'!BY289</f>
        <v>-4.621772596919782E-2</v>
      </c>
      <c r="BG45" s="14">
        <f>'World Index &amp; Universal'!BZ289</f>
        <v>-7.4833442053495958E-2</v>
      </c>
      <c r="BH45" s="14">
        <f>'World Index &amp; Universal'!CA289</f>
        <v>-5.8953338491285701E-2</v>
      </c>
      <c r="BI45" s="14">
        <f>'World Index &amp; Universal'!CB289</f>
        <v>-3.951232686323225E-2</v>
      </c>
      <c r="BJ45" s="14">
        <f>'World Index &amp; Universal'!CD289</f>
        <v>-7.1330036001482355E-3</v>
      </c>
      <c r="BK45" s="14">
        <f>'World Index &amp; Universal'!CE289</f>
        <v>3.9041998252058452E-2</v>
      </c>
      <c r="BL45" s="14">
        <f>'World Index &amp; Universal'!CF289</f>
        <v>-1.0182079539327926E-2</v>
      </c>
      <c r="BM45" s="14">
        <f>'World Index &amp; Universal'!CG289</f>
        <v>3.0930339881516167E-2</v>
      </c>
      <c r="BN45" s="14">
        <f>'World Index &amp; Universal'!CH289</f>
        <v>8.0886453807405223E-2</v>
      </c>
      <c r="BO45" s="14">
        <f>'World Index &amp; Universal'!CI289</f>
        <v>1.7164588825451688E-2</v>
      </c>
      <c r="BP45" s="14">
        <f>'World Index &amp; Universal'!CJ289</f>
        <v>2.0658924177983762E-2</v>
      </c>
      <c r="BQ45" s="14">
        <f>'World Index &amp; Universal'!CL289</f>
        <v>-7.1330036001482355E-3</v>
      </c>
      <c r="BR45" s="14">
        <f>'World Index &amp; Universal'!CM289</f>
        <v>2.150822951069209E-2</v>
      </c>
      <c r="BS45" s="14">
        <f>'World Index &amp; Universal'!CN289</f>
        <v>-2.6885195046317478E-2</v>
      </c>
      <c r="BT45" s="14">
        <f>'World Index &amp; Universal'!CO289</f>
        <v>1.353345486786961E-2</v>
      </c>
      <c r="BU45" s="14">
        <f>'World Index &amp; Universal'!CP289</f>
        <v>6.2646562495392022E-2</v>
      </c>
      <c r="BV45" s="14">
        <f>'World Index &amp; Universal'!CQ289</f>
        <v>-1.6874937462453499E-2</v>
      </c>
      <c r="BW45" s="14">
        <f>'World Index &amp; Universal'!CR289</f>
        <v>2.0658924177983762E-2</v>
      </c>
      <c r="BX45" s="14">
        <f>'World Index &amp; Universal'!CT289</f>
        <v>-2.722939771531907E-2</v>
      </c>
      <c r="BY45" s="14">
        <f>'World Index &amp; Universal'!CU289</f>
        <v>8.321147374401594E-4</v>
      </c>
      <c r="BZ45" s="14">
        <f>'World Index &amp; Universal'!CV289</f>
        <v>-4.6581789565591003E-2</v>
      </c>
      <c r="CA45" s="14">
        <f>'World Index &amp; Universal'!CW289</f>
        <v>-6.981244313180146E-3</v>
      </c>
      <c r="CB45" s="14">
        <f>'World Index &amp; Universal'!CX289</f>
        <v>4.1137776119700264E-2</v>
      </c>
      <c r="CC45" s="14">
        <f>'World Index &amp; Universal'!CY289</f>
        <v>-2.0240771611948816E-2</v>
      </c>
      <c r="CD45" s="14">
        <f>'World Index &amp; Universal'!CZ289</f>
        <v>-2.0240771611948816E-2</v>
      </c>
    </row>
    <row r="46" spans="2:82" x14ac:dyDescent="0.25">
      <c r="B46" s="121">
        <v>37071</v>
      </c>
      <c r="C46" s="14">
        <f>'World Index &amp; Universal'!M46</f>
        <v>-3.5395050757759394E-2</v>
      </c>
      <c r="D46" s="14">
        <f>'World Index &amp; Universal'!N46</f>
        <v>-3.0865599948070477E-2</v>
      </c>
      <c r="E46" s="14">
        <f>'World Index &amp; Universal'!O46</f>
        <v>-3.2695688176127891E-2</v>
      </c>
      <c r="F46" s="14">
        <f>'World Index &amp; Universal'!P46</f>
        <v>-2.6334734171749474E-2</v>
      </c>
      <c r="G46" s="14">
        <f>'World Index &amp; Universal'!Q46</f>
        <v>1.766856330953126E-2</v>
      </c>
      <c r="H46" s="14">
        <f>'World Index &amp; Universal'!R46</f>
        <v>-3.0703790942552489E-2</v>
      </c>
      <c r="I46" s="14">
        <f>'World Index &amp; Universal'!S46</f>
        <v>-4.9608904868762571E-2</v>
      </c>
      <c r="J46" s="14">
        <f>'World Index &amp; Universal'!T46</f>
        <v>-3.9608510012167253E-2</v>
      </c>
      <c r="K46" s="14">
        <f>'World Index &amp; Universal'!AF46</f>
        <v>3.899721448467966E-3</v>
      </c>
      <c r="L46" s="14">
        <f>'World Index &amp; Universal'!AG46</f>
        <v>0.51955431754874648</v>
      </c>
      <c r="M46" s="14">
        <f>'World Index &amp; Universal'!AH46</f>
        <v>0.17214484679665737</v>
      </c>
      <c r="N46" s="14">
        <f>'World Index &amp; Universal'!AI46</f>
        <v>9.8607242339832854E-2</v>
      </c>
      <c r="O46" s="14">
        <f>'World Index &amp; Universal'!AJ46</f>
        <v>9.8941504178272979E-2</v>
      </c>
      <c r="P46" s="14">
        <f>'World Index &amp; Universal'!AK46</f>
        <v>3.5877437325905287E-2</v>
      </c>
      <c r="Q46" s="14">
        <f>'World Index &amp; Universal'!AL46</f>
        <v>4.0111420612813371E-2</v>
      </c>
      <c r="R46" s="14">
        <f>'World Index &amp; Universal'!AM46</f>
        <v>3.0863509749303616E-2</v>
      </c>
      <c r="S46" s="14">
        <f>'Stata input'!R46</f>
        <v>5.9434784154897002E-3</v>
      </c>
      <c r="T46" s="14">
        <f>'Stata input'!S46</f>
        <v>3.1631357729982046E-3</v>
      </c>
      <c r="U46" s="14">
        <f>'Stata input'!T46</f>
        <v>3.6988176007033413E-3</v>
      </c>
      <c r="V46" s="14">
        <f>'Stata input'!U46</f>
        <v>4.2528730756856703E-3</v>
      </c>
      <c r="W46" s="14">
        <f>'Stata input'!V46</f>
        <v>6.1437568919409102E-5</v>
      </c>
      <c r="X46" s="14">
        <f>'Stata input'!W46</f>
        <v>2.695777297047286E-3</v>
      </c>
      <c r="Y46" s="14">
        <f>'Stata input'!X46</f>
        <v>3.6868142902002354E-3</v>
      </c>
      <c r="Z46" s="14">
        <f>'Stata input'!Y46</f>
        <v>3.9744588631382971E-3</v>
      </c>
      <c r="AA46" s="14">
        <f>'World Index &amp; Universal'!AP290</f>
        <v>-4.3883063913386922E-3</v>
      </c>
      <c r="AB46" s="14">
        <f>'World Index &amp; Universal'!AQ290</f>
        <v>7.4476142388291144E-4</v>
      </c>
      <c r="AC46" s="14">
        <f>'World Index &amp; Universal'!AR290</f>
        <v>-6.2450622625183083E-3</v>
      </c>
      <c r="AD46" s="14">
        <f>'World Index &amp; Universal'!AS290</f>
        <v>-5.0817660971075096E-2</v>
      </c>
      <c r="AE46" s="14">
        <f>'World Index &amp; Universal'!AT290</f>
        <v>-5.021658297235998E-3</v>
      </c>
      <c r="AF46" s="14">
        <f>'World Index &amp; Universal'!AU290</f>
        <v>3.0231149692136805E-2</v>
      </c>
      <c r="AG46" s="14">
        <f>'World Index &amp; Universal'!AV290</f>
        <v>-2.6392510598109986E-3</v>
      </c>
      <c r="AH46" s="14">
        <f>'World Index &amp; Universal'!AX290</f>
        <v>4.4076485034370005E-3</v>
      </c>
      <c r="AI46" s="14">
        <f>'World Index &amp; Universal'!AY290</f>
        <v>5.1556925738953652E-3</v>
      </c>
      <c r="AJ46" s="14">
        <f>'World Index &amp; Universal'!AZ290</f>
        <v>-1.8649397984165095E-3</v>
      </c>
      <c r="AK46" s="14">
        <f>'World Index &amp; Universal'!BA290</f>
        <v>-4.6633998854965442E-2</v>
      </c>
      <c r="AL46" s="14">
        <f>'World Index &amp; Universal'!BB290</f>
        <v>-6.3614349847740392E-4</v>
      </c>
      <c r="AM46" s="14">
        <f>'World Index &amp; Universal'!BC290</f>
        <v>3.4772046477271612E-2</v>
      </c>
      <c r="AN46" s="14">
        <f>'World Index &amp; Universal'!BD290</f>
        <v>1.756764552642176E-3</v>
      </c>
      <c r="AO46" s="14">
        <f>'World Index &amp; Universal'!BF290</f>
        <v>-7.4420716709344692E-4</v>
      </c>
      <c r="AP46" s="14">
        <f>'World Index &amp; Universal'!BG290</f>
        <v>-5.1292477493642963E-3</v>
      </c>
      <c r="AQ46" s="14">
        <f>'World Index &amp; Universal'!BH290</f>
        <v>-6.9846218095170887E-3</v>
      </c>
      <c r="AR46" s="14">
        <f>'World Index &amp; Universal'!BI290</f>
        <v>-5.15240492706589E-2</v>
      </c>
      <c r="AS46" s="14">
        <f>'World Index &amp; Universal'!BJ290</f>
        <v>-5.7621283102339271E-3</v>
      </c>
      <c r="AT46" s="14">
        <f>'World Index &amp; Universal'!BK290</f>
        <v>2.9464444286773084E-2</v>
      </c>
      <c r="AU46" s="14">
        <f>'World Index &amp; Universal'!BL290</f>
        <v>-3.3814940773498892E-3</v>
      </c>
      <c r="AV46" s="14">
        <f>'World Index &amp; Universal'!BN290</f>
        <v>6.2843081582433236E-3</v>
      </c>
      <c r="AW46" s="14">
        <f>'World Index &amp; Universal'!BO290</f>
        <v>1.8684242972488718E-3</v>
      </c>
      <c r="AX46" s="14">
        <f>'World Index &amp; Universal'!BP290</f>
        <v>7.0337498924184505E-3</v>
      </c>
      <c r="AY46" s="14">
        <f>'World Index &amp; Universal'!BQ290</f>
        <v>-4.4852706654255114E-2</v>
      </c>
      <c r="AZ46" s="14">
        <f>'World Index &amp; Universal'!BR290</f>
        <v>1.231092212802265E-3</v>
      </c>
      <c r="BA46" s="14">
        <f>'World Index &amp; Universal'!BS290</f>
        <v>3.670543971102358E-2</v>
      </c>
      <c r="BB46" s="14">
        <f>'World Index &amp; Universal'!BT290</f>
        <v>3.6284712314655909E-3</v>
      </c>
      <c r="BC46" s="14">
        <f>'World Index &amp; Universal'!BV290</f>
        <v>5.3538354941438326E-2</v>
      </c>
      <c r="BD46" s="14">
        <f>'World Index &amp; Universal'!BW290</f>
        <v>4.8915105844928197E-2</v>
      </c>
      <c r="BE46" s="14">
        <f>'World Index &amp; Universal'!BX290</f>
        <v>5.432298966677962E-2</v>
      </c>
      <c r="BF46" s="14">
        <f>'World Index &amp; Universal'!BY290</f>
        <v>4.695894231887765E-2</v>
      </c>
      <c r="BG46" s="14">
        <f>'World Index &amp; Universal'!BZ290</f>
        <v>4.8247845319890237E-2</v>
      </c>
      <c r="BH46" s="14">
        <f>'World Index &amp; Universal'!CA290</f>
        <v>8.538803065608036E-2</v>
      </c>
      <c r="BI46" s="14">
        <f>'World Index &amp; Universal'!CB290</f>
        <v>5.075780272160757E-2</v>
      </c>
      <c r="BJ46" s="14">
        <f>'World Index &amp; Universal'!CD290</f>
        <v>-2.9344045461225488E-2</v>
      </c>
      <c r="BK46" s="14">
        <f>'World Index &amp; Universal'!CE290</f>
        <v>6.3654843462557231E-4</v>
      </c>
      <c r="BL46" s="14">
        <f>'World Index &amp; Universal'!CF290</f>
        <v>5.7955228565582662E-3</v>
      </c>
      <c r="BM46" s="14">
        <f>'World Index &amp; Universal'!CG290</f>
        <v>-1.229578488300076E-3</v>
      </c>
      <c r="BN46" s="14">
        <f>'World Index &amp; Universal'!CH290</f>
        <v>-4.6027135219311122E-2</v>
      </c>
      <c r="BO46" s="14">
        <f>'World Index &amp; Universal'!CI290</f>
        <v>3.5430729003651074E-2</v>
      </c>
      <c r="BP46" s="14">
        <f>'World Index &amp; Universal'!CJ290</f>
        <v>-3.190585021795378E-2</v>
      </c>
      <c r="BQ46" s="14">
        <f>'World Index &amp; Universal'!CL290</f>
        <v>-2.9344045461225488E-2</v>
      </c>
      <c r="BR46" s="14">
        <f>'World Index &amp; Universal'!CM290</f>
        <v>-3.3603581190319143E-2</v>
      </c>
      <c r="BS46" s="14">
        <f>'World Index &amp; Universal'!CN290</f>
        <v>-2.8621138350422792E-2</v>
      </c>
      <c r="BT46" s="14">
        <f>'World Index &amp; Universal'!CO290</f>
        <v>-3.5405852332804355E-2</v>
      </c>
      <c r="BU46" s="14">
        <f>'World Index &amp; Universal'!CP290</f>
        <v>-7.8670510678532257E-2</v>
      </c>
      <c r="BV46" s="14">
        <f>'World Index &amp; Universal'!CQ290</f>
        <v>-3.4218347989096731E-2</v>
      </c>
      <c r="BW46" s="14">
        <f>'World Index &amp; Universal'!CR290</f>
        <v>-3.190585021795378E-2</v>
      </c>
      <c r="BX46" s="14">
        <f>'World Index &amp; Universal'!CT290</f>
        <v>2.6462351387050997E-3</v>
      </c>
      <c r="BY46" s="14">
        <f>'World Index &amp; Universal'!CU290</f>
        <v>-1.753683743205614E-3</v>
      </c>
      <c r="BZ46" s="14">
        <f>'World Index &amp; Universal'!CV290</f>
        <v>3.3929673764379054E-3</v>
      </c>
      <c r="CA46" s="14">
        <f>'World Index &amp; Universal'!CW290</f>
        <v>-3.6153530270154333E-3</v>
      </c>
      <c r="CB46" s="14">
        <f>'World Index &amp; Universal'!CX290</f>
        <v>-4.8305901312498234E-2</v>
      </c>
      <c r="CC46" s="14">
        <f>'World Index &amp; Universal'!CY290</f>
        <v>3.2957383561440734E-2</v>
      </c>
      <c r="CD46" s="14">
        <f>'World Index &amp; Universal'!CZ290</f>
        <v>3.2957383561440734E-2</v>
      </c>
    </row>
    <row r="47" spans="2:82" x14ac:dyDescent="0.25">
      <c r="B47" s="121">
        <v>37103</v>
      </c>
      <c r="C47" s="14">
        <f>'World Index &amp; Universal'!M47</f>
        <v>-3.9805459342143856E-2</v>
      </c>
      <c r="D47" s="14">
        <f>'World Index &amp; Universal'!N47</f>
        <v>-2.0462156731413272E-2</v>
      </c>
      <c r="E47" s="14">
        <f>'World Index &amp; Universal'!O47</f>
        <v>-4.9951457597230742E-2</v>
      </c>
      <c r="F47" s="14">
        <f>'World Index &amp; Universal'!P47</f>
        <v>-2.9468222140127787E-2</v>
      </c>
      <c r="G47" s="14">
        <f>'World Index &amp; Universal'!Q47</f>
        <v>-1.8656361973042546E-2</v>
      </c>
      <c r="H47" s="14">
        <f>'World Index &amp; Universal'!R47</f>
        <v>-5.703200288696797E-2</v>
      </c>
      <c r="I47" s="14">
        <f>'World Index &amp; Universal'!S47</f>
        <v>-1.2773701586450636E-2</v>
      </c>
      <c r="J47" s="14">
        <f>'World Index &amp; Universal'!T47</f>
        <v>-1.7185473676934238E-2</v>
      </c>
      <c r="K47" s="14">
        <f>'World Index &amp; Universal'!AF47</f>
        <v>3.899721448467966E-3</v>
      </c>
      <c r="L47" s="14">
        <f>'World Index &amp; Universal'!AG47</f>
        <v>0.51955431754874648</v>
      </c>
      <c r="M47" s="14">
        <f>'World Index &amp; Universal'!AH47</f>
        <v>0.17214484679665737</v>
      </c>
      <c r="N47" s="14">
        <f>'World Index &amp; Universal'!AI47</f>
        <v>9.8607242339832854E-2</v>
      </c>
      <c r="O47" s="14">
        <f>'World Index &amp; Universal'!AJ47</f>
        <v>9.8941504178272979E-2</v>
      </c>
      <c r="P47" s="14">
        <f>'World Index &amp; Universal'!AK47</f>
        <v>3.5877437325905287E-2</v>
      </c>
      <c r="Q47" s="14">
        <f>'World Index &amp; Universal'!AL47</f>
        <v>4.0111420612813371E-2</v>
      </c>
      <c r="R47" s="14">
        <f>'World Index &amp; Universal'!AM47</f>
        <v>3.0863509749303616E-2</v>
      </c>
      <c r="S47" s="14">
        <f>'Stata input'!R47</f>
        <v>5.8028361627453506E-3</v>
      </c>
      <c r="T47" s="14">
        <f>'Stata input'!S47</f>
        <v>3.0725417032555491E-3</v>
      </c>
      <c r="U47" s="14">
        <f>'Stata input'!T47</f>
        <v>3.6852137294873799E-3</v>
      </c>
      <c r="V47" s="14">
        <f>'Stata input'!U47</f>
        <v>4.2741216969390816E-3</v>
      </c>
      <c r="W47" s="14">
        <f>'Stata input'!V47</f>
        <v>5.5716256505133899E-5</v>
      </c>
      <c r="X47" s="14">
        <f>'Stata input'!W47</f>
        <v>2.6715035519544461E-3</v>
      </c>
      <c r="Y47" s="14">
        <f>'Stata input'!X47</f>
        <v>3.4638018787951363E-3</v>
      </c>
      <c r="Z47" s="14">
        <f>'Stata input'!Y47</f>
        <v>4.0243049266566189E-3</v>
      </c>
      <c r="AA47" s="14">
        <f>'World Index &amp; Universal'!AP291</f>
        <v>-2.2081139339603428E-2</v>
      </c>
      <c r="AB47" s="14">
        <f>'World Index &amp; Universal'!AQ291</f>
        <v>7.8457094564765573E-3</v>
      </c>
      <c r="AC47" s="14">
        <f>'World Index &amp; Universal'!AR291</f>
        <v>-1.5975771342040535E-2</v>
      </c>
      <c r="AD47" s="14">
        <f>'World Index &amp; Universal'!AS291</f>
        <v>-2.5503337819291372E-2</v>
      </c>
      <c r="AE47" s="14">
        <f>'World Index &amp; Universal'!AT291</f>
        <v>1.9976113422715436E-2</v>
      </c>
      <c r="AF47" s="14">
        <f>'World Index &amp; Universal'!AU291</f>
        <v>-2.6323094759875265E-2</v>
      </c>
      <c r="AG47" s="14">
        <f>'World Index &amp; Universal'!AV291</f>
        <v>-1.7242800528401547E-2</v>
      </c>
      <c r="AH47" s="14">
        <f>'World Index &amp; Universal'!AX291</f>
        <v>2.2579725402465334E-2</v>
      </c>
      <c r="AI47" s="14">
        <f>'World Index &amp; Universal'!AY291</f>
        <v>3.060258882405642E-2</v>
      </c>
      <c r="AJ47" s="14">
        <f>'World Index &amp; Universal'!AZ291</f>
        <v>6.2432255304287754E-3</v>
      </c>
      <c r="AK47" s="14">
        <f>'World Index &amp; Universal'!BA291</f>
        <v>-3.4994707816319304E-3</v>
      </c>
      <c r="AL47" s="14">
        <f>'World Index &amp; Universal'!BB291</f>
        <v>4.3006893980874095E-2</v>
      </c>
      <c r="AM47" s="14">
        <f>'World Index &amp; Universal'!BC291</f>
        <v>-4.3377376088311603E-3</v>
      </c>
      <c r="AN47" s="14">
        <f>'World Index &amp; Universal'!BD291</f>
        <v>4.9475871729629528E-3</v>
      </c>
      <c r="AO47" s="14">
        <f>'World Index &amp; Universal'!BF291</f>
        <v>-7.7846334839364317E-3</v>
      </c>
      <c r="AP47" s="14">
        <f>'World Index &amp; Universal'!BG291</f>
        <v>-2.9693879246873167E-2</v>
      </c>
      <c r="AQ47" s="14">
        <f>'World Index &amp; Universal'!BH291</f>
        <v>-2.363603930145608E-2</v>
      </c>
      <c r="AR47" s="14">
        <f>'World Index &amp; Universal'!BI291</f>
        <v>-3.3089437165687685E-2</v>
      </c>
      <c r="AS47" s="14">
        <f>'World Index &amp; Universal'!BJ291</f>
        <v>1.2035973217349394E-2</v>
      </c>
      <c r="AT47" s="14">
        <f>'World Index &amp; Universal'!BK291</f>
        <v>-3.3902812598943122E-2</v>
      </c>
      <c r="AU47" s="14">
        <f>'World Index &amp; Universal'!BL291</f>
        <v>-2.4893205129987717E-2</v>
      </c>
      <c r="AV47" s="14">
        <f>'World Index &amp; Universal'!BN291</f>
        <v>1.6235140230062006E-2</v>
      </c>
      <c r="AW47" s="14">
        <f>'World Index &amp; Universal'!BO291</f>
        <v>-6.2044895031594383E-3</v>
      </c>
      <c r="AX47" s="14">
        <f>'World Index &amp; Universal'!BP291</f>
        <v>2.4208225879768674E-2</v>
      </c>
      <c r="AY47" s="14">
        <f>'World Index &amp; Universal'!BQ291</f>
        <v>-9.682247855060222E-3</v>
      </c>
      <c r="AZ47" s="14">
        <f>'World Index &amp; Universal'!BR291</f>
        <v>3.6535568655446715E-2</v>
      </c>
      <c r="BA47" s="14">
        <f>'World Index &amp; Universal'!BS291</f>
        <v>-1.0515313664529069E-2</v>
      </c>
      <c r="BB47" s="14">
        <f>'World Index &amp; Universal'!BT291</f>
        <v>-1.2875995828770526E-3</v>
      </c>
      <c r="BC47" s="14">
        <f>'World Index &amp; Universal'!BV291</f>
        <v>2.6170780064264765E-2</v>
      </c>
      <c r="BD47" s="14">
        <f>'World Index &amp; Universal'!BW291</f>
        <v>3.5117600834362328E-3</v>
      </c>
      <c r="BE47" s="14">
        <f>'World Index &amp; Universal'!BX291</f>
        <v>3.4221817857374992E-2</v>
      </c>
      <c r="BF47" s="14">
        <f>'World Index &amp; Universal'!BY291</f>
        <v>9.7769103240747945E-3</v>
      </c>
      <c r="BG47" s="14">
        <f>'World Index &amp; Universal'!BZ291</f>
        <v>4.6669683957904828E-2</v>
      </c>
      <c r="BH47" s="14">
        <f>'World Index &amp; Universal'!CA291</f>
        <v>-8.4121061918218665E-4</v>
      </c>
      <c r="BI47" s="14">
        <f>'World Index &amp; Universal'!CB291</f>
        <v>8.4767219955423911E-3</v>
      </c>
      <c r="BJ47" s="14">
        <f>'World Index &amp; Universal'!CD291</f>
        <v>2.7034732587586152E-2</v>
      </c>
      <c r="BK47" s="14">
        <f>'World Index &amp; Universal'!CE291</f>
        <v>-4.1233566363812257E-2</v>
      </c>
      <c r="BL47" s="14">
        <f>'World Index &amp; Universal'!CF291</f>
        <v>-1.1892831416936755E-2</v>
      </c>
      <c r="BM47" s="14">
        <f>'World Index &amp; Universal'!CG291</f>
        <v>-3.5247771287616469E-2</v>
      </c>
      <c r="BN47" s="14">
        <f>'World Index &amp; Universal'!CH291</f>
        <v>-4.4588741484731687E-2</v>
      </c>
      <c r="BO47" s="14">
        <f>'World Index &amp; Universal'!CI291</f>
        <v>-4.5392443581080633E-2</v>
      </c>
      <c r="BP47" s="14">
        <f>'World Index &amp; Universal'!CJ291</f>
        <v>9.3257775578381441E-3</v>
      </c>
      <c r="BQ47" s="14">
        <f>'World Index &amp; Universal'!CL291</f>
        <v>2.7034732587586152E-2</v>
      </c>
      <c r="BR47" s="14">
        <f>'World Index &amp; Universal'!CM291</f>
        <v>4.3566355507074217E-3</v>
      </c>
      <c r="BS47" s="14">
        <f>'World Index &amp; Universal'!CN291</f>
        <v>3.5092548701178394E-2</v>
      </c>
      <c r="BT47" s="14">
        <f>'World Index &amp; Universal'!CO291</f>
        <v>1.0627060539432964E-2</v>
      </c>
      <c r="BU47" s="14">
        <f>'World Index &amp; Universal'!CP291</f>
        <v>8.4191885025930446E-4</v>
      </c>
      <c r="BV47" s="14">
        <f>'World Index &amp; Universal'!CQ291</f>
        <v>4.7550894894823781E-2</v>
      </c>
      <c r="BW47" s="14">
        <f>'World Index &amp; Universal'!CR291</f>
        <v>9.3257775578381441E-3</v>
      </c>
      <c r="BX47" s="14">
        <f>'World Index &amp; Universal'!CT291</f>
        <v>1.7545331174040335E-2</v>
      </c>
      <c r="BY47" s="14">
        <f>'World Index &amp; Universal'!CU291</f>
        <v>-4.9232290679765978E-3</v>
      </c>
      <c r="BZ47" s="14">
        <f>'World Index &amp; Universal'!CV291</f>
        <v>2.5528696201225998E-2</v>
      </c>
      <c r="CA47" s="14">
        <f>'World Index &amp; Universal'!CW291</f>
        <v>1.2892596330427164E-3</v>
      </c>
      <c r="CB47" s="14">
        <f>'World Index &amp; Universal'!CX291</f>
        <v>-8.4054711533340098E-3</v>
      </c>
      <c r="CC47" s="14">
        <f>'World Index &amp; Universal'!CY291</f>
        <v>-9.2396110009226318E-3</v>
      </c>
      <c r="CD47" s="14">
        <f>'World Index &amp; Universal'!CZ291</f>
        <v>-9.2396110009226318E-3</v>
      </c>
    </row>
    <row r="48" spans="2:82" x14ac:dyDescent="0.25">
      <c r="B48" s="121">
        <v>37134</v>
      </c>
      <c r="C48" s="14">
        <f>'World Index &amp; Universal'!M48</f>
        <v>-7.8545680264431317E-2</v>
      </c>
      <c r="D48" s="14">
        <f>'World Index &amp; Universal'!N48</f>
        <v>-4.7933262675647015E-2</v>
      </c>
      <c r="E48" s="14">
        <f>'World Index &amp; Universal'!O48</f>
        <v>-8.6015897316319534E-2</v>
      </c>
      <c r="F48" s="14">
        <f>'World Index &amp; Universal'!P48</f>
        <v>-6.7181492497063733E-2</v>
      </c>
      <c r="G48" s="14">
        <f>'World Index &amp; Universal'!Q48</f>
        <v>-9.5083402047688281E-2</v>
      </c>
      <c r="H48" s="14">
        <f>'World Index &amp; Universal'!R48</f>
        <v>-8.3095118446857685E-2</v>
      </c>
      <c r="I48" s="14">
        <f>'World Index &amp; Universal'!S48</f>
        <v>-3.4287788652366147E-2</v>
      </c>
      <c r="J48" s="14">
        <f>'World Index &amp; Universal'!T48</f>
        <v>-8.6749107109875823E-2</v>
      </c>
      <c r="K48" s="14">
        <f>'World Index &amp; Universal'!AF48</f>
        <v>3.899721448467966E-3</v>
      </c>
      <c r="L48" s="14">
        <f>'World Index &amp; Universal'!AG48</f>
        <v>0.51955431754874648</v>
      </c>
      <c r="M48" s="14">
        <f>'World Index &amp; Universal'!AH48</f>
        <v>0.17214484679665737</v>
      </c>
      <c r="N48" s="14">
        <f>'World Index &amp; Universal'!AI48</f>
        <v>9.8607242339832854E-2</v>
      </c>
      <c r="O48" s="14">
        <f>'World Index &amp; Universal'!AJ48</f>
        <v>9.8941504178272979E-2</v>
      </c>
      <c r="P48" s="14">
        <f>'World Index &amp; Universal'!AK48</f>
        <v>3.5877437325905287E-2</v>
      </c>
      <c r="Q48" s="14">
        <f>'World Index &amp; Universal'!AL48</f>
        <v>4.0111420612813371E-2</v>
      </c>
      <c r="R48" s="14">
        <f>'World Index &amp; Universal'!AM48</f>
        <v>3.0863509749303616E-2</v>
      </c>
      <c r="S48" s="14">
        <f>'Stata input'!R48</f>
        <v>5.74808347996969E-3</v>
      </c>
      <c r="T48" s="14">
        <f>'Stata input'!S48</f>
        <v>2.9364816154666684E-3</v>
      </c>
      <c r="U48" s="14">
        <f>'Stata input'!T48</f>
        <v>3.5271241289920319E-3</v>
      </c>
      <c r="V48" s="14">
        <f>'Stata input'!U48</f>
        <v>3.9870465663593979E-3</v>
      </c>
      <c r="W48" s="14">
        <f>'Stata input'!V48</f>
        <v>5.2593117467969464E-5</v>
      </c>
      <c r="X48" s="14">
        <f>'Stata input'!W48</f>
        <v>2.7402623818351124E-3</v>
      </c>
      <c r="Y48" s="14">
        <f>'Stata input'!X48</f>
        <v>3.3085663463625625E-3</v>
      </c>
      <c r="Z48" s="14">
        <f>'Stata input'!Y48</f>
        <v>3.9245855620086978E-3</v>
      </c>
      <c r="AA48" s="14">
        <f>'World Index &amp; Universal'!AP292</f>
        <v>-3.1835329209983776E-2</v>
      </c>
      <c r="AB48" s="14">
        <f>'World Index &amp; Universal'!AQ292</f>
        <v>7.7220560443549413E-3</v>
      </c>
      <c r="AC48" s="14">
        <f>'World Index &amp; Universal'!AR292</f>
        <v>-1.2695725772323252E-2</v>
      </c>
      <c r="AD48" s="14">
        <f>'World Index &amp; Universal'!AS292</f>
        <v>1.3208450126478422E-2</v>
      </c>
      <c r="AE48" s="14">
        <f>'World Index &amp; Universal'!AT292</f>
        <v>1.2464824642579586E-3</v>
      </c>
      <c r="AF48" s="14">
        <f>'World Index &amp; Universal'!AU292</f>
        <v>-4.7327552954198548E-2</v>
      </c>
      <c r="AG48" s="14">
        <f>'World Index &amp; Universal'!AV292</f>
        <v>7.5016076409721855E-3</v>
      </c>
      <c r="AH48" s="14">
        <f>'World Index &amp; Universal'!AX292</f>
        <v>3.2882143059409952E-2</v>
      </c>
      <c r="AI48" s="14">
        <f>'World Index &amp; Universal'!AY292</f>
        <v>4.0858116855328142E-2</v>
      </c>
      <c r="AJ48" s="14">
        <f>'World Index &amp; Universal'!AZ292</f>
        <v>1.9768954615998036E-2</v>
      </c>
      <c r="AK48" s="14">
        <f>'World Index &amp; Universal'!BA292</f>
        <v>4.6524915332540218E-2</v>
      </c>
      <c r="AL48" s="14">
        <f>'World Index &amp; Universal'!BB292</f>
        <v>3.416961253837858E-2</v>
      </c>
      <c r="AM48" s="14">
        <f>'World Index &amp; Universal'!BC292</f>
        <v>-1.6001641261680355E-2</v>
      </c>
      <c r="AN48" s="14">
        <f>'World Index &amp; Universal'!BD292</f>
        <v>4.0630419636008108E-2</v>
      </c>
      <c r="AO48" s="14">
        <f>'World Index &amp; Universal'!BF292</f>
        <v>-7.6628828336521293E-3</v>
      </c>
      <c r="AP48" s="14">
        <f>'World Index &amp; Universal'!BG292</f>
        <v>-3.9254261645929045E-2</v>
      </c>
      <c r="AQ48" s="14">
        <f>'World Index &amp; Universal'!BH292</f>
        <v>-2.0261322746893962E-2</v>
      </c>
      <c r="AR48" s="14">
        <f>'World Index &amp; Universal'!BI292</f>
        <v>5.4443524870928517E-3</v>
      </c>
      <c r="AS48" s="14">
        <f>'World Index &amp; Universal'!BJ292</f>
        <v>-6.4259520184719587E-3</v>
      </c>
      <c r="AT48" s="14">
        <f>'World Index &amp; Universal'!BK292</f>
        <v>-5.4627770294759181E-2</v>
      </c>
      <c r="AU48" s="14">
        <f>'World Index &amp; Universal'!BL292</f>
        <v>-2.1875913309665762E-4</v>
      </c>
      <c r="AV48" s="14">
        <f>'World Index &amp; Universal'!BN292</f>
        <v>1.2858979854264874E-2</v>
      </c>
      <c r="AW48" s="14">
        <f>'World Index &amp; Universal'!BO292</f>
        <v>-1.9385719212684172E-2</v>
      </c>
      <c r="AX48" s="14">
        <f>'World Index &amp; Universal'!BP292</f>
        <v>2.0680333661727834E-2</v>
      </c>
      <c r="AY48" s="14">
        <f>'World Index &amp; Universal'!BQ292</f>
        <v>2.6237277174825824E-2</v>
      </c>
      <c r="AZ48" s="14">
        <f>'World Index &amp; Universal'!BR292</f>
        <v>1.4121490811419557E-2</v>
      </c>
      <c r="BA48" s="14">
        <f>'World Index &amp; Universal'!BS292</f>
        <v>-3.5077157149923321E-2</v>
      </c>
      <c r="BB48" s="14">
        <f>'World Index &amp; Universal'!BT292</f>
        <v>2.0457050516767161E-2</v>
      </c>
      <c r="BC48" s="14">
        <f>'World Index &amp; Universal'!BV292</f>
        <v>-1.3036261319010367E-2</v>
      </c>
      <c r="BD48" s="14">
        <f>'World Index &amp; Universal'!BW292</f>
        <v>-4.445657685823623E-2</v>
      </c>
      <c r="BE48" s="14">
        <f>'World Index &amp; Universal'!BX292</f>
        <v>-5.4148720151697693E-3</v>
      </c>
      <c r="BF48" s="14">
        <f>'World Index &amp; Universal'!BY292</f>
        <v>-2.5566482292531445E-2</v>
      </c>
      <c r="BG48" s="14">
        <f>'World Index &amp; Universal'!BZ292</f>
        <v>-1.1806028325885953E-2</v>
      </c>
      <c r="BH48" s="14">
        <f>'World Index &amp; Universal'!CA292</f>
        <v>-5.9746839925308715E-2</v>
      </c>
      <c r="BI48" s="14">
        <f>'World Index &amp; Universal'!CB292</f>
        <v>-5.6324465955586156E-3</v>
      </c>
      <c r="BJ48" s="14">
        <f>'World Index &amp; Universal'!CD292</f>
        <v>4.9678725464307849E-2</v>
      </c>
      <c r="BK48" s="14">
        <f>'World Index &amp; Universal'!CE292</f>
        <v>-3.304062711193867E-2</v>
      </c>
      <c r="BL48" s="14">
        <f>'World Index &amp; Universal'!CF292</f>
        <v>6.4675119398764913E-3</v>
      </c>
      <c r="BM48" s="14">
        <f>'World Index &amp; Universal'!CG292</f>
        <v>-1.392485115380071E-2</v>
      </c>
      <c r="BN48" s="14">
        <f>'World Index &amp; Universal'!CH292</f>
        <v>1.1947075841684418E-2</v>
      </c>
      <c r="BO48" s="14">
        <f>'World Index &amp; Universal'!CI292</f>
        <v>-4.8513564111512752E-2</v>
      </c>
      <c r="BP48" s="14">
        <f>'World Index &amp; Universal'!CJ292</f>
        <v>5.7553003411816794E-2</v>
      </c>
      <c r="BQ48" s="14">
        <f>'World Index &amp; Universal'!CL292</f>
        <v>4.9678725464307849E-2</v>
      </c>
      <c r="BR48" s="14">
        <f>'World Index &amp; Universal'!CM292</f>
        <v>1.6261857674435332E-2</v>
      </c>
      <c r="BS48" s="14">
        <f>'World Index &amp; Universal'!CN292</f>
        <v>5.7784403410910068E-2</v>
      </c>
      <c r="BT48" s="14">
        <f>'World Index &amp; Universal'!CO292</f>
        <v>3.6352292216771165E-2</v>
      </c>
      <c r="BU48" s="14">
        <f>'World Index &amp; Universal'!CP292</f>
        <v>6.35433545584283E-2</v>
      </c>
      <c r="BV48" s="14">
        <f>'World Index &amp; Universal'!CQ292</f>
        <v>5.0987131588703827E-2</v>
      </c>
      <c r="BW48" s="14">
        <f>'World Index &amp; Universal'!CR292</f>
        <v>5.7553003411816794E-2</v>
      </c>
      <c r="BX48" s="14">
        <f>'World Index &amp; Universal'!CT292</f>
        <v>-7.445752526923588E-3</v>
      </c>
      <c r="BY48" s="14">
        <f>'World Index &amp; Universal'!CU292</f>
        <v>-3.9044043753996505E-2</v>
      </c>
      <c r="BZ48" s="14">
        <f>'World Index &amp; Universal'!CV292</f>
        <v>2.1880699912601997E-4</v>
      </c>
      <c r="CA48" s="14">
        <f>'World Index &amp; Universal'!CW292</f>
        <v>-2.0046949066996445E-2</v>
      </c>
      <c r="CB48" s="14">
        <f>'World Index &amp; Universal'!CX292</f>
        <v>5.6643507486489053E-3</v>
      </c>
      <c r="CC48" s="14">
        <f>'World Index &amp; Universal'!CY292</f>
        <v>-5.4420916234120265E-2</v>
      </c>
      <c r="CD48" s="14">
        <f>'World Index &amp; Universal'!CZ292</f>
        <v>-5.4420916234120265E-2</v>
      </c>
    </row>
    <row r="49" spans="2:82" x14ac:dyDescent="0.25">
      <c r="B49" s="121">
        <v>37162</v>
      </c>
      <c r="C49" s="14">
        <f>'World Index &amp; Universal'!M49</f>
        <v>-8.9283302317829216E-2</v>
      </c>
      <c r="D49" s="14">
        <f>'World Index &amp; Universal'!N49</f>
        <v>-9.1859087154810393E-2</v>
      </c>
      <c r="E49" s="14">
        <f>'World Index &amp; Universal'!O49</f>
        <v>-9.2357761399353699E-2</v>
      </c>
      <c r="F49" s="14">
        <f>'World Index &amp; Universal'!P49</f>
        <v>-0.10198664070305008</v>
      </c>
      <c r="G49" s="14">
        <f>'World Index &amp; Universal'!Q49</f>
        <v>-8.9412900169411169E-2</v>
      </c>
      <c r="H49" s="14">
        <f>'World Index &amp; Universal'!R49</f>
        <v>-0.11709281277725436</v>
      </c>
      <c r="I49" s="14">
        <f>'World Index &amp; Universal'!S49</f>
        <v>-7.4632556739661959E-2</v>
      </c>
      <c r="J49" s="14">
        <f>'World Index &amp; Universal'!T49</f>
        <v>-2.4268860999107522E-2</v>
      </c>
      <c r="K49" s="14">
        <f>'World Index &amp; Universal'!AF49</f>
        <v>3.899721448467966E-3</v>
      </c>
      <c r="L49" s="14">
        <f>'World Index &amp; Universal'!AG49</f>
        <v>0.51955431754874648</v>
      </c>
      <c r="M49" s="14">
        <f>'World Index &amp; Universal'!AH49</f>
        <v>0.17214484679665737</v>
      </c>
      <c r="N49" s="14">
        <f>'World Index &amp; Universal'!AI49</f>
        <v>9.8607242339832854E-2</v>
      </c>
      <c r="O49" s="14">
        <f>'World Index &amp; Universal'!AJ49</f>
        <v>9.8941504178272979E-2</v>
      </c>
      <c r="P49" s="14">
        <f>'World Index &amp; Universal'!AK49</f>
        <v>3.5877437325905287E-2</v>
      </c>
      <c r="Q49" s="14">
        <f>'World Index &amp; Universal'!AL49</f>
        <v>4.0111420612813371E-2</v>
      </c>
      <c r="R49" s="14">
        <f>'World Index &amp; Universal'!AM49</f>
        <v>3.0863509749303616E-2</v>
      </c>
      <c r="S49" s="14">
        <f>'Stata input'!R49</f>
        <v>5.7871958844142313E-3</v>
      </c>
      <c r="T49" s="14">
        <f>'Stata input'!S49</f>
        <v>2.1656835180154932E-3</v>
      </c>
      <c r="U49" s="14">
        <f>'Stata input'!T49</f>
        <v>3.0536062396098185E-3</v>
      </c>
      <c r="V49" s="14">
        <f>'Stata input'!U49</f>
        <v>3.8337461550090879E-3</v>
      </c>
      <c r="W49" s="14">
        <f>'Stata input'!V49</f>
        <v>4.6862919380386003E-5</v>
      </c>
      <c r="X49" s="14">
        <f>'Stata input'!W49</f>
        <v>1.8532185214232832E-3</v>
      </c>
      <c r="Y49" s="14">
        <f>'Stata input'!X49</f>
        <v>2.8143586760123185E-3</v>
      </c>
      <c r="Z49" s="14">
        <f>'Stata input'!Y49</f>
        <v>3.4995984650219025E-3</v>
      </c>
      <c r="AA49" s="14">
        <f>'World Index &amp; Universal'!AP293</f>
        <v>4.6893583281417683E-3</v>
      </c>
      <c r="AB49" s="14">
        <f>'World Index &amp; Universal'!AQ293</f>
        <v>3.7258749596362772E-3</v>
      </c>
      <c r="AC49" s="14">
        <f>'World Index &amp; Universal'!AR293</f>
        <v>1.8937770330826442E-2</v>
      </c>
      <c r="AD49" s="14">
        <f>'World Index &amp; Universal'!AS293</f>
        <v>3.4682392950162733E-3</v>
      </c>
      <c r="AE49" s="14">
        <f>'World Index &amp; Universal'!AT293</f>
        <v>3.4386494388380484E-2</v>
      </c>
      <c r="AF49" s="14">
        <f>'World Index &amp; Universal'!AU293</f>
        <v>-1.0756095414136135E-2</v>
      </c>
      <c r="AG49" s="14">
        <f>'World Index &amp; Universal'!AV293</f>
        <v>-6.7135583994193615E-2</v>
      </c>
      <c r="AH49" s="14">
        <f>'World Index &amp; Universal'!AX293</f>
        <v>-4.6674708846772273E-3</v>
      </c>
      <c r="AI49" s="14">
        <f>'World Index &amp; Universal'!AY293</f>
        <v>-9.5898633793500832E-4</v>
      </c>
      <c r="AJ49" s="14">
        <f>'World Index &amp; Universal'!AZ293</f>
        <v>1.4181907954509354E-2</v>
      </c>
      <c r="AK49" s="14">
        <f>'World Index &amp; Universal'!BA293</f>
        <v>-1.2154194955914521E-3</v>
      </c>
      <c r="AL49" s="14">
        <f>'World Index &amp; Universal'!BB293</f>
        <v>2.9558525542319636E-2</v>
      </c>
      <c r="AM49" s="14">
        <f>'World Index &amp; Universal'!BC293</f>
        <v>-1.5373362536635127E-2</v>
      </c>
      <c r="AN49" s="14">
        <f>'World Index &amp; Universal'!BD293</f>
        <v>-7.1489701495252134E-2</v>
      </c>
      <c r="AO49" s="14">
        <f>'World Index &amp; Universal'!BF293</f>
        <v>-3.7120443465563646E-3</v>
      </c>
      <c r="AP49" s="14">
        <f>'World Index &amp; Universal'!BG293</f>
        <v>9.5990687551417153E-4</v>
      </c>
      <c r="AQ49" s="14">
        <f>'World Index &amp; Universal'!BH293</f>
        <v>1.5155428140977145E-2</v>
      </c>
      <c r="AR49" s="14">
        <f>'World Index &amp; Universal'!BI293</f>
        <v>-2.5667930960748819E-4</v>
      </c>
      <c r="AS49" s="14">
        <f>'World Index &amp; Universal'!BJ293</f>
        <v>3.0546805849731795E-2</v>
      </c>
      <c r="AT49" s="14">
        <f>'World Index &amp; Universal'!BK293</f>
        <v>-1.4428212657519479E-2</v>
      </c>
      <c r="AU49" s="14">
        <f>'World Index &amp; Universal'!BL293</f>
        <v>-7.059841807573175E-2</v>
      </c>
      <c r="AV49" s="14">
        <f>'World Index &amp; Universal'!BN293</f>
        <v>-1.8585796779991615E-2</v>
      </c>
      <c r="AW49" s="14">
        <f>'World Index &amp; Universal'!BO293</f>
        <v>-1.3983593912765269E-2</v>
      </c>
      <c r="AX49" s="14">
        <f>'World Index &amp; Universal'!BP293</f>
        <v>-1.4929170175182915E-2</v>
      </c>
      <c r="AY49" s="14">
        <f>'World Index &amp; Universal'!BQ293</f>
        <v>-1.5182017475696918E-2</v>
      </c>
      <c r="AZ49" s="14">
        <f>'World Index &amp; Universal'!BR293</f>
        <v>1.5161597211710287E-2</v>
      </c>
      <c r="BA49" s="14">
        <f>'World Index &amp; Universal'!BS293</f>
        <v>-2.914198159061443E-2</v>
      </c>
      <c r="BB49" s="14">
        <f>'World Index &amp; Universal'!BT293</f>
        <v>-8.4473612453363267E-2</v>
      </c>
      <c r="BC49" s="14">
        <f>'World Index &amp; Universal'!BV293</f>
        <v>-3.4562521853735984E-3</v>
      </c>
      <c r="BD49" s="14">
        <f>'World Index &amp; Universal'!BW293</f>
        <v>1.2168985377984942E-3</v>
      </c>
      <c r="BE49" s="14">
        <f>'World Index &amp; Universal'!BX293</f>
        <v>2.5674521079088741E-4</v>
      </c>
      <c r="BF49" s="14">
        <f>'World Index &amp; Universal'!BY293</f>
        <v>1.5416064435361143E-2</v>
      </c>
      <c r="BG49" s="14">
        <f>'World Index &amp; Universal'!BZ293</f>
        <v>3.0811393806629672E-2</v>
      </c>
      <c r="BH49" s="14">
        <f>'World Index &amp; Universal'!CA293</f>
        <v>-1.4175171821228516E-2</v>
      </c>
      <c r="BI49" s="14">
        <f>'World Index &amp; Universal'!CB293</f>
        <v>-7.0359798670670881E-2</v>
      </c>
      <c r="BJ49" s="14">
        <f>'World Index &amp; Universal'!CD293</f>
        <v>1.0873046944513742E-2</v>
      </c>
      <c r="BK49" s="14">
        <f>'World Index &amp; Universal'!CE293</f>
        <v>-2.8709903137123405E-2</v>
      </c>
      <c r="BL49" s="14">
        <f>'World Index &amp; Universal'!CF293</f>
        <v>-2.9641357070186336E-2</v>
      </c>
      <c r="BM49" s="14">
        <f>'World Index &amp; Universal'!CG293</f>
        <v>-1.4935156386287396E-2</v>
      </c>
      <c r="BN49" s="14">
        <f>'World Index &amp; Universal'!CH293</f>
        <v>-2.9890428056725371E-2</v>
      </c>
      <c r="BO49" s="14">
        <f>'World Index &amp; Universal'!CI293</f>
        <v>-4.3641897924439843E-2</v>
      </c>
      <c r="BP49" s="14">
        <f>'World Index &amp; Universal'!CJ293</f>
        <v>-5.6992505406096128E-2</v>
      </c>
      <c r="BQ49" s="14">
        <f>'World Index &amp; Universal'!CL293</f>
        <v>1.0873046944513742E-2</v>
      </c>
      <c r="BR49" s="14">
        <f>'World Index &amp; Universal'!CM293</f>
        <v>1.5613392885897026E-2</v>
      </c>
      <c r="BS49" s="14">
        <f>'World Index &amp; Universal'!CN293</f>
        <v>1.4639433517495304E-2</v>
      </c>
      <c r="BT49" s="14">
        <f>'World Index &amp; Universal'!CO293</f>
        <v>3.0016728541171656E-2</v>
      </c>
      <c r="BU49" s="14">
        <f>'World Index &amp; Universal'!CP293</f>
        <v>1.437899656819952E-2</v>
      </c>
      <c r="BV49" s="14">
        <f>'World Index &amp; Universal'!CQ293</f>
        <v>4.5633427300636464E-2</v>
      </c>
      <c r="BW49" s="14">
        <f>'World Index &amp; Universal'!CR293</f>
        <v>-5.6992505406096128E-2</v>
      </c>
      <c r="BX49" s="14">
        <f>'World Index &amp; Universal'!CT293</f>
        <v>7.1967139964073557E-2</v>
      </c>
      <c r="BY49" s="14">
        <f>'World Index &amp; Universal'!CU293</f>
        <v>7.6993977999358254E-2</v>
      </c>
      <c r="BZ49" s="14">
        <f>'World Index &amp; Universal'!CV293</f>
        <v>7.5961155488418752E-2</v>
      </c>
      <c r="CA49" s="14">
        <f>'World Index &amp; Universal'!CW293</f>
        <v>9.2267807462906415E-2</v>
      </c>
      <c r="CB49" s="14">
        <f>'World Index &amp; Universal'!CX293</f>
        <v>7.5684978521863178E-2</v>
      </c>
      <c r="CC49" s="14">
        <f>'World Index &amp; Universal'!CY293</f>
        <v>6.0436959125801382E-2</v>
      </c>
      <c r="CD49" s="14">
        <f>'World Index &amp; Universal'!CZ293</f>
        <v>6.0436959125801382E-2</v>
      </c>
    </row>
    <row r="50" spans="2:82" x14ac:dyDescent="0.25">
      <c r="B50" s="121">
        <v>37195</v>
      </c>
      <c r="C50" s="14">
        <f>'World Index &amp; Universal'!M50</f>
        <v>2.2014202055586463E-2</v>
      </c>
      <c r="D50" s="14">
        <f>'World Index &amp; Universal'!N50</f>
        <v>2.2302186721499417E-2</v>
      </c>
      <c r="E50" s="14">
        <f>'World Index &amp; Universal'!O50</f>
        <v>3.1592681868669148E-2</v>
      </c>
      <c r="F50" s="14">
        <f>'World Index &amp; Universal'!P50</f>
        <v>3.1844605452472585E-2</v>
      </c>
      <c r="G50" s="14">
        <f>'World Index &amp; Universal'!Q50</f>
        <v>5.0365741051038748E-2</v>
      </c>
      <c r="H50" s="14">
        <f>'World Index &amp; Universal'!R50</f>
        <v>2.8865158981071559E-2</v>
      </c>
      <c r="I50" s="14">
        <f>'World Index &amp; Universal'!S50</f>
        <v>2.7545412533574121E-2</v>
      </c>
      <c r="J50" s="14">
        <f>'World Index &amp; Universal'!T50</f>
        <v>3.9143432886268315E-4</v>
      </c>
      <c r="K50" s="14">
        <f>'World Index &amp; Universal'!AF50</f>
        <v>3.899721448467966E-3</v>
      </c>
      <c r="L50" s="14">
        <f>'World Index &amp; Universal'!AG50</f>
        <v>0.51955431754874648</v>
      </c>
      <c r="M50" s="14">
        <f>'World Index &amp; Universal'!AH50</f>
        <v>0.17214484679665737</v>
      </c>
      <c r="N50" s="14">
        <f>'World Index &amp; Universal'!AI50</f>
        <v>9.8607242339832854E-2</v>
      </c>
      <c r="O50" s="14">
        <f>'World Index &amp; Universal'!AJ50</f>
        <v>9.8941504178272979E-2</v>
      </c>
      <c r="P50" s="14">
        <f>'World Index &amp; Universal'!AK50</f>
        <v>3.5877437325905287E-2</v>
      </c>
      <c r="Q50" s="14">
        <f>'World Index &amp; Universal'!AL50</f>
        <v>4.0111420612813371E-2</v>
      </c>
      <c r="R50" s="14">
        <f>'World Index &amp; Universal'!AM50</f>
        <v>3.0863509749303616E-2</v>
      </c>
      <c r="S50" s="14">
        <f>'Stata input'!R50</f>
        <v>5.6854688104017725E-3</v>
      </c>
      <c r="T50" s="14">
        <f>'Stata input'!S50</f>
        <v>1.8865514586889898E-3</v>
      </c>
      <c r="U50" s="14">
        <f>'Stata input'!T50</f>
        <v>2.9820591607783165E-3</v>
      </c>
      <c r="V50" s="14">
        <f>'Stata input'!U50</f>
        <v>3.4775029709774863E-3</v>
      </c>
      <c r="W50" s="14">
        <f>'Stata input'!V50</f>
        <v>4.4264222142320619E-5</v>
      </c>
      <c r="X50" s="14">
        <f>'Stata input'!W50</f>
        <v>1.7674421884250613E-3</v>
      </c>
      <c r="Y50" s="14">
        <f>'Stata input'!X50</f>
        <v>2.2592152231402096E-3</v>
      </c>
      <c r="Z50" s="14">
        <f>'Stata input'!Y50</f>
        <v>3.4870074963666564E-3</v>
      </c>
      <c r="AA50" s="14">
        <f>'World Index &amp; Universal'!AP294</f>
        <v>1.7700312292134868E-3</v>
      </c>
      <c r="AB50" s="14">
        <f>'World Index &amp; Universal'!AQ294</f>
        <v>-9.8616644806848175E-3</v>
      </c>
      <c r="AC50" s="14">
        <f>'World Index &amp; Universal'!AR294</f>
        <v>-1.1319744540900234E-2</v>
      </c>
      <c r="AD50" s="14">
        <f>'World Index &amp; Universal'!AS294</f>
        <v>-2.7313806180908617E-2</v>
      </c>
      <c r="AE50" s="14">
        <f>'World Index &amp; Universal'!AT294</f>
        <v>-1.1561326087749291E-2</v>
      </c>
      <c r="AF50" s="14">
        <f>'World Index &amp; Universal'!AU294</f>
        <v>-4.9649428764636516E-3</v>
      </c>
      <c r="AG50" s="14">
        <f>'World Index &amp; Universal'!AV294</f>
        <v>1.8867061017608489E-2</v>
      </c>
      <c r="AH50" s="14">
        <f>'World Index &amp; Universal'!AX294</f>
        <v>-1.7669037543892596E-3</v>
      </c>
      <c r="AI50" s="14">
        <f>'World Index &amp; Universal'!AY294</f>
        <v>-1.161114362307869E-2</v>
      </c>
      <c r="AJ50" s="14">
        <f>'World Index &amp; Universal'!AZ294</f>
        <v>-1.3066647396161368E-2</v>
      </c>
      <c r="AK50" s="14">
        <f>'World Index &amp; Universal'!BA294</f>
        <v>-2.9032449068610244E-2</v>
      </c>
      <c r="AL50" s="14">
        <f>'World Index &amp; Universal'!BB294</f>
        <v>-1.3307802091668486E-2</v>
      </c>
      <c r="AM50" s="14">
        <f>'World Index &amp; Universal'!BC294</f>
        <v>-6.7230740546441181E-3</v>
      </c>
      <c r="AN50" s="14">
        <f>'World Index &amp; Universal'!BD294</f>
        <v>1.7066820982272857E-2</v>
      </c>
      <c r="AO50" s="14">
        <f>'World Index &amp; Universal'!BF294</f>
        <v>9.9598855300482292E-3</v>
      </c>
      <c r="AP50" s="14">
        <f>'World Index &amp; Universal'!BG294</f>
        <v>1.1747546067689241E-2</v>
      </c>
      <c r="AQ50" s="14">
        <f>'World Index &amp; Universal'!BH294</f>
        <v>-1.4726023707086755E-3</v>
      </c>
      <c r="AR50" s="14">
        <f>'World Index &amp; Universal'!BI294</f>
        <v>-1.7625963033812253E-2</v>
      </c>
      <c r="AS50" s="14">
        <f>'World Index &amp; Universal'!BJ294</f>
        <v>-1.7165900421104441E-3</v>
      </c>
      <c r="AT50" s="14">
        <f>'World Index &amp; Universal'!BK294</f>
        <v>4.9454923908718307E-3</v>
      </c>
      <c r="AU50" s="14">
        <f>'World Index &amp; Universal'!BL294</f>
        <v>2.9014860315680568E-2</v>
      </c>
      <c r="AV50" s="14">
        <f>'World Index &amp; Universal'!BN294</f>
        <v>1.1449348238115498E-2</v>
      </c>
      <c r="AW50" s="14">
        <f>'World Index &amp; Universal'!BO294</f>
        <v>1.3239645171264414E-2</v>
      </c>
      <c r="AX50" s="14">
        <f>'World Index &amp; Universal'!BP294</f>
        <v>1.4747741265837E-3</v>
      </c>
      <c r="AY50" s="14">
        <f>'World Index &amp; Universal'!BQ294</f>
        <v>-1.6177183221466773E-2</v>
      </c>
      <c r="AZ50" s="14">
        <f>'World Index &amp; Universal'!BR294</f>
        <v>-2.4434749810686718E-4</v>
      </c>
      <c r="BA50" s="14">
        <f>'World Index &amp; Universal'!BS294</f>
        <v>6.4275600016767687E-3</v>
      </c>
      <c r="BB50" s="14">
        <f>'World Index &amp; Universal'!BT294</f>
        <v>3.0532424807544256E-2</v>
      </c>
      <c r="BC50" s="14">
        <f>'World Index &amp; Universal'!BV294</f>
        <v>2.8080799701356352E-2</v>
      </c>
      <c r="BD50" s="14">
        <f>'World Index &amp; Universal'!BW294</f>
        <v>2.9900534822982605E-2</v>
      </c>
      <c r="BE50" s="14">
        <f>'World Index &amp; Universal'!BX294</f>
        <v>1.7942211795667573E-2</v>
      </c>
      <c r="BF50" s="14">
        <f>'World Index &amp; Universal'!BY294</f>
        <v>1.6443187681332683E-2</v>
      </c>
      <c r="BG50" s="14">
        <f>'World Index &amp; Universal'!BZ294</f>
        <v>1.6194822331454972E-2</v>
      </c>
      <c r="BH50" s="14">
        <f>'World Index &amp; Universal'!CA294</f>
        <v>2.2976437258450222E-2</v>
      </c>
      <c r="BI50" s="14">
        <f>'World Index &amp; Universal'!CB294</f>
        <v>4.7477662880353488E-2</v>
      </c>
      <c r="BJ50" s="14">
        <f>'World Index &amp; Universal'!CD294</f>
        <v>4.9897165340249128E-3</v>
      </c>
      <c r="BK50" s="14">
        <f>'World Index &amp; Universal'!CE294</f>
        <v>1.3487288254512952E-2</v>
      </c>
      <c r="BL50" s="14">
        <f>'World Index &amp; Universal'!CF294</f>
        <v>1.7195417904249943E-3</v>
      </c>
      <c r="BM50" s="14">
        <f>'World Index &amp; Universal'!CG294</f>
        <v>2.4440721839913415E-4</v>
      </c>
      <c r="BN50" s="14">
        <f>'World Index &amp; Universal'!CH294</f>
        <v>-1.5936729823420204E-2</v>
      </c>
      <c r="BO50" s="14">
        <f>'World Index &amp; Universal'!CI294</f>
        <v>6.6735381621370049E-3</v>
      </c>
      <c r="BP50" s="14">
        <f>'World Index &amp; Universal'!CJ294</f>
        <v>2.3950918837941426E-2</v>
      </c>
      <c r="BQ50" s="14">
        <f>'World Index &amp; Universal'!CL294</f>
        <v>4.9897165340249128E-3</v>
      </c>
      <c r="BR50" s="14">
        <f>'World Index &amp; Universal'!CM294</f>
        <v>6.7685797173284712E-3</v>
      </c>
      <c r="BS50" s="14">
        <f>'World Index &amp; Universal'!CN294</f>
        <v>-4.9211548569721986E-3</v>
      </c>
      <c r="BT50" s="14">
        <f>'World Index &amp; Universal'!CO294</f>
        <v>-6.3865103233720077E-3</v>
      </c>
      <c r="BU50" s="14">
        <f>'World Index &amp; Universal'!CP294</f>
        <v>-2.2460377797191788E-2</v>
      </c>
      <c r="BV50" s="14">
        <f>'World Index &amp; Universal'!CQ294</f>
        <v>-6.6292972936597971E-3</v>
      </c>
      <c r="BW50" s="14">
        <f>'World Index &amp; Universal'!CR294</f>
        <v>2.3950918837941426E-2</v>
      </c>
      <c r="BX50" s="14">
        <f>'World Index &amp; Universal'!CT294</f>
        <v>-1.8517686692869018E-2</v>
      </c>
      <c r="BY50" s="14">
        <f>'World Index &amp; Universal'!CU294</f>
        <v>-1.6780432347394791E-2</v>
      </c>
      <c r="BZ50" s="14">
        <f>'World Index &amp; Universal'!CV294</f>
        <v>-2.8196735960430486E-2</v>
      </c>
      <c r="CA50" s="14">
        <f>'World Index &amp; Universal'!CW294</f>
        <v>-2.9627815750917663E-2</v>
      </c>
      <c r="CB50" s="14">
        <f>'World Index &amp; Universal'!CX294</f>
        <v>-4.5325704368529784E-2</v>
      </c>
      <c r="CC50" s="14">
        <f>'World Index &amp; Universal'!CY294</f>
        <v>-2.339069031269847E-2</v>
      </c>
      <c r="CD50" s="14">
        <f>'World Index &amp; Universal'!CZ294</f>
        <v>-2.339069031269847E-2</v>
      </c>
    </row>
    <row r="51" spans="2:82" x14ac:dyDescent="0.25">
      <c r="B51" s="121">
        <v>37225</v>
      </c>
      <c r="C51" s="14">
        <f>'World Index &amp; Universal'!M51</f>
        <v>6.5182894806127045E-2</v>
      </c>
      <c r="D51" s="14">
        <f>'World Index &amp; Universal'!N51</f>
        <v>5.9296793408888826E-2</v>
      </c>
      <c r="E51" s="14">
        <f>'World Index &amp; Universal'!O51</f>
        <v>6.6625990512744204E-2</v>
      </c>
      <c r="F51" s="14">
        <f>'World Index &amp; Universal'!P51</f>
        <v>8.3084507354995507E-2</v>
      </c>
      <c r="G51" s="14">
        <f>'World Index &amp; Universal'!Q51</f>
        <v>6.6307392393598619E-2</v>
      </c>
      <c r="H51" s="14">
        <f>'World Index &amp; Universal'!R51</f>
        <v>6.5534045766986848E-2</v>
      </c>
      <c r="I51" s="14">
        <f>'World Index &amp; Universal'!S51</f>
        <v>4.9287029113464165E-2</v>
      </c>
      <c r="J51" s="14">
        <f>'World Index &amp; Universal'!T51</f>
        <v>2.4332406596312417E-2</v>
      </c>
      <c r="K51" s="14">
        <f>'World Index &amp; Universal'!AF51</f>
        <v>3.899721448467966E-3</v>
      </c>
      <c r="L51" s="14">
        <f>'World Index &amp; Universal'!AG51</f>
        <v>0.51955431754874648</v>
      </c>
      <c r="M51" s="14">
        <f>'World Index &amp; Universal'!AH51</f>
        <v>0.17214484679665737</v>
      </c>
      <c r="N51" s="14">
        <f>'World Index &amp; Universal'!AI51</f>
        <v>9.8607242339832854E-2</v>
      </c>
      <c r="O51" s="14">
        <f>'World Index &amp; Universal'!AJ51</f>
        <v>9.8941504178272979E-2</v>
      </c>
      <c r="P51" s="14">
        <f>'World Index &amp; Universal'!AK51</f>
        <v>3.5877437325905287E-2</v>
      </c>
      <c r="Q51" s="14">
        <f>'World Index &amp; Universal'!AL51</f>
        <v>4.0111420612813371E-2</v>
      </c>
      <c r="R51" s="14">
        <f>'World Index &amp; Universal'!AM51</f>
        <v>3.0863509749303616E-2</v>
      </c>
      <c r="S51" s="14">
        <f>'Stata input'!R51</f>
        <v>5.6932979895953917E-3</v>
      </c>
      <c r="T51" s="14">
        <f>'Stata input'!S51</f>
        <v>1.7487076932045653E-3</v>
      </c>
      <c r="U51" s="14">
        <f>'Stata input'!T51</f>
        <v>2.808807784598466E-3</v>
      </c>
      <c r="V51" s="14">
        <f>'Stata input'!U51</f>
        <v>3.2948398539018875E-3</v>
      </c>
      <c r="W51" s="14">
        <f>'Stata input'!V51</f>
        <v>6.6542307930905764E-5</v>
      </c>
      <c r="X51" s="14">
        <f>'Stata input'!W51</f>
        <v>1.7361014266119579E-3</v>
      </c>
      <c r="Y51" s="14">
        <f>'Stata input'!X51</f>
        <v>1.9348352304606742E-3</v>
      </c>
      <c r="Z51" s="14">
        <f>'Stata input'!Y51</f>
        <v>3.4870074963666564E-3</v>
      </c>
      <c r="AA51" s="14">
        <f>'World Index &amp; Universal'!AP295</f>
        <v>3.9727199063652741E-3</v>
      </c>
      <c r="AB51" s="14">
        <f>'World Index &amp; Universal'!AQ295</f>
        <v>-5.3735894327744393E-4</v>
      </c>
      <c r="AC51" s="14">
        <f>'World Index &amp; Universal'!AR295</f>
        <v>-1.7251382818241678E-2</v>
      </c>
      <c r="AD51" s="14">
        <f>'World Index &amp; Universal'!AS295</f>
        <v>2.7513929791087577E-3</v>
      </c>
      <c r="AE51" s="14">
        <f>'World Index &amp; Universal'!AT295</f>
        <v>1.328315253486867E-3</v>
      </c>
      <c r="AF51" s="14">
        <f>'World Index &amp; Universal'!AU295</f>
        <v>1.6829115621926238E-2</v>
      </c>
      <c r="AG51" s="14">
        <f>'World Index &amp; Universal'!AV295</f>
        <v>4.7681078046041492E-2</v>
      </c>
      <c r="AH51" s="14">
        <f>'World Index &amp; Universal'!AX295</f>
        <v>-3.9569998542746676E-3</v>
      </c>
      <c r="AI51" s="14">
        <f>'World Index &amp; Universal'!AY295</f>
        <v>-4.4922324682920012E-3</v>
      </c>
      <c r="AJ51" s="14">
        <f>'World Index &amp; Universal'!AZ295</f>
        <v>-2.1140118953218545E-2</v>
      </c>
      <c r="AK51" s="14">
        <f>'World Index &amp; Universal'!BA295</f>
        <v>-1.2164941367832638E-3</v>
      </c>
      <c r="AL51" s="14">
        <f>'World Index &amp; Universal'!BB295</f>
        <v>-2.63394074405221E-3</v>
      </c>
      <c r="AM51" s="14">
        <f>'World Index &amp; Universal'!BC295</f>
        <v>1.2805522959587812E-2</v>
      </c>
      <c r="AN51" s="14">
        <f>'World Index &amp; Universal'!BD295</f>
        <v>4.3535404172887038E-2</v>
      </c>
      <c r="AO51" s="14">
        <f>'World Index &amp; Universal'!BF295</f>
        <v>5.3764785315957297E-4</v>
      </c>
      <c r="AP51" s="14">
        <f>'World Index &amp; Universal'!BG295</f>
        <v>4.512503683853808E-3</v>
      </c>
      <c r="AQ51" s="14">
        <f>'World Index &amp; Universal'!BH295</f>
        <v>-1.6723010134018224E-2</v>
      </c>
      <c r="AR51" s="14">
        <f>'World Index &amp; Universal'!BI295</f>
        <v>3.2905201127968464E-3</v>
      </c>
      <c r="AS51" s="14">
        <f>'World Index &amp; Universal'!BJ295</f>
        <v>1.8666772724906799E-3</v>
      </c>
      <c r="AT51" s="14">
        <f>'World Index &amp; Universal'!BK295</f>
        <v>1.7375811612970526E-2</v>
      </c>
      <c r="AU51" s="14">
        <f>'World Index &amp; Universal'!BL295</f>
        <v>4.8244361528448909E-2</v>
      </c>
      <c r="AV51" s="14">
        <f>'World Index &amp; Universal'!BN295</f>
        <v>1.7554217341677614E-2</v>
      </c>
      <c r="AW51" s="14">
        <f>'World Index &amp; Universal'!BO295</f>
        <v>2.1596675236716711E-2</v>
      </c>
      <c r="AX51" s="14">
        <f>'World Index &amp; Universal'!BP295</f>
        <v>1.7007425482719496E-2</v>
      </c>
      <c r="AY51" s="14">
        <f>'World Index &amp; Universal'!BQ295</f>
        <v>2.0353908871133974E-2</v>
      </c>
      <c r="AZ51" s="14">
        <f>'World Index &amp; Universal'!BR295</f>
        <v>1.8905850129822488E-2</v>
      </c>
      <c r="BA51" s="14">
        <f>'World Index &amp; Universal'!BS295</f>
        <v>3.4678754916899202E-2</v>
      </c>
      <c r="BB51" s="14">
        <f>'World Index &amp; Universal'!BT295</f>
        <v>6.607229939482484E-2</v>
      </c>
      <c r="BC51" s="14">
        <f>'World Index &amp; Universal'!BV295</f>
        <v>-2.7438435871274258E-3</v>
      </c>
      <c r="BD51" s="14">
        <f>'World Index &amp; Universal'!BW295</f>
        <v>1.2179757971992888E-3</v>
      </c>
      <c r="BE51" s="14">
        <f>'World Index &amp; Universal'!BX295</f>
        <v>-3.2797281015143342E-3</v>
      </c>
      <c r="BF51" s="14">
        <f>'World Index &amp; Universal'!BY295</f>
        <v>-1.9947891309254229E-2</v>
      </c>
      <c r="BG51" s="14">
        <f>'World Index &amp; Universal'!BZ295</f>
        <v>-1.4191730229305977E-3</v>
      </c>
      <c r="BH51" s="14">
        <f>'World Index &amp; Universal'!CA295</f>
        <v>1.4039095573822324E-2</v>
      </c>
      <c r="BI51" s="14">
        <f>'World Index &amp; Universal'!CB295</f>
        <v>4.4806405038690267E-2</v>
      </c>
      <c r="BJ51" s="14">
        <f>'World Index &amp; Universal'!CD295</f>
        <v>-1.6550583931335239E-2</v>
      </c>
      <c r="BK51" s="14">
        <f>'World Index &amp; Universal'!CE295</f>
        <v>2.6408967094961877E-3</v>
      </c>
      <c r="BL51" s="14">
        <f>'World Index &amp; Universal'!CF295</f>
        <v>-1.8631992807393027E-3</v>
      </c>
      <c r="BM51" s="14">
        <f>'World Index &amp; Universal'!CG295</f>
        <v>-1.8555051114304222E-2</v>
      </c>
      <c r="BN51" s="14">
        <f>'World Index &amp; Universal'!CH295</f>
        <v>1.4211899373501868E-3</v>
      </c>
      <c r="BO51" s="14">
        <f>'World Index &amp; Universal'!CI295</f>
        <v>1.5480237732531599E-2</v>
      </c>
      <c r="BP51" s="14">
        <f>'World Index &amp; Universal'!CJ295</f>
        <v>3.0341344430568684E-2</v>
      </c>
      <c r="BQ51" s="14">
        <f>'World Index &amp; Universal'!CL295</f>
        <v>-1.6550583931335239E-2</v>
      </c>
      <c r="BR51" s="14">
        <f>'World Index &amp; Universal'!CM295</f>
        <v>-1.2643614859215835E-2</v>
      </c>
      <c r="BS51" s="14">
        <f>'World Index &amp; Universal'!CN295</f>
        <v>-1.7079049270320779E-2</v>
      </c>
      <c r="BT51" s="14">
        <f>'World Index &amp; Universal'!CO295</f>
        <v>-3.351644629031203E-2</v>
      </c>
      <c r="BU51" s="14">
        <f>'World Index &amp; Universal'!CP295</f>
        <v>-1.3844728112655136E-2</v>
      </c>
      <c r="BV51" s="14">
        <f>'World Index &amp; Universal'!CQ295</f>
        <v>-1.5244253070938463E-2</v>
      </c>
      <c r="BW51" s="14">
        <f>'World Index &amp; Universal'!CR295</f>
        <v>3.0341344430568684E-2</v>
      </c>
      <c r="BX51" s="14">
        <f>'World Index &amp; Universal'!CT295</f>
        <v>-4.551106156748419E-2</v>
      </c>
      <c r="BY51" s="14">
        <f>'World Index &amp; Universal'!CU295</f>
        <v>-4.171914436136781E-2</v>
      </c>
      <c r="BZ51" s="14">
        <f>'World Index &amp; Universal'!CV295</f>
        <v>-4.6023964734810185E-2</v>
      </c>
      <c r="CA51" s="14">
        <f>'World Index &amp; Universal'!CW295</f>
        <v>-6.1977315640160735E-2</v>
      </c>
      <c r="CB51" s="14">
        <f>'World Index &amp; Universal'!CX295</f>
        <v>-4.2884887403644045E-2</v>
      </c>
      <c r="CC51" s="14">
        <f>'World Index &amp; Universal'!CY295</f>
        <v>-2.9447856862753752E-2</v>
      </c>
      <c r="CD51" s="14">
        <f>'World Index &amp; Universal'!CZ295</f>
        <v>-2.9447856862753752E-2</v>
      </c>
    </row>
    <row r="52" spans="2:82" x14ac:dyDescent="0.25">
      <c r="B52" s="121">
        <v>37256</v>
      </c>
      <c r="C52" s="14">
        <f>'World Index &amp; Universal'!M52</f>
        <v>1.3959604016948068E-2</v>
      </c>
      <c r="D52" s="14">
        <f>'World Index &amp; Universal'!N52</f>
        <v>8.2523917330021845E-3</v>
      </c>
      <c r="E52" s="14">
        <f>'World Index &amp; Universal'!O52</f>
        <v>1.482075938992411E-2</v>
      </c>
      <c r="F52" s="14">
        <f>'World Index &amp; Universal'!P52</f>
        <v>-1.1993082614983774E-2</v>
      </c>
      <c r="G52" s="14">
        <f>'World Index &amp; Universal'!Q52</f>
        <v>7.6505862713801109E-2</v>
      </c>
      <c r="H52" s="14">
        <f>'World Index &amp; Universal'!R52</f>
        <v>2.0425226170394994E-2</v>
      </c>
      <c r="I52" s="14">
        <f>'World Index &amp; Universal'!S52</f>
        <v>2.1205038922481156E-2</v>
      </c>
      <c r="J52" s="14">
        <f>'World Index &amp; Universal'!T52</f>
        <v>2.9187689641083203E-2</v>
      </c>
      <c r="K52" s="14">
        <f>'World Index &amp; Universal'!AF52</f>
        <v>3.899721448467966E-3</v>
      </c>
      <c r="L52" s="14">
        <f>'World Index &amp; Universal'!AG52</f>
        <v>0.51955431754874648</v>
      </c>
      <c r="M52" s="14">
        <f>'World Index &amp; Universal'!AH52</f>
        <v>0.17214484679665737</v>
      </c>
      <c r="N52" s="14">
        <f>'World Index &amp; Universal'!AI52</f>
        <v>9.8607242339832854E-2</v>
      </c>
      <c r="O52" s="14">
        <f>'World Index &amp; Universal'!AJ52</f>
        <v>9.8941504178272979E-2</v>
      </c>
      <c r="P52" s="14">
        <f>'World Index &amp; Universal'!AK52</f>
        <v>3.5877437325905287E-2</v>
      </c>
      <c r="Q52" s="14">
        <f>'World Index &amp; Universal'!AL52</f>
        <v>4.0111420612813371E-2</v>
      </c>
      <c r="R52" s="14">
        <f>'World Index &amp; Universal'!AM52</f>
        <v>3.0863509749303616E-2</v>
      </c>
      <c r="S52" s="14">
        <f>'Stata input'!R52</f>
        <v>5.3167389786501484E-3</v>
      </c>
      <c r="T52" s="14">
        <f>'Stata input'!S52</f>
        <v>1.5482068666141657E-3</v>
      </c>
      <c r="U52" s="14">
        <f>'Stata input'!T52</f>
        <v>2.7335263083605454E-3</v>
      </c>
      <c r="V52" s="14">
        <f>'Stata input'!U52</f>
        <v>3.3924876824658057E-3</v>
      </c>
      <c r="W52" s="14">
        <f>'Stata input'!V52</f>
        <v>5.5191576645130525E-5</v>
      </c>
      <c r="X52" s="14">
        <f>'Stata input'!W52</f>
        <v>1.4781977100077892E-3</v>
      </c>
      <c r="Y52" s="14">
        <f>'Stata input'!X52</f>
        <v>1.7660772833825167E-3</v>
      </c>
      <c r="Z52" s="14">
        <f>'Stata input'!Y52</f>
        <v>3.3993037034898421E-3</v>
      </c>
      <c r="AA52" s="14">
        <f>'World Index &amp; Universal'!AP296</f>
        <v>4.7416740463406271E-3</v>
      </c>
      <c r="AB52" s="14">
        <f>'World Index &amp; Universal'!AQ296</f>
        <v>-2.8757908424816847E-3</v>
      </c>
      <c r="AC52" s="14">
        <f>'World Index &amp; Universal'!AR296</f>
        <v>2.6449403707639707E-2</v>
      </c>
      <c r="AD52" s="14">
        <f>'World Index &amp; Universal'!AS296</f>
        <v>-6.6403772440228548E-2</v>
      </c>
      <c r="AE52" s="14">
        <f>'World Index &amp; Universal'!AT296</f>
        <v>-1.4647357948264439E-2</v>
      </c>
      <c r="AF52" s="14">
        <f>'World Index &amp; Universal'!AU296</f>
        <v>-2.7085971577317514E-3</v>
      </c>
      <c r="AG52" s="14">
        <f>'World Index &amp; Universal'!AV296</f>
        <v>-1.1297376093294398E-2</v>
      </c>
      <c r="AH52" s="14">
        <f>'World Index &amp; Universal'!AX296</f>
        <v>-4.7192966797573455E-3</v>
      </c>
      <c r="AI52" s="14">
        <f>'World Index &amp; Universal'!AY296</f>
        <v>-7.5815158120642323E-3</v>
      </c>
      <c r="AJ52" s="14">
        <f>'World Index &amp; Universal'!AZ296</f>
        <v>2.1605284444783157E-2</v>
      </c>
      <c r="AK52" s="14">
        <f>'World Index &amp; Universal'!BA296</f>
        <v>-7.0809690017185289E-2</v>
      </c>
      <c r="AL52" s="14">
        <f>'World Index &amp; Universal'!BB296</f>
        <v>-1.9297529400289393E-2</v>
      </c>
      <c r="AM52" s="14">
        <f>'World Index &amp; Universal'!BC296</f>
        <v>-7.4151111639157996E-3</v>
      </c>
      <c r="AN52" s="14">
        <f>'World Index &amp; Universal'!BD296</f>
        <v>-1.5963357103564779E-2</v>
      </c>
      <c r="AO52" s="14">
        <f>'World Index &amp; Universal'!BF296</f>
        <v>2.8840848673321595E-3</v>
      </c>
      <c r="AP52" s="14">
        <f>'World Index &amp; Universal'!BG296</f>
        <v>7.639434304035797E-3</v>
      </c>
      <c r="AQ52" s="14">
        <f>'World Index &amp; Universal'!BH296</f>
        <v>2.9409770899954779E-2</v>
      </c>
      <c r="AR52" s="14">
        <f>'World Index &amp; Universal'!BI296</f>
        <v>-6.3711201688124941E-2</v>
      </c>
      <c r="AS52" s="14">
        <f>'World Index &amp; Universal'!BJ296</f>
        <v>-1.1805517304337432E-2</v>
      </c>
      <c r="AT52" s="14">
        <f>'World Index &amp; Universal'!BK296</f>
        <v>1.6767588552601964E-4</v>
      </c>
      <c r="AU52" s="14">
        <f>'World Index &amp; Universal'!BL296</f>
        <v>-8.4458738173934789E-3</v>
      </c>
      <c r="AV52" s="14">
        <f>'World Index &amp; Universal'!BN296</f>
        <v>-2.5767859197055154E-2</v>
      </c>
      <c r="AW52" s="14">
        <f>'World Index &amp; Universal'!BO296</f>
        <v>-2.1148367939898716E-2</v>
      </c>
      <c r="AX52" s="14">
        <f>'World Index &amp; Universal'!BP296</f>
        <v>-2.8569547066027545E-2</v>
      </c>
      <c r="AY52" s="14">
        <f>'World Index &amp; Universal'!BQ296</f>
        <v>-9.0460548578890632E-2</v>
      </c>
      <c r="AZ52" s="14">
        <f>'World Index &amp; Universal'!BR296</f>
        <v>-4.0037786088100047E-2</v>
      </c>
      <c r="BA52" s="14">
        <f>'World Index &amp; Universal'!BS296</f>
        <v>-2.840666160460481E-2</v>
      </c>
      <c r="BB52" s="14">
        <f>'World Index &amp; Universal'!BT296</f>
        <v>-3.677412609388131E-2</v>
      </c>
      <c r="BC52" s="14">
        <f>'World Index &amp; Universal'!BV296</f>
        <v>7.1126864569487802E-2</v>
      </c>
      <c r="BD52" s="14">
        <f>'World Index &amp; Universal'!BW296</f>
        <v>7.6205799023555176E-2</v>
      </c>
      <c r="BE52" s="14">
        <f>'World Index &amp; Universal'!BX296</f>
        <v>6.8046527741222551E-2</v>
      </c>
      <c r="BF52" s="14">
        <f>'World Index &amp; Universal'!BY296</f>
        <v>9.9457531432584512E-2</v>
      </c>
      <c r="BG52" s="14">
        <f>'World Index &amp; Universal'!BZ296</f>
        <v>5.5437685976136297E-2</v>
      </c>
      <c r="BH52" s="14">
        <f>'World Index &amp; Universal'!CA296</f>
        <v>6.8225613388544826E-2</v>
      </c>
      <c r="BI52" s="14">
        <f>'World Index &amp; Universal'!CB296</f>
        <v>5.9025941536815063E-2</v>
      </c>
      <c r="BJ52" s="14">
        <f>'World Index &amp; Universal'!CD296</f>
        <v>2.7159535818841452E-3</v>
      </c>
      <c r="BK52" s="14">
        <f>'World Index &amp; Universal'!CE296</f>
        <v>1.967725174434265E-2</v>
      </c>
      <c r="BL52" s="14">
        <f>'World Index &amp; Universal'!CF296</f>
        <v>1.1946552537040578E-2</v>
      </c>
      <c r="BM52" s="14">
        <f>'World Index &amp; Universal'!CG296</f>
        <v>4.1707668810154308E-2</v>
      </c>
      <c r="BN52" s="14">
        <f>'World Index &amp; Universal'!CH296</f>
        <v>-5.2525778369249765E-2</v>
      </c>
      <c r="BO52" s="14">
        <f>'World Index &amp; Universal'!CI296</f>
        <v>1.211623157134234E-2</v>
      </c>
      <c r="BP52" s="14">
        <f>'World Index &amp; Universal'!CJ296</f>
        <v>-8.6121056604766544E-3</v>
      </c>
      <c r="BQ52" s="14">
        <f>'World Index &amp; Universal'!CL296</f>
        <v>2.7159535818841452E-3</v>
      </c>
      <c r="BR52" s="14">
        <f>'World Index &amp; Universal'!CM296</f>
        <v>7.4705057948352138E-3</v>
      </c>
      <c r="BS52" s="14">
        <f>'World Index &amp; Universal'!CN296</f>
        <v>-1.6764777503686101E-4</v>
      </c>
      <c r="BT52" s="14">
        <f>'World Index &amp; Universal'!CO296</f>
        <v>2.9237192642262322E-2</v>
      </c>
      <c r="BU52" s="14">
        <f>'World Index &amp; Universal'!CP296</f>
        <v>-6.3868168421954086E-2</v>
      </c>
      <c r="BV52" s="14">
        <f>'World Index &amp; Universal'!CQ296</f>
        <v>-1.1971185910664928E-2</v>
      </c>
      <c r="BW52" s="14">
        <f>'World Index &amp; Universal'!CR296</f>
        <v>-8.6121056604766544E-3</v>
      </c>
      <c r="BX52" s="14">
        <f>'World Index &amp; Universal'!CT296</f>
        <v>1.1426465167710953E-2</v>
      </c>
      <c r="BY52" s="14">
        <f>'World Index &amp; Universal'!CU296</f>
        <v>1.622231978737898E-2</v>
      </c>
      <c r="BZ52" s="14">
        <f>'World Index &amp; Universal'!CV296</f>
        <v>8.5178142013380143E-3</v>
      </c>
      <c r="CA52" s="14">
        <f>'World Index &amp; Universal'!CW296</f>
        <v>3.8178092065522806E-2</v>
      </c>
      <c r="CB52" s="14">
        <f>'World Index &amp; Universal'!CX296</f>
        <v>-5.5736067665310474E-2</v>
      </c>
      <c r="CC52" s="14">
        <f>'World Index &amp; Universal'!CY296</f>
        <v>8.686918318902892E-3</v>
      </c>
      <c r="CD52" s="14">
        <f>'World Index &amp; Universal'!CZ296</f>
        <v>8.686918318902892E-3</v>
      </c>
    </row>
    <row r="53" spans="2:82" x14ac:dyDescent="0.25">
      <c r="B53" s="121">
        <v>37287</v>
      </c>
      <c r="C53" s="14">
        <f>'World Index &amp; Universal'!M53</f>
        <v>-1.4318602384194912E-2</v>
      </c>
      <c r="D53" s="14">
        <f>'World Index &amp; Universal'!N53</f>
        <v>-2.9153991018397885E-2</v>
      </c>
      <c r="E53" s="14">
        <f>'World Index &amp; Universal'!O53</f>
        <v>5.8701699321319634E-3</v>
      </c>
      <c r="F53" s="14">
        <f>'World Index &amp; Universal'!P53</f>
        <v>-2.8018050998013244E-4</v>
      </c>
      <c r="G53" s="14">
        <f>'World Index &amp; Universal'!Q53</f>
        <v>-8.7834856959092544E-3</v>
      </c>
      <c r="H53" s="14">
        <f>'World Index &amp; Universal'!R53</f>
        <v>4.1862389197178107E-3</v>
      </c>
      <c r="I53" s="14">
        <f>'World Index &amp; Universal'!S53</f>
        <v>-2.9885521895322342E-2</v>
      </c>
      <c r="J53" s="14">
        <f>'World Index &amp; Universal'!T53</f>
        <v>-2.2837351037372389E-2</v>
      </c>
      <c r="K53" s="14">
        <f>'World Index &amp; Universal'!AF53</f>
        <v>3.899721448467966E-3</v>
      </c>
      <c r="L53" s="14">
        <f>'World Index &amp; Universal'!AG53</f>
        <v>0.51955431754874648</v>
      </c>
      <c r="M53" s="14">
        <f>'World Index &amp; Universal'!AH53</f>
        <v>0.17214484679665737</v>
      </c>
      <c r="N53" s="14">
        <f>'World Index &amp; Universal'!AI53</f>
        <v>9.8607242339832854E-2</v>
      </c>
      <c r="O53" s="14">
        <f>'World Index &amp; Universal'!AJ53</f>
        <v>9.8941504178272979E-2</v>
      </c>
      <c r="P53" s="14">
        <f>'World Index &amp; Universal'!AK53</f>
        <v>3.5877437325905287E-2</v>
      </c>
      <c r="Q53" s="14">
        <f>'World Index &amp; Universal'!AL53</f>
        <v>4.0111420612813371E-2</v>
      </c>
      <c r="R53" s="14">
        <f>'World Index &amp; Universal'!AM53</f>
        <v>3.0863509749303616E-2</v>
      </c>
      <c r="S53" s="14">
        <f>'Stata input'!R53</f>
        <v>5.3874620588785227E-3</v>
      </c>
      <c r="T53" s="14">
        <f>'Stata input'!S53</f>
        <v>1.5266984261377292E-3</v>
      </c>
      <c r="U53" s="14">
        <f>'Stata input'!T53</f>
        <v>2.7507091846308285E-3</v>
      </c>
      <c r="V53" s="14">
        <f>'Stata input'!U53</f>
        <v>3.3002487243112277E-3</v>
      </c>
      <c r="W53" s="14">
        <f>'Stata input'!V53</f>
        <v>4.8945155228130588E-5</v>
      </c>
      <c r="X53" s="14">
        <f>'Stata input'!W53</f>
        <v>1.3346015672186518E-3</v>
      </c>
      <c r="Y53" s="14">
        <f>'Stata input'!X53</f>
        <v>1.7183908436992912E-3</v>
      </c>
      <c r="Z53" s="14">
        <f>'Stata input'!Y53</f>
        <v>3.4118265135278936E-3</v>
      </c>
      <c r="AA53" s="14">
        <f>'World Index &amp; Universal'!AP297</f>
        <v>1.7973491610139058E-2</v>
      </c>
      <c r="AB53" s="14">
        <f>'World Index &amp; Universal'!AQ297</f>
        <v>-1.8433064152079126E-2</v>
      </c>
      <c r="AC53" s="14">
        <f>'World Index &amp; Universal'!AR297</f>
        <v>-1.4571110855477576E-2</v>
      </c>
      <c r="AD53" s="14">
        <f>'World Index &amp; Universal'!AS297</f>
        <v>5.9961600945210858E-3</v>
      </c>
      <c r="AE53" s="14">
        <f>'World Index &amp; Universal'!AT297</f>
        <v>-6.2826050373029352E-3</v>
      </c>
      <c r="AF53" s="14">
        <f>'World Index &amp; Universal'!AU297</f>
        <v>1.0828542203096925E-2</v>
      </c>
      <c r="AG53" s="14">
        <f>'World Index &amp; Universal'!AV297</f>
        <v>-1.6803625246633036E-3</v>
      </c>
      <c r="AH53" s="14">
        <f>'World Index &amp; Universal'!AX297</f>
        <v>-1.7656148964852014E-2</v>
      </c>
      <c r="AI53" s="14">
        <f>'World Index &amp; Universal'!AY297</f>
        <v>-3.5763756190383411E-2</v>
      </c>
      <c r="AJ53" s="14">
        <f>'World Index &amp; Universal'!AZ297</f>
        <v>-3.1969990116481828E-2</v>
      </c>
      <c r="AK53" s="14">
        <f>'World Index &amp; Universal'!BA297</f>
        <v>-1.1765857966176907E-2</v>
      </c>
      <c r="AL53" s="14">
        <f>'World Index &amp; Universal'!BB297</f>
        <v>-2.3827827391729062E-2</v>
      </c>
      <c r="AM53" s="14">
        <f>'World Index &amp; Universal'!BC297</f>
        <v>-7.0187971159652029E-3</v>
      </c>
      <c r="AN53" s="14">
        <f>'World Index &amp; Universal'!BD297</f>
        <v>-1.9306842758464837E-2</v>
      </c>
      <c r="AO53" s="14">
        <f>'World Index &amp; Universal'!BF297</f>
        <v>1.8779222770126891E-2</v>
      </c>
      <c r="AP53" s="14">
        <f>'World Index &amp; Universal'!BG297</f>
        <v>3.7090242583170063E-2</v>
      </c>
      <c r="AQ53" s="14">
        <f>'World Index &amp; Universal'!BH297</f>
        <v>3.9344777778862472E-3</v>
      </c>
      <c r="AR53" s="14">
        <f>'World Index &amp; Universal'!BI297</f>
        <v>2.4887986090828207E-2</v>
      </c>
      <c r="AS53" s="14">
        <f>'World Index &amp; Universal'!BJ297</f>
        <v>1.2378635293252005E-2</v>
      </c>
      <c r="AT53" s="14">
        <f>'World Index &amp; Universal'!BK297</f>
        <v>2.9811116579531394E-2</v>
      </c>
      <c r="AU53" s="14">
        <f>'World Index &amp; Universal'!BL297</f>
        <v>1.70673043432783E-2</v>
      </c>
      <c r="AV53" s="14">
        <f>'World Index &amp; Universal'!BN297</f>
        <v>1.4786567570722609E-2</v>
      </c>
      <c r="AW53" s="14">
        <f>'World Index &amp; Universal'!BO297</f>
        <v>3.3025825429036981E-2</v>
      </c>
      <c r="AX53" s="14">
        <f>'World Index &amp; Universal'!BP297</f>
        <v>-3.9190583299766324E-3</v>
      </c>
      <c r="AY53" s="14">
        <f>'World Index &amp; Universal'!BQ297</f>
        <v>2.0871390291646197E-2</v>
      </c>
      <c r="AZ53" s="14">
        <f>'World Index &amp; Universal'!BR297</f>
        <v>8.4110643695154419E-3</v>
      </c>
      <c r="BA53" s="14">
        <f>'World Index &amp; Universal'!BS297</f>
        <v>2.577522674479793E-2</v>
      </c>
      <c r="BB53" s="14">
        <f>'World Index &amp; Universal'!BT297</f>
        <v>1.3081358252044817E-2</v>
      </c>
      <c r="BC53" s="14">
        <f>'World Index &amp; Universal'!BV297</f>
        <v>-5.9604204592169641E-3</v>
      </c>
      <c r="BD53" s="14">
        <f>'World Index &amp; Universal'!BW297</f>
        <v>1.1905941583805424E-2</v>
      </c>
      <c r="BE53" s="14">
        <f>'World Index &amp; Universal'!BX297</f>
        <v>-2.4283615798597724E-2</v>
      </c>
      <c r="BF53" s="14">
        <f>'World Index &amp; Universal'!BY297</f>
        <v>-2.0444681367437934E-2</v>
      </c>
      <c r="BG53" s="14">
        <f>'World Index &amp; Universal'!BZ297</f>
        <v>-1.2205578528918237E-2</v>
      </c>
      <c r="BH53" s="14">
        <f>'World Index &amp; Universal'!CA297</f>
        <v>4.8035790793889976E-3</v>
      </c>
      <c r="BI53" s="14">
        <f>'World Index &amp; Universal'!CB297</f>
        <v>-7.6307673167094192E-3</v>
      </c>
      <c r="BJ53" s="14">
        <f>'World Index &amp; Universal'!CD297</f>
        <v>-1.0712541000767684E-2</v>
      </c>
      <c r="BK53" s="14">
        <f>'World Index &amp; Universal'!CE297</f>
        <v>2.4409451590965414E-2</v>
      </c>
      <c r="BL53" s="14">
        <f>'World Index &amp; Universal'!CF297</f>
        <v>-1.2227278274858255E-2</v>
      </c>
      <c r="BM53" s="14">
        <f>'World Index &amp; Universal'!CG297</f>
        <v>-8.3409084516284926E-3</v>
      </c>
      <c r="BN53" s="14">
        <f>'World Index &amp; Universal'!CH297</f>
        <v>1.2356395484336646E-2</v>
      </c>
      <c r="BO53" s="14">
        <f>'World Index &amp; Universal'!CI297</f>
        <v>1.7219329486571233E-2</v>
      </c>
      <c r="BP53" s="14">
        <f>'World Index &amp; Universal'!CJ297</f>
        <v>-1.2374902572989455E-2</v>
      </c>
      <c r="BQ53" s="14">
        <f>'World Index &amp; Universal'!CL297</f>
        <v>-1.0712541000767684E-2</v>
      </c>
      <c r="BR53" s="14">
        <f>'World Index &amp; Universal'!CM297</f>
        <v>7.0684088435708503E-3</v>
      </c>
      <c r="BS53" s="14">
        <f>'World Index &amp; Universal'!CN297</f>
        <v>-2.8948140197347927E-2</v>
      </c>
      <c r="BT53" s="14">
        <f>'World Index &amp; Universal'!CO297</f>
        <v>-2.5127558233779212E-2</v>
      </c>
      <c r="BU53" s="14">
        <f>'World Index &amp; Universal'!CP297</f>
        <v>-4.7806150171062489E-3</v>
      </c>
      <c r="BV53" s="14">
        <f>'World Index &amp; Universal'!CQ297</f>
        <v>-1.6927843374016871E-2</v>
      </c>
      <c r="BW53" s="14">
        <f>'World Index &amp; Universal'!CR297</f>
        <v>-1.2374902572989455E-2</v>
      </c>
      <c r="BX53" s="14">
        <f>'World Index &amp; Universal'!CT297</f>
        <v>1.6831908955661223E-3</v>
      </c>
      <c r="BY53" s="14">
        <f>'World Index &amp; Universal'!CU297</f>
        <v>1.9686935323144805E-2</v>
      </c>
      <c r="BZ53" s="14">
        <f>'World Index &amp; Universal'!CV297</f>
        <v>-1.6780899622271028E-2</v>
      </c>
      <c r="CA53" s="14">
        <f>'World Index &amp; Universal'!CW297</f>
        <v>-1.2912445921041682E-2</v>
      </c>
      <c r="CB53" s="14">
        <f>'World Index &amp; Universal'!CX297</f>
        <v>7.6894436721666182E-3</v>
      </c>
      <c r="CC53" s="14">
        <f>'World Index &amp; Universal'!CY297</f>
        <v>1.2529959602311624E-2</v>
      </c>
      <c r="CD53" s="14">
        <f>'World Index &amp; Universal'!CZ297</f>
        <v>1.2529959602311624E-2</v>
      </c>
    </row>
    <row r="54" spans="2:82" x14ac:dyDescent="0.25">
      <c r="B54" s="121">
        <v>37315</v>
      </c>
      <c r="C54" s="14">
        <f>'World Index &amp; Universal'!M54</f>
        <v>-3.3167308554176267E-2</v>
      </c>
      <c r="D54" s="14">
        <f>'World Index &amp; Universal'!N54</f>
        <v>-1.0929980975118436E-2</v>
      </c>
      <c r="E54" s="14">
        <f>'World Index &amp; Universal'!O54</f>
        <v>-1.9940234623163744E-2</v>
      </c>
      <c r="F54" s="14">
        <f>'World Index &amp; Universal'!P54</f>
        <v>-1.2817372941380079E-2</v>
      </c>
      <c r="G54" s="14">
        <f>'World Index &amp; Universal'!Q54</f>
        <v>-1.3949497500663544E-2</v>
      </c>
      <c r="H54" s="14">
        <f>'World Index &amp; Universal'!R54</f>
        <v>-1.9974900839280885E-2</v>
      </c>
      <c r="I54" s="14">
        <f>'World Index &amp; Universal'!S54</f>
        <v>-2.7260947205224317E-3</v>
      </c>
      <c r="J54" s="14">
        <f>'World Index &amp; Universal'!T54</f>
        <v>-2.892697483470974E-2</v>
      </c>
      <c r="K54" s="14">
        <f>'World Index &amp; Universal'!AF54</f>
        <v>3.899721448467966E-3</v>
      </c>
      <c r="L54" s="14">
        <f>'World Index &amp; Universal'!AG54</f>
        <v>0.51955431754874648</v>
      </c>
      <c r="M54" s="14">
        <f>'World Index &amp; Universal'!AH54</f>
        <v>0.17214484679665737</v>
      </c>
      <c r="N54" s="14">
        <f>'World Index &amp; Universal'!AI54</f>
        <v>9.8607242339832854E-2</v>
      </c>
      <c r="O54" s="14">
        <f>'World Index &amp; Universal'!AJ54</f>
        <v>9.8941504178272979E-2</v>
      </c>
      <c r="P54" s="14">
        <f>'World Index &amp; Universal'!AK54</f>
        <v>3.5877437325905287E-2</v>
      </c>
      <c r="Q54" s="14">
        <f>'World Index &amp; Universal'!AL54</f>
        <v>4.0111420612813371E-2</v>
      </c>
      <c r="R54" s="14">
        <f>'World Index &amp; Universal'!AM54</f>
        <v>3.0863509749303616E-2</v>
      </c>
      <c r="S54" s="14">
        <f>'Stata input'!R54</f>
        <v>5.3796066408242638E-3</v>
      </c>
      <c r="T54" s="14">
        <f>'Stata input'!S54</f>
        <v>1.5451345433195041E-3</v>
      </c>
      <c r="U54" s="14">
        <f>'Stata input'!T54</f>
        <v>2.742825678807348E-3</v>
      </c>
      <c r="V54" s="14">
        <f>'Stata input'!U54</f>
        <v>3.2979823421719345E-3</v>
      </c>
      <c r="W54" s="14">
        <f>'Stata input'!V54</f>
        <v>9.2661095312251973E-5</v>
      </c>
      <c r="X54" s="14">
        <f>'Stata input'!W54</f>
        <v>1.4098495769900854E-3</v>
      </c>
      <c r="Y54" s="14">
        <f>'Stata input'!X54</f>
        <v>1.7183908436992912E-3</v>
      </c>
      <c r="Z54" s="14">
        <f>'Stata input'!Y54</f>
        <v>3.3993037034898421E-3</v>
      </c>
      <c r="AA54" s="14">
        <f>'World Index &amp; Universal'!AP298</f>
        <v>-2.6939052858849344E-2</v>
      </c>
      <c r="AB54" s="14">
        <f>'World Index &amp; Universal'!AQ298</f>
        <v>-1.4525153938526714E-2</v>
      </c>
      <c r="AC54" s="14">
        <f>'World Index &amp; Universal'!AR298</f>
        <v>-2.0856842678703469E-2</v>
      </c>
      <c r="AD54" s="14">
        <f>'World Index &amp; Universal'!AS298</f>
        <v>-2.2623172235598288E-2</v>
      </c>
      <c r="AE54" s="14">
        <f>'World Index &amp; Universal'!AT298</f>
        <v>-1.6897168124941131E-2</v>
      </c>
      <c r="AF54" s="14">
        <f>'World Index &amp; Universal'!AU298</f>
        <v>-3.2695931328076022E-2</v>
      </c>
      <c r="AG54" s="14">
        <f>'World Index &amp; Universal'!AV298</f>
        <v>-2.2804521810904088E-4</v>
      </c>
      <c r="AH54" s="14">
        <f>'World Index &amp; Universal'!AX298</f>
        <v>2.768485667624021E-2</v>
      </c>
      <c r="AI54" s="14">
        <f>'World Index &amp; Universal'!AY298</f>
        <v>1.2757575932724974E-2</v>
      </c>
      <c r="AJ54" s="14">
        <f>'World Index &amp; Universal'!AZ298</f>
        <v>6.2505952972580214E-3</v>
      </c>
      <c r="AK54" s="14">
        <f>'World Index &amp; Universal'!BA298</f>
        <v>4.4353651597375254E-3</v>
      </c>
      <c r="AL54" s="14">
        <f>'World Index &amp; Universal'!BB298</f>
        <v>1.0319892873525749E-2</v>
      </c>
      <c r="AM54" s="14">
        <f>'World Index &amp; Universal'!BC298</f>
        <v>-5.9162568245497704E-3</v>
      </c>
      <c r="AN54" s="14">
        <f>'World Index &amp; Universal'!BD298</f>
        <v>2.7450498058952055E-2</v>
      </c>
      <c r="AO54" s="14">
        <f>'World Index &amp; Universal'!BF298</f>
        <v>1.4739243722534212E-2</v>
      </c>
      <c r="AP54" s="14">
        <f>'World Index &amp; Universal'!BG298</f>
        <v>-1.2596870402056037E-2</v>
      </c>
      <c r="AQ54" s="14">
        <f>'World Index &amp; Universal'!BH298</f>
        <v>-6.4250130436932507E-3</v>
      </c>
      <c r="AR54" s="14">
        <f>'World Index &amp; Universal'!BI298</f>
        <v>-8.2173769624214188E-3</v>
      </c>
      <c r="AS54" s="14">
        <f>'World Index &amp; Universal'!BJ298</f>
        <v>-2.4069758816210873E-3</v>
      </c>
      <c r="AT54" s="14">
        <f>'World Index &amp; Universal'!BK298</f>
        <v>-1.8438600906121594E-2</v>
      </c>
      <c r="AU54" s="14">
        <f>'World Index &amp; Universal'!BL298</f>
        <v>1.4507837290375747E-2</v>
      </c>
      <c r="AV54" s="14">
        <f>'World Index &amp; Universal'!BN298</f>
        <v>2.1301116718992263E-2</v>
      </c>
      <c r="AW54" s="14">
        <f>'World Index &amp; Universal'!BO298</f>
        <v>-6.2117680491026173E-3</v>
      </c>
      <c r="AX54" s="14">
        <f>'World Index &amp; Universal'!BP298</f>
        <v>6.4665607810594494E-3</v>
      </c>
      <c r="AY54" s="14">
        <f>'World Index &amp; Universal'!BQ298</f>
        <v>-1.8039543489505316E-3</v>
      </c>
      <c r="AZ54" s="14">
        <f>'World Index &amp; Universal'!BR298</f>
        <v>4.0440200436013818E-3</v>
      </c>
      <c r="BA54" s="14">
        <f>'World Index &amp; Universal'!BS298</f>
        <v>-1.2091274458539192E-2</v>
      </c>
      <c r="BB54" s="14">
        <f>'World Index &amp; Universal'!BT298</f>
        <v>2.1068213883075115E-2</v>
      </c>
      <c r="BC54" s="14">
        <f>'World Index &amp; Universal'!BV298</f>
        <v>2.3146826886969674E-2</v>
      </c>
      <c r="BD54" s="14">
        <f>'World Index &amp; Universal'!BW298</f>
        <v>-4.4157795649021336E-3</v>
      </c>
      <c r="BE54" s="14">
        <f>'World Index &amp; Universal'!BX298</f>
        <v>8.2854617247212214E-3</v>
      </c>
      <c r="BF54" s="14">
        <f>'World Index &amp; Universal'!BY298</f>
        <v>1.8072144813736646E-3</v>
      </c>
      <c r="BG54" s="14">
        <f>'World Index &amp; Universal'!BZ298</f>
        <v>5.85854293656074E-3</v>
      </c>
      <c r="BH54" s="14">
        <f>'World Index &amp; Universal'!CA298</f>
        <v>-1.0305911503465381E-2</v>
      </c>
      <c r="BI54" s="14">
        <f>'World Index &amp; Universal'!CB298</f>
        <v>2.2913503145674641E-2</v>
      </c>
      <c r="BJ54" s="14">
        <f>'World Index &amp; Universal'!CD298</f>
        <v>3.3801089426788167E-2</v>
      </c>
      <c r="BK54" s="14">
        <f>'World Index &amp; Universal'!CE298</f>
        <v>-1.0214480528710768E-2</v>
      </c>
      <c r="BL54" s="14">
        <f>'World Index &amp; Universal'!CF298</f>
        <v>2.4127833930558396E-3</v>
      </c>
      <c r="BM54" s="14">
        <f>'World Index &amp; Universal'!CG298</f>
        <v>-4.0277318154097186E-3</v>
      </c>
      <c r="BN54" s="14">
        <f>'World Index &amp; Universal'!CH298</f>
        <v>-5.8244203200351619E-3</v>
      </c>
      <c r="BO54" s="14">
        <f>'World Index &amp; Universal'!CI298</f>
        <v>-1.6070305863123302E-2</v>
      </c>
      <c r="BP54" s="14">
        <f>'World Index &amp; Universal'!CJ298</f>
        <v>3.356533603186862E-2</v>
      </c>
      <c r="BQ54" s="14">
        <f>'World Index &amp; Universal'!CL298</f>
        <v>3.3801089426788167E-2</v>
      </c>
      <c r="BR54" s="14">
        <f>'World Index &amp; Universal'!CM298</f>
        <v>5.9514672331839602E-3</v>
      </c>
      <c r="BS54" s="14">
        <f>'World Index &amp; Universal'!CN298</f>
        <v>1.8784969461047574E-2</v>
      </c>
      <c r="BT54" s="14">
        <f>'World Index &amp; Universal'!CO298</f>
        <v>1.2239262743541479E-2</v>
      </c>
      <c r="BU54" s="14">
        <f>'World Index &amp; Universal'!CP298</f>
        <v>1.041322932333677E-2</v>
      </c>
      <c r="BV54" s="14">
        <f>'World Index &amp; Universal'!CQ298</f>
        <v>1.6332778610996579E-2</v>
      </c>
      <c r="BW54" s="14">
        <f>'World Index &amp; Universal'!CR298</f>
        <v>3.356533603186862E-2</v>
      </c>
      <c r="BX54" s="14">
        <f>'World Index &amp; Universal'!CT298</f>
        <v>2.280972345927168E-4</v>
      </c>
      <c r="BY54" s="14">
        <f>'World Index &amp; Universal'!CU298</f>
        <v>-2.6717100347716238E-2</v>
      </c>
      <c r="BZ54" s="14">
        <f>'World Index &amp; Universal'!CV298</f>
        <v>-1.4300369851379835E-2</v>
      </c>
      <c r="CA54" s="14">
        <f>'World Index &amp; Universal'!CW298</f>
        <v>-2.0633502832248185E-2</v>
      </c>
      <c r="CB54" s="14">
        <f>'World Index &amp; Universal'!CX298</f>
        <v>-2.2400235284030234E-2</v>
      </c>
      <c r="CC54" s="14">
        <f>'World Index &amp; Universal'!CY298</f>
        <v>-3.247529194500165E-2</v>
      </c>
      <c r="CD54" s="14">
        <f>'World Index &amp; Universal'!CZ298</f>
        <v>-3.247529194500165E-2</v>
      </c>
    </row>
    <row r="55" spans="2:82" x14ac:dyDescent="0.25">
      <c r="B55" s="121">
        <v>37344</v>
      </c>
      <c r="C55" s="14">
        <f>'World Index &amp; Universal'!M55</f>
        <v>3.7466586855386286E-2</v>
      </c>
      <c r="D55" s="14">
        <f>'World Index &amp; Universal'!N55</f>
        <v>4.4504789922305221E-2</v>
      </c>
      <c r="E55" s="14">
        <f>'World Index &amp; Universal'!O55</f>
        <v>3.9589771278527364E-2</v>
      </c>
      <c r="F55" s="14">
        <f>'World Index &amp; Universal'!P55</f>
        <v>3.6810559121889019E-2</v>
      </c>
      <c r="G55" s="14">
        <f>'World Index &amp; Universal'!Q55</f>
        <v>3.4909290476035526E-2</v>
      </c>
      <c r="H55" s="14">
        <f>'World Index &amp; Universal'!R55</f>
        <v>3.4066473588455493E-2</v>
      </c>
      <c r="I55" s="14">
        <f>'World Index &amp; Universal'!S55</f>
        <v>3.721421331422925E-2</v>
      </c>
      <c r="J55" s="14">
        <f>'World Index &amp; Universal'!T55</f>
        <v>1.0659604713128434E-2</v>
      </c>
      <c r="K55" s="14">
        <f>'World Index &amp; Universal'!AF55</f>
        <v>3.899721448467966E-3</v>
      </c>
      <c r="L55" s="14">
        <f>'World Index &amp; Universal'!AG55</f>
        <v>0.51955431754874648</v>
      </c>
      <c r="M55" s="14">
        <f>'World Index &amp; Universal'!AH55</f>
        <v>0.17214484679665737</v>
      </c>
      <c r="N55" s="14">
        <f>'World Index &amp; Universal'!AI55</f>
        <v>9.8607242339832854E-2</v>
      </c>
      <c r="O55" s="14">
        <f>'World Index &amp; Universal'!AJ55</f>
        <v>9.8941504178272979E-2</v>
      </c>
      <c r="P55" s="14">
        <f>'World Index &amp; Universal'!AK55</f>
        <v>3.5877437325905287E-2</v>
      </c>
      <c r="Q55" s="14">
        <f>'World Index &amp; Universal'!AL55</f>
        <v>4.0111420612813371E-2</v>
      </c>
      <c r="R55" s="14">
        <f>'World Index &amp; Universal'!AM55</f>
        <v>3.0863509749303616E-2</v>
      </c>
      <c r="S55" s="14">
        <f>'Stata input'!R55</f>
        <v>5.4110242629969996E-3</v>
      </c>
      <c r="T55" s="14">
        <f>'Stata input'!S55</f>
        <v>1.5523031364155226E-3</v>
      </c>
      <c r="U55" s="14">
        <f>'Stata input'!T55</f>
        <v>2.7577835453318489E-3</v>
      </c>
      <c r="V55" s="14">
        <f>'Stata input'!U55</f>
        <v>3.2898164700365662E-3</v>
      </c>
      <c r="W55" s="14">
        <f>'Stata input'!V55</f>
        <v>6.97648911702764E-5</v>
      </c>
      <c r="X55" s="14">
        <f>'Stata input'!W55</f>
        <v>1.2497077187358929E-3</v>
      </c>
      <c r="Y55" s="14">
        <f>'Stata input'!X55</f>
        <v>1.7892288611083274E-3</v>
      </c>
      <c r="Z55" s="14">
        <f>'Stata input'!Y55</f>
        <v>3.5371204718646077E-3</v>
      </c>
      <c r="AA55" s="14">
        <f>'World Index &amp; Universal'!AP299</f>
        <v>-4.0434758123558678E-3</v>
      </c>
      <c r="AB55" s="14">
        <f>'World Index &amp; Universal'!AQ299</f>
        <v>-7.7779650250842103E-4</v>
      </c>
      <c r="AC55" s="14">
        <f>'World Index &amp; Universal'!AR299</f>
        <v>2.1460080276596294E-3</v>
      </c>
      <c r="AD55" s="14">
        <f>'World Index &amp; Universal'!AS299</f>
        <v>6.0082613593714917E-4</v>
      </c>
      <c r="AE55" s="14">
        <f>'World Index &amp; Universal'!AT299</f>
        <v>7.464543418760794E-3</v>
      </c>
      <c r="AF55" s="14">
        <f>'World Index &amp; Universal'!AU299</f>
        <v>3.066267450668736E-4</v>
      </c>
      <c r="AG55" s="14">
        <f>'World Index &amp; Universal'!AV299</f>
        <v>2.3092129559229235E-2</v>
      </c>
      <c r="AH55" s="14">
        <f>'World Index &amp; Universal'!AX299</f>
        <v>4.059891887001843E-3</v>
      </c>
      <c r="AI55" s="14">
        <f>'World Index &amp; Universal'!AY299</f>
        <v>3.2789376147830396E-3</v>
      </c>
      <c r="AJ55" s="14">
        <f>'World Index &amp; Universal'!AZ299</f>
        <v>6.2146124752422427E-3</v>
      </c>
      <c r="AK55" s="14">
        <f>'World Index &amp; Universal'!BA299</f>
        <v>4.6631573120936576E-3</v>
      </c>
      <c r="AL55" s="14">
        <f>'World Index &amp; Universal'!BB299</f>
        <v>1.1554740545028697E-2</v>
      </c>
      <c r="AM55" s="14">
        <f>'World Index &amp; Universal'!BC299</f>
        <v>4.3677635035033191E-3</v>
      </c>
      <c r="AN55" s="14">
        <f>'World Index &amp; Universal'!BD299</f>
        <v>2.7245772995682094E-2</v>
      </c>
      <c r="AO55" s="14">
        <f>'World Index &amp; Universal'!BF299</f>
        <v>7.7840194081546521E-4</v>
      </c>
      <c r="AP55" s="14">
        <f>'World Index &amp; Universal'!BG299</f>
        <v>-3.268221320960385E-3</v>
      </c>
      <c r="AQ55" s="14">
        <f>'World Index &amp; Universal'!BH299</f>
        <v>2.9260804252888573E-3</v>
      </c>
      <c r="AR55" s="14">
        <f>'World Index &amp; Universal'!BI299</f>
        <v>1.3796957609830685E-3</v>
      </c>
      <c r="AS55" s="14">
        <f>'World Index &amp; Universal'!BJ299</f>
        <v>8.2487557746608875E-3</v>
      </c>
      <c r="AT55" s="14">
        <f>'World Index &amp; Universal'!BK299</f>
        <v>1.085267364735909E-3</v>
      </c>
      <c r="AU55" s="14">
        <f>'World Index &amp; Universal'!BL299</f>
        <v>2.3888506458511261E-2</v>
      </c>
      <c r="AV55" s="14">
        <f>'World Index &amp; Universal'!BN299</f>
        <v>-2.1414125391600036E-3</v>
      </c>
      <c r="AW55" s="14">
        <f>'World Index &amp; Universal'!BO299</f>
        <v>-6.1762296017094931E-3</v>
      </c>
      <c r="AX55" s="14">
        <f>'World Index &amp; Universal'!BP299</f>
        <v>-2.9175434584850501E-3</v>
      </c>
      <c r="AY55" s="14">
        <f>'World Index &amp; Universal'!BQ299</f>
        <v>-1.5418730198442088E-3</v>
      </c>
      <c r="AZ55" s="14">
        <f>'World Index &amp; Universal'!BR299</f>
        <v>5.3071462127247671E-3</v>
      </c>
      <c r="BA55" s="14">
        <f>'World Index &amp; Universal'!BS299</f>
        <v>-1.8354424084499055E-3</v>
      </c>
      <c r="BB55" s="14">
        <f>'World Index &amp; Universal'!BT299</f>
        <v>2.0901267244275212E-2</v>
      </c>
      <c r="BC55" s="14">
        <f>'World Index &amp; Universal'!BV299</f>
        <v>-6.0046536065472278E-4</v>
      </c>
      <c r="BD55" s="14">
        <f>'World Index &amp; Universal'!BW299</f>
        <v>-4.6415132058484909E-3</v>
      </c>
      <c r="BE55" s="14">
        <f>'World Index &amp; Universal'!BX299</f>
        <v>-1.3777948233058002E-3</v>
      </c>
      <c r="BF55" s="14">
        <f>'World Index &amp; Universal'!BY299</f>
        <v>1.5442540635204338E-3</v>
      </c>
      <c r="BG55" s="14">
        <f>'World Index &amp; Universal'!BZ299</f>
        <v>6.8595958583499428E-3</v>
      </c>
      <c r="BH55" s="14">
        <f>'World Index &amp; Universal'!CA299</f>
        <v>-2.94022734326993E-4</v>
      </c>
      <c r="BI55" s="14">
        <f>'World Index &amp; Universal'!CB299</f>
        <v>2.2477798174670438E-2</v>
      </c>
      <c r="BJ55" s="14">
        <f>'World Index &amp; Universal'!CD299</f>
        <v>-3.0653275392622525E-4</v>
      </c>
      <c r="BK55" s="14">
        <f>'World Index &amp; Universal'!CE299</f>
        <v>-1.142275359097511E-2</v>
      </c>
      <c r="BL55" s="14">
        <f>'World Index &amp; Universal'!CF299</f>
        <v>-8.1812704726059726E-3</v>
      </c>
      <c r="BM55" s="14">
        <f>'World Index &amp; Universal'!CG299</f>
        <v>-5.2791291027007858E-3</v>
      </c>
      <c r="BN55" s="14">
        <f>'World Index &amp; Universal'!CH299</f>
        <v>-6.8128623758132445E-3</v>
      </c>
      <c r="BO55" s="14">
        <f>'World Index &amp; Universal'!CI299</f>
        <v>-7.1048819737160596E-3</v>
      </c>
      <c r="BP55" s="14">
        <f>'World Index &amp; Universal'!CJ299</f>
        <v>2.277851831123523E-2</v>
      </c>
      <c r="BQ55" s="14">
        <f>'World Index &amp; Universal'!CL299</f>
        <v>-3.0653275392622525E-4</v>
      </c>
      <c r="BR55" s="14">
        <f>'World Index &amp; Universal'!CM299</f>
        <v>-4.348769108505901E-3</v>
      </c>
      <c r="BS55" s="14">
        <f>'World Index &amp; Universal'!CN299</f>
        <v>-1.0840908363305424E-3</v>
      </c>
      <c r="BT55" s="14">
        <f>'World Index &amp; Universal'!CO299</f>
        <v>1.8388174519827771E-3</v>
      </c>
      <c r="BU55" s="14">
        <f>'World Index &amp; Universal'!CP299</f>
        <v>2.9410920912087413E-4</v>
      </c>
      <c r="BV55" s="14">
        <f>'World Index &amp; Universal'!CQ299</f>
        <v>7.1557225377836264E-3</v>
      </c>
      <c r="BW55" s="14">
        <f>'World Index &amp; Universal'!CR299</f>
        <v>2.277851831123523E-2</v>
      </c>
      <c r="BX55" s="14">
        <f>'World Index &amp; Universal'!CT299</f>
        <v>-2.2570918974010534E-2</v>
      </c>
      <c r="BY55" s="14">
        <f>'World Index &amp; Universal'!CU299</f>
        <v>-2.6523129821432345E-2</v>
      </c>
      <c r="BZ55" s="14">
        <f>'World Index &amp; Universal'!CV299</f>
        <v>-2.3331159894682374E-2</v>
      </c>
      <c r="CA55" s="14">
        <f>'World Index &amp; Universal'!CW299</f>
        <v>-2.0473348319660967E-2</v>
      </c>
      <c r="CB55" s="14">
        <f>'World Index &amp; Universal'!CX299</f>
        <v>-2.1983654036105138E-2</v>
      </c>
      <c r="CC55" s="14">
        <f>'World Index &amp; Universal'!CY299</f>
        <v>-2.227121307636204E-2</v>
      </c>
      <c r="CD55" s="14">
        <f>'World Index &amp; Universal'!CZ299</f>
        <v>-2.227121307636204E-2</v>
      </c>
    </row>
    <row r="56" spans="2:82" x14ac:dyDescent="0.25">
      <c r="B56" s="121">
        <v>37376</v>
      </c>
      <c r="C56" s="14">
        <f>'World Index &amp; Universal'!M56</f>
        <v>-8.4795431429490198E-2</v>
      </c>
      <c r="D56" s="14">
        <f>'World Index &amp; Universal'!N56</f>
        <v>-3.6181122264750454E-2</v>
      </c>
      <c r="E56" s="14">
        <f>'World Index &amp; Universal'!O56</f>
        <v>-6.8675329810526042E-2</v>
      </c>
      <c r="F56" s="14">
        <f>'World Index &amp; Universal'!P56</f>
        <v>-5.760223979372614E-2</v>
      </c>
      <c r="G56" s="14">
        <f>'World Index &amp; Universal'!Q56</f>
        <v>-6.5896251839487663E-2</v>
      </c>
      <c r="H56" s="14">
        <f>'World Index &amp; Universal'!R56</f>
        <v>-7.3323697002099064E-2</v>
      </c>
      <c r="I56" s="14">
        <f>'World Index &amp; Universal'!S56</f>
        <v>-5.1303131748466457E-2</v>
      </c>
      <c r="J56" s="14">
        <f>'World Index &amp; Universal'!T56</f>
        <v>-4.4236798669687993E-2</v>
      </c>
      <c r="K56" s="14">
        <f>'World Index &amp; Universal'!AF56</f>
        <v>3.899721448467966E-3</v>
      </c>
      <c r="L56" s="14">
        <f>'World Index &amp; Universal'!AG56</f>
        <v>0.51955431754874648</v>
      </c>
      <c r="M56" s="14">
        <f>'World Index &amp; Universal'!AH56</f>
        <v>0.17214484679665737</v>
      </c>
      <c r="N56" s="14">
        <f>'World Index &amp; Universal'!AI56</f>
        <v>9.8607242339832854E-2</v>
      </c>
      <c r="O56" s="14">
        <f>'World Index &amp; Universal'!AJ56</f>
        <v>9.8941504178272979E-2</v>
      </c>
      <c r="P56" s="14">
        <f>'World Index &amp; Universal'!AK56</f>
        <v>3.5877437325905287E-2</v>
      </c>
      <c r="Q56" s="14">
        <f>'World Index &amp; Universal'!AL56</f>
        <v>4.0111420612813371E-2</v>
      </c>
      <c r="R56" s="14">
        <f>'World Index &amp; Universal'!AM56</f>
        <v>3.0863509749303616E-2</v>
      </c>
      <c r="S56" s="14">
        <f>'Stata input'!R56</f>
        <v>5.4345803945961002E-3</v>
      </c>
      <c r="T56" s="14">
        <f>'Stata input'!S56</f>
        <v>1.5205522240770986E-3</v>
      </c>
      <c r="U56" s="14">
        <f>'Stata input'!T56</f>
        <v>2.7335263083605454E-3</v>
      </c>
      <c r="V56" s="14">
        <f>'Stata input'!U56</f>
        <v>3.310912823329959E-3</v>
      </c>
      <c r="W56" s="14">
        <f>'Stata input'!V56</f>
        <v>5.4150536212160816E-5</v>
      </c>
      <c r="X56" s="14">
        <f>'Stata input'!W56</f>
        <v>1.2579269787644787E-3</v>
      </c>
      <c r="Y56" s="14">
        <f>'Stata input'!X56</f>
        <v>1.9171550955763283E-3</v>
      </c>
      <c r="Z56" s="14">
        <f>'Stata input'!Y56</f>
        <v>3.5497045265502347E-3</v>
      </c>
      <c r="AA56" s="14">
        <f>'World Index &amp; Universal'!AP300</f>
        <v>-4.8537760387216466E-2</v>
      </c>
      <c r="AB56" s="14">
        <f>'World Index &amp; Universal'!AQ300</f>
        <v>-1.6878348750016148E-2</v>
      </c>
      <c r="AC56" s="14">
        <f>'World Index &amp; Universal'!AR300</f>
        <v>-2.6886624102787748E-2</v>
      </c>
      <c r="AD56" s="14">
        <f>'World Index &amp; Universal'!AS300</f>
        <v>-1.8734519252420867E-2</v>
      </c>
      <c r="AE56" s="14">
        <f>'World Index &amp; Universal'!AT300</f>
        <v>-1.0942872884092902E-2</v>
      </c>
      <c r="AF56" s="14">
        <f>'World Index &amp; Universal'!AU300</f>
        <v>-3.3520258208766696E-2</v>
      </c>
      <c r="AG56" s="14">
        <f>'World Index &amp; Universal'!AV300</f>
        <v>-3.8994819092916577E-2</v>
      </c>
      <c r="AH56" s="14">
        <f>'World Index &amp; Universal'!AX300</f>
        <v>5.1013858844224602E-2</v>
      </c>
      <c r="AI56" s="14">
        <f>'World Index &amp; Universal'!AY300</f>
        <v>3.3274480393551409E-2</v>
      </c>
      <c r="AJ56" s="14">
        <f>'World Index &amp; Universal'!AZ300</f>
        <v>2.2755644294659705E-2</v>
      </c>
      <c r="AK56" s="14">
        <f>'World Index &amp; Universal'!BA300</f>
        <v>3.1323619471146369E-2</v>
      </c>
      <c r="AL56" s="14">
        <f>'World Index &amp; Universal'!BB300</f>
        <v>3.951274778747238E-2</v>
      </c>
      <c r="AM56" s="14">
        <f>'World Index &amp; Universal'!BC300</f>
        <v>1.5783602914773764E-2</v>
      </c>
      <c r="AN56" s="14">
        <f>'World Index &amp; Universal'!BD300</f>
        <v>1.0029763554445736E-2</v>
      </c>
      <c r="AO56" s="14">
        <f>'World Index &amp; Universal'!BF300</f>
        <v>1.7168118237001595E-2</v>
      </c>
      <c r="AP56" s="14">
        <f>'World Index &amp; Universal'!BG300</f>
        <v>-3.2202944159501645E-2</v>
      </c>
      <c r="AQ56" s="14">
        <f>'World Index &amp; Universal'!BH300</f>
        <v>-1.0180098607376564E-2</v>
      </c>
      <c r="AR56" s="14">
        <f>'World Index &amp; Universal'!BI300</f>
        <v>-1.8880374570581226E-3</v>
      </c>
      <c r="AS56" s="14">
        <f>'World Index &amp; Universal'!BJ300</f>
        <v>6.0373768173822562E-3</v>
      </c>
      <c r="AT56" s="14">
        <f>'World Index &amp; Universal'!BK300</f>
        <v>-1.6927619728027921E-2</v>
      </c>
      <c r="AU56" s="14">
        <f>'World Index &amp; Universal'!BL300</f>
        <v>-2.2496168520732551E-2</v>
      </c>
      <c r="AV56" s="14">
        <f>'World Index &amp; Universal'!BN300</f>
        <v>2.7629487754186943E-2</v>
      </c>
      <c r="AW56" s="14">
        <f>'World Index &amp; Universal'!BO300</f>
        <v>-2.2249346089263655E-2</v>
      </c>
      <c r="AX56" s="14">
        <f>'World Index &amp; Universal'!BP300</f>
        <v>1.0284798874071521E-2</v>
      </c>
      <c r="AY56" s="14">
        <f>'World Index &amp; Universal'!BQ300</f>
        <v>8.3773433315006418E-3</v>
      </c>
      <c r="AZ56" s="14">
        <f>'World Index &amp; Universal'!BR300</f>
        <v>1.6384268897747356E-2</v>
      </c>
      <c r="BA56" s="14">
        <f>'World Index &amp; Universal'!BS300</f>
        <v>-6.816918018275997E-3</v>
      </c>
      <c r="BB56" s="14">
        <f>'World Index &amp; Universal'!BT300</f>
        <v>-1.2442738215334037E-2</v>
      </c>
      <c r="BC56" s="14">
        <f>'World Index &amp; Universal'!BV300</f>
        <v>1.9092202487493992E-2</v>
      </c>
      <c r="BD56" s="14">
        <f>'World Index &amp; Universal'!BW300</f>
        <v>-3.0372250649324584E-2</v>
      </c>
      <c r="BE56" s="14">
        <f>'World Index &amp; Universal'!BX300</f>
        <v>1.8916088854881163E-3</v>
      </c>
      <c r="BF56" s="14">
        <f>'World Index &amp; Universal'!BY300</f>
        <v>-8.3077464868690498E-3</v>
      </c>
      <c r="BG56" s="14">
        <f>'World Index &amp; Universal'!BZ300</f>
        <v>7.9404060585028802E-3</v>
      </c>
      <c r="BH56" s="14">
        <f>'World Index &amp; Universal'!CA300</f>
        <v>-1.5068031278427596E-2</v>
      </c>
      <c r="BI56" s="14">
        <f>'World Index &amp; Universal'!CB300</f>
        <v>-2.0647113587507815E-2</v>
      </c>
      <c r="BJ56" s="14">
        <f>'World Index &amp; Universal'!CD300</f>
        <v>3.4682835820895264E-2</v>
      </c>
      <c r="BK56" s="14">
        <f>'World Index &amp; Universal'!CE300</f>
        <v>-3.8010835241388263E-2</v>
      </c>
      <c r="BL56" s="14">
        <f>'World Index &amp; Universal'!CF300</f>
        <v>-6.0011456398184615E-3</v>
      </c>
      <c r="BM56" s="14">
        <f>'World Index &amp; Universal'!CG300</f>
        <v>-1.612015199282435E-2</v>
      </c>
      <c r="BN56" s="14">
        <f>'World Index &amp; Universal'!CH300</f>
        <v>-7.8778527091235562E-3</v>
      </c>
      <c r="BO56" s="14">
        <f>'World Index &amp; Universal'!CI300</f>
        <v>-2.2827180256523194E-2</v>
      </c>
      <c r="BP56" s="14">
        <f>'World Index &amp; Universal'!CJ300</f>
        <v>-5.6644341804863441E-3</v>
      </c>
      <c r="BQ56" s="14">
        <f>'World Index &amp; Universal'!CL300</f>
        <v>3.4682835820895264E-2</v>
      </c>
      <c r="BR56" s="14">
        <f>'World Index &amp; Universal'!CM300</f>
        <v>-1.5538351740944756E-2</v>
      </c>
      <c r="BS56" s="14">
        <f>'World Index &amp; Universal'!CN300</f>
        <v>1.7219098072254413E-2</v>
      </c>
      <c r="BT56" s="14">
        <f>'World Index &amp; Universal'!CO300</f>
        <v>6.8637073485724454E-3</v>
      </c>
      <c r="BU56" s="14">
        <f>'World Index &amp; Universal'!CP300</f>
        <v>1.5298550313059378E-2</v>
      </c>
      <c r="BV56" s="14">
        <f>'World Index &amp; Universal'!CQ300</f>
        <v>2.3360433073154496E-2</v>
      </c>
      <c r="BW56" s="14">
        <f>'World Index &amp; Universal'!CR300</f>
        <v>-5.6644341804863441E-3</v>
      </c>
      <c r="BX56" s="14">
        <f>'World Index &amp; Universal'!CT300</f>
        <v>4.0577116406500302E-2</v>
      </c>
      <c r="BY56" s="14">
        <f>'World Index &amp; Universal'!CU300</f>
        <v>-9.9301663340588542E-3</v>
      </c>
      <c r="BZ56" s="14">
        <f>'World Index &amp; Universal'!CV300</f>
        <v>2.3013892934505176E-2</v>
      </c>
      <c r="CA56" s="14">
        <f>'World Index &amp; Universal'!CW300</f>
        <v>1.2599510627716137E-2</v>
      </c>
      <c r="CB56" s="14">
        <f>'World Index &amp; Universal'!CX300</f>
        <v>2.1082404385553977E-2</v>
      </c>
      <c r="CC56" s="14">
        <f>'World Index &amp; Universal'!CY300</f>
        <v>5.6967027784204927E-3</v>
      </c>
      <c r="CD56" s="14">
        <f>'World Index &amp; Universal'!CZ300</f>
        <v>5.6967027784204927E-3</v>
      </c>
    </row>
    <row r="57" spans="2:82" x14ac:dyDescent="0.25">
      <c r="B57" s="121">
        <v>37407</v>
      </c>
      <c r="C57" s="14">
        <f>'World Index &amp; Universal'!M57</f>
        <v>-4.3698784821409986E-2</v>
      </c>
      <c r="D57" s="14">
        <f>'World Index &amp; Universal'!N57</f>
        <v>4.4957290573965913E-4</v>
      </c>
      <c r="E57" s="14">
        <f>'World Index &amp; Universal'!O57</f>
        <v>-3.0515475967476946E-2</v>
      </c>
      <c r="F57" s="14">
        <f>'World Index &amp; Universal'!P57</f>
        <v>-1.1947711884281453E-3</v>
      </c>
      <c r="G57" s="14">
        <f>'World Index &amp; Universal'!Q57</f>
        <v>-3.2154428418837422E-2</v>
      </c>
      <c r="H57" s="14">
        <f>'World Index &amp; Universal'!R57</f>
        <v>-2.6612987734038862E-2</v>
      </c>
      <c r="I57" s="14">
        <f>'World Index &amp; Universal'!S57</f>
        <v>-2.4491485267212121E-2</v>
      </c>
      <c r="J57" s="14">
        <f>'World Index &amp; Universal'!T57</f>
        <v>-4.8335600300166259E-2</v>
      </c>
      <c r="K57" s="14">
        <f>'World Index &amp; Universal'!AF57</f>
        <v>3.899721448467966E-3</v>
      </c>
      <c r="L57" s="14">
        <f>'World Index &amp; Universal'!AG57</f>
        <v>0.51955431754874648</v>
      </c>
      <c r="M57" s="14">
        <f>'World Index &amp; Universal'!AH57</f>
        <v>0.17214484679665737</v>
      </c>
      <c r="N57" s="14">
        <f>'World Index &amp; Universal'!AI57</f>
        <v>9.8607242339832854E-2</v>
      </c>
      <c r="O57" s="14">
        <f>'World Index &amp; Universal'!AJ57</f>
        <v>9.8941504178272979E-2</v>
      </c>
      <c r="P57" s="14">
        <f>'World Index &amp; Universal'!AK57</f>
        <v>3.5877437325905287E-2</v>
      </c>
      <c r="Q57" s="14">
        <f>'World Index &amp; Universal'!AL57</f>
        <v>4.0111420612813371E-2</v>
      </c>
      <c r="R57" s="14">
        <f>'World Index &amp; Universal'!AM57</f>
        <v>3.0863509749303616E-2</v>
      </c>
      <c r="S57" s="14">
        <f>'Stata input'!R57</f>
        <v>5.4188769814262905E-3</v>
      </c>
      <c r="T57" s="14">
        <f>'Stata input'!S57</f>
        <v>1.5236253769701502E-3</v>
      </c>
      <c r="U57" s="14">
        <f>'Stata input'!T57</f>
        <v>2.7788012641261073E-3</v>
      </c>
      <c r="V57" s="14">
        <f>'Stata input'!U57</f>
        <v>3.3340127558512123E-3</v>
      </c>
      <c r="W57" s="14">
        <f>'Stata input'!V57</f>
        <v>4.6862919380386003E-5</v>
      </c>
      <c r="X57" s="14">
        <f>'Stata input'!W57</f>
        <v>9.7255584133226769E-4</v>
      </c>
      <c r="Y57" s="14">
        <f>'Stata input'!X57</f>
        <v>2.1263471279280299E-3</v>
      </c>
      <c r="Z57" s="14">
        <f>'Stata input'!Y57</f>
        <v>3.8497644139487974E-3</v>
      </c>
      <c r="AA57" s="14">
        <f>'World Index &amp; Universal'!AP301</f>
        <v>-5.2452040792069665E-2</v>
      </c>
      <c r="AB57" s="14">
        <f>'World Index &amp; Universal'!AQ301</f>
        <v>-1.7326471364476181E-2</v>
      </c>
      <c r="AC57" s="14">
        <f>'World Index &amp; Universal'!AR301</f>
        <v>-5.4443946371082852E-2</v>
      </c>
      <c r="AD57" s="14">
        <f>'World Index &amp; Universal'!AS301</f>
        <v>-1.8204904615478745E-2</v>
      </c>
      <c r="AE57" s="14">
        <f>'World Index &amp; Universal'!AT301</f>
        <v>-1.8939321180922453E-2</v>
      </c>
      <c r="AF57" s="14">
        <f>'World Index &amp; Universal'!AU301</f>
        <v>-3.1044776119403039E-2</v>
      </c>
      <c r="AG57" s="14">
        <f>'World Index &amp; Universal'!AV301</f>
        <v>4.0875396325645852E-4</v>
      </c>
      <c r="AH57" s="14">
        <f>'World Index &amp; Universal'!AX301</f>
        <v>5.5355552489306348E-2</v>
      </c>
      <c r="AI57" s="14">
        <f>'World Index &amp; Universal'!AY301</f>
        <v>3.7069964729759652E-2</v>
      </c>
      <c r="AJ57" s="14">
        <f>'World Index &amp; Universal'!AZ301</f>
        <v>-2.102168612845956E-3</v>
      </c>
      <c r="AK57" s="14">
        <f>'World Index &amp; Universal'!BA301</f>
        <v>3.6142905320822871E-2</v>
      </c>
      <c r="AL57" s="14">
        <f>'World Index &amp; Universal'!BB301</f>
        <v>3.5367834720641644E-2</v>
      </c>
      <c r="AM57" s="14">
        <f>'World Index &amp; Universal'!BC301</f>
        <v>2.2592275635907155E-2</v>
      </c>
      <c r="AN57" s="14">
        <f>'World Index &amp; Universal'!BD301</f>
        <v>5.5786933254031279E-2</v>
      </c>
      <c r="AO57" s="14">
        <f>'World Index &amp; Universal'!BF301</f>
        <v>1.7631971208723396E-2</v>
      </c>
      <c r="AP57" s="14">
        <f>'World Index &amp; Universal'!BG301</f>
        <v>-3.5744902456430916E-2</v>
      </c>
      <c r="AQ57" s="14">
        <f>'World Index &amp; Universal'!BH301</f>
        <v>-3.7771929257263581E-2</v>
      </c>
      <c r="AR57" s="14">
        <f>'World Index &amp; Universal'!BI301</f>
        <v>-8.9392176079294838E-4</v>
      </c>
      <c r="AS57" s="14">
        <f>'World Index &amp; Universal'!BJ301</f>
        <v>-1.6412875379737679E-3</v>
      </c>
      <c r="AT57" s="14">
        <f>'World Index &amp; Universal'!BK301</f>
        <v>-1.396018550939826E-2</v>
      </c>
      <c r="AU57" s="14">
        <f>'World Index &amp; Universal'!BL301</f>
        <v>1.8047932310091497E-2</v>
      </c>
      <c r="AV57" s="14">
        <f>'World Index &amp; Universal'!BN301</f>
        <v>5.7578761367064635E-2</v>
      </c>
      <c r="AW57" s="14">
        <f>'World Index &amp; Universal'!BO301</f>
        <v>2.1065970350129248E-3</v>
      </c>
      <c r="AX57" s="14">
        <f>'World Index &amp; Universal'!BP301</f>
        <v>3.9254653242559945E-2</v>
      </c>
      <c r="AY57" s="14">
        <f>'World Index &amp; Universal'!BQ301</f>
        <v>3.8325640893021262E-2</v>
      </c>
      <c r="AZ57" s="14">
        <f>'World Index &amp; Universal'!BR301</f>
        <v>3.7548937531411752E-2</v>
      </c>
      <c r="BA57" s="14">
        <f>'World Index &amp; Universal'!BS301</f>
        <v>2.4746465491788605E-2</v>
      </c>
      <c r="BB57" s="14">
        <f>'World Index &amp; Universal'!BT301</f>
        <v>5.8011050877229131E-2</v>
      </c>
      <c r="BC57" s="14">
        <f>'World Index &amp; Universal'!BV301</f>
        <v>1.8542468485594599E-2</v>
      </c>
      <c r="BD57" s="14">
        <f>'World Index &amp; Universal'!BW301</f>
        <v>-3.4882162619867541E-2</v>
      </c>
      <c r="BE57" s="14">
        <f>'World Index &amp; Universal'!BX301</f>
        <v>8.9472157187597823E-4</v>
      </c>
      <c r="BF57" s="14">
        <f>'World Index &amp; Universal'!BY301</f>
        <v>-3.6911003045305701E-2</v>
      </c>
      <c r="BG57" s="14">
        <f>'World Index &amp; Universal'!BZ301</f>
        <v>-7.480344614636536E-4</v>
      </c>
      <c r="BH57" s="14">
        <f>'World Index &amp; Universal'!CA301</f>
        <v>-1.3077954416644944E-2</v>
      </c>
      <c r="BI57" s="14">
        <f>'World Index &amp; Universal'!CB301</f>
        <v>1.895880175633291E-2</v>
      </c>
      <c r="BJ57" s="14">
        <f>'World Index &amp; Universal'!CD301</f>
        <v>3.2039433148490559E-2</v>
      </c>
      <c r="BK57" s="14">
        <f>'World Index &amp; Universal'!CE301</f>
        <v>-3.4159680776817192E-2</v>
      </c>
      <c r="BL57" s="14">
        <f>'World Index &amp; Universal'!CF301</f>
        <v>1.6439857913654876E-3</v>
      </c>
      <c r="BM57" s="14">
        <f>'World Index &amp; Universal'!CG301</f>
        <v>-3.6190039980909305E-2</v>
      </c>
      <c r="BN57" s="14">
        <f>'World Index &amp; Universal'!CH301</f>
        <v>7.4859443589936348E-4</v>
      </c>
      <c r="BO57" s="14">
        <f>'World Index &amp; Universal'!CI301</f>
        <v>-1.233915006465458E-2</v>
      </c>
      <c r="BP57" s="14">
        <f>'World Index &amp; Universal'!CJ301</f>
        <v>3.2461283357026804E-2</v>
      </c>
      <c r="BQ57" s="14">
        <f>'World Index &amp; Universal'!CL301</f>
        <v>3.2039433148490559E-2</v>
      </c>
      <c r="BR57" s="14">
        <f>'World Index &amp; Universal'!CM301</f>
        <v>-2.2093141298038521E-2</v>
      </c>
      <c r="BS57" s="14">
        <f>'World Index &amp; Universal'!CN301</f>
        <v>1.4157831463033288E-2</v>
      </c>
      <c r="BT57" s="14">
        <f>'World Index &amp; Universal'!CO301</f>
        <v>-2.4148866402688429E-2</v>
      </c>
      <c r="BU57" s="14">
        <f>'World Index &amp; Universal'!CP301</f>
        <v>1.3251253708609578E-2</v>
      </c>
      <c r="BV57" s="14">
        <f>'World Index &amp; Universal'!CQ301</f>
        <v>1.2493306852714214E-2</v>
      </c>
      <c r="BW57" s="14">
        <f>'World Index &amp; Universal'!CR301</f>
        <v>3.2461283357026804E-2</v>
      </c>
      <c r="BX57" s="14">
        <f>'World Index &amp; Universal'!CT301</f>
        <v>-4.0858695172052428E-4</v>
      </c>
      <c r="BY57" s="14">
        <f>'World Index &amp; Universal'!CU301</f>
        <v>-5.2839196524331777E-2</v>
      </c>
      <c r="BZ57" s="14">
        <f>'World Index &amp; Universal'!CV301</f>
        <v>-1.7727978946077916E-2</v>
      </c>
      <c r="CA57" s="14">
        <f>'World Index &amp; Universal'!CW301</f>
        <v>-5.4830288236715874E-2</v>
      </c>
      <c r="CB57" s="14">
        <f>'World Index &amp; Universal'!CX301</f>
        <v>-1.8606053280716073E-2</v>
      </c>
      <c r="CC57" s="14">
        <f>'World Index &amp; Universal'!CY301</f>
        <v>-3.1440678580682113E-2</v>
      </c>
      <c r="CD57" s="14">
        <f>'World Index &amp; Universal'!CZ301</f>
        <v>-3.1440678580682113E-2</v>
      </c>
    </row>
    <row r="58" spans="2:82" x14ac:dyDescent="0.25">
      <c r="B58" s="121">
        <v>37435</v>
      </c>
      <c r="C58" s="14">
        <f>'World Index &amp; Universal'!M58</f>
        <v>-0.12369548605342073</v>
      </c>
      <c r="D58" s="14">
        <f>'World Index &amp; Universal'!N58</f>
        <v>-6.2162971839424874E-2</v>
      </c>
      <c r="E58" s="14">
        <f>'World Index &amp; Universal'!O58</f>
        <v>-0.11808255120903322</v>
      </c>
      <c r="F58" s="14">
        <f>'World Index &amp; Universal'!P58</f>
        <v>-0.10371777938928606</v>
      </c>
      <c r="G58" s="14">
        <f>'World Index &amp; Universal'!Q58</f>
        <v>-9.775217726360752E-2</v>
      </c>
      <c r="H58" s="14">
        <f>'World Index &amp; Universal'!R58</f>
        <v>-0.11550192132149373</v>
      </c>
      <c r="I58" s="14">
        <f>'World Index &amp; Universal'!S58</f>
        <v>-6.7314246278039835E-2</v>
      </c>
      <c r="J58" s="14">
        <f>'World Index &amp; Universal'!T58</f>
        <v>-5.7835009304324392E-2</v>
      </c>
      <c r="K58" s="14">
        <f>'World Index &amp; Universal'!AF58</f>
        <v>3.899721448467966E-3</v>
      </c>
      <c r="L58" s="14">
        <f>'World Index &amp; Universal'!AG58</f>
        <v>0.51955431754874648</v>
      </c>
      <c r="M58" s="14">
        <f>'World Index &amp; Universal'!AH58</f>
        <v>0.17214484679665737</v>
      </c>
      <c r="N58" s="14">
        <f>'World Index &amp; Universal'!AI58</f>
        <v>9.8607242339832854E-2</v>
      </c>
      <c r="O58" s="14">
        <f>'World Index &amp; Universal'!AJ58</f>
        <v>9.8941504178272979E-2</v>
      </c>
      <c r="P58" s="14">
        <f>'World Index &amp; Universal'!AK58</f>
        <v>3.5877437325905287E-2</v>
      </c>
      <c r="Q58" s="14">
        <f>'World Index &amp; Universal'!AL58</f>
        <v>4.0111420612813371E-2</v>
      </c>
      <c r="R58" s="14">
        <f>'World Index &amp; Universal'!AM58</f>
        <v>3.0863509749303616E-2</v>
      </c>
      <c r="S58" s="14">
        <f>'Stata input'!R58</f>
        <v>5.6776389607060551E-3</v>
      </c>
      <c r="T58" s="14">
        <f>'Stata input'!S58</f>
        <v>1.5195278167281501E-3</v>
      </c>
      <c r="U58" s="14">
        <f>'Stata input'!T58</f>
        <v>2.7822363920366744E-3</v>
      </c>
      <c r="V58" s="14">
        <f>'Stata input'!U58</f>
        <v>3.2423338369482746E-3</v>
      </c>
      <c r="W58" s="14">
        <f>'Stata input'!V58</f>
        <v>4.4264222142320619E-5</v>
      </c>
      <c r="X58" s="14">
        <f>'Stata input'!W58</f>
        <v>9.6294201280922032E-4</v>
      </c>
      <c r="Y58" s="14">
        <f>'Stata input'!X58</f>
        <v>2.2077195990259924E-3</v>
      </c>
      <c r="Z58" s="14">
        <f>'Stata input'!Y58</f>
        <v>4.0118658983030464E-3</v>
      </c>
      <c r="AA58" s="14">
        <f>'World Index &amp; Universal'!AP302</f>
        <v>-5.9494988773347135E-2</v>
      </c>
      <c r="AB58" s="14">
        <f>'World Index &amp; Universal'!AQ302</f>
        <v>-2.2157465723071645E-3</v>
      </c>
      <c r="AC58" s="14">
        <f>'World Index &amp; Universal'!AR302</f>
        <v>-9.5677283109941724E-3</v>
      </c>
      <c r="AD58" s="14">
        <f>'World Index &amp; Universal'!AS302</f>
        <v>-2.2905402246910844E-2</v>
      </c>
      <c r="AE58" s="14">
        <f>'World Index &amp; Universal'!AT302</f>
        <v>-8.5952031326480549E-3</v>
      </c>
      <c r="AF58" s="14">
        <f>'World Index &amp; Universal'!AU302</f>
        <v>-4.6384011090572996E-2</v>
      </c>
      <c r="AG58" s="14">
        <f>'World Index &amp; Universal'!AV302</f>
        <v>-6.7726047970316783E-2</v>
      </c>
      <c r="AH58" s="14">
        <f>'World Index &amp; Universal'!AX302</f>
        <v>6.3258555843047182E-2</v>
      </c>
      <c r="AI58" s="14">
        <f>'World Index &amp; Universal'!AY302</f>
        <v>6.090264434246162E-2</v>
      </c>
      <c r="AJ58" s="14">
        <f>'World Index &amp; Universal'!AZ302</f>
        <v>5.3085586856401079E-2</v>
      </c>
      <c r="AK58" s="14">
        <f>'World Index &amp; Universal'!BA302</f>
        <v>3.8904190928992666E-2</v>
      </c>
      <c r="AL58" s="14">
        <f>'World Index &amp; Universal'!BB302</f>
        <v>5.4119632573050191E-2</v>
      </c>
      <c r="AM58" s="14">
        <f>'World Index &amp; Universal'!BC302</f>
        <v>1.3940359196676688E-2</v>
      </c>
      <c r="AN58" s="14">
        <f>'World Index &amp; Universal'!BD302</f>
        <v>-8.7517441148289299E-3</v>
      </c>
      <c r="AO58" s="14">
        <f>'World Index &amp; Universal'!BF302</f>
        <v>2.2206670076174717E-3</v>
      </c>
      <c r="AP58" s="14">
        <f>'World Index &amp; Universal'!BG302</f>
        <v>-5.7406440324417218E-2</v>
      </c>
      <c r="AQ58" s="14">
        <f>'World Index &amp; Universal'!BH302</f>
        <v>-7.3683080419748581E-3</v>
      </c>
      <c r="AR58" s="14">
        <f>'World Index &amp; Universal'!BI302</f>
        <v>-2.0735600510359387E-2</v>
      </c>
      <c r="AS58" s="14">
        <f>'World Index &amp; Universal'!BJ302</f>
        <v>-6.3936232090511247E-3</v>
      </c>
      <c r="AT58" s="14">
        <f>'World Index &amp; Universal'!BK302</f>
        <v>-4.4266347526065397E-2</v>
      </c>
      <c r="AU58" s="14">
        <f>'World Index &amp; Universal'!BL302</f>
        <v>-6.5655777962983386E-2</v>
      </c>
      <c r="AV58" s="14">
        <f>'World Index &amp; Universal'!BN302</f>
        <v>9.6601540402940778E-3</v>
      </c>
      <c r="AW58" s="14">
        <f>'World Index &amp; Universal'!BO302</f>
        <v>-5.0409565489229147E-2</v>
      </c>
      <c r="AX58" s="14">
        <f>'World Index &amp; Universal'!BP302</f>
        <v>7.4230030147843795E-3</v>
      </c>
      <c r="AY58" s="14">
        <f>'World Index &amp; Universal'!BQ302</f>
        <v>-1.3466517920676768E-2</v>
      </c>
      <c r="AZ58" s="14">
        <f>'World Index &amp; Universal'!BR302</f>
        <v>9.8191992137697248E-4</v>
      </c>
      <c r="BA58" s="14">
        <f>'World Index &amp; Universal'!BS302</f>
        <v>-3.717193374242056E-2</v>
      </c>
      <c r="BB58" s="14">
        <f>'World Index &amp; Universal'!BT302</f>
        <v>-5.8720137985956322E-2</v>
      </c>
      <c r="BC58" s="14">
        <f>'World Index &amp; Universal'!BV302</f>
        <v>2.3442358907298955E-2</v>
      </c>
      <c r="BD58" s="14">
        <f>'World Index &amp; Universal'!BW302</f>
        <v>-3.7447332746058493E-2</v>
      </c>
      <c r="BE58" s="14">
        <f>'World Index &amp; Universal'!BX302</f>
        <v>2.1174670008596186E-2</v>
      </c>
      <c r="BF58" s="14">
        <f>'World Index &amp; Universal'!BY302</f>
        <v>1.3650340475310996E-2</v>
      </c>
      <c r="BG58" s="14">
        <f>'World Index &amp; Universal'!BZ302</f>
        <v>1.4645663937934206E-2</v>
      </c>
      <c r="BH58" s="14">
        <f>'World Index &amp; Universal'!CA302</f>
        <v>-2.4029002818819256E-2</v>
      </c>
      <c r="BI58" s="14">
        <f>'World Index &amp; Universal'!CB302</f>
        <v>-4.5871347386910899E-2</v>
      </c>
      <c r="BJ58" s="14">
        <f>'World Index &amp; Universal'!CD302</f>
        <v>4.8640135683566399E-2</v>
      </c>
      <c r="BK58" s="14">
        <f>'World Index &amp; Universal'!CE302</f>
        <v>-5.1341072588646397E-2</v>
      </c>
      <c r="BL58" s="14">
        <f>'World Index &amp; Universal'!CF302</f>
        <v>6.4347646697886507E-3</v>
      </c>
      <c r="BM58" s="14">
        <f>'World Index &amp; Universal'!CG302</f>
        <v>-9.8095670045073025E-4</v>
      </c>
      <c r="BN58" s="14">
        <f>'World Index &amp; Universal'!CH302</f>
        <v>-1.4434264550141629E-2</v>
      </c>
      <c r="BO58" s="14">
        <f>'World Index &amp; Universal'!CI302</f>
        <v>-3.8116426385398139E-2</v>
      </c>
      <c r="BP58" s="14">
        <f>'World Index &amp; Universal'!CJ302</f>
        <v>-2.2380116449338239E-2</v>
      </c>
      <c r="BQ58" s="14">
        <f>'World Index &amp; Universal'!CL302</f>
        <v>4.8640135683566399E-2</v>
      </c>
      <c r="BR58" s="14">
        <f>'World Index &amp; Universal'!CM302</f>
        <v>-1.3748697416208544E-2</v>
      </c>
      <c r="BS58" s="14">
        <f>'World Index &amp; Universal'!CN302</f>
        <v>4.6316614897341735E-2</v>
      </c>
      <c r="BT58" s="14">
        <f>'World Index &amp; Universal'!CO302</f>
        <v>3.8607031769342104E-2</v>
      </c>
      <c r="BU58" s="14">
        <f>'World Index &amp; Universal'!CP302</f>
        <v>2.4620611563479278E-2</v>
      </c>
      <c r="BV58" s="14">
        <f>'World Index &amp; Universal'!CQ302</f>
        <v>3.9626860704318645E-2</v>
      </c>
      <c r="BW58" s="14">
        <f>'World Index &amp; Universal'!CR302</f>
        <v>-2.2380116449338239E-2</v>
      </c>
      <c r="BX58" s="14">
        <f>'World Index &amp; Universal'!CT302</f>
        <v>7.2646079859753909E-2</v>
      </c>
      <c r="BY58" s="14">
        <f>'World Index &amp; Universal'!CU302</f>
        <v>8.8290133807233939E-3</v>
      </c>
      <c r="BZ58" s="14">
        <f>'World Index &amp; Universal'!CV302</f>
        <v>7.0269367985006159E-2</v>
      </c>
      <c r="CA58" s="14">
        <f>'World Index &amp; Universal'!CW302</f>
        <v>6.238329359380268E-2</v>
      </c>
      <c r="CB58" s="14">
        <f>'World Index &amp; Universal'!CX302</f>
        <v>4.807668993199421E-2</v>
      </c>
      <c r="CC58" s="14">
        <f>'World Index &amp; Universal'!CY302</f>
        <v>2.2892452195279578E-2</v>
      </c>
      <c r="CD58" s="14">
        <f>'World Index &amp; Universal'!CZ302</f>
        <v>2.2892452195279578E-2</v>
      </c>
    </row>
    <row r="59" spans="2:82" x14ac:dyDescent="0.25">
      <c r="B59" s="121">
        <v>37468</v>
      </c>
      <c r="C59" s="14">
        <f>'World Index &amp; Universal'!M59</f>
        <v>-6.9429676433598875E-2</v>
      </c>
      <c r="D59" s="14">
        <f>'World Index &amp; Universal'!N59</f>
        <v>-8.4611084491295285E-2</v>
      </c>
      <c r="E59" s="14">
        <f>'World Index &amp; Universal'!O59</f>
        <v>-7.5171183028581279E-2</v>
      </c>
      <c r="F59" s="14">
        <f>'World Index &amp; Universal'!P59</f>
        <v>-0.10585423514249326</v>
      </c>
      <c r="G59" s="14">
        <f>'World Index &amp; Universal'!Q59</f>
        <v>-8.4228585729973826E-2</v>
      </c>
      <c r="H59" s="14">
        <f>'World Index &amp; Universal'!R59</f>
        <v>-8.5966505686478456E-2</v>
      </c>
      <c r="I59" s="14">
        <f>'World Index &amp; Universal'!S59</f>
        <v>-4.6572670311073261E-2</v>
      </c>
      <c r="J59" s="14">
        <f>'World Index &amp; Universal'!T59</f>
        <v>-5.057050436763233E-2</v>
      </c>
      <c r="K59" s="14">
        <f>'World Index &amp; Universal'!AF59</f>
        <v>3.899721448467966E-3</v>
      </c>
      <c r="L59" s="14">
        <f>'World Index &amp; Universal'!AG59</f>
        <v>0.51955431754874648</v>
      </c>
      <c r="M59" s="14">
        <f>'World Index &amp; Universal'!AH59</f>
        <v>0.17214484679665737</v>
      </c>
      <c r="N59" s="14">
        <f>'World Index &amp; Universal'!AI59</f>
        <v>9.8607242339832854E-2</v>
      </c>
      <c r="O59" s="14">
        <f>'World Index &amp; Universal'!AJ59</f>
        <v>9.8941504178272979E-2</v>
      </c>
      <c r="P59" s="14">
        <f>'World Index &amp; Universal'!AK59</f>
        <v>3.5877437325905287E-2</v>
      </c>
      <c r="Q59" s="14">
        <f>'World Index &amp; Universal'!AL59</f>
        <v>4.0111420612813371E-2</v>
      </c>
      <c r="R59" s="14">
        <f>'World Index &amp; Universal'!AM59</f>
        <v>3.0863509749303616E-2</v>
      </c>
      <c r="S59" s="14">
        <f>'Stata input'!R59</f>
        <v>5.8106552987937654E-3</v>
      </c>
      <c r="T59" s="14">
        <f>'Stata input'!S59</f>
        <v>1.504160323205328E-3</v>
      </c>
      <c r="U59" s="14">
        <f>'Stata input'!T59</f>
        <v>2.7436342748847764E-3</v>
      </c>
      <c r="V59" s="14">
        <f>'Stata input'!U59</f>
        <v>3.2202161473293689E-3</v>
      </c>
      <c r="W59" s="14">
        <f>'Stata input'!V59</f>
        <v>4.2698304607347026E-5</v>
      </c>
      <c r="X59" s="14">
        <f>'Stata input'!W59</f>
        <v>6.3665759788111842E-4</v>
      </c>
      <c r="Y59" s="14">
        <f>'Stata input'!X59</f>
        <v>2.2890194591469459E-3</v>
      </c>
      <c r="Z59" s="14">
        <f>'Stata input'!Y59</f>
        <v>3.9495655178509725E-3</v>
      </c>
      <c r="AA59" s="14">
        <f>'World Index &amp; Universal'!AP303</f>
        <v>1.8605457600896269E-2</v>
      </c>
      <c r="AB59" s="14">
        <f>'World Index &amp; Universal'!AQ303</f>
        <v>2.3283357110170932E-3</v>
      </c>
      <c r="AC59" s="14">
        <f>'World Index &amp; Universal'!AR303</f>
        <v>3.7944388842957144E-2</v>
      </c>
      <c r="AD59" s="14">
        <f>'World Index &amp; Universal'!AS303</f>
        <v>1.6218285039947711E-2</v>
      </c>
      <c r="AE59" s="14">
        <f>'World Index &amp; Universal'!AT303</f>
        <v>1.4061142270321625E-2</v>
      </c>
      <c r="AF59" s="14">
        <f>'World Index &amp; Universal'!AU303</f>
        <v>-2.9034667958891092E-2</v>
      </c>
      <c r="AG59" s="14">
        <f>'World Index &amp; Universal'!AV303</f>
        <v>-1.7684754154673521E-2</v>
      </c>
      <c r="AH59" s="14">
        <f>'World Index &amp; Universal'!AX303</f>
        <v>-1.8265617430243686E-2</v>
      </c>
      <c r="AI59" s="14">
        <f>'World Index &amp; Universal'!AY303</f>
        <v>-1.5979810208573086E-2</v>
      </c>
      <c r="AJ59" s="14">
        <f>'World Index &amp; Universal'!AZ303</f>
        <v>1.8985693722483488E-2</v>
      </c>
      <c r="AK59" s="14">
        <f>'World Index &amp; Universal'!BA303</f>
        <v>-2.3435693802101865E-3</v>
      </c>
      <c r="AL59" s="14">
        <f>'World Index &amp; Universal'!BB303</f>
        <v>-4.4613106052640017E-3</v>
      </c>
      <c r="AM59" s="14">
        <f>'World Index &amp; Universal'!BC303</f>
        <v>-4.6769949251983522E-2</v>
      </c>
      <c r="AN59" s="14">
        <f>'World Index &amp; Universal'!BD303</f>
        <v>-3.5627348631179889E-2</v>
      </c>
      <c r="AO59" s="14">
        <f>'World Index &amp; Universal'!BF303</f>
        <v>-2.3229271567638543E-3</v>
      </c>
      <c r="AP59" s="14">
        <f>'World Index &amp; Universal'!BG303</f>
        <v>1.6239311321407435E-2</v>
      </c>
      <c r="AQ59" s="14">
        <f>'World Index &amp; Universal'!BH303</f>
        <v>3.5533319634903471E-2</v>
      </c>
      <c r="AR59" s="14">
        <f>'World Index &amp; Universal'!BI303</f>
        <v>1.3857683988428349E-2</v>
      </c>
      <c r="AS59" s="14">
        <f>'World Index &amp; Universal'!BJ303</f>
        <v>1.1705552104322781E-2</v>
      </c>
      <c r="AT59" s="14">
        <f>'World Index &amp; Universal'!BK303</f>
        <v>-3.129014969696553E-2</v>
      </c>
      <c r="AU59" s="14">
        <f>'World Index &amp; Universal'!BL303</f>
        <v>-1.9966600915750643E-2</v>
      </c>
      <c r="AV59" s="14">
        <f>'World Index &amp; Universal'!BN303</f>
        <v>-3.6557246467949334E-2</v>
      </c>
      <c r="AW59" s="14">
        <f>'World Index &amp; Universal'!BO303</f>
        <v>-1.8631953166218129E-2</v>
      </c>
      <c r="AX59" s="14">
        <f>'World Index &amp; Universal'!BP303</f>
        <v>-3.431402829938035E-2</v>
      </c>
      <c r="AY59" s="14">
        <f>'World Index &amp; Universal'!BQ303</f>
        <v>-2.0931857271494603E-2</v>
      </c>
      <c r="AZ59" s="14">
        <f>'World Index &amp; Universal'!BR303</f>
        <v>-2.301014084122488E-2</v>
      </c>
      <c r="BA59" s="14">
        <f>'World Index &amp; Universal'!BS303</f>
        <v>-6.4530486914152196E-2</v>
      </c>
      <c r="BB59" s="14">
        <f>'World Index &amp; Universal'!BT303</f>
        <v>-5.3595494706265456E-2</v>
      </c>
      <c r="BC59" s="14">
        <f>'World Index &amp; Universal'!BV303</f>
        <v>-1.5959450128680053E-2</v>
      </c>
      <c r="BD59" s="14">
        <f>'World Index &amp; Universal'!BW303</f>
        <v>2.3490745995133899E-3</v>
      </c>
      <c r="BE59" s="14">
        <f>'World Index &amp; Universal'!BX303</f>
        <v>-1.3668273375325724E-2</v>
      </c>
      <c r="BF59" s="14">
        <f>'World Index &amp; Universal'!BY303</f>
        <v>2.1379367132874583E-2</v>
      </c>
      <c r="BG59" s="14">
        <f>'World Index &amp; Universal'!BZ303</f>
        <v>-2.1227159571739485E-3</v>
      </c>
      <c r="BH59" s="14">
        <f>'World Index &amp; Universal'!CA303</f>
        <v>-4.4530740752278364E-2</v>
      </c>
      <c r="BI59" s="14">
        <f>'World Index &amp; Universal'!CB303</f>
        <v>-3.3361965331384025E-2</v>
      </c>
      <c r="BJ59" s="14">
        <f>'World Index &amp; Universal'!CD303</f>
        <v>2.9902888394435223E-2</v>
      </c>
      <c r="BK59" s="14">
        <f>'World Index &amp; Universal'!CE303</f>
        <v>4.4813030902661755E-3</v>
      </c>
      <c r="BL59" s="14">
        <f>'World Index &amp; Universal'!CF303</f>
        <v>-1.1570117491176646E-2</v>
      </c>
      <c r="BM59" s="14">
        <f>'World Index &amp; Universal'!CG303</f>
        <v>2.3552077460698984E-2</v>
      </c>
      <c r="BN59" s="14">
        <f>'World Index &amp; Universal'!CH303</f>
        <v>2.127231465349988E-3</v>
      </c>
      <c r="BO59" s="14">
        <f>'World Index &amp; Universal'!CI303</f>
        <v>-4.2498236479831863E-2</v>
      </c>
      <c r="BP59" s="14">
        <f>'World Index &amp; Universal'!CJ303</f>
        <v>1.1689309009991433E-2</v>
      </c>
      <c r="BQ59" s="14">
        <f>'World Index &amp; Universal'!CL303</f>
        <v>2.9902888394435223E-2</v>
      </c>
      <c r="BR59" s="14">
        <f>'World Index &amp; Universal'!CM303</f>
        <v>4.9064702917498426E-2</v>
      </c>
      <c r="BS59" s="14">
        <f>'World Index &amp; Universal'!CN303</f>
        <v>3.2300848068363752E-2</v>
      </c>
      <c r="BT59" s="14">
        <f>'World Index &amp; Universal'!CO303</f>
        <v>6.8981924062158306E-2</v>
      </c>
      <c r="BU59" s="14">
        <f>'World Index &amp; Universal'!CP303</f>
        <v>4.6606147001881482E-2</v>
      </c>
      <c r="BV59" s="14">
        <f>'World Index &amp; Universal'!CQ303</f>
        <v>4.4384499432764457E-2</v>
      </c>
      <c r="BW59" s="14">
        <f>'World Index &amp; Universal'!CR303</f>
        <v>1.1689309009991433E-2</v>
      </c>
      <c r="BX59" s="14">
        <f>'World Index &amp; Universal'!CT303</f>
        <v>1.8003135174243345E-2</v>
      </c>
      <c r="BY59" s="14">
        <f>'World Index &amp; Universal'!CU303</f>
        <v>3.6943549343307014E-2</v>
      </c>
      <c r="BZ59" s="14">
        <f>'World Index &amp; Universal'!CV303</f>
        <v>2.0373388227796774E-2</v>
      </c>
      <c r="CA59" s="14">
        <f>'World Index &amp; Universal'!CW303</f>
        <v>5.6630641978644425E-2</v>
      </c>
      <c r="CB59" s="14">
        <f>'World Index &amp; Universal'!CX303</f>
        <v>3.4513400192059729E-2</v>
      </c>
      <c r="CC59" s="14">
        <f>'World Index &amp; Universal'!CY303</f>
        <v>-1.1554247836650822E-2</v>
      </c>
      <c r="CD59" s="14">
        <f>'World Index &amp; Universal'!CZ303</f>
        <v>-1.1554247836650822E-2</v>
      </c>
    </row>
    <row r="60" spans="2:82" x14ac:dyDescent="0.25">
      <c r="B60" s="121">
        <v>37498</v>
      </c>
      <c r="C60" s="14">
        <f>'World Index &amp; Universal'!M60</f>
        <v>-1.0387746815259336E-2</v>
      </c>
      <c r="D60" s="14">
        <f>'World Index &amp; Universal'!N60</f>
        <v>1.3522355507087358E-3</v>
      </c>
      <c r="E60" s="14">
        <f>'World Index &amp; Universal'!O60</f>
        <v>2.2881860050860681E-4</v>
      </c>
      <c r="F60" s="14">
        <f>'World Index &amp; Universal'!P60</f>
        <v>1.2092954072565831E-2</v>
      </c>
      <c r="G60" s="14">
        <f>'World Index &amp; Universal'!Q60</f>
        <v>-7.2634981801775744E-3</v>
      </c>
      <c r="H60" s="14">
        <f>'World Index &amp; Universal'!R60</f>
        <v>1.2691343200379457E-2</v>
      </c>
      <c r="I60" s="14">
        <f>'World Index &amp; Universal'!S60</f>
        <v>-1.5146317436849466E-2</v>
      </c>
      <c r="J60" s="14">
        <f>'World Index &amp; Universal'!T60</f>
        <v>-1.1746815858654003E-2</v>
      </c>
      <c r="K60" s="14">
        <f>'World Index &amp; Universal'!AF60</f>
        <v>3.899721448467966E-3</v>
      </c>
      <c r="L60" s="14">
        <f>'World Index &amp; Universal'!AG60</f>
        <v>0.51955431754874648</v>
      </c>
      <c r="M60" s="14">
        <f>'World Index &amp; Universal'!AH60</f>
        <v>0.17214484679665737</v>
      </c>
      <c r="N60" s="14">
        <f>'World Index &amp; Universal'!AI60</f>
        <v>9.8607242339832854E-2</v>
      </c>
      <c r="O60" s="14">
        <f>'World Index &amp; Universal'!AJ60</f>
        <v>9.8941504178272979E-2</v>
      </c>
      <c r="P60" s="14">
        <f>'World Index &amp; Universal'!AK60</f>
        <v>3.5877437325905287E-2</v>
      </c>
      <c r="Q60" s="14">
        <f>'World Index &amp; Universal'!AL60</f>
        <v>4.0111420612813371E-2</v>
      </c>
      <c r="R60" s="14">
        <f>'World Index &amp; Universal'!AM60</f>
        <v>3.0863509749303616E-2</v>
      </c>
      <c r="S60" s="14">
        <f>'Stata input'!R60</f>
        <v>5.7559072994648464E-3</v>
      </c>
      <c r="T60" s="14">
        <f>'Stata input'!S60</f>
        <v>1.504160323205328E-3</v>
      </c>
      <c r="U60" s="14">
        <f>'Stata input'!T60</f>
        <v>2.7372704298511685E-3</v>
      </c>
      <c r="V60" s="14">
        <f>'Stata input'!U60</f>
        <v>3.2827832677899682E-3</v>
      </c>
      <c r="W60" s="14">
        <f>'Stata input'!V60</f>
        <v>4.478063584079095E-5</v>
      </c>
      <c r="X60" s="14">
        <f>'Stata input'!W60</f>
        <v>5.6629122807350107E-4</v>
      </c>
      <c r="Y60" s="14">
        <f>'Stata input'!X60</f>
        <v>2.4365234633370036E-3</v>
      </c>
      <c r="Z60" s="14">
        <f>'Stata input'!Y60</f>
        <v>3.887142729790849E-3</v>
      </c>
      <c r="AA60" s="14">
        <f>'World Index &amp; Universal'!AP304</f>
        <v>-1.2936508975685101E-2</v>
      </c>
      <c r="AB60" s="14">
        <f>'World Index &amp; Universal'!AQ304</f>
        <v>-6.5659617321248698E-3</v>
      </c>
      <c r="AC60" s="14">
        <f>'World Index &amp; Universal'!AR304</f>
        <v>-2.0626336309898186E-2</v>
      </c>
      <c r="AD60" s="14">
        <f>'World Index &amp; Universal'!AS304</f>
        <v>-1.2711066474169197E-3</v>
      </c>
      <c r="AE60" s="14">
        <f>'World Index &amp; Universal'!AT304</f>
        <v>-2.4402118875126666E-2</v>
      </c>
      <c r="AF60" s="14">
        <f>'World Index &amp; Universal'!AU304</f>
        <v>4.1589552704346389E-4</v>
      </c>
      <c r="AG60" s="14">
        <f>'World Index &amp; Universal'!AV304</f>
        <v>1.5675871216689341E-3</v>
      </c>
      <c r="AH60" s="14">
        <f>'World Index &amp; Universal'!AX304</f>
        <v>1.3106055581349141E-2</v>
      </c>
      <c r="AI60" s="14">
        <f>'World Index &amp; Universal'!AY304</f>
        <v>6.4540399898180834E-3</v>
      </c>
      <c r="AJ60" s="14">
        <f>'World Index &amp; Universal'!AZ304</f>
        <v>-7.7906106386661511E-3</v>
      </c>
      <c r="AK60" s="14">
        <f>'World Index &amp; Universal'!BA304</f>
        <v>1.1818289739561116E-2</v>
      </c>
      <c r="AL60" s="14">
        <f>'World Index &amp; Universal'!BB304</f>
        <v>-1.1615878820057657E-2</v>
      </c>
      <c r="AM60" s="14">
        <f>'World Index &amp; Universal'!BC304</f>
        <v>1.3527401858286048E-2</v>
      </c>
      <c r="AN60" s="14">
        <f>'World Index &amp; Universal'!BD304</f>
        <v>1.4694187586963059E-2</v>
      </c>
      <c r="AO60" s="14">
        <f>'World Index &amp; Universal'!BF304</f>
        <v>6.6093585272888333E-3</v>
      </c>
      <c r="AP60" s="14">
        <f>'World Index &amp; Universal'!BG304</f>
        <v>-6.4126524743080004E-3</v>
      </c>
      <c r="AQ60" s="14">
        <f>'World Index &amp; Universal'!BH304</f>
        <v>-1.415330463438591E-2</v>
      </c>
      <c r="AR60" s="14">
        <f>'World Index &amp; Universal'!BI304</f>
        <v>5.3298506803127754E-3</v>
      </c>
      <c r="AS60" s="14">
        <f>'World Index &amp; Universal'!BJ304</f>
        <v>-1.795404270030887E-2</v>
      </c>
      <c r="AT60" s="14">
        <f>'World Index &amp; Universal'!BK304</f>
        <v>7.0280028569806863E-3</v>
      </c>
      <c r="AU60" s="14">
        <f>'World Index &amp; Universal'!BL304</f>
        <v>8.1873063942674573E-3</v>
      </c>
      <c r="AV60" s="14">
        <f>'World Index &amp; Universal'!BN304</f>
        <v>2.1060742262745569E-2</v>
      </c>
      <c r="AW60" s="14">
        <f>'World Index &amp; Universal'!BO304</f>
        <v>7.8517808057438909E-3</v>
      </c>
      <c r="AX60" s="14">
        <f>'World Index &amp; Universal'!BP304</f>
        <v>1.4356496502873517E-2</v>
      </c>
      <c r="AY60" s="14">
        <f>'World Index &amp; Universal'!BQ304</f>
        <v>1.9762865165839028E-2</v>
      </c>
      <c r="AZ60" s="14">
        <f>'World Index &amp; Universal'!BR304</f>
        <v>-3.8553033486750099E-3</v>
      </c>
      <c r="BA60" s="14">
        <f>'World Index &amp; Universal'!BS304</f>
        <v>2.1485396858292427E-2</v>
      </c>
      <c r="BB60" s="14">
        <f>'World Index &amp; Universal'!BT304</f>
        <v>2.2661343932758315E-2</v>
      </c>
      <c r="BC60" s="14">
        <f>'World Index &amp; Universal'!BV304</f>
        <v>1.2727244158823314E-3</v>
      </c>
      <c r="BD60" s="14">
        <f>'World Index &amp; Universal'!BW304</f>
        <v>-1.1680249170632373E-2</v>
      </c>
      <c r="BE60" s="14">
        <f>'World Index &amp; Universal'!BX304</f>
        <v>-5.3015939760528985E-3</v>
      </c>
      <c r="BF60" s="14">
        <f>'World Index &amp; Universal'!BY304</f>
        <v>-1.937986353584753E-2</v>
      </c>
      <c r="BG60" s="14">
        <f>'World Index &amp; Universal'!BZ304</f>
        <v>-2.3160451631735857E-2</v>
      </c>
      <c r="BH60" s="14">
        <f>'World Index &amp; Universal'!CA304</f>
        <v>1.6891492633175353E-3</v>
      </c>
      <c r="BI60" s="14">
        <f>'World Index &amp; Universal'!CB304</f>
        <v>2.8423066439549061E-3</v>
      </c>
      <c r="BJ60" s="14">
        <f>'World Index &amp; Universal'!CD304</f>
        <v>-4.1572262986122599E-4</v>
      </c>
      <c r="BK60" s="14">
        <f>'World Index &amp; Universal'!CE304</f>
        <v>1.1752393195259447E-2</v>
      </c>
      <c r="BL60" s="14">
        <f>'World Index &amp; Universal'!CF304</f>
        <v>1.8282283600735694E-2</v>
      </c>
      <c r="BM60" s="14">
        <f>'World Index &amp; Universal'!CG304</f>
        <v>3.8702242371364548E-3</v>
      </c>
      <c r="BN60" s="14">
        <f>'World Index &amp; Universal'!CH304</f>
        <v>2.3709576122735498E-2</v>
      </c>
      <c r="BO60" s="14">
        <f>'World Index &amp; Universal'!CI304</f>
        <v>2.5438774399094477E-2</v>
      </c>
      <c r="BP60" s="14">
        <f>'World Index &amp; Universal'!CJ304</f>
        <v>1.1512128103670083E-3</v>
      </c>
      <c r="BQ60" s="14">
        <f>'World Index &amp; Universal'!CL304</f>
        <v>-4.1572262986122599E-4</v>
      </c>
      <c r="BR60" s="14">
        <f>'World Index &amp; Universal'!CM304</f>
        <v>-1.3346853606013731E-2</v>
      </c>
      <c r="BS60" s="14">
        <f>'World Index &amp; Universal'!CN304</f>
        <v>-6.9789547431072796E-3</v>
      </c>
      <c r="BT60" s="14">
        <f>'World Index &amp; Universal'!CO304</f>
        <v>-2.103348410498429E-2</v>
      </c>
      <c r="BU60" s="14">
        <f>'World Index &amp; Universal'!CP304</f>
        <v>-1.6863008494798493E-3</v>
      </c>
      <c r="BV60" s="14">
        <f>'World Index &amp; Universal'!CQ304</f>
        <v>-2.4807696991954953E-2</v>
      </c>
      <c r="BW60" s="14">
        <f>'World Index &amp; Universal'!CR304</f>
        <v>1.1512128103670083E-3</v>
      </c>
      <c r="BX60" s="14">
        <f>'World Index &amp; Universal'!CT304</f>
        <v>-1.5651336383337711E-3</v>
      </c>
      <c r="BY60" s="14">
        <f>'World Index &amp; Universal'!CU304</f>
        <v>-1.4481395248658435E-2</v>
      </c>
      <c r="BZ60" s="14">
        <f>'World Index &amp; Universal'!CV304</f>
        <v>-8.1208187628835082E-3</v>
      </c>
      <c r="CA60" s="14">
        <f>'World Index &amp; Universal'!CW304</f>
        <v>-2.2159186975437617E-2</v>
      </c>
      <c r="CB60" s="14">
        <f>'World Index &amp; Universal'!CX304</f>
        <v>-2.8342508339789241E-3</v>
      </c>
      <c r="CC60" s="14">
        <f>'World Index &amp; Universal'!CY304</f>
        <v>-1.1498890433696562E-3</v>
      </c>
      <c r="CD60" s="14">
        <f>'World Index &amp; Universal'!CZ304</f>
        <v>-1.1498890433696562E-3</v>
      </c>
    </row>
    <row r="61" spans="2:82" x14ac:dyDescent="0.25">
      <c r="B61" s="121">
        <v>37529</v>
      </c>
      <c r="C61" s="14">
        <f>'World Index &amp; Universal'!M61</f>
        <v>-0.12678533528851355</v>
      </c>
      <c r="D61" s="14">
        <f>'World Index &amp; Universal'!N61</f>
        <v>-0.1119968635650811</v>
      </c>
      <c r="E61" s="14">
        <f>'World Index &amp; Universal'!O61</f>
        <v>-0.11864853302571476</v>
      </c>
      <c r="F61" s="14">
        <f>'World Index &amp; Universal'!P61</f>
        <v>-0.12455497061002641</v>
      </c>
      <c r="G61" s="14">
        <f>'World Index &amp; Universal'!Q61</f>
        <v>-8.9250636415886042E-2</v>
      </c>
      <c r="H61" s="14">
        <f>'World Index &amp; Universal'!R61</f>
        <v>-0.1269113579575778</v>
      </c>
      <c r="I61" s="14">
        <f>'World Index &amp; Universal'!S61</f>
        <v>-9.6664803415855372E-2</v>
      </c>
      <c r="J61" s="14">
        <f>'World Index &amp; Universal'!T61</f>
        <v>-9.9397597799876891E-2</v>
      </c>
      <c r="K61" s="14">
        <f>'World Index &amp; Universal'!AF61</f>
        <v>3.899721448467966E-3</v>
      </c>
      <c r="L61" s="14">
        <f>'World Index &amp; Universal'!AG61</f>
        <v>0.51955431754874648</v>
      </c>
      <c r="M61" s="14">
        <f>'World Index &amp; Universal'!AH61</f>
        <v>0.17214484679665737</v>
      </c>
      <c r="N61" s="14">
        <f>'World Index &amp; Universal'!AI61</f>
        <v>9.8607242339832854E-2</v>
      </c>
      <c r="O61" s="14">
        <f>'World Index &amp; Universal'!AJ61</f>
        <v>9.8941504178272979E-2</v>
      </c>
      <c r="P61" s="14">
        <f>'World Index &amp; Universal'!AK61</f>
        <v>3.5877437325905287E-2</v>
      </c>
      <c r="Q61" s="14">
        <f>'World Index &amp; Universal'!AL61</f>
        <v>4.0111420612813371E-2</v>
      </c>
      <c r="R61" s="14">
        <f>'World Index &amp; Universal'!AM61</f>
        <v>3.0863509749303616E-2</v>
      </c>
      <c r="S61" s="14">
        <f>'Stata input'!R61</f>
        <v>5.7637304495372632E-3</v>
      </c>
      <c r="T61" s="14">
        <f>'Stata input'!S61</f>
        <v>1.4969879384583162E-3</v>
      </c>
      <c r="U61" s="14">
        <f>'Stata input'!T61</f>
        <v>2.7228106399954655E-3</v>
      </c>
      <c r="V61" s="14">
        <f>'Stata input'!U61</f>
        <v>3.2259994356986788E-3</v>
      </c>
      <c r="W61" s="14">
        <f>'Stata input'!V61</f>
        <v>4.478063584079095E-5</v>
      </c>
      <c r="X61" s="14">
        <f>'Stata input'!W61</f>
        <v>5.9527220818011983E-4</v>
      </c>
      <c r="Y61" s="14">
        <f>'Stata input'!X61</f>
        <v>2.3174572809043781E-3</v>
      </c>
      <c r="Z61" s="14">
        <f>'Stata input'!Y61</f>
        <v>3.8622255536771011E-3</v>
      </c>
      <c r="AA61" s="14">
        <f>'World Index &amp; Universal'!AP305</f>
        <v>-1.7682562844067107E-2</v>
      </c>
      <c r="AB61" s="14">
        <f>'World Index &amp; Universal'!AQ305</f>
        <v>-1.2772686724515481E-2</v>
      </c>
      <c r="AC61" s="14">
        <f>'World Index &amp; Universal'!AR305</f>
        <v>-5.2223791789735019E-3</v>
      </c>
      <c r="AD61" s="14">
        <f>'World Index &amp; Universal'!AS305</f>
        <v>-4.4419653379004775E-2</v>
      </c>
      <c r="AE61" s="14">
        <f>'World Index &amp; Universal'!AT305</f>
        <v>6.2680906278071991E-3</v>
      </c>
      <c r="AF61" s="14">
        <f>'World Index &amp; Universal'!AU305</f>
        <v>-1.6088465775634497E-2</v>
      </c>
      <c r="AG61" s="14">
        <f>'World Index &amp; Universal'!AV305</f>
        <v>-2.2032265831928743E-2</v>
      </c>
      <c r="AH61" s="14">
        <f>'World Index &amp; Universal'!AX305</f>
        <v>1.8000864257548654E-2</v>
      </c>
      <c r="AI61" s="14">
        <f>'World Index &amp; Universal'!AY305</f>
        <v>4.9982581331009523E-3</v>
      </c>
      <c r="AJ61" s="14">
        <f>'World Index &amp; Universal'!AZ305</f>
        <v>1.2684477739873135E-2</v>
      </c>
      <c r="AK61" s="14">
        <f>'World Index &amp; Universal'!BA305</f>
        <v>-2.7218381272298919E-2</v>
      </c>
      <c r="AL61" s="14">
        <f>'World Index &amp; Universal'!BB305</f>
        <v>2.4381785933901057E-2</v>
      </c>
      <c r="AM61" s="14">
        <f>'World Index &amp; Universal'!BC305</f>
        <v>1.6227921933749112E-3</v>
      </c>
      <c r="AN61" s="14">
        <f>'World Index &amp; Universal'!BD305</f>
        <v>-4.4280014009068225E-3</v>
      </c>
      <c r="AO61" s="14">
        <f>'World Index &amp; Universal'!BF305</f>
        <v>1.2937938965786211E-2</v>
      </c>
      <c r="AP61" s="14">
        <f>'World Index &amp; Universal'!BG305</f>
        <v>-4.9733997971161958E-3</v>
      </c>
      <c r="AQ61" s="14">
        <f>'World Index &amp; Universal'!BH305</f>
        <v>7.6479929637389699E-3</v>
      </c>
      <c r="AR61" s="14">
        <f>'World Index &amp; Universal'!BI305</f>
        <v>-3.2056413177517395E-2</v>
      </c>
      <c r="AS61" s="14">
        <f>'World Index &amp; Universal'!BJ305</f>
        <v>1.928712576756797E-2</v>
      </c>
      <c r="AT61" s="14">
        <f>'World Index &amp; Universal'!BK305</f>
        <v>-3.3586783981065516E-3</v>
      </c>
      <c r="AU61" s="14">
        <f>'World Index &amp; Universal'!BL305</f>
        <v>-9.3793789767538938E-3</v>
      </c>
      <c r="AV61" s="14">
        <f>'World Index &amp; Universal'!BN305</f>
        <v>5.2497956022203862E-3</v>
      </c>
      <c r="AW61" s="14">
        <f>'World Index &amp; Universal'!BO305</f>
        <v>-1.2525597082501561E-2</v>
      </c>
      <c r="AX61" s="14">
        <f>'World Index &amp; Universal'!BP305</f>
        <v>-7.589945116889707E-3</v>
      </c>
      <c r="AY61" s="14">
        <f>'World Index &amp; Universal'!BQ305</f>
        <v>-3.9403051877745621E-2</v>
      </c>
      <c r="AZ61" s="14">
        <f>'World Index &amp; Universal'!BR305</f>
        <v>1.1550792424639855E-2</v>
      </c>
      <c r="BA61" s="14">
        <f>'World Index &amp; Universal'!BS305</f>
        <v>-1.0923131330289437E-2</v>
      </c>
      <c r="BB61" s="14">
        <f>'World Index &amp; Universal'!BT305</f>
        <v>-1.6898135121979685E-2</v>
      </c>
      <c r="BC61" s="14">
        <f>'World Index &amp; Universal'!BV305</f>
        <v>4.6484477769008103E-2</v>
      </c>
      <c r="BD61" s="14">
        <f>'World Index &amp; Universal'!BW305</f>
        <v>2.7979950225516914E-2</v>
      </c>
      <c r="BE61" s="14">
        <f>'World Index &amp; Universal'!BX305</f>
        <v>3.3118059372396536E-2</v>
      </c>
      <c r="BF61" s="14">
        <f>'World Index &amp; Universal'!BY305</f>
        <v>4.1019339021188372E-2</v>
      </c>
      <c r="BG61" s="14">
        <f>'World Index &amp; Universal'!BZ305</f>
        <v>5.3043937316257672E-2</v>
      </c>
      <c r="BH61" s="14">
        <f>'World Index &amp; Universal'!CA305</f>
        <v>2.964814806368854E-2</v>
      </c>
      <c r="BI61" s="14">
        <f>'World Index &amp; Universal'!CB305</f>
        <v>2.3428053565814011E-2</v>
      </c>
      <c r="BJ61" s="14">
        <f>'World Index &amp; Universal'!CD305</f>
        <v>1.6351536917714071E-2</v>
      </c>
      <c r="BK61" s="14">
        <f>'World Index &amp; Universal'!CE305</f>
        <v>-2.3801463740077078E-2</v>
      </c>
      <c r="BL61" s="14">
        <f>'World Index &amp; Universal'!CF305</f>
        <v>-1.8922171466694393E-2</v>
      </c>
      <c r="BM61" s="14">
        <f>'World Index &amp; Universal'!CG305</f>
        <v>-1.141889513719152E-2</v>
      </c>
      <c r="BN61" s="14">
        <f>'World Index &amp; Universal'!CH305</f>
        <v>-5.0372007697459531E-2</v>
      </c>
      <c r="BO61" s="14">
        <f>'World Index &amp; Universal'!CI305</f>
        <v>-2.2217296376250362E-2</v>
      </c>
      <c r="BP61" s="14">
        <f>'World Index &amp; Universal'!CJ305</f>
        <v>-6.0409903223462846E-3</v>
      </c>
      <c r="BQ61" s="14">
        <f>'World Index &amp; Universal'!CL305</f>
        <v>1.6351536917714071E-2</v>
      </c>
      <c r="BR61" s="14">
        <f>'World Index &amp; Universal'!CM305</f>
        <v>-1.6201630054974991E-3</v>
      </c>
      <c r="BS61" s="14">
        <f>'World Index &amp; Universal'!CN305</f>
        <v>3.3699971346843327E-3</v>
      </c>
      <c r="BT61" s="14">
        <f>'World Index &amp; Universal'!CO305</f>
        <v>1.1043763812797369E-2</v>
      </c>
      <c r="BU61" s="14">
        <f>'World Index &amp; Universal'!CP305</f>
        <v>-2.8794446063389545E-2</v>
      </c>
      <c r="BV61" s="14">
        <f>'World Index &amp; Universal'!CQ305</f>
        <v>2.2722120460825446E-2</v>
      </c>
      <c r="BW61" s="14">
        <f>'World Index &amp; Universal'!CR305</f>
        <v>-6.0409903223462846E-3</v>
      </c>
      <c r="BX61" s="14">
        <f>'World Index &amp; Universal'!CT305</f>
        <v>2.2528622430136647E-2</v>
      </c>
      <c r="BY61" s="14">
        <f>'World Index &amp; Universal'!CU305</f>
        <v>4.4476958041583803E-3</v>
      </c>
      <c r="BZ61" s="14">
        <f>'World Index &amp; Universal'!CV305</f>
        <v>9.4681846689861349E-3</v>
      </c>
      <c r="CA61" s="14">
        <f>'World Index &amp; Universal'!CW305</f>
        <v>1.7188590242453117E-2</v>
      </c>
      <c r="CB61" s="14">
        <f>'World Index &amp; Universal'!CX305</f>
        <v>-2.2891744548321102E-2</v>
      </c>
      <c r="CC61" s="14">
        <f>'World Index &amp; Universal'!CY305</f>
        <v>6.0777056835625842E-3</v>
      </c>
      <c r="CD61" s="14">
        <f>'World Index &amp; Universal'!CZ305</f>
        <v>6.0777056835625842E-3</v>
      </c>
    </row>
    <row r="62" spans="2:82" x14ac:dyDescent="0.25">
      <c r="B62" s="121">
        <v>37560</v>
      </c>
      <c r="C62" s="14">
        <f>'World Index &amp; Universal'!M62</f>
        <v>7.7909447692716682E-2</v>
      </c>
      <c r="D62" s="14">
        <f>'World Index &amp; Universal'!N62</f>
        <v>7.3289183222958076E-2</v>
      </c>
      <c r="E62" s="14">
        <f>'World Index &amp; Universal'!O62</f>
        <v>7.1553714426392911E-2</v>
      </c>
      <c r="F62" s="14">
        <f>'World Index &amp; Universal'!P62</f>
        <v>7.6856364640262687E-2</v>
      </c>
      <c r="G62" s="14">
        <f>'World Index &amp; Universal'!Q62</f>
        <v>8.0784240517332684E-2</v>
      </c>
      <c r="H62" s="14">
        <f>'World Index &amp; Universal'!R62</f>
        <v>7.5326339817459731E-2</v>
      </c>
      <c r="I62" s="14">
        <f>'World Index &amp; Universal'!S62</f>
        <v>5.6968685461406876E-2</v>
      </c>
      <c r="J62" s="14">
        <f>'World Index &amp; Universal'!T62</f>
        <v>4.9691912257829207E-2</v>
      </c>
      <c r="K62" s="14">
        <f>'World Index &amp; Universal'!AF62</f>
        <v>3.899721448467966E-3</v>
      </c>
      <c r="L62" s="14">
        <f>'World Index &amp; Universal'!AG62</f>
        <v>0.51955431754874648</v>
      </c>
      <c r="M62" s="14">
        <f>'World Index &amp; Universal'!AH62</f>
        <v>0.17214484679665737</v>
      </c>
      <c r="N62" s="14">
        <f>'World Index &amp; Universal'!AI62</f>
        <v>9.8607242339832854E-2</v>
      </c>
      <c r="O62" s="14">
        <f>'World Index &amp; Universal'!AJ62</f>
        <v>9.8941504178272979E-2</v>
      </c>
      <c r="P62" s="14">
        <f>'World Index &amp; Universal'!AK62</f>
        <v>3.5877437325905287E-2</v>
      </c>
      <c r="Q62" s="14">
        <f>'World Index &amp; Universal'!AL62</f>
        <v>4.0111420612813371E-2</v>
      </c>
      <c r="R62" s="14">
        <f>'World Index &amp; Universal'!AM62</f>
        <v>3.0863509749303616E-2</v>
      </c>
      <c r="S62" s="14">
        <f>'Stata input'!R62</f>
        <v>5.7559072994648464E-3</v>
      </c>
      <c r="T62" s="14">
        <f>'Stata input'!S62</f>
        <v>1.4190799406974541E-3</v>
      </c>
      <c r="U62" s="14">
        <f>'Stata input'!T62</f>
        <v>2.705929896404502E-3</v>
      </c>
      <c r="V62" s="14">
        <f>'Stata input'!U62</f>
        <v>3.2272541758593398E-3</v>
      </c>
      <c r="W62" s="14">
        <f>'Stata input'!V62</f>
        <v>4.478063584079095E-5</v>
      </c>
      <c r="X62" s="14">
        <f>'Stata input'!W62</f>
        <v>5.607672336425118E-4</v>
      </c>
      <c r="Y62" s="14">
        <f>'Stata input'!X62</f>
        <v>2.3133952782865563E-3</v>
      </c>
      <c r="Z62" s="14">
        <f>'Stata input'!Y62</f>
        <v>3.8622255536771011E-3</v>
      </c>
      <c r="AA62" s="14">
        <f>'World Index &amp; Universal'!AP306</f>
        <v>3.9026629935721147E-3</v>
      </c>
      <c r="AB62" s="14">
        <f>'World Index &amp; Universal'!AQ306</f>
        <v>7.981818430744303E-3</v>
      </c>
      <c r="AC62" s="14">
        <f>'World Index &amp; Universal'!AR306</f>
        <v>1.5491200137698335E-3</v>
      </c>
      <c r="AD62" s="14">
        <f>'World Index &amp; Universal'!AS306</f>
        <v>-1.9567219152855087E-3</v>
      </c>
      <c r="AE62" s="14">
        <f>'World Index &amp; Universal'!AT306</f>
        <v>-2.3210141046240418E-3</v>
      </c>
      <c r="AF62" s="14">
        <f>'World Index &amp; Universal'!AU306</f>
        <v>5.9364106897643598E-3</v>
      </c>
      <c r="AG62" s="14">
        <f>'World Index &amp; Universal'!AV306</f>
        <v>1.7518158315893206E-2</v>
      </c>
      <c r="AH62" s="14">
        <f>'World Index &amp; Universal'!AX306</f>
        <v>-3.8874914246512793E-3</v>
      </c>
      <c r="AI62" s="14">
        <f>'World Index &amp; Universal'!AY306</f>
        <v>4.0632977553904936E-3</v>
      </c>
      <c r="AJ62" s="14">
        <f>'World Index &amp; Universal'!AZ306</f>
        <v>-2.3443936016507294E-3</v>
      </c>
      <c r="AK62" s="14">
        <f>'World Index &amp; Universal'!BA306</f>
        <v>-5.836606600270744E-3</v>
      </c>
      <c r="AL62" s="14">
        <f>'World Index &amp; Universal'!BB306</f>
        <v>-6.1994826068472175E-3</v>
      </c>
      <c r="AM62" s="14">
        <f>'World Index &amp; Universal'!BC306</f>
        <v>2.0258415194633894E-3</v>
      </c>
      <c r="AN62" s="14">
        <f>'World Index &amp; Universal'!BD306</f>
        <v>1.3562565201013177E-2</v>
      </c>
      <c r="AO62" s="14">
        <f>'World Index &amp; Universal'!BF306</f>
        <v>-7.9186134955993026E-3</v>
      </c>
      <c r="AP62" s="14">
        <f>'World Index &amp; Universal'!BG306</f>
        <v>-4.04685418187678E-3</v>
      </c>
      <c r="AQ62" s="14">
        <f>'World Index &amp; Universal'!BH306</f>
        <v>-6.3817603644767962E-3</v>
      </c>
      <c r="AR62" s="14">
        <f>'World Index &amp; Universal'!BI306</f>
        <v>-9.8598408863193043E-3</v>
      </c>
      <c r="AS62" s="14">
        <f>'World Index &amp; Universal'!BJ306</f>
        <v>-1.0221248386611093E-2</v>
      </c>
      <c r="AT62" s="14">
        <f>'World Index &amp; Universal'!BK306</f>
        <v>-2.0292109476384157E-3</v>
      </c>
      <c r="AU62" s="14">
        <f>'World Index &amp; Universal'!BL306</f>
        <v>9.460825295435793E-3</v>
      </c>
      <c r="AV62" s="14">
        <f>'World Index &amp; Universal'!BN306</f>
        <v>-1.5467239527389154E-3</v>
      </c>
      <c r="AW62" s="14">
        <f>'World Index &amp; Universal'!BO306</f>
        <v>2.3499026985016602E-3</v>
      </c>
      <c r="AX62" s="14">
        <f>'World Index &amp; Universal'!BP306</f>
        <v>6.4227488082522211E-3</v>
      </c>
      <c r="AY62" s="14">
        <f>'World Index &amp; Universal'!BQ306</f>
        <v>-3.5004193593691779E-3</v>
      </c>
      <c r="AZ62" s="14">
        <f>'World Index &amp; Universal'!BR306</f>
        <v>-3.864148089252728E-3</v>
      </c>
      <c r="BA62" s="14">
        <f>'World Index &amp; Universal'!BS306</f>
        <v>4.3805047484182236E-3</v>
      </c>
      <c r="BB62" s="14">
        <f>'World Index &amp; Universal'!BT306</f>
        <v>1.5944338608079089E-2</v>
      </c>
      <c r="BC62" s="14">
        <f>'World Index &amp; Universal'!BV306</f>
        <v>1.9605581824473362E-3</v>
      </c>
      <c r="BD62" s="14">
        <f>'World Index &amp; Universal'!BW306</f>
        <v>5.8708725738847445E-3</v>
      </c>
      <c r="BE62" s="14">
        <f>'World Index &amp; Universal'!BX306</f>
        <v>9.9580254326270268E-3</v>
      </c>
      <c r="BF62" s="14">
        <f>'World Index &amp; Universal'!BY306</f>
        <v>3.512715336135841E-3</v>
      </c>
      <c r="BG62" s="14">
        <f>'World Index &amp; Universal'!BZ306</f>
        <v>-3.6500640537118212E-4</v>
      </c>
      <c r="BH62" s="14">
        <f>'World Index &amp; Universal'!CA306</f>
        <v>7.9086075507637243E-3</v>
      </c>
      <c r="BI62" s="14">
        <f>'World Index &amp; Universal'!CB306</f>
        <v>1.9513061866968329E-2</v>
      </c>
      <c r="BJ62" s="14">
        <f>'World Index &amp; Universal'!CD306</f>
        <v>-5.9013776881720048E-3</v>
      </c>
      <c r="BK62" s="14">
        <f>'World Index &amp; Universal'!CE306</f>
        <v>6.238155946133972E-3</v>
      </c>
      <c r="BL62" s="14">
        <f>'World Index &amp; Universal'!CF306</f>
        <v>1.0326801186578249E-2</v>
      </c>
      <c r="BM62" s="14">
        <f>'World Index &amp; Universal'!CG306</f>
        <v>3.8791376515971976E-3</v>
      </c>
      <c r="BN62" s="14">
        <f>'World Index &amp; Universal'!CH306</f>
        <v>3.6513968369455974E-4</v>
      </c>
      <c r="BO62" s="14">
        <f>'World Index &amp; Universal'!CI306</f>
        <v>8.2766349809180184E-3</v>
      </c>
      <c r="BP62" s="14">
        <f>'World Index &amp; Universal'!CJ306</f>
        <v>1.1513399359097898E-2</v>
      </c>
      <c r="BQ62" s="14">
        <f>'World Index &amp; Universal'!CL306</f>
        <v>-5.9013776881720048E-3</v>
      </c>
      <c r="BR62" s="14">
        <f>'World Index &amp; Universal'!CM306</f>
        <v>-2.0217457829146968E-3</v>
      </c>
      <c r="BS62" s="14">
        <f>'World Index &amp; Universal'!CN306</f>
        <v>2.0333370173741816E-3</v>
      </c>
      <c r="BT62" s="14">
        <f>'World Index &amp; Universal'!CO306</f>
        <v>-4.3613996166876889E-3</v>
      </c>
      <c r="BU62" s="14">
        <f>'World Index &amp; Universal'!CP306</f>
        <v>-7.8465522484045813E-3</v>
      </c>
      <c r="BV62" s="14">
        <f>'World Index &amp; Universal'!CQ306</f>
        <v>-8.2086946119450666E-3</v>
      </c>
      <c r="BW62" s="14">
        <f>'World Index &amp; Universal'!CR306</f>
        <v>1.1513399359097898E-2</v>
      </c>
      <c r="BX62" s="14">
        <f>'World Index &amp; Universal'!CT306</f>
        <v>-1.7216555962880964E-2</v>
      </c>
      <c r="BY62" s="14">
        <f>'World Index &amp; Universal'!CU306</f>
        <v>-1.3381083385142101E-2</v>
      </c>
      <c r="BZ62" s="14">
        <f>'World Index &amp; Universal'!CV306</f>
        <v>-9.3721569558352646E-3</v>
      </c>
      <c r="CA62" s="14">
        <f>'World Index &amp; Universal'!CW306</f>
        <v>-1.5694106460521495E-2</v>
      </c>
      <c r="CB62" s="14">
        <f>'World Index &amp; Universal'!CX306</f>
        <v>-1.9139589865808548E-2</v>
      </c>
      <c r="CC62" s="14">
        <f>'World Index &amp; Universal'!CY306</f>
        <v>-1.1382349819975657E-2</v>
      </c>
      <c r="CD62" s="14">
        <f>'World Index &amp; Universal'!CZ306</f>
        <v>-1.1382349819975657E-2</v>
      </c>
    </row>
    <row r="63" spans="2:82" x14ac:dyDescent="0.25">
      <c r="B63" s="121">
        <v>37589</v>
      </c>
      <c r="C63" s="14">
        <f>'World Index &amp; Universal'!M63</f>
        <v>3.803632029212678E-2</v>
      </c>
      <c r="D63" s="14">
        <f>'World Index &amp; Universal'!N63</f>
        <v>5.3795877325289121E-2</v>
      </c>
      <c r="E63" s="14">
        <f>'World Index &amp; Universal'!O63</f>
        <v>4.8814065362806636E-2</v>
      </c>
      <c r="F63" s="14">
        <f>'World Index &amp; Universal'!P63</f>
        <v>5.9688284257616964E-2</v>
      </c>
      <c r="G63" s="14">
        <f>'World Index &amp; Universal'!Q63</f>
        <v>5.4397739602008999E-2</v>
      </c>
      <c r="H63" s="14">
        <f>'World Index &amp; Universal'!R63</f>
        <v>5.8287738988589632E-2</v>
      </c>
      <c r="I63" s="14">
        <f>'World Index &amp; Universal'!S63</f>
        <v>5.622643269768357E-2</v>
      </c>
      <c r="J63" s="14">
        <f>'World Index &amp; Universal'!T63</f>
        <v>4.3453470954146534E-2</v>
      </c>
      <c r="K63" s="14">
        <f>'World Index &amp; Universal'!AF63</f>
        <v>3.899721448467966E-3</v>
      </c>
      <c r="L63" s="14">
        <f>'World Index &amp; Universal'!AG63</f>
        <v>0.51955431754874648</v>
      </c>
      <c r="M63" s="14">
        <f>'World Index &amp; Universal'!AH63</f>
        <v>0.17214484679665737</v>
      </c>
      <c r="N63" s="14">
        <f>'World Index &amp; Universal'!AI63</f>
        <v>9.8607242339832854E-2</v>
      </c>
      <c r="O63" s="14">
        <f>'World Index &amp; Universal'!AJ63</f>
        <v>9.8941504178272979E-2</v>
      </c>
      <c r="P63" s="14">
        <f>'World Index &amp; Universal'!AK63</f>
        <v>3.5877437325905287E-2</v>
      </c>
      <c r="Q63" s="14">
        <f>'World Index &amp; Universal'!AL63</f>
        <v>4.0111420612813371E-2</v>
      </c>
      <c r="R63" s="14">
        <f>'World Index &amp; Universal'!AM63</f>
        <v>3.0863509749303616E-2</v>
      </c>
      <c r="S63" s="14">
        <f>'Stata input'!R63</f>
        <v>5.8262915652540492E-3</v>
      </c>
      <c r="T63" s="14">
        <f>'Stata input'!S63</f>
        <v>1.1911239978537047E-3</v>
      </c>
      <c r="U63" s="14">
        <f>'Stata input'!T63</f>
        <v>2.6121432022319091E-3</v>
      </c>
      <c r="V63" s="14">
        <f>'Stata input'!U63</f>
        <v>3.2737397821989145E-3</v>
      </c>
      <c r="W63" s="14">
        <f>'Stata input'!V63</f>
        <v>4.99862552685304E-5</v>
      </c>
      <c r="X63" s="14">
        <f>'Stata input'!W63</f>
        <v>6.1320267062070499E-4</v>
      </c>
      <c r="Y63" s="14">
        <f>'Stata input'!X63</f>
        <v>2.3039138595752906E-3</v>
      </c>
      <c r="Z63" s="14">
        <f>'Stata input'!Y63</f>
        <v>3.8497644139487974E-3</v>
      </c>
      <c r="AA63" s="14">
        <f>'World Index &amp; Universal'!AP307</f>
        <v>-1.4985001546925614E-2</v>
      </c>
      <c r="AB63" s="14">
        <f>'World Index &amp; Universal'!AQ307</f>
        <v>-1.2088449418667935E-2</v>
      </c>
      <c r="AC63" s="14">
        <f>'World Index &amp; Universal'!AR307</f>
        <v>-2.1138560687432806E-2</v>
      </c>
      <c r="AD63" s="14">
        <f>'World Index &amp; Universal'!AS307</f>
        <v>-1.5552663228825203E-2</v>
      </c>
      <c r="AE63" s="14">
        <f>'World Index &amp; Universal'!AT307</f>
        <v>-1.8074445239799619E-2</v>
      </c>
      <c r="AF63" s="14">
        <f>'World Index &amp; Universal'!AU307</f>
        <v>-2.1463373655913998E-2</v>
      </c>
      <c r="AG63" s="14">
        <f>'World Index &amp; Universal'!AV307</f>
        <v>-8.3239567831777661E-3</v>
      </c>
      <c r="AH63" s="14">
        <f>'World Index &amp; Universal'!AX307</f>
        <v>1.5212967894355778E-2</v>
      </c>
      <c r="AI63" s="14">
        <f>'World Index &amp; Universal'!AY307</f>
        <v>2.9406172827892707E-3</v>
      </c>
      <c r="AJ63" s="14">
        <f>'World Index &amp; Universal'!AZ307</f>
        <v>-6.247173038147702E-3</v>
      </c>
      <c r="AK63" s="14">
        <f>'World Index &amp; Universal'!BA307</f>
        <v>-5.7629750084109421E-4</v>
      </c>
      <c r="AL63" s="14">
        <f>'World Index &amp; Universal'!BB307</f>
        <v>-3.1364433005850456E-3</v>
      </c>
      <c r="AM63" s="14">
        <f>'World Index &amp; Universal'!BC307</f>
        <v>-6.576927375890107E-3</v>
      </c>
      <c r="AN63" s="14">
        <f>'World Index &amp; Universal'!BD307</f>
        <v>6.7623790238815484E-3</v>
      </c>
      <c r="AO63" s="14">
        <f>'World Index &amp; Universal'!BF307</f>
        <v>1.2236368135947417E-2</v>
      </c>
      <c r="AP63" s="14">
        <f>'World Index &amp; Universal'!BG307</f>
        <v>-2.9319954064240816E-3</v>
      </c>
      <c r="AQ63" s="14">
        <f>'World Index &amp; Universal'!BH307</f>
        <v>-9.1608517619207186E-3</v>
      </c>
      <c r="AR63" s="14">
        <f>'World Index &amp; Universal'!BI307</f>
        <v>-3.5066032056401131E-3</v>
      </c>
      <c r="AS63" s="14">
        <f>'World Index &amp; Universal'!BJ307</f>
        <v>-6.0592426696592927E-3</v>
      </c>
      <c r="AT63" s="14">
        <f>'World Index &amp; Universal'!BK307</f>
        <v>-9.4896392614595149E-3</v>
      </c>
      <c r="AU63" s="14">
        <f>'World Index &amp; Universal'!BL307</f>
        <v>3.8105563532229159E-3</v>
      </c>
      <c r="AV63" s="14">
        <f>'World Index &amp; Universal'!BN307</f>
        <v>2.1595048939998973E-2</v>
      </c>
      <c r="AW63" s="14">
        <f>'World Index &amp; Universal'!BO307</f>
        <v>6.2864455513014228E-3</v>
      </c>
      <c r="AX63" s="14">
        <f>'World Index &amp; Universal'!BP307</f>
        <v>9.2455488645264428E-3</v>
      </c>
      <c r="AY63" s="14">
        <f>'World Index &amp; Universal'!BQ307</f>
        <v>5.7065251876000644E-3</v>
      </c>
      <c r="AZ63" s="14">
        <f>'World Index &amp; Universal'!BR307</f>
        <v>3.1302851706824786E-3</v>
      </c>
      <c r="BA63" s="14">
        <f>'World Index &amp; Universal'!BS307</f>
        <v>-3.3182732043190999E-4</v>
      </c>
      <c r="BB63" s="14">
        <f>'World Index &amp; Universal'!BT307</f>
        <v>1.309133590271383E-2</v>
      </c>
      <c r="BC63" s="14">
        <f>'World Index &amp; Universal'!BV307</f>
        <v>1.5798369956320224E-2</v>
      </c>
      <c r="BD63" s="14">
        <f>'World Index &amp; Universal'!BW307</f>
        <v>5.7662981116024525E-4</v>
      </c>
      <c r="BE63" s="14">
        <f>'World Index &amp; Universal'!BX307</f>
        <v>3.5189427415380781E-3</v>
      </c>
      <c r="BF63" s="14">
        <f>'World Index &amp; Universal'!BY307</f>
        <v>-5.6741455331966728E-3</v>
      </c>
      <c r="BG63" s="14">
        <f>'World Index &amp; Universal'!BZ307</f>
        <v>-2.5616220561330838E-3</v>
      </c>
      <c r="BH63" s="14">
        <f>'World Index &amp; Universal'!CA307</f>
        <v>-6.0040900171205447E-3</v>
      </c>
      <c r="BI63" s="14">
        <f>'World Index &amp; Universal'!CB307</f>
        <v>7.3429082243812172E-3</v>
      </c>
      <c r="BJ63" s="14">
        <f>'World Index &amp; Universal'!CD307</f>
        <v>2.1934154612181844E-2</v>
      </c>
      <c r="BK63" s="14">
        <f>'World Index &amp; Universal'!CE307</f>
        <v>3.1463115282996945E-3</v>
      </c>
      <c r="BL63" s="14">
        <f>'World Index &amp; Universal'!CF307</f>
        <v>6.0961809091459873E-3</v>
      </c>
      <c r="BM63" s="14">
        <f>'World Index &amp; Universal'!CG307</f>
        <v>-3.1205170623972434E-3</v>
      </c>
      <c r="BN63" s="14">
        <f>'World Index &amp; Universal'!CH307</f>
        <v>2.5682008159879643E-3</v>
      </c>
      <c r="BO63" s="14">
        <f>'World Index &amp; Universal'!CI307</f>
        <v>-3.4513089100139949E-3</v>
      </c>
      <c r="BP63" s="14">
        <f>'World Index &amp; Universal'!CJ307</f>
        <v>1.3427618873936842E-2</v>
      </c>
      <c r="BQ63" s="14">
        <f>'World Index &amp; Universal'!CL307</f>
        <v>2.1934154612181844E-2</v>
      </c>
      <c r="BR63" s="14">
        <f>'World Index &amp; Universal'!CM307</f>
        <v>6.6204697244622857E-3</v>
      </c>
      <c r="BS63" s="14">
        <f>'World Index &amp; Universal'!CN307</f>
        <v>9.580555274943281E-3</v>
      </c>
      <c r="BT63" s="14">
        <f>'World Index &amp; Universal'!CO307</f>
        <v>3.3193746635218346E-4</v>
      </c>
      <c r="BU63" s="14">
        <f>'World Index &amp; Universal'!CP307</f>
        <v>6.0403568634643801E-3</v>
      </c>
      <c r="BV63" s="14">
        <f>'World Index &amp; Universal'!CQ307</f>
        <v>3.4632616959628937E-3</v>
      </c>
      <c r="BW63" s="14">
        <f>'World Index &amp; Universal'!CR307</f>
        <v>1.3427618873936842E-2</v>
      </c>
      <c r="BX63" s="14">
        <f>'World Index &amp; Universal'!CT307</f>
        <v>8.3938266333190015E-3</v>
      </c>
      <c r="BY63" s="14">
        <f>'World Index &amp; Universal'!CU307</f>
        <v>-6.716956418691411E-3</v>
      </c>
      <c r="BZ63" s="14">
        <f>'World Index &amp; Universal'!CV307</f>
        <v>-3.7960911340346737E-3</v>
      </c>
      <c r="CA63" s="14">
        <f>'World Index &amp; Universal'!CW307</f>
        <v>-1.2922167467801837E-2</v>
      </c>
      <c r="CB63" s="14">
        <f>'World Index &amp; Universal'!CX307</f>
        <v>-7.2893829543352329E-3</v>
      </c>
      <c r="CC63" s="14">
        <f>'World Index &amp; Universal'!CY307</f>
        <v>-1.3249706860028909E-2</v>
      </c>
      <c r="CD63" s="14">
        <f>'World Index &amp; Universal'!CZ307</f>
        <v>-1.3249706860028909E-2</v>
      </c>
    </row>
    <row r="64" spans="2:82" x14ac:dyDescent="0.25">
      <c r="B64" s="121">
        <v>37621</v>
      </c>
      <c r="C64" s="14">
        <f>'World Index &amp; Universal'!M64</f>
        <v>-0.10177505753858473</v>
      </c>
      <c r="D64" s="14">
        <f>'World Index &amp; Universal'!N64</f>
        <v>-4.9141221374045863E-2</v>
      </c>
      <c r="E64" s="14">
        <f>'World Index &amp; Universal'!O64</f>
        <v>-0.10001537698361362</v>
      </c>
      <c r="F64" s="14">
        <f>'World Index &amp; Universal'!P64</f>
        <v>-8.1377700327693203E-2</v>
      </c>
      <c r="G64" s="14">
        <f>'World Index &amp; Universal'!Q64</f>
        <v>-7.9301386780482597E-2</v>
      </c>
      <c r="H64" s="14">
        <f>'World Index &amp; Universal'!R64</f>
        <v>-0.11486787995367076</v>
      </c>
      <c r="I64" s="14">
        <f>'World Index &amp; Universal'!S64</f>
        <v>-4.2090609877427299E-2</v>
      </c>
      <c r="J64" s="14">
        <f>'World Index &amp; Universal'!T64</f>
        <v>-4.7611663213305344E-2</v>
      </c>
      <c r="K64" s="14">
        <f>'World Index &amp; Universal'!AF64</f>
        <v>3.899721448467966E-3</v>
      </c>
      <c r="L64" s="14">
        <f>'World Index &amp; Universal'!AG64</f>
        <v>0.51955431754874648</v>
      </c>
      <c r="M64" s="14">
        <f>'World Index &amp; Universal'!AH64</f>
        <v>0.17214484679665737</v>
      </c>
      <c r="N64" s="14">
        <f>'World Index &amp; Universal'!AI64</f>
        <v>9.8607242339832854E-2</v>
      </c>
      <c r="O64" s="14">
        <f>'World Index &amp; Universal'!AJ64</f>
        <v>9.8941504178272979E-2</v>
      </c>
      <c r="P64" s="14">
        <f>'World Index &amp; Universal'!AK64</f>
        <v>3.5877437325905287E-2</v>
      </c>
      <c r="Q64" s="14">
        <f>'World Index &amp; Universal'!AL64</f>
        <v>4.0111420612813371E-2</v>
      </c>
      <c r="R64" s="14">
        <f>'World Index &amp; Universal'!AM64</f>
        <v>3.0863509749303616E-2</v>
      </c>
      <c r="S64" s="14">
        <f>'Stata input'!R64</f>
        <v>5.3481782152988711E-3</v>
      </c>
      <c r="T64" s="14">
        <f>'Stata input'!S64</f>
        <v>1.1427897418165855E-3</v>
      </c>
      <c r="U64" s="14">
        <f>'Stata input'!T64</f>
        <v>2.3823922364891725E-3</v>
      </c>
      <c r="V64" s="14">
        <f>'Stata input'!U64</f>
        <v>3.3179438569039821E-3</v>
      </c>
      <c r="W64" s="14">
        <f>'Stata input'!V64</f>
        <v>4.1657121104599071E-5</v>
      </c>
      <c r="X64" s="14">
        <f>'Stata input'!W64</f>
        <v>5.0415801716563458E-4</v>
      </c>
      <c r="Y64" s="14">
        <f>'Stata input'!X64</f>
        <v>2.2876623469241242E-3</v>
      </c>
      <c r="Z64" s="14">
        <f>'Stata input'!Y64</f>
        <v>3.8372216769584355E-3</v>
      </c>
      <c r="AA64" s="14">
        <f>'World Index &amp; Universal'!AP308</f>
        <v>-5.2671828697065326E-2</v>
      </c>
      <c r="AB64" s="14">
        <f>'World Index &amp; Universal'!AQ308</f>
        <v>3.4371820606593495E-4</v>
      </c>
      <c r="AC64" s="14">
        <f>'World Index &amp; Universal'!AR308</f>
        <v>-1.9751569152438364E-2</v>
      </c>
      <c r="AD64" s="14">
        <f>'World Index &amp; Universal'!AS308</f>
        <v>-2.3379579267986506E-2</v>
      </c>
      <c r="AE64" s="14">
        <f>'World Index &amp; Universal'!AT308</f>
        <v>1.5126663021687525E-2</v>
      </c>
      <c r="AF64" s="14">
        <f>'World Index &amp; Universal'!AU308</f>
        <v>-5.3697901017298322E-2</v>
      </c>
      <c r="AG64" s="14">
        <f>'World Index &amp; Universal'!AV308</f>
        <v>-4.9911547611785623E-2</v>
      </c>
      <c r="AH64" s="14">
        <f>'World Index &amp; Universal'!AX308</f>
        <v>5.5600403632694251E-2</v>
      </c>
      <c r="AI64" s="14">
        <f>'World Index &amp; Universal'!AY308</f>
        <v>5.5963232709753452E-2</v>
      </c>
      <c r="AJ64" s="14">
        <f>'World Index &amp; Universal'!AZ308</f>
        <v>3.4750639263001259E-2</v>
      </c>
      <c r="AK64" s="14">
        <f>'World Index &amp; Universal'!BA308</f>
        <v>3.0920910320645145E-2</v>
      </c>
      <c r="AL64" s="14">
        <f>'World Index &amp; Universal'!BB308</f>
        <v>7.1568115224003304E-2</v>
      </c>
      <c r="AM64" s="14">
        <f>'World Index &amp; Universal'!BC308</f>
        <v>-1.083122355394317E-3</v>
      </c>
      <c r="AN64" s="14">
        <f>'World Index &amp; Universal'!BD308</f>
        <v>2.9137538277610453E-3</v>
      </c>
      <c r="AO64" s="14">
        <f>'World Index &amp; Universal'!BF308</f>
        <v>-3.4360010445455558E-4</v>
      </c>
      <c r="AP64" s="14">
        <f>'World Index &amp; Universal'!BG308</f>
        <v>-5.2997330755677696E-2</v>
      </c>
      <c r="AQ64" s="14">
        <f>'World Index &amp; Universal'!BH308</f>
        <v>-2.008838261566892E-2</v>
      </c>
      <c r="AR64" s="14">
        <f>'World Index &amp; Universal'!BI308</f>
        <v>-2.3715146146562449E-2</v>
      </c>
      <c r="AS64" s="14">
        <f>'World Index &amp; Universal'!BJ308</f>
        <v>1.4777865394238754E-2</v>
      </c>
      <c r="AT64" s="14">
        <f>'World Index &amp; Universal'!BK308</f>
        <v>-5.4023050517354232E-2</v>
      </c>
      <c r="AU64" s="14">
        <f>'World Index &amp; Universal'!BL308</f>
        <v>-5.0237998103267234E-2</v>
      </c>
      <c r="AV64" s="14">
        <f>'World Index &amp; Universal'!BN308</f>
        <v>2.014955447096245E-2</v>
      </c>
      <c r="AW64" s="14">
        <f>'World Index &amp; Universal'!BO308</f>
        <v>-3.3583588107519713E-2</v>
      </c>
      <c r="AX64" s="14">
        <f>'World Index &amp; Universal'!BP308</f>
        <v>2.0500198445744022E-2</v>
      </c>
      <c r="AY64" s="14">
        <f>'World Index &amp; Universal'!BQ308</f>
        <v>-3.701112902992465E-3</v>
      </c>
      <c r="AZ64" s="14">
        <f>'World Index &amp; Universal'!BR308</f>
        <v>3.5581013013169516E-2</v>
      </c>
      <c r="BA64" s="14">
        <f>'World Index &amp; Universal'!BS308</f>
        <v>-3.4630335327860085E-2</v>
      </c>
      <c r="BB64" s="14">
        <f>'World Index &amp; Universal'!BT308</f>
        <v>-3.0767688588156816E-2</v>
      </c>
      <c r="BC64" s="14">
        <f>'World Index &amp; Universal'!BV308</f>
        <v>2.393926931249557E-2</v>
      </c>
      <c r="BD64" s="14">
        <f>'World Index &amp; Universal'!BW308</f>
        <v>-2.9993484476930399E-2</v>
      </c>
      <c r="BE64" s="14">
        <f>'World Index &amp; Universal'!BX308</f>
        <v>2.4291215881264261E-2</v>
      </c>
      <c r="BF64" s="14">
        <f>'World Index &amp; Universal'!BY308</f>
        <v>3.7148620267726251E-3</v>
      </c>
      <c r="BG64" s="14">
        <f>'World Index &amp; Universal'!BZ308</f>
        <v>3.9428053594058765E-2</v>
      </c>
      <c r="BH64" s="14">
        <f>'World Index &amp; Universal'!CA308</f>
        <v>-3.1044120218771565E-2</v>
      </c>
      <c r="BI64" s="14">
        <f>'World Index &amp; Universal'!CB308</f>
        <v>-2.7167124279372068E-2</v>
      </c>
      <c r="BJ64" s="14">
        <f>'World Index &amp; Universal'!CD308</f>
        <v>5.6744987752880283E-2</v>
      </c>
      <c r="BK64" s="14">
        <f>'World Index &amp; Universal'!CE308</f>
        <v>-6.6788208987575759E-2</v>
      </c>
      <c r="BL64" s="14">
        <f>'World Index &amp; Universal'!CF308</f>
        <v>-1.4562660359661694E-2</v>
      </c>
      <c r="BM64" s="14">
        <f>'World Index &amp; Universal'!CG308</f>
        <v>-3.4358502682123815E-2</v>
      </c>
      <c r="BN64" s="14">
        <f>'World Index &amp; Universal'!CH308</f>
        <v>-3.7932450887511848E-2</v>
      </c>
      <c r="BO64" s="14">
        <f>'World Index &amp; Universal'!CI308</f>
        <v>-6.7798991540738873E-2</v>
      </c>
      <c r="BP64" s="14">
        <f>'World Index &amp; Universal'!CJ308</f>
        <v>4.0012099831365777E-3</v>
      </c>
      <c r="BQ64" s="14">
        <f>'World Index &amp; Universal'!CL308</f>
        <v>5.6744987752880283E-2</v>
      </c>
      <c r="BR64" s="14">
        <f>'World Index &amp; Universal'!CM308</f>
        <v>1.0842967814779225E-3</v>
      </c>
      <c r="BS64" s="14">
        <f>'World Index &amp; Universal'!CN308</f>
        <v>5.7108210244339874E-2</v>
      </c>
      <c r="BT64" s="14">
        <f>'World Index &amp; Universal'!CO308</f>
        <v>3.587261605078651E-2</v>
      </c>
      <c r="BU64" s="14">
        <f>'World Index &amp; Universal'!CP308</f>
        <v>3.2038734545664305E-2</v>
      </c>
      <c r="BV64" s="14">
        <f>'World Index &amp; Universal'!CQ308</f>
        <v>7.2730013082475287E-2</v>
      </c>
      <c r="BW64" s="14">
        <f>'World Index &amp; Universal'!CR308</f>
        <v>4.0012099831365777E-3</v>
      </c>
      <c r="BX64" s="14">
        <f>'World Index &amp; Universal'!CT308</f>
        <v>5.2533579885456261E-2</v>
      </c>
      <c r="BY64" s="14">
        <f>'World Index &amp; Universal'!CU308</f>
        <v>-2.9052885321797506E-3</v>
      </c>
      <c r="BZ64" s="14">
        <f>'World Index &amp; Universal'!CV308</f>
        <v>5.2895354839358477E-2</v>
      </c>
      <c r="CA64" s="14">
        <f>'World Index &amp; Universal'!CW308</f>
        <v>3.1744390097084851E-2</v>
      </c>
      <c r="CB64" s="14">
        <f>'World Index &amp; Universal'!CX308</f>
        <v>2.7925787622306464E-2</v>
      </c>
      <c r="CC64" s="14">
        <f>'World Index &amp; Universal'!CY308</f>
        <v>-3.9852641046156378E-3</v>
      </c>
      <c r="CD64" s="14">
        <f>'World Index &amp; Universal'!CZ308</f>
        <v>-3.9852641046156378E-3</v>
      </c>
    </row>
    <row r="65" spans="2:82" x14ac:dyDescent="0.25">
      <c r="B65" s="121">
        <v>37652</v>
      </c>
      <c r="C65" s="14">
        <f>'World Index &amp; Universal'!M65</f>
        <v>-2.4957332197874549E-2</v>
      </c>
      <c r="D65" s="14">
        <f>'World Index &amp; Universal'!N65</f>
        <v>-3.0835195912968127E-2</v>
      </c>
      <c r="E65" s="14">
        <f>'World Index &amp; Universal'!O65</f>
        <v>-5.1424992179376017E-2</v>
      </c>
      <c r="F65" s="14">
        <f>'World Index &amp; Universal'!P65</f>
        <v>-5.1045789166653255E-2</v>
      </c>
      <c r="G65" s="14">
        <f>'World Index &amp; Universal'!Q65</f>
        <v>-2.1123123660082954E-2</v>
      </c>
      <c r="H65" s="14">
        <f>'World Index &amp; Universal'!R65</f>
        <v>-4.0234412784519225E-2</v>
      </c>
      <c r="I65" s="14">
        <f>'World Index &amp; Universal'!S65</f>
        <v>-6.3489143922543567E-2</v>
      </c>
      <c r="J65" s="14">
        <f>'World Index &amp; Universal'!T65</f>
        <v>-7.5609113089283086E-2</v>
      </c>
      <c r="K65" s="14">
        <f>'World Index &amp; Universal'!AF65</f>
        <v>3.899721448467966E-3</v>
      </c>
      <c r="L65" s="14">
        <f>'World Index &amp; Universal'!AG65</f>
        <v>0.51955431754874648</v>
      </c>
      <c r="M65" s="14">
        <f>'World Index &amp; Universal'!AH65</f>
        <v>0.17214484679665737</v>
      </c>
      <c r="N65" s="14">
        <f>'World Index &amp; Universal'!AI65</f>
        <v>9.8607242339832854E-2</v>
      </c>
      <c r="O65" s="14">
        <f>'World Index &amp; Universal'!AJ65</f>
        <v>9.8941504178272979E-2</v>
      </c>
      <c r="P65" s="14">
        <f>'World Index &amp; Universal'!AK65</f>
        <v>3.5877437325905287E-2</v>
      </c>
      <c r="Q65" s="14">
        <f>'World Index &amp; Universal'!AL65</f>
        <v>4.0111420612813371E-2</v>
      </c>
      <c r="R65" s="14">
        <f>'World Index &amp; Universal'!AM65</f>
        <v>3.0863509749303616E-2</v>
      </c>
      <c r="S65" s="14">
        <f>'Stata input'!R65</f>
        <v>4.946515448805977E-3</v>
      </c>
      <c r="T65" s="14">
        <f>'Stata input'!S65</f>
        <v>1.1098666182609573E-3</v>
      </c>
      <c r="U65" s="14">
        <f>'Stata input'!T65</f>
        <v>2.3306250483845492E-3</v>
      </c>
      <c r="V65" s="14">
        <f>'Stata input'!U65</f>
        <v>3.2687152360495464E-3</v>
      </c>
      <c r="W65" s="14">
        <f>'Stata input'!V65</f>
        <v>3.801704986416965E-5</v>
      </c>
      <c r="X65" s="14">
        <f>'Stata input'!W65</f>
        <v>4.9172628010474284E-4</v>
      </c>
      <c r="Y65" s="14">
        <f>'Stata input'!X65</f>
        <v>2.3039138595752906E-3</v>
      </c>
      <c r="Z65" s="14">
        <f>'Stata input'!Y65</f>
        <v>3.8622255536771011E-3</v>
      </c>
      <c r="AA65" s="14">
        <f>'World Index &amp; Universal'!AP309</f>
        <v>-2.8830906732016937E-3</v>
      </c>
      <c r="AB65" s="14">
        <f>'World Index &amp; Universal'!AQ309</f>
        <v>2.3735895215712066E-2</v>
      </c>
      <c r="AC65" s="14">
        <f>'World Index &amp; Universal'!AR309</f>
        <v>2.0239108046388843E-2</v>
      </c>
      <c r="AD65" s="14">
        <f>'World Index &amp; Universal'!AS309</f>
        <v>-1.1001439440674554E-2</v>
      </c>
      <c r="AE65" s="14">
        <f>'World Index &amp; Universal'!AT309</f>
        <v>1.2148414123279494E-2</v>
      </c>
      <c r="AF65" s="14">
        <f>'World Index &amp; Universal'!AU309</f>
        <v>3.1388914088723574E-2</v>
      </c>
      <c r="AG65" s="14">
        <f>'World Index &amp; Universal'!AV309</f>
        <v>4.2530241158795112E-2</v>
      </c>
      <c r="AH65" s="14">
        <f>'World Index &amp; Universal'!AX309</f>
        <v>2.8914269191846476E-3</v>
      </c>
      <c r="AI65" s="14">
        <f>'World Index &amp; Universal'!AY309</f>
        <v>2.6695952741274454E-2</v>
      </c>
      <c r="AJ65" s="14">
        <f>'World Index &amp; Universal'!AZ309</f>
        <v>2.3189054867399195E-2</v>
      </c>
      <c r="AK65" s="14">
        <f>'World Index &amp; Universal'!BA309</f>
        <v>-8.1418223796384526E-3</v>
      </c>
      <c r="AL65" s="14">
        <f>'World Index &amp; Universal'!BB309</f>
        <v>1.507496729408575E-2</v>
      </c>
      <c r="AM65" s="14">
        <f>'World Index &amp; Universal'!BC309</f>
        <v>3.4371099759068491E-2</v>
      </c>
      <c r="AN65" s="14">
        <f>'World Index &amp; Universal'!BD309</f>
        <v>4.5544641162145627E-2</v>
      </c>
      <c r="AO65" s="14">
        <f>'World Index &amp; Universal'!BF309</f>
        <v>-2.318556507263092E-2</v>
      </c>
      <c r="AP65" s="14">
        <f>'World Index &amp; Universal'!BG309</f>
        <v>-2.6001809659418784E-2</v>
      </c>
      <c r="AQ65" s="14">
        <f>'World Index &amp; Universal'!BH309</f>
        <v>-3.4157121828637393E-3</v>
      </c>
      <c r="AR65" s="14">
        <f>'World Index &amp; Universal'!BI309</f>
        <v>-3.3931929923260995E-2</v>
      </c>
      <c r="AS65" s="14">
        <f>'World Index &amp; Universal'!BJ309</f>
        <v>-1.1318818795535979E-2</v>
      </c>
      <c r="AT65" s="14">
        <f>'World Index &amp; Universal'!BK309</f>
        <v>7.4755793059293474E-3</v>
      </c>
      <c r="AU65" s="14">
        <f>'World Index &amp; Universal'!BL309</f>
        <v>1.8358588412222154E-2</v>
      </c>
      <c r="AV65" s="14">
        <f>'World Index &amp; Universal'!BN309</f>
        <v>-1.9837612464340681E-2</v>
      </c>
      <c r="AW65" s="14">
        <f>'World Index &amp; Universal'!BO309</f>
        <v>-2.2663509502067747E-2</v>
      </c>
      <c r="AX65" s="14">
        <f>'World Index &amp; Universal'!BP309</f>
        <v>3.4274192605878717E-3</v>
      </c>
      <c r="AY65" s="14">
        <f>'World Index &amp; Universal'!BQ309</f>
        <v>-3.0620809612841193E-2</v>
      </c>
      <c r="AZ65" s="14">
        <f>'World Index &amp; Universal'!BR309</f>
        <v>-7.9301938724950505E-3</v>
      </c>
      <c r="BA65" s="14">
        <f>'World Index &amp; Universal'!BS309</f>
        <v>1.0928620511014397E-2</v>
      </c>
      <c r="BB65" s="14">
        <f>'World Index &amp; Universal'!BT309</f>
        <v>2.1848930252331256E-2</v>
      </c>
      <c r="BC65" s="14">
        <f>'World Index &amp; Universal'!BV309</f>
        <v>1.112381744464086E-2</v>
      </c>
      <c r="BD65" s="14">
        <f>'World Index &amp; Universal'!BW309</f>
        <v>8.2086557971141616E-3</v>
      </c>
      <c r="BE65" s="14">
        <f>'World Index &amp; Universal'!BX309</f>
        <v>3.5123746425617552E-2</v>
      </c>
      <c r="BF65" s="14">
        <f>'World Index &amp; Universal'!BY309</f>
        <v>3.1588061634180153E-2</v>
      </c>
      <c r="BG65" s="14">
        <f>'World Index &amp; Universal'!BZ309</f>
        <v>2.3407368308869581E-2</v>
      </c>
      <c r="BH65" s="14">
        <f>'World Index &amp; Universal'!CA309</f>
        <v>4.2861896083473017E-2</v>
      </c>
      <c r="BI65" s="14">
        <f>'World Index &amp; Universal'!CB309</f>
        <v>5.4127157241963042E-2</v>
      </c>
      <c r="BJ65" s="14">
        <f>'World Index &amp; Universal'!CD309</f>
        <v>-3.0433635324127017E-2</v>
      </c>
      <c r="BK65" s="14">
        <f>'World Index &amp; Universal'!CE309</f>
        <v>-1.4851087633725779E-2</v>
      </c>
      <c r="BL65" s="14">
        <f>'World Index &amp; Universal'!CF309</f>
        <v>1.1448401173922207E-2</v>
      </c>
      <c r="BM65" s="14">
        <f>'World Index &amp; Universal'!CG309</f>
        <v>7.9935845476943879E-3</v>
      </c>
      <c r="BN65" s="14">
        <f>'World Index &amp; Universal'!CH309</f>
        <v>-2.287199509570581E-2</v>
      </c>
      <c r="BO65" s="14">
        <f>'World Index &amp; Universal'!CI309</f>
        <v>1.9009563910753258E-2</v>
      </c>
      <c r="BP65" s="14">
        <f>'World Index &amp; Universal'!CJ309</f>
        <v>1.0802255984994069E-2</v>
      </c>
      <c r="BQ65" s="14">
        <f>'World Index &amp; Universal'!CL309</f>
        <v>-3.0433635324127017E-2</v>
      </c>
      <c r="BR65" s="14">
        <f>'World Index &amp; Universal'!CM309</f>
        <v>-3.3228983067174034E-2</v>
      </c>
      <c r="BS65" s="14">
        <f>'World Index &amp; Universal'!CN309</f>
        <v>-7.4201096875015082E-3</v>
      </c>
      <c r="BT65" s="14">
        <f>'World Index &amp; Universal'!CO309</f>
        <v>-1.0810476911307543E-2</v>
      </c>
      <c r="BU65" s="14">
        <f>'World Index &amp; Universal'!CP309</f>
        <v>-4.1100260968823576E-2</v>
      </c>
      <c r="BV65" s="14">
        <f>'World Index &amp; Universal'!CQ309</f>
        <v>-1.8654941606041753E-2</v>
      </c>
      <c r="BW65" s="14">
        <f>'World Index &amp; Universal'!CR309</f>
        <v>1.0802255984994069E-2</v>
      </c>
      <c r="BX65" s="14">
        <f>'World Index &amp; Universal'!CT309</f>
        <v>-4.0795210996970144E-2</v>
      </c>
      <c r="BY65" s="14">
        <f>'World Index &amp; Universal'!CU309</f>
        <v>-4.3560685377834973E-2</v>
      </c>
      <c r="BZ65" s="14">
        <f>'World Index &amp; Universal'!CV309</f>
        <v>-1.8027626634785077E-2</v>
      </c>
      <c r="CA65" s="14">
        <f>'World Index &amp; Universal'!CW309</f>
        <v>-2.1381761633724072E-2</v>
      </c>
      <c r="CB65" s="14">
        <f>'World Index &amp; Universal'!CX309</f>
        <v>-5.1347844394391884E-2</v>
      </c>
      <c r="CC65" s="14">
        <f>'World Index &amp; Universal'!CY309</f>
        <v>-1.0686814281461676E-2</v>
      </c>
      <c r="CD65" s="14">
        <f>'World Index &amp; Universal'!CZ309</f>
        <v>-1.0686814281461676E-2</v>
      </c>
    </row>
    <row r="66" spans="2:82" x14ac:dyDescent="0.25">
      <c r="B66" s="121">
        <v>37680</v>
      </c>
      <c r="C66" s="14">
        <f>'World Index &amp; Universal'!M66</f>
        <v>6.6155244270524882E-3</v>
      </c>
      <c r="D66" s="14">
        <f>'World Index &amp; Universal'!N66</f>
        <v>-2.0708805949075204E-2</v>
      </c>
      <c r="E66" s="14">
        <f>'World Index &amp; Universal'!O66</f>
        <v>-2.570194538272208E-2</v>
      </c>
      <c r="F66" s="14">
        <f>'World Index &amp; Universal'!P66</f>
        <v>2.2561017148590379E-2</v>
      </c>
      <c r="G66" s="14">
        <f>'World Index &amp; Universal'!Q66</f>
        <v>-3.5160561682658797E-2</v>
      </c>
      <c r="H66" s="14">
        <f>'World Index &amp; Universal'!R66</f>
        <v>-3.0513854972929577E-2</v>
      </c>
      <c r="I66" s="14">
        <f>'World Index &amp; Universal'!S66</f>
        <v>-4.3472558195652877E-2</v>
      </c>
      <c r="J66" s="14">
        <f>'World Index &amp; Universal'!T66</f>
        <v>-5.5177257865435925E-2</v>
      </c>
      <c r="K66" s="14">
        <f>'World Index &amp; Universal'!AF66</f>
        <v>3.899721448467966E-3</v>
      </c>
      <c r="L66" s="14">
        <f>'World Index &amp; Universal'!AG66</f>
        <v>0.51955431754874648</v>
      </c>
      <c r="M66" s="14">
        <f>'World Index &amp; Universal'!AH66</f>
        <v>0.17214484679665737</v>
      </c>
      <c r="N66" s="14">
        <f>'World Index &amp; Universal'!AI66</f>
        <v>9.8607242339832854E-2</v>
      </c>
      <c r="O66" s="14">
        <f>'World Index &amp; Universal'!AJ66</f>
        <v>9.8941504178272979E-2</v>
      </c>
      <c r="P66" s="14">
        <f>'World Index &amp; Universal'!AK66</f>
        <v>3.5877437325905287E-2</v>
      </c>
      <c r="Q66" s="14">
        <f>'World Index &amp; Universal'!AL66</f>
        <v>4.0111420612813371E-2</v>
      </c>
      <c r="R66" s="14">
        <f>'World Index &amp; Universal'!AM66</f>
        <v>3.0863509749303616E-2</v>
      </c>
      <c r="S66" s="14">
        <f>'Stata input'!R66</f>
        <v>4.6223247227021869E-3</v>
      </c>
      <c r="T66" s="14">
        <f>'Stata input'!S66</f>
        <v>1.1078085275386673E-3</v>
      </c>
      <c r="U66" s="14">
        <f>'Stata input'!T66</f>
        <v>2.1820625672432925E-3</v>
      </c>
      <c r="V66" s="14">
        <f>'Stata input'!U66</f>
        <v>3.0372863557346363E-3</v>
      </c>
      <c r="W66" s="14">
        <f>'Stata input'!V66</f>
        <v>4.9469871138629884E-5</v>
      </c>
      <c r="X66" s="14">
        <f>'Stata input'!W66</f>
        <v>4.8343751130186519E-4</v>
      </c>
      <c r="Y66" s="14">
        <f>'Stata input'!X66</f>
        <v>2.4284098858389225E-3</v>
      </c>
      <c r="Z66" s="14">
        <f>'Stata input'!Y66</f>
        <v>3.7872733007402459E-3</v>
      </c>
      <c r="AA66" s="14">
        <f>'World Index &amp; Universal'!AP310</f>
        <v>3.5188665606476821E-2</v>
      </c>
      <c r="AB66" s="14">
        <f>'World Index &amp; Universal'!AQ310</f>
        <v>3.8544155948768921E-2</v>
      </c>
      <c r="AC66" s="14">
        <f>'World Index &amp; Universal'!AR310</f>
        <v>-1.204301075268821E-2</v>
      </c>
      <c r="AD66" s="14">
        <f>'World Index &amp; Universal'!AS310</f>
        <v>5.0074505319333218E-2</v>
      </c>
      <c r="AE66" s="14">
        <f>'World Index &amp; Universal'!AT310</f>
        <v>4.3437986558662933E-2</v>
      </c>
      <c r="AF66" s="14">
        <f>'World Index &amp; Universal'!AU310</f>
        <v>6.0229571642185009E-2</v>
      </c>
      <c r="AG66" s="14">
        <f>'World Index &amp; Universal'!AV310</f>
        <v>7.2857389205035261E-2</v>
      </c>
      <c r="AH66" s="14">
        <f>'World Index &amp; Universal'!AX310</f>
        <v>-3.3992514384671213E-2</v>
      </c>
      <c r="AI66" s="14">
        <f>'World Index &amp; Universal'!AY310</f>
        <v>3.241428788563816E-3</v>
      </c>
      <c r="AJ66" s="14">
        <f>'World Index &amp; Universal'!AZ310</f>
        <v>-4.5626152921113938E-2</v>
      </c>
      <c r="AK66" s="14">
        <f>'World Index &amp; Universal'!BA310</f>
        <v>1.4379832592289254E-2</v>
      </c>
      <c r="AL66" s="14">
        <f>'World Index &amp; Universal'!BB310</f>
        <v>7.9689057910552474E-3</v>
      </c>
      <c r="AM66" s="14">
        <f>'World Index &amp; Universal'!BC310</f>
        <v>2.4189702677084091E-2</v>
      </c>
      <c r="AN66" s="14">
        <f>'World Index &amp; Universal'!BD310</f>
        <v>3.6388268969782311E-2</v>
      </c>
      <c r="AO66" s="14">
        <f>'World Index &amp; Universal'!BF310</f>
        <v>-3.7113641945783815E-2</v>
      </c>
      <c r="AP66" s="14">
        <f>'World Index &amp; Universal'!BG310</f>
        <v>-3.230955875175745E-3</v>
      </c>
      <c r="AQ66" s="14">
        <f>'World Index &amp; Universal'!BH310</f>
        <v>-4.8709692709447583E-2</v>
      </c>
      <c r="AR66" s="14">
        <f>'World Index &amp; Universal'!BI310</f>
        <v>1.1102416112515279E-2</v>
      </c>
      <c r="AS66" s="14">
        <f>'World Index &amp; Universal'!BJ310</f>
        <v>4.7122027328949656E-3</v>
      </c>
      <c r="AT66" s="14">
        <f>'World Index &amp; Universal'!BK310</f>
        <v>2.0880590939925003E-2</v>
      </c>
      <c r="AU66" s="14">
        <f>'World Index &amp; Universal'!BL310</f>
        <v>3.3039744203191335E-2</v>
      </c>
      <c r="AV66" s="14">
        <f>'World Index &amp; Universal'!BN310</f>
        <v>1.2189812799303423E-2</v>
      </c>
      <c r="AW66" s="14">
        <f>'World Index &amp; Universal'!BO310</f>
        <v>4.7807421652180437E-2</v>
      </c>
      <c r="AX66" s="14">
        <f>'World Index &amp; Universal'!BP310</f>
        <v>5.1203814793595148E-2</v>
      </c>
      <c r="AY66" s="14">
        <f>'World Index &amp; Universal'!BQ310</f>
        <v>6.2874716964496979E-2</v>
      </c>
      <c r="AZ66" s="14">
        <f>'World Index &amp; Universal'!BR310</f>
        <v>5.6157300282495104E-2</v>
      </c>
      <c r="BA66" s="14">
        <f>'World Index &amp; Universal'!BS310</f>
        <v>7.315357164478864E-2</v>
      </c>
      <c r="BB66" s="14">
        <f>'World Index &amp; Universal'!BT310</f>
        <v>8.5935319939794086E-2</v>
      </c>
      <c r="BC66" s="14">
        <f>'World Index &amp; Universal'!BV310</f>
        <v>-4.768662134512569E-2</v>
      </c>
      <c r="BD66" s="14">
        <f>'World Index &amp; Universal'!BW310</f>
        <v>-1.4175984311065148E-2</v>
      </c>
      <c r="BE66" s="14">
        <f>'World Index &amp; Universal'!BX310</f>
        <v>-1.0980505966153187E-2</v>
      </c>
      <c r="BF66" s="14">
        <f>'World Index &amp; Universal'!BY310</f>
        <v>-5.9155341604195E-2</v>
      </c>
      <c r="BG66" s="14">
        <f>'World Index &amp; Universal'!BZ310</f>
        <v>-6.3200456034803176E-3</v>
      </c>
      <c r="BH66" s="14">
        <f>'World Index &amp; Universal'!CA310</f>
        <v>9.6708055203791332E-3</v>
      </c>
      <c r="BI66" s="14">
        <f>'World Index &amp; Universal'!CB310</f>
        <v>2.169644512869473E-2</v>
      </c>
      <c r="BJ66" s="14">
        <f>'World Index &amp; Universal'!CD310</f>
        <v>-5.6808047288188335E-2</v>
      </c>
      <c r="BK66" s="14">
        <f>'World Index &amp; Universal'!CE310</f>
        <v>-7.9059043838272114E-3</v>
      </c>
      <c r="BL66" s="14">
        <f>'World Index &amp; Universal'!CF310</f>
        <v>-4.6901020213324651E-3</v>
      </c>
      <c r="BM66" s="14">
        <f>'World Index &amp; Universal'!CG310</f>
        <v>-5.3171341302544972E-2</v>
      </c>
      <c r="BN66" s="14">
        <f>'World Index &amp; Universal'!CH310</f>
        <v>6.3602426269315782E-3</v>
      </c>
      <c r="BO66" s="14">
        <f>'World Index &amp; Universal'!CI310</f>
        <v>1.6092556816818426E-2</v>
      </c>
      <c r="BP66" s="14">
        <f>'World Index &amp; Universal'!CJ310</f>
        <v>1.1910455905593365E-2</v>
      </c>
      <c r="BQ66" s="14">
        <f>'World Index &amp; Universal'!CL310</f>
        <v>-5.6808047288188335E-2</v>
      </c>
      <c r="BR66" s="14">
        <f>'World Index &amp; Universal'!CM310</f>
        <v>-2.361838106149261E-2</v>
      </c>
      <c r="BS66" s="14">
        <f>'World Index &amp; Universal'!CN310</f>
        <v>-2.0453509573240436E-2</v>
      </c>
      <c r="BT66" s="14">
        <f>'World Index &amp; Universal'!CO310</f>
        <v>-6.8166918116545738E-2</v>
      </c>
      <c r="BU66" s="14">
        <f>'World Index &amp; Universal'!CP310</f>
        <v>-9.5781768349685326E-3</v>
      </c>
      <c r="BV66" s="14">
        <f>'World Index &amp; Universal'!CQ310</f>
        <v>-1.5837687924053601E-2</v>
      </c>
      <c r="BW66" s="14">
        <f>'World Index &amp; Universal'!CR310</f>
        <v>1.1910455905593365E-2</v>
      </c>
      <c r="BX66" s="14">
        <f>'World Index &amp; Universal'!CT310</f>
        <v>-6.7909668086474251E-2</v>
      </c>
      <c r="BY66" s="14">
        <f>'World Index &amp; Universal'!CU310</f>
        <v>-3.5110653081739329E-2</v>
      </c>
      <c r="BZ66" s="14">
        <f>'World Index &amp; Universal'!CV310</f>
        <v>-3.1983032974859604E-2</v>
      </c>
      <c r="CA66" s="14">
        <f>'World Index &amp; Universal'!CW310</f>
        <v>-7.9134841976185588E-2</v>
      </c>
      <c r="CB66" s="14">
        <f>'World Index &amp; Universal'!CX310</f>
        <v>-2.1235705802971405E-2</v>
      </c>
      <c r="CC66" s="14">
        <f>'World Index &amp; Universal'!CY310</f>
        <v>-1.1770266663500561E-2</v>
      </c>
      <c r="CD66" s="14">
        <f>'World Index &amp; Universal'!CZ310</f>
        <v>-1.1770266663500561E-2</v>
      </c>
    </row>
    <row r="67" spans="2:82" x14ac:dyDescent="0.25">
      <c r="B67" s="121">
        <v>37711</v>
      </c>
      <c r="C67" s="14">
        <f>'World Index &amp; Universal'!M67</f>
        <v>9.5513085997560587E-3</v>
      </c>
      <c r="D67" s="14">
        <f>'World Index &amp; Universal'!N67</f>
        <v>-6.0075935983082696E-3</v>
      </c>
      <c r="E67" s="14">
        <f>'World Index &amp; Universal'!O67</f>
        <v>-1.6492751112177628E-2</v>
      </c>
      <c r="F67" s="14">
        <f>'World Index &amp; Universal'!P67</f>
        <v>-8.4624890870819147E-3</v>
      </c>
      <c r="G67" s="14">
        <f>'World Index &amp; Universal'!Q67</f>
        <v>-7.1011150747698482E-3</v>
      </c>
      <c r="H67" s="14">
        <f>'World Index &amp; Universal'!R67</f>
        <v>-6.7414194745447631E-3</v>
      </c>
      <c r="I67" s="14">
        <f>'World Index &amp; Universal'!S67</f>
        <v>-1.8369868549730328E-2</v>
      </c>
      <c r="J67" s="14">
        <f>'World Index &amp; Universal'!T67</f>
        <v>-7.4837736148980483E-4</v>
      </c>
      <c r="K67" s="14">
        <f>'World Index &amp; Universal'!AF67</f>
        <v>3.899721448467966E-3</v>
      </c>
      <c r="L67" s="14">
        <f>'World Index &amp; Universal'!AG67</f>
        <v>0.51955431754874648</v>
      </c>
      <c r="M67" s="14">
        <f>'World Index &amp; Universal'!AH67</f>
        <v>0.17214484679665737</v>
      </c>
      <c r="N67" s="14">
        <f>'World Index &amp; Universal'!AI67</f>
        <v>9.8607242339832854E-2</v>
      </c>
      <c r="O67" s="14">
        <f>'World Index &amp; Universal'!AJ67</f>
        <v>9.8941504178272979E-2</v>
      </c>
      <c r="P67" s="14">
        <f>'World Index &amp; Universal'!AK67</f>
        <v>3.5877437325905287E-2</v>
      </c>
      <c r="Q67" s="14">
        <f>'World Index &amp; Universal'!AL67</f>
        <v>4.0111420612813371E-2</v>
      </c>
      <c r="R67" s="14">
        <f>'World Index &amp; Universal'!AM67</f>
        <v>3.0863509749303616E-2</v>
      </c>
      <c r="S67" s="14">
        <f>'Stata input'!R67</f>
        <v>4.6064810688120073E-3</v>
      </c>
      <c r="T67" s="14">
        <f>'Stata input'!S67</f>
        <v>1.0769315803607071E-3</v>
      </c>
      <c r="U67" s="14">
        <f>'Stata input'!T67</f>
        <v>2.118067474521812E-3</v>
      </c>
      <c r="V67" s="14">
        <f>'Stata input'!U67</f>
        <v>3.0362788597748658E-3</v>
      </c>
      <c r="W67" s="14">
        <f>'Stata input'!V67</f>
        <v>4.1140689663432539E-5</v>
      </c>
      <c r="X67" s="14">
        <f>'Stata input'!W67</f>
        <v>2.4550157129366035E-4</v>
      </c>
      <c r="Y67" s="14">
        <f>'Stata input'!X67</f>
        <v>2.5716462189622202E-3</v>
      </c>
      <c r="Z67" s="14">
        <f>'Stata input'!Y67</f>
        <v>3.8122908649180776E-3</v>
      </c>
      <c r="AA67" s="14">
        <f>'World Index &amp; Universal'!AP311</f>
        <v>1.5585721468074354E-2</v>
      </c>
      <c r="AB67" s="14">
        <f>'World Index &amp; Universal'!AQ311</f>
        <v>2.5750740075235701E-2</v>
      </c>
      <c r="AC67" s="14">
        <f>'World Index &amp; Universal'!AR311</f>
        <v>2.2282835641875387E-2</v>
      </c>
      <c r="AD67" s="14">
        <f>'World Index &amp; Universal'!AS311</f>
        <v>1.5576529602006506E-2</v>
      </c>
      <c r="AE67" s="14">
        <f>'World Index &amp; Universal'!AT311</f>
        <v>1.6168331979676376E-2</v>
      </c>
      <c r="AF67" s="14">
        <f>'World Index &amp; Universal'!AU311</f>
        <v>2.7418853054028913E-2</v>
      </c>
      <c r="AG67" s="14">
        <f>'World Index &amp; Universal'!AV311</f>
        <v>9.1043730841207093E-3</v>
      </c>
      <c r="AH67" s="14">
        <f>'World Index &amp; Universal'!AX311</f>
        <v>-1.5346534653465249E-2</v>
      </c>
      <c r="AI67" s="14">
        <f>'World Index &amp; Universal'!AY311</f>
        <v>1.0009020796853507E-2</v>
      </c>
      <c r="AJ67" s="14">
        <f>'World Index &amp; Universal'!AZ311</f>
        <v>6.5943366790546243E-3</v>
      </c>
      <c r="AK67" s="14">
        <f>'World Index &amp; Universal'!BA311</f>
        <v>-9.050802776577882E-6</v>
      </c>
      <c r="AL67" s="14">
        <f>'World Index &amp; Universal'!BB311</f>
        <v>5.7366945919623547E-4</v>
      </c>
      <c r="AM67" s="14">
        <f>'World Index &amp; Universal'!BC311</f>
        <v>1.16515340220118E-2</v>
      </c>
      <c r="AN67" s="14">
        <f>'World Index &amp; Universal'!BD311</f>
        <v>-6.3818821463781372E-3</v>
      </c>
      <c r="AO67" s="14">
        <f>'World Index &amp; Universal'!BF311</f>
        <v>-2.510428612836979E-2</v>
      </c>
      <c r="AP67" s="14">
        <f>'World Index &amp; Universal'!BG311</f>
        <v>-9.9098330715469141E-3</v>
      </c>
      <c r="AQ67" s="14">
        <f>'World Index &amp; Universal'!BH311</f>
        <v>-3.3808451681994756E-3</v>
      </c>
      <c r="AR67" s="14">
        <f>'World Index &amp; Universal'!BI311</f>
        <v>-9.9187941823790648E-3</v>
      </c>
      <c r="AS67" s="14">
        <f>'World Index &amp; Universal'!BJ311</f>
        <v>-9.3418485809295682E-3</v>
      </c>
      <c r="AT67" s="14">
        <f>'World Index &amp; Universal'!BK311</f>
        <v>1.6262361932790625E-3</v>
      </c>
      <c r="AU67" s="14">
        <f>'World Index &amp; Universal'!BL311</f>
        <v>-1.6228471831172264E-2</v>
      </c>
      <c r="AV67" s="14">
        <f>'World Index &amp; Universal'!BN311</f>
        <v>-2.1797133694301363E-2</v>
      </c>
      <c r="AW67" s="14">
        <f>'World Index &amp; Universal'!BO311</f>
        <v>-6.5511362807888496E-3</v>
      </c>
      <c r="AX67" s="14">
        <f>'World Index &amp; Universal'!BP311</f>
        <v>3.3923140567873045E-3</v>
      </c>
      <c r="AY67" s="14">
        <f>'World Index &amp; Universal'!BQ311</f>
        <v>-6.5601277905230626E-3</v>
      </c>
      <c r="AZ67" s="14">
        <f>'World Index &amp; Universal'!BR311</f>
        <v>-5.9812250083998153E-3</v>
      </c>
      <c r="BA67" s="14">
        <f>'World Index &amp; Universal'!BS311</f>
        <v>5.0240669539645122E-3</v>
      </c>
      <c r="BB67" s="14">
        <f>'World Index &amp; Universal'!BT311</f>
        <v>-1.2891209847498031E-2</v>
      </c>
      <c r="BC67" s="14">
        <f>'World Index &amp; Universal'!BV311</f>
        <v>-1.5337622668486373E-2</v>
      </c>
      <c r="BD67" s="14">
        <f>'World Index &amp; Universal'!BW311</f>
        <v>9.0508846941617094E-6</v>
      </c>
      <c r="BE67" s="14">
        <f>'World Index &amp; Universal'!BX311</f>
        <v>1.0018162272040998E-2</v>
      </c>
      <c r="BF67" s="14">
        <f>'World Index &amp; Universal'!BY311</f>
        <v>6.6034472483300632E-3</v>
      </c>
      <c r="BG67" s="14">
        <f>'World Index &amp; Universal'!BZ311</f>
        <v>5.8272553610683175E-4</v>
      </c>
      <c r="BH67" s="14">
        <f>'World Index &amp; Universal'!CA311</f>
        <v>1.1660690363397119E-2</v>
      </c>
      <c r="BI67" s="14">
        <f>'World Index &amp; Universal'!CB311</f>
        <v>-6.3728890233630819E-3</v>
      </c>
      <c r="BJ67" s="14">
        <f>'World Index &amp; Universal'!CD311</f>
        <v>-2.6687122756727355E-2</v>
      </c>
      <c r="BK67" s="14">
        <f>'World Index &amp; Universal'!CE311</f>
        <v>-5.7334055123248184E-4</v>
      </c>
      <c r="BL67" s="14">
        <f>'World Index &amp; Universal'!CF311</f>
        <v>9.4299416681202786E-3</v>
      </c>
      <c r="BM67" s="14">
        <f>'World Index &amp; Universal'!CG311</f>
        <v>6.0172153271957907E-3</v>
      </c>
      <c r="BN67" s="14">
        <f>'World Index &amp; Universal'!CH311</f>
        <v>-5.8238616481665062E-4</v>
      </c>
      <c r="BO67" s="14">
        <f>'World Index &amp; Universal'!CI311</f>
        <v>1.1071513173840586E-2</v>
      </c>
      <c r="BP67" s="14">
        <f>'World Index &amp; Universal'!CJ311</f>
        <v>-1.7825719194725531E-2</v>
      </c>
      <c r="BQ67" s="14">
        <f>'World Index &amp; Universal'!CL311</f>
        <v>-2.6687122756727355E-2</v>
      </c>
      <c r="BR67" s="14">
        <f>'World Index &amp; Universal'!CM311</f>
        <v>-1.1517339350723632E-2</v>
      </c>
      <c r="BS67" s="14">
        <f>'World Index &amp; Universal'!CN311</f>
        <v>-1.623595842956016E-3</v>
      </c>
      <c r="BT67" s="14">
        <f>'World Index &amp; Universal'!CO311</f>
        <v>-4.9989518849946624E-3</v>
      </c>
      <c r="BU67" s="14">
        <f>'World Index &amp; Universal'!CP311</f>
        <v>-1.1526285912333289E-2</v>
      </c>
      <c r="BV67" s="14">
        <f>'World Index &amp; Universal'!CQ311</f>
        <v>-1.0950277037364287E-2</v>
      </c>
      <c r="BW67" s="14">
        <f>'World Index &amp; Universal'!CR311</f>
        <v>-1.7825719194725531E-2</v>
      </c>
      <c r="BX67" s="14">
        <f>'World Index &amp; Universal'!CT311</f>
        <v>-9.0222313240949648E-3</v>
      </c>
      <c r="BY67" s="14">
        <f>'World Index &amp; Universal'!CU311</f>
        <v>6.422872159541626E-3</v>
      </c>
      <c r="BZ67" s="14">
        <f>'World Index &amp; Universal'!CV311</f>
        <v>1.6496179617415452E-2</v>
      </c>
      <c r="CA67" s="14">
        <f>'World Index &amp; Universal'!CW311</f>
        <v>1.3059563420062759E-2</v>
      </c>
      <c r="CB67" s="14">
        <f>'World Index &amp; Universal'!CX311</f>
        <v>6.4137632246157317E-3</v>
      </c>
      <c r="CC67" s="14">
        <f>'World Index &amp; Universal'!CY311</f>
        <v>1.8149242495038909E-2</v>
      </c>
      <c r="CD67" s="14">
        <f>'World Index &amp; Universal'!CZ311</f>
        <v>1.8149242495038909E-2</v>
      </c>
    </row>
    <row r="68" spans="2:82" x14ac:dyDescent="0.25">
      <c r="B68" s="121">
        <v>37741</v>
      </c>
      <c r="C68" s="14">
        <f>'World Index &amp; Universal'!M68</f>
        <v>4.6295611859893837E-2</v>
      </c>
      <c r="D68" s="14">
        <f>'World Index &amp; Universal'!N68</f>
        <v>8.5871772555845771E-2</v>
      </c>
      <c r="E68" s="14">
        <f>'World Index &amp; Universal'!O68</f>
        <v>6.038823496978063E-2</v>
      </c>
      <c r="F68" s="14">
        <f>'World Index &amp; Universal'!P68</f>
        <v>7.1285881538945217E-2</v>
      </c>
      <c r="G68" s="14">
        <f>'World Index &amp; Universal'!Q68</f>
        <v>9.7370745393489111E-2</v>
      </c>
      <c r="H68" s="14">
        <f>'World Index &amp; Universal'!R68</f>
        <v>8.819819315871591E-2</v>
      </c>
      <c r="I68" s="14">
        <f>'World Index &amp; Universal'!S68</f>
        <v>6.0147903401691405E-2</v>
      </c>
      <c r="J68" s="14">
        <f>'World Index &amp; Universal'!T68</f>
        <v>4.9097845859870315E-2</v>
      </c>
      <c r="K68" s="14">
        <f>'World Index &amp; Universal'!AF68</f>
        <v>3.899721448467966E-3</v>
      </c>
      <c r="L68" s="14">
        <f>'World Index &amp; Universal'!AG68</f>
        <v>0.51955431754874648</v>
      </c>
      <c r="M68" s="14">
        <f>'World Index &amp; Universal'!AH68</f>
        <v>0.17214484679665737</v>
      </c>
      <c r="N68" s="14">
        <f>'World Index &amp; Universal'!AI68</f>
        <v>9.8607242339832854E-2</v>
      </c>
      <c r="O68" s="14">
        <f>'World Index &amp; Universal'!AJ68</f>
        <v>9.8941504178272979E-2</v>
      </c>
      <c r="P68" s="14">
        <f>'World Index &amp; Universal'!AK68</f>
        <v>3.5877437325905287E-2</v>
      </c>
      <c r="Q68" s="14">
        <f>'World Index &amp; Universal'!AL68</f>
        <v>4.0111420612813371E-2</v>
      </c>
      <c r="R68" s="14">
        <f>'World Index &amp; Universal'!AM68</f>
        <v>3.0863509749303616E-2</v>
      </c>
      <c r="S68" s="14">
        <f>'Stata input'!R68</f>
        <v>4.2492701806178257E-3</v>
      </c>
      <c r="T68" s="14">
        <f>'Stata input'!S68</f>
        <v>1.0934005891671816E-3</v>
      </c>
      <c r="U68" s="14">
        <f>'Stata input'!T68</f>
        <v>2.1243770131385009E-3</v>
      </c>
      <c r="V68" s="14">
        <f>'Stata input'!U68</f>
        <v>2.9763168378527105E-3</v>
      </c>
      <c r="W68" s="14">
        <f>'Stata input'!V68</f>
        <v>4.478063584079095E-5</v>
      </c>
      <c r="X68" s="14">
        <f>'Stata input'!W68</f>
        <v>2.2195385012535596E-4</v>
      </c>
      <c r="Y68" s="14">
        <f>'Stata input'!X68</f>
        <v>2.7267897370883976E-3</v>
      </c>
      <c r="Z68" s="14">
        <f>'Stata input'!Y68</f>
        <v>3.8372216769584355E-3</v>
      </c>
      <c r="AA68" s="14">
        <f>'World Index &amp; Universal'!AP312</f>
        <v>-3.7472497249725012E-2</v>
      </c>
      <c r="AB68" s="14">
        <f>'World Index &amp; Universal'!AQ312</f>
        <v>-1.398883413779628E-2</v>
      </c>
      <c r="AC68" s="14">
        <f>'World Index &amp; Universal'!AR312</f>
        <v>-2.8045992995019975E-2</v>
      </c>
      <c r="AD68" s="14">
        <f>'World Index &amp; Universal'!AS312</f>
        <v>-4.3689478130889636E-2</v>
      </c>
      <c r="AE68" s="14">
        <f>'World Index &amp; Universal'!AT312</f>
        <v>-3.9740515622966988E-2</v>
      </c>
      <c r="AF68" s="14">
        <f>'World Index &amp; Universal'!AU312</f>
        <v>-1.2152532450491527E-2</v>
      </c>
      <c r="AG68" s="14">
        <f>'World Index &amp; Universal'!AV312</f>
        <v>-2.1503174278107995E-3</v>
      </c>
      <c r="AH68" s="14">
        <f>'World Index &amp; Universal'!AX312</f>
        <v>3.893135223944566E-2</v>
      </c>
      <c r="AI68" s="14">
        <f>'World Index &amp; Universal'!AY312</f>
        <v>2.4397913872411525E-2</v>
      </c>
      <c r="AJ68" s="14">
        <f>'World Index &amp; Universal'!AZ312</f>
        <v>9.7934908122314646E-3</v>
      </c>
      <c r="AK68" s="14">
        <f>'World Index &amp; Universal'!BA312</f>
        <v>-6.4590163537152634E-3</v>
      </c>
      <c r="AL68" s="14">
        <f>'World Index &amp; Universal'!BB312</f>
        <v>-2.356315395416364E-3</v>
      </c>
      <c r="AM68" s="14">
        <f>'World Index &amp; Universal'!BC312</f>
        <v>2.6305705267522628E-2</v>
      </c>
      <c r="AN68" s="14">
        <f>'World Index &amp; Universal'!BD312</f>
        <v>3.6697320046426007E-2</v>
      </c>
      <c r="AO68" s="14">
        <f>'World Index &amp; Universal'!BF312</f>
        <v>1.4187297894911799E-2</v>
      </c>
      <c r="AP68" s="14">
        <f>'World Index &amp; Universal'!BG312</f>
        <v>-2.3816832836161206E-2</v>
      </c>
      <c r="AQ68" s="14">
        <f>'World Index &amp; Universal'!BH312</f>
        <v>-1.4256591957486964E-2</v>
      </c>
      <c r="AR68" s="14">
        <f>'World Index &amp; Universal'!BI312</f>
        <v>-3.0122015877093955E-2</v>
      </c>
      <c r="AS68" s="14">
        <f>'World Index &amp; Universal'!BJ312</f>
        <v>-2.6117028261695707E-2</v>
      </c>
      <c r="AT68" s="14">
        <f>'World Index &amp; Universal'!BK312</f>
        <v>1.8623538463675704E-3</v>
      </c>
      <c r="AU68" s="14">
        <f>'World Index &amp; Universal'!BL312</f>
        <v>1.2006473273184159E-2</v>
      </c>
      <c r="AV68" s="14">
        <f>'World Index &amp; Universal'!BN312</f>
        <v>2.8855267628806969E-2</v>
      </c>
      <c r="AW68" s="14">
        <f>'World Index &amp; Universal'!BO312</f>
        <v>-9.6985085577785402E-3</v>
      </c>
      <c r="AX68" s="14">
        <f>'World Index &amp; Universal'!BP312</f>
        <v>1.4462781938149316E-2</v>
      </c>
      <c r="AY68" s="14">
        <f>'World Index &amp; Universal'!BQ312</f>
        <v>-1.6094882086112428E-2</v>
      </c>
      <c r="AZ68" s="14">
        <f>'World Index &amp; Universal'!BR312</f>
        <v>-1.203197120816768E-2</v>
      </c>
      <c r="BA68" s="14">
        <f>'World Index &amp; Universal'!BS312</f>
        <v>1.6352070602088764E-2</v>
      </c>
      <c r="BB68" s="14">
        <f>'World Index &amp; Universal'!BT312</f>
        <v>2.664290221612986E-2</v>
      </c>
      <c r="BC68" s="14">
        <f>'World Index &amp; Universal'!BV312</f>
        <v>4.5685451672641486E-2</v>
      </c>
      <c r="BD68" s="14">
        <f>'World Index &amp; Universal'!BW312</f>
        <v>6.5010064607609053E-3</v>
      </c>
      <c r="BE68" s="14">
        <f>'World Index &amp; Universal'!BX312</f>
        <v>3.1057531328886112E-2</v>
      </c>
      <c r="BF68" s="14">
        <f>'World Index &amp; Universal'!BY312</f>
        <v>1.6358164820036158E-2</v>
      </c>
      <c r="BG68" s="14">
        <f>'World Index &amp; Universal'!BZ312</f>
        <v>4.1293726437354739E-3</v>
      </c>
      <c r="BH68" s="14">
        <f>'World Index &amp; Universal'!CA312</f>
        <v>3.2977725288182658E-2</v>
      </c>
      <c r="BI68" s="14">
        <f>'World Index &amp; Universal'!CB312</f>
        <v>4.3436896021901594E-2</v>
      </c>
      <c r="BJ68" s="14">
        <f>'World Index &amp; Universal'!CD312</f>
        <v>1.2302033309492089E-2</v>
      </c>
      <c r="BK68" s="14">
        <f>'World Index &amp; Universal'!CE312</f>
        <v>2.3618807313459111E-3</v>
      </c>
      <c r="BL68" s="14">
        <f>'World Index &amp; Universal'!CF312</f>
        <v>2.68174195664177E-2</v>
      </c>
      <c r="BM68" s="14">
        <f>'World Index &amp; Universal'!CG312</f>
        <v>1.2178502600819208E-2</v>
      </c>
      <c r="BN68" s="14">
        <f>'World Index &amp; Universal'!CH312</f>
        <v>-4.1123910486389192E-3</v>
      </c>
      <c r="BO68" s="14">
        <f>'World Index &amp; Universal'!CI312</f>
        <v>2.8729716937264005E-2</v>
      </c>
      <c r="BP68" s="14">
        <f>'World Index &amp; Universal'!CJ312</f>
        <v>1.0125262605058527E-2</v>
      </c>
      <c r="BQ68" s="14">
        <f>'World Index &amp; Universal'!CL312</f>
        <v>1.2302033309492089E-2</v>
      </c>
      <c r="BR68" s="14">
        <f>'World Index &amp; Universal'!CM312</f>
        <v>-2.5631451849588704E-2</v>
      </c>
      <c r="BS68" s="14">
        <f>'World Index &amp; Universal'!CN312</f>
        <v>-1.8588919318284214E-3</v>
      </c>
      <c r="BT68" s="14">
        <f>'World Index &amp; Universal'!CO312</f>
        <v>-1.6088982425550236E-2</v>
      </c>
      <c r="BU68" s="14">
        <f>'World Index &amp; Universal'!CP312</f>
        <v>-3.1924914236638124E-2</v>
      </c>
      <c r="BV68" s="14">
        <f>'World Index &amp; Universal'!CQ312</f>
        <v>-2.7927371460404804E-2</v>
      </c>
      <c r="BW68" s="14">
        <f>'World Index &amp; Universal'!CR312</f>
        <v>1.0125262605058527E-2</v>
      </c>
      <c r="BX68" s="14">
        <f>'World Index &amp; Universal'!CT312</f>
        <v>2.1549512570548934E-3</v>
      </c>
      <c r="BY68" s="14">
        <f>'World Index &amp; Universal'!CU312</f>
        <v>-3.5398297397723266E-2</v>
      </c>
      <c r="BZ68" s="14">
        <f>'World Index &amp; Universal'!CV312</f>
        <v>-1.1864028136451488E-2</v>
      </c>
      <c r="CA68" s="14">
        <f>'World Index &amp; Universal'!CW312</f>
        <v>-2.5951479485824991E-2</v>
      </c>
      <c r="CB68" s="14">
        <f>'World Index &amp; Universal'!CX312</f>
        <v>-4.1628675569653106E-2</v>
      </c>
      <c r="CC68" s="14">
        <f>'World Index &amp; Universal'!CY312</f>
        <v>-1.0023769308517227E-2</v>
      </c>
      <c r="CD68" s="14">
        <f>'World Index &amp; Universal'!CZ312</f>
        <v>-1.0023769308517227E-2</v>
      </c>
    </row>
    <row r="69" spans="2:82" x14ac:dyDescent="0.25">
      <c r="B69" s="121">
        <v>37771</v>
      </c>
      <c r="C69" s="14">
        <f>'World Index &amp; Universal'!M69</f>
        <v>7.8893255403127416E-3</v>
      </c>
      <c r="D69" s="14">
        <f>'World Index &amp; Universal'!N69</f>
        <v>5.4768901950307258E-2</v>
      </c>
      <c r="E69" s="14">
        <f>'World Index &amp; Universal'!O69</f>
        <v>7.1727381665742662E-4</v>
      </c>
      <c r="F69" s="14">
        <f>'World Index &amp; Universal'!P69</f>
        <v>3.0559784488463526E-2</v>
      </c>
      <c r="G69" s="14">
        <f>'World Index &amp; Universal'!Q69</f>
        <v>5.64488637824061E-2</v>
      </c>
      <c r="H69" s="14">
        <f>'World Index &amp; Universal'!R69</f>
        <v>1.1536266281200858E-2</v>
      </c>
      <c r="I69" s="14">
        <f>'World Index &amp; Universal'!S69</f>
        <v>8.1420679554844444E-3</v>
      </c>
      <c r="J69" s="14">
        <f>'World Index &amp; Universal'!T69</f>
        <v>1.3018335684061855E-2</v>
      </c>
      <c r="K69" s="14">
        <f>'World Index &amp; Universal'!AF69</f>
        <v>3.899721448467966E-3</v>
      </c>
      <c r="L69" s="14">
        <f>'World Index &amp; Universal'!AG69</f>
        <v>0.51955431754874648</v>
      </c>
      <c r="M69" s="14">
        <f>'World Index &amp; Universal'!AH69</f>
        <v>0.17214484679665737</v>
      </c>
      <c r="N69" s="14">
        <f>'World Index &amp; Universal'!AI69</f>
        <v>9.8607242339832854E-2</v>
      </c>
      <c r="O69" s="14">
        <f>'World Index &amp; Universal'!AJ69</f>
        <v>9.8941504178272979E-2</v>
      </c>
      <c r="P69" s="14">
        <f>'World Index &amp; Universal'!AK69</f>
        <v>3.5877437325905287E-2</v>
      </c>
      <c r="Q69" s="14">
        <f>'World Index &amp; Universal'!AL69</f>
        <v>4.0111420612813371E-2</v>
      </c>
      <c r="R69" s="14">
        <f>'World Index &amp; Universal'!AM69</f>
        <v>3.0863509749303616E-2</v>
      </c>
      <c r="S69" s="14">
        <f>'Stata input'!R69</f>
        <v>4.1298886422020953E-3</v>
      </c>
      <c r="T69" s="14">
        <f>'Stata input'!S69</f>
        <v>1.0934005891671816E-3</v>
      </c>
      <c r="U69" s="14">
        <f>'Stata input'!T69</f>
        <v>1.970177053312705E-3</v>
      </c>
      <c r="V69" s="14">
        <f>'Stata input'!U69</f>
        <v>3.0239381460461789E-3</v>
      </c>
      <c r="W69" s="14">
        <f>'Stata input'!V69</f>
        <v>3.7492267847882843E-5</v>
      </c>
      <c r="X69" s="14">
        <f>'Stata input'!W69</f>
        <v>2.0254920359463746E-4</v>
      </c>
      <c r="Y69" s="14">
        <f>'Stata input'!X69</f>
        <v>2.6964568688887525E-3</v>
      </c>
      <c r="Z69" s="14">
        <f>'Stata input'!Y69</f>
        <v>3.7998229043054721E-3</v>
      </c>
      <c r="AA69" s="14">
        <f>'World Index &amp; Universal'!AP313</f>
        <v>-4.4546039002785864E-2</v>
      </c>
      <c r="AB69" s="14">
        <f>'World Index &amp; Universal'!AQ313</f>
        <v>7.949999360932436E-3</v>
      </c>
      <c r="AC69" s="14">
        <f>'World Index &amp; Universal'!AR313</f>
        <v>-2.1531913371604317E-2</v>
      </c>
      <c r="AD69" s="14">
        <f>'World Index &amp; Universal'!AS313</f>
        <v>-4.7469375966292415E-2</v>
      </c>
      <c r="AE69" s="14">
        <f>'World Index &amp; Universal'!AT313</f>
        <v>-2.4776911016047842E-3</v>
      </c>
      <c r="AF69" s="14">
        <f>'World Index &amp; Universal'!AU313</f>
        <v>1.4304689894739653E-4</v>
      </c>
      <c r="AG69" s="14">
        <f>'World Index &amp; Universal'!AV313</f>
        <v>-3.9564449005188296E-3</v>
      </c>
      <c r="AH69" s="14">
        <f>'World Index &amp; Universal'!AX313</f>
        <v>4.6622904735559301E-2</v>
      </c>
      <c r="AI69" s="14">
        <f>'World Index &amp; Universal'!AY313</f>
        <v>5.494355615934432E-2</v>
      </c>
      <c r="AJ69" s="14">
        <f>'World Index &amp; Universal'!AZ313</f>
        <v>2.4087111018056273E-2</v>
      </c>
      <c r="AK69" s="14">
        <f>'World Index &amp; Universal'!BA313</f>
        <v>-3.0596314242660183E-3</v>
      </c>
      <c r="AL69" s="14">
        <f>'World Index &amp; Universal'!BB313</f>
        <v>4.4029696477760227E-2</v>
      </c>
      <c r="AM69" s="14">
        <f>'World Index &amp; Universal'!BC313</f>
        <v>4.677262089644918E-2</v>
      </c>
      <c r="AN69" s="14">
        <f>'World Index &amp; Universal'!BD313</f>
        <v>4.2481998881352068E-2</v>
      </c>
      <c r="AO69" s="14">
        <f>'World Index &amp; Universal'!BF313</f>
        <v>-7.8872953677989743E-3</v>
      </c>
      <c r="AP69" s="14">
        <f>'World Index &amp; Universal'!BG313</f>
        <v>-5.2081986603504382E-2</v>
      </c>
      <c r="AQ69" s="14">
        <f>'World Index &amp; Universal'!BH313</f>
        <v>-2.9249380178807738E-2</v>
      </c>
      <c r="AR69" s="14">
        <f>'World Index &amp; Universal'!BI313</f>
        <v>-5.4982266344920094E-2</v>
      </c>
      <c r="AS69" s="14">
        <f>'World Index &amp; Universal'!BJ313</f>
        <v>-1.0345444187855102E-2</v>
      </c>
      <c r="AT69" s="14">
        <f>'World Index &amp; Universal'!BK313</f>
        <v>-7.7453767219949343E-3</v>
      </c>
      <c r="AU69" s="14">
        <f>'World Index &amp; Universal'!BL313</f>
        <v>-1.1812534618780957E-2</v>
      </c>
      <c r="AV69" s="14">
        <f>'World Index &amp; Universal'!BN313</f>
        <v>2.2005739038254202E-2</v>
      </c>
      <c r="AW69" s="14">
        <f>'World Index &amp; Universal'!BO313</f>
        <v>-2.3520568474014958E-2</v>
      </c>
      <c r="AX69" s="14">
        <f>'World Index &amp; Universal'!BP313</f>
        <v>3.0130684010477582E-2</v>
      </c>
      <c r="AY69" s="14">
        <f>'World Index &amp; Universal'!BQ313</f>
        <v>-2.6508235627861199E-2</v>
      </c>
      <c r="AZ69" s="14">
        <f>'World Index &amp; Universal'!BR313</f>
        <v>1.9473524512850116E-2</v>
      </c>
      <c r="BA69" s="14">
        <f>'World Index &amp; Universal'!BS313</f>
        <v>2.2151933789930078E-2</v>
      </c>
      <c r="BB69" s="14">
        <f>'World Index &amp; Universal'!BT313</f>
        <v>1.7962229643735173E-2</v>
      </c>
      <c r="BC69" s="14">
        <f>'World Index &amp; Universal'!BV313</f>
        <v>4.9835012931418898E-2</v>
      </c>
      <c r="BD69" s="14">
        <f>'World Index &amp; Universal'!BW313</f>
        <v>3.0690214988857711E-3</v>
      </c>
      <c r="BE69" s="14">
        <f>'World Index &amp; Universal'!BX313</f>
        <v>5.8181200613308004E-2</v>
      </c>
      <c r="BF69" s="14">
        <f>'World Index &amp; Universal'!BY313</f>
        <v>2.7230056378502399E-2</v>
      </c>
      <c r="BG69" s="14">
        <f>'World Index &amp; Universal'!BZ313</f>
        <v>4.7233846061725648E-2</v>
      </c>
      <c r="BH69" s="14">
        <f>'World Index &amp; Universal'!CA313</f>
        <v>4.9985188574425354E-2</v>
      </c>
      <c r="BI69" s="14">
        <f>'World Index &amp; Universal'!CB313</f>
        <v>4.5681398548120367E-2</v>
      </c>
      <c r="BJ69" s="14">
        <f>'World Index &amp; Universal'!CD313</f>
        <v>-1.4302643945873772E-4</v>
      </c>
      <c r="BK69" s="14">
        <f>'World Index &amp; Universal'!CE313</f>
        <v>-4.217283916952097E-2</v>
      </c>
      <c r="BL69" s="14">
        <f>'World Index &amp; Universal'!CF313</f>
        <v>1.0453591232513659E-2</v>
      </c>
      <c r="BM69" s="14">
        <f>'World Index &amp; Universal'!CG313</f>
        <v>-1.9101550010487522E-2</v>
      </c>
      <c r="BN69" s="14">
        <f>'World Index &amp; Universal'!CH313</f>
        <v>-4.5103437249813361E-2</v>
      </c>
      <c r="BO69" s="14">
        <f>'World Index &amp; Universal'!CI313</f>
        <v>2.6272475083253255E-3</v>
      </c>
      <c r="BP69" s="14">
        <f>'World Index &amp; Universal'!CJ313</f>
        <v>-4.0989054637505795E-3</v>
      </c>
      <c r="BQ69" s="14">
        <f>'World Index &amp; Universal'!CL313</f>
        <v>-1.4302643945873772E-4</v>
      </c>
      <c r="BR69" s="14">
        <f>'World Index &amp; Universal'!CM313</f>
        <v>-4.46826941808941E-2</v>
      </c>
      <c r="BS69" s="14">
        <f>'World Index &amp; Universal'!CN313</f>
        <v>7.8058358613715129E-3</v>
      </c>
      <c r="BT69" s="14">
        <f>'World Index &amp; Universal'!CO313</f>
        <v>-2.1671860178158919E-2</v>
      </c>
      <c r="BU69" s="14">
        <f>'World Index &amp; Universal'!CP313</f>
        <v>-4.7605613029923277E-2</v>
      </c>
      <c r="BV69" s="14">
        <f>'World Index &amp; Universal'!CQ313</f>
        <v>-2.6203631657272242E-3</v>
      </c>
      <c r="BW69" s="14">
        <f>'World Index &amp; Universal'!CR313</f>
        <v>-4.0989054637505795E-3</v>
      </c>
      <c r="BX69" s="14">
        <f>'World Index &amp; Universal'!CT313</f>
        <v>3.9721605348108646E-3</v>
      </c>
      <c r="BY69" s="14">
        <f>'World Index &amp; Universal'!CU313</f>
        <v>-4.0750822486084193E-2</v>
      </c>
      <c r="BZ69" s="14">
        <f>'World Index &amp; Universal'!CV313</f>
        <v>1.1953738569456585E-2</v>
      </c>
      <c r="CA69" s="14">
        <f>'World Index &amp; Universal'!CW313</f>
        <v>-1.7645281053326967E-2</v>
      </c>
      <c r="CB69" s="14">
        <f>'World Index &amp; Universal'!CX313</f>
        <v>-4.3685771413306984E-2</v>
      </c>
      <c r="CC69" s="14">
        <f>'World Index &amp; Universal'!CY313</f>
        <v>4.1157756390048927E-3</v>
      </c>
      <c r="CD69" s="14">
        <f>'World Index &amp; Universal'!CZ313</f>
        <v>4.1157756390048927E-3</v>
      </c>
    </row>
    <row r="70" spans="2:82" x14ac:dyDescent="0.25">
      <c r="B70" s="121">
        <v>37802</v>
      </c>
      <c r="C70" s="14">
        <f>'World Index &amp; Universal'!M70</f>
        <v>9.915378319889312E-2</v>
      </c>
      <c r="D70" s="14">
        <f>'World Index &amp; Universal'!N70</f>
        <v>1.7688280986153382E-2</v>
      </c>
      <c r="E70" s="14">
        <f>'World Index &amp; Universal'!O70</f>
        <v>4.2857948300806692E-2</v>
      </c>
      <c r="F70" s="14">
        <f>'World Index &amp; Universal'!P70</f>
        <v>8.6984768018141256E-3</v>
      </c>
      <c r="G70" s="14">
        <f>'World Index &amp; Universal'!Q70</f>
        <v>2.3054425969852632E-2</v>
      </c>
      <c r="H70" s="14">
        <f>'World Index &amp; Universal'!R70</f>
        <v>5.8680504625561403E-2</v>
      </c>
      <c r="I70" s="14">
        <f>'World Index &amp; Universal'!S70</f>
        <v>4.8446157973793813E-3</v>
      </c>
      <c r="J70" s="14">
        <f>'World Index &amp; Universal'!T70</f>
        <v>-1.1137172470377377E-2</v>
      </c>
      <c r="K70" s="14">
        <f>'World Index &amp; Universal'!AF70</f>
        <v>3.899721448467966E-3</v>
      </c>
      <c r="L70" s="14">
        <f>'World Index &amp; Universal'!AG70</f>
        <v>0.51955431754874648</v>
      </c>
      <c r="M70" s="14">
        <f>'World Index &amp; Universal'!AH70</f>
        <v>0.17214484679665737</v>
      </c>
      <c r="N70" s="14">
        <f>'World Index &amp; Universal'!AI70</f>
        <v>9.8607242339832854E-2</v>
      </c>
      <c r="O70" s="14">
        <f>'World Index &amp; Universal'!AJ70</f>
        <v>9.8941504178272979E-2</v>
      </c>
      <c r="P70" s="14">
        <f>'World Index &amp; Universal'!AK70</f>
        <v>3.5877437325905287E-2</v>
      </c>
      <c r="Q70" s="14">
        <f>'World Index &amp; Universal'!AL70</f>
        <v>4.0111420612813371E-2</v>
      </c>
      <c r="R70" s="14">
        <f>'World Index &amp; Universal'!AM70</f>
        <v>3.0863509749303616E-2</v>
      </c>
      <c r="S70" s="14">
        <f>'Stata input'!R70</f>
        <v>3.4103013914235092E-3</v>
      </c>
      <c r="T70" s="14">
        <f>'Stata input'!S70</f>
        <v>9.2857622773956372E-4</v>
      </c>
      <c r="U70" s="14">
        <f>'Stata input'!T70</f>
        <v>1.7779275730864796E-3</v>
      </c>
      <c r="V70" s="14">
        <f>'Stata input'!U70</f>
        <v>3.0070566335420601E-3</v>
      </c>
      <c r="W70" s="14">
        <f>'Stata input'!V70</f>
        <v>3.8275274823584837E-5</v>
      </c>
      <c r="X70" s="14">
        <f>'Stata input'!W70</f>
        <v>2.1917726084597078E-4</v>
      </c>
      <c r="Y70" s="14">
        <f>'Stata input'!X70</f>
        <v>2.6883663990453499E-3</v>
      </c>
      <c r="Z70" s="14">
        <f>'Stata input'!Y70</f>
        <v>3.6998578132623194E-3</v>
      </c>
      <c r="AA70" s="14">
        <f>'World Index &amp; Universal'!AP314</f>
        <v>7.7111712546914513E-2</v>
      </c>
      <c r="AB70" s="14">
        <f>'World Index &amp; Universal'!AQ314</f>
        <v>5.2395987877404737E-2</v>
      </c>
      <c r="AC70" s="14">
        <f>'World Index &amp; Universal'!AR314</f>
        <v>9.0188803392246886E-2</v>
      </c>
      <c r="AD70" s="14">
        <f>'World Index &amp; Universal'!AS314</f>
        <v>7.2576473735842306E-2</v>
      </c>
      <c r="AE70" s="14">
        <f>'World Index &amp; Universal'!AT314</f>
        <v>3.4773834242135981E-2</v>
      </c>
      <c r="AF70" s="14">
        <f>'World Index &amp; Universal'!AU314</f>
        <v>9.3130644436271615E-2</v>
      </c>
      <c r="AG70" s="14">
        <f>'World Index &amp; Universal'!AV314</f>
        <v>0.11118615352915606</v>
      </c>
      <c r="AH70" s="14">
        <f>'World Index &amp; Universal'!AX314</f>
        <v>-7.1591193047727542E-2</v>
      </c>
      <c r="AI70" s="14">
        <f>'World Index &amp; Universal'!AY314</f>
        <v>-2.2946296453380643E-2</v>
      </c>
      <c r="AJ70" s="14">
        <f>'World Index &amp; Universal'!AZ314</f>
        <v>1.2140886310121557E-2</v>
      </c>
      <c r="AK70" s="14">
        <f>'World Index &amp; Universal'!BA314</f>
        <v>-4.2105556538312161E-3</v>
      </c>
      <c r="AL70" s="14">
        <f>'World Index &amp; Universal'!BB314</f>
        <v>-3.930685908582976E-2</v>
      </c>
      <c r="AM70" s="14">
        <f>'World Index &amp; Universal'!BC314</f>
        <v>1.4872117444047595E-2</v>
      </c>
      <c r="AN70" s="14">
        <f>'World Index &amp; Universal'!BD314</f>
        <v>3.1635011099888422E-2</v>
      </c>
      <c r="AO70" s="14">
        <f>'World Index &amp; Universal'!BF314</f>
        <v>-4.9787331461689677E-2</v>
      </c>
      <c r="AP70" s="14">
        <f>'World Index &amp; Universal'!BG314</f>
        <v>2.3485194693072975E-2</v>
      </c>
      <c r="AQ70" s="14">
        <f>'World Index &amp; Universal'!BH314</f>
        <v>3.5911212081934263E-2</v>
      </c>
      <c r="AR70" s="14">
        <f>'World Index &amp; Universal'!BI314</f>
        <v>1.9175753319945699E-2</v>
      </c>
      <c r="AS70" s="14">
        <f>'World Index &amp; Universal'!BJ314</f>
        <v>-1.674479363116077E-2</v>
      </c>
      <c r="AT70" s="14">
        <f>'World Index &amp; Universal'!BK314</f>
        <v>3.8706586710792301E-2</v>
      </c>
      <c r="AU70" s="14">
        <f>'World Index &amp; Universal'!BL314</f>
        <v>5.5863160187759942E-2</v>
      </c>
      <c r="AV70" s="14">
        <f>'World Index &amp; Universal'!BN314</f>
        <v>-8.2727691856322672E-2</v>
      </c>
      <c r="AW70" s="14">
        <f>'World Index &amp; Universal'!BO314</f>
        <v>-1.1995253303502484E-2</v>
      </c>
      <c r="AX70" s="14">
        <f>'World Index &amp; Universal'!BP314</f>
        <v>-3.4666303118547348E-2</v>
      </c>
      <c r="AY70" s="14">
        <f>'World Index &amp; Universal'!BQ314</f>
        <v>-1.6155302275717598E-2</v>
      </c>
      <c r="AZ70" s="14">
        <f>'World Index &amp; Universal'!BR314</f>
        <v>-5.0830616658032901E-2</v>
      </c>
      <c r="BA70" s="14">
        <f>'World Index &amp; Universal'!BS314</f>
        <v>2.698469324644126E-3</v>
      </c>
      <c r="BB70" s="14">
        <f>'World Index &amp; Universal'!BT314</f>
        <v>1.926028782498368E-2</v>
      </c>
      <c r="BC70" s="14">
        <f>'World Index &amp; Universal'!BV314</f>
        <v>-6.766554694515603E-2</v>
      </c>
      <c r="BD70" s="14">
        <f>'World Index &amp; Universal'!BW314</f>
        <v>4.2283593963940991E-3</v>
      </c>
      <c r="BE70" s="14">
        <f>'World Index &amp; Universal'!BX314</f>
        <v>-1.881496224520729E-2</v>
      </c>
      <c r="BF70" s="14">
        <f>'World Index &amp; Universal'!BY314</f>
        <v>1.6420581737225604E-2</v>
      </c>
      <c r="BG70" s="14">
        <f>'World Index &amp; Universal'!BZ314</f>
        <v>-3.524470321639428E-2</v>
      </c>
      <c r="BH70" s="14">
        <f>'World Index &amp; Universal'!CA314</f>
        <v>1.916336149798048E-2</v>
      </c>
      <c r="BI70" s="14">
        <f>'World Index &amp; Universal'!CB314</f>
        <v>3.5997134692721477E-2</v>
      </c>
      <c r="BJ70" s="14">
        <f>'World Index &amp; Universal'!CD314</f>
        <v>-8.5196261682243035E-2</v>
      </c>
      <c r="BK70" s="14">
        <f>'World Index &amp; Universal'!CE314</f>
        <v>4.0915103285140919E-2</v>
      </c>
      <c r="BL70" s="14">
        <f>'World Index &amp; Universal'!CF314</f>
        <v>1.7029956742359298E-2</v>
      </c>
      <c r="BM70" s="14">
        <f>'World Index &amp; Universal'!CG314</f>
        <v>5.3552735212614389E-2</v>
      </c>
      <c r="BN70" s="14">
        <f>'World Index &amp; Universal'!CH314</f>
        <v>3.6532272311845748E-2</v>
      </c>
      <c r="BO70" s="14">
        <f>'World Index &amp; Universal'!CI314</f>
        <v>5.6395714950480569E-2</v>
      </c>
      <c r="BP70" s="14">
        <f>'World Index &amp; Universal'!CJ314</f>
        <v>1.6517247215400932E-2</v>
      </c>
      <c r="BQ70" s="14">
        <f>'World Index &amp; Universal'!CL314</f>
        <v>-8.5196261682243035E-2</v>
      </c>
      <c r="BR70" s="14">
        <f>'World Index &amp; Universal'!CM314</f>
        <v>-1.4654178776241422E-2</v>
      </c>
      <c r="BS70" s="14">
        <f>'World Index &amp; Universal'!CN314</f>
        <v>-3.7264216099141434E-2</v>
      </c>
      <c r="BT70" s="14">
        <f>'World Index &amp; Universal'!CO314</f>
        <v>-2.6912071846103558E-3</v>
      </c>
      <c r="BU70" s="14">
        <f>'World Index &amp; Universal'!CP314</f>
        <v>-1.8803032194773861E-2</v>
      </c>
      <c r="BV70" s="14">
        <f>'World Index &amp; Universal'!CQ314</f>
        <v>-5.3385028121894829E-2</v>
      </c>
      <c r="BW70" s="14">
        <f>'World Index &amp; Universal'!CR314</f>
        <v>1.6517247215400932E-2</v>
      </c>
      <c r="BX70" s="14">
        <f>'World Index &amp; Universal'!CT314</f>
        <v>-0.10006078025362886</v>
      </c>
      <c r="BY70" s="14">
        <f>'World Index &amp; Universal'!CU314</f>
        <v>-3.0664925830852008E-2</v>
      </c>
      <c r="BZ70" s="14">
        <f>'World Index &amp; Universal'!CV314</f>
        <v>-5.2907575805396956E-2</v>
      </c>
      <c r="CA70" s="14">
        <f>'World Index &amp; Universal'!CW314</f>
        <v>-1.8896338898951481E-2</v>
      </c>
      <c r="CB70" s="14">
        <f>'World Index &amp; Universal'!CX314</f>
        <v>-3.4746365107851673E-2</v>
      </c>
      <c r="CC70" s="14">
        <f>'World Index &amp; Universal'!CY314</f>
        <v>-1.6248860765174067E-2</v>
      </c>
      <c r="CD70" s="14">
        <f>'World Index &amp; Universal'!CZ314</f>
        <v>-1.6248860765174067E-2</v>
      </c>
    </row>
    <row r="71" spans="2:82" x14ac:dyDescent="0.25">
      <c r="B71" s="121">
        <v>37833</v>
      </c>
      <c r="C71" s="14">
        <f>'World Index &amp; Universal'!M71</f>
        <v>2.8290690631419757E-2</v>
      </c>
      <c r="D71" s="14">
        <f>'World Index &amp; Universal'!N71</f>
        <v>2.0740863649562291E-2</v>
      </c>
      <c r="E71" s="14">
        <f>'World Index &amp; Universal'!O71</f>
        <v>4.3179690156682105E-2</v>
      </c>
      <c r="F71" s="14">
        <f>'World Index &amp; Universal'!P71</f>
        <v>4.9701721930148546E-2</v>
      </c>
      <c r="G71" s="14">
        <f>'World Index &amp; Universal'!Q71</f>
        <v>2.4395143192319058E-2</v>
      </c>
      <c r="H71" s="14">
        <f>'World Index &amp; Universal'!R71</f>
        <v>3.4166715659225355E-2</v>
      </c>
      <c r="I71" s="14">
        <f>'World Index &amp; Universal'!S71</f>
        <v>6.3425730574905304E-2</v>
      </c>
      <c r="J71" s="14">
        <f>'World Index &amp; Universal'!T71</f>
        <v>5.7308475565176709E-2</v>
      </c>
      <c r="K71" s="14">
        <f>'World Index &amp; Universal'!AF71</f>
        <v>3.899721448467966E-3</v>
      </c>
      <c r="L71" s="14">
        <f>'World Index &amp; Universal'!AG71</f>
        <v>0.51955431754874648</v>
      </c>
      <c r="M71" s="14">
        <f>'World Index &amp; Universal'!AH71</f>
        <v>0.17214484679665737</v>
      </c>
      <c r="N71" s="14">
        <f>'World Index &amp; Universal'!AI71</f>
        <v>9.8607242339832854E-2</v>
      </c>
      <c r="O71" s="14">
        <f>'World Index &amp; Universal'!AJ71</f>
        <v>9.8941504178272979E-2</v>
      </c>
      <c r="P71" s="14">
        <f>'World Index &amp; Universal'!AK71</f>
        <v>3.5877437325905287E-2</v>
      </c>
      <c r="Q71" s="14">
        <f>'World Index &amp; Universal'!AL71</f>
        <v>4.0111420612813371E-2</v>
      </c>
      <c r="R71" s="14">
        <f>'World Index &amp; Universal'!AM71</f>
        <v>3.0863509749303616E-2</v>
      </c>
      <c r="S71" s="14">
        <f>'Stata input'!R71</f>
        <v>3.0080644524299593E-3</v>
      </c>
      <c r="T71" s="14">
        <f>'Stata input'!S71</f>
        <v>9.1207735967446801E-4</v>
      </c>
      <c r="U71" s="14">
        <f>'Stata input'!T71</f>
        <v>1.7449309014803127E-3</v>
      </c>
      <c r="V71" s="14">
        <f>'Stata input'!U71</f>
        <v>2.7998383811398408E-3</v>
      </c>
      <c r="W71" s="14">
        <f>'Stata input'!V71</f>
        <v>3.3852029842407205E-5</v>
      </c>
      <c r="X71" s="14">
        <f>'Stata input'!W71</f>
        <v>1.9839171411528689E-4</v>
      </c>
      <c r="Y71" s="14">
        <f>'Stata input'!X71</f>
        <v>2.5095131731243114E-3</v>
      </c>
      <c r="Z71" s="14">
        <f>'Stata input'!Y71</f>
        <v>3.8122908649180776E-3</v>
      </c>
      <c r="AA71" s="14">
        <f>'World Index &amp; Universal'!AP315</f>
        <v>1.1827748007884997E-2</v>
      </c>
      <c r="AB71" s="14">
        <f>'World Index &amp; Universal'!AQ315</f>
        <v>-1.3639704553396137E-2</v>
      </c>
      <c r="AC71" s="14">
        <f>'World Index &amp; Universal'!AR315</f>
        <v>-1.6102938094639474E-2</v>
      </c>
      <c r="AD71" s="14">
        <f>'World Index &amp; Universal'!AS315</f>
        <v>5.4711145109256343E-3</v>
      </c>
      <c r="AE71" s="14">
        <f>'World Index &amp; Universal'!AT315</f>
        <v>-2.9254571026721132E-3</v>
      </c>
      <c r="AF71" s="14">
        <f>'World Index &amp; Universal'!AU315</f>
        <v>-3.0429906542056018E-2</v>
      </c>
      <c r="AG71" s="14">
        <f>'World Index &amp; Universal'!AV315</f>
        <v>-2.5733741282154332E-2</v>
      </c>
      <c r="AH71" s="14">
        <f>'World Index &amp; Universal'!AX315</f>
        <v>-1.1689487693109624E-2</v>
      </c>
      <c r="AI71" s="14">
        <f>'World Index &amp; Universal'!AY315</f>
        <v>-2.5169751087991021E-2</v>
      </c>
      <c r="AJ71" s="14">
        <f>'World Index &amp; Universal'!AZ315</f>
        <v>-2.7604190691068897E-2</v>
      </c>
      <c r="AK71" s="14">
        <f>'World Index &amp; Universal'!BA315</f>
        <v>-6.2823277079271378E-3</v>
      </c>
      <c r="AL71" s="14">
        <f>'World Index &amp; Universal'!BB315</f>
        <v>-1.4580747700983387E-2</v>
      </c>
      <c r="AM71" s="14">
        <f>'World Index &amp; Universal'!BC315</f>
        <v>-4.1763684217139718E-2</v>
      </c>
      <c r="AN71" s="14">
        <f>'World Index &amp; Universal'!BD315</f>
        <v>-3.7122414723248509E-2</v>
      </c>
      <c r="AO71" s="14">
        <f>'World Index &amp; Universal'!BF315</f>
        <v>1.3828318735417566E-2</v>
      </c>
      <c r="AP71" s="14">
        <f>'World Index &amp; Universal'!BG315</f>
        <v>2.5819624612677838E-2</v>
      </c>
      <c r="AQ71" s="14">
        <f>'World Index &amp; Universal'!BH315</f>
        <v>-2.4972959197714362E-3</v>
      </c>
      <c r="AR71" s="14">
        <f>'World Index &amp; Universal'!BI315</f>
        <v>1.9375089561638026E-2</v>
      </c>
      <c r="AS71" s="14">
        <f>'World Index &amp; Universal'!BJ315</f>
        <v>1.086240747948275E-2</v>
      </c>
      <c r="AT71" s="14">
        <f>'World Index &amp; Universal'!BK315</f>
        <v>-1.7022382253391144E-2</v>
      </c>
      <c r="AU71" s="14">
        <f>'World Index &amp; Universal'!BL315</f>
        <v>-1.2261276923441256E-2</v>
      </c>
      <c r="AV71" s="14">
        <f>'World Index &amp; Universal'!BN315</f>
        <v>1.6366486615434717E-2</v>
      </c>
      <c r="AW71" s="14">
        <f>'World Index &amp; Universal'!BO315</f>
        <v>2.8387813302781284E-2</v>
      </c>
      <c r="AX71" s="14">
        <f>'World Index &amp; Universal'!BP315</f>
        <v>2.5035480200266136E-3</v>
      </c>
      <c r="AY71" s="14">
        <f>'World Index &amp; Universal'!BQ315</f>
        <v>2.1927144048774716E-2</v>
      </c>
      <c r="AZ71" s="14">
        <f>'World Index &amp; Universal'!BR315</f>
        <v>1.3393150058247594E-2</v>
      </c>
      <c r="BA71" s="14">
        <f>'World Index &amp; Universal'!BS315</f>
        <v>-1.456145058475089E-2</v>
      </c>
      <c r="BB71" s="14">
        <f>'World Index &amp; Universal'!BT315</f>
        <v>-9.7884255989791891E-3</v>
      </c>
      <c r="BC71" s="14">
        <f>'World Index &amp; Universal'!BV315</f>
        <v>-5.4413442932039757E-3</v>
      </c>
      <c r="BD71" s="14">
        <f>'World Index &amp; Universal'!BW315</f>
        <v>6.322044865556764E-3</v>
      </c>
      <c r="BE71" s="14">
        <f>'World Index &amp; Universal'!BX315</f>
        <v>-1.9006830518067619E-2</v>
      </c>
      <c r="BF71" s="14">
        <f>'World Index &amp; Universal'!BY315</f>
        <v>-2.1456660757538382E-2</v>
      </c>
      <c r="BG71" s="14">
        <f>'World Index &amp; Universal'!BZ315</f>
        <v>-8.350882976565499E-3</v>
      </c>
      <c r="BH71" s="14">
        <f>'World Index &amp; Universal'!CA315</f>
        <v>-3.5705671236954672E-2</v>
      </c>
      <c r="BI71" s="14">
        <f>'World Index &amp; Universal'!CB315</f>
        <v>-3.1035059429089906E-2</v>
      </c>
      <c r="BJ71" s="14">
        <f>'World Index &amp; Universal'!CD315</f>
        <v>3.1384947563232624E-2</v>
      </c>
      <c r="BK71" s="14">
        <f>'World Index &amp; Universal'!CE315</f>
        <v>1.4796491612038221E-2</v>
      </c>
      <c r="BL71" s="14">
        <f>'World Index &amp; Universal'!CF315</f>
        <v>-1.0745683486803603E-2</v>
      </c>
      <c r="BM71" s="14">
        <f>'World Index &amp; Universal'!CG315</f>
        <v>-1.3216144255048246E-2</v>
      </c>
      <c r="BN71" s="14">
        <f>'World Index &amp; Universal'!CH315</f>
        <v>8.4212074948766258E-3</v>
      </c>
      <c r="BO71" s="14">
        <f>'World Index &amp; Universal'!CI315</f>
        <v>-2.7585148608308185E-2</v>
      </c>
      <c r="BP71" s="14">
        <f>'World Index &amp; Universal'!CJ315</f>
        <v>4.8435541603319976E-3</v>
      </c>
      <c r="BQ71" s="14">
        <f>'World Index &amp; Universal'!CL315</f>
        <v>3.1384947563232624E-2</v>
      </c>
      <c r="BR71" s="14">
        <f>'World Index &amp; Universal'!CM315</f>
        <v>4.3583908822136141E-2</v>
      </c>
      <c r="BS71" s="14">
        <f>'World Index &amp; Universal'!CN315</f>
        <v>1.7317161597650177E-2</v>
      </c>
      <c r="BT71" s="14">
        <f>'World Index &amp; Universal'!CO315</f>
        <v>1.4776619600878949E-2</v>
      </c>
      <c r="BU71" s="14">
        <f>'World Index &amp; Universal'!CP315</f>
        <v>3.7027772716195839E-2</v>
      </c>
      <c r="BV71" s="14">
        <f>'World Index &amp; Universal'!CQ315</f>
        <v>2.8367675142794369E-2</v>
      </c>
      <c r="BW71" s="14">
        <f>'World Index &amp; Universal'!CR315</f>
        <v>4.8435541603319976E-3</v>
      </c>
      <c r="BX71" s="14">
        <f>'World Index &amp; Universal'!CT315</f>
        <v>2.6413458386643329E-2</v>
      </c>
      <c r="BY71" s="14">
        <f>'World Index &amp; Universal'!CU315</f>
        <v>3.8553618124342215E-2</v>
      </c>
      <c r="BZ71" s="14">
        <f>'World Index &amp; Universal'!CV315</f>
        <v>1.2413482064619785E-2</v>
      </c>
      <c r="CA71" s="14">
        <f>'World Index &amp; Universal'!CW315</f>
        <v>9.8851860067383779E-3</v>
      </c>
      <c r="CB71" s="14">
        <f>'World Index &amp; Universal'!CX315</f>
        <v>3.2029083953031501E-2</v>
      </c>
      <c r="CC71" s="14">
        <f>'World Index &amp; Universal'!CY315</f>
        <v>-4.8202072255707495E-3</v>
      </c>
      <c r="CD71" s="14">
        <f>'World Index &amp; Universal'!CZ315</f>
        <v>-4.8202072255707495E-3</v>
      </c>
    </row>
    <row r="72" spans="2:82" x14ac:dyDescent="0.25">
      <c r="B72" s="121">
        <v>37862</v>
      </c>
      <c r="C72" s="14">
        <f>'World Index &amp; Universal'!M72</f>
        <v>5.3462865133253379E-2</v>
      </c>
      <c r="D72" s="14">
        <f>'World Index &amp; Universal'!N72</f>
        <v>2.0644532043727404E-2</v>
      </c>
      <c r="E72" s="14">
        <f>'World Index &amp; Universal'!O72</f>
        <v>4.5583677037345227E-2</v>
      </c>
      <c r="F72" s="14">
        <f>'World Index &amp; Universal'!P72</f>
        <v>4.1114457693613327E-2</v>
      </c>
      <c r="G72" s="14">
        <f>'World Index &amp; Universal'!Q72</f>
        <v>-1.2631815403806979E-2</v>
      </c>
      <c r="H72" s="14">
        <f>'World Index &amp; Universal'!R72</f>
        <v>4.4986349041694185E-2</v>
      </c>
      <c r="I72" s="14">
        <f>'World Index &amp; Universal'!S72</f>
        <v>3.273096910626494E-3</v>
      </c>
      <c r="J72" s="14">
        <f>'World Index &amp; Universal'!T72</f>
        <v>1.9070947821972384E-2</v>
      </c>
      <c r="K72" s="14">
        <f>'World Index &amp; Universal'!AF72</f>
        <v>3.899721448467966E-3</v>
      </c>
      <c r="L72" s="14">
        <f>'World Index &amp; Universal'!AG72</f>
        <v>0.51955431754874648</v>
      </c>
      <c r="M72" s="14">
        <f>'World Index &amp; Universal'!AH72</f>
        <v>0.17214484679665737</v>
      </c>
      <c r="N72" s="14">
        <f>'World Index &amp; Universal'!AI72</f>
        <v>9.8607242339832854E-2</v>
      </c>
      <c r="O72" s="14">
        <f>'World Index &amp; Universal'!AJ72</f>
        <v>9.8941504178272979E-2</v>
      </c>
      <c r="P72" s="14">
        <f>'World Index &amp; Universal'!AK72</f>
        <v>3.5877437325905287E-2</v>
      </c>
      <c r="Q72" s="14">
        <f>'World Index &amp; Universal'!AL72</f>
        <v>4.0111420612813371E-2</v>
      </c>
      <c r="R72" s="14">
        <f>'World Index &amp; Universal'!AM72</f>
        <v>3.0863509749303616E-2</v>
      </c>
      <c r="S72" s="14">
        <f>'Stata input'!R72</f>
        <v>2.5554423860907338E-3</v>
      </c>
      <c r="T72" s="14">
        <f>'Stata input'!S72</f>
        <v>9.2806480775897704E-4</v>
      </c>
      <c r="U72" s="14">
        <f>'Stata input'!T72</f>
        <v>1.7582143781407211E-3</v>
      </c>
      <c r="V72" s="14">
        <f>'Stata input'!U72</f>
        <v>2.9682511668664979E-3</v>
      </c>
      <c r="W72" s="14">
        <f>'Stata input'!V72</f>
        <v>4.1140689663432539E-5</v>
      </c>
      <c r="X72" s="14">
        <f>'Stata input'!W72</f>
        <v>2.0254920359463746E-4</v>
      </c>
      <c r="Y72" s="14">
        <f>'Stata input'!X72</f>
        <v>2.3567112667428614E-3</v>
      </c>
      <c r="Z72" s="14">
        <f>'Stata input'!Y72</f>
        <v>3.8622255536771011E-3</v>
      </c>
      <c r="AA72" s="14">
        <f>'World Index &amp; Universal'!AP316</f>
        <v>3.0184123151222542E-2</v>
      </c>
      <c r="AB72" s="14">
        <f>'World Index &amp; Universal'!AQ316</f>
        <v>7.6226774654597484E-3</v>
      </c>
      <c r="AC72" s="14">
        <f>'World Index &amp; Universal'!AR316</f>
        <v>4.1832092286198108E-3</v>
      </c>
      <c r="AD72" s="14">
        <f>'World Index &amp; Universal'!AS316</f>
        <v>6.2286026164762198E-2</v>
      </c>
      <c r="AE72" s="14">
        <f>'World Index &amp; Universal'!AT316</f>
        <v>8.9337772010005256E-3</v>
      </c>
      <c r="AF72" s="14">
        <f>'World Index &amp; Universal'!AU316</f>
        <v>4.4879703886489875E-2</v>
      </c>
      <c r="AG72" s="14">
        <f>'World Index &amp; Universal'!AV316</f>
        <v>2.7671745635646561E-2</v>
      </c>
      <c r="AH72" s="14">
        <f>'World Index &amp; Universal'!AX316</f>
        <v>-2.929973630237348E-2</v>
      </c>
      <c r="AI72" s="14">
        <f>'World Index &amp; Universal'!AY316</f>
        <v>-2.1900401276569892E-2</v>
      </c>
      <c r="AJ72" s="14">
        <f>'World Index &amp; Universal'!AZ316</f>
        <v>-2.5239094001049955E-2</v>
      </c>
      <c r="AK72" s="14">
        <f>'World Index &amp; Universal'!BA316</f>
        <v>3.1161325720438393E-2</v>
      </c>
      <c r="AL72" s="14">
        <f>'World Index &amp; Universal'!BB316</f>
        <v>-2.062771641754646E-2</v>
      </c>
      <c r="AM72" s="14">
        <f>'World Index &amp; Universal'!BC316</f>
        <v>1.4265004094913714E-2</v>
      </c>
      <c r="AN72" s="14">
        <f>'World Index &amp; Universal'!BD316</f>
        <v>-2.4387655168777167E-3</v>
      </c>
      <c r="AO72" s="14">
        <f>'World Index &amp; Universal'!BF316</f>
        <v>-7.5650118203309802E-3</v>
      </c>
      <c r="AP72" s="14">
        <f>'World Index &amp; Universal'!BG316</f>
        <v>2.2390768082466206E-2</v>
      </c>
      <c r="AQ72" s="14">
        <f>'World Index &amp; Universal'!BH316</f>
        <v>-3.4134486189727475E-3</v>
      </c>
      <c r="AR72" s="14">
        <f>'World Index &amp; Universal'!BI316</f>
        <v>5.4249819820253231E-2</v>
      </c>
      <c r="AS72" s="14">
        <f>'World Index &amp; Universal'!BJ316</f>
        <v>1.3011812505436815E-3</v>
      </c>
      <c r="AT72" s="14">
        <f>'World Index &amp; Universal'!BK316</f>
        <v>3.6975176575764657E-2</v>
      </c>
      <c r="AU72" s="14">
        <f>'World Index &amp; Universal'!BL316</f>
        <v>1.9897396732492689E-2</v>
      </c>
      <c r="AV72" s="14">
        <f>'World Index &amp; Universal'!BN316</f>
        <v>-4.1657828872014857E-3</v>
      </c>
      <c r="AW72" s="14">
        <f>'World Index &amp; Universal'!BO316</f>
        <v>2.5892599760332535E-2</v>
      </c>
      <c r="AX72" s="14">
        <f>'World Index &amp; Universal'!BP316</f>
        <v>3.4251401589180386E-3</v>
      </c>
      <c r="AY72" s="14">
        <f>'World Index &amp; Universal'!BQ316</f>
        <v>5.7860773215651751E-2</v>
      </c>
      <c r="AZ72" s="14">
        <f>'World Index &amp; Universal'!BR316</f>
        <v>4.7307781376169089E-3</v>
      </c>
      <c r="BA72" s="14">
        <f>'World Index &amp; Universal'!BS316</f>
        <v>4.052696189685534E-2</v>
      </c>
      <c r="BB72" s="14">
        <f>'World Index &amp; Universal'!BT316</f>
        <v>2.3390688264017134E-2</v>
      </c>
      <c r="BC72" s="14">
        <f>'World Index &amp; Universal'!BV316</f>
        <v>-5.8633950396238643E-2</v>
      </c>
      <c r="BD72" s="14">
        <f>'World Index &amp; Universal'!BW316</f>
        <v>-3.0219641624618654E-2</v>
      </c>
      <c r="BE72" s="14">
        <f>'World Index &amp; Universal'!BX316</f>
        <v>-5.1458220623175177E-2</v>
      </c>
      <c r="BF72" s="14">
        <f>'World Index &amp; Universal'!BY316</f>
        <v>-5.4696019250026873E-2</v>
      </c>
      <c r="BG72" s="14">
        <f>'World Index &amp; Universal'!BZ316</f>
        <v>-5.0223995844492553E-2</v>
      </c>
      <c r="BH72" s="14">
        <f>'World Index &amp; Universal'!CA316</f>
        <v>-1.6385720841227025E-2</v>
      </c>
      <c r="BI72" s="14">
        <f>'World Index &amp; Universal'!CB316</f>
        <v>-3.2584708521570027E-2</v>
      </c>
      <c r="BJ72" s="14">
        <f>'World Index &amp; Universal'!CD316</f>
        <v>-4.295202952029531E-2</v>
      </c>
      <c r="BK72" s="14">
        <f>'World Index &amp; Universal'!CE316</f>
        <v>2.106218111675795E-2</v>
      </c>
      <c r="BL72" s="14">
        <f>'World Index &amp; Universal'!CF316</f>
        <v>-1.2994903780284561E-3</v>
      </c>
      <c r="BM72" s="14">
        <f>'World Index &amp; Universal'!CG316</f>
        <v>-4.7085032533650262E-3</v>
      </c>
      <c r="BN72" s="14">
        <f>'World Index &amp; Universal'!CH316</f>
        <v>5.2879832323358356E-2</v>
      </c>
      <c r="BO72" s="14">
        <f>'World Index &amp; Universal'!CI316</f>
        <v>3.5627637311549831E-2</v>
      </c>
      <c r="BP72" s="14">
        <f>'World Index &amp; Universal'!CJ316</f>
        <v>-1.6468841520069222E-2</v>
      </c>
      <c r="BQ72" s="14">
        <f>'World Index &amp; Universal'!CL316</f>
        <v>-4.295202952029531E-2</v>
      </c>
      <c r="BR72" s="14">
        <f>'World Index &amp; Universal'!CM316</f>
        <v>-1.4064375717708244E-2</v>
      </c>
      <c r="BS72" s="14">
        <f>'World Index &amp; Universal'!CN316</f>
        <v>-3.565676152235564E-2</v>
      </c>
      <c r="BT72" s="14">
        <f>'World Index &amp; Universal'!CO316</f>
        <v>-3.8948497617952826E-2</v>
      </c>
      <c r="BU72" s="14">
        <f>'World Index &amp; Universal'!CP316</f>
        <v>1.6658685409936203E-2</v>
      </c>
      <c r="BV72" s="14">
        <f>'World Index &amp; Universal'!CQ316</f>
        <v>-3.4401976181359872E-2</v>
      </c>
      <c r="BW72" s="14">
        <f>'World Index &amp; Universal'!CR316</f>
        <v>-1.6468841520069222E-2</v>
      </c>
      <c r="BX72" s="14">
        <f>'World Index &amp; Universal'!CT316</f>
        <v>-2.6926638543059989E-2</v>
      </c>
      <c r="BY72" s="14">
        <f>'World Index &amp; Universal'!CU316</f>
        <v>2.444727634330679E-3</v>
      </c>
      <c r="BZ72" s="14">
        <f>'World Index &amp; Universal'!CV316</f>
        <v>-1.9509214158442867E-2</v>
      </c>
      <c r="CA72" s="14">
        <f>'World Index &amp; Universal'!CW316</f>
        <v>-2.285606907728932E-2</v>
      </c>
      <c r="CB72" s="14">
        <f>'World Index &amp; Universal'!CX316</f>
        <v>3.3682234308880066E-2</v>
      </c>
      <c r="CC72" s="14">
        <f>'World Index &amp; Universal'!CY316</f>
        <v>1.6744605778958865E-2</v>
      </c>
      <c r="CD72" s="14">
        <f>'World Index &amp; Universal'!CZ316</f>
        <v>1.6744605778958865E-2</v>
      </c>
    </row>
    <row r="73" spans="2:82" x14ac:dyDescent="0.25">
      <c r="B73" s="121">
        <v>37894</v>
      </c>
      <c r="C73" s="14">
        <f>'World Index &amp; Universal'!M73</f>
        <v>-5.8821641601970787E-2</v>
      </c>
      <c r="D73" s="14">
        <f>'World Index &amp; Universal'!N73</f>
        <v>4.6983874178778695E-3</v>
      </c>
      <c r="E73" s="14">
        <f>'World Index &amp; Universal'!O73</f>
        <v>-5.549568003152705E-2</v>
      </c>
      <c r="F73" s="14">
        <f>'World Index &amp; Universal'!P73</f>
        <v>-4.7588827073593576E-2</v>
      </c>
      <c r="G73" s="14">
        <f>'World Index &amp; Universal'!Q73</f>
        <v>-3.8381058918602551E-2</v>
      </c>
      <c r="H73" s="14">
        <f>'World Index &amp; Universal'!R73</f>
        <v>-5.62076098673161E-2</v>
      </c>
      <c r="I73" s="14">
        <f>'World Index &amp; Universal'!S73</f>
        <v>-2.190316978371365E-2</v>
      </c>
      <c r="J73" s="14">
        <f>'World Index &amp; Universal'!T73</f>
        <v>-4.3383165732495899E-2</v>
      </c>
      <c r="K73" s="14">
        <f>'World Index &amp; Universal'!AF73</f>
        <v>3.899721448467966E-3</v>
      </c>
      <c r="L73" s="14">
        <f>'World Index &amp; Universal'!AG73</f>
        <v>0.51955431754874648</v>
      </c>
      <c r="M73" s="14">
        <f>'World Index &amp; Universal'!AH73</f>
        <v>0.17214484679665737</v>
      </c>
      <c r="N73" s="14">
        <f>'World Index &amp; Universal'!AI73</f>
        <v>9.8607242339832854E-2</v>
      </c>
      <c r="O73" s="14">
        <f>'World Index &amp; Universal'!AJ73</f>
        <v>9.8941504178272979E-2</v>
      </c>
      <c r="P73" s="14">
        <f>'World Index &amp; Universal'!AK73</f>
        <v>3.5877437325905287E-2</v>
      </c>
      <c r="Q73" s="14">
        <f>'World Index &amp; Universal'!AL73</f>
        <v>4.0111420612813371E-2</v>
      </c>
      <c r="R73" s="14">
        <f>'World Index &amp; Universal'!AM73</f>
        <v>3.0863509749303616E-2</v>
      </c>
      <c r="S73" s="14">
        <f>'Stata input'!R73</f>
        <v>2.3120385290706924E-3</v>
      </c>
      <c r="T73" s="14">
        <f>'Stata input'!S73</f>
        <v>9.2857622773956372E-4</v>
      </c>
      <c r="U73" s="14">
        <f>'Stata input'!T73</f>
        <v>1.7416608254179344E-3</v>
      </c>
      <c r="V73" s="14">
        <f>'Stata input'!U73</f>
        <v>3.0272108951729937E-3</v>
      </c>
      <c r="W73" s="14">
        <f>'Stata input'!V73</f>
        <v>3.6975812747419567E-5</v>
      </c>
      <c r="X73" s="14">
        <f>'Stata input'!W73</f>
        <v>1.6651408382073463E-4</v>
      </c>
      <c r="Y73" s="14">
        <f>'Stata input'!X73</f>
        <v>2.2659864439975586E-3</v>
      </c>
      <c r="Z73" s="14">
        <f>'Stata input'!Y73</f>
        <v>3.8746849921291737E-3</v>
      </c>
      <c r="AA73" s="14">
        <f>'World Index &amp; Universal'!AP317</f>
        <v>-6.1822443598007593E-2</v>
      </c>
      <c r="AB73" s="14">
        <f>'World Index &amp; Universal'!AQ317</f>
        <v>-4.509910892889657E-3</v>
      </c>
      <c r="AC73" s="14">
        <f>'World Index &amp; Universal'!AR317</f>
        <v>-6.7195520298647393E-3</v>
      </c>
      <c r="AD73" s="14">
        <f>'World Index &amp; Universal'!AS317</f>
        <v>-1.6472310015725022E-2</v>
      </c>
      <c r="AE73" s="14">
        <f>'World Index &amp; Universal'!AT317</f>
        <v>-4.5485049586160287E-3</v>
      </c>
      <c r="AF73" s="14">
        <f>'World Index &amp; Universal'!AU317</f>
        <v>-3.8450184501845008E-2</v>
      </c>
      <c r="AG73" s="14">
        <f>'World Index &amp; Universal'!AV317</f>
        <v>-1.3849161436361612E-2</v>
      </c>
      <c r="AH73" s="14">
        <f>'World Index &amp; Universal'!AX317</f>
        <v>6.5896314803247868E-2</v>
      </c>
      <c r="AI73" s="14">
        <f>'World Index &amp; Universal'!AY317</f>
        <v>6.1089217402425788E-2</v>
      </c>
      <c r="AJ73" s="14">
        <f>'World Index &amp; Universal'!AZ317</f>
        <v>5.8733969057486402E-2</v>
      </c>
      <c r="AK73" s="14">
        <f>'World Index &amp; Universal'!BA317</f>
        <v>4.8338540261189999E-2</v>
      </c>
      <c r="AL73" s="14">
        <f>'World Index &amp; Universal'!BB317</f>
        <v>6.1048080129994631E-2</v>
      </c>
      <c r="AM73" s="14">
        <f>'World Index &amp; Universal'!BC317</f>
        <v>2.491240483922641E-2</v>
      </c>
      <c r="AN73" s="14">
        <f>'World Index &amp; Universal'!BD317</f>
        <v>5.1134544665115023E-2</v>
      </c>
      <c r="AO73" s="14">
        <f>'World Index &amp; Universal'!BF317</f>
        <v>4.5303423331262138E-3</v>
      </c>
      <c r="AP73" s="14">
        <f>'World Index &amp; Universal'!BG317</f>
        <v>-5.757217809825077E-2</v>
      </c>
      <c r="AQ73" s="14">
        <f>'World Index &amp; Universal'!BH317</f>
        <v>-2.2196515677589401E-3</v>
      </c>
      <c r="AR73" s="14">
        <f>'World Index &amp; Universal'!BI317</f>
        <v>-1.2016592885987443E-2</v>
      </c>
      <c r="AS73" s="14">
        <f>'World Index &amp; Universal'!BJ317</f>
        <v>-3.8768910056163897E-5</v>
      </c>
      <c r="AT73" s="14">
        <f>'World Index &amp; Universal'!BK317</f>
        <v>-3.4094034667284001E-2</v>
      </c>
      <c r="AU73" s="14">
        <f>'World Index &amp; Universal'!BL317</f>
        <v>-9.3815605455689344E-3</v>
      </c>
      <c r="AV73" s="14">
        <f>'World Index &amp; Universal'!BN317</f>
        <v>6.7650098656393265E-3</v>
      </c>
      <c r="AW73" s="14">
        <f>'World Index &amp; Universal'!BO317</f>
        <v>-5.5475663173226608E-2</v>
      </c>
      <c r="AX73" s="14">
        <f>'World Index &amp; Universal'!BP317</f>
        <v>2.2245893810661777E-3</v>
      </c>
      <c r="AY73" s="14">
        <f>'World Index &amp; Universal'!BQ317</f>
        <v>-9.8187354898519041E-3</v>
      </c>
      <c r="AZ73" s="14">
        <f>'World Index &amp; Universal'!BR317</f>
        <v>2.1857342261042412E-3</v>
      </c>
      <c r="BA73" s="14">
        <f>'World Index &amp; Universal'!BS317</f>
        <v>-3.1945290513696323E-2</v>
      </c>
      <c r="BB73" s="14">
        <f>'World Index &amp; Universal'!BT317</f>
        <v>-7.1778412844701878E-3</v>
      </c>
      <c r="BC73" s="14">
        <f>'World Index &amp; Universal'!BV317</f>
        <v>1.6748191416947611E-2</v>
      </c>
      <c r="BD73" s="14">
        <f>'World Index &amp; Universal'!BW317</f>
        <v>-4.6109666300302887E-2</v>
      </c>
      <c r="BE73" s="14">
        <f>'World Index &amp; Universal'!BX317</f>
        <v>1.2162747673150509E-2</v>
      </c>
      <c r="BF73" s="14">
        <f>'World Index &amp; Universal'!BY317</f>
        <v>9.9160990434508101E-3</v>
      </c>
      <c r="BG73" s="14">
        <f>'World Index &amp; Universal'!BZ317</f>
        <v>1.2123507226623698E-2</v>
      </c>
      <c r="BH73" s="14">
        <f>'World Index &amp; Universal'!CA317</f>
        <v>-2.2345964134951379E-2</v>
      </c>
      <c r="BI73" s="14">
        <f>'World Index &amp; Universal'!CB317</f>
        <v>2.6670815738856213E-3</v>
      </c>
      <c r="BJ73" s="14">
        <f>'World Index &amp; Universal'!CD317</f>
        <v>3.998771970220294E-2</v>
      </c>
      <c r="BK73" s="14">
        <f>'World Index &amp; Universal'!CE317</f>
        <v>-5.7535639782238079E-2</v>
      </c>
      <c r="BL73" s="14">
        <f>'World Index &amp; Universal'!CF317</f>
        <v>3.8770413142819038E-5</v>
      </c>
      <c r="BM73" s="14">
        <f>'World Index &amp; Universal'!CG317</f>
        <v>-2.1809672114244671E-3</v>
      </c>
      <c r="BN73" s="14">
        <f>'World Index &amp; Universal'!CH317</f>
        <v>-1.1978288361115141E-2</v>
      </c>
      <c r="BO73" s="14">
        <f>'World Index &amp; Universal'!CI317</f>
        <v>-3.4056586093950902E-2</v>
      </c>
      <c r="BP73" s="14">
        <f>'World Index &amp; Universal'!CJ317</f>
        <v>2.5584761880213414E-2</v>
      </c>
      <c r="BQ73" s="14">
        <f>'World Index &amp; Universal'!CL317</f>
        <v>3.998771970220294E-2</v>
      </c>
      <c r="BR73" s="14">
        <f>'World Index &amp; Universal'!CM317</f>
        <v>-2.4306862441706989E-2</v>
      </c>
      <c r="BS73" s="14">
        <f>'World Index &amp; Universal'!CN317</f>
        <v>3.5297467756646439E-2</v>
      </c>
      <c r="BT73" s="14">
        <f>'World Index &amp; Universal'!CO317</f>
        <v>3.299946810924359E-2</v>
      </c>
      <c r="BU73" s="14">
        <f>'World Index &amp; Universal'!CP317</f>
        <v>2.2856719570721218E-2</v>
      </c>
      <c r="BV73" s="14">
        <f>'World Index &amp; Universal'!CQ317</f>
        <v>3.5257330402237441E-2</v>
      </c>
      <c r="BW73" s="14">
        <f>'World Index &amp; Universal'!CR317</f>
        <v>2.5584761880213414E-2</v>
      </c>
      <c r="BX73" s="14">
        <f>'World Index &amp; Universal'!CT317</f>
        <v>1.4043654271524542E-2</v>
      </c>
      <c r="BY73" s="14">
        <f>'World Index &amp; Universal'!CU317</f>
        <v>-4.8647002350594493E-2</v>
      </c>
      <c r="BZ73" s="14">
        <f>'World Index &amp; Universal'!CV317</f>
        <v>9.4704077492597794E-3</v>
      </c>
      <c r="CA73" s="14">
        <f>'World Index &amp; Universal'!CW317</f>
        <v>7.2297351760930439E-3</v>
      </c>
      <c r="CB73" s="14">
        <f>'World Index &amp; Universal'!CX317</f>
        <v>-2.6599871711147083E-3</v>
      </c>
      <c r="CC73" s="14">
        <f>'World Index &amp; Universal'!CY317</f>
        <v>-2.4946511328140852E-2</v>
      </c>
      <c r="CD73" s="14">
        <f>'World Index &amp; Universal'!CZ317</f>
        <v>-2.4946511328140852E-2</v>
      </c>
    </row>
    <row r="74" spans="2:82" x14ac:dyDescent="0.25">
      <c r="B74" s="121">
        <v>37925</v>
      </c>
      <c r="C74" s="14">
        <f>'World Index &amp; Universal'!M74</f>
        <v>7.0097744109428595E-2</v>
      </c>
      <c r="D74" s="14">
        <f>'World Index &amp; Universal'!N74</f>
        <v>5.9168549122181169E-2</v>
      </c>
      <c r="E74" s="14">
        <f>'World Index &amp; Universal'!O74</f>
        <v>6.5745602611691822E-2</v>
      </c>
      <c r="F74" s="14">
        <f>'World Index &amp; Universal'!P74</f>
        <v>3.8365114776006015E-2</v>
      </c>
      <c r="G74" s="14">
        <f>'World Index &amp; Universal'!Q74</f>
        <v>4.4174493273652304E-2</v>
      </c>
      <c r="H74" s="14">
        <f>'World Index &amp; Universal'!R74</f>
        <v>7.5393039696519448E-2</v>
      </c>
      <c r="I74" s="14">
        <f>'World Index &amp; Universal'!S74</f>
        <v>3.4836079837034628E-2</v>
      </c>
      <c r="J74" s="14">
        <f>'World Index &amp; Universal'!T74</f>
        <v>1.9651808086099898E-2</v>
      </c>
      <c r="K74" s="14">
        <f>'World Index &amp; Universal'!AF74</f>
        <v>3.899721448467966E-3</v>
      </c>
      <c r="L74" s="14">
        <f>'World Index &amp; Universal'!AG74</f>
        <v>0.51955431754874648</v>
      </c>
      <c r="M74" s="14">
        <f>'World Index &amp; Universal'!AH74</f>
        <v>0.17214484679665737</v>
      </c>
      <c r="N74" s="14">
        <f>'World Index &amp; Universal'!AI74</f>
        <v>9.8607242339832854E-2</v>
      </c>
      <c r="O74" s="14">
        <f>'World Index &amp; Universal'!AJ74</f>
        <v>9.8941504178272979E-2</v>
      </c>
      <c r="P74" s="14">
        <f>'World Index &amp; Universal'!AK74</f>
        <v>3.5877437325905287E-2</v>
      </c>
      <c r="Q74" s="14">
        <f>'World Index &amp; Universal'!AL74</f>
        <v>4.0111420612813371E-2</v>
      </c>
      <c r="R74" s="14">
        <f>'World Index &amp; Universal'!AM74</f>
        <v>3.0863509749303616E-2</v>
      </c>
      <c r="S74" s="14">
        <f>'Stata input'!R74</f>
        <v>2.3364081918575419E-3</v>
      </c>
      <c r="T74" s="14">
        <f>'Stata input'!S74</f>
        <v>9.2857622773956372E-4</v>
      </c>
      <c r="U74" s="14">
        <f>'Stata input'!T74</f>
        <v>1.7298058152577234E-3</v>
      </c>
      <c r="V74" s="14">
        <f>'Stata input'!U74</f>
        <v>3.0695203503661173E-3</v>
      </c>
      <c r="W74" s="14">
        <f>'Stata input'!V74</f>
        <v>3.7492267847882843E-5</v>
      </c>
      <c r="X74" s="14">
        <f>'Stata input'!W74</f>
        <v>1.6790319336790205E-4</v>
      </c>
      <c r="Y74" s="14">
        <f>'Stata input'!X74</f>
        <v>2.3039138595752906E-3</v>
      </c>
      <c r="Z74" s="14">
        <f>'Stata input'!Y74</f>
        <v>3.9370364904713906E-3</v>
      </c>
      <c r="AA74" s="14">
        <f>'World Index &amp; Universal'!AP318</f>
        <v>8.744534665833692E-3</v>
      </c>
      <c r="AB74" s="14">
        <f>'World Index &amp; Universal'!AQ318</f>
        <v>3.3855784102396758E-3</v>
      </c>
      <c r="AC74" s="14">
        <f>'World Index &amp; Universal'!AR318</f>
        <v>2.8546291630008547E-2</v>
      </c>
      <c r="AD74" s="14">
        <f>'World Index &amp; Universal'!AS318</f>
        <v>2.2969400516059446E-2</v>
      </c>
      <c r="AE74" s="14">
        <f>'World Index &amp; Universal'!AT318</f>
        <v>-6.4981273408240003E-3</v>
      </c>
      <c r="AF74" s="14">
        <f>'World Index &amp; Universal'!AU318</f>
        <v>3.2811420676951419E-2</v>
      </c>
      <c r="AG74" s="14">
        <f>'World Index &amp; Universal'!AV318</f>
        <v>5.053002796210504E-2</v>
      </c>
      <c r="AH74" s="14">
        <f>'World Index &amp; Universal'!AX318</f>
        <v>-8.6687306501547212E-3</v>
      </c>
      <c r="AI74" s="14">
        <f>'World Index &amp; Universal'!AY318</f>
        <v>-5.3125009072484408E-3</v>
      </c>
      <c r="AJ74" s="14">
        <f>'World Index &amp; Universal'!AZ318</f>
        <v>1.96301008666524E-2</v>
      </c>
      <c r="AK74" s="14">
        <f>'World Index &amp; Universal'!BA318</f>
        <v>1.4101554319635445E-2</v>
      </c>
      <c r="AL74" s="14">
        <f>'World Index &amp; Universal'!BB318</f>
        <v>-1.5110527475330593E-2</v>
      </c>
      <c r="AM74" s="14">
        <f>'World Index &amp; Universal'!BC318</f>
        <v>2.3858256658699339E-2</v>
      </c>
      <c r="AN74" s="14">
        <f>'World Index &amp; Universal'!BD318</f>
        <v>4.1423266109801959E-2</v>
      </c>
      <c r="AO74" s="14">
        <f>'World Index &amp; Universal'!BF318</f>
        <v>-3.3741549441080876E-3</v>
      </c>
      <c r="AP74" s="14">
        <f>'World Index &amp; Universal'!BG318</f>
        <v>5.3408743068490416E-3</v>
      </c>
      <c r="AQ74" s="14">
        <f>'World Index &amp; Universal'!BH318</f>
        <v>2.5075817074861284E-2</v>
      </c>
      <c r="AR74" s="14">
        <f>'World Index &amp; Universal'!BI318</f>
        <v>1.9517743255636821E-2</v>
      </c>
      <c r="AS74" s="14">
        <f>'World Index &amp; Universal'!BJ318</f>
        <v>-9.850356596437515E-3</v>
      </c>
      <c r="AT74" s="14">
        <f>'World Index &amp; Universal'!BK318</f>
        <v>2.9326554915543257E-2</v>
      </c>
      <c r="AU74" s="14">
        <f>'World Index &amp; Universal'!BL318</f>
        <v>4.6985376874322693E-2</v>
      </c>
      <c r="AV74" s="14">
        <f>'World Index &amp; Universal'!BN318</f>
        <v>-2.7754017356641514E-2</v>
      </c>
      <c r="AW74" s="14">
        <f>'World Index &amp; Universal'!BO318</f>
        <v>-1.9252178657699015E-2</v>
      </c>
      <c r="AX74" s="14">
        <f>'World Index &amp; Universal'!BP318</f>
        <v>-2.4462402348361945E-2</v>
      </c>
      <c r="AY74" s="14">
        <f>'World Index &amp; Universal'!BQ318</f>
        <v>-5.4221099811763152E-3</v>
      </c>
      <c r="AZ74" s="14">
        <f>'World Index &amp; Universal'!BR318</f>
        <v>-3.4071795558462625E-2</v>
      </c>
      <c r="BA74" s="14">
        <f>'World Index &amp; Universal'!BS318</f>
        <v>4.146754581345613E-3</v>
      </c>
      <c r="BB74" s="14">
        <f>'World Index &amp; Universal'!BT318</f>
        <v>2.1373599332371596E-2</v>
      </c>
      <c r="BC74" s="14">
        <f>'World Index &amp; Universal'!BV318</f>
        <v>-2.2453653554516895E-2</v>
      </c>
      <c r="BD74" s="14">
        <f>'World Index &amp; Universal'!BW318</f>
        <v>-1.3905465640565162E-2</v>
      </c>
      <c r="BE74" s="14">
        <f>'World Index &amp; Universal'!BX318</f>
        <v>-1.9144093748982516E-2</v>
      </c>
      <c r="BF74" s="14">
        <f>'World Index &amp; Universal'!BY318</f>
        <v>5.4516695329649423E-3</v>
      </c>
      <c r="BG74" s="14">
        <f>'World Index &amp; Universal'!BZ318</f>
        <v>-2.8805874195276804E-2</v>
      </c>
      <c r="BH74" s="14">
        <f>'World Index &amp; Universal'!CA318</f>
        <v>9.6210308499227182E-3</v>
      </c>
      <c r="BI74" s="14">
        <f>'World Index &amp; Universal'!CB318</f>
        <v>2.6941790665627074E-2</v>
      </c>
      <c r="BJ74" s="14">
        <f>'World Index &amp; Universal'!CD318</f>
        <v>-3.1769033552558334E-2</v>
      </c>
      <c r="BK74" s="14">
        <f>'World Index &amp; Universal'!CE318</f>
        <v>1.5342358606591944E-2</v>
      </c>
      <c r="BL74" s="14">
        <f>'World Index &amp; Universal'!CF318</f>
        <v>9.9483514053266831E-3</v>
      </c>
      <c r="BM74" s="14">
        <f>'World Index &amp; Universal'!CG318</f>
        <v>3.5273631520224225E-2</v>
      </c>
      <c r="BN74" s="14">
        <f>'World Index &amp; Universal'!CH318</f>
        <v>2.9660264029509609E-2</v>
      </c>
      <c r="BO74" s="14">
        <f>'World Index &amp; Universal'!CI318</f>
        <v>3.9566657194677113E-2</v>
      </c>
      <c r="BP74" s="14">
        <f>'World Index &amp; Universal'!CJ318</f>
        <v>1.7155704255806814E-2</v>
      </c>
      <c r="BQ74" s="14">
        <f>'World Index &amp; Universal'!CL318</f>
        <v>-3.1769033552558334E-2</v>
      </c>
      <c r="BR74" s="14">
        <f>'World Index &amp; Universal'!CM318</f>
        <v>-2.3302304301925036E-2</v>
      </c>
      <c r="BS74" s="14">
        <f>'World Index &amp; Universal'!CN318</f>
        <v>-2.8491011696428425E-2</v>
      </c>
      <c r="BT74" s="14">
        <f>'World Index &amp; Universal'!CO318</f>
        <v>-4.1296300191446811E-3</v>
      </c>
      <c r="BU74" s="14">
        <f>'World Index &amp; Universal'!CP318</f>
        <v>-9.5293486921756987E-3</v>
      </c>
      <c r="BV74" s="14">
        <f>'World Index &amp; Universal'!CQ318</f>
        <v>-3.8060721667862896E-2</v>
      </c>
      <c r="BW74" s="14">
        <f>'World Index &amp; Universal'!CR318</f>
        <v>1.7155704255806814E-2</v>
      </c>
      <c r="BX74" s="14">
        <f>'World Index &amp; Universal'!CT318</f>
        <v>-4.8099556049936876E-2</v>
      </c>
      <c r="BY74" s="14">
        <f>'World Index &amp; Universal'!CU318</f>
        <v>-3.977562961939296E-2</v>
      </c>
      <c r="BZ74" s="14">
        <f>'World Index &amp; Universal'!CV318</f>
        <v>-4.4876822458201904E-2</v>
      </c>
      <c r="CA74" s="14">
        <f>'World Index &amp; Universal'!CW318</f>
        <v>-2.0926328374203829E-2</v>
      </c>
      <c r="CB74" s="14">
        <f>'World Index &amp; Universal'!CX318</f>
        <v>-2.6234973501433112E-2</v>
      </c>
      <c r="CC74" s="14">
        <f>'World Index &amp; Universal'!CY318</f>
        <v>-1.686635014091431E-2</v>
      </c>
      <c r="CD74" s="14">
        <f>'World Index &amp; Universal'!CZ318</f>
        <v>-1.686635014091431E-2</v>
      </c>
    </row>
    <row r="75" spans="2:82" x14ac:dyDescent="0.25">
      <c r="B75" s="121">
        <v>37953</v>
      </c>
      <c r="C75" s="14">
        <f>'World Index &amp; Universal'!M75</f>
        <v>-2.8458516012130675E-2</v>
      </c>
      <c r="D75" s="14">
        <f>'World Index &amp; Universal'!N75</f>
        <v>1.3694529671480993E-2</v>
      </c>
      <c r="E75" s="14">
        <f>'World Index &amp; Universal'!O75</f>
        <v>-1.9700783410864009E-2</v>
      </c>
      <c r="F75" s="14">
        <f>'World Index &amp; Universal'!P75</f>
        <v>-1.7323833443543268E-3</v>
      </c>
      <c r="G75" s="14">
        <f>'World Index &amp; Universal'!Q75</f>
        <v>9.0880905570764892E-3</v>
      </c>
      <c r="H75" s="14">
        <f>'World Index &amp; Universal'!R75</f>
        <v>-2.1359656272296412E-2</v>
      </c>
      <c r="I75" s="14">
        <f>'World Index &amp; Universal'!S75</f>
        <v>-2.0675420531856004E-3</v>
      </c>
      <c r="J75" s="14">
        <f>'World Index &amp; Universal'!T75</f>
        <v>-9.4044659020795507E-3</v>
      </c>
      <c r="K75" s="14">
        <f>'World Index &amp; Universal'!AF75</f>
        <v>3.899721448467966E-3</v>
      </c>
      <c r="L75" s="14">
        <f>'World Index &amp; Universal'!AG75</f>
        <v>0.51955431754874648</v>
      </c>
      <c r="M75" s="14">
        <f>'World Index &amp; Universal'!AH75</f>
        <v>0.17214484679665737</v>
      </c>
      <c r="N75" s="14">
        <f>'World Index &amp; Universal'!AI75</f>
        <v>9.8607242339832854E-2</v>
      </c>
      <c r="O75" s="14">
        <f>'World Index &amp; Universal'!AJ75</f>
        <v>9.8941504178272979E-2</v>
      </c>
      <c r="P75" s="14">
        <f>'World Index &amp; Universal'!AK75</f>
        <v>3.5877437325905287E-2</v>
      </c>
      <c r="Q75" s="14">
        <f>'World Index &amp; Universal'!AL75</f>
        <v>4.0111420612813371E-2</v>
      </c>
      <c r="R75" s="14">
        <f>'World Index &amp; Universal'!AM75</f>
        <v>3.0863509749303616E-2</v>
      </c>
      <c r="S75" s="14">
        <f>'Stata input'!R75</f>
        <v>2.3851279739270925E-3</v>
      </c>
      <c r="T75" s="14">
        <f>'Stata input'!S75</f>
        <v>9.6981031467402445E-4</v>
      </c>
      <c r="U75" s="14">
        <f>'Stata input'!T75</f>
        <v>1.7782381116688839E-3</v>
      </c>
      <c r="V75" s="14">
        <f>'Stata input'!U75</f>
        <v>3.1176003507560335E-3</v>
      </c>
      <c r="W75" s="14">
        <f>'Stata input'!V75</f>
        <v>4.0615925677611742E-5</v>
      </c>
      <c r="X75" s="14">
        <f>'Stata input'!W75</f>
        <v>2.0393776273297526E-4</v>
      </c>
      <c r="Y75" s="14">
        <f>'Stata input'!X75</f>
        <v>2.3039138595752906E-3</v>
      </c>
      <c r="Z75" s="14">
        <f>'Stata input'!Y75</f>
        <v>4.2234174255026957E-3</v>
      </c>
      <c r="AA75" s="14">
        <f>'World Index &amp; Universal'!AP319</f>
        <v>-4.071207430340551E-2</v>
      </c>
      <c r="AB75" s="14">
        <f>'World Index &amp; Universal'!AQ319</f>
        <v>-7.2702115522327304E-3</v>
      </c>
      <c r="AC75" s="14">
        <f>'World Index &amp; Universal'!AR319</f>
        <v>-2.5270938006062282E-2</v>
      </c>
      <c r="AD75" s="14">
        <f>'World Index &amp; Universal'!AS319</f>
        <v>-3.7634242208535729E-2</v>
      </c>
      <c r="AE75" s="14">
        <f>'World Index &amp; Universal'!AT319</f>
        <v>-4.448381806872348E-3</v>
      </c>
      <c r="AF75" s="14">
        <f>'World Index &amp; Universal'!AU319</f>
        <v>-2.5972578307881022E-2</v>
      </c>
      <c r="AG75" s="14">
        <f>'World Index &amp; Universal'!AV319</f>
        <v>-1.9168313684984173E-2</v>
      </c>
      <c r="AH75" s="14">
        <f>'World Index &amp; Universal'!AX319</f>
        <v>4.2439890269485359E-2</v>
      </c>
      <c r="AI75" s="14">
        <f>'World Index &amp; Universal'!AY319</f>
        <v>3.486113173673977E-2</v>
      </c>
      <c r="AJ75" s="14">
        <f>'World Index &amp; Universal'!AZ319</f>
        <v>1.6096456427438621E-2</v>
      </c>
      <c r="AK75" s="14">
        <f>'World Index &amp; Universal'!BA319</f>
        <v>3.2084549512441107E-3</v>
      </c>
      <c r="AL75" s="14">
        <f>'World Index &amp; Universal'!BB319</f>
        <v>3.7802719626852443E-2</v>
      </c>
      <c r="AM75" s="14">
        <f>'World Index &amp; Universal'!BC319</f>
        <v>1.536503858820204E-2</v>
      </c>
      <c r="AN75" s="14">
        <f>'World Index &amp; Universal'!BD319</f>
        <v>2.2458075455059179E-2</v>
      </c>
      <c r="AO75" s="14">
        <f>'World Index &amp; Universal'!BF319</f>
        <v>7.323454616588565E-3</v>
      </c>
      <c r="AP75" s="14">
        <f>'World Index &amp; Universal'!BG319</f>
        <v>-3.3686772715325164E-2</v>
      </c>
      <c r="AQ75" s="14">
        <f>'World Index &amp; Universal'!BH319</f>
        <v>-1.81325539570798E-2</v>
      </c>
      <c r="AR75" s="14">
        <f>'World Index &amp; Universal'!BI319</f>
        <v>-3.0586400256791157E-2</v>
      </c>
      <c r="AS75" s="14">
        <f>'World Index &amp; Universal'!BJ319</f>
        <v>2.8424952874361864E-3</v>
      </c>
      <c r="AT75" s="14">
        <f>'World Index &amp; Universal'!BK319</f>
        <v>-1.8839332689806199E-2</v>
      </c>
      <c r="AU75" s="14">
        <f>'World Index &amp; Universal'!BL319</f>
        <v>-1.1985237343744015E-2</v>
      </c>
      <c r="AV75" s="14">
        <f>'World Index &amp; Universal'!BN319</f>
        <v>2.5926115257471904E-2</v>
      </c>
      <c r="AW75" s="14">
        <f>'World Index &amp; Universal'!BO319</f>
        <v>-1.5841464976694475E-2</v>
      </c>
      <c r="AX75" s="14">
        <f>'World Index &amp; Universal'!BP319</f>
        <v>1.8467415362589668E-2</v>
      </c>
      <c r="AY75" s="14">
        <f>'World Index &amp; Universal'!BQ319</f>
        <v>-1.2683836652190084E-2</v>
      </c>
      <c r="AZ75" s="14">
        <f>'World Index &amp; Universal'!BR319</f>
        <v>2.1362404191165307E-2</v>
      </c>
      <c r="BA75" s="14">
        <f>'World Index &amp; Universal'!BS319</f>
        <v>-7.1983110915296855E-4</v>
      </c>
      <c r="BB75" s="14">
        <f>'World Index &amp; Universal'!BT319</f>
        <v>6.2608416625995478E-3</v>
      </c>
      <c r="BC75" s="14">
        <f>'World Index &amp; Universal'!BV319</f>
        <v>3.9105965589322889E-2</v>
      </c>
      <c r="BD75" s="14">
        <f>'World Index &amp; Universal'!BW319</f>
        <v>-3.198193690861717E-3</v>
      </c>
      <c r="BE75" s="14">
        <f>'World Index &amp; Universal'!BX319</f>
        <v>3.1551445394301547E-2</v>
      </c>
      <c r="BF75" s="14">
        <f>'World Index &amp; Universal'!BY319</f>
        <v>1.2846783151186036E-2</v>
      </c>
      <c r="BG75" s="14">
        <f>'World Index &amp; Universal'!BZ319</f>
        <v>3.4483625516582794E-2</v>
      </c>
      <c r="BH75" s="14">
        <f>'World Index &amp; Universal'!CA319</f>
        <v>1.2117704527868201E-2</v>
      </c>
      <c r="BI75" s="14">
        <f>'World Index &amp; Universal'!CB319</f>
        <v>1.9188056488968375E-2</v>
      </c>
      <c r="BJ75" s="14">
        <f>'World Index &amp; Universal'!CD319</f>
        <v>2.6665140764477124E-2</v>
      </c>
      <c r="BK75" s="14">
        <f>'World Index &amp; Universal'!CE319</f>
        <v>-3.6425728042459138E-2</v>
      </c>
      <c r="BL75" s="14">
        <f>'World Index &amp; Universal'!CF319</f>
        <v>-2.8344384096143926E-3</v>
      </c>
      <c r="BM75" s="14">
        <f>'World Index &amp; Universal'!CG319</f>
        <v>-2.0915596759293775E-2</v>
      </c>
      <c r="BN75" s="14">
        <f>'World Index &amp; Universal'!CH319</f>
        <v>-3.3334143398705773E-2</v>
      </c>
      <c r="BO75" s="14">
        <f>'World Index &amp; Universal'!CI319</f>
        <v>-2.1620372171232916E-2</v>
      </c>
      <c r="BP75" s="14">
        <f>'World Index &amp; Universal'!CJ319</f>
        <v>6.9857012968652654E-3</v>
      </c>
      <c r="BQ75" s="14">
        <f>'World Index &amp; Universal'!CL319</f>
        <v>2.6665140764477124E-2</v>
      </c>
      <c r="BR75" s="14">
        <f>'World Index &amp; Universal'!CM319</f>
        <v>-1.5132526731042595E-2</v>
      </c>
      <c r="BS75" s="14">
        <f>'World Index &amp; Universal'!CN319</f>
        <v>1.9201067997816512E-2</v>
      </c>
      <c r="BT75" s="14">
        <f>'World Index &amp; Universal'!CO319</f>
        <v>7.2034963923273132E-4</v>
      </c>
      <c r="BU75" s="14">
        <f>'World Index &amp; Universal'!CP319</f>
        <v>-1.1972623810113769E-2</v>
      </c>
      <c r="BV75" s="14">
        <f>'World Index &amp; Universal'!CQ319</f>
        <v>2.2098142230550399E-2</v>
      </c>
      <c r="BW75" s="14">
        <f>'World Index &amp; Universal'!CR319</f>
        <v>6.9857012968652654E-3</v>
      </c>
      <c r="BX75" s="14">
        <f>'World Index &amp; Universal'!CT319</f>
        <v>1.9542918476664894E-2</v>
      </c>
      <c r="BY75" s="14">
        <f>'World Index &amp; Universal'!CU319</f>
        <v>-2.1964788575867922E-2</v>
      </c>
      <c r="BZ75" s="14">
        <f>'World Index &amp; Universal'!CV319</f>
        <v>1.2130625772758696E-2</v>
      </c>
      <c r="CA75" s="14">
        <f>'World Index &amp; Universal'!CW319</f>
        <v>-6.2218874106787503E-3</v>
      </c>
      <c r="CB75" s="14">
        <f>'World Index &amp; Universal'!CX319</f>
        <v>-1.8826806659283046E-2</v>
      </c>
      <c r="CC75" s="14">
        <f>'World Index &amp; Universal'!CY319</f>
        <v>-6.9372398117157896E-3</v>
      </c>
      <c r="CD75" s="14">
        <f>'World Index &amp; Universal'!CZ319</f>
        <v>-6.9372398117157896E-3</v>
      </c>
    </row>
    <row r="76" spans="2:82" x14ac:dyDescent="0.25">
      <c r="B76" s="121">
        <v>37986</v>
      </c>
      <c r="C76" s="14">
        <f>'World Index &amp; Universal'!M76</f>
        <v>3.843628637041574E-2</v>
      </c>
      <c r="D76" s="14">
        <f>'World Index &amp; Universal'!N76</f>
        <v>5.9796249815443625E-2</v>
      </c>
      <c r="E76" s="14">
        <f>'World Index &amp; Universal'!O76</f>
        <v>1.1378285300752022E-2</v>
      </c>
      <c r="F76" s="14">
        <f>'World Index &amp; Universal'!P76</f>
        <v>2.3071297261790358E-2</v>
      </c>
      <c r="G76" s="14">
        <f>'World Index &amp; Universal'!Q76</f>
        <v>3.9960784430537855E-2</v>
      </c>
      <c r="H76" s="14">
        <f>'World Index &amp; Universal'!R76</f>
        <v>1.8473537269741103E-2</v>
      </c>
      <c r="I76" s="14">
        <f>'World Index &amp; Universal'!S76</f>
        <v>5.8653019556969443E-2</v>
      </c>
      <c r="J76" s="14">
        <f>'World Index &amp; Universal'!T76</f>
        <v>2.0205361942820188E-2</v>
      </c>
      <c r="K76" s="14">
        <f>'World Index &amp; Universal'!AF76</f>
        <v>3.899721448467966E-3</v>
      </c>
      <c r="L76" s="14">
        <f>'World Index &amp; Universal'!AG76</f>
        <v>0.51955431754874648</v>
      </c>
      <c r="M76" s="14">
        <f>'World Index &amp; Universal'!AH76</f>
        <v>0.17214484679665737</v>
      </c>
      <c r="N76" s="14">
        <f>'World Index &amp; Universal'!AI76</f>
        <v>9.8607242339832854E-2</v>
      </c>
      <c r="O76" s="14">
        <f>'World Index &amp; Universal'!AJ76</f>
        <v>9.8941504178272979E-2</v>
      </c>
      <c r="P76" s="14">
        <f>'World Index &amp; Universal'!AK76</f>
        <v>3.5877437325905287E-2</v>
      </c>
      <c r="Q76" s="14">
        <f>'World Index &amp; Universal'!AL76</f>
        <v>4.0111420612813371E-2</v>
      </c>
      <c r="R76" s="14">
        <f>'World Index &amp; Universal'!AM76</f>
        <v>3.0863509749303616E-2</v>
      </c>
      <c r="S76" s="14">
        <f>'Stata input'!R76</f>
        <v>2.043541156630635E-3</v>
      </c>
      <c r="T76" s="14">
        <f>'Stata input'!S76</f>
        <v>9.2857622773956372E-4</v>
      </c>
      <c r="U76" s="14">
        <f>'Stata input'!T76</f>
        <v>1.7334851214991787E-3</v>
      </c>
      <c r="V76" s="14">
        <f>'Stata input'!U76</f>
        <v>3.1943195704162708E-3</v>
      </c>
      <c r="W76" s="14">
        <f>'Stata input'!V76</f>
        <v>3.9574718326162994E-5</v>
      </c>
      <c r="X76" s="14">
        <f>'Stata input'!W76</f>
        <v>1.831487316386049E-4</v>
      </c>
      <c r="Y76" s="14">
        <f>'Stata input'!X76</f>
        <v>2.2632796417700884E-3</v>
      </c>
      <c r="Z76" s="14">
        <f>'Stata input'!Y76</f>
        <v>4.3228110549033971E-3</v>
      </c>
      <c r="AA76" s="14">
        <f>'World Index &amp; Universal'!AP320</f>
        <v>-2.2224830196429401E-2</v>
      </c>
      <c r="AB76" s="14">
        <f>'World Index &amp; Universal'!AQ320</f>
        <v>2.6934174491392904E-2</v>
      </c>
      <c r="AC76" s="14">
        <f>'World Index &amp; Universal'!AR320</f>
        <v>1.4228265685171992E-2</v>
      </c>
      <c r="AD76" s="14">
        <f>'World Index &amp; Universal'!AS320</f>
        <v>-1.1255828911405086E-4</v>
      </c>
      <c r="AE76" s="14">
        <f>'World Index &amp; Universal'!AT320</f>
        <v>1.8346365753450611E-2</v>
      </c>
      <c r="AF76" s="14">
        <f>'World Index &amp; Universal'!AU320</f>
        <v>-1.9283588921950034E-2</v>
      </c>
      <c r="AG76" s="14">
        <f>'World Index &amp; Universal'!AV320</f>
        <v>1.5381188168939852E-2</v>
      </c>
      <c r="AH76" s="14">
        <f>'World Index &amp; Universal'!AX320</f>
        <v>2.2730000600132305E-2</v>
      </c>
      <c r="AI76" s="14">
        <f>'World Index &amp; Universal'!AY320</f>
        <v>5.0276388893878421E-2</v>
      </c>
      <c r="AJ76" s="14">
        <f>'World Index &amp; Universal'!AZ320</f>
        <v>3.7281674772867035E-2</v>
      </c>
      <c r="AK76" s="14">
        <f>'World Index &amp; Universal'!BA320</f>
        <v>2.2614883861038937E-2</v>
      </c>
      <c r="AL76" s="14">
        <f>'World Index &amp; Universal'!BB320</f>
        <v>4.1493379258169094E-2</v>
      </c>
      <c r="AM76" s="14">
        <f>'World Index &amp; Universal'!BC320</f>
        <v>3.0080956904134926E-3</v>
      </c>
      <c r="AN76" s="14">
        <f>'World Index &amp; Universal'!BD320</f>
        <v>3.846080318538303E-2</v>
      </c>
      <c r="AO76" s="14">
        <f>'World Index &amp; Universal'!BF320</f>
        <v>-2.6227751651884068E-2</v>
      </c>
      <c r="AP76" s="14">
        <f>'World Index &amp; Universal'!BG320</f>
        <v>-4.7869674521416217E-2</v>
      </c>
      <c r="AQ76" s="14">
        <f>'World Index &amp; Universal'!BH320</f>
        <v>-1.2372661385539829E-2</v>
      </c>
      <c r="AR76" s="14">
        <f>'World Index &amp; Universal'!BI320</f>
        <v>-2.6337357790144789E-2</v>
      </c>
      <c r="AS76" s="14">
        <f>'World Index &amp; Universal'!BJ320</f>
        <v>-8.3625698231296619E-3</v>
      </c>
      <c r="AT76" s="14">
        <f>'World Index &amp; Universal'!BK320</f>
        <v>-4.5005575392632058E-2</v>
      </c>
      <c r="AU76" s="14">
        <f>'World Index &amp; Universal'!BL320</f>
        <v>-1.1249977466350036E-2</v>
      </c>
      <c r="AV76" s="14">
        <f>'World Index &amp; Universal'!BN320</f>
        <v>-1.4028662152853588E-2</v>
      </c>
      <c r="AW76" s="14">
        <f>'World Index &amp; Universal'!BO320</f>
        <v>-3.5941707715052895E-2</v>
      </c>
      <c r="AX76" s="14">
        <f>'World Index &amp; Universal'!BP320</f>
        <v>1.2527661904233378E-2</v>
      </c>
      <c r="AY76" s="14">
        <f>'World Index &amp; Universal'!BQ320</f>
        <v>-1.4139641399756986E-2</v>
      </c>
      <c r="AZ76" s="14">
        <f>'World Index &amp; Universal'!BR320</f>
        <v>4.0603286337090871E-3</v>
      </c>
      <c r="BA76" s="14">
        <f>'World Index &amp; Universal'!BS320</f>
        <v>-3.3041728120723146E-2</v>
      </c>
      <c r="BB76" s="14">
        <f>'World Index &amp; Universal'!BT320</f>
        <v>1.1367485237547825E-3</v>
      </c>
      <c r="BC76" s="14">
        <f>'World Index &amp; Universal'!BV320</f>
        <v>1.1257095990879762E-4</v>
      </c>
      <c r="BD76" s="14">
        <f>'World Index &amp; Universal'!BW320</f>
        <v>-2.2114761106989844E-2</v>
      </c>
      <c r="BE76" s="14">
        <f>'World Index &amp; Universal'!BX320</f>
        <v>2.7049777457178292E-2</v>
      </c>
      <c r="BF76" s="14">
        <f>'World Index &amp; Universal'!BY320</f>
        <v>1.4342438334606467E-2</v>
      </c>
      <c r="BG76" s="14">
        <f>'World Index &amp; Universal'!BZ320</f>
        <v>1.8461001981363134E-2</v>
      </c>
      <c r="BH76" s="14">
        <f>'World Index &amp; Universal'!CA320</f>
        <v>-1.9173188734156854E-2</v>
      </c>
      <c r="BI76" s="14">
        <f>'World Index &amp; Universal'!CB320</f>
        <v>1.5495490603965267E-2</v>
      </c>
      <c r="BJ76" s="14">
        <f>'World Index &amp; Universal'!CD320</f>
        <v>1.9662757453760227E-2</v>
      </c>
      <c r="BK76" s="14">
        <f>'World Index &amp; Universal'!CE320</f>
        <v>-3.9840271752590417E-2</v>
      </c>
      <c r="BL76" s="14">
        <f>'World Index &amp; Universal'!CF320</f>
        <v>8.4330921450173069E-3</v>
      </c>
      <c r="BM76" s="14">
        <f>'World Index &amp; Universal'!CG320</f>
        <v>-4.043909034066151E-3</v>
      </c>
      <c r="BN76" s="14">
        <f>'World Index &amp; Universal'!CH320</f>
        <v>-1.8126371010228404E-2</v>
      </c>
      <c r="BO76" s="14">
        <f>'World Index &amp; Universal'!CI320</f>
        <v>-3.6952019411940706E-2</v>
      </c>
      <c r="BP76" s="14">
        <f>'World Index &amp; Universal'!CJ320</f>
        <v>3.5346382195016623E-2</v>
      </c>
      <c r="BQ76" s="14">
        <f>'World Index &amp; Universal'!CL320</f>
        <v>1.9662757453760227E-2</v>
      </c>
      <c r="BR76" s="14">
        <f>'World Index &amp; Universal'!CM320</f>
        <v>-2.9990741882723881E-3</v>
      </c>
      <c r="BS76" s="14">
        <f>'World Index &amp; Universal'!CN320</f>
        <v>4.7126532085394635E-2</v>
      </c>
      <c r="BT76" s="14">
        <f>'World Index &amp; Universal'!CO320</f>
        <v>3.4170790076087476E-2</v>
      </c>
      <c r="BU76" s="14">
        <f>'World Index &amp; Universal'!CP320</f>
        <v>1.9547985958308089E-2</v>
      </c>
      <c r="BV76" s="14">
        <f>'World Index &amp; Universal'!CQ320</f>
        <v>3.8369863347178956E-2</v>
      </c>
      <c r="BW76" s="14">
        <f>'World Index &amp; Universal'!CR320</f>
        <v>3.5346382195016623E-2</v>
      </c>
      <c r="BX76" s="14">
        <f>'World Index &amp; Universal'!CT320</f>
        <v>-1.5148190992859689E-2</v>
      </c>
      <c r="BY76" s="14">
        <f>'World Index &amp; Universal'!CU320</f>
        <v>-3.7036355216689909E-2</v>
      </c>
      <c r="BZ76" s="14">
        <f>'World Index &amp; Universal'!CV320</f>
        <v>1.1377979479102462E-2</v>
      </c>
      <c r="CA76" s="14">
        <f>'World Index &amp; Universal'!CW320</f>
        <v>-1.1354577937837673E-3</v>
      </c>
      <c r="CB76" s="14">
        <f>'World Index &amp; Universal'!CX320</f>
        <v>-1.5259044227512453E-2</v>
      </c>
      <c r="CC76" s="14">
        <f>'World Index &amp; Universal'!CY320</f>
        <v>-3.413966842679228E-2</v>
      </c>
      <c r="CD76" s="14">
        <f>'World Index &amp; Universal'!CZ320</f>
        <v>-3.413966842679228E-2</v>
      </c>
    </row>
    <row r="77" spans="2:82" x14ac:dyDescent="0.25">
      <c r="B77" s="121">
        <v>38016</v>
      </c>
      <c r="C77" s="14">
        <f>'World Index &amp; Universal'!M77</f>
        <v>6.977244813847383E-2</v>
      </c>
      <c r="D77" s="14">
        <f>'World Index &amp; Universal'!N77</f>
        <v>1.7936751184173705E-2</v>
      </c>
      <c r="E77" s="14">
        <f>'World Index &amp; Universal'!O77</f>
        <v>2.626844024796493E-2</v>
      </c>
      <c r="F77" s="14">
        <f>'World Index &amp; Universal'!P77</f>
        <v>-4.066067541492524E-3</v>
      </c>
      <c r="G77" s="14">
        <f>'World Index &amp; Universal'!Q77</f>
        <v>2.2149798146500199E-3</v>
      </c>
      <c r="H77" s="14">
        <f>'World Index &amp; Universal'!R77</f>
        <v>3.162175588513505E-2</v>
      </c>
      <c r="I77" s="14">
        <f>'World Index &amp; Universal'!S77</f>
        <v>4.1648073704663835E-2</v>
      </c>
      <c r="J77" s="14">
        <f>'World Index &amp; Universal'!T77</f>
        <v>3.7913111365523999E-3</v>
      </c>
      <c r="K77" s="14">
        <f>'World Index &amp; Universal'!AF77</f>
        <v>3.899721448467966E-3</v>
      </c>
      <c r="L77" s="14">
        <f>'World Index &amp; Universal'!AG77</f>
        <v>0.51955431754874648</v>
      </c>
      <c r="M77" s="14">
        <f>'World Index &amp; Universal'!AH77</f>
        <v>0.17214484679665737</v>
      </c>
      <c r="N77" s="14">
        <f>'World Index &amp; Universal'!AI77</f>
        <v>9.8607242339832854E-2</v>
      </c>
      <c r="O77" s="14">
        <f>'World Index &amp; Universal'!AJ77</f>
        <v>9.8941504178272979E-2</v>
      </c>
      <c r="P77" s="14">
        <f>'World Index &amp; Universal'!AK77</f>
        <v>3.5877437325905287E-2</v>
      </c>
      <c r="Q77" s="14">
        <f>'World Index &amp; Universal'!AL77</f>
        <v>4.0111420612813371E-2</v>
      </c>
      <c r="R77" s="14">
        <f>'World Index &amp; Universal'!AM77</f>
        <v>3.0863509749303616E-2</v>
      </c>
      <c r="S77" s="14">
        <f>'Stata input'!R77</f>
        <v>1.8151029571964461E-3</v>
      </c>
      <c r="T77" s="14">
        <f>'Stata input'!S77</f>
        <v>9.1207735967446801E-4</v>
      </c>
      <c r="U77" s="14">
        <f>'Stata input'!T77</f>
        <v>1.710278475553384E-3</v>
      </c>
      <c r="V77" s="14">
        <f>'Stata input'!U77</f>
        <v>3.2586653132675725E-3</v>
      </c>
      <c r="W77" s="14">
        <f>'Stata input'!V77</f>
        <v>3.4368502688897351E-5</v>
      </c>
      <c r="X77" s="14">
        <f>'Stata input'!W77</f>
        <v>1.6651408382073463E-4</v>
      </c>
      <c r="Y77" s="14">
        <f>'Stata input'!X77</f>
        <v>2.1087041279623797E-3</v>
      </c>
      <c r="Z77" s="14">
        <f>'Stata input'!Y77</f>
        <v>4.4593207017331604E-3</v>
      </c>
      <c r="AA77" s="14">
        <f>'World Index &amp; Universal'!AP321</f>
        <v>5.1896417211786616E-2</v>
      </c>
      <c r="AB77" s="14">
        <f>'World Index &amp; Universal'!AQ321</f>
        <v>4.155009226739681E-2</v>
      </c>
      <c r="AC77" s="14">
        <f>'World Index &amp; Universal'!AR321</f>
        <v>7.396549117118334E-2</v>
      </c>
      <c r="AD77" s="14">
        <f>'World Index &amp; Universal'!AS321</f>
        <v>6.6722416094430859E-2</v>
      </c>
      <c r="AE77" s="14">
        <f>'World Index &amp; Universal'!AT321</f>
        <v>3.7928085375376508E-2</v>
      </c>
      <c r="AF77" s="14">
        <f>'World Index &amp; Universal'!AU321</f>
        <v>2.9056537720987263E-2</v>
      </c>
      <c r="AG77" s="14">
        <f>'World Index &amp; Universal'!AV321</f>
        <v>6.8371295225178708E-2</v>
      </c>
      <c r="AH77" s="14">
        <f>'World Index &amp; Universal'!AX321</f>
        <v>-4.9336052830511679E-2</v>
      </c>
      <c r="AI77" s="14">
        <f>'World Index &amp; Universal'!AY321</f>
        <v>-9.8358781103317083E-3</v>
      </c>
      <c r="AJ77" s="14">
        <f>'World Index &amp; Universal'!AZ321</f>
        <v>2.0980272960615443E-2</v>
      </c>
      <c r="AK77" s="14">
        <f>'World Index &amp; Universal'!BA321</f>
        <v>1.4094542618505068E-2</v>
      </c>
      <c r="AL77" s="14">
        <f>'World Index &amp; Universal'!BB321</f>
        <v>-1.3279189478974773E-2</v>
      </c>
      <c r="AM77" s="14">
        <f>'World Index &amp; Universal'!BC321</f>
        <v>-2.1713049989598887E-2</v>
      </c>
      <c r="AN77" s="14">
        <f>'World Index &amp; Universal'!BD321</f>
        <v>1.5662072561346996E-2</v>
      </c>
      <c r="AO77" s="14">
        <f>'World Index &amp; Universal'!BF321</f>
        <v>-3.9892553009087228E-2</v>
      </c>
      <c r="AP77" s="14">
        <f>'World Index &amp; Universal'!BG321</f>
        <v>9.9335836280964873E-3</v>
      </c>
      <c r="AQ77" s="14">
        <f>'World Index &amp; Universal'!BH321</f>
        <v>3.1122265884706568E-2</v>
      </c>
      <c r="AR77" s="14">
        <f>'World Index &amp; Universal'!BI321</f>
        <v>2.4168135564402338E-2</v>
      </c>
      <c r="AS77" s="14">
        <f>'World Index &amp; Universal'!BJ321</f>
        <v>-3.4775157900810427E-3</v>
      </c>
      <c r="AT77" s="14">
        <f>'World Index &amp; Universal'!BK321</f>
        <v>-1.1995154759395055E-2</v>
      </c>
      <c r="AU77" s="14">
        <f>'World Index &amp; Universal'!BL321</f>
        <v>2.5751236697020952E-2</v>
      </c>
      <c r="AV77" s="14">
        <f>'World Index &amp; Universal'!BN321</f>
        <v>-6.8871385327774592E-2</v>
      </c>
      <c r="AW77" s="14">
        <f>'World Index &amp; Universal'!BO321</f>
        <v>-2.0549146262912155E-2</v>
      </c>
      <c r="AX77" s="14">
        <f>'World Index &amp; Universal'!BP321</f>
        <v>-3.0182905475330202E-2</v>
      </c>
      <c r="AY77" s="14">
        <f>'World Index &amp; Universal'!BQ321</f>
        <v>-6.7442344621833072E-3</v>
      </c>
      <c r="AZ77" s="14">
        <f>'World Index &amp; Universal'!BR321</f>
        <v>-3.3555459735030269E-2</v>
      </c>
      <c r="BA77" s="14">
        <f>'World Index &amp; Universal'!BS321</f>
        <v>-4.1816011612460624E-2</v>
      </c>
      <c r="BB77" s="14">
        <f>'World Index &amp; Universal'!BT321</f>
        <v>-5.2089159214083747E-3</v>
      </c>
      <c r="BC77" s="14">
        <f>'World Index &amp; Universal'!BV321</f>
        <v>-6.2548995959717857E-2</v>
      </c>
      <c r="BD77" s="14">
        <f>'World Index &amp; Universal'!BW321</f>
        <v>-1.3898647538435061E-2</v>
      </c>
      <c r="BE77" s="14">
        <f>'World Index &amp; Universal'!BX321</f>
        <v>-2.3597820245680357E-2</v>
      </c>
      <c r="BF77" s="14">
        <f>'World Index &amp; Universal'!BY321</f>
        <v>6.7900280030406268E-3</v>
      </c>
      <c r="BG77" s="14">
        <f>'World Index &amp; Universal'!BZ321</f>
        <v>-2.6993274243245602E-2</v>
      </c>
      <c r="BH77" s="14">
        <f>'World Index &amp; Universal'!CA321</f>
        <v>-3.5309915499244005E-2</v>
      </c>
      <c r="BI77" s="14">
        <f>'World Index &amp; Universal'!CB321</f>
        <v>1.5457433966603595E-3</v>
      </c>
      <c r="BJ77" s="14">
        <f>'World Index &amp; Universal'!CD321</f>
        <v>-2.8236094573907189E-2</v>
      </c>
      <c r="BK77" s="14">
        <f>'World Index &amp; Universal'!CE321</f>
        <v>1.3457899476106983E-2</v>
      </c>
      <c r="BL77" s="14">
        <f>'World Index &amp; Universal'!CF321</f>
        <v>3.4896511069071323E-3</v>
      </c>
      <c r="BM77" s="14">
        <f>'World Index &amp; Universal'!CG321</f>
        <v>3.4720522841207524E-2</v>
      </c>
      <c r="BN77" s="14">
        <f>'World Index &amp; Universal'!CH321</f>
        <v>2.7742125032333753E-2</v>
      </c>
      <c r="BO77" s="14">
        <f>'World Index &amp; Universal'!CI321</f>
        <v>-8.5473625575714918E-3</v>
      </c>
      <c r="BP77" s="14">
        <f>'World Index &amp; Universal'!CJ321</f>
        <v>3.8204662293152891E-2</v>
      </c>
      <c r="BQ77" s="14">
        <f>'World Index &amp; Universal'!CL321</f>
        <v>-2.8236094573907189E-2</v>
      </c>
      <c r="BR77" s="14">
        <f>'World Index &amp; Universal'!CM321</f>
        <v>2.2194970493440547E-2</v>
      </c>
      <c r="BS77" s="14">
        <f>'World Index &amp; Universal'!CN321</f>
        <v>1.2140785358673023E-2</v>
      </c>
      <c r="BT77" s="14">
        <f>'World Index &amp; Universal'!CO321</f>
        <v>4.3640899993361293E-2</v>
      </c>
      <c r="BU77" s="14">
        <f>'World Index &amp; Universal'!CP321</f>
        <v>3.6602341069481792E-2</v>
      </c>
      <c r="BV77" s="14">
        <f>'World Index &amp; Universal'!CQ321</f>
        <v>8.6210497958030263E-3</v>
      </c>
      <c r="BW77" s="14">
        <f>'World Index &amp; Universal'!CR321</f>
        <v>3.8204662293152891E-2</v>
      </c>
      <c r="BX77" s="14">
        <f>'World Index &amp; Universal'!CT321</f>
        <v>-6.3995818242915448E-2</v>
      </c>
      <c r="BY77" s="14">
        <f>'World Index &amp; Universal'!CU321</f>
        <v>-1.5420554714472678E-2</v>
      </c>
      <c r="BZ77" s="14">
        <f>'World Index &amp; Universal'!CV321</f>
        <v>-2.5104758128239091E-2</v>
      </c>
      <c r="CA77" s="14">
        <f>'World Index &amp; Universal'!CW321</f>
        <v>5.236190799028817E-3</v>
      </c>
      <c r="CB77" s="14">
        <f>'World Index &amp; Universal'!CX321</f>
        <v>-1.5433577615917571E-3</v>
      </c>
      <c r="CC77" s="14">
        <f>'World Index &amp; Universal'!CY321</f>
        <v>-3.6798777428688756E-2</v>
      </c>
      <c r="CD77" s="14">
        <f>'World Index &amp; Universal'!CZ321</f>
        <v>-3.6798777428688756E-2</v>
      </c>
    </row>
    <row r="78" spans="2:82" x14ac:dyDescent="0.25">
      <c r="B78" s="121">
        <v>38044</v>
      </c>
      <c r="C78" s="14">
        <f>'World Index &amp; Universal'!M78</f>
        <v>1.7882614358193827E-2</v>
      </c>
      <c r="D78" s="14">
        <f>'World Index &amp; Universal'!N78</f>
        <v>1.7723338009374867E-2</v>
      </c>
      <c r="E78" s="14">
        <f>'World Index &amp; Universal'!O78</f>
        <v>1.6174079311996215E-2</v>
      </c>
      <c r="F78" s="14">
        <f>'World Index &amp; Universal'!P78</f>
        <v>-5.7315264451942571E-3</v>
      </c>
      <c r="G78" s="14">
        <f>'World Index &amp; Universal'!Q78</f>
        <v>5.0326608903651815E-2</v>
      </c>
      <c r="H78" s="14">
        <f>'World Index &amp; Universal'!R78</f>
        <v>2.1442077754856292E-2</v>
      </c>
      <c r="I78" s="14">
        <f>'World Index &amp; Universal'!S78</f>
        <v>2.5701280508308999E-2</v>
      </c>
      <c r="J78" s="14">
        <f>'World Index &amp; Universal'!T78</f>
        <v>3.7746946614203303E-3</v>
      </c>
      <c r="K78" s="14">
        <f>'World Index &amp; Universal'!AF78</f>
        <v>3.899721448467966E-3</v>
      </c>
      <c r="L78" s="14">
        <f>'World Index &amp; Universal'!AG78</f>
        <v>0.51955431754874648</v>
      </c>
      <c r="M78" s="14">
        <f>'World Index &amp; Universal'!AH78</f>
        <v>0.17214484679665737</v>
      </c>
      <c r="N78" s="14">
        <f>'World Index &amp; Universal'!AI78</f>
        <v>9.8607242339832854E-2</v>
      </c>
      <c r="O78" s="14">
        <f>'World Index &amp; Universal'!AJ78</f>
        <v>9.8941504178272979E-2</v>
      </c>
      <c r="P78" s="14">
        <f>'World Index &amp; Universal'!AK78</f>
        <v>3.5877437325905287E-2</v>
      </c>
      <c r="Q78" s="14">
        <f>'World Index &amp; Universal'!AL78</f>
        <v>4.0111420612813371E-2</v>
      </c>
      <c r="R78" s="14">
        <f>'World Index &amp; Universal'!AM78</f>
        <v>3.0863509749303616E-2</v>
      </c>
      <c r="S78" s="14">
        <f>'Stata input'!R78</f>
        <v>1.6188417051281601E-3</v>
      </c>
      <c r="T78" s="14">
        <f>'Stata input'!S78</f>
        <v>9.1001479080388137E-4</v>
      </c>
      <c r="U78" s="14">
        <f>'Stata input'!T78</f>
        <v>1.6948449898170903E-3</v>
      </c>
      <c r="V78" s="14">
        <f>'Stata input'!U78</f>
        <v>3.3706633553487464E-3</v>
      </c>
      <c r="W78" s="14">
        <f>'Stata input'!V78</f>
        <v>3.2285932951570118E-5</v>
      </c>
      <c r="X78" s="14">
        <f>'Stata input'!W78</f>
        <v>1.9007616483013301E-4</v>
      </c>
      <c r="Y78" s="14">
        <f>'Stata input'!X78</f>
        <v>1.9089951311190845E-3</v>
      </c>
      <c r="Z78" s="14">
        <f>'Stata input'!Y78</f>
        <v>4.3724673225018496E-3</v>
      </c>
      <c r="AA78" s="14">
        <f>'World Index &amp; Universal'!AP322</f>
        <v>-1.7686240390237806E-3</v>
      </c>
      <c r="AB78" s="14">
        <f>'World Index &amp; Universal'!AQ322</f>
        <v>-5.6009601645989893E-4</v>
      </c>
      <c r="AC78" s="14">
        <f>'World Index &amp; Universal'!AR322</f>
        <v>2.3277824274327896E-2</v>
      </c>
      <c r="AD78" s="14">
        <f>'World Index &amp; Universal'!AS322</f>
        <v>-3.3015739009829348E-2</v>
      </c>
      <c r="AE78" s="14">
        <f>'World Index &amp; Universal'!AT322</f>
        <v>-6.6814745817361798E-3</v>
      </c>
      <c r="AF78" s="14">
        <f>'World Index &amp; Universal'!AU322</f>
        <v>-6.8416775339721347E-3</v>
      </c>
      <c r="AG78" s="14">
        <f>'World Index &amp; Universal'!AV322</f>
        <v>1.1490497703767311E-2</v>
      </c>
      <c r="AH78" s="14">
        <f>'World Index &amp; Universal'!AX322</f>
        <v>1.7717576121278888E-3</v>
      </c>
      <c r="AI78" s="14">
        <f>'World Index &amp; Universal'!AY322</f>
        <v>1.21066924128721E-3</v>
      </c>
      <c r="AJ78" s="14">
        <f>'World Index &amp; Universal'!AZ322</f>
        <v>2.5090824548807511E-2</v>
      </c>
      <c r="AK78" s="14">
        <f>'World Index &amp; Universal'!BA322</f>
        <v>-3.1302477284611996E-2</v>
      </c>
      <c r="AL78" s="14">
        <f>'World Index &amp; Universal'!BB322</f>
        <v>-4.9215549230586797E-3</v>
      </c>
      <c r="AM78" s="14">
        <f>'World Index &amp; Universal'!BC322</f>
        <v>-5.0820417160947207E-3</v>
      </c>
      <c r="AN78" s="14">
        <f>'World Index &amp; Universal'!BD322</f>
        <v>1.3282613692668921E-2</v>
      </c>
      <c r="AO78" s="14">
        <f>'World Index &amp; Universal'!BF322</f>
        <v>5.6040989981220868E-4</v>
      </c>
      <c r="AP78" s="14">
        <f>'World Index &amp; Universal'!BG322</f>
        <v>-1.2092052936319986E-3</v>
      </c>
      <c r="AQ78" s="14">
        <f>'World Index &amp; Universal'!BH322</f>
        <v>2.3851279297309569E-2</v>
      </c>
      <c r="AR78" s="14">
        <f>'World Index &amp; Universal'!BI322</f>
        <v>-3.2473831457007774E-2</v>
      </c>
      <c r="AS78" s="14">
        <f>'World Index &amp; Universal'!BJ322</f>
        <v>-6.1248090464247618E-3</v>
      </c>
      <c r="AT78" s="14">
        <f>'World Index &amp; Universal'!BK322</f>
        <v>-6.2851017779812501E-3</v>
      </c>
      <c r="AU78" s="14">
        <f>'World Index &amp; Universal'!BL322</f>
        <v>1.2057346992246476E-2</v>
      </c>
      <c r="AV78" s="14">
        <f>'World Index &amp; Universal'!BN322</f>
        <v>-2.2748293495792105E-2</v>
      </c>
      <c r="AW78" s="14">
        <f>'World Index &amp; Universal'!BO322</f>
        <v>-2.4476684356092071E-2</v>
      </c>
      <c r="AX78" s="14">
        <f>'World Index &amp; Universal'!BP322</f>
        <v>-2.3295648283683579E-2</v>
      </c>
      <c r="AY78" s="14">
        <f>'World Index &amp; Universal'!BQ322</f>
        <v>-5.5012980784645338E-2</v>
      </c>
      <c r="AZ78" s="14">
        <f>'World Index &amp; Universal'!BR322</f>
        <v>-2.9277775932758154E-2</v>
      </c>
      <c r="BA78" s="14">
        <f>'World Index &amp; Universal'!BS322</f>
        <v>-2.9434334541217799E-2</v>
      </c>
      <c r="BB78" s="14">
        <f>'World Index &amp; Universal'!BT322</f>
        <v>-1.1519185006202748E-2</v>
      </c>
      <c r="BC78" s="14">
        <f>'World Index &amp; Universal'!BV322</f>
        <v>3.4142995229334838E-2</v>
      </c>
      <c r="BD78" s="14">
        <f>'World Index &amp; Universal'!BW322</f>
        <v>3.231398506818417E-2</v>
      </c>
      <c r="BE78" s="14">
        <f>'World Index &amp; Universal'!BX322</f>
        <v>3.3563775857257117E-2</v>
      </c>
      <c r="BF78" s="14">
        <f>'World Index &amp; Universal'!BY322</f>
        <v>5.8215594146810545E-2</v>
      </c>
      <c r="BG78" s="14">
        <f>'World Index &amp; Universal'!BZ322</f>
        <v>2.7233395092829626E-2</v>
      </c>
      <c r="BH78" s="14">
        <f>'World Index &amp; Universal'!CA322</f>
        <v>2.7067722331959532E-2</v>
      </c>
      <c r="BI78" s="14">
        <f>'World Index &amp; Universal'!CB322</f>
        <v>4.6025812941384636E-2</v>
      </c>
      <c r="BJ78" s="14">
        <f>'World Index &amp; Universal'!CD322</f>
        <v>6.8888085406002553E-3</v>
      </c>
      <c r="BK78" s="14">
        <f>'World Index &amp; Universal'!CE322</f>
        <v>4.9458964239528225E-3</v>
      </c>
      <c r="BL78" s="14">
        <f>'World Index &amp; Universal'!CF322</f>
        <v>6.1625535099114614E-3</v>
      </c>
      <c r="BM78" s="14">
        <f>'World Index &amp; Universal'!CG322</f>
        <v>3.0160817592170597E-2</v>
      </c>
      <c r="BN78" s="14">
        <f>'World Index &amp; Universal'!CH322</f>
        <v>-2.6511399671121927E-2</v>
      </c>
      <c r="BO78" s="14">
        <f>'World Index &amp; Universal'!CI322</f>
        <v>-1.6128054409192405E-4</v>
      </c>
      <c r="BP78" s="14">
        <f>'World Index &amp; Universal'!CJ322</f>
        <v>1.8458462083084992E-2</v>
      </c>
      <c r="BQ78" s="14">
        <f>'World Index &amp; Universal'!CL322</f>
        <v>6.8888085406002553E-3</v>
      </c>
      <c r="BR78" s="14">
        <f>'World Index &amp; Universal'!CM322</f>
        <v>5.1080007891912693E-3</v>
      </c>
      <c r="BS78" s="14">
        <f>'World Index &amp; Universal'!CN322</f>
        <v>6.3248541299185668E-3</v>
      </c>
      <c r="BT78" s="14">
        <f>'World Index &amp; Universal'!CO322</f>
        <v>3.0326989289595652E-2</v>
      </c>
      <c r="BU78" s="14">
        <f>'World Index &amp; Universal'!CP322</f>
        <v>-2.6354369574094094E-2</v>
      </c>
      <c r="BV78" s="14">
        <f>'World Index &amp; Universal'!CQ322</f>
        <v>1.613065597017016E-4</v>
      </c>
      <c r="BW78" s="14">
        <f>'World Index &amp; Universal'!CR322</f>
        <v>1.8458462083084992E-2</v>
      </c>
      <c r="BX78" s="14">
        <f>'World Index &amp; Universal'!CT322</f>
        <v>-1.1359966040068836E-2</v>
      </c>
      <c r="BY78" s="14">
        <f>'World Index &amp; Universal'!CU322</f>
        <v>-1.3108498570071681E-2</v>
      </c>
      <c r="BZ78" s="14">
        <f>'World Index &amp; Universal'!CV322</f>
        <v>-1.191369938480269E-2</v>
      </c>
      <c r="CA78" s="14">
        <f>'World Index &amp; Universal'!CW322</f>
        <v>1.1653422941016123E-2</v>
      </c>
      <c r="CB78" s="14">
        <f>'World Index &amp; Universal'!CX322</f>
        <v>-4.4000647375958879E-2</v>
      </c>
      <c r="CC78" s="14">
        <f>'World Index &amp; Universal'!CY322</f>
        <v>-1.8123922349598254E-2</v>
      </c>
      <c r="CD78" s="14">
        <f>'World Index &amp; Universal'!CZ322</f>
        <v>-1.8123922349598254E-2</v>
      </c>
    </row>
    <row r="79" spans="2:82" x14ac:dyDescent="0.25">
      <c r="B79" s="121">
        <v>38077</v>
      </c>
      <c r="C79" s="14">
        <f>'World Index &amp; Universal'!M79</f>
        <v>-3.043062243722694E-2</v>
      </c>
      <c r="D79" s="14">
        <f>'World Index &amp; Universal'!N79</f>
        <v>-6.8246764162043227E-3</v>
      </c>
      <c r="E79" s="14">
        <f>'World Index &amp; Universal'!O79</f>
        <v>8.2001995197680255E-3</v>
      </c>
      <c r="F79" s="14">
        <f>'World Index &amp; Universal'!P79</f>
        <v>6.882478058423791E-3</v>
      </c>
      <c r="G79" s="14">
        <f>'World Index &amp; Universal'!Q79</f>
        <v>-5.256837819237703E-2</v>
      </c>
      <c r="H79" s="14">
        <f>'World Index &amp; Universal'!R79</f>
        <v>-3.680433015033624E-3</v>
      </c>
      <c r="I79" s="14">
        <f>'World Index &amp; Universal'!S79</f>
        <v>-2.7028359621482867E-2</v>
      </c>
      <c r="J79" s="14">
        <f>'World Index &amp; Universal'!T79</f>
        <v>6.8447136022666832E-3</v>
      </c>
      <c r="K79" s="14">
        <f>'World Index &amp; Universal'!AF79</f>
        <v>3.899721448467966E-3</v>
      </c>
      <c r="L79" s="14">
        <f>'World Index &amp; Universal'!AG79</f>
        <v>0.51955431754874648</v>
      </c>
      <c r="M79" s="14">
        <f>'World Index &amp; Universal'!AH79</f>
        <v>0.17214484679665737</v>
      </c>
      <c r="N79" s="14">
        <f>'World Index &amp; Universal'!AI79</f>
        <v>9.8607242339832854E-2</v>
      </c>
      <c r="O79" s="14">
        <f>'World Index &amp; Universal'!AJ79</f>
        <v>9.8941504178272979E-2</v>
      </c>
      <c r="P79" s="14">
        <f>'World Index &amp; Universal'!AK79</f>
        <v>3.5877437325905287E-2</v>
      </c>
      <c r="Q79" s="14">
        <f>'World Index &amp; Universal'!AL79</f>
        <v>4.0111420612813371E-2</v>
      </c>
      <c r="R79" s="14">
        <f>'World Index &amp; Universal'!AM79</f>
        <v>3.0863509749303616E-2</v>
      </c>
      <c r="S79" s="14">
        <f>'Stata input'!R79</f>
        <v>1.6024674913339698E-3</v>
      </c>
      <c r="T79" s="14">
        <f>'Stata input'!S79</f>
        <v>9.038268036556385E-4</v>
      </c>
      <c r="U79" s="14">
        <f>'Stata input'!T79</f>
        <v>1.6704012412538383E-3</v>
      </c>
      <c r="V79" s="14">
        <f>'Stata input'!U79</f>
        <v>3.425350822824802E-3</v>
      </c>
      <c r="W79" s="14">
        <f>'Stata input'!V79</f>
        <v>3.124463019266166E-5</v>
      </c>
      <c r="X79" s="14">
        <f>'Stata input'!W79</f>
        <v>1.8037927393876885E-4</v>
      </c>
      <c r="Y79" s="14">
        <f>'Stata input'!X79</f>
        <v>1.8069338440696026E-3</v>
      </c>
      <c r="Z79" s="14">
        <f>'Stata input'!Y79</f>
        <v>4.3228110549033971E-3</v>
      </c>
      <c r="AA79" s="14">
        <f>'World Index &amp; Universal'!AP323</f>
        <v>-2.2032663208881642E-2</v>
      </c>
      <c r="AB79" s="14">
        <f>'World Index &amp; Universal'!AQ323</f>
        <v>-3.6026350702228038E-2</v>
      </c>
      <c r="AC79" s="14">
        <f>'World Index &amp; Universal'!AR323</f>
        <v>-3.4153015906988826E-2</v>
      </c>
      <c r="AD79" s="14">
        <f>'World Index &amp; Universal'!AS323</f>
        <v>2.3557107667363075E-2</v>
      </c>
      <c r="AE79" s="14">
        <f>'World Index &amp; Universal'!AT323</f>
        <v>-2.4795772996952459E-2</v>
      </c>
      <c r="AF79" s="14">
        <f>'World Index &amp; Universal'!AU323</f>
        <v>-5.3664199128432566E-3</v>
      </c>
      <c r="AG79" s="14">
        <f>'World Index &amp; Universal'!AV323</f>
        <v>-3.1302197244446939E-2</v>
      </c>
      <c r="AH79" s="14">
        <f>'World Index &amp; Universal'!AX323</f>
        <v>2.2529037913653127E-2</v>
      </c>
      <c r="AI79" s="14">
        <f>'World Index &amp; Universal'!AY323</f>
        <v>-1.4308951809435921E-2</v>
      </c>
      <c r="AJ79" s="14">
        <f>'World Index &amp; Universal'!AZ323</f>
        <v>-1.2393412583569741E-2</v>
      </c>
      <c r="AK79" s="14">
        <f>'World Index &amp; Universal'!BA323</f>
        <v>4.6616864552790016E-2</v>
      </c>
      <c r="AL79" s="14">
        <f>'World Index &amp; Universal'!BB323</f>
        <v>-2.8253599932459572E-3</v>
      </c>
      <c r="AM79" s="14">
        <f>'World Index &amp; Universal'!BC323</f>
        <v>1.7041717723132788E-2</v>
      </c>
      <c r="AN79" s="14">
        <f>'World Index &amp; Universal'!BD323</f>
        <v>-9.4783677192945559E-3</v>
      </c>
      <c r="AO79" s="14">
        <f>'World Index &amp; Universal'!BF323</f>
        <v>3.7372754668628216E-2</v>
      </c>
      <c r="AP79" s="14">
        <f>'World Index &amp; Universal'!BG323</f>
        <v>1.4516670142944443E-2</v>
      </c>
      <c r="AQ79" s="14">
        <f>'World Index &amp; Universal'!BH323</f>
        <v>1.9433464769538222E-3</v>
      </c>
      <c r="AR79" s="14">
        <f>'World Index &amp; Universal'!BI323</f>
        <v>6.1810256341546133E-2</v>
      </c>
      <c r="AS79" s="14">
        <f>'World Index &amp; Universal'!BJ323</f>
        <v>1.1650295330641658E-2</v>
      </c>
      <c r="AT79" s="14">
        <f>'World Index &amp; Universal'!BK323</f>
        <v>3.1805776860933666E-2</v>
      </c>
      <c r="AU79" s="14">
        <f>'World Index &amp; Universal'!BL323</f>
        <v>4.9007080859755359E-3</v>
      </c>
      <c r="AV79" s="14">
        <f>'World Index &amp; Universal'!BN323</f>
        <v>3.5360690119108806E-2</v>
      </c>
      <c r="AW79" s="14">
        <f>'World Index &amp; Universal'!BO323</f>
        <v>1.2548936733999261E-2</v>
      </c>
      <c r="AX79" s="14">
        <f>'World Index &amp; Universal'!BP323</f>
        <v>-1.9395772064231265E-3</v>
      </c>
      <c r="AY79" s="14">
        <f>'World Index &amp; Universal'!BQ323</f>
        <v>5.9750793370799915E-2</v>
      </c>
      <c r="AZ79" s="14">
        <f>'World Index &amp; Universal'!BR323</f>
        <v>9.688121476947309E-3</v>
      </c>
      <c r="BA79" s="14">
        <f>'World Index &amp; Universal'!BS323</f>
        <v>2.9804509894678644E-2</v>
      </c>
      <c r="BB79" s="14">
        <f>'World Index &amp; Universal'!BT323</f>
        <v>2.9516255778538891E-3</v>
      </c>
      <c r="BC79" s="14">
        <f>'World Index &amp; Universal'!BV323</f>
        <v>-2.301494219609157E-2</v>
      </c>
      <c r="BD79" s="14">
        <f>'World Index &amp; Universal'!BW323</f>
        <v>-4.4540524934794656E-2</v>
      </c>
      <c r="BE79" s="14">
        <f>'World Index &amp; Universal'!BX323</f>
        <v>-5.8212148519371731E-2</v>
      </c>
      <c r="BF79" s="14">
        <f>'World Index &amp; Universal'!BY323</f>
        <v>-5.6381928416158855E-2</v>
      </c>
      <c r="BG79" s="14">
        <f>'World Index &amp; Universal'!BZ323</f>
        <v>-4.724004191081177E-2</v>
      </c>
      <c r="BH79" s="14">
        <f>'World Index &amp; Universal'!CA323</f>
        <v>-2.8257854264840621E-2</v>
      </c>
      <c r="BI79" s="14">
        <f>'World Index &amp; Universal'!CB323</f>
        <v>-5.3596721180346862E-2</v>
      </c>
      <c r="BJ79" s="14">
        <f>'World Index &amp; Universal'!CD323</f>
        <v>5.3953737539937929E-3</v>
      </c>
      <c r="BK79" s="14">
        <f>'World Index &amp; Universal'!CE323</f>
        <v>2.8333652701264533E-3</v>
      </c>
      <c r="BL79" s="14">
        <f>'World Index &amp; Universal'!CF323</f>
        <v>-1.1516129026418298E-2</v>
      </c>
      <c r="BM79" s="14">
        <f>'World Index &amp; Universal'!CG323</f>
        <v>-9.5951623782359885E-3</v>
      </c>
      <c r="BN79" s="14">
        <f>'World Index &amp; Universal'!CH323</f>
        <v>4.9582312427942643E-2</v>
      </c>
      <c r="BO79" s="14">
        <f>'World Index &amp; Universal'!CI323</f>
        <v>1.9923368404399344E-2</v>
      </c>
      <c r="BP79" s="14">
        <f>'World Index &amp; Universal'!CJ323</f>
        <v>-2.6075710543908115E-2</v>
      </c>
      <c r="BQ79" s="14">
        <f>'World Index &amp; Universal'!CL323</f>
        <v>5.3953737539937929E-3</v>
      </c>
      <c r="BR79" s="14">
        <f>'World Index &amp; Universal'!CM323</f>
        <v>-1.675616390769552E-2</v>
      </c>
      <c r="BS79" s="14">
        <f>'World Index &amp; Universal'!CN323</f>
        <v>-3.0825352575265086E-2</v>
      </c>
      <c r="BT79" s="14">
        <f>'World Index &amp; Universal'!CO323</f>
        <v>-2.8941910438639251E-2</v>
      </c>
      <c r="BU79" s="14">
        <f>'World Index &amp; Universal'!CP323</f>
        <v>2.9079580821785411E-2</v>
      </c>
      <c r="BV79" s="14">
        <f>'World Index &amp; Universal'!CQ323</f>
        <v>-1.9534181705796128E-2</v>
      </c>
      <c r="BW79" s="14">
        <f>'World Index &amp; Universal'!CR323</f>
        <v>-2.6075710543908115E-2</v>
      </c>
      <c r="BX79" s="14">
        <f>'World Index &amp; Universal'!CT323</f>
        <v>3.2313686637261751E-2</v>
      </c>
      <c r="BY79" s="14">
        <f>'World Index &amp; Universal'!CU323</f>
        <v>9.5690668536640988E-3</v>
      </c>
      <c r="BZ79" s="14">
        <f>'World Index &amp; Universal'!CV323</f>
        <v>-4.876808272242017E-3</v>
      </c>
      <c r="CA79" s="14">
        <f>'World Index &amp; Universal'!CW323</f>
        <v>-2.9429391234629954E-3</v>
      </c>
      <c r="CB79" s="14">
        <f>'World Index &amp; Universal'!CX323</f>
        <v>5.6632011299867946E-2</v>
      </c>
      <c r="CC79" s="14">
        <f>'World Index &amp; Universal'!CY323</f>
        <v>2.6773857912991028E-2</v>
      </c>
      <c r="CD79" s="14">
        <f>'World Index &amp; Universal'!CZ323</f>
        <v>2.6773857912991028E-2</v>
      </c>
    </row>
    <row r="80" spans="2:82" x14ac:dyDescent="0.25">
      <c r="B80" s="121">
        <v>38107</v>
      </c>
      <c r="C80" s="14">
        <f>'World Index &amp; Universal'!M80</f>
        <v>-2.4515511266505308E-2</v>
      </c>
      <c r="D80" s="14">
        <f>'World Index &amp; Universal'!N80</f>
        <v>-2.5793785119490931E-2</v>
      </c>
      <c r="E80" s="14">
        <f>'World Index &amp; Universal'!O80</f>
        <v>7.2250083174907331E-5</v>
      </c>
      <c r="F80" s="14">
        <f>'World Index &amp; Universal'!P80</f>
        <v>9.8733206474355129E-3</v>
      </c>
      <c r="G80" s="14">
        <f>'World Index &amp; Universal'!Q80</f>
        <v>3.2464089158618537E-2</v>
      </c>
      <c r="H80" s="14">
        <f>'World Index &amp; Universal'!R80</f>
        <v>-2.7356498560467957E-3</v>
      </c>
      <c r="I80" s="14">
        <f>'World Index &amp; Universal'!S80</f>
        <v>2.016845359365349E-2</v>
      </c>
      <c r="J80" s="14">
        <f>'World Index &amp; Universal'!T80</f>
        <v>3.0249389424360507E-2</v>
      </c>
      <c r="K80" s="14">
        <f>'World Index &amp; Universal'!AF80</f>
        <v>3.899721448467966E-3</v>
      </c>
      <c r="L80" s="14">
        <f>'World Index &amp; Universal'!AG80</f>
        <v>0.51955431754874648</v>
      </c>
      <c r="M80" s="14">
        <f>'World Index &amp; Universal'!AH80</f>
        <v>0.17214484679665737</v>
      </c>
      <c r="N80" s="14">
        <f>'World Index &amp; Universal'!AI80</f>
        <v>9.8607242339832854E-2</v>
      </c>
      <c r="O80" s="14">
        <f>'World Index &amp; Universal'!AJ80</f>
        <v>9.8941504178272979E-2</v>
      </c>
      <c r="P80" s="14">
        <f>'World Index &amp; Universal'!AK80</f>
        <v>3.5877437325905287E-2</v>
      </c>
      <c r="Q80" s="14">
        <f>'World Index &amp; Universal'!AL80</f>
        <v>4.0111420612813371E-2</v>
      </c>
      <c r="R80" s="14">
        <f>'World Index &amp; Universal'!AM80</f>
        <v>3.0863509749303616E-2</v>
      </c>
      <c r="S80" s="14">
        <f>'Stata input'!R80</f>
        <v>1.6106549662961989E-3</v>
      </c>
      <c r="T80" s="14">
        <f>'Stata input'!S80</f>
        <v>9.1207735967446801E-4</v>
      </c>
      <c r="U80" s="14">
        <f>'Stata input'!T80</f>
        <v>1.6971924877924316E-3</v>
      </c>
      <c r="V80" s="14">
        <f>'Stata input'!U80</f>
        <v>3.492541320837983E-3</v>
      </c>
      <c r="W80" s="14">
        <f>'Stata input'!V80</f>
        <v>3.124463019266166E-5</v>
      </c>
      <c r="X80" s="14">
        <f>'Stata input'!W80</f>
        <v>1.8175985498802838E-4</v>
      </c>
      <c r="Y80" s="14">
        <f>'Stata input'!X80</f>
        <v>1.7033922089055853E-3</v>
      </c>
      <c r="Z80" s="14">
        <f>'Stata input'!Y80</f>
        <v>4.4220965996628614E-3</v>
      </c>
      <c r="AA80" s="14">
        <f>'World Index &amp; Universal'!AP324</f>
        <v>3.1850390824750274E-3</v>
      </c>
      <c r="AB80" s="14">
        <f>'World Index &amp; Universal'!AQ324</f>
        <v>-2.4630424981610166E-2</v>
      </c>
      <c r="AC80" s="14">
        <f>'World Index &amp; Universal'!AR324</f>
        <v>-3.3801590756202815E-2</v>
      </c>
      <c r="AD80" s="14">
        <f>'World Index &amp; Universal'!AS324</f>
        <v>-5.3569524621875697E-2</v>
      </c>
      <c r="AE80" s="14">
        <f>'World Index &amp; Universal'!AT324</f>
        <v>-1.9971152779318713E-2</v>
      </c>
      <c r="AF80" s="14">
        <f>'World Index &amp; Universal'!AU324</f>
        <v>-4.2550749038590352E-2</v>
      </c>
      <c r="AG80" s="14">
        <f>'World Index &amp; Universal'!AV324</f>
        <v>-5.7015747206371259E-2</v>
      </c>
      <c r="AH80" s="14">
        <f>'World Index &amp; Universal'!AX324</f>
        <v>-3.1749268164804612E-3</v>
      </c>
      <c r="AI80" s="14">
        <f>'World Index &amp; Universal'!AY324</f>
        <v>-2.7727152001315258E-2</v>
      </c>
      <c r="AJ80" s="14">
        <f>'World Index &amp; Universal'!AZ324</f>
        <v>-3.6869199995751667E-2</v>
      </c>
      <c r="AK80" s="14">
        <f>'World Index &amp; Universal'!BA324</f>
        <v>-5.6574372118087912E-2</v>
      </c>
      <c r="AL80" s="14">
        <f>'World Index &amp; Universal'!BB324</f>
        <v>-2.308267264728403E-2</v>
      </c>
      <c r="AM80" s="14">
        <f>'World Index &amp; Universal'!BC324</f>
        <v>-4.5590580340886921E-2</v>
      </c>
      <c r="AN80" s="14">
        <f>'World Index &amp; Universal'!BD324</f>
        <v>-6.0009653198084489E-2</v>
      </c>
      <c r="AO80" s="14">
        <f>'World Index &amp; Universal'!BF324</f>
        <v>2.5252402384138062E-2</v>
      </c>
      <c r="AP80" s="14">
        <f>'World Index &amp; Universal'!BG324</f>
        <v>2.8517871355133062E-2</v>
      </c>
      <c r="AQ80" s="14">
        <f>'World Index &amp; Universal'!BH324</f>
        <v>-9.4027597430643706E-3</v>
      </c>
      <c r="AR80" s="14">
        <f>'World Index &amp; Universal'!BI324</f>
        <v>-2.9669881429016165E-2</v>
      </c>
      <c r="AS80" s="14">
        <f>'World Index &amp; Universal'!BJ324</f>
        <v>4.7769300187610053E-3</v>
      </c>
      <c r="AT80" s="14">
        <f>'World Index &amp; Universal'!BK324</f>
        <v>-1.8372855290921253E-2</v>
      </c>
      <c r="AU80" s="14">
        <f>'World Index &amp; Universal'!BL324</f>
        <v>-3.3203129412920585E-2</v>
      </c>
      <c r="AV80" s="14">
        <f>'World Index &amp; Universal'!BN324</f>
        <v>3.498410930179241E-2</v>
      </c>
      <c r="AW80" s="14">
        <f>'World Index &amp; Universal'!BO324</f>
        <v>3.8280574139659018E-2</v>
      </c>
      <c r="AX80" s="14">
        <f>'World Index &amp; Universal'!BP324</f>
        <v>9.4920108404759063E-3</v>
      </c>
      <c r="AY80" s="14">
        <f>'World Index &amp; Universal'!BQ324</f>
        <v>-2.0459497424700213E-2</v>
      </c>
      <c r="AZ80" s="14">
        <f>'World Index &amp; Universal'!BR324</f>
        <v>1.4314283530759253E-2</v>
      </c>
      <c r="BA80" s="14">
        <f>'World Index &amp; Universal'!BS324</f>
        <v>-9.0552397920371508E-3</v>
      </c>
      <c r="BB80" s="14">
        <f>'World Index &amp; Universal'!BT324</f>
        <v>-2.4026283036769902E-2</v>
      </c>
      <c r="BC80" s="14">
        <f>'World Index &amp; Universal'!BV324</f>
        <v>5.6601647997940097E-2</v>
      </c>
      <c r="BD80" s="14">
        <f>'World Index &amp; Universal'!BW324</f>
        <v>5.996696554142078E-2</v>
      </c>
      <c r="BE80" s="14">
        <f>'World Index &amp; Universal'!BX324</f>
        <v>3.0577100371481203E-2</v>
      </c>
      <c r="BF80" s="14">
        <f>'World Index &amp; Universal'!BY324</f>
        <v>2.0886831499984382E-2</v>
      </c>
      <c r="BG80" s="14">
        <f>'World Index &amp; Universal'!BZ324</f>
        <v>3.5500095058893288E-2</v>
      </c>
      <c r="BH80" s="14">
        <f>'World Index &amp; Universal'!CA324</f>
        <v>1.1642456440218663E-2</v>
      </c>
      <c r="BI80" s="14">
        <f>'World Index &amp; Universal'!CB324</f>
        <v>-3.641284462145955E-3</v>
      </c>
      <c r="BJ80" s="14">
        <f>'World Index &amp; Universal'!CD324</f>
        <v>4.4441780069140568E-2</v>
      </c>
      <c r="BK80" s="14">
        <f>'World Index &amp; Universal'!CE324</f>
        <v>2.3628071691423669E-2</v>
      </c>
      <c r="BL80" s="14">
        <f>'World Index &amp; Universal'!CF324</f>
        <v>-4.754219445177621E-3</v>
      </c>
      <c r="BM80" s="14">
        <f>'World Index &amp; Universal'!CG324</f>
        <v>-1.4112276405033208E-2</v>
      </c>
      <c r="BN80" s="14">
        <f>'World Index &amp; Universal'!CH324</f>
        <v>-3.4283043746967778E-2</v>
      </c>
      <c r="BO80" s="14">
        <f>'World Index &amp; Universal'!CI324</f>
        <v>-2.3039726150211326E-2</v>
      </c>
      <c r="BP80" s="14">
        <f>'World Index &amp; Universal'!CJ324</f>
        <v>-1.5107848435053861E-2</v>
      </c>
      <c r="BQ80" s="14">
        <f>'World Index &amp; Universal'!CL324</f>
        <v>4.4441780069140568E-2</v>
      </c>
      <c r="BR80" s="14">
        <f>'World Index &amp; Universal'!CM324</f>
        <v>4.7768367958030522E-2</v>
      </c>
      <c r="BS80" s="14">
        <f>'World Index &amp; Universal'!CN324</f>
        <v>1.8716735157488174E-2</v>
      </c>
      <c r="BT80" s="14">
        <f>'World Index &amp; Universal'!CO324</f>
        <v>9.1379864505636288E-3</v>
      </c>
      <c r="BU80" s="14">
        <f>'World Index &amp; Universal'!CP324</f>
        <v>-1.1508469584388892E-2</v>
      </c>
      <c r="BV80" s="14">
        <f>'World Index &amp; Universal'!CQ324</f>
        <v>2.3583073710276015E-2</v>
      </c>
      <c r="BW80" s="14">
        <f>'World Index &amp; Universal'!CR324</f>
        <v>-1.5107848435053861E-2</v>
      </c>
      <c r="BX80" s="14">
        <f>'World Index &amp; Universal'!CT324</f>
        <v>6.046309579132414E-2</v>
      </c>
      <c r="BY80" s="14">
        <f>'World Index &amp; Universal'!CU324</f>
        <v>6.3840712196941762E-2</v>
      </c>
      <c r="BZ80" s="14">
        <f>'World Index &amp; Universal'!CV324</f>
        <v>3.4343439064669523E-2</v>
      </c>
      <c r="CA80" s="14">
        <f>'World Index &amp; Universal'!CW324</f>
        <v>2.4617756215329578E-2</v>
      </c>
      <c r="CB80" s="14">
        <f>'World Index &amp; Universal'!CX324</f>
        <v>3.6545918707404645E-3</v>
      </c>
      <c r="CC80" s="14">
        <f>'World Index &amp; Universal'!CY324</f>
        <v>1.5339596737620642E-2</v>
      </c>
      <c r="CD80" s="14">
        <f>'World Index &amp; Universal'!CZ324</f>
        <v>1.5339596737620642E-2</v>
      </c>
    </row>
    <row r="81" spans="2:82" x14ac:dyDescent="0.25">
      <c r="B81" s="121">
        <v>38138</v>
      </c>
      <c r="C81" s="14">
        <f>'World Index &amp; Universal'!M81</f>
        <v>-1.4515037646914419E-2</v>
      </c>
      <c r="D81" s="14">
        <f>'World Index &amp; Universal'!N81</f>
        <v>6.0806115357887602E-3</v>
      </c>
      <c r="E81" s="14">
        <f>'World Index &amp; Universal'!O81</f>
        <v>-1.1417892838727961E-2</v>
      </c>
      <c r="F81" s="14">
        <f>'World Index &amp; Universal'!P81</f>
        <v>-2.4842769448881419E-2</v>
      </c>
      <c r="G81" s="14">
        <f>'World Index &amp; Universal'!Q81</f>
        <v>-2.6671074144278828E-3</v>
      </c>
      <c r="H81" s="14">
        <f>'World Index &amp; Universal'!R81</f>
        <v>-2.7339098951450147E-2</v>
      </c>
      <c r="I81" s="14">
        <f>'World Index &amp; Universal'!S81</f>
        <v>-2.2711655671836528E-4</v>
      </c>
      <c r="J81" s="14">
        <f>'World Index &amp; Universal'!T81</f>
        <v>1.5086057905007388E-2</v>
      </c>
      <c r="K81" s="14">
        <f>'World Index &amp; Universal'!AF81</f>
        <v>3.899721448467966E-3</v>
      </c>
      <c r="L81" s="14">
        <f>'World Index &amp; Universal'!AG81</f>
        <v>0.51955431754874648</v>
      </c>
      <c r="M81" s="14">
        <f>'World Index &amp; Universal'!AH81</f>
        <v>0.17214484679665737</v>
      </c>
      <c r="N81" s="14">
        <f>'World Index &amp; Universal'!AI81</f>
        <v>9.8607242339832854E-2</v>
      </c>
      <c r="O81" s="14">
        <f>'World Index &amp; Universal'!AJ81</f>
        <v>9.8941504178272979E-2</v>
      </c>
      <c r="P81" s="14">
        <f>'World Index &amp; Universal'!AK81</f>
        <v>3.5877437325905287E-2</v>
      </c>
      <c r="Q81" s="14">
        <f>'World Index &amp; Universal'!AL81</f>
        <v>4.0111420612813371E-2</v>
      </c>
      <c r="R81" s="14">
        <f>'World Index &amp; Universal'!AM81</f>
        <v>3.0863509749303616E-2</v>
      </c>
      <c r="S81" s="14">
        <f>'Stata input'!R81</f>
        <v>1.6679466871305504E-3</v>
      </c>
      <c r="T81" s="14">
        <f>'Stata input'!S81</f>
        <v>9.2342065282347008E-4</v>
      </c>
      <c r="U81" s="14">
        <f>'Stata input'!T81</f>
        <v>1.703531247943646E-3</v>
      </c>
      <c r="V81" s="14">
        <f>'Stata input'!U81</f>
        <v>3.6467918469804683E-3</v>
      </c>
      <c r="W81" s="14">
        <f>'Stata input'!V81</f>
        <v>3.124463019266166E-5</v>
      </c>
      <c r="X81" s="14">
        <f>'Stata input'!W81</f>
        <v>1.6651408382073463E-4</v>
      </c>
      <c r="Y81" s="14">
        <f>'Stata input'!X81</f>
        <v>1.7265679027949066E-3</v>
      </c>
      <c r="Z81" s="14">
        <f>'Stata input'!Y81</f>
        <v>4.3600756469586166E-3</v>
      </c>
      <c r="AA81" s="14">
        <f>'World Index &amp; Universal'!AP325</f>
        <v>-1.830680279044028E-2</v>
      </c>
      <c r="AB81" s="14">
        <f>'World Index &amp; Universal'!AQ325</f>
        <v>-7.4200218951470109E-4</v>
      </c>
      <c r="AC81" s="14">
        <f>'World Index &amp; Universal'!AR325</f>
        <v>1.1393794436617588E-2</v>
      </c>
      <c r="AD81" s="14">
        <f>'World Index &amp; Universal'!AS325</f>
        <v>-1.0187331015836243E-2</v>
      </c>
      <c r="AE81" s="14">
        <f>'World Index &amp; Universal'!AT325</f>
        <v>1.3226914223178232E-2</v>
      </c>
      <c r="AF81" s="14">
        <f>'World Index &amp; Universal'!AU325</f>
        <v>-1.2029654497132447E-2</v>
      </c>
      <c r="AG81" s="14">
        <f>'World Index &amp; Universal'!AV325</f>
        <v>-2.6427979714302996E-2</v>
      </c>
      <c r="AH81" s="14">
        <f>'World Index &amp; Universal'!AX325</f>
        <v>1.8648191555648008E-2</v>
      </c>
      <c r="AI81" s="14">
        <f>'World Index &amp; Universal'!AY325</f>
        <v>1.7892352367168796E-2</v>
      </c>
      <c r="AJ81" s="14">
        <f>'World Index &amp; Universal'!AZ325</f>
        <v>3.0254459653465293E-2</v>
      </c>
      <c r="AK81" s="14">
        <f>'World Index &amp; Universal'!BA325</f>
        <v>8.2708852395876331E-3</v>
      </c>
      <c r="AL81" s="14">
        <f>'World Index &amp; Universal'!BB325</f>
        <v>3.2121763808950154E-2</v>
      </c>
      <c r="AM81" s="14">
        <f>'World Index &amp; Universal'!BC325</f>
        <v>6.3942057571046984E-3</v>
      </c>
      <c r="AN81" s="14">
        <f>'World Index &amp; Universal'!BD325</f>
        <v>-8.2726221867960303E-3</v>
      </c>
      <c r="AO81" s="14">
        <f>'World Index &amp; Universal'!BF325</f>
        <v>7.4255316558935469E-4</v>
      </c>
      <c r="AP81" s="14">
        <f>'World Index &amp; Universal'!BG325</f>
        <v>-1.7577843399214865E-2</v>
      </c>
      <c r="AQ81" s="14">
        <f>'World Index &amp; Universal'!BH325</f>
        <v>1.2144808100333915E-2</v>
      </c>
      <c r="AR81" s="14">
        <f>'World Index &amp; Universal'!BI325</f>
        <v>-9.452342485141596E-3</v>
      </c>
      <c r="AS81" s="14">
        <f>'World Index &amp; Universal'!BJ325</f>
        <v>1.3979289075795043E-2</v>
      </c>
      <c r="AT81" s="14">
        <f>'World Index &amp; Universal'!BK325</f>
        <v>-1.1296033989570908E-2</v>
      </c>
      <c r="AU81" s="14">
        <f>'World Index &amp; Universal'!BL325</f>
        <v>-2.5705050728710765E-2</v>
      </c>
      <c r="AV81" s="14">
        <f>'World Index &amp; Universal'!BN325</f>
        <v>-1.126543834784377E-2</v>
      </c>
      <c r="AW81" s="14">
        <f>'World Index &amp; Universal'!BO325</f>
        <v>-2.9366006980102166E-2</v>
      </c>
      <c r="AX81" s="14">
        <f>'World Index &amp; Universal'!BP325</f>
        <v>-1.1999081557438451E-2</v>
      </c>
      <c r="AY81" s="14">
        <f>'World Index &amp; Universal'!BQ325</f>
        <v>-2.1338004614191886E-2</v>
      </c>
      <c r="AZ81" s="14">
        <f>'World Index &amp; Universal'!BR325</f>
        <v>1.8124688886209661E-3</v>
      </c>
      <c r="BA81" s="14">
        <f>'World Index &amp; Universal'!BS325</f>
        <v>-2.3159573513892862E-2</v>
      </c>
      <c r="BB81" s="14">
        <f>'World Index &amp; Universal'!BT325</f>
        <v>-3.7395695286017272E-2</v>
      </c>
      <c r="BC81" s="14">
        <f>'World Index &amp; Universal'!BV325</f>
        <v>1.0292180869225787E-2</v>
      </c>
      <c r="BD81" s="14">
        <f>'World Index &amp; Universal'!BW325</f>
        <v>-8.2030388466709514E-3</v>
      </c>
      <c r="BE81" s="14">
        <f>'World Index &amp; Universal'!BX325</f>
        <v>9.5425418589714095E-3</v>
      </c>
      <c r="BF81" s="14">
        <f>'World Index &amp; Universal'!BY325</f>
        <v>2.180324229897157E-2</v>
      </c>
      <c r="BG81" s="14">
        <f>'World Index &amp; Universal'!BZ325</f>
        <v>2.3655228885930857E-2</v>
      </c>
      <c r="BH81" s="14">
        <f>'World Index &amp; Universal'!CA325</f>
        <v>-1.8612850077853738E-3</v>
      </c>
      <c r="BI81" s="14">
        <f>'World Index &amp; Universal'!CB325</f>
        <v>-1.6407800392304939E-2</v>
      </c>
      <c r="BJ81" s="14">
        <f>'World Index &amp; Universal'!CD325</f>
        <v>1.2176129123601775E-2</v>
      </c>
      <c r="BK81" s="14">
        <f>'World Index &amp; Universal'!CE325</f>
        <v>-3.1122068088563326E-2</v>
      </c>
      <c r="BL81" s="14">
        <f>'World Index &amp; Universal'!CF325</f>
        <v>-1.3786562730030316E-2</v>
      </c>
      <c r="BM81" s="14">
        <f>'World Index &amp; Universal'!CG325</f>
        <v>-1.8091897884159325E-3</v>
      </c>
      <c r="BN81" s="14">
        <f>'World Index &amp; Universal'!CH325</f>
        <v>-2.310858990255471E-2</v>
      </c>
      <c r="BO81" s="14">
        <f>'World Index &amp; Universal'!CI325</f>
        <v>-2.4926863238403429E-2</v>
      </c>
      <c r="BP81" s="14">
        <f>'World Index &amp; Universal'!CJ325</f>
        <v>-1.4573641084178468E-2</v>
      </c>
      <c r="BQ81" s="14">
        <f>'World Index &amp; Universal'!CL325</f>
        <v>1.2176129123601775E-2</v>
      </c>
      <c r="BR81" s="14">
        <f>'World Index &amp; Universal'!CM325</f>
        <v>-6.353579661455111E-3</v>
      </c>
      <c r="BS81" s="14">
        <f>'World Index &amp; Universal'!CN325</f>
        <v>1.1425092219617738E-2</v>
      </c>
      <c r="BT81" s="14">
        <f>'World Index &amp; Universal'!CO325</f>
        <v>2.3708655872487272E-2</v>
      </c>
      <c r="BU81" s="14">
        <f>'World Index &amp; Universal'!CP325</f>
        <v>1.8647558498918748E-3</v>
      </c>
      <c r="BV81" s="14">
        <f>'World Index &amp; Universal'!CQ325</f>
        <v>2.5564095962268274E-2</v>
      </c>
      <c r="BW81" s="14">
        <f>'World Index &amp; Universal'!CR325</f>
        <v>-1.4573641084178468E-2</v>
      </c>
      <c r="BX81" s="14">
        <f>'World Index &amp; Universal'!CT325</f>
        <v>2.7145377192071996E-2</v>
      </c>
      <c r="BY81" s="14">
        <f>'World Index &amp; Universal'!CU325</f>
        <v>8.3416293347042814E-3</v>
      </c>
      <c r="BZ81" s="14">
        <f>'World Index &amp; Universal'!CV325</f>
        <v>2.638323307324586E-2</v>
      </c>
      <c r="CA81" s="14">
        <f>'World Index &amp; Universal'!CW325</f>
        <v>3.8848460476320623E-2</v>
      </c>
      <c r="CB81" s="14">
        <f>'World Index &amp; Universal'!CX325</f>
        <v>1.6681507233230475E-2</v>
      </c>
      <c r="CC81" s="14">
        <f>'World Index &amp; Universal'!CY325</f>
        <v>1.4789173186124716E-2</v>
      </c>
      <c r="CD81" s="14">
        <f>'World Index &amp; Universal'!CZ325</f>
        <v>1.4789173186124716E-2</v>
      </c>
    </row>
    <row r="82" spans="2:82" x14ac:dyDescent="0.25">
      <c r="B82" s="121">
        <v>38168</v>
      </c>
      <c r="C82" s="14">
        <f>'World Index &amp; Universal'!M82</f>
        <v>5.0536213844380118E-2</v>
      </c>
      <c r="D82" s="14">
        <f>'World Index &amp; Universal'!N82</f>
        <v>1.7475392850975657E-2</v>
      </c>
      <c r="E82" s="14">
        <f>'World Index &amp; Universal'!O82</f>
        <v>1.9147611926318753E-2</v>
      </c>
      <c r="F82" s="14">
        <f>'World Index &amp; Universal'!P82</f>
        <v>2.7176849487266397E-2</v>
      </c>
      <c r="G82" s="14">
        <f>'World Index &amp; Universal'!Q82</f>
        <v>1.6731686904959409E-2</v>
      </c>
      <c r="H82" s="14">
        <f>'World Index &amp; Universal'!R82</f>
        <v>1.6745393978693013E-2</v>
      </c>
      <c r="I82" s="14">
        <f>'World Index &amp; Universal'!S82</f>
        <v>-2.0067111136886639E-3</v>
      </c>
      <c r="J82" s="14">
        <f>'World Index &amp; Universal'!T82</f>
        <v>4.7207310715199124E-2</v>
      </c>
      <c r="K82" s="14">
        <f>'World Index &amp; Universal'!AF82</f>
        <v>3.899721448467966E-3</v>
      </c>
      <c r="L82" s="14">
        <f>'World Index &amp; Universal'!AG82</f>
        <v>0.51955431754874648</v>
      </c>
      <c r="M82" s="14">
        <f>'World Index &amp; Universal'!AH82</f>
        <v>0.17214484679665737</v>
      </c>
      <c r="N82" s="14">
        <f>'World Index &amp; Universal'!AI82</f>
        <v>9.8607242339832854E-2</v>
      </c>
      <c r="O82" s="14">
        <f>'World Index &amp; Universal'!AJ82</f>
        <v>9.8941504178272979E-2</v>
      </c>
      <c r="P82" s="14">
        <f>'World Index &amp; Universal'!AK82</f>
        <v>3.5877437325905287E-2</v>
      </c>
      <c r="Q82" s="14">
        <f>'World Index &amp; Universal'!AL82</f>
        <v>4.0111420612813371E-2</v>
      </c>
      <c r="R82" s="14">
        <f>'World Index &amp; Universal'!AM82</f>
        <v>3.0863509749303616E-2</v>
      </c>
      <c r="S82" s="14">
        <f>'Stata input'!R82</f>
        <v>1.6188417051281601E-3</v>
      </c>
      <c r="T82" s="14">
        <f>'Stata input'!S82</f>
        <v>1.1335313170277583E-3</v>
      </c>
      <c r="U82" s="14">
        <f>'Stata input'!T82</f>
        <v>1.7129363370544937E-3</v>
      </c>
      <c r="V82" s="14">
        <f>'Stata input'!U82</f>
        <v>3.7748019212942019E-3</v>
      </c>
      <c r="W82" s="14">
        <f>'Stata input'!V82</f>
        <v>3.2285932951570118E-5</v>
      </c>
      <c r="X82" s="14">
        <f>'Stata input'!W82</f>
        <v>3.3272377940973819E-4</v>
      </c>
      <c r="Y82" s="14">
        <f>'Stata input'!X82</f>
        <v>1.7047580537850049E-3</v>
      </c>
      <c r="Z82" s="14">
        <f>'Stata input'!Y82</f>
        <v>4.3476822894299438E-3</v>
      </c>
      <c r="AA82" s="14">
        <f>'World Index &amp; Universal'!AP326</f>
        <v>2.7504969883986652E-2</v>
      </c>
      <c r="AB82" s="14">
        <f>'World Index &amp; Universal'!AQ326</f>
        <v>2.8521345360259964E-2</v>
      </c>
      <c r="AC82" s="14">
        <f>'World Index &amp; Universal'!AR326</f>
        <v>2.1097388135250084E-2</v>
      </c>
      <c r="AD82" s="14">
        <f>'World Index &amp; Universal'!AS326</f>
        <v>3.5087719298245945E-2</v>
      </c>
      <c r="AE82" s="14">
        <f>'World Index &amp; Universal'!AT326</f>
        <v>3.2887018380230559E-2</v>
      </c>
      <c r="AF82" s="14">
        <f>'World Index &amp; Universal'!AU326</f>
        <v>5.0909164458647682E-2</v>
      </c>
      <c r="AG82" s="14">
        <f>'World Index &amp; Universal'!AV326</f>
        <v>4.6072429179204732E-3</v>
      </c>
      <c r="AH82" s="14">
        <f>'World Index &amp; Universal'!AX326</f>
        <v>-2.6768697660987661E-2</v>
      </c>
      <c r="AI82" s="14">
        <f>'World Index &amp; Universal'!AY326</f>
        <v>9.8916842843865815E-4</v>
      </c>
      <c r="AJ82" s="14">
        <f>'World Index &amp; Universal'!AZ326</f>
        <v>-6.2360591301665602E-3</v>
      </c>
      <c r="AK82" s="14">
        <f>'World Index &amp; Universal'!BA326</f>
        <v>7.3797690877499544E-3</v>
      </c>
      <c r="AL82" s="14">
        <f>'World Index &amp; Universal'!BB326</f>
        <v>5.2379780672511256E-3</v>
      </c>
      <c r="AM82" s="14">
        <f>'World Index &amp; Universal'!BC326</f>
        <v>2.2777694766093148E-2</v>
      </c>
      <c r="AN82" s="14">
        <f>'World Index &amp; Universal'!BD326</f>
        <v>-2.2284784635787869E-2</v>
      </c>
      <c r="AO82" s="14">
        <f>'World Index &amp; Universal'!BF326</f>
        <v>-2.7730436017611049E-2</v>
      </c>
      <c r="AP82" s="14">
        <f>'World Index &amp; Universal'!BG326</f>
        <v>-9.8819094115853989E-4</v>
      </c>
      <c r="AQ82" s="14">
        <f>'World Index &amp; Universal'!BH326</f>
        <v>-7.218087654184191E-3</v>
      </c>
      <c r="AR82" s="14">
        <f>'World Index &amp; Universal'!BI326</f>
        <v>6.3842855256308617E-3</v>
      </c>
      <c r="AS82" s="14">
        <f>'World Index &amp; Universal'!BJ326</f>
        <v>4.2446110036165052E-3</v>
      </c>
      <c r="AT82" s="14">
        <f>'World Index &amp; Universal'!BK326</f>
        <v>2.1766995113306153E-2</v>
      </c>
      <c r="AU82" s="14">
        <f>'World Index &amp; Universal'!BL326</f>
        <v>-2.3250953954643494E-2</v>
      </c>
      <c r="AV82" s="14">
        <f>'World Index &amp; Universal'!BN326</f>
        <v>-2.0661484771573591E-2</v>
      </c>
      <c r="AW82" s="14">
        <f>'World Index &amp; Universal'!BO326</f>
        <v>6.2751915960121973E-3</v>
      </c>
      <c r="AX82" s="14">
        <f>'World Index &amp; Universal'!BP326</f>
        <v>7.2705672458603932E-3</v>
      </c>
      <c r="AY82" s="14">
        <f>'World Index &amp; Universal'!BQ326</f>
        <v>1.3701270148722022E-2</v>
      </c>
      <c r="AZ82" s="14">
        <f>'World Index &amp; Universal'!BR326</f>
        <v>1.1546038979211248E-2</v>
      </c>
      <c r="BA82" s="14">
        <f>'World Index &amp; Universal'!BS326</f>
        <v>2.9195820760878233E-2</v>
      </c>
      <c r="BB82" s="14">
        <f>'World Index &amp; Universal'!BT326</f>
        <v>-1.6149434333040724E-2</v>
      </c>
      <c r="BC82" s="14">
        <f>'World Index &amp; Universal'!BV326</f>
        <v>-3.3898305084745894E-2</v>
      </c>
      <c r="BD82" s="14">
        <f>'World Index &amp; Universal'!BW326</f>
        <v>-7.3257070612334774E-3</v>
      </c>
      <c r="BE82" s="14">
        <f>'World Index &amp; Universal'!BX326</f>
        <v>-6.3437849909356858E-3</v>
      </c>
      <c r="BF82" s="14">
        <f>'World Index &amp; Universal'!BY326</f>
        <v>-1.3516082648995731E-2</v>
      </c>
      <c r="BG82" s="14">
        <f>'World Index &amp; Universal'!BZ326</f>
        <v>-2.1261008868962428E-3</v>
      </c>
      <c r="BH82" s="14">
        <f>'World Index &amp; Universal'!CA326</f>
        <v>1.5285124985473075E-2</v>
      </c>
      <c r="BI82" s="14">
        <f>'World Index &amp; Universal'!CB326</f>
        <v>-2.9447239892856691E-2</v>
      </c>
      <c r="BJ82" s="14">
        <f>'World Index &amp; Universal'!CD326</f>
        <v>-4.8442973170637837E-2</v>
      </c>
      <c r="BK82" s="14">
        <f>'World Index &amp; Universal'!CE326</f>
        <v>-5.2106846155197672E-3</v>
      </c>
      <c r="BL82" s="14">
        <f>'World Index &amp; Universal'!CF326</f>
        <v>-4.2266704317929227E-3</v>
      </c>
      <c r="BM82" s="14">
        <f>'World Index &amp; Universal'!CG326</f>
        <v>-1.1414249608315163E-2</v>
      </c>
      <c r="BN82" s="14">
        <f>'World Index &amp; Universal'!CH326</f>
        <v>2.1306308229784854E-3</v>
      </c>
      <c r="BO82" s="14">
        <f>'World Index &amp; Universal'!CI326</f>
        <v>1.7448322766878688E-2</v>
      </c>
      <c r="BP82" s="14">
        <f>'World Index &amp; Universal'!CJ326</f>
        <v>-4.4058918797780899E-2</v>
      </c>
      <c r="BQ82" s="14">
        <f>'World Index &amp; Universal'!CL326</f>
        <v>-4.8442973170637837E-2</v>
      </c>
      <c r="BR82" s="14">
        <f>'World Index &amp; Universal'!CM326</f>
        <v>-2.2270425804800542E-2</v>
      </c>
      <c r="BS82" s="14">
        <f>'World Index &amp; Universal'!CN326</f>
        <v>-2.1303286578455372E-2</v>
      </c>
      <c r="BT82" s="14">
        <f>'World Index &amp; Universal'!CO326</f>
        <v>-2.8367605242794247E-2</v>
      </c>
      <c r="BU82" s="14">
        <f>'World Index &amp; Universal'!CP326</f>
        <v>-1.5055007316975844E-2</v>
      </c>
      <c r="BV82" s="14">
        <f>'World Index &amp; Universal'!CQ326</f>
        <v>-1.7149099739463214E-2</v>
      </c>
      <c r="BW82" s="14">
        <f>'World Index &amp; Universal'!CR326</f>
        <v>-4.4058918797780899E-2</v>
      </c>
      <c r="BX82" s="14">
        <f>'World Index &amp; Universal'!CT326</f>
        <v>-4.5861135786146034E-3</v>
      </c>
      <c r="BY82" s="14">
        <f>'World Index &amp; Universal'!CU326</f>
        <v>2.2792715389507778E-2</v>
      </c>
      <c r="BZ82" s="14">
        <f>'World Index &amp; Universal'!CV326</f>
        <v>2.3804429652408254E-2</v>
      </c>
      <c r="CA82" s="14">
        <f>'World Index &amp; Universal'!CW326</f>
        <v>1.6414519538435091E-2</v>
      </c>
      <c r="CB82" s="14">
        <f>'World Index &amp; Universal'!CX326</f>
        <v>3.034068945371482E-2</v>
      </c>
      <c r="CC82" s="14">
        <f>'World Index &amp; Universal'!CY326</f>
        <v>4.6089575669633343E-2</v>
      </c>
      <c r="CD82" s="14">
        <f>'World Index &amp; Universal'!CZ326</f>
        <v>4.6089575669633343E-2</v>
      </c>
    </row>
    <row r="83" spans="2:82" x14ac:dyDescent="0.25">
      <c r="B83" s="121">
        <v>38198</v>
      </c>
      <c r="C83" s="14">
        <f>'World Index &amp; Universal'!M83</f>
        <v>-2.1599506322241058E-2</v>
      </c>
      <c r="D83" s="14">
        <f>'World Index &amp; Universal'!N83</f>
        <v>-3.2890940565493354E-2</v>
      </c>
      <c r="E83" s="14">
        <f>'World Index &amp; Universal'!O83</f>
        <v>-1.9597579946399546E-2</v>
      </c>
      <c r="F83" s="14">
        <f>'World Index &amp; Universal'!P83</f>
        <v>-3.3689789874845832E-2</v>
      </c>
      <c r="G83" s="14">
        <f>'World Index &amp; Universal'!Q83</f>
        <v>-1.4144769030183246E-2</v>
      </c>
      <c r="H83" s="14">
        <f>'World Index &amp; Universal'!R83</f>
        <v>-1.0439524493300101E-2</v>
      </c>
      <c r="I83" s="14">
        <f>'World Index &amp; Universal'!S83</f>
        <v>-3.9039452254097329E-2</v>
      </c>
      <c r="J83" s="14">
        <f>'World Index &amp; Universal'!T83</f>
        <v>-4.1719233109306031E-2</v>
      </c>
      <c r="K83" s="14">
        <f>'World Index &amp; Universal'!AF83</f>
        <v>3.899721448467966E-3</v>
      </c>
      <c r="L83" s="14">
        <f>'World Index &amp; Universal'!AG83</f>
        <v>0.51955431754874648</v>
      </c>
      <c r="M83" s="14">
        <f>'World Index &amp; Universal'!AH83</f>
        <v>0.17214484679665737</v>
      </c>
      <c r="N83" s="14">
        <f>'World Index &amp; Universal'!AI83</f>
        <v>9.8607242339832854E-2</v>
      </c>
      <c r="O83" s="14">
        <f>'World Index &amp; Universal'!AJ83</f>
        <v>9.8941504178272979E-2</v>
      </c>
      <c r="P83" s="14">
        <f>'World Index &amp; Universal'!AK83</f>
        <v>3.5877437325905287E-2</v>
      </c>
      <c r="Q83" s="14">
        <f>'World Index &amp; Universal'!AL83</f>
        <v>4.0111420612813371E-2</v>
      </c>
      <c r="R83" s="14">
        <f>'World Index &amp; Universal'!AM83</f>
        <v>3.0863509749303616E-2</v>
      </c>
      <c r="S83" s="14">
        <f>'Stata input'!R83</f>
        <v>1.6679466871305504E-3</v>
      </c>
      <c r="T83" s="14">
        <f>'Stata input'!S83</f>
        <v>1.2445703042991418E-3</v>
      </c>
      <c r="U83" s="14">
        <f>'Stata input'!T83</f>
        <v>1.7155941209843206E-3</v>
      </c>
      <c r="V83" s="14">
        <f>'Stata input'!U83</f>
        <v>3.8826709170549645E-3</v>
      </c>
      <c r="W83" s="14">
        <f>'Stata input'!V83</f>
        <v>3.2285932951570118E-5</v>
      </c>
      <c r="X83" s="14">
        <f>'Stata input'!W83</f>
        <v>3.3548860123322477E-4</v>
      </c>
      <c r="Y83" s="14">
        <f>'Stata input'!X83</f>
        <v>1.7020345224356692E-3</v>
      </c>
      <c r="Z83" s="14">
        <f>'Stata input'!Y83</f>
        <v>4.3104126377599972E-3</v>
      </c>
      <c r="AA83" s="14">
        <f>'World Index &amp; Universal'!AP327</f>
        <v>1.3182211954952283E-2</v>
      </c>
      <c r="AB83" s="14">
        <f>'World Index &amp; Universal'!AQ327</f>
        <v>-1.9528476068738643E-3</v>
      </c>
      <c r="AC83" s="14">
        <f>'World Index &amp; Universal'!AR327</f>
        <v>1.25475888324873E-2</v>
      </c>
      <c r="AD83" s="14">
        <f>'World Index &amp; Universal'!AS327</f>
        <v>-1.0006126199714305E-2</v>
      </c>
      <c r="AE83" s="14">
        <f>'World Index &amp; Universal'!AT327</f>
        <v>-1.2981159289642163E-2</v>
      </c>
      <c r="AF83" s="14">
        <f>'World Index &amp; Universal'!AU327</f>
        <v>1.4511721005427525E-2</v>
      </c>
      <c r="AG83" s="14">
        <f>'World Index &amp; Universal'!AV327</f>
        <v>1.8551036007189214E-2</v>
      </c>
      <c r="AH83" s="14">
        <f>'World Index &amp; Universal'!AX327</f>
        <v>-1.3010702121898809E-2</v>
      </c>
      <c r="AI83" s="14">
        <f>'World Index &amp; Universal'!AY327</f>
        <v>-1.4938141810270089E-2</v>
      </c>
      <c r="AJ83" s="14">
        <f>'World Index &amp; Universal'!AZ327</f>
        <v>-6.2636623005907222E-4</v>
      </c>
      <c r="AK83" s="14">
        <f>'World Index &amp; Universal'!BA327</f>
        <v>-2.2886641594234591E-2</v>
      </c>
      <c r="AL83" s="14">
        <f>'World Index &amp; Universal'!BB327</f>
        <v>-2.5822967414826592E-2</v>
      </c>
      <c r="AM83" s="14">
        <f>'World Index &amp; Universal'!BC327</f>
        <v>1.3122112042509571E-3</v>
      </c>
      <c r="AN83" s="14">
        <f>'World Index &amp; Universal'!BD327</f>
        <v>5.2989718817482157E-3</v>
      </c>
      <c r="AO83" s="14">
        <f>'World Index &amp; Universal'!BF327</f>
        <v>1.9566686826282265E-3</v>
      </c>
      <c r="AP83" s="14">
        <f>'World Index &amp; Universal'!BG327</f>
        <v>1.5164673858880429E-2</v>
      </c>
      <c r="AQ83" s="14">
        <f>'World Index &amp; Universal'!BH327</f>
        <v>1.4528808989226372E-2</v>
      </c>
      <c r="AR83" s="14">
        <f>'World Index &amp; Universal'!BI327</f>
        <v>-8.0690361908555275E-3</v>
      </c>
      <c r="AS83" s="14">
        <f>'World Index &amp; Universal'!BJ327</f>
        <v>-1.1049890434860155E-2</v>
      </c>
      <c r="AT83" s="14">
        <f>'World Index &amp; Universal'!BK327</f>
        <v>1.6496784318078106E-2</v>
      </c>
      <c r="AU83" s="14">
        <f>'World Index &amp; Universal'!BL327</f>
        <v>2.0544002921002891E-2</v>
      </c>
      <c r="AV83" s="14">
        <f>'World Index &amp; Universal'!BN327</f>
        <v>-1.2392097883473618E-2</v>
      </c>
      <c r="AW83" s="14">
        <f>'World Index &amp; Universal'!BO327</f>
        <v>6.267588106125821E-4</v>
      </c>
      <c r="AX83" s="14">
        <f>'World Index &amp; Universal'!BP327</f>
        <v>-1.4320745611651309E-2</v>
      </c>
      <c r="AY83" s="14">
        <f>'World Index &amp; Universal'!BQ327</f>
        <v>-2.227422718788663E-2</v>
      </c>
      <c r="AZ83" s="14">
        <f>'World Index &amp; Universal'!BR327</f>
        <v>-2.5212393376557563E-2</v>
      </c>
      <c r="BA83" s="14">
        <f>'World Index &amp; Universal'!BS327</f>
        <v>1.9397924547970291E-3</v>
      </c>
      <c r="BB83" s="14">
        <f>'World Index &amp; Universal'!BT327</f>
        <v>5.9290518696746286E-3</v>
      </c>
      <c r="BC83" s="14">
        <f>'World Index &amp; Universal'!BV327</f>
        <v>1.010726072607282E-2</v>
      </c>
      <c r="BD83" s="14">
        <f>'World Index &amp; Universal'!BW327</f>
        <v>2.342270873420027E-2</v>
      </c>
      <c r="BE83" s="14">
        <f>'World Index &amp; Universal'!BX327</f>
        <v>8.134675179278128E-3</v>
      </c>
      <c r="BF83" s="14">
        <f>'World Index &amp; Universal'!BY327</f>
        <v>2.2781671310373675E-2</v>
      </c>
      <c r="BG83" s="14">
        <f>'World Index &amp; Universal'!BZ327</f>
        <v>-3.005102525036274E-3</v>
      </c>
      <c r="BH83" s="14">
        <f>'World Index &amp; Universal'!CA327</f>
        <v>2.476565547928633E-2</v>
      </c>
      <c r="BI83" s="14">
        <f>'World Index &amp; Universal'!CB327</f>
        <v>2.8845796890925479E-2</v>
      </c>
      <c r="BJ83" s="14">
        <f>'World Index &amp; Universal'!CD327</f>
        <v>-1.4304143269084912E-2</v>
      </c>
      <c r="BK83" s="14">
        <f>'World Index &amp; Universal'!CE327</f>
        <v>2.6507468921023625E-2</v>
      </c>
      <c r="BL83" s="14">
        <f>'World Index &amp; Universal'!CF327</f>
        <v>1.1173354780979583E-2</v>
      </c>
      <c r="BM83" s="14">
        <f>'World Index &amp; Universal'!CG327</f>
        <v>2.5864499307588051E-2</v>
      </c>
      <c r="BN83" s="14">
        <f>'World Index &amp; Universal'!CH327</f>
        <v>3.0141603860232014E-3</v>
      </c>
      <c r="BO83" s="14">
        <f>'World Index &amp; Universal'!CI327</f>
        <v>2.7854463522989148E-2</v>
      </c>
      <c r="BP83" s="14">
        <f>'World Index &amp; Universal'!CJ327</f>
        <v>3.9815360612673878E-3</v>
      </c>
      <c r="BQ83" s="14">
        <f>'World Index &amp; Universal'!CL327</f>
        <v>-1.4304143269084912E-2</v>
      </c>
      <c r="BR83" s="14">
        <f>'World Index &amp; Universal'!CM327</f>
        <v>-1.3104915625395952E-3</v>
      </c>
      <c r="BS83" s="14">
        <f>'World Index &amp; Universal'!CN327</f>
        <v>-1.6229057064007457E-2</v>
      </c>
      <c r="BT83" s="14">
        <f>'World Index &amp; Universal'!CO327</f>
        <v>-1.9360369449390458E-3</v>
      </c>
      <c r="BU83" s="14">
        <f>'World Index &amp; Universal'!CP327</f>
        <v>-2.4167140406069931E-2</v>
      </c>
      <c r="BV83" s="14">
        <f>'World Index &amp; Universal'!CQ327</f>
        <v>-2.7099618196449127E-2</v>
      </c>
      <c r="BW83" s="14">
        <f>'World Index &amp; Universal'!CR327</f>
        <v>3.9815360612673878E-3</v>
      </c>
      <c r="BX83" s="14">
        <f>'World Index &amp; Universal'!CT327</f>
        <v>-1.8213162965216578E-2</v>
      </c>
      <c r="BY83" s="14">
        <f>'World Index &amp; Universal'!CU327</f>
        <v>-5.2710407848417518E-3</v>
      </c>
      <c r="BZ83" s="14">
        <f>'World Index &amp; Universal'!CV327</f>
        <v>-2.0130443040380253E-2</v>
      </c>
      <c r="CA83" s="14">
        <f>'World Index &amp; Universal'!CW327</f>
        <v>-5.8941054129558745E-3</v>
      </c>
      <c r="CB83" s="14">
        <f>'World Index &amp; Universal'!CX327</f>
        <v>-2.8037045957805096E-2</v>
      </c>
      <c r="CC83" s="14">
        <f>'World Index &amp; Universal'!CY327</f>
        <v>-3.9657462993665238E-3</v>
      </c>
      <c r="CD83" s="14">
        <f>'World Index &amp; Universal'!CZ327</f>
        <v>-3.9657462993665238E-3</v>
      </c>
    </row>
    <row r="84" spans="2:82" x14ac:dyDescent="0.25">
      <c r="B84" s="121">
        <v>38230</v>
      </c>
      <c r="C84" s="14">
        <f>'World Index &amp; Universal'!M84</f>
        <v>-1.6333509015146075E-2</v>
      </c>
      <c r="D84" s="14">
        <f>'World Index &amp; Universal'!N84</f>
        <v>4.8434648322335239E-3</v>
      </c>
      <c r="E84" s="14">
        <f>'World Index &amp; Universal'!O84</f>
        <v>-1.0082862651441427E-2</v>
      </c>
      <c r="F84" s="14">
        <f>'World Index &amp; Universal'!P84</f>
        <v>1.1359763818274748E-2</v>
      </c>
      <c r="G84" s="14">
        <f>'World Index &amp; Universal'!Q84</f>
        <v>-1.8589953111819546E-2</v>
      </c>
      <c r="H84" s="14">
        <f>'World Index &amp; Universal'!R84</f>
        <v>-8.7884581584327659E-3</v>
      </c>
      <c r="I84" s="14">
        <f>'World Index &amp; Universal'!S84</f>
        <v>-5.5187862500997165E-3</v>
      </c>
      <c r="J84" s="14">
        <f>'World Index &amp; Universal'!T84</f>
        <v>-3.11902398176922E-3</v>
      </c>
      <c r="K84" s="14">
        <f>'World Index &amp; Universal'!AF84</f>
        <v>3.899721448467966E-3</v>
      </c>
      <c r="L84" s="14">
        <f>'World Index &amp; Universal'!AG84</f>
        <v>0.51955431754874648</v>
      </c>
      <c r="M84" s="14">
        <f>'World Index &amp; Universal'!AH84</f>
        <v>0.17214484679665737</v>
      </c>
      <c r="N84" s="14">
        <f>'World Index &amp; Universal'!AI84</f>
        <v>9.8607242339832854E-2</v>
      </c>
      <c r="O84" s="14">
        <f>'World Index &amp; Universal'!AJ84</f>
        <v>9.8941504178272979E-2</v>
      </c>
      <c r="P84" s="14">
        <f>'World Index &amp; Universal'!AK84</f>
        <v>3.5877437325905287E-2</v>
      </c>
      <c r="Q84" s="14">
        <f>'World Index &amp; Universal'!AL84</f>
        <v>4.0111420612813371E-2</v>
      </c>
      <c r="R84" s="14">
        <f>'World Index &amp; Universal'!AM84</f>
        <v>3.0863509749303616E-2</v>
      </c>
      <c r="S84" s="14">
        <f>'Stata input'!R84</f>
        <v>1.635212974954614E-3</v>
      </c>
      <c r="T84" s="14">
        <f>'Stata input'!S84</f>
        <v>1.3811269034134099E-3</v>
      </c>
      <c r="U84" s="14">
        <f>'Stata input'!T84</f>
        <v>1.7135496786924165E-3</v>
      </c>
      <c r="V84" s="14">
        <f>'Stata input'!U84</f>
        <v>3.9575049983735511E-3</v>
      </c>
      <c r="W84" s="14">
        <f>'Stata input'!V84</f>
        <v>3.1769448273877288E-5</v>
      </c>
      <c r="X84" s="14">
        <f>'Stata input'!W84</f>
        <v>3.4932805237719577E-4</v>
      </c>
      <c r="Y84" s="14">
        <f>'Stata input'!X84</f>
        <v>1.7851432355366903E-3</v>
      </c>
      <c r="Z84" s="14">
        <f>'Stata input'!Y84</f>
        <v>4.2855312472371843E-3</v>
      </c>
      <c r="AA84" s="14">
        <f>'World Index &amp; Universal'!AP328</f>
        <v>-2.1233237855015519E-2</v>
      </c>
      <c r="AB84" s="14">
        <f>'World Index &amp; Universal'!AQ328</f>
        <v>-7.7673817401306966E-3</v>
      </c>
      <c r="AC84" s="14">
        <f>'World Index &amp; Universal'!AR328</f>
        <v>-3.0510253638514229E-2</v>
      </c>
      <c r="AD84" s="14">
        <f>'World Index &amp; Universal'!AS328</f>
        <v>-1.7453668443767612E-3</v>
      </c>
      <c r="AE84" s="14">
        <f>'World Index &amp; Universal'!AT328</f>
        <v>-9.2245867202483955E-3</v>
      </c>
      <c r="AF84" s="14">
        <f>'World Index &amp; Universal'!AU328</f>
        <v>-7.4366368189406895E-3</v>
      </c>
      <c r="AG84" s="14">
        <f>'World Index &amp; Universal'!AV328</f>
        <v>-1.9026467903863753E-2</v>
      </c>
      <c r="AH84" s="14">
        <f>'World Index &amp; Universal'!AX328</f>
        <v>2.1693868934088423E-2</v>
      </c>
      <c r="AI84" s="14">
        <f>'World Index &amp; Universal'!AY328</f>
        <v>1.3757982632526256E-2</v>
      </c>
      <c r="AJ84" s="14">
        <f>'World Index &amp; Universal'!AZ328</f>
        <v>-9.4782701480055076E-3</v>
      </c>
      <c r="AK84" s="14">
        <f>'World Index &amp; Universal'!BA328</f>
        <v>1.9910638330147945E-2</v>
      </c>
      <c r="AL84" s="14">
        <f>'World Index &amp; Universal'!BB328</f>
        <v>1.2269165238560031E-2</v>
      </c>
      <c r="AM84" s="14">
        <f>'World Index &amp; Universal'!BC328</f>
        <v>1.4095902690687279E-2</v>
      </c>
      <c r="AN84" s="14">
        <f>'World Index &amp; Universal'!BD328</f>
        <v>2.2546433292396362E-3</v>
      </c>
      <c r="AO84" s="14">
        <f>'World Index &amp; Universal'!BF328</f>
        <v>7.8281862510756195E-3</v>
      </c>
      <c r="AP84" s="14">
        <f>'World Index &amp; Universal'!BG328</f>
        <v>-1.3571269344582304E-2</v>
      </c>
      <c r="AQ84" s="14">
        <f>'World Index &amp; Universal'!BH328</f>
        <v>-2.292090733548835E-2</v>
      </c>
      <c r="AR84" s="14">
        <f>'World Index &amp; Universal'!BI328</f>
        <v>6.0691563499648549E-3</v>
      </c>
      <c r="AS84" s="14">
        <f>'World Index &amp; Universal'!BJ328</f>
        <v>-1.4686122521079259E-3</v>
      </c>
      <c r="AT84" s="14">
        <f>'World Index &amp; Universal'!BK328</f>
        <v>3.333340540347951E-4</v>
      </c>
      <c r="AU84" s="14">
        <f>'World Index &amp; Universal'!BL328</f>
        <v>-1.1347224387239674E-2</v>
      </c>
      <c r="AV84" s="14">
        <f>'World Index &amp; Universal'!BN328</f>
        <v>3.1470424264949504E-2</v>
      </c>
      <c r="AW84" s="14">
        <f>'World Index &amp; Universal'!BO328</f>
        <v>9.5689674061181229E-3</v>
      </c>
      <c r="AX84" s="14">
        <f>'World Index &amp; Universal'!BP328</f>
        <v>2.3458599726029039E-2</v>
      </c>
      <c r="AY84" s="14">
        <f>'World Index &amp; Universal'!BQ328</f>
        <v>2.9670129985482241E-2</v>
      </c>
      <c r="AZ84" s="14">
        <f>'World Index &amp; Universal'!BR328</f>
        <v>2.1955535886946098E-2</v>
      </c>
      <c r="BA84" s="14">
        <f>'World Index &amp; Universal'!BS328</f>
        <v>2.3799753330212337E-2</v>
      </c>
      <c r="BB84" s="14">
        <f>'World Index &amp; Universal'!BT328</f>
        <v>1.1845185343887676E-2</v>
      </c>
      <c r="BC84" s="14">
        <f>'World Index &amp; Universal'!BV328</f>
        <v>1.7484184760148125E-3</v>
      </c>
      <c r="BD84" s="14">
        <f>'World Index &amp; Universal'!BW328</f>
        <v>-1.9521943964371902E-2</v>
      </c>
      <c r="BE84" s="14">
        <f>'World Index &amp; Universal'!BX328</f>
        <v>-6.032543897860676E-3</v>
      </c>
      <c r="BF84" s="14">
        <f>'World Index &amp; Universal'!BY328</f>
        <v>-2.8815179853668882E-2</v>
      </c>
      <c r="BG84" s="14">
        <f>'World Index &amp; Universal'!BZ328</f>
        <v>-7.4922966820889503E-3</v>
      </c>
      <c r="BH84" s="14">
        <f>'World Index &amp; Universal'!CA328</f>
        <v>-5.7012206961396528E-3</v>
      </c>
      <c r="BI84" s="14">
        <f>'World Index &amp; Universal'!CB328</f>
        <v>-1.7311315655865411E-2</v>
      </c>
      <c r="BJ84" s="14">
        <f>'World Index &amp; Universal'!CD328</f>
        <v>7.4923547400613799E-3</v>
      </c>
      <c r="BK84" s="14">
        <f>'World Index &amp; Universal'!CE328</f>
        <v>-1.2120457344631741E-2</v>
      </c>
      <c r="BL84" s="14">
        <f>'World Index &amp; Universal'!CF328</f>
        <v>1.4707722462488082E-3</v>
      </c>
      <c r="BM84" s="14">
        <f>'World Index &amp; Universal'!CG328</f>
        <v>-2.1483846523607353E-2</v>
      </c>
      <c r="BN84" s="14">
        <f>'World Index &amp; Universal'!CH328</f>
        <v>7.5488549429314489E-3</v>
      </c>
      <c r="BO84" s="14">
        <f>'World Index &amp; Universal'!CI328</f>
        <v>1.8045965587589752E-3</v>
      </c>
      <c r="BP84" s="14">
        <f>'World Index &amp; Universal'!CJ328</f>
        <v>-1.1676666210788667E-2</v>
      </c>
      <c r="BQ84" s="14">
        <f>'World Index &amp; Universal'!CL328</f>
        <v>7.4923547400613799E-3</v>
      </c>
      <c r="BR84" s="14">
        <f>'World Index &amp; Universal'!CM328</f>
        <v>-1.3899970065244016E-2</v>
      </c>
      <c r="BS84" s="14">
        <f>'World Index &amp; Universal'!CN328</f>
        <v>-3.3322297946791757E-4</v>
      </c>
      <c r="BT84" s="14">
        <f>'World Index &amp; Universal'!CO328</f>
        <v>-2.3246492541922015E-2</v>
      </c>
      <c r="BU84" s="14">
        <f>'World Index &amp; Universal'!CP328</f>
        <v>5.733910988134916E-3</v>
      </c>
      <c r="BV84" s="14">
        <f>'World Index &amp; Universal'!CQ328</f>
        <v>-1.8013458562256002E-3</v>
      </c>
      <c r="BW84" s="14">
        <f>'World Index &amp; Universal'!CR328</f>
        <v>-1.1676666210788667E-2</v>
      </c>
      <c r="BX84" s="14">
        <f>'World Index &amp; Universal'!CT328</f>
        <v>1.9395495679896957E-2</v>
      </c>
      <c r="BY84" s="14">
        <f>'World Index &amp; Universal'!CU328</f>
        <v>-2.2495713482056923E-3</v>
      </c>
      <c r="BZ84" s="14">
        <f>'World Index &amp; Universal'!CV328</f>
        <v>1.1477461720781346E-2</v>
      </c>
      <c r="CA84" s="14">
        <f>'World Index &amp; Universal'!CW328</f>
        <v>-1.170651945125567E-2</v>
      </c>
      <c r="CB84" s="14">
        <f>'World Index &amp; Universal'!CX328</f>
        <v>1.761627658043019E-2</v>
      </c>
      <c r="CC84" s="14">
        <f>'World Index &amp; Universal'!CY328</f>
        <v>1.1814621603661424E-2</v>
      </c>
      <c r="CD84" s="14">
        <f>'World Index &amp; Universal'!CZ328</f>
        <v>1.1814621603661424E-2</v>
      </c>
    </row>
    <row r="85" spans="2:82" x14ac:dyDescent="0.25">
      <c r="B85" s="121">
        <v>38260</v>
      </c>
      <c r="C85" s="14">
        <f>'World Index &amp; Universal'!M85</f>
        <v>-4.7438734676106264E-3</v>
      </c>
      <c r="D85" s="14">
        <f>'World Index &amp; Universal'!N85</f>
        <v>1.9001047851903596E-2</v>
      </c>
      <c r="E85" s="14">
        <f>'World Index &amp; Universal'!O85</f>
        <v>-9.2304676422683141E-4</v>
      </c>
      <c r="F85" s="14">
        <f>'World Index &amp; Universal'!P85</f>
        <v>1.4726632821479457E-2</v>
      </c>
      <c r="G85" s="14">
        <f>'World Index &amp; Universal'!Q85</f>
        <v>2.8733457620281344E-2</v>
      </c>
      <c r="H85" s="14">
        <f>'World Index &amp; Universal'!R85</f>
        <v>3.5372318582214124E-3</v>
      </c>
      <c r="I85" s="14">
        <f>'World Index &amp; Universal'!S85</f>
        <v>-2.3237743813711687E-2</v>
      </c>
      <c r="J85" s="14">
        <f>'World Index &amp; Universal'!T85</f>
        <v>-9.8610689050748768E-3</v>
      </c>
      <c r="K85" s="14">
        <f>'World Index &amp; Universal'!AF85</f>
        <v>3.899721448467966E-3</v>
      </c>
      <c r="L85" s="14">
        <f>'World Index &amp; Universal'!AG85</f>
        <v>0.51955431754874648</v>
      </c>
      <c r="M85" s="14">
        <f>'World Index &amp; Universal'!AH85</f>
        <v>0.17214484679665737</v>
      </c>
      <c r="N85" s="14">
        <f>'World Index &amp; Universal'!AI85</f>
        <v>9.8607242339832854E-2</v>
      </c>
      <c r="O85" s="14">
        <f>'World Index &amp; Universal'!AJ85</f>
        <v>9.8941504178272979E-2</v>
      </c>
      <c r="P85" s="14">
        <f>'World Index &amp; Universal'!AK85</f>
        <v>3.5877437325905287E-2</v>
      </c>
      <c r="Q85" s="14">
        <f>'World Index &amp; Universal'!AL85</f>
        <v>4.0111420612813371E-2</v>
      </c>
      <c r="R85" s="14">
        <f>'World Index &amp; Universal'!AM85</f>
        <v>3.0863509749303616E-2</v>
      </c>
      <c r="S85" s="14">
        <f>'Stata input'!R85</f>
        <v>1.6597643621756308E-3</v>
      </c>
      <c r="T85" s="14">
        <f>'Stata input'!S85</f>
        <v>1.5205522240770986E-3</v>
      </c>
      <c r="U85" s="14">
        <f>'Stata input'!T85</f>
        <v>1.717025203279432E-3</v>
      </c>
      <c r="V85" s="14">
        <f>'Stata input'!U85</f>
        <v>3.9505230797658442E-3</v>
      </c>
      <c r="W85" s="14">
        <f>'Stata input'!V85</f>
        <v>3.2810745021594201E-5</v>
      </c>
      <c r="X85" s="14">
        <f>'Stata input'!W85</f>
        <v>4.9448627247405952E-4</v>
      </c>
      <c r="Y85" s="14">
        <f>'Stata input'!X85</f>
        <v>1.9565819029403464E-3</v>
      </c>
      <c r="Z85" s="14">
        <f>'Stata input'!Y85</f>
        <v>4.2855312472371843E-3</v>
      </c>
      <c r="AA85" s="14">
        <f>'World Index &amp; Universal'!AP329</f>
        <v>-2.3426466520099609E-2</v>
      </c>
      <c r="AB85" s="14">
        <f>'World Index &amp; Universal'!AQ329</f>
        <v>-3.1910316473849898E-3</v>
      </c>
      <c r="AC85" s="14">
        <f>'World Index &amp; Universal'!AR329</f>
        <v>-1.8066205046579409E-2</v>
      </c>
      <c r="AD85" s="14">
        <f>'World Index &amp; Universal'!AS329</f>
        <v>-3.1201322440156276E-2</v>
      </c>
      <c r="AE85" s="14">
        <f>'World Index &amp; Universal'!AT329</f>
        <v>-7.4668141592921788E-3</v>
      </c>
      <c r="AF85" s="14">
        <f>'World Index &amp; Universal'!AU329</f>
        <v>1.63608562691131E-2</v>
      </c>
      <c r="AG85" s="14">
        <f>'World Index &amp; Universal'!AV329</f>
        <v>9.0785227087120113E-3</v>
      </c>
      <c r="AH85" s="14">
        <f>'World Index &amp; Universal'!AX329</f>
        <v>2.3988430688493212E-2</v>
      </c>
      <c r="AI85" s="14">
        <f>'World Index &amp; Universal'!AY329</f>
        <v>2.0720851199610202E-2</v>
      </c>
      <c r="AJ85" s="14">
        <f>'World Index &amp; Universal'!AZ329</f>
        <v>5.4888457343500452E-3</v>
      </c>
      <c r="AK85" s="14">
        <f>'World Index &amp; Universal'!BA329</f>
        <v>-7.9613625124080878E-3</v>
      </c>
      <c r="AL85" s="14">
        <f>'World Index &amp; Universal'!BB329</f>
        <v>1.6342499375277209E-2</v>
      </c>
      <c r="AM85" s="14">
        <f>'World Index &amp; Universal'!BC329</f>
        <v>4.0741758224222213E-2</v>
      </c>
      <c r="AN85" s="14">
        <f>'World Index &amp; Universal'!BD329</f>
        <v>3.328473290995726E-2</v>
      </c>
      <c r="AO85" s="14">
        <f>'World Index &amp; Universal'!BF329</f>
        <v>3.2012469276421207E-3</v>
      </c>
      <c r="AP85" s="14">
        <f>'World Index &amp; Universal'!BG329</f>
        <v>-2.0300213496430297E-2</v>
      </c>
      <c r="AQ85" s="14">
        <f>'World Index &amp; Universal'!BH329</f>
        <v>-1.4922792502336635E-2</v>
      </c>
      <c r="AR85" s="14">
        <f>'World Index &amp; Universal'!BI329</f>
        <v>-2.8099958650114054E-2</v>
      </c>
      <c r="AS85" s="14">
        <f>'World Index &amp; Universal'!BJ329</f>
        <v>-4.2894703475366835E-3</v>
      </c>
      <c r="AT85" s="14">
        <f>'World Index &amp; Universal'!BK329</f>
        <v>1.96144783376202E-2</v>
      </c>
      <c r="AU85" s="14">
        <f>'World Index &amp; Universal'!BL329</f>
        <v>1.2308832229283029E-2</v>
      </c>
      <c r="AV85" s="14">
        <f>'World Index &amp; Universal'!BN329</f>
        <v>1.839859788860454E-2</v>
      </c>
      <c r="AW85" s="14">
        <f>'World Index &amp; Universal'!BO329</f>
        <v>-5.4588827689492359E-3</v>
      </c>
      <c r="AX85" s="14">
        <f>'World Index &amp; Universal'!BP329</f>
        <v>1.5148855733089439E-2</v>
      </c>
      <c r="AY85" s="14">
        <f>'World Index &amp; Universal'!BQ329</f>
        <v>-1.3376785136720915E-2</v>
      </c>
      <c r="AZ85" s="14">
        <f>'World Index &amp; Universal'!BR329</f>
        <v>1.0794404818086578E-2</v>
      </c>
      <c r="BA85" s="14">
        <f>'World Index &amp; Universal'!BS329</f>
        <v>3.5060470973326208E-2</v>
      </c>
      <c r="BB85" s="14">
        <f>'World Index &amp; Universal'!BT329</f>
        <v>2.7644152686056689E-2</v>
      </c>
      <c r="BC85" s="14">
        <f>'World Index &amp; Universal'!BV329</f>
        <v>3.2206198421682819E-2</v>
      </c>
      <c r="BD85" s="14">
        <f>'World Index &amp; Universal'!BW329</f>
        <v>8.0252544725181174E-3</v>
      </c>
      <c r="BE85" s="14">
        <f>'World Index &amp; Universal'!BX329</f>
        <v>2.891239577589233E-2</v>
      </c>
      <c r="BF85" s="14">
        <f>'World Index &amp; Universal'!BY329</f>
        <v>1.3558149590646495E-2</v>
      </c>
      <c r="BG85" s="14">
        <f>'World Index &amp; Universal'!BZ329</f>
        <v>2.449890656399889E-2</v>
      </c>
      <c r="BH85" s="14">
        <f>'World Index &amp; Universal'!CA329</f>
        <v>4.909397567414775E-2</v>
      </c>
      <c r="BI85" s="14">
        <f>'World Index &amp; Universal'!CB329</f>
        <v>4.1577105834127437E-2</v>
      </c>
      <c r="BJ85" s="14">
        <f>'World Index &amp; Universal'!CD329</f>
        <v>-1.6097487588385695E-2</v>
      </c>
      <c r="BK85" s="14">
        <f>'World Index &amp; Universal'!CE329</f>
        <v>-1.6079716616517081E-2</v>
      </c>
      <c r="BL85" s="14">
        <f>'World Index &amp; Universal'!CF329</f>
        <v>4.3079491677504578E-3</v>
      </c>
      <c r="BM85" s="14">
        <f>'World Index &amp; Universal'!CG329</f>
        <v>-1.067912996612741E-2</v>
      </c>
      <c r="BN85" s="14">
        <f>'World Index &amp; Universal'!CH329</f>
        <v>-2.3913062675844254E-2</v>
      </c>
      <c r="BO85" s="14">
        <f>'World Index &amp; Universal'!CI329</f>
        <v>2.4006925681001157E-2</v>
      </c>
      <c r="BP85" s="14">
        <f>'World Index &amp; Universal'!CJ329</f>
        <v>-7.165106286297962E-3</v>
      </c>
      <c r="BQ85" s="14">
        <f>'World Index &amp; Universal'!CL329</f>
        <v>-1.6097487588385695E-2</v>
      </c>
      <c r="BR85" s="14">
        <f>'World Index &amp; Universal'!CM329</f>
        <v>-3.9146846854438255E-2</v>
      </c>
      <c r="BS85" s="14">
        <f>'World Index &amp; Universal'!CN329</f>
        <v>-1.923715164343287E-2</v>
      </c>
      <c r="BT85" s="14">
        <f>'World Index &amp; Universal'!CO329</f>
        <v>-3.3872872123458575E-2</v>
      </c>
      <c r="BU85" s="14">
        <f>'World Index &amp; Universal'!CP329</f>
        <v>-4.6796547127820332E-2</v>
      </c>
      <c r="BV85" s="14">
        <f>'World Index &amp; Universal'!CQ329</f>
        <v>-2.3444104799423826E-2</v>
      </c>
      <c r="BW85" s="14">
        <f>'World Index &amp; Universal'!CR329</f>
        <v>-7.165106286297962E-3</v>
      </c>
      <c r="BX85" s="14">
        <f>'World Index &amp; Universal'!CT329</f>
        <v>-8.9968446502479704E-3</v>
      </c>
      <c r="BY85" s="14">
        <f>'World Index &amp; Universal'!CU329</f>
        <v>-3.2212546890362015E-2</v>
      </c>
      <c r="BZ85" s="14">
        <f>'World Index &amp; Universal'!CV329</f>
        <v>-1.2159167081627342E-2</v>
      </c>
      <c r="CA85" s="14">
        <f>'World Index &amp; Universal'!CW329</f>
        <v>-2.6900510856603832E-2</v>
      </c>
      <c r="CB85" s="14">
        <f>'World Index &amp; Universal'!CX329</f>
        <v>-3.9917453639527922E-2</v>
      </c>
      <c r="CC85" s="14">
        <f>'World Index &amp; Universal'!CY329</f>
        <v>7.2168155366667541E-3</v>
      </c>
      <c r="CD85" s="14">
        <f>'World Index &amp; Universal'!CZ329</f>
        <v>7.2168155366667541E-3</v>
      </c>
    </row>
    <row r="86" spans="2:82" x14ac:dyDescent="0.25">
      <c r="B86" s="121">
        <v>38289</v>
      </c>
      <c r="C86" s="14">
        <f>'World Index &amp; Universal'!M86</f>
        <v>-2.6000939264571032E-2</v>
      </c>
      <c r="D86" s="14">
        <f>'World Index &amp; Universal'!N86</f>
        <v>2.365119627065182E-2</v>
      </c>
      <c r="E86" s="14">
        <f>'World Index &amp; Universal'!O86</f>
        <v>-2.9048649693604878E-3</v>
      </c>
      <c r="F86" s="14">
        <f>'World Index &amp; Universal'!P86</f>
        <v>1.0709145118446228E-2</v>
      </c>
      <c r="G86" s="14">
        <f>'World Index &amp; Universal'!Q86</f>
        <v>-1.3223720621293955E-2</v>
      </c>
      <c r="H86" s="14">
        <f>'World Index &amp; Universal'!R86</f>
        <v>-1.644043461708411E-2</v>
      </c>
      <c r="I86" s="14">
        <f>'World Index &amp; Universal'!S86</f>
        <v>-9.8939041899839264E-3</v>
      </c>
      <c r="J86" s="14">
        <f>'World Index &amp; Universal'!T86</f>
        <v>-1.7410674965741002E-3</v>
      </c>
      <c r="K86" s="14">
        <f>'World Index &amp; Universal'!AF86</f>
        <v>3.899721448467966E-3</v>
      </c>
      <c r="L86" s="14">
        <f>'World Index &amp; Universal'!AG86</f>
        <v>0.51955431754874648</v>
      </c>
      <c r="M86" s="14">
        <f>'World Index &amp; Universal'!AH86</f>
        <v>0.17214484679665737</v>
      </c>
      <c r="N86" s="14">
        <f>'World Index &amp; Universal'!AI86</f>
        <v>9.8607242339832854E-2</v>
      </c>
      <c r="O86" s="14">
        <f>'World Index &amp; Universal'!AJ86</f>
        <v>9.8941504178272979E-2</v>
      </c>
      <c r="P86" s="14">
        <f>'World Index &amp; Universal'!AK86</f>
        <v>3.5877437325905287E-2</v>
      </c>
      <c r="Q86" s="14">
        <f>'World Index &amp; Universal'!AL86</f>
        <v>4.0111420612813371E-2</v>
      </c>
      <c r="R86" s="14">
        <f>'World Index &amp; Universal'!AM86</f>
        <v>3.0863509749303616E-2</v>
      </c>
      <c r="S86" s="14">
        <f>'Stata input'!R86</f>
        <v>1.6433975062259965E-3</v>
      </c>
      <c r="T86" s="14">
        <f>'Stata input'!S86</f>
        <v>1.6515813019202241E-3</v>
      </c>
      <c r="U86" s="14">
        <f>'Stata input'!T86</f>
        <v>1.7264288989251586E-3</v>
      </c>
      <c r="V86" s="14">
        <f>'Stata input'!U86</f>
        <v>3.9385528336748354E-3</v>
      </c>
      <c r="W86" s="14">
        <f>'Stata input'!V86</f>
        <v>3.3327223783574667E-5</v>
      </c>
      <c r="X86" s="14">
        <f>'Stata input'!W86</f>
        <v>5.3591753292381306E-4</v>
      </c>
      <c r="Y86" s="14">
        <f>'Stata input'!X86</f>
        <v>2.1236280327023849E-3</v>
      </c>
      <c r="Z86" s="14">
        <f>'Stata input'!Y86</f>
        <v>4.2855312472371843E-3</v>
      </c>
      <c r="AA86" s="14">
        <f>'World Index &amp; Universal'!AP330</f>
        <v>-5.1540090049795761E-2</v>
      </c>
      <c r="AB86" s="14">
        <f>'World Index &amp; Universal'!AQ330</f>
        <v>-2.3331934536298893E-2</v>
      </c>
      <c r="AC86" s="14">
        <f>'World Index &amp; Universal'!AR330</f>
        <v>-3.8245385950909649E-2</v>
      </c>
      <c r="AD86" s="14">
        <f>'World Index &amp; Universal'!AS330</f>
        <v>-1.3469836425981652E-2</v>
      </c>
      <c r="AE86" s="14">
        <f>'World Index &amp; Universal'!AT330</f>
        <v>-1.0755084981889151E-2</v>
      </c>
      <c r="AF86" s="14">
        <f>'World Index &amp; Universal'!AU330</f>
        <v>-1.7357454490747659E-2</v>
      </c>
      <c r="AG86" s="14">
        <f>'World Index &amp; Universal'!AV330</f>
        <v>-2.4005245256730756E-2</v>
      </c>
      <c r="AH86" s="14">
        <f>'World Index &amp; Universal'!AX330</f>
        <v>5.4340820849772875E-2</v>
      </c>
      <c r="AI86" s="14">
        <f>'World Index &amp; Universal'!AY330</f>
        <v>2.974100983875827E-2</v>
      </c>
      <c r="AJ86" s="14">
        <f>'World Index &amp; Universal'!AZ330</f>
        <v>1.4017149232574466E-2</v>
      </c>
      <c r="AK86" s="14">
        <f>'World Index &amp; Universal'!BA330</f>
        <v>4.0139022455691231E-2</v>
      </c>
      <c r="AL86" s="14">
        <f>'World Index &amp; Universal'!BB330</f>
        <v>4.3001295721658783E-2</v>
      </c>
      <c r="AM86" s="14">
        <f>'World Index &amp; Universal'!BC330</f>
        <v>3.6040148034135466E-2</v>
      </c>
      <c r="AN86" s="14">
        <f>'World Index &amp; Universal'!BD330</f>
        <v>2.9031110861091225E-2</v>
      </c>
      <c r="AO86" s="14">
        <f>'World Index &amp; Universal'!BF330</f>
        <v>2.3889318552891892E-2</v>
      </c>
      <c r="AP86" s="14">
        <f>'World Index &amp; Universal'!BG330</f>
        <v>-2.8882029126348296E-2</v>
      </c>
      <c r="AQ86" s="14">
        <f>'World Index &amp; Universal'!BH330</f>
        <v>-1.526972360617751E-2</v>
      </c>
      <c r="AR86" s="14">
        <f>'World Index &amp; Universal'!BI330</f>
        <v>1.009769691367457E-2</v>
      </c>
      <c r="AS86" s="14">
        <f>'World Index &amp; Universal'!BJ330</f>
        <v>1.2877301919806738E-2</v>
      </c>
      <c r="AT86" s="14">
        <f>'World Index &amp; Universal'!BK330</f>
        <v>6.1172063025474177E-3</v>
      </c>
      <c r="AU86" s="14">
        <f>'World Index &amp; Universal'!BL330</f>
        <v>-6.8939565471726194E-4</v>
      </c>
      <c r="AV86" s="14">
        <f>'World Index &amp; Universal'!BN330</f>
        <v>3.9766261988484208E-2</v>
      </c>
      <c r="AW86" s="14">
        <f>'World Index &amp; Universal'!BO330</f>
        <v>-1.382338478514189E-2</v>
      </c>
      <c r="AX86" s="14">
        <f>'World Index &amp; Universal'!BP330</f>
        <v>1.5506503630716706E-2</v>
      </c>
      <c r="AY86" s="14">
        <f>'World Index &amp; Universal'!BQ330</f>
        <v>2.576078051824493E-2</v>
      </c>
      <c r="AZ86" s="14">
        <f>'World Index &amp; Universal'!BR330</f>
        <v>2.8583487479496794E-2</v>
      </c>
      <c r="BA86" s="14">
        <f>'World Index &amp; Universal'!BS330</f>
        <v>2.1718566415004359E-2</v>
      </c>
      <c r="BB86" s="14">
        <f>'World Index &amp; Universal'!BT330</f>
        <v>1.4806417859776433E-2</v>
      </c>
      <c r="BC86" s="14">
        <f>'World Index &amp; Universal'!BV330</f>
        <v>1.3653750207883064E-2</v>
      </c>
      <c r="BD86" s="14">
        <f>'World Index &amp; Universal'!BW330</f>
        <v>-3.8590055357144437E-2</v>
      </c>
      <c r="BE86" s="14">
        <f>'World Index &amp; Universal'!BX330</f>
        <v>-9.9967527344411167E-3</v>
      </c>
      <c r="BF86" s="14">
        <f>'World Index &amp; Universal'!BY330</f>
        <v>-2.5113828689404372E-2</v>
      </c>
      <c r="BG86" s="14">
        <f>'World Index &amp; Universal'!BZ330</f>
        <v>2.7518179821865996E-3</v>
      </c>
      <c r="BH86" s="14">
        <f>'World Index &amp; Universal'!CA330</f>
        <v>-3.9406986307259917E-3</v>
      </c>
      <c r="BI86" s="14">
        <f>'World Index &amp; Universal'!CB330</f>
        <v>-1.0679256671262238E-2</v>
      </c>
      <c r="BJ86" s="14">
        <f>'World Index &amp; Universal'!CD330</f>
        <v>1.76640575660727E-2</v>
      </c>
      <c r="BK86" s="14">
        <f>'World Index &amp; Universal'!CE330</f>
        <v>-4.1228420231161578E-2</v>
      </c>
      <c r="BL86" s="14">
        <f>'World Index &amp; Universal'!CF330</f>
        <v>-1.2713585244134906E-2</v>
      </c>
      <c r="BM86" s="14">
        <f>'World Index &amp; Universal'!CG330</f>
        <v>-2.7789175917590891E-2</v>
      </c>
      <c r="BN86" s="14">
        <f>'World Index &amp; Universal'!CH330</f>
        <v>-2.7442662609415969E-3</v>
      </c>
      <c r="BO86" s="14">
        <f>'World Index &amp; Universal'!CI330</f>
        <v>-6.6741505653711286E-3</v>
      </c>
      <c r="BP86" s="14">
        <f>'World Index &amp; Universal'!CJ330</f>
        <v>-6.7652177247606859E-3</v>
      </c>
      <c r="BQ86" s="14">
        <f>'World Index &amp; Universal'!CL330</f>
        <v>1.76640575660727E-2</v>
      </c>
      <c r="BR86" s="14">
        <f>'World Index &amp; Universal'!CM330</f>
        <v>-3.4786439601323105E-2</v>
      </c>
      <c r="BS86" s="14">
        <f>'World Index &amp; Universal'!CN330</f>
        <v>-6.0800136050032094E-3</v>
      </c>
      <c r="BT86" s="14">
        <f>'World Index &amp; Universal'!CO330</f>
        <v>-2.125689708391032E-2</v>
      </c>
      <c r="BU86" s="14">
        <f>'World Index &amp; Universal'!CP330</f>
        <v>3.9562891740569928E-3</v>
      </c>
      <c r="BV86" s="14">
        <f>'World Index &amp; Universal'!CQ330</f>
        <v>6.7189941439353973E-3</v>
      </c>
      <c r="BW86" s="14">
        <f>'World Index &amp; Universal'!CR330</f>
        <v>-6.7652177247606859E-3</v>
      </c>
      <c r="BX86" s="14">
        <f>'World Index &amp; Universal'!CT330</f>
        <v>2.4595670355877397E-2</v>
      </c>
      <c r="BY86" s="14">
        <f>'World Index &amp; Universal'!CU330</f>
        <v>-2.8212082758895529E-2</v>
      </c>
      <c r="BZ86" s="14">
        <f>'World Index &amp; Universal'!CV330</f>
        <v>6.8987124895869556E-4</v>
      </c>
      <c r="CA86" s="14">
        <f>'World Index &amp; Universal'!CW330</f>
        <v>-1.4590386500514363E-2</v>
      </c>
      <c r="CB86" s="14">
        <f>'World Index &amp; Universal'!CX330</f>
        <v>1.0794534273414813E-2</v>
      </c>
      <c r="CC86" s="14">
        <f>'World Index &amp; Universal'!CY330</f>
        <v>6.8112976362582067E-3</v>
      </c>
      <c r="CD86" s="14">
        <f>'World Index &amp; Universal'!CZ330</f>
        <v>6.8112976362582067E-3</v>
      </c>
    </row>
    <row r="87" spans="2:82" x14ac:dyDescent="0.25">
      <c r="B87" s="121">
        <v>38321</v>
      </c>
      <c r="C87" s="14">
        <f>'World Index &amp; Universal'!M87</f>
        <v>1.1150292212901869E-2</v>
      </c>
      <c r="D87" s="14">
        <f>'World Index &amp; Universal'!N87</f>
        <v>5.3140905437985442E-2</v>
      </c>
      <c r="E87" s="14">
        <f>'World Index &amp; Universal'!O87</f>
        <v>1.1976558541717752E-2</v>
      </c>
      <c r="F87" s="14">
        <f>'World Index &amp; Universal'!P87</f>
        <v>1.1946178906348859E-2</v>
      </c>
      <c r="G87" s="14">
        <f>'World Index &amp; Universal'!Q87</f>
        <v>2.4519164572100571E-2</v>
      </c>
      <c r="H87" s="14">
        <f>'World Index &amp; Universal'!R87</f>
        <v>2.4719199802647474E-3</v>
      </c>
      <c r="I87" s="14">
        <f>'World Index &amp; Universal'!S87</f>
        <v>2.644529009745944E-2</v>
      </c>
      <c r="J87" s="14">
        <f>'World Index &amp; Universal'!T87</f>
        <v>1.8322920003712051E-2</v>
      </c>
      <c r="K87" s="14">
        <f>'World Index &amp; Universal'!AF87</f>
        <v>3.899721448467966E-3</v>
      </c>
      <c r="L87" s="14">
        <f>'World Index &amp; Universal'!AG87</f>
        <v>0.51955431754874648</v>
      </c>
      <c r="M87" s="14">
        <f>'World Index &amp; Universal'!AH87</f>
        <v>0.17214484679665737</v>
      </c>
      <c r="N87" s="14">
        <f>'World Index &amp; Universal'!AI87</f>
        <v>9.8607242339832854E-2</v>
      </c>
      <c r="O87" s="14">
        <f>'World Index &amp; Universal'!AJ87</f>
        <v>9.8941504178272979E-2</v>
      </c>
      <c r="P87" s="14">
        <f>'World Index &amp; Universal'!AK87</f>
        <v>3.5877437325905287E-2</v>
      </c>
      <c r="Q87" s="14">
        <f>'World Index &amp; Universal'!AL87</f>
        <v>4.0111420612813371E-2</v>
      </c>
      <c r="R87" s="14">
        <f>'World Index &amp; Universal'!AM87</f>
        <v>3.0863509749303616E-2</v>
      </c>
      <c r="S87" s="14">
        <f>'Stata input'!R87</f>
        <v>1.6515813019202241E-3</v>
      </c>
      <c r="T87" s="14">
        <f>'Stata input'!S87</f>
        <v>1.8885920210915952E-3</v>
      </c>
      <c r="U87" s="14">
        <f>'Stata input'!T87</f>
        <v>1.7920233234425265E-3</v>
      </c>
      <c r="V87" s="14">
        <f>'Stata input'!U87</f>
        <v>3.9315694650328137E-3</v>
      </c>
      <c r="W87" s="14">
        <f>'Stata input'!V87</f>
        <v>3.2810745021594201E-5</v>
      </c>
      <c r="X87" s="14">
        <f>'Stata input'!W87</f>
        <v>5.6490819048460317E-4</v>
      </c>
      <c r="Y87" s="14">
        <f>'Stata input'!X87</f>
        <v>2.1778887523098422E-3</v>
      </c>
      <c r="Z87" s="14">
        <f>'Stata input'!Y87</f>
        <v>4.2731277661580691E-3</v>
      </c>
      <c r="AA87" s="14">
        <f>'World Index &amp; Universal'!AP331</f>
        <v>-3.4707703915619947E-2</v>
      </c>
      <c r="AB87" s="14">
        <f>'World Index &amp; Universal'!AQ331</f>
        <v>9.5753692041422589E-4</v>
      </c>
      <c r="AC87" s="14">
        <f>'World Index &amp; Universal'!AR331</f>
        <v>3.2254476698923007E-3</v>
      </c>
      <c r="AD87" s="14">
        <f>'World Index &amp; Universal'!AS331</f>
        <v>-9.013803425910405E-3</v>
      </c>
      <c r="AE87" s="14">
        <f>'World Index &amp; Universal'!AT331</f>
        <v>1.0289920384557671E-2</v>
      </c>
      <c r="AF87" s="14">
        <f>'World Index &amp; Universal'!AU331</f>
        <v>-1.0123820641877002E-2</v>
      </c>
      <c r="AG87" s="14">
        <f>'World Index &amp; Universal'!AV331</f>
        <v>-3.5814453420216497E-3</v>
      </c>
      <c r="AH87" s="14">
        <f>'World Index &amp; Universal'!AX331</f>
        <v>3.5955641681186812E-2</v>
      </c>
      <c r="AI87" s="14">
        <f>'World Index &amp; Universal'!AY331</f>
        <v>3.6947607456007781E-2</v>
      </c>
      <c r="AJ87" s="14">
        <f>'World Index &amp; Universal'!AZ331</f>
        <v>3.9297062391759008E-2</v>
      </c>
      <c r="AK87" s="14">
        <f>'World Index &amp; Universal'!BA331</f>
        <v>2.6617741169109754E-2</v>
      </c>
      <c r="AL87" s="14">
        <f>'World Index &amp; Universal'!BB331</f>
        <v>4.6615542756019535E-2</v>
      </c>
      <c r="AM87" s="14">
        <f>'World Index &amp; Universal'!BC331</f>
        <v>2.5467812571865922E-2</v>
      </c>
      <c r="AN87" s="14">
        <f>'World Index &amp; Universal'!BD331</f>
        <v>3.2245423173746568E-2</v>
      </c>
      <c r="AO87" s="14">
        <f>'World Index &amp; Universal'!BF331</f>
        <v>-9.5662092056392201E-4</v>
      </c>
      <c r="AP87" s="14">
        <f>'World Index &amp; Universal'!BG331</f>
        <v>-3.5631122720513386E-2</v>
      </c>
      <c r="AQ87" s="14">
        <f>'World Index &amp; Universal'!BH331</f>
        <v>2.2657412186093406E-3</v>
      </c>
      <c r="AR87" s="14">
        <f>'World Index &amp; Universal'!BI331</f>
        <v>-9.9618015535433146E-3</v>
      </c>
      <c r="AS87" s="14">
        <f>'World Index &amp; Universal'!BJ331</f>
        <v>9.3234559108830162E-3</v>
      </c>
      <c r="AT87" s="14">
        <f>'World Index &amp; Universal'!BK331</f>
        <v>-1.1070756903818868E-2</v>
      </c>
      <c r="AU87" s="14">
        <f>'World Index &amp; Universal'!BL331</f>
        <v>-4.5346401770455236E-3</v>
      </c>
      <c r="AV87" s="14">
        <f>'World Index &amp; Universal'!BN331</f>
        <v>-3.2150776053214702E-3</v>
      </c>
      <c r="AW87" s="14">
        <f>'World Index &amp; Universal'!BO331</f>
        <v>-3.7811193559350476E-2</v>
      </c>
      <c r="AX87" s="14">
        <f>'World Index &amp; Universal'!BP331</f>
        <v>-2.2606192404165393E-3</v>
      </c>
      <c r="AY87" s="14">
        <f>'World Index &amp; Universal'!BQ331</f>
        <v>-1.2199900953698495E-2</v>
      </c>
      <c r="AZ87" s="14">
        <f>'World Index &amp; Universal'!BR331</f>
        <v>7.0417598866472364E-3</v>
      </c>
      <c r="BA87" s="14">
        <f>'World Index &amp; Universal'!BS331</f>
        <v>-1.3306349378172544E-2</v>
      </c>
      <c r="BB87" s="14">
        <f>'World Index &amp; Universal'!BT331</f>
        <v>-6.7850083226294045E-3</v>
      </c>
      <c r="BC87" s="14">
        <f>'World Index &amp; Universal'!BV331</f>
        <v>9.0957910988789248E-3</v>
      </c>
      <c r="BD87" s="14">
        <f>'World Index &amp; Universal'!BW331</f>
        <v>-2.592760684107942E-2</v>
      </c>
      <c r="BE87" s="14">
        <f>'World Index &amp; Universal'!BX331</f>
        <v>1.0062037575090388E-2</v>
      </c>
      <c r="BF87" s="14">
        <f>'World Index &amp; Universal'!BY331</f>
        <v>1.2350576766976706E-2</v>
      </c>
      <c r="BG87" s="14">
        <f>'World Index &amp; Universal'!BZ331</f>
        <v>1.9479306449678546E-2</v>
      </c>
      <c r="BH87" s="14">
        <f>'World Index &amp; Universal'!CA331</f>
        <v>-1.120113700679215E-3</v>
      </c>
      <c r="BI87" s="14">
        <f>'World Index &amp; Universal'!CB331</f>
        <v>5.4817696781941372E-3</v>
      </c>
      <c r="BJ87" s="14">
        <f>'World Index &amp; Universal'!CD331</f>
        <v>1.0227360606295033E-2</v>
      </c>
      <c r="BK87" s="14">
        <f>'World Index &amp; Universal'!CE331</f>
        <v>-4.4539318261286764E-2</v>
      </c>
      <c r="BL87" s="14">
        <f>'World Index &amp; Universal'!CF331</f>
        <v>-9.2373320527548985E-3</v>
      </c>
      <c r="BM87" s="14">
        <f>'World Index &amp; Universal'!CG331</f>
        <v>-6.9925202381277973E-3</v>
      </c>
      <c r="BN87" s="14">
        <f>'World Index &amp; Universal'!CH331</f>
        <v>-1.9107113137504461E-2</v>
      </c>
      <c r="BO87" s="14">
        <f>'World Index &amp; Universal'!CI331</f>
        <v>-2.0205824698977914E-2</v>
      </c>
      <c r="BP87" s="14">
        <f>'World Index &amp; Universal'!CJ331</f>
        <v>6.6092865312687987E-3</v>
      </c>
      <c r="BQ87" s="14">
        <f>'World Index &amp; Universal'!CL331</f>
        <v>1.0227360606295033E-2</v>
      </c>
      <c r="BR87" s="14">
        <f>'World Index &amp; Universal'!CM331</f>
        <v>-2.4835311513086489E-2</v>
      </c>
      <c r="BS87" s="14">
        <f>'World Index &amp; Universal'!CN331</f>
        <v>1.1194690602088109E-2</v>
      </c>
      <c r="BT87" s="14">
        <f>'World Index &amp; Universal'!CO331</f>
        <v>1.3485796092624014E-2</v>
      </c>
      <c r="BU87" s="14">
        <f>'World Index &amp; Universal'!CP331</f>
        <v>1.1213697623135843E-3</v>
      </c>
      <c r="BV87" s="14">
        <f>'World Index &amp; Universal'!CQ331</f>
        <v>2.0622519717235832E-2</v>
      </c>
      <c r="BW87" s="14">
        <f>'World Index &amp; Universal'!CR331</f>
        <v>6.6092865312687987E-3</v>
      </c>
      <c r="BX87" s="14">
        <f>'World Index &amp; Universal'!CT331</f>
        <v>3.594318196183055E-3</v>
      </c>
      <c r="BY87" s="14">
        <f>'World Index &amp; Universal'!CU331</f>
        <v>-3.1238136251168447E-2</v>
      </c>
      <c r="BZ87" s="14">
        <f>'World Index &amp; Universal'!CV331</f>
        <v>4.5552968089737078E-3</v>
      </c>
      <c r="CA87" s="14">
        <f>'World Index &amp; Universal'!CW331</f>
        <v>6.8313591513260441E-3</v>
      </c>
      <c r="CB87" s="14">
        <f>'World Index &amp; Universal'!CX331</f>
        <v>-5.4518837073979087E-3</v>
      </c>
      <c r="CC87" s="14">
        <f>'World Index &amp; Universal'!CY331</f>
        <v>-6.5658906784421545E-3</v>
      </c>
      <c r="CD87" s="14">
        <f>'World Index &amp; Universal'!CZ331</f>
        <v>-6.5658906784421545E-3</v>
      </c>
    </row>
    <row r="88" spans="2:82" x14ac:dyDescent="0.25">
      <c r="B88" s="121">
        <v>38352</v>
      </c>
      <c r="C88" s="14">
        <f>'World Index &amp; Universal'!M88</f>
        <v>2.6981200773313008E-2</v>
      </c>
      <c r="D88" s="14">
        <f>'World Index &amp; Universal'!N88</f>
        <v>3.761406632539499E-2</v>
      </c>
      <c r="E88" s="14">
        <f>'World Index &amp; Universal'!O88</f>
        <v>1.6335178248211735E-2</v>
      </c>
      <c r="F88" s="14">
        <f>'World Index &amp; Universal'!P88</f>
        <v>3.4310173974502645E-2</v>
      </c>
      <c r="G88" s="14">
        <f>'World Index &amp; Universal'!Q88</f>
        <v>3.177628699434476E-2</v>
      </c>
      <c r="H88" s="14">
        <f>'World Index &amp; Universal'!R88</f>
        <v>3.852463560527597E-2</v>
      </c>
      <c r="I88" s="14">
        <f>'World Index &amp; Universal'!S88</f>
        <v>4.9491456805099476E-2</v>
      </c>
      <c r="J88" s="14">
        <f>'World Index &amp; Universal'!T88</f>
        <v>2.2240028726271399E-2</v>
      </c>
      <c r="K88" s="14">
        <f>'World Index &amp; Universal'!AF88</f>
        <v>3.899721448467966E-3</v>
      </c>
      <c r="L88" s="14">
        <f>'World Index &amp; Universal'!AG88</f>
        <v>0.51955431754874648</v>
      </c>
      <c r="M88" s="14">
        <f>'World Index &amp; Universal'!AH88</f>
        <v>0.17214484679665737</v>
      </c>
      <c r="N88" s="14">
        <f>'World Index &amp; Universal'!AI88</f>
        <v>9.8607242339832854E-2</v>
      </c>
      <c r="O88" s="14">
        <f>'World Index &amp; Universal'!AJ88</f>
        <v>9.8941504178272979E-2</v>
      </c>
      <c r="P88" s="14">
        <f>'World Index &amp; Universal'!AK88</f>
        <v>3.5877437325905287E-2</v>
      </c>
      <c r="Q88" s="14">
        <f>'World Index &amp; Universal'!AL88</f>
        <v>4.0111420612813371E-2</v>
      </c>
      <c r="R88" s="14">
        <f>'World Index &amp; Universal'!AM88</f>
        <v>3.0863509749303616E-2</v>
      </c>
      <c r="S88" s="14">
        <f>'Stata input'!R88</f>
        <v>1.6188417051281601E-3</v>
      </c>
      <c r="T88" s="14">
        <f>'Stata input'!S88</f>
        <v>1.9783315388433032E-3</v>
      </c>
      <c r="U88" s="14">
        <f>'Stata input'!T88</f>
        <v>1.7563752430880264E-3</v>
      </c>
      <c r="V88" s="14">
        <f>'Stata input'!U88</f>
        <v>3.9624917561102979E-3</v>
      </c>
      <c r="W88" s="14">
        <f>'Stata input'!V88</f>
        <v>3.2810745021594201E-5</v>
      </c>
      <c r="X88" s="14">
        <f>'Stata input'!W88</f>
        <v>5.4834323189068002E-4</v>
      </c>
      <c r="Y88" s="14">
        <f>'Stata input'!X88</f>
        <v>2.153476648397934E-3</v>
      </c>
      <c r="Z88" s="14">
        <f>'Stata input'!Y88</f>
        <v>4.2731277661580691E-3</v>
      </c>
      <c r="AA88" s="14">
        <f>'World Index &amp; Universal'!AP332</f>
        <v>-9.8356918367015211E-3</v>
      </c>
      <c r="AB88" s="14">
        <f>'World Index &amp; Universal'!AQ332</f>
        <v>1.0535094496976649E-2</v>
      </c>
      <c r="AC88" s="14">
        <f>'World Index &amp; Universal'!AR332</f>
        <v>-5.2021149582126558E-3</v>
      </c>
      <c r="AD88" s="14">
        <f>'World Index &amp; Universal'!AS332</f>
        <v>-5.6722830100021104E-3</v>
      </c>
      <c r="AE88" s="14">
        <f>'World Index &amp; Universal'!AT332</f>
        <v>-8.7911679429037992E-3</v>
      </c>
      <c r="AF88" s="14">
        <f>'World Index &amp; Universal'!AU332</f>
        <v>-2.1189389838372819E-2</v>
      </c>
      <c r="AG88" s="14">
        <f>'World Index &amp; Universal'!AV332</f>
        <v>-3.2024405968344993E-4</v>
      </c>
      <c r="AH88" s="14">
        <f>'World Index &amp; Universal'!AX332</f>
        <v>9.9333936353920294E-3</v>
      </c>
      <c r="AI88" s="14">
        <f>'World Index &amp; Universal'!AY332</f>
        <v>2.0573137372993155E-2</v>
      </c>
      <c r="AJ88" s="14">
        <f>'World Index &amp; Universal'!AZ332</f>
        <v>4.6796040215628665E-3</v>
      </c>
      <c r="AK88" s="14">
        <f>'World Index &amp; Universal'!BA332</f>
        <v>4.2047656054400306E-3</v>
      </c>
      <c r="AL88" s="14">
        <f>'World Index &amp; Universal'!BB332</f>
        <v>1.0548995607964073E-3</v>
      </c>
      <c r="AM88" s="14">
        <f>'World Index &amp; Universal'!BC332</f>
        <v>-1.1466478753139109E-2</v>
      </c>
      <c r="AN88" s="14">
        <f>'World Index &amp; Universal'!BD332</f>
        <v>9.6099684654042949E-3</v>
      </c>
      <c r="AO88" s="14">
        <f>'World Index &amp; Universal'!BF332</f>
        <v>-1.0425263362298987E-2</v>
      </c>
      <c r="AP88" s="14">
        <f>'World Index &amp; Universal'!BG332</f>
        <v>-2.0158415521252415E-2</v>
      </c>
      <c r="AQ88" s="14">
        <f>'World Index &amp; Universal'!BH332</f>
        <v>-1.5573144902031322E-2</v>
      </c>
      <c r="AR88" s="14">
        <f>'World Index &amp; Universal'!BI332</f>
        <v>-1.6038411328056279E-2</v>
      </c>
      <c r="AS88" s="14">
        <f>'World Index &amp; Universal'!BJ332</f>
        <v>-1.9124781064135954E-2</v>
      </c>
      <c r="AT88" s="14">
        <f>'World Index &amp; Universal'!BK332</f>
        <v>-3.1393748231120289E-2</v>
      </c>
      <c r="AU88" s="14">
        <f>'World Index &amp; Universal'!BL332</f>
        <v>-1.0742168793319906E-2</v>
      </c>
      <c r="AV88" s="14">
        <f>'World Index &amp; Universal'!BN332</f>
        <v>5.2293184740679344E-3</v>
      </c>
      <c r="AW88" s="14">
        <f>'World Index &amp; Universal'!BO332</f>
        <v>-4.6578073276605236E-3</v>
      </c>
      <c r="AX88" s="14">
        <f>'World Index &amp; Universal'!BP332</f>
        <v>1.5819504335323753E-2</v>
      </c>
      <c r="AY88" s="14">
        <f>'World Index &amp; Universal'!BQ332</f>
        <v>-4.7262671026859771E-4</v>
      </c>
      <c r="AZ88" s="14">
        <f>'World Index &amp; Universal'!BR332</f>
        <v>-3.607821285768531E-3</v>
      </c>
      <c r="BA88" s="14">
        <f>'World Index &amp; Universal'!BS332</f>
        <v>-1.6070877432040942E-2</v>
      </c>
      <c r="BB88" s="14">
        <f>'World Index &amp; Universal'!BT332</f>
        <v>4.9073997562070204E-3</v>
      </c>
      <c r="BC88" s="14">
        <f>'World Index &amp; Universal'!BV332</f>
        <v>5.7046413502110926E-3</v>
      </c>
      <c r="BD88" s="14">
        <f>'World Index &amp; Universal'!BW332</f>
        <v>-4.1871595808500306E-3</v>
      </c>
      <c r="BE88" s="14">
        <f>'World Index &amp; Universal'!BX332</f>
        <v>1.6299834782883549E-2</v>
      </c>
      <c r="BF88" s="14">
        <f>'World Index &amp; Universal'!BY332</f>
        <v>4.7285019189913235E-4</v>
      </c>
      <c r="BG88" s="14">
        <f>'World Index &amp; Universal'!BZ332</f>
        <v>-3.1366770528564736E-3</v>
      </c>
      <c r="BH88" s="14">
        <f>'World Index &amp; Universal'!CA332</f>
        <v>-1.5605626357619529E-2</v>
      </c>
      <c r="BI88" s="14">
        <f>'World Index &amp; Universal'!CB332</f>
        <v>5.3825704130225915E-3</v>
      </c>
      <c r="BJ88" s="14">
        <f>'World Index &amp; Universal'!CD332</f>
        <v>2.1648099865686943E-2</v>
      </c>
      <c r="BK88" s="14">
        <f>'World Index &amp; Universal'!CE332</f>
        <v>-1.0537879203821321E-3</v>
      </c>
      <c r="BL88" s="14">
        <f>'World Index &amp; Universal'!CF332</f>
        <v>1.9497669728963052E-2</v>
      </c>
      <c r="BM88" s="14">
        <f>'World Index &amp; Universal'!CG332</f>
        <v>3.6208847909906527E-3</v>
      </c>
      <c r="BN88" s="14">
        <f>'World Index &amp; Universal'!CH332</f>
        <v>3.1465467538549508E-3</v>
      </c>
      <c r="BO88" s="14">
        <f>'World Index &amp; Universal'!CI332</f>
        <v>-1.2508183436721665E-2</v>
      </c>
      <c r="BP88" s="14">
        <f>'World Index &amp; Universal'!CJ332</f>
        <v>2.1320923130617953E-2</v>
      </c>
      <c r="BQ88" s="14">
        <f>'World Index &amp; Universal'!CL332</f>
        <v>2.1648099865686943E-2</v>
      </c>
      <c r="BR88" s="14">
        <f>'World Index &amp; Universal'!CM332</f>
        <v>1.1599483989856108E-2</v>
      </c>
      <c r="BS88" s="14">
        <f>'World Index &amp; Universal'!CN332</f>
        <v>3.2411259140428417E-2</v>
      </c>
      <c r="BT88" s="14">
        <f>'World Index &amp; Universal'!CO332</f>
        <v>1.6333369003346032E-2</v>
      </c>
      <c r="BU88" s="14">
        <f>'World Index &amp; Universal'!CP332</f>
        <v>1.5853022706617814E-2</v>
      </c>
      <c r="BV88" s="14">
        <f>'World Index &amp; Universal'!CQ332</f>
        <v>1.2666619841218862E-2</v>
      </c>
      <c r="BW88" s="14">
        <f>'World Index &amp; Universal'!CR332</f>
        <v>2.1320923130617953E-2</v>
      </c>
      <c r="BX88" s="14">
        <f>'World Index &amp; Universal'!CT332</f>
        <v>3.2034664879465602E-4</v>
      </c>
      <c r="BY88" s="14">
        <f>'World Index &amp; Universal'!CU332</f>
        <v>-9.5184960188253731E-3</v>
      </c>
      <c r="BZ88" s="14">
        <f>'World Index &amp; Universal'!CV332</f>
        <v>1.0858816027988327E-2</v>
      </c>
      <c r="CA88" s="14">
        <f>'World Index &amp; Universal'!CW332</f>
        <v>-4.883434789511587E-3</v>
      </c>
      <c r="CB88" s="14">
        <f>'World Index &amp; Universal'!CX332</f>
        <v>-5.3537534580606616E-3</v>
      </c>
      <c r="CC88" s="14">
        <f>'World Index &amp; Universal'!CY332</f>
        <v>-2.0875831139602563E-2</v>
      </c>
      <c r="CD88" s="14">
        <f>'World Index &amp; Universal'!CZ332</f>
        <v>-2.0875831139602563E-2</v>
      </c>
    </row>
    <row r="89" spans="2:82" x14ac:dyDescent="0.25">
      <c r="B89" s="121">
        <v>38383</v>
      </c>
      <c r="C89" s="14">
        <f>'World Index &amp; Universal'!M89</f>
        <v>2.3379652302798259E-2</v>
      </c>
      <c r="D89" s="14">
        <f>'World Index &amp; Universal'!N89</f>
        <v>-2.2093522093522E-2</v>
      </c>
      <c r="E89" s="14">
        <f>'World Index &amp; Universal'!O89</f>
        <v>1.6135187473780732E-2</v>
      </c>
      <c r="F89" s="14">
        <f>'World Index &amp; Universal'!P89</f>
        <v>-4.9008059521888914E-3</v>
      </c>
      <c r="G89" s="14">
        <f>'World Index &amp; Universal'!Q89</f>
        <v>-1.1981554800151506E-2</v>
      </c>
      <c r="H89" s="14">
        <f>'World Index &amp; Universal'!R89</f>
        <v>1.83739110236536E-2</v>
      </c>
      <c r="I89" s="14">
        <f>'World Index &amp; Universal'!S89</f>
        <v>8.3414596357156423E-3</v>
      </c>
      <c r="J89" s="14">
        <f>'World Index &amp; Universal'!T89</f>
        <v>-1.2380035219704655E-2</v>
      </c>
      <c r="K89" s="14">
        <f>'World Index &amp; Universal'!AF89</f>
        <v>3.899721448467966E-3</v>
      </c>
      <c r="L89" s="14">
        <f>'World Index &amp; Universal'!AG89</f>
        <v>0.51955431754874648</v>
      </c>
      <c r="M89" s="14">
        <f>'World Index &amp; Universal'!AH89</f>
        <v>0.17214484679665737</v>
      </c>
      <c r="N89" s="14">
        <f>'World Index &amp; Universal'!AI89</f>
        <v>9.8607242339832854E-2</v>
      </c>
      <c r="O89" s="14">
        <f>'World Index &amp; Universal'!AJ89</f>
        <v>9.8941504178272979E-2</v>
      </c>
      <c r="P89" s="14">
        <f>'World Index &amp; Universal'!AK89</f>
        <v>3.5877437325905287E-2</v>
      </c>
      <c r="Q89" s="14">
        <f>'World Index &amp; Universal'!AL89</f>
        <v>4.0111420612813371E-2</v>
      </c>
      <c r="R89" s="14">
        <f>'World Index &amp; Universal'!AM89</f>
        <v>3.0863509749303616E-2</v>
      </c>
      <c r="S89" s="14">
        <f>'Stata input'!R89</f>
        <v>1.5697102274137009E-3</v>
      </c>
      <c r="T89" s="14">
        <f>'Stata input'!S89</f>
        <v>2.1331282304062338E-3</v>
      </c>
      <c r="U89" s="14">
        <f>'Stata input'!T89</f>
        <v>1.7397150744407064E-3</v>
      </c>
      <c r="V89" s="14">
        <f>'Stata input'!U89</f>
        <v>3.9415455423847945E-3</v>
      </c>
      <c r="W89" s="14">
        <f>'Stata input'!V89</f>
        <v>3.3327223783574667E-5</v>
      </c>
      <c r="X89" s="14">
        <f>'Stata input'!W89</f>
        <v>5.8974997350325076E-4</v>
      </c>
      <c r="Y89" s="14">
        <f>'Stata input'!X89</f>
        <v>2.1392332330329999E-3</v>
      </c>
      <c r="Z89" s="14">
        <f>'Stata input'!Y89</f>
        <v>4.2980125367169109E-3</v>
      </c>
      <c r="AA89" s="14">
        <f>'World Index &amp; Universal'!AP333</f>
        <v>4.6904037496916517E-2</v>
      </c>
      <c r="AB89" s="14">
        <f>'World Index &amp; Universal'!AQ333</f>
        <v>7.1484052623915773E-3</v>
      </c>
      <c r="AC89" s="14">
        <f>'World Index &amp; Universal'!AR333</f>
        <v>2.7483926275182258E-2</v>
      </c>
      <c r="AD89" s="14">
        <f>'World Index &amp; Universal'!AS333</f>
        <v>3.608438818565407E-2</v>
      </c>
      <c r="AE89" s="14">
        <f>'World Index &amp; Universal'!AT333</f>
        <v>3.8064165307232223E-3</v>
      </c>
      <c r="AF89" s="14">
        <f>'World Index &amp; Universal'!AU333</f>
        <v>1.3846093071027799E-2</v>
      </c>
      <c r="AG89" s="14">
        <f>'World Index &amp; Universal'!AV333</f>
        <v>4.0631335803374524E-2</v>
      </c>
      <c r="AH89" s="14">
        <f>'World Index &amp; Universal'!AX333</f>
        <v>-4.4802614009457176E-2</v>
      </c>
      <c r="AI89" s="14">
        <f>'World Index &amp; Universal'!AY333</f>
        <v>-3.7974475988819756E-2</v>
      </c>
      <c r="AJ89" s="14">
        <f>'World Index &amp; Universal'!AZ333</f>
        <v>-1.8550039474646285E-2</v>
      </c>
      <c r="AK89" s="14">
        <f>'World Index &amp; Universal'!BA333</f>
        <v>-1.0334900739452313E-2</v>
      </c>
      <c r="AL89" s="14">
        <f>'World Index &amp; Universal'!BB333</f>
        <v>-4.1166734889319212E-2</v>
      </c>
      <c r="AM89" s="14">
        <f>'World Index &amp; Universal'!BC333</f>
        <v>-3.1576862101829639E-2</v>
      </c>
      <c r="AN89" s="14">
        <f>'World Index &amp; Universal'!BD333</f>
        <v>-5.9916682607699112E-3</v>
      </c>
      <c r="AO89" s="14">
        <f>'World Index &amp; Universal'!BF333</f>
        <v>-7.0976682532989388E-3</v>
      </c>
      <c r="AP89" s="14">
        <f>'World Index &amp; Universal'!BG333</f>
        <v>3.9473459945724043E-2</v>
      </c>
      <c r="AQ89" s="14">
        <f>'World Index &amp; Universal'!BH333</f>
        <v>2.0191186230883895E-2</v>
      </c>
      <c r="AR89" s="14">
        <f>'World Index &amp; Universal'!BI333</f>
        <v>2.8730604915889968E-2</v>
      </c>
      <c r="AS89" s="14">
        <f>'World Index &amp; Universal'!BJ333</f>
        <v>-3.318268404344793E-3</v>
      </c>
      <c r="AT89" s="14">
        <f>'World Index &amp; Universal'!BK333</f>
        <v>6.6501498425064476E-3</v>
      </c>
      <c r="AU89" s="14">
        <f>'World Index &amp; Universal'!BL333</f>
        <v>3.3245279807854633E-2</v>
      </c>
      <c r="AV89" s="14">
        <f>'World Index &amp; Universal'!BN333</f>
        <v>-2.6748765184888557E-2</v>
      </c>
      <c r="AW89" s="14">
        <f>'World Index &amp; Universal'!BO333</f>
        <v>1.8900647226799849E-2</v>
      </c>
      <c r="AX89" s="14">
        <f>'World Index &amp; Universal'!BP333</f>
        <v>-1.9791570936307235E-2</v>
      </c>
      <c r="AY89" s="14">
        <f>'World Index &amp; Universal'!BQ333</f>
        <v>8.3704101743471426E-3</v>
      </c>
      <c r="AZ89" s="14">
        <f>'World Index &amp; Universal'!BR333</f>
        <v>-2.304416559614153E-2</v>
      </c>
      <c r="BA89" s="14">
        <f>'World Index &amp; Universal'!BS333</f>
        <v>-1.3273038006145654E-2</v>
      </c>
      <c r="BB89" s="14">
        <f>'World Index &amp; Universal'!BT333</f>
        <v>1.2795732557933093E-2</v>
      </c>
      <c r="BC89" s="14">
        <f>'World Index &amp; Universal'!BV333</f>
        <v>-3.4827653613083931E-2</v>
      </c>
      <c r="BD89" s="14">
        <f>'World Index &amp; Universal'!BW333</f>
        <v>1.0442826312834885E-2</v>
      </c>
      <c r="BE89" s="14">
        <f>'World Index &amp; Universal'!BX333</f>
        <v>-2.7928210533057052E-2</v>
      </c>
      <c r="BF89" s="14">
        <f>'World Index &amp; Universal'!BY333</f>
        <v>-8.3009280021414389E-3</v>
      </c>
      <c r="BG89" s="14">
        <f>'World Index &amp; Universal'!BZ333</f>
        <v>-3.1153805638799881E-2</v>
      </c>
      <c r="BH89" s="14">
        <f>'World Index &amp; Universal'!CA333</f>
        <v>-2.146378747542832E-2</v>
      </c>
      <c r="BI89" s="14">
        <f>'World Index &amp; Universal'!CB333</f>
        <v>4.38858810109366E-3</v>
      </c>
      <c r="BJ89" s="14">
        <f>'World Index &amp; Universal'!CD333</f>
        <v>-1.3656997019228845E-2</v>
      </c>
      <c r="BK89" s="14">
        <f>'World Index &amp; Universal'!CE333</f>
        <v>4.2934195534577446E-2</v>
      </c>
      <c r="BL89" s="14">
        <f>'World Index &amp; Universal'!CF333</f>
        <v>3.3293159683305262E-3</v>
      </c>
      <c r="BM89" s="14">
        <f>'World Index &amp; Universal'!CG333</f>
        <v>2.3587725037952367E-2</v>
      </c>
      <c r="BN89" s="14">
        <f>'World Index &amp; Universal'!CH333</f>
        <v>3.2155574145946719E-2</v>
      </c>
      <c r="BO89" s="14">
        <f>'World Index &amp; Universal'!CI333</f>
        <v>1.0001606260899409E-2</v>
      </c>
      <c r="BP89" s="14">
        <f>'World Index &amp; Universal'!CJ333</f>
        <v>2.6419436752191716E-2</v>
      </c>
      <c r="BQ89" s="14">
        <f>'World Index &amp; Universal'!CL333</f>
        <v>-1.3656997019228845E-2</v>
      </c>
      <c r="BR89" s="14">
        <f>'World Index &amp; Universal'!CM333</f>
        <v>3.2606472177402424E-2</v>
      </c>
      <c r="BS89" s="14">
        <f>'World Index &amp; Universal'!CN333</f>
        <v>-6.6062175061980533E-3</v>
      </c>
      <c r="BT89" s="14">
        <f>'World Index &amp; Universal'!CO333</f>
        <v>1.3451581356736408E-2</v>
      </c>
      <c r="BU89" s="14">
        <f>'World Index &amp; Universal'!CP333</f>
        <v>2.1934586784532861E-2</v>
      </c>
      <c r="BV89" s="14">
        <f>'World Index &amp; Universal'!CQ333</f>
        <v>-9.9025647077196632E-3</v>
      </c>
      <c r="BW89" s="14">
        <f>'World Index &amp; Universal'!CR333</f>
        <v>2.6419436752191716E-2</v>
      </c>
      <c r="BX89" s="14">
        <f>'World Index &amp; Universal'!CT333</f>
        <v>-3.9044889775500358E-2</v>
      </c>
      <c r="BY89" s="14">
        <f>'World Index &amp; Universal'!CU333</f>
        <v>6.0277847473233503E-3</v>
      </c>
      <c r="BZ89" s="14">
        <f>'World Index &amp; Universal'!CV333</f>
        <v>-3.2175593208649489E-2</v>
      </c>
      <c r="CA89" s="14">
        <f>'World Index &amp; Universal'!CW333</f>
        <v>-1.2634070372330442E-2</v>
      </c>
      <c r="CB89" s="14">
        <f>'World Index &amp; Universal'!CX333</f>
        <v>-4.3694125491715585E-3</v>
      </c>
      <c r="CC89" s="14">
        <f>'World Index &amp; Universal'!CY333</f>
        <v>-2.573941588225237E-2</v>
      </c>
      <c r="CD89" s="14">
        <f>'World Index &amp; Universal'!CZ333</f>
        <v>-2.573941588225237E-2</v>
      </c>
    </row>
    <row r="90" spans="2:82" x14ac:dyDescent="0.25">
      <c r="B90" s="121">
        <v>38411</v>
      </c>
      <c r="C90" s="14">
        <f>'World Index &amp; Universal'!M90</f>
        <v>7.2164043910256659E-3</v>
      </c>
      <c r="D90" s="14">
        <f>'World Index &amp; Universal'!N90</f>
        <v>3.2369253909065199E-2</v>
      </c>
      <c r="E90" s="14">
        <f>'World Index &amp; Universal'!O90</f>
        <v>1.6167957169971547E-2</v>
      </c>
      <c r="F90" s="14">
        <f>'World Index &amp; Universal'!P90</f>
        <v>1.0628969167918889E-2</v>
      </c>
      <c r="G90" s="14">
        <f>'World Index &amp; Universal'!Q90</f>
        <v>4.1440014501965106E-2</v>
      </c>
      <c r="H90" s="14">
        <f>'World Index &amp; Universal'!R90</f>
        <v>8.5547079266217185E-3</v>
      </c>
      <c r="I90" s="14">
        <f>'World Index &amp; Universal'!S90</f>
        <v>2.7786812155424334E-2</v>
      </c>
      <c r="J90" s="14">
        <f>'World Index &amp; Universal'!T90</f>
        <v>1.0215378701823985E-2</v>
      </c>
      <c r="K90" s="14">
        <f>'World Index &amp; Universal'!AF90</f>
        <v>3.899721448467966E-3</v>
      </c>
      <c r="L90" s="14">
        <f>'World Index &amp; Universal'!AG90</f>
        <v>0.51955431754874648</v>
      </c>
      <c r="M90" s="14">
        <f>'World Index &amp; Universal'!AH90</f>
        <v>0.17214484679665737</v>
      </c>
      <c r="N90" s="14">
        <f>'World Index &amp; Universal'!AI90</f>
        <v>9.8607242339832854E-2</v>
      </c>
      <c r="O90" s="14">
        <f>'World Index &amp; Universal'!AJ90</f>
        <v>9.8941504178272979E-2</v>
      </c>
      <c r="P90" s="14">
        <f>'World Index &amp; Universal'!AK90</f>
        <v>3.5877437325905287E-2</v>
      </c>
      <c r="Q90" s="14">
        <f>'World Index &amp; Universal'!AL90</f>
        <v>4.0111420612813371E-2</v>
      </c>
      <c r="R90" s="14">
        <f>'World Index &amp; Universal'!AM90</f>
        <v>3.0863509749303616E-2</v>
      </c>
      <c r="S90" s="14">
        <f>'Stata input'!R90</f>
        <v>1.5779006482814495E-3</v>
      </c>
      <c r="T90" s="14">
        <f>'Stata input'!S90</f>
        <v>2.2358412968934704E-3</v>
      </c>
      <c r="U90" s="14">
        <f>'Stata input'!T90</f>
        <v>1.7363467013626899E-3</v>
      </c>
      <c r="V90" s="14">
        <f>'Stata input'!U90</f>
        <v>3.9719698341167398E-3</v>
      </c>
      <c r="W90" s="14">
        <f>'Stata input'!V90</f>
        <v>3.2285932951570118E-5</v>
      </c>
      <c r="X90" s="14">
        <f>'Stata input'!W90</f>
        <v>5.966465053417469E-4</v>
      </c>
      <c r="Y90" s="14">
        <f>'Stata input'!X90</f>
        <v>2.1412681429993086E-3</v>
      </c>
      <c r="Z90" s="14">
        <f>'Stata input'!Y90</f>
        <v>4.4220965996628614E-3</v>
      </c>
      <c r="AA90" s="14">
        <f>'World Index &amp; Universal'!AP334</f>
        <v>-2.2998256279749385E-2</v>
      </c>
      <c r="AB90" s="14">
        <f>'World Index &amp; Universal'!AQ334</f>
        <v>-8.7726697595952308E-3</v>
      </c>
      <c r="AC90" s="14">
        <f>'World Index &amp; Universal'!AR334</f>
        <v>-3.2205313042318329E-3</v>
      </c>
      <c r="AD90" s="14">
        <f>'World Index &amp; Universal'!AS334</f>
        <v>-3.1569687886883302E-2</v>
      </c>
      <c r="AE90" s="14">
        <f>'World Index &amp; Universal'!AT334</f>
        <v>-1.120783053760066E-3</v>
      </c>
      <c r="AF90" s="14">
        <f>'World Index &amp; Universal'!AU334</f>
        <v>-1.8079448265113318E-2</v>
      </c>
      <c r="AG90" s="14">
        <f>'World Index &amp; Universal'!AV334</f>
        <v>-2.6814375259485157E-3</v>
      </c>
      <c r="AH90" s="14">
        <f>'World Index &amp; Universal'!AX334</f>
        <v>2.3539626646085665E-2</v>
      </c>
      <c r="AI90" s="14">
        <f>'World Index &amp; Universal'!AY334</f>
        <v>1.4560451515660322E-2</v>
      </c>
      <c r="AJ90" s="14">
        <f>'World Index &amp; Universal'!AZ334</f>
        <v>2.0243285237350195E-2</v>
      </c>
      <c r="AK90" s="14">
        <f>'World Index &amp; Universal'!BA334</f>
        <v>-8.7731999069883271E-3</v>
      </c>
      <c r="AL90" s="14">
        <f>'World Index &amp; Universal'!BB334</f>
        <v>2.2392460777688861E-2</v>
      </c>
      <c r="AM90" s="14">
        <f>'World Index &amp; Universal'!BC334</f>
        <v>5.0345949188443928E-3</v>
      </c>
      <c r="AN90" s="14">
        <f>'World Index &amp; Universal'!BD334</f>
        <v>2.0795069081901651E-2</v>
      </c>
      <c r="AO90" s="14">
        <f>'World Index &amp; Universal'!BF334</f>
        <v>8.8503106118629216E-3</v>
      </c>
      <c r="AP90" s="14">
        <f>'World Index &amp; Universal'!BG334</f>
        <v>-1.4351487379493433E-2</v>
      </c>
      <c r="AQ90" s="14">
        <f>'World Index &amp; Universal'!BH334</f>
        <v>5.6012766052533358E-3</v>
      </c>
      <c r="AR90" s="14">
        <f>'World Index &amp; Universal'!BI334</f>
        <v>-2.2998778818738908E-2</v>
      </c>
      <c r="AS90" s="14">
        <f>'World Index &amp; Universal'!BJ334</f>
        <v>7.7196082799486643E-3</v>
      </c>
      <c r="AT90" s="14">
        <f>'World Index &amp; Universal'!BK334</f>
        <v>-9.3891463860878988E-3</v>
      </c>
      <c r="AU90" s="14">
        <f>'World Index &amp; Universal'!BL334</f>
        <v>6.1451415309234925E-3</v>
      </c>
      <c r="AV90" s="14">
        <f>'World Index &amp; Universal'!BN334</f>
        <v>3.2309366368126202E-3</v>
      </c>
      <c r="AW90" s="14">
        <f>'World Index &amp; Universal'!BO334</f>
        <v>-1.9841625551733855E-2</v>
      </c>
      <c r="AX90" s="14">
        <f>'World Index &amp; Universal'!BP334</f>
        <v>-5.5700770629114604E-3</v>
      </c>
      <c r="AY90" s="14">
        <f>'World Index &amp; Universal'!BQ334</f>
        <v>-2.844075091127729E-2</v>
      </c>
      <c r="AZ90" s="14">
        <f>'World Index &amp; Universal'!BR334</f>
        <v>2.1065324040223654E-3</v>
      </c>
      <c r="BA90" s="14">
        <f>'World Index &amp; Universal'!BS334</f>
        <v>-1.4906925180073749E-2</v>
      </c>
      <c r="BB90" s="14">
        <f>'World Index &amp; Universal'!BT334</f>
        <v>5.4083555612227663E-4</v>
      </c>
      <c r="BC90" s="14">
        <f>'World Index &amp; Universal'!BV334</f>
        <v>3.2598822539949612E-2</v>
      </c>
      <c r="BD90" s="14">
        <f>'World Index &amp; Universal'!BW334</f>
        <v>8.8508501850081966E-3</v>
      </c>
      <c r="BE90" s="14">
        <f>'World Index &amp; Universal'!BX334</f>
        <v>2.3540174075659781E-2</v>
      </c>
      <c r="BF90" s="14">
        <f>'World Index &amp; Universal'!BY334</f>
        <v>2.9273305707246733E-2</v>
      </c>
      <c r="BG90" s="14">
        <f>'World Index &amp; Universal'!BZ334</f>
        <v>3.1441503278314187E-2</v>
      </c>
      <c r="BH90" s="14">
        <f>'World Index &amp; Universal'!CA334</f>
        <v>1.3930005549221525E-2</v>
      </c>
      <c r="BI90" s="14">
        <f>'World Index &amp; Universal'!CB334</f>
        <v>2.9829973307940572E-2</v>
      </c>
      <c r="BJ90" s="14">
        <f>'World Index &amp; Universal'!CD334</f>
        <v>1.8412333088629218E-2</v>
      </c>
      <c r="BK90" s="14">
        <f>'World Index &amp; Universal'!CE334</f>
        <v>-2.1902020639565256E-2</v>
      </c>
      <c r="BL90" s="14">
        <f>'World Index &amp; Universal'!CF334</f>
        <v>-7.6604724335225249E-3</v>
      </c>
      <c r="BM90" s="14">
        <f>'World Index &amp; Universal'!CG334</f>
        <v>-2.1021042532960443E-3</v>
      </c>
      <c r="BN90" s="14">
        <f>'World Index &amp; Universal'!CH334</f>
        <v>-3.0483069741115698E-2</v>
      </c>
      <c r="BO90" s="14">
        <f>'World Index &amp; Universal'!CI334</f>
        <v>-1.6977693522545301E-2</v>
      </c>
      <c r="BP90" s="14">
        <f>'World Index &amp; Universal'!CJ334</f>
        <v>1.5681524041796457E-2</v>
      </c>
      <c r="BQ90" s="14">
        <f>'World Index &amp; Universal'!CL334</f>
        <v>1.8412333088629218E-2</v>
      </c>
      <c r="BR90" s="14">
        <f>'World Index &amp; Universal'!CM334</f>
        <v>-5.0093747462005567E-3</v>
      </c>
      <c r="BS90" s="14">
        <f>'World Index &amp; Universal'!CN334</f>
        <v>9.4781380113440061E-3</v>
      </c>
      <c r="BT90" s="14">
        <f>'World Index &amp; Universal'!CO334</f>
        <v>1.5132504289301574E-2</v>
      </c>
      <c r="BU90" s="14">
        <f>'World Index &amp; Universal'!CP334</f>
        <v>-1.3738626407131527E-2</v>
      </c>
      <c r="BV90" s="14">
        <f>'World Index &amp; Universal'!CQ334</f>
        <v>1.7270913803963062E-2</v>
      </c>
      <c r="BW90" s="14">
        <f>'World Index &amp; Universal'!CR334</f>
        <v>1.5681524041796457E-2</v>
      </c>
      <c r="BX90" s="14">
        <f>'World Index &amp; Universal'!CT334</f>
        <v>2.6886469648139677E-3</v>
      </c>
      <c r="BY90" s="14">
        <f>'World Index &amp; Universal'!CU334</f>
        <v>-2.0371443506878029E-2</v>
      </c>
      <c r="BZ90" s="14">
        <f>'World Index &amp; Universal'!CV334</f>
        <v>-6.1076094067036291E-3</v>
      </c>
      <c r="CA90" s="14">
        <f>'World Index &amp; Universal'!CW334</f>
        <v>-5.4054321113417014E-4</v>
      </c>
      <c r="CB90" s="14">
        <f>'World Index &amp; Universal'!CX334</f>
        <v>-2.8965920667586631E-2</v>
      </c>
      <c r="CC90" s="14">
        <f>'World Index &amp; Universal'!CY334</f>
        <v>-1.5439410554002775E-2</v>
      </c>
      <c r="CD90" s="14">
        <f>'World Index &amp; Universal'!CZ334</f>
        <v>-1.5439410554002775E-2</v>
      </c>
    </row>
    <row r="91" spans="2:82" x14ac:dyDescent="0.25">
      <c r="B91" s="121">
        <v>38442</v>
      </c>
      <c r="C91" s="14">
        <f>'World Index &amp; Universal'!M91</f>
        <v>-1.2533920589319347E-3</v>
      </c>
      <c r="D91" s="14">
        <f>'World Index &amp; Universal'!N91</f>
        <v>-2.4251805985551989E-2</v>
      </c>
      <c r="E91" s="14">
        <f>'World Index &amp; Universal'!O91</f>
        <v>-2.7323853072013238E-3</v>
      </c>
      <c r="F91" s="14">
        <f>'World Index &amp; Universal'!P91</f>
        <v>-6.2705098131883297E-3</v>
      </c>
      <c r="G91" s="14">
        <f>'World Index &amp; Universal'!Q91</f>
        <v>1.1505866152736743E-3</v>
      </c>
      <c r="H91" s="14">
        <f>'World Index &amp; Universal'!R91</f>
        <v>5.5150412606006505E-3</v>
      </c>
      <c r="I91" s="14">
        <f>'World Index &amp; Universal'!S91</f>
        <v>-4.2997886137221331E-2</v>
      </c>
      <c r="J91" s="14">
        <f>'World Index &amp; Universal'!T91</f>
        <v>-4.0381858393612191E-4</v>
      </c>
      <c r="K91" s="14">
        <f>'World Index &amp; Universal'!AF91</f>
        <v>3.899721448467966E-3</v>
      </c>
      <c r="L91" s="14">
        <f>'World Index &amp; Universal'!AG91</f>
        <v>0.51955431754874648</v>
      </c>
      <c r="M91" s="14">
        <f>'World Index &amp; Universal'!AH91</f>
        <v>0.17214484679665737</v>
      </c>
      <c r="N91" s="14">
        <f>'World Index &amp; Universal'!AI91</f>
        <v>9.8607242339832854E-2</v>
      </c>
      <c r="O91" s="14">
        <f>'World Index &amp; Universal'!AJ91</f>
        <v>9.8941504178272979E-2</v>
      </c>
      <c r="P91" s="14">
        <f>'World Index &amp; Universal'!AK91</f>
        <v>3.5877437325905287E-2</v>
      </c>
      <c r="Q91" s="14">
        <f>'World Index &amp; Universal'!AL91</f>
        <v>4.0111420612813371E-2</v>
      </c>
      <c r="R91" s="14">
        <f>'World Index &amp; Universal'!AM91</f>
        <v>3.0863509749303616E-2</v>
      </c>
      <c r="S91" s="14">
        <f>'Stata input'!R91</f>
        <v>1.6843091316907088E-3</v>
      </c>
      <c r="T91" s="14">
        <f>'Stata input'!S91</f>
        <v>2.3607713389290907E-3</v>
      </c>
      <c r="U91" s="14">
        <f>'Stata input'!T91</f>
        <v>1.7374667809941791E-3</v>
      </c>
      <c r="V91" s="14">
        <f>'Stata input'!U91</f>
        <v>3.9674782413960941E-3</v>
      </c>
      <c r="W91" s="14">
        <f>'Stata input'!V91</f>
        <v>3.3852029842407205E-5</v>
      </c>
      <c r="X91" s="14">
        <f>'Stata input'!W91</f>
        <v>6.2286180112658407E-4</v>
      </c>
      <c r="Y91" s="14">
        <f>'Stata input'!X91</f>
        <v>2.1412681429993086E-3</v>
      </c>
      <c r="Z91" s="14">
        <f>'Stata input'!Y91</f>
        <v>4.6079863340906524E-3</v>
      </c>
      <c r="AA91" s="14">
        <f>'World Index &amp; Universal'!AP335</f>
        <v>1.9166144099818316E-2</v>
      </c>
      <c r="AB91" s="14">
        <f>'World Index &amp; Universal'!AQ335</f>
        <v>-1.0333467060553714E-3</v>
      </c>
      <c r="AC91" s="14">
        <f>'World Index &amp; Universal'!AR335</f>
        <v>2.8459027370888457E-3</v>
      </c>
      <c r="AD91" s="14">
        <f>'World Index &amp; Universal'!AS335</f>
        <v>-4.9789739276704381E-3</v>
      </c>
      <c r="AE91" s="14">
        <f>'World Index &amp; Universal'!AT335</f>
        <v>-9.369039159217607E-3</v>
      </c>
      <c r="AF91" s="14">
        <f>'World Index &amp; Universal'!AU335</f>
        <v>3.9066685184817818E-2</v>
      </c>
      <c r="AG91" s="14">
        <f>'World Index &amp; Universal'!AV335</f>
        <v>-5.2757589234039282E-3</v>
      </c>
      <c r="AH91" s="14">
        <f>'World Index &amp; Universal'!AX335</f>
        <v>-1.8805711130393643E-2</v>
      </c>
      <c r="AI91" s="14">
        <f>'World Index &amp; Universal'!AY335</f>
        <v>-1.981962501679746E-2</v>
      </c>
      <c r="AJ91" s="14">
        <f>'World Index &amp; Universal'!AZ335</f>
        <v>-1.6013327618083606E-2</v>
      </c>
      <c r="AK91" s="14">
        <f>'World Index &amp; Universal'!BA335</f>
        <v>-2.3691051912654415E-2</v>
      </c>
      <c r="AL91" s="14">
        <f>'World Index &amp; Universal'!BB335</f>
        <v>-2.7998558845613641E-2</v>
      </c>
      <c r="AM91" s="14">
        <f>'World Index &amp; Universal'!BC335</f>
        <v>1.9526297258016578E-2</v>
      </c>
      <c r="AN91" s="14">
        <f>'World Index &amp; Universal'!BD335</f>
        <v>-2.3982255655490503E-2</v>
      </c>
      <c r="AO91" s="14">
        <f>'World Index &amp; Universal'!BF335</f>
        <v>1.0344156160249085E-3</v>
      </c>
      <c r="AP91" s="14">
        <f>'World Index &amp; Universal'!BG335</f>
        <v>2.0220385474599034E-2</v>
      </c>
      <c r="AQ91" s="14">
        <f>'World Index &amp; Universal'!BH335</f>
        <v>3.8832621993467598E-3</v>
      </c>
      <c r="AR91" s="14">
        <f>'World Index &amp; Universal'!BI335</f>
        <v>-3.9497086400281933E-3</v>
      </c>
      <c r="AS91" s="14">
        <f>'World Index &amp; Universal'!BJ335</f>
        <v>-8.3443150236062191E-3</v>
      </c>
      <c r="AT91" s="14">
        <f>'World Index &amp; Universal'!BK335</f>
        <v>4.0141511990064105E-2</v>
      </c>
      <c r="AU91" s="14">
        <f>'World Index &amp; Universal'!BL335</f>
        <v>-4.2468006347959886E-3</v>
      </c>
      <c r="AV91" s="14">
        <f>'World Index &amp; Universal'!BN335</f>
        <v>-2.8378265587181151E-3</v>
      </c>
      <c r="AW91" s="14">
        <f>'World Index &amp; Universal'!BO335</f>
        <v>1.6273927348345429E-2</v>
      </c>
      <c r="AX91" s="14">
        <f>'World Index &amp; Universal'!BP335</f>
        <v>-3.8682408060465301E-3</v>
      </c>
      <c r="AY91" s="14">
        <f>'World Index &amp; Universal'!BQ335</f>
        <v>-7.8026710219412099E-3</v>
      </c>
      <c r="AZ91" s="14">
        <f>'World Index &amp; Universal'!BR335</f>
        <v>-1.2180278009780166E-2</v>
      </c>
      <c r="BA91" s="14">
        <f>'World Index &amp; Universal'!BS335</f>
        <v>3.6117994149321042E-2</v>
      </c>
      <c r="BB91" s="14">
        <f>'World Index &amp; Universal'!BT335</f>
        <v>-8.0986137933318769E-3</v>
      </c>
      <c r="BC91" s="14">
        <f>'World Index &amp; Universal'!BV335</f>
        <v>5.0038881563376769E-3</v>
      </c>
      <c r="BD91" s="14">
        <f>'World Index &amp; Universal'!BW335</f>
        <v>2.4265937497619738E-2</v>
      </c>
      <c r="BE91" s="14">
        <f>'World Index &amp; Universal'!BX335</f>
        <v>3.9653706989386528E-3</v>
      </c>
      <c r="BF91" s="14">
        <f>'World Index &amp; Universal'!BY335</f>
        <v>7.8640314724267579E-3</v>
      </c>
      <c r="BG91" s="14">
        <f>'World Index &amp; Universal'!BZ335</f>
        <v>-4.4120326269649901E-3</v>
      </c>
      <c r="BH91" s="14">
        <f>'World Index &amp; Universal'!CA335</f>
        <v>4.4266058664459207E-2</v>
      </c>
      <c r="BI91" s="14">
        <f>'World Index &amp; Universal'!CB335</f>
        <v>-2.9827007465865751E-4</v>
      </c>
      <c r="BJ91" s="14">
        <f>'World Index &amp; Universal'!CD335</f>
        <v>-3.7597861371013952E-2</v>
      </c>
      <c r="BK91" s="14">
        <f>'World Index &amp; Universal'!CE335</f>
        <v>2.880505898464647E-2</v>
      </c>
      <c r="BL91" s="14">
        <f>'World Index &amp; Universal'!CF335</f>
        <v>8.4145285001868686E-3</v>
      </c>
      <c r="BM91" s="14">
        <f>'World Index &amp; Universal'!CG335</f>
        <v>1.2330466519983929E-2</v>
      </c>
      <c r="BN91" s="14">
        <f>'World Index &amp; Universal'!CH335</f>
        <v>4.4315849242397842E-3</v>
      </c>
      <c r="BO91" s="14">
        <f>'World Index &amp; Universal'!CI335</f>
        <v>4.8893812386932023E-2</v>
      </c>
      <c r="BP91" s="14">
        <f>'World Index &amp; Universal'!CJ335</f>
        <v>-4.2675263041788813E-2</v>
      </c>
      <c r="BQ91" s="14">
        <f>'World Index &amp; Universal'!CL335</f>
        <v>-3.7597861371013952E-2</v>
      </c>
      <c r="BR91" s="14">
        <f>'World Index &amp; Universal'!CM335</f>
        <v>-1.9152323300077545E-2</v>
      </c>
      <c r="BS91" s="14">
        <f>'World Index &amp; Universal'!CN335</f>
        <v>-3.8592356450866894E-2</v>
      </c>
      <c r="BT91" s="14">
        <f>'World Index &amp; Universal'!CO335</f>
        <v>-3.4858958490509462E-2</v>
      </c>
      <c r="BU91" s="14">
        <f>'World Index &amp; Universal'!CP335</f>
        <v>-4.2389636527181862E-2</v>
      </c>
      <c r="BV91" s="14">
        <f>'World Index &amp; Universal'!CQ335</f>
        <v>-4.6614644694743856E-2</v>
      </c>
      <c r="BW91" s="14">
        <f>'World Index &amp; Universal'!CR335</f>
        <v>-4.2675263041788813E-2</v>
      </c>
      <c r="BX91" s="14">
        <f>'World Index &amp; Universal'!CT335</f>
        <v>5.3037401779754134E-3</v>
      </c>
      <c r="BY91" s="14">
        <f>'World Index &amp; Universal'!CU335</f>
        <v>2.4571536526312832E-2</v>
      </c>
      <c r="BZ91" s="14">
        <f>'World Index &amp; Universal'!CV335</f>
        <v>4.2649128694773886E-3</v>
      </c>
      <c r="CA91" s="14">
        <f>'World Index &amp; Universal'!CW335</f>
        <v>8.1647368437536283E-3</v>
      </c>
      <c r="CB91" s="14">
        <f>'World Index &amp; Universal'!CX335</f>
        <v>2.9835906623953967E-4</v>
      </c>
      <c r="CC91" s="14">
        <f>'World Index &amp; Universal'!CY335</f>
        <v>4.4577624910628222E-2</v>
      </c>
      <c r="CD91" s="14">
        <f>'World Index &amp; Universal'!CZ335</f>
        <v>4.4577624910628222E-2</v>
      </c>
    </row>
    <row r="92" spans="2:82" x14ac:dyDescent="0.25">
      <c r="B92" s="121">
        <v>38471</v>
      </c>
      <c r="C92" s="14">
        <f>'World Index &amp; Universal'!M92</f>
        <v>-3.2205898770682029E-2</v>
      </c>
      <c r="D92" s="14">
        <f>'World Index &amp; Universal'!N92</f>
        <v>-2.3050362397735502E-2</v>
      </c>
      <c r="E92" s="14">
        <f>'World Index &amp; Universal'!O92</f>
        <v>-1.8204979031026136E-2</v>
      </c>
      <c r="F92" s="14">
        <f>'World Index &amp; Universal'!P92</f>
        <v>-3.4199621051135054E-2</v>
      </c>
      <c r="G92" s="14">
        <f>'World Index &amp; Universal'!Q92</f>
        <v>-4.5195816951423717E-2</v>
      </c>
      <c r="H92" s="14">
        <f>'World Index &amp; Universal'!R92</f>
        <v>-2.6154860925655554E-2</v>
      </c>
      <c r="I92" s="14">
        <f>'World Index &amp; Universal'!S92</f>
        <v>1.4012182033439347E-2</v>
      </c>
      <c r="J92" s="14">
        <f>'World Index &amp; Universal'!T92</f>
        <v>-3.4289710460042699E-2</v>
      </c>
      <c r="K92" s="14">
        <f>'World Index &amp; Universal'!AF92</f>
        <v>3.899721448467966E-3</v>
      </c>
      <c r="L92" s="14">
        <f>'World Index &amp; Universal'!AG92</f>
        <v>0.51955431754874648</v>
      </c>
      <c r="M92" s="14">
        <f>'World Index &amp; Universal'!AH92</f>
        <v>0.17214484679665737</v>
      </c>
      <c r="N92" s="14">
        <f>'World Index &amp; Universal'!AI92</f>
        <v>9.8607242339832854E-2</v>
      </c>
      <c r="O92" s="14">
        <f>'World Index &amp; Universal'!AJ92</f>
        <v>9.8941504178272979E-2</v>
      </c>
      <c r="P92" s="14">
        <f>'World Index &amp; Universal'!AK92</f>
        <v>3.5877437325905287E-2</v>
      </c>
      <c r="Q92" s="14">
        <f>'World Index &amp; Universal'!AL92</f>
        <v>4.0111420612813371E-2</v>
      </c>
      <c r="R92" s="14">
        <f>'World Index &amp; Universal'!AM92</f>
        <v>3.0863509749303616E-2</v>
      </c>
      <c r="S92" s="14">
        <f>'Stata input'!R92</f>
        <v>1.6433975062259965E-3</v>
      </c>
      <c r="T92" s="14">
        <f>'Stata input'!S92</f>
        <v>2.5382226565289212E-3</v>
      </c>
      <c r="U92" s="14">
        <f>'Stata input'!T92</f>
        <v>1.7368536004207513E-3</v>
      </c>
      <c r="V92" s="14">
        <f>'Stata input'!U92</f>
        <v>3.9709726079313334E-3</v>
      </c>
      <c r="W92" s="14">
        <f>'Stata input'!V92</f>
        <v>3.3327223783574667E-5</v>
      </c>
      <c r="X92" s="14">
        <f>'Stata input'!W92</f>
        <v>6.1320267062070499E-4</v>
      </c>
      <c r="Y92" s="14">
        <f>'Stata input'!X92</f>
        <v>2.1276985043467977E-3</v>
      </c>
      <c r="Z92" s="14">
        <f>'Stata input'!Y92</f>
        <v>4.4097116580597007E-3</v>
      </c>
      <c r="AA92" s="14">
        <f>'World Index &amp; Universal'!AP336</f>
        <v>-4.4647787331387745E-3</v>
      </c>
      <c r="AB92" s="14">
        <f>'World Index &amp; Universal'!AQ336</f>
        <v>-1.1220367034999734E-2</v>
      </c>
      <c r="AC92" s="14">
        <f>'World Index &amp; Universal'!AR336</f>
        <v>5.4669893998831043E-3</v>
      </c>
      <c r="AD92" s="14">
        <f>'World Index &amp; Universal'!AS336</f>
        <v>1.8308144842276164E-2</v>
      </c>
      <c r="AE92" s="14">
        <f>'World Index &amp; Universal'!AT336</f>
        <v>-3.1714269533535955E-3</v>
      </c>
      <c r="AF92" s="14">
        <f>'World Index &amp; Universal'!AU336</f>
        <v>-4.2409776589650616E-2</v>
      </c>
      <c r="AG92" s="14">
        <f>'World Index &amp; Universal'!AV336</f>
        <v>6.4939174388529697E-3</v>
      </c>
      <c r="AH92" s="14">
        <f>'World Index &amp; Universal'!AX336</f>
        <v>4.4848023834425099E-3</v>
      </c>
      <c r="AI92" s="14">
        <f>'World Index &amp; Universal'!AY336</f>
        <v>-6.7858857803788641E-3</v>
      </c>
      <c r="AJ92" s="14">
        <f>'World Index &amp; Universal'!AZ336</f>
        <v>9.9763101504166674E-3</v>
      </c>
      <c r="AK92" s="14">
        <f>'World Index &amp; Universal'!BA336</f>
        <v>2.28750556373436E-2</v>
      </c>
      <c r="AL92" s="14">
        <f>'World Index &amp; Universal'!BB336</f>
        <v>1.2991522069296657E-3</v>
      </c>
      <c r="AM92" s="14">
        <f>'World Index &amp; Universal'!BC336</f>
        <v>-3.8115173673338609E-2</v>
      </c>
      <c r="AN92" s="14">
        <f>'World Index &amp; Universal'!BD336</f>
        <v>1.1007843758703117E-2</v>
      </c>
      <c r="AO92" s="14">
        <f>'World Index &amp; Universal'!BF336</f>
        <v>1.1347692307692503E-2</v>
      </c>
      <c r="AP92" s="14">
        <f>'World Index &amp; Universal'!BG336</f>
        <v>6.8322486392680126E-3</v>
      </c>
      <c r="AQ92" s="14">
        <f>'World Index &amp; Universal'!BH336</f>
        <v>1.6876719421134778E-2</v>
      </c>
      <c r="AR92" s="14">
        <f>'World Index &amp; Universal'!BI336</f>
        <v>2.986359234436331E-2</v>
      </c>
      <c r="AS92" s="14">
        <f>'World Index &amp; Universal'!BJ336</f>
        <v>8.1402769770957395E-3</v>
      </c>
      <c r="AT92" s="14">
        <f>'World Index &amp; Universal'!BK336</f>
        <v>-3.1543337377535452E-2</v>
      </c>
      <c r="AU92" s="14">
        <f>'World Index &amp; Universal'!BL336</f>
        <v>1.7915300723513106E-2</v>
      </c>
      <c r="AV92" s="14">
        <f>'World Index &amp; Universal'!BN336</f>
        <v>-5.4372639355829699E-3</v>
      </c>
      <c r="AW92" s="14">
        <f>'World Index &amp; Universal'!BO336</f>
        <v>-9.8777664883354932E-3</v>
      </c>
      <c r="AX92" s="14">
        <f>'World Index &amp; Universal'!BP336</f>
        <v>-1.6596622873559452E-2</v>
      </c>
      <c r="AY92" s="14">
        <f>'World Index &amp; Universal'!BQ336</f>
        <v>1.2771334691014546E-2</v>
      </c>
      <c r="AZ92" s="14">
        <f>'World Index &amp; Universal'!BR336</f>
        <v>-8.5914470035387547E-3</v>
      </c>
      <c r="BA92" s="14">
        <f>'World Index &amp; Universal'!BS336</f>
        <v>-4.7616447376466531E-2</v>
      </c>
      <c r="BB92" s="14">
        <f>'World Index &amp; Universal'!BT336</f>
        <v>1.0213443601789773E-3</v>
      </c>
      <c r="BC92" s="14">
        <f>'World Index &amp; Universal'!BV336</f>
        <v>-1.7978983017082562E-2</v>
      </c>
      <c r="BD92" s="14">
        <f>'World Index &amp; Universal'!BW336</f>
        <v>-2.2363489569202977E-2</v>
      </c>
      <c r="BE92" s="14">
        <f>'World Index &amp; Universal'!BX336</f>
        <v>-2.899761926371458E-2</v>
      </c>
      <c r="BF92" s="14">
        <f>'World Index &amp; Universal'!BY336</f>
        <v>-1.2610284526774374E-2</v>
      </c>
      <c r="BG92" s="14">
        <f>'World Index &amp; Universal'!BZ336</f>
        <v>-2.1093390939101897E-2</v>
      </c>
      <c r="BH92" s="14">
        <f>'World Index &amp; Universal'!CA336</f>
        <v>-5.9626274953669345E-2</v>
      </c>
      <c r="BI92" s="14">
        <f>'World Index &amp; Universal'!CB336</f>
        <v>-1.160181960957718E-2</v>
      </c>
      <c r="BJ92" s="14">
        <f>'World Index &amp; Universal'!CD336</f>
        <v>4.4288021695347846E-2</v>
      </c>
      <c r="BK92" s="14">
        <f>'World Index &amp; Universal'!CE336</f>
        <v>-1.2974666003322533E-3</v>
      </c>
      <c r="BL92" s="14">
        <f>'World Index &amp; Universal'!CF336</f>
        <v>-8.0745479205575066E-3</v>
      </c>
      <c r="BM92" s="14">
        <f>'World Index &amp; Universal'!CG336</f>
        <v>8.6658996208692773E-3</v>
      </c>
      <c r="BN92" s="14">
        <f>'World Index &amp; Universal'!CH336</f>
        <v>2.1547909416341104E-2</v>
      </c>
      <c r="BO92" s="14">
        <f>'World Index &amp; Universal'!CI336</f>
        <v>-3.9363187108863884E-2</v>
      </c>
      <c r="BP92" s="14">
        <f>'World Index &amp; Universal'!CJ336</f>
        <v>5.1069541890620407E-2</v>
      </c>
      <c r="BQ92" s="14">
        <f>'World Index &amp; Universal'!CL336</f>
        <v>4.4288021695347846E-2</v>
      </c>
      <c r="BR92" s="14">
        <f>'World Index &amp; Universal'!CM336</f>
        <v>3.9625506744811023E-2</v>
      </c>
      <c r="BS92" s="14">
        <f>'World Index &amp; Universal'!CN336</f>
        <v>3.2570726801672389E-2</v>
      </c>
      <c r="BT92" s="14">
        <f>'World Index &amp; Universal'!CO336</f>
        <v>4.9997133240381242E-2</v>
      </c>
      <c r="BU92" s="14">
        <f>'World Index &amp; Universal'!CP336</f>
        <v>6.3406998053600283E-2</v>
      </c>
      <c r="BV92" s="14">
        <f>'World Index &amp; Universal'!CQ336</f>
        <v>4.0976138516279015E-2</v>
      </c>
      <c r="BW92" s="14">
        <f>'World Index &amp; Universal'!CR336</f>
        <v>5.1069541890620407E-2</v>
      </c>
      <c r="BX92" s="14">
        <f>'World Index &amp; Universal'!CT336</f>
        <v>-6.4520185629908244E-3</v>
      </c>
      <c r="BY92" s="14">
        <f>'World Index &amp; Universal'!CU336</f>
        <v>-1.0887990460863861E-2</v>
      </c>
      <c r="BZ92" s="14">
        <f>'World Index &amp; Universal'!CV336</f>
        <v>-1.7599991581597418E-2</v>
      </c>
      <c r="CA92" s="14">
        <f>'World Index &amp; Universal'!CW336</f>
        <v>-1.0203022801995587E-3</v>
      </c>
      <c r="CB92" s="14">
        <f>'World Index &amp; Universal'!CX336</f>
        <v>1.1738001788909047E-2</v>
      </c>
      <c r="CC92" s="14">
        <f>'World Index &amp; Universal'!CY336</f>
        <v>-4.8588166486832618E-2</v>
      </c>
      <c r="CD92" s="14">
        <f>'World Index &amp; Universal'!CZ336</f>
        <v>-4.8588166486832618E-2</v>
      </c>
    </row>
    <row r="93" spans="2:82" x14ac:dyDescent="0.25">
      <c r="B93" s="121">
        <v>38503</v>
      </c>
      <c r="C93" s="14">
        <f>'World Index &amp; Universal'!M93</f>
        <v>4.17489790310277E-2</v>
      </c>
      <c r="D93" s="14">
        <f>'World Index &amp; Universal'!N93</f>
        <v>1.7767305610392858E-2</v>
      </c>
      <c r="E93" s="14">
        <f>'World Index &amp; Universal'!O93</f>
        <v>6.4456929623772252E-2</v>
      </c>
      <c r="F93" s="14">
        <f>'World Index &amp; Universal'!P93</f>
        <v>6.6742893817249627E-2</v>
      </c>
      <c r="G93" s="14">
        <f>'World Index &amp; Universal'!Q93</f>
        <v>4.9435972737571277E-2</v>
      </c>
      <c r="H93" s="14">
        <f>'World Index &amp; Universal'!R93</f>
        <v>6.3191098674581614E-2</v>
      </c>
      <c r="I93" s="14">
        <f>'World Index &amp; Universal'!S93</f>
        <v>1.5254874820786357E-2</v>
      </c>
      <c r="J93" s="14">
        <f>'World Index &amp; Universal'!T93</f>
        <v>5.1921444983779708E-2</v>
      </c>
      <c r="K93" s="14">
        <f>'World Index &amp; Universal'!AF93</f>
        <v>3.899721448467966E-3</v>
      </c>
      <c r="L93" s="14">
        <f>'World Index &amp; Universal'!AG93</f>
        <v>0.51955431754874648</v>
      </c>
      <c r="M93" s="14">
        <f>'World Index &amp; Universal'!AH93</f>
        <v>0.17214484679665737</v>
      </c>
      <c r="N93" s="14">
        <f>'World Index &amp; Universal'!AI93</f>
        <v>9.8607242339832854E-2</v>
      </c>
      <c r="O93" s="14">
        <f>'World Index &amp; Universal'!AJ93</f>
        <v>9.8941504178272979E-2</v>
      </c>
      <c r="P93" s="14">
        <f>'World Index &amp; Universal'!AK93</f>
        <v>3.5877437325905287E-2</v>
      </c>
      <c r="Q93" s="14">
        <f>'World Index &amp; Universal'!AL93</f>
        <v>4.0111420612813371E-2</v>
      </c>
      <c r="R93" s="14">
        <f>'World Index &amp; Universal'!AM93</f>
        <v>3.0863509749303616E-2</v>
      </c>
      <c r="S93" s="14">
        <f>'Stata input'!R93</f>
        <v>1.6843091316907088E-3</v>
      </c>
      <c r="T93" s="14">
        <f>'Stata input'!S93</f>
        <v>2.5716462189622202E-3</v>
      </c>
      <c r="U93" s="14">
        <f>'Stata input'!T93</f>
        <v>1.7384887394418236E-3</v>
      </c>
      <c r="V93" s="14">
        <f>'Stata input'!U93</f>
        <v>3.9585023717185752E-3</v>
      </c>
      <c r="W93" s="14">
        <f>'Stata input'!V93</f>
        <v>3.3327223783574667E-5</v>
      </c>
      <c r="X93" s="14">
        <f>'Stata input'!W93</f>
        <v>6.0630739394196276E-4</v>
      </c>
      <c r="Y93" s="14">
        <f>'Stata input'!X93</f>
        <v>2.1168462230236607E-3</v>
      </c>
      <c r="Z93" s="14">
        <f>'Stata input'!Y93</f>
        <v>4.5089028085956162E-3</v>
      </c>
      <c r="AA93" s="14">
        <f>'World Index &amp; Universal'!AP337</f>
        <v>2.2962822097556401E-2</v>
      </c>
      <c r="AB93" s="14">
        <f>'World Index &amp; Universal'!AQ337</f>
        <v>-2.2523076923076868E-2</v>
      </c>
      <c r="AC93" s="14">
        <f>'World Index &amp; Universal'!AR337</f>
        <v>-2.6430913543352919E-2</v>
      </c>
      <c r="AD93" s="14">
        <f>'World Index &amp; Universal'!AS337</f>
        <v>-1.2948852034463831E-2</v>
      </c>
      <c r="AE93" s="14">
        <f>'World Index &amp; Universal'!AT337</f>
        <v>-2.0774547864785609E-2</v>
      </c>
      <c r="AF93" s="14">
        <f>'World Index &amp; Universal'!AU337</f>
        <v>2.5703403856507601E-2</v>
      </c>
      <c r="AG93" s="14">
        <f>'World Index &amp; Universal'!AV337</f>
        <v>-1.0344324008567551E-2</v>
      </c>
      <c r="AH93" s="14">
        <f>'World Index &amp; Universal'!AX337</f>
        <v>-2.2447367198029422E-2</v>
      </c>
      <c r="AI93" s="14">
        <f>'World Index &amp; Universal'!AY337</f>
        <v>-4.446486034298458E-2</v>
      </c>
      <c r="AJ93" s="14">
        <f>'World Index &amp; Universal'!AZ337</f>
        <v>-4.8284976319695416E-2</v>
      </c>
      <c r="AK93" s="14">
        <f>'World Index &amp; Universal'!BA337</f>
        <v>-3.5105551596082751E-2</v>
      </c>
      <c r="AL93" s="14">
        <f>'World Index &amp; Universal'!BB337</f>
        <v>-4.2755581158521072E-2</v>
      </c>
      <c r="AM93" s="14">
        <f>'World Index &amp; Universal'!BC337</f>
        <v>2.6790629138717659E-3</v>
      </c>
      <c r="AN93" s="14">
        <f>'World Index &amp; Universal'!BD337</f>
        <v>-3.2559488367161382E-2</v>
      </c>
      <c r="AO93" s="14">
        <f>'World Index &amp; Universal'!BF337</f>
        <v>2.3042054898010367E-2</v>
      </c>
      <c r="AP93" s="14">
        <f>'World Index &amp; Universal'!BG337</f>
        <v>4.6533987602952021E-2</v>
      </c>
      <c r="AQ93" s="14">
        <f>'World Index &amp; Universal'!BH337</f>
        <v>-3.9978812062129165E-3</v>
      </c>
      <c r="AR93" s="14">
        <f>'World Index &amp; Universal'!BI337</f>
        <v>9.794834704102362E-3</v>
      </c>
      <c r="AS93" s="14">
        <f>'World Index &amp; Universal'!BJ337</f>
        <v>1.7888187608432471E-3</v>
      </c>
      <c r="AT93" s="14">
        <f>'World Index &amp; Universal'!BK337</f>
        <v>4.9337717997245401E-2</v>
      </c>
      <c r="AU93" s="14">
        <f>'World Index &amp; Universal'!BL337</f>
        <v>1.2459376407754519E-2</v>
      </c>
      <c r="AV93" s="14">
        <f>'World Index &amp; Universal'!BN337</f>
        <v>2.7148472472097174E-2</v>
      </c>
      <c r="AW93" s="14">
        <f>'World Index &amp; Universal'!BO337</f>
        <v>5.0734700113250542E-2</v>
      </c>
      <c r="AX93" s="14">
        <f>'World Index &amp; Universal'!BP337</f>
        <v>4.0139284151869958E-3</v>
      </c>
      <c r="AY93" s="14">
        <f>'World Index &amp; Universal'!BQ337</f>
        <v>1.3848078884630466E-2</v>
      </c>
      <c r="AZ93" s="14">
        <f>'World Index &amp; Universal'!BR337</f>
        <v>5.8099273664842244E-3</v>
      </c>
      <c r="BA93" s="14">
        <f>'World Index &amp; Universal'!BS337</f>
        <v>5.3549684480642235E-2</v>
      </c>
      <c r="BB93" s="14">
        <f>'World Index &amp; Universal'!BT337</f>
        <v>1.6523315867940536E-2</v>
      </c>
      <c r="BC93" s="14">
        <f>'World Index &amp; Universal'!BV337</f>
        <v>1.3118724456329778E-2</v>
      </c>
      <c r="BD93" s="14">
        <f>'World Index &amp; Universal'!BW337</f>
        <v>3.6382789489723733E-2</v>
      </c>
      <c r="BE93" s="14">
        <f>'World Index &amp; Universal'!BX337</f>
        <v>-9.6998265068097833E-3</v>
      </c>
      <c r="BF93" s="14">
        <f>'World Index &amp; Universal'!BY337</f>
        <v>-1.365892895892773E-2</v>
      </c>
      <c r="BG93" s="14">
        <f>'World Index &amp; Universal'!BZ337</f>
        <v>-7.9283589775988039E-3</v>
      </c>
      <c r="BH93" s="14">
        <f>'World Index &amp; Universal'!CA337</f>
        <v>3.9159324185620514E-2</v>
      </c>
      <c r="BI93" s="14">
        <f>'World Index &amp; Universal'!CB337</f>
        <v>2.6386961114066576E-3</v>
      </c>
      <c r="BJ93" s="14">
        <f>'World Index &amp; Universal'!CD337</f>
        <v>-2.5059294684863342E-2</v>
      </c>
      <c r="BK93" s="14">
        <f>'World Index &amp; Universal'!CE337</f>
        <v>4.4665270767801024E-2</v>
      </c>
      <c r="BL93" s="14">
        <f>'World Index &amp; Universal'!CF337</f>
        <v>-1.7856246020553357E-3</v>
      </c>
      <c r="BM93" s="14">
        <f>'World Index &amp; Universal'!CG337</f>
        <v>-5.7763670932303723E-3</v>
      </c>
      <c r="BN93" s="14">
        <f>'World Index &amp; Universal'!CH337</f>
        <v>7.991720204226338E-3</v>
      </c>
      <c r="BO93" s="14">
        <f>'World Index &amp; Universal'!CI337</f>
        <v>4.7463994752125149E-2</v>
      </c>
      <c r="BP93" s="14">
        <f>'World Index &amp; Universal'!CJ337</f>
        <v>-3.5144397229784463E-2</v>
      </c>
      <c r="BQ93" s="14">
        <f>'World Index &amp; Universal'!CL337</f>
        <v>-2.5059294684863342E-2</v>
      </c>
      <c r="BR93" s="14">
        <f>'World Index &amp; Universal'!CM337</f>
        <v>-2.6719047130456808E-3</v>
      </c>
      <c r="BS93" s="14">
        <f>'World Index &amp; Universal'!CN337</f>
        <v>-4.7017959186115066E-2</v>
      </c>
      <c r="BT93" s="14">
        <f>'World Index &amp; Universal'!CO337</f>
        <v>-5.082786817694307E-2</v>
      </c>
      <c r="BU93" s="14">
        <f>'World Index &amp; Universal'!CP337</f>
        <v>-3.7683657620364852E-2</v>
      </c>
      <c r="BV93" s="14">
        <f>'World Index &amp; Universal'!CQ337</f>
        <v>-4.5313247032760406E-2</v>
      </c>
      <c r="BW93" s="14">
        <f>'World Index &amp; Universal'!CR337</f>
        <v>-3.5144397229784463E-2</v>
      </c>
      <c r="BX93" s="14">
        <f>'World Index &amp; Universal'!CT337</f>
        <v>1.0452447512317331E-2</v>
      </c>
      <c r="BY93" s="14">
        <f>'World Index &amp; Universal'!CU337</f>
        <v>3.365528730258327E-2</v>
      </c>
      <c r="BZ93" s="14">
        <f>'World Index &amp; Universal'!CV337</f>
        <v>-1.230605069011359E-2</v>
      </c>
      <c r="CA93" s="14">
        <f>'World Index &amp; Universal'!CW337</f>
        <v>-1.6254733767550045E-2</v>
      </c>
      <c r="CB93" s="14">
        <f>'World Index &amp; Universal'!CX337</f>
        <v>-2.6317517183812589E-3</v>
      </c>
      <c r="CC93" s="14">
        <f>'World Index &amp; Universal'!CY337</f>
        <v>3.642451484852316E-2</v>
      </c>
      <c r="CD93" s="14">
        <f>'World Index &amp; Universal'!CZ337</f>
        <v>3.642451484852316E-2</v>
      </c>
    </row>
    <row r="94" spans="2:82" x14ac:dyDescent="0.25">
      <c r="B94" s="121">
        <v>38533</v>
      </c>
      <c r="C94" s="14">
        <f>'World Index &amp; Universal'!M94</f>
        <v>2.5701515766029637E-2</v>
      </c>
      <c r="D94" s="14">
        <f>'World Index &amp; Universal'!N94</f>
        <v>8.9475660117632749E-3</v>
      </c>
      <c r="E94" s="14">
        <f>'World Index &amp; Universal'!O94</f>
        <v>2.9303366605608394E-2</v>
      </c>
      <c r="F94" s="14">
        <f>'World Index &amp; Universal'!P94</f>
        <v>2.623450234896918E-2</v>
      </c>
      <c r="G94" s="14">
        <f>'World Index &amp; Universal'!Q94</f>
        <v>3.603212346719209E-2</v>
      </c>
      <c r="H94" s="14">
        <f>'World Index &amp; Universal'!R94</f>
        <v>3.9980883167127113E-2</v>
      </c>
      <c r="I94" s="14">
        <f>'World Index &amp; Universal'!S94</f>
        <v>-1.1510015333667245E-2</v>
      </c>
      <c r="J94" s="14">
        <f>'World Index &amp; Universal'!T94</f>
        <v>2.3263711981307278E-3</v>
      </c>
      <c r="K94" s="14">
        <f>'World Index &amp; Universal'!AF94</f>
        <v>3.899721448467966E-3</v>
      </c>
      <c r="L94" s="14">
        <f>'World Index &amp; Universal'!AG94</f>
        <v>0.51955431754874648</v>
      </c>
      <c r="M94" s="14">
        <f>'World Index &amp; Universal'!AH94</f>
        <v>0.17214484679665737</v>
      </c>
      <c r="N94" s="14">
        <f>'World Index &amp; Universal'!AI94</f>
        <v>9.8607242339832854E-2</v>
      </c>
      <c r="O94" s="14">
        <f>'World Index &amp; Universal'!AJ94</f>
        <v>9.8941504178272979E-2</v>
      </c>
      <c r="P94" s="14">
        <f>'World Index &amp; Universal'!AK94</f>
        <v>3.5877437325905287E-2</v>
      </c>
      <c r="Q94" s="14">
        <f>'World Index &amp; Universal'!AL94</f>
        <v>4.0111420612813371E-2</v>
      </c>
      <c r="R94" s="14">
        <f>'World Index &amp; Universal'!AM94</f>
        <v>3.0863509749303616E-2</v>
      </c>
      <c r="S94" s="14">
        <f>'Stata input'!R94</f>
        <v>1.7742500619855051E-3</v>
      </c>
      <c r="T94" s="14">
        <f>'Stata input'!S94</f>
        <v>2.7416127712427407E-3</v>
      </c>
      <c r="U94" s="14">
        <f>'Stata input'!T94</f>
        <v>1.7378755657493361E-3</v>
      </c>
      <c r="V94" s="14">
        <f>'Stata input'!U94</f>
        <v>3.9305717973199261E-3</v>
      </c>
      <c r="W94" s="14">
        <f>'Stata input'!V94</f>
        <v>3.3852029842407205E-5</v>
      </c>
      <c r="X94" s="14">
        <f>'Stata input'!W94</f>
        <v>6.0355079255614008E-4</v>
      </c>
      <c r="Y94" s="14">
        <f>'Stata input'!X94</f>
        <v>2.1120994700585261E-3</v>
      </c>
      <c r="Z94" s="14">
        <f>'Stata input'!Y94</f>
        <v>4.5460915492372411E-3</v>
      </c>
      <c r="AA94" s="14">
        <f>'World Index &amp; Universal'!AP338</f>
        <v>1.2036994004740453E-2</v>
      </c>
      <c r="AB94" s="14">
        <f>'World Index &amp; Universal'!AQ338</f>
        <v>-4.2432636615462593E-3</v>
      </c>
      <c r="AC94" s="14">
        <f>'World Index &amp; Universal'!AR338</f>
        <v>-2.0122611505699606E-3</v>
      </c>
      <c r="AD94" s="14">
        <f>'World Index &amp; Universal'!AS338</f>
        <v>-9.6540356896581692E-3</v>
      </c>
      <c r="AE94" s="14">
        <f>'World Index &amp; Universal'!AT338</f>
        <v>-1.4021041231530917E-2</v>
      </c>
      <c r="AF94" s="14">
        <f>'World Index &amp; Universal'!AU338</f>
        <v>3.649053229130228E-2</v>
      </c>
      <c r="AG94" s="14">
        <f>'World Index &amp; Universal'!AV338</f>
        <v>2.0767578557316257E-2</v>
      </c>
      <c r="AH94" s="14">
        <f>'World Index &amp; Universal'!AX338</f>
        <v>-1.1893828067597312E-2</v>
      </c>
      <c r="AI94" s="14">
        <f>'World Index &amp; Universal'!AY338</f>
        <v>-1.608662308070774E-2</v>
      </c>
      <c r="AJ94" s="14">
        <f>'World Index &amp; Universal'!AZ338</f>
        <v>-1.3882155730015278E-2</v>
      </c>
      <c r="AK94" s="14">
        <f>'World Index &amp; Universal'!BA338</f>
        <v>-2.1433040316604091E-2</v>
      </c>
      <c r="AL94" s="14">
        <f>'World Index &amp; Universal'!BB338</f>
        <v>-2.5748105445391745E-2</v>
      </c>
      <c r="AM94" s="14">
        <f>'World Index &amp; Universal'!BC338</f>
        <v>2.4162692106537209E-2</v>
      </c>
      <c r="AN94" s="14">
        <f>'World Index &amp; Universal'!BD338</f>
        <v>8.6267444809779992E-3</v>
      </c>
      <c r="AO94" s="14">
        <f>'World Index &amp; Universal'!BF338</f>
        <v>4.2613456747975231E-3</v>
      </c>
      <c r="AP94" s="14">
        <f>'World Index &amp; Universal'!BG338</f>
        <v>1.6349633471877567E-2</v>
      </c>
      <c r="AQ94" s="14">
        <f>'World Index &amp; Universal'!BH338</f>
        <v>2.2405095838768929E-3</v>
      </c>
      <c r="AR94" s="14">
        <f>'World Index &amp; Universal'!BI338</f>
        <v>-5.4338291980911002E-3</v>
      </c>
      <c r="AS94" s="14">
        <f>'World Index &amp; Universal'!BJ338</f>
        <v>-9.8194440601414579E-3</v>
      </c>
      <c r="AT94" s="14">
        <f>'World Index &amp; Universal'!BK338</f>
        <v>4.0907376738050338E-2</v>
      </c>
      <c r="AU94" s="14">
        <f>'World Index &amp; Universal'!BL338</f>
        <v>2.5117422063175132E-2</v>
      </c>
      <c r="AV94" s="14">
        <f>'World Index &amp; Universal'!BN338</f>
        <v>2.0163185099748571E-3</v>
      </c>
      <c r="AW94" s="14">
        <f>'World Index &amp; Universal'!BO338</f>
        <v>1.407758292853134E-2</v>
      </c>
      <c r="AX94" s="14">
        <f>'World Index &amp; Universal'!BP338</f>
        <v>-2.2355009226350253E-3</v>
      </c>
      <c r="AY94" s="14">
        <f>'World Index &amp; Universal'!BQ338</f>
        <v>-7.6571827905403955E-3</v>
      </c>
      <c r="AZ94" s="14">
        <f>'World Index &amp; Universal'!BR338</f>
        <v>-1.2032993606520326E-2</v>
      </c>
      <c r="BA94" s="14">
        <f>'World Index &amp; Universal'!BS338</f>
        <v>3.8580427336974976E-2</v>
      </c>
      <c r="BB94" s="14">
        <f>'World Index &amp; Universal'!BT338</f>
        <v>2.2825771120343452E-2</v>
      </c>
      <c r="BC94" s="14">
        <f>'World Index &amp; Universal'!BV338</f>
        <v>9.7481446257834392E-3</v>
      </c>
      <c r="BD94" s="14">
        <f>'World Index &amp; Universal'!BW338</f>
        <v>2.1902476988941544E-2</v>
      </c>
      <c r="BE94" s="14">
        <f>'World Index &amp; Universal'!BX338</f>
        <v>5.463517016378816E-3</v>
      </c>
      <c r="BF94" s="14">
        <f>'World Index &amp; Universal'!BY338</f>
        <v>7.7162676624928928E-3</v>
      </c>
      <c r="BG94" s="14">
        <f>'World Index &amp; Universal'!BZ338</f>
        <v>-4.409575743476557E-3</v>
      </c>
      <c r="BH94" s="14">
        <f>'World Index &amp; Universal'!CA338</f>
        <v>4.6594391903332921E-2</v>
      </c>
      <c r="BI94" s="14">
        <f>'World Index &amp; Universal'!CB338</f>
        <v>3.0718168542403612E-2</v>
      </c>
      <c r="BJ94" s="14">
        <f>'World Index &amp; Universal'!CD338</f>
        <v>-3.5205852011628957E-2</v>
      </c>
      <c r="BK94" s="14">
        <f>'World Index &amp; Universal'!CE338</f>
        <v>2.6428591608911312E-2</v>
      </c>
      <c r="BL94" s="14">
        <f>'World Index &amp; Universal'!CF338</f>
        <v>9.9168217364369315E-3</v>
      </c>
      <c r="BM94" s="14">
        <f>'World Index &amp; Universal'!CG338</f>
        <v>1.2179550054455923E-2</v>
      </c>
      <c r="BN94" s="14">
        <f>'World Index &amp; Universal'!CH338</f>
        <v>4.4291062228420941E-3</v>
      </c>
      <c r="BO94" s="14">
        <f>'World Index &amp; Universal'!CI338</f>
        <v>5.1229869637303693E-2</v>
      </c>
      <c r="BP94" s="14">
        <f>'World Index &amp; Universal'!CJ338</f>
        <v>-1.5169413751641381E-2</v>
      </c>
      <c r="BQ94" s="14">
        <f>'World Index &amp; Universal'!CL338</f>
        <v>-3.5205852011628957E-2</v>
      </c>
      <c r="BR94" s="14">
        <f>'World Index &amp; Universal'!CM338</f>
        <v>-2.3592630636484313E-2</v>
      </c>
      <c r="BS94" s="14">
        <f>'World Index &amp; Universal'!CN338</f>
        <v>-3.9299727960660502E-2</v>
      </c>
      <c r="BT94" s="14">
        <f>'World Index &amp; Universal'!CO338</f>
        <v>-3.7147269793923465E-2</v>
      </c>
      <c r="BU94" s="14">
        <f>'World Index &amp; Universal'!CP338</f>
        <v>-4.4520009149481954E-2</v>
      </c>
      <c r="BV94" s="14">
        <f>'World Index &amp; Universal'!CQ338</f>
        <v>-4.8733270540513685E-2</v>
      </c>
      <c r="BW94" s="14">
        <f>'World Index &amp; Universal'!CR338</f>
        <v>-1.5169413751641381E-2</v>
      </c>
      <c r="BX94" s="14">
        <f>'World Index &amp; Universal'!CT338</f>
        <v>-2.0345060906683421E-2</v>
      </c>
      <c r="BY94" s="14">
        <f>'World Index &amp; Universal'!CU338</f>
        <v>-8.5529602781027059E-3</v>
      </c>
      <c r="BZ94" s="14">
        <f>'World Index &amp; Universal'!CV338</f>
        <v>-2.4501995110592478E-2</v>
      </c>
      <c r="CA94" s="14">
        <f>'World Index &amp; Universal'!CW338</f>
        <v>-2.2316382481584851E-2</v>
      </c>
      <c r="CB94" s="14">
        <f>'World Index &amp; Universal'!CX338</f>
        <v>-2.9802684652240119E-2</v>
      </c>
      <c r="CC94" s="14">
        <f>'World Index &amp; Universal'!CY338</f>
        <v>1.5403069282635018E-2</v>
      </c>
      <c r="CD94" s="14">
        <f>'World Index &amp; Universal'!CZ338</f>
        <v>1.5403069282635018E-2</v>
      </c>
    </row>
    <row r="95" spans="2:82" x14ac:dyDescent="0.25">
      <c r="B95" s="121">
        <v>38562</v>
      </c>
      <c r="C95" s="14">
        <f>'World Index &amp; Universal'!M95</f>
        <v>2.6398604468305997E-2</v>
      </c>
      <c r="D95" s="14">
        <f>'World Index &amp; Universal'!N95</f>
        <v>3.6279069767441774E-2</v>
      </c>
      <c r="E95" s="14">
        <f>'World Index &amp; Universal'!O95</f>
        <v>3.3373964172360271E-2</v>
      </c>
      <c r="F95" s="14">
        <f>'World Index &amp; Universal'!P95</f>
        <v>5.5782597148898772E-2</v>
      </c>
      <c r="G95" s="14">
        <f>'World Index &amp; Universal'!Q95</f>
        <v>4.9077233333675974E-2</v>
      </c>
      <c r="H95" s="14">
        <f>'World Index &amp; Universal'!R95</f>
        <v>3.999309156450459E-2</v>
      </c>
      <c r="I95" s="14">
        <f>'World Index &amp; Universal'!S95</f>
        <v>3.2986077512152212E-2</v>
      </c>
      <c r="J95" s="14">
        <f>'World Index &amp; Universal'!T95</f>
        <v>4.0786950772591313E-2</v>
      </c>
      <c r="K95" s="14">
        <f>'World Index &amp; Universal'!AF95</f>
        <v>3.899721448467966E-3</v>
      </c>
      <c r="L95" s="14">
        <f>'World Index &amp; Universal'!AG95</f>
        <v>0.51955431754874648</v>
      </c>
      <c r="M95" s="14">
        <f>'World Index &amp; Universal'!AH95</f>
        <v>0.17214484679665737</v>
      </c>
      <c r="N95" s="14">
        <f>'World Index &amp; Universal'!AI95</f>
        <v>9.8607242339832854E-2</v>
      </c>
      <c r="O95" s="14">
        <f>'World Index &amp; Universal'!AJ95</f>
        <v>9.8941504178272979E-2</v>
      </c>
      <c r="P95" s="14">
        <f>'World Index &amp; Universal'!AK95</f>
        <v>3.5877437325905287E-2</v>
      </c>
      <c r="Q95" s="14">
        <f>'World Index &amp; Universal'!AL95</f>
        <v>4.0111420612813371E-2</v>
      </c>
      <c r="R95" s="14">
        <f>'World Index &amp; Universal'!AM95</f>
        <v>3.0863509749303616E-2</v>
      </c>
      <c r="S95" s="14">
        <f>'Stata input'!R95</f>
        <v>1.7905934192179451E-3</v>
      </c>
      <c r="T95" s="14">
        <f>'Stata input'!S95</f>
        <v>2.8860374213499629E-3</v>
      </c>
      <c r="U95" s="14">
        <f>'Stata input'!T95</f>
        <v>1.7427808396908162E-3</v>
      </c>
      <c r="V95" s="14">
        <f>'Stata input'!U95</f>
        <v>3.7917897581403182E-3</v>
      </c>
      <c r="W95" s="14">
        <f>'Stata input'!V95</f>
        <v>3.4893302736982434E-5</v>
      </c>
      <c r="X95" s="14">
        <f>'Stata input'!W95</f>
        <v>6.0630739394196276E-4</v>
      </c>
      <c r="Y95" s="14">
        <f>'Stata input'!X95</f>
        <v>2.1338038708293983E-3</v>
      </c>
      <c r="Z95" s="14">
        <f>'Stata input'!Y95</f>
        <v>4.446940808255917E-3</v>
      </c>
      <c r="AA95" s="14">
        <f>'World Index &amp; Universal'!AP339</f>
        <v>-6.4597109968160815E-3</v>
      </c>
      <c r="AB95" s="14">
        <f>'World Index &amp; Universal'!AQ339</f>
        <v>-5.1970714312810085E-3</v>
      </c>
      <c r="AC95" s="14">
        <f>'World Index &amp; Universal'!AR339</f>
        <v>-2.5203981374684936E-2</v>
      </c>
      <c r="AD95" s="14">
        <f>'World Index &amp; Universal'!AS339</f>
        <v>-2.0226550956982559E-2</v>
      </c>
      <c r="AE95" s="14">
        <f>'World Index &amp; Universal'!AT339</f>
        <v>-1.2651275915501192E-2</v>
      </c>
      <c r="AF95" s="14">
        <f>'World Index &amp; Universal'!AU339</f>
        <v>-4.7828941198536645E-3</v>
      </c>
      <c r="AG95" s="14">
        <f>'World Index &amp; Universal'!AV339</f>
        <v>-1.3624946542263316E-2</v>
      </c>
      <c r="AH95" s="14">
        <f>'World Index &amp; Universal'!AX339</f>
        <v>6.501710165470298E-3</v>
      </c>
      <c r="AI95" s="14">
        <f>'World Index &amp; Universal'!AY339</f>
        <v>1.2708488820338815E-3</v>
      </c>
      <c r="AJ95" s="14">
        <f>'World Index &amp; Universal'!AZ339</f>
        <v>-1.8866140191128866E-2</v>
      </c>
      <c r="AK95" s="14">
        <f>'World Index &amp; Universal'!BA339</f>
        <v>-1.3856347963481785E-2</v>
      </c>
      <c r="AL95" s="14">
        <f>'World Index &amp; Universal'!BB339</f>
        <v>-6.231820679256872E-3</v>
      </c>
      <c r="AM95" s="14">
        <f>'World Index &amp; Universal'!BC339</f>
        <v>1.6877190542969878E-3</v>
      </c>
      <c r="AN95" s="14">
        <f>'World Index &amp; Universal'!BD339</f>
        <v>-7.2118218302309467E-3</v>
      </c>
      <c r="AO95" s="14">
        <f>'World Index &amp; Universal'!BF339</f>
        <v>5.2242220866380862E-3</v>
      </c>
      <c r="AP95" s="14">
        <f>'World Index &amp; Universal'!BG339</f>
        <v>-1.2692358750409083E-3</v>
      </c>
      <c r="AQ95" s="14">
        <f>'World Index &amp; Universal'!BH339</f>
        <v>-2.0111430484215598E-2</v>
      </c>
      <c r="AR95" s="14">
        <f>'World Index &amp; Universal'!BI339</f>
        <v>-1.5107996864590412E-2</v>
      </c>
      <c r="AS95" s="14">
        <f>'World Index &amp; Universal'!BJ339</f>
        <v>-7.4931469039251075E-3</v>
      </c>
      <c r="AT95" s="14">
        <f>'World Index &amp; Universal'!BK339</f>
        <v>4.1634106568544382E-4</v>
      </c>
      <c r="AU95" s="14">
        <f>'World Index &amp; Universal'!BL339</f>
        <v>-8.4719042022806113E-3</v>
      </c>
      <c r="AV95" s="14">
        <f>'World Index &amp; Universal'!BN339</f>
        <v>2.5855646610280836E-2</v>
      </c>
      <c r="AW95" s="14">
        <f>'World Index &amp; Universal'!BO339</f>
        <v>1.9228915608726638E-2</v>
      </c>
      <c r="AX95" s="14">
        <f>'World Index &amp; Universal'!BP339</f>
        <v>2.0524201536664233E-2</v>
      </c>
      <c r="AY95" s="14">
        <f>'World Index &amp; Universal'!BQ339</f>
        <v>5.1061250996096152E-3</v>
      </c>
      <c r="AZ95" s="14">
        <f>'World Index &amp; Universal'!BR339</f>
        <v>1.2877263775539216E-2</v>
      </c>
      <c r="BA95" s="14">
        <f>'World Index &amp; Universal'!BS339</f>
        <v>2.0949087670289801E-2</v>
      </c>
      <c r="BB95" s="14">
        <f>'World Index &amp; Universal'!BT339</f>
        <v>1.1878418265136803E-2</v>
      </c>
      <c r="BC95" s="14">
        <f>'World Index &amp; Universal'!BV339</f>
        <v>2.0644110101920576E-2</v>
      </c>
      <c r="BD95" s="14">
        <f>'World Index &amp; Universal'!BW339</f>
        <v>1.4051044120059419E-2</v>
      </c>
      <c r="BE95" s="14">
        <f>'World Index &amp; Universal'!BX339</f>
        <v>1.5339749755804766E-2</v>
      </c>
      <c r="BF95" s="14">
        <f>'World Index &amp; Universal'!BY339</f>
        <v>-5.08018503926988E-3</v>
      </c>
      <c r="BG95" s="14">
        <f>'World Index &amp; Universal'!BZ339</f>
        <v>7.7316598534900027E-3</v>
      </c>
      <c r="BH95" s="14">
        <f>'World Index &amp; Universal'!CA339</f>
        <v>1.5762477389250851E-2</v>
      </c>
      <c r="BI95" s="14">
        <f>'World Index &amp; Universal'!CB339</f>
        <v>6.7378886631059842E-3</v>
      </c>
      <c r="BJ95" s="14">
        <f>'World Index &amp; Universal'!CD339</f>
        <v>4.805880135695384E-3</v>
      </c>
      <c r="BK95" s="14">
        <f>'World Index &amp; Universal'!CE339</f>
        <v>6.2708998023226492E-3</v>
      </c>
      <c r="BL95" s="14">
        <f>'World Index &amp; Universal'!CF339</f>
        <v>7.5497180503596439E-3</v>
      </c>
      <c r="BM95" s="14">
        <f>'World Index &amp; Universal'!CG339</f>
        <v>-1.2713548063601254E-2</v>
      </c>
      <c r="BN95" s="14">
        <f>'World Index &amp; Universal'!CH339</f>
        <v>-7.672339930864247E-3</v>
      </c>
      <c r="BO95" s="14">
        <f>'World Index &amp; Universal'!CI339</f>
        <v>7.9692023737036877E-3</v>
      </c>
      <c r="BP95" s="14">
        <f>'World Index &amp; Universal'!CJ339</f>
        <v>-8.8845462665053665E-3</v>
      </c>
      <c r="BQ95" s="14">
        <f>'World Index &amp; Universal'!CL339</f>
        <v>4.805880135695384E-3</v>
      </c>
      <c r="BR95" s="14">
        <f>'World Index &amp; Universal'!CM339</f>
        <v>-1.6848754578827618E-3</v>
      </c>
      <c r="BS95" s="14">
        <f>'World Index &amp; Universal'!CN339</f>
        <v>-4.1616779794084735E-4</v>
      </c>
      <c r="BT95" s="14">
        <f>'World Index &amp; Universal'!CO339</f>
        <v>-2.0519228552418389E-2</v>
      </c>
      <c r="BU95" s="14">
        <f>'World Index &amp; Universal'!CP339</f>
        <v>-1.5517877200744934E-2</v>
      </c>
      <c r="BV95" s="14">
        <f>'World Index &amp; Universal'!CQ339</f>
        <v>-7.9061962954193321E-3</v>
      </c>
      <c r="BW95" s="14">
        <f>'World Index &amp; Universal'!CR339</f>
        <v>-8.8845462665053665E-3</v>
      </c>
      <c r="BX95" s="14">
        <f>'World Index &amp; Universal'!CT339</f>
        <v>1.3813149972214944E-2</v>
      </c>
      <c r="BY95" s="14">
        <f>'World Index &amp; Universal'!CU339</f>
        <v>7.2642100186226521E-3</v>
      </c>
      <c r="BZ95" s="14">
        <f>'World Index &amp; Universal'!CV339</f>
        <v>8.5442906138375463E-3</v>
      </c>
      <c r="CA95" s="14">
        <f>'World Index &amp; Universal'!CW339</f>
        <v>-1.1738977777095205E-2</v>
      </c>
      <c r="CB95" s="14">
        <f>'World Index &amp; Universal'!CX339</f>
        <v>-6.6927933665569261E-3</v>
      </c>
      <c r="CC95" s="14">
        <f>'World Index &amp; Universal'!CY339</f>
        <v>8.9641890185827577E-3</v>
      </c>
      <c r="CD95" s="14">
        <f>'World Index &amp; Universal'!CZ339</f>
        <v>8.9641890185827577E-3</v>
      </c>
    </row>
    <row r="96" spans="2:82" x14ac:dyDescent="0.25">
      <c r="B96" s="121">
        <v>38595</v>
      </c>
      <c r="C96" s="14">
        <f>'World Index &amp; Universal'!M96</f>
        <v>-1.1358023868446421E-2</v>
      </c>
      <c r="D96" s="14">
        <f>'World Index &amp; Universal'!N96</f>
        <v>4.6678635547576786E-3</v>
      </c>
      <c r="E96" s="14">
        <f>'World Index &amp; Universal'!O96</f>
        <v>-1.2031795535430212E-2</v>
      </c>
      <c r="F96" s="14">
        <f>'World Index &amp; Universal'!P96</f>
        <v>-2.0288620463480234E-2</v>
      </c>
      <c r="G96" s="14">
        <f>'World Index &amp; Universal'!Q96</f>
        <v>-9.646175912083832E-3</v>
      </c>
      <c r="H96" s="14">
        <f>'World Index &amp; Universal'!R96</f>
        <v>-2.1538874598610702E-2</v>
      </c>
      <c r="I96" s="14">
        <f>'World Index &amp; Universal'!S96</f>
        <v>-2.7030871596750106E-2</v>
      </c>
      <c r="J96" s="14">
        <f>'World Index &amp; Universal'!T96</f>
        <v>1.173644110861205E-2</v>
      </c>
      <c r="K96" s="14">
        <f>'World Index &amp; Universal'!AF96</f>
        <v>3.899721448467966E-3</v>
      </c>
      <c r="L96" s="14">
        <f>'World Index &amp; Universal'!AG96</f>
        <v>0.51955431754874648</v>
      </c>
      <c r="M96" s="14">
        <f>'World Index &amp; Universal'!AH96</f>
        <v>0.17214484679665737</v>
      </c>
      <c r="N96" s="14">
        <f>'World Index &amp; Universal'!AI96</f>
        <v>9.8607242339832854E-2</v>
      </c>
      <c r="O96" s="14">
        <f>'World Index &amp; Universal'!AJ96</f>
        <v>9.8941504178272979E-2</v>
      </c>
      <c r="P96" s="14">
        <f>'World Index &amp; Universal'!AK96</f>
        <v>3.5877437325905287E-2</v>
      </c>
      <c r="Q96" s="14">
        <f>'World Index &amp; Universal'!AL96</f>
        <v>4.0111420612813371E-2</v>
      </c>
      <c r="R96" s="14">
        <f>'World Index &amp; Universal'!AM96</f>
        <v>3.0863509749303616E-2</v>
      </c>
      <c r="S96" s="14">
        <f>'Stata input'!R96</f>
        <v>1.7987639981225101E-3</v>
      </c>
      <c r="T96" s="14">
        <f>'Stata input'!S96</f>
        <v>3.0322487646148311E-3</v>
      </c>
      <c r="U96" s="14">
        <f>'Stata input'!T96</f>
        <v>1.7432958781269381E-3</v>
      </c>
      <c r="V96" s="14">
        <f>'Stata input'!U96</f>
        <v>3.7473188981931305E-3</v>
      </c>
      <c r="W96" s="14">
        <f>'Stata input'!V96</f>
        <v>3.6451024720829395E-5</v>
      </c>
      <c r="X96" s="14">
        <f>'Stata input'!W96</f>
        <v>6.0630739394196276E-4</v>
      </c>
      <c r="Y96" s="14">
        <f>'Stata input'!X96</f>
        <v>2.2470208793048396E-3</v>
      </c>
      <c r="Z96" s="14">
        <f>'Stata input'!Y96</f>
        <v>4.4344798616675618E-3</v>
      </c>
      <c r="AA96" s="14">
        <f>'World Index &amp; Universal'!AP340</f>
        <v>-1.8580716728807789E-2</v>
      </c>
      <c r="AB96" s="14">
        <f>'World Index &amp; Universal'!AQ340</f>
        <v>-6.4826113483840153E-4</v>
      </c>
      <c r="AC96" s="14">
        <f>'World Index &amp; Universal'!AR340</f>
        <v>7.1782286690915686E-3</v>
      </c>
      <c r="AD96" s="14">
        <f>'World Index &amp; Universal'!AS340</f>
        <v>-1.7853428551618533E-3</v>
      </c>
      <c r="AE96" s="14">
        <f>'World Index &amp; Universal'!AT340</f>
        <v>1.0071913862290893E-2</v>
      </c>
      <c r="AF96" s="14">
        <f>'World Index &amp; Universal'!AU340</f>
        <v>1.0667169242366992E-2</v>
      </c>
      <c r="AG96" s="14">
        <f>'World Index &amp; Universal'!AV340</f>
        <v>-2.0593521701871231E-2</v>
      </c>
      <c r="AH96" s="14">
        <f>'World Index &amp; Universal'!AX340</f>
        <v>1.8932496075353189E-2</v>
      </c>
      <c r="AI96" s="14">
        <f>'World Index &amp; Universal'!AY340</f>
        <v>1.8271961739123599E-2</v>
      </c>
      <c r="AJ96" s="14">
        <f>'World Index &amp; Universal'!AZ340</f>
        <v>2.6246626530550321E-2</v>
      </c>
      <c r="AK96" s="14">
        <f>'World Index &amp; Universal'!BA340</f>
        <v>1.7113352223592893E-2</v>
      </c>
      <c r="AL96" s="14">
        <f>'World Index &amp; Universal'!BB340</f>
        <v>2.9195096407313104E-2</v>
      </c>
      <c r="AM96" s="14">
        <f>'World Index &amp; Universal'!BC340</f>
        <v>2.9801621457536287E-2</v>
      </c>
      <c r="AN96" s="14">
        <f>'World Index &amp; Universal'!BD340</f>
        <v>-2.0509123953164066E-3</v>
      </c>
      <c r="AO96" s="14">
        <f>'World Index &amp; Universal'!BF340</f>
        <v>6.486816499409187E-4</v>
      </c>
      <c r="AP96" s="14">
        <f>'World Index &amp; Universal'!BG340</f>
        <v>-1.7944088048851614E-2</v>
      </c>
      <c r="AQ96" s="14">
        <f>'World Index &amp; Universal'!BH340</f>
        <v>7.8315667042492265E-3</v>
      </c>
      <c r="AR96" s="14">
        <f>'World Index &amp; Universal'!BI340</f>
        <v>-1.1378193243699597E-3</v>
      </c>
      <c r="AS96" s="14">
        <f>'World Index &amp; Universal'!BJ340</f>
        <v>1.0727128977934264E-2</v>
      </c>
      <c r="AT96" s="14">
        <f>'World Index &amp; Universal'!BK340</f>
        <v>1.1322770489252454E-2</v>
      </c>
      <c r="AU96" s="14">
        <f>'World Index &amp; Universal'!BL340</f>
        <v>-1.9958198691565898E-2</v>
      </c>
      <c r="AV96" s="14">
        <f>'World Index &amp; Universal'!BN340</f>
        <v>-7.1270689385105612E-3</v>
      </c>
      <c r="AW96" s="14">
        <f>'World Index &amp; Universal'!BO340</f>
        <v>-2.5575359618265292E-2</v>
      </c>
      <c r="AX96" s="14">
        <f>'World Index &amp; Universal'!BP340</f>
        <v>-7.7707098715507072E-3</v>
      </c>
      <c r="AY96" s="14">
        <f>'World Index &amp; Universal'!BQ340</f>
        <v>-8.8996875320647151E-3</v>
      </c>
      <c r="AZ96" s="14">
        <f>'World Index &amp; Universal'!BR340</f>
        <v>2.8730616993410951E-3</v>
      </c>
      <c r="BA96" s="14">
        <f>'World Index &amp; Universal'!BS340</f>
        <v>3.4640746532874633E-3</v>
      </c>
      <c r="BB96" s="14">
        <f>'World Index &amp; Universal'!BT340</f>
        <v>-2.7573819191525795E-2</v>
      </c>
      <c r="BC96" s="14">
        <f>'World Index &amp; Universal'!BV340</f>
        <v>1.7885360051397292E-3</v>
      </c>
      <c r="BD96" s="14">
        <f>'World Index &amp; Universal'!BW340</f>
        <v>-1.6825413004538659E-2</v>
      </c>
      <c r="BE96" s="14">
        <f>'World Index &amp; Universal'!BX340</f>
        <v>1.1391154319211338E-3</v>
      </c>
      <c r="BF96" s="14">
        <f>'World Index &amp; Universal'!BY340</f>
        <v>8.9796031946591803E-3</v>
      </c>
      <c r="BG96" s="14">
        <f>'World Index &amp; Universal'!BZ340</f>
        <v>1.1878463848014054E-2</v>
      </c>
      <c r="BH96" s="14">
        <f>'World Index &amp; Universal'!CA340</f>
        <v>1.2474783863769767E-2</v>
      </c>
      <c r="BI96" s="14">
        <f>'World Index &amp; Universal'!CB340</f>
        <v>-1.8841817951767759E-2</v>
      </c>
      <c r="BJ96" s="14">
        <f>'World Index &amp; Universal'!CD340</f>
        <v>-1.0554581732741486E-2</v>
      </c>
      <c r="BK96" s="14">
        <f>'World Index &amp; Universal'!CE340</f>
        <v>-2.8366921402197431E-2</v>
      </c>
      <c r="BL96" s="14">
        <f>'World Index &amp; Universal'!CF340</f>
        <v>-1.061327896559161E-2</v>
      </c>
      <c r="BM96" s="14">
        <f>'World Index &amp; Universal'!CG340</f>
        <v>-2.864830863511969E-3</v>
      </c>
      <c r="BN96" s="14">
        <f>'World Index &amp; Universal'!CH340</f>
        <v>-1.1739022296059276E-2</v>
      </c>
      <c r="BO96" s="14">
        <f>'World Index &amp; Universal'!CI340</f>
        <v>5.8931980179521837E-4</v>
      </c>
      <c r="BP96" s="14">
        <f>'World Index &amp; Universal'!CJ340</f>
        <v>-3.0930747426645366E-2</v>
      </c>
      <c r="BQ96" s="14">
        <f>'World Index &amp; Universal'!CL340</f>
        <v>-1.0554581732741486E-2</v>
      </c>
      <c r="BR96" s="14">
        <f>'World Index &amp; Universal'!CM340</f>
        <v>-2.893918676818219E-2</v>
      </c>
      <c r="BS96" s="14">
        <f>'World Index &amp; Universal'!CN340</f>
        <v>-1.1196000742448198E-2</v>
      </c>
      <c r="BT96" s="14">
        <f>'World Index &amp; Universal'!CO340</f>
        <v>-3.4521162648342152E-3</v>
      </c>
      <c r="BU96" s="14">
        <f>'World Index &amp; Universal'!CP340</f>
        <v>-1.2321081040817639E-2</v>
      </c>
      <c r="BV96" s="14">
        <f>'World Index &amp; Universal'!CQ340</f>
        <v>-5.8897270851532291E-4</v>
      </c>
      <c r="BW96" s="14">
        <f>'World Index &amp; Universal'!CR340</f>
        <v>-3.0930747426645366E-2</v>
      </c>
      <c r="BX96" s="14">
        <f>'World Index &amp; Universal'!CT340</f>
        <v>2.1026532045873125E-2</v>
      </c>
      <c r="BY96" s="14">
        <f>'World Index &amp; Universal'!CU340</f>
        <v>2.0551272813318366E-3</v>
      </c>
      <c r="BZ96" s="14">
        <f>'World Index &amp; Universal'!CV340</f>
        <v>2.0364640227508835E-2</v>
      </c>
      <c r="CA96" s="14">
        <f>'World Index &amp; Universal'!CW340</f>
        <v>2.8355693970107954E-2</v>
      </c>
      <c r="CB96" s="14">
        <f>'World Index &amp; Universal'!CX340</f>
        <v>1.9203649621954311E-2</v>
      </c>
      <c r="CC96" s="14">
        <f>'World Index &amp; Universal'!CY340</f>
        <v>3.1917994864153254E-2</v>
      </c>
      <c r="CD96" s="14">
        <f>'World Index &amp; Universal'!CZ340</f>
        <v>3.1917994864153254E-2</v>
      </c>
    </row>
    <row r="97" spans="2:82" x14ac:dyDescent="0.25">
      <c r="B97" s="121">
        <v>38625</v>
      </c>
      <c r="C97" s="14">
        <f>'World Index &amp; Universal'!M97</f>
        <v>5.4918551610593669E-2</v>
      </c>
      <c r="D97" s="14">
        <f>'World Index &amp; Universal'!N97</f>
        <v>2.6953776507028904E-2</v>
      </c>
      <c r="E97" s="14">
        <f>'World Index &amp; Universal'!O97</f>
        <v>5.2819588634819281E-2</v>
      </c>
      <c r="F97" s="14">
        <f>'World Index &amp; Universal'!P97</f>
        <v>4.9116958603832472E-2</v>
      </c>
      <c r="G97" s="14">
        <f>'World Index &amp; Universal'!Q97</f>
        <v>5.3485749668606086E-2</v>
      </c>
      <c r="H97" s="14">
        <f>'World Index &amp; Universal'!R97</f>
        <v>5.8143104602869755E-2</v>
      </c>
      <c r="I97" s="14">
        <f>'World Index &amp; Universal'!S97</f>
        <v>6.4979264894429178E-3</v>
      </c>
      <c r="J97" s="14">
        <f>'World Index &amp; Universal'!T97</f>
        <v>1.2968780947199887E-2</v>
      </c>
      <c r="K97" s="14">
        <f>'World Index &amp; Universal'!AF97</f>
        <v>3.899721448467966E-3</v>
      </c>
      <c r="L97" s="14">
        <f>'World Index &amp; Universal'!AG97</f>
        <v>0.51955431754874648</v>
      </c>
      <c r="M97" s="14">
        <f>'World Index &amp; Universal'!AH97</f>
        <v>0.17214484679665737</v>
      </c>
      <c r="N97" s="14">
        <f>'World Index &amp; Universal'!AI97</f>
        <v>9.8607242339832854E-2</v>
      </c>
      <c r="O97" s="14">
        <f>'World Index &amp; Universal'!AJ97</f>
        <v>9.8941504178272979E-2</v>
      </c>
      <c r="P97" s="14">
        <f>'World Index &amp; Universal'!AK97</f>
        <v>3.5877437325905287E-2</v>
      </c>
      <c r="Q97" s="14">
        <f>'World Index &amp; Universal'!AL97</f>
        <v>4.0111420612813371E-2</v>
      </c>
      <c r="R97" s="14">
        <f>'World Index &amp; Universal'!AM97</f>
        <v>3.0863509749303616E-2</v>
      </c>
      <c r="S97" s="14">
        <f>'Stata input'!R97</f>
        <v>1.8722662416574831E-3</v>
      </c>
      <c r="T97" s="14">
        <f>'Stata input'!S97</f>
        <v>3.164141868398973E-3</v>
      </c>
      <c r="U97" s="14">
        <f>'Stata input'!T97</f>
        <v>1.7499338906017403E-3</v>
      </c>
      <c r="V97" s="14">
        <f>'Stata input'!U97</f>
        <v>3.7558117721621098E-3</v>
      </c>
      <c r="W97" s="14">
        <f>'Stata input'!V97</f>
        <v>3.8533499049586695E-5</v>
      </c>
      <c r="X97" s="14">
        <f>'Stata input'!W97</f>
        <v>6.1458497411925883E-4</v>
      </c>
      <c r="Y97" s="14">
        <f>'Stata input'!X97</f>
        <v>2.3864836353395535E-3</v>
      </c>
      <c r="Z97" s="14">
        <f>'Stata input'!Y97</f>
        <v>4.4840754546611183E-3</v>
      </c>
      <c r="AA97" s="14">
        <f>'World Index &amp; Universal'!AP341</f>
        <v>2.7755102040816437E-2</v>
      </c>
      <c r="AB97" s="14">
        <f>'World Index &amp; Universal'!AQ341</f>
        <v>1.373678788110011E-3</v>
      </c>
      <c r="AC97" s="14">
        <f>'World Index &amp; Universal'!AR341</f>
        <v>4.9950397688705017E-3</v>
      </c>
      <c r="AD97" s="14">
        <f>'World Index &amp; Universal'!AS341</f>
        <v>1.7017138689681133E-3</v>
      </c>
      <c r="AE97" s="14">
        <f>'World Index &amp; Universal'!AT341</f>
        <v>-4.838233847969442E-3</v>
      </c>
      <c r="AF97" s="14">
        <f>'World Index &amp; Universal'!AU341</f>
        <v>4.9602804609704343E-2</v>
      </c>
      <c r="AG97" s="14">
        <f>'World Index &amp; Universal'!AV341</f>
        <v>3.6909180844386658E-2</v>
      </c>
      <c r="AH97" s="14">
        <f>'World Index &amp; Universal'!AX341</f>
        <v>-2.7005559968228732E-2</v>
      </c>
      <c r="AI97" s="14">
        <f>'World Index &amp; Universal'!AY341</f>
        <v>-2.5668978145008126E-2</v>
      </c>
      <c r="AJ97" s="14">
        <f>'World Index &amp; Universal'!AZ341</f>
        <v>-2.2145414045380063E-2</v>
      </c>
      <c r="AK97" s="14">
        <f>'World Index &amp; Universal'!BA341</f>
        <v>-2.534980183519786E-2</v>
      </c>
      <c r="AL97" s="14">
        <f>'World Index &amp; Universal'!BB341</f>
        <v>-3.1713134601876525E-2</v>
      </c>
      <c r="AM97" s="14">
        <f>'World Index &amp; Universal'!BC341</f>
        <v>2.125769312699588E-2</v>
      </c>
      <c r="AN97" s="14">
        <f>'World Index &amp; Universal'!BD341</f>
        <v>8.9068677794865714E-3</v>
      </c>
      <c r="AO97" s="14">
        <f>'World Index &amp; Universal'!BF341</f>
        <v>-1.3717943832641799E-3</v>
      </c>
      <c r="AP97" s="14">
        <f>'World Index &amp; Universal'!BG341</f>
        <v>2.6345233364465592E-2</v>
      </c>
      <c r="AQ97" s="14">
        <f>'World Index &amp; Universal'!BH341</f>
        <v>3.6163932181074721E-3</v>
      </c>
      <c r="AR97" s="14">
        <f>'World Index &amp; Universal'!BI341</f>
        <v>3.2758508417662924E-4</v>
      </c>
      <c r="AS97" s="14">
        <f>'World Index &amp; Universal'!BJ341</f>
        <v>-6.2033911692160881E-3</v>
      </c>
      <c r="AT97" s="14">
        <f>'World Index &amp; Universal'!BK341</f>
        <v>4.8162965377682276E-2</v>
      </c>
      <c r="AU97" s="14">
        <f>'World Index &amp; Universal'!BL341</f>
        <v>3.5486754654149077E-2</v>
      </c>
      <c r="AV97" s="14">
        <f>'World Index &amp; Universal'!BN341</f>
        <v>-4.9702133555000749E-3</v>
      </c>
      <c r="AW97" s="14">
        <f>'World Index &amp; Universal'!BO341</f>
        <v>2.264693990646971E-2</v>
      </c>
      <c r="AX97" s="14">
        <f>'World Index &amp; Universal'!BP341</f>
        <v>-3.6033620440488745E-3</v>
      </c>
      <c r="AY97" s="14">
        <f>'World Index &amp; Universal'!BQ341</f>
        <v>-3.2769573675307528E-3</v>
      </c>
      <c r="AZ97" s="14">
        <f>'World Index &amp; Universal'!BR341</f>
        <v>-9.7844001489811872E-3</v>
      </c>
      <c r="BA97" s="14">
        <f>'World Index &amp; Universal'!BS341</f>
        <v>4.4386054732262759E-2</v>
      </c>
      <c r="BB97" s="14">
        <f>'World Index &amp; Universal'!BT341</f>
        <v>3.1755520985313312E-2</v>
      </c>
      <c r="BC97" s="14">
        <f>'World Index &amp; Universal'!BV341</f>
        <v>-1.698822958378865E-3</v>
      </c>
      <c r="BD97" s="14">
        <f>'World Index &amp; Universal'!BW341</f>
        <v>2.6009128077878252E-2</v>
      </c>
      <c r="BE97" s="14">
        <f>'World Index &amp; Universal'!BX341</f>
        <v>-3.2747780733166643E-4</v>
      </c>
      <c r="BF97" s="14">
        <f>'World Index &amp; Universal'!BY341</f>
        <v>3.2877311222543337E-3</v>
      </c>
      <c r="BG97" s="14">
        <f>'World Index &amp; Universal'!BZ341</f>
        <v>-6.5288375036093305E-3</v>
      </c>
      <c r="BH97" s="14">
        <f>'World Index &amp; Universal'!CA341</f>
        <v>4.7819715268054397E-2</v>
      </c>
      <c r="BI97" s="14">
        <f>'World Index &amp; Universal'!CB341</f>
        <v>3.5147655722214566E-2</v>
      </c>
      <c r="BJ97" s="14">
        <f>'World Index &amp; Universal'!CD341</f>
        <v>-4.7258643357140362E-2</v>
      </c>
      <c r="BK97" s="14">
        <f>'World Index &amp; Universal'!CE341</f>
        <v>3.2751796740356776E-2</v>
      </c>
      <c r="BL97" s="14">
        <f>'World Index &amp; Universal'!CF341</f>
        <v>6.2421134406107637E-3</v>
      </c>
      <c r="BM97" s="14">
        <f>'World Index &amp; Universal'!CG341</f>
        <v>9.8810805954310243E-3</v>
      </c>
      <c r="BN97" s="14">
        <f>'World Index &amp; Universal'!CH341</f>
        <v>6.5717433480441123E-3</v>
      </c>
      <c r="BO97" s="14">
        <f>'World Index &amp; Universal'!CI341</f>
        <v>5.4705717511816632E-2</v>
      </c>
      <c r="BP97" s="14">
        <f>'World Index &amp; Universal'!CJ341</f>
        <v>-1.2093740326882707E-2</v>
      </c>
      <c r="BQ97" s="14">
        <f>'World Index &amp; Universal'!CL341</f>
        <v>-4.7258643357140362E-2</v>
      </c>
      <c r="BR97" s="14">
        <f>'World Index &amp; Universal'!CM341</f>
        <v>-2.0815209785011834E-2</v>
      </c>
      <c r="BS97" s="14">
        <f>'World Index &amp; Universal'!CN341</f>
        <v>-4.5949882764964811E-2</v>
      </c>
      <c r="BT97" s="14">
        <f>'World Index &amp; Universal'!CO341</f>
        <v>-4.2499662391261572E-2</v>
      </c>
      <c r="BU97" s="14">
        <f>'World Index &amp; Universal'!CP341</f>
        <v>-4.5637350177001768E-2</v>
      </c>
      <c r="BV97" s="14">
        <f>'World Index &amp; Universal'!CQ341</f>
        <v>-5.1868228837210095E-2</v>
      </c>
      <c r="BW97" s="14">
        <f>'World Index &amp; Universal'!CR341</f>
        <v>-1.2093740326882707E-2</v>
      </c>
      <c r="BX97" s="14">
        <f>'World Index &amp; Universal'!CT341</f>
        <v>-3.5595384365610938E-2</v>
      </c>
      <c r="BY97" s="14">
        <f>'World Index &amp; Universal'!CU341</f>
        <v>-8.8282358500442193E-3</v>
      </c>
      <c r="BZ97" s="14">
        <f>'World Index &amp; Universal'!CV341</f>
        <v>-3.4270602201958322E-2</v>
      </c>
      <c r="CA97" s="14">
        <f>'World Index &amp; Universal'!CW341</f>
        <v>-3.0778144957234854E-2</v>
      </c>
      <c r="CB97" s="14">
        <f>'World Index &amp; Universal'!CX341</f>
        <v>-3.3954243655889171E-2</v>
      </c>
      <c r="CC97" s="14">
        <f>'World Index &amp; Universal'!CY341</f>
        <v>1.2241789348398591E-2</v>
      </c>
      <c r="CD97" s="14">
        <f>'World Index &amp; Universal'!CZ341</f>
        <v>1.2241789348398591E-2</v>
      </c>
    </row>
    <row r="98" spans="2:82" x14ac:dyDescent="0.25">
      <c r="B98" s="121">
        <v>38656</v>
      </c>
      <c r="C98" s="14">
        <f>'World Index &amp; Universal'!M98</f>
        <v>-3.3701809182935749E-2</v>
      </c>
      <c r="D98" s="14">
        <f>'World Index &amp; Universal'!N98</f>
        <v>-2.5492300107305521E-2</v>
      </c>
      <c r="E98" s="14">
        <f>'World Index &amp; Universal'!O98</f>
        <v>-2.1914934243893236E-2</v>
      </c>
      <c r="F98" s="14">
        <f>'World Index &amp; Universal'!P98</f>
        <v>-2.7365517464537192E-2</v>
      </c>
      <c r="G98" s="14">
        <f>'World Index &amp; Universal'!Q98</f>
        <v>-7.7782571914708498E-4</v>
      </c>
      <c r="H98" s="14">
        <f>'World Index &amp; Universal'!R98</f>
        <v>-2.7000138343736935E-2</v>
      </c>
      <c r="I98" s="14">
        <f>'World Index &amp; Universal'!S98</f>
        <v>-7.6167844637388127E-3</v>
      </c>
      <c r="J98" s="14">
        <f>'World Index &amp; Universal'!T98</f>
        <v>-3.8394746463266127E-3</v>
      </c>
      <c r="K98" s="14">
        <f>'World Index &amp; Universal'!AF98</f>
        <v>3.899721448467966E-3</v>
      </c>
      <c r="L98" s="14">
        <f>'World Index &amp; Universal'!AG98</f>
        <v>0.51955431754874648</v>
      </c>
      <c r="M98" s="14">
        <f>'World Index &amp; Universal'!AH98</f>
        <v>0.17214484679665737</v>
      </c>
      <c r="N98" s="14">
        <f>'World Index &amp; Universal'!AI98</f>
        <v>9.8607242339832854E-2</v>
      </c>
      <c r="O98" s="14">
        <f>'World Index &amp; Universal'!AJ98</f>
        <v>9.8941504178272979E-2</v>
      </c>
      <c r="P98" s="14">
        <f>'World Index &amp; Universal'!AK98</f>
        <v>3.5877437325905287E-2</v>
      </c>
      <c r="Q98" s="14">
        <f>'World Index &amp; Universal'!AL98</f>
        <v>4.0111420612813371E-2</v>
      </c>
      <c r="R98" s="14">
        <f>'World Index &amp; Universal'!AM98</f>
        <v>3.0863509749303616E-2</v>
      </c>
      <c r="S98" s="14">
        <f>'Stata input'!R98</f>
        <v>2.0027906163269105E-3</v>
      </c>
      <c r="T98" s="14">
        <f>'Stata input'!S98</f>
        <v>3.3460625725758586E-3</v>
      </c>
      <c r="U98" s="14">
        <f>'Stata input'!T98</f>
        <v>1.753816740107883E-3</v>
      </c>
      <c r="V98" s="14">
        <f>'Stata input'!U98</f>
        <v>3.7453195191308186E-3</v>
      </c>
      <c r="W98" s="14">
        <f>'Stata input'!V98</f>
        <v>3.8533499049586695E-5</v>
      </c>
      <c r="X98" s="14">
        <f>'Stata input'!W98</f>
        <v>6.2286180112658407E-4</v>
      </c>
      <c r="Y98" s="14">
        <f>'Stata input'!X98</f>
        <v>2.5162739276680668E-3</v>
      </c>
      <c r="Z98" s="14">
        <f>'Stata input'!Y98</f>
        <v>4.4840754546611183E-3</v>
      </c>
      <c r="AA98" s="14">
        <f>'World Index &amp; Universal'!AP342</f>
        <v>-7.0110588379056482E-3</v>
      </c>
      <c r="AB98" s="14">
        <f>'World Index &amp; Universal'!AQ342</f>
        <v>-9.6787714819188686E-3</v>
      </c>
      <c r="AC98" s="14">
        <f>'World Index &amp; Universal'!AR342</f>
        <v>-3.6194236630645582E-3</v>
      </c>
      <c r="AD98" s="14">
        <f>'World Index &amp; Universal'!AS342</f>
        <v>-3.167091372406261E-2</v>
      </c>
      <c r="AE98" s="14">
        <f>'World Index &amp; Universal'!AT342</f>
        <v>-2.8854325184292096E-3</v>
      </c>
      <c r="AF98" s="14">
        <f>'World Index &amp; Universal'!AU342</f>
        <v>-2.3149628682087808E-2</v>
      </c>
      <c r="AG98" s="14">
        <f>'World Index &amp; Universal'!AV342</f>
        <v>-2.5018389979816202E-2</v>
      </c>
      <c r="AH98" s="14">
        <f>'World Index &amp; Universal'!AX342</f>
        <v>7.060560845421282E-3</v>
      </c>
      <c r="AI98" s="14">
        <f>'World Index &amp; Universal'!AY342</f>
        <v>-2.6865481914545297E-3</v>
      </c>
      <c r="AJ98" s="14">
        <f>'World Index &amp; Universal'!AZ342</f>
        <v>3.4155820213583876E-3</v>
      </c>
      <c r="AK98" s="14">
        <f>'World Index &amp; Universal'!BA342</f>
        <v>-2.4833967292020143E-2</v>
      </c>
      <c r="AL98" s="14">
        <f>'World Index &amp; Universal'!BB342</f>
        <v>4.1547555551304516E-3</v>
      </c>
      <c r="AM98" s="14">
        <f>'World Index &amp; Universal'!BC342</f>
        <v>-1.6252517198525274E-2</v>
      </c>
      <c r="AN98" s="14">
        <f>'World Index &amp; Universal'!BD342</f>
        <v>-1.8134472999101869E-2</v>
      </c>
      <c r="AO98" s="14">
        <f>'World Index &amp; Universal'!BF342</f>
        <v>9.7733656547001058E-3</v>
      </c>
      <c r="AP98" s="14">
        <f>'World Index &amp; Universal'!BG342</f>
        <v>2.6937851751449582E-3</v>
      </c>
      <c r="AQ98" s="14">
        <f>'World Index &amp; Universal'!BH342</f>
        <v>6.1185680407171983E-3</v>
      </c>
      <c r="AR98" s="14">
        <f>'World Index &amp; Universal'!BI342</f>
        <v>-2.220707948980627E-2</v>
      </c>
      <c r="AS98" s="14">
        <f>'World Index &amp; Universal'!BJ342</f>
        <v>6.8597327491963789E-3</v>
      </c>
      <c r="AT98" s="14">
        <f>'World Index &amp; Universal'!BK342</f>
        <v>-1.3602512813268186E-2</v>
      </c>
      <c r="AU98" s="14">
        <f>'World Index &amp; Universal'!BL342</f>
        <v>-1.5489538198480646E-2</v>
      </c>
      <c r="AV98" s="14">
        <f>'World Index &amp; Universal'!BN342</f>
        <v>3.6325714782305951E-3</v>
      </c>
      <c r="AW98" s="14">
        <f>'World Index &amp; Universal'!BO342</f>
        <v>-3.403955532041758E-3</v>
      </c>
      <c r="AX98" s="14">
        <f>'World Index &amp; Universal'!BP342</f>
        <v>-6.081358832917827E-3</v>
      </c>
      <c r="AY98" s="14">
        <f>'World Index &amp; Universal'!BQ342</f>
        <v>-2.8153389103715565E-2</v>
      </c>
      <c r="AZ98" s="14">
        <f>'World Index &amp; Universal'!BR342</f>
        <v>7.3665741993256262E-4</v>
      </c>
      <c r="BA98" s="14">
        <f>'World Index &amp; Universal'!BS342</f>
        <v>-1.9601149884739266E-2</v>
      </c>
      <c r="BB98" s="14">
        <f>'World Index &amp; Universal'!BT342</f>
        <v>-2.1476699591457482E-2</v>
      </c>
      <c r="BC98" s="14">
        <f>'World Index &amp; Universal'!BV342</f>
        <v>3.2706766917293129E-2</v>
      </c>
      <c r="BD98" s="14">
        <f>'World Index &amp; Universal'!BW342</f>
        <v>2.5466399012132879E-2</v>
      </c>
      <c r="BE98" s="14">
        <f>'World Index &amp; Universal'!BX342</f>
        <v>2.2711434112469453E-2</v>
      </c>
      <c r="BF98" s="14">
        <f>'World Index &amp; Universal'!BY342</f>
        <v>2.8968963608105858E-2</v>
      </c>
      <c r="BG98" s="14">
        <f>'World Index &amp; Universal'!BZ342</f>
        <v>2.9726961230028159E-2</v>
      </c>
      <c r="BH98" s="14">
        <f>'World Index &amp; Universal'!CA342</f>
        <v>8.7999887256784426E-3</v>
      </c>
      <c r="BI98" s="14">
        <f>'World Index &amp; Universal'!CB342</f>
        <v>6.8701062877609687E-3</v>
      </c>
      <c r="BJ98" s="14">
        <f>'World Index &amp; Universal'!CD342</f>
        <v>2.3698233999599694E-2</v>
      </c>
      <c r="BK98" s="14">
        <f>'World Index &amp; Universal'!CE342</f>
        <v>-4.1375649840282858E-3</v>
      </c>
      <c r="BL98" s="14">
        <f>'World Index &amp; Universal'!CF342</f>
        <v>-6.8129974077580924E-3</v>
      </c>
      <c r="BM98" s="14">
        <f>'World Index &amp; Universal'!CG342</f>
        <v>-7.3611515524152349E-4</v>
      </c>
      <c r="BN98" s="14">
        <f>'World Index &amp; Universal'!CH342</f>
        <v>-2.886878012256644E-2</v>
      </c>
      <c r="BO98" s="14">
        <f>'World Index &amp; Universal'!CI342</f>
        <v>-2.0322836336490457E-2</v>
      </c>
      <c r="BP98" s="14">
        <f>'World Index &amp; Universal'!CJ342</f>
        <v>-1.913047640251464E-3</v>
      </c>
      <c r="BQ98" s="14">
        <f>'World Index &amp; Universal'!CL342</f>
        <v>2.3698233999599694E-2</v>
      </c>
      <c r="BR98" s="14">
        <f>'World Index &amp; Universal'!CM342</f>
        <v>1.6521025448768434E-2</v>
      </c>
      <c r="BS98" s="14">
        <f>'World Index &amp; Universal'!CN342</f>
        <v>1.3790092726273739E-2</v>
      </c>
      <c r="BT98" s="14">
        <f>'World Index &amp; Universal'!CO342</f>
        <v>1.9993036387624175E-2</v>
      </c>
      <c r="BU98" s="14">
        <f>'World Index &amp; Universal'!CP342</f>
        <v>-8.723224448876854E-3</v>
      </c>
      <c r="BV98" s="14">
        <f>'World Index &amp; Universal'!CQ342</f>
        <v>2.0744421826158765E-2</v>
      </c>
      <c r="BW98" s="14">
        <f>'World Index &amp; Universal'!CR342</f>
        <v>-1.913047640251464E-3</v>
      </c>
      <c r="BX98" s="14">
        <f>'World Index &amp; Universal'!CT342</f>
        <v>2.5660371152331996E-2</v>
      </c>
      <c r="BY98" s="14">
        <f>'World Index &amp; Universal'!CU342</f>
        <v>1.8469405942475259E-2</v>
      </c>
      <c r="BZ98" s="14">
        <f>'World Index &amp; Universal'!CV342</f>
        <v>1.5733238801888483E-2</v>
      </c>
      <c r="CA98" s="14">
        <f>'World Index &amp; Universal'!CW342</f>
        <v>2.1948071734715802E-2</v>
      </c>
      <c r="CB98" s="14">
        <f>'World Index &amp; Universal'!CX342</f>
        <v>-6.8232299726233014E-3</v>
      </c>
      <c r="CC98" s="14">
        <f>'World Index &amp; Universal'!CY342</f>
        <v>1.9167144062230967E-3</v>
      </c>
      <c r="CD98" s="14">
        <f>'World Index &amp; Universal'!CZ342</f>
        <v>1.9167144062230967E-3</v>
      </c>
    </row>
    <row r="99" spans="2:82" x14ac:dyDescent="0.25">
      <c r="B99" s="121">
        <v>38686</v>
      </c>
      <c r="C99" s="14">
        <f>'World Index &amp; Universal'!M99</f>
        <v>7.2293478302391856E-2</v>
      </c>
      <c r="D99" s="14">
        <f>'World Index &amp; Universal'!N99</f>
        <v>3.342062972442128E-2</v>
      </c>
      <c r="E99" s="14">
        <f>'World Index &amp; Universal'!O99</f>
        <v>5.0867913146047883E-2</v>
      </c>
      <c r="F99" s="14">
        <f>'World Index &amp; Universal'!P99</f>
        <v>5.5012354543282127E-2</v>
      </c>
      <c r="G99" s="14">
        <f>'World Index &amp; Universal'!Q99</f>
        <v>6.2886102004330757E-2</v>
      </c>
      <c r="H99" s="14">
        <f>'World Index &amp; Universal'!R99</f>
        <v>5.2958416843949196E-2</v>
      </c>
      <c r="I99" s="14">
        <f>'World Index &amp; Universal'!S99</f>
        <v>2.0224256252131978E-2</v>
      </c>
      <c r="J99" s="14">
        <f>'World Index &amp; Universal'!T99</f>
        <v>4.432380633696531E-2</v>
      </c>
      <c r="K99" s="14">
        <f>'World Index &amp; Universal'!AF99</f>
        <v>3.899721448467966E-3</v>
      </c>
      <c r="L99" s="14">
        <f>'World Index &amp; Universal'!AG99</f>
        <v>0.51955431754874648</v>
      </c>
      <c r="M99" s="14">
        <f>'World Index &amp; Universal'!AH99</f>
        <v>0.17214484679665737</v>
      </c>
      <c r="N99" s="14">
        <f>'World Index &amp; Universal'!AI99</f>
        <v>9.8607242339832854E-2</v>
      </c>
      <c r="O99" s="14">
        <f>'World Index &amp; Universal'!AJ99</f>
        <v>9.8941504178272979E-2</v>
      </c>
      <c r="P99" s="14">
        <f>'World Index &amp; Universal'!AK99</f>
        <v>3.5877437325905287E-2</v>
      </c>
      <c r="Q99" s="14">
        <f>'World Index &amp; Universal'!AL99</f>
        <v>4.0111420612813371E-2</v>
      </c>
      <c r="R99" s="14">
        <f>'World Index &amp; Universal'!AM99</f>
        <v>3.0863509749303616E-2</v>
      </c>
      <c r="S99" s="14">
        <f>'Stata input'!R99</f>
        <v>2.043541156630635E-3</v>
      </c>
      <c r="T99" s="14">
        <f>'Stata input'!S99</f>
        <v>3.5095817877011104E-3</v>
      </c>
      <c r="U99" s="14">
        <f>'Stata input'!T99</f>
        <v>1.9700791950536534E-3</v>
      </c>
      <c r="V99" s="14">
        <f>'Stata input'!U99</f>
        <v>3.7508137075803472E-3</v>
      </c>
      <c r="W99" s="14">
        <f>'Stata input'!V99</f>
        <v>3.9058275055570135E-5</v>
      </c>
      <c r="X99" s="14">
        <f>'Stata input'!W99</f>
        <v>7.565688666095749E-4</v>
      </c>
      <c r="Y99" s="14">
        <f>'Stata input'!X99</f>
        <v>2.6647623952971156E-3</v>
      </c>
      <c r="Z99" s="14">
        <f>'Stata input'!Y99</f>
        <v>4.4840754546611183E-3</v>
      </c>
      <c r="AA99" s="14">
        <f>'World Index &amp; Universal'!AP343</f>
        <v>3.6748757864295767E-2</v>
      </c>
      <c r="AB99" s="14">
        <f>'World Index &amp; Universal'!AQ343</f>
        <v>1.8764349019456894E-2</v>
      </c>
      <c r="AC99" s="14">
        <f>'World Index &amp; Universal'!AR343</f>
        <v>1.3374467715303817E-2</v>
      </c>
      <c r="AD99" s="14">
        <f>'World Index &amp; Universal'!AS343</f>
        <v>7.1070533476549347E-3</v>
      </c>
      <c r="AE99" s="14">
        <f>'World Index &amp; Universal'!AT343</f>
        <v>1.5717598557072998E-2</v>
      </c>
      <c r="AF99" s="14">
        <f>'World Index &amp; Universal'!AU343</f>
        <v>5.1615954022152133E-2</v>
      </c>
      <c r="AG99" s="14">
        <f>'World Index &amp; Universal'!AV343</f>
        <v>2.2381386054753927E-2</v>
      </c>
      <c r="AH99" s="14">
        <f>'World Index &amp; Universal'!AX343</f>
        <v>-3.5446155672275048E-2</v>
      </c>
      <c r="AI99" s="14">
        <f>'World Index &amp; Universal'!AY343</f>
        <v>-1.734693068925075E-2</v>
      </c>
      <c r="AJ99" s="14">
        <f>'World Index &amp; Universal'!AZ343</f>
        <v>-2.2545761421641775E-2</v>
      </c>
      <c r="AK99" s="14">
        <f>'World Index &amp; Universal'!BA343</f>
        <v>-2.8591020043952198E-2</v>
      </c>
      <c r="AL99" s="14">
        <f>'World Index &amp; Universal'!BB343</f>
        <v>-2.0285685560450406E-2</v>
      </c>
      <c r="AM99" s="14">
        <f>'World Index &amp; Universal'!BC343</f>
        <v>1.4340211208434983E-2</v>
      </c>
      <c r="AN99" s="14">
        <f>'World Index &amp; Universal'!BD343</f>
        <v>-1.3858103711779202E-2</v>
      </c>
      <c r="AO99" s="14">
        <f>'World Index &amp; Universal'!BF343</f>
        <v>-1.8418733476016524E-2</v>
      </c>
      <c r="AP99" s="14">
        <f>'World Index &amp; Universal'!BG343</f>
        <v>1.7653158811602232E-2</v>
      </c>
      <c r="AQ99" s="14">
        <f>'World Index &amp; Universal'!BH343</f>
        <v>-5.2906065169445737E-3</v>
      </c>
      <c r="AR99" s="14">
        <f>'World Index &amp; Universal'!BI343</f>
        <v>-1.1442583049771859E-2</v>
      </c>
      <c r="AS99" s="14">
        <f>'World Index &amp; Universal'!BJ343</f>
        <v>-2.99063317764936E-3</v>
      </c>
      <c r="AT99" s="14">
        <f>'World Index &amp; Universal'!BK343</f>
        <v>3.2246520045891458E-2</v>
      </c>
      <c r="AU99" s="14">
        <f>'World Index &amp; Universal'!BL343</f>
        <v>3.5504157941710357E-3</v>
      </c>
      <c r="AV99" s="14">
        <f>'World Index &amp; Universal'!BN343</f>
        <v>-1.319795213062458E-2</v>
      </c>
      <c r="AW99" s="14">
        <f>'World Index &amp; Universal'!BO343</f>
        <v>2.3065797386518039E-2</v>
      </c>
      <c r="AX99" s="14">
        <f>'World Index &amp; Universal'!BP343</f>
        <v>5.3187459087111755E-3</v>
      </c>
      <c r="AY99" s="14">
        <f>'World Index &amp; Universal'!BQ343</f>
        <v>-6.1846973328417709E-3</v>
      </c>
      <c r="AZ99" s="14">
        <f>'World Index &amp; Universal'!BR343</f>
        <v>2.31220631308382E-3</v>
      </c>
      <c r="BA99" s="14">
        <f>'World Index &amp; Universal'!BS343</f>
        <v>3.7736777001166733E-2</v>
      </c>
      <c r="BB99" s="14">
        <f>'World Index &amp; Universal'!BT343</f>
        <v>8.8880454623618821E-3</v>
      </c>
      <c r="BC99" s="14">
        <f>'World Index &amp; Universal'!BV343</f>
        <v>-7.0568995858293349E-3</v>
      </c>
      <c r="BD99" s="14">
        <f>'World Index &amp; Universal'!BW343</f>
        <v>2.9432525984313784E-2</v>
      </c>
      <c r="BE99" s="14">
        <f>'World Index &amp; Universal'!BX343</f>
        <v>1.1575031306803707E-2</v>
      </c>
      <c r="BF99" s="14">
        <f>'World Index &amp; Universal'!BY343</f>
        <v>6.2231858537935558E-3</v>
      </c>
      <c r="BG99" s="14">
        <f>'World Index &amp; Universal'!BZ343</f>
        <v>8.5497814564960972E-3</v>
      </c>
      <c r="BH99" s="14">
        <f>'World Index &amp; Universal'!CA343</f>
        <v>4.419480583176183E-2</v>
      </c>
      <c r="BI99" s="14">
        <f>'World Index &amp; Universal'!CB343</f>
        <v>1.5166543274944599E-2</v>
      </c>
      <c r="BJ99" s="14">
        <f>'World Index &amp; Universal'!CD343</f>
        <v>-4.9082513273723927E-2</v>
      </c>
      <c r="BK99" s="14">
        <f>'World Index &amp; Universal'!CE343</f>
        <v>2.0705715188059637E-2</v>
      </c>
      <c r="BL99" s="14">
        <f>'World Index &amp; Universal'!CF343</f>
        <v>2.9996038925701463E-3</v>
      </c>
      <c r="BM99" s="14">
        <f>'World Index &amp; Universal'!CG343</f>
        <v>-2.3068723482764231E-3</v>
      </c>
      <c r="BN99" s="14">
        <f>'World Index &amp; Universal'!CH343</f>
        <v>-8.4773023738587971E-3</v>
      </c>
      <c r="BO99" s="14">
        <f>'World Index &amp; Universal'!CI343</f>
        <v>3.5342850725512909E-2</v>
      </c>
      <c r="BP99" s="14">
        <f>'World Index &amp; Universal'!CJ343</f>
        <v>-2.7799661897086714E-2</v>
      </c>
      <c r="BQ99" s="14">
        <f>'World Index &amp; Universal'!CL343</f>
        <v>-4.9082513273723927E-2</v>
      </c>
      <c r="BR99" s="14">
        <f>'World Index &amp; Universal'!CM343</f>
        <v>-1.4137476805095361E-2</v>
      </c>
      <c r="BS99" s="14">
        <f>'World Index &amp; Universal'!CN343</f>
        <v>-3.1239165664087354E-2</v>
      </c>
      <c r="BT99" s="14">
        <f>'World Index &amp; Universal'!CO343</f>
        <v>-3.636449804758568E-2</v>
      </c>
      <c r="BU99" s="14">
        <f>'World Index &amp; Universal'!CP343</f>
        <v>-4.2324291966342353E-2</v>
      </c>
      <c r="BV99" s="14">
        <f>'World Index &amp; Universal'!CQ343</f>
        <v>-3.413637395645952E-2</v>
      </c>
      <c r="BW99" s="14">
        <f>'World Index &amp; Universal'!CR343</f>
        <v>-2.7799661897086714E-2</v>
      </c>
      <c r="BX99" s="14">
        <f>'World Index &amp; Universal'!CT343</f>
        <v>-2.1891425606955783E-2</v>
      </c>
      <c r="BY99" s="14">
        <f>'World Index &amp; Universal'!CU343</f>
        <v>1.4052849558405578E-2</v>
      </c>
      <c r="BZ99" s="14">
        <f>'World Index &amp; Universal'!CV343</f>
        <v>-3.5378549381213098E-3</v>
      </c>
      <c r="CA99" s="14">
        <f>'World Index &amp; Universal'!CW343</f>
        <v>-8.8097440566743401E-3</v>
      </c>
      <c r="CB99" s="14">
        <f>'World Index &amp; Universal'!CX343</f>
        <v>-1.4939955788945802E-2</v>
      </c>
      <c r="CC99" s="14">
        <f>'World Index &amp; Universal'!CY343</f>
        <v>2.859458159758832E-2</v>
      </c>
      <c r="CD99" s="14">
        <f>'World Index &amp; Universal'!CZ343</f>
        <v>2.859458159758832E-2</v>
      </c>
    </row>
    <row r="100" spans="2:82" x14ac:dyDescent="0.25">
      <c r="B100" s="121">
        <v>38716</v>
      </c>
      <c r="C100" s="14">
        <f>'World Index &amp; Universal'!M100</f>
        <v>2.4218679111833952E-2</v>
      </c>
      <c r="D100" s="14">
        <f>'World Index &amp; Universal'!N100</f>
        <v>2.3095752339812758E-2</v>
      </c>
      <c r="E100" s="14">
        <f>'World Index &amp; Universal'!O100</f>
        <v>1.9118565239832686E-2</v>
      </c>
      <c r="F100" s="14">
        <f>'World Index &amp; Universal'!P100</f>
        <v>3.1370064254139018E-2</v>
      </c>
      <c r="G100" s="14">
        <f>'World Index &amp; Universal'!Q100</f>
        <v>7.8040162097980925E-3</v>
      </c>
      <c r="H100" s="14">
        <f>'World Index &amp; Universal'!R100</f>
        <v>2.3251325088184505E-2</v>
      </c>
      <c r="I100" s="14">
        <f>'World Index &amp; Universal'!S100</f>
        <v>1.8713840685240068E-2</v>
      </c>
      <c r="J100" s="14">
        <f>'World Index &amp; Universal'!T100</f>
        <v>3.1045085099655312E-2</v>
      </c>
      <c r="K100" s="14">
        <f>'World Index &amp; Universal'!AF100</f>
        <v>3.899721448467966E-3</v>
      </c>
      <c r="L100" s="14">
        <f>'World Index &amp; Universal'!AG100</f>
        <v>0.51955431754874648</v>
      </c>
      <c r="M100" s="14">
        <f>'World Index &amp; Universal'!AH100</f>
        <v>0.17214484679665737</v>
      </c>
      <c r="N100" s="14">
        <f>'World Index &amp; Universal'!AI100</f>
        <v>9.8607242339832854E-2</v>
      </c>
      <c r="O100" s="14">
        <f>'World Index &amp; Universal'!AJ100</f>
        <v>9.8941504178272979E-2</v>
      </c>
      <c r="P100" s="14">
        <f>'World Index &amp; Universal'!AK100</f>
        <v>3.5877437325905287E-2</v>
      </c>
      <c r="Q100" s="14">
        <f>'World Index &amp; Universal'!AL100</f>
        <v>4.0111420612813371E-2</v>
      </c>
      <c r="R100" s="14">
        <f>'World Index &amp; Universal'!AM100</f>
        <v>3.0863509749303616E-2</v>
      </c>
      <c r="S100" s="14">
        <f>'Stata input'!R100</f>
        <v>2.051689077593899E-3</v>
      </c>
      <c r="T100" s="14">
        <f>'Stata input'!S100</f>
        <v>3.5867252456669441E-3</v>
      </c>
      <c r="U100" s="14">
        <f>'Stata input'!T100</f>
        <v>1.9774182727649858E-3</v>
      </c>
      <c r="V100" s="14">
        <f>'Stata input'!U100</f>
        <v>3.8047783233963184E-3</v>
      </c>
      <c r="W100" s="14">
        <f>'Stata input'!V100</f>
        <v>4.1140689663432539E-5</v>
      </c>
      <c r="X100" s="14">
        <f>'Stata input'!W100</f>
        <v>7.4003877503492355E-4</v>
      </c>
      <c r="Y100" s="14">
        <f>'Stata input'!X100</f>
        <v>2.7281322387904261E-3</v>
      </c>
      <c r="Z100" s="14">
        <f>'Stata input'!Y100</f>
        <v>4.4840754546611183E-3</v>
      </c>
      <c r="AA100" s="14">
        <f>'World Index &amp; Universal'!AP344</f>
        <v>6.5283836315632726E-4</v>
      </c>
      <c r="AB100" s="14">
        <f>'World Index &amp; Universal'!AQ344</f>
        <v>5.9297494649377391E-3</v>
      </c>
      <c r="AC100" s="14">
        <f>'World Index &amp; Universal'!AR344</f>
        <v>-3.4559939627302194E-3</v>
      </c>
      <c r="AD100" s="14">
        <f>'World Index &amp; Universal'!AS344</f>
        <v>1.8059974758696695E-2</v>
      </c>
      <c r="AE100" s="14">
        <f>'World Index &amp; Universal'!AT344</f>
        <v>1.5806111696521352E-3</v>
      </c>
      <c r="AF100" s="14">
        <f>'World Index &amp; Universal'!AU344</f>
        <v>3.5627194271976581E-3</v>
      </c>
      <c r="AG100" s="14">
        <f>'World Index &amp; Universal'!AV344</f>
        <v>-4.3774808070490279E-3</v>
      </c>
      <c r="AH100" s="14">
        <f>'World Index &amp; Universal'!AX344</f>
        <v>-6.5241244328462233E-4</v>
      </c>
      <c r="AI100" s="14">
        <f>'World Index &amp; Universal'!AY344</f>
        <v>5.273468379316526E-3</v>
      </c>
      <c r="AJ100" s="14">
        <f>'World Index &amp; Universal'!AZ344</f>
        <v>-4.106151672549796E-3</v>
      </c>
      <c r="AK100" s="14">
        <f>'World Index &amp; Universal'!BA344</f>
        <v>1.7395779763153874E-2</v>
      </c>
      <c r="AL100" s="14">
        <f>'World Index &amp; Universal'!BB344</f>
        <v>9.2716751597232694E-4</v>
      </c>
      <c r="AM100" s="14">
        <f>'World Index &amp; Universal'!BC344</f>
        <v>2.9079826214266635E-3</v>
      </c>
      <c r="AN100" s="14">
        <f>'World Index &amp; Universal'!BD344</f>
        <v>-5.0270373273848534E-3</v>
      </c>
      <c r="AO100" s="14">
        <f>'World Index &amp; Universal'!BF344</f>
        <v>-5.8947948085757984E-3</v>
      </c>
      <c r="AP100" s="14">
        <f>'World Index &amp; Universal'!BG344</f>
        <v>-5.2458047936134733E-3</v>
      </c>
      <c r="AQ100" s="14">
        <f>'World Index &amp; Universal'!BH344</f>
        <v>-9.3304163960359343E-3</v>
      </c>
      <c r="AR100" s="14">
        <f>'World Index &amp; Universal'!BI344</f>
        <v>1.205872010467024E-2</v>
      </c>
      <c r="AS100" s="14">
        <f>'World Index &amp; Universal'!BJ344</f>
        <v>-4.3235010174408339E-3</v>
      </c>
      <c r="AT100" s="14">
        <f>'World Index &amp; Universal'!BK344</f>
        <v>-2.3530768813618819E-3</v>
      </c>
      <c r="AU100" s="14">
        <f>'World Index &amp; Universal'!BL344</f>
        <v>-1.0246471264488743E-2</v>
      </c>
      <c r="AV100" s="14">
        <f>'World Index &amp; Universal'!BN344</f>
        <v>3.4679792781784347E-3</v>
      </c>
      <c r="AW100" s="14">
        <f>'World Index &amp; Universal'!BO344</f>
        <v>4.123081671250306E-3</v>
      </c>
      <c r="AX100" s="14">
        <f>'World Index &amp; Universal'!BP344</f>
        <v>9.418292991385524E-3</v>
      </c>
      <c r="AY100" s="14">
        <f>'World Index &amp; Universal'!BQ344</f>
        <v>2.1590585655102634E-2</v>
      </c>
      <c r="AZ100" s="14">
        <f>'World Index &amp; Universal'!BR344</f>
        <v>5.0540719746139384E-3</v>
      </c>
      <c r="BA100" s="14">
        <f>'World Index &amp; Universal'!BS344</f>
        <v>7.0430541425237081E-3</v>
      </c>
      <c r="BB100" s="14">
        <f>'World Index &amp; Universal'!BT344</f>
        <v>-9.2468254160005259E-4</v>
      </c>
      <c r="BC100" s="14">
        <f>'World Index &amp; Universal'!BV344</f>
        <v>-1.7739598065405926E-2</v>
      </c>
      <c r="BD100" s="14">
        <f>'World Index &amp; Universal'!BW344</f>
        <v>-1.7098340792413791E-2</v>
      </c>
      <c r="BE100" s="14">
        <f>'World Index &amp; Universal'!BX344</f>
        <v>-1.1915039972604569E-2</v>
      </c>
      <c r="BF100" s="14">
        <f>'World Index &amp; Universal'!BY344</f>
        <v>-2.1134284084320942E-2</v>
      </c>
      <c r="BG100" s="14">
        <f>'World Index &amp; Universal'!BZ344</f>
        <v>-1.6187026302601049E-2</v>
      </c>
      <c r="BH100" s="14">
        <f>'World Index &amp; Universal'!CA344</f>
        <v>-1.4240079848866549E-2</v>
      </c>
      <c r="BI100" s="14">
        <f>'World Index &amp; Universal'!CB344</f>
        <v>-2.2039424122398898E-2</v>
      </c>
      <c r="BJ100" s="14">
        <f>'World Index &amp; Universal'!CD344</f>
        <v>-3.5500715184311193E-3</v>
      </c>
      <c r="BK100" s="14">
        <f>'World Index &amp; Universal'!CE344</f>
        <v>-9.2630867266130235E-4</v>
      </c>
      <c r="BL100" s="14">
        <f>'World Index &amp; Universal'!CF344</f>
        <v>4.3422748471606543E-3</v>
      </c>
      <c r="BM100" s="14">
        <f>'World Index &amp; Universal'!CG344</f>
        <v>-5.028656781305596E-3</v>
      </c>
      <c r="BN100" s="14">
        <f>'World Index &amp; Universal'!CH344</f>
        <v>1.6453357228830123E-2</v>
      </c>
      <c r="BO100" s="14">
        <f>'World Index &amp; Universal'!CI344</f>
        <v>1.9789802592433681E-3</v>
      </c>
      <c r="BP100" s="14">
        <f>'World Index &amp; Universal'!CJ344</f>
        <v>-7.9120119555445845E-3</v>
      </c>
      <c r="BQ100" s="14">
        <f>'World Index &amp; Universal'!CL344</f>
        <v>-3.5500715184311193E-3</v>
      </c>
      <c r="BR100" s="14">
        <f>'World Index &amp; Universal'!CM344</f>
        <v>-2.8995507781541807E-3</v>
      </c>
      <c r="BS100" s="14">
        <f>'World Index &amp; Universal'!CN344</f>
        <v>2.3586269118196501E-3</v>
      </c>
      <c r="BT100" s="14">
        <f>'World Index &amp; Universal'!CO344</f>
        <v>-6.9937964554263043E-3</v>
      </c>
      <c r="BU100" s="14">
        <f>'World Index &amp; Universal'!CP344</f>
        <v>1.4445789038251E-2</v>
      </c>
      <c r="BV100" s="14">
        <f>'World Index &amp; Universal'!CQ344</f>
        <v>-1.9750716314741457E-3</v>
      </c>
      <c r="BW100" s="14">
        <f>'World Index &amp; Universal'!CR344</f>
        <v>-7.9120119555445845E-3</v>
      </c>
      <c r="BX100" s="14">
        <f>'World Index &amp; Universal'!CT344</f>
        <v>4.3967273968426035E-3</v>
      </c>
      <c r="BY100" s="14">
        <f>'World Index &amp; Universal'!CU344</f>
        <v>5.0524361123158723E-3</v>
      </c>
      <c r="BZ100" s="14">
        <f>'World Index &amp; Universal'!CV344</f>
        <v>1.0352548353709246E-2</v>
      </c>
      <c r="CA100" s="14">
        <f>'World Index &amp; Universal'!CW344</f>
        <v>9.2553837077313794E-4</v>
      </c>
      <c r="CB100" s="14">
        <f>'World Index &amp; Universal'!CX344</f>
        <v>2.2536106941346778E-2</v>
      </c>
      <c r="CC100" s="14">
        <f>'World Index &amp; Universal'!CY344</f>
        <v>7.9751111301531452E-3</v>
      </c>
      <c r="CD100" s="14">
        <f>'World Index &amp; Universal'!CZ344</f>
        <v>7.9751111301531452E-3</v>
      </c>
    </row>
    <row r="101" spans="2:82" x14ac:dyDescent="0.25">
      <c r="B101" s="121">
        <v>38748</v>
      </c>
      <c r="C101" s="14">
        <f>'World Index &amp; Universal'!M101</f>
        <v>3.1543411593461856E-2</v>
      </c>
      <c r="D101" s="14">
        <f>'World Index &amp; Universal'!N101</f>
        <v>4.737242097559613E-2</v>
      </c>
      <c r="E101" s="14">
        <f>'World Index &amp; Universal'!O101</f>
        <v>1.8118542031330565E-2</v>
      </c>
      <c r="F101" s="14">
        <f>'World Index &amp; Universal'!P101</f>
        <v>9.3181433802258518E-3</v>
      </c>
      <c r="G101" s="14">
        <f>'World Index &amp; Universal'!Q101</f>
        <v>3.7428741549944577E-2</v>
      </c>
      <c r="H101" s="14">
        <f>'World Index &amp; Universal'!R101</f>
        <v>1.5995874595051696E-2</v>
      </c>
      <c r="I101" s="14">
        <f>'World Index &amp; Universal'!S101</f>
        <v>3.0072438193133877E-2</v>
      </c>
      <c r="J101" s="14">
        <f>'World Index &amp; Universal'!T101</f>
        <v>1.47284751834873E-2</v>
      </c>
      <c r="K101" s="14">
        <f>'World Index &amp; Universal'!AF101</f>
        <v>3.899721448467966E-3</v>
      </c>
      <c r="L101" s="14">
        <f>'World Index &amp; Universal'!AG101</f>
        <v>0.51955431754874648</v>
      </c>
      <c r="M101" s="14">
        <f>'World Index &amp; Universal'!AH101</f>
        <v>0.17214484679665737</v>
      </c>
      <c r="N101" s="14">
        <f>'World Index &amp; Universal'!AI101</f>
        <v>9.8607242339832854E-2</v>
      </c>
      <c r="O101" s="14">
        <f>'World Index &amp; Universal'!AJ101</f>
        <v>9.8941504178272979E-2</v>
      </c>
      <c r="P101" s="14">
        <f>'World Index &amp; Universal'!AK101</f>
        <v>3.5877437325905287E-2</v>
      </c>
      <c r="Q101" s="14">
        <f>'World Index &amp; Universal'!AL101</f>
        <v>4.0111420612813371E-2</v>
      </c>
      <c r="R101" s="14">
        <f>'World Index &amp; Universal'!AM101</f>
        <v>3.0863509749303616E-2</v>
      </c>
      <c r="S101" s="14">
        <f>'Stata input'!R101</f>
        <v>2.0027906163269105E-3</v>
      </c>
      <c r="T101" s="14">
        <f>'Stata input'!S101</f>
        <v>3.7308187111868563E-3</v>
      </c>
      <c r="U101" s="14">
        <f>'Stata input'!T101</f>
        <v>1.968855957943827E-3</v>
      </c>
      <c r="V101" s="14">
        <f>'Stata input'!U101</f>
        <v>3.7498140618119624E-3</v>
      </c>
      <c r="W101" s="14">
        <f>'Stata input'!V101</f>
        <v>4.322305657344927E-5</v>
      </c>
      <c r="X101" s="14">
        <f>'Stata input'!W101</f>
        <v>7.3865837651476696E-4</v>
      </c>
      <c r="Y101" s="14">
        <f>'Stata input'!X101</f>
        <v>2.9193337207231718E-3</v>
      </c>
      <c r="Z101" s="14">
        <f>'Stata input'!Y101</f>
        <v>4.4840754546611183E-3</v>
      </c>
      <c r="AA101" s="14">
        <f>'World Index &amp; Universal'!AP345</f>
        <v>-1.4916520862370608E-2</v>
      </c>
      <c r="AB101" s="14">
        <f>'World Index &amp; Universal'!AQ345</f>
        <v>1.0738288632182513E-2</v>
      </c>
      <c r="AC101" s="14">
        <f>'World Index &amp; Universal'!AR345</f>
        <v>1.730547476033939E-2</v>
      </c>
      <c r="AD101" s="14">
        <f>'World Index &amp; Universal'!AS345</f>
        <v>-1.0266617778010523E-2</v>
      </c>
      <c r="AE101" s="14">
        <f>'World Index &amp; Universal'!AT345</f>
        <v>1.2917178093401205E-2</v>
      </c>
      <c r="AF101" s="14">
        <f>'World Index &amp; Universal'!AU345</f>
        <v>5.1700070656763852E-3</v>
      </c>
      <c r="AG101" s="14">
        <f>'World Index &amp; Universal'!AV345</f>
        <v>1.7255690803225754E-2</v>
      </c>
      <c r="AH101" s="14">
        <f>'World Index &amp; Universal'!AX345</f>
        <v>1.5142392678668015E-2</v>
      </c>
      <c r="AI101" s="14">
        <f>'World Index &amp; Universal'!AY345</f>
        <v>2.6043284694015956E-2</v>
      </c>
      <c r="AJ101" s="14">
        <f>'World Index &amp; Universal'!AZ345</f>
        <v>3.2709913733319329E-2</v>
      </c>
      <c r="AK101" s="14">
        <f>'World Index &amp; Universal'!BA345</f>
        <v>4.7203137427813679E-3</v>
      </c>
      <c r="AL101" s="14">
        <f>'World Index &amp; Universal'!BB345</f>
        <v>2.8255167755059984E-2</v>
      </c>
      <c r="AM101" s="14">
        <f>'World Index &amp; Universal'!BC345</f>
        <v>2.0390686021484417E-2</v>
      </c>
      <c r="AN101" s="14">
        <f>'World Index &amp; Universal'!BD345</f>
        <v>3.2659375927978074E-2</v>
      </c>
      <c r="AO101" s="14">
        <f>'World Index &amp; Universal'!BF345</f>
        <v>-1.0624202875221478E-2</v>
      </c>
      <c r="AP101" s="14">
        <f>'World Index &amp; Universal'!BG345</f>
        <v>-2.5382247593757845E-2</v>
      </c>
      <c r="AQ101" s="14">
        <f>'World Index &amp; Universal'!BH345</f>
        <v>6.497415010412011E-3</v>
      </c>
      <c r="AR101" s="14">
        <f>'World Index &amp; Universal'!BI345</f>
        <v>-2.078174602311611E-2</v>
      </c>
      <c r="AS101" s="14">
        <f>'World Index &amp; Universal'!BJ345</f>
        <v>2.1557404975400818E-3</v>
      </c>
      <c r="AT101" s="14">
        <f>'World Index &amp; Universal'!BK345</f>
        <v>-5.5091230134771685E-3</v>
      </c>
      <c r="AU101" s="14">
        <f>'World Index &amp; Universal'!BL345</f>
        <v>6.4481599681587287E-3</v>
      </c>
      <c r="AV101" s="14">
        <f>'World Index &amp; Universal'!BN345</f>
        <v>-1.70110897755823E-2</v>
      </c>
      <c r="AW101" s="14">
        <f>'World Index &amp; Universal'!BO345</f>
        <v>-3.1673864362423698E-2</v>
      </c>
      <c r="AX101" s="14">
        <f>'World Index &amp; Universal'!BP345</f>
        <v>-6.4554711353579375E-3</v>
      </c>
      <c r="AY101" s="14">
        <f>'World Index &amp; Universal'!BQ345</f>
        <v>-2.7103061196879552E-2</v>
      </c>
      <c r="AZ101" s="14">
        <f>'World Index &amp; Universal'!BR345</f>
        <v>-4.3136469583751058E-3</v>
      </c>
      <c r="BA101" s="14">
        <f>'World Index &amp; Universal'!BS345</f>
        <v>-1.1929030164240517E-2</v>
      </c>
      <c r="BB101" s="14">
        <f>'World Index &amp; Universal'!BT345</f>
        <v>-4.8937077749888758E-5</v>
      </c>
      <c r="BC101" s="14">
        <f>'World Index &amp; Universal'!BV345</f>
        <v>1.0373114580576992E-2</v>
      </c>
      <c r="BD101" s="14">
        <f>'World Index &amp; Universal'!BW345</f>
        <v>-4.6981370618427443E-3</v>
      </c>
      <c r="BE101" s="14">
        <f>'World Index &amp; Universal'!BX345</f>
        <v>2.1222792711140137E-2</v>
      </c>
      <c r="BF101" s="14">
        <f>'World Index &amp; Universal'!BY345</f>
        <v>2.7858101013476633E-2</v>
      </c>
      <c r="BG101" s="14">
        <f>'World Index &amp; Universal'!BZ345</f>
        <v>2.3424284042398824E-2</v>
      </c>
      <c r="BH101" s="14">
        <f>'World Index &amp; Universal'!CA345</f>
        <v>1.5596750721927899E-2</v>
      </c>
      <c r="BI101" s="14">
        <f>'World Index &amp; Universal'!CB345</f>
        <v>2.7807800641671543E-2</v>
      </c>
      <c r="BJ101" s="14">
        <f>'World Index &amp; Universal'!CD345</f>
        <v>-5.1434155708334206E-3</v>
      </c>
      <c r="BK101" s="14">
        <f>'World Index &amp; Universal'!CE345</f>
        <v>-2.7478751034870186E-2</v>
      </c>
      <c r="BL101" s="14">
        <f>'World Index &amp; Universal'!CF345</f>
        <v>-2.1511032770912264E-3</v>
      </c>
      <c r="BM101" s="14">
        <f>'World Index &amp; Universal'!CG345</f>
        <v>4.3323351225994511E-3</v>
      </c>
      <c r="BN101" s="14">
        <f>'World Index &amp; Universal'!CH345</f>
        <v>-2.2888145618233491E-2</v>
      </c>
      <c r="BO101" s="14">
        <f>'World Index &amp; Universal'!CI345</f>
        <v>-7.6483755980001344E-3</v>
      </c>
      <c r="BP101" s="14">
        <f>'World Index &amp; Universal'!CJ345</f>
        <v>1.2023522043629553E-2</v>
      </c>
      <c r="BQ101" s="14">
        <f>'World Index &amp; Universal'!CL345</f>
        <v>-5.1434155708334206E-3</v>
      </c>
      <c r="BR101" s="14">
        <f>'World Index &amp; Universal'!CM345</f>
        <v>-1.9983214567537821E-2</v>
      </c>
      <c r="BS101" s="14">
        <f>'World Index &amp; Universal'!CN345</f>
        <v>5.5396415803941057E-3</v>
      </c>
      <c r="BT101" s="14">
        <f>'World Index &amp; Universal'!CO345</f>
        <v>1.2073049941162983E-2</v>
      </c>
      <c r="BU101" s="14">
        <f>'World Index &amp; Universal'!CP345</f>
        <v>-1.5357227867104695E-2</v>
      </c>
      <c r="BV101" s="14">
        <f>'World Index &amp; Universal'!CQ345</f>
        <v>7.7073241076310861E-3</v>
      </c>
      <c r="BW101" s="14">
        <f>'World Index &amp; Universal'!CR345</f>
        <v>1.2023522043629553E-2</v>
      </c>
      <c r="BX101" s="14">
        <f>'World Index &amp; Universal'!CT345</f>
        <v>-1.6962982816641436E-2</v>
      </c>
      <c r="BY101" s="14">
        <f>'World Index &amp; Universal'!CU345</f>
        <v>-3.1626474991939602E-2</v>
      </c>
      <c r="BZ101" s="14">
        <f>'World Index &amp; Universal'!CV345</f>
        <v>-6.406847590006759E-3</v>
      </c>
      <c r="CA101" s="14">
        <f>'World Index &amp; Universal'!CW345</f>
        <v>4.8939472704789821E-5</v>
      </c>
      <c r="CB101" s="14">
        <f>'World Index &amp; Universal'!CX345</f>
        <v>-2.7055448133698534E-2</v>
      </c>
      <c r="CC101" s="14">
        <f>'World Index &amp; Universal'!CY345</f>
        <v>-1.1880674491981935E-2</v>
      </c>
      <c r="CD101" s="14">
        <f>'World Index &amp; Universal'!CZ345</f>
        <v>-1.1880674491981935E-2</v>
      </c>
    </row>
    <row r="102" spans="2:82" x14ac:dyDescent="0.25">
      <c r="B102" s="121">
        <v>38776</v>
      </c>
      <c r="C102" s="14">
        <f>'World Index &amp; Universal'!M102</f>
        <v>1.2151132140924004E-2</v>
      </c>
      <c r="D102" s="14">
        <f>'World Index &amp; Universal'!N102</f>
        <v>-2.9830690674550464E-3</v>
      </c>
      <c r="E102" s="14">
        <f>'World Index &amp; Universal'!O102</f>
        <v>1.7922314467897493E-2</v>
      </c>
      <c r="F102" s="14">
        <f>'World Index &amp; Universal'!P102</f>
        <v>1.4074552315602284E-2</v>
      </c>
      <c r="G102" s="14">
        <f>'World Index &amp; Universal'!Q102</f>
        <v>-1.1856865297739216E-2</v>
      </c>
      <c r="H102" s="14">
        <f>'World Index &amp; Universal'!R102</f>
        <v>2.4915867641234657E-2</v>
      </c>
      <c r="I102" s="14">
        <f>'World Index &amp; Universal'!S102</f>
        <v>-7.7798277390017656E-3</v>
      </c>
      <c r="J102" s="14">
        <f>'World Index &amp; Universal'!T102</f>
        <v>1.5661525208777283E-2</v>
      </c>
      <c r="K102" s="14">
        <f>'World Index &amp; Universal'!AF102</f>
        <v>3.899721448467966E-3</v>
      </c>
      <c r="L102" s="14">
        <f>'World Index &amp; Universal'!AG102</f>
        <v>0.51955431754874648</v>
      </c>
      <c r="M102" s="14">
        <f>'World Index &amp; Universal'!AH102</f>
        <v>0.17214484679665737</v>
      </c>
      <c r="N102" s="14">
        <f>'World Index &amp; Universal'!AI102</f>
        <v>9.8607242339832854E-2</v>
      </c>
      <c r="O102" s="14">
        <f>'World Index &amp; Universal'!AJ102</f>
        <v>9.8941504178272979E-2</v>
      </c>
      <c r="P102" s="14">
        <f>'World Index &amp; Universal'!AK102</f>
        <v>3.5877437325905287E-2</v>
      </c>
      <c r="Q102" s="14">
        <f>'World Index &amp; Universal'!AL102</f>
        <v>4.0111420612813371E-2</v>
      </c>
      <c r="R102" s="14">
        <f>'World Index &amp; Universal'!AM102</f>
        <v>3.0863509749303616E-2</v>
      </c>
      <c r="S102" s="14">
        <f>'Stata input'!R102</f>
        <v>2.051689077593899E-3</v>
      </c>
      <c r="T102" s="14">
        <f>'Stata input'!S102</f>
        <v>3.7813016413330569E-3</v>
      </c>
      <c r="U102" s="14">
        <f>'Stata input'!T102</f>
        <v>2.1371982776134946E-3</v>
      </c>
      <c r="V102" s="14">
        <f>'Stata input'!U102</f>
        <v>3.7318185650720981E-3</v>
      </c>
      <c r="W102" s="14">
        <f>'Stata input'!V102</f>
        <v>5.206841958327324E-5</v>
      </c>
      <c r="X102" s="14">
        <f>'Stata input'!W102</f>
        <v>8.543077507923158E-4</v>
      </c>
      <c r="Y102" s="14">
        <f>'Stata input'!X102</f>
        <v>3.0873086357925406E-3</v>
      </c>
      <c r="Z102" s="14">
        <f>'Stata input'!Y102</f>
        <v>4.446940808255917E-3</v>
      </c>
      <c r="AA102" s="14">
        <f>'World Index &amp; Universal'!AP346</f>
        <v>1.5593955084592714E-2</v>
      </c>
      <c r="AB102" s="14">
        <f>'World Index &amp; Universal'!AQ346</f>
        <v>-4.1357619584195815E-3</v>
      </c>
      <c r="AC102" s="14">
        <f>'World Index &amp; Universal'!AR346</f>
        <v>8.3744300735077992E-4</v>
      </c>
      <c r="AD102" s="14">
        <f>'World Index &amp; Universal'!AS346</f>
        <v>2.8155596718708598E-2</v>
      </c>
      <c r="AE102" s="14">
        <f>'World Index &amp; Universal'!AT346</f>
        <v>-1.0463550682823675E-2</v>
      </c>
      <c r="AF102" s="14">
        <f>'World Index &amp; Universal'!AU346</f>
        <v>1.7350455192278069E-2</v>
      </c>
      <c r="AG102" s="14">
        <f>'World Index &amp; Universal'!AV346</f>
        <v>-5.6324885593179719E-3</v>
      </c>
      <c r="AH102" s="14">
        <f>'World Index &amp; Universal'!AX346</f>
        <v>-1.5354517429452263E-2</v>
      </c>
      <c r="AI102" s="14">
        <f>'World Index &amp; Universal'!AY346</f>
        <v>-1.9426776758797226E-2</v>
      </c>
      <c r="AJ102" s="14">
        <f>'World Index &amp; Universal'!AZ346</f>
        <v>-1.4529932955353875E-2</v>
      </c>
      <c r="AK102" s="14">
        <f>'World Index &amp; Universal'!BA346</f>
        <v>1.2368763688702211E-2</v>
      </c>
      <c r="AL102" s="14">
        <f>'World Index &amp; Universal'!BB346</f>
        <v>-2.5657405340942518E-2</v>
      </c>
      <c r="AM102" s="14">
        <f>'World Index &amp; Universal'!BC346</f>
        <v>1.7295298961670369E-3</v>
      </c>
      <c r="AN102" s="14">
        <f>'World Index &amp; Universal'!BD346</f>
        <v>-2.0900521845015008E-2</v>
      </c>
      <c r="AO102" s="14">
        <f>'World Index &amp; Universal'!BF346</f>
        <v>4.1529375194280238E-3</v>
      </c>
      <c r="AP102" s="14">
        <f>'World Index &amp; Universal'!BG346</f>
        <v>1.9811653325167988E-2</v>
      </c>
      <c r="AQ102" s="14">
        <f>'World Index &amp; Universal'!BH346</f>
        <v>4.9938583752646704E-3</v>
      </c>
      <c r="AR102" s="14">
        <f>'World Index &amp; Universal'!BI346</f>
        <v>3.2425462672131866E-2</v>
      </c>
      <c r="AS102" s="14">
        <f>'World Index &amp; Universal'!BJ346</f>
        <v>-6.3540676356127479E-3</v>
      </c>
      <c r="AT102" s="14">
        <f>'World Index &amp; Universal'!BK346</f>
        <v>2.1575448068053449E-2</v>
      </c>
      <c r="AU102" s="14">
        <f>'World Index &amp; Universal'!BL346</f>
        <v>-1.5029424129555657E-3</v>
      </c>
      <c r="AV102" s="14">
        <f>'World Index &amp; Universal'!BN346</f>
        <v>-8.3674228337660139E-4</v>
      </c>
      <c r="AW102" s="14">
        <f>'World Index &amp; Universal'!BO346</f>
        <v>1.4744164679631577E-2</v>
      </c>
      <c r="AX102" s="14">
        <f>'World Index &amp; Universal'!BP346</f>
        <v>-4.9690436748917044E-3</v>
      </c>
      <c r="AY102" s="14">
        <f>'World Index &amp; Universal'!BQ346</f>
        <v>2.7295295457043789E-2</v>
      </c>
      <c r="AZ102" s="14">
        <f>'World Index &amp; Universal'!BR346</f>
        <v>-1.1291537670909735E-2</v>
      </c>
      <c r="BA102" s="14">
        <f>'World Index &amp; Universal'!BS346</f>
        <v>1.6499195049406223E-2</v>
      </c>
      <c r="BB102" s="14">
        <f>'World Index &amp; Universal'!BT346</f>
        <v>-6.4645179013563814E-3</v>
      </c>
      <c r="BC102" s="14">
        <f>'World Index &amp; Universal'!BV346</f>
        <v>-2.7384567869460197E-2</v>
      </c>
      <c r="BD102" s="14">
        <f>'World Index &amp; Universal'!BW346</f>
        <v>-1.2217646506234581E-2</v>
      </c>
      <c r="BE102" s="14">
        <f>'World Index &amp; Universal'!BX346</f>
        <v>-3.1407073773837335E-2</v>
      </c>
      <c r="BF102" s="14">
        <f>'World Index &amp; Universal'!BY346</f>
        <v>-2.6570057876980746E-2</v>
      </c>
      <c r="BG102" s="14">
        <f>'World Index &amp; Universal'!BZ346</f>
        <v>-3.7561578738454449E-2</v>
      </c>
      <c r="BH102" s="14">
        <f>'World Index &amp; Universal'!CA346</f>
        <v>-1.0509247394961063E-2</v>
      </c>
      <c r="BI102" s="14">
        <f>'World Index &amp; Universal'!CB346</f>
        <v>-3.2862813163551552E-2</v>
      </c>
      <c r="BJ102" s="14">
        <f>'World Index &amp; Universal'!CD346</f>
        <v>-1.7054550969851312E-2</v>
      </c>
      <c r="BK102" s="14">
        <f>'World Index &amp; Universal'!CE346</f>
        <v>2.6333042896395709E-2</v>
      </c>
      <c r="BL102" s="14">
        <f>'World Index &amp; Universal'!CF346</f>
        <v>6.3946999918704783E-3</v>
      </c>
      <c r="BM102" s="14">
        <f>'World Index &amp; Universal'!CG346</f>
        <v>1.1420492593246623E-2</v>
      </c>
      <c r="BN102" s="14">
        <f>'World Index &amp; Universal'!CH346</f>
        <v>3.9027513769888333E-2</v>
      </c>
      <c r="BO102" s="14">
        <f>'World Index &amp; Universal'!CI346</f>
        <v>2.8108116577509223E-2</v>
      </c>
      <c r="BP102" s="14">
        <f>'World Index &amp; Universal'!CJ346</f>
        <v>-2.2590979965947167E-2</v>
      </c>
      <c r="BQ102" s="14">
        <f>'World Index &amp; Universal'!CL346</f>
        <v>-1.7054550969851312E-2</v>
      </c>
      <c r="BR102" s="14">
        <f>'World Index &amp; Universal'!CM346</f>
        <v>-1.7265437870702671E-3</v>
      </c>
      <c r="BS102" s="14">
        <f>'World Index &amp; Universal'!CN346</f>
        <v>-2.1119779365151747E-2</v>
      </c>
      <c r="BT102" s="14">
        <f>'World Index &amp; Universal'!CO346</f>
        <v>-1.623139017695352E-2</v>
      </c>
      <c r="BU102" s="14">
        <f>'World Index &amp; Universal'!CP346</f>
        <v>1.0620864689531384E-2</v>
      </c>
      <c r="BV102" s="14">
        <f>'World Index &amp; Universal'!CQ346</f>
        <v>-2.7339650494229151E-2</v>
      </c>
      <c r="BW102" s="14">
        <f>'World Index &amp; Universal'!CR346</f>
        <v>-2.2590979965947167E-2</v>
      </c>
      <c r="BX102" s="14">
        <f>'World Index &amp; Universal'!CT346</f>
        <v>5.664393189151351E-3</v>
      </c>
      <c r="BY102" s="14">
        <f>'World Index &amp; Universal'!CU346</f>
        <v>2.1346678566717348E-2</v>
      </c>
      <c r="BZ102" s="14">
        <f>'World Index &amp; Universal'!CV346</f>
        <v>1.5052046488623905E-3</v>
      </c>
      <c r="CA102" s="14">
        <f>'World Index &amp; Universal'!CW346</f>
        <v>6.5065798029693145E-3</v>
      </c>
      <c r="CB102" s="14">
        <f>'World Index &amp; Universal'!CX346</f>
        <v>3.3979474278150068E-2</v>
      </c>
      <c r="CC102" s="14">
        <f>'World Index &amp; Universal'!CY346</f>
        <v>2.3113128181649234E-2</v>
      </c>
      <c r="CD102" s="14">
        <f>'World Index &amp; Universal'!CZ346</f>
        <v>2.3113128181649234E-2</v>
      </c>
    </row>
    <row r="103" spans="2:82" x14ac:dyDescent="0.25">
      <c r="B103" s="121">
        <v>38807</v>
      </c>
      <c r="C103" s="14">
        <f>'World Index &amp; Universal'!M103</f>
        <v>-9.6870609379750006E-3</v>
      </c>
      <c r="D103" s="14">
        <f>'World Index &amp; Universal'!N103</f>
        <v>2.0404862664761936E-2</v>
      </c>
      <c r="E103" s="14">
        <f>'World Index &amp; Universal'!O103</f>
        <v>2.2478513998061E-3</v>
      </c>
      <c r="F103" s="14">
        <f>'World Index &amp; Universal'!P103</f>
        <v>2.8853982636762199E-2</v>
      </c>
      <c r="G103" s="14">
        <f>'World Index &amp; Universal'!Q103</f>
        <v>3.5295522100043053E-2</v>
      </c>
      <c r="H103" s="14">
        <f>'World Index &amp; Universal'!R103</f>
        <v>1.3558101271437195E-2</v>
      </c>
      <c r="I103" s="14">
        <f>'World Index &amp; Universal'!S103</f>
        <v>4.6773784356782588E-2</v>
      </c>
      <c r="J103" s="14">
        <f>'World Index &amp; Universal'!T103</f>
        <v>5.8719879459534496E-2</v>
      </c>
      <c r="K103" s="14">
        <f>'World Index &amp; Universal'!AF103</f>
        <v>3.899721448467966E-3</v>
      </c>
      <c r="L103" s="14">
        <f>'World Index &amp; Universal'!AG103</f>
        <v>0.51955431754874648</v>
      </c>
      <c r="M103" s="14">
        <f>'World Index &amp; Universal'!AH103</f>
        <v>0.17214484679665737</v>
      </c>
      <c r="N103" s="14">
        <f>'World Index &amp; Universal'!AI103</f>
        <v>9.8607242339832854E-2</v>
      </c>
      <c r="O103" s="14">
        <f>'World Index &amp; Universal'!AJ103</f>
        <v>9.8941504178272979E-2</v>
      </c>
      <c r="P103" s="14">
        <f>'World Index &amp; Universal'!AK103</f>
        <v>3.5877437325905287E-2</v>
      </c>
      <c r="Q103" s="14">
        <f>'World Index &amp; Universal'!AL103</f>
        <v>4.0111420612813371E-2</v>
      </c>
      <c r="R103" s="14">
        <f>'World Index &amp; Universal'!AM103</f>
        <v>3.0863509749303616E-2</v>
      </c>
      <c r="S103" s="14">
        <f>'Stata input'!R103</f>
        <v>2.3607713389290907E-3</v>
      </c>
      <c r="T103" s="14">
        <f>'Stata input'!S103</f>
        <v>3.9380580297143641E-3</v>
      </c>
      <c r="U103" s="14">
        <f>'Stata input'!T103</f>
        <v>2.181655771078761E-3</v>
      </c>
      <c r="V103" s="14">
        <f>'Stata input'!U103</f>
        <v>3.7483185712963163E-3</v>
      </c>
      <c r="W103" s="14">
        <f>'Stata input'!V103</f>
        <v>6.5601325387021348E-5</v>
      </c>
      <c r="X103" s="14">
        <f>'Stata input'!W103</f>
        <v>9.4575661906048936E-4</v>
      </c>
      <c r="Y103" s="14">
        <f>'Stata input'!X103</f>
        <v>3.1463685654540274E-3</v>
      </c>
      <c r="Z103" s="14">
        <f>'Stata input'!Y103</f>
        <v>4.4593207017331604E-3</v>
      </c>
      <c r="AA103" s="14">
        <f>'World Index &amp; Universal'!AP347</f>
        <v>-2.8856414512686723E-2</v>
      </c>
      <c r="AB103" s="14">
        <f>'World Index &amp; Universal'!AQ347</f>
        <v>-1.2906434566366198E-2</v>
      </c>
      <c r="AC103" s="14">
        <f>'World Index &amp; Universal'!AR347</f>
        <v>-3.7949220730923994E-2</v>
      </c>
      <c r="AD103" s="14">
        <f>'World Index &amp; Universal'!AS347</f>
        <v>-4.557231344692092E-2</v>
      </c>
      <c r="AE103" s="14">
        <f>'World Index &amp; Universal'!AT347</f>
        <v>-2.3539245033627365E-2</v>
      </c>
      <c r="AF103" s="14">
        <f>'World Index &amp; Universal'!AU347</f>
        <v>-5.500598257469802E-2</v>
      </c>
      <c r="AG103" s="14">
        <f>'World Index &amp; Universal'!AV347</f>
        <v>-6.2701657988052162E-2</v>
      </c>
      <c r="AH103" s="14">
        <f>'World Index &amp; Universal'!AX347</f>
        <v>2.9713849675696347E-2</v>
      </c>
      <c r="AI103" s="14">
        <f>'World Index &amp; Universal'!AY347</f>
        <v>1.6423915252775867E-2</v>
      </c>
      <c r="AJ103" s="14">
        <f>'World Index &amp; Universal'!AZ347</f>
        <v>-9.362988495336233E-3</v>
      </c>
      <c r="AK103" s="14">
        <f>'World Index &amp; Universal'!BA347</f>
        <v>-1.7212592642360192E-2</v>
      </c>
      <c r="AL103" s="14">
        <f>'World Index &amp; Universal'!BB347</f>
        <v>5.475163053660248E-3</v>
      </c>
      <c r="AM103" s="14">
        <f>'World Index &amp; Universal'!BC347</f>
        <v>-2.6926572396490212E-2</v>
      </c>
      <c r="AN103" s="14">
        <f>'World Index &amp; Universal'!BD347</f>
        <v>-3.4850915952229777E-2</v>
      </c>
      <c r="AO103" s="14">
        <f>'World Index &amp; Universal'!BF347</f>
        <v>1.3075188632899692E-2</v>
      </c>
      <c r="AP103" s="14">
        <f>'World Index &amp; Universal'!BG347</f>
        <v>-1.6158528942809669E-2</v>
      </c>
      <c r="AQ103" s="14">
        <f>'World Index &amp; Universal'!BH347</f>
        <v>-2.537022531755273E-2</v>
      </c>
      <c r="AR103" s="14">
        <f>'World Index &amp; Universal'!BI347</f>
        <v>-3.3092991408777417E-2</v>
      </c>
      <c r="AS103" s="14">
        <f>'World Index &amp; Universal'!BJ347</f>
        <v>-1.0771836469818497E-2</v>
      </c>
      <c r="AT103" s="14">
        <f>'World Index &amp; Universal'!BK347</f>
        <v>-4.2650007539900558E-2</v>
      </c>
      <c r="AU103" s="14">
        <f>'World Index &amp; Universal'!BL347</f>
        <v>-5.0446305360941857E-2</v>
      </c>
      <c r="AV103" s="14">
        <f>'World Index &amp; Universal'!BN347</f>
        <v>3.9446172227786125E-2</v>
      </c>
      <c r="AW103" s="14">
        <f>'World Index &amp; Universal'!BO347</f>
        <v>9.451482618355822E-3</v>
      </c>
      <c r="AX103" s="14">
        <f>'World Index &amp; Universal'!BP347</f>
        <v>2.6030628220668595E-2</v>
      </c>
      <c r="AY103" s="14">
        <f>'World Index &amp; Universal'!BQ347</f>
        <v>-7.9237945441807955E-3</v>
      </c>
      <c r="AZ103" s="14">
        <f>'World Index &amp; Universal'!BR347</f>
        <v>1.4978394080450208E-2</v>
      </c>
      <c r="BA103" s="14">
        <f>'World Index &amp; Universal'!BS347</f>
        <v>-1.7729585809111992E-2</v>
      </c>
      <c r="BB103" s="14">
        <f>'World Index &amp; Universal'!BT347</f>
        <v>-2.5728826160230533E-2</v>
      </c>
      <c r="BC103" s="14">
        <f>'World Index &amp; Universal'!BV347</f>
        <v>4.7748314606741671E-2</v>
      </c>
      <c r="BD103" s="14">
        <f>'World Index &amp; Universal'!BW347</f>
        <v>1.7514054935480639E-2</v>
      </c>
      <c r="BE103" s="14">
        <f>'World Index &amp; Universal'!BX347</f>
        <v>3.422561954224923E-2</v>
      </c>
      <c r="BF103" s="14">
        <f>'World Index &amp; Universal'!BY347</f>
        <v>7.9870825452770244E-3</v>
      </c>
      <c r="BG103" s="14">
        <f>'World Index &amp; Universal'!BZ347</f>
        <v>2.3085110295643529E-2</v>
      </c>
      <c r="BH103" s="14">
        <f>'World Index &amp; Universal'!CA347</f>
        <v>-9.8841109291858409E-3</v>
      </c>
      <c r="BI103" s="14">
        <f>'World Index &amp; Universal'!CB347</f>
        <v>-1.7947241873288222E-2</v>
      </c>
      <c r="BJ103" s="14">
        <f>'World Index &amp; Universal'!CD347</f>
        <v>5.8207757467677368E-2</v>
      </c>
      <c r="BK103" s="14">
        <f>'World Index &amp; Universal'!CE347</f>
        <v>-5.4453488806545103E-3</v>
      </c>
      <c r="BL103" s="14">
        <f>'World Index &amp; Universal'!CF347</f>
        <v>1.0889132423583581E-2</v>
      </c>
      <c r="BM103" s="14">
        <f>'World Index &amp; Universal'!CG347</f>
        <v>-1.4757352637068122E-2</v>
      </c>
      <c r="BN103" s="14">
        <f>'World Index &amp; Universal'!CH347</f>
        <v>-2.2564212950936691E-2</v>
      </c>
      <c r="BO103" s="14">
        <f>'World Index &amp; Universal'!CI347</f>
        <v>-3.2225296696285821E-2</v>
      </c>
      <c r="BP103" s="14">
        <f>'World Index &amp; Universal'!CJ347</f>
        <v>-8.1436234213646541E-3</v>
      </c>
      <c r="BQ103" s="14">
        <f>'World Index &amp; Universal'!CL347</f>
        <v>5.8207757467677368E-2</v>
      </c>
      <c r="BR103" s="14">
        <f>'World Index &amp; Universal'!CM347</f>
        <v>2.7671675777649174E-2</v>
      </c>
      <c r="BS103" s="14">
        <f>'World Index &amp; Universal'!CN347</f>
        <v>4.4550068288299549E-2</v>
      </c>
      <c r="BT103" s="14">
        <f>'World Index &amp; Universal'!CO347</f>
        <v>1.8049597700360298E-2</v>
      </c>
      <c r="BU103" s="14">
        <f>'World Index &amp; Universal'!CP347</f>
        <v>9.9827818523969825E-3</v>
      </c>
      <c r="BV103" s="14">
        <f>'World Index &amp; Universal'!CQ347</f>
        <v>3.3298345768160376E-2</v>
      </c>
      <c r="BW103" s="14">
        <f>'World Index &amp; Universal'!CR347</f>
        <v>-8.1436234213646541E-3</v>
      </c>
      <c r="BX103" s="14">
        <f>'World Index &amp; Universal'!CT347</f>
        <v>6.6896158008196815E-2</v>
      </c>
      <c r="BY103" s="14">
        <f>'World Index &amp; Universal'!CU347</f>
        <v>3.6109360230719423E-2</v>
      </c>
      <c r="BZ103" s="14">
        <f>'World Index &amp; Universal'!CV347</f>
        <v>5.3126332555756495E-2</v>
      </c>
      <c r="CA103" s="14">
        <f>'World Index &amp; Universal'!CW347</f>
        <v>2.6408280210969304E-2</v>
      </c>
      <c r="CB103" s="14">
        <f>'World Index &amp; Universal'!CX347</f>
        <v>1.827523188013136E-2</v>
      </c>
      <c r="CC103" s="14">
        <f>'World Index &amp; Universal'!CY347</f>
        <v>8.2104865317857989E-3</v>
      </c>
      <c r="CD103" s="14">
        <f>'World Index &amp; Universal'!CZ347</f>
        <v>8.2104865317857989E-3</v>
      </c>
    </row>
    <row r="104" spans="2:82" x14ac:dyDescent="0.25">
      <c r="B104" s="121">
        <v>38835</v>
      </c>
      <c r="C104" s="14">
        <f>'World Index &amp; Universal'!M104</f>
        <v>-3.0889946712220784E-2</v>
      </c>
      <c r="D104" s="14">
        <f>'World Index &amp; Universal'!N104</f>
        <v>2.9506551141166515E-2</v>
      </c>
      <c r="E104" s="14">
        <f>'World Index &amp; Universal'!O104</f>
        <v>-1.0437885841190986E-2</v>
      </c>
      <c r="F104" s="14">
        <f>'World Index &amp; Universal'!P104</f>
        <v>-1.6795756956181851E-2</v>
      </c>
      <c r="G104" s="14">
        <f>'World Index &amp; Universal'!Q104</f>
        <v>-2.8243398904024275E-3</v>
      </c>
      <c r="H104" s="14">
        <f>'World Index &amp; Universal'!R104</f>
        <v>-1.9649331120511482E-2</v>
      </c>
      <c r="I104" s="14">
        <f>'World Index &amp; Universal'!S104</f>
        <v>-1.3452073795738984E-2</v>
      </c>
      <c r="J104" s="14">
        <f>'World Index &amp; Universal'!T104</f>
        <v>-2.9937519759382192E-2</v>
      </c>
      <c r="K104" s="14">
        <f>'World Index &amp; Universal'!AF104</f>
        <v>3.899721448467966E-3</v>
      </c>
      <c r="L104" s="14">
        <f>'World Index &amp; Universal'!AG104</f>
        <v>0.51955431754874648</v>
      </c>
      <c r="M104" s="14">
        <f>'World Index &amp; Universal'!AH104</f>
        <v>0.17214484679665737</v>
      </c>
      <c r="N104" s="14">
        <f>'World Index &amp; Universal'!AI104</f>
        <v>9.8607242339832854E-2</v>
      </c>
      <c r="O104" s="14">
        <f>'World Index &amp; Universal'!AJ104</f>
        <v>9.8941504178272979E-2</v>
      </c>
      <c r="P104" s="14">
        <f>'World Index &amp; Universal'!AK104</f>
        <v>3.5877437325905287E-2</v>
      </c>
      <c r="Q104" s="14">
        <f>'World Index &amp; Universal'!AL104</f>
        <v>4.0111420612813371E-2</v>
      </c>
      <c r="R104" s="14">
        <f>'World Index &amp; Universal'!AM104</f>
        <v>3.0863509749303616E-2</v>
      </c>
      <c r="S104" s="14">
        <f>'Stata input'!R104</f>
        <v>2.2876623469241242E-3</v>
      </c>
      <c r="T104" s="14">
        <f>'Stata input'!S104</f>
        <v>4.1059935884708576E-3</v>
      </c>
      <c r="U104" s="14">
        <f>'Stata input'!T104</f>
        <v>2.196299288824255E-3</v>
      </c>
      <c r="V104" s="14">
        <f>'Stata input'!U104</f>
        <v>3.7750497665878235E-3</v>
      </c>
      <c r="W104" s="14">
        <f>'Stata input'!V104</f>
        <v>6.3519470989925608E-5</v>
      </c>
      <c r="X104" s="14">
        <f>'Stata input'!W104</f>
        <v>1.0439846190974933E-3</v>
      </c>
      <c r="Y104" s="14">
        <f>'Stata input'!X104</f>
        <v>3.344721105059012E-3</v>
      </c>
      <c r="Z104" s="14">
        <f>'Stata input'!Y104</f>
        <v>4.5336441261079052E-3</v>
      </c>
      <c r="AA104" s="14">
        <f>'World Index &amp; Universal'!AP348</f>
        <v>-6.1381152231972602E-2</v>
      </c>
      <c r="AB104" s="14">
        <f>'World Index &amp; Universal'!AQ348</f>
        <v>-2.1225137616990186E-2</v>
      </c>
      <c r="AC104" s="14">
        <f>'World Index &amp; Universal'!AR348</f>
        <v>-1.3432783371110313E-2</v>
      </c>
      <c r="AD104" s="14">
        <f>'World Index &amp; Universal'!AS348</f>
        <v>-2.8799999999999937E-2</v>
      </c>
      <c r="AE104" s="14">
        <f>'World Index &amp; Universal'!AT348</f>
        <v>-1.1685080123419955E-2</v>
      </c>
      <c r="AF104" s="14">
        <f>'World Index &amp; Universal'!AU348</f>
        <v>-1.8082924654480581E-2</v>
      </c>
      <c r="AG104" s="14">
        <f>'World Index &amp; Universal'!AV348</f>
        <v>-4.9526674108093527E-3</v>
      </c>
      <c r="AH104" s="14">
        <f>'World Index &amp; Universal'!AX348</f>
        <v>6.5395183974765736E-2</v>
      </c>
      <c r="AI104" s="14">
        <f>'World Index &amp; Universal'!AY348</f>
        <v>4.2782024578422728E-2</v>
      </c>
      <c r="AJ104" s="14">
        <f>'World Index &amp; Universal'!AZ348</f>
        <v>5.1083961263808542E-2</v>
      </c>
      <c r="AK104" s="14">
        <f>'World Index &amp; Universal'!BA348</f>
        <v>3.471180267629248E-2</v>
      </c>
      <c r="AL104" s="14">
        <f>'World Index &amp; Universal'!BB348</f>
        <v>5.2945955886914753E-2</v>
      </c>
      <c r="AM104" s="14">
        <f>'World Index &amp; Universal'!BC348</f>
        <v>4.6129723135703404E-2</v>
      </c>
      <c r="AN104" s="14">
        <f>'World Index &amp; Universal'!BD348</f>
        <v>6.0118635967460587E-2</v>
      </c>
      <c r="AO104" s="14">
        <f>'World Index &amp; Universal'!BF348</f>
        <v>2.1685413502869899E-2</v>
      </c>
      <c r="AP104" s="14">
        <f>'World Index &amp; Universal'!BG348</f>
        <v>-4.102681439653566E-2</v>
      </c>
      <c r="AQ104" s="14">
        <f>'World Index &amp; Universal'!BH348</f>
        <v>7.9613346698628185E-3</v>
      </c>
      <c r="AR104" s="14">
        <f>'World Index &amp; Universal'!BI348</f>
        <v>-7.7391264060127085E-3</v>
      </c>
      <c r="AS104" s="14">
        <f>'World Index &amp; Universal'!BJ348</f>
        <v>9.746937585159543E-3</v>
      </c>
      <c r="AT104" s="14">
        <f>'World Index &amp; Universal'!BK348</f>
        <v>3.2103531499156901E-3</v>
      </c>
      <c r="AU104" s="14">
        <f>'World Index &amp; Universal'!BL348</f>
        <v>1.6625345451314777E-2</v>
      </c>
      <c r="AV104" s="14">
        <f>'World Index &amp; Universal'!BN348</f>
        <v>1.3615679848972162E-2</v>
      </c>
      <c r="AW104" s="14">
        <f>'World Index &amp; Universal'!BO348</f>
        <v>-4.8601218500552434E-2</v>
      </c>
      <c r="AX104" s="14">
        <f>'World Index &amp; Universal'!BP348</f>
        <v>-7.8984524465618433E-3</v>
      </c>
      <c r="AY104" s="14">
        <f>'World Index &amp; Universal'!BQ348</f>
        <v>-1.557645173067812E-2</v>
      </c>
      <c r="AZ104" s="14">
        <f>'World Index &amp; Universal'!BR348</f>
        <v>1.7714994155821895E-3</v>
      </c>
      <c r="BA104" s="14">
        <f>'World Index &amp; Universal'!BS348</f>
        <v>-4.7134561183370671E-3</v>
      </c>
      <c r="BB104" s="14">
        <f>'World Index &amp; Universal'!BT348</f>
        <v>8.5955785042985955E-3</v>
      </c>
      <c r="BC104" s="14">
        <f>'World Index &amp; Universal'!BV348</f>
        <v>2.9654036243822013E-2</v>
      </c>
      <c r="BD104" s="14">
        <f>'World Index &amp; Universal'!BW348</f>
        <v>-3.3547314901125169E-2</v>
      </c>
      <c r="BE104" s="14">
        <f>'World Index &amp; Universal'!BX348</f>
        <v>7.7994876266573865E-3</v>
      </c>
      <c r="BF104" s="14">
        <f>'World Index &amp; Universal'!BY348</f>
        <v>1.5822916627769024E-2</v>
      </c>
      <c r="BG104" s="14">
        <f>'World Index &amp; Universal'!BZ348</f>
        <v>1.7622446330910257E-2</v>
      </c>
      <c r="BH104" s="14">
        <f>'World Index &amp; Universal'!CA348</f>
        <v>1.1034879886242965E-2</v>
      </c>
      <c r="BI104" s="14">
        <f>'World Index &amp; Universal'!CB348</f>
        <v>2.4554502254108712E-2</v>
      </c>
      <c r="BJ104" s="14">
        <f>'World Index &amp; Universal'!CD348</f>
        <v>1.8415938686184408E-2</v>
      </c>
      <c r="BK104" s="14">
        <f>'World Index &amp; Universal'!CE348</f>
        <v>-5.0283640476416869E-2</v>
      </c>
      <c r="BL104" s="14">
        <f>'World Index &amp; Universal'!CF348</f>
        <v>-9.6528518407490438E-3</v>
      </c>
      <c r="BM104" s="14">
        <f>'World Index &amp; Universal'!CG348</f>
        <v>-1.7683667549091009E-3</v>
      </c>
      <c r="BN104" s="14">
        <f>'World Index &amp; Universal'!CH348</f>
        <v>-1.7317273606187511E-2</v>
      </c>
      <c r="BO104" s="14">
        <f>'World Index &amp; Universal'!CI348</f>
        <v>-6.4734877541460234E-3</v>
      </c>
      <c r="BP104" s="14">
        <f>'World Index &amp; Universal'!CJ348</f>
        <v>1.3372063256004374E-2</v>
      </c>
      <c r="BQ104" s="14">
        <f>'World Index &amp; Universal'!CL348</f>
        <v>1.8415938686184408E-2</v>
      </c>
      <c r="BR104" s="14">
        <f>'World Index &amp; Universal'!CM348</f>
        <v>-4.4095605081779454E-2</v>
      </c>
      <c r="BS104" s="14">
        <f>'World Index &amp; Universal'!CN348</f>
        <v>-3.2000797637660172E-3</v>
      </c>
      <c r="BT104" s="14">
        <f>'World Index &amp; Universal'!CO348</f>
        <v>4.7357780001269223E-3</v>
      </c>
      <c r="BU104" s="14">
        <f>'World Index &amp; Universal'!CP348</f>
        <v>-1.0914440347977505E-2</v>
      </c>
      <c r="BV104" s="14">
        <f>'World Index &amp; Universal'!CQ348</f>
        <v>6.515666843668555E-3</v>
      </c>
      <c r="BW104" s="14">
        <f>'World Index &amp; Universal'!CR348</f>
        <v>1.3372063256004374E-2</v>
      </c>
      <c r="BX104" s="14">
        <f>'World Index &amp; Universal'!CT348</f>
        <v>4.9773184135091242E-3</v>
      </c>
      <c r="BY104" s="14">
        <f>'World Index &amp; Universal'!CU348</f>
        <v>-5.670934735771016E-2</v>
      </c>
      <c r="BZ104" s="14">
        <f>'World Index &amp; Universal'!CV348</f>
        <v>-1.6353463471771135E-2</v>
      </c>
      <c r="CA104" s="14">
        <f>'World Index &amp; Universal'!CW348</f>
        <v>-8.5223241976190023E-3</v>
      </c>
      <c r="CB104" s="14">
        <f>'World Index &amp; Universal'!CX348</f>
        <v>-2.3966028356799618E-2</v>
      </c>
      <c r="CC104" s="14">
        <f>'World Index &amp; Universal'!CY348</f>
        <v>-1.3195610714824224E-2</v>
      </c>
      <c r="CD104" s="14">
        <f>'World Index &amp; Universal'!CZ348</f>
        <v>-1.3195610714824224E-2</v>
      </c>
    </row>
    <row r="105" spans="2:82" x14ac:dyDescent="0.25">
      <c r="B105" s="121">
        <v>38868</v>
      </c>
      <c r="C105" s="14">
        <f>'World Index &amp; Universal'!M105</f>
        <v>-5.3530405728955843E-2</v>
      </c>
      <c r="D105" s="14">
        <f>'World Index &amp; Universal'!N105</f>
        <v>-3.9950735124316794E-2</v>
      </c>
      <c r="E105" s="14">
        <f>'World Index &amp; Universal'!O105</f>
        <v>-5.4917536413894075E-2</v>
      </c>
      <c r="F105" s="14">
        <f>'World Index &amp; Universal'!P105</f>
        <v>-6.6455025792475864E-2</v>
      </c>
      <c r="G105" s="14">
        <f>'World Index &amp; Universal'!Q105</f>
        <v>-5.2097926849472009E-2</v>
      </c>
      <c r="H105" s="14">
        <f>'World Index &amp; Universal'!R105</f>
        <v>-5.8447414631260686E-2</v>
      </c>
      <c r="I105" s="14">
        <f>'World Index &amp; Universal'!S105</f>
        <v>-5.3427777136155097E-2</v>
      </c>
      <c r="J105" s="14">
        <f>'World Index &amp; Universal'!T105</f>
        <v>-2.9999359344868082E-2</v>
      </c>
      <c r="K105" s="14">
        <f>'World Index &amp; Universal'!AF105</f>
        <v>3.899721448467966E-3</v>
      </c>
      <c r="L105" s="14">
        <f>'World Index &amp; Universal'!AG105</f>
        <v>0.51955431754874648</v>
      </c>
      <c r="M105" s="14">
        <f>'World Index &amp; Universal'!AH105</f>
        <v>0.17214484679665737</v>
      </c>
      <c r="N105" s="14">
        <f>'World Index &amp; Universal'!AI105</f>
        <v>9.8607242339832854E-2</v>
      </c>
      <c r="O105" s="14">
        <f>'World Index &amp; Universal'!AJ105</f>
        <v>9.8941504178272979E-2</v>
      </c>
      <c r="P105" s="14">
        <f>'World Index &amp; Universal'!AK105</f>
        <v>3.5877437325905287E-2</v>
      </c>
      <c r="Q105" s="14">
        <f>'World Index &amp; Universal'!AL105</f>
        <v>4.0111420612813371E-2</v>
      </c>
      <c r="R105" s="14">
        <f>'World Index &amp; Universal'!AM105</f>
        <v>3.0863509749303616E-2</v>
      </c>
      <c r="S105" s="14">
        <f>'Stata input'!R105</f>
        <v>2.4175933636538804E-3</v>
      </c>
      <c r="T105" s="14">
        <f>'Stata input'!S105</f>
        <v>4.1622405412242713E-3</v>
      </c>
      <c r="U105" s="14">
        <f>'Stata input'!T105</f>
        <v>2.2980230211546715E-3</v>
      </c>
      <c r="V105" s="14">
        <f>'Stata input'!U105</f>
        <v>3.8002864871782283E-3</v>
      </c>
      <c r="W105" s="14">
        <f>'Stata input'!V105</f>
        <v>1.2231767756110123E-4</v>
      </c>
      <c r="X105" s="14">
        <f>'Stata input'!W105</f>
        <v>1.0851664572986142E-3</v>
      </c>
      <c r="Y105" s="14">
        <f>'Stata input'!X105</f>
        <v>3.4985559667248811E-3</v>
      </c>
      <c r="Z105" s="14">
        <f>'Stata input'!Y105</f>
        <v>4.6574878136931286E-3</v>
      </c>
      <c r="AA105" s="14">
        <f>'World Index &amp; Universal'!AP349</f>
        <v>-1.0292180869225898E-2</v>
      </c>
      <c r="AB105" s="14">
        <f>'World Index &amp; Universal'!AQ349</f>
        <v>3.4362049882885604E-3</v>
      </c>
      <c r="AC105" s="14">
        <f>'World Index &amp; Universal'!AR349</f>
        <v>1.3410865829007079E-2</v>
      </c>
      <c r="AD105" s="14">
        <f>'World Index &amp; Universal'!AS349</f>
        <v>3.1468078411034384E-4</v>
      </c>
      <c r="AE105" s="14">
        <f>'World Index &amp; Universal'!AT349</f>
        <v>5.4785691266514558E-3</v>
      </c>
      <c r="AF105" s="14">
        <f>'World Index &amp; Universal'!AU349</f>
        <v>3.4143949437894783E-3</v>
      </c>
      <c r="AG105" s="14">
        <f>'World Index &amp; Universal'!AV349</f>
        <v>-1.977868594512322E-2</v>
      </c>
      <c r="AH105" s="14">
        <f>'World Index &amp; Universal'!AX349</f>
        <v>1.039921143420397E-2</v>
      </c>
      <c r="AI105" s="14">
        <f>'World Index &amp; Universal'!AY349</f>
        <v>1.3871150244696873E-2</v>
      </c>
      <c r="AJ105" s="14">
        <f>'World Index &amp; Universal'!AZ349</f>
        <v>2.394953969248248E-2</v>
      </c>
      <c r="AK105" s="14">
        <f>'World Index &amp; Universal'!BA349</f>
        <v>1.0717164650322575E-2</v>
      </c>
      <c r="AL105" s="14">
        <f>'World Index &amp; Universal'!BB349</f>
        <v>1.5934753359560405E-2</v>
      </c>
      <c r="AM105" s="14">
        <f>'World Index &amp; Universal'!BC349</f>
        <v>1.3849113392933932E-2</v>
      </c>
      <c r="AN105" s="14">
        <f>'World Index &amp; Universal'!BD349</f>
        <v>-9.5851572479532798E-3</v>
      </c>
      <c r="AO105" s="14">
        <f>'World Index &amp; Universal'!BF349</f>
        <v>-3.4244379176340267E-3</v>
      </c>
      <c r="AP105" s="14">
        <f>'World Index &amp; Universal'!BG349</f>
        <v>-1.3681373852436063E-2</v>
      </c>
      <c r="AQ105" s="14">
        <f>'World Index &amp; Universal'!BH349</f>
        <v>9.9405032339199284E-3</v>
      </c>
      <c r="AR105" s="14">
        <f>'World Index &amp; Universal'!BI349</f>
        <v>-3.110834738332513E-3</v>
      </c>
      <c r="AS105" s="14">
        <f>'World Index &amp; Universal'!BJ349</f>
        <v>2.035370189165997E-3</v>
      </c>
      <c r="AT105" s="14">
        <f>'World Index &amp; Universal'!BK349</f>
        <v>-2.1735357355834317E-5</v>
      </c>
      <c r="AU105" s="14">
        <f>'World Index &amp; Universal'!BL349</f>
        <v>-2.3135392980645597E-2</v>
      </c>
      <c r="AV105" s="14">
        <f>'World Index &amp; Universal'!BN349</f>
        <v>-1.3233394550231647E-2</v>
      </c>
      <c r="AW105" s="14">
        <f>'World Index &amp; Universal'!BO349</f>
        <v>-2.3389374929232543E-2</v>
      </c>
      <c r="AX105" s="14">
        <f>'World Index &amp; Universal'!BP349</f>
        <v>-9.8426622183083179E-3</v>
      </c>
      <c r="AY105" s="14">
        <f>'World Index &amp; Universal'!BQ349</f>
        <v>-1.2922878061094933E-2</v>
      </c>
      <c r="AZ105" s="14">
        <f>'World Index &amp; Universal'!BR349</f>
        <v>-7.8273254904037692E-3</v>
      </c>
      <c r="BA105" s="14">
        <f>'World Index &amp; Universal'!BS349</f>
        <v>-9.8641836418836837E-3</v>
      </c>
      <c r="BB105" s="14">
        <f>'World Index &amp; Universal'!BT349</f>
        <v>-3.2750341340557876E-2</v>
      </c>
      <c r="BC105" s="14">
        <f>'World Index &amp; Universal'!BV349</f>
        <v>-3.1458179126564456E-4</v>
      </c>
      <c r="BD105" s="14">
        <f>'World Index &amp; Universal'!BW349</f>
        <v>-1.0603524927797481E-2</v>
      </c>
      <c r="BE105" s="14">
        <f>'World Index &amp; Universal'!BX349</f>
        <v>3.120542229502643E-3</v>
      </c>
      <c r="BF105" s="14">
        <f>'World Index &amp; Universal'!BY349</f>
        <v>1.3092065223546667E-2</v>
      </c>
      <c r="BG105" s="14">
        <f>'World Index &amp; Universal'!BZ349</f>
        <v>5.1622638772963469E-3</v>
      </c>
      <c r="BH105" s="14">
        <f>'World Index &amp; Universal'!CA349</f>
        <v>3.0987390460464059E-3</v>
      </c>
      <c r="BI105" s="14">
        <f>'World Index &amp; Universal'!CB349</f>
        <v>-2.0087045721935315E-2</v>
      </c>
      <c r="BJ105" s="14">
        <f>'World Index &amp; Universal'!CD349</f>
        <v>-3.4027765208420879E-3</v>
      </c>
      <c r="BK105" s="14">
        <f>'World Index &amp; Universal'!CE349</f>
        <v>-1.5684819627310054E-2</v>
      </c>
      <c r="BL105" s="14">
        <f>'World Index &amp; Universal'!CF349</f>
        <v>-2.0312358722244239E-3</v>
      </c>
      <c r="BM105" s="14">
        <f>'World Index &amp; Universal'!CG349</f>
        <v>7.8890758549388096E-3</v>
      </c>
      <c r="BN105" s="14">
        <f>'World Index &amp; Universal'!CH349</f>
        <v>-5.135751771443875E-3</v>
      </c>
      <c r="BO105" s="14">
        <f>'World Index &amp; Universal'!CI349</f>
        <v>-2.0529270799424237E-3</v>
      </c>
      <c r="BP105" s="14">
        <f>'World Index &amp; Universal'!CJ349</f>
        <v>-2.3114160017818075E-2</v>
      </c>
      <c r="BQ105" s="14">
        <f>'World Index &amp; Universal'!CL349</f>
        <v>-3.4027765208420879E-3</v>
      </c>
      <c r="BR105" s="14">
        <f>'World Index &amp; Universal'!CM349</f>
        <v>-1.3659935398657841E-2</v>
      </c>
      <c r="BS105" s="14">
        <f>'World Index &amp; Universal'!CN349</f>
        <v>2.1735829791591499E-5</v>
      </c>
      <c r="BT105" s="14">
        <f>'World Index &amp; Universal'!CO349</f>
        <v>9.9624551287977869E-3</v>
      </c>
      <c r="BU105" s="14">
        <f>'World Index &amp; Universal'!CP349</f>
        <v>-3.0891665251153722E-3</v>
      </c>
      <c r="BV105" s="14">
        <f>'World Index &amp; Universal'!CQ349</f>
        <v>2.0571502594175506E-3</v>
      </c>
      <c r="BW105" s="14">
        <f>'World Index &amp; Universal'!CR349</f>
        <v>-2.3114160017818075E-2</v>
      </c>
      <c r="BX105" s="14">
        <f>'World Index &amp; Universal'!CT349</f>
        <v>2.0177775836463629E-2</v>
      </c>
      <c r="BY105" s="14">
        <f>'World Index &amp; Universal'!CU349</f>
        <v>9.677921648790333E-3</v>
      </c>
      <c r="BZ105" s="14">
        <f>'World Index &amp; Universal'!CV349</f>
        <v>2.368331579873395E-2</v>
      </c>
      <c r="CA105" s="14">
        <f>'World Index &amp; Universal'!CW349</f>
        <v>3.3859243109941595E-2</v>
      </c>
      <c r="CB105" s="14">
        <f>'World Index &amp; Universal'!CX349</f>
        <v>2.049880617889599E-2</v>
      </c>
      <c r="CC105" s="14">
        <f>'World Index &amp; Universal'!CY349</f>
        <v>2.3661065676046311E-2</v>
      </c>
      <c r="CD105" s="14">
        <f>'World Index &amp; Universal'!CZ349</f>
        <v>2.3661065676046311E-2</v>
      </c>
    </row>
    <row r="106" spans="2:82" x14ac:dyDescent="0.25">
      <c r="B106" s="121">
        <v>38898</v>
      </c>
      <c r="C106" s="14">
        <f>'World Index &amp; Universal'!M106</f>
        <v>2.28841017570105E-2</v>
      </c>
      <c r="D106" s="14">
        <f>'World Index &amp; Universal'!N106</f>
        <v>-1.1759675005345027E-3</v>
      </c>
      <c r="E106" s="14">
        <f>'World Index &amp; Universal'!O106</f>
        <v>2.2615329591908484E-3</v>
      </c>
      <c r="F106" s="14">
        <f>'World Index &amp; Universal'!P106</f>
        <v>1.2776912816898411E-2</v>
      </c>
      <c r="G106" s="14">
        <f>'World Index &amp; Universal'!Q106</f>
        <v>1.7490269582982609E-2</v>
      </c>
      <c r="H106" s="14">
        <f>'World Index &amp; Universal'!R106</f>
        <v>5.2277768080031262E-3</v>
      </c>
      <c r="I106" s="14">
        <f>'World Index &amp; Universal'!S106</f>
        <v>9.1501112591636513E-3</v>
      </c>
      <c r="J106" s="14">
        <f>'World Index &amp; Universal'!T106</f>
        <v>1.2548946890185597E-2</v>
      </c>
      <c r="K106" s="14">
        <f>'World Index &amp; Universal'!AF106</f>
        <v>3.899721448467966E-3</v>
      </c>
      <c r="L106" s="14">
        <f>'World Index &amp; Universal'!AG106</f>
        <v>0.51955431754874648</v>
      </c>
      <c r="M106" s="14">
        <f>'World Index &amp; Universal'!AH106</f>
        <v>0.17214484679665737</v>
      </c>
      <c r="N106" s="14">
        <f>'World Index &amp; Universal'!AI106</f>
        <v>9.8607242339832854E-2</v>
      </c>
      <c r="O106" s="14">
        <f>'World Index &amp; Universal'!AJ106</f>
        <v>9.8941504178272979E-2</v>
      </c>
      <c r="P106" s="14">
        <f>'World Index &amp; Universal'!AK106</f>
        <v>3.5877437325905287E-2</v>
      </c>
      <c r="Q106" s="14">
        <f>'World Index &amp; Universal'!AL106</f>
        <v>4.0111420612813371E-2</v>
      </c>
      <c r="R106" s="14">
        <f>'World Index &amp; Universal'!AM106</f>
        <v>3.0863509749303616E-2</v>
      </c>
      <c r="S106" s="14">
        <f>'Stata input'!R106</f>
        <v>2.4175933636538804E-3</v>
      </c>
      <c r="T106" s="14">
        <f>'Stata input'!S106</f>
        <v>4.3401977934707237E-3</v>
      </c>
      <c r="U106" s="14">
        <f>'Stata input'!T106</f>
        <v>2.3848276150766345E-3</v>
      </c>
      <c r="V106" s="14">
        <f>'Stata input'!U106</f>
        <v>3.8215608083980168E-3</v>
      </c>
      <c r="W106" s="14">
        <f>'Stata input'!V106</f>
        <v>1.6755383847333327E-4</v>
      </c>
      <c r="X106" s="14">
        <f>'Stata input'!W106</f>
        <v>1.1770747446304686E-3</v>
      </c>
      <c r="Y106" s="14">
        <f>'Stata input'!X106</f>
        <v>3.5279578674580758E-3</v>
      </c>
      <c r="Z106" s="14">
        <f>'Stata input'!Y106</f>
        <v>4.7069624784246145E-3</v>
      </c>
      <c r="AA106" s="14">
        <f>'World Index &amp; Universal'!AP350</f>
        <v>2.2079842286840901E-2</v>
      </c>
      <c r="AB106" s="14">
        <f>'World Index &amp; Universal'!AQ350</f>
        <v>2.068770921776597E-2</v>
      </c>
      <c r="AC106" s="14">
        <f>'World Index &amp; Universal'!AR350</f>
        <v>1.0447879229897206E-2</v>
      </c>
      <c r="AD106" s="14">
        <f>'World Index &amp; Universal'!AS350</f>
        <v>6.0880829015543814E-3</v>
      </c>
      <c r="AE106" s="14">
        <f>'World Index &amp; Universal'!AT350</f>
        <v>1.8349358974358854E-2</v>
      </c>
      <c r="AF106" s="14">
        <f>'World Index &amp; Universal'!AU350</f>
        <v>8.1811435501095708E-3</v>
      </c>
      <c r="AG106" s="14">
        <f>'World Index &amp; Universal'!AV350</f>
        <v>8.4388922861884375E-3</v>
      </c>
      <c r="AH106" s="14">
        <f>'World Index &amp; Universal'!AX350</f>
        <v>-2.1602854662937654E-2</v>
      </c>
      <c r="AI106" s="14">
        <f>'World Index &amp; Universal'!AY350</f>
        <v>-1.3620590207121808E-3</v>
      </c>
      <c r="AJ106" s="14">
        <f>'World Index &amp; Universal'!AZ350</f>
        <v>-1.1380679449579767E-2</v>
      </c>
      <c r="AK106" s="14">
        <f>'World Index &amp; Universal'!BA350</f>
        <v>-1.5646291731481576E-2</v>
      </c>
      <c r="AL106" s="14">
        <f>'World Index &amp; Universal'!BB350</f>
        <v>-3.6498942236597998E-3</v>
      </c>
      <c r="AM106" s="14">
        <f>'World Index &amp; Universal'!BC350</f>
        <v>-1.3598447167917582E-2</v>
      </c>
      <c r="AN106" s="14">
        <f>'World Index &amp; Universal'!BD350</f>
        <v>-1.3346266540323781E-2</v>
      </c>
      <c r="AO106" s="14">
        <f>'World Index &amp; Universal'!BF350</f>
        <v>-2.0268402402553232E-2</v>
      </c>
      <c r="AP106" s="14">
        <f>'World Index &amp; Universal'!BG350</f>
        <v>1.3639167558330278E-3</v>
      </c>
      <c r="AQ106" s="14">
        <f>'World Index &amp; Universal'!BH350</f>
        <v>-1.0032284993140794E-2</v>
      </c>
      <c r="AR106" s="14">
        <f>'World Index &amp; Universal'!BI350</f>
        <v>-1.430371521510776E-2</v>
      </c>
      <c r="AS106" s="14">
        <f>'World Index &amp; Universal'!BJ350</f>
        <v>-2.2909556197155956E-3</v>
      </c>
      <c r="AT106" s="14">
        <f>'World Index &amp; Universal'!BK350</f>
        <v>-1.2253077562030201E-2</v>
      </c>
      <c r="AU106" s="14">
        <f>'World Index &amp; Universal'!BL350</f>
        <v>-1.200055298105307E-2</v>
      </c>
      <c r="AV106" s="14">
        <f>'World Index &amp; Universal'!BN350</f>
        <v>-1.0339849728676742E-2</v>
      </c>
      <c r="AW106" s="14">
        <f>'World Index &amp; Universal'!BO350</f>
        <v>1.1511690306885258E-2</v>
      </c>
      <c r="AX106" s="14">
        <f>'World Index &amp; Universal'!BP350</f>
        <v>1.0133951684546894E-2</v>
      </c>
      <c r="AY106" s="14">
        <f>'World Index &amp; Universal'!BQ350</f>
        <v>-4.3147166894601519E-3</v>
      </c>
      <c r="AZ106" s="14">
        <f>'World Index &amp; Universal'!BR350</f>
        <v>7.8197796312695633E-3</v>
      </c>
      <c r="BA106" s="14">
        <f>'World Index &amp; Universal'!BS350</f>
        <v>-2.2432979734841041E-3</v>
      </c>
      <c r="BB106" s="14">
        <f>'World Index &amp; Universal'!BT350</f>
        <v>-1.9882143206038094E-3</v>
      </c>
      <c r="BC106" s="14">
        <f>'World Index &amp; Universal'!BV350</f>
        <v>-6.0512424359467909E-3</v>
      </c>
      <c r="BD106" s="14">
        <f>'World Index &amp; Universal'!BW350</f>
        <v>1.5894989372268853E-2</v>
      </c>
      <c r="BE106" s="14">
        <f>'World Index &amp; Universal'!BX350</f>
        <v>1.4511280437897955E-2</v>
      </c>
      <c r="BF106" s="14">
        <f>'World Index &amp; Universal'!BY350</f>
        <v>4.3334141437887386E-3</v>
      </c>
      <c r="BG106" s="14">
        <f>'World Index &amp; Universal'!BZ350</f>
        <v>1.2187080118714055E-2</v>
      </c>
      <c r="BH106" s="14">
        <f>'World Index &amp; Universal'!CA350</f>
        <v>2.0803950311378827E-3</v>
      </c>
      <c r="BI106" s="14">
        <f>'World Index &amp; Universal'!CB350</f>
        <v>2.3365840671272231E-3</v>
      </c>
      <c r="BJ106" s="14">
        <f>'World Index &amp; Universal'!CD350</f>
        <v>-8.1147555699179197E-3</v>
      </c>
      <c r="BK106" s="14">
        <f>'World Index &amp; Universal'!CE350</f>
        <v>3.6632647525196571E-3</v>
      </c>
      <c r="BL106" s="14">
        <f>'World Index &amp; Universal'!CF350</f>
        <v>2.2962161490061028E-3</v>
      </c>
      <c r="BM106" s="14">
        <f>'World Index &amp; Universal'!CG350</f>
        <v>-7.7591051389472865E-3</v>
      </c>
      <c r="BN106" s="14">
        <f>'World Index &amp; Universal'!CH350</f>
        <v>-1.2040343487969341E-2</v>
      </c>
      <c r="BO106" s="14">
        <f>'World Index &amp; Universal'!CI350</f>
        <v>-9.9849971275972615E-3</v>
      </c>
      <c r="BP106" s="14">
        <f>'World Index &amp; Universal'!CJ350</f>
        <v>2.5565716808739758E-4</v>
      </c>
      <c r="BQ106" s="14">
        <f>'World Index &amp; Universal'!CL350</f>
        <v>-8.1147555699179197E-3</v>
      </c>
      <c r="BR106" s="14">
        <f>'World Index &amp; Universal'!CM350</f>
        <v>1.3785914193742865E-2</v>
      </c>
      <c r="BS106" s="14">
        <f>'World Index &amp; Universal'!CN350</f>
        <v>1.2405077944244391E-2</v>
      </c>
      <c r="BT106" s="14">
        <f>'World Index &amp; Universal'!CO350</f>
        <v>2.2483416738048323E-3</v>
      </c>
      <c r="BU106" s="14">
        <f>'World Index &amp; Universal'!CP350</f>
        <v>-2.0760759729991918E-3</v>
      </c>
      <c r="BV106" s="14">
        <f>'World Index &amp; Universal'!CQ350</f>
        <v>1.0085702841499344E-2</v>
      </c>
      <c r="BW106" s="14">
        <f>'World Index &amp; Universal'!CR350</f>
        <v>2.5565716808739758E-4</v>
      </c>
      <c r="BX106" s="14">
        <f>'World Index &amp; Universal'!CT350</f>
        <v>-8.3682733289441869E-3</v>
      </c>
      <c r="BY106" s="14">
        <f>'World Index &amp; Universal'!CU350</f>
        <v>1.3526798802580453E-2</v>
      </c>
      <c r="BZ106" s="14">
        <f>'World Index &amp; Universal'!CV350</f>
        <v>1.2146315483537728E-2</v>
      </c>
      <c r="CA106" s="14">
        <f>'World Index &amp; Universal'!CW350</f>
        <v>1.9921751918492436E-3</v>
      </c>
      <c r="CB106" s="14">
        <f>'World Index &amp; Universal'!CX350</f>
        <v>-2.3311371691594474E-3</v>
      </c>
      <c r="CC106" s="14">
        <f>'World Index &amp; Universal'!CY350</f>
        <v>-2.5559182420531457E-4</v>
      </c>
      <c r="CD106" s="14">
        <f>'World Index &amp; Universal'!CZ350</f>
        <v>-2.5559182420531457E-4</v>
      </c>
    </row>
    <row r="107" spans="2:82" x14ac:dyDescent="0.25">
      <c r="B107" s="121">
        <v>38929</v>
      </c>
      <c r="C107" s="14">
        <f>'World Index &amp; Universal'!M107</f>
        <v>-3.8766987504733619E-3</v>
      </c>
      <c r="D107" s="14">
        <f>'World Index &amp; Universal'!N107</f>
        <v>6.635984159263586E-3</v>
      </c>
      <c r="E107" s="14">
        <f>'World Index &amp; Universal'!O107</f>
        <v>8.1342045916732442E-3</v>
      </c>
      <c r="F107" s="14">
        <f>'World Index &amp; Universal'!P107</f>
        <v>-4.8410209089326806E-3</v>
      </c>
      <c r="G107" s="14">
        <f>'World Index &amp; Universal'!Q107</f>
        <v>8.0430184498121449E-3</v>
      </c>
      <c r="H107" s="14">
        <f>'World Index &amp; Universal'!R107</f>
        <v>1.2473262760161585E-2</v>
      </c>
      <c r="I107" s="14">
        <f>'World Index &amp; Universal'!S107</f>
        <v>2.2357593384305874E-2</v>
      </c>
      <c r="J107" s="14">
        <f>'World Index &amp; Universal'!T107</f>
        <v>-2.4636664892154214E-2</v>
      </c>
      <c r="K107" s="14">
        <f>'World Index &amp; Universal'!AF107</f>
        <v>3.899721448467966E-3</v>
      </c>
      <c r="L107" s="14">
        <f>'World Index &amp; Universal'!AG107</f>
        <v>0.51955431754874648</v>
      </c>
      <c r="M107" s="14">
        <f>'World Index &amp; Universal'!AH107</f>
        <v>0.17214484679665737</v>
      </c>
      <c r="N107" s="14">
        <f>'World Index &amp; Universal'!AI107</f>
        <v>9.8607242339832854E-2</v>
      </c>
      <c r="O107" s="14">
        <f>'World Index &amp; Universal'!AJ107</f>
        <v>9.8941504178272979E-2</v>
      </c>
      <c r="P107" s="14">
        <f>'World Index &amp; Universal'!AK107</f>
        <v>3.5877437325905287E-2</v>
      </c>
      <c r="Q107" s="14">
        <f>'World Index &amp; Universal'!AL107</f>
        <v>4.0111420612813371E-2</v>
      </c>
      <c r="R107" s="14">
        <f>'World Index &amp; Universal'!AM107</f>
        <v>3.0863509749303616E-2</v>
      </c>
      <c r="S107" s="14">
        <f>'Stata input'!R107</f>
        <v>2.4743799799444854E-3</v>
      </c>
      <c r="T107" s="14">
        <f>'Stata input'!S107</f>
        <v>4.3848811418287781E-3</v>
      </c>
      <c r="U107" s="14">
        <f>'Stata input'!T107</f>
        <v>2.4905982303202734E-3</v>
      </c>
      <c r="V107" s="14">
        <f>'Stata input'!U107</f>
        <v>3.8242617009824897E-3</v>
      </c>
      <c r="W107" s="14">
        <f>'Stata input'!V107</f>
        <v>3.0054437057769334E-4</v>
      </c>
      <c r="X107" s="14">
        <f>'Stata input'!W107</f>
        <v>1.1757009600361634E-3</v>
      </c>
      <c r="Y107" s="14">
        <f>'Stata input'!X107</f>
        <v>3.4985559667248811E-3</v>
      </c>
      <c r="Z107" s="14">
        <f>'Stata input'!Y107</f>
        <v>4.8477986748047819E-3</v>
      </c>
      <c r="AA107" s="14">
        <f>'World Index &amp; Universal'!AP351</f>
        <v>-1.0383514964477536E-2</v>
      </c>
      <c r="AB107" s="14">
        <f>'World Index &amp; Universal'!AQ351</f>
        <v>-1.2150988917091765E-2</v>
      </c>
      <c r="AC107" s="14">
        <f>'World Index &amp; Universal'!AR351</f>
        <v>3.478502852360954E-5</v>
      </c>
      <c r="AD107" s="14">
        <f>'World Index &amp; Universal'!AS351</f>
        <v>-1.2507127223233661E-2</v>
      </c>
      <c r="AE107" s="14">
        <f>'World Index &amp; Universal'!AT351</f>
        <v>-1.6327012353450132E-2</v>
      </c>
      <c r="AF107" s="14">
        <f>'World Index &amp; Universal'!AU351</f>
        <v>-2.299779178111705E-2</v>
      </c>
      <c r="AG107" s="14">
        <f>'World Index &amp; Universal'!AV351</f>
        <v>2.1960220381856521E-2</v>
      </c>
      <c r="AH107" s="14">
        <f>'World Index &amp; Universal'!AX351</f>
        <v>1.0492463617463699E-2</v>
      </c>
      <c r="AI107" s="14">
        <f>'World Index &amp; Universal'!AY351</f>
        <v>-1.7860191087567534E-3</v>
      </c>
      <c r="AJ107" s="14">
        <f>'World Index &amp; Universal'!AZ351</f>
        <v>1.0527613626633459E-2</v>
      </c>
      <c r="AK107" s="14">
        <f>'World Index &amp; Universal'!BA351</f>
        <v>-2.1458941831186129E-3</v>
      </c>
      <c r="AL107" s="14">
        <f>'World Index &amp; Universal'!BB351</f>
        <v>-6.0058593190870369E-3</v>
      </c>
      <c r="AM107" s="14">
        <f>'World Index &amp; Universal'!BC351</f>
        <v>-1.2746631657198804E-2</v>
      </c>
      <c r="AN107" s="14">
        <f>'World Index &amp; Universal'!BD351</f>
        <v>3.2683100812708421E-2</v>
      </c>
      <c r="AO107" s="14">
        <f>'World Index &amp; Universal'!BF351</f>
        <v>1.2300451567766935E-2</v>
      </c>
      <c r="AP107" s="14">
        <f>'World Index &amp; Universal'!BG351</f>
        <v>1.7892146803655251E-3</v>
      </c>
      <c r="AQ107" s="14">
        <f>'World Index &amp; Universal'!BH351</f>
        <v>1.233566446784895E-2</v>
      </c>
      <c r="AR107" s="14">
        <f>'World Index &amp; Universal'!BI351</f>
        <v>-3.6051896812816508E-4</v>
      </c>
      <c r="AS107" s="14">
        <f>'World Index &amp; Universal'!BJ351</f>
        <v>-4.227390410383336E-3</v>
      </c>
      <c r="AT107" s="14">
        <f>'World Index &amp; Universal'!BK351</f>
        <v>-1.0980223437319525E-2</v>
      </c>
      <c r="AU107" s="14">
        <f>'World Index &amp; Universal'!BL351</f>
        <v>3.4530792576848102E-2</v>
      </c>
      <c r="AV107" s="14">
        <f>'World Index &amp; Universal'!BN351</f>
        <v>-3.4783818567474256E-5</v>
      </c>
      <c r="AW107" s="14">
        <f>'World Index &amp; Universal'!BO351</f>
        <v>-1.0417937604744298E-2</v>
      </c>
      <c r="AX107" s="14">
        <f>'World Index &amp; Universal'!BP351</f>
        <v>-1.2185350077865142E-2</v>
      </c>
      <c r="AY107" s="14">
        <f>'World Index &amp; Universal'!BQ351</f>
        <v>-1.2541475996157181E-2</v>
      </c>
      <c r="AZ107" s="14">
        <f>'World Index &amp; Universal'!BR351</f>
        <v>-1.6361228256182136E-2</v>
      </c>
      <c r="BA107" s="14">
        <f>'World Index &amp; Universal'!BS351</f>
        <v>-2.3031775648667763E-2</v>
      </c>
      <c r="BB107" s="14">
        <f>'World Index &amp; Universal'!BT351</f>
        <v>2.1924672702967607E-2</v>
      </c>
      <c r="BC107" s="14">
        <f>'World Index &amp; Universal'!BV351</f>
        <v>1.2665536702117564E-2</v>
      </c>
      <c r="BD107" s="14">
        <f>'World Index &amp; Universal'!BW351</f>
        <v>2.1505089477604766E-3</v>
      </c>
      <c r="BE107" s="14">
        <f>'World Index &amp; Universal'!BX351</f>
        <v>3.6064898892940178E-4</v>
      </c>
      <c r="BF107" s="14">
        <f>'World Index &amp; Universal'!BY351</f>
        <v>1.2700762301696811E-2</v>
      </c>
      <c r="BG107" s="14">
        <f>'World Index &amp; Universal'!BZ351</f>
        <v>-3.8682660255311418E-3</v>
      </c>
      <c r="BH107" s="14">
        <f>'World Index &amp; Universal'!CA351</f>
        <v>-1.0623534454870742E-2</v>
      </c>
      <c r="BI107" s="14">
        <f>'World Index &amp; Universal'!CB351</f>
        <v>3.490389506120728E-2</v>
      </c>
      <c r="BJ107" s="14">
        <f>'World Index &amp; Universal'!CD351</f>
        <v>2.353914002205082E-2</v>
      </c>
      <c r="BK107" s="14">
        <f>'World Index &amp; Universal'!CE351</f>
        <v>6.0421476076035763E-3</v>
      </c>
      <c r="BL107" s="14">
        <f>'World Index &amp; Universal'!CF351</f>
        <v>4.2453371077615376E-3</v>
      </c>
      <c r="BM107" s="14">
        <f>'World Index &amp; Universal'!CG351</f>
        <v>1.6633370629724809E-2</v>
      </c>
      <c r="BN107" s="14">
        <f>'World Index &amp; Universal'!CH351</f>
        <v>3.8832876150798334E-3</v>
      </c>
      <c r="BO107" s="14">
        <f>'World Index &amp; Universal'!CI351</f>
        <v>-6.7815010795679864E-3</v>
      </c>
      <c r="BP107" s="14">
        <f>'World Index &amp; Universal'!CJ351</f>
        <v>4.6016285106390997E-2</v>
      </c>
      <c r="BQ107" s="14">
        <f>'World Index &amp; Universal'!CL351</f>
        <v>2.353914002205082E-2</v>
      </c>
      <c r="BR107" s="14">
        <f>'World Index &amp; Universal'!CM351</f>
        <v>1.2911206044903256E-2</v>
      </c>
      <c r="BS107" s="14">
        <f>'World Index &amp; Universal'!CN351</f>
        <v>1.1102127275433249E-2</v>
      </c>
      <c r="BT107" s="14">
        <f>'World Index &amp; Universal'!CO351</f>
        <v>2.3574743860231395E-2</v>
      </c>
      <c r="BU107" s="14">
        <f>'World Index &amp; Universal'!CP351</f>
        <v>1.0737605779835846E-2</v>
      </c>
      <c r="BV107" s="14">
        <f>'World Index &amp; Universal'!CQ351</f>
        <v>6.8278038386708761E-3</v>
      </c>
      <c r="BW107" s="14">
        <f>'World Index &amp; Universal'!CR351</f>
        <v>4.6016285106390997E-2</v>
      </c>
      <c r="BX107" s="14">
        <f>'World Index &amp; Universal'!CT351</f>
        <v>-2.1488331878173339E-2</v>
      </c>
      <c r="BY107" s="14">
        <f>'World Index &amp; Universal'!CU351</f>
        <v>-3.1648722427032427E-2</v>
      </c>
      <c r="BZ107" s="14">
        <f>'World Index &amp; Universal'!CV351</f>
        <v>-3.3378216312766718E-2</v>
      </c>
      <c r="CA107" s="14">
        <f>'World Index &amp; Universal'!CW351</f>
        <v>-2.1454294321887168E-2</v>
      </c>
      <c r="CB107" s="14">
        <f>'World Index &amp; Universal'!CX351</f>
        <v>-3.3726701800791847E-2</v>
      </c>
      <c r="CC107" s="14">
        <f>'World Index &amp; Universal'!CY351</f>
        <v>-4.3991939477032727E-2</v>
      </c>
      <c r="CD107" s="14">
        <f>'World Index &amp; Universal'!CZ351</f>
        <v>-4.3991939477032727E-2</v>
      </c>
    </row>
    <row r="108" spans="2:82" x14ac:dyDescent="0.25">
      <c r="B108" s="121">
        <v>38960</v>
      </c>
      <c r="C108" s="14">
        <f>'World Index &amp; Universal'!M108</f>
        <v>5.0399046252540325E-2</v>
      </c>
      <c r="D108" s="14">
        <f>'World Index &amp; Universal'!N108</f>
        <v>2.3365231259968144E-2</v>
      </c>
      <c r="E108" s="14">
        <f>'World Index &amp; Universal'!O108</f>
        <v>2.1045676522129186E-2</v>
      </c>
      <c r="F108" s="14">
        <f>'World Index &amp; Universal'!P108</f>
        <v>5.0735883096961754E-3</v>
      </c>
      <c r="G108" s="14">
        <f>'World Index &amp; Universal'!Q108</f>
        <v>4.7826778384381985E-2</v>
      </c>
      <c r="H108" s="14">
        <f>'World Index &amp; Universal'!R108</f>
        <v>2.4777854732165761E-2</v>
      </c>
      <c r="I108" s="14">
        <f>'World Index &amp; Universal'!S108</f>
        <v>1.1161925348370794E-3</v>
      </c>
      <c r="J108" s="14">
        <f>'World Index &amp; Universal'!T108</f>
        <v>2.8331731250236469E-2</v>
      </c>
      <c r="K108" s="14">
        <f>'World Index &amp; Universal'!AF108</f>
        <v>3.899721448467966E-3</v>
      </c>
      <c r="L108" s="14">
        <f>'World Index &amp; Universal'!AG108</f>
        <v>0.51955431754874648</v>
      </c>
      <c r="M108" s="14">
        <f>'World Index &amp; Universal'!AH108</f>
        <v>0.17214484679665737</v>
      </c>
      <c r="N108" s="14">
        <f>'World Index &amp; Universal'!AI108</f>
        <v>9.8607242339832854E-2</v>
      </c>
      <c r="O108" s="14">
        <f>'World Index &amp; Universal'!AJ108</f>
        <v>9.8941504178272979E-2</v>
      </c>
      <c r="P108" s="14">
        <f>'World Index &amp; Universal'!AK108</f>
        <v>3.5877437325905287E-2</v>
      </c>
      <c r="Q108" s="14">
        <f>'World Index &amp; Universal'!AL108</f>
        <v>4.0111420612813371E-2</v>
      </c>
      <c r="R108" s="14">
        <f>'World Index &amp; Universal'!AM108</f>
        <v>3.0863509749303616E-2</v>
      </c>
      <c r="S108" s="14">
        <f>'Stata input'!R108</f>
        <v>2.6040452449183071E-3</v>
      </c>
      <c r="T108" s="14">
        <f>'Stata input'!S108</f>
        <v>4.3367175322408524E-3</v>
      </c>
      <c r="U108" s="14">
        <f>'Stata input'!T108</f>
        <v>2.5447057601077905E-3</v>
      </c>
      <c r="V108" s="14">
        <f>'Stata input'!U108</f>
        <v>4.0113475686647249E-3</v>
      </c>
      <c r="W108" s="14">
        <f>'Stata input'!V108</f>
        <v>2.9587637259642641E-4</v>
      </c>
      <c r="X108" s="14">
        <f>'Stata input'!W108</f>
        <v>1.2825803067024744E-3</v>
      </c>
      <c r="Y108" s="14">
        <f>'Stata input'!X108</f>
        <v>3.5105840689870771E-3</v>
      </c>
      <c r="Z108" s="14">
        <f>'Stata input'!Y108</f>
        <v>4.8596503216116194E-3</v>
      </c>
      <c r="AA108" s="14">
        <f>'World Index &amp; Universal'!AP352</f>
        <v>2.6442307692307709E-2</v>
      </c>
      <c r="AB108" s="14">
        <f>'World Index &amp; Universal'!AQ352</f>
        <v>3.0121478089423004E-2</v>
      </c>
      <c r="AC108" s="14">
        <f>'World Index &amp; Universal'!AR352</f>
        <v>4.6740756200215783E-2</v>
      </c>
      <c r="AD108" s="14">
        <f>'World Index &amp; Universal'!AS352</f>
        <v>2.6262362867626177E-3</v>
      </c>
      <c r="AE108" s="14">
        <f>'World Index &amp; Universal'!AT352</f>
        <v>2.7036755589329164E-2</v>
      </c>
      <c r="AF108" s="14">
        <f>'World Index &amp; Universal'!AU352</f>
        <v>5.2186696067622051E-2</v>
      </c>
      <c r="AG108" s="14">
        <f>'World Index &amp; Universal'!AV352</f>
        <v>2.2906053182561781E-2</v>
      </c>
      <c r="AH108" s="14">
        <f>'World Index &amp; Universal'!AX352</f>
        <v>-2.5761124121779888E-2</v>
      </c>
      <c r="AI108" s="14">
        <f>'World Index &amp; Universal'!AY352</f>
        <v>3.5843908318502482E-3</v>
      </c>
      <c r="AJ108" s="14">
        <f>'World Index &amp; Universal'!AZ352</f>
        <v>1.9775537656416153E-2</v>
      </c>
      <c r="AK108" s="14">
        <f>'World Index &amp; Universal'!BA352</f>
        <v>-2.32025426339737E-2</v>
      </c>
      <c r="AL108" s="14">
        <f>'World Index &amp; Universal'!BB352</f>
        <v>5.7913425096223214E-4</v>
      </c>
      <c r="AM108" s="14">
        <f>'World Index &amp; Universal'!BC352</f>
        <v>2.5081183990938616E-2</v>
      </c>
      <c r="AN108" s="14">
        <f>'World Index &amp; Universal'!BD352</f>
        <v>-3.445156618394285E-3</v>
      </c>
      <c r="AO108" s="14">
        <f>'World Index &amp; Universal'!BF352</f>
        <v>-2.9240704839287202E-2</v>
      </c>
      <c r="AP108" s="14">
        <f>'World Index &amp; Universal'!BG352</f>
        <v>-3.5715888614799018E-3</v>
      </c>
      <c r="AQ108" s="14">
        <f>'World Index &amp; Universal'!BH352</f>
        <v>1.613331870491308E-2</v>
      </c>
      <c r="AR108" s="14">
        <f>'World Index &amp; Universal'!BI352</f>
        <v>-2.6691261552623913E-2</v>
      </c>
      <c r="AS108" s="14">
        <f>'World Index &amp; Universal'!BJ352</f>
        <v>-2.9945230399577305E-3</v>
      </c>
      <c r="AT108" s="14">
        <f>'World Index &amp; Universal'!BK352</f>
        <v>2.1420015452084051E-2</v>
      </c>
      <c r="AU108" s="14">
        <f>'World Index &amp; Universal'!BL352</f>
        <v>-7.004440796869793E-3</v>
      </c>
      <c r="AV108" s="14">
        <f>'World Index &amp; Universal'!BN352</f>
        <v>-4.4653612581103563E-2</v>
      </c>
      <c r="AW108" s="14">
        <f>'World Index &amp; Universal'!BO352</f>
        <v>-1.939204945223838E-2</v>
      </c>
      <c r="AX108" s="14">
        <f>'World Index &amp; Universal'!BP352</f>
        <v>-1.5877167304655826E-2</v>
      </c>
      <c r="AY108" s="14">
        <f>'World Index &amp; Universal'!BQ352</f>
        <v>-4.2144647232036259E-2</v>
      </c>
      <c r="AZ108" s="14">
        <f>'World Index &amp; Universal'!BR352</f>
        <v>-1.882414580131031E-2</v>
      </c>
      <c r="BA108" s="14">
        <f>'World Index &amp; Universal'!BS352</f>
        <v>5.2027589784271466E-3</v>
      </c>
      <c r="BB108" s="14">
        <f>'World Index &amp; Universal'!BT352</f>
        <v>-2.2770397423118038E-2</v>
      </c>
      <c r="BC108" s="14">
        <f>'World Index &amp; Universal'!BV352</f>
        <v>-2.6193572357422479E-3</v>
      </c>
      <c r="BD108" s="14">
        <f>'World Index &amp; Universal'!BW352</f>
        <v>2.3753688606581891E-2</v>
      </c>
      <c r="BE108" s="14">
        <f>'World Index &amp; Universal'!BX352</f>
        <v>2.7423221942096232E-2</v>
      </c>
      <c r="BF108" s="14">
        <f>'World Index &amp; Universal'!BY352</f>
        <v>4.3998968226516277E-2</v>
      </c>
      <c r="BG108" s="14">
        <f>'World Index &amp; Universal'!BZ352</f>
        <v>2.4346579432203086E-2</v>
      </c>
      <c r="BH108" s="14">
        <f>'World Index &amp; Universal'!CA352</f>
        <v>4.9430643231925808E-2</v>
      </c>
      <c r="BI108" s="14">
        <f>'World Index &amp; Universal'!CB352</f>
        <v>2.0226696810673461E-2</v>
      </c>
      <c r="BJ108" s="14">
        <f>'World Index &amp; Universal'!CD352</f>
        <v>-4.959832343695425E-2</v>
      </c>
      <c r="BK108" s="14">
        <f>'World Index &amp; Universal'!CE352</f>
        <v>-5.7879904860880238E-4</v>
      </c>
      <c r="BL108" s="14">
        <f>'World Index &amp; Universal'!CF352</f>
        <v>3.0035171412379214E-3</v>
      </c>
      <c r="BM108" s="14">
        <f>'World Index &amp; Universal'!CG352</f>
        <v>1.9185292545426114E-2</v>
      </c>
      <c r="BN108" s="14">
        <f>'World Index &amp; Universal'!CH352</f>
        <v>-2.3767912072980568E-2</v>
      </c>
      <c r="BO108" s="14">
        <f>'World Index &amp; Universal'!CI352</f>
        <v>2.4487867976898059E-2</v>
      </c>
      <c r="BP108" s="14">
        <f>'World Index &amp; Universal'!CJ352</f>
        <v>-2.7828372088805287E-2</v>
      </c>
      <c r="BQ108" s="14">
        <f>'World Index &amp; Universal'!CL352</f>
        <v>-4.959832343695425E-2</v>
      </c>
      <c r="BR108" s="14">
        <f>'World Index &amp; Universal'!CM352</f>
        <v>-2.4467509873988935E-2</v>
      </c>
      <c r="BS108" s="14">
        <f>'World Index &amp; Universal'!CN352</f>
        <v>-2.0970820160209458E-2</v>
      </c>
      <c r="BT108" s="14">
        <f>'World Index &amp; Universal'!CO352</f>
        <v>-5.1758303804445571E-3</v>
      </c>
      <c r="BU108" s="14">
        <f>'World Index &amp; Universal'!CP352</f>
        <v>-4.710234406696423E-2</v>
      </c>
      <c r="BV108" s="14">
        <f>'World Index &amp; Universal'!CQ352</f>
        <v>-2.3902545596030556E-2</v>
      </c>
      <c r="BW108" s="14">
        <f>'World Index &amp; Universal'!CR352</f>
        <v>-2.7828372088805287E-2</v>
      </c>
      <c r="BX108" s="14">
        <f>'World Index &amp; Universal'!CT352</f>
        <v>-2.2393115292743015E-2</v>
      </c>
      <c r="BY108" s="14">
        <f>'World Index &amp; Universal'!CU352</f>
        <v>3.4570667548048384E-3</v>
      </c>
      <c r="BZ108" s="14">
        <f>'World Index &amp; Universal'!CV352</f>
        <v>7.053849065035811E-3</v>
      </c>
      <c r="CA108" s="14">
        <f>'World Index &amp; Universal'!CW352</f>
        <v>2.3300969765011503E-2</v>
      </c>
      <c r="CB108" s="14">
        <f>'World Index &amp; Universal'!CX352</f>
        <v>-1.9825688617935544E-2</v>
      </c>
      <c r="CC108" s="14">
        <f>'World Index &amp; Universal'!CY352</f>
        <v>2.8624958073089513E-2</v>
      </c>
      <c r="CD108" s="14">
        <f>'World Index &amp; Universal'!CZ352</f>
        <v>2.8624958073089513E-2</v>
      </c>
    </row>
    <row r="109" spans="2:82" x14ac:dyDescent="0.25">
      <c r="B109" s="121">
        <v>38989</v>
      </c>
      <c r="C109" s="14">
        <f>'World Index &amp; Universal'!M109</f>
        <v>4.1929080639397043E-2</v>
      </c>
      <c r="D109" s="14">
        <f>'World Index &amp; Universal'!N109</f>
        <v>1.1480817683576339E-2</v>
      </c>
      <c r="E109" s="14">
        <f>'World Index &amp; Universal'!O109</f>
        <v>2.0171626292793787E-2</v>
      </c>
      <c r="F109" s="14">
        <f>'World Index &amp; Universal'!P109</f>
        <v>2.7908320671022668E-2</v>
      </c>
      <c r="G109" s="14">
        <f>'World Index &amp; Universal'!Q109</f>
        <v>1.7082412525200485E-2</v>
      </c>
      <c r="H109" s="14">
        <f>'World Index &amp; Universal'!R109</f>
        <v>2.5506432435181914E-2</v>
      </c>
      <c r="I109" s="14">
        <f>'World Index &amp; Universal'!S109</f>
        <v>2.0436075553739386E-2</v>
      </c>
      <c r="J109" s="14">
        <f>'World Index &amp; Universal'!T109</f>
        <v>3.3024818666365974E-2</v>
      </c>
      <c r="K109" s="14">
        <f>'World Index &amp; Universal'!AF109</f>
        <v>3.899721448467966E-3</v>
      </c>
      <c r="L109" s="14">
        <f>'World Index &amp; Universal'!AG109</f>
        <v>0.51955431754874648</v>
      </c>
      <c r="M109" s="14">
        <f>'World Index &amp; Universal'!AH109</f>
        <v>0.17214484679665737</v>
      </c>
      <c r="N109" s="14">
        <f>'World Index &amp; Universal'!AI109</f>
        <v>9.8607242339832854E-2</v>
      </c>
      <c r="O109" s="14">
        <f>'World Index &amp; Universal'!AJ109</f>
        <v>9.8941504178272979E-2</v>
      </c>
      <c r="P109" s="14">
        <f>'World Index &amp; Universal'!AK109</f>
        <v>3.5877437325905287E-2</v>
      </c>
      <c r="Q109" s="14">
        <f>'World Index &amp; Universal'!AL109</f>
        <v>4.0111420612813371E-2</v>
      </c>
      <c r="R109" s="14">
        <f>'World Index &amp; Universal'!AM109</f>
        <v>3.0863509749303616E-2</v>
      </c>
      <c r="S109" s="14">
        <f>'Stata input'!R109</f>
        <v>2.7011732814758993E-3</v>
      </c>
      <c r="T109" s="14">
        <f>'Stata input'!S109</f>
        <v>4.3302651901477862E-3</v>
      </c>
      <c r="U109" s="14">
        <f>'Stata input'!T109</f>
        <v>2.6869181291682143E-3</v>
      </c>
      <c r="V109" s="14">
        <f>'Stata input'!U109</f>
        <v>4.040752141501569E-3</v>
      </c>
      <c r="W109" s="14">
        <f>'Stata input'!V109</f>
        <v>3.1611647417673083E-4</v>
      </c>
      <c r="X109" s="14">
        <f>'Stata input'!W109</f>
        <v>1.4228374562821333E-3</v>
      </c>
      <c r="Y109" s="14">
        <f>'Stata input'!X109</f>
        <v>3.4985559667248811E-3</v>
      </c>
      <c r="Z109" s="14">
        <f>'Stata input'!Y109</f>
        <v>4.8793996500395842E-3</v>
      </c>
      <c r="AA109" s="14">
        <f>'World Index &amp; Universal'!AP353</f>
        <v>3.3752136211152584E-2</v>
      </c>
      <c r="AB109" s="14">
        <f>'World Index &amp; Universal'!AQ353</f>
        <v>2.2412111183828687E-2</v>
      </c>
      <c r="AC109" s="14">
        <f>'World Index &amp; Universal'!AR353</f>
        <v>1.614176172001569E-2</v>
      </c>
      <c r="AD109" s="14">
        <f>'World Index &amp; Universal'!AS353</f>
        <v>2.7010960430986497E-2</v>
      </c>
      <c r="AE109" s="14">
        <f>'World Index &amp; Universal'!AT353</f>
        <v>1.7134623622415246E-2</v>
      </c>
      <c r="AF109" s="14">
        <f>'World Index &amp; Universal'!AU353</f>
        <v>2.0572825707300124E-2</v>
      </c>
      <c r="AG109" s="14">
        <f>'World Index &amp; Universal'!AV353</f>
        <v>9.8613404379181979E-3</v>
      </c>
      <c r="AH109" s="14">
        <f>'World Index &amp; Universal'!AX353</f>
        <v>-3.2650124753172305E-2</v>
      </c>
      <c r="AI109" s="14">
        <f>'World Index &amp; Universal'!AY353</f>
        <v>-1.0969771795477645E-2</v>
      </c>
      <c r="AJ109" s="14">
        <f>'World Index &amp; Universal'!AZ353</f>
        <v>-1.7035393567051083E-2</v>
      </c>
      <c r="AK109" s="14">
        <f>'World Index &amp; Universal'!BA353</f>
        <v>-6.5210755499603978E-3</v>
      </c>
      <c r="AL109" s="14">
        <f>'World Index &amp; Universal'!BB353</f>
        <v>-1.6074948729627558E-2</v>
      </c>
      <c r="AM109" s="14">
        <f>'World Index &amp; Universal'!BC353</f>
        <v>-1.2749004371740869E-2</v>
      </c>
      <c r="AN109" s="14">
        <f>'World Index &amp; Universal'!BD353</f>
        <v>-2.3110758310785684E-2</v>
      </c>
      <c r="AO109" s="14">
        <f>'World Index &amp; Universal'!BF353</f>
        <v>-2.192081934346235E-2</v>
      </c>
      <c r="AP109" s="14">
        <f>'World Index &amp; Universal'!BG353</f>
        <v>1.1091442387349604E-2</v>
      </c>
      <c r="AQ109" s="14">
        <f>'World Index &amp; Universal'!BH353</f>
        <v>-6.1328982659965003E-3</v>
      </c>
      <c r="AR109" s="14">
        <f>'World Index &amp; Universal'!BI353</f>
        <v>4.4980387036230862E-3</v>
      </c>
      <c r="AS109" s="14">
        <f>'World Index &amp; Universal'!BJ353</f>
        <v>-5.1618007099922814E-3</v>
      </c>
      <c r="AT109" s="14">
        <f>'World Index &amp; Universal'!BK353</f>
        <v>-1.7989668318766361E-3</v>
      </c>
      <c r="AU109" s="14">
        <f>'World Index &amp; Universal'!BL353</f>
        <v>-1.2275647567768222E-2</v>
      </c>
      <c r="AV109" s="14">
        <f>'World Index &amp; Universal'!BN353</f>
        <v>-1.5885344277842162E-2</v>
      </c>
      <c r="AW109" s="14">
        <f>'World Index &amp; Universal'!BO353</f>
        <v>1.7330627629483342E-2</v>
      </c>
      <c r="AX109" s="14">
        <f>'World Index &amp; Universal'!BP353</f>
        <v>6.170742803838003E-3</v>
      </c>
      <c r="AY109" s="14">
        <f>'World Index &amp; Universal'!BQ353</f>
        <v>1.0696537747422852E-2</v>
      </c>
      <c r="AZ109" s="14">
        <f>'World Index &amp; Universal'!BR353</f>
        <v>9.7708994925960191E-4</v>
      </c>
      <c r="BA109" s="14">
        <f>'World Index &amp; Universal'!BS353</f>
        <v>4.360675010329329E-3</v>
      </c>
      <c r="BB109" s="14">
        <f>'World Index &amp; Universal'!BT353</f>
        <v>-6.1806546278214691E-3</v>
      </c>
      <c r="BC109" s="14">
        <f>'World Index &amp; Universal'!BV353</f>
        <v>-2.6300557123218327E-2</v>
      </c>
      <c r="BD109" s="14">
        <f>'World Index &amp; Universal'!BW353</f>
        <v>6.5638791014819287E-3</v>
      </c>
      <c r="BE109" s="14">
        <f>'World Index &amp; Universal'!BX353</f>
        <v>-4.4778969498319166E-3</v>
      </c>
      <c r="BF109" s="14">
        <f>'World Index &amp; Universal'!BY353</f>
        <v>-1.0583332729389383E-2</v>
      </c>
      <c r="BG109" s="14">
        <f>'World Index &amp; Universal'!BZ353</f>
        <v>-9.6165836481693079E-3</v>
      </c>
      <c r="BH109" s="14">
        <f>'World Index &amp; Universal'!CA353</f>
        <v>-6.2688081936191908E-3</v>
      </c>
      <c r="BI109" s="14">
        <f>'World Index &amp; Universal'!CB353</f>
        <v>-1.669857543279929E-2</v>
      </c>
      <c r="BJ109" s="14">
        <f>'World Index &amp; Universal'!CD353</f>
        <v>-2.0158116294192063E-2</v>
      </c>
      <c r="BK109" s="14">
        <f>'World Index &amp; Universal'!CE353</f>
        <v>1.6337574400481669E-2</v>
      </c>
      <c r="BL109" s="14">
        <f>'World Index &amp; Universal'!CF353</f>
        <v>5.1885831421394357E-3</v>
      </c>
      <c r="BM109" s="14">
        <f>'World Index &amp; Universal'!CG353</f>
        <v>-9.7613617641245654E-4</v>
      </c>
      <c r="BN109" s="14">
        <f>'World Index &amp; Universal'!CH353</f>
        <v>9.7099602935526441E-3</v>
      </c>
      <c r="BO109" s="14">
        <f>'World Index &amp; Universal'!CI353</f>
        <v>3.3802822212853911E-3</v>
      </c>
      <c r="BP109" s="14">
        <f>'World Index &amp; Universal'!CJ353</f>
        <v>-1.0495561903638206E-2</v>
      </c>
      <c r="BQ109" s="14">
        <f>'World Index &amp; Universal'!CL353</f>
        <v>-2.0158116294192063E-2</v>
      </c>
      <c r="BR109" s="14">
        <f>'World Index &amp; Universal'!CM353</f>
        <v>1.2913640430038509E-2</v>
      </c>
      <c r="BS109" s="14">
        <f>'World Index &amp; Universal'!CN353</f>
        <v>1.8022089459945878E-3</v>
      </c>
      <c r="BT109" s="14">
        <f>'World Index &amp; Universal'!CO353</f>
        <v>-4.3417420841217469E-3</v>
      </c>
      <c r="BU109" s="14">
        <f>'World Index &amp; Universal'!CP353</f>
        <v>6.308354055208687E-3</v>
      </c>
      <c r="BV109" s="14">
        <f>'World Index &amp; Universal'!CQ353</f>
        <v>-3.3688944074147242E-3</v>
      </c>
      <c r="BW109" s="14">
        <f>'World Index &amp; Universal'!CR353</f>
        <v>-1.0495561903638206E-2</v>
      </c>
      <c r="BX109" s="14">
        <f>'World Index &amp; Universal'!CT353</f>
        <v>-9.7650440144999573E-3</v>
      </c>
      <c r="BY109" s="14">
        <f>'World Index &amp; Universal'!CU353</f>
        <v>2.3657501100967204E-2</v>
      </c>
      <c r="BZ109" s="14">
        <f>'World Index &amp; Universal'!CV353</f>
        <v>1.2428211917160814E-2</v>
      </c>
      <c r="CA109" s="14">
        <f>'World Index &amp; Universal'!CW353</f>
        <v>6.2190926918483935E-3</v>
      </c>
      <c r="CB109" s="14">
        <f>'World Index &amp; Universal'!CX353</f>
        <v>1.6982153199004202E-2</v>
      </c>
      <c r="CC109" s="14">
        <f>'World Index &amp; Universal'!CY353</f>
        <v>1.0606887144265942E-2</v>
      </c>
      <c r="CD109" s="14">
        <f>'World Index &amp; Universal'!CZ353</f>
        <v>1.0606887144265942E-2</v>
      </c>
    </row>
    <row r="110" spans="2:82" x14ac:dyDescent="0.25">
      <c r="B110" s="121">
        <v>39021</v>
      </c>
      <c r="C110" s="14">
        <f>'World Index &amp; Universal'!M110</f>
        <v>3.9576705749120311E-2</v>
      </c>
      <c r="D110" s="14">
        <f>'World Index &amp; Universal'!N110</f>
        <v>3.6028864179142639E-2</v>
      </c>
      <c r="E110" s="14">
        <f>'World Index &amp; Universal'!O110</f>
        <v>2.9213961852150305E-2</v>
      </c>
      <c r="F110" s="14">
        <f>'World Index &amp; Universal'!P110</f>
        <v>1.6266024111952548E-2</v>
      </c>
      <c r="G110" s="14">
        <f>'World Index &amp; Universal'!Q110</f>
        <v>2.4616900759371063E-2</v>
      </c>
      <c r="H110" s="14">
        <f>'World Index &amp; Universal'!R110</f>
        <v>2.9234122549421038E-2</v>
      </c>
      <c r="I110" s="14">
        <f>'World Index &amp; Universal'!S110</f>
        <v>4.0945934609433188E-2</v>
      </c>
      <c r="J110" s="14">
        <f>'World Index &amp; Universal'!T110</f>
        <v>-2.1989936464973381E-3</v>
      </c>
      <c r="K110" s="14">
        <f>'World Index &amp; Universal'!AF110</f>
        <v>3.899721448467966E-3</v>
      </c>
      <c r="L110" s="14">
        <f>'World Index &amp; Universal'!AG110</f>
        <v>0.51955431754874648</v>
      </c>
      <c r="M110" s="14">
        <f>'World Index &amp; Universal'!AH110</f>
        <v>0.17214484679665737</v>
      </c>
      <c r="N110" s="14">
        <f>'World Index &amp; Universal'!AI110</f>
        <v>9.8607242339832854E-2</v>
      </c>
      <c r="O110" s="14">
        <f>'World Index &amp; Universal'!AJ110</f>
        <v>9.8941504178272979E-2</v>
      </c>
      <c r="P110" s="14">
        <f>'World Index &amp; Universal'!AK110</f>
        <v>3.5877437325905287E-2</v>
      </c>
      <c r="Q110" s="14">
        <f>'World Index &amp; Universal'!AL110</f>
        <v>4.0111420612813371E-2</v>
      </c>
      <c r="R110" s="14">
        <f>'World Index &amp; Universal'!AM110</f>
        <v>3.0863509749303616E-2</v>
      </c>
      <c r="S110" s="14">
        <f>'Stata input'!R110</f>
        <v>2.8708987190766422E-3</v>
      </c>
      <c r="T110" s="14">
        <f>'Stata input'!S110</f>
        <v>4.3287712331259165E-3</v>
      </c>
      <c r="U110" s="14">
        <f>'Stata input'!T110</f>
        <v>2.773749370277967E-3</v>
      </c>
      <c r="V110" s="14">
        <f>'Stata input'!U110</f>
        <v>4.1219243192651689E-3</v>
      </c>
      <c r="W110" s="14">
        <f>'Stata input'!V110</f>
        <v>3.0781168409865778E-4</v>
      </c>
      <c r="X110" s="14">
        <f>'Stata input'!W110</f>
        <v>1.4303602255574255E-3</v>
      </c>
      <c r="Y110" s="14">
        <f>'Stata input'!X110</f>
        <v>3.5119230996025763E-3</v>
      </c>
      <c r="Z110" s="14">
        <f>'Stata input'!Y110</f>
        <v>4.9899170593863396E-3</v>
      </c>
      <c r="AA110" s="14">
        <f>'World Index &amp; Universal'!AP354</f>
        <v>1.1174210534372619E-3</v>
      </c>
      <c r="AB110" s="14">
        <f>'World Index &amp; Universal'!AQ354</f>
        <v>8.0315949660618724E-3</v>
      </c>
      <c r="AC110" s="14">
        <f>'World Index &amp; Universal'!AR354</f>
        <v>1.9875075625030769E-2</v>
      </c>
      <c r="AD110" s="14">
        <f>'World Index &amp; Universal'!AS354</f>
        <v>1.1341436943781202E-2</v>
      </c>
      <c r="AE110" s="14">
        <f>'World Index &amp; Universal'!AT354</f>
        <v>6.2789540181475978E-3</v>
      </c>
      <c r="AF110" s="14">
        <f>'World Index &amp; Universal'!AU354</f>
        <v>-2.7379444881755477E-3</v>
      </c>
      <c r="AG110" s="14">
        <f>'World Index &amp; Universal'!AV354</f>
        <v>3.8147267531433826E-2</v>
      </c>
      <c r="AH110" s="14">
        <f>'World Index &amp; Universal'!AX354</f>
        <v>-1.1161738173145475E-3</v>
      </c>
      <c r="AI110" s="14">
        <f>'World Index &amp; Universal'!AY354</f>
        <v>6.9064564927350247E-3</v>
      </c>
      <c r="AJ110" s="14">
        <f>'World Index &amp; Universal'!AZ354</f>
        <v>1.8736717768686351E-2</v>
      </c>
      <c r="AK110" s="14">
        <f>'World Index &amp; Universal'!BA354</f>
        <v>1.0212604111499157E-2</v>
      </c>
      <c r="AL110" s="14">
        <f>'World Index &amp; Universal'!BB354</f>
        <v>5.1557717967578576E-3</v>
      </c>
      <c r="AM110" s="14">
        <f>'World Index &amp; Universal'!BC354</f>
        <v>-3.8510622835389308E-3</v>
      </c>
      <c r="AN110" s="14">
        <f>'World Index &amp; Universal'!BD354</f>
        <v>3.6988514732898548E-2</v>
      </c>
      <c r="AO110" s="14">
        <f>'World Index &amp; Universal'!BF354</f>
        <v>-7.9676024106489773E-3</v>
      </c>
      <c r="AP110" s="14">
        <f>'World Index &amp; Universal'!BG354</f>
        <v>-6.8590845238908349E-3</v>
      </c>
      <c r="AQ110" s="14">
        <f>'World Index &amp; Universal'!BH354</f>
        <v>1.1749116513919855E-2</v>
      </c>
      <c r="AR110" s="14">
        <f>'World Index &amp; Universal'!BI354</f>
        <v>3.2834704727986441E-3</v>
      </c>
      <c r="AS110" s="14">
        <f>'World Index &amp; Universal'!BJ354</f>
        <v>-1.7386766016724842E-3</v>
      </c>
      <c r="AT110" s="14">
        <f>'World Index &amp; Universal'!BK354</f>
        <v>-1.0683732045720151E-2</v>
      </c>
      <c r="AU110" s="14">
        <f>'World Index &amp; Universal'!BL354</f>
        <v>2.9875722860041698E-2</v>
      </c>
      <c r="AV110" s="14">
        <f>'World Index &amp; Universal'!BN354</f>
        <v>-1.948775502024136E-2</v>
      </c>
      <c r="AW110" s="14">
        <f>'World Index &amp; Universal'!BO354</f>
        <v>-1.8392109994547878E-2</v>
      </c>
      <c r="AX110" s="14">
        <f>'World Index &amp; Universal'!BP354</f>
        <v>-1.1612677809299976E-2</v>
      </c>
      <c r="AY110" s="14">
        <f>'World Index &amp; Universal'!BQ354</f>
        <v>-8.3673372211980901E-3</v>
      </c>
      <c r="AZ110" s="14">
        <f>'World Index &amp; Universal'!BR354</f>
        <v>-1.3331163719782602E-2</v>
      </c>
      <c r="BA110" s="14">
        <f>'World Index &amp; Universal'!BS354</f>
        <v>-2.2172343116972359E-2</v>
      </c>
      <c r="BB110" s="14">
        <f>'World Index &amp; Universal'!BT354</f>
        <v>1.7916107906848389E-2</v>
      </c>
      <c r="BC110" s="14">
        <f>'World Index &amp; Universal'!BV354</f>
        <v>-1.1214251220689864E-2</v>
      </c>
      <c r="BD110" s="14">
        <f>'World Index &amp; Universal'!BW354</f>
        <v>-1.0109361207665035E-2</v>
      </c>
      <c r="BE110" s="14">
        <f>'World Index &amp; Universal'!BX354</f>
        <v>-3.2727245782802061E-3</v>
      </c>
      <c r="BF110" s="14">
        <f>'World Index &amp; Universal'!BY354</f>
        <v>8.4379403132515129E-3</v>
      </c>
      <c r="BG110" s="14">
        <f>'World Index &amp; Universal'!BZ354</f>
        <v>-5.0057109703049996E-3</v>
      </c>
      <c r="BH110" s="14">
        <f>'World Index &amp; Universal'!CA354</f>
        <v>-1.3921491711546663E-2</v>
      </c>
      <c r="BI110" s="14">
        <f>'World Index &amp; Universal'!CB354</f>
        <v>2.6505223269263523E-2</v>
      </c>
      <c r="BJ110" s="14">
        <f>'World Index &amp; Universal'!CD354</f>
        <v>2.7454614091080298E-3</v>
      </c>
      <c r="BK110" s="14">
        <f>'World Index &amp; Universal'!CE354</f>
        <v>-5.1293261615976693E-3</v>
      </c>
      <c r="BL110" s="14">
        <f>'World Index &amp; Universal'!CF354</f>
        <v>1.741704863165161E-3</v>
      </c>
      <c r="BM110" s="14">
        <f>'World Index &amp; Universal'!CG354</f>
        <v>1.3511284870455054E-2</v>
      </c>
      <c r="BN110" s="14">
        <f>'World Index &amp; Universal'!CH354</f>
        <v>5.0308941724543921E-3</v>
      </c>
      <c r="BO110" s="14">
        <f>'World Index &amp; Universal'!CI354</f>
        <v>-8.9606350906158427E-3</v>
      </c>
      <c r="BP110" s="14">
        <f>'World Index &amp; Universal'!CJ354</f>
        <v>4.0997460791412532E-2</v>
      </c>
      <c r="BQ110" s="14">
        <f>'World Index &amp; Universal'!CL354</f>
        <v>2.7454614091080298E-3</v>
      </c>
      <c r="BR110" s="14">
        <f>'World Index &amp; Universal'!CM354</f>
        <v>3.8659502989253358E-3</v>
      </c>
      <c r="BS110" s="14">
        <f>'World Index &amp; Universal'!CN354</f>
        <v>1.0799106809203041E-2</v>
      </c>
      <c r="BT110" s="14">
        <f>'World Index &amp; Universal'!CO354</f>
        <v>2.2675103287270293E-2</v>
      </c>
      <c r="BU110" s="14">
        <f>'World Index &amp; Universal'!CP354</f>
        <v>1.4118035830342324E-2</v>
      </c>
      <c r="BV110" s="14">
        <f>'World Index &amp; Universal'!CQ354</f>
        <v>9.0416540532021195E-3</v>
      </c>
      <c r="BW110" s="14">
        <f>'World Index &amp; Universal'!CR354</f>
        <v>4.0997460791412532E-2</v>
      </c>
      <c r="BX110" s="14">
        <f>'World Index &amp; Universal'!CT354</f>
        <v>-3.6745526116099714E-2</v>
      </c>
      <c r="BY110" s="14">
        <f>'World Index &amp; Universal'!CU354</f>
        <v>-3.566916528716424E-2</v>
      </c>
      <c r="BZ110" s="14">
        <f>'World Index &amp; Universal'!CV354</f>
        <v>-2.9009056332617078E-2</v>
      </c>
      <c r="CA110" s="14">
        <f>'World Index &amp; Universal'!CW354</f>
        <v>-1.7600770601508109E-2</v>
      </c>
      <c r="CB110" s="14">
        <f>'World Index &amp; Universal'!CX354</f>
        <v>-2.5820836239730527E-2</v>
      </c>
      <c r="CC110" s="14">
        <f>'World Index &amp; Universal'!CY354</f>
        <v>-3.9382863393580547E-2</v>
      </c>
      <c r="CD110" s="14">
        <f>'World Index &amp; Universal'!CZ354</f>
        <v>-3.9382863393580547E-2</v>
      </c>
    </row>
    <row r="111" spans="2:82" x14ac:dyDescent="0.25">
      <c r="B111" s="121">
        <v>39051</v>
      </c>
      <c r="C111" s="14">
        <f>'World Index &amp; Universal'!M111</f>
        <v>-3.4261398423031886E-2</v>
      </c>
      <c r="D111" s="14">
        <f>'World Index &amp; Universal'!N111</f>
        <v>2.4935554233591173E-2</v>
      </c>
      <c r="E111" s="14">
        <f>'World Index &amp; Universal'!O111</f>
        <v>-1.2566757705356535E-2</v>
      </c>
      <c r="F111" s="14">
        <f>'World Index &amp; Universal'!P111</f>
        <v>-6.0567754768868776E-3</v>
      </c>
      <c r="G111" s="14">
        <f>'World Index &amp; Universal'!Q111</f>
        <v>1.6242253286477437E-2</v>
      </c>
      <c r="H111" s="14">
        <f>'World Index &amp; Universal'!R111</f>
        <v>-1.1866708977830487E-2</v>
      </c>
      <c r="I111" s="14">
        <f>'World Index &amp; Universal'!S111</f>
        <v>4.2657279363986556E-2</v>
      </c>
      <c r="J111" s="14">
        <f>'World Index &amp; Universal'!T111</f>
        <v>7.1342471625535087E-3</v>
      </c>
      <c r="K111" s="14">
        <f>'World Index &amp; Universal'!AF111</f>
        <v>3.899721448467966E-3</v>
      </c>
      <c r="L111" s="14">
        <f>'World Index &amp; Universal'!AG111</f>
        <v>0.51955431754874648</v>
      </c>
      <c r="M111" s="14">
        <f>'World Index &amp; Universal'!AH111</f>
        <v>0.17214484679665737</v>
      </c>
      <c r="N111" s="14">
        <f>'World Index &amp; Universal'!AI111</f>
        <v>9.8607242339832854E-2</v>
      </c>
      <c r="O111" s="14">
        <f>'World Index &amp; Universal'!AJ111</f>
        <v>9.8941504178272979E-2</v>
      </c>
      <c r="P111" s="14">
        <f>'World Index &amp; Universal'!AK111</f>
        <v>3.5877437325905287E-2</v>
      </c>
      <c r="Q111" s="14">
        <f>'World Index &amp; Universal'!AL111</f>
        <v>4.0111420612813371E-2</v>
      </c>
      <c r="R111" s="14">
        <f>'World Index &amp; Universal'!AM111</f>
        <v>3.0863509749303616E-2</v>
      </c>
      <c r="S111" s="14">
        <f>'Stata input'!R111</f>
        <v>2.9838737241476565E-3</v>
      </c>
      <c r="T111" s="14">
        <f>'Stata input'!S111</f>
        <v>4.3526080560336577E-3</v>
      </c>
      <c r="U111" s="14">
        <f>'Stata input'!T111</f>
        <v>2.9318419151498354E-3</v>
      </c>
      <c r="V111" s="14">
        <f>'Stata input'!U111</f>
        <v>4.1940796025299321E-3</v>
      </c>
      <c r="W111" s="14">
        <f>'Stata input'!V111</f>
        <v>3.4517726834693008E-4</v>
      </c>
      <c r="X111" s="14">
        <f>'Stata input'!W111</f>
        <v>1.5533271750713951E-3</v>
      </c>
      <c r="Y111" s="14">
        <f>'Stata input'!X111</f>
        <v>3.4825160297176083E-3</v>
      </c>
      <c r="Z111" s="14">
        <f>'Stata input'!Y111</f>
        <v>5.0648349497708356E-3</v>
      </c>
      <c r="AA111" s="14">
        <f>'World Index &amp; Universal'!AP355</f>
        <v>-5.8759670958074661E-2</v>
      </c>
      <c r="AB111" s="14">
        <f>'World Index &amp; Universal'!AQ355</f>
        <v>-2.3327702095539249E-2</v>
      </c>
      <c r="AC111" s="14">
        <f>'World Index &amp; Universal'!AR355</f>
        <v>-2.9820834502385041E-2</v>
      </c>
      <c r="AD111" s="14">
        <f>'World Index &amp; Universal'!AS355</f>
        <v>-4.925685464398788E-2</v>
      </c>
      <c r="AE111" s="14">
        <f>'World Index &amp; Universal'!AT355</f>
        <v>-2.233382794962524E-2</v>
      </c>
      <c r="AF111" s="14">
        <f>'World Index &amp; Universal'!AU355</f>
        <v>-7.3664161433130815E-2</v>
      </c>
      <c r="AG111" s="14">
        <f>'World Index &amp; Universal'!AV355</f>
        <v>-4.0308429239914068E-2</v>
      </c>
      <c r="AH111" s="14">
        <f>'World Index &amp; Universal'!AX355</f>
        <v>6.2427914683474306E-2</v>
      </c>
      <c r="AI111" s="14">
        <f>'World Index &amp; Universal'!AY355</f>
        <v>3.7643912791753165E-2</v>
      </c>
      <c r="AJ111" s="14">
        <f>'World Index &amp; Universal'!AZ355</f>
        <v>3.0745427668984471E-2</v>
      </c>
      <c r="AK111" s="14">
        <f>'World Index &amp; Universal'!BA355</f>
        <v>1.0096057320195362E-2</v>
      </c>
      <c r="AL111" s="14">
        <f>'World Index &amp; Universal'!BB355</f>
        <v>3.8699832428054526E-2</v>
      </c>
      <c r="AM111" s="14">
        <f>'World Index &amp; Universal'!BC355</f>
        <v>-1.5834946734833766E-2</v>
      </c>
      <c r="AN111" s="14">
        <f>'World Index &amp; Universal'!BD355</f>
        <v>1.9603114261945942E-2</v>
      </c>
      <c r="AO111" s="14">
        <f>'World Index &amp; Universal'!BF355</f>
        <v>2.3884881495657151E-2</v>
      </c>
      <c r="AP111" s="14">
        <f>'World Index &amp; Universal'!BG355</f>
        <v>-3.6278257239974909E-2</v>
      </c>
      <c r="AQ111" s="14">
        <f>'World Index &amp; Universal'!BH355</f>
        <v>-6.6482201049190559E-3</v>
      </c>
      <c r="AR111" s="14">
        <f>'World Index &amp; Universal'!BI355</f>
        <v>-2.6548467284351118E-2</v>
      </c>
      <c r="AS111" s="14">
        <f>'World Index &amp; Universal'!BJ355</f>
        <v>1.0176127121106493E-3</v>
      </c>
      <c r="AT111" s="14">
        <f>'World Index &amp; Universal'!BK355</f>
        <v>-5.1538739703780978E-2</v>
      </c>
      <c r="AU111" s="14">
        <f>'World Index &amp; Universal'!BL355</f>
        <v>-1.7386309799928501E-2</v>
      </c>
      <c r="AV111" s="14">
        <f>'World Index &amp; Universal'!BN355</f>
        <v>3.0737450939888555E-2</v>
      </c>
      <c r="AW111" s="14">
        <f>'World Index &amp; Universal'!BO355</f>
        <v>-2.9828342521503792E-2</v>
      </c>
      <c r="AX111" s="14">
        <f>'World Index &amp; Universal'!BP355</f>
        <v>6.6927147456474767E-3</v>
      </c>
      <c r="AY111" s="14">
        <f>'World Index &amp; Universal'!BQ355</f>
        <v>-2.0033433857172156E-2</v>
      </c>
      <c r="AZ111" s="14">
        <f>'World Index &amp; Universal'!BR355</f>
        <v>7.7171380493619157E-3</v>
      </c>
      <c r="BA111" s="14">
        <f>'World Index &amp; Universal'!BS355</f>
        <v>-4.5190959041320977E-2</v>
      </c>
      <c r="BB111" s="14">
        <f>'World Index &amp; Universal'!BT355</f>
        <v>-1.0809956666251397E-2</v>
      </c>
      <c r="BC111" s="14">
        <f>'World Index &amp; Universal'!BV355</f>
        <v>5.1808792821265381E-2</v>
      </c>
      <c r="BD111" s="14">
        <f>'World Index &amp; Universal'!BW355</f>
        <v>-9.9951457557218015E-3</v>
      </c>
      <c r="BE111" s="14">
        <f>'World Index &amp; Universal'!BX355</f>
        <v>2.7272510640862224E-2</v>
      </c>
      <c r="BF111" s="14">
        <f>'World Index &amp; Universal'!BY355</f>
        <v>2.0442976882389052E-2</v>
      </c>
      <c r="BG111" s="14">
        <f>'World Index &amp; Universal'!BZ355</f>
        <v>2.8317876206492398E-2</v>
      </c>
      <c r="BH111" s="14">
        <f>'World Index &amp; Universal'!CA355</f>
        <v>-2.5671819889906633E-2</v>
      </c>
      <c r="BI111" s="14">
        <f>'World Index &amp; Universal'!CB355</f>
        <v>9.4120325219100298E-3</v>
      </c>
      <c r="BJ111" s="14">
        <f>'World Index &amp; Universal'!CD355</f>
        <v>7.9522089469296953E-2</v>
      </c>
      <c r="BK111" s="14">
        <f>'World Index &amp; Universal'!CE355</f>
        <v>-3.7257955782653895E-2</v>
      </c>
      <c r="BL111" s="14">
        <f>'World Index &amp; Universal'!CF355</f>
        <v>-1.0165782291816639E-3</v>
      </c>
      <c r="BM111" s="14">
        <f>'World Index &amp; Universal'!CG355</f>
        <v>-7.6580398982792897E-3</v>
      </c>
      <c r="BN111" s="14">
        <f>'World Index &amp; Universal'!CH355</f>
        <v>-2.7538056919673592E-2</v>
      </c>
      <c r="BO111" s="14">
        <f>'World Index &amp; Universal'!CI355</f>
        <v>-5.2502924772220516E-2</v>
      </c>
      <c r="BP111" s="14">
        <f>'World Index &amp; Universal'!CJ355</f>
        <v>3.6008249712999429E-2</v>
      </c>
      <c r="BQ111" s="14">
        <f>'World Index &amp; Universal'!CL355</f>
        <v>7.9522089469296953E-2</v>
      </c>
      <c r="BR111" s="14">
        <f>'World Index &amp; Universal'!CM355</f>
        <v>1.6089726700107665E-2</v>
      </c>
      <c r="BS111" s="14">
        <f>'World Index &amp; Universal'!CN355</f>
        <v>5.4339319760603022E-2</v>
      </c>
      <c r="BT111" s="14">
        <f>'World Index &amp; Universal'!CO355</f>
        <v>4.7329839897564119E-2</v>
      </c>
      <c r="BU111" s="14">
        <f>'World Index &amp; Universal'!CP355</f>
        <v>2.6348226823333709E-2</v>
      </c>
      <c r="BV111" s="14">
        <f>'World Index &amp; Universal'!CQ355</f>
        <v>5.5412228855269863E-2</v>
      </c>
      <c r="BW111" s="14">
        <f>'World Index &amp; Universal'!CR355</f>
        <v>3.6008249712999429E-2</v>
      </c>
      <c r="BX111" s="14">
        <f>'World Index &amp; Universal'!CT355</f>
        <v>4.2001441367239822E-2</v>
      </c>
      <c r="BY111" s="14">
        <f>'World Index &amp; Universal'!CU355</f>
        <v>-1.9226220465338395E-2</v>
      </c>
      <c r="BZ111" s="14">
        <f>'World Index &amp; Universal'!CV355</f>
        <v>1.7693942159902498E-2</v>
      </c>
      <c r="CA111" s="14">
        <f>'World Index &amp; Universal'!CW355</f>
        <v>1.092808883298102E-2</v>
      </c>
      <c r="CB111" s="14">
        <f>'World Index &amp; Universal'!CX355</f>
        <v>-9.3242721690121044E-3</v>
      </c>
      <c r="CC111" s="14">
        <f>'World Index &amp; Universal'!CY355</f>
        <v>-3.4756721023191495E-2</v>
      </c>
      <c r="CD111" s="14">
        <f>'World Index &amp; Universal'!CZ355</f>
        <v>-3.4756721023191495E-2</v>
      </c>
    </row>
    <row r="112" spans="2:82" x14ac:dyDescent="0.25">
      <c r="B112" s="121">
        <v>39080</v>
      </c>
      <c r="C112" s="14">
        <f>'World Index &amp; Universal'!M112</f>
        <v>3.5486379931526812E-2</v>
      </c>
      <c r="D112" s="14">
        <f>'World Index &amp; Universal'!N112</f>
        <v>2.0894800483675979E-2</v>
      </c>
      <c r="E112" s="14">
        <f>'World Index &amp; Universal'!O112</f>
        <v>2.6003520476618247E-2</v>
      </c>
      <c r="F112" s="14">
        <f>'World Index &amp; Universal'!P112</f>
        <v>2.6528973037181158E-2</v>
      </c>
      <c r="G112" s="14">
        <f>'World Index &amp; Universal'!Q112</f>
        <v>5.0446280099068153E-2</v>
      </c>
      <c r="H112" s="14">
        <f>'World Index &amp; Universal'!R112</f>
        <v>4.0076518945374007E-2</v>
      </c>
      <c r="I112" s="14">
        <f>'World Index &amp; Universal'!S112</f>
        <v>4.2271514076457128E-2</v>
      </c>
      <c r="J112" s="14">
        <f>'World Index &amp; Universal'!T112</f>
        <v>2.1542309467933007E-2</v>
      </c>
      <c r="K112" s="14">
        <f>'World Index &amp; Universal'!AF112</f>
        <v>3.899721448467966E-3</v>
      </c>
      <c r="L112" s="14">
        <f>'World Index &amp; Universal'!AG112</f>
        <v>0.51955431754874648</v>
      </c>
      <c r="M112" s="14">
        <f>'World Index &amp; Universal'!AH112</f>
        <v>0.17214484679665737</v>
      </c>
      <c r="N112" s="14">
        <f>'World Index &amp; Universal'!AI112</f>
        <v>9.8607242339832854E-2</v>
      </c>
      <c r="O112" s="14">
        <f>'World Index &amp; Universal'!AJ112</f>
        <v>9.8941504178272979E-2</v>
      </c>
      <c r="P112" s="14">
        <f>'World Index &amp; Universal'!AK112</f>
        <v>3.5877437325905287E-2</v>
      </c>
      <c r="Q112" s="14">
        <f>'World Index &amp; Universal'!AL112</f>
        <v>4.0111420612813371E-2</v>
      </c>
      <c r="R112" s="14">
        <f>'World Index &amp; Universal'!AM112</f>
        <v>3.0863509749303616E-2</v>
      </c>
      <c r="S112" s="14">
        <f>'Stata input'!R112</f>
        <v>3.1289219234786891E-3</v>
      </c>
      <c r="T112" s="14">
        <f>'Stata input'!S112</f>
        <v>4.3302651901477862E-3</v>
      </c>
      <c r="U112" s="14">
        <f>'Stata input'!T112</f>
        <v>2.9786315536624031E-3</v>
      </c>
      <c r="V112" s="14">
        <f>'Stata input'!U112</f>
        <v>4.2780973118605736E-3</v>
      </c>
      <c r="W112" s="14">
        <f>'Stata input'!V112</f>
        <v>3.9393701982315399E-4</v>
      </c>
      <c r="X112" s="14">
        <f>'Stata input'!W112</f>
        <v>1.6890782309024743E-3</v>
      </c>
      <c r="Y112" s="14">
        <f>'Stata input'!X112</f>
        <v>3.4898706909376465E-3</v>
      </c>
      <c r="Z112" s="14">
        <f>'Stata input'!Y112</f>
        <v>5.0687762954875204E-3</v>
      </c>
      <c r="AA112" s="14">
        <f>'World Index &amp; Universal'!AP356</f>
        <v>1.2946928962458859E-2</v>
      </c>
      <c r="AB112" s="14">
        <f>'World Index &amp; Universal'!AQ356</f>
        <v>9.5073359831199244E-3</v>
      </c>
      <c r="AC112" s="14">
        <f>'World Index &amp; Universal'!AR356</f>
        <v>9.601322040900806E-3</v>
      </c>
      <c r="AD112" s="14">
        <f>'World Index &amp; Universal'!AS356</f>
        <v>-1.4711138702334536E-2</v>
      </c>
      <c r="AE112" s="14">
        <f>'World Index &amp; Universal'!AT356</f>
        <v>-5.5456102117061867E-3</v>
      </c>
      <c r="AF112" s="14">
        <f>'World Index &amp; Universal'!AU356</f>
        <v>-9.1877373344447788E-3</v>
      </c>
      <c r="AG112" s="14">
        <f>'World Index &amp; Universal'!AV356</f>
        <v>1.2387521877895713E-2</v>
      </c>
      <c r="AH112" s="14">
        <f>'World Index &amp; Universal'!AX356</f>
        <v>-1.2781448457245492E-2</v>
      </c>
      <c r="AI112" s="14">
        <f>'World Index &amp; Universal'!AY356</f>
        <v>-3.3956299989594818E-3</v>
      </c>
      <c r="AJ112" s="14">
        <f>'World Index &amp; Universal'!AZ356</f>
        <v>-3.3028452191319335E-3</v>
      </c>
      <c r="AK112" s="14">
        <f>'World Index &amp; Universal'!BA356</f>
        <v>-2.7304557498508797E-2</v>
      </c>
      <c r="AL112" s="14">
        <f>'World Index &amp; Universal'!BB356</f>
        <v>-1.8256177737866697E-2</v>
      </c>
      <c r="AM112" s="14">
        <f>'World Index &amp; Universal'!BC356</f>
        <v>-2.1851753200511248E-2</v>
      </c>
      <c r="AN112" s="14">
        <f>'World Index &amp; Universal'!BD356</f>
        <v>-5.5225705174499762E-4</v>
      </c>
      <c r="AO112" s="14">
        <f>'World Index &amp; Universal'!BF356</f>
        <v>-9.4177978150709052E-3</v>
      </c>
      <c r="AP112" s="14">
        <f>'World Index &amp; Universal'!BG356</f>
        <v>3.4071995880933237E-3</v>
      </c>
      <c r="AQ112" s="14">
        <f>'World Index &amp; Universal'!BH356</f>
        <v>9.3100916091382047E-5</v>
      </c>
      <c r="AR112" s="14">
        <f>'World Index &amp; Universal'!BI356</f>
        <v>-2.399038998747749E-2</v>
      </c>
      <c r="AS112" s="14">
        <f>'World Index &amp; Universal'!BJ356</f>
        <v>-1.4911180591042017E-2</v>
      </c>
      <c r="AT112" s="14">
        <f>'World Index &amp; Universal'!BK356</f>
        <v>-1.8519006896921875E-2</v>
      </c>
      <c r="AU112" s="14">
        <f>'World Index &amp; Universal'!BL356</f>
        <v>2.8530608863490681E-3</v>
      </c>
      <c r="AV112" s="14">
        <f>'World Index &amp; Universal'!BN356</f>
        <v>-9.5100133402080678E-3</v>
      </c>
      <c r="AW112" s="14">
        <f>'World Index &amp; Universal'!BO356</f>
        <v>3.3137901551028026E-3</v>
      </c>
      <c r="AX112" s="14">
        <f>'World Index &amp; Universal'!BP356</f>
        <v>-9.309224911746572E-5</v>
      </c>
      <c r="AY112" s="14">
        <f>'World Index &amp; Universal'!BQ356</f>
        <v>-2.4081248917233733E-2</v>
      </c>
      <c r="AZ112" s="14">
        <f>'World Index &amp; Universal'!BR356</f>
        <v>-1.5002884724821364E-2</v>
      </c>
      <c r="BA112" s="14">
        <f>'World Index &amp; Universal'!BS356</f>
        <v>-1.8610375170035942E-2</v>
      </c>
      <c r="BB112" s="14">
        <f>'World Index &amp; Universal'!BT356</f>
        <v>2.7597030393768929E-3</v>
      </c>
      <c r="BC112" s="14">
        <f>'World Index &amp; Universal'!BV356</f>
        <v>1.493078758949884E-2</v>
      </c>
      <c r="BD112" s="14">
        <f>'World Index &amp; Universal'!BW356</f>
        <v>2.8071024398232503E-2</v>
      </c>
      <c r="BE112" s="14">
        <f>'World Index &amp; Universal'!BX356</f>
        <v>2.4580075586724703E-2</v>
      </c>
      <c r="BF112" s="14">
        <f>'World Index &amp; Universal'!BY356</f>
        <v>2.4675464930370428E-2</v>
      </c>
      <c r="BG112" s="14">
        <f>'World Index &amp; Universal'!BZ356</f>
        <v>9.3023770496676317E-3</v>
      </c>
      <c r="BH112" s="14">
        <f>'World Index &amp; Universal'!CA356</f>
        <v>5.6058701004855216E-3</v>
      </c>
      <c r="BI112" s="14">
        <f>'World Index &amp; Universal'!CB356</f>
        <v>2.7503264925313742E-2</v>
      </c>
      <c r="BJ112" s="14">
        <f>'World Index &amp; Universal'!CD356</f>
        <v>9.2729346220719044E-3</v>
      </c>
      <c r="BK112" s="14">
        <f>'World Index &amp; Universal'!CE356</f>
        <v>1.8595663475427848E-2</v>
      </c>
      <c r="BL112" s="14">
        <f>'World Index &amp; Universal'!CF356</f>
        <v>1.5136889483720495E-2</v>
      </c>
      <c r="BM112" s="14">
        <f>'World Index &amp; Universal'!CG356</f>
        <v>1.5231399658089284E-2</v>
      </c>
      <c r="BN112" s="14">
        <f>'World Index &amp; Universal'!CH356</f>
        <v>-9.2166403856689394E-3</v>
      </c>
      <c r="BO112" s="14">
        <f>'World Index &amp; Universal'!CI356</f>
        <v>-3.6624375739482407E-3</v>
      </c>
      <c r="BP112" s="14">
        <f>'World Index &amp; Universal'!CJ356</f>
        <v>2.1775325180470873E-2</v>
      </c>
      <c r="BQ112" s="14">
        <f>'World Index &amp; Universal'!CL356</f>
        <v>9.2729346220719044E-3</v>
      </c>
      <c r="BR112" s="14">
        <f>'World Index &amp; Universal'!CM356</f>
        <v>2.2339919610355974E-2</v>
      </c>
      <c r="BS112" s="14">
        <f>'World Index &amp; Universal'!CN356</f>
        <v>1.886843151019324E-2</v>
      </c>
      <c r="BT112" s="14">
        <f>'World Index &amp; Universal'!CO356</f>
        <v>1.8963289094543256E-2</v>
      </c>
      <c r="BU112" s="14">
        <f>'World Index &amp; Universal'!CP356</f>
        <v>-5.5746195076658012E-3</v>
      </c>
      <c r="BV112" s="14">
        <f>'World Index &amp; Universal'!CQ356</f>
        <v>3.6759003294328796E-3</v>
      </c>
      <c r="BW112" s="14">
        <f>'World Index &amp; Universal'!CR356</f>
        <v>2.1775325180470873E-2</v>
      </c>
      <c r="BX112" s="14">
        <f>'World Index &amp; Universal'!CT356</f>
        <v>-1.2235948794506957E-2</v>
      </c>
      <c r="BY112" s="14">
        <f>'World Index &amp; Universal'!CU356</f>
        <v>5.5256220812083257E-4</v>
      </c>
      <c r="BZ112" s="14">
        <f>'World Index &amp; Universal'!CV356</f>
        <v>-2.844944087648571E-3</v>
      </c>
      <c r="CA112" s="14">
        <f>'World Index &amp; Universal'!CW356</f>
        <v>-2.7521080384583785E-3</v>
      </c>
      <c r="CB112" s="14">
        <f>'World Index &amp; Universal'!CX356</f>
        <v>-2.6767082756971039E-2</v>
      </c>
      <c r="CC112" s="14">
        <f>'World Index &amp; Universal'!CY356</f>
        <v>-2.1311265445390082E-2</v>
      </c>
      <c r="CD112" s="14">
        <f>'World Index &amp; Universal'!CZ356</f>
        <v>-2.1311265445390082E-2</v>
      </c>
    </row>
    <row r="113" spans="2:82" x14ac:dyDescent="0.25">
      <c r="B113" s="121">
        <v>39113</v>
      </c>
      <c r="C113" s="14">
        <f>'World Index &amp; Universal'!M113</f>
        <v>1.1034855229974827E-2</v>
      </c>
      <c r="D113" s="14">
        <f>'World Index &amp; Universal'!N113</f>
        <v>9.4992182688207194E-3</v>
      </c>
      <c r="E113" s="14">
        <f>'World Index &amp; Universal'!O113</f>
        <v>2.3467196651130173E-2</v>
      </c>
      <c r="F113" s="14">
        <f>'World Index &amp; Universal'!P113</f>
        <v>6.7212058962149435E-3</v>
      </c>
      <c r="G113" s="14">
        <f>'World Index &amp; Universal'!Q113</f>
        <v>2.5013058847353165E-2</v>
      </c>
      <c r="H113" s="14">
        <f>'World Index &amp; Universal'!R113</f>
        <v>3.1013155452273899E-2</v>
      </c>
      <c r="I113" s="14">
        <f>'World Index &amp; Universal'!S113</f>
        <v>2.1714070673398922E-2</v>
      </c>
      <c r="J113" s="14">
        <f>'World Index &amp; Universal'!T113</f>
        <v>2.8283041127565856E-2</v>
      </c>
      <c r="K113" s="14">
        <f>'World Index &amp; Universal'!AF113</f>
        <v>3.899721448467966E-3</v>
      </c>
      <c r="L113" s="14">
        <f>'World Index &amp; Universal'!AG113</f>
        <v>0.51955431754874648</v>
      </c>
      <c r="M113" s="14">
        <f>'World Index &amp; Universal'!AH113</f>
        <v>0.17214484679665737</v>
      </c>
      <c r="N113" s="14">
        <f>'World Index &amp; Universal'!AI113</f>
        <v>9.8607242339832854E-2</v>
      </c>
      <c r="O113" s="14">
        <f>'World Index &amp; Universal'!AJ113</f>
        <v>9.8941504178272979E-2</v>
      </c>
      <c r="P113" s="14">
        <f>'World Index &amp; Universal'!AK113</f>
        <v>3.5877437325905287E-2</v>
      </c>
      <c r="Q113" s="14">
        <f>'World Index &amp; Universal'!AL113</f>
        <v>4.0111420612813371E-2</v>
      </c>
      <c r="R113" s="14">
        <f>'World Index &amp; Universal'!AM113</f>
        <v>3.0863509749303616E-2</v>
      </c>
      <c r="S113" s="14">
        <f>'Stata input'!R113</f>
        <v>3.2978537514263273E-3</v>
      </c>
      <c r="T113" s="14">
        <f>'Stata input'!S113</f>
        <v>4.3287712331259165E-3</v>
      </c>
      <c r="U113" s="14">
        <f>'Stata input'!T113</f>
        <v>2.9619997810699239E-3</v>
      </c>
      <c r="V113" s="14">
        <f>'Stata input'!U113</f>
        <v>4.4201119464080119E-3</v>
      </c>
      <c r="W113" s="14">
        <f>'Stata input'!V113</f>
        <v>3.4258708311507569E-4</v>
      </c>
      <c r="X113" s="14">
        <f>'Stata input'!W113</f>
        <v>1.7177039373055258E-3</v>
      </c>
      <c r="Y113" s="14">
        <f>'Stata input'!X113</f>
        <v>3.4938806163078429E-3</v>
      </c>
      <c r="Z113" s="14">
        <f>'Stata input'!Y113</f>
        <v>5.0530098924248534E-3</v>
      </c>
      <c r="AA113" s="14">
        <f>'World Index &amp; Universal'!AP357</f>
        <v>1.0103277952402401E-3</v>
      </c>
      <c r="AB113" s="14">
        <f>'World Index &amp; Universal'!AQ357</f>
        <v>-1.14350293470733E-2</v>
      </c>
      <c r="AC113" s="14">
        <f>'World Index &amp; Universal'!AR357</f>
        <v>3.9529573522552042E-3</v>
      </c>
      <c r="AD113" s="14">
        <f>'World Index &amp; Universal'!AS357</f>
        <v>-1.2620525059665821E-2</v>
      </c>
      <c r="AE113" s="14">
        <f>'World Index &amp; Universal'!AT357</f>
        <v>-1.8294949811180405E-2</v>
      </c>
      <c r="AF113" s="14">
        <f>'World Index &amp; Universal'!AU357</f>
        <v>-8.4503355830171101E-3</v>
      </c>
      <c r="AG113" s="14">
        <f>'World Index &amp; Universal'!AV357</f>
        <v>-1.3631204923667761E-2</v>
      </c>
      <c r="AH113" s="14">
        <f>'World Index &amp; Universal'!AX357</f>
        <v>-1.0093080632499474E-3</v>
      </c>
      <c r="AI113" s="14">
        <f>'World Index &amp; Universal'!AY357</f>
        <v>-1.2432795942999841E-2</v>
      </c>
      <c r="AJ113" s="14">
        <f>'World Index &amp; Universal'!AZ357</f>
        <v>2.9396595372757073E-3</v>
      </c>
      <c r="AK113" s="14">
        <f>'World Index &amp; Universal'!BA357</f>
        <v>-1.3617095125210477E-2</v>
      </c>
      <c r="AL113" s="14">
        <f>'World Index &amp; Universal'!BB357</f>
        <v>-1.9285792634069154E-2</v>
      </c>
      <c r="AM113" s="14">
        <f>'World Index &amp; Universal'!BC357</f>
        <v>-9.4511146544260516E-3</v>
      </c>
      <c r="AN113" s="14">
        <f>'World Index &amp; Universal'!BD357</f>
        <v>-1.4626754901876482E-2</v>
      </c>
      <c r="AO113" s="14">
        <f>'World Index &amp; Universal'!BF357</f>
        <v>1.1567301782421824E-2</v>
      </c>
      <c r="AP113" s="14">
        <f>'World Index &amp; Universal'!BG357</f>
        <v>1.2589316344168822E-2</v>
      </c>
      <c r="AQ113" s="14">
        <f>'World Index &amp; Universal'!BH357</f>
        <v>1.5565984185303305E-2</v>
      </c>
      <c r="AR113" s="14">
        <f>'World Index &amp; Universal'!BI357</f>
        <v>-1.1992086992618223E-3</v>
      </c>
      <c r="AS113" s="14">
        <f>'World Index &amp; Universal'!BJ357</f>
        <v>-6.9392712343188112E-3</v>
      </c>
      <c r="AT113" s="14">
        <f>'World Index &amp; Universal'!BK357</f>
        <v>3.0192186175532765E-3</v>
      </c>
      <c r="AU113" s="14">
        <f>'World Index &amp; Universal'!BL357</f>
        <v>-2.2215794022560909E-3</v>
      </c>
      <c r="AV113" s="14">
        <f>'World Index &amp; Universal'!BN357</f>
        <v>-3.9373930056249007E-3</v>
      </c>
      <c r="AW113" s="14">
        <f>'World Index &amp; Universal'!BO357</f>
        <v>-2.9310432679788834E-3</v>
      </c>
      <c r="AX113" s="14">
        <f>'World Index &amp; Universal'!BP357</f>
        <v>-1.532739814812778E-2</v>
      </c>
      <c r="AY113" s="14">
        <f>'World Index &amp; Universal'!BQ357</f>
        <v>-1.6508226098193357E-2</v>
      </c>
      <c r="AZ113" s="14">
        <f>'World Index &amp; Universal'!BR357</f>
        <v>-2.2160308409380436E-2</v>
      </c>
      <c r="BA113" s="14">
        <f>'World Index &amp; Universal'!BS357</f>
        <v>-1.2354456296422289E-2</v>
      </c>
      <c r="BB113" s="14">
        <f>'World Index &amp; Universal'!BT357</f>
        <v>-1.7514926518367946E-2</v>
      </c>
      <c r="BC113" s="14">
        <f>'World Index &amp; Universal'!BV357</f>
        <v>1.2781838573693527E-2</v>
      </c>
      <c r="BD113" s="14">
        <f>'World Index &amp; Universal'!BW357</f>
        <v>1.3805080215719023E-2</v>
      </c>
      <c r="BE113" s="14">
        <f>'World Index &amp; Universal'!BX357</f>
        <v>1.2006485274207446E-3</v>
      </c>
      <c r="BF113" s="14">
        <f>'World Index &amp; Universal'!BY357</f>
        <v>1.6785321988713964E-2</v>
      </c>
      <c r="BG113" s="14">
        <f>'World Index &amp; Universal'!BZ357</f>
        <v>-5.7469543326871264E-3</v>
      </c>
      <c r="BH113" s="14">
        <f>'World Index &amp; Universal'!CA357</f>
        <v>4.223492165360776E-3</v>
      </c>
      <c r="BI113" s="14">
        <f>'World Index &amp; Universal'!CB357</f>
        <v>-1.0235982108732777E-3</v>
      </c>
      <c r="BJ113" s="14">
        <f>'World Index &amp; Universal'!CD357</f>
        <v>8.5223523200785856E-3</v>
      </c>
      <c r="BK113" s="14">
        <f>'World Index &amp; Universal'!CE357</f>
        <v>1.9665048685149733E-2</v>
      </c>
      <c r="BL113" s="14">
        <f>'World Index &amp; Universal'!CF357</f>
        <v>6.9877612046382875E-3</v>
      </c>
      <c r="BM113" s="14">
        <f>'World Index &amp; Universal'!CG357</f>
        <v>2.2662516770344032E-2</v>
      </c>
      <c r="BN113" s="14">
        <f>'World Index &amp; Universal'!CH357</f>
        <v>5.7801727213517839E-3</v>
      </c>
      <c r="BO113" s="14">
        <f>'World Index &amp; Universal'!CI357</f>
        <v>1.0028077400915825E-2</v>
      </c>
      <c r="BP113" s="14">
        <f>'World Index &amp; Universal'!CJ357</f>
        <v>-5.2250225344958601E-3</v>
      </c>
      <c r="BQ113" s="14">
        <f>'World Index &amp; Universal'!CL357</f>
        <v>8.5223523200785856E-3</v>
      </c>
      <c r="BR113" s="14">
        <f>'World Index &amp; Universal'!CM357</f>
        <v>9.5412904847484992E-3</v>
      </c>
      <c r="BS113" s="14">
        <f>'World Index &amp; Universal'!CN357</f>
        <v>-3.0101303758810483E-3</v>
      </c>
      <c r="BT113" s="14">
        <f>'World Index &amp; Universal'!CO357</f>
        <v>1.2508998167595653E-2</v>
      </c>
      <c r="BU113" s="14">
        <f>'World Index &amp; Universal'!CP357</f>
        <v>-4.2057293006101393E-3</v>
      </c>
      <c r="BV113" s="14">
        <f>'World Index &amp; Universal'!CQ357</f>
        <v>-9.9285134990709789E-3</v>
      </c>
      <c r="BW113" s="14">
        <f>'World Index &amp; Universal'!CR357</f>
        <v>-5.2250225344958601E-3</v>
      </c>
      <c r="BX113" s="14">
        <f>'World Index &amp; Universal'!CT357</f>
        <v>1.3819582484473125E-2</v>
      </c>
      <c r="BY113" s="14">
        <f>'World Index &amp; Universal'!CU357</f>
        <v>1.4843872588016227E-2</v>
      </c>
      <c r="BZ113" s="14">
        <f>'World Index &amp; Universal'!CV357</f>
        <v>2.2265258061255899E-3</v>
      </c>
      <c r="CA113" s="14">
        <f>'World Index &amp; Universal'!CW357</f>
        <v>1.782716805691531E-2</v>
      </c>
      <c r="CB113" s="14">
        <f>'World Index &amp; Universal'!CX357</f>
        <v>1.0246470377479611E-3</v>
      </c>
      <c r="CC113" s="14">
        <f>'World Index &amp; Universal'!CY357</f>
        <v>5.2524667918449897E-3</v>
      </c>
      <c r="CD113" s="14">
        <f>'World Index &amp; Universal'!CZ357</f>
        <v>5.2524667918449897E-3</v>
      </c>
    </row>
    <row r="114" spans="2:82" x14ac:dyDescent="0.25">
      <c r="B114" s="121">
        <v>39141</v>
      </c>
      <c r="C114" s="14">
        <f>'World Index &amp; Universal'!M114</f>
        <v>-2.5344322663852781E-2</v>
      </c>
      <c r="D114" s="14">
        <f>'World Index &amp; Universal'!N114</f>
        <v>-6.3592631702451552E-3</v>
      </c>
      <c r="E114" s="14">
        <f>'World Index &amp; Universal'!O114</f>
        <v>-2.2809754781185299E-2</v>
      </c>
      <c r="F114" s="14">
        <f>'World Index &amp; Universal'!P114</f>
        <v>-6.0046888910562091E-3</v>
      </c>
      <c r="G114" s="14">
        <f>'World Index &amp; Universal'!Q114</f>
        <v>-2.7068661999507526E-2</v>
      </c>
      <c r="H114" s="14">
        <f>'World Index &amp; Universal'!R114</f>
        <v>-2.7970523571088091E-2</v>
      </c>
      <c r="I114" s="14">
        <f>'World Index &amp; Universal'!S114</f>
        <v>-1.3857524289828782E-2</v>
      </c>
      <c r="J114" s="14">
        <f>'World Index &amp; Universal'!T114</f>
        <v>-2.5375730136026009E-2</v>
      </c>
      <c r="K114" s="14">
        <f>'World Index &amp; Universal'!AF114</f>
        <v>3.899721448467966E-3</v>
      </c>
      <c r="L114" s="14">
        <f>'World Index &amp; Universal'!AG114</f>
        <v>0.51955431754874648</v>
      </c>
      <c r="M114" s="14">
        <f>'World Index &amp; Universal'!AH114</f>
        <v>0.17214484679665737</v>
      </c>
      <c r="N114" s="14">
        <f>'World Index &amp; Universal'!AI114</f>
        <v>9.8607242339832854E-2</v>
      </c>
      <c r="O114" s="14">
        <f>'World Index &amp; Universal'!AJ114</f>
        <v>9.8941504178272979E-2</v>
      </c>
      <c r="P114" s="14">
        <f>'World Index &amp; Universal'!AK114</f>
        <v>3.5877437325905287E-2</v>
      </c>
      <c r="Q114" s="14">
        <f>'World Index &amp; Universal'!AL114</f>
        <v>4.0111420612813371E-2</v>
      </c>
      <c r="R114" s="14">
        <f>'World Index &amp; Universal'!AM114</f>
        <v>3.0863509749303616E-2</v>
      </c>
      <c r="S114" s="14">
        <f>'Stata input'!R114</f>
        <v>3.3781876370064801E-3</v>
      </c>
      <c r="T114" s="14">
        <f>'Stata input'!S114</f>
        <v>4.3287712331259165E-3</v>
      </c>
      <c r="U114" s="14">
        <f>'Stata input'!T114</f>
        <v>3.0725417032555491E-3</v>
      </c>
      <c r="V114" s="14">
        <f>'Stata input'!U114</f>
        <v>4.4121729019934719E-3</v>
      </c>
      <c r="W114" s="14">
        <f>'Stata input'!V114</f>
        <v>5.8923664530396991E-4</v>
      </c>
      <c r="X114" s="14">
        <f>'Stata input'!W114</f>
        <v>1.7497295255153311E-3</v>
      </c>
      <c r="Y114" s="14">
        <f>'Stata input'!X114</f>
        <v>3.4851868749299353E-3</v>
      </c>
      <c r="Z114" s="14">
        <f>'Stata input'!Y114</f>
        <v>5.0451256705437153E-3</v>
      </c>
      <c r="AA114" s="14">
        <f>'World Index &amp; Universal'!AP358</f>
        <v>-1.75747769108765E-2</v>
      </c>
      <c r="AB114" s="14">
        <f>'World Index &amp; Universal'!AQ358</f>
        <v>-2.7535341118621881E-3</v>
      </c>
      <c r="AC114" s="14">
        <f>'World Index &amp; Universal'!AR358</f>
        <v>-1.8268525311812223E-2</v>
      </c>
      <c r="AD114" s="14">
        <f>'World Index &amp; Universal'!AS358</f>
        <v>1.5469698727610393E-4</v>
      </c>
      <c r="AE114" s="14">
        <f>'World Index &amp; Universal'!AT358</f>
        <v>2.1525950729490706E-3</v>
      </c>
      <c r="AF114" s="14">
        <f>'World Index &amp; Universal'!AU358</f>
        <v>-1.1746516582763045E-2</v>
      </c>
      <c r="AG114" s="14">
        <f>'World Index &amp; Universal'!AV358</f>
        <v>-3.7281117773690919E-3</v>
      </c>
      <c r="AH114" s="14">
        <f>'World Index &amp; Universal'!AX358</f>
        <v>1.7889175173673388E-2</v>
      </c>
      <c r="AI114" s="14">
        <f>'World Index &amp; Universal'!AY358</f>
        <v>1.5086382607737425E-2</v>
      </c>
      <c r="AJ114" s="14">
        <f>'World Index &amp; Universal'!AZ358</f>
        <v>-7.0615898760650886E-4</v>
      </c>
      <c r="AK114" s="14">
        <f>'World Index &amp; Universal'!BA358</f>
        <v>1.804663956245367E-2</v>
      </c>
      <c r="AL114" s="14">
        <f>'World Index &amp; Universal'!BB358</f>
        <v>2.0080278396960249E-2</v>
      </c>
      <c r="AM114" s="14">
        <f>'World Index &amp; Universal'!BC358</f>
        <v>5.9325230980808996E-3</v>
      </c>
      <c r="AN114" s="14">
        <f>'World Index &amp; Universal'!BD358</f>
        <v>1.4094370551651858E-2</v>
      </c>
      <c r="AO114" s="14">
        <f>'World Index &amp; Universal'!BF358</f>
        <v>2.7611369967703858E-3</v>
      </c>
      <c r="AP114" s="14">
        <f>'World Index &amp; Universal'!BG358</f>
        <v>-1.4862166280844691E-2</v>
      </c>
      <c r="AQ114" s="14">
        <f>'World Index &amp; Universal'!BH358</f>
        <v>-1.5557830216156532E-2</v>
      </c>
      <c r="AR114" s="14">
        <f>'World Index &amp; Universal'!BI358</f>
        <v>2.916261123621533E-3</v>
      </c>
      <c r="AS114" s="14">
        <f>'World Index &amp; Universal'!BJ358</f>
        <v>4.919675679614377E-3</v>
      </c>
      <c r="AT114" s="14">
        <f>'World Index &amp; Universal'!BK358</f>
        <v>-9.0178133275125028E-3</v>
      </c>
      <c r="AU114" s="14">
        <f>'World Index &amp; Universal'!BL358</f>
        <v>-9.7726860795521731E-4</v>
      </c>
      <c r="AV114" s="14">
        <f>'World Index &amp; Universal'!BN358</f>
        <v>1.8608474702936917E-2</v>
      </c>
      <c r="AW114" s="14">
        <f>'World Index &amp; Universal'!BO358</f>
        <v>7.0665800050484506E-4</v>
      </c>
      <c r="AX114" s="14">
        <f>'World Index &amp; Universal'!BP358</f>
        <v>1.5803701521210467E-2</v>
      </c>
      <c r="AY114" s="14">
        <f>'World Index &amp; Universal'!BQ358</f>
        <v>1.8766050365187414E-2</v>
      </c>
      <c r="AZ114" s="14">
        <f>'World Index &amp; Universal'!BR358</f>
        <v>2.0801126286846605E-2</v>
      </c>
      <c r="BA114" s="14">
        <f>'World Index &amp; Universal'!BS358</f>
        <v>6.6433733634958525E-3</v>
      </c>
      <c r="BB114" s="14">
        <f>'World Index &amp; Universal'!BT358</f>
        <v>1.4810988451869012E-2</v>
      </c>
      <c r="BC114" s="14">
        <f>'World Index &amp; Universal'!BV358</f>
        <v>-1.5467305981986534E-4</v>
      </c>
      <c r="BD114" s="14">
        <f>'World Index &amp; Universal'!BW358</f>
        <v>-1.7726731626175662E-2</v>
      </c>
      <c r="BE114" s="14">
        <f>'World Index &amp; Universal'!BX358</f>
        <v>-2.9077812741357123E-3</v>
      </c>
      <c r="BF114" s="14">
        <f>'World Index &amp; Universal'!BY358</f>
        <v>-1.8420372722923517E-2</v>
      </c>
      <c r="BG114" s="14">
        <f>'World Index &amp; Universal'!BZ358</f>
        <v>1.9975890646626304E-3</v>
      </c>
      <c r="BH114" s="14">
        <f>'World Index &amp; Universal'!CA358</f>
        <v>-1.1899372772920969E-2</v>
      </c>
      <c r="BI114" s="14">
        <f>'World Index &amp; Universal'!CB358</f>
        <v>-3.8822081987330836E-3</v>
      </c>
      <c r="BJ114" s="14">
        <f>'World Index &amp; Universal'!CD358</f>
        <v>1.1886137291563514E-2</v>
      </c>
      <c r="BK114" s="14">
        <f>'World Index &amp; Universal'!CE358</f>
        <v>-1.9684998153788658E-2</v>
      </c>
      <c r="BL114" s="14">
        <f>'World Index &amp; Universal'!CF358</f>
        <v>-4.8955909598319414E-3</v>
      </c>
      <c r="BM114" s="14">
        <f>'World Index &amp; Universal'!CG358</f>
        <v>-2.0377256403027788E-2</v>
      </c>
      <c r="BN114" s="14">
        <f>'World Index &amp; Universal'!CH358</f>
        <v>-1.9936066578037925E-3</v>
      </c>
      <c r="BO114" s="14">
        <f>'World Index &amp; Universal'!CI358</f>
        <v>-1.3869256761940951E-2</v>
      </c>
      <c r="BP114" s="14">
        <f>'World Index &amp; Universal'!CJ358</f>
        <v>8.1137126657702119E-3</v>
      </c>
      <c r="BQ114" s="14">
        <f>'World Index &amp; Universal'!CL358</f>
        <v>1.1886137291563514E-2</v>
      </c>
      <c r="BR114" s="14">
        <f>'World Index &amp; Universal'!CM358</f>
        <v>-5.8975358305443093E-3</v>
      </c>
      <c r="BS114" s="14">
        <f>'World Index &amp; Universal'!CN358</f>
        <v>9.0998742952106415E-3</v>
      </c>
      <c r="BT114" s="14">
        <f>'World Index &amp; Universal'!CO358</f>
        <v>-6.5995302202193074E-3</v>
      </c>
      <c r="BU114" s="14">
        <f>'World Index &amp; Universal'!CP358</f>
        <v>1.2042673028468842E-2</v>
      </c>
      <c r="BV114" s="14">
        <f>'World Index &amp; Universal'!CQ358</f>
        <v>1.4064318405082599E-2</v>
      </c>
      <c r="BW114" s="14">
        <f>'World Index &amp; Universal'!CR358</f>
        <v>8.1137126657702119E-3</v>
      </c>
      <c r="BX114" s="14">
        <f>'World Index &amp; Universal'!CT358</f>
        <v>3.7420626050386208E-3</v>
      </c>
      <c r="BY114" s="14">
        <f>'World Index &amp; Universal'!CU358</f>
        <v>-1.3898480221307907E-2</v>
      </c>
      <c r="BZ114" s="14">
        <f>'World Index &amp; Universal'!CV358</f>
        <v>9.7822459614471668E-4</v>
      </c>
      <c r="CA114" s="14">
        <f>'World Index &amp; Universal'!CW358</f>
        <v>-1.4594824672192086E-2</v>
      </c>
      <c r="CB114" s="14">
        <f>'World Index &amp; Universal'!CX358</f>
        <v>3.8973384781260112E-3</v>
      </c>
      <c r="CC114" s="14">
        <f>'World Index &amp; Universal'!CY358</f>
        <v>-8.0484101781682638E-3</v>
      </c>
      <c r="CD114" s="14">
        <f>'World Index &amp; Universal'!CZ358</f>
        <v>-8.0484101781682638E-3</v>
      </c>
    </row>
    <row r="115" spans="2:82" x14ac:dyDescent="0.25">
      <c r="B115" s="121">
        <v>39171</v>
      </c>
      <c r="C115" s="14">
        <f>'World Index &amp; Universal'!M115</f>
        <v>7.61886589485683E-3</v>
      </c>
      <c r="D115" s="14">
        <f>'World Index &amp; Universal'!N115</f>
        <v>1.7168902323823954E-2</v>
      </c>
      <c r="E115" s="14">
        <f>'World Index &amp; Universal'!O115</f>
        <v>6.2904850556151359E-3</v>
      </c>
      <c r="F115" s="14">
        <f>'World Index &amp; Universal'!P115</f>
        <v>1.3500546801122004E-2</v>
      </c>
      <c r="G115" s="14">
        <f>'World Index &amp; Universal'!Q115</f>
        <v>1.0295512886845382E-2</v>
      </c>
      <c r="H115" s="14">
        <f>'World Index &amp; Universal'!R115</f>
        <v>1.1911490539301628E-2</v>
      </c>
      <c r="I115" s="14">
        <f>'World Index &amp; Universal'!S115</f>
        <v>2.2220719777079623E-3</v>
      </c>
      <c r="J115" s="14">
        <f>'World Index &amp; Universal'!T115</f>
        <v>-9.8133089980063648E-3</v>
      </c>
      <c r="K115" s="14">
        <f>'World Index &amp; Universal'!AF115</f>
        <v>3.899721448467966E-3</v>
      </c>
      <c r="L115" s="14">
        <f>'World Index &amp; Universal'!AG115</f>
        <v>0.51955431754874648</v>
      </c>
      <c r="M115" s="14">
        <f>'World Index &amp; Universal'!AH115</f>
        <v>0.17214484679665737</v>
      </c>
      <c r="N115" s="14">
        <f>'World Index &amp; Universal'!AI115</f>
        <v>9.8607242339832854E-2</v>
      </c>
      <c r="O115" s="14">
        <f>'World Index &amp; Universal'!AJ115</f>
        <v>9.8941504178272979E-2</v>
      </c>
      <c r="P115" s="14">
        <f>'World Index &amp; Universal'!AK115</f>
        <v>3.5877437325905287E-2</v>
      </c>
      <c r="Q115" s="14">
        <f>'World Index &amp; Universal'!AL115</f>
        <v>4.0111420612813371E-2</v>
      </c>
      <c r="R115" s="14">
        <f>'World Index &amp; Universal'!AM115</f>
        <v>3.0863509749303616E-2</v>
      </c>
      <c r="S115" s="14">
        <f>'Stata input'!R115</f>
        <v>3.5947364110451296E-3</v>
      </c>
      <c r="T115" s="14">
        <f>'Stata input'!S115</f>
        <v>4.3287712331259165E-3</v>
      </c>
      <c r="U115" s="14">
        <f>'Stata input'!T115</f>
        <v>3.1660574433574062E-3</v>
      </c>
      <c r="V115" s="14">
        <f>'Stata input'!U115</f>
        <v>4.4478931673448407E-3</v>
      </c>
      <c r="W115" s="14">
        <f>'Stata input'!V115</f>
        <v>5.5248475436364686E-4</v>
      </c>
      <c r="X115" s="14">
        <f>'Stata input'!W115</f>
        <v>1.8300750392867826E-3</v>
      </c>
      <c r="Y115" s="14">
        <f>'Stata input'!X115</f>
        <v>3.4825160297176083E-3</v>
      </c>
      <c r="Z115" s="14">
        <f>'Stata input'!Y115</f>
        <v>5.1278760889585939E-3</v>
      </c>
      <c r="AA115" s="14">
        <f>'World Index &amp; Universal'!AP359</f>
        <v>-8.1373732102670848E-3</v>
      </c>
      <c r="AB115" s="14">
        <f>'World Index &amp; Universal'!AQ359</f>
        <v>1.2573034538865269E-3</v>
      </c>
      <c r="AC115" s="14">
        <f>'World Index &amp; Universal'!AR359</f>
        <v>-6.3190759700736399E-3</v>
      </c>
      <c r="AD115" s="14">
        <f>'World Index &amp; Universal'!AS359</f>
        <v>-1.9914156451801279E-3</v>
      </c>
      <c r="AE115" s="14">
        <f>'World Index &amp; Universal'!AT359</f>
        <v>-4.8130469371518991E-3</v>
      </c>
      <c r="AF115" s="14">
        <f>'World Index &amp; Universal'!AU359</f>
        <v>5.5710306406686616E-3</v>
      </c>
      <c r="AG115" s="14">
        <f>'World Index &amp; Universal'!AV359</f>
        <v>1.785758636961976E-2</v>
      </c>
      <c r="AH115" s="14">
        <f>'World Index &amp; Universal'!AX359</f>
        <v>8.2041333048354925E-3</v>
      </c>
      <c r="AI115" s="14">
        <f>'World Index &amp; Universal'!AY359</f>
        <v>9.4717518438622861E-3</v>
      </c>
      <c r="AJ115" s="14">
        <f>'World Index &amp; Universal'!AZ359</f>
        <v>1.8332147931399145E-3</v>
      </c>
      <c r="AK115" s="14">
        <f>'World Index &amp; Universal'!BA359</f>
        <v>6.1963798202371301E-3</v>
      </c>
      <c r="AL115" s="14">
        <f>'World Index &amp; Universal'!BB359</f>
        <v>3.3515994890087608E-3</v>
      </c>
      <c r="AM115" s="14">
        <f>'World Index &amp; Universal'!BC359</f>
        <v>1.3820869423525339E-2</v>
      </c>
      <c r="AN115" s="14">
        <f>'World Index &amp; Universal'!BD359</f>
        <v>2.6208225693534315E-2</v>
      </c>
      <c r="AO115" s="14">
        <f>'World Index &amp; Universal'!BF359</f>
        <v>-1.2557246269758737E-3</v>
      </c>
      <c r="AP115" s="14">
        <f>'World Index &amp; Universal'!BG359</f>
        <v>-9.3828795373038787E-3</v>
      </c>
      <c r="AQ115" s="14">
        <f>'World Index &amp; Universal'!BH359</f>
        <v>-7.5668655777342275E-3</v>
      </c>
      <c r="AR115" s="14">
        <f>'World Index &amp; Universal'!BI359</f>
        <v>-3.2446396024877755E-3</v>
      </c>
      <c r="AS115" s="14">
        <f>'World Index &amp; Universal'!BJ359</f>
        <v>-6.0627277025580018E-3</v>
      </c>
      <c r="AT115" s="14">
        <f>'World Index &amp; Universal'!BK359</f>
        <v>4.308310333319687E-3</v>
      </c>
      <c r="AU115" s="14">
        <f>'World Index &amp; Universal'!BL359</f>
        <v>1.6579437531661245E-2</v>
      </c>
      <c r="AV115" s="14">
        <f>'World Index &amp; Universal'!BN359</f>
        <v>6.3592606210518543E-3</v>
      </c>
      <c r="AW115" s="14">
        <f>'World Index &amp; Universal'!BO359</f>
        <v>-1.8298602662305541E-3</v>
      </c>
      <c r="AX115" s="14">
        <f>'World Index &amp; Universal'!BP359</f>
        <v>7.6245595952810774E-3</v>
      </c>
      <c r="AY115" s="14">
        <f>'World Index &amp; Universal'!BQ359</f>
        <v>4.3551810447790551E-3</v>
      </c>
      <c r="AZ115" s="14">
        <f>'World Index &amp; Universal'!BR359</f>
        <v>1.5156062640451218E-3</v>
      </c>
      <c r="BA115" s="14">
        <f>'World Index &amp; Universal'!BS359</f>
        <v>1.1965718897492206E-2</v>
      </c>
      <c r="BB115" s="14">
        <f>'World Index &amp; Universal'!BT359</f>
        <v>2.4330408036459028E-2</v>
      </c>
      <c r="BC115" s="14">
        <f>'World Index &amp; Universal'!BV359</f>
        <v>1.9953892946398266E-3</v>
      </c>
      <c r="BD115" s="14">
        <f>'World Index &amp; Universal'!BW359</f>
        <v>-6.1582211430180056E-3</v>
      </c>
      <c r="BE115" s="14">
        <f>'World Index &amp; Universal'!BX359</f>
        <v>3.2552015583782179E-3</v>
      </c>
      <c r="BF115" s="14">
        <f>'World Index &amp; Universal'!BY359</f>
        <v>-4.3362956919769102E-3</v>
      </c>
      <c r="BG115" s="14">
        <f>'World Index &amp; Universal'!BZ359</f>
        <v>-2.8272615448451388E-3</v>
      </c>
      <c r="BH115" s="14">
        <f>'World Index &amp; Universal'!CA359</f>
        <v>7.5775363102088544E-3</v>
      </c>
      <c r="BI115" s="14">
        <f>'World Index &amp; Universal'!CB359</f>
        <v>1.9888608500929772E-2</v>
      </c>
      <c r="BJ115" s="14">
        <f>'World Index &amp; Universal'!CD359</f>
        <v>-5.5401662049863187E-3</v>
      </c>
      <c r="BK115" s="14">
        <f>'World Index &amp; Universal'!CE359</f>
        <v>-3.340403793361868E-3</v>
      </c>
      <c r="BL115" s="14">
        <f>'World Index &amp; Universal'!CF359</f>
        <v>6.0997085747114266E-3</v>
      </c>
      <c r="BM115" s="14">
        <f>'World Index &amp; Universal'!CG359</f>
        <v>-1.513312677871026E-3</v>
      </c>
      <c r="BN115" s="14">
        <f>'World Index &amp; Universal'!CH359</f>
        <v>2.8352776162186011E-3</v>
      </c>
      <c r="BO115" s="14">
        <f>'World Index &amp; Universal'!CI359</f>
        <v>1.0434298345513682E-2</v>
      </c>
      <c r="BP115" s="14">
        <f>'World Index &amp; Universal'!CJ359</f>
        <v>1.2218486168125819E-2</v>
      </c>
      <c r="BQ115" s="14">
        <f>'World Index &amp; Universal'!CL359</f>
        <v>-5.5401662049863187E-3</v>
      </c>
      <c r="BR115" s="14">
        <f>'World Index &amp; Universal'!CM359</f>
        <v>-1.3632457015196442E-2</v>
      </c>
      <c r="BS115" s="14">
        <f>'World Index &amp; Universal'!CN359</f>
        <v>-4.2898284212044002E-3</v>
      </c>
      <c r="BT115" s="14">
        <f>'World Index &amp; Universal'!CO359</f>
        <v>-1.1824233443923804E-2</v>
      </c>
      <c r="BU115" s="14">
        <f>'World Index &amp; Universal'!CP359</f>
        <v>-7.5205490765087868E-3</v>
      </c>
      <c r="BV115" s="14">
        <f>'World Index &amp; Universal'!CQ359</f>
        <v>-1.032654806215394E-2</v>
      </c>
      <c r="BW115" s="14">
        <f>'World Index &amp; Universal'!CR359</f>
        <v>1.2218486168125819E-2</v>
      </c>
      <c r="BX115" s="14">
        <f>'World Index &amp; Universal'!CT359</f>
        <v>-1.75442877360793E-2</v>
      </c>
      <c r="BY115" s="14">
        <f>'World Index &amp; Universal'!CU359</f>
        <v>-2.5538896529329835E-2</v>
      </c>
      <c r="BZ115" s="14">
        <f>'World Index &amp; Universal'!CV359</f>
        <v>-1.6309042775759508E-2</v>
      </c>
      <c r="CA115" s="14">
        <f>'World Index &amp; Universal'!CW359</f>
        <v>-2.3752500019108003E-2</v>
      </c>
      <c r="CB115" s="14">
        <f>'World Index &amp; Universal'!CX359</f>
        <v>-1.9500765412178489E-2</v>
      </c>
      <c r="CC115" s="14">
        <f>'World Index &amp; Universal'!CY359</f>
        <v>-1.2070996859956939E-2</v>
      </c>
      <c r="CD115" s="14">
        <f>'World Index &amp; Universal'!CZ359</f>
        <v>-1.2070996859956939E-2</v>
      </c>
    </row>
    <row r="116" spans="2:82" x14ac:dyDescent="0.25">
      <c r="B116" s="121">
        <v>39202</v>
      </c>
      <c r="C116" s="14">
        <f>'World Index &amp; Universal'!M116</f>
        <v>1.8916939538468958E-2</v>
      </c>
      <c r="D116" s="14">
        <f>'World Index &amp; Universal'!N116</f>
        <v>4.2696942258132031E-2</v>
      </c>
      <c r="E116" s="14">
        <f>'World Index &amp; Universal'!O116</f>
        <v>2.0039581215220981E-2</v>
      </c>
      <c r="F116" s="14">
        <f>'World Index &amp; Universal'!P116</f>
        <v>2.5763272944810733E-2</v>
      </c>
      <c r="G116" s="14">
        <f>'World Index &amp; Universal'!Q116</f>
        <v>5.8569315226042917E-2</v>
      </c>
      <c r="H116" s="14">
        <f>'World Index &amp; Universal'!R116</f>
        <v>3.6763746146144749E-2</v>
      </c>
      <c r="I116" s="14">
        <f>'World Index &amp; Universal'!S116</f>
        <v>1.1988013395798358E-3</v>
      </c>
      <c r="J116" s="14">
        <f>'World Index &amp; Universal'!T116</f>
        <v>1.5630205464407965E-2</v>
      </c>
      <c r="K116" s="14">
        <f>'World Index &amp; Universal'!AF116</f>
        <v>3.899721448467966E-3</v>
      </c>
      <c r="L116" s="14">
        <f>'World Index &amp; Universal'!AG116</f>
        <v>0.51955431754874648</v>
      </c>
      <c r="M116" s="14">
        <f>'World Index &amp; Universal'!AH116</f>
        <v>0.17214484679665737</v>
      </c>
      <c r="N116" s="14">
        <f>'World Index &amp; Universal'!AI116</f>
        <v>9.8607242339832854E-2</v>
      </c>
      <c r="O116" s="14">
        <f>'World Index &amp; Universal'!AJ116</f>
        <v>9.8941504178272979E-2</v>
      </c>
      <c r="P116" s="14">
        <f>'World Index &amp; Universal'!AK116</f>
        <v>3.5877437325905287E-2</v>
      </c>
      <c r="Q116" s="14">
        <f>'World Index &amp; Universal'!AL116</f>
        <v>4.0111420612813371E-2</v>
      </c>
      <c r="R116" s="14">
        <f>'World Index &amp; Universal'!AM116</f>
        <v>3.0863509749303616E-2</v>
      </c>
      <c r="S116" s="14">
        <f>'Stata input'!R116</f>
        <v>3.5226105855981071E-3</v>
      </c>
      <c r="T116" s="14">
        <f>'Stata input'!S116</f>
        <v>4.3287712331259165E-3</v>
      </c>
      <c r="U116" s="14">
        <f>'Stata input'!T116</f>
        <v>3.1612281856452373E-3</v>
      </c>
      <c r="V116" s="14">
        <f>'Stata input'!U116</f>
        <v>4.525738735113416E-3</v>
      </c>
      <c r="W116" s="14">
        <f>'Stata input'!V116</f>
        <v>5.2815475152301339E-4</v>
      </c>
      <c r="X116" s="14">
        <f>'Stata input'!W116</f>
        <v>1.8205513483124935E-3</v>
      </c>
      <c r="Y116" s="14">
        <f>'Stata input'!X116</f>
        <v>3.481176567392108E-3</v>
      </c>
      <c r="Z116" s="14">
        <f>'Stata input'!Y116</f>
        <v>5.0490678665260358E-3</v>
      </c>
      <c r="AA116" s="14">
        <f>'World Index &amp; Universal'!AP360</f>
        <v>-2.1620110813343585E-2</v>
      </c>
      <c r="AB116" s="14">
        <f>'World Index &amp; Universal'!AQ360</f>
        <v>-6.155512877337177E-5</v>
      </c>
      <c r="AC116" s="14">
        <f>'World Index &amp; Universal'!AR360</f>
        <v>-5.7659524684960939E-3</v>
      </c>
      <c r="AD116" s="14">
        <f>'World Index &amp; Universal'!AS360</f>
        <v>-3.5490807648346556E-2</v>
      </c>
      <c r="AE116" s="14">
        <f>'World Index &amp; Universal'!AT360</f>
        <v>-1.4988608657420355E-2</v>
      </c>
      <c r="AF116" s="14">
        <f>'World Index &amp; Universal'!AU360</f>
        <v>1.7436345008158494E-2</v>
      </c>
      <c r="AG116" s="14">
        <f>'World Index &amp; Universal'!AV360</f>
        <v>4.4491077383568278E-3</v>
      </c>
      <c r="AH116" s="14">
        <f>'World Index &amp; Universal'!AX360</f>
        <v>2.2097869194057873E-2</v>
      </c>
      <c r="AI116" s="14">
        <f>'World Index &amp; Universal'!AY360</f>
        <v>2.2034953828100612E-2</v>
      </c>
      <c r="AJ116" s="14">
        <f>'World Index &amp; Universal'!AZ360</f>
        <v>1.6204501462133702E-2</v>
      </c>
      <c r="AK116" s="14">
        <f>'World Index &amp; Universal'!BA360</f>
        <v>-1.4177209679293479E-2</v>
      </c>
      <c r="AL116" s="14">
        <f>'World Index &amp; Universal'!BB360</f>
        <v>6.7780442231248905E-3</v>
      </c>
      <c r="AM116" s="14">
        <f>'World Index &amp; Universal'!BC360</f>
        <v>3.9919520273429043E-2</v>
      </c>
      <c r="AN116" s="14">
        <f>'World Index &amp; Universal'!BD360</f>
        <v>2.6645292733247006E-2</v>
      </c>
      <c r="AO116" s="14">
        <f>'World Index &amp; Universal'!BF360</f>
        <v>6.1558918040605093E-5</v>
      </c>
      <c r="AP116" s="14">
        <f>'World Index &amp; Universal'!BG360</f>
        <v>-2.1559882805932795E-2</v>
      </c>
      <c r="AQ116" s="14">
        <f>'World Index &amp; Universal'!BH360</f>
        <v>-5.704748496251022E-3</v>
      </c>
      <c r="AR116" s="14">
        <f>'World Index &amp; Universal'!BI360</f>
        <v>-3.5431433506025289E-2</v>
      </c>
      <c r="AS116" s="14">
        <f>'World Index &amp; Universal'!BJ360</f>
        <v>-1.4927972421911795E-2</v>
      </c>
      <c r="AT116" s="14">
        <f>'World Index &amp; Universal'!BK360</f>
        <v>1.7498977288732398E-2</v>
      </c>
      <c r="AU116" s="14">
        <f>'World Index &amp; Universal'!BL360</f>
        <v>4.510940538655861E-3</v>
      </c>
      <c r="AV116" s="14">
        <f>'World Index &amp; Universal'!BN360</f>
        <v>5.7993914841396599E-3</v>
      </c>
      <c r="AW116" s="14">
        <f>'World Index &amp; Universal'!BO360</f>
        <v>-1.5946102815740826E-2</v>
      </c>
      <c r="AX116" s="14">
        <f>'World Index &amp; Universal'!BP360</f>
        <v>5.7374793730768925E-3</v>
      </c>
      <c r="AY116" s="14">
        <f>'World Index &amp; Universal'!BQ360</f>
        <v>-2.9897241251847895E-2</v>
      </c>
      <c r="AZ116" s="14">
        <f>'World Index &amp; Universal'!BR360</f>
        <v>-9.276141982687558E-3</v>
      </c>
      <c r="BA116" s="14">
        <f>'World Index &amp; Universal'!BS360</f>
        <v>2.3336856683052964E-2</v>
      </c>
      <c r="BB116" s="14">
        <f>'World Index &amp; Universal'!BT360</f>
        <v>1.0274301340026382E-2</v>
      </c>
      <c r="BC116" s="14">
        <f>'World Index &amp; Universal'!BV360</f>
        <v>3.6796754172776058E-2</v>
      </c>
      <c r="BD116" s="14">
        <f>'World Index &amp; Universal'!BW360</f>
        <v>1.4381093456645955E-2</v>
      </c>
      <c r="BE116" s="14">
        <f>'World Index &amp; Universal'!BX360</f>
        <v>3.673293401506128E-2</v>
      </c>
      <c r="BF116" s="14">
        <f>'World Index &amp; Universal'!BY360</f>
        <v>3.0818633368724813E-2</v>
      </c>
      <c r="BG116" s="14">
        <f>'World Index &amp; Universal'!BZ360</f>
        <v>2.1256613367196531E-2</v>
      </c>
      <c r="BH116" s="14">
        <f>'World Index &amp; Universal'!CA360</f>
        <v>5.4874700081871453E-2</v>
      </c>
      <c r="BI116" s="14">
        <f>'World Index &amp; Universal'!CB360</f>
        <v>4.1409574634869273E-2</v>
      </c>
      <c r="BJ116" s="14">
        <f>'World Index &amp; Universal'!CD360</f>
        <v>-1.7137529137528973E-2</v>
      </c>
      <c r="BK116" s="14">
        <f>'World Index &amp; Universal'!CE360</f>
        <v>-6.7324116393052691E-3</v>
      </c>
      <c r="BL116" s="14">
        <f>'World Index &amp; Universal'!CF360</f>
        <v>1.515419380917149E-2</v>
      </c>
      <c r="BM116" s="14">
        <f>'World Index &amp; Universal'!CG360</f>
        <v>9.3629944485755789E-3</v>
      </c>
      <c r="BN116" s="14">
        <f>'World Index &amp; Universal'!CH360</f>
        <v>-2.0814174507140959E-2</v>
      </c>
      <c r="BO116" s="14">
        <f>'World Index &amp; Universal'!CI360</f>
        <v>3.2918353991199467E-2</v>
      </c>
      <c r="BP116" s="14">
        <f>'World Index &amp; Universal'!CJ360</f>
        <v>-1.2764668112674293E-2</v>
      </c>
      <c r="BQ116" s="14">
        <f>'World Index &amp; Universal'!CL360</f>
        <v>-1.7137529137528973E-2</v>
      </c>
      <c r="BR116" s="14">
        <f>'World Index &amp; Universal'!CM360</f>
        <v>-3.8387124671852457E-2</v>
      </c>
      <c r="BS116" s="14">
        <f>'World Index &amp; Universal'!CN360</f>
        <v>-1.7198029363489464E-2</v>
      </c>
      <c r="BT116" s="14">
        <f>'World Index &amp; Universal'!CO360</f>
        <v>-2.2804667427590686E-2</v>
      </c>
      <c r="BU116" s="14">
        <f>'World Index &amp; Universal'!CP360</f>
        <v>-5.2020112035687682E-2</v>
      </c>
      <c r="BV116" s="14">
        <f>'World Index &amp; Universal'!CQ360</f>
        <v>-3.1869270077351852E-2</v>
      </c>
      <c r="BW116" s="14">
        <f>'World Index &amp; Universal'!CR360</f>
        <v>-1.2764668112674293E-2</v>
      </c>
      <c r="BX116" s="14">
        <f>'World Index &amp; Universal'!CT360</f>
        <v>-4.4294008567288268E-3</v>
      </c>
      <c r="BY116" s="14">
        <f>'World Index &amp; Universal'!CU360</f>
        <v>-2.5953747532713067E-2</v>
      </c>
      <c r="BZ116" s="14">
        <f>'World Index &amp; Universal'!CV360</f>
        <v>-4.4906833331619378E-3</v>
      </c>
      <c r="CA116" s="14">
        <f>'World Index &amp; Universal'!CW360</f>
        <v>-1.0169813610421019E-2</v>
      </c>
      <c r="CB116" s="14">
        <f>'World Index &amp; Universal'!CX360</f>
        <v>-3.9763005491271652E-2</v>
      </c>
      <c r="CC116" s="14">
        <f>'World Index &amp; Universal'!CY360</f>
        <v>1.2929711589912074E-2</v>
      </c>
      <c r="CD116" s="14">
        <f>'World Index &amp; Universal'!CZ360</f>
        <v>1.2929711589912074E-2</v>
      </c>
    </row>
    <row r="117" spans="2:82" x14ac:dyDescent="0.25">
      <c r="B117" s="121">
        <v>39233</v>
      </c>
      <c r="C117" s="14">
        <f>'World Index &amp; Universal'!M117</f>
        <v>4.5144415722081055E-2</v>
      </c>
      <c r="D117" s="14">
        <f>'World Index &amp; Universal'!N117</f>
        <v>2.7343576040970818E-2</v>
      </c>
      <c r="E117" s="14">
        <f>'World Index &amp; Universal'!O117</f>
        <v>4.42278645203249E-2</v>
      </c>
      <c r="F117" s="14">
        <f>'World Index &amp; Universal'!P117</f>
        <v>3.8710722716192247E-2</v>
      </c>
      <c r="G117" s="14">
        <f>'World Index &amp; Universal'!Q117</f>
        <v>4.8255342455155725E-2</v>
      </c>
      <c r="H117" s="14">
        <f>'World Index &amp; Universal'!R117</f>
        <v>4.4470296642242557E-2</v>
      </c>
      <c r="I117" s="14">
        <f>'World Index &amp; Universal'!S117</f>
        <v>-7.2598993664892975E-3</v>
      </c>
      <c r="J117" s="14">
        <f>'World Index &amp; Universal'!T117</f>
        <v>3.4179168222800982E-2</v>
      </c>
      <c r="K117" s="14">
        <f>'World Index &amp; Universal'!AF117</f>
        <v>3.899721448467966E-3</v>
      </c>
      <c r="L117" s="14">
        <f>'World Index &amp; Universal'!AG117</f>
        <v>0.51955431754874648</v>
      </c>
      <c r="M117" s="14">
        <f>'World Index &amp; Universal'!AH117</f>
        <v>0.17214484679665737</v>
      </c>
      <c r="N117" s="14">
        <f>'World Index &amp; Universal'!AI117</f>
        <v>9.8607242339832854E-2</v>
      </c>
      <c r="O117" s="14">
        <f>'World Index &amp; Universal'!AJ117</f>
        <v>9.8941504178272979E-2</v>
      </c>
      <c r="P117" s="14">
        <f>'World Index &amp; Universal'!AK117</f>
        <v>3.5877437325905287E-2</v>
      </c>
      <c r="Q117" s="14">
        <f>'World Index &amp; Universal'!AL117</f>
        <v>4.0111420612813371E-2</v>
      </c>
      <c r="R117" s="14">
        <f>'World Index &amp; Universal'!AM117</f>
        <v>3.0863509749303616E-2</v>
      </c>
      <c r="S117" s="14">
        <f>'Stata input'!R117</f>
        <v>3.6988176007033413E-3</v>
      </c>
      <c r="T117" s="14">
        <f>'Stata input'!S117</f>
        <v>4.3287712331259165E-3</v>
      </c>
      <c r="U117" s="14">
        <f>'Stata input'!T117</f>
        <v>3.2963508336427694E-3</v>
      </c>
      <c r="V117" s="14">
        <f>'Stata input'!U117</f>
        <v>4.6038111425252826E-3</v>
      </c>
      <c r="W117" s="14">
        <f>'Stata input'!V117</f>
        <v>5.3177525602543518E-4</v>
      </c>
      <c r="X117" s="14">
        <f>'Stata input'!W117</f>
        <v>1.9409535364165453E-3</v>
      </c>
      <c r="Y117" s="14">
        <f>'Stata input'!X117</f>
        <v>3.492541320837983E-3</v>
      </c>
      <c r="Z117" s="14">
        <f>'Stata input'!Y117</f>
        <v>5.0372407682657272E-3</v>
      </c>
      <c r="AA117" s="14">
        <f>'World Index &amp; Universal'!AP361</f>
        <v>1.3695637561336405E-2</v>
      </c>
      <c r="AB117" s="14">
        <f>'World Index &amp; Universal'!AQ361</f>
        <v>-9.233837706066339E-4</v>
      </c>
      <c r="AC117" s="14">
        <f>'World Index &amp; Universal'!AR361</f>
        <v>3.7906167526768897E-3</v>
      </c>
      <c r="AD117" s="14">
        <f>'World Index &amp; Universal'!AS361</f>
        <v>-4.6598509651114561E-3</v>
      </c>
      <c r="AE117" s="14">
        <f>'World Index &amp; Universal'!AT361</f>
        <v>-1.197045934101526E-3</v>
      </c>
      <c r="AF117" s="14">
        <f>'World Index &amp; Universal'!AU361</f>
        <v>5.2400932400932465E-2</v>
      </c>
      <c r="AG117" s="14">
        <f>'World Index &amp; Universal'!AV361</f>
        <v>1.1016818767055625E-2</v>
      </c>
      <c r="AH117" s="14">
        <f>'World Index &amp; Universal'!AX361</f>
        <v>-1.3510601263199806E-2</v>
      </c>
      <c r="AI117" s="14">
        <f>'World Index &amp; Universal'!AY361</f>
        <v>-1.4421509563869006E-2</v>
      </c>
      <c r="AJ117" s="14">
        <f>'World Index &amp; Universal'!AZ361</f>
        <v>-9.7711980220099859E-3</v>
      </c>
      <c r="AK117" s="14">
        <f>'World Index &amp; Universal'!BA361</f>
        <v>-1.8107494839975757E-2</v>
      </c>
      <c r="AL117" s="14">
        <f>'World Index &amp; Universal'!BB361</f>
        <v>-1.469147438699181E-2</v>
      </c>
      <c r="AM117" s="14">
        <f>'World Index &amp; Universal'!BC361</f>
        <v>3.8182363034243716E-2</v>
      </c>
      <c r="AN117" s="14">
        <f>'World Index &amp; Universal'!BD361</f>
        <v>-2.6426263416949869E-3</v>
      </c>
      <c r="AO117" s="14">
        <f>'World Index &amp; Universal'!BF361</f>
        <v>9.2423719623391243E-4</v>
      </c>
      <c r="AP117" s="14">
        <f>'World Index &amp; Universal'!BG361</f>
        <v>1.4632532775230578E-2</v>
      </c>
      <c r="AQ117" s="14">
        <f>'World Index &amp; Universal'!BH361</f>
        <v>4.718357377910376E-3</v>
      </c>
      <c r="AR117" s="14">
        <f>'World Index &amp; Universal'!BI361</f>
        <v>-3.7399205764684362E-3</v>
      </c>
      <c r="AS117" s="14">
        <f>'World Index &amp; Universal'!BJ361</f>
        <v>-2.7391509224539146E-4</v>
      </c>
      <c r="AT117" s="14">
        <f>'World Index &amp; Universal'!BK361</f>
        <v>5.3373600488008544E-2</v>
      </c>
      <c r="AU117" s="14">
        <f>'World Index &amp; Universal'!BL361</f>
        <v>1.195123811697818E-2</v>
      </c>
      <c r="AV117" s="14">
        <f>'World Index &amp; Universal'!BN361</f>
        <v>-3.7763022381498423E-3</v>
      </c>
      <c r="AW117" s="14">
        <f>'World Index &amp; Universal'!BO361</f>
        <v>9.867616456410877E-3</v>
      </c>
      <c r="AX117" s="14">
        <f>'World Index &amp; Universal'!BP361</f>
        <v>-4.6961990325569136E-3</v>
      </c>
      <c r="AY117" s="14">
        <f>'World Index &amp; Universal'!BQ361</f>
        <v>-8.4185561976324319E-3</v>
      </c>
      <c r="AZ117" s="14">
        <f>'World Index &amp; Universal'!BR361</f>
        <v>-4.9688277650111745E-3</v>
      </c>
      <c r="BA117" s="14">
        <f>'World Index &amp; Universal'!BS361</f>
        <v>4.8426748404475806E-2</v>
      </c>
      <c r="BB117" s="14">
        <f>'World Index &amp; Universal'!BT361</f>
        <v>7.1989136915382446E-3</v>
      </c>
      <c r="BC117" s="14">
        <f>'World Index &amp; Universal'!BV361</f>
        <v>4.6816668348301782E-3</v>
      </c>
      <c r="BD117" s="14">
        <f>'World Index &amp; Universal'!BW361</f>
        <v>1.8441422808319174E-2</v>
      </c>
      <c r="BE117" s="14">
        <f>'World Index &amp; Universal'!BX361</f>
        <v>3.7539600890486025E-3</v>
      </c>
      <c r="BF117" s="14">
        <f>'World Index &amp; Universal'!BY361</f>
        <v>8.4900299922416878E-3</v>
      </c>
      <c r="BG117" s="14">
        <f>'World Index &amp; Universal'!BZ361</f>
        <v>3.4790167304790121E-3</v>
      </c>
      <c r="BH117" s="14">
        <f>'World Index &amp; Universal'!CA361</f>
        <v>5.7327922943098075E-2</v>
      </c>
      <c r="BI117" s="14">
        <f>'World Index &amp; Universal'!CB361</f>
        <v>1.5750062676932686E-2</v>
      </c>
      <c r="BJ117" s="14">
        <f>'World Index &amp; Universal'!CD361</f>
        <v>-4.9791795871356515E-2</v>
      </c>
      <c r="BK117" s="14">
        <f>'World Index &amp; Universal'!CE361</f>
        <v>1.4910532087248241E-2</v>
      </c>
      <c r="BL117" s="14">
        <f>'World Index &amp; Universal'!CF361</f>
        <v>2.7399014228057794E-4</v>
      </c>
      <c r="BM117" s="14">
        <f>'World Index &amp; Universal'!CG361</f>
        <v>4.9936403036001664E-3</v>
      </c>
      <c r="BN117" s="14">
        <f>'World Index &amp; Universal'!CH361</f>
        <v>-3.4669551355587247E-3</v>
      </c>
      <c r="BO117" s="14">
        <f>'World Index &amp; Universal'!CI361</f>
        <v>5.3662214470681091E-2</v>
      </c>
      <c r="BP117" s="14">
        <f>'World Index &amp; Universal'!CJ361</f>
        <v>-3.932352429550201E-2</v>
      </c>
      <c r="BQ117" s="14">
        <f>'World Index &amp; Universal'!CL361</f>
        <v>-4.9791795871356515E-2</v>
      </c>
      <c r="BR117" s="14">
        <f>'World Index &amp; Universal'!CM361</f>
        <v>-3.6778088699802369E-2</v>
      </c>
      <c r="BS117" s="14">
        <f>'World Index &amp; Universal'!CN361</f>
        <v>-5.0669202705746264E-2</v>
      </c>
      <c r="BT117" s="14">
        <f>'World Index &amp; Universal'!CO361</f>
        <v>-4.618992073425543E-2</v>
      </c>
      <c r="BU117" s="14">
        <f>'World Index &amp; Universal'!CP361</f>
        <v>-5.4219624488422102E-2</v>
      </c>
      <c r="BV117" s="14">
        <f>'World Index &amp; Universal'!CQ361</f>
        <v>-5.0929238738658622E-2</v>
      </c>
      <c r="BW117" s="14">
        <f>'World Index &amp; Universal'!CR361</f>
        <v>-3.932352429550201E-2</v>
      </c>
      <c r="BX117" s="14">
        <f>'World Index &amp; Universal'!CT361</f>
        <v>-1.0896771015630247E-2</v>
      </c>
      <c r="BY117" s="14">
        <f>'World Index &amp; Universal'!CU361</f>
        <v>2.6496283192871672E-3</v>
      </c>
      <c r="BZ117" s="14">
        <f>'World Index &amp; Universal'!CV361</f>
        <v>-1.1810092884729118E-2</v>
      </c>
      <c r="CA117" s="14">
        <f>'World Index &amp; Universal'!CW361</f>
        <v>-7.1474597457151789E-3</v>
      </c>
      <c r="CB117" s="14">
        <f>'World Index &amp; Universal'!CX361</f>
        <v>-1.5505844651807932E-2</v>
      </c>
      <c r="CC117" s="14">
        <f>'World Index &amp; Universal'!CY361</f>
        <v>4.0933160423923809E-2</v>
      </c>
      <c r="CD117" s="14">
        <f>'World Index &amp; Universal'!CZ361</f>
        <v>4.0933160423923809E-2</v>
      </c>
    </row>
    <row r="118" spans="2:82" x14ac:dyDescent="0.25">
      <c r="B118" s="121">
        <v>39262</v>
      </c>
      <c r="C118" s="14">
        <f>'World Index &amp; Universal'!M118</f>
        <v>-3.099779187488505E-2</v>
      </c>
      <c r="D118" s="14">
        <f>'World Index &amp; Universal'!N118</f>
        <v>-5.7869868654905066E-3</v>
      </c>
      <c r="E118" s="14">
        <f>'World Index &amp; Universal'!O118</f>
        <v>-1.2469878828069048E-2</v>
      </c>
      <c r="F118" s="14">
        <f>'World Index &amp; Universal'!P118</f>
        <v>-1.9557695233112349E-2</v>
      </c>
      <c r="G118" s="14">
        <f>'World Index &amp; Universal'!Q118</f>
        <v>6.0478701282606906E-3</v>
      </c>
      <c r="H118" s="14">
        <f>'World Index &amp; Universal'!R118</f>
        <v>-9.1124255102860152E-3</v>
      </c>
      <c r="I118" s="14">
        <f>'World Index &amp; Universal'!S118</f>
        <v>-1.4148770742284045E-2</v>
      </c>
      <c r="J118" s="14">
        <f>'World Index &amp; Universal'!T118</f>
        <v>-3.3270768308242382E-2</v>
      </c>
      <c r="K118" s="14">
        <f>'World Index &amp; Universal'!AF118</f>
        <v>3.899721448467966E-3</v>
      </c>
      <c r="L118" s="14">
        <f>'World Index &amp; Universal'!AG118</f>
        <v>0.51955431754874648</v>
      </c>
      <c r="M118" s="14">
        <f>'World Index &amp; Universal'!AH118</f>
        <v>0.17214484679665737</v>
      </c>
      <c r="N118" s="14">
        <f>'World Index &amp; Universal'!AI118</f>
        <v>9.8607242339832854E-2</v>
      </c>
      <c r="O118" s="14">
        <f>'World Index &amp; Universal'!AJ118</f>
        <v>9.8941504178272979E-2</v>
      </c>
      <c r="P118" s="14">
        <f>'World Index &amp; Universal'!AK118</f>
        <v>3.5877437325905287E-2</v>
      </c>
      <c r="Q118" s="14">
        <f>'World Index &amp; Universal'!AL118</f>
        <v>4.0111420612813371E-2</v>
      </c>
      <c r="R118" s="14">
        <f>'World Index &amp; Universal'!AM118</f>
        <v>3.0863509749303616E-2</v>
      </c>
      <c r="S118" s="14">
        <f>'Stata input'!R118</f>
        <v>3.8746849921291737E-3</v>
      </c>
      <c r="T118" s="14">
        <f>'Stata input'!S118</f>
        <v>4.3287712331259165E-3</v>
      </c>
      <c r="U118" s="14">
        <f>'Stata input'!T118</f>
        <v>3.3656441457523556E-3</v>
      </c>
      <c r="V118" s="14">
        <f>'Stata input'!U118</f>
        <v>4.8053176424980304E-3</v>
      </c>
      <c r="W118" s="14">
        <f>'Stata input'!V118</f>
        <v>5.3540390083384182E-4</v>
      </c>
      <c r="X118" s="14">
        <f>'Stata input'!W118</f>
        <v>2.153476648397934E-3</v>
      </c>
      <c r="Y118" s="14">
        <f>'Stata input'!X118</f>
        <v>3.6561346558994234E-3</v>
      </c>
      <c r="Z118" s="14">
        <f>'Stata input'!Y118</f>
        <v>5.0372407682657272E-3</v>
      </c>
      <c r="AA118" s="14">
        <f>'World Index &amp; Universal'!AP362</f>
        <v>-2.2860268885831259E-2</v>
      </c>
      <c r="AB118" s="14">
        <f>'World Index &amp; Universal'!AQ362</f>
        <v>-1.6229605165869798E-2</v>
      </c>
      <c r="AC118" s="14">
        <f>'World Index &amp; Universal'!AR362</f>
        <v>-8.5908782623986824E-3</v>
      </c>
      <c r="AD118" s="14">
        <f>'World Index &amp; Universal'!AS362</f>
        <v>-3.432549692261111E-2</v>
      </c>
      <c r="AE118" s="14">
        <f>'World Index &amp; Universal'!AT362</f>
        <v>-1.9825712486542413E-2</v>
      </c>
      <c r="AF118" s="14">
        <f>'World Index &amp; Universal'!AU362</f>
        <v>-1.9615486843271079E-2</v>
      </c>
      <c r="AG118" s="14">
        <f>'World Index &amp; Universal'!AV362</f>
        <v>2.448870075728804E-3</v>
      </c>
      <c r="AH118" s="14">
        <f>'World Index &amp; Universal'!AX362</f>
        <v>2.3395086862106451E-2</v>
      </c>
      <c r="AI118" s="14">
        <f>'World Index &amp; Universal'!AY362</f>
        <v>6.7857886736435447E-3</v>
      </c>
      <c r="AJ118" s="14">
        <f>'World Index &amp; Universal'!AZ362</f>
        <v>1.4603224256537262E-2</v>
      </c>
      <c r="AK118" s="14">
        <f>'World Index &amp; Universal'!BA362</f>
        <v>-1.1733458042593958E-2</v>
      </c>
      <c r="AL118" s="14">
        <f>'World Index &amp; Universal'!BB362</f>
        <v>3.10555010983804E-3</v>
      </c>
      <c r="AM118" s="14">
        <f>'World Index &amp; Universal'!BC362</f>
        <v>3.3206940002945551E-3</v>
      </c>
      <c r="AN118" s="14">
        <f>'World Index &amp; Universal'!BD362</f>
        <v>2.5901248465971083E-2</v>
      </c>
      <c r="AO118" s="14">
        <f>'World Index &amp; Universal'!BF362</f>
        <v>1.6497350653255083E-2</v>
      </c>
      <c r="AP118" s="14">
        <f>'World Index &amp; Universal'!BG362</f>
        <v>-6.7400521044135298E-3</v>
      </c>
      <c r="AQ118" s="14">
        <f>'World Index &amp; Universal'!BH362</f>
        <v>7.7647456597420561E-3</v>
      </c>
      <c r="AR118" s="14">
        <f>'World Index &amp; Universal'!BI362</f>
        <v>-1.8394426028435551E-2</v>
      </c>
      <c r="AS118" s="14">
        <f>'World Index &amp; Universal'!BJ362</f>
        <v>-3.6554335641286739E-3</v>
      </c>
      <c r="AT118" s="14">
        <f>'World Index &amp; Universal'!BK362</f>
        <v>-3.4417397547038542E-3</v>
      </c>
      <c r="AU118" s="14">
        <f>'World Index &amp; Universal'!BL362</f>
        <v>1.8986620597327475E-2</v>
      </c>
      <c r="AV118" s="14">
        <f>'World Index &amp; Universal'!BN362</f>
        <v>8.6653209800429121E-3</v>
      </c>
      <c r="AW118" s="14">
        <f>'World Index &amp; Universal'!BO362</f>
        <v>-1.4393039473374225E-2</v>
      </c>
      <c r="AX118" s="14">
        <f>'World Index &amp; Universal'!BP362</f>
        <v>-7.7049189239687399E-3</v>
      </c>
      <c r="AY118" s="14">
        <f>'World Index &amp; Universal'!BQ362</f>
        <v>-2.5957617391202059E-2</v>
      </c>
      <c r="AZ118" s="14">
        <f>'World Index &amp; Universal'!BR362</f>
        <v>-1.1332187668853688E-2</v>
      </c>
      <c r="BA118" s="14">
        <f>'World Index &amp; Universal'!BS362</f>
        <v>-1.1120140352904984E-2</v>
      </c>
      <c r="BB118" s="14">
        <f>'World Index &amp; Universal'!BT362</f>
        <v>1.1135411301016251E-2</v>
      </c>
      <c r="BC118" s="14">
        <f>'World Index &amp; Universal'!BV362</f>
        <v>3.5545617921176831E-2</v>
      </c>
      <c r="BD118" s="14">
        <f>'World Index &amp; Universal'!BW362</f>
        <v>1.1872766651954247E-2</v>
      </c>
      <c r="BE118" s="14">
        <f>'World Index &amp; Universal'!BX362</f>
        <v>1.8739121411069481E-2</v>
      </c>
      <c r="BF118" s="14">
        <f>'World Index &amp; Universal'!BY362</f>
        <v>2.6649371582455395E-2</v>
      </c>
      <c r="BG118" s="14">
        <f>'World Index &amp; Universal'!BZ362</f>
        <v>1.5015188233572507E-2</v>
      </c>
      <c r="BH118" s="14">
        <f>'World Index &amp; Universal'!CA362</f>
        <v>1.5232886477236862E-2</v>
      </c>
      <c r="BI118" s="14">
        <f>'World Index &amp; Universal'!CB362</f>
        <v>3.8081534596956068E-2</v>
      </c>
      <c r="BJ118" s="14">
        <f>'World Index &amp; Universal'!CD362</f>
        <v>2.0007952573741994E-2</v>
      </c>
      <c r="BK118" s="14">
        <f>'World Index &amp; Universal'!CE362</f>
        <v>-3.0959355269224442E-3</v>
      </c>
      <c r="BL118" s="14">
        <f>'World Index &amp; Universal'!CF362</f>
        <v>3.6688447824881898E-3</v>
      </c>
      <c r="BM118" s="14">
        <f>'World Index &amp; Universal'!CG362</f>
        <v>1.1462078088831484E-2</v>
      </c>
      <c r="BN118" s="14">
        <f>'World Index &amp; Universal'!CH362</f>
        <v>-1.4793067539908944E-2</v>
      </c>
      <c r="BO118" s="14">
        <f>'World Index &amp; Universal'!CI362</f>
        <v>2.14477818842429E-4</v>
      </c>
      <c r="BP118" s="14">
        <f>'World Index &amp; Universal'!CJ362</f>
        <v>2.2505819525805437E-2</v>
      </c>
      <c r="BQ118" s="14">
        <f>'World Index &amp; Universal'!CL362</f>
        <v>2.0007952573741994E-2</v>
      </c>
      <c r="BR118" s="14">
        <f>'World Index &amp; Universal'!CM362</f>
        <v>-3.3097034877799247E-3</v>
      </c>
      <c r="BS118" s="14">
        <f>'World Index &amp; Universal'!CN362</f>
        <v>3.4536262374229576E-3</v>
      </c>
      <c r="BT118" s="14">
        <f>'World Index &amp; Universal'!CO362</f>
        <v>1.1245188426502573E-2</v>
      </c>
      <c r="BU118" s="14">
        <f>'World Index &amp; Universal'!CP362</f>
        <v>-1.5004327263366757E-2</v>
      </c>
      <c r="BV118" s="14">
        <f>'World Index &amp; Universal'!CQ362</f>
        <v>-2.1443182797176163E-4</v>
      </c>
      <c r="BW118" s="14">
        <f>'World Index &amp; Universal'!CR362</f>
        <v>2.2505819525805437E-2</v>
      </c>
      <c r="BX118" s="14">
        <f>'World Index &amp; Universal'!CT362</f>
        <v>-2.4428877609925514E-3</v>
      </c>
      <c r="BY118" s="14">
        <f>'World Index &amp; Universal'!CU362</f>
        <v>-2.5247311575749887E-2</v>
      </c>
      <c r="BZ118" s="14">
        <f>'World Index &amp; Universal'!CV362</f>
        <v>-1.8632845823037036E-2</v>
      </c>
      <c r="CA118" s="14">
        <f>'World Index &amp; Universal'!CW362</f>
        <v>-1.1012779472027834E-2</v>
      </c>
      <c r="CB118" s="14">
        <f>'World Index &amp; Universal'!CX362</f>
        <v>-3.6684531347281446E-2</v>
      </c>
      <c r="CC118" s="14">
        <f>'World Index &amp; Universal'!CY362</f>
        <v>-2.2010456171528303E-2</v>
      </c>
      <c r="CD118" s="14">
        <f>'World Index &amp; Universal'!CZ362</f>
        <v>-2.2010456171528303E-2</v>
      </c>
    </row>
    <row r="119" spans="2:82" x14ac:dyDescent="0.25">
      <c r="B119" s="121">
        <v>39294</v>
      </c>
      <c r="C119" s="14">
        <f>'World Index &amp; Universal'!M119</f>
        <v>-3.0008294460220242E-2</v>
      </c>
      <c r="D119" s="14">
        <f>'World Index &amp; Universal'!N119</f>
        <v>-1.8726428462427225E-2</v>
      </c>
      <c r="E119" s="14">
        <f>'World Index &amp; Universal'!O119</f>
        <v>-2.9834095978989117E-2</v>
      </c>
      <c r="F119" s="14">
        <f>'World Index &amp; Universal'!P119</f>
        <v>-3.2702634030511435E-2</v>
      </c>
      <c r="G119" s="14">
        <f>'World Index &amp; Universal'!Q119</f>
        <v>-5.0888907759303548E-2</v>
      </c>
      <c r="H119" s="14">
        <f>'World Index &amp; Universal'!R119</f>
        <v>-3.3344735185834362E-2</v>
      </c>
      <c r="I119" s="14">
        <f>'World Index &amp; Universal'!S119</f>
        <v>-1.6044613645499695E-2</v>
      </c>
      <c r="J119" s="14">
        <f>'World Index &amp; Universal'!T119</f>
        <v>-2.8667093381495756E-2</v>
      </c>
      <c r="K119" s="14">
        <f>'World Index &amp; Universal'!AF119</f>
        <v>3.899721448467966E-3</v>
      </c>
      <c r="L119" s="14">
        <f>'World Index &amp; Universal'!AG119</f>
        <v>0.51955431754874648</v>
      </c>
      <c r="M119" s="14">
        <f>'World Index &amp; Universal'!AH119</f>
        <v>0.17214484679665737</v>
      </c>
      <c r="N119" s="14">
        <f>'World Index &amp; Universal'!AI119</f>
        <v>9.8607242339832854E-2</v>
      </c>
      <c r="O119" s="14">
        <f>'World Index &amp; Universal'!AJ119</f>
        <v>9.8941504178272979E-2</v>
      </c>
      <c r="P119" s="14">
        <f>'World Index &amp; Universal'!AK119</f>
        <v>3.5877437325905287E-2</v>
      </c>
      <c r="Q119" s="14">
        <f>'World Index &amp; Universal'!AL119</f>
        <v>4.0111420612813371E-2</v>
      </c>
      <c r="R119" s="14">
        <f>'World Index &amp; Universal'!AM119</f>
        <v>3.0863509749303616E-2</v>
      </c>
      <c r="S119" s="14">
        <f>'Stata input'!R119</f>
        <v>3.9305717973199261E-3</v>
      </c>
      <c r="T119" s="14">
        <f>'Stata input'!S119</f>
        <v>4.3287712331259165E-3</v>
      </c>
      <c r="U119" s="14">
        <f>'Stata input'!T119</f>
        <v>3.3590183661584838E-3</v>
      </c>
      <c r="V119" s="14">
        <f>'Stata input'!U119</f>
        <v>4.7993884856456503E-3</v>
      </c>
      <c r="W119" s="14">
        <f>'Stata input'!V119</f>
        <v>5.2763279047551848E-4</v>
      </c>
      <c r="X119" s="14">
        <f>'Stata input'!W119</f>
        <v>2.1100639084536965E-3</v>
      </c>
      <c r="Y119" s="14">
        <f>'Stata input'!X119</f>
        <v>3.6988176007033413E-3</v>
      </c>
      <c r="Z119" s="14">
        <f>'Stata input'!Y119</f>
        <v>5.1830014303420047E-3</v>
      </c>
      <c r="AA119" s="14">
        <f>'World Index &amp; Universal'!AP363</f>
        <v>-1.1230998914223744E-2</v>
      </c>
      <c r="AB119" s="14">
        <f>'World Index &amp; Universal'!AQ363</f>
        <v>-1.0146434342549471E-3</v>
      </c>
      <c r="AC119" s="14">
        <f>'World Index &amp; Universal'!AR363</f>
        <v>-1.5202317508844487E-4</v>
      </c>
      <c r="AD119" s="14">
        <f>'World Index &amp; Universal'!AS363</f>
        <v>2.6810715927613193E-2</v>
      </c>
      <c r="AE119" s="14">
        <f>'World Index &amp; Universal'!AT363</f>
        <v>5.533334714939997E-3</v>
      </c>
      <c r="AF119" s="14">
        <f>'World Index &amp; Universal'!AU363</f>
        <v>-1.2308415268941664E-2</v>
      </c>
      <c r="AG119" s="14">
        <f>'World Index &amp; Universal'!AV363</f>
        <v>-8.5211440624645141E-3</v>
      </c>
      <c r="AH119" s="14">
        <f>'World Index &amp; Universal'!AX363</f>
        <v>1.1358566967502925E-2</v>
      </c>
      <c r="AI119" s="14">
        <f>'World Index &amp; Universal'!AY363</f>
        <v>1.0332398637851847E-2</v>
      </c>
      <c r="AJ119" s="14">
        <f>'World Index &amp; Universal'!AZ363</f>
        <v>1.1204817026999825E-2</v>
      </c>
      <c r="AK119" s="14">
        <f>'World Index &amp; Universal'!BA363</f>
        <v>3.8473814207426793E-2</v>
      </c>
      <c r="AL119" s="14">
        <f>'World Index &amp; Universal'!BB363</f>
        <v>1.6954752435356157E-2</v>
      </c>
      <c r="AM119" s="14">
        <f>'World Index &amp; Universal'!BC363</f>
        <v>-1.0896542605347559E-3</v>
      </c>
      <c r="AN119" s="14">
        <f>'World Index &amp; Universal'!BD363</f>
        <v>2.7406349195651103E-3</v>
      </c>
      <c r="AO119" s="14">
        <f>'World Index &amp; Universal'!BF363</f>
        <v>1.0156739811912896E-3</v>
      </c>
      <c r="AP119" s="14">
        <f>'World Index &amp; Universal'!BG363</f>
        <v>-1.0226731966412328E-2</v>
      </c>
      <c r="AQ119" s="14">
        <f>'World Index &amp; Universal'!BH363</f>
        <v>8.6349640011951223E-4</v>
      </c>
      <c r="AR119" s="14">
        <f>'World Index &amp; Universal'!BI363</f>
        <v>2.7853620855389449E-2</v>
      </c>
      <c r="AS119" s="14">
        <f>'World Index &amp; Universal'!BJ363</f>
        <v>6.5546287602307185E-3</v>
      </c>
      <c r="AT119" s="14">
        <f>'World Index &amp; Universal'!BK363</f>
        <v>-1.1305242624888634E-2</v>
      </c>
      <c r="AU119" s="14">
        <f>'World Index &amp; Universal'!BL363</f>
        <v>-7.5141247855875504E-3</v>
      </c>
      <c r="AV119" s="14">
        <f>'World Index &amp; Universal'!BN363</f>
        <v>1.5204628964804456E-4</v>
      </c>
      <c r="AW119" s="14">
        <f>'World Index &amp; Universal'!BO363</f>
        <v>-1.1080660256289843E-2</v>
      </c>
      <c r="AX119" s="14">
        <f>'World Index &amp; Universal'!BP363</f>
        <v>-8.6275141737635064E-4</v>
      </c>
      <c r="AY119" s="14">
        <f>'World Index &amp; Universal'!BQ363</f>
        <v>2.6966838687140893E-2</v>
      </c>
      <c r="AZ119" s="14">
        <f>'World Index &amp; Universal'!BR363</f>
        <v>5.6862223276008539E-3</v>
      </c>
      <c r="BA119" s="14">
        <f>'World Index &amp; Universal'!BS363</f>
        <v>-1.2158240428166711E-2</v>
      </c>
      <c r="BB119" s="14">
        <f>'World Index &amp; Universal'!BT363</f>
        <v>-8.3703933811547504E-3</v>
      </c>
      <c r="BC119" s="14">
        <f>'World Index &amp; Universal'!BV363</f>
        <v>-2.6110670167083905E-2</v>
      </c>
      <c r="BD119" s="14">
        <f>'World Index &amp; Universal'!BW363</f>
        <v>-3.7048420173011687E-2</v>
      </c>
      <c r="BE119" s="14">
        <f>'World Index &amp; Universal'!BX363</f>
        <v>-2.7098820581290206E-2</v>
      </c>
      <c r="BF119" s="14">
        <f>'World Index &amp; Universal'!BY363</f>
        <v>-2.6258723915189797E-2</v>
      </c>
      <c r="BG119" s="14">
        <f>'World Index &amp; Universal'!BZ363</f>
        <v>-2.0721814529809812E-2</v>
      </c>
      <c r="BH119" s="14">
        <f>'World Index &amp; Universal'!CA363</f>
        <v>-3.8097704464658766E-2</v>
      </c>
      <c r="BI119" s="14">
        <f>'World Index &amp; Universal'!CB363</f>
        <v>-3.4409321447487207E-2</v>
      </c>
      <c r="BJ119" s="14">
        <f>'World Index &amp; Universal'!CD363</f>
        <v>1.2461800281808655E-2</v>
      </c>
      <c r="BK119" s="14">
        <f>'World Index &amp; Universal'!CE363</f>
        <v>-1.6672081422259732E-2</v>
      </c>
      <c r="BL119" s="14">
        <f>'World Index &amp; Universal'!CF363</f>
        <v>-6.5119453757854773E-3</v>
      </c>
      <c r="BM119" s="14">
        <f>'World Index &amp; Universal'!CG363</f>
        <v>-5.6540720170554781E-3</v>
      </c>
      <c r="BN119" s="14">
        <f>'World Index &amp; Universal'!CH363</f>
        <v>2.1160294222075882E-2</v>
      </c>
      <c r="BO119" s="14">
        <f>'World Index &amp; Universal'!CI363</f>
        <v>-1.7743568878240801E-2</v>
      </c>
      <c r="BP119" s="14">
        <f>'World Index &amp; Universal'!CJ363</f>
        <v>3.8344674238652843E-3</v>
      </c>
      <c r="BQ119" s="14">
        <f>'World Index &amp; Universal'!CL363</f>
        <v>1.2461800281808655E-2</v>
      </c>
      <c r="BR119" s="14">
        <f>'World Index &amp; Universal'!CM363</f>
        <v>1.0908429021507793E-3</v>
      </c>
      <c r="BS119" s="14">
        <f>'World Index &amp; Universal'!CN363</f>
        <v>1.1434512563718746E-2</v>
      </c>
      <c r="BT119" s="14">
        <f>'World Index &amp; Universal'!CO363</f>
        <v>1.2307882624273958E-2</v>
      </c>
      <c r="BU119" s="14">
        <f>'World Index &amp; Universal'!CP363</f>
        <v>3.9606625996724265E-2</v>
      </c>
      <c r="BV119" s="14">
        <f>'World Index &amp; Universal'!CQ363</f>
        <v>1.8064090308858693E-2</v>
      </c>
      <c r="BW119" s="14">
        <f>'World Index &amp; Universal'!CR363</f>
        <v>3.8344674238652843E-3</v>
      </c>
      <c r="BX119" s="14">
        <f>'World Index &amp; Universal'!CT363</f>
        <v>8.5943779954913424E-3</v>
      </c>
      <c r="BY119" s="14">
        <f>'World Index &amp; Universal'!CU363</f>
        <v>-2.7331443686682277E-3</v>
      </c>
      <c r="BZ119" s="14">
        <f>'World Index &amp; Universal'!CV363</f>
        <v>7.571014332032E-3</v>
      </c>
      <c r="CA119" s="14">
        <f>'World Index &amp; Universal'!CW363</f>
        <v>8.4410482757724115E-3</v>
      </c>
      <c r="CB119" s="14">
        <f>'World Index &amp; Universal'!CX363</f>
        <v>3.563551535011622E-2</v>
      </c>
      <c r="CC119" s="14">
        <f>'World Index &amp; Universal'!CY363</f>
        <v>-3.8198204467968511E-3</v>
      </c>
      <c r="CD119" s="14">
        <f>'World Index &amp; Universal'!CZ363</f>
        <v>-3.8198204467968511E-3</v>
      </c>
    </row>
    <row r="120" spans="2:82" x14ac:dyDescent="0.25">
      <c r="B120" s="121">
        <v>39325</v>
      </c>
      <c r="C120" s="14">
        <f>'World Index &amp; Universal'!M120</f>
        <v>-3.1982278808394549E-3</v>
      </c>
      <c r="D120" s="14">
        <f>'World Index &amp; Universal'!N120</f>
        <v>-3.865635830445191E-3</v>
      </c>
      <c r="E120" s="14">
        <f>'World Index &amp; Universal'!O120</f>
        <v>2.9827570178286855E-4</v>
      </c>
      <c r="F120" s="14">
        <f>'World Index &amp; Universal'!P120</f>
        <v>5.7667335580919854E-3</v>
      </c>
      <c r="G120" s="14">
        <f>'World Index &amp; Universal'!Q120</f>
        <v>-3.1438498984472485E-2</v>
      </c>
      <c r="H120" s="14">
        <f>'World Index &amp; Universal'!R120</f>
        <v>-9.6873026999833023E-4</v>
      </c>
      <c r="I120" s="14">
        <f>'World Index &amp; Universal'!S120</f>
        <v>-1.2478794553674399E-2</v>
      </c>
      <c r="J120" s="14">
        <f>'World Index &amp; Universal'!T120</f>
        <v>4.8254094892435484E-2</v>
      </c>
      <c r="K120" s="14">
        <f>'World Index &amp; Universal'!AF120</f>
        <v>3.899721448467966E-3</v>
      </c>
      <c r="L120" s="14">
        <f>'World Index &amp; Universal'!AG120</f>
        <v>0.51955431754874648</v>
      </c>
      <c r="M120" s="14">
        <f>'World Index &amp; Universal'!AH120</f>
        <v>0.17214484679665737</v>
      </c>
      <c r="N120" s="14">
        <f>'World Index &amp; Universal'!AI120</f>
        <v>9.8607242339832854E-2</v>
      </c>
      <c r="O120" s="14">
        <f>'World Index &amp; Universal'!AJ120</f>
        <v>9.8941504178272979E-2</v>
      </c>
      <c r="P120" s="14">
        <f>'World Index &amp; Universal'!AK120</f>
        <v>3.5877437325905287E-2</v>
      </c>
      <c r="Q120" s="14">
        <f>'World Index &amp; Universal'!AL120</f>
        <v>4.0111420612813371E-2</v>
      </c>
      <c r="R120" s="14">
        <f>'World Index &amp; Universal'!AM120</f>
        <v>3.0863509749303616E-2</v>
      </c>
      <c r="S120" s="14">
        <f>'Stata input'!R120</f>
        <v>3.9944005553169681E-3</v>
      </c>
      <c r="T120" s="14">
        <f>'Stata input'!S120</f>
        <v>4.6460850512481944E-3</v>
      </c>
      <c r="U120" s="14">
        <f>'Stata input'!T120</f>
        <v>3.6422922266492463E-3</v>
      </c>
      <c r="V120" s="14">
        <f>'Stata input'!U120</f>
        <v>5.3560363349192119E-3</v>
      </c>
      <c r="W120" s="14">
        <f>'Stata input'!V120</f>
        <v>6.8698168903535972E-4</v>
      </c>
      <c r="X120" s="14">
        <f>'Stata input'!W120</f>
        <v>2.2531182552281148E-3</v>
      </c>
      <c r="Y120" s="14">
        <f>'Stata input'!X120</f>
        <v>4.1935782233755159E-3</v>
      </c>
      <c r="Z120" s="14">
        <f>'Stata input'!Y120</f>
        <v>5.4110242629969996E-3</v>
      </c>
      <c r="AA120" s="14">
        <f>'World Index &amp; Universal'!AP364</f>
        <v>-6.8631824577047862E-4</v>
      </c>
      <c r="AB120" s="14">
        <f>'World Index &amp; Universal'!AQ364</f>
        <v>-4.6771159874606782E-3</v>
      </c>
      <c r="AC120" s="14">
        <f>'World Index &amp; Universal'!AR364</f>
        <v>-7.720572707690998E-3</v>
      </c>
      <c r="AD120" s="14">
        <f>'World Index &amp; Universal'!AS364</f>
        <v>2.3831328733947776E-2</v>
      </c>
      <c r="AE120" s="14">
        <f>'World Index &amp; Universal'!AT364</f>
        <v>-6.6570486397362627E-3</v>
      </c>
      <c r="AF120" s="14">
        <f>'World Index &amp; Universal'!AU364</f>
        <v>9.6071147546983315E-3</v>
      </c>
      <c r="AG120" s="14">
        <f>'World Index &amp; Universal'!AV364</f>
        <v>-3.9490622941308007E-2</v>
      </c>
      <c r="AH120" s="14">
        <f>'World Index &amp; Universal'!AX364</f>
        <v>6.8678960200529993E-4</v>
      </c>
      <c r="AI120" s="14">
        <f>'World Index &amp; Universal'!AY364</f>
        <v>-3.9935385800828893E-3</v>
      </c>
      <c r="AJ120" s="14">
        <f>'World Index &amp; Universal'!AZ364</f>
        <v>-7.039085514742971E-3</v>
      </c>
      <c r="AK120" s="14">
        <f>'World Index &amp; Universal'!BA364</f>
        <v>2.4534485444729359E-2</v>
      </c>
      <c r="AL120" s="14">
        <f>'World Index &amp; Universal'!BB364</f>
        <v>-5.9748310295167917E-3</v>
      </c>
      <c r="AM120" s="14">
        <f>'World Index &amp; Universal'!BC364</f>
        <v>1.0300502423222557E-2</v>
      </c>
      <c r="AN120" s="14">
        <f>'World Index &amp; Universal'!BD364</f>
        <v>-3.8830955088515529E-2</v>
      </c>
      <c r="AO120" s="14">
        <f>'World Index &amp; Universal'!BF364</f>
        <v>4.6990941960516341E-3</v>
      </c>
      <c r="AP120" s="14">
        <f>'World Index &amp; Universal'!BG364</f>
        <v>4.009550876195922E-3</v>
      </c>
      <c r="AQ120" s="14">
        <f>'World Index &amp; Universal'!BH364</f>
        <v>-3.0577582100403955E-3</v>
      </c>
      <c r="AR120" s="14">
        <f>'World Index &amp; Universal'!BI364</f>
        <v>2.8642408588537283E-2</v>
      </c>
      <c r="AS120" s="14">
        <f>'World Index &amp; Universal'!BJ364</f>
        <v>-1.9892365423104241E-3</v>
      </c>
      <c r="AT120" s="14">
        <f>'World Index &amp; Universal'!BK364</f>
        <v>1.435135368793472E-2</v>
      </c>
      <c r="AU120" s="14">
        <f>'World Index &amp; Universal'!BL364</f>
        <v>-3.497709890231826E-2</v>
      </c>
      <c r="AV120" s="14">
        <f>'World Index &amp; Universal'!BN364</f>
        <v>7.7806437333469702E-3</v>
      </c>
      <c r="AW120" s="14">
        <f>'World Index &amp; Universal'!BO364</f>
        <v>7.0889854898186222E-3</v>
      </c>
      <c r="AX120" s="14">
        <f>'World Index &amp; Universal'!BP364</f>
        <v>3.0671367726884391E-3</v>
      </c>
      <c r="AY120" s="14">
        <f>'World Index &amp; Universal'!BQ364</f>
        <v>3.1797395545865914E-2</v>
      </c>
      <c r="AZ120" s="14">
        <f>'World Index &amp; Universal'!BR364</f>
        <v>1.0717989698294517E-3</v>
      </c>
      <c r="BA120" s="14">
        <f>'World Index &amp; Universal'!BS364</f>
        <v>1.7462508025257062E-2</v>
      </c>
      <c r="BB120" s="14">
        <f>'World Index &amp; Universal'!BT364</f>
        <v>-3.2017241675875274E-2</v>
      </c>
      <c r="BC120" s="14">
        <f>'World Index &amp; Universal'!BV364</f>
        <v>-2.3276616045161735E-2</v>
      </c>
      <c r="BD120" s="14">
        <f>'World Index &amp; Universal'!BW364</f>
        <v>-2.3946959124640399E-2</v>
      </c>
      <c r="BE120" s="14">
        <f>'World Index &amp; Universal'!BX364</f>
        <v>-2.7844864599583352E-2</v>
      </c>
      <c r="BF120" s="14">
        <f>'World Index &amp; Universal'!BY364</f>
        <v>-3.0817479946286919E-2</v>
      </c>
      <c r="BG120" s="14">
        <f>'World Index &amp; Universal'!BZ364</f>
        <v>-2.9778711119716972E-2</v>
      </c>
      <c r="BH120" s="14">
        <f>'World Index &amp; Universal'!CA364</f>
        <v>-1.3893122411910319E-2</v>
      </c>
      <c r="BI120" s="14">
        <f>'World Index &amp; Universal'!CB364</f>
        <v>-6.1848030918880692E-2</v>
      </c>
      <c r="BJ120" s="14">
        <f>'World Index &amp; Universal'!CD364</f>
        <v>-9.5156963677227591E-3</v>
      </c>
      <c r="BK120" s="14">
        <f>'World Index &amp; Universal'!CE364</f>
        <v>6.0107442105363784E-3</v>
      </c>
      <c r="BL120" s="14">
        <f>'World Index &amp; Universal'!CF364</f>
        <v>1.9932014915535756E-3</v>
      </c>
      <c r="BM120" s="14">
        <f>'World Index &amp; Universal'!CG364</f>
        <v>-1.0706514467118122E-3</v>
      </c>
      <c r="BN120" s="14">
        <f>'World Index &amp; Universal'!CH364</f>
        <v>3.0692700171611298E-2</v>
      </c>
      <c r="BO120" s="14">
        <f>'World Index &amp; Universal'!CI364</f>
        <v>1.6373160319064661E-2</v>
      </c>
      <c r="BP120" s="14">
        <f>'World Index &amp; Universal'!CJ364</f>
        <v>-4.8630538531748924E-2</v>
      </c>
      <c r="BQ120" s="14">
        <f>'World Index &amp; Universal'!CL364</f>
        <v>-9.5156963677227591E-3</v>
      </c>
      <c r="BR120" s="14">
        <f>'World Index &amp; Universal'!CM364</f>
        <v>-1.0195483817454942E-2</v>
      </c>
      <c r="BS120" s="14">
        <f>'World Index &amp; Universal'!CN364</f>
        <v>-1.4148306339570205E-2</v>
      </c>
      <c r="BT120" s="14">
        <f>'World Index &amp; Universal'!CO364</f>
        <v>-1.7162802449742331E-2</v>
      </c>
      <c r="BU120" s="14">
        <f>'World Index &amp; Universal'!CP364</f>
        <v>1.4088860677953452E-2</v>
      </c>
      <c r="BV120" s="14">
        <f>'World Index &amp; Universal'!CQ364</f>
        <v>-1.6109398553898147E-2</v>
      </c>
      <c r="BW120" s="14">
        <f>'World Index &amp; Universal'!CR364</f>
        <v>-4.8630538531748924E-2</v>
      </c>
      <c r="BX120" s="14">
        <f>'World Index &amp; Universal'!CT364</f>
        <v>4.1114250297313637E-2</v>
      </c>
      <c r="BY120" s="14">
        <f>'World Index &amp; Universal'!CU364</f>
        <v>4.0399714591403235E-2</v>
      </c>
      <c r="BZ120" s="14">
        <f>'World Index &amp; Universal'!CV364</f>
        <v>3.6244838192475148E-2</v>
      </c>
      <c r="CA120" s="14">
        <f>'World Index &amp; Universal'!CW364</f>
        <v>3.3076252030880049E-2</v>
      </c>
      <c r="CB120" s="14">
        <f>'World Index &amp; Universal'!CX364</f>
        <v>6.5925386245746731E-2</v>
      </c>
      <c r="CC120" s="14">
        <f>'World Index &amp; Universal'!CY364</f>
        <v>5.1116354372671591E-2</v>
      </c>
      <c r="CD120" s="14">
        <f>'World Index &amp; Universal'!CZ364</f>
        <v>5.1116354372671591E-2</v>
      </c>
    </row>
    <row r="121" spans="2:82" x14ac:dyDescent="0.25">
      <c r="B121" s="121">
        <v>39353</v>
      </c>
      <c r="C121" s="14">
        <f>'World Index &amp; Universal'!M121</f>
        <v>-2.5479998053173025E-2</v>
      </c>
      <c r="D121" s="14">
        <f>'World Index &amp; Universal'!N121</f>
        <v>4.8931709710513305E-2</v>
      </c>
      <c r="E121" s="14">
        <f>'World Index &amp; Universal'!O121</f>
        <v>4.7933103495865215E-3</v>
      </c>
      <c r="F121" s="14">
        <f>'World Index &amp; Universal'!P121</f>
        <v>3.6645739085835016E-2</v>
      </c>
      <c r="G121" s="14">
        <f>'World Index &amp; Universal'!Q121</f>
        <v>3.8797045870231361E-2</v>
      </c>
      <c r="H121" s="14">
        <f>'World Index &amp; Universal'!R121</f>
        <v>1.3561849023486117E-2</v>
      </c>
      <c r="I121" s="14">
        <f>'World Index &amp; Universal'!S121</f>
        <v>-9.541174044520484E-3</v>
      </c>
      <c r="J121" s="14">
        <f>'World Index &amp; Universal'!T121</f>
        <v>-3.3604452362561044E-2</v>
      </c>
      <c r="K121" s="14">
        <f>'World Index &amp; Universal'!AF121</f>
        <v>3.899721448467966E-3</v>
      </c>
      <c r="L121" s="14">
        <f>'World Index &amp; Universal'!AG121</f>
        <v>0.51955431754874648</v>
      </c>
      <c r="M121" s="14">
        <f>'World Index &amp; Universal'!AH121</f>
        <v>0.17214484679665737</v>
      </c>
      <c r="N121" s="14">
        <f>'World Index &amp; Universal'!AI121</f>
        <v>9.8607242339832854E-2</v>
      </c>
      <c r="O121" s="14">
        <f>'World Index &amp; Universal'!AJ121</f>
        <v>9.8941504178272979E-2</v>
      </c>
      <c r="P121" s="14">
        <f>'World Index &amp; Universal'!AK121</f>
        <v>3.5877437325905287E-2</v>
      </c>
      <c r="Q121" s="14">
        <f>'World Index &amp; Universal'!AL121</f>
        <v>4.0111420612813371E-2</v>
      </c>
      <c r="R121" s="14">
        <f>'World Index &amp; Universal'!AM121</f>
        <v>3.0863509749303616E-2</v>
      </c>
      <c r="S121" s="14">
        <f>'Stata input'!R121</f>
        <v>4.5113613804723673E-3</v>
      </c>
      <c r="T121" s="14">
        <f>'Stata input'!S121</f>
        <v>4.1726849771979158E-3</v>
      </c>
      <c r="U121" s="14">
        <f>'Stata input'!T121</f>
        <v>3.6002476843868259E-3</v>
      </c>
      <c r="V121" s="14">
        <f>'Stata input'!U121</f>
        <v>5.0125960619247234E-3</v>
      </c>
      <c r="W121" s="14">
        <f>'Stata input'!V121</f>
        <v>6.6837089314897291E-4</v>
      </c>
      <c r="X121" s="14">
        <f>'Stata input'!W121</f>
        <v>2.0856336208621151E-3</v>
      </c>
      <c r="Y121" s="14">
        <f>'Stata input'!X121</f>
        <v>4.0103507726252374E-3</v>
      </c>
      <c r="Z121" s="14">
        <f>'Stata input'!Y121</f>
        <v>5.4267290252520972E-3</v>
      </c>
      <c r="AA121" s="14">
        <f>'World Index &amp; Universal'!AP365</f>
        <v>-7.5083273239243242E-2</v>
      </c>
      <c r="AB121" s="14">
        <f>'World Index &amp; Universal'!AQ365</f>
        <v>-3.1810222104639907E-2</v>
      </c>
      <c r="AC121" s="14">
        <f>'World Index &amp; Universal'!AR365</f>
        <v>-6.1419414153280338E-2</v>
      </c>
      <c r="AD121" s="14">
        <f>'World Index &amp; Universal'!AS365</f>
        <v>-6.7325276298004333E-2</v>
      </c>
      <c r="AE121" s="14">
        <f>'World Index &amp; Universal'!AT365</f>
        <v>-3.9608274373923669E-2</v>
      </c>
      <c r="AF121" s="14">
        <f>'World Index &amp; Universal'!AU365</f>
        <v>-1.596824476183567E-2</v>
      </c>
      <c r="AG121" s="14">
        <f>'World Index &amp; Universal'!AV365</f>
        <v>3.1881267448177208E-3</v>
      </c>
      <c r="AH121" s="14">
        <f>'World Index &amp; Universal'!AX365</f>
        <v>8.1178414301360746E-2</v>
      </c>
      <c r="AI121" s="14">
        <f>'World Index &amp; Universal'!AY365</f>
        <v>4.6785888807691967E-2</v>
      </c>
      <c r="AJ121" s="14">
        <f>'World Index &amp; Universal'!AZ365</f>
        <v>1.477306949979873E-2</v>
      </c>
      <c r="AK121" s="14">
        <f>'World Index &amp; Universal'!BA365</f>
        <v>8.3877788310833257E-3</v>
      </c>
      <c r="AL121" s="14">
        <f>'World Index &amp; Universal'!BB365</f>
        <v>3.8354803020548722E-2</v>
      </c>
      <c r="AM121" s="14">
        <f>'World Index &amp; Universal'!BC365</f>
        <v>6.3913892750583123E-2</v>
      </c>
      <c r="AN121" s="14">
        <f>'World Index &amp; Universal'!BD365</f>
        <v>8.4625348119914623E-2</v>
      </c>
      <c r="AO121" s="14">
        <f>'World Index &amp; Universal'!BF365</f>
        <v>3.2855358351116415E-2</v>
      </c>
      <c r="AP121" s="14">
        <f>'World Index &amp; Universal'!BG365</f>
        <v>-4.4694802736577E-2</v>
      </c>
      <c r="AQ121" s="14">
        <f>'World Index &amp; Universal'!BH365</f>
        <v>-3.0582012663885494E-2</v>
      </c>
      <c r="AR121" s="14">
        <f>'World Index &amp; Universal'!BI365</f>
        <v>-3.6681914025746831E-2</v>
      </c>
      <c r="AS121" s="14">
        <f>'World Index &amp; Universal'!BJ365</f>
        <v>-8.0542600710319379E-3</v>
      </c>
      <c r="AT121" s="14">
        <f>'World Index &amp; Universal'!BK365</f>
        <v>1.6362471185392247E-2</v>
      </c>
      <c r="AU121" s="14">
        <f>'World Index &amp; Universal'!BL365</f>
        <v>3.6148232142603876E-2</v>
      </c>
      <c r="AV121" s="14">
        <f>'World Index &amp; Universal'!BN365</f>
        <v>6.5438615585546422E-2</v>
      </c>
      <c r="AW121" s="14">
        <f>'World Index &amp; Universal'!BO365</f>
        <v>-1.4558003108104511E-2</v>
      </c>
      <c r="AX121" s="14">
        <f>'World Index &amp; Universal'!BP365</f>
        <v>3.1546776584910008E-2</v>
      </c>
      <c r="AY121" s="14">
        <f>'World Index &amp; Universal'!BQ365</f>
        <v>-6.2923335873137365E-3</v>
      </c>
      <c r="AZ121" s="14">
        <f>'World Index &amp; Universal'!BR365</f>
        <v>2.3238430570860391E-2</v>
      </c>
      <c r="BA121" s="14">
        <f>'World Index &amp; Universal'!BS365</f>
        <v>4.8425430993164875E-2</v>
      </c>
      <c r="BB121" s="14">
        <f>'World Index &amp; Universal'!BT365</f>
        <v>6.8835368930856289E-2</v>
      </c>
      <c r="BC121" s="14">
        <f>'World Index &amp; Universal'!BV365</f>
        <v>7.2185162294068794E-2</v>
      </c>
      <c r="BD121" s="14">
        <f>'World Index &amp; Universal'!BW365</f>
        <v>-8.3180092095190838E-3</v>
      </c>
      <c r="BE121" s="14">
        <f>'World Index &amp; Universal'!BX365</f>
        <v>3.8078714144195169E-2</v>
      </c>
      <c r="BF121" s="14">
        <f>'World Index &amp; Universal'!BY365</f>
        <v>6.3321777621272446E-3</v>
      </c>
      <c r="BG121" s="14">
        <f>'World Index &amp; Universal'!BZ365</f>
        <v>2.9717758206275313E-2</v>
      </c>
      <c r="BH121" s="14">
        <f>'World Index &amp; Universal'!CA365</f>
        <v>5.5064247192548654E-2</v>
      </c>
      <c r="BI121" s="14">
        <f>'World Index &amp; Universal'!CB365</f>
        <v>7.5603424485375381E-2</v>
      </c>
      <c r="BJ121" s="14">
        <f>'World Index &amp; Universal'!CD365</f>
        <v>1.6227367335285736E-2</v>
      </c>
      <c r="BK121" s="14">
        <f>'World Index &amp; Universal'!CE365</f>
        <v>-3.6938051337534694E-2</v>
      </c>
      <c r="BL121" s="14">
        <f>'World Index &amp; Universal'!CF365</f>
        <v>8.1196579075069053E-3</v>
      </c>
      <c r="BM121" s="14">
        <f>'World Index &amp; Universal'!CG365</f>
        <v>-2.2710670237332531E-2</v>
      </c>
      <c r="BN121" s="14">
        <f>'World Index &amp; Universal'!CH365</f>
        <v>-2.8860100711521675E-2</v>
      </c>
      <c r="BO121" s="14">
        <f>'World Index &amp; Universal'!CI365</f>
        <v>2.4614986761446023E-2</v>
      </c>
      <c r="BP121" s="14">
        <f>'World Index &amp; Universal'!CJ365</f>
        <v>1.9467228983903073E-2</v>
      </c>
      <c r="BQ121" s="14">
        <f>'World Index &amp; Universal'!CL365</f>
        <v>1.6227367335285736E-2</v>
      </c>
      <c r="BR121" s="14">
        <f>'World Index &amp; Universal'!CM365</f>
        <v>-6.0074309759546307E-2</v>
      </c>
      <c r="BS121" s="14">
        <f>'World Index &amp; Universal'!CN365</f>
        <v>-1.6099050928463199E-2</v>
      </c>
      <c r="BT121" s="14">
        <f>'World Index &amp; Universal'!CO365</f>
        <v>-4.6188722212977984E-2</v>
      </c>
      <c r="BU121" s="14">
        <f>'World Index &amp; Universal'!CP365</f>
        <v>-5.219042095215598E-2</v>
      </c>
      <c r="BV121" s="14">
        <f>'World Index &amp; Universal'!CQ365</f>
        <v>-2.4023645056420406E-2</v>
      </c>
      <c r="BW121" s="14">
        <f>'World Index &amp; Universal'!CR365</f>
        <v>1.9467228983903073E-2</v>
      </c>
      <c r="BX121" s="14">
        <f>'World Index &amp; Universal'!CT365</f>
        <v>-3.1779948943002623E-3</v>
      </c>
      <c r="BY121" s="14">
        <f>'World Index &amp; Universal'!CU365</f>
        <v>-7.8022653874541881E-2</v>
      </c>
      <c r="BZ121" s="14">
        <f>'World Index &amp; Universal'!CV365</f>
        <v>-3.488712427550511E-2</v>
      </c>
      <c r="CA121" s="14">
        <f>'World Index &amp; Universal'!CW365</f>
        <v>-6.4402218462990546E-2</v>
      </c>
      <c r="CB121" s="14">
        <f>'World Index &amp; Universal'!CX365</f>
        <v>-7.0289311807972377E-2</v>
      </c>
      <c r="CC121" s="14">
        <f>'World Index &amp; Universal'!CY365</f>
        <v>-1.9095492655811896E-2</v>
      </c>
      <c r="CD121" s="14">
        <f>'World Index &amp; Universal'!CZ365</f>
        <v>-1.9095492655811896E-2</v>
      </c>
    </row>
    <row r="122" spans="2:82" x14ac:dyDescent="0.25">
      <c r="B122" s="121">
        <v>39386</v>
      </c>
      <c r="C122" s="14">
        <f>'World Index &amp; Universal'!M122</f>
        <v>3.0118507419149454E-2</v>
      </c>
      <c r="D122" s="14">
        <f>'World Index &amp; Universal'!N122</f>
        <v>3.5380166695016202E-2</v>
      </c>
      <c r="E122" s="14">
        <f>'World Index &amp; Universal'!O122</f>
        <v>1.8917095804558359E-2</v>
      </c>
      <c r="F122" s="14">
        <f>'World Index &amp; Universal'!P122</f>
        <v>1.6206512905494685E-2</v>
      </c>
      <c r="G122" s="14">
        <f>'World Index &amp; Universal'!Q122</f>
        <v>3.8897594724855322E-2</v>
      </c>
      <c r="H122" s="14">
        <f>'World Index &amp; Universal'!R122</f>
        <v>2.898838183738528E-2</v>
      </c>
      <c r="I122" s="14">
        <f>'World Index &amp; Universal'!S122</f>
        <v>-1.2334612305319292E-2</v>
      </c>
      <c r="J122" s="14">
        <f>'World Index &amp; Universal'!T122</f>
        <v>-9.7822022910110107E-3</v>
      </c>
      <c r="K122" s="14">
        <f>'World Index &amp; Universal'!AF122</f>
        <v>3.899721448467966E-3</v>
      </c>
      <c r="L122" s="14">
        <f>'World Index &amp; Universal'!AG122</f>
        <v>0.51955431754874648</v>
      </c>
      <c r="M122" s="14">
        <f>'World Index &amp; Universal'!AH122</f>
        <v>0.17214484679665737</v>
      </c>
      <c r="N122" s="14">
        <f>'World Index &amp; Universal'!AI122</f>
        <v>9.8607242339832854E-2</v>
      </c>
      <c r="O122" s="14">
        <f>'World Index &amp; Universal'!AJ122</f>
        <v>9.8941504178272979E-2</v>
      </c>
      <c r="P122" s="14">
        <f>'World Index &amp; Universal'!AK122</f>
        <v>3.5877437325905287E-2</v>
      </c>
      <c r="Q122" s="14">
        <f>'World Index &amp; Universal'!AL122</f>
        <v>4.0111420612813371E-2</v>
      </c>
      <c r="R122" s="14">
        <f>'World Index &amp; Universal'!AM122</f>
        <v>3.0863509749303616E-2</v>
      </c>
      <c r="S122" s="14">
        <f>'Stata input'!R122</f>
        <v>4.4002630409687438E-3</v>
      </c>
      <c r="T122" s="14">
        <f>'Stata input'!S122</f>
        <v>3.8397383516057815E-3</v>
      </c>
      <c r="U122" s="14">
        <f>'Stata input'!T122</f>
        <v>3.3987658263479048E-3</v>
      </c>
      <c r="V122" s="14">
        <f>'Stata input'!U122</f>
        <v>4.8902599610438635E-3</v>
      </c>
      <c r="W122" s="14">
        <f>'Stata input'!V122</f>
        <v>5.1779782161887056E-4</v>
      </c>
      <c r="X122" s="14">
        <f>'Stata input'!W122</f>
        <v>1.8831476988736551E-3</v>
      </c>
      <c r="Y122" s="14">
        <f>'Stata input'!X122</f>
        <v>3.8627047943036175E-3</v>
      </c>
      <c r="Z122" s="14">
        <f>'Stata input'!Y122</f>
        <v>5.3913895147399415E-3</v>
      </c>
      <c r="AA122" s="14">
        <f>'World Index &amp; Universal'!AP366</f>
        <v>-3.6755833596316956E-3</v>
      </c>
      <c r="AB122" s="14">
        <f>'World Index &amp; Universal'!AQ366</f>
        <v>1.1749856867745878E-2</v>
      </c>
      <c r="AC122" s="14">
        <f>'World Index &amp; Universal'!AR366</f>
        <v>1.2316790015962864E-2</v>
      </c>
      <c r="AD122" s="14">
        <f>'World Index &amp; Universal'!AS366</f>
        <v>-9.0790903859679917E-3</v>
      </c>
      <c r="AE122" s="14">
        <f>'World Index &amp; Universal'!AT366</f>
        <v>1.1666090563429155E-3</v>
      </c>
      <c r="AF122" s="14">
        <f>'World Index &amp; Universal'!AU366</f>
        <v>4.816636274889019E-2</v>
      </c>
      <c r="AG122" s="14">
        <f>'World Index &amp; Universal'!AV366</f>
        <v>4.8196801515401733E-2</v>
      </c>
      <c r="AH122" s="14">
        <f>'World Index &amp; Universal'!AX366</f>
        <v>3.6891431126679919E-3</v>
      </c>
      <c r="AI122" s="14">
        <f>'World Index &amp; Universal'!AY366</f>
        <v>1.5482346883952225E-2</v>
      </c>
      <c r="AJ122" s="14">
        <f>'World Index &amp; Universal'!AZ366</f>
        <v>1.6051371529688385E-2</v>
      </c>
      <c r="AK122" s="14">
        <f>'World Index &amp; Universal'!BA366</f>
        <v>-5.4234413370666257E-3</v>
      </c>
      <c r="AL122" s="14">
        <f>'World Index &amp; Universal'!BB366</f>
        <v>4.8600559567764101E-3</v>
      </c>
      <c r="AM122" s="14">
        <f>'World Index &amp; Universal'!BC366</f>
        <v>5.2033198466955533E-2</v>
      </c>
      <c r="AN122" s="14">
        <f>'World Index &amp; Universal'!BD366</f>
        <v>5.206374952643289E-2</v>
      </c>
      <c r="AO122" s="14">
        <f>'World Index &amp; Universal'!BF366</f>
        <v>-1.1613401067455453E-2</v>
      </c>
      <c r="AP122" s="14">
        <f>'World Index &amp; Universal'!BG366</f>
        <v>-1.5246298403374992E-2</v>
      </c>
      <c r="AQ122" s="14">
        <f>'World Index &amp; Universal'!BH366</f>
        <v>5.6034912618851962E-4</v>
      </c>
      <c r="AR122" s="14">
        <f>'World Index &amp; Universal'!BI366</f>
        <v>-2.0587052335443556E-2</v>
      </c>
      <c r="AS122" s="14">
        <f>'World Index &amp; Universal'!BJ366</f>
        <v>-1.0460340309972782E-2</v>
      </c>
      <c r="AT122" s="14">
        <f>'World Index &amp; Universal'!BK366</f>
        <v>3.5993586392871313E-2</v>
      </c>
      <c r="AU122" s="14">
        <f>'World Index &amp; Universal'!BL366</f>
        <v>3.6023671661779444E-2</v>
      </c>
      <c r="AV122" s="14">
        <f>'World Index &amp; Universal'!BN366</f>
        <v>-1.21669324636694E-2</v>
      </c>
      <c r="AW122" s="14">
        <f>'World Index &amp; Universal'!BO366</f>
        <v>-1.5797795248799762E-2</v>
      </c>
      <c r="AX122" s="14">
        <f>'World Index &amp; Universal'!BP366</f>
        <v>-5.6003531089143799E-4</v>
      </c>
      <c r="AY122" s="14">
        <f>'World Index &amp; Universal'!BQ366</f>
        <v>-2.1135558170079838E-2</v>
      </c>
      <c r="AZ122" s="14">
        <f>'World Index &amp; Universal'!BR366</f>
        <v>-1.1014517460926521E-2</v>
      </c>
      <c r="BA122" s="14">
        <f>'World Index &amp; Universal'!BS366</f>
        <v>3.5413393402634608E-2</v>
      </c>
      <c r="BB122" s="14">
        <f>'World Index &amp; Universal'!BT366</f>
        <v>3.5443461822729727E-2</v>
      </c>
      <c r="BC122" s="14">
        <f>'World Index &amp; Universal'!BV366</f>
        <v>9.162275513496132E-3</v>
      </c>
      <c r="BD122" s="14">
        <f>'World Index &amp; Universal'!BW366</f>
        <v>5.4530154464504932E-3</v>
      </c>
      <c r="BE122" s="14">
        <f>'World Index &amp; Universal'!BX366</f>
        <v>2.1019787807108337E-2</v>
      </c>
      <c r="BF122" s="14">
        <f>'World Index &amp; Universal'!BY366</f>
        <v>2.1591915353027069E-2</v>
      </c>
      <c r="BG122" s="14">
        <f>'World Index &amp; Universal'!BZ366</f>
        <v>1.0339573363429944E-2</v>
      </c>
      <c r="BH122" s="14">
        <f>'World Index &amp; Universal'!CA366</f>
        <v>5.7769951748374737E-2</v>
      </c>
      <c r="BI122" s="14">
        <f>'World Index &amp; Universal'!CB366</f>
        <v>5.7800669403251348E-2</v>
      </c>
      <c r="BJ122" s="14">
        <f>'World Index &amp; Universal'!CD366</f>
        <v>-4.5952975081713809E-2</v>
      </c>
      <c r="BK122" s="14">
        <f>'World Index &amp; Universal'!CE366</f>
        <v>-4.8365500528815275E-3</v>
      </c>
      <c r="BL122" s="14">
        <f>'World Index &amp; Universal'!CF366</f>
        <v>1.0570915685430338E-2</v>
      </c>
      <c r="BM122" s="14">
        <f>'World Index &amp; Universal'!CG366</f>
        <v>1.1137188214986216E-2</v>
      </c>
      <c r="BN122" s="14">
        <f>'World Index &amp; Universal'!CH366</f>
        <v>-1.0233760644462575E-2</v>
      </c>
      <c r="BO122" s="14">
        <f>'World Index &amp; Universal'!CI366</f>
        <v>4.6944987245277181E-2</v>
      </c>
      <c r="BP122" s="14">
        <f>'World Index &amp; Universal'!CJ366</f>
        <v>2.9040014632553124E-5</v>
      </c>
      <c r="BQ122" s="14">
        <f>'World Index &amp; Universal'!CL366</f>
        <v>-4.5952975081713809E-2</v>
      </c>
      <c r="BR122" s="14">
        <f>'World Index &amp; Universal'!CM366</f>
        <v>-4.9459654450809465E-2</v>
      </c>
      <c r="BS122" s="14">
        <f>'World Index &amp; Universal'!CN366</f>
        <v>-3.4743059093825024E-2</v>
      </c>
      <c r="BT122" s="14">
        <f>'World Index &amp; Universal'!CO366</f>
        <v>-3.4202178210441136E-2</v>
      </c>
      <c r="BU122" s="14">
        <f>'World Index &amp; Universal'!CP366</f>
        <v>-5.4614854253410727E-2</v>
      </c>
      <c r="BV122" s="14">
        <f>'World Index &amp; Universal'!CQ366</f>
        <v>-4.4839975182267122E-2</v>
      </c>
      <c r="BW122" s="14">
        <f>'World Index &amp; Universal'!CR366</f>
        <v>2.9040014632553124E-5</v>
      </c>
      <c r="BX122" s="14">
        <f>'World Index &amp; Universal'!CT366</f>
        <v>-4.5980679816731596E-2</v>
      </c>
      <c r="BY122" s="14">
        <f>'World Index &amp; Universal'!CU366</f>
        <v>-4.9487257354764336E-2</v>
      </c>
      <c r="BZ122" s="14">
        <f>'World Index &amp; Universal'!CV366</f>
        <v>-3.4771089355513984E-2</v>
      </c>
      <c r="CA122" s="14">
        <f>'World Index &amp; Universal'!CW366</f>
        <v>-3.4230224178862789E-2</v>
      </c>
      <c r="CB122" s="14">
        <f>'World Index &amp; Universal'!CX366</f>
        <v>-5.4642307454635164E-2</v>
      </c>
      <c r="CC122" s="14">
        <f>'World Index &amp; Universal'!CY366</f>
        <v>-2.9039171334455105E-5</v>
      </c>
      <c r="CD122" s="14">
        <f>'World Index &amp; Universal'!CZ366</f>
        <v>-2.9039171334455105E-5</v>
      </c>
    </row>
    <row r="123" spans="2:82" x14ac:dyDescent="0.25">
      <c r="B123" s="121">
        <v>39416</v>
      </c>
      <c r="C123" s="14">
        <f>'World Index &amp; Universal'!M123</f>
        <v>-1.7649965734639395E-2</v>
      </c>
      <c r="D123" s="14">
        <f>'World Index &amp; Universal'!N123</f>
        <v>-4.2755051749630346E-2</v>
      </c>
      <c r="E123" s="14">
        <f>'World Index &amp; Universal'!O123</f>
        <v>-5.8250055711165261E-2</v>
      </c>
      <c r="F123" s="14">
        <f>'World Index &amp; Universal'!P123</f>
        <v>-3.3081228546544383E-2</v>
      </c>
      <c r="G123" s="14">
        <f>'World Index &amp; Universal'!Q123</f>
        <v>-7.865485202283784E-2</v>
      </c>
      <c r="H123" s="14">
        <f>'World Index &amp; Universal'!R123</f>
        <v>-6.9843019756947733E-2</v>
      </c>
      <c r="I123" s="14">
        <f>'World Index &amp; Universal'!S123</f>
        <v>8.5276962463485262E-3</v>
      </c>
      <c r="J123" s="14">
        <f>'World Index &amp; Universal'!T123</f>
        <v>3.6226714878926369E-3</v>
      </c>
      <c r="K123" s="14">
        <f>'World Index &amp; Universal'!AF123</f>
        <v>3.899721448467966E-3</v>
      </c>
      <c r="L123" s="14">
        <f>'World Index &amp; Universal'!AG123</f>
        <v>0.51955431754874648</v>
      </c>
      <c r="M123" s="14">
        <f>'World Index &amp; Universal'!AH123</f>
        <v>0.17214484679665737</v>
      </c>
      <c r="N123" s="14">
        <f>'World Index &amp; Universal'!AI123</f>
        <v>9.8607242339832854E-2</v>
      </c>
      <c r="O123" s="14">
        <f>'World Index &amp; Universal'!AJ123</f>
        <v>9.8941504178272979E-2</v>
      </c>
      <c r="P123" s="14">
        <f>'World Index &amp; Universal'!AK123</f>
        <v>3.5877437325905287E-2</v>
      </c>
      <c r="Q123" s="14">
        <f>'World Index &amp; Universal'!AL123</f>
        <v>4.0111420612813371E-2</v>
      </c>
      <c r="R123" s="14">
        <f>'World Index &amp; Universal'!AM123</f>
        <v>3.0863509749303616E-2</v>
      </c>
      <c r="S123" s="14">
        <f>'Stata input'!R123</f>
        <v>4.5985582110350531E-3</v>
      </c>
      <c r="T123" s="14">
        <f>'Stata input'!S123</f>
        <v>4.2621938133422521E-3</v>
      </c>
      <c r="U123" s="14">
        <f>'Stata input'!T123</f>
        <v>3.9315694650328137E-3</v>
      </c>
      <c r="V123" s="14">
        <f>'Stata input'!U123</f>
        <v>4.9396087456956561E-3</v>
      </c>
      <c r="W123" s="14">
        <f>'Stata input'!V123</f>
        <v>8.264414356025096E-4</v>
      </c>
      <c r="X123" s="14">
        <f>'Stata input'!W123</f>
        <v>2.1941598549910513E-3</v>
      </c>
      <c r="Y123" s="14">
        <f>'Stata input'!X123</f>
        <v>4.0767773695467024E-3</v>
      </c>
      <c r="Z123" s="14">
        <f>'Stata input'!Y123</f>
        <v>5.5757898442876375E-3</v>
      </c>
      <c r="AA123" s="14">
        <f>'World Index &amp; Universal'!AP367</f>
        <v>3.2773751187792355E-2</v>
      </c>
      <c r="AB123" s="14">
        <f>'World Index &amp; Universal'!AQ367</f>
        <v>4.3186933316185394E-2</v>
      </c>
      <c r="AC123" s="14">
        <f>'World Index &amp; Universal'!AR367</f>
        <v>2.1341408783844162E-2</v>
      </c>
      <c r="AD123" s="14">
        <f>'World Index &amp; Universal'!AS367</f>
        <v>7.1749650500053885E-2</v>
      </c>
      <c r="AE123" s="14">
        <f>'World Index &amp; Universal'!AT367</f>
        <v>5.6795131845841951E-2</v>
      </c>
      <c r="AF123" s="14">
        <f>'World Index &amp; Universal'!AU367</f>
        <v>-2.4619548026570071E-2</v>
      </c>
      <c r="AG123" s="14">
        <f>'World Index &amp; Universal'!AV367</f>
        <v>-2.223237277621426E-2</v>
      </c>
      <c r="AH123" s="14">
        <f>'World Index &amp; Universal'!AX367</f>
        <v>-3.1733718203139194E-2</v>
      </c>
      <c r="AI123" s="14">
        <f>'World Index &amp; Universal'!AY367</f>
        <v>1.0082733141132616E-2</v>
      </c>
      <c r="AJ123" s="14">
        <f>'World Index &amp; Universal'!AZ367</f>
        <v>-1.106955167169954E-2</v>
      </c>
      <c r="AK123" s="14">
        <f>'World Index &amp; Universal'!BA367</f>
        <v>3.7739049106772171E-2</v>
      </c>
      <c r="AL123" s="14">
        <f>'World Index &amp; Universal'!BB367</f>
        <v>2.3259092933396452E-2</v>
      </c>
      <c r="AM123" s="14">
        <f>'World Index &amp; Universal'!BC367</f>
        <v>-5.5571996430345494E-2</v>
      </c>
      <c r="AN123" s="14">
        <f>'World Index &amp; Universal'!BD367</f>
        <v>-5.3260575126685916E-2</v>
      </c>
      <c r="AO123" s="14">
        <f>'World Index &amp; Universal'!BF367</f>
        <v>-4.1399035912862203E-2</v>
      </c>
      <c r="AP123" s="14">
        <f>'World Index &amp; Universal'!BG367</f>
        <v>-9.9820864274925425E-3</v>
      </c>
      <c r="AQ123" s="14">
        <f>'World Index &amp; Universal'!BH367</f>
        <v>-2.0941140877691389E-2</v>
      </c>
      <c r="AR123" s="14">
        <f>'World Index &amp; Universal'!BI367</f>
        <v>2.7380248229404769E-2</v>
      </c>
      <c r="AS123" s="14">
        <f>'World Index &amp; Universal'!BJ367</f>
        <v>1.3044832230017844E-2</v>
      </c>
      <c r="AT123" s="14">
        <f>'World Index &amp; Universal'!BK367</f>
        <v>-6.4999358386521822E-2</v>
      </c>
      <c r="AU123" s="14">
        <f>'World Index &amp; Universal'!BL367</f>
        <v>-6.2711009890085712E-2</v>
      </c>
      <c r="AV123" s="14">
        <f>'World Index &amp; Universal'!BN367</f>
        <v>-2.0895470016491724E-2</v>
      </c>
      <c r="AW123" s="14">
        <f>'World Index &amp; Universal'!BO367</f>
        <v>1.1193458236028242E-2</v>
      </c>
      <c r="AX123" s="14">
        <f>'World Index &amp; Universal'!BP367</f>
        <v>2.1389052029481048E-2</v>
      </c>
      <c r="AY123" s="14">
        <f>'World Index &amp; Universal'!BQ367</f>
        <v>4.9354937812844613E-2</v>
      </c>
      <c r="AZ123" s="14">
        <f>'World Index &amp; Universal'!BR367</f>
        <v>3.4712900854782625E-2</v>
      </c>
      <c r="BA123" s="14">
        <f>'World Index &amp; Universal'!BS367</f>
        <v>-4.5000581015453012E-2</v>
      </c>
      <c r="BB123" s="14">
        <f>'World Index &amp; Universal'!BT367</f>
        <v>-4.2663286913965037E-2</v>
      </c>
      <c r="BC123" s="14">
        <f>'World Index &amp; Universal'!BV367</f>
        <v>-6.6946278421063377E-2</v>
      </c>
      <c r="BD123" s="14">
        <f>'World Index &amp; Universal'!BW367</f>
        <v>-3.6366607905191417E-2</v>
      </c>
      <c r="BE123" s="14">
        <f>'World Index &amp; Universal'!BX367</f>
        <v>-2.665054956681534E-2</v>
      </c>
      <c r="BF123" s="14">
        <f>'World Index &amp; Universal'!BY367</f>
        <v>-4.7033597531560001E-2</v>
      </c>
      <c r="BG123" s="14">
        <f>'World Index &amp; Universal'!BZ367</f>
        <v>-1.3953369284734118E-2</v>
      </c>
      <c r="BH123" s="14">
        <f>'World Index &amp; Universal'!CA367</f>
        <v>-8.9917639330845955E-2</v>
      </c>
      <c r="BI123" s="14">
        <f>'World Index &amp; Universal'!CB367</f>
        <v>-8.7690276579440174E-2</v>
      </c>
      <c r="BJ123" s="14">
        <f>'World Index &amp; Universal'!CD367</f>
        <v>2.5240969282046777E-2</v>
      </c>
      <c r="BK123" s="14">
        <f>'World Index &amp; Universal'!CE367</f>
        <v>-2.2730404346292366E-2</v>
      </c>
      <c r="BL123" s="14">
        <f>'World Index &amp; Universal'!CF367</f>
        <v>-1.2876855806373544E-2</v>
      </c>
      <c r="BM123" s="14">
        <f>'World Index &amp; Universal'!CG367</f>
        <v>-3.3548340632562179E-2</v>
      </c>
      <c r="BN123" s="14">
        <f>'World Index &amp; Universal'!CH367</f>
        <v>1.4150820914638151E-2</v>
      </c>
      <c r="BO123" s="14">
        <f>'World Index &amp; Universal'!CI367</f>
        <v>-7.7039226827445351E-2</v>
      </c>
      <c r="BP123" s="14">
        <f>'World Index &amp; Universal'!CJ367</f>
        <v>2.4474298675210004E-3</v>
      </c>
      <c r="BQ123" s="14">
        <f>'World Index &amp; Universal'!CL367</f>
        <v>2.5240969282046777E-2</v>
      </c>
      <c r="BR123" s="14">
        <f>'World Index &amp; Universal'!CM367</f>
        <v>5.8841961716827651E-2</v>
      </c>
      <c r="BS123" s="14">
        <f>'World Index &amp; Universal'!CN367</f>
        <v>6.9517982655451727E-2</v>
      </c>
      <c r="BT123" s="14">
        <f>'World Index &amp; Universal'!CO367</f>
        <v>4.7121055909439491E-2</v>
      </c>
      <c r="BU123" s="14">
        <f>'World Index &amp; Universal'!CP367</f>
        <v>9.880165050637002E-2</v>
      </c>
      <c r="BV123" s="14">
        <f>'World Index &amp; Universal'!CQ367</f>
        <v>8.3469665306179275E-2</v>
      </c>
      <c r="BW123" s="14">
        <f>'World Index &amp; Universal'!CR367</f>
        <v>2.4474298675210004E-3</v>
      </c>
      <c r="BX123" s="14">
        <f>'World Index &amp; Universal'!CT367</f>
        <v>2.2737890023358132E-2</v>
      </c>
      <c r="BY123" s="14">
        <f>'World Index &amp; Universal'!CU367</f>
        <v>5.6256847161311407E-2</v>
      </c>
      <c r="BZ123" s="14">
        <f>'World Index &amp; Universal'!CV367</f>
        <v>6.6906803079732846E-2</v>
      </c>
      <c r="CA123" s="14">
        <f>'World Index &amp; Universal'!CW367</f>
        <v>4.4564557413072858E-2</v>
      </c>
      <c r="CB123" s="14">
        <f>'World Index &amp; Universal'!CX367</f>
        <v>9.6118976185696647E-2</v>
      </c>
      <c r="CC123" s="14">
        <f>'World Index &amp; Universal'!CY367</f>
        <v>-2.4414545786650699E-3</v>
      </c>
      <c r="CD123" s="14">
        <f>'World Index &amp; Universal'!CZ367</f>
        <v>-2.4414545786650699E-3</v>
      </c>
    </row>
    <row r="124" spans="2:82" x14ac:dyDescent="0.25">
      <c r="B124" s="121">
        <v>39447</v>
      </c>
      <c r="C124" s="14">
        <f>'World Index &amp; Universal'!M124</f>
        <v>-2.9026761680151614E-2</v>
      </c>
      <c r="D124" s="14">
        <f>'World Index &amp; Universal'!N124</f>
        <v>-1.4073025271377659E-2</v>
      </c>
      <c r="E124" s="14">
        <f>'World Index &amp; Universal'!O124</f>
        <v>-5.9601179482481337E-3</v>
      </c>
      <c r="F124" s="14">
        <f>'World Index &amp; Universal'!P124</f>
        <v>2.3470473811199932E-2</v>
      </c>
      <c r="G124" s="14">
        <f>'World Index &amp; Universal'!Q124</f>
        <v>-5.8917694162026191E-3</v>
      </c>
      <c r="H124" s="14">
        <f>'World Index &amp; Universal'!R124</f>
        <v>-5.581951808514507E-3</v>
      </c>
      <c r="I124" s="14">
        <f>'World Index &amp; Universal'!S124</f>
        <v>-2.3823925677445956E-2</v>
      </c>
      <c r="J124" s="14">
        <f>'World Index &amp; Universal'!T124</f>
        <v>-6.5382478907152208E-3</v>
      </c>
      <c r="K124" s="14">
        <f>'World Index &amp; Universal'!AF124</f>
        <v>3.899721448467966E-3</v>
      </c>
      <c r="L124" s="14">
        <f>'World Index &amp; Universal'!AG124</f>
        <v>0.51955431754874648</v>
      </c>
      <c r="M124" s="14">
        <f>'World Index &amp; Universal'!AH124</f>
        <v>0.17214484679665737</v>
      </c>
      <c r="N124" s="14">
        <f>'World Index &amp; Universal'!AI124</f>
        <v>9.8607242339832854E-2</v>
      </c>
      <c r="O124" s="14">
        <f>'World Index &amp; Universal'!AJ124</f>
        <v>9.8941504178272979E-2</v>
      </c>
      <c r="P124" s="14">
        <f>'World Index &amp; Universal'!AK124</f>
        <v>3.5877437325905287E-2</v>
      </c>
      <c r="Q124" s="14">
        <f>'World Index &amp; Universal'!AL124</f>
        <v>4.0111420612813371E-2</v>
      </c>
      <c r="R124" s="14">
        <f>'World Index &amp; Universal'!AM124</f>
        <v>3.0863509749303616E-2</v>
      </c>
      <c r="S124" s="14">
        <f>'Stata input'!R124</f>
        <v>4.661921836872196E-3</v>
      </c>
      <c r="T124" s="14">
        <f>'Stata input'!S124</f>
        <v>3.7548121811461499E-3</v>
      </c>
      <c r="U124" s="14">
        <f>'Stata input'!T124</f>
        <v>3.4995583691539434E-3</v>
      </c>
      <c r="V124" s="14">
        <f>'Stata input'!U124</f>
        <v>4.8310062092764561E-3</v>
      </c>
      <c r="W124" s="14">
        <f>'Stata input'!V124</f>
        <v>5.8354016375017359E-4</v>
      </c>
      <c r="X124" s="14">
        <f>'Stata input'!W124</f>
        <v>2.0014292336227868E-3</v>
      </c>
      <c r="Y124" s="14">
        <f>'Stata input'!X124</f>
        <v>3.7108193323807104E-3</v>
      </c>
      <c r="Z124" s="14">
        <f>'Stata input'!Y124</f>
        <v>5.3403194199830306E-3</v>
      </c>
      <c r="AA124" s="14">
        <f>'World Index &amp; Universal'!AP368</f>
        <v>-1.9087136929460624E-2</v>
      </c>
      <c r="AB124" s="14">
        <f>'World Index &amp; Universal'!AQ368</f>
        <v>-2.205565075881788E-2</v>
      </c>
      <c r="AC124" s="14">
        <f>'World Index &amp; Universal'!AR368</f>
        <v>-5.3212393417312875E-2</v>
      </c>
      <c r="AD124" s="14">
        <f>'World Index &amp; Universal'!AS368</f>
        <v>-2.3499428066866113E-2</v>
      </c>
      <c r="AE124" s="14">
        <f>'World Index &amp; Universal'!AT368</f>
        <v>-2.052109282476422E-2</v>
      </c>
      <c r="AF124" s="14">
        <f>'World Index &amp; Universal'!AU368</f>
        <v>-1.8845149085668034E-2</v>
      </c>
      <c r="AG124" s="14">
        <f>'World Index &amp; Universal'!AV368</f>
        <v>-2.9355664582462193E-2</v>
      </c>
      <c r="AH124" s="14">
        <f>'World Index &amp; Universal'!AX368</f>
        <v>1.9458544839255687E-2</v>
      </c>
      <c r="AI124" s="14">
        <f>'World Index &amp; Universal'!AY368</f>
        <v>-3.0262767888116215E-3</v>
      </c>
      <c r="AJ124" s="14">
        <f>'World Index &amp; Universal'!AZ368</f>
        <v>-3.4789284321372071E-2</v>
      </c>
      <c r="AK124" s="14">
        <f>'World Index &amp; Universal'!BA368</f>
        <v>-4.4981479023462612E-3</v>
      </c>
      <c r="AL124" s="14">
        <f>'World Index &amp; Universal'!BB368</f>
        <v>-1.4618585903898307E-3</v>
      </c>
      <c r="AM124" s="14">
        <f>'World Index &amp; Universal'!BC368</f>
        <v>2.4669657510179022E-4</v>
      </c>
      <c r="AN124" s="14">
        <f>'World Index &amp; Universal'!BD368</f>
        <v>-1.0468338258770471E-2</v>
      </c>
      <c r="AO124" s="14">
        <f>'World Index &amp; Universal'!BF368</f>
        <v>2.2553073470828355E-2</v>
      </c>
      <c r="AP124" s="14">
        <f>'World Index &amp; Universal'!BG368</f>
        <v>3.0354629398499089E-3</v>
      </c>
      <c r="AQ124" s="14">
        <f>'World Index &amp; Universal'!BH368</f>
        <v>-3.1859422964783723E-2</v>
      </c>
      <c r="AR124" s="14">
        <f>'World Index &amp; Universal'!BI368</f>
        <v>-1.4763389237523183E-3</v>
      </c>
      <c r="AS124" s="14">
        <f>'World Index &amp; Universal'!BJ368</f>
        <v>1.5691669318855794E-3</v>
      </c>
      <c r="AT124" s="14">
        <f>'World Index &amp; Universal'!BK368</f>
        <v>3.2829083532626147E-3</v>
      </c>
      <c r="AU124" s="14">
        <f>'World Index &amp; Universal'!BL368</f>
        <v>-7.4646515717471384E-3</v>
      </c>
      <c r="AV124" s="14">
        <f>'World Index &amp; Universal'!BN368</f>
        <v>5.6203094598350933E-2</v>
      </c>
      <c r="AW124" s="14">
        <f>'World Index &amp; Universal'!BO368</f>
        <v>3.604320150643181E-2</v>
      </c>
      <c r="AX124" s="14">
        <f>'World Index &amp; Universal'!BP368</f>
        <v>3.2907848013506769E-2</v>
      </c>
      <c r="AY124" s="14">
        <f>'World Index &amp; Universal'!BQ368</f>
        <v>3.1382925952835539E-2</v>
      </c>
      <c r="AZ124" s="14">
        <f>'World Index &amp; Universal'!BR368</f>
        <v>3.4528652852295005E-2</v>
      </c>
      <c r="BA124" s="14">
        <f>'World Index &amp; Universal'!BS368</f>
        <v>3.6298789815900845E-2</v>
      </c>
      <c r="BB124" s="14">
        <f>'World Index &amp; Universal'!BT368</f>
        <v>2.5197550822363191E-2</v>
      </c>
      <c r="BC124" s="14">
        <f>'World Index &amp; Universal'!BV368</f>
        <v>2.4064940402795054E-2</v>
      </c>
      <c r="BD124" s="14">
        <f>'World Index &amp; Universal'!BW368</f>
        <v>4.5184726606666281E-3</v>
      </c>
      <c r="BE124" s="14">
        <f>'World Index &amp; Universal'!BX368</f>
        <v>1.4785217229213998E-3</v>
      </c>
      <c r="BF124" s="14">
        <f>'World Index &amp; Universal'!BY368</f>
        <v>-3.0428006090795656E-2</v>
      </c>
      <c r="BG124" s="14">
        <f>'World Index &amp; Universal'!BZ368</f>
        <v>3.0500087022025113E-3</v>
      </c>
      <c r="BH124" s="14">
        <f>'World Index &amp; Universal'!CA368</f>
        <v>4.7662839274986712E-3</v>
      </c>
      <c r="BI124" s="14">
        <f>'World Index &amp; Universal'!CB368</f>
        <v>-5.9971664983284878E-3</v>
      </c>
      <c r="BJ124" s="14">
        <f>'World Index &amp; Universal'!CD368</f>
        <v>1.9207109935915012E-2</v>
      </c>
      <c r="BK124" s="14">
        <f>'World Index &amp; Universal'!CE368</f>
        <v>1.4639987495381757E-3</v>
      </c>
      <c r="BL124" s="14">
        <f>'World Index &amp; Universal'!CF368</f>
        <v>-1.5667085047080809E-3</v>
      </c>
      <c r="BM124" s="14">
        <f>'World Index &amp; Universal'!CG368</f>
        <v>-3.3376217040577916E-2</v>
      </c>
      <c r="BN124" s="14">
        <f>'World Index &amp; Universal'!CH368</f>
        <v>-3.040734435712622E-3</v>
      </c>
      <c r="BO124" s="14">
        <f>'World Index &amp; Universal'!CI368</f>
        <v>1.7110564881170909E-3</v>
      </c>
      <c r="BP124" s="14">
        <f>'World Index &amp; Universal'!CJ368</f>
        <v>-1.071239212342423E-2</v>
      </c>
      <c r="BQ124" s="14">
        <f>'World Index &amp; Universal'!CL368</f>
        <v>1.9207109935915012E-2</v>
      </c>
      <c r="BR124" s="14">
        <f>'World Index &amp; Universal'!CM368</f>
        <v>-2.4663573091165958E-4</v>
      </c>
      <c r="BS124" s="14">
        <f>'World Index &amp; Universal'!CN368</f>
        <v>-3.2721661317355322E-3</v>
      </c>
      <c r="BT124" s="14">
        <f>'World Index &amp; Universal'!CO368</f>
        <v>-3.5027339771717347E-2</v>
      </c>
      <c r="BU124" s="14">
        <f>'World Index &amp; Universal'!CP368</f>
        <v>-4.7436742292623624E-3</v>
      </c>
      <c r="BV124" s="14">
        <f>'World Index &amp; Universal'!CQ368</f>
        <v>-1.7081337747395509E-3</v>
      </c>
      <c r="BW124" s="14">
        <f>'World Index &amp; Universal'!CR368</f>
        <v>-1.071239212342423E-2</v>
      </c>
      <c r="BX124" s="14">
        <f>'World Index &amp; Universal'!CT368</f>
        <v>3.0243482098758934E-2</v>
      </c>
      <c r="BY124" s="14">
        <f>'World Index &amp; Universal'!CU368</f>
        <v>1.0579083685255508E-2</v>
      </c>
      <c r="BZ124" s="14">
        <f>'World Index &amp; Universal'!CV368</f>
        <v>7.5207916610404713E-3</v>
      </c>
      <c r="CA124" s="14">
        <f>'World Index &amp; Universal'!CW368</f>
        <v>-2.4578239386302547E-2</v>
      </c>
      <c r="CB124" s="14">
        <f>'World Index &amp; Universal'!CX368</f>
        <v>6.0333494998214832E-3</v>
      </c>
      <c r="CC124" s="14">
        <f>'World Index &amp; Universal'!CY368</f>
        <v>1.0828390084070216E-2</v>
      </c>
      <c r="CD124" s="14">
        <f>'World Index &amp; Universal'!CZ368</f>
        <v>1.0828390084070216E-2</v>
      </c>
    </row>
    <row r="125" spans="2:82" x14ac:dyDescent="0.25">
      <c r="B125" s="121">
        <v>39478</v>
      </c>
      <c r="C125" s="14">
        <f>'World Index &amp; Universal'!M125</f>
        <v>-8.2662960096594795E-2</v>
      </c>
      <c r="D125" s="14">
        <f>'World Index &amp; Universal'!N125</f>
        <v>-7.9006919361155892E-2</v>
      </c>
      <c r="E125" s="14">
        <f>'World Index &amp; Universal'!O125</f>
        <v>-9.550526091299949E-2</v>
      </c>
      <c r="F125" s="14">
        <f>'World Index &amp; Universal'!P125</f>
        <v>-8.1831780431185219E-2</v>
      </c>
      <c r="G125" s="14">
        <f>'World Index &amp; Universal'!Q125</f>
        <v>-0.1230834348423272</v>
      </c>
      <c r="H125" s="14">
        <f>'World Index &amp; Universal'!R125</f>
        <v>-0.12221905988912996</v>
      </c>
      <c r="I125" s="14">
        <f>'World Index &amp; Universal'!S125</f>
        <v>-6.7762885992494915E-2</v>
      </c>
      <c r="J125" s="14">
        <f>'World Index &amp; Universal'!T125</f>
        <v>-9.8945869279565057E-2</v>
      </c>
      <c r="K125" s="14">
        <f>'World Index &amp; Universal'!AF125</f>
        <v>3.899721448467966E-3</v>
      </c>
      <c r="L125" s="14">
        <f>'World Index &amp; Universal'!AG125</f>
        <v>0.51955431754874648</v>
      </c>
      <c r="M125" s="14">
        <f>'World Index &amp; Universal'!AH125</f>
        <v>0.17214484679665737</v>
      </c>
      <c r="N125" s="14">
        <f>'World Index &amp; Universal'!AI125</f>
        <v>9.8607242339832854E-2</v>
      </c>
      <c r="O125" s="14">
        <f>'World Index &amp; Universal'!AJ125</f>
        <v>9.8941504178272979E-2</v>
      </c>
      <c r="P125" s="14">
        <f>'World Index &amp; Universal'!AK125</f>
        <v>3.5877437325905287E-2</v>
      </c>
      <c r="Q125" s="14">
        <f>'World Index &amp; Universal'!AL125</f>
        <v>4.0111420612813371E-2</v>
      </c>
      <c r="R125" s="14">
        <f>'World Index &amp; Universal'!AM125</f>
        <v>3.0863509749303616E-2</v>
      </c>
      <c r="S125" s="14">
        <f>'Stata input'!R125</f>
        <v>4.5272215436409358E-3</v>
      </c>
      <c r="T125" s="14">
        <f>'Stata input'!S125</f>
        <v>2.5827846832058299E-3</v>
      </c>
      <c r="U125" s="14">
        <f>'Stata input'!T125</f>
        <v>3.4283604111866595E-3</v>
      </c>
      <c r="V125" s="14">
        <f>'Stata input'!U125</f>
        <v>4.5252391738770381E-3</v>
      </c>
      <c r="W125" s="14">
        <f>'Stata input'!V125</f>
        <v>5.379886006342538E-4</v>
      </c>
      <c r="X125" s="14">
        <f>'Stata input'!W125</f>
        <v>2.0258821107106417E-3</v>
      </c>
      <c r="Y125" s="14">
        <f>'Stata input'!X125</f>
        <v>3.3540948994528197E-3</v>
      </c>
      <c r="Z125" s="14">
        <f>'Stata input'!Y125</f>
        <v>5.6932979895953917E-3</v>
      </c>
      <c r="AA125" s="14">
        <f>'World Index &amp; Universal'!AP369</f>
        <v>-5.0945339512983301E-3</v>
      </c>
      <c r="AB125" s="14">
        <f>'World Index &amp; Universal'!AQ369</f>
        <v>1.3438555796480234E-2</v>
      </c>
      <c r="AC125" s="14">
        <f>'World Index &amp; Universal'!AR369</f>
        <v>-3.9747984804965331E-3</v>
      </c>
      <c r="AD125" s="14">
        <f>'World Index &amp; Universal'!AS369</f>
        <v>4.438964241676957E-2</v>
      </c>
      <c r="AE125" s="14">
        <f>'World Index &amp; Universal'!AT369</f>
        <v>4.2777627217578162E-2</v>
      </c>
      <c r="AF125" s="14">
        <f>'World Index &amp; Universal'!AU369</f>
        <v>-9.5301052167685585E-3</v>
      </c>
      <c r="AG125" s="14">
        <f>'World Index &amp; Universal'!AV369</f>
        <v>1.8255377728271016E-2</v>
      </c>
      <c r="AH125" s="14">
        <f>'World Index &amp; Universal'!AX369</f>
        <v>5.120621129494296E-3</v>
      </c>
      <c r="AI125" s="14">
        <f>'World Index &amp; Universal'!AY369</f>
        <v>1.8627990678735662E-2</v>
      </c>
      <c r="AJ125" s="14">
        <f>'World Index &amp; Universal'!AZ369</f>
        <v>1.1254692119129217E-3</v>
      </c>
      <c r="AK125" s="14">
        <f>'World Index &amp; Universal'!BA369</f>
        <v>4.973756608715374E-2</v>
      </c>
      <c r="AL125" s="14">
        <f>'World Index &amp; Universal'!BB369</f>
        <v>4.8117296368872298E-2</v>
      </c>
      <c r="AM125" s="14">
        <f>'World Index &amp; Universal'!BC369</f>
        <v>-4.4582841454136046E-3</v>
      </c>
      <c r="AN125" s="14">
        <f>'World Index &amp; Universal'!BD369</f>
        <v>2.3469477730687416E-2</v>
      </c>
      <c r="AO125" s="14">
        <f>'World Index &amp; Universal'!BF369</f>
        <v>-1.3260355765642329E-2</v>
      </c>
      <c r="AP125" s="14">
        <f>'World Index &amp; Universal'!BG369</f>
        <v>-1.8287334384286424E-2</v>
      </c>
      <c r="AQ125" s="14">
        <f>'World Index &amp; Universal'!BH369</f>
        <v>-1.7182447004190915E-2</v>
      </c>
      <c r="AR125" s="14">
        <f>'World Index &amp; Universal'!BI369</f>
        <v>3.0540664200371159E-2</v>
      </c>
      <c r="AS125" s="14">
        <f>'World Index &amp; Universal'!BJ369</f>
        <v>2.8950024896220672E-2</v>
      </c>
      <c r="AT125" s="14">
        <f>'World Index &amp; Universal'!BK369</f>
        <v>-2.2664088396752491E-2</v>
      </c>
      <c r="AU125" s="14">
        <f>'World Index &amp; Universal'!BL369</f>
        <v>4.752949159315456E-3</v>
      </c>
      <c r="AV125" s="14">
        <f>'World Index &amp; Universal'!BN369</f>
        <v>3.990660551994818E-3</v>
      </c>
      <c r="AW125" s="14">
        <f>'World Index &amp; Universal'!BO369</f>
        <v>-1.1242039549738125E-3</v>
      </c>
      <c r="AX125" s="14">
        <f>'World Index &amp; Universal'!BP369</f>
        <v>1.7482845062967822E-2</v>
      </c>
      <c r="AY125" s="14">
        <f>'World Index &amp; Universal'!BQ369</f>
        <v>4.8557446963674034E-2</v>
      </c>
      <c r="AZ125" s="14">
        <f>'World Index &amp; Universal'!BR369</f>
        <v>4.693899875901808E-2</v>
      </c>
      <c r="BA125" s="14">
        <f>'World Index &amp; Universal'!BS369</f>
        <v>-5.5774760797184797E-3</v>
      </c>
      <c r="BB125" s="14">
        <f>'World Index &amp; Universal'!BT369</f>
        <v>2.2318889296027766E-2</v>
      </c>
      <c r="BC125" s="14">
        <f>'World Index &amp; Universal'!BV369</f>
        <v>-4.2502951593860749E-2</v>
      </c>
      <c r="BD125" s="14">
        <f>'World Index &amp; Universal'!BW369</f>
        <v>-4.7380952815233579E-2</v>
      </c>
      <c r="BE125" s="14">
        <f>'World Index &amp; Universal'!BX369</f>
        <v>-2.9635574083889837E-2</v>
      </c>
      <c r="BF125" s="14">
        <f>'World Index &amp; Universal'!BY369</f>
        <v>-4.6308809406945373E-2</v>
      </c>
      <c r="BG125" s="14">
        <f>'World Index &amp; Universal'!BZ369</f>
        <v>-1.5434997952116225E-3</v>
      </c>
      <c r="BH125" s="14">
        <f>'World Index &amp; Universal'!CA369</f>
        <v>-5.1627999209916564E-2</v>
      </c>
      <c r="BI125" s="14">
        <f>'World Index &amp; Universal'!CB369</f>
        <v>-2.5023481301502226E-2</v>
      </c>
      <c r="BJ125" s="14">
        <f>'World Index &amp; Universal'!CD369</f>
        <v>9.621802002224511E-3</v>
      </c>
      <c r="BK125" s="14">
        <f>'World Index &amp; Universal'!CE369</f>
        <v>-4.590831249095062E-2</v>
      </c>
      <c r="BL125" s="14">
        <f>'World Index &amp; Universal'!CF369</f>
        <v>-2.8135501429372711E-2</v>
      </c>
      <c r="BM125" s="14">
        <f>'World Index &amp; Universal'!CG369</f>
        <v>-4.4834511671316912E-2</v>
      </c>
      <c r="BN125" s="14">
        <f>'World Index &amp; Universal'!CH369</f>
        <v>1.5458858697350308E-3</v>
      </c>
      <c r="BO125" s="14">
        <f>'World Index &amp; Universal'!CI369</f>
        <v>-5.0161924334642838E-2</v>
      </c>
      <c r="BP125" s="14">
        <f>'World Index &amp; Universal'!CJ369</f>
        <v>2.8052829360472931E-2</v>
      </c>
      <c r="BQ125" s="14">
        <f>'World Index &amp; Universal'!CL369</f>
        <v>9.621802002224511E-3</v>
      </c>
      <c r="BR125" s="14">
        <f>'World Index &amp; Universal'!CM369</f>
        <v>4.4782494539532536E-3</v>
      </c>
      <c r="BS125" s="14">
        <f>'World Index &amp; Universal'!CN369</f>
        <v>2.3189660921774324E-2</v>
      </c>
      <c r="BT125" s="14">
        <f>'World Index &amp; Universal'!CO369</f>
        <v>5.6087587977500242E-3</v>
      </c>
      <c r="BU125" s="14">
        <f>'World Index &amp; Universal'!CP369</f>
        <v>5.4438552769277893E-2</v>
      </c>
      <c r="BV125" s="14">
        <f>'World Index &amp; Universal'!CQ369</f>
        <v>5.2811027079015194E-2</v>
      </c>
      <c r="BW125" s="14">
        <f>'World Index &amp; Universal'!CR369</f>
        <v>2.8052829360472931E-2</v>
      </c>
      <c r="BX125" s="14">
        <f>'World Index &amp; Universal'!CT369</f>
        <v>-1.7928093607517903E-2</v>
      </c>
      <c r="BY125" s="14">
        <f>'World Index &amp; Universal'!CU369</f>
        <v>-2.2931292277250659E-2</v>
      </c>
      <c r="BZ125" s="14">
        <f>'World Index &amp; Universal'!CV369</f>
        <v>-4.7304654973069349E-3</v>
      </c>
      <c r="CA125" s="14">
        <f>'World Index &amp; Universal'!CW369</f>
        <v>-2.1831631528785089E-2</v>
      </c>
      <c r="CB125" s="14">
        <f>'World Index &amp; Universal'!CX369</f>
        <v>2.5665727144799533E-2</v>
      </c>
      <c r="CC125" s="14">
        <f>'World Index &amp; Universal'!CY369</f>
        <v>-2.7287342205870702E-2</v>
      </c>
      <c r="CD125" s="14">
        <f>'World Index &amp; Universal'!CZ369</f>
        <v>-2.7287342205870702E-2</v>
      </c>
    </row>
    <row r="126" spans="2:82" x14ac:dyDescent="0.25">
      <c r="B126" s="121">
        <v>39507</v>
      </c>
      <c r="C126" s="14">
        <f>'World Index &amp; Universal'!M126</f>
        <v>-3.9873633800130648E-2</v>
      </c>
      <c r="D126" s="14">
        <f>'World Index &amp; Universal'!N126</f>
        <v>-1.5356628156968366E-3</v>
      </c>
      <c r="E126" s="14">
        <f>'World Index &amp; Universal'!O126</f>
        <v>-2.2985376224129661E-2</v>
      </c>
      <c r="F126" s="14">
        <f>'World Index &amp; Universal'!P126</f>
        <v>2.245957429334311E-4</v>
      </c>
      <c r="G126" s="14">
        <f>'World Index &amp; Universal'!Q126</f>
        <v>-2.2454266475461115E-2</v>
      </c>
      <c r="H126" s="14">
        <f>'World Index &amp; Universal'!R126</f>
        <v>-3.7409114770340368E-2</v>
      </c>
      <c r="I126" s="14">
        <f>'World Index &amp; Universal'!S126</f>
        <v>-2.4028950758723355E-2</v>
      </c>
      <c r="J126" s="14">
        <f>'World Index &amp; Universal'!T126</f>
        <v>-4.4404638007203401E-2</v>
      </c>
      <c r="K126" s="14">
        <f>'World Index &amp; Universal'!AF126</f>
        <v>3.899721448467966E-3</v>
      </c>
      <c r="L126" s="14">
        <f>'World Index &amp; Universal'!AG126</f>
        <v>0.51955431754874648</v>
      </c>
      <c r="M126" s="14">
        <f>'World Index &amp; Universal'!AH126</f>
        <v>0.17214484679665737</v>
      </c>
      <c r="N126" s="14">
        <f>'World Index &amp; Universal'!AI126</f>
        <v>9.8607242339832854E-2</v>
      </c>
      <c r="O126" s="14">
        <f>'World Index &amp; Universal'!AJ126</f>
        <v>9.8941504178272979E-2</v>
      </c>
      <c r="P126" s="14">
        <f>'World Index &amp; Universal'!AK126</f>
        <v>3.5877437325905287E-2</v>
      </c>
      <c r="Q126" s="14">
        <f>'World Index &amp; Universal'!AL126</f>
        <v>4.0111420612813371E-2</v>
      </c>
      <c r="R126" s="14">
        <f>'World Index &amp; Universal'!AM126</f>
        <v>3.0863509749303616E-2</v>
      </c>
      <c r="S126" s="14">
        <f>'Stata input'!R126</f>
        <v>4.7489751075209252E-3</v>
      </c>
      <c r="T126" s="14">
        <f>'Stata input'!S126</f>
        <v>2.5559528507723694E-3</v>
      </c>
      <c r="U126" s="14">
        <f>'Stata input'!T126</f>
        <v>3.4353823979145215E-3</v>
      </c>
      <c r="V126" s="14">
        <f>'Stata input'!U126</f>
        <v>4.5420879453612617E-3</v>
      </c>
      <c r="W126" s="14">
        <f>'Stata input'!V126</f>
        <v>7.0972304806882214E-4</v>
      </c>
      <c r="X126" s="14">
        <f>'Stata input'!W126</f>
        <v>2.1494073283745418E-3</v>
      </c>
      <c r="Y126" s="14">
        <f>'Stata input'!X126</f>
        <v>3.1530742084739938E-3</v>
      </c>
      <c r="Z126" s="14">
        <f>'Stata input'!Y126</f>
        <v>6.0215196377304547E-3</v>
      </c>
      <c r="AA126" s="14">
        <f>'World Index &amp; Universal'!AP370</f>
        <v>-3.6288011831038136E-2</v>
      </c>
      <c r="AB126" s="14">
        <f>'World Index &amp; Universal'!AQ370</f>
        <v>-1.5698469958950079E-2</v>
      </c>
      <c r="AC126" s="14">
        <f>'World Index &amp; Universal'!AR370</f>
        <v>-3.5385717342164225E-2</v>
      </c>
      <c r="AD126" s="14">
        <f>'World Index &amp; Universal'!AS370</f>
        <v>-1.1078315623770152E-2</v>
      </c>
      <c r="AE126" s="14">
        <f>'World Index &amp; Universal'!AT370</f>
        <v>9.5959696927283566E-4</v>
      </c>
      <c r="AF126" s="14">
        <f>'World Index &amp; Universal'!AU370</f>
        <v>-2.1560993696700059E-2</v>
      </c>
      <c r="AG126" s="14">
        <f>'World Index &amp; Universal'!AV370</f>
        <v>1.6532814851051292E-3</v>
      </c>
      <c r="AH126" s="14">
        <f>'World Index &amp; Universal'!AX370</f>
        <v>3.7654415713957112E-2</v>
      </c>
      <c r="AI126" s="14">
        <f>'World Index &amp; Universal'!AY370</f>
        <v>2.1364829041099709E-2</v>
      </c>
      <c r="AJ126" s="14">
        <f>'World Index &amp; Universal'!AZ370</f>
        <v>9.3626986065453721E-4</v>
      </c>
      <c r="AK126" s="14">
        <f>'World Index &amp; Universal'!BA370</f>
        <v>2.615895258827905E-2</v>
      </c>
      <c r="AL126" s="14">
        <f>'World Index &amp; Universal'!BB370</f>
        <v>3.8650145746428777E-2</v>
      </c>
      <c r="AM126" s="14">
        <f>'World Index &amp; Universal'!BC370</f>
        <v>1.5281555397395508E-2</v>
      </c>
      <c r="AN126" s="14">
        <f>'World Index &amp; Universal'!BD370</f>
        <v>3.9369950547394561E-2</v>
      </c>
      <c r="AO126" s="14">
        <f>'World Index &amp; Universal'!BF370</f>
        <v>1.5948842381963368E-2</v>
      </c>
      <c r="AP126" s="14">
        <f>'World Index &amp; Universal'!BG370</f>
        <v>-2.0917921230122816E-2</v>
      </c>
      <c r="AQ126" s="14">
        <f>'World Index &amp; Universal'!BH370</f>
        <v>-2.0001236188663785E-2</v>
      </c>
      <c r="AR126" s="14">
        <f>'World Index &amp; Universal'!BI370</f>
        <v>4.6938404484520024E-3</v>
      </c>
      <c r="AS126" s="14">
        <f>'World Index &amp; Universal'!BJ370</f>
        <v>1.6923743812049086E-2</v>
      </c>
      <c r="AT126" s="14">
        <f>'World Index &amp; Universal'!BK370</f>
        <v>-5.9560242048040113E-3</v>
      </c>
      <c r="AU126" s="14">
        <f>'World Index &amp; Universal'!BL370</f>
        <v>1.762849179288728E-2</v>
      </c>
      <c r="AV126" s="14">
        <f>'World Index &amp; Universal'!BN370</f>
        <v>3.668379991706594E-2</v>
      </c>
      <c r="AW126" s="14">
        <f>'World Index &amp; Universal'!BO370</f>
        <v>-9.353940793701554E-4</v>
      </c>
      <c r="AX126" s="14">
        <f>'World Index &amp; Universal'!BP370</f>
        <v>2.040945042713771E-2</v>
      </c>
      <c r="AY126" s="14">
        <f>'World Index &amp; Universal'!BQ370</f>
        <v>2.5199089579535316E-2</v>
      </c>
      <c r="AZ126" s="14">
        <f>'World Index &amp; Universal'!BR370</f>
        <v>3.7678598549560682E-2</v>
      </c>
      <c r="BA126" s="14">
        <f>'World Index &amp; Universal'!BS370</f>
        <v>1.4331867041583068E-2</v>
      </c>
      <c r="BB126" s="14">
        <f>'World Index &amp; Universal'!BT370</f>
        <v>3.839773004937741E-2</v>
      </c>
      <c r="BC126" s="14">
        <f>'World Index &amp; Universal'!BV370</f>
        <v>1.1202419563443922E-2</v>
      </c>
      <c r="BD126" s="14">
        <f>'World Index &amp; Universal'!BW370</f>
        <v>-2.5492105801248943E-2</v>
      </c>
      <c r="BE126" s="14">
        <f>'World Index &amp; Universal'!BX370</f>
        <v>-4.6719112424903342E-3</v>
      </c>
      <c r="BF126" s="14">
        <f>'World Index &amp; Universal'!BY370</f>
        <v>-2.4579703430940625E-2</v>
      </c>
      <c r="BG126" s="14">
        <f>'World Index &amp; Universal'!BZ370</f>
        <v>1.2172766340578178E-2</v>
      </c>
      <c r="BH126" s="14">
        <f>'World Index &amp; Universal'!CA370</f>
        <v>-1.0600109430851323E-2</v>
      </c>
      <c r="BI126" s="14">
        <f>'World Index &amp; Universal'!CB370</f>
        <v>1.287422180140152E-2</v>
      </c>
      <c r="BJ126" s="14">
        <f>'World Index &amp; Universal'!CD370</f>
        <v>2.2036114216420044E-2</v>
      </c>
      <c r="BK126" s="14">
        <f>'World Index &amp; Universal'!CE370</f>
        <v>-3.7211900373491757E-2</v>
      </c>
      <c r="BL126" s="14">
        <f>'World Index &amp; Universal'!CF370</f>
        <v>-1.664209722216603E-2</v>
      </c>
      <c r="BM126" s="14">
        <f>'World Index &amp; Universal'!CG370</f>
        <v>-3.631047089361461E-2</v>
      </c>
      <c r="BN126" s="14">
        <f>'World Index &amp; Universal'!CH370</f>
        <v>-1.2026372122802553E-2</v>
      </c>
      <c r="BO126" s="14">
        <f>'World Index &amp; Universal'!CI370</f>
        <v>-2.2499000693096183E-2</v>
      </c>
      <c r="BP126" s="14">
        <f>'World Index &amp; Universal'!CJ370</f>
        <v>2.3725827601162708E-2</v>
      </c>
      <c r="BQ126" s="14">
        <f>'World Index &amp; Universal'!CL370</f>
        <v>2.2036114216420044E-2</v>
      </c>
      <c r="BR126" s="14">
        <f>'World Index &amp; Universal'!CM370</f>
        <v>-1.5051544388013594E-2</v>
      </c>
      <c r="BS126" s="14">
        <f>'World Index &amp; Universal'!CN370</f>
        <v>5.9917109804312751E-3</v>
      </c>
      <c r="BT126" s="14">
        <f>'World Index &amp; Universal'!CO370</f>
        <v>-1.4129366834726098E-2</v>
      </c>
      <c r="BU126" s="14">
        <f>'World Index &amp; Universal'!CP370</f>
        <v>1.0713675564238967E-2</v>
      </c>
      <c r="BV126" s="14">
        <f>'World Index &amp; Universal'!CQ370</f>
        <v>2.3016856974109601E-2</v>
      </c>
      <c r="BW126" s="14">
        <f>'World Index &amp; Universal'!CR370</f>
        <v>2.3725827601162708E-2</v>
      </c>
      <c r="BX126" s="14">
        <f>'World Index &amp; Universal'!CT370</f>
        <v>-1.6505526569572382E-3</v>
      </c>
      <c r="BY126" s="14">
        <f>'World Index &amp; Universal'!CU370</f>
        <v>-3.7878669213651905E-2</v>
      </c>
      <c r="BZ126" s="14">
        <f>'World Index &amp; Universal'!CV370</f>
        <v>-1.7323111464606189E-2</v>
      </c>
      <c r="CA126" s="14">
        <f>'World Index &amp; Universal'!CW370</f>
        <v>-3.6977864009343775E-2</v>
      </c>
      <c r="CB126" s="14">
        <f>'World Index &amp; Universal'!CX370</f>
        <v>-1.2710582937439985E-2</v>
      </c>
      <c r="CC126" s="14">
        <f>'World Index &amp; Universal'!CY370</f>
        <v>-2.3175958798224539E-2</v>
      </c>
      <c r="CD126" s="14">
        <f>'World Index &amp; Universal'!CZ370</f>
        <v>-2.3175958798224539E-2</v>
      </c>
    </row>
    <row r="127" spans="2:82" x14ac:dyDescent="0.25">
      <c r="B127" s="121">
        <v>39538</v>
      </c>
      <c r="C127" s="14">
        <f>'World Index &amp; Universal'!M127</f>
        <v>-3.8564223864434366E-2</v>
      </c>
      <c r="D127" s="14">
        <f>'World Index &amp; Universal'!N127</f>
        <v>-1.4433770290095183E-2</v>
      </c>
      <c r="E127" s="14">
        <f>'World Index &amp; Universal'!O127</f>
        <v>-5.395864731726685E-2</v>
      </c>
      <c r="F127" s="14">
        <f>'World Index &amp; Universal'!P127</f>
        <v>-1.5078734370554181E-2</v>
      </c>
      <c r="G127" s="14">
        <f>'World Index &amp; Universal'!Q127</f>
        <v>-5.5573900726211933E-2</v>
      </c>
      <c r="H127" s="14">
        <f>'World Index &amp; Universal'!R127</f>
        <v>-6.3155014101600737E-2</v>
      </c>
      <c r="I127" s="14">
        <f>'World Index &amp; Universal'!S127</f>
        <v>3.2502731460364309E-2</v>
      </c>
      <c r="J127" s="14">
        <f>'World Index &amp; Universal'!T127</f>
        <v>1.0054313462293019E-2</v>
      </c>
      <c r="K127" s="14">
        <f>'World Index &amp; Universal'!AF127</f>
        <v>3.899721448467966E-3</v>
      </c>
      <c r="L127" s="14">
        <f>'World Index &amp; Universal'!AG127</f>
        <v>0.51955431754874648</v>
      </c>
      <c r="M127" s="14">
        <f>'World Index &amp; Universal'!AH127</f>
        <v>0.17214484679665737</v>
      </c>
      <c r="N127" s="14">
        <f>'World Index &amp; Universal'!AI127</f>
        <v>9.8607242339832854E-2</v>
      </c>
      <c r="O127" s="14">
        <f>'World Index &amp; Universal'!AJ127</f>
        <v>9.8941504178272979E-2</v>
      </c>
      <c r="P127" s="14">
        <f>'World Index &amp; Universal'!AK127</f>
        <v>3.5877437325905287E-2</v>
      </c>
      <c r="Q127" s="14">
        <f>'World Index &amp; Universal'!AL127</f>
        <v>4.0111420612813371E-2</v>
      </c>
      <c r="R127" s="14">
        <f>'World Index &amp; Universal'!AM127</f>
        <v>3.0863509749303616E-2</v>
      </c>
      <c r="S127" s="14">
        <f>'Stata input'!R127</f>
        <v>4.7885173650881185E-3</v>
      </c>
      <c r="T127" s="14">
        <f>'Stata input'!S127</f>
        <v>2.2251726635595936E-3</v>
      </c>
      <c r="U127" s="14">
        <f>'Stata input'!T127</f>
        <v>3.5616858189593259E-3</v>
      </c>
      <c r="V127" s="14">
        <f>'Stata input'!U127</f>
        <v>4.699032503796774E-3</v>
      </c>
      <c r="W127" s="14">
        <f>'Stata input'!V127</f>
        <v>6.184668997613052E-4</v>
      </c>
      <c r="X127" s="14">
        <f>'Stata input'!W127</f>
        <v>2.2375325508754429E-3</v>
      </c>
      <c r="Y127" s="14">
        <f>'Stata input'!X127</f>
        <v>3.0322487646148311E-3</v>
      </c>
      <c r="Z127" s="14">
        <f>'Stata input'!Y127</f>
        <v>6.0644139409871123E-3</v>
      </c>
      <c r="AA127" s="14">
        <f>'World Index &amp; Universal'!AP371</f>
        <v>-2.2673214148699383E-2</v>
      </c>
      <c r="AB127" s="14">
        <f>'World Index &amp; Universal'!AQ371</f>
        <v>1.6732382974421034E-2</v>
      </c>
      <c r="AC127" s="14">
        <f>'World Index &amp; Universal'!AR371</f>
        <v>-2.5323779858626438E-2</v>
      </c>
      <c r="AD127" s="14">
        <f>'World Index &amp; Universal'!AS371</f>
        <v>1.6893169110770767E-2</v>
      </c>
      <c r="AE127" s="14">
        <f>'World Index &amp; Universal'!AT371</f>
        <v>2.4725878287962688E-2</v>
      </c>
      <c r="AF127" s="14">
        <f>'World Index &amp; Universal'!AU371</f>
        <v>-5.8453492998844281E-2</v>
      </c>
      <c r="AG127" s="14">
        <f>'World Index &amp; Universal'!AV371</f>
        <v>-4.1350362256126094E-2</v>
      </c>
      <c r="AH127" s="14">
        <f>'World Index &amp; Universal'!AX371</f>
        <v>2.3199214916584721E-2</v>
      </c>
      <c r="AI127" s="14">
        <f>'World Index &amp; Universal'!AY371</f>
        <v>4.0319776039696054E-2</v>
      </c>
      <c r="AJ127" s="14">
        <f>'World Index &amp; Universal'!AZ371</f>
        <v>-2.7120567534821838E-3</v>
      </c>
      <c r="AK127" s="14">
        <f>'World Index &amp; Universal'!BA371</f>
        <v>4.0484292288178514E-2</v>
      </c>
      <c r="AL127" s="14">
        <f>'World Index &amp; Universal'!BB371</f>
        <v>4.8498714168951018E-2</v>
      </c>
      <c r="AM127" s="14">
        <f>'World Index &amp; Universal'!BC371</f>
        <v>-3.6610353228964776E-2</v>
      </c>
      <c r="AN127" s="14">
        <f>'World Index &amp; Universal'!BD371</f>
        <v>-1.9110443280399902E-2</v>
      </c>
      <c r="AO127" s="14">
        <f>'World Index &amp; Universal'!BF371</f>
        <v>-1.6457017849152211E-2</v>
      </c>
      <c r="AP127" s="14">
        <f>'World Index &amp; Universal'!BG371</f>
        <v>-3.8757098507908871E-2</v>
      </c>
      <c r="AQ127" s="14">
        <f>'World Index &amp; Universal'!BH371</f>
        <v>-4.1364043810637408E-2</v>
      </c>
      <c r="AR127" s="14">
        <f>'World Index &amp; Universal'!BI371</f>
        <v>1.5814007603376368E-4</v>
      </c>
      <c r="AS127" s="14">
        <f>'World Index &amp; Universal'!BJ371</f>
        <v>7.8619462184894573E-3</v>
      </c>
      <c r="AT127" s="14">
        <f>'World Index &amp; Universal'!BK371</f>
        <v>-7.3948540670369156E-2</v>
      </c>
      <c r="AU127" s="14">
        <f>'World Index &amp; Universal'!BL371</f>
        <v>-5.712687645556036E-2</v>
      </c>
      <c r="AV127" s="14">
        <f>'World Index &amp; Universal'!BN371</f>
        <v>2.5981735611599666E-2</v>
      </c>
      <c r="AW127" s="14">
        <f>'World Index &amp; Universal'!BO371</f>
        <v>2.7194320074237499E-3</v>
      </c>
      <c r="AX127" s="14">
        <f>'World Index &amp; Universal'!BP371</f>
        <v>4.3148854936614356E-2</v>
      </c>
      <c r="AY127" s="14">
        <f>'World Index &amp; Universal'!BQ371</f>
        <v>4.3313818575848373E-2</v>
      </c>
      <c r="AZ127" s="14">
        <f>'World Index &amp; Universal'!BR371</f>
        <v>5.1350035132004646E-2</v>
      </c>
      <c r="BA127" s="14">
        <f>'World Index &amp; Universal'!BS371</f>
        <v>-3.3990480587915095E-2</v>
      </c>
      <c r="BB127" s="14">
        <f>'World Index &amp; Universal'!BT371</f>
        <v>-1.6442980824108888E-2</v>
      </c>
      <c r="BC127" s="14">
        <f>'World Index &amp; Universal'!BV371</f>
        <v>-1.6612530818299165E-2</v>
      </c>
      <c r="BD127" s="14">
        <f>'World Index &amp; Universal'!BW371</f>
        <v>-3.8909085498203488E-2</v>
      </c>
      <c r="BE127" s="14">
        <f>'World Index &amp; Universal'!BX371</f>
        <v>-1.5811507170426786E-4</v>
      </c>
      <c r="BF127" s="14">
        <f>'World Index &amp; Universal'!BY371</f>
        <v>-4.1515618603588544E-2</v>
      </c>
      <c r="BG127" s="14">
        <f>'World Index &amp; Universal'!BZ371</f>
        <v>7.7025880545951164E-3</v>
      </c>
      <c r="BH127" s="14">
        <f>'World Index &amp; Universal'!CA371</f>
        <v>-7.4094963363262933E-2</v>
      </c>
      <c r="BI127" s="14">
        <f>'World Index &amp; Universal'!CB371</f>
        <v>-5.7275958907097579E-2</v>
      </c>
      <c r="BJ127" s="14">
        <f>'World Index &amp; Universal'!CD371</f>
        <v>6.2082427754970748E-2</v>
      </c>
      <c r="BK127" s="14">
        <f>'World Index &amp; Universal'!CE371</f>
        <v>-4.6255387358668743E-2</v>
      </c>
      <c r="BL127" s="14">
        <f>'World Index &amp; Universal'!CF371</f>
        <v>-7.8006181779037842E-3</v>
      </c>
      <c r="BM127" s="14">
        <f>'World Index &amp; Universal'!CG371</f>
        <v>-4.8841996876480165E-2</v>
      </c>
      <c r="BN127" s="14">
        <f>'World Index &amp; Universal'!CH371</f>
        <v>-7.6437116922218884E-3</v>
      </c>
      <c r="BO127" s="14">
        <f>'World Index &amp; Universal'!CI371</f>
        <v>-8.1172314517690136E-2</v>
      </c>
      <c r="BP127" s="14">
        <f>'World Index &amp; Universal'!CJ371</f>
        <v>1.8164934621436757E-2</v>
      </c>
      <c r="BQ127" s="14">
        <f>'World Index &amp; Universal'!CL371</f>
        <v>6.2082427754970748E-2</v>
      </c>
      <c r="BR127" s="14">
        <f>'World Index &amp; Universal'!CM371</f>
        <v>3.8001605426911667E-2</v>
      </c>
      <c r="BS127" s="14">
        <f>'World Index &amp; Universal'!CN371</f>
        <v>7.9853597686569966E-2</v>
      </c>
      <c r="BT127" s="14">
        <f>'World Index &amp; Universal'!CO371</f>
        <v>3.5186486162788189E-2</v>
      </c>
      <c r="BU127" s="14">
        <f>'World Index &amp; Universal'!CP371</f>
        <v>8.0024365816613319E-2</v>
      </c>
      <c r="BV127" s="14">
        <f>'World Index &amp; Universal'!CQ371</f>
        <v>8.8343348595423921E-2</v>
      </c>
      <c r="BW127" s="14">
        <f>'World Index &amp; Universal'!CR371</f>
        <v>1.8164934621436757E-2</v>
      </c>
      <c r="BX127" s="14">
        <f>'World Index &amp; Universal'!CT371</f>
        <v>4.3133967435112108E-2</v>
      </c>
      <c r="BY127" s="14">
        <f>'World Index &amp; Universal'!CU371</f>
        <v>1.9482767605673246E-2</v>
      </c>
      <c r="BZ127" s="14">
        <f>'World Index &amp; Universal'!CV371</f>
        <v>6.058808447186359E-2</v>
      </c>
      <c r="CA127" s="14">
        <f>'World Index &amp; Universal'!CW371</f>
        <v>1.6717872480729312E-2</v>
      </c>
      <c r="CB127" s="14">
        <f>'World Index &amp; Universal'!CX371</f>
        <v>6.075580595218244E-2</v>
      </c>
      <c r="CC127" s="14">
        <f>'World Index &amp; Universal'!CY371</f>
        <v>-1.7840856627212798E-2</v>
      </c>
      <c r="CD127" s="14">
        <f>'World Index &amp; Universal'!CZ371</f>
        <v>-1.7840856627212798E-2</v>
      </c>
    </row>
    <row r="128" spans="2:82" x14ac:dyDescent="0.25">
      <c r="B128" s="121">
        <v>39568</v>
      </c>
      <c r="C128" s="14">
        <f>'World Index &amp; Universal'!M128</f>
        <v>5.9296794633270533E-2</v>
      </c>
      <c r="D128" s="14">
        <f>'World Index &amp; Universal'!N128</f>
        <v>5.2362431575914803E-2</v>
      </c>
      <c r="E128" s="14">
        <f>'World Index &amp; Universal'!O128</f>
        <v>6.8447632289923677E-2</v>
      </c>
      <c r="F128" s="14">
        <f>'World Index &amp; Universal'!P128</f>
        <v>5.4113483549332875E-2</v>
      </c>
      <c r="G128" s="14">
        <f>'World Index &amp; Universal'!Q128</f>
        <v>9.9890552142076761E-2</v>
      </c>
      <c r="H128" s="14">
        <f>'World Index &amp; Universal'!R128</f>
        <v>0.10337895592276403</v>
      </c>
      <c r="I128" s="14">
        <f>'World Index &amp; Universal'!S128</f>
        <v>3.3103828617657927E-2</v>
      </c>
      <c r="J128" s="14">
        <f>'World Index &amp; Universal'!T128</f>
        <v>1.9336660417781815E-2</v>
      </c>
      <c r="K128" s="14">
        <f>'World Index &amp; Universal'!AF128</f>
        <v>3.899721448467966E-3</v>
      </c>
      <c r="L128" s="14">
        <f>'World Index &amp; Universal'!AG128</f>
        <v>0.51955431754874648</v>
      </c>
      <c r="M128" s="14">
        <f>'World Index &amp; Universal'!AH128</f>
        <v>0.17214484679665737</v>
      </c>
      <c r="N128" s="14">
        <f>'World Index &amp; Universal'!AI128</f>
        <v>9.8607242339832854E-2</v>
      </c>
      <c r="O128" s="14">
        <f>'World Index &amp; Universal'!AJ128</f>
        <v>9.8941504178272979E-2</v>
      </c>
      <c r="P128" s="14">
        <f>'World Index &amp; Universal'!AK128</f>
        <v>3.5877437325905287E-2</v>
      </c>
      <c r="Q128" s="14">
        <f>'World Index &amp; Universal'!AL128</f>
        <v>4.0111420612813371E-2</v>
      </c>
      <c r="R128" s="14">
        <f>'World Index &amp; Universal'!AM128</f>
        <v>3.0863509749303616E-2</v>
      </c>
      <c r="S128" s="14">
        <f>'Stata input'!R128</f>
        <v>5.1672547259051793E-3</v>
      </c>
      <c r="T128" s="14">
        <f>'Stata input'!S128</f>
        <v>2.3059450948663684E-3</v>
      </c>
      <c r="U128" s="14">
        <f>'Stata input'!T128</f>
        <v>3.5842256180871335E-3</v>
      </c>
      <c r="V128" s="14">
        <f>'Stata input'!U128</f>
        <v>4.4464090701099579E-3</v>
      </c>
      <c r="W128" s="14">
        <f>'Stata input'!V128</f>
        <v>5.607672336425118E-4</v>
      </c>
      <c r="X128" s="14">
        <f>'Stata input'!W128</f>
        <v>1.9830852670710275E-3</v>
      </c>
      <c r="Y128" s="14">
        <f>'Stata input'!X128</f>
        <v>2.6998222928611426E-3</v>
      </c>
      <c r="Z128" s="14">
        <f>'Stata input'!Y128</f>
        <v>6.0449190242917172E-3</v>
      </c>
      <c r="AA128" s="14">
        <f>'World Index &amp; Universal'!AP372</f>
        <v>-2.1197252208046136E-3</v>
      </c>
      <c r="AB128" s="14">
        <f>'World Index &amp; Universal'!AQ372</f>
        <v>-1.2703226768756459E-2</v>
      </c>
      <c r="AC128" s="14">
        <f>'World Index &amp; Universal'!AR372</f>
        <v>-6.7279437227296679E-4</v>
      </c>
      <c r="AD128" s="14">
        <f>'World Index &amp; Universal'!AS372</f>
        <v>-4.2108558681955066E-2</v>
      </c>
      <c r="AE128" s="14">
        <f>'World Index &amp; Universal'!AT372</f>
        <v>-4.2080028066345809E-2</v>
      </c>
      <c r="AF128" s="14">
        <f>'World Index &amp; Universal'!AU372</f>
        <v>1.5032600821057729E-2</v>
      </c>
      <c r="AG128" s="14">
        <f>'World Index &amp; Universal'!AV372</f>
        <v>3.0879681874361742E-2</v>
      </c>
      <c r="AH128" s="14">
        <f>'World Index &amp; Universal'!AX372</f>
        <v>2.1242280004720726E-3</v>
      </c>
      <c r="AI128" s="14">
        <f>'World Index &amp; Universal'!AY372</f>
        <v>-1.0605983318282997E-2</v>
      </c>
      <c r="AJ128" s="14">
        <f>'World Index &amp; Universal'!AZ372</f>
        <v>1.4500044595548989E-3</v>
      </c>
      <c r="AK128" s="14">
        <f>'World Index &amp; Universal'!BA372</f>
        <v>-4.0073778860894693E-2</v>
      </c>
      <c r="AL128" s="14">
        <f>'World Index &amp; Universal'!BB372</f>
        <v>-4.0045187639752955E-2</v>
      </c>
      <c r="AM128" s="14">
        <f>'World Index &amp; Universal'!BC372</f>
        <v>1.718876149311388E-2</v>
      </c>
      <c r="AN128" s="14">
        <f>'World Index &amp; Universal'!BD372</f>
        <v>3.3069505359716977E-2</v>
      </c>
      <c r="AO128" s="14">
        <f>'World Index &amp; Universal'!BF372</f>
        <v>1.2866675059801214E-2</v>
      </c>
      <c r="AP128" s="14">
        <f>'World Index &amp; Universal'!BG372</f>
        <v>1.0719676023364322E-2</v>
      </c>
      <c r="AQ128" s="14">
        <f>'World Index &amp; Universal'!BH372</f>
        <v>1.2185224060958122E-2</v>
      </c>
      <c r="AR128" s="14">
        <f>'World Index &amp; Universal'!BI372</f>
        <v>-2.9783680763951104E-2</v>
      </c>
      <c r="AS128" s="14">
        <f>'World Index &amp; Universal'!BJ372</f>
        <v>-2.9754783054181555E-2</v>
      </c>
      <c r="AT128" s="14">
        <f>'World Index &amp; Universal'!BK372</f>
        <v>2.8092695470927076E-2</v>
      </c>
      <c r="AU128" s="14">
        <f>'World Index &amp; Universal'!BL372</f>
        <v>4.4143675766790569E-2</v>
      </c>
      <c r="AV128" s="14">
        <f>'World Index &amp; Universal'!BN372</f>
        <v>6.7324732928719655E-4</v>
      </c>
      <c r="AW128" s="14">
        <f>'World Index &amp; Universal'!BO372</f>
        <v>-1.4479049908611152E-3</v>
      </c>
      <c r="AX128" s="14">
        <f>'World Index &amp; Universal'!BP372</f>
        <v>-1.2038531852964773E-2</v>
      </c>
      <c r="AY128" s="14">
        <f>'World Index &amp; Universal'!BQ372</f>
        <v>-4.1463660827340543E-2</v>
      </c>
      <c r="AZ128" s="14">
        <f>'World Index &amp; Universal'!BR372</f>
        <v>-4.1435111003570446E-2</v>
      </c>
      <c r="BA128" s="14">
        <f>'World Index &amp; Universal'!BS372</f>
        <v>1.5715968808700076E-2</v>
      </c>
      <c r="BB128" s="14">
        <f>'World Index &amp; Universal'!BT372</f>
        <v>3.1573718867000222E-2</v>
      </c>
      <c r="BC128" s="14">
        <f>'World Index &amp; Universal'!BV372</f>
        <v>4.3959635576255041E-2</v>
      </c>
      <c r="BD128" s="14">
        <f>'World Index &amp; Universal'!BW372</f>
        <v>4.1746728007222123E-2</v>
      </c>
      <c r="BE128" s="14">
        <f>'World Index &amp; Universal'!BX372</f>
        <v>3.0697979588101498E-2</v>
      </c>
      <c r="BF128" s="14">
        <f>'World Index &amp; Universal'!BY372</f>
        <v>4.3257265408559453E-2</v>
      </c>
      <c r="BG128" s="14">
        <f>'World Index &amp; Universal'!BZ372</f>
        <v>2.9784811074184958E-5</v>
      </c>
      <c r="BH128" s="14">
        <f>'World Index &amp; Universal'!CA372</f>
        <v>5.965306405116988E-2</v>
      </c>
      <c r="BI128" s="14">
        <f>'World Index &amp; Universal'!CB372</f>
        <v>7.6196777012524697E-2</v>
      </c>
      <c r="BJ128" s="14">
        <f>'World Index &amp; Universal'!CD372</f>
        <v>-1.4809968476773849E-2</v>
      </c>
      <c r="BK128" s="14">
        <f>'World Index &amp; Universal'!CE372</f>
        <v>4.1715700701883573E-2</v>
      </c>
      <c r="BL128" s="14">
        <f>'World Index &amp; Universal'!CF372</f>
        <v>3.0667281357845688E-2</v>
      </c>
      <c r="BM128" s="14">
        <f>'World Index &amp; Universal'!CG372</f>
        <v>4.322619311348963E-2</v>
      </c>
      <c r="BN128" s="14">
        <f>'World Index &amp; Universal'!CH372</f>
        <v>-2.9783923965687187E-5</v>
      </c>
      <c r="BO128" s="14">
        <f>'World Index &amp; Universal'!CI372</f>
        <v>5.9621503424880151E-2</v>
      </c>
      <c r="BP128" s="14">
        <f>'World Index &amp; Universal'!CJ372</f>
        <v>1.5612386282455981E-2</v>
      </c>
      <c r="BQ128" s="14">
        <f>'World Index &amp; Universal'!CL372</f>
        <v>-1.4809968476773849E-2</v>
      </c>
      <c r="BR128" s="14">
        <f>'World Index &amp; Universal'!CM372</f>
        <v>-1.689830063387876E-2</v>
      </c>
      <c r="BS128" s="14">
        <f>'World Index &amp; Universal'!CN372</f>
        <v>-2.7325060857531724E-2</v>
      </c>
      <c r="BT128" s="14">
        <f>'World Index &amp; Universal'!CO372</f>
        <v>-1.5472798785602149E-2</v>
      </c>
      <c r="BU128" s="14">
        <f>'World Index &amp; Universal'!CP372</f>
        <v>-5.6294900732046793E-2</v>
      </c>
      <c r="BV128" s="14">
        <f>'World Index &amp; Universal'!CQ372</f>
        <v>-5.6266792653955289E-2</v>
      </c>
      <c r="BW128" s="14">
        <f>'World Index &amp; Universal'!CR372</f>
        <v>1.5612386282455981E-2</v>
      </c>
      <c r="BX128" s="14">
        <f>'World Index &amp; Universal'!CT372</f>
        <v>-2.9954690559247377E-2</v>
      </c>
      <c r="BY128" s="14">
        <f>'World Index &amp; Universal'!CU372</f>
        <v>-3.2010920066992132E-2</v>
      </c>
      <c r="BZ128" s="14">
        <f>'World Index &amp; Universal'!CV372</f>
        <v>-4.2277396101041975E-2</v>
      </c>
      <c r="CA128" s="14">
        <f>'World Index &amp; Universal'!CW372</f>
        <v>-3.0607331584288855E-2</v>
      </c>
      <c r="CB128" s="14">
        <f>'World Index &amp; Universal'!CX372</f>
        <v>-7.0801900395988437E-2</v>
      </c>
      <c r="CC128" s="14">
        <f>'World Index &amp; Universal'!CY372</f>
        <v>-1.5372386644085245E-2</v>
      </c>
      <c r="CD128" s="14">
        <f>'World Index &amp; Universal'!CZ372</f>
        <v>-1.5372386644085245E-2</v>
      </c>
    </row>
    <row r="129" spans="2:82" x14ac:dyDescent="0.25">
      <c r="B129" s="121">
        <v>39598</v>
      </c>
      <c r="C129" s="14">
        <f>'World Index &amp; Universal'!M129</f>
        <v>7.6260664443692505E-3</v>
      </c>
      <c r="D129" s="14">
        <f>'World Index &amp; Universal'!N129</f>
        <v>1.1361303127780387E-2</v>
      </c>
      <c r="E129" s="14">
        <f>'World Index &amp; Universal'!O129</f>
        <v>1.3313589866491782E-2</v>
      </c>
      <c r="F129" s="14">
        <f>'World Index &amp; Universal'!P129</f>
        <v>1.4173764823055546E-2</v>
      </c>
      <c r="G129" s="14">
        <f>'World Index &amp; Universal'!Q129</f>
        <v>2.2504919549400926E-2</v>
      </c>
      <c r="H129" s="14">
        <f>'World Index &amp; Universal'!R129</f>
        <v>1.5152829959489189E-2</v>
      </c>
      <c r="I129" s="14">
        <f>'World Index &amp; Universal'!S129</f>
        <v>-1.8761883962978843E-3</v>
      </c>
      <c r="J129" s="14">
        <f>'World Index &amp; Universal'!T129</f>
        <v>-1.7622624336418591E-3</v>
      </c>
      <c r="K129" s="14">
        <f>'World Index &amp; Universal'!AF129</f>
        <v>3.899721448467966E-3</v>
      </c>
      <c r="L129" s="14">
        <f>'World Index &amp; Universal'!AG129</f>
        <v>0.51955431754874648</v>
      </c>
      <c r="M129" s="14">
        <f>'World Index &amp; Universal'!AH129</f>
        <v>0.17214484679665737</v>
      </c>
      <c r="N129" s="14">
        <f>'World Index &amp; Universal'!AI129</f>
        <v>9.8607242339832854E-2</v>
      </c>
      <c r="O129" s="14">
        <f>'World Index &amp; Universal'!AJ129</f>
        <v>9.8941504178272979E-2</v>
      </c>
      <c r="P129" s="14">
        <f>'World Index &amp; Universal'!AK129</f>
        <v>3.5877437325905287E-2</v>
      </c>
      <c r="Q129" s="14">
        <f>'World Index &amp; Universal'!AL129</f>
        <v>4.0111420612813371E-2</v>
      </c>
      <c r="R129" s="14">
        <f>'World Index &amp; Universal'!AM129</f>
        <v>3.0863509749303616E-2</v>
      </c>
      <c r="S129" s="14">
        <f>'Stata input'!R129</f>
        <v>4.9149376855333049E-3</v>
      </c>
      <c r="T129" s="14">
        <f>'Stata input'!S129</f>
        <v>2.0252056693952358E-3</v>
      </c>
      <c r="U129" s="14">
        <f>'Stata input'!T129</f>
        <v>3.6427886369352347E-3</v>
      </c>
      <c r="V129" s="14">
        <f>'Stata input'!U129</f>
        <v>4.439956538087042E-3</v>
      </c>
      <c r="W129" s="14">
        <f>'Stata input'!V129</f>
        <v>5.8664512161810123E-4</v>
      </c>
      <c r="X129" s="14">
        <f>'Stata input'!W129</f>
        <v>1.945709215699809E-3</v>
      </c>
      <c r="Y129" s="14">
        <f>'Stata input'!X129</f>
        <v>2.587847171547919E-3</v>
      </c>
      <c r="Z129" s="14">
        <f>'Stata input'!Y129</f>
        <v>5.9278621761518213E-3</v>
      </c>
      <c r="AA129" s="14">
        <f>'World Index &amp; Universal'!AP373</f>
        <v>3.8747492230832847E-3</v>
      </c>
      <c r="AB129" s="14">
        <f>'World Index &amp; Universal'!AQ373</f>
        <v>-5.7912627470724232E-4</v>
      </c>
      <c r="AC129" s="14">
        <f>'World Index &amp; Universal'!AR373</f>
        <v>1.6534162351613535E-3</v>
      </c>
      <c r="AD129" s="14">
        <f>'World Index &amp; Universal'!AS373</f>
        <v>-1.194999387179807E-2</v>
      </c>
      <c r="AE129" s="14">
        <f>'World Index &amp; Universal'!AT373</f>
        <v>-3.703100838284179E-3</v>
      </c>
      <c r="AF129" s="14">
        <f>'World Index &amp; Universal'!AU373</f>
        <v>1.8497591149705617E-2</v>
      </c>
      <c r="AG129" s="14">
        <f>'World Index &amp; Universal'!AV373</f>
        <v>1.7289732292724347E-2</v>
      </c>
      <c r="AH129" s="14">
        <f>'World Index &amp; Universal'!AX373</f>
        <v>-3.8597934912518728E-3</v>
      </c>
      <c r="AI129" s="14">
        <f>'World Index &amp; Universal'!AY373</f>
        <v>-4.4366844581333886E-3</v>
      </c>
      <c r="AJ129" s="14">
        <f>'World Index &amp; Universal'!AZ373</f>
        <v>-2.2127591013133552E-3</v>
      </c>
      <c r="AK129" s="14">
        <f>'World Index &amp; Universal'!BA373</f>
        <v>-1.5763662854483163E-2</v>
      </c>
      <c r="AL129" s="14">
        <f>'World Index &amp; Universal'!BB373</f>
        <v>-7.5486011250229801E-3</v>
      </c>
      <c r="AM129" s="14">
        <f>'World Index &amp; Universal'!BC373</f>
        <v>1.4566400776530486E-2</v>
      </c>
      <c r="AN129" s="14">
        <f>'World Index &amp; Universal'!BD373</f>
        <v>1.3363204005303553E-2</v>
      </c>
      <c r="AO129" s="14">
        <f>'World Index &amp; Universal'!BF373</f>
        <v>5.7946185629331737E-4</v>
      </c>
      <c r="AP129" s="14">
        <f>'World Index &amp; Universal'!BG373</f>
        <v>4.4564563487541342E-3</v>
      </c>
      <c r="AQ129" s="14">
        <f>'World Index &amp; Universal'!BH373</f>
        <v>2.2338361830953612E-3</v>
      </c>
      <c r="AR129" s="14">
        <f>'World Index &amp; Universal'!BI373</f>
        <v>-1.1377456581136536E-2</v>
      </c>
      <c r="AS129" s="14">
        <f>'World Index &amp; Universal'!BJ373</f>
        <v>-3.1257847876768885E-3</v>
      </c>
      <c r="AT129" s="14">
        <f>'World Index &amp; Universal'!BK373</f>
        <v>1.9087771654503483E-2</v>
      </c>
      <c r="AU129" s="14">
        <f>'World Index &amp; Universal'!BL373</f>
        <v>1.7879212889386764E-2</v>
      </c>
      <c r="AV129" s="14">
        <f>'World Index &amp; Universal'!BN373</f>
        <v>-1.6506869625383391E-3</v>
      </c>
      <c r="AW129" s="14">
        <f>'World Index &amp; Universal'!BO373</f>
        <v>2.2176662625192911E-3</v>
      </c>
      <c r="AX129" s="14">
        <f>'World Index &amp; Universal'!BP373</f>
        <v>-2.2288572810540419E-3</v>
      </c>
      <c r="AY129" s="14">
        <f>'World Index &amp; Universal'!BQ373</f>
        <v>-1.3580955135249817E-2</v>
      </c>
      <c r="AZ129" s="14">
        <f>'World Index &amp; Universal'!BR373</f>
        <v>-5.3476751405479028E-3</v>
      </c>
      <c r="BA129" s="14">
        <f>'World Index &amp; Universal'!BS373</f>
        <v>1.6816370454618035E-2</v>
      </c>
      <c r="BB129" s="14">
        <f>'World Index &amp; Universal'!BT373</f>
        <v>1.5610505394504592E-2</v>
      </c>
      <c r="BC129" s="14">
        <f>'World Index &amp; Universal'!BV373</f>
        <v>1.2094523351733333E-2</v>
      </c>
      <c r="BD129" s="14">
        <f>'World Index &amp; Universal'!BW373</f>
        <v>1.6016135819777899E-2</v>
      </c>
      <c r="BE129" s="14">
        <f>'World Index &amp; Universal'!BX373</f>
        <v>1.1508392820773539E-2</v>
      </c>
      <c r="BF129" s="14">
        <f>'World Index &amp; Universal'!BY373</f>
        <v>1.3767936868161135E-2</v>
      </c>
      <c r="BG129" s="14">
        <f>'World Index &amp; Universal'!BZ373</f>
        <v>8.3466352738867933E-3</v>
      </c>
      <c r="BH129" s="14">
        <f>'World Index &amp; Universal'!CA373</f>
        <v>3.0815834049550128E-2</v>
      </c>
      <c r="BI129" s="14">
        <f>'World Index &amp; Universal'!CB373</f>
        <v>2.9593366715417346E-2</v>
      </c>
      <c r="BJ129" s="14">
        <f>'World Index &amp; Universal'!CD373</f>
        <v>-1.8161644475589878E-2</v>
      </c>
      <c r="BK129" s="14">
        <f>'World Index &amp; Universal'!CE373</f>
        <v>7.606015905242236E-3</v>
      </c>
      <c r="BL129" s="14">
        <f>'World Index &amp; Universal'!CF373</f>
        <v>3.1355859545540987E-3</v>
      </c>
      <c r="BM129" s="14">
        <f>'World Index &amp; Universal'!CG373</f>
        <v>5.3764265230100694E-3</v>
      </c>
      <c r="BN129" s="14">
        <f>'World Index &amp; Universal'!CH373</f>
        <v>-8.2775456196366726E-3</v>
      </c>
      <c r="BO129" s="14">
        <f>'World Index &amp; Universal'!CI373</f>
        <v>2.2283208957760925E-2</v>
      </c>
      <c r="BP129" s="14">
        <f>'World Index &amp; Universal'!CJ373</f>
        <v>-1.1859221538442766E-3</v>
      </c>
      <c r="BQ129" s="14">
        <f>'World Index &amp; Universal'!CL373</f>
        <v>-1.8161644475589878E-2</v>
      </c>
      <c r="BR129" s="14">
        <f>'World Index &amp; Universal'!CM373</f>
        <v>-1.4357267070328361E-2</v>
      </c>
      <c r="BS129" s="14">
        <f>'World Index &amp; Universal'!CN373</f>
        <v>-1.8730252864789465E-2</v>
      </c>
      <c r="BT129" s="14">
        <f>'World Index &amp; Universal'!CO373</f>
        <v>-1.6538256998261613E-2</v>
      </c>
      <c r="BU129" s="14">
        <f>'World Index &amp; Universal'!CP373</f>
        <v>-2.9894606807202795E-2</v>
      </c>
      <c r="BV129" s="14">
        <f>'World Index &amp; Universal'!CQ373</f>
        <v>-2.179749091299199E-2</v>
      </c>
      <c r="BW129" s="14">
        <f>'World Index &amp; Universal'!CR373</f>
        <v>-1.1859221538442766E-3</v>
      </c>
      <c r="BX129" s="14">
        <f>'World Index &amp; Universal'!CT373</f>
        <v>-1.6995878110120488E-2</v>
      </c>
      <c r="BY129" s="14">
        <f>'World Index &amp; Universal'!CU373</f>
        <v>-1.3186983652540119E-2</v>
      </c>
      <c r="BZ129" s="14">
        <f>'World Index &amp; Universal'!CV373</f>
        <v>-1.7565161625252235E-2</v>
      </c>
      <c r="CA129" s="14">
        <f>'World Index &amp; Universal'!CW373</f>
        <v>-1.5370563135757132E-2</v>
      </c>
      <c r="CB129" s="14">
        <f>'World Index &amp; Universal'!CX373</f>
        <v>-2.8742771342656681E-2</v>
      </c>
      <c r="CC129" s="14">
        <f>'World Index &amp; Universal'!CY373</f>
        <v>1.1873302350737802E-3</v>
      </c>
      <c r="CD129" s="14">
        <f>'World Index &amp; Universal'!CZ373</f>
        <v>1.1873302350737802E-3</v>
      </c>
    </row>
    <row r="130" spans="2:82" x14ac:dyDescent="0.25">
      <c r="B130" s="121">
        <v>39629</v>
      </c>
      <c r="C130" s="14">
        <f>'World Index &amp; Universal'!M130</f>
        <v>-8.4944134198705612E-2</v>
      </c>
      <c r="D130" s="14">
        <f>'World Index &amp; Universal'!N130</f>
        <v>-8.4297669802170017E-2</v>
      </c>
      <c r="E130" s="14">
        <f>'World Index &amp; Universal'!O130</f>
        <v>-9.5645035447964655E-2</v>
      </c>
      <c r="F130" s="14">
        <f>'World Index &amp; Universal'!P130</f>
        <v>-9.0277282372292711E-2</v>
      </c>
      <c r="G130" s="14">
        <f>'World Index &amp; Universal'!Q130</f>
        <v>-7.8483373847406668E-2</v>
      </c>
      <c r="H130" s="14">
        <f>'World Index &amp; Universal'!R130</f>
        <v>-0.10473043780323488</v>
      </c>
      <c r="I130" s="14">
        <f>'World Index &amp; Universal'!S130</f>
        <v>-6.3321069335736113E-2</v>
      </c>
      <c r="J130" s="14">
        <f>'World Index &amp; Universal'!T130</f>
        <v>-8.5541708206916311E-2</v>
      </c>
      <c r="K130" s="14">
        <f>'World Index &amp; Universal'!AF130</f>
        <v>3.899721448467966E-3</v>
      </c>
      <c r="L130" s="14">
        <f>'World Index &amp; Universal'!AG130</f>
        <v>0.51955431754874648</v>
      </c>
      <c r="M130" s="14">
        <f>'World Index &amp; Universal'!AH130</f>
        <v>0.17214484679665737</v>
      </c>
      <c r="N130" s="14">
        <f>'World Index &amp; Universal'!AI130</f>
        <v>9.8607242339832854E-2</v>
      </c>
      <c r="O130" s="14">
        <f>'World Index &amp; Universal'!AJ130</f>
        <v>9.8941504178272979E-2</v>
      </c>
      <c r="P130" s="14">
        <f>'World Index &amp; Universal'!AK130</f>
        <v>3.5877437325905287E-2</v>
      </c>
      <c r="Q130" s="14">
        <f>'World Index &amp; Universal'!AL130</f>
        <v>4.0111420612813371E-2</v>
      </c>
      <c r="R130" s="14">
        <f>'World Index &amp; Universal'!AM130</f>
        <v>3.0863509749303616E-2</v>
      </c>
      <c r="S130" s="14">
        <f>'Stata input'!R130</f>
        <v>5.0727174711968637E-3</v>
      </c>
      <c r="T130" s="14">
        <f>'Stata input'!S130</f>
        <v>2.029280541065992E-3</v>
      </c>
      <c r="U130" s="14">
        <f>'Stata input'!T130</f>
        <v>3.6262775426634253E-3</v>
      </c>
      <c r="V130" s="14">
        <f>'Stata input'!U130</f>
        <v>4.4746741994332595E-3</v>
      </c>
      <c r="W130" s="14">
        <f>'Stata input'!V130</f>
        <v>5.9595935935630173E-4</v>
      </c>
      <c r="X130" s="14">
        <f>'Stata input'!W130</f>
        <v>1.9429928804111096E-3</v>
      </c>
      <c r="Y130" s="14">
        <f>'Stata input'!X130</f>
        <v>2.6283369587845051E-3</v>
      </c>
      <c r="Z130" s="14">
        <f>'Stata input'!Y130</f>
        <v>6.0254199512601581E-3</v>
      </c>
      <c r="AA130" s="14">
        <f>'World Index &amp; Universal'!AP374</f>
        <v>-2.8997433335292699E-3</v>
      </c>
      <c r="AB130" s="14">
        <f>'World Index &amp; Universal'!AQ374</f>
        <v>9.8508515569888377E-3</v>
      </c>
      <c r="AC130" s="14">
        <f>'World Index &amp; Universal'!AR374</f>
        <v>2.1943263813384295E-3</v>
      </c>
      <c r="AD130" s="14">
        <f>'World Index &amp; Universal'!AS374</f>
        <v>-9.3861770969009273E-3</v>
      </c>
      <c r="AE130" s="14">
        <f>'World Index &amp; Universal'!AT374</f>
        <v>1.780827512968175E-2</v>
      </c>
      <c r="AF130" s="14">
        <f>'World Index &amp; Universal'!AU374</f>
        <v>-3.0230475745542273E-2</v>
      </c>
      <c r="AG130" s="14">
        <f>'World Index &amp; Universal'!AV374</f>
        <v>-1.2298030470414556E-4</v>
      </c>
      <c r="AH130" s="14">
        <f>'World Index &amp; Universal'!AX374</f>
        <v>2.9081762983631521E-3</v>
      </c>
      <c r="AI130" s="14">
        <f>'World Index &amp; Universal'!AY374</f>
        <v>1.2787675868368709E-2</v>
      </c>
      <c r="AJ130" s="14">
        <f>'World Index &amp; Universal'!AZ374</f>
        <v>5.1088841676745211E-3</v>
      </c>
      <c r="AK130" s="14">
        <f>'World Index &amp; Universal'!BA374</f>
        <v>-6.5052974563032384E-3</v>
      </c>
      <c r="AL130" s="14">
        <f>'World Index &amp; Universal'!BB374</f>
        <v>2.0768241031691614E-2</v>
      </c>
      <c r="AM130" s="14">
        <f>'World Index &amp; Universal'!BC374</f>
        <v>-2.7410215000230553E-2</v>
      </c>
      <c r="AN130" s="14">
        <f>'World Index &amp; Universal'!BD374</f>
        <v>2.7848383452517833E-3</v>
      </c>
      <c r="AO130" s="14">
        <f>'World Index &amp; Universal'!BF374</f>
        <v>-9.7547588753337244E-3</v>
      </c>
      <c r="AP130" s="14">
        <f>'World Index &amp; Universal'!BG374</f>
        <v>-1.2626215911843985E-2</v>
      </c>
      <c r="AQ130" s="14">
        <f>'World Index &amp; Universal'!BH374</f>
        <v>-7.5818376187390957E-3</v>
      </c>
      <c r="AR130" s="14">
        <f>'World Index &amp; Universal'!BI374</f>
        <v>-1.9049376077893143E-2</v>
      </c>
      <c r="AS130" s="14">
        <f>'World Index &amp; Universal'!BJ374</f>
        <v>7.8798008244722606E-3</v>
      </c>
      <c r="AT130" s="14">
        <f>'World Index &amp; Universal'!BK374</f>
        <v>-3.9690343619291579E-2</v>
      </c>
      <c r="AU130" s="14">
        <f>'World Index &amp; Universal'!BL374</f>
        <v>-9.8765395368189957E-3</v>
      </c>
      <c r="AV130" s="14">
        <f>'World Index &amp; Universal'!BN374</f>
        <v>-2.1895218557675955E-3</v>
      </c>
      <c r="AW130" s="14">
        <f>'World Index &amp; Universal'!BO374</f>
        <v>-5.082916137892135E-3</v>
      </c>
      <c r="AX130" s="14">
        <f>'World Index &amp; Universal'!BP374</f>
        <v>7.639761046439153E-3</v>
      </c>
      <c r="AY130" s="14">
        <f>'World Index &amp; Universal'!BQ374</f>
        <v>-1.1555147712772884E-2</v>
      </c>
      <c r="AZ130" s="14">
        <f>'World Index &amp; Universal'!BR374</f>
        <v>1.5579761666304037E-2</v>
      </c>
      <c r="BA130" s="14">
        <f>'World Index &amp; Universal'!BS374</f>
        <v>-3.2353807313954763E-2</v>
      </c>
      <c r="BB130" s="14">
        <f>'World Index &amp; Universal'!BT374</f>
        <v>-2.3122328924067848E-3</v>
      </c>
      <c r="BC130" s="14">
        <f>'World Index &amp; Universal'!BV374</f>
        <v>9.4751121778149372E-3</v>
      </c>
      <c r="BD130" s="14">
        <f>'World Index &amp; Universal'!BW374</f>
        <v>6.5478934509135556E-3</v>
      </c>
      <c r="BE130" s="14">
        <f>'World Index &amp; Universal'!BX374</f>
        <v>1.9419301658353261E-2</v>
      </c>
      <c r="BF130" s="14">
        <f>'World Index &amp; Universal'!BY374</f>
        <v>1.1690230047771255E-2</v>
      </c>
      <c r="BG130" s="14">
        <f>'World Index &amp; Universal'!BZ374</f>
        <v>2.7452122712043669E-2</v>
      </c>
      <c r="BH130" s="14">
        <f>'World Index &amp; Universal'!CA374</f>
        <v>-2.1041800716604997E-2</v>
      </c>
      <c r="BI130" s="14">
        <f>'World Index &amp; Universal'!CB374</f>
        <v>9.3509666209281583E-3</v>
      </c>
      <c r="BJ130" s="14">
        <f>'World Index &amp; Universal'!CD374</f>
        <v>3.1172845701439078E-2</v>
      </c>
      <c r="BK130" s="14">
        <f>'World Index &amp; Universal'!CE374</f>
        <v>-2.0345696698695348E-2</v>
      </c>
      <c r="BL130" s="14">
        <f>'World Index &amp; Universal'!CF374</f>
        <v>-7.8181950050257853E-3</v>
      </c>
      <c r="BM130" s="14">
        <f>'World Index &amp; Universal'!CG374</f>
        <v>-1.5340756338765305E-2</v>
      </c>
      <c r="BN130" s="14">
        <f>'World Index &amp; Universal'!CH374</f>
        <v>-2.6718639346018036E-2</v>
      </c>
      <c r="BO130" s="14">
        <f>'World Index &amp; Universal'!CI374</f>
        <v>-4.7198231778085242E-2</v>
      </c>
      <c r="BP130" s="14">
        <f>'World Index &amp; Universal'!CJ374</f>
        <v>3.1046031750672221E-2</v>
      </c>
      <c r="BQ130" s="14">
        <f>'World Index &amp; Universal'!CL374</f>
        <v>3.1172845701439078E-2</v>
      </c>
      <c r="BR130" s="14">
        <f>'World Index &amp; Universal'!CM374</f>
        <v>2.8182709116399973E-2</v>
      </c>
      <c r="BS130" s="14">
        <f>'World Index &amp; Universal'!CN374</f>
        <v>4.1330776334041808E-2</v>
      </c>
      <c r="BT130" s="14">
        <f>'World Index &amp; Universal'!CO374</f>
        <v>3.3435575480481372E-2</v>
      </c>
      <c r="BU130" s="14">
        <f>'World Index &amp; Universal'!CP374</f>
        <v>2.1494074754170089E-2</v>
      </c>
      <c r="BV130" s="14">
        <f>'World Index &amp; Universal'!CQ374</f>
        <v>4.953625544394713E-2</v>
      </c>
      <c r="BW130" s="14">
        <f>'World Index &amp; Universal'!CR374</f>
        <v>3.1046031750672221E-2</v>
      </c>
      <c r="BX130" s="14">
        <f>'World Index &amp; Universal'!CT374</f>
        <v>1.2299543071958574E-4</v>
      </c>
      <c r="BY130" s="14">
        <f>'World Index &amp; Universal'!CU374</f>
        <v>-2.7771045579898512E-3</v>
      </c>
      <c r="BZ130" s="14">
        <f>'World Index &amp; Universal'!CV374</f>
        <v>9.9750585974387462E-3</v>
      </c>
      <c r="CA130" s="14">
        <f>'World Index &amp; Universal'!CW374</f>
        <v>2.3175917041762251E-3</v>
      </c>
      <c r="CB130" s="14">
        <f>'World Index &amp; Universal'!CX374</f>
        <v>-9.2643361230762E-3</v>
      </c>
      <c r="CC130" s="14">
        <f>'World Index &amp; Universal'!CY374</f>
        <v>-3.0111198525207938E-2</v>
      </c>
      <c r="CD130" s="14">
        <f>'World Index &amp; Universal'!CZ374</f>
        <v>-3.0111198525207938E-2</v>
      </c>
    </row>
    <row r="131" spans="2:82" x14ac:dyDescent="0.25">
      <c r="B131" s="121">
        <v>39660</v>
      </c>
      <c r="C131" s="14">
        <f>'World Index &amp; Universal'!M131</f>
        <v>-1.7463560268213274E-2</v>
      </c>
      <c r="D131" s="14">
        <f>'World Index &amp; Universal'!N131</f>
        <v>-2.5250036951273591E-2</v>
      </c>
      <c r="E131" s="14">
        <f>'World Index &amp; Universal'!O131</f>
        <v>-1.6184658473873292E-2</v>
      </c>
      <c r="F131" s="14">
        <f>'World Index &amp; Universal'!P131</f>
        <v>-2.0724545489810842E-2</v>
      </c>
      <c r="G131" s="14">
        <f>'World Index &amp; Universal'!Q131</f>
        <v>-8.8191266509873856E-3</v>
      </c>
      <c r="H131" s="14">
        <f>'World Index &amp; Universal'!R131</f>
        <v>8.1592739303082418E-4</v>
      </c>
      <c r="I131" s="14">
        <f>'World Index &amp; Universal'!S131</f>
        <v>-1.8643849169310722E-2</v>
      </c>
      <c r="J131" s="14">
        <f>'World Index &amp; Universal'!T131</f>
        <v>-9.3061906955490548E-3</v>
      </c>
      <c r="K131" s="14">
        <f>'World Index &amp; Universal'!AF131</f>
        <v>3.899721448467966E-3</v>
      </c>
      <c r="L131" s="14">
        <f>'World Index &amp; Universal'!AG131</f>
        <v>0.51955431754874648</v>
      </c>
      <c r="M131" s="14">
        <f>'World Index &amp; Universal'!AH131</f>
        <v>0.17214484679665737</v>
      </c>
      <c r="N131" s="14">
        <f>'World Index &amp; Universal'!AI131</f>
        <v>9.8607242339832854E-2</v>
      </c>
      <c r="O131" s="14">
        <f>'World Index &amp; Universal'!AJ131</f>
        <v>9.8941504178272979E-2</v>
      </c>
      <c r="P131" s="14">
        <f>'World Index &amp; Universal'!AK131</f>
        <v>3.5877437325905287E-2</v>
      </c>
      <c r="Q131" s="14">
        <f>'World Index &amp; Universal'!AL131</f>
        <v>4.0111420612813371E-2</v>
      </c>
      <c r="R131" s="14">
        <f>'World Index &amp; Universal'!AM131</f>
        <v>3.0863509749303616E-2</v>
      </c>
      <c r="S131" s="14">
        <f>'Stata input'!R131</f>
        <v>4.9070415389556032E-3</v>
      </c>
      <c r="T131" s="14">
        <f>'Stata input'!S131</f>
        <v>2.0282618402369668E-3</v>
      </c>
      <c r="U131" s="14">
        <f>'Stata input'!T131</f>
        <v>3.6573034404163707E-3</v>
      </c>
      <c r="V131" s="14">
        <f>'Stata input'!U131</f>
        <v>4.3804098198076957E-3</v>
      </c>
      <c r="W131" s="14">
        <f>'Stata input'!V131</f>
        <v>5.3177525602543518E-4</v>
      </c>
      <c r="X131" s="14">
        <f>'Stata input'!W131</f>
        <v>1.8743071241285048E-3</v>
      </c>
      <c r="Y131" s="14">
        <f>'Stata input'!X131</f>
        <v>2.5851499127567124E-3</v>
      </c>
      <c r="Z131" s="14">
        <f>'Stata input'!Y131</f>
        <v>5.9825073511525773E-3</v>
      </c>
      <c r="AA131" s="14">
        <f>'World Index &amp; Universal'!AP375</f>
        <v>8.4887308168437592E-3</v>
      </c>
      <c r="AB131" s="14">
        <f>'World Index &amp; Universal'!AQ375</f>
        <v>-1.0977222263803821E-3</v>
      </c>
      <c r="AC131" s="14">
        <f>'World Index &amp; Universal'!AR375</f>
        <v>4.3001420230392995E-3</v>
      </c>
      <c r="AD131" s="14">
        <f>'World Index &amp; Universal'!AS375</f>
        <v>-7.5133048106021949E-3</v>
      </c>
      <c r="AE131" s="14">
        <f>'World Index &amp; Universal'!AT375</f>
        <v>-1.6332918656446815E-2</v>
      </c>
      <c r="AF131" s="14">
        <f>'World Index &amp; Universal'!AU375</f>
        <v>5.459764346935847E-3</v>
      </c>
      <c r="AG131" s="14">
        <f>'World Index &amp; Universal'!AV375</f>
        <v>-8.73677542879292E-3</v>
      </c>
      <c r="AH131" s="14">
        <f>'World Index &amp; Universal'!AX375</f>
        <v>-8.4172788028757939E-3</v>
      </c>
      <c r="AI131" s="14">
        <f>'World Index &amp; Universal'!AY375</f>
        <v>-9.5057611952285015E-3</v>
      </c>
      <c r="AJ131" s="14">
        <f>'World Index &amp; Universal'!AZ375</f>
        <v>-4.1533322741363898E-3</v>
      </c>
      <c r="AK131" s="14">
        <f>'World Index &amp; Universal'!BA375</f>
        <v>-1.5867342032156118E-2</v>
      </c>
      <c r="AL131" s="14">
        <f>'World Index &amp; Universal'!BB375</f>
        <v>-2.4612718729326577E-2</v>
      </c>
      <c r="AM131" s="14">
        <f>'World Index &amp; Universal'!BC375</f>
        <v>-3.0034708146461364E-3</v>
      </c>
      <c r="AN131" s="14">
        <f>'World Index &amp; Universal'!BD375</f>
        <v>-1.7080514357046384E-2</v>
      </c>
      <c r="AO131" s="14">
        <f>'World Index &amp; Universal'!BF375</f>
        <v>1.0989285446689756E-3</v>
      </c>
      <c r="AP131" s="14">
        <f>'World Index &amp; Universal'!BG375</f>
        <v>9.5969878701154254E-3</v>
      </c>
      <c r="AQ131" s="14">
        <f>'World Index &amp; Universal'!BH375</f>
        <v>5.4037961165236403E-3</v>
      </c>
      <c r="AR131" s="14">
        <f>'World Index &amp; Universal'!BI375</f>
        <v>-6.4226328510543773E-3</v>
      </c>
      <c r="AS131" s="14">
        <f>'World Index &amp; Universal'!BJ375</f>
        <v>-1.5251938822307021E-2</v>
      </c>
      <c r="AT131" s="14">
        <f>'World Index &amp; Universal'!BK375</f>
        <v>6.5646927824929424E-3</v>
      </c>
      <c r="AU131" s="14">
        <f>'World Index &amp; Universal'!BL375</f>
        <v>-7.6474479760308967E-3</v>
      </c>
      <c r="AV131" s="14">
        <f>'World Index &amp; Universal'!BN375</f>
        <v>-4.2817299760380401E-3</v>
      </c>
      <c r="AW131" s="14">
        <f>'World Index &amp; Universal'!BO375</f>
        <v>4.1706543876085522E-3</v>
      </c>
      <c r="AX131" s="14">
        <f>'World Index &amp; Universal'!BP375</f>
        <v>-5.3747520522562375E-3</v>
      </c>
      <c r="AY131" s="14">
        <f>'World Index &amp; Universal'!BQ375</f>
        <v>-1.1762864844213627E-2</v>
      </c>
      <c r="AZ131" s="14">
        <f>'World Index &amp; Universal'!BR375</f>
        <v>-2.0544715485077303E-2</v>
      </c>
      <c r="BA131" s="14">
        <f>'World Index &amp; Universal'!BS375</f>
        <v>1.1546571342313516E-3</v>
      </c>
      <c r="BB131" s="14">
        <f>'World Index &amp; Universal'!BT375</f>
        <v>-1.2981096891583443E-2</v>
      </c>
      <c r="BC131" s="14">
        <f>'World Index &amp; Universal'!BV375</f>
        <v>7.5701818946485311E-3</v>
      </c>
      <c r="BD131" s="14">
        <f>'World Index &amp; Universal'!BW375</f>
        <v>1.6123173947830249E-2</v>
      </c>
      <c r="BE131" s="14">
        <f>'World Index &amp; Universal'!BX375</f>
        <v>6.46414971134468E-3</v>
      </c>
      <c r="BF131" s="14">
        <f>'World Index &amp; Universal'!BY375</f>
        <v>1.1902876774974924E-2</v>
      </c>
      <c r="BG131" s="14">
        <f>'World Index &amp; Universal'!BZ375</f>
        <v>-8.8863799268982246E-3</v>
      </c>
      <c r="BH131" s="14">
        <f>'World Index &amp; Universal'!CA375</f>
        <v>1.3071277650792412E-2</v>
      </c>
      <c r="BI131" s="14">
        <f>'World Index &amp; Universal'!CB375</f>
        <v>-1.2327325133131284E-3</v>
      </c>
      <c r="BJ131" s="14">
        <f>'World Index &amp; Universal'!CD375</f>
        <v>-5.4301171867201514E-3</v>
      </c>
      <c r="BK131" s="14">
        <f>'World Index &amp; Universal'!CE375</f>
        <v>2.5233790927909672E-2</v>
      </c>
      <c r="BL131" s="14">
        <f>'World Index &amp; Universal'!CF375</f>
        <v>1.548816334207026E-2</v>
      </c>
      <c r="BM131" s="14">
        <f>'World Index &amp; Universal'!CG375</f>
        <v>2.0975654335513738E-2</v>
      </c>
      <c r="BN131" s="14">
        <f>'World Index &amp; Universal'!CH375</f>
        <v>8.9660557043327316E-3</v>
      </c>
      <c r="BO131" s="14">
        <f>'World Index &amp; Universal'!CI375</f>
        <v>2.2154531158669055E-2</v>
      </c>
      <c r="BP131" s="14">
        <f>'World Index &amp; Universal'!CJ375</f>
        <v>-1.4119450901100672E-2</v>
      </c>
      <c r="BQ131" s="14">
        <f>'World Index &amp; Universal'!CL375</f>
        <v>-5.4301171867201514E-3</v>
      </c>
      <c r="BR131" s="14">
        <f>'World Index &amp; Universal'!CM375</f>
        <v>3.0125188270215819E-3</v>
      </c>
      <c r="BS131" s="14">
        <f>'World Index &amp; Universal'!CN375</f>
        <v>-6.5218786527727612E-3</v>
      </c>
      <c r="BT131" s="14">
        <f>'World Index &amp; Universal'!CO375</f>
        <v>-1.1533254387855463E-3</v>
      </c>
      <c r="BU131" s="14">
        <f>'World Index &amp; Universal'!CP375</f>
        <v>-1.2902623871741348E-2</v>
      </c>
      <c r="BV131" s="14">
        <f>'World Index &amp; Universal'!CQ375</f>
        <v>-2.167434618086117E-2</v>
      </c>
      <c r="BW131" s="14">
        <f>'World Index &amp; Universal'!CR375</f>
        <v>-1.4119450901100672E-2</v>
      </c>
      <c r="BX131" s="14">
        <f>'World Index &amp; Universal'!CT375</f>
        <v>8.8137794404428149E-3</v>
      </c>
      <c r="BY131" s="14">
        <f>'World Index &amp; Universal'!CU375</f>
        <v>1.7377328058435504E-2</v>
      </c>
      <c r="BZ131" s="14">
        <f>'World Index &amp; Universal'!CV375</f>
        <v>7.7063821324725446E-3</v>
      </c>
      <c r="CA131" s="14">
        <f>'World Index &amp; Universal'!CW375</f>
        <v>1.3151821966836064E-2</v>
      </c>
      <c r="CB131" s="14">
        <f>'World Index &amp; Universal'!CX375</f>
        <v>1.2342540183711836E-3</v>
      </c>
      <c r="CC131" s="14">
        <f>'World Index &amp; Universal'!CY375</f>
        <v>1.4321664946129742E-2</v>
      </c>
      <c r="CD131" s="14">
        <f>'World Index &amp; Universal'!CZ375</f>
        <v>1.4321664946129742E-2</v>
      </c>
    </row>
    <row r="132" spans="2:82" x14ac:dyDescent="0.25">
      <c r="B132" s="121">
        <v>39689</v>
      </c>
      <c r="C132" s="14">
        <f>'World Index &amp; Universal'!M132</f>
        <v>3.5805316543482624E-2</v>
      </c>
      <c r="D132" s="14">
        <f>'World Index &amp; Universal'!N132</f>
        <v>-2.1001288887765646E-2</v>
      </c>
      <c r="E132" s="14">
        <f>'World Index &amp; Universal'!O132</f>
        <v>4.2522306982616165E-2</v>
      </c>
      <c r="F132" s="14">
        <f>'World Index &amp; Universal'!P132</f>
        <v>6.7508865467991175E-2</v>
      </c>
      <c r="G132" s="14">
        <f>'World Index &amp; Universal'!Q132</f>
        <v>-1.3748112061288009E-2</v>
      </c>
      <c r="H132" s="14">
        <f>'World Index &amp; Universal'!R132</f>
        <v>3.0834603157129159E-2</v>
      </c>
      <c r="I132" s="14">
        <f>'World Index &amp; Universal'!S132</f>
        <v>1.6152926222805064E-2</v>
      </c>
      <c r="J132" s="14">
        <f>'World Index &amp; Universal'!T132</f>
        <v>7.5653257982876365E-2</v>
      </c>
      <c r="K132" s="14">
        <f>'World Index &amp; Universal'!AF132</f>
        <v>3.899721448467966E-3</v>
      </c>
      <c r="L132" s="14">
        <f>'World Index &amp; Universal'!AG132</f>
        <v>0.51955431754874648</v>
      </c>
      <c r="M132" s="14">
        <f>'World Index &amp; Universal'!AH132</f>
        <v>0.17214484679665737</v>
      </c>
      <c r="N132" s="14">
        <f>'World Index &amp; Universal'!AI132</f>
        <v>9.8607242339832854E-2</v>
      </c>
      <c r="O132" s="14">
        <f>'World Index &amp; Universal'!AJ132</f>
        <v>9.8941504178272979E-2</v>
      </c>
      <c r="P132" s="14">
        <f>'World Index &amp; Universal'!AK132</f>
        <v>3.5877437325905287E-2</v>
      </c>
      <c r="Q132" s="14">
        <f>'World Index &amp; Universal'!AL132</f>
        <v>4.0111420612813371E-2</v>
      </c>
      <c r="R132" s="14">
        <f>'World Index &amp; Universal'!AM132</f>
        <v>3.0863509749303616E-2</v>
      </c>
      <c r="S132" s="14">
        <f>'Stata input'!R132</f>
        <v>5.0096382503947989E-3</v>
      </c>
      <c r="T132" s="14">
        <f>'Stata input'!S132</f>
        <v>2.0481285257840653E-3</v>
      </c>
      <c r="U132" s="14">
        <f>'Stata input'!T132</f>
        <v>3.6783149915182722E-3</v>
      </c>
      <c r="V132" s="14">
        <f>'Stata input'!U132</f>
        <v>4.3605522809628816E-3</v>
      </c>
      <c r="W132" s="14">
        <f>'Stata input'!V132</f>
        <v>5.7318953866358768E-4</v>
      </c>
      <c r="X132" s="14">
        <f>'Stata input'!W132</f>
        <v>1.8600199863720857E-3</v>
      </c>
      <c r="Y132" s="14">
        <f>'Stata input'!X132</f>
        <v>2.5473393892132545E-3</v>
      </c>
      <c r="Z132" s="14">
        <f>'Stata input'!Y132</f>
        <v>5.6932979895953917E-3</v>
      </c>
      <c r="AA132" s="14">
        <f>'World Index &amp; Universal'!AP376</f>
        <v>5.5959316485786115E-2</v>
      </c>
      <c r="AB132" s="14">
        <f>'World Index &amp; Universal'!AQ376</f>
        <v>-7.0681085941206589E-3</v>
      </c>
      <c r="AC132" s="14">
        <f>'World Index &amp; Universal'!AR376</f>
        <v>-3.0698825470401037E-2</v>
      </c>
      <c r="AD132" s="14">
        <f>'World Index &amp; Universal'!AS376</f>
        <v>4.7565976238040264E-2</v>
      </c>
      <c r="AE132" s="14">
        <f>'World Index &amp; Universal'!AT376</f>
        <v>3.9776436031331297E-3</v>
      </c>
      <c r="AF132" s="14">
        <f>'World Index &amp; Universal'!AU376</f>
        <v>1.7108861871394154E-2</v>
      </c>
      <c r="AG132" s="14">
        <f>'World Index &amp; Universal'!AV376</f>
        <v>-3.8716935402151931E-2</v>
      </c>
      <c r="AH132" s="14">
        <f>'World Index &amp; Universal'!AX376</f>
        <v>-5.2993818617953714E-2</v>
      </c>
      <c r="AI132" s="14">
        <f>'World Index &amp; Universal'!AY376</f>
        <v>-5.9687361147265583E-2</v>
      </c>
      <c r="AJ132" s="14">
        <f>'World Index &amp; Universal'!AZ376</f>
        <v>-8.2065796099592081E-2</v>
      </c>
      <c r="AK132" s="14">
        <f>'World Index &amp; Universal'!BA376</f>
        <v>-7.9485450970580018E-3</v>
      </c>
      <c r="AL132" s="14">
        <f>'World Index &amp; Universal'!BB376</f>
        <v>-4.922696553845185E-2</v>
      </c>
      <c r="AM132" s="14">
        <f>'World Index &amp; Universal'!BC376</f>
        <v>-3.6791620669331837E-2</v>
      </c>
      <c r="AN132" s="14">
        <f>'World Index &amp; Universal'!BD376</f>
        <v>-8.9658995767960992E-2</v>
      </c>
      <c r="AO132" s="14">
        <f>'World Index &amp; Universal'!BF376</f>
        <v>7.1184223764966248E-3</v>
      </c>
      <c r="AP132" s="14">
        <f>'World Index &amp; Universal'!BG376</f>
        <v>6.3476080912928889E-2</v>
      </c>
      <c r="AQ132" s="14">
        <f>'World Index &amp; Universal'!BH376</f>
        <v>-2.3798930300064969E-2</v>
      </c>
      <c r="AR132" s="14">
        <f>'World Index &amp; Universal'!BI376</f>
        <v>5.5022993324149727E-2</v>
      </c>
      <c r="AS132" s="14">
        <f>'World Index &amp; Universal'!BJ376</f>
        <v>1.1124380526860156E-2</v>
      </c>
      <c r="AT132" s="14">
        <f>'World Index &amp; Universal'!BK376</f>
        <v>2.4349072353072376E-2</v>
      </c>
      <c r="AU132" s="14">
        <f>'World Index &amp; Universal'!BL376</f>
        <v>-3.1874116524971186E-2</v>
      </c>
      <c r="AV132" s="14">
        <f>'World Index &amp; Universal'!BN376</f>
        <v>3.1671090758039311E-2</v>
      </c>
      <c r="AW132" s="14">
        <f>'World Index &amp; Universal'!BO376</f>
        <v>8.9402699835004817E-2</v>
      </c>
      <c r="AX132" s="14">
        <f>'World Index &amp; Universal'!BP376</f>
        <v>2.4379127455146365E-2</v>
      </c>
      <c r="AY132" s="14">
        <f>'World Index &amp; Universal'!BQ376</f>
        <v>8.0743533346509189E-2</v>
      </c>
      <c r="AZ132" s="14">
        <f>'World Index &amp; Universal'!BR376</f>
        <v>3.5774710672730414E-2</v>
      </c>
      <c r="BA132" s="14">
        <f>'World Index &amp; Universal'!BS376</f>
        <v>4.9321808946529044E-2</v>
      </c>
      <c r="BB132" s="14">
        <f>'World Index &amp; Universal'!BT376</f>
        <v>-8.2720522191073176E-3</v>
      </c>
      <c r="BC132" s="14">
        <f>'World Index &amp; Universal'!BV376</f>
        <v>-4.5406186643113911E-2</v>
      </c>
      <c r="BD132" s="14">
        <f>'World Index &amp; Universal'!BW376</f>
        <v>8.0122306738974469E-3</v>
      </c>
      <c r="BE132" s="14">
        <f>'World Index &amp; Universal'!BX376</f>
        <v>-5.2153359379196185E-2</v>
      </c>
      <c r="BF132" s="14">
        <f>'World Index &amp; Universal'!BY376</f>
        <v>-7.4711095514481518E-2</v>
      </c>
      <c r="BG132" s="14">
        <f>'World Index &amp; Universal'!BZ376</f>
        <v>-4.1609152667824278E-2</v>
      </c>
      <c r="BH132" s="14">
        <f>'World Index &amp; Universal'!CA376</f>
        <v>-2.9074172947103571E-2</v>
      </c>
      <c r="BI132" s="14">
        <f>'World Index &amp; Universal'!CB376</f>
        <v>-8.2365133650146305E-2</v>
      </c>
      <c r="BJ132" s="14">
        <f>'World Index &amp; Universal'!CD376</f>
        <v>-1.6821072466043807E-2</v>
      </c>
      <c r="BK132" s="14">
        <f>'World Index &amp; Universal'!CE376</f>
        <v>5.1775727491399248E-2</v>
      </c>
      <c r="BL132" s="14">
        <f>'World Index &amp; Universal'!CF376</f>
        <v>-1.1001990201308098E-2</v>
      </c>
      <c r="BM132" s="14">
        <f>'World Index &amp; Universal'!CG376</f>
        <v>-3.4539084903409956E-2</v>
      </c>
      <c r="BN132" s="14">
        <f>'World Index &amp; Universal'!CH376</f>
        <v>4.3415640689442814E-2</v>
      </c>
      <c r="BO132" s="14">
        <f>'World Index &amp; Universal'!CI376</f>
        <v>1.3079193896324837E-2</v>
      </c>
      <c r="BP132" s="14">
        <f>'World Index &amp; Universal'!CJ376</f>
        <v>-5.4886747492132959E-2</v>
      </c>
      <c r="BQ132" s="14">
        <f>'World Index &amp; Universal'!CL376</f>
        <v>-1.6821072466043807E-2</v>
      </c>
      <c r="BR132" s="14">
        <f>'World Index &amp; Universal'!CM376</f>
        <v>3.8196948301984612E-2</v>
      </c>
      <c r="BS132" s="14">
        <f>'World Index &amp; Universal'!CN376</f>
        <v>-2.3770287893304931E-2</v>
      </c>
      <c r="BT132" s="14">
        <f>'World Index &amp; Universal'!CO376</f>
        <v>-4.7003510768584778E-2</v>
      </c>
      <c r="BU132" s="14">
        <f>'World Index &amp; Universal'!CP376</f>
        <v>2.9944793038778394E-2</v>
      </c>
      <c r="BV132" s="14">
        <f>'World Index &amp; Universal'!CQ376</f>
        <v>-1.2910337094202973E-2</v>
      </c>
      <c r="BW132" s="14">
        <f>'World Index &amp; Universal'!CR376</f>
        <v>-5.4886747492132959E-2</v>
      </c>
      <c r="BX132" s="14">
        <f>'World Index &amp; Universal'!CT376</f>
        <v>4.0276310722637376E-2</v>
      </c>
      <c r="BY132" s="14">
        <f>'World Index &amp; Universal'!CU376</f>
        <v>9.8489462027031571E-2</v>
      </c>
      <c r="BZ132" s="14">
        <f>'World Index &amp; Universal'!CV376</f>
        <v>3.2923524790558156E-2</v>
      </c>
      <c r="CA132" s="14">
        <f>'World Index &amp; Universal'!CW376</f>
        <v>8.3410498187703741E-3</v>
      </c>
      <c r="CB132" s="14">
        <f>'World Index &amp; Universal'!CX376</f>
        <v>8.9758068999466367E-2</v>
      </c>
      <c r="CC132" s="14">
        <f>'World Index &amp; Universal'!CY376</f>
        <v>5.8074254430874328E-2</v>
      </c>
      <c r="CD132" s="14">
        <f>'World Index &amp; Universal'!CZ376</f>
        <v>5.8074254430874328E-2</v>
      </c>
    </row>
    <row r="133" spans="2:82" x14ac:dyDescent="0.25">
      <c r="B133" s="121">
        <v>39721</v>
      </c>
      <c r="C133" s="14">
        <f>'World Index &amp; Universal'!M133</f>
        <v>-4.8949465571096917E-2</v>
      </c>
      <c r="D133" s="14">
        <f>'World Index &amp; Universal'!N133</f>
        <v>-0.12246373070370176</v>
      </c>
      <c r="E133" s="14">
        <f>'World Index &amp; Universal'!O133</f>
        <v>-8.6591171293238678E-2</v>
      </c>
      <c r="F133" s="14">
        <f>'World Index &amp; Universal'!P133</f>
        <v>-0.10412522134534252</v>
      </c>
      <c r="G133" s="14">
        <f>'World Index &amp; Universal'!Q133</f>
        <v>-0.14335738486601868</v>
      </c>
      <c r="H133" s="14">
        <f>'World Index &amp; Universal'!R133</f>
        <v>-0.10791362346459954</v>
      </c>
      <c r="I133" s="14">
        <f>'World Index &amp; Universal'!S133</f>
        <v>-0.1258455571613456</v>
      </c>
      <c r="J133" s="14">
        <f>'World Index &amp; Universal'!T133</f>
        <v>-4.8391735279167625E-2</v>
      </c>
      <c r="K133" s="14">
        <f>'World Index &amp; Universal'!AF133</f>
        <v>3.899721448467966E-3</v>
      </c>
      <c r="L133" s="14">
        <f>'World Index &amp; Universal'!AG133</f>
        <v>0.51955431754874648</v>
      </c>
      <c r="M133" s="14">
        <f>'World Index &amp; Universal'!AH133</f>
        <v>0.17214484679665737</v>
      </c>
      <c r="N133" s="14">
        <f>'World Index &amp; Universal'!AI133</f>
        <v>9.8607242339832854E-2</v>
      </c>
      <c r="O133" s="14">
        <f>'World Index &amp; Universal'!AJ133</f>
        <v>9.8941504178272979E-2</v>
      </c>
      <c r="P133" s="14">
        <f>'World Index &amp; Universal'!AK133</f>
        <v>3.5877437325905287E-2</v>
      </c>
      <c r="Q133" s="14">
        <f>'World Index &amp; Universal'!AL133</f>
        <v>4.0111420612813371E-2</v>
      </c>
      <c r="R133" s="14">
        <f>'World Index &amp; Universal'!AM133</f>
        <v>3.0863509749303616E-2</v>
      </c>
      <c r="S133" s="14">
        <f>'Stata input'!R133</f>
        <v>6.2163318531474054E-3</v>
      </c>
      <c r="T133" s="14">
        <f>'Stata input'!S133</f>
        <v>3.2144324922072087E-3</v>
      </c>
      <c r="U133" s="14">
        <f>'Stata input'!T133</f>
        <v>4.1079850818710462E-3</v>
      </c>
      <c r="V133" s="14">
        <f>'Stata input'!U133</f>
        <v>4.9267806258874725E-3</v>
      </c>
      <c r="W133" s="14">
        <f>'Stata input'!V133</f>
        <v>7.6861741083522617E-4</v>
      </c>
      <c r="X133" s="14">
        <f>'Stata input'!W133</f>
        <v>2.3039138595752906E-3</v>
      </c>
      <c r="Y133" s="14">
        <f>'Stata input'!X133</f>
        <v>3.271062738461783E-3</v>
      </c>
      <c r="Z133" s="14">
        <f>'Stata input'!Y133</f>
        <v>6.1618262441982541E-3</v>
      </c>
      <c r="AA133" s="14">
        <f>'World Index &amp; Universal'!AP377</f>
        <v>8.1797213765107513E-2</v>
      </c>
      <c r="AB133" s="14">
        <f>'World Index &amp; Universal'!AQ377</f>
        <v>3.9339973840426534E-2</v>
      </c>
      <c r="AC133" s="14">
        <f>'World Index &amp; Universal'!AR377</f>
        <v>5.7678669125245774E-2</v>
      </c>
      <c r="AD133" s="14">
        <f>'World Index &amp; Universal'!AS377</f>
        <v>0.10901900957504473</v>
      </c>
      <c r="AE133" s="14">
        <f>'World Index &amp; Universal'!AT377</f>
        <v>6.1561592068103854E-2</v>
      </c>
      <c r="AF133" s="14">
        <f>'World Index &amp; Universal'!AU377</f>
        <v>8.114155609641216E-2</v>
      </c>
      <c r="AG133" s="14">
        <f>'World Index &amp; Universal'!AV377</f>
        <v>-5.4642575171182095E-4</v>
      </c>
      <c r="AH133" s="14">
        <f>'World Index &amp; Universal'!AX377</f>
        <v>-7.5612335402879149E-2</v>
      </c>
      <c r="AI133" s="14">
        <f>'World Index &amp; Universal'!AY377</f>
        <v>-3.9246948859215314E-2</v>
      </c>
      <c r="AJ133" s="14">
        <f>'World Index &amp; Universal'!AZ377</f>
        <v>-2.2294885153123278E-2</v>
      </c>
      <c r="AK133" s="14">
        <f>'World Index &amp; Universal'!BA377</f>
        <v>2.5163492254887565E-2</v>
      </c>
      <c r="AL133" s="14">
        <f>'World Index &amp; Universal'!BB377</f>
        <v>-1.8705559082164092E-2</v>
      </c>
      <c r="AM133" s="14">
        <f>'World Index &amp; Universal'!BC377</f>
        <v>-6.0608186114063933E-4</v>
      </c>
      <c r="AN133" s="14">
        <f>'World Index &amp; Universal'!BD377</f>
        <v>-7.6117444627379793E-2</v>
      </c>
      <c r="AO133" s="14">
        <f>'World Index &amp; Universal'!BF377</f>
        <v>-3.7850919651500448E-2</v>
      </c>
      <c r="AP133" s="14">
        <f>'World Index &amp; Universal'!BG377</f>
        <v>4.0850194347667346E-2</v>
      </c>
      <c r="AQ133" s="14">
        <f>'World Index &amp; Universal'!BH377</f>
        <v>1.7644558803080024E-2</v>
      </c>
      <c r="AR133" s="14">
        <f>'World Index &amp; Universal'!BI377</f>
        <v>6.7041620151632841E-2</v>
      </c>
      <c r="AS133" s="14">
        <f>'World Index &amp; Universal'!BJ377</f>
        <v>2.1380509541614856E-2</v>
      </c>
      <c r="AT133" s="14">
        <f>'World Index &amp; Universal'!BK377</f>
        <v>4.0219353924708656E-2</v>
      </c>
      <c r="AU133" s="14">
        <f>'World Index &amp; Universal'!BL377</f>
        <v>-3.8376662685988716E-2</v>
      </c>
      <c r="AV133" s="14">
        <f>'World Index &amp; Universal'!BN377</f>
        <v>-5.4533263087312656E-2</v>
      </c>
      <c r="AW133" s="14">
        <f>'World Index &amp; Universal'!BO377</f>
        <v>2.2803281699733002E-2</v>
      </c>
      <c r="AX133" s="14">
        <f>'World Index &amp; Universal'!BP377</f>
        <v>-1.7338626390173917E-2</v>
      </c>
      <c r="AY133" s="14">
        <f>'World Index &amp; Universal'!BQ377</f>
        <v>4.8540584157057864E-2</v>
      </c>
      <c r="AZ133" s="14">
        <f>'World Index &amp; Universal'!BR377</f>
        <v>3.6711744844675209E-3</v>
      </c>
      <c r="BA133" s="14">
        <f>'World Index &amp; Universal'!BS377</f>
        <v>2.2183379183179808E-2</v>
      </c>
      <c r="BB133" s="14">
        <f>'World Index &amp; Universal'!BT377</f>
        <v>-5.5049890459748729E-2</v>
      </c>
      <c r="BC133" s="14">
        <f>'World Index &amp; Universal'!BV377</f>
        <v>-9.8302200984651034E-2</v>
      </c>
      <c r="BD133" s="14">
        <f>'World Index &amp; Universal'!BW377</f>
        <v>-2.4545833367065506E-2</v>
      </c>
      <c r="BE133" s="14">
        <f>'World Index &amp; Universal'!BX377</f>
        <v>-6.2829433159416914E-2</v>
      </c>
      <c r="BF133" s="14">
        <f>'World Index &amp; Universal'!BY377</f>
        <v>-4.6293471984282353E-2</v>
      </c>
      <c r="BG133" s="14">
        <f>'World Index &amp; Universal'!BZ377</f>
        <v>-4.2792248912961184E-2</v>
      </c>
      <c r="BH133" s="14">
        <f>'World Index &amp; Universal'!CA377</f>
        <v>-2.5137038443835746E-2</v>
      </c>
      <c r="BI133" s="14">
        <f>'World Index &amp; Universal'!CB377</f>
        <v>-9.8794911882294945E-2</v>
      </c>
      <c r="BJ133" s="14">
        <f>'World Index &amp; Universal'!CD377</f>
        <v>-7.5051741040630393E-2</v>
      </c>
      <c r="BK133" s="14">
        <f>'World Index &amp; Universal'!CE377</f>
        <v>1.9062126821658421E-2</v>
      </c>
      <c r="BL133" s="14">
        <f>'World Index &amp; Universal'!CF377</f>
        <v>-2.093295235407433E-2</v>
      </c>
      <c r="BM133" s="14">
        <f>'World Index &amp; Universal'!CG377</f>
        <v>-3.6577462597280341E-3</v>
      </c>
      <c r="BN133" s="14">
        <f>'World Index &amp; Universal'!CH377</f>
        <v>4.470528875718438E-2</v>
      </c>
      <c r="BO133" s="14">
        <f>'World Index &amp; Universal'!CI377</f>
        <v>1.8444491751216541E-2</v>
      </c>
      <c r="BP133" s="14">
        <f>'World Index &amp; Universal'!CJ377</f>
        <v>-7.5557156588326846E-2</v>
      </c>
      <c r="BQ133" s="14">
        <f>'World Index &amp; Universal'!CL377</f>
        <v>-7.5051741040630393E-2</v>
      </c>
      <c r="BR133" s="14">
        <f>'World Index &amp; Universal'!CM377</f>
        <v>6.06449419133126E-4</v>
      </c>
      <c r="BS133" s="14">
        <f>'World Index &amp; Universal'!CN377</f>
        <v>-3.8664300729420731E-2</v>
      </c>
      <c r="BT133" s="14">
        <f>'World Index &amp; Universal'!CO377</f>
        <v>-2.1701956454140858E-2</v>
      </c>
      <c r="BU133" s="14">
        <f>'World Index &amp; Universal'!CP377</f>
        <v>2.578520205928192E-2</v>
      </c>
      <c r="BV133" s="14">
        <f>'World Index &amp; Universal'!CQ377</f>
        <v>-1.8110453638470858E-2</v>
      </c>
      <c r="BW133" s="14">
        <f>'World Index &amp; Universal'!CR377</f>
        <v>-7.5557156588326846E-2</v>
      </c>
      <c r="BX133" s="14">
        <f>'World Index &amp; Universal'!CT377</f>
        <v>5.4672449605552842E-4</v>
      </c>
      <c r="BY133" s="14">
        <f>'World Index &amp; Universal'!CU377</f>
        <v>8.2388658801637371E-2</v>
      </c>
      <c r="BZ133" s="14">
        <f>'World Index &amp; Universal'!CV377</f>
        <v>3.9908206463854734E-2</v>
      </c>
      <c r="CA133" s="14">
        <f>'World Index &amp; Universal'!CW377</f>
        <v>5.8256927962612171E-2</v>
      </c>
      <c r="CB133" s="14">
        <f>'World Index &amp; Universal'!CX377</f>
        <v>0.10962533743417069</v>
      </c>
      <c r="CC133" s="14">
        <f>'World Index &amp; Universal'!CY377</f>
        <v>8.1732642668833622E-2</v>
      </c>
      <c r="CD133" s="14">
        <f>'World Index &amp; Universal'!CZ377</f>
        <v>8.1732642668833622E-2</v>
      </c>
    </row>
    <row r="134" spans="2:82" x14ac:dyDescent="0.25">
      <c r="B134" s="121">
        <v>39752</v>
      </c>
      <c r="C134" s="14">
        <f>'World Index &amp; Universal'!M134</f>
        <v>-8.4821398331885844E-2</v>
      </c>
      <c r="D134" s="14">
        <f>'World Index &amp; Universal'!N134</f>
        <v>-0.19582867564864381</v>
      </c>
      <c r="E134" s="14">
        <f>'World Index &amp; Universal'!O134</f>
        <v>-0.11108262932990653</v>
      </c>
      <c r="F134" s="14">
        <f>'World Index &amp; Universal'!P134</f>
        <v>-0.1136189641340799</v>
      </c>
      <c r="G134" s="14">
        <f>'World Index &amp; Universal'!Q134</f>
        <v>-0.25588219726383721</v>
      </c>
      <c r="H134" s="14">
        <f>'World Index &amp; Universal'!R134</f>
        <v>-0.16780453738967094</v>
      </c>
      <c r="I134" s="14">
        <f>'World Index &amp; Universal'!S134</f>
        <v>-8.9217899765841158E-2</v>
      </c>
      <c r="J134" s="14">
        <f>'World Index &amp; Universal'!T134</f>
        <v>-4.3707771610211332E-2</v>
      </c>
      <c r="K134" s="14">
        <f>'World Index &amp; Universal'!AF134</f>
        <v>2.9926845488805146E-3</v>
      </c>
      <c r="L134" s="14">
        <f>'World Index &amp; Universal'!AG134</f>
        <v>0.51219241853247621</v>
      </c>
      <c r="M134" s="14">
        <f>'World Index &amp; Universal'!AH134</f>
        <v>0.17313234316116161</v>
      </c>
      <c r="N134" s="14">
        <f>'World Index &amp; Universal'!AI134</f>
        <v>9.3438262026158278E-2</v>
      </c>
      <c r="O134" s="14">
        <f>'World Index &amp; Universal'!AJ134</f>
        <v>0.11527377521613834</v>
      </c>
      <c r="P134" s="14">
        <f>'World Index &amp; Universal'!AK134</f>
        <v>3.9237419640877853E-2</v>
      </c>
      <c r="Q134" s="14">
        <f>'World Index &amp; Universal'!AL134</f>
        <v>3.4360452227887389E-2</v>
      </c>
      <c r="R134" s="14">
        <f>'World Index &amp; Universal'!AM134</f>
        <v>2.9372644646419862E-2</v>
      </c>
      <c r="S134" s="14">
        <f>'Stata input'!R134</f>
        <v>5.0017502848112017E-3</v>
      </c>
      <c r="T134" s="14">
        <f>'Stata input'!S134</f>
        <v>2.1260052102347604E-3</v>
      </c>
      <c r="U134" s="14">
        <f>'Stata input'!T134</f>
        <v>3.6127589616241629E-3</v>
      </c>
      <c r="V134" s="14">
        <f>'Stata input'!U134</f>
        <v>4.5945965243843201E-3</v>
      </c>
      <c r="W134" s="14">
        <f>'Stata input'!V134</f>
        <v>7.0921039642657391E-4</v>
      </c>
      <c r="X134" s="14">
        <f>'Stata input'!W134</f>
        <v>1.5328442133260012E-3</v>
      </c>
      <c r="Y134" s="14">
        <f>'Stata input'!X134</f>
        <v>2.5014060915538039E-3</v>
      </c>
      <c r="Z134" s="14">
        <f>'Stata input'!Y134</f>
        <v>5.0648349497708356E-3</v>
      </c>
      <c r="AA134" s="14">
        <f>'World Index &amp; Universal'!AP378</f>
        <v>0.14740397079893564</v>
      </c>
      <c r="AB134" s="14">
        <f>'World Index &amp; Universal'!AQ378</f>
        <v>3.6398838334946726E-2</v>
      </c>
      <c r="AC134" s="14">
        <f>'World Index &amp; Universal'!AR378</f>
        <v>3.6131998658939679E-2</v>
      </c>
      <c r="AD134" s="14">
        <f>'World Index &amp; Universal'!AS378</f>
        <v>0.23662395018824212</v>
      </c>
      <c r="AE134" s="14">
        <f>'World Index &amp; Universal'!AT378</f>
        <v>0.11152366552469895</v>
      </c>
      <c r="AF134" s="14">
        <f>'World Index &amp; Universal'!AU378</f>
        <v>7.370828945935104E-3</v>
      </c>
      <c r="AG134" s="14">
        <f>'World Index &amp; Universal'!AV378</f>
        <v>-3.3091899221886156E-2</v>
      </c>
      <c r="AH134" s="14">
        <f>'World Index &amp; Universal'!AX378</f>
        <v>-0.12846737029879596</v>
      </c>
      <c r="AI134" s="14">
        <f>'World Index &amp; Universal'!AY378</f>
        <v>-9.6744595006670764E-2</v>
      </c>
      <c r="AJ134" s="14">
        <f>'World Index &amp; Universal'!AZ378</f>
        <v>-9.6977154491210027E-2</v>
      </c>
      <c r="AK134" s="14">
        <f>'World Index &amp; Universal'!BA378</f>
        <v>7.7758123259049405E-2</v>
      </c>
      <c r="AL134" s="14">
        <f>'World Index &amp; Universal'!BB378</f>
        <v>-3.1270856810137526E-2</v>
      </c>
      <c r="AM134" s="14">
        <f>'World Index &amp; Universal'!BC378</f>
        <v>-0.12204345236446734</v>
      </c>
      <c r="AN134" s="14">
        <f>'World Index &amp; Universal'!BD378</f>
        <v>-0.15730804024945377</v>
      </c>
      <c r="AO134" s="14">
        <f>'World Index &amp; Universal'!BF378</f>
        <v>-3.5120493181393764E-2</v>
      </c>
      <c r="AP134" s="14">
        <f>'World Index &amp; Universal'!BG378</f>
        <v>0.10710657746618746</v>
      </c>
      <c r="AQ134" s="14">
        <f>'World Index &amp; Universal'!BH378</f>
        <v>-2.5746813498550569E-4</v>
      </c>
      <c r="AR134" s="14">
        <f>'World Index &amp; Universal'!BI378</f>
        <v>0.19319310717770777</v>
      </c>
      <c r="AS134" s="14">
        <f>'World Index &amp; Universal'!BJ378</f>
        <v>7.2486406208681187E-2</v>
      </c>
      <c r="AT134" s="14">
        <f>'World Index &amp; Universal'!BK378</f>
        <v>-2.800853138319559E-2</v>
      </c>
      <c r="AU134" s="14">
        <f>'World Index &amp; Universal'!BL378</f>
        <v>-6.7050188582298276E-2</v>
      </c>
      <c r="AV134" s="14">
        <f>'World Index &amp; Universal'!BN378</f>
        <v>-3.4872003476106306E-2</v>
      </c>
      <c r="AW134" s="14">
        <f>'World Index &amp; Universal'!BO378</f>
        <v>0.10739169554073702</v>
      </c>
      <c r="AX134" s="14">
        <f>'World Index &amp; Universal'!BP378</f>
        <v>2.5753444189802188E-4</v>
      </c>
      <c r="AY134" s="14">
        <f>'World Index &amp; Universal'!BQ378</f>
        <v>0.1935003954986414</v>
      </c>
      <c r="AZ134" s="14">
        <f>'World Index &amp; Universal'!BR378</f>
        <v>7.2762608396747419E-2</v>
      </c>
      <c r="BA134" s="14">
        <f>'World Index &amp; Universal'!BS378</f>
        <v>-2.7758210102795777E-2</v>
      </c>
      <c r="BB134" s="14">
        <f>'World Index &amp; Universal'!BT378</f>
        <v>-6.6809921873295819E-2</v>
      </c>
      <c r="BC134" s="14">
        <f>'World Index &amp; Universal'!BV378</f>
        <v>-0.19134673087337706</v>
      </c>
      <c r="BD134" s="14">
        <f>'World Index &amp; Universal'!BW378</f>
        <v>-7.214802800457254E-2</v>
      </c>
      <c r="BE134" s="14">
        <f>'World Index &amp; Universal'!BX378</f>
        <v>-0.16191269126141095</v>
      </c>
      <c r="BF134" s="14">
        <f>'World Index &amp; Universal'!BY378</f>
        <v>-0.16212847203774694</v>
      </c>
      <c r="BG134" s="14">
        <f>'World Index &amp; Universal'!BZ378</f>
        <v>-0.10116275416184506</v>
      </c>
      <c r="BH134" s="14">
        <f>'World Index &amp; Universal'!CA378</f>
        <v>-0.18538628595007356</v>
      </c>
      <c r="BI134" s="14">
        <f>'World Index &amp; Universal'!CB378</f>
        <v>-0.21810660336076393</v>
      </c>
      <c r="BJ134" s="14">
        <f>'World Index &amp; Universal'!CD378</f>
        <v>-7.3168973471741117E-3</v>
      </c>
      <c r="BK134" s="14">
        <f>'World Index &amp; Universal'!CE378</f>
        <v>3.2280289108644E-2</v>
      </c>
      <c r="BL134" s="14">
        <f>'World Index &amp; Universal'!CF378</f>
        <v>-6.7587249394541082E-2</v>
      </c>
      <c r="BM134" s="14">
        <f>'World Index &amp; Universal'!CG378</f>
        <v>-6.7827315966476287E-2</v>
      </c>
      <c r="BN134" s="14">
        <f>'World Index &amp; Universal'!CH378</f>
        <v>0.11254846706704047</v>
      </c>
      <c r="BO134" s="14">
        <f>'World Index &amp; Universal'!CI378</f>
        <v>-9.3702761181965744E-2</v>
      </c>
      <c r="BP134" s="14">
        <f>'World Index &amp; Universal'!CJ378</f>
        <v>-4.0166666539430684E-2</v>
      </c>
      <c r="BQ134" s="14">
        <f>'World Index &amp; Universal'!CL378</f>
        <v>-7.3168973471741117E-3</v>
      </c>
      <c r="BR134" s="14">
        <f>'World Index &amp; Universal'!CM378</f>
        <v>0.13900853372886002</v>
      </c>
      <c r="BS134" s="14">
        <f>'World Index &amp; Universal'!CN378</f>
        <v>2.8815614424119396E-2</v>
      </c>
      <c r="BT134" s="14">
        <f>'World Index &amp; Universal'!CO378</f>
        <v>2.8550727186629876E-2</v>
      </c>
      <c r="BU134" s="14">
        <f>'World Index &amp; Universal'!CP378</f>
        <v>0.2275756996876579</v>
      </c>
      <c r="BV134" s="14">
        <f>'World Index &amp; Universal'!CQ378</f>
        <v>0.10339076096509991</v>
      </c>
      <c r="BW134" s="14">
        <f>'World Index &amp; Universal'!CR378</f>
        <v>-4.0166666539430684E-2</v>
      </c>
      <c r="BX134" s="14">
        <f>'World Index &amp; Universal'!CT378</f>
        <v>3.4224451315751248E-2</v>
      </c>
      <c r="BY134" s="14">
        <f>'World Index &amp; Universal'!CU378</f>
        <v>0.18667324213704384</v>
      </c>
      <c r="BZ134" s="14">
        <f>'World Index &amp; Universal'!CV378</f>
        <v>7.1869019921242394E-2</v>
      </c>
      <c r="CA134" s="14">
        <f>'World Index &amp; Universal'!CW378</f>
        <v>7.1593047803734322E-2</v>
      </c>
      <c r="CB134" s="14">
        <f>'World Index &amp; Universal'!CX378</f>
        <v>0.27894672636735129</v>
      </c>
      <c r="CC134" s="14">
        <f>'World Index &amp; Universal'!CY378</f>
        <v>4.1847542838103102E-2</v>
      </c>
      <c r="CD134" s="14">
        <f>'World Index &amp; Universal'!CZ378</f>
        <v>4.1847542838103102E-2</v>
      </c>
    </row>
    <row r="135" spans="2:82" x14ac:dyDescent="0.25">
      <c r="B135" s="121">
        <v>39780</v>
      </c>
      <c r="C135" s="14">
        <f>'World Index &amp; Universal'!M135</f>
        <v>-3.0606542418791793E-2</v>
      </c>
      <c r="D135" s="14">
        <f>'World Index &amp; Universal'!N135</f>
        <v>-6.8295716428284026E-2</v>
      </c>
      <c r="E135" s="14">
        <f>'World Index &amp; Universal'!O135</f>
        <v>-6.6828991067177212E-2</v>
      </c>
      <c r="F135" s="14">
        <f>'World Index &amp; Universal'!P135</f>
        <v>-2.1649932489254509E-2</v>
      </c>
      <c r="G135" s="14">
        <f>'World Index &amp; Universal'!Q135</f>
        <v>-9.3802343101182295E-2</v>
      </c>
      <c r="H135" s="14">
        <f>'World Index &amp; Universal'!R135</f>
        <v>-2.5766838848856333E-2</v>
      </c>
      <c r="I135" s="14">
        <f>'World Index &amp; Universal'!S135</f>
        <v>-3.716907416147841E-2</v>
      </c>
      <c r="J135" s="14">
        <f>'World Index &amp; Universal'!T135</f>
        <v>-5.5935478380560677E-2</v>
      </c>
      <c r="K135" s="14">
        <f>'World Index &amp; Universal'!AF135</f>
        <v>2.9926845488805146E-3</v>
      </c>
      <c r="L135" s="14">
        <f>'World Index &amp; Universal'!AG135</f>
        <v>0.51219241853247621</v>
      </c>
      <c r="M135" s="14">
        <f>'World Index &amp; Universal'!AH135</f>
        <v>0.17313234316116161</v>
      </c>
      <c r="N135" s="14">
        <f>'World Index &amp; Universal'!AI135</f>
        <v>9.3438262026158278E-2</v>
      </c>
      <c r="O135" s="14">
        <f>'World Index &amp; Universal'!AJ135</f>
        <v>0.11527377521613834</v>
      </c>
      <c r="P135" s="14">
        <f>'World Index &amp; Universal'!AK135</f>
        <v>3.9237419640877853E-2</v>
      </c>
      <c r="Q135" s="14">
        <f>'World Index &amp; Universal'!AL135</f>
        <v>3.4360452227887389E-2</v>
      </c>
      <c r="R135" s="14">
        <f>'World Index &amp; Universal'!AM135</f>
        <v>2.9372644646419862E-2</v>
      </c>
      <c r="S135" s="14">
        <f>'Stata input'!R135</f>
        <v>4.8596503216116194E-3</v>
      </c>
      <c r="T135" s="14">
        <f>'Stata input'!S135</f>
        <v>1.5707340703143835E-3</v>
      </c>
      <c r="U135" s="14">
        <f>'Stata input'!T135</f>
        <v>2.9243775539729011E-3</v>
      </c>
      <c r="V135" s="14">
        <f>'Stata input'!U135</f>
        <v>2.6789239126729925E-3</v>
      </c>
      <c r="W135" s="14">
        <f>'Stata input'!V135</f>
        <v>7.6655158723570871E-4</v>
      </c>
      <c r="X135" s="14">
        <f>'Stata input'!W135</f>
        <v>7.303920788652718E-4</v>
      </c>
      <c r="Y135" s="14">
        <f>'Stata input'!X135</f>
        <v>2.0747681816206676E-3</v>
      </c>
      <c r="Z135" s="14">
        <f>'Stata input'!Y135</f>
        <v>4.1736800021212606E-3</v>
      </c>
      <c r="AA135" s="14">
        <f>'World Index &amp; Universal'!AP379</f>
        <v>4.2530102571725736E-2</v>
      </c>
      <c r="AB135" s="14">
        <f>'World Index &amp; Universal'!AQ379</f>
        <v>3.9195311040537861E-2</v>
      </c>
      <c r="AC135" s="14">
        <f>'World Index &amp; Universal'!AR379</f>
        <v>-3.291207114924144E-3</v>
      </c>
      <c r="AD135" s="14">
        <f>'World Index &amp; Universal'!AS379</f>
        <v>7.4574435385899029E-2</v>
      </c>
      <c r="AE135" s="14">
        <f>'World Index &amp; Universal'!AT379</f>
        <v>-4.7868310489703747E-3</v>
      </c>
      <c r="AF135" s="14">
        <f>'World Index &amp; Universal'!AU379</f>
        <v>1.9355536332180012E-2</v>
      </c>
      <c r="AG135" s="14">
        <f>'World Index &amp; Universal'!AV379</f>
        <v>2.3055980374478757E-2</v>
      </c>
      <c r="AH135" s="14">
        <f>'World Index &amp; Universal'!AX379</f>
        <v>-4.0795083486617978E-2</v>
      </c>
      <c r="AI135" s="14">
        <f>'World Index &amp; Universal'!AY379</f>
        <v>-3.1987484322626436E-3</v>
      </c>
      <c r="AJ135" s="14">
        <f>'World Index &amp; Universal'!AZ379</f>
        <v>-4.3952025532517092E-2</v>
      </c>
      <c r="AK135" s="14">
        <f>'World Index &amp; Universal'!BA379</f>
        <v>3.0737081581745818E-2</v>
      </c>
      <c r="AL135" s="14">
        <f>'World Index &amp; Universal'!BB379</f>
        <v>-4.5386635363309114E-2</v>
      </c>
      <c r="AM135" s="14">
        <f>'World Index &amp; Universal'!BC379</f>
        <v>-2.2229157875037542E-2</v>
      </c>
      <c r="AN135" s="14">
        <f>'World Index &amp; Universal'!BD379</f>
        <v>-1.8679673756381909E-2</v>
      </c>
      <c r="AO135" s="14">
        <f>'World Index &amp; Universal'!BF379</f>
        <v>-3.7716982192011583E-2</v>
      </c>
      <c r="AP135" s="14">
        <f>'World Index &amp; Universal'!BG379</f>
        <v>3.2090132583919573E-3</v>
      </c>
      <c r="AQ135" s="14">
        <f>'World Index &amp; Universal'!BH379</f>
        <v>-4.0884054906792033E-2</v>
      </c>
      <c r="AR135" s="14">
        <f>'World Index &amp; Universal'!BI379</f>
        <v>3.4044730542458046E-2</v>
      </c>
      <c r="AS135" s="14">
        <f>'World Index &amp; Universal'!BJ379</f>
        <v>-4.2323268419551807E-2</v>
      </c>
      <c r="AT135" s="14">
        <f>'World Index &amp; Universal'!BK379</f>
        <v>-1.9091478278989271E-2</v>
      </c>
      <c r="AU135" s="14">
        <f>'World Index &amp; Universal'!BL379</f>
        <v>-1.5530603818736499E-2</v>
      </c>
      <c r="AV135" s="14">
        <f>'World Index &amp; Universal'!BN379</f>
        <v>3.3020749274192962E-3</v>
      </c>
      <c r="AW135" s="14">
        <f>'World Index &amp; Universal'!BO379</f>
        <v>4.5972615084507895E-2</v>
      </c>
      <c r="AX135" s="14">
        <f>'World Index &amp; Universal'!BP379</f>
        <v>4.262681182181649E-2</v>
      </c>
      <c r="AY135" s="14">
        <f>'World Index &amp; Universal'!BQ379</f>
        <v>7.8122760686632597E-2</v>
      </c>
      <c r="AZ135" s="14">
        <f>'World Index &amp; Universal'!BR379</f>
        <v>-1.5005625963397939E-3</v>
      </c>
      <c r="BA135" s="14">
        <f>'World Index &amp; Universal'!BS379</f>
        <v>2.2721524690828554E-2</v>
      </c>
      <c r="BB135" s="14">
        <f>'World Index &amp; Universal'!BT379</f>
        <v>2.6434187876619664E-2</v>
      </c>
      <c r="BC135" s="14">
        <f>'World Index &amp; Universal'!BV379</f>
        <v>-6.9399041080963286E-2</v>
      </c>
      <c r="BD135" s="14">
        <f>'World Index &amp; Universal'!BW379</f>
        <v>-2.9820486844789995E-2</v>
      </c>
      <c r="BE135" s="14">
        <f>'World Index &amp; Universal'!BX379</f>
        <v>-3.2923847041508636E-2</v>
      </c>
      <c r="BF135" s="14">
        <f>'World Index &amp; Universal'!BY379</f>
        <v>-7.2461841578112973E-2</v>
      </c>
      <c r="BG135" s="14">
        <f>'World Index &amp; Universal'!BZ379</f>
        <v>-7.3853670645318337E-2</v>
      </c>
      <c r="BH135" s="14">
        <f>'World Index &amp; Universal'!CA379</f>
        <v>-5.1386760409844245E-2</v>
      </c>
      <c r="BI135" s="14">
        <f>'World Index &amp; Universal'!CB379</f>
        <v>-4.7943123635655005E-2</v>
      </c>
      <c r="BJ135" s="14">
        <f>'World Index &amp; Universal'!CD379</f>
        <v>-1.8988013153707461E-2</v>
      </c>
      <c r="BK135" s="14">
        <f>'World Index &amp; Universal'!CE379</f>
        <v>4.7544521211037472E-2</v>
      </c>
      <c r="BL135" s="14">
        <f>'World Index &amp; Universal'!CF379</f>
        <v>4.41936898160884E-2</v>
      </c>
      <c r="BM135" s="14">
        <f>'World Index &amp; Universal'!CG379</f>
        <v>1.502817668322054E-3</v>
      </c>
      <c r="BN135" s="14">
        <f>'World Index &amp; Universal'!CH379</f>
        <v>7.9742982620012226E-2</v>
      </c>
      <c r="BO135" s="14">
        <f>'World Index &amp; Universal'!CI379</f>
        <v>2.4258488667906919E-2</v>
      </c>
      <c r="BP135" s="14">
        <f>'World Index &amp; Universal'!CJ379</f>
        <v>3.6301799621489828E-3</v>
      </c>
      <c r="BQ135" s="14">
        <f>'World Index &amp; Universal'!CL379</f>
        <v>-1.8988013153707461E-2</v>
      </c>
      <c r="BR135" s="14">
        <f>'World Index &amp; Universal'!CM379</f>
        <v>2.2734527270957816E-2</v>
      </c>
      <c r="BS135" s="14">
        <f>'World Index &amp; Universal'!CN379</f>
        <v>1.9463056805228973E-2</v>
      </c>
      <c r="BT135" s="14">
        <f>'World Index &amp; Universal'!CO379</f>
        <v>-2.2216726784641927E-2</v>
      </c>
      <c r="BU135" s="14">
        <f>'World Index &amp; Universal'!CP379</f>
        <v>5.4170401872153828E-2</v>
      </c>
      <c r="BV135" s="14">
        <f>'World Index &amp; Universal'!CQ379</f>
        <v>-2.3683951791755309E-2</v>
      </c>
      <c r="BW135" s="14">
        <f>'World Index &amp; Universal'!CR379</f>
        <v>3.6301799621489828E-3</v>
      </c>
      <c r="BX135" s="14">
        <f>'World Index &amp; Universal'!CT379</f>
        <v>-2.2536381993524146E-2</v>
      </c>
      <c r="BY135" s="14">
        <f>'World Index &amp; Universal'!CU379</f>
        <v>1.9035245940421497E-2</v>
      </c>
      <c r="BZ135" s="14">
        <f>'World Index &amp; Universal'!CV379</f>
        <v>1.5775608545049113E-2</v>
      </c>
      <c r="CA135" s="14">
        <f>'World Index &amp; Universal'!CW379</f>
        <v>-2.5753417207686646E-2</v>
      </c>
      <c r="CB135" s="14">
        <f>'World Index &amp; Universal'!CX379</f>
        <v>5.0357415429566732E-2</v>
      </c>
      <c r="CC135" s="14">
        <f>'World Index &amp; Universal'!CY379</f>
        <v>-3.6170494218157323E-3</v>
      </c>
      <c r="CD135" s="14">
        <f>'World Index &amp; Universal'!CZ379</f>
        <v>-3.6170494218157323E-3</v>
      </c>
    </row>
    <row r="136" spans="2:82" x14ac:dyDescent="0.25">
      <c r="B136" s="121">
        <v>39813</v>
      </c>
      <c r="C136" s="14">
        <f>'World Index &amp; Universal'!M136</f>
        <v>3.3721417924374775E-2</v>
      </c>
      <c r="D136" s="14">
        <f>'World Index &amp; Universal'!N136</f>
        <v>3.5414212799371958E-2</v>
      </c>
      <c r="E136" s="14">
        <f>'World Index &amp; Universal'!O136</f>
        <v>-5.7196491923620751E-2</v>
      </c>
      <c r="F136" s="14">
        <f>'World Index &amp; Universal'!P136</f>
        <v>9.2601791205417561E-2</v>
      </c>
      <c r="G136" s="14">
        <f>'World Index &amp; Universal'!Q136</f>
        <v>-1.6372782202196512E-2</v>
      </c>
      <c r="H136" s="14">
        <f>'World Index &amp; Universal'!R136</f>
        <v>-8.8501207801565784E-2</v>
      </c>
      <c r="I136" s="14">
        <f>'World Index &amp; Universal'!S136</f>
        <v>1.6131744681185056E-2</v>
      </c>
      <c r="J136" s="14">
        <f>'World Index &amp; Universal'!T136</f>
        <v>-3.6434516222771385E-2</v>
      </c>
      <c r="K136" s="14">
        <f>'World Index &amp; Universal'!AF136</f>
        <v>2.9926845488805146E-3</v>
      </c>
      <c r="L136" s="14">
        <f>'World Index &amp; Universal'!AG136</f>
        <v>0.51219241853247621</v>
      </c>
      <c r="M136" s="14">
        <f>'World Index &amp; Universal'!AH136</f>
        <v>0.17313234316116161</v>
      </c>
      <c r="N136" s="14">
        <f>'World Index &amp; Universal'!AI136</f>
        <v>9.3438262026158278E-2</v>
      </c>
      <c r="O136" s="14">
        <f>'World Index &amp; Universal'!AJ136</f>
        <v>0.11527377521613834</v>
      </c>
      <c r="P136" s="14">
        <f>'World Index &amp; Universal'!AK136</f>
        <v>3.9237419640877853E-2</v>
      </c>
      <c r="Q136" s="14">
        <f>'World Index &amp; Universal'!AL136</f>
        <v>3.4360452227887389E-2</v>
      </c>
      <c r="R136" s="14">
        <f>'World Index &amp; Universal'!AM136</f>
        <v>2.9372644646419862E-2</v>
      </c>
      <c r="S136" s="14">
        <f>'Stata input'!R136</f>
        <v>3.3139261897998651E-3</v>
      </c>
      <c r="T136" s="14">
        <f>'Stata input'!S136</f>
        <v>3.6281679221983332E-4</v>
      </c>
      <c r="U136" s="14">
        <f>'Stata input'!T136</f>
        <v>2.1321106901928122E-3</v>
      </c>
      <c r="V136" s="14">
        <f>'Stata input'!U136</f>
        <v>1.7875292631348572E-3</v>
      </c>
      <c r="W136" s="14">
        <f>'Stata input'!V136</f>
        <v>5.7422465417533708E-4</v>
      </c>
      <c r="X136" s="14">
        <f>'Stata input'!W136</f>
        <v>2.8289276228066207E-4</v>
      </c>
      <c r="Y136" s="14">
        <f>'Stata input'!X136</f>
        <v>1.6897653532566004E-3</v>
      </c>
      <c r="Z136" s="14">
        <f>'Stata input'!Y136</f>
        <v>3.6948166726487042E-3</v>
      </c>
      <c r="AA136" s="14">
        <f>'World Index &amp; Universal'!AP380</f>
        <v>-8.4556045115569134E-3</v>
      </c>
      <c r="AB136" s="14">
        <f>'World Index &amp; Universal'!AQ380</f>
        <v>9.1893713836301627E-2</v>
      </c>
      <c r="AC136" s="14">
        <f>'World Index &amp; Universal'!AR380</f>
        <v>-5.7034996428935836E-2</v>
      </c>
      <c r="AD136" s="14">
        <f>'World Index &amp; Universal'!AS380</f>
        <v>4.4867603792088984E-2</v>
      </c>
      <c r="AE136" s="14">
        <f>'World Index &amp; Universal'!AT380</f>
        <v>0.12396622720509365</v>
      </c>
      <c r="AF136" s="14">
        <f>'World Index &amp; Universal'!AU380</f>
        <v>8.556981719175516E-3</v>
      </c>
      <c r="AG136" s="14">
        <f>'World Index &amp; Universal'!AV380</f>
        <v>6.3605385927653968E-2</v>
      </c>
      <c r="AH136" s="14">
        <f>'World Index &amp; Universal'!AX380</f>
        <v>8.5277114671116205E-3</v>
      </c>
      <c r="AI136" s="14">
        <f>'World Index &amp; Universal'!AY380</f>
        <v>0.10120506838065024</v>
      </c>
      <c r="AJ136" s="14">
        <f>'World Index &amp; Universal'!AZ380</f>
        <v>-4.8993662954897932E-2</v>
      </c>
      <c r="AK136" s="14">
        <f>'World Index &amp; Universal'!BA380</f>
        <v>5.3777933238560172E-2</v>
      </c>
      <c r="AL136" s="14">
        <f>'World Index &amp; Universal'!BB380</f>
        <v>0.1335510868894767</v>
      </c>
      <c r="AM136" s="14">
        <f>'World Index &amp; Universal'!BC380</f>
        <v>1.7157664657417415E-2</v>
      </c>
      <c r="AN136" s="14">
        <f>'World Index &amp; Universal'!BD380</f>
        <v>7.2675505773710736E-2</v>
      </c>
      <c r="AO136" s="14">
        <f>'World Index &amp; Universal'!BF380</f>
        <v>-8.4159944023707856E-2</v>
      </c>
      <c r="AP136" s="14">
        <f>'World Index &amp; Universal'!BG380</f>
        <v>-9.1903925332885494E-2</v>
      </c>
      <c r="AQ136" s="14">
        <f>'World Index &amp; Universal'!BH380</f>
        <v>-0.136394878345792</v>
      </c>
      <c r="AR136" s="14">
        <f>'World Index &amp; Universal'!BI380</f>
        <v>-4.3068395255238978E-2</v>
      </c>
      <c r="AS136" s="14">
        <f>'World Index &amp; Universal'!BJ380</f>
        <v>2.9373292438974907E-2</v>
      </c>
      <c r="AT136" s="14">
        <f>'World Index &amp; Universal'!BK380</f>
        <v>-7.6323117407030128E-2</v>
      </c>
      <c r="AU136" s="14">
        <f>'World Index &amp; Universal'!BL380</f>
        <v>-2.5907583815331647E-2</v>
      </c>
      <c r="AV136" s="14">
        <f>'World Index &amp; Universal'!BN380</f>
        <v>6.0484743561999732E-2</v>
      </c>
      <c r="AW136" s="14">
        <f>'World Index &amp; Universal'!BO380</f>
        <v>5.1517703979899299E-2</v>
      </c>
      <c r="AX136" s="14">
        <f>'World Index &amp; Universal'!BP380</f>
        <v>0.15793662511464945</v>
      </c>
      <c r="AY136" s="14">
        <f>'World Index &amp; Universal'!BQ380</f>
        <v>0.10806615286369459</v>
      </c>
      <c r="AZ136" s="14">
        <f>'World Index &amp; Universal'!BR380</f>
        <v>0.19194903622994208</v>
      </c>
      <c r="BA136" s="14">
        <f>'World Index &amp; Universal'!BS380</f>
        <v>6.9559292126124106E-2</v>
      </c>
      <c r="BB136" s="14">
        <f>'World Index &amp; Universal'!BT380</f>
        <v>0.1279372849466498</v>
      </c>
      <c r="BC136" s="14">
        <f>'World Index &amp; Universal'!BV380</f>
        <v>-4.2940946421587856E-2</v>
      </c>
      <c r="BD136" s="14">
        <f>'World Index &amp; Universal'!BW380</f>
        <v>-5.1033459272852078E-2</v>
      </c>
      <c r="BE136" s="14">
        <f>'World Index &amp; Universal'!BX380</f>
        <v>4.5006764372388375E-2</v>
      </c>
      <c r="BF136" s="14">
        <f>'World Index &amp; Universal'!BY380</f>
        <v>-9.7526806124713428E-2</v>
      </c>
      <c r="BG136" s="14">
        <f>'World Index &amp; Universal'!BZ380</f>
        <v>7.5702053663005309E-2</v>
      </c>
      <c r="BH136" s="14">
        <f>'World Index &amp; Universal'!CA380</f>
        <v>-3.4751409595946026E-2</v>
      </c>
      <c r="BI136" s="14">
        <f>'World Index &amp; Universal'!CB380</f>
        <v>1.7933164036822324E-2</v>
      </c>
      <c r="BJ136" s="14">
        <f>'World Index &amp; Universal'!CD380</f>
        <v>-8.4843810258388164E-3</v>
      </c>
      <c r="BK136" s="14">
        <f>'World Index &amp; Universal'!CE380</f>
        <v>-0.1178165575721406</v>
      </c>
      <c r="BL136" s="14">
        <f>'World Index &amp; Universal'!CF380</f>
        <v>-2.8535121956951404E-2</v>
      </c>
      <c r="BM136" s="14">
        <f>'World Index &amp; Universal'!CG380</f>
        <v>-0.16103795581484293</v>
      </c>
      <c r="BN136" s="14">
        <f>'World Index &amp; Universal'!CH380</f>
        <v>-7.0374555301091934E-2</v>
      </c>
      <c r="BO136" s="14">
        <f>'World Index &amp; Universal'!CI380</f>
        <v>-0.10268034990063735</v>
      </c>
      <c r="BP136" s="14">
        <f>'World Index &amp; Universal'!CJ380</f>
        <v>5.4581352572309561E-2</v>
      </c>
      <c r="BQ136" s="14">
        <f>'World Index &amp; Universal'!CL380</f>
        <v>-8.4843810258388164E-3</v>
      </c>
      <c r="BR136" s="14">
        <f>'World Index &amp; Universal'!CM380</f>
        <v>-1.6868244966915746E-2</v>
      </c>
      <c r="BS136" s="14">
        <f>'World Index &amp; Universal'!CN380</f>
        <v>8.2629671528396287E-2</v>
      </c>
      <c r="BT136" s="14">
        <f>'World Index &amp; Universal'!CO380</f>
        <v>-6.5035470813264218E-2</v>
      </c>
      <c r="BU136" s="14">
        <f>'World Index &amp; Universal'!CP380</f>
        <v>3.6002548919961797E-2</v>
      </c>
      <c r="BV136" s="14">
        <f>'World Index &amp; Universal'!CQ380</f>
        <v>0.11443006947331114</v>
      </c>
      <c r="BW136" s="14">
        <f>'World Index &amp; Universal'!CR380</f>
        <v>5.4581352572309561E-2</v>
      </c>
      <c r="BX136" s="14">
        <f>'World Index &amp; Universal'!CT380</f>
        <v>-5.9801677172007461E-2</v>
      </c>
      <c r="BY136" s="14">
        <f>'World Index &amp; Universal'!CU380</f>
        <v>-6.775162235227028E-2</v>
      </c>
      <c r="BZ136" s="14">
        <f>'World Index &amp; Universal'!CV380</f>
        <v>2.6596638455318899E-2</v>
      </c>
      <c r="CA136" s="14">
        <f>'World Index &amp; Universal'!CW380</f>
        <v>-0.11342588515699348</v>
      </c>
      <c r="CB136" s="14">
        <f>'World Index &amp; Universal'!CX380</f>
        <v>-1.7617231337374584E-2</v>
      </c>
      <c r="CC136" s="14">
        <f>'World Index &amp; Universal'!CY380</f>
        <v>-5.1756417311168978E-2</v>
      </c>
      <c r="CD136" s="14">
        <f>'World Index &amp; Universal'!CZ380</f>
        <v>-5.1756417311168978E-2</v>
      </c>
    </row>
    <row r="137" spans="2:82" x14ac:dyDescent="0.25">
      <c r="B137" s="121">
        <v>39843</v>
      </c>
      <c r="C137" s="14">
        <f>'World Index &amp; Universal'!M137</f>
        <v>-9.496332573526145E-2</v>
      </c>
      <c r="D137" s="14">
        <f>'World Index &amp; Universal'!N137</f>
        <v>-8.8995904747459553E-2</v>
      </c>
      <c r="E137" s="14">
        <f>'World Index &amp; Universal'!O137</f>
        <v>-8.9474431889579042E-3</v>
      </c>
      <c r="F137" s="14">
        <f>'World Index &amp; Universal'!P137</f>
        <v>-8.1877707838682534E-2</v>
      </c>
      <c r="G137" s="14">
        <f>'World Index &amp; Universal'!Q137</f>
        <v>-9.7625339025779523E-2</v>
      </c>
      <c r="H137" s="14">
        <f>'World Index &amp; Universal'!R137</f>
        <v>-1.0408143050022134E-2</v>
      </c>
      <c r="I137" s="14">
        <f>'World Index &amp; Universal'!S137</f>
        <v>-7.5974070292107121E-2</v>
      </c>
      <c r="J137" s="14">
        <f>'World Index &amp; Universal'!T137</f>
        <v>6.0877776393009064E-3</v>
      </c>
      <c r="K137" s="14">
        <f>'World Index &amp; Universal'!AF137</f>
        <v>3.7120359955005624E-3</v>
      </c>
      <c r="L137" s="14">
        <f>'World Index &amp; Universal'!AG137</f>
        <v>0.51878515185601803</v>
      </c>
      <c r="M137" s="14">
        <f>'World Index &amp; Universal'!AH137</f>
        <v>0.16265466816647919</v>
      </c>
      <c r="N137" s="14">
        <f>'World Index &amp; Universal'!AI137</f>
        <v>9.6062992125984237E-2</v>
      </c>
      <c r="O137" s="14">
        <f>'World Index &amp; Universal'!AJ137</f>
        <v>0.10967379077615298</v>
      </c>
      <c r="P137" s="14">
        <f>'World Index &amp; Universal'!AK137</f>
        <v>3.7570303712035992E-2</v>
      </c>
      <c r="Q137" s="14">
        <f>'World Index &amp; Universal'!AL137</f>
        <v>3.813273340832396E-2</v>
      </c>
      <c r="R137" s="14">
        <f>'World Index &amp; Universal'!AM137</f>
        <v>3.3408323959505062E-2</v>
      </c>
      <c r="S137" s="14">
        <f>'Stata input'!R137</f>
        <v>2.8305165524094011E-3</v>
      </c>
      <c r="T137" s="14">
        <f>'Stata input'!S137</f>
        <v>3.4881336544700936E-4</v>
      </c>
      <c r="U137" s="14">
        <f>'Stata input'!T137</f>
        <v>1.4406138172411431E-3</v>
      </c>
      <c r="V137" s="14">
        <f>'Stata input'!U137</f>
        <v>1.3159584889781417E-3</v>
      </c>
      <c r="W137" s="14">
        <f>'Stata input'!V137</f>
        <v>3.2909534214797809E-4</v>
      </c>
      <c r="X137" s="14">
        <f>'Stata input'!W137</f>
        <v>2.6488874578789456E-4</v>
      </c>
      <c r="Y137" s="14">
        <f>'Stata input'!X137</f>
        <v>1.1592468385308585E-3</v>
      </c>
      <c r="Z137" s="14">
        <f>'Stata input'!Y137</f>
        <v>2.9314384517902248E-3</v>
      </c>
      <c r="AA137" s="14">
        <f>'World Index &amp; Universal'!AP381</f>
        <v>-6.428140009778871E-3</v>
      </c>
      <c r="AB137" s="14">
        <f>'World Index &amp; Universal'!AQ381</f>
        <v>-8.9088738887059593E-2</v>
      </c>
      <c r="AC137" s="14">
        <f>'World Index &amp; Universal'!AR381</f>
        <v>-1.1853003088666325E-2</v>
      </c>
      <c r="AD137" s="14">
        <f>'World Index &amp; Universal'!AS381</f>
        <v>1.6034415330465901E-3</v>
      </c>
      <c r="AE137" s="14">
        <f>'World Index &amp; Universal'!AT381</f>
        <v>-8.4632790973323213E-2</v>
      </c>
      <c r="AF137" s="14">
        <f>'World Index &amp; Universal'!AU381</f>
        <v>-1.5005434210987656E-2</v>
      </c>
      <c r="AG137" s="14">
        <f>'World Index &amp; Universal'!AV381</f>
        <v>-9.8889318513335711E-2</v>
      </c>
      <c r="AH137" s="14">
        <f>'World Index &amp; Universal'!AX381</f>
        <v>6.4697283293049246E-3</v>
      </c>
      <c r="AI137" s="14">
        <f>'World Index &amp; Universal'!AY381</f>
        <v>-8.3195390495554356E-2</v>
      </c>
      <c r="AJ137" s="14">
        <f>'World Index &amp; Universal'!AZ381</f>
        <v>-5.459960469231584E-3</v>
      </c>
      <c r="AK137" s="14">
        <f>'World Index &amp; Universal'!BA381</f>
        <v>8.0835436934620919E-3</v>
      </c>
      <c r="AL137" s="14">
        <f>'World Index &amp; Universal'!BB381</f>
        <v>-7.8710613809366503E-2</v>
      </c>
      <c r="AM137" s="14">
        <f>'World Index &amp; Universal'!BC381</f>
        <v>-8.6327869644911015E-3</v>
      </c>
      <c r="AN137" s="14">
        <f>'World Index &amp; Universal'!BD381</f>
        <v>-9.3059377209482208E-2</v>
      </c>
      <c r="AO137" s="14">
        <f>'World Index &amp; Universal'!BF381</f>
        <v>9.7801775749497333E-2</v>
      </c>
      <c r="AP137" s="14">
        <f>'World Index &amp; Universal'!BG381</f>
        <v>9.0744952231995857E-2</v>
      </c>
      <c r="AQ137" s="14">
        <f>'World Index &amp; Universal'!BH381</f>
        <v>8.4789527910795082E-2</v>
      </c>
      <c r="AR137" s="14">
        <f>'World Index &amp; Universal'!BI381</f>
        <v>9.9562036711786428E-2</v>
      </c>
      <c r="AS137" s="14">
        <f>'World Index &amp; Universal'!BJ381</f>
        <v>4.8917475323471127E-3</v>
      </c>
      <c r="AT137" s="14">
        <f>'World Index &amp; Universal'!BK381</f>
        <v>8.1328783426782847E-2</v>
      </c>
      <c r="AU137" s="14">
        <f>'World Index &amp; Universal'!BL381</f>
        <v>-1.0759093717100265E-2</v>
      </c>
      <c r="AV137" s="14">
        <f>'World Index &amp; Universal'!BN381</f>
        <v>1.1995182018176953E-2</v>
      </c>
      <c r="AW137" s="14">
        <f>'World Index &amp; Universal'!BO381</f>
        <v>5.4899352989425942E-3</v>
      </c>
      <c r="AX137" s="14">
        <f>'World Index &amp; Universal'!BP381</f>
        <v>-7.8162192507602701E-2</v>
      </c>
      <c r="AY137" s="14">
        <f>'World Index &amp; Universal'!BQ381</f>
        <v>1.3617857124267774E-2</v>
      </c>
      <c r="AZ137" s="14">
        <f>'World Index &amp; Universal'!BR381</f>
        <v>-7.3652794687577683E-2</v>
      </c>
      <c r="BA137" s="14">
        <f>'World Index &amp; Universal'!BS381</f>
        <v>-3.1902451074332649E-3</v>
      </c>
      <c r="BB137" s="14">
        <f>'World Index &amp; Universal'!BT381</f>
        <v>-8.8080331870379669E-2</v>
      </c>
      <c r="BC137" s="14">
        <f>'World Index &amp; Universal'!BV381</f>
        <v>-1.6008746241849003E-3</v>
      </c>
      <c r="BD137" s="14">
        <f>'World Index &amp; Universal'!BW381</f>
        <v>-8.018723987741283E-3</v>
      </c>
      <c r="BE137" s="14">
        <f>'World Index &amp; Universal'!BX381</f>
        <v>-9.0546993609859738E-2</v>
      </c>
      <c r="BF137" s="14">
        <f>'World Index &amp; Universal'!BY381</f>
        <v>-1.3434902540986116E-2</v>
      </c>
      <c r="BG137" s="14">
        <f>'World Index &amp; Universal'!BZ381</f>
        <v>-8.609817911006501E-2</v>
      </c>
      <c r="BH137" s="14">
        <f>'World Index &amp; Universal'!CA381</f>
        <v>-1.6582287016319586E-2</v>
      </c>
      <c r="BI137" s="14">
        <f>'World Index &amp; Universal'!CB381</f>
        <v>-0.10033188373690971</v>
      </c>
      <c r="BJ137" s="14">
        <f>'World Index &amp; Universal'!CD381</f>
        <v>1.5234027407012185E-2</v>
      </c>
      <c r="BK137" s="14">
        <f>'World Index &amp; Universal'!CE381</f>
        <v>8.5435276894723522E-2</v>
      </c>
      <c r="BL137" s="14">
        <f>'World Index &amp; Universal'!CF381</f>
        <v>-4.8679348241833509E-3</v>
      </c>
      <c r="BM137" s="14">
        <f>'World Index &amp; Universal'!CG381</f>
        <v>7.9508843190968959E-2</v>
      </c>
      <c r="BN137" s="14">
        <f>'World Index &amp; Universal'!CH381</f>
        <v>9.4209440381927134E-2</v>
      </c>
      <c r="BO137" s="14">
        <f>'World Index &amp; Universal'!CI381</f>
        <v>7.6064945385547977E-2</v>
      </c>
      <c r="BP137" s="14">
        <f>'World Index &amp; Universal'!CJ381</f>
        <v>-8.5161773694816589E-2</v>
      </c>
      <c r="BQ137" s="14">
        <f>'World Index &amp; Universal'!CL381</f>
        <v>1.5234027407012185E-2</v>
      </c>
      <c r="BR137" s="14">
        <f>'World Index &amp; Universal'!CM381</f>
        <v>8.707960936148007E-3</v>
      </c>
      <c r="BS137" s="14">
        <f>'World Index &amp; Universal'!CN381</f>
        <v>-7.5211891769909056E-2</v>
      </c>
      <c r="BT137" s="14">
        <f>'World Index &amp; Universal'!CO381</f>
        <v>3.2004553444375805E-3</v>
      </c>
      <c r="BU137" s="14">
        <f>'World Index &amp; Universal'!CP381</f>
        <v>1.6861895812318561E-2</v>
      </c>
      <c r="BV137" s="14">
        <f>'World Index &amp; Universal'!CQ381</f>
        <v>-7.0688061823530601E-2</v>
      </c>
      <c r="BW137" s="14">
        <f>'World Index &amp; Universal'!CR381</f>
        <v>-8.5161773694816589E-2</v>
      </c>
      <c r="BX137" s="14">
        <f>'World Index &amp; Universal'!CT381</f>
        <v>0.10974158951282953</v>
      </c>
      <c r="BY137" s="14">
        <f>'World Index &amp; Universal'!CU381</f>
        <v>0.10260801520076668</v>
      </c>
      <c r="BZ137" s="14">
        <f>'World Index &amp; Universal'!CV381</f>
        <v>1.0876110812610751E-2</v>
      </c>
      <c r="CA137" s="14">
        <f>'World Index &amp; Universal'!CW381</f>
        <v>9.6587819024712696E-2</v>
      </c>
      <c r="CB137" s="14">
        <f>'World Index &amp; Universal'!CX381</f>
        <v>0.11152099526840376</v>
      </c>
      <c r="CC137" s="14">
        <f>'World Index &amp; Universal'!CY381</f>
        <v>9.308943510019807E-2</v>
      </c>
      <c r="CD137" s="14">
        <f>'World Index &amp; Universal'!CZ381</f>
        <v>9.308943510019807E-2</v>
      </c>
    </row>
    <row r="138" spans="2:82" x14ac:dyDescent="0.25">
      <c r="B138" s="121">
        <v>39871</v>
      </c>
      <c r="C138" s="14">
        <f>'World Index &amp; Universal'!M138</f>
        <v>-8.825184214700621E-2</v>
      </c>
      <c r="D138" s="14">
        <f>'World Index &amp; Universal'!N138</f>
        <v>-0.10181061394380853</v>
      </c>
      <c r="E138" s="14">
        <f>'World Index &amp; Universal'!O138</f>
        <v>-9.4040872257685093E-2</v>
      </c>
      <c r="F138" s="14">
        <f>'World Index &amp; Universal'!P138</f>
        <v>-9.4611094704458165E-2</v>
      </c>
      <c r="G138" s="14">
        <f>'World Index &amp; Universal'!Q138</f>
        <v>-2.1609713027318289E-2</v>
      </c>
      <c r="H138" s="14">
        <f>'World Index &amp; Universal'!R138</f>
        <v>-9.8561310526961932E-2</v>
      </c>
      <c r="I138" s="14">
        <f>'World Index &amp; Universal'!S138</f>
        <v>-7.8604841498197575E-2</v>
      </c>
      <c r="J138" s="14">
        <f>'World Index &amp; Universal'!T138</f>
        <v>-0.11114357903153238</v>
      </c>
      <c r="K138" s="14">
        <f>'World Index &amp; Universal'!AF138</f>
        <v>3.7120359955005624E-3</v>
      </c>
      <c r="L138" s="14">
        <f>'World Index &amp; Universal'!AG138</f>
        <v>0.51878515185601803</v>
      </c>
      <c r="M138" s="14">
        <f>'World Index &amp; Universal'!AH138</f>
        <v>0.16265466816647919</v>
      </c>
      <c r="N138" s="14">
        <f>'World Index &amp; Universal'!AI138</f>
        <v>9.6062992125984237E-2</v>
      </c>
      <c r="O138" s="14">
        <f>'World Index &amp; Universal'!AJ138</f>
        <v>0.10967379077615298</v>
      </c>
      <c r="P138" s="14">
        <f>'World Index &amp; Universal'!AK138</f>
        <v>3.7570303712035992E-2</v>
      </c>
      <c r="Q138" s="14">
        <f>'World Index &amp; Universal'!AL138</f>
        <v>3.813273340832396E-2</v>
      </c>
      <c r="R138" s="14">
        <f>'World Index &amp; Universal'!AM138</f>
        <v>3.3408323959505062E-2</v>
      </c>
      <c r="S138" s="14">
        <f>'Stata input'!R138</f>
        <v>2.4662697723036864E-3</v>
      </c>
      <c r="T138" s="14">
        <f>'Stata input'!S138</f>
        <v>4.12604046145848E-4</v>
      </c>
      <c r="U138" s="14">
        <f>'Stata input'!T138</f>
        <v>1.261009009940306E-3</v>
      </c>
      <c r="V138" s="14">
        <f>'Stata input'!U138</f>
        <v>1.1664458827131963E-3</v>
      </c>
      <c r="W138" s="14">
        <f>'Stata input'!V138</f>
        <v>3.9186266925472779E-4</v>
      </c>
      <c r="X138" s="14">
        <f>'Stata input'!W138</f>
        <v>2.5104474737958071E-4</v>
      </c>
      <c r="Y138" s="14">
        <f>'Stata input'!X138</f>
        <v>9.9454180114277868E-4</v>
      </c>
      <c r="Z138" s="14">
        <f>'Stata input'!Y138</f>
        <v>2.7699097437066111E-3</v>
      </c>
      <c r="AA138" s="14">
        <f>'World Index &amp; Universal'!AP382</f>
        <v>1.9249974671085912E-2</v>
      </c>
      <c r="AB138" s="14">
        <f>'World Index &amp; Universal'!AQ382</f>
        <v>7.8959853602329488E-3</v>
      </c>
      <c r="AC138" s="14">
        <f>'World Index &amp; Universal'!AR382</f>
        <v>3.1754880197498725E-3</v>
      </c>
      <c r="AD138" s="14">
        <f>'World Index &amp; Universal'!AS382</f>
        <v>-6.098941860919127E-2</v>
      </c>
      <c r="AE138" s="14">
        <f>'World Index &amp; Universal'!AT382</f>
        <v>1.3470108467165565E-2</v>
      </c>
      <c r="AF138" s="14">
        <f>'World Index &amp; Universal'!AU382</f>
        <v>-1.7689980423562957E-2</v>
      </c>
      <c r="AG138" s="14">
        <f>'World Index &amp; Universal'!AV382</f>
        <v>2.0864455957608108E-2</v>
      </c>
      <c r="AH138" s="14">
        <f>'World Index &amp; Universal'!AX382</f>
        <v>-1.8886411723775587E-2</v>
      </c>
      <c r="AI138" s="14">
        <f>'World Index &amp; Universal'!AY382</f>
        <v>-1.1139553194020824E-2</v>
      </c>
      <c r="AJ138" s="14">
        <f>'World Index &amp; Universal'!AZ382</f>
        <v>-1.5770897278190699E-2</v>
      </c>
      <c r="AK138" s="14">
        <f>'World Index &amp; Universal'!BA382</f>
        <v>-7.8723959062319993E-2</v>
      </c>
      <c r="AL138" s="14">
        <f>'World Index &amp; Universal'!BB382</f>
        <v>-5.6707052710849304E-3</v>
      </c>
      <c r="AM138" s="14">
        <f>'World Index &amp; Universal'!BC382</f>
        <v>-3.6242291893673673E-2</v>
      </c>
      <c r="AN138" s="14">
        <f>'World Index &amp; Universal'!BD382</f>
        <v>1.5839895282245831E-3</v>
      </c>
      <c r="AO138" s="14">
        <f>'World Index &amp; Universal'!BF382</f>
        <v>-7.8341272065002299E-3</v>
      </c>
      <c r="AP138" s="14">
        <f>'World Index &amp; Universal'!BG382</f>
        <v>1.1265040714290464E-2</v>
      </c>
      <c r="AQ138" s="14">
        <f>'World Index &amp; Universal'!BH382</f>
        <v>-4.6835163638399013E-3</v>
      </c>
      <c r="AR138" s="14">
        <f>'World Index &amp; Universal'!BI382</f>
        <v>-6.834574695205653E-2</v>
      </c>
      <c r="AS138" s="14">
        <f>'World Index &amp; Universal'!BJ382</f>
        <v>5.5304547174481744E-3</v>
      </c>
      <c r="AT138" s="14">
        <f>'World Index &amp; Universal'!BK382</f>
        <v>-2.5385522073144595E-2</v>
      </c>
      <c r="AU138" s="14">
        <f>'World Index &amp; Universal'!BL382</f>
        <v>1.2866873949041624E-2</v>
      </c>
      <c r="AV138" s="14">
        <f>'World Index &amp; Universal'!BN382</f>
        <v>-3.1654362149717841E-3</v>
      </c>
      <c r="AW138" s="14">
        <f>'World Index &amp; Universal'!BO382</f>
        <v>1.6023603889152804E-2</v>
      </c>
      <c r="AX138" s="14">
        <f>'World Index &amp; Universal'!BP382</f>
        <v>4.7055549072489988E-3</v>
      </c>
      <c r="AY138" s="14">
        <f>'World Index &amp; Universal'!BQ382</f>
        <v>-6.3961796709767427E-2</v>
      </c>
      <c r="AZ138" s="14">
        <f>'World Index &amp; Universal'!BR382</f>
        <v>1.0262033483032118E-2</v>
      </c>
      <c r="BA138" s="14">
        <f>'World Index &amp; Universal'!BS382</f>
        <v>-2.0799420133859936E-2</v>
      </c>
      <c r="BB138" s="14">
        <f>'World Index &amp; Universal'!BT382</f>
        <v>1.7632974638142285E-2</v>
      </c>
      <c r="BC138" s="14">
        <f>'World Index &amp; Universal'!BV382</f>
        <v>6.4950725601895964E-2</v>
      </c>
      <c r="BD138" s="14">
        <f>'World Index &amp; Universal'!BW382</f>
        <v>8.545100009568718E-2</v>
      </c>
      <c r="BE138" s="14">
        <f>'World Index &amp; Universal'!BX382</f>
        <v>7.3359560940617907E-2</v>
      </c>
      <c r="BF138" s="14">
        <f>'World Index &amp; Universal'!BY382</f>
        <v>6.8332463872668558E-2</v>
      </c>
      <c r="BG138" s="14">
        <f>'World Index &amp; Universal'!BZ382</f>
        <v>7.9295727387940218E-2</v>
      </c>
      <c r="BH138" s="14">
        <f>'World Index &amp; Universal'!CA382</f>
        <v>4.6111768113939355E-2</v>
      </c>
      <c r="BI138" s="14">
        <f>'World Index &amp; Universal'!CB382</f>
        <v>8.7170343113239568E-2</v>
      </c>
      <c r="BJ138" s="14">
        <f>'World Index &amp; Universal'!CD382</f>
        <v>1.8008551344300239E-2</v>
      </c>
      <c r="BK138" s="14">
        <f>'World Index &amp; Universal'!CE382</f>
        <v>5.7030455616124964E-3</v>
      </c>
      <c r="BL138" s="14">
        <f>'World Index &amp; Universal'!CF382</f>
        <v>-5.5000370118102326E-3</v>
      </c>
      <c r="BM138" s="14">
        <f>'World Index &amp; Universal'!CG382</f>
        <v>-1.0157793862303532E-2</v>
      </c>
      <c r="BN138" s="14">
        <f>'World Index &amp; Universal'!CH382</f>
        <v>-7.3469879826030482E-2</v>
      </c>
      <c r="BO138" s="14">
        <f>'World Index &amp; Universal'!CI382</f>
        <v>-3.0745937773988152E-2</v>
      </c>
      <c r="BP138" s="14">
        <f>'World Index &amp; Universal'!CJ382</f>
        <v>3.9248745928291973E-2</v>
      </c>
      <c r="BQ138" s="14">
        <f>'World Index &amp; Universal'!CL382</f>
        <v>1.8008551344300239E-2</v>
      </c>
      <c r="BR138" s="14">
        <f>'World Index &amp; Universal'!CM382</f>
        <v>3.760519017262709E-2</v>
      </c>
      <c r="BS138" s="14">
        <f>'World Index &amp; Universal'!CN382</f>
        <v>2.6046731962306779E-2</v>
      </c>
      <c r="BT138" s="14">
        <f>'World Index &amp; Universal'!CO382</f>
        <v>2.1241225303096911E-2</v>
      </c>
      <c r="BU138" s="14">
        <f>'World Index &amp; Universal'!CP382</f>
        <v>-4.4079198341373638E-2</v>
      </c>
      <c r="BV138" s="14">
        <f>'World Index &amp; Universal'!CQ382</f>
        <v>3.1721236951409937E-2</v>
      </c>
      <c r="BW138" s="14">
        <f>'World Index &amp; Universal'!CR382</f>
        <v>3.9248745928291973E-2</v>
      </c>
      <c r="BX138" s="14">
        <f>'World Index &amp; Universal'!CT382</f>
        <v>-2.0438027630256261E-2</v>
      </c>
      <c r="BY138" s="14">
        <f>'World Index &amp; Universal'!CU382</f>
        <v>-1.5814844733798017E-3</v>
      </c>
      <c r="BZ138" s="14">
        <f>'World Index &amp; Universal'!CV382</f>
        <v>-1.270342063698382E-2</v>
      </c>
      <c r="CA138" s="14">
        <f>'World Index &amp; Universal'!CW382</f>
        <v>-1.732744032239375E-2</v>
      </c>
      <c r="CB138" s="14">
        <f>'World Index &amp; Universal'!CX382</f>
        <v>-8.0180942816759582E-2</v>
      </c>
      <c r="CC138" s="14">
        <f>'World Index &amp; Universal'!CY382</f>
        <v>-3.7766459745143699E-2</v>
      </c>
      <c r="CD138" s="14">
        <f>'World Index &amp; Universal'!CZ382</f>
        <v>-3.7766459745143699E-2</v>
      </c>
    </row>
    <row r="139" spans="2:82" x14ac:dyDescent="0.25">
      <c r="B139" s="121">
        <v>39903</v>
      </c>
      <c r="C139" s="14">
        <f>'World Index &amp; Universal'!M139</f>
        <v>3.969977051845941E-2</v>
      </c>
      <c r="D139" s="14">
        <f>'World Index &amp; Universal'!N139</f>
        <v>7.9846146716715305E-2</v>
      </c>
      <c r="E139" s="14">
        <f>'World Index &amp; Universal'!O139</f>
        <v>3.7971514131030837E-2</v>
      </c>
      <c r="F139" s="14">
        <f>'World Index &amp; Universal'!P139</f>
        <v>8.3471097732663369E-2</v>
      </c>
      <c r="G139" s="14">
        <f>'World Index &amp; Universal'!Q139</f>
        <v>9.516855692584314E-2</v>
      </c>
      <c r="H139" s="14">
        <f>'World Index &amp; Universal'!R139</f>
        <v>5.9550384704395443E-2</v>
      </c>
      <c r="I139" s="14">
        <f>'World Index &amp; Universal'!S139</f>
        <v>7.6094979061326784E-2</v>
      </c>
      <c r="J139" s="14">
        <f>'World Index &amp; Universal'!T139</f>
        <v>5.1751633514300899E-3</v>
      </c>
      <c r="K139" s="14">
        <f>'World Index &amp; Universal'!AF139</f>
        <v>3.7120359955005624E-3</v>
      </c>
      <c r="L139" s="14">
        <f>'World Index &amp; Universal'!AG139</f>
        <v>0.51878515185601803</v>
      </c>
      <c r="M139" s="14">
        <f>'World Index &amp; Universal'!AH139</f>
        <v>0.16265466816647919</v>
      </c>
      <c r="N139" s="14">
        <f>'World Index &amp; Universal'!AI139</f>
        <v>9.6062992125984237E-2</v>
      </c>
      <c r="O139" s="14">
        <f>'World Index &amp; Universal'!AJ139</f>
        <v>0.10967379077615298</v>
      </c>
      <c r="P139" s="14">
        <f>'World Index &amp; Universal'!AK139</f>
        <v>3.7570303712035992E-2</v>
      </c>
      <c r="Q139" s="14">
        <f>'World Index &amp; Universal'!AL139</f>
        <v>3.813273340832396E-2</v>
      </c>
      <c r="R139" s="14">
        <f>'World Index &amp; Universal'!AM139</f>
        <v>3.3408323959505062E-2</v>
      </c>
      <c r="S139" s="14">
        <f>'Stata input'!R139</f>
        <v>2.3688909406458514E-3</v>
      </c>
      <c r="T139" s="14">
        <f>'Stata input'!S139</f>
        <v>4.1623744845176169E-4</v>
      </c>
      <c r="U139" s="14">
        <f>'Stata input'!T139</f>
        <v>9.2651403282606459E-4</v>
      </c>
      <c r="V139" s="14">
        <f>'Stata input'!U139</f>
        <v>8.5585975683910576E-4</v>
      </c>
      <c r="W139" s="14">
        <f>'Stata input'!V139</f>
        <v>3.5970418367381463E-4</v>
      </c>
      <c r="X139" s="14">
        <f>'Stata input'!W139</f>
        <v>1.9285364287480178E-4</v>
      </c>
      <c r="Y139" s="14">
        <f>'Stata input'!X139</f>
        <v>6.0630739394196276E-4</v>
      </c>
      <c r="Z139" s="14">
        <f>'Stata input'!Y139</f>
        <v>2.7699097437066111E-3</v>
      </c>
      <c r="AA139" s="14">
        <f>'World Index &amp; Universal'!AP383</f>
        <v>-4.3325144488149725E-2</v>
      </c>
      <c r="AB139" s="14">
        <f>'World Index &amp; Universal'!AQ383</f>
        <v>2.2415242364814958E-4</v>
      </c>
      <c r="AC139" s="14">
        <f>'World Index &amp; Universal'!AR383</f>
        <v>-4.2658966420576316E-2</v>
      </c>
      <c r="AD139" s="14">
        <f>'World Index &amp; Universal'!AS383</f>
        <v>-5.6468044409331064E-2</v>
      </c>
      <c r="AE139" s="14">
        <f>'World Index &amp; Universal'!AT383</f>
        <v>-1.8965917764577012E-2</v>
      </c>
      <c r="AF139" s="14">
        <f>'World Index &amp; Universal'!AU383</f>
        <v>-3.1505906225088753E-2</v>
      </c>
      <c r="AG139" s="14">
        <f>'World Index &amp; Universal'!AV383</f>
        <v>3.5656463220446133E-2</v>
      </c>
      <c r="AH139" s="14">
        <f>'World Index &amp; Universal'!AX383</f>
        <v>4.5287219830784986E-2</v>
      </c>
      <c r="AI139" s="14">
        <f>'World Index &amp; Universal'!AY383</f>
        <v>4.5521523494518545E-2</v>
      </c>
      <c r="AJ139" s="14">
        <f>'World Index &amp; Universal'!AZ383</f>
        <v>6.9634742016599915E-4</v>
      </c>
      <c r="AK139" s="14">
        <f>'World Index &amp; Universal'!BA383</f>
        <v>-1.3738105319125893E-2</v>
      </c>
      <c r="AL139" s="14">
        <f>'World Index &amp; Universal'!BB383</f>
        <v>2.5462388379111189E-2</v>
      </c>
      <c r="AM139" s="14">
        <f>'World Index &amp; Universal'!BC383</f>
        <v>1.2354498704512551E-2</v>
      </c>
      <c r="AN139" s="14">
        <f>'World Index &amp; Universal'!BD383</f>
        <v>8.2558465139483728E-2</v>
      </c>
      <c r="AO139" s="14">
        <f>'World Index &amp; Universal'!BF383</f>
        <v>-2.2410219059909586E-4</v>
      </c>
      <c r="AP139" s="14">
        <f>'World Index &amp; Universal'!BG383</f>
        <v>-4.3539537418960994E-2</v>
      </c>
      <c r="AQ139" s="14">
        <f>'World Index &amp; Universal'!BH383</f>
        <v>-4.2873508643351821E-2</v>
      </c>
      <c r="AR139" s="14">
        <f>'World Index &amp; Universal'!BI383</f>
        <v>-5.6679491987479236E-2</v>
      </c>
      <c r="AS139" s="14">
        <f>'World Index &amp; Universal'!BJ383</f>
        <v>-1.9185769651458351E-2</v>
      </c>
      <c r="AT139" s="14">
        <f>'World Index &amp; Universal'!BK383</f>
        <v>-3.1722947873085938E-2</v>
      </c>
      <c r="AU139" s="14">
        <f>'World Index &amp; Universal'!BL383</f>
        <v>3.5424370338330347E-2</v>
      </c>
      <c r="AV139" s="14">
        <f>'World Index &amp; Universal'!BN383</f>
        <v>4.4559843278708877E-2</v>
      </c>
      <c r="AW139" s="14">
        <f>'World Index &amp; Universal'!BO383</f>
        <v>-6.9586285786016333E-4</v>
      </c>
      <c r="AX139" s="14">
        <f>'World Index &amp; Universal'!BP383</f>
        <v>4.4793983899225509E-2</v>
      </c>
      <c r="AY139" s="14">
        <f>'World Index &amp; Universal'!BQ383</f>
        <v>-1.4424408339757222E-2</v>
      </c>
      <c r="AZ139" s="14">
        <f>'World Index &amp; Universal'!BR383</f>
        <v>2.4748807190905442E-2</v>
      </c>
      <c r="BA139" s="14">
        <f>'World Index &amp; Universal'!BS383</f>
        <v>1.1650038809876584E-2</v>
      </c>
      <c r="BB139" s="14">
        <f>'World Index &amp; Universal'!BT383</f>
        <v>8.1805152912131085E-2</v>
      </c>
      <c r="BC139" s="14">
        <f>'World Index &amp; Universal'!BV383</f>
        <v>5.9847516636552189E-2</v>
      </c>
      <c r="BD139" s="14">
        <f>'World Index &amp; Universal'!BW383</f>
        <v>1.3929469842866693E-2</v>
      </c>
      <c r="BE139" s="14">
        <f>'World Index &amp; Universal'!BX383</f>
        <v>6.0085084026103797E-2</v>
      </c>
      <c r="BF139" s="14">
        <f>'World Index &amp; Universal'!BY383</f>
        <v>1.463551701342225E-2</v>
      </c>
      <c r="BG139" s="14">
        <f>'World Index &amp; Universal'!BZ383</f>
        <v>3.9746535793032001E-2</v>
      </c>
      <c r="BH139" s="14">
        <f>'World Index &amp; Universal'!CA383</f>
        <v>2.6456060164507855E-2</v>
      </c>
      <c r="BI139" s="14">
        <f>'World Index &amp; Universal'!CB383</f>
        <v>9.7637930632784364E-2</v>
      </c>
      <c r="BJ139" s="14">
        <f>'World Index &amp; Universal'!CD383</f>
        <v>3.253081916306555E-2</v>
      </c>
      <c r="BK139" s="14">
        <f>'World Index &amp; Universal'!CE383</f>
        <v>-2.4830153370479002E-2</v>
      </c>
      <c r="BL139" s="14">
        <f>'World Index &amp; Universal'!CF383</f>
        <v>1.9561063714013116E-2</v>
      </c>
      <c r="BM139" s="14">
        <f>'World Index &amp; Universal'!CG383</f>
        <v>-2.4151096363554836E-2</v>
      </c>
      <c r="BN139" s="14">
        <f>'World Index &amp; Universal'!CH383</f>
        <v>-3.8227139427511325E-2</v>
      </c>
      <c r="BO139" s="14">
        <f>'World Index &amp; Universal'!CI383</f>
        <v>-1.2782418763614745E-2</v>
      </c>
      <c r="BP139" s="14">
        <f>'World Index &amp; Universal'!CJ383</f>
        <v>6.9347216340530426E-2</v>
      </c>
      <c r="BQ139" s="14">
        <f>'World Index &amp; Universal'!CL383</f>
        <v>3.253081916306555E-2</v>
      </c>
      <c r="BR139" s="14">
        <f>'World Index &amp; Universal'!CM383</f>
        <v>-1.2203727765642047E-2</v>
      </c>
      <c r="BS139" s="14">
        <f>'World Index &amp; Universal'!CN383</f>
        <v>3.2762263448672391E-2</v>
      </c>
      <c r="BT139" s="14">
        <f>'World Index &amp; Universal'!CO383</f>
        <v>-1.151587837982182E-2</v>
      </c>
      <c r="BU139" s="14">
        <f>'World Index &amp; Universal'!CP383</f>
        <v>-2.5774176987437447E-2</v>
      </c>
      <c r="BV139" s="14">
        <f>'World Index &amp; Universal'!CQ383</f>
        <v>1.2947924557427326E-2</v>
      </c>
      <c r="BW139" s="14">
        <f>'World Index &amp; Universal'!CR383</f>
        <v>6.9347216340530426E-2</v>
      </c>
      <c r="BX139" s="14">
        <f>'World Index &amp; Universal'!CT383</f>
        <v>-3.4428852121068942E-2</v>
      </c>
      <c r="BY139" s="14">
        <f>'World Index &amp; Universal'!CU383</f>
        <v>-7.6262361616512231E-2</v>
      </c>
      <c r="BZ139" s="14">
        <f>'World Index &amp; Universal'!CV383</f>
        <v>-3.4212417008067209E-2</v>
      </c>
      <c r="CA139" s="14">
        <f>'World Index &amp; Universal'!CW383</f>
        <v>-7.5619119295113446E-2</v>
      </c>
      <c r="CB139" s="14">
        <f>'World Index &amp; Universal'!CX383</f>
        <v>-8.8952766579865283E-2</v>
      </c>
      <c r="CC139" s="14">
        <f>'World Index &amp; Universal'!CY383</f>
        <v>-6.485004615979395E-2</v>
      </c>
      <c r="CD139" s="14">
        <f>'World Index &amp; Universal'!CZ383</f>
        <v>-6.485004615979395E-2</v>
      </c>
    </row>
    <row r="140" spans="2:82" x14ac:dyDescent="0.25">
      <c r="B140" s="121">
        <v>39933</v>
      </c>
      <c r="C140" s="14">
        <f>'World Index &amp; Universal'!M140</f>
        <v>8.3932232033057996E-2</v>
      </c>
      <c r="D140" s="14">
        <f>'World Index &amp; Universal'!N140</f>
        <v>0.11492575744571276</v>
      </c>
      <c r="E140" s="14">
        <f>'World Index &amp; Universal'!O140</f>
        <v>0.11661383942270187</v>
      </c>
      <c r="F140" s="14">
        <f>'World Index &amp; Universal'!P140</f>
        <v>7.9079689830387379E-2</v>
      </c>
      <c r="G140" s="14">
        <f>'World Index &amp; Universal'!Q140</f>
        <v>0.10976349999682578</v>
      </c>
      <c r="H140" s="14">
        <f>'World Index &amp; Universal'!R140</f>
        <v>0.11453566784980995</v>
      </c>
      <c r="I140" s="14">
        <f>'World Index &amp; Universal'!S140</f>
        <v>5.7244942554661504E-2</v>
      </c>
      <c r="J140" s="14">
        <f>'World Index &amp; Universal'!T140</f>
        <v>5.9699608640265467E-2</v>
      </c>
      <c r="K140" s="14">
        <f>'World Index &amp; Universal'!AF140</f>
        <v>3.8684719535783366E-3</v>
      </c>
      <c r="L140" s="14">
        <f>'World Index &amp; Universal'!AG140</f>
        <v>0.50017066788030495</v>
      </c>
      <c r="M140" s="14">
        <f>'World Index &amp; Universal'!AH140</f>
        <v>0.16725452269882807</v>
      </c>
      <c r="N140" s="14">
        <f>'World Index &amp; Universal'!AI140</f>
        <v>0.10149049948799636</v>
      </c>
      <c r="O140" s="14">
        <f>'World Index &amp; Universal'!AJ140</f>
        <v>0.11241324382751168</v>
      </c>
      <c r="P140" s="14">
        <f>'World Index &amp; Universal'!AK140</f>
        <v>3.6181590624644447E-2</v>
      </c>
      <c r="Q140" s="14">
        <f>'World Index &amp; Universal'!AL140</f>
        <v>4.1529184207532141E-2</v>
      </c>
      <c r="R140" s="14">
        <f>'World Index &amp; Universal'!AM140</f>
        <v>3.709181931960405E-2</v>
      </c>
      <c r="S140" s="14">
        <f>'Stata input'!R140</f>
        <v>2.0353925068166134E-3</v>
      </c>
      <c r="T140" s="14">
        <f>'Stata input'!S140</f>
        <v>3.4206405599057632E-4</v>
      </c>
      <c r="U140" s="14">
        <f>'Stata input'!T140</f>
        <v>7.7171605828496581E-4</v>
      </c>
      <c r="V140" s="14">
        <f>'Stata input'!U140</f>
        <v>7.0248777773063154E-4</v>
      </c>
      <c r="W140" s="14">
        <f>'Stata input'!V140</f>
        <v>2.3926821104680585E-4</v>
      </c>
      <c r="X140" s="14">
        <f>'Stata input'!W140</f>
        <v>1.7483178814159395E-4</v>
      </c>
      <c r="Y140" s="14">
        <f>'Stata input'!X140</f>
        <v>3.7422877886217343E-4</v>
      </c>
      <c r="Z140" s="14">
        <f>'Stata input'!Y140</f>
        <v>2.648575109462703E-3</v>
      </c>
      <c r="AA140" s="14">
        <f>'World Index &amp; Universal'!AP384</f>
        <v>-2.6525159566572643E-2</v>
      </c>
      <c r="AB140" s="14">
        <f>'World Index &amp; Universal'!AQ384</f>
        <v>-2.7822286962855158E-2</v>
      </c>
      <c r="AC140" s="14">
        <f>'World Index &amp; Universal'!AR384</f>
        <v>5.4106160017413085E-3</v>
      </c>
      <c r="AD140" s="14">
        <f>'World Index &amp; Universal'!AS384</f>
        <v>-2.3092856198492662E-2</v>
      </c>
      <c r="AE140" s="14">
        <f>'World Index &amp; Universal'!AT384</f>
        <v>-2.7434331816721169E-2</v>
      </c>
      <c r="AF140" s="14">
        <f>'World Index &amp; Universal'!AU384</f>
        <v>2.8789494359952927E-2</v>
      </c>
      <c r="AG140" s="14">
        <f>'World Index &amp; Universal'!AV384</f>
        <v>2.1828059739952721E-2</v>
      </c>
      <c r="AH140" s="14">
        <f>'World Index &amp; Universal'!AX384</f>
        <v>2.7247914855984101E-2</v>
      </c>
      <c r="AI140" s="14">
        <f>'World Index &amp; Universal'!AY384</f>
        <v>-1.3324714131337512E-3</v>
      </c>
      <c r="AJ140" s="14">
        <f>'World Index &amp; Universal'!AZ384</f>
        <v>3.2805958861859219E-2</v>
      </c>
      <c r="AK140" s="14">
        <f>'World Index &amp; Universal'!BA384</f>
        <v>3.5258264780133608E-3</v>
      </c>
      <c r="AL140" s="14">
        <f>'World Index &amp; Universal'!BB384</f>
        <v>-9.3394529821000383E-4</v>
      </c>
      <c r="AM140" s="14">
        <f>'World Index &amp; Universal'!BC384</f>
        <v>5.6821862907003862E-2</v>
      </c>
      <c r="AN140" s="14">
        <f>'World Index &amp; Universal'!BD384</f>
        <v>4.9670743709202547E-2</v>
      </c>
      <c r="AO140" s="14">
        <f>'World Index &amp; Universal'!BF384</f>
        <v>2.8618519628408778E-2</v>
      </c>
      <c r="AP140" s="14">
        <f>'World Index &amp; Universal'!BG384</f>
        <v>1.3342492621335467E-3</v>
      </c>
      <c r="AQ140" s="14">
        <f>'World Index &amp; Universal'!BH384</f>
        <v>3.418397945039775E-2</v>
      </c>
      <c r="AR140" s="14">
        <f>'World Index &amp; Universal'!BI384</f>
        <v>4.8647800715235778E-3</v>
      </c>
      <c r="AS140" s="14">
        <f>'World Index &amp; Universal'!BJ384</f>
        <v>3.9905784809857181E-4</v>
      </c>
      <c r="AT140" s="14">
        <f>'World Index &amp; Universal'!BK384</f>
        <v>5.8231926697793979E-2</v>
      </c>
      <c r="AU140" s="14">
        <f>'World Index &amp; Universal'!BL384</f>
        <v>5.1071266124479653E-2</v>
      </c>
      <c r="AV140" s="14">
        <f>'World Index &amp; Universal'!BN384</f>
        <v>-5.3814987783378232E-3</v>
      </c>
      <c r="AW140" s="14">
        <f>'World Index &amp; Universal'!BO384</f>
        <v>-3.1763913231107721E-2</v>
      </c>
      <c r="AX140" s="14">
        <f>'World Index &amp; Universal'!BP384</f>
        <v>-3.3054060137891916E-2</v>
      </c>
      <c r="AY140" s="14">
        <f>'World Index &amp; Universal'!BQ384</f>
        <v>-2.8350080799409927E-2</v>
      </c>
      <c r="AZ140" s="14">
        <f>'World Index &amp; Universal'!BR384</f>
        <v>-3.2668192771902693E-2</v>
      </c>
      <c r="BA140" s="14">
        <f>'World Index &amp; Universal'!BS384</f>
        <v>2.3253064952888147E-2</v>
      </c>
      <c r="BB140" s="14">
        <f>'World Index &amp; Universal'!BT384</f>
        <v>1.6329093284791041E-2</v>
      </c>
      <c r="BC140" s="14">
        <f>'World Index &amp; Universal'!BV384</f>
        <v>2.3638742274552094E-2</v>
      </c>
      <c r="BD140" s="14">
        <f>'World Index &amp; Universal'!BW384</f>
        <v>-3.513438702806182E-3</v>
      </c>
      <c r="BE140" s="14">
        <f>'World Index &amp; Universal'!BX384</f>
        <v>-4.8412285593066873E-3</v>
      </c>
      <c r="BF140" s="14">
        <f>'World Index &amp; Universal'!BY384</f>
        <v>2.9177258433505271E-2</v>
      </c>
      <c r="BG140" s="14">
        <f>'World Index &amp; Universal'!BZ384</f>
        <v>-4.4441026414590024E-3</v>
      </c>
      <c r="BH140" s="14">
        <f>'World Index &amp; Universal'!CA384</f>
        <v>5.3108784071894455E-2</v>
      </c>
      <c r="BI140" s="14">
        <f>'World Index &amp; Universal'!CB384</f>
        <v>4.5982789893051157E-2</v>
      </c>
      <c r="BJ140" s="14">
        <f>'World Index &amp; Universal'!CD384</f>
        <v>-2.7983853371154277E-2</v>
      </c>
      <c r="BK140" s="14">
        <f>'World Index &amp; Universal'!CE384</f>
        <v>9.3481836742892455E-4</v>
      </c>
      <c r="BL140" s="14">
        <f>'World Index &amp; Universal'!CF384</f>
        <v>-3.9889866445597111E-4</v>
      </c>
      <c r="BM140" s="14">
        <f>'World Index &amp; Universal'!CG384</f>
        <v>3.3771444842193077E-2</v>
      </c>
      <c r="BN140" s="14">
        <f>'World Index &amp; Universal'!CH384</f>
        <v>4.4639408527942237E-3</v>
      </c>
      <c r="BO140" s="14">
        <f>'World Index &amp; Universal'!CI384</f>
        <v>5.7809799395549533E-2</v>
      </c>
      <c r="BP140" s="14">
        <f>'World Index &amp; Universal'!CJ384</f>
        <v>-6.7666268543410402E-3</v>
      </c>
      <c r="BQ140" s="14">
        <f>'World Index &amp; Universal'!CL384</f>
        <v>-2.7983853371154277E-2</v>
      </c>
      <c r="BR140" s="14">
        <f>'World Index &amp; Universal'!CM384</f>
        <v>-5.3766736761769462E-2</v>
      </c>
      <c r="BS140" s="14">
        <f>'World Index &amp; Universal'!CN384</f>
        <v>-5.5027565535190726E-2</v>
      </c>
      <c r="BT140" s="14">
        <f>'World Index &amp; Universal'!CO384</f>
        <v>-2.2724647254253272E-2</v>
      </c>
      <c r="BU140" s="14">
        <f>'World Index &amp; Universal'!CP384</f>
        <v>-5.0430482467867188E-2</v>
      </c>
      <c r="BV140" s="14">
        <f>'World Index &amp; Universal'!CQ384</f>
        <v>-5.4650466868980674E-2</v>
      </c>
      <c r="BW140" s="14">
        <f>'World Index &amp; Universal'!CR384</f>
        <v>-6.7666268543410402E-3</v>
      </c>
      <c r="BX140" s="14">
        <f>'World Index &amp; Universal'!CT384</f>
        <v>-2.1361773668172601E-2</v>
      </c>
      <c r="BY140" s="14">
        <f>'World Index &amp; Universal'!CU384</f>
        <v>-4.7320308779572051E-2</v>
      </c>
      <c r="BZ140" s="14">
        <f>'World Index &amp; Universal'!CV384</f>
        <v>-4.8589727233996238E-2</v>
      </c>
      <c r="CA140" s="14">
        <f>'World Index &amp; Universal'!CW384</f>
        <v>-1.6066738020866111E-2</v>
      </c>
      <c r="CB140" s="14">
        <f>'World Index &amp; Universal'!CX384</f>
        <v>-4.3961325499201287E-2</v>
      </c>
      <c r="CC140" s="14">
        <f>'World Index &amp; Universal'!CY384</f>
        <v>6.8127260292418779E-3</v>
      </c>
      <c r="CD140" s="14">
        <f>'World Index &amp; Universal'!CZ384</f>
        <v>6.8127260292418779E-3</v>
      </c>
    </row>
    <row r="141" spans="2:82" x14ac:dyDescent="0.25">
      <c r="B141" s="121">
        <v>39962</v>
      </c>
      <c r="C141" s="14">
        <f>'World Index &amp; Universal'!M141</f>
        <v>4.8938381458609737E-2</v>
      </c>
      <c r="D141" s="14">
        <f>'World Index &amp; Universal'!N141</f>
        <v>9.1147036181678187E-2</v>
      </c>
      <c r="E141" s="14">
        <f>'World Index &amp; Universal'!O141</f>
        <v>2.082029211515235E-2</v>
      </c>
      <c r="F141" s="14">
        <f>'World Index &amp; Universal'!P141</f>
        <v>-2.0672226080635792E-3</v>
      </c>
      <c r="G141" s="14">
        <f>'World Index &amp; Universal'!Q141</f>
        <v>5.4735060316896567E-2</v>
      </c>
      <c r="H141" s="14">
        <f>'World Index &amp; Universal'!R141</f>
        <v>2.0497941873754089E-2</v>
      </c>
      <c r="I141" s="14">
        <f>'World Index &amp; Universal'!S141</f>
        <v>-4.1197972874627009E-3</v>
      </c>
      <c r="J141" s="14">
        <f>'World Index &amp; Universal'!T141</f>
        <v>-5.592151245015109E-3</v>
      </c>
      <c r="K141" s="14">
        <f>'World Index &amp; Universal'!AF141</f>
        <v>3.8684719535783366E-3</v>
      </c>
      <c r="L141" s="14">
        <f>'World Index &amp; Universal'!AG141</f>
        <v>0.50017066788030495</v>
      </c>
      <c r="M141" s="14">
        <f>'World Index &amp; Universal'!AH141</f>
        <v>0.16725452269882807</v>
      </c>
      <c r="N141" s="14">
        <f>'World Index &amp; Universal'!AI141</f>
        <v>0.10149049948799636</v>
      </c>
      <c r="O141" s="14">
        <f>'World Index &amp; Universal'!AJ141</f>
        <v>0.11241324382751168</v>
      </c>
      <c r="P141" s="14">
        <f>'World Index &amp; Universal'!AK141</f>
        <v>3.6181590624644447E-2</v>
      </c>
      <c r="Q141" s="14">
        <f>'World Index &amp; Universal'!AL141</f>
        <v>4.1529184207532141E-2</v>
      </c>
      <c r="R141" s="14">
        <f>'World Index &amp; Universal'!AM141</f>
        <v>3.709181931960405E-2</v>
      </c>
      <c r="S141" s="14">
        <f>'Stata input'!R141</f>
        <v>1.6924892515723933E-3</v>
      </c>
      <c r="T141" s="14">
        <f>'Stata input'!S141</f>
        <v>2.6316043855789673E-4</v>
      </c>
      <c r="U141" s="14">
        <f>'Stata input'!T141</f>
        <v>7.6448571672704801E-4</v>
      </c>
      <c r="V141" s="14">
        <f>'Stata input'!U141</f>
        <v>5.5662608827478088E-4</v>
      </c>
      <c r="W141" s="14">
        <f>'Stata input'!V141</f>
        <v>2.010774740544008E-4</v>
      </c>
      <c r="X141" s="14">
        <f>'Stata input'!W141</f>
        <v>1.6790319336790205E-4</v>
      </c>
      <c r="Y141" s="14">
        <f>'Stata input'!X141</f>
        <v>3.3272377940973819E-4</v>
      </c>
      <c r="Z141" s="14">
        <f>'Stata input'!Y141</f>
        <v>2.5068135950498949E-3</v>
      </c>
      <c r="AA141" s="14">
        <f>'World Index &amp; Universal'!AP385</f>
        <v>-4.086424835704372E-2</v>
      </c>
      <c r="AB141" s="14">
        <f>'World Index &amp; Universal'!AQ385</f>
        <v>2.6670662271501389E-2</v>
      </c>
      <c r="AC141" s="14">
        <f>'World Index &amp; Universal'!AR385</f>
        <v>4.9814946545840622E-2</v>
      </c>
      <c r="AD141" s="14">
        <f>'World Index &amp; Universal'!AS385</f>
        <v>-7.8795807581842903E-3</v>
      </c>
      <c r="AE141" s="14">
        <f>'World Index &amp; Universal'!AT385</f>
        <v>2.5234343750543564E-2</v>
      </c>
      <c r="AF141" s="14">
        <f>'World Index &amp; Universal'!AU385</f>
        <v>4.80762237253618E-2</v>
      </c>
      <c r="AG141" s="14">
        <f>'World Index &amp; Universal'!AV385</f>
        <v>5.8739098455395711E-2</v>
      </c>
      <c r="AH141" s="14">
        <f>'World Index &amp; Universal'!AX385</f>
        <v>4.260528114716311E-2</v>
      </c>
      <c r="AI141" s="14">
        <f>'World Index &amp; Universal'!AY385</f>
        <v>7.0412254483122938E-2</v>
      </c>
      <c r="AJ141" s="14">
        <f>'World Index &amp; Universal'!AZ385</f>
        <v>9.4542607495920139E-2</v>
      </c>
      <c r="AK141" s="14">
        <f>'World Index &amp; Universal'!BA385</f>
        <v>3.4389988635454616E-2</v>
      </c>
      <c r="AL141" s="14">
        <f>'World Index &amp; Universal'!BB385</f>
        <v>6.8914741207762642E-2</v>
      </c>
      <c r="AM141" s="14">
        <f>'World Index &amp; Universal'!BC385</f>
        <v>9.2729805900837903E-2</v>
      </c>
      <c r="AN141" s="14">
        <f>'World Index &amp; Universal'!BD385</f>
        <v>0.10384697540658161</v>
      </c>
      <c r="AO141" s="14">
        <f>'World Index &amp; Universal'!BF385</f>
        <v>-2.5977816695855305E-2</v>
      </c>
      <c r="AP141" s="14">
        <f>'World Index &amp; Universal'!BG385</f>
        <v>-6.5780501099665822E-2</v>
      </c>
      <c r="AQ141" s="14">
        <f>'World Index &amp; Universal'!BH385</f>
        <v>2.2543046299903891E-2</v>
      </c>
      <c r="AR141" s="14">
        <f>'World Index &amp; Universal'!BI385</f>
        <v>-3.3652703149463337E-2</v>
      </c>
      <c r="AS141" s="14">
        <f>'World Index &amp; Universal'!BJ385</f>
        <v>-1.3990061017036259E-3</v>
      </c>
      <c r="AT141" s="14">
        <f>'World Index &amp; Universal'!BK385</f>
        <v>2.0849491702140233E-2</v>
      </c>
      <c r="AU141" s="14">
        <f>'World Index &amp; Universal'!BL385</f>
        <v>3.123536822698636E-2</v>
      </c>
      <c r="AV141" s="14">
        <f>'World Index &amp; Universal'!BN385</f>
        <v>-4.745116909389091E-2</v>
      </c>
      <c r="AW141" s="14">
        <f>'World Index &amp; Universal'!BO385</f>
        <v>-8.6376361092249776E-2</v>
      </c>
      <c r="AX141" s="14">
        <f>'World Index &amp; Universal'!BP385</f>
        <v>-2.2046060927680577E-2</v>
      </c>
      <c r="AY141" s="14">
        <f>'World Index &amp; Universal'!BQ385</f>
        <v>-5.4956854533129595E-2</v>
      </c>
      <c r="AZ141" s="14">
        <f>'World Index &amp; Universal'!BR385</f>
        <v>-2.3414224455627908E-2</v>
      </c>
      <c r="BA141" s="14">
        <f>'World Index &amp; Universal'!BS385</f>
        <v>-1.6562183899170302E-3</v>
      </c>
      <c r="BB141" s="14">
        <f>'World Index &amp; Universal'!BT385</f>
        <v>8.5006904682749518E-3</v>
      </c>
      <c r="BC141" s="14">
        <f>'World Index &amp; Universal'!BV385</f>
        <v>7.9421616623978064E-3</v>
      </c>
      <c r="BD141" s="14">
        <f>'World Index &amp; Universal'!BW385</f>
        <v>-3.3246637161309933E-2</v>
      </c>
      <c r="BE141" s="14">
        <f>'World Index &amp; Universal'!BX385</f>
        <v>3.4824646645302826E-2</v>
      </c>
      <c r="BF141" s="14">
        <f>'World Index &amp; Universal'!BY385</f>
        <v>5.8152746566909164E-2</v>
      </c>
      <c r="BG141" s="14">
        <f>'World Index &amp; Universal'!BZ385</f>
        <v>3.3376920650452613E-2</v>
      </c>
      <c r="BH141" s="14">
        <f>'World Index &amp; Universal'!CA385</f>
        <v>5.640021452870414E-2</v>
      </c>
      <c r="BI141" s="14">
        <f>'World Index &amp; Universal'!CB385</f>
        <v>6.7147775533629606E-2</v>
      </c>
      <c r="BJ141" s="14">
        <f>'World Index &amp; Universal'!CD385</f>
        <v>-4.5870922970159711E-2</v>
      </c>
      <c r="BK141" s="14">
        <f>'World Index &amp; Universal'!CE385</f>
        <v>-6.4471691287460664E-2</v>
      </c>
      <c r="BL141" s="14">
        <f>'World Index &amp; Universal'!CF385</f>
        <v>1.400966061772202E-3</v>
      </c>
      <c r="BM141" s="14">
        <f>'World Index &amp; Universal'!CG385</f>
        <v>2.3975594404471279E-2</v>
      </c>
      <c r="BN141" s="14">
        <f>'World Index &amp; Universal'!CH385</f>
        <v>-3.2298883382690269E-2</v>
      </c>
      <c r="BO141" s="14">
        <f>'World Index &amp; Universal'!CI385</f>
        <v>2.2279667194192276E-2</v>
      </c>
      <c r="BP141" s="14">
        <f>'World Index &amp; Universal'!CJ385</f>
        <v>1.0173758824651769E-2</v>
      </c>
      <c r="BQ141" s="14">
        <f>'World Index &amp; Universal'!CL385</f>
        <v>-4.5870922970159711E-2</v>
      </c>
      <c r="BR141" s="14">
        <f>'World Index &amp; Universal'!CM385</f>
        <v>-8.4860690538584027E-2</v>
      </c>
      <c r="BS141" s="14">
        <f>'World Index &amp; Universal'!CN385</f>
        <v>-2.0423668593277378E-2</v>
      </c>
      <c r="BT141" s="14">
        <f>'World Index &amp; Universal'!CO385</f>
        <v>1.6589659999139972E-3</v>
      </c>
      <c r="BU141" s="14">
        <f>'World Index &amp; Universal'!CP385</f>
        <v>-5.3389060086348139E-2</v>
      </c>
      <c r="BV141" s="14">
        <f>'World Index &amp; Universal'!CQ385</f>
        <v>-2.1794101857999792E-2</v>
      </c>
      <c r="BW141" s="14">
        <f>'World Index &amp; Universal'!CR385</f>
        <v>1.0173758824651769E-2</v>
      </c>
      <c r="BX141" s="14">
        <f>'World Index &amp; Universal'!CT385</f>
        <v>-5.5480239221438743E-2</v>
      </c>
      <c r="BY141" s="14">
        <f>'World Index &amp; Universal'!CU385</f>
        <v>-9.4077329304029234E-2</v>
      </c>
      <c r="BZ141" s="14">
        <f>'World Index &amp; Universal'!CV385</f>
        <v>-3.0289271672954365E-2</v>
      </c>
      <c r="CA141" s="14">
        <f>'World Index &amp; Universal'!CW385</f>
        <v>-8.4290378267641852E-3</v>
      </c>
      <c r="CB141" s="14">
        <f>'World Index &amp; Universal'!CX385</f>
        <v>-6.2922658954194355E-2</v>
      </c>
      <c r="CC141" s="14">
        <f>'World Index &amp; Universal'!CY385</f>
        <v>-1.0071295889223175E-2</v>
      </c>
      <c r="CD141" s="14">
        <f>'World Index &amp; Universal'!CZ385</f>
        <v>-1.0071295889223175E-2</v>
      </c>
    </row>
    <row r="142" spans="2:82" x14ac:dyDescent="0.25">
      <c r="B142" s="121">
        <v>39994</v>
      </c>
      <c r="C142" s="14">
        <f>'World Index &amp; Universal'!M142</f>
        <v>9.9381572412504671E-3</v>
      </c>
      <c r="D142" s="14">
        <f>'World Index &amp; Universal'!N142</f>
        <v>-6.914068011852792E-3</v>
      </c>
      <c r="E142" s="14">
        <f>'World Index &amp; Universal'!O142</f>
        <v>-2.0370646147930271E-3</v>
      </c>
      <c r="F142" s="14">
        <f>'World Index &amp; Universal'!P142</f>
        <v>-2.5612819715766344E-2</v>
      </c>
      <c r="G142" s="14">
        <f>'World Index &amp; Universal'!Q142</f>
        <v>6.6988110281873681E-4</v>
      </c>
      <c r="H142" s="14">
        <f>'World Index &amp; Universal'!R142</f>
        <v>8.043944694163363E-3</v>
      </c>
      <c r="I142" s="14">
        <f>'World Index &amp; Universal'!S142</f>
        <v>5.5631099265662121E-2</v>
      </c>
      <c r="J142" s="14">
        <f>'World Index &amp; Universal'!T142</f>
        <v>-1.6506718207651927E-2</v>
      </c>
      <c r="K142" s="14">
        <f>'World Index &amp; Universal'!AF142</f>
        <v>3.8684719535783366E-3</v>
      </c>
      <c r="L142" s="14">
        <f>'World Index &amp; Universal'!AG142</f>
        <v>0.50017066788030495</v>
      </c>
      <c r="M142" s="14">
        <f>'World Index &amp; Universal'!AH142</f>
        <v>0.16725452269882807</v>
      </c>
      <c r="N142" s="14">
        <f>'World Index &amp; Universal'!AI142</f>
        <v>0.10149049948799636</v>
      </c>
      <c r="O142" s="14">
        <f>'World Index &amp; Universal'!AJ142</f>
        <v>0.11241324382751168</v>
      </c>
      <c r="P142" s="14">
        <f>'World Index &amp; Universal'!AK142</f>
        <v>3.6181590624644447E-2</v>
      </c>
      <c r="Q142" s="14">
        <f>'World Index &amp; Universal'!AL142</f>
        <v>4.1529184207532141E-2</v>
      </c>
      <c r="R142" s="14">
        <f>'World Index &amp; Universal'!AM142</f>
        <v>3.709181931960405E-2</v>
      </c>
      <c r="S142" s="14">
        <f>'Stata input'!R142</f>
        <v>1.4795669370546438E-3</v>
      </c>
      <c r="T142" s="14">
        <f>'Stata input'!S142</f>
        <v>2.5692828874590568E-4</v>
      </c>
      <c r="U142" s="14">
        <f>'Stata input'!T142</f>
        <v>6.0941157477967245E-4</v>
      </c>
      <c r="V142" s="14">
        <f>'Stata input'!U142</f>
        <v>5.4213059458940727E-4</v>
      </c>
      <c r="W142" s="14">
        <f>'Stata input'!V142</f>
        <v>1.9250438383222601E-4</v>
      </c>
      <c r="X142" s="14">
        <f>'Stata input'!W142</f>
        <v>1.623549463058982E-4</v>
      </c>
      <c r="Y142" s="14">
        <f>'Stata input'!X142</f>
        <v>2.6488874578789456E-4</v>
      </c>
      <c r="Z142" s="14">
        <f>'Stata input'!Y142</f>
        <v>2.7052180378550617E-3</v>
      </c>
      <c r="AA142" s="14">
        <f>'World Index &amp; Universal'!AP386</f>
        <v>2.2383670095226016E-2</v>
      </c>
      <c r="AB142" s="14">
        <f>'World Index &amp; Universal'!AQ386</f>
        <v>1.3101172032870867E-2</v>
      </c>
      <c r="AC142" s="14">
        <f>'World Index &amp; Universal'!AR386</f>
        <v>3.9604835462678345E-2</v>
      </c>
      <c r="AD142" s="14">
        <f>'World Index &amp; Universal'!AS386</f>
        <v>1.1549479364020732E-2</v>
      </c>
      <c r="AE142" s="14">
        <f>'World Index &amp; Universal'!AT386</f>
        <v>4.6139231917492474E-3</v>
      </c>
      <c r="AF142" s="14">
        <f>'World Index &amp; Universal'!AU386</f>
        <v>-4.0058986814711983E-2</v>
      </c>
      <c r="AG142" s="14">
        <f>'World Index &amp; Universal'!AV386</f>
        <v>2.9382633222244658E-2</v>
      </c>
      <c r="AH142" s="14">
        <f>'World Index &amp; Universal'!AX386</f>
        <v>-2.1893610735332913E-2</v>
      </c>
      <c r="AI142" s="14">
        <f>'World Index &amp; Universal'!AY386</f>
        <v>-9.0792706631264153E-3</v>
      </c>
      <c r="AJ142" s="14">
        <f>'World Index &amp; Universal'!AZ386</f>
        <v>1.6844131876488699E-2</v>
      </c>
      <c r="AK142" s="14">
        <f>'World Index &amp; Universal'!BA386</f>
        <v>-1.0596991176703652E-2</v>
      </c>
      <c r="AL142" s="14">
        <f>'World Index &amp; Universal'!BB386</f>
        <v>-1.7380702981906637E-2</v>
      </c>
      <c r="AM142" s="14">
        <f>'World Index &amp; Universal'!BC386</f>
        <v>-6.1075561686271818E-2</v>
      </c>
      <c r="AN142" s="14">
        <f>'World Index &amp; Universal'!BD386</f>
        <v>6.8457305527647172E-3</v>
      </c>
      <c r="AO142" s="14">
        <f>'World Index &amp; Universal'!BF386</f>
        <v>-1.2931750939130904E-2</v>
      </c>
      <c r="AP142" s="14">
        <f>'World Index &amp; Universal'!BG386</f>
        <v>9.1624591093197871E-3</v>
      </c>
      <c r="AQ142" s="14">
        <f>'World Index &amp; Universal'!BH386</f>
        <v>2.6160924655358686E-2</v>
      </c>
      <c r="AR142" s="14">
        <f>'World Index &amp; Universal'!BI386</f>
        <v>-1.531626565722255E-3</v>
      </c>
      <c r="AS142" s="14">
        <f>'World Index &amp; Universal'!BJ386</f>
        <v>-8.3774938529498355E-3</v>
      </c>
      <c r="AT142" s="14">
        <f>'World Index &amp; Universal'!BK386</f>
        <v>-5.2472704913481327E-2</v>
      </c>
      <c r="AU142" s="14">
        <f>'World Index &amp; Universal'!BL386</f>
        <v>1.6070913388347652E-2</v>
      </c>
      <c r="AV142" s="14">
        <f>'World Index &amp; Universal'!BN386</f>
        <v>-3.8096047759389351E-2</v>
      </c>
      <c r="AW142" s="14">
        <f>'World Index &amp; Universal'!BO386</f>
        <v>-1.6565107029141601E-2</v>
      </c>
      <c r="AX142" s="14">
        <f>'World Index &amp; Universal'!BP386</f>
        <v>-2.5493978601986766E-2</v>
      </c>
      <c r="AY142" s="14">
        <f>'World Index &amp; Universal'!BQ386</f>
        <v>-2.6986557912816345E-2</v>
      </c>
      <c r="AZ142" s="14">
        <f>'World Index &amp; Universal'!BR386</f>
        <v>-3.3657896805911247E-2</v>
      </c>
      <c r="BA142" s="14">
        <f>'World Index &amp; Universal'!BS386</f>
        <v>-7.6628945499215284E-2</v>
      </c>
      <c r="BB142" s="14">
        <f>'World Index &amp; Universal'!BT386</f>
        <v>-9.8327767356760631E-3</v>
      </c>
      <c r="BC142" s="14">
        <f>'World Index &amp; Universal'!BV386</f>
        <v>-1.1417611891098134E-2</v>
      </c>
      <c r="BD142" s="14">
        <f>'World Index &amp; Universal'!BW386</f>
        <v>1.0710490146282003E-2</v>
      </c>
      <c r="BE142" s="14">
        <f>'World Index &amp; Universal'!BX386</f>
        <v>1.5339760441828165E-3</v>
      </c>
      <c r="BF142" s="14">
        <f>'World Index &amp; Universal'!BY386</f>
        <v>2.7735030931256288E-2</v>
      </c>
      <c r="BG142" s="14">
        <f>'World Index &amp; Universal'!BZ386</f>
        <v>-6.8563686836476956E-3</v>
      </c>
      <c r="BH142" s="14">
        <f>'World Index &amp; Universal'!CA386</f>
        <v>-5.101922074160925E-2</v>
      </c>
      <c r="BI142" s="14">
        <f>'World Index &amp; Universal'!CB386</f>
        <v>1.7629541828676487E-2</v>
      </c>
      <c r="BJ142" s="14">
        <f>'World Index &amp; Universal'!CD386</f>
        <v>4.1730675389926253E-2</v>
      </c>
      <c r="BK142" s="14">
        <f>'World Index &amp; Universal'!CE386</f>
        <v>1.7688135206230138E-2</v>
      </c>
      <c r="BL142" s="14">
        <f>'World Index &amp; Universal'!CF386</f>
        <v>8.4482691760401352E-3</v>
      </c>
      <c r="BM142" s="14">
        <f>'World Index &amp; Universal'!CG386</f>
        <v>3.4830208364781567E-2</v>
      </c>
      <c r="BN142" s="14">
        <f>'World Index &amp; Universal'!CH386</f>
        <v>6.9037030168133118E-3</v>
      </c>
      <c r="BO142" s="14">
        <f>'World Index &amp; Universal'!CI386</f>
        <v>-4.4467739272945117E-2</v>
      </c>
      <c r="BP142" s="14">
        <f>'World Index &amp; Universal'!CJ386</f>
        <v>7.2339465741269482E-2</v>
      </c>
      <c r="BQ142" s="14">
        <f>'World Index &amp; Universal'!CL386</f>
        <v>4.1730675389926253E-2</v>
      </c>
      <c r="BR142" s="14">
        <f>'World Index &amp; Universal'!CM386</f>
        <v>6.5048431155931175E-2</v>
      </c>
      <c r="BS142" s="14">
        <f>'World Index &amp; Universal'!CN386</f>
        <v>5.5378568180128207E-2</v>
      </c>
      <c r="BT142" s="14">
        <f>'World Index &amp; Universal'!CO386</f>
        <v>8.2988247385169078E-2</v>
      </c>
      <c r="BU142" s="14">
        <f>'World Index &amp; Universal'!CP386</f>
        <v>5.3762122328209649E-2</v>
      </c>
      <c r="BV142" s="14">
        <f>'World Index &amp; Universal'!CQ386</f>
        <v>4.653714071266446E-2</v>
      </c>
      <c r="BW142" s="14">
        <f>'World Index &amp; Universal'!CR386</f>
        <v>7.2339465741269482E-2</v>
      </c>
      <c r="BX142" s="14">
        <f>'World Index &amp; Universal'!CT386</f>
        <v>-2.8543937185212642E-2</v>
      </c>
      <c r="BY142" s="14">
        <f>'World Index &amp; Universal'!CU386</f>
        <v>-6.7991851631594713E-3</v>
      </c>
      <c r="BZ142" s="14">
        <f>'World Index &amp; Universal'!CV386</f>
        <v>-1.5816724183900899E-2</v>
      </c>
      <c r="CA142" s="14">
        <f>'World Index &amp; Universal'!CW386</f>
        <v>9.9304203417882597E-3</v>
      </c>
      <c r="CB142" s="14">
        <f>'World Index &amp; Universal'!CX386</f>
        <v>-1.7324125434680426E-2</v>
      </c>
      <c r="CC142" s="14">
        <f>'World Index &amp; Universal'!CY386</f>
        <v>-6.7459482796582537E-2</v>
      </c>
      <c r="CD142" s="14">
        <f>'World Index &amp; Universal'!CZ386</f>
        <v>-6.7459482796582537E-2</v>
      </c>
    </row>
    <row r="143" spans="2:82" x14ac:dyDescent="0.25">
      <c r="B143" s="121">
        <v>40025</v>
      </c>
      <c r="C143" s="14">
        <f>'World Index &amp; Universal'!M143</f>
        <v>3.9869660298295972E-2</v>
      </c>
      <c r="D143" s="14">
        <f>'World Index &amp; Universal'!N143</f>
        <v>8.6778914464336498E-2</v>
      </c>
      <c r="E143" s="14">
        <f>'World Index &amp; Universal'!O143</f>
        <v>7.205251681762892E-2</v>
      </c>
      <c r="F143" s="14">
        <f>'World Index &amp; Universal'!P143</f>
        <v>7.1677464684452241E-2</v>
      </c>
      <c r="G143" s="14">
        <f>'World Index &amp; Universal'!Q143</f>
        <v>6.7710671677808865E-2</v>
      </c>
      <c r="H143" s="14">
        <f>'World Index &amp; Universal'!R143</f>
        <v>7.065260182880162E-2</v>
      </c>
      <c r="I143" s="14">
        <f>'World Index &amp; Universal'!S143</f>
        <v>1.0595806320952805E-2</v>
      </c>
      <c r="J143" s="14">
        <f>'World Index &amp; Universal'!T143</f>
        <v>5.5029952965535811E-2</v>
      </c>
      <c r="K143" s="14">
        <f>'World Index &amp; Universal'!AF143</f>
        <v>4.201203588054956E-3</v>
      </c>
      <c r="L143" s="14">
        <f>'World Index &amp; Universal'!AG143</f>
        <v>0.49029181333030536</v>
      </c>
      <c r="M143" s="14">
        <f>'World Index &amp; Universal'!AH143</f>
        <v>0.18042466220052231</v>
      </c>
      <c r="N143" s="14">
        <f>'World Index &amp; Universal'!AI143</f>
        <v>0.10241853071420459</v>
      </c>
      <c r="O143" s="14">
        <f>'World Index &amp; Universal'!AJ143</f>
        <v>0.10162370841376175</v>
      </c>
      <c r="P143" s="14">
        <f>'World Index &amp; Universal'!AK143</f>
        <v>3.7356648120812984E-2</v>
      </c>
      <c r="Q143" s="14">
        <f>'World Index &amp; Universal'!AL143</f>
        <v>4.1671397751788339E-2</v>
      </c>
      <c r="R143" s="14">
        <f>'World Index &amp; Universal'!AM143</f>
        <v>4.201203588054956E-2</v>
      </c>
      <c r="S143" s="14">
        <f>'Stata input'!R143</f>
        <v>1.3154410275031392E-3</v>
      </c>
      <c r="T143" s="14">
        <f>'Stata input'!S143</f>
        <v>2.3251907790577953E-4</v>
      </c>
      <c r="U143" s="14">
        <f>'Stata input'!T143</f>
        <v>4.105301213088719E-4</v>
      </c>
      <c r="V143" s="14">
        <f>'Stata input'!U143</f>
        <v>4.8412550785936759E-4</v>
      </c>
      <c r="W143" s="14">
        <f>'Stata input'!V143</f>
        <v>1.7379211671197936E-4</v>
      </c>
      <c r="X143" s="14">
        <f>'Stata input'!W143</f>
        <v>1.3323565538980731E-4</v>
      </c>
      <c r="Y143" s="14">
        <f>'Stata input'!X143</f>
        <v>2.5104474737958071E-4</v>
      </c>
      <c r="Z143" s="14">
        <f>'Stata input'!Y143</f>
        <v>2.3851279739270925E-3</v>
      </c>
      <c r="AA143" s="14">
        <f>'World Index &amp; Universal'!AP387</f>
        <v>-4.8980734244530422E-2</v>
      </c>
      <c r="AB143" s="14">
        <f>'World Index &amp; Universal'!AQ387</f>
        <v>-3.3664660970934124E-2</v>
      </c>
      <c r="AC143" s="14">
        <f>'World Index &amp; Universal'!AR387</f>
        <v>-3.4147585581500772E-2</v>
      </c>
      <c r="AD143" s="14">
        <f>'World Index &amp; Universal'!AS387</f>
        <v>-3.2065209247965742E-2</v>
      </c>
      <c r="AE143" s="14">
        <f>'World Index &amp; Universal'!AT387</f>
        <v>-3.3432392273402556E-2</v>
      </c>
      <c r="AF143" s="14">
        <f>'World Index &amp; Universal'!AU387</f>
        <v>2.5808317218195986E-2</v>
      </c>
      <c r="AG143" s="14">
        <f>'World Index &amp; Universal'!AV387</f>
        <v>-1.4176520042267327E-2</v>
      </c>
      <c r="AH143" s="14">
        <f>'World Index &amp; Universal'!AX387</f>
        <v>5.1503409035169367E-2</v>
      </c>
      <c r="AI143" s="14">
        <f>'World Index &amp; Universal'!AY387</f>
        <v>1.6104903260218961E-2</v>
      </c>
      <c r="AJ143" s="14">
        <f>'World Index &amp; Universal'!AZ387</f>
        <v>1.5597106385901061E-2</v>
      </c>
      <c r="AK143" s="14">
        <f>'World Index &amp; Universal'!BA387</f>
        <v>1.7786732199507327E-2</v>
      </c>
      <c r="AL143" s="14">
        <f>'World Index &amp; Universal'!BB387</f>
        <v>1.6349134587485326E-2</v>
      </c>
      <c r="AM143" s="14">
        <f>'World Index &amp; Universal'!BC387</f>
        <v>7.864094257156351E-2</v>
      </c>
      <c r="AN143" s="14">
        <f>'World Index &amp; Universal'!BD387</f>
        <v>3.6596749882469748E-2</v>
      </c>
      <c r="AO143" s="14">
        <f>'World Index &amp; Universal'!BF387</f>
        <v>3.483745198096444E-2</v>
      </c>
      <c r="AP143" s="14">
        <f>'World Index &amp; Universal'!BG387</f>
        <v>-1.5849646240802207E-2</v>
      </c>
      <c r="AQ143" s="14">
        <f>'World Index &amp; Universal'!BH387</f>
        <v>-4.9974847349765206E-4</v>
      </c>
      <c r="AR143" s="14">
        <f>'World Index &amp; Universal'!BI387</f>
        <v>1.6551725455631328E-3</v>
      </c>
      <c r="AS143" s="14">
        <f>'World Index &amp; Universal'!BJ387</f>
        <v>2.4036034712837662E-4</v>
      </c>
      <c r="AT143" s="14">
        <f>'World Index &amp; Universal'!BK387</f>
        <v>6.1544865210958921E-2</v>
      </c>
      <c r="AU143" s="14">
        <f>'World Index &amp; Universal'!BL387</f>
        <v>2.0167058102467328E-2</v>
      </c>
      <c r="AV143" s="14">
        <f>'World Index &amp; Universal'!BN387</f>
        <v>3.5354868996273714E-2</v>
      </c>
      <c r="AW143" s="14">
        <f>'World Index &amp; Universal'!BO387</f>
        <v>-1.5357572690813392E-2</v>
      </c>
      <c r="AX143" s="14">
        <f>'World Index &amp; Universal'!BP387</f>
        <v>4.9999834690828138E-4</v>
      </c>
      <c r="AY143" s="14">
        <f>'World Index &amp; Universal'!BQ387</f>
        <v>2.1559984760080031E-3</v>
      </c>
      <c r="AZ143" s="14">
        <f>'World Index &amp; Universal'!BR387</f>
        <v>7.4047887381301081E-4</v>
      </c>
      <c r="BA143" s="14">
        <f>'World Index &amp; Universal'!BS387</f>
        <v>6.2075635888733327E-2</v>
      </c>
      <c r="BB143" s="14">
        <f>'World Index &amp; Universal'!BT387</f>
        <v>2.0677139945089129E-2</v>
      </c>
      <c r="BC143" s="14">
        <f>'World Index &amp; Universal'!BV387</f>
        <v>3.3127447793309228E-2</v>
      </c>
      <c r="BD143" s="14">
        <f>'World Index &amp; Universal'!BW387</f>
        <v>-1.747589316778464E-2</v>
      </c>
      <c r="BE143" s="14">
        <f>'World Index &amp; Universal'!BX387</f>
        <v>-1.6524374764189664E-3</v>
      </c>
      <c r="BF143" s="14">
        <f>'World Index &amp; Universal'!BY387</f>
        <v>-2.1513601468101662E-3</v>
      </c>
      <c r="BG143" s="14">
        <f>'World Index &amp; Universal'!BZ387</f>
        <v>-1.4124743097360115E-3</v>
      </c>
      <c r="BH143" s="14">
        <f>'World Index &amp; Universal'!CA387</f>
        <v>5.9790728692784345E-2</v>
      </c>
      <c r="BI143" s="14">
        <f>'World Index &amp; Universal'!CB387</f>
        <v>1.8481295823450816E-2</v>
      </c>
      <c r="BJ143" s="14">
        <f>'World Index &amp; Universal'!CD387</f>
        <v>-2.5159005620254193E-2</v>
      </c>
      <c r="BK143" s="14">
        <f>'World Index &amp; Universal'!CE387</f>
        <v>-1.6086140117707926E-2</v>
      </c>
      <c r="BL143" s="14">
        <f>'World Index &amp; Universal'!CF387</f>
        <v>-2.403025879149645E-4</v>
      </c>
      <c r="BM143" s="14">
        <f>'World Index &amp; Universal'!CG387</f>
        <v>-7.3993097056124224E-4</v>
      </c>
      <c r="BN143" s="14">
        <f>'World Index &amp; Universal'!CH387</f>
        <v>1.4144722154021405E-3</v>
      </c>
      <c r="BO143" s="14">
        <f>'World Index &amp; Universal'!CI387</f>
        <v>6.1289773232660938E-2</v>
      </c>
      <c r="BP143" s="14">
        <f>'World Index &amp; Universal'!CJ387</f>
        <v>-3.897885851510241E-2</v>
      </c>
      <c r="BQ143" s="14">
        <f>'World Index &amp; Universal'!CL387</f>
        <v>-2.5159005620254193E-2</v>
      </c>
      <c r="BR143" s="14">
        <f>'World Index &amp; Universal'!CM387</f>
        <v>-7.2907433296642288E-2</v>
      </c>
      <c r="BS143" s="14">
        <f>'World Index &amp; Universal'!CN387</f>
        <v>-5.7976697196616578E-2</v>
      </c>
      <c r="BT143" s="14">
        <f>'World Index &amp; Universal'!CO387</f>
        <v>-5.8447471904191861E-2</v>
      </c>
      <c r="BU143" s="14">
        <f>'World Index &amp; Universal'!CP387</f>
        <v>-5.6417486088535806E-2</v>
      </c>
      <c r="BV143" s="14">
        <f>'World Index &amp; Universal'!CQ387</f>
        <v>-5.7750272148551773E-2</v>
      </c>
      <c r="BW143" s="14">
        <f>'World Index &amp; Universal'!CR387</f>
        <v>-3.897885851510241E-2</v>
      </c>
      <c r="BX143" s="14">
        <f>'World Index &amp; Universal'!CT387</f>
        <v>1.438038384201934E-2</v>
      </c>
      <c r="BY143" s="14">
        <f>'World Index &amp; Universal'!CU387</f>
        <v>-3.5304712161811524E-2</v>
      </c>
      <c r="BZ143" s="14">
        <f>'World Index &amp; Universal'!CV387</f>
        <v>-1.9768387875588211E-2</v>
      </c>
      <c r="CA143" s="14">
        <f>'World Index &amp; Universal'!CW387</f>
        <v>-2.0258257127421908E-2</v>
      </c>
      <c r="CB143" s="14">
        <f>'World Index &amp; Universal'!CX387</f>
        <v>-1.8145935422906989E-2</v>
      </c>
      <c r="CC143" s="14">
        <f>'World Index &amp; Universal'!CY387</f>
        <v>4.0559834568129727E-2</v>
      </c>
      <c r="CD143" s="14">
        <f>'World Index &amp; Universal'!CZ387</f>
        <v>4.0559834568129727E-2</v>
      </c>
    </row>
    <row r="144" spans="2:82" x14ac:dyDescent="0.25">
      <c r="B144" s="121">
        <v>40056</v>
      </c>
      <c r="C144" s="14">
        <f>'World Index &amp; Universal'!M144</f>
        <v>1.5615504226818677E-2</v>
      </c>
      <c r="D144" s="14">
        <f>'World Index &amp; Universal'!N144</f>
        <v>3.7816636705344076E-2</v>
      </c>
      <c r="E144" s="14">
        <f>'World Index &amp; Universal'!O144</f>
        <v>3.0652826601259786E-2</v>
      </c>
      <c r="F144" s="14">
        <f>'World Index &amp; Universal'!P144</f>
        <v>6.4074387271246369E-2</v>
      </c>
      <c r="G144" s="14">
        <f>'World Index &amp; Universal'!Q144</f>
        <v>1.8075820232028805E-2</v>
      </c>
      <c r="H144" s="14">
        <f>'World Index &amp; Universal'!R144</f>
        <v>2.7136503727777761E-2</v>
      </c>
      <c r="I144" s="14">
        <f>'World Index &amp; Universal'!S144</f>
        <v>5.5212841827796399E-2</v>
      </c>
      <c r="J144" s="14">
        <f>'World Index &amp; Universal'!T144</f>
        <v>2.439287909575194E-2</v>
      </c>
      <c r="K144" s="14">
        <f>'World Index &amp; Universal'!AF144</f>
        <v>4.201203588054956E-3</v>
      </c>
      <c r="L144" s="14">
        <f>'World Index &amp; Universal'!AG144</f>
        <v>0.49029181333030536</v>
      </c>
      <c r="M144" s="14">
        <f>'World Index &amp; Universal'!AH144</f>
        <v>0.18042466220052231</v>
      </c>
      <c r="N144" s="14">
        <f>'World Index &amp; Universal'!AI144</f>
        <v>0.10241853071420459</v>
      </c>
      <c r="O144" s="14">
        <f>'World Index &amp; Universal'!AJ144</f>
        <v>0.10162370841376175</v>
      </c>
      <c r="P144" s="14">
        <f>'World Index &amp; Universal'!AK144</f>
        <v>3.7356648120812984E-2</v>
      </c>
      <c r="Q144" s="14">
        <f>'World Index &amp; Universal'!AL144</f>
        <v>4.1671397751788339E-2</v>
      </c>
      <c r="R144" s="14">
        <f>'World Index &amp; Universal'!AM144</f>
        <v>4.201203588054956E-2</v>
      </c>
      <c r="S144" s="14">
        <f>'Stata input'!R144</f>
        <v>1.3729187604631932E-3</v>
      </c>
      <c r="T144" s="14">
        <f>'Stata input'!S144</f>
        <v>2.1536970416402568E-4</v>
      </c>
      <c r="U144" s="14">
        <f>'Stata input'!T144</f>
        <v>3.5970418367381463E-4</v>
      </c>
      <c r="V144" s="14">
        <f>'Stata input'!U144</f>
        <v>4.437072448961743E-4</v>
      </c>
      <c r="W144" s="14">
        <f>'Stata input'!V144</f>
        <v>1.6651408382073463E-4</v>
      </c>
      <c r="X144" s="14">
        <f>'Stata input'!W144</f>
        <v>9.9945042129734318E-5</v>
      </c>
      <c r="Y144" s="14">
        <f>'Stata input'!X144</f>
        <v>2.5104474737958071E-4</v>
      </c>
      <c r="Z144" s="14">
        <f>'Stata input'!Y144</f>
        <v>2.4662697723036864E-3</v>
      </c>
      <c r="AA144" s="14">
        <f>'World Index &amp; Universal'!AP388</f>
        <v>-1.6448390314089067E-2</v>
      </c>
      <c r="AB144" s="14">
        <f>'World Index &amp; Universal'!AQ388</f>
        <v>-1.1237887735794816E-2</v>
      </c>
      <c r="AC144" s="14">
        <f>'World Index &amp; Universal'!AR388</f>
        <v>-4.1839039990611115E-2</v>
      </c>
      <c r="AD144" s="14">
        <f>'World Index &amp; Universal'!AS388</f>
        <v>3.0960231582444209E-5</v>
      </c>
      <c r="AE144" s="14">
        <f>'World Index &amp; Universal'!AT388</f>
        <v>-7.6863950807072312E-3</v>
      </c>
      <c r="AF144" s="14">
        <f>'World Index &amp; Universal'!AU388</f>
        <v>-3.1043534945999873E-2</v>
      </c>
      <c r="AG144" s="14">
        <f>'World Index &amp; Universal'!AV388</f>
        <v>-7.1765000430316084E-3</v>
      </c>
      <c r="AH144" s="14">
        <f>'World Index &amp; Universal'!AX388</f>
        <v>1.6723464383675557E-2</v>
      </c>
      <c r="AI144" s="14">
        <f>'World Index &amp; Universal'!AY388</f>
        <v>5.2976402325835004E-3</v>
      </c>
      <c r="AJ144" s="14">
        <f>'World Index &amp; Universal'!AZ388</f>
        <v>-2.5815269302065791E-2</v>
      </c>
      <c r="AK144" s="14">
        <f>'World Index &amp; Universal'!BA388</f>
        <v>1.6754942377588122E-2</v>
      </c>
      <c r="AL144" s="14">
        <f>'World Index &amp; Universal'!BB388</f>
        <v>8.9085261485974954E-3</v>
      </c>
      <c r="AM144" s="14">
        <f>'World Index &amp; Universal'!BC388</f>
        <v>-1.4839226013337092E-2</v>
      </c>
      <c r="AN144" s="14">
        <f>'World Index &amp; Universal'!BD388</f>
        <v>9.4269483977749147E-3</v>
      </c>
      <c r="AO144" s="14">
        <f>'World Index &amp; Universal'!BF388</f>
        <v>1.1365613221223425E-2</v>
      </c>
      <c r="AP144" s="14">
        <f>'World Index &amp; Universal'!BG388</f>
        <v>-5.2697231352872853E-3</v>
      </c>
      <c r="AQ144" s="14">
        <f>'World Index &amp; Universal'!BH388</f>
        <v>-3.0948953115468303E-2</v>
      </c>
      <c r="AR144" s="14">
        <f>'World Index &amp; Universal'!BI388</f>
        <v>1.1396925334823171E-2</v>
      </c>
      <c r="AS144" s="14">
        <f>'World Index &amp; Universal'!BJ388</f>
        <v>3.5918575469635616E-3</v>
      </c>
      <c r="AT144" s="14">
        <f>'World Index &amp; Universal'!BK388</f>
        <v>-2.0030750535992126E-2</v>
      </c>
      <c r="AU144" s="14">
        <f>'World Index &amp; Universal'!BL388</f>
        <v>4.107547854420579E-3</v>
      </c>
      <c r="AV144" s="14">
        <f>'World Index &amp; Universal'!BN388</f>
        <v>4.3665982790825897E-2</v>
      </c>
      <c r="AW144" s="14">
        <f>'World Index &amp; Universal'!BO388</f>
        <v>2.6499357348344965E-2</v>
      </c>
      <c r="AX144" s="14">
        <f>'World Index &amp; Universal'!BP388</f>
        <v>3.1937381642554552E-2</v>
      </c>
      <c r="AY144" s="14">
        <f>'World Index &amp; Universal'!BQ388</f>
        <v>4.3698294931347803E-2</v>
      </c>
      <c r="AZ144" s="14">
        <f>'World Index &amp; Universal'!BR388</f>
        <v>3.564395371480078E-2</v>
      </c>
      <c r="BA144" s="14">
        <f>'World Index &amp; Universal'!BS388</f>
        <v>1.1266901382107619E-2</v>
      </c>
      <c r="BB144" s="14">
        <f>'World Index &amp; Universal'!BT388</f>
        <v>3.6176113820416855E-2</v>
      </c>
      <c r="BC144" s="14">
        <f>'World Index &amp; Universal'!BV388</f>
        <v>-3.0959273076058835E-5</v>
      </c>
      <c r="BD144" s="14">
        <f>'World Index &amp; Universal'!BW388</f>
        <v>-1.6478840356957902E-2</v>
      </c>
      <c r="BE144" s="14">
        <f>'World Index &amp; Universal'!BX388</f>
        <v>-1.1268499092035644E-2</v>
      </c>
      <c r="BF144" s="14">
        <f>'World Index &amp; Universal'!BY388</f>
        <v>-4.1868703957422926E-2</v>
      </c>
      <c r="BG144" s="14">
        <f>'World Index &amp; Universal'!BZ388</f>
        <v>-7.7171163885790817E-3</v>
      </c>
      <c r="BH144" s="14">
        <f>'World Index &amp; Universal'!CA388</f>
        <v>-3.1073533133800346E-2</v>
      </c>
      <c r="BI144" s="14">
        <f>'World Index &amp; Universal'!CB388</f>
        <v>-7.2072371368832044E-3</v>
      </c>
      <c r="BJ144" s="14">
        <f>'World Index &amp; Universal'!CD388</f>
        <v>3.2038111169700345E-2</v>
      </c>
      <c r="BK144" s="14">
        <f>'World Index &amp; Universal'!CE388</f>
        <v>-8.8298650647793409E-3</v>
      </c>
      <c r="BL144" s="14">
        <f>'World Index &amp; Universal'!CF388</f>
        <v>-3.5790022806113653E-3</v>
      </c>
      <c r="BM144" s="14">
        <f>'World Index &amp; Universal'!CG388</f>
        <v>-3.4417189022296513E-2</v>
      </c>
      <c r="BN144" s="14">
        <f>'World Index &amp; Universal'!CH388</f>
        <v>7.7771334324467922E-3</v>
      </c>
      <c r="BO144" s="14">
        <f>'World Index &amp; Universal'!CI388</f>
        <v>-2.3538062714752672E-2</v>
      </c>
      <c r="BP144" s="14">
        <f>'World Index &amp; Universal'!CJ388</f>
        <v>2.463168962048079E-2</v>
      </c>
      <c r="BQ144" s="14">
        <f>'World Index &amp; Universal'!CL388</f>
        <v>3.2038111169700345E-2</v>
      </c>
      <c r="BR144" s="14">
        <f>'World Index &amp; Universal'!CM388</f>
        <v>1.5062745498165775E-2</v>
      </c>
      <c r="BS144" s="14">
        <f>'World Index &amp; Universal'!CN388</f>
        <v>2.0440182737313517E-2</v>
      </c>
      <c r="BT144" s="14">
        <f>'World Index &amp; Universal'!CO388</f>
        <v>-1.1141372635363522E-2</v>
      </c>
      <c r="BU144" s="14">
        <f>'World Index &amp; Universal'!CP388</f>
        <v>3.2070063308623942E-2</v>
      </c>
      <c r="BV144" s="14">
        <f>'World Index &amp; Universal'!CQ388</f>
        <v>2.4105458508903332E-2</v>
      </c>
      <c r="BW144" s="14">
        <f>'World Index &amp; Universal'!CR388</f>
        <v>2.463168962048079E-2</v>
      </c>
      <c r="BX144" s="14">
        <f>'World Index &amp; Universal'!CT388</f>
        <v>7.2283744727463795E-3</v>
      </c>
      <c r="BY144" s="14">
        <f>'World Index &amp; Universal'!CU388</f>
        <v>-9.3389109660068081E-3</v>
      </c>
      <c r="BZ144" s="14">
        <f>'World Index &amp; Universal'!CV388</f>
        <v>-4.0907449238856142E-3</v>
      </c>
      <c r="CA144" s="14">
        <f>'World Index &amp; Universal'!CW388</f>
        <v>-3.4913093766497094E-2</v>
      </c>
      <c r="CB144" s="14">
        <f>'World Index &amp; Universal'!CX388</f>
        <v>7.2595584964765258E-3</v>
      </c>
      <c r="CC144" s="14">
        <f>'World Index &amp; Universal'!CY388</f>
        <v>-2.4039554768801152E-2</v>
      </c>
      <c r="CD144" s="14">
        <f>'World Index &amp; Universal'!CZ388</f>
        <v>-2.4039554768801152E-2</v>
      </c>
    </row>
    <row r="145" spans="2:82" x14ac:dyDescent="0.25">
      <c r="B145" s="121">
        <v>40086</v>
      </c>
      <c r="C145" s="14">
        <f>'World Index &amp; Universal'!M145</f>
        <v>1.0158300935625419E-3</v>
      </c>
      <c r="D145" s="14">
        <f>'World Index &amp; Universal'!N145</f>
        <v>4.2359536407155618E-2</v>
      </c>
      <c r="E145" s="14">
        <f>'World Index &amp; Universal'!O145</f>
        <v>2.0932896677436696E-2</v>
      </c>
      <c r="F145" s="14">
        <f>'World Index &amp; Universal'!P145</f>
        <v>5.9735436290107691E-2</v>
      </c>
      <c r="G145" s="14">
        <f>'World Index &amp; Universal'!Q145</f>
        <v>6.9891483668516052E-3</v>
      </c>
      <c r="H145" s="14">
        <f>'World Index &amp; Universal'!R145</f>
        <v>2.1273908810131026E-2</v>
      </c>
      <c r="I145" s="14">
        <f>'World Index &amp; Universal'!S145</f>
        <v>1.4731651011850921E-2</v>
      </c>
      <c r="J145" s="14">
        <f>'World Index &amp; Universal'!T145</f>
        <v>-6.1140604786426023E-3</v>
      </c>
      <c r="K145" s="14">
        <f>'World Index &amp; Universal'!AF145</f>
        <v>4.201203588054956E-3</v>
      </c>
      <c r="L145" s="14">
        <f>'World Index &amp; Universal'!AG145</f>
        <v>0.49029181333030536</v>
      </c>
      <c r="M145" s="14">
        <f>'World Index &amp; Universal'!AH145</f>
        <v>0.18042466220052231</v>
      </c>
      <c r="N145" s="14">
        <f>'World Index &amp; Universal'!AI145</f>
        <v>0.10241853071420459</v>
      </c>
      <c r="O145" s="14">
        <f>'World Index &amp; Universal'!AJ145</f>
        <v>0.10162370841376175</v>
      </c>
      <c r="P145" s="14">
        <f>'World Index &amp; Universal'!AK145</f>
        <v>3.7356648120812984E-2</v>
      </c>
      <c r="Q145" s="14">
        <f>'World Index &amp; Universal'!AL145</f>
        <v>4.1671397751788339E-2</v>
      </c>
      <c r="R145" s="14">
        <f>'World Index &amp; Universal'!AM145</f>
        <v>4.201203588054956E-2</v>
      </c>
      <c r="S145" s="14">
        <f>'Stata input'!R145</f>
        <v>1.3072269593599195E-3</v>
      </c>
      <c r="T145" s="14">
        <f>'Stata input'!S145</f>
        <v>2.0446158492348765E-4</v>
      </c>
      <c r="U145" s="14">
        <f>'Stata input'!T145</f>
        <v>3.2857223742155384E-4</v>
      </c>
      <c r="V145" s="14">
        <f>'Stata input'!U145</f>
        <v>4.1831124314595236E-4</v>
      </c>
      <c r="W145" s="14">
        <f>'Stata input'!V145</f>
        <v>1.4624065117163632E-4</v>
      </c>
      <c r="X145" s="14">
        <f>'Stata input'!W145</f>
        <v>8.3986193892826577E-5</v>
      </c>
      <c r="Y145" s="14">
        <f>'Stata input'!X145</f>
        <v>2.4965690741618474E-4</v>
      </c>
      <c r="Z145" s="14">
        <f>'Stata input'!Y145</f>
        <v>2.749698516855581E-3</v>
      </c>
      <c r="AA145" s="14">
        <f>'World Index &amp; Universal'!AP389</f>
        <v>-4.0379020862771231E-2</v>
      </c>
      <c r="AB145" s="14">
        <f>'World Index &amp; Universal'!AQ389</f>
        <v>-1.9901420701652572E-2</v>
      </c>
      <c r="AC145" s="14">
        <f>'World Index &amp; Universal'!AR389</f>
        <v>-5.8231517489869544E-2</v>
      </c>
      <c r="AD145" s="14">
        <f>'World Index &amp; Universal'!AS389</f>
        <v>-3.6686738595376189E-3</v>
      </c>
      <c r="AE145" s="14">
        <f>'World Index &amp; Universal'!AT389</f>
        <v>-1.9188789521864646E-2</v>
      </c>
      <c r="AF145" s="14">
        <f>'World Index &amp; Universal'!AU389</f>
        <v>-1.8364638071167505E-2</v>
      </c>
      <c r="AG145" s="14">
        <f>'World Index &amp; Universal'!AV389</f>
        <v>4.1274037940592923E-3</v>
      </c>
      <c r="AH145" s="14">
        <f>'World Index &amp; Universal'!AX389</f>
        <v>4.207809306031951E-2</v>
      </c>
      <c r="AI145" s="14">
        <f>'World Index &amp; Universal'!AY389</f>
        <v>2.1339258526350102E-2</v>
      </c>
      <c r="AJ145" s="14">
        <f>'World Index &amp; Universal'!AZ389</f>
        <v>-1.8603695641532303E-2</v>
      </c>
      <c r="AK145" s="14">
        <f>'World Index &amp; Universal'!BA389</f>
        <v>3.8255048400712255E-2</v>
      </c>
      <c r="AL145" s="14">
        <f>'World Index &amp; Universal'!BB389</f>
        <v>2.2081875867238976E-2</v>
      </c>
      <c r="AM145" s="14">
        <f>'World Index &amp; Universal'!BC389</f>
        <v>2.2940706039374259E-2</v>
      </c>
      <c r="AN145" s="14">
        <f>'World Index &amp; Universal'!BD389</f>
        <v>4.6379170135322667E-2</v>
      </c>
      <c r="AO145" s="14">
        <f>'World Index &amp; Universal'!BF389</f>
        <v>2.0305529588564353E-2</v>
      </c>
      <c r="AP145" s="14">
        <f>'World Index &amp; Universal'!BG389</f>
        <v>-2.0893408677092995E-2</v>
      </c>
      <c r="AQ145" s="14">
        <f>'World Index &amp; Universal'!BH389</f>
        <v>-3.9108409702682589E-2</v>
      </c>
      <c r="AR145" s="14">
        <f>'World Index &amp; Universal'!BI389</f>
        <v>1.6562361363421374E-2</v>
      </c>
      <c r="AS145" s="14">
        <f>'World Index &amp; Universal'!BJ389</f>
        <v>7.2710153329480498E-4</v>
      </c>
      <c r="AT145" s="14">
        <f>'World Index &amp; Universal'!BK389</f>
        <v>1.5679878156595883E-3</v>
      </c>
      <c r="AU145" s="14">
        <f>'World Index &amp; Universal'!BL389</f>
        <v>2.451674250248792E-2</v>
      </c>
      <c r="AV145" s="14">
        <f>'World Index &amp; Universal'!BN389</f>
        <v>6.1832094162530327E-2</v>
      </c>
      <c r="AW145" s="14">
        <f>'World Index &amp; Universal'!BO389</f>
        <v>1.8956353879581167E-2</v>
      </c>
      <c r="AX145" s="14">
        <f>'World Index &amp; Universal'!BP389</f>
        <v>4.0700126942084802E-2</v>
      </c>
      <c r="AY145" s="14">
        <f>'World Index &amp; Universal'!BQ389</f>
        <v>5.793657851545797E-2</v>
      </c>
      <c r="AZ145" s="14">
        <f>'World Index &amp; Universal'!BR389</f>
        <v>4.1456821600084792E-2</v>
      </c>
      <c r="BA145" s="14">
        <f>'World Index &amp; Universal'!BS389</f>
        <v>4.2331932060885702E-2</v>
      </c>
      <c r="BB145" s="14">
        <f>'World Index &amp; Universal'!BT389</f>
        <v>6.621470397663054E-2</v>
      </c>
      <c r="BC145" s="14">
        <f>'World Index &amp; Universal'!BV389</f>
        <v>3.6821825865389624E-3</v>
      </c>
      <c r="BD145" s="14">
        <f>'World Index &amp; Universal'!BW389</f>
        <v>-3.6845521203714537E-2</v>
      </c>
      <c r="BE145" s="14">
        <f>'World Index &amp; Universal'!BX389</f>
        <v>-1.6292518779868703E-2</v>
      </c>
      <c r="BF145" s="14">
        <f>'World Index &amp; Universal'!BY389</f>
        <v>-5.4763753983019692E-2</v>
      </c>
      <c r="BG145" s="14">
        <f>'World Index &amp; Universal'!BZ389</f>
        <v>-1.5577263561959875E-2</v>
      </c>
      <c r="BH145" s="14">
        <f>'World Index &amp; Universal'!CA389</f>
        <v>-1.475007743514245E-2</v>
      </c>
      <c r="BI145" s="14">
        <f>'World Index &amp; Universal'!CB389</f>
        <v>7.8247842349763452E-3</v>
      </c>
      <c r="BJ145" s="14">
        <f>'World Index &amp; Universal'!CD389</f>
        <v>1.8708207531442644E-2</v>
      </c>
      <c r="BK145" s="14">
        <f>'World Index &amp; Universal'!CE389</f>
        <v>-2.1604801326217116E-2</v>
      </c>
      <c r="BL145" s="14">
        <f>'World Index &amp; Universal'!CF389</f>
        <v>-7.2657324077740615E-4</v>
      </c>
      <c r="BM145" s="14">
        <f>'World Index &amp; Universal'!CG389</f>
        <v>-3.9806567819480887E-2</v>
      </c>
      <c r="BN145" s="14">
        <f>'World Index &amp; Universal'!CH389</f>
        <v>1.5823754354072905E-2</v>
      </c>
      <c r="BO145" s="14">
        <f>'World Index &amp; Universal'!CI389</f>
        <v>8.4027531689323531E-4</v>
      </c>
      <c r="BP145" s="14">
        <f>'World Index &amp; Universal'!CJ389</f>
        <v>2.2912827652247225E-2</v>
      </c>
      <c r="BQ145" s="14">
        <f>'World Index &amp; Universal'!CL389</f>
        <v>1.8708207531442644E-2</v>
      </c>
      <c r="BR145" s="14">
        <f>'World Index &amp; Universal'!CM389</f>
        <v>-2.242623243354569E-2</v>
      </c>
      <c r="BS145" s="14">
        <f>'World Index &amp; Universal'!CN389</f>
        <v>-1.5655330788668653E-3</v>
      </c>
      <c r="BT145" s="14">
        <f>'World Index &amp; Universal'!CO389</f>
        <v>-4.0612717272498156E-2</v>
      </c>
      <c r="BU145" s="14">
        <f>'World Index &amp; Universal'!CP389</f>
        <v>1.4970899359975753E-2</v>
      </c>
      <c r="BV145" s="14">
        <f>'World Index &amp; Universal'!CQ389</f>
        <v>-8.3956984707422855E-4</v>
      </c>
      <c r="BW145" s="14">
        <f>'World Index &amp; Universal'!CR389</f>
        <v>2.2912827652247225E-2</v>
      </c>
      <c r="BX145" s="14">
        <f>'World Index &amp; Universal'!CT389</f>
        <v>-4.110438355196866E-3</v>
      </c>
      <c r="BY145" s="14">
        <f>'World Index &amp; Universal'!CU389</f>
        <v>-4.4323483741868452E-2</v>
      </c>
      <c r="BZ145" s="14">
        <f>'World Index &amp; Universal'!CV389</f>
        <v>-2.3930055493874502E-2</v>
      </c>
      <c r="CA145" s="14">
        <f>'World Index &amp; Universal'!CW389</f>
        <v>-6.2102598782094676E-2</v>
      </c>
      <c r="CB145" s="14">
        <f>'World Index &amp; Universal'!CX389</f>
        <v>-7.7640323569895253E-3</v>
      </c>
      <c r="CC145" s="14">
        <f>'World Index &amp; Universal'!CY389</f>
        <v>-2.2399589713657297E-2</v>
      </c>
      <c r="CD145" s="14">
        <f>'World Index &amp; Universal'!CZ389</f>
        <v>-2.2399589713657297E-2</v>
      </c>
    </row>
    <row r="146" spans="2:82" x14ac:dyDescent="0.25">
      <c r="B146" s="121">
        <v>40116</v>
      </c>
      <c r="C146" s="14">
        <f>'World Index &amp; Universal'!M146</f>
        <v>-2.8577719321431494E-2</v>
      </c>
      <c r="D146" s="14">
        <f>'World Index &amp; Universal'!N146</f>
        <v>-1.8279602380880444E-2</v>
      </c>
      <c r="E146" s="14">
        <f>'World Index &amp; Universal'!O146</f>
        <v>-2.4475316101782774E-2</v>
      </c>
      <c r="F146" s="14">
        <f>'World Index &amp; Universal'!P146</f>
        <v>-4.3539168018072338E-2</v>
      </c>
      <c r="G146" s="14">
        <f>'World Index &amp; Universal'!Q146</f>
        <v>-1.4776528648179243E-2</v>
      </c>
      <c r="H146" s="14">
        <f>'World Index &amp; Universal'!R146</f>
        <v>-2.964540897515866E-2</v>
      </c>
      <c r="I146" s="14">
        <f>'World Index &amp; Universal'!S146</f>
        <v>-6.8898485874061555E-3</v>
      </c>
      <c r="J146" s="14">
        <f>'World Index &amp; Universal'!T146</f>
        <v>-3.4878203588141976E-2</v>
      </c>
      <c r="K146" s="14">
        <f>'World Index &amp; Universal'!AF146</f>
        <v>4.6766282650849778E-3</v>
      </c>
      <c r="L146" s="14">
        <f>'World Index &amp; Universal'!AG146</f>
        <v>0.49777574997148405</v>
      </c>
      <c r="M146" s="14">
        <f>'World Index &amp; Universal'!AH146</f>
        <v>0.17440401505646172</v>
      </c>
      <c r="N146" s="14">
        <f>'World Index &amp; Universal'!AI146</f>
        <v>0.10516710391239878</v>
      </c>
      <c r="O146" s="14">
        <f>'World Index &amp; Universal'!AJ146</f>
        <v>9.5585719174175909E-2</v>
      </c>
      <c r="P146" s="14">
        <f>'World Index &amp; Universal'!AK146</f>
        <v>3.7184897912626899E-2</v>
      </c>
      <c r="Q146" s="14">
        <f>'World Index &amp; Universal'!AL146</f>
        <v>4.3116231322002971E-2</v>
      </c>
      <c r="R146" s="14">
        <f>'World Index &amp; Universal'!AM146</f>
        <v>4.2089654385764806E-2</v>
      </c>
      <c r="S146" s="14">
        <f>'Stata input'!R146</f>
        <v>1.4959632659397037E-3</v>
      </c>
      <c r="T146" s="14">
        <f>'Stata input'!S146</f>
        <v>2.0269055489530174E-4</v>
      </c>
      <c r="U146" s="14">
        <f>'Stata input'!T146</f>
        <v>3.2338254340125161E-4</v>
      </c>
      <c r="V146" s="14">
        <f>'Stata input'!U146</f>
        <v>4.2556915221303449E-4</v>
      </c>
      <c r="W146" s="14">
        <f>'Stata input'!V146</f>
        <v>1.3480001433840982E-4</v>
      </c>
      <c r="X146" s="14">
        <f>'Stata input'!W146</f>
        <v>7.7741750595716752E-5</v>
      </c>
      <c r="Y146" s="14">
        <f>'Stata input'!X146</f>
        <v>2.4965690741618474E-4</v>
      </c>
      <c r="Z146" s="14">
        <f>'Stata input'!Y146</f>
        <v>2.8587859470874388E-3</v>
      </c>
      <c r="AA146" s="14">
        <f>'World Index &amp; Universal'!AP390</f>
        <v>-8.0899421404565519E-3</v>
      </c>
      <c r="AB146" s="14">
        <f>'World Index &amp; Universal'!AQ390</f>
        <v>-2.8281011489902363E-3</v>
      </c>
      <c r="AC146" s="14">
        <f>'World Index &amp; Universal'!AR390</f>
        <v>2.0961134112240654E-2</v>
      </c>
      <c r="AD146" s="14">
        <f>'World Index &amp; Universal'!AS390</f>
        <v>-1.2429308308992693E-2</v>
      </c>
      <c r="AE146" s="14">
        <f>'World Index &amp; Universal'!AT390</f>
        <v>1.3820583695303146E-3</v>
      </c>
      <c r="AF146" s="14">
        <f>'World Index &amp; Universal'!AU390</f>
        <v>-2.2172004371422749E-2</v>
      </c>
      <c r="AG146" s="14">
        <f>'World Index &amp; Universal'!AV390</f>
        <v>1.0718532092811595E-2</v>
      </c>
      <c r="AH146" s="14">
        <f>'World Index &amp; Universal'!AX390</f>
        <v>8.1559230863268439E-3</v>
      </c>
      <c r="AI146" s="14">
        <f>'World Index &amp; Universal'!AY390</f>
        <v>5.3047561618853045E-3</v>
      </c>
      <c r="AJ146" s="14">
        <f>'World Index &amp; Universal'!AZ390</f>
        <v>2.9288014596189127E-2</v>
      </c>
      <c r="AK146" s="14">
        <f>'World Index &amp; Universal'!BA390</f>
        <v>-4.3747577052501985E-3</v>
      </c>
      <c r="AL146" s="14">
        <f>'World Index &amp; Universal'!BB390</f>
        <v>9.5492534176198074E-3</v>
      </c>
      <c r="AM146" s="14">
        <f>'World Index &amp; Universal'!BC390</f>
        <v>-1.4196914447418885E-2</v>
      </c>
      <c r="AN146" s="14">
        <f>'World Index &amp; Universal'!BD390</f>
        <v>1.8961874702485781E-2</v>
      </c>
      <c r="AO146" s="14">
        <f>'World Index &amp; Universal'!BF390</f>
        <v>2.8361219888455302E-3</v>
      </c>
      <c r="AP146" s="14">
        <f>'World Index &amp; Universal'!BG390</f>
        <v>-5.2767642144039284E-3</v>
      </c>
      <c r="AQ146" s="14">
        <f>'World Index &amp; Universal'!BH390</f>
        <v>2.3856704434453091E-2</v>
      </c>
      <c r="AR146" s="14">
        <f>'World Index &amp; Universal'!BI390</f>
        <v>-9.628437354748498E-3</v>
      </c>
      <c r="AS146" s="14">
        <f>'World Index &amp; Universal'!BJ390</f>
        <v>4.2221000445075152E-3</v>
      </c>
      <c r="AT146" s="14">
        <f>'World Index &amp; Universal'!BK390</f>
        <v>-1.9398764891711884E-2</v>
      </c>
      <c r="AU146" s="14">
        <f>'World Index &amp; Universal'!BL390</f>
        <v>1.3585053146213832E-2</v>
      </c>
      <c r="AV146" s="14">
        <f>'World Index &amp; Universal'!BN390</f>
        <v>-2.053078556263277E-2</v>
      </c>
      <c r="AW146" s="14">
        <f>'World Index &amp; Universal'!BO390</f>
        <v>-2.8454634835789361E-2</v>
      </c>
      <c r="AX146" s="14">
        <f>'World Index &amp; Universal'!BP390</f>
        <v>-2.3300823573383589E-2</v>
      </c>
      <c r="AY146" s="14">
        <f>'World Index &amp; Universal'!BQ390</f>
        <v>-3.2704910408041687E-2</v>
      </c>
      <c r="AZ146" s="14">
        <f>'World Index &amp; Universal'!BR390</f>
        <v>-1.9177101937122409E-2</v>
      </c>
      <c r="BA146" s="14">
        <f>'World Index &amp; Universal'!BS390</f>
        <v>-4.2247581266812051E-2</v>
      </c>
      <c r="BB146" s="14">
        <f>'World Index &amp; Universal'!BT390</f>
        <v>-1.0032313353764977E-2</v>
      </c>
      <c r="BC146" s="14">
        <f>'World Index &amp; Universal'!BV390</f>
        <v>1.2585740356176434E-2</v>
      </c>
      <c r="BD146" s="14">
        <f>'World Index &amp; Universal'!BW390</f>
        <v>4.393980304443712E-3</v>
      </c>
      <c r="BE146" s="14">
        <f>'World Index &amp; Universal'!BX390</f>
        <v>9.7220454604241002E-3</v>
      </c>
      <c r="BF146" s="14">
        <f>'World Index &amp; Universal'!BY390</f>
        <v>3.3810685859924972E-2</v>
      </c>
      <c r="BG146" s="14">
        <f>'World Index &amp; Universal'!BZ390</f>
        <v>1.3985192953502867E-2</v>
      </c>
      <c r="BH146" s="14">
        <f>'World Index &amp; Universal'!CA390</f>
        <v>-9.8653151054409749E-3</v>
      </c>
      <c r="BI146" s="14">
        <f>'World Index &amp; Universal'!CB390</f>
        <v>2.3439173110907596E-2</v>
      </c>
      <c r="BJ146" s="14">
        <f>'World Index &amp; Universal'!CD390</f>
        <v>2.2674749005493267E-2</v>
      </c>
      <c r="BK146" s="14">
        <f>'World Index &amp; Universal'!CE390</f>
        <v>-9.4589277197648647E-3</v>
      </c>
      <c r="BL146" s="14">
        <f>'World Index &amp; Universal'!CF390</f>
        <v>-4.2043488629859294E-3</v>
      </c>
      <c r="BM146" s="14">
        <f>'World Index &amp; Universal'!CG390</f>
        <v>1.9552053663303592E-2</v>
      </c>
      <c r="BN146" s="14">
        <f>'World Index &amp; Universal'!CH390</f>
        <v>-1.3792304908089581E-2</v>
      </c>
      <c r="BO146" s="14">
        <f>'World Index &amp; Universal'!CI390</f>
        <v>-2.3521554579581827E-2</v>
      </c>
      <c r="BP146" s="14">
        <f>'World Index &amp; Universal'!CJ390</f>
        <v>3.3636321123216906E-2</v>
      </c>
      <c r="BQ146" s="14">
        <f>'World Index &amp; Universal'!CL390</f>
        <v>2.2674749005493267E-2</v>
      </c>
      <c r="BR146" s="14">
        <f>'World Index &amp; Universal'!CM390</f>
        <v>1.4401369457532898E-2</v>
      </c>
      <c r="BS146" s="14">
        <f>'World Index &amp; Universal'!CN390</f>
        <v>1.9782521372787576E-2</v>
      </c>
      <c r="BT146" s="14">
        <f>'World Index &amp; Universal'!CO390</f>
        <v>4.4111171572599694E-2</v>
      </c>
      <c r="BU146" s="14">
        <f>'World Index &amp; Universal'!CP390</f>
        <v>9.9636092502821683E-3</v>
      </c>
      <c r="BV146" s="14">
        <f>'World Index &amp; Universal'!CQ390</f>
        <v>2.4088145201663691E-2</v>
      </c>
      <c r="BW146" s="14">
        <f>'World Index &amp; Universal'!CR390</f>
        <v>3.3636321123216906E-2</v>
      </c>
      <c r="BX146" s="14">
        <f>'World Index &amp; Universal'!CT390</f>
        <v>-1.0604863522802654E-2</v>
      </c>
      <c r="BY146" s="14">
        <f>'World Index &amp; Universal'!CU390</f>
        <v>-1.8609012930952185E-2</v>
      </c>
      <c r="BZ146" s="14">
        <f>'World Index &amp; Universal'!CV390</f>
        <v>-1.3402973045078981E-2</v>
      </c>
      <c r="CA146" s="14">
        <f>'World Index &amp; Universal'!CW390</f>
        <v>1.0133980622894834E-2</v>
      </c>
      <c r="CB146" s="14">
        <f>'World Index &amp; Universal'!CX390</f>
        <v>-2.2902360713495495E-2</v>
      </c>
      <c r="CC146" s="14">
        <f>'World Index &amp; Universal'!CY390</f>
        <v>-3.2541736813839206E-2</v>
      </c>
      <c r="CD146" s="14">
        <f>'World Index &amp; Universal'!CZ390</f>
        <v>-3.2541736813839206E-2</v>
      </c>
    </row>
    <row r="147" spans="2:82" x14ac:dyDescent="0.25">
      <c r="B147" s="121">
        <v>40147</v>
      </c>
      <c r="C147" s="14">
        <f>'World Index &amp; Universal'!M147</f>
        <v>3.7862595243944197E-2</v>
      </c>
      <c r="D147" s="14">
        <f>'World Index &amp; Universal'!N147</f>
        <v>3.9517419672534748E-2</v>
      </c>
      <c r="E147" s="14">
        <f>'World Index &amp; Universal'!O147</f>
        <v>2.2858487370383651E-2</v>
      </c>
      <c r="F147" s="14">
        <f>'World Index &amp; Universal'!P147</f>
        <v>4.2243492217741041E-2</v>
      </c>
      <c r="G147" s="14">
        <f>'World Index &amp; Universal'!Q147</f>
        <v>-3.1027934253841094E-3</v>
      </c>
      <c r="H147" s="14">
        <f>'World Index &amp; Universal'!R147</f>
        <v>2.1050584060859023E-2</v>
      </c>
      <c r="I147" s="14">
        <f>'World Index &amp; Universal'!S147</f>
        <v>1.6346492420371561E-2</v>
      </c>
      <c r="J147" s="14">
        <f>'World Index &amp; Universal'!T147</f>
        <v>2.4362811746210467E-2</v>
      </c>
      <c r="K147" s="14">
        <f>'World Index &amp; Universal'!AF147</f>
        <v>4.6766282650849778E-3</v>
      </c>
      <c r="L147" s="14">
        <f>'World Index &amp; Universal'!AG147</f>
        <v>0.49777574997148405</v>
      </c>
      <c r="M147" s="14">
        <f>'World Index &amp; Universal'!AH147</f>
        <v>0.17440401505646172</v>
      </c>
      <c r="N147" s="14">
        <f>'World Index &amp; Universal'!AI147</f>
        <v>0.10516710391239878</v>
      </c>
      <c r="O147" s="14">
        <f>'World Index &amp; Universal'!AJ147</f>
        <v>9.5585719174175909E-2</v>
      </c>
      <c r="P147" s="14">
        <f>'World Index &amp; Universal'!AK147</f>
        <v>3.7184897912626899E-2</v>
      </c>
      <c r="Q147" s="14">
        <f>'World Index &amp; Universal'!AL147</f>
        <v>4.3116231322002971E-2</v>
      </c>
      <c r="R147" s="14">
        <f>'World Index &amp; Universal'!AM147</f>
        <v>4.2089654385764806E-2</v>
      </c>
      <c r="S147" s="14">
        <f>'Stata input'!R147</f>
        <v>1.4877654706024757E-3</v>
      </c>
      <c r="T147" s="14">
        <f>'Stata input'!S147</f>
        <v>1.958804983837048E-4</v>
      </c>
      <c r="U147" s="14">
        <f>'Stata input'!T147</f>
        <v>3.680042364018199E-4</v>
      </c>
      <c r="V147" s="14">
        <f>'Stata input'!U147</f>
        <v>4.2608340493877073E-4</v>
      </c>
      <c r="W147" s="14">
        <f>'Stata input'!V147</f>
        <v>1.477964665834719E-4</v>
      </c>
      <c r="X147" s="14">
        <f>'Stata input'!W147</f>
        <v>9.1620483841925449E-5</v>
      </c>
      <c r="Y147" s="14">
        <f>'Stata input'!X147</f>
        <v>2.4550157129366035E-4</v>
      </c>
      <c r="Z147" s="14">
        <f>'Stata input'!Y147</f>
        <v>3.0000015894111609E-3</v>
      </c>
      <c r="AA147" s="14">
        <f>'World Index &amp; Universal'!AP391</f>
        <v>-8.1384585829302747E-3</v>
      </c>
      <c r="AB147" s="14">
        <f>'World Index &amp; Universal'!AQ391</f>
        <v>1.1285154859380642E-2</v>
      </c>
      <c r="AC147" s="14">
        <f>'World Index &amp; Universal'!AR391</f>
        <v>-8.5031847133757443E-3</v>
      </c>
      <c r="AD147" s="14">
        <f>'World Index &amp; Universal'!AS391</f>
        <v>3.3745516329998226E-2</v>
      </c>
      <c r="AE147" s="14">
        <f>'World Index &amp; Universal'!AT391</f>
        <v>1.24751303973758E-2</v>
      </c>
      <c r="AF147" s="14">
        <f>'World Index &amp; Universal'!AU391</f>
        <v>1.8393635158173938E-2</v>
      </c>
      <c r="AG147" s="14">
        <f>'World Index &amp; Universal'!AV391</f>
        <v>9.6905507424178694E-3</v>
      </c>
      <c r="AH147" s="14">
        <f>'World Index &amp; Universal'!AX391</f>
        <v>8.2052365608438205E-3</v>
      </c>
      <c r="AI147" s="14">
        <f>'World Index &amp; Universal'!AY391</f>
        <v>1.9582988785471489E-2</v>
      </c>
      <c r="AJ147" s="14">
        <f>'World Index &amp; Universal'!AZ391</f>
        <v>-3.6771879462560442E-4</v>
      </c>
      <c r="AK147" s="14">
        <f>'World Index &amp; Universal'!BA391</f>
        <v>4.2227642835197532E-2</v>
      </c>
      <c r="AL147" s="14">
        <f>'World Index &amp; Universal'!BB391</f>
        <v>2.0782728354257651E-2</v>
      </c>
      <c r="AM147" s="14">
        <f>'World Index &amp; Universal'!BC391</f>
        <v>2.6749795846704449E-2</v>
      </c>
      <c r="AN147" s="14">
        <f>'World Index &amp; Universal'!BD391</f>
        <v>1.7975300564508245E-2</v>
      </c>
      <c r="AO147" s="14">
        <f>'World Index &amp; Universal'!BF391</f>
        <v>-1.1159221318689072E-2</v>
      </c>
      <c r="AP147" s="14">
        <f>'World Index &amp; Universal'!BG391</f>
        <v>-1.9206861041099588E-2</v>
      </c>
      <c r="AQ147" s="14">
        <f>'World Index &amp; Universal'!BH391</f>
        <v>-1.9567517111934496E-2</v>
      </c>
      <c r="AR147" s="14">
        <f>'World Index &amp; Universal'!BI391</f>
        <v>2.2209721326069243E-2</v>
      </c>
      <c r="AS147" s="14">
        <f>'World Index &amp; Universal'!BJ391</f>
        <v>1.1766963376027562E-3</v>
      </c>
      <c r="AT147" s="14">
        <f>'World Index &amp; Universal'!BK391</f>
        <v>7.0291551938996832E-3</v>
      </c>
      <c r="AU147" s="14">
        <f>'World Index &amp; Universal'!BL391</f>
        <v>-1.5768095767058066E-3</v>
      </c>
      <c r="AV147" s="14">
        <f>'World Index &amp; Universal'!BN391</f>
        <v>8.5761089519158507E-3</v>
      </c>
      <c r="AW147" s="14">
        <f>'World Index &amp; Universal'!BO391</f>
        <v>3.6785406147776811E-4</v>
      </c>
      <c r="AX147" s="14">
        <f>'World Index &amp; Universal'!BP391</f>
        <v>1.9958046528909756E-2</v>
      </c>
      <c r="AY147" s="14">
        <f>'World Index &amp; Universal'!BQ391</f>
        <v>4.2611030506598757E-2</v>
      </c>
      <c r="AZ147" s="14">
        <f>'World Index &amp; Universal'!BR391</f>
        <v>2.1158227426768983E-2</v>
      </c>
      <c r="BA147" s="14">
        <f>'World Index &amp; Universal'!BS391</f>
        <v>2.7127489929227977E-2</v>
      </c>
      <c r="BB147" s="14">
        <f>'World Index &amp; Universal'!BT391</f>
        <v>1.8349766913305032E-2</v>
      </c>
      <c r="BC147" s="14">
        <f>'World Index &amp; Universal'!BV391</f>
        <v>-3.2643930055243686E-2</v>
      </c>
      <c r="BD147" s="14">
        <f>'World Index &amp; Universal'!BW391</f>
        <v>-4.0516717365435384E-2</v>
      </c>
      <c r="BE147" s="14">
        <f>'World Index &amp; Universal'!BX391</f>
        <v>-2.1727167001755254E-2</v>
      </c>
      <c r="BF147" s="14">
        <f>'World Index &amp; Universal'!BY391</f>
        <v>-4.0869537401589162E-2</v>
      </c>
      <c r="BG147" s="14">
        <f>'World Index &amp; Universal'!BZ391</f>
        <v>-2.057603694198995E-2</v>
      </c>
      <c r="BH147" s="14">
        <f>'World Index &amp; Universal'!CA391</f>
        <v>-1.4850735436634843E-2</v>
      </c>
      <c r="BI147" s="14">
        <f>'World Index &amp; Universal'!CB391</f>
        <v>-2.3269716973457921E-2</v>
      </c>
      <c r="BJ147" s="14">
        <f>'World Index &amp; Universal'!CD391</f>
        <v>-1.8061419988467553E-2</v>
      </c>
      <c r="BK147" s="14">
        <f>'World Index &amp; Universal'!CE391</f>
        <v>-2.0359600311580683E-2</v>
      </c>
      <c r="BL147" s="14">
        <f>'World Index &amp; Universal'!CF391</f>
        <v>-1.1753133506876567E-3</v>
      </c>
      <c r="BM147" s="14">
        <f>'World Index &amp; Universal'!CG391</f>
        <v>-2.0719832498520607E-2</v>
      </c>
      <c r="BN147" s="14">
        <f>'World Index &amp; Universal'!CH391</f>
        <v>2.1008304593392202E-2</v>
      </c>
      <c r="BO147" s="14">
        <f>'World Index &amp; Universal'!CI391</f>
        <v>5.8455803832684339E-3</v>
      </c>
      <c r="BP147" s="14">
        <f>'World Index &amp; Universal'!CJ391</f>
        <v>-8.545894352927963E-3</v>
      </c>
      <c r="BQ147" s="14">
        <f>'World Index &amp; Universal'!CL391</f>
        <v>-1.8061419988467553E-2</v>
      </c>
      <c r="BR147" s="14">
        <f>'World Index &amp; Universal'!CM391</f>
        <v>-2.6052886452872737E-2</v>
      </c>
      <c r="BS147" s="14">
        <f>'World Index &amp; Universal'!CN391</f>
        <v>-6.9800910506372382E-3</v>
      </c>
      <c r="BT147" s="14">
        <f>'World Index &amp; Universal'!CO391</f>
        <v>-2.6411025111495512E-2</v>
      </c>
      <c r="BU147" s="14">
        <f>'World Index &amp; Universal'!CP391</f>
        <v>1.5074604398366942E-2</v>
      </c>
      <c r="BV147" s="14">
        <f>'World Index &amp; Universal'!CQ391</f>
        <v>-5.8116081606097714E-3</v>
      </c>
      <c r="BW147" s="14">
        <f>'World Index &amp; Universal'!CR391</f>
        <v>-8.545894352927963E-3</v>
      </c>
      <c r="BX147" s="14">
        <f>'World Index &amp; Universal'!CT391</f>
        <v>-9.59754524323575E-3</v>
      </c>
      <c r="BY147" s="14">
        <f>'World Index &amp; Universal'!CU391</f>
        <v>-1.7657894601706081E-2</v>
      </c>
      <c r="BZ147" s="14">
        <f>'World Index &amp; Universal'!CV391</f>
        <v>1.5792998318049367E-3</v>
      </c>
      <c r="CA147" s="14">
        <f>'World Index &amp; Universal'!CW391</f>
        <v>-1.8019120256613341E-2</v>
      </c>
      <c r="CB147" s="14">
        <f>'World Index &amp; Universal'!CX391</f>
        <v>2.3824096967028918E-2</v>
      </c>
      <c r="CC147" s="14">
        <f>'World Index &amp; Universal'!CY391</f>
        <v>8.6195561693200862E-3</v>
      </c>
      <c r="CD147" s="14">
        <f>'World Index &amp; Universal'!CZ391</f>
        <v>8.6195561693200862E-3</v>
      </c>
    </row>
    <row r="148" spans="2:82" x14ac:dyDescent="0.25">
      <c r="B148" s="121">
        <v>40178</v>
      </c>
      <c r="C148" s="14">
        <f>'World Index &amp; Universal'!M148</f>
        <v>3.3815422598200806E-2</v>
      </c>
      <c r="D148" s="14">
        <f>'World Index &amp; Universal'!N148</f>
        <v>1.9066792989104631E-2</v>
      </c>
      <c r="E148" s="14">
        <f>'World Index &amp; Universal'!O148</f>
        <v>6.4932239320344198E-2</v>
      </c>
      <c r="F148" s="14">
        <f>'World Index &amp; Universal'!P148</f>
        <v>3.4780658822846311E-2</v>
      </c>
      <c r="G148" s="14">
        <f>'World Index &amp; Universal'!Q148</f>
        <v>9.9708907736396846E-2</v>
      </c>
      <c r="H148" s="14">
        <f>'World Index &amp; Universal'!R148</f>
        <v>4.7827124638866181E-2</v>
      </c>
      <c r="I148" s="14">
        <f>'World Index &amp; Universal'!S148</f>
        <v>1.8102789421466259E-2</v>
      </c>
      <c r="J148" s="14">
        <f>'World Index &amp; Universal'!T148</f>
        <v>3.5525273405034863E-2</v>
      </c>
      <c r="K148" s="14">
        <f>'World Index &amp; Universal'!AF148</f>
        <v>4.6766282650849778E-3</v>
      </c>
      <c r="L148" s="14">
        <f>'World Index &amp; Universal'!AG148</f>
        <v>0.49777574997148405</v>
      </c>
      <c r="M148" s="14">
        <f>'World Index &amp; Universal'!AH148</f>
        <v>0.17440401505646172</v>
      </c>
      <c r="N148" s="14">
        <f>'World Index &amp; Universal'!AI148</f>
        <v>0.10516710391239878</v>
      </c>
      <c r="O148" s="14">
        <f>'World Index &amp; Universal'!AJ148</f>
        <v>9.5585719174175909E-2</v>
      </c>
      <c r="P148" s="14">
        <f>'World Index &amp; Universal'!AK148</f>
        <v>3.7184897912626899E-2</v>
      </c>
      <c r="Q148" s="14">
        <f>'World Index &amp; Universal'!AL148</f>
        <v>4.3116231322002971E-2</v>
      </c>
      <c r="R148" s="14">
        <f>'World Index &amp; Universal'!AM148</f>
        <v>4.2089654385764806E-2</v>
      </c>
      <c r="S148" s="14">
        <f>'Stata input'!R148</f>
        <v>1.6188417051281601E-3</v>
      </c>
      <c r="T148" s="14">
        <f>'Stata input'!S148</f>
        <v>1.9224659653538367E-4</v>
      </c>
      <c r="U148" s="14">
        <f>'Stata input'!T148</f>
        <v>3.4413954273659897E-4</v>
      </c>
      <c r="V148" s="14">
        <f>'Stata input'!U148</f>
        <v>4.2815697513898243E-4</v>
      </c>
      <c r="W148" s="14">
        <f>'Stata input'!V148</f>
        <v>1.373961251101008E-4</v>
      </c>
      <c r="X148" s="14">
        <f>'Stata input'!W148</f>
        <v>8.8848236755145749E-5</v>
      </c>
      <c r="Y148" s="14">
        <f>'Stata input'!X148</f>
        <v>2.4826904627084367E-4</v>
      </c>
      <c r="Z148" s="14">
        <f>'Stata input'!Y148</f>
        <v>3.1611235488977485E-3</v>
      </c>
      <c r="AA148" s="14">
        <f>'World Index &amp; Universal'!AP392</f>
        <v>2.0108111915200899E-2</v>
      </c>
      <c r="AB148" s="14">
        <f>'World Index &amp; Universal'!AQ392</f>
        <v>-2.7258539561845097E-2</v>
      </c>
      <c r="AC148" s="14">
        <f>'World Index &amp; Universal'!AR392</f>
        <v>3.104958297198035E-3</v>
      </c>
      <c r="AD148" s="14">
        <f>'World Index &amp; Universal'!AS392</f>
        <v>-5.2199850857569063E-2</v>
      </c>
      <c r="AE148" s="14">
        <f>'World Index &amp; Universal'!AT392</f>
        <v>-9.205657938994749E-3</v>
      </c>
      <c r="AF148" s="14">
        <f>'World Index &amp; Universal'!AU392</f>
        <v>2.3492866576142468E-2</v>
      </c>
      <c r="AG148" s="14">
        <f>'World Index &amp; Universal'!AV392</f>
        <v>-4.4219459253591609E-5</v>
      </c>
      <c r="AH148" s="14">
        <f>'World Index &amp; Universal'!AX392</f>
        <v>-1.9711745922154189E-2</v>
      </c>
      <c r="AI148" s="14">
        <f>'World Index &amp; Universal'!AY392</f>
        <v>-4.6432972077947277E-2</v>
      </c>
      <c r="AJ148" s="14">
        <f>'World Index &amp; Universal'!AZ392</f>
        <v>-1.6667991774009461E-2</v>
      </c>
      <c r="AK148" s="14">
        <f>'World Index &amp; Universal'!BA392</f>
        <v>-7.0882646582444364E-2</v>
      </c>
      <c r="AL148" s="14">
        <f>'World Index &amp; Universal'!BB392</f>
        <v>-2.8735944270809277E-2</v>
      </c>
      <c r="AM148" s="14">
        <f>'World Index &amp; Universal'!BC392</f>
        <v>3.318035237056316E-3</v>
      </c>
      <c r="AN148" s="14">
        <f>'World Index &amp; Universal'!BD392</f>
        <v>-1.9755093738662133E-2</v>
      </c>
      <c r="AO148" s="14">
        <f>'World Index &amp; Universal'!BF392</f>
        <v>2.8022388959926703E-2</v>
      </c>
      <c r="AP148" s="14">
        <f>'World Index &amp; Universal'!BG392</f>
        <v>4.8693978208464994E-2</v>
      </c>
      <c r="AQ148" s="14">
        <f>'World Index &amp; Universal'!BH392</f>
        <v>3.121435560623298E-2</v>
      </c>
      <c r="AR148" s="14">
        <f>'World Index &amp; Universal'!BI392</f>
        <v>-2.5640226422023349E-2</v>
      </c>
      <c r="AS148" s="14">
        <f>'World Index &amp; Universal'!BJ392</f>
        <v>1.8558766493533385E-2</v>
      </c>
      <c r="AT148" s="14">
        <f>'World Index &amp; Universal'!BK392</f>
        <v>5.2173581781049361E-2</v>
      </c>
      <c r="AU148" s="14">
        <f>'World Index &amp; Universal'!BL392</f>
        <v>2.7976930365786412E-2</v>
      </c>
      <c r="AV148" s="14">
        <f>'World Index &amp; Universal'!BN392</f>
        <v>-3.0953473726905711E-3</v>
      </c>
      <c r="AW148" s="14">
        <f>'World Index &amp; Universal'!BO392</f>
        <v>1.6950522951123759E-2</v>
      </c>
      <c r="AX148" s="14">
        <f>'World Index &amp; Universal'!BP392</f>
        <v>-3.0269512285719502E-2</v>
      </c>
      <c r="AY148" s="14">
        <f>'World Index &amp; Universal'!BQ392</f>
        <v>-5.5133621559052659E-2</v>
      </c>
      <c r="AZ148" s="14">
        <f>'World Index &amp; Universal'!BR392</f>
        <v>-1.2272510602569953E-2</v>
      </c>
      <c r="BA148" s="14">
        <f>'World Index &amp; Universal'!BS392</f>
        <v>2.0324800620618699E-2</v>
      </c>
      <c r="BB148" s="14">
        <f>'World Index &amp; Universal'!BT392</f>
        <v>-3.1394299573570539E-3</v>
      </c>
      <c r="BC148" s="14">
        <f>'World Index &amp; Universal'!BV392</f>
        <v>5.5074744295830147E-2</v>
      </c>
      <c r="BD148" s="14">
        <f>'World Index &amp; Universal'!BW392</f>
        <v>7.6290305333032604E-2</v>
      </c>
      <c r="BE148" s="14">
        <f>'World Index &amp; Universal'!BX392</f>
        <v>2.6314947637738451E-2</v>
      </c>
      <c r="BF148" s="14">
        <f>'World Index &amp; Universal'!BY392</f>
        <v>5.835070737729553E-2</v>
      </c>
      <c r="BG148" s="14">
        <f>'World Index &amp; Universal'!BZ392</f>
        <v>4.5362087099770632E-2</v>
      </c>
      <c r="BH148" s="14">
        <f>'World Index &amp; Universal'!CA392</f>
        <v>7.9861474491429663E-2</v>
      </c>
      <c r="BI148" s="14">
        <f>'World Index &amp; Universal'!CB392</f>
        <v>5.5028089461165219E-2</v>
      </c>
      <c r="BJ148" s="14">
        <f>'World Index &amp; Universal'!CD392</f>
        <v>-2.2953620238441275E-2</v>
      </c>
      <c r="BK148" s="14">
        <f>'World Index &amp; Universal'!CE392</f>
        <v>2.958612964343188E-2</v>
      </c>
      <c r="BL148" s="14">
        <f>'World Index &amp; Universal'!CF392</f>
        <v>-1.8220614366143306E-2</v>
      </c>
      <c r="BM148" s="14">
        <f>'World Index &amp; Universal'!CG392</f>
        <v>1.2424996503900942E-2</v>
      </c>
      <c r="BN148" s="14">
        <f>'World Index &amp; Universal'!CH392</f>
        <v>-4.3393660110270571E-2</v>
      </c>
      <c r="BO148" s="14">
        <f>'World Index &amp; Universal'!CI392</f>
        <v>3.3002332701173032E-2</v>
      </c>
      <c r="BP148" s="14">
        <f>'World Index &amp; Universal'!CJ392</f>
        <v>-2.2996824701019936E-2</v>
      </c>
      <c r="BQ148" s="14">
        <f>'World Index &amp; Universal'!CL392</f>
        <v>-2.2953620238441275E-2</v>
      </c>
      <c r="BR148" s="14">
        <f>'World Index &amp; Universal'!CM392</f>
        <v>-3.3070622878539346E-3</v>
      </c>
      <c r="BS148" s="14">
        <f>'World Index &amp; Universal'!CN392</f>
        <v>-4.9586477634929294E-2</v>
      </c>
      <c r="BT148" s="14">
        <f>'World Index &amp; Universal'!CO392</f>
        <v>-1.9919931974853311E-2</v>
      </c>
      <c r="BU148" s="14">
        <f>'World Index &amp; Universal'!CP392</f>
        <v>-7.3955295542922461E-2</v>
      </c>
      <c r="BV148" s="14">
        <f>'World Index &amp; Universal'!CQ392</f>
        <v>-3.194797500105917E-2</v>
      </c>
      <c r="BW148" s="14">
        <f>'World Index &amp; Universal'!CR392</f>
        <v>-2.2996824701019936E-2</v>
      </c>
      <c r="BX148" s="14">
        <f>'World Index &amp; Universal'!CT392</f>
        <v>4.4221414700729156E-5</v>
      </c>
      <c r="BY148" s="14">
        <f>'World Index &amp; Universal'!CU392</f>
        <v>2.0153222539057047E-2</v>
      </c>
      <c r="BZ148" s="14">
        <f>'World Index &amp; Universal'!CV392</f>
        <v>-2.7215523558326682E-2</v>
      </c>
      <c r="CA148" s="14">
        <f>'World Index &amp; Universal'!CW392</f>
        <v>3.1493170175471707E-3</v>
      </c>
      <c r="CB148" s="14">
        <f>'World Index &amp; Universal'!CX392</f>
        <v>-5.215793779412059E-2</v>
      </c>
      <c r="CC148" s="14">
        <f>'World Index &amp; Universal'!CY392</f>
        <v>2.3538126878638321E-2</v>
      </c>
      <c r="CD148" s="14">
        <f>'World Index &amp; Universal'!CZ392</f>
        <v>2.3538126878638321E-2</v>
      </c>
    </row>
    <row r="149" spans="2:82" x14ac:dyDescent="0.25">
      <c r="B149" s="121">
        <v>40207</v>
      </c>
      <c r="C149" s="14">
        <f>'World Index &amp; Universal'!M149</f>
        <v>-2.3726143074070394E-2</v>
      </c>
      <c r="D149" s="14">
        <f>'World Index &amp; Universal'!N149</f>
        <v>-4.39860546194073E-2</v>
      </c>
      <c r="E149" s="14">
        <f>'World Index &amp; Universal'!O149</f>
        <v>-1.3562072529100466E-2</v>
      </c>
      <c r="F149" s="14">
        <f>'World Index &amp; Universal'!P149</f>
        <v>-3.5866104654986741E-2</v>
      </c>
      <c r="G149" s="14">
        <f>'World Index &amp; Universal'!Q149</f>
        <v>-7.1288957132352393E-2</v>
      </c>
      <c r="H149" s="14">
        <f>'World Index &amp; Universal'!R149</f>
        <v>-2.0148044719247249E-2</v>
      </c>
      <c r="I149" s="14">
        <f>'World Index &amp; Universal'!S149</f>
        <v>-3.4843177873619458E-2</v>
      </c>
      <c r="J149" s="14">
        <f>'World Index &amp; Universal'!T149</f>
        <v>-3.408802180615933E-2</v>
      </c>
      <c r="K149" s="14">
        <f>'World Index &amp; Universal'!AF149</f>
        <v>4.3359196713829299E-3</v>
      </c>
      <c r="L149" s="14">
        <f>'World Index &amp; Universal'!AG149</f>
        <v>0.5092423550890004</v>
      </c>
      <c r="M149" s="14">
        <f>'World Index &amp; Universal'!AH149</f>
        <v>0.16122774988589686</v>
      </c>
      <c r="N149" s="14">
        <f>'World Index &amp; Universal'!AI149</f>
        <v>0.10041077133728891</v>
      </c>
      <c r="O149" s="14">
        <f>'World Index &amp; Universal'!AJ149</f>
        <v>0.10018256503879505</v>
      </c>
      <c r="P149" s="14">
        <f>'World Index &amp; Universal'!AK149</f>
        <v>3.7425832952989492E-2</v>
      </c>
      <c r="Q149" s="14">
        <f>'World Index &amp; Universal'!AL149</f>
        <v>4.4386125057051577E-2</v>
      </c>
      <c r="R149" s="14">
        <f>'World Index &amp; Universal'!AM149</f>
        <v>4.2788680967594701E-2</v>
      </c>
      <c r="S149" s="14">
        <f>'Stata input'!R149</f>
        <v>1.6924892515723933E-3</v>
      </c>
      <c r="T149" s="14">
        <f>'Stata input'!S149</f>
        <v>1.9068322565995999E-4</v>
      </c>
      <c r="U149" s="14">
        <f>'Stata input'!T149</f>
        <v>3.2442050589875926E-4</v>
      </c>
      <c r="V149" s="14">
        <f>'Stata input'!U149</f>
        <v>4.2971626878696156E-4</v>
      </c>
      <c r="W149" s="14">
        <f>'Stata input'!V149</f>
        <v>1.2959924893873875E-4</v>
      </c>
      <c r="X149" s="14">
        <f>'Stata input'!W149</f>
        <v>8.3295163273211514E-5</v>
      </c>
      <c r="Y149" s="14">
        <f>'Stata input'!X149</f>
        <v>2.4965690741618474E-4</v>
      </c>
      <c r="Z149" s="14">
        <f>'Stata input'!Y149</f>
        <v>3.2254927088173346E-3</v>
      </c>
      <c r="AA149" s="14">
        <f>'World Index &amp; Universal'!AP393</f>
        <v>2.3112108397341791E-2</v>
      </c>
      <c r="AB149" s="14">
        <f>'World Index &amp; Universal'!AQ393</f>
        <v>-8.6129942821296934E-3</v>
      </c>
      <c r="AC149" s="14">
        <f>'World Index &amp; Universal'!AR393</f>
        <v>1.1260660269615252E-2</v>
      </c>
      <c r="AD149" s="14">
        <f>'World Index &amp; Universal'!AS393</f>
        <v>5.4368246118274177E-2</v>
      </c>
      <c r="AE149" s="14">
        <f>'World Index &amp; Universal'!AT393</f>
        <v>-1.483016777744095E-3</v>
      </c>
      <c r="AF149" s="14">
        <f>'World Index &amp; Universal'!AU393</f>
        <v>6.3063390520499141E-3</v>
      </c>
      <c r="AG149" s="14">
        <f>'World Index &amp; Universal'!AV393</f>
        <v>6.8024071830958821E-3</v>
      </c>
      <c r="AH149" s="14">
        <f>'World Index &amp; Universal'!AX393</f>
        <v>-2.259000573607306E-2</v>
      </c>
      <c r="AI149" s="14">
        <f>'World Index &amp; Universal'!AY393</f>
        <v>-3.1008432427964694E-2</v>
      </c>
      <c r="AJ149" s="14">
        <f>'World Index &amp; Universal'!AZ393</f>
        <v>-1.1583723846540495E-2</v>
      </c>
      <c r="AK149" s="14">
        <f>'World Index &amp; Universal'!BA393</f>
        <v>3.0550061390529182E-2</v>
      </c>
      <c r="AL149" s="14">
        <f>'World Index &amp; Universal'!BB393</f>
        <v>-2.4039521156301258E-2</v>
      </c>
      <c r="AM149" s="14">
        <f>'World Index &amp; Universal'!BC393</f>
        <v>-1.64261269193825E-2</v>
      </c>
      <c r="AN149" s="14">
        <f>'World Index &amp; Universal'!BD393</f>
        <v>-1.5941264970262492E-2</v>
      </c>
      <c r="AO149" s="14">
        <f>'World Index &amp; Universal'!BF393</f>
        <v>8.6878224471915733E-3</v>
      </c>
      <c r="AP149" s="14">
        <f>'World Index &amp; Universal'!BG393</f>
        <v>3.200072473866955E-2</v>
      </c>
      <c r="AQ149" s="14">
        <f>'World Index &amp; Universal'!BH393</f>
        <v>2.0046313333867305E-2</v>
      </c>
      <c r="AR149" s="14">
        <f>'World Index &amp; Universal'!BI393</f>
        <v>6.3528410234506394E-2</v>
      </c>
      <c r="AS149" s="14">
        <f>'World Index &amp; Universal'!BJ393</f>
        <v>7.1919214829962996E-3</v>
      </c>
      <c r="AT149" s="14">
        <f>'World Index &amp; Universal'!BK393</f>
        <v>1.5048949853217586E-2</v>
      </c>
      <c r="AU149" s="14">
        <f>'World Index &amp; Universal'!BL393</f>
        <v>1.5549327736107399E-2</v>
      </c>
      <c r="AV149" s="14">
        <f>'World Index &amp; Universal'!BN393</f>
        <v>-1.1135269779616541E-2</v>
      </c>
      <c r="AW149" s="14">
        <f>'World Index &amp; Universal'!BO393</f>
        <v>1.1719479055545268E-2</v>
      </c>
      <c r="AX149" s="14">
        <f>'World Index &amp; Universal'!BP393</f>
        <v>-1.9652356046804265E-2</v>
      </c>
      <c r="AY149" s="14">
        <f>'World Index &amp; Universal'!BQ393</f>
        <v>4.2627571250686058E-2</v>
      </c>
      <c r="AZ149" s="14">
        <f>'World Index &amp; Universal'!BR393</f>
        <v>-1.2601772765452601E-2</v>
      </c>
      <c r="BA149" s="14">
        <f>'World Index &amp; Universal'!BS393</f>
        <v>-4.8991535142328679E-3</v>
      </c>
      <c r="BB149" s="14">
        <f>'World Index &amp; Universal'!BT393</f>
        <v>-4.4086092356553364E-3</v>
      </c>
      <c r="BC149" s="14">
        <f>'World Index &amp; Universal'!BV393</f>
        <v>-5.1564760526916942E-2</v>
      </c>
      <c r="BD149" s="14">
        <f>'World Index &amp; Universal'!BW393</f>
        <v>-2.9644422464356168E-2</v>
      </c>
      <c r="BE149" s="14">
        <f>'World Index &amp; Universal'!BX393</f>
        <v>-5.9733627821468849E-2</v>
      </c>
      <c r="BF149" s="14">
        <f>'World Index &amp; Universal'!BY393</f>
        <v>-4.0884753507479332E-2</v>
      </c>
      <c r="BG149" s="14">
        <f>'World Index &amp; Universal'!BZ393</f>
        <v>-5.2971305899659371E-2</v>
      </c>
      <c r="BH149" s="14">
        <f>'World Index &amp; Universal'!CA393</f>
        <v>-4.5583606337887383E-2</v>
      </c>
      <c r="BI149" s="14">
        <f>'World Index &amp; Universal'!CB393</f>
        <v>-4.5113117841224071E-2</v>
      </c>
      <c r="BJ149" s="14">
        <f>'World Index &amp; Universal'!CD393</f>
        <v>-6.2668183706272584E-3</v>
      </c>
      <c r="BK149" s="14">
        <f>'World Index &amp; Universal'!CE393</f>
        <v>2.4631654331723318E-2</v>
      </c>
      <c r="BL149" s="14">
        <f>'World Index &amp; Universal'!CF393</f>
        <v>-7.1405670851756309E-3</v>
      </c>
      <c r="BM149" s="14">
        <f>'World Index &amp; Universal'!CG393</f>
        <v>1.2762604203520933E-2</v>
      </c>
      <c r="BN149" s="14">
        <f>'World Index &amp; Universal'!CH393</f>
        <v>5.5934214274236949E-2</v>
      </c>
      <c r="BO149" s="14">
        <f>'World Index &amp; Universal'!CI393</f>
        <v>7.8009247320536268E-3</v>
      </c>
      <c r="BP149" s="14">
        <f>'World Index &amp; Universal'!CJ393</f>
        <v>4.9295936216919856E-4</v>
      </c>
      <c r="BQ149" s="14">
        <f>'World Index &amp; Universal'!CL393</f>
        <v>-6.2668183706272584E-3</v>
      </c>
      <c r="BR149" s="14">
        <f>'World Index &amp; Universal'!CM393</f>
        <v>1.6700450641226272E-2</v>
      </c>
      <c r="BS149" s="14">
        <f>'World Index &amp; Universal'!CN393</f>
        <v>-1.4825836581963459E-2</v>
      </c>
      <c r="BT149" s="14">
        <f>'World Index &amp; Universal'!CO393</f>
        <v>4.9232733863451283E-3</v>
      </c>
      <c r="BU149" s="14">
        <f>'World Index &amp; Universal'!CP393</f>
        <v>4.776071182409436E-2</v>
      </c>
      <c r="BV149" s="14">
        <f>'World Index &amp; Universal'!CQ393</f>
        <v>-7.74054135158464E-3</v>
      </c>
      <c r="BW149" s="14">
        <f>'World Index &amp; Universal'!CR393</f>
        <v>4.9295936216919856E-4</v>
      </c>
      <c r="BX149" s="14">
        <f>'World Index &amp; Universal'!CT393</f>
        <v>-6.7564470789538422E-3</v>
      </c>
      <c r="BY149" s="14">
        <f>'World Index &amp; Universal'!CU393</f>
        <v>1.6199505581118601E-2</v>
      </c>
      <c r="BZ149" s="14">
        <f>'World Index &amp; Universal'!CV393</f>
        <v>-1.5311248121024801E-2</v>
      </c>
      <c r="CA149" s="14">
        <f>'World Index &amp; Universal'!CW393</f>
        <v>4.4281311354759101E-3</v>
      </c>
      <c r="CB149" s="14">
        <f>'World Index &amp; Universal'!CX393</f>
        <v>4.7244462861646852E-2</v>
      </c>
      <c r="CC149" s="14">
        <f>'World Index &amp; Universal'!CY393</f>
        <v>-4.9271647297099985E-4</v>
      </c>
      <c r="CD149" s="14">
        <f>'World Index &amp; Universal'!CZ393</f>
        <v>-4.9271647297099985E-4</v>
      </c>
    </row>
    <row r="150" spans="2:82" x14ac:dyDescent="0.25">
      <c r="B150" s="121">
        <v>40235</v>
      </c>
      <c r="C150" s="14">
        <f>'World Index &amp; Universal'!M150</f>
        <v>1.300328366553849E-2</v>
      </c>
      <c r="D150" s="14">
        <f>'World Index &amp; Universal'!N150</f>
        <v>1.0849085273202386E-2</v>
      </c>
      <c r="E150" s="14">
        <f>'World Index &amp; Universal'!O150</f>
        <v>3.2177814650780068E-2</v>
      </c>
      <c r="F150" s="14">
        <f>'World Index &amp; Universal'!P150</f>
        <v>6.2333668567059686E-2</v>
      </c>
      <c r="G150" s="14">
        <f>'World Index &amp; Universal'!Q150</f>
        <v>-7.3614098806802364E-3</v>
      </c>
      <c r="H150" s="14">
        <f>'World Index &amp; Universal'!R150</f>
        <v>2.5146765547135574E-2</v>
      </c>
      <c r="I150" s="14">
        <f>'World Index &amp; Universal'!S150</f>
        <v>-1.4872716284142218E-4</v>
      </c>
      <c r="J150" s="14">
        <f>'World Index &amp; Universal'!T150</f>
        <v>4.8555968362644641E-3</v>
      </c>
      <c r="K150" s="14">
        <f>'World Index &amp; Universal'!AF150</f>
        <v>4.3359196713829299E-3</v>
      </c>
      <c r="L150" s="14">
        <f>'World Index &amp; Universal'!AG150</f>
        <v>0.5092423550890004</v>
      </c>
      <c r="M150" s="14">
        <f>'World Index &amp; Universal'!AH150</f>
        <v>0.16122774988589686</v>
      </c>
      <c r="N150" s="14">
        <f>'World Index &amp; Universal'!AI150</f>
        <v>0.10041077133728891</v>
      </c>
      <c r="O150" s="14">
        <f>'World Index &amp; Universal'!AJ150</f>
        <v>0.10018256503879505</v>
      </c>
      <c r="P150" s="14">
        <f>'World Index &amp; Universal'!AK150</f>
        <v>3.7425832952989492E-2</v>
      </c>
      <c r="Q150" s="14">
        <f>'World Index &amp; Universal'!AL150</f>
        <v>4.4386125057051577E-2</v>
      </c>
      <c r="R150" s="14">
        <f>'World Index &amp; Universal'!AM150</f>
        <v>4.2788680967594701E-2</v>
      </c>
      <c r="S150" s="14">
        <f>'Stata input'!R150</f>
        <v>1.6679466871305504E-3</v>
      </c>
      <c r="T150" s="14">
        <f>'Stata input'!S150</f>
        <v>1.9042543319991445E-4</v>
      </c>
      <c r="U150" s="14">
        <f>'Stata input'!T150</f>
        <v>3.1819255319742723E-4</v>
      </c>
      <c r="V150" s="14">
        <f>'Stata input'!U150</f>
        <v>4.4785353450405019E-4</v>
      </c>
      <c r="W150" s="14">
        <f>'Stata input'!V150</f>
        <v>1.3063942581803545E-4</v>
      </c>
      <c r="X150" s="14">
        <f>'Stata input'!W150</f>
        <v>7.6359589174845866E-5</v>
      </c>
      <c r="Y150" s="14">
        <f>'Stata input'!X150</f>
        <v>2.5519983020783066E-4</v>
      </c>
      <c r="Z150" s="14">
        <f>'Stata input'!Y150</f>
        <v>3.1933138078821255E-3</v>
      </c>
      <c r="AA150" s="14">
        <f>'World Index &amp; Universal'!AP394</f>
        <v>-2.9355197894522789E-3</v>
      </c>
      <c r="AB150" s="14">
        <f>'World Index &amp; Universal'!AQ394</f>
        <v>-1.9943054609169675E-2</v>
      </c>
      <c r="AC150" s="14">
        <f>'World Index &amp; Universal'!AR394</f>
        <v>-4.9459596386050686E-2</v>
      </c>
      <c r="AD150" s="14">
        <f>'World Index &amp; Universal'!AS394</f>
        <v>1.2167821518312527E-2</v>
      </c>
      <c r="AE150" s="14">
        <f>'World Index &amp; Universal'!AT394</f>
        <v>-1.4959559086679453E-2</v>
      </c>
      <c r="AF150" s="14">
        <f>'World Index &amp; Universal'!AU394</f>
        <v>1.5007856097957406E-2</v>
      </c>
      <c r="AG150" s="14">
        <f>'World Index &amp; Universal'!AV394</f>
        <v>1.048223233928125E-2</v>
      </c>
      <c r="AH150" s="14">
        <f>'World Index &amp; Universal'!AX394</f>
        <v>2.9441624365482699E-3</v>
      </c>
      <c r="AI150" s="14">
        <f>'World Index &amp; Universal'!AY394</f>
        <v>-1.7057607764871863E-2</v>
      </c>
      <c r="AJ150" s="14">
        <f>'World Index &amp; Universal'!AZ394</f>
        <v>-4.6661051035309153E-2</v>
      </c>
      <c r="AK150" s="14">
        <f>'World Index &amp; Universal'!BA394</f>
        <v>1.514780799790949E-2</v>
      </c>
      <c r="AL150" s="14">
        <f>'World Index &amp; Universal'!BB394</f>
        <v>-1.2059440022061607E-2</v>
      </c>
      <c r="AM150" s="14">
        <f>'World Index &amp; Universal'!BC394</f>
        <v>1.7996204100682256E-2</v>
      </c>
      <c r="AN150" s="14">
        <f>'World Index &amp; Universal'!BD394</f>
        <v>1.3457256170533949E-2</v>
      </c>
      <c r="AO150" s="14">
        <f>'World Index &amp; Universal'!BF394</f>
        <v>2.0348873300639392E-2</v>
      </c>
      <c r="AP150" s="14">
        <f>'World Index &amp; Universal'!BG394</f>
        <v>1.7353618990920028E-2</v>
      </c>
      <c r="AQ150" s="14">
        <f>'World Index &amp; Universal'!BH394</f>
        <v>-3.0117170145771643E-2</v>
      </c>
      <c r="AR150" s="14">
        <f>'World Index &amp; Universal'!BI394</f>
        <v>3.2764296277372873E-2</v>
      </c>
      <c r="AS150" s="14">
        <f>'World Index &amp; Universal'!BJ394</f>
        <v>5.0849040414715496E-3</v>
      </c>
      <c r="AT150" s="14">
        <f>'World Index &amp; Universal'!BK394</f>
        <v>3.5662122360848425E-2</v>
      </c>
      <c r="AU150" s="14">
        <f>'World Index &amp; Universal'!BL394</f>
        <v>3.1044407257700746E-2</v>
      </c>
      <c r="AV150" s="14">
        <f>'World Index &amp; Universal'!BN394</f>
        <v>5.2033134202402742E-2</v>
      </c>
      <c r="AW150" s="14">
        <f>'World Index &amp; Universal'!BO394</f>
        <v>4.8944870117791917E-2</v>
      </c>
      <c r="AX150" s="14">
        <f>'World Index &amp; Universal'!BP394</f>
        <v>3.105237995634802E-2</v>
      </c>
      <c r="AY150" s="14">
        <f>'World Index &amp; Universal'!BQ394</f>
        <v>6.4834085610728343E-2</v>
      </c>
      <c r="AZ150" s="14">
        <f>'World Index &amp; Universal'!BR394</f>
        <v>3.6295182370157164E-2</v>
      </c>
      <c r="BA150" s="14">
        <f>'World Index &amp; Universal'!BS394</f>
        <v>6.7821896090795475E-2</v>
      </c>
      <c r="BB150" s="14">
        <f>'World Index &amp; Universal'!BT394</f>
        <v>6.3060789943734541E-2</v>
      </c>
      <c r="BC150" s="14">
        <f>'World Index &amp; Universal'!BV394</f>
        <v>-1.2021545498314801E-2</v>
      </c>
      <c r="BD150" s="14">
        <f>'World Index &amp; Universal'!BW394</f>
        <v>-1.492177580305698E-2</v>
      </c>
      <c r="BE150" s="14">
        <f>'World Index &amp; Universal'!BX394</f>
        <v>-3.1724853769124928E-2</v>
      </c>
      <c r="BF150" s="14">
        <f>'World Index &amp; Universal'!BY394</f>
        <v>-6.0886561096082148E-2</v>
      </c>
      <c r="BG150" s="14">
        <f>'World Index &amp; Universal'!BZ394</f>
        <v>-2.6801267564798947E-2</v>
      </c>
      <c r="BH150" s="14">
        <f>'World Index &amp; Universal'!CA394</f>
        <v>2.8058929747287742E-3</v>
      </c>
      <c r="BI150" s="14">
        <f>'World Index &amp; Universal'!CB394</f>
        <v>-1.6653257920240527E-3</v>
      </c>
      <c r="BJ150" s="14">
        <f>'World Index &amp; Universal'!CD394</f>
        <v>-1.4785950677911774E-2</v>
      </c>
      <c r="BK150" s="14">
        <f>'World Index &amp; Universal'!CE394</f>
        <v>1.2206645329280619E-2</v>
      </c>
      <c r="BL150" s="14">
        <f>'World Index &amp; Universal'!CF394</f>
        <v>-5.059178603742942E-3</v>
      </c>
      <c r="BM150" s="14">
        <f>'World Index &amp; Universal'!CG394</f>
        <v>-3.5023980606707861E-2</v>
      </c>
      <c r="BN150" s="14">
        <f>'World Index &amp; Universal'!CH394</f>
        <v>2.7539357246936902E-2</v>
      </c>
      <c r="BO150" s="14">
        <f>'World Index &amp; Universal'!CI394</f>
        <v>3.0422522710693345E-2</v>
      </c>
      <c r="BP150" s="14">
        <f>'World Index &amp; Universal'!CJ394</f>
        <v>-4.4587081089936254E-3</v>
      </c>
      <c r="BQ150" s="14">
        <f>'World Index &amp; Universal'!CL394</f>
        <v>-1.4785950677911774E-2</v>
      </c>
      <c r="BR150" s="14">
        <f>'World Index &amp; Universal'!CM394</f>
        <v>-1.7678066016543093E-2</v>
      </c>
      <c r="BS150" s="14">
        <f>'World Index &amp; Universal'!CN394</f>
        <v>-3.4434128265263486E-2</v>
      </c>
      <c r="BT150" s="14">
        <f>'World Index &amp; Universal'!CO394</f>
        <v>-6.3514239911248938E-2</v>
      </c>
      <c r="BU150" s="14">
        <f>'World Index &amp; Universal'!CP394</f>
        <v>-2.7980419684267011E-3</v>
      </c>
      <c r="BV150" s="14">
        <f>'World Index &amp; Universal'!CQ394</f>
        <v>-2.9524318461772281E-2</v>
      </c>
      <c r="BW150" s="14">
        <f>'World Index &amp; Universal'!CR394</f>
        <v>-4.4587081089936254E-3</v>
      </c>
      <c r="BX150" s="14">
        <f>'World Index &amp; Universal'!CT394</f>
        <v>-1.0373494954992624E-2</v>
      </c>
      <c r="BY150" s="14">
        <f>'World Index &amp; Universal'!CU394</f>
        <v>-1.3278563144718758E-2</v>
      </c>
      <c r="BZ150" s="14">
        <f>'World Index &amp; Universal'!CV394</f>
        <v>-3.0109670387787224E-2</v>
      </c>
      <c r="CA150" s="14">
        <f>'World Index &amp; Universal'!CW394</f>
        <v>-5.9320022467456712E-2</v>
      </c>
      <c r="CB150" s="14">
        <f>'World Index &amp; Universal'!CX394</f>
        <v>1.6681037281862654E-3</v>
      </c>
      <c r="CC150" s="14">
        <f>'World Index &amp; Universal'!CY394</f>
        <v>4.4786772234473027E-3</v>
      </c>
      <c r="CD150" s="14">
        <f>'World Index &amp; Universal'!CZ394</f>
        <v>4.4786772234473027E-3</v>
      </c>
    </row>
    <row r="151" spans="2:82" x14ac:dyDescent="0.25">
      <c r="B151" s="121">
        <v>40268</v>
      </c>
      <c r="C151" s="14">
        <f>'World Index &amp; Universal'!M151</f>
        <v>6.3448279998111756E-2</v>
      </c>
      <c r="D151" s="14">
        <f>'World Index &amp; Universal'!N151</f>
        <v>6.1960737155397849E-2</v>
      </c>
      <c r="E151" s="14">
        <f>'World Index &amp; Universal'!O151</f>
        <v>6.7375310842686886E-2</v>
      </c>
      <c r="F151" s="14">
        <f>'World Index &amp; Universal'!P151</f>
        <v>6.5106590853865054E-2</v>
      </c>
      <c r="G151" s="14">
        <f>'World Index &amp; Universal'!Q151</f>
        <v>0.11682174240624343</v>
      </c>
      <c r="H151" s="14">
        <f>'World Index &amp; Universal'!R151</f>
        <v>3.7966693236909599E-2</v>
      </c>
      <c r="I151" s="14">
        <f>'World Index &amp; Universal'!S151</f>
        <v>2.258779856758264E-2</v>
      </c>
      <c r="J151" s="14">
        <f>'World Index &amp; Universal'!T151</f>
        <v>3.4194101673328925E-2</v>
      </c>
      <c r="K151" s="14">
        <f>'World Index &amp; Universal'!AF151</f>
        <v>4.3359196713829299E-3</v>
      </c>
      <c r="L151" s="14">
        <f>'World Index &amp; Universal'!AG151</f>
        <v>0.5092423550890004</v>
      </c>
      <c r="M151" s="14">
        <f>'World Index &amp; Universal'!AH151</f>
        <v>0.16122774988589686</v>
      </c>
      <c r="N151" s="14">
        <f>'World Index &amp; Universal'!AI151</f>
        <v>0.10041077133728891</v>
      </c>
      <c r="O151" s="14">
        <f>'World Index &amp; Universal'!AJ151</f>
        <v>0.10018256503879505</v>
      </c>
      <c r="P151" s="14">
        <f>'World Index &amp; Universal'!AK151</f>
        <v>3.7425832952989492E-2</v>
      </c>
      <c r="Q151" s="14">
        <f>'World Index &amp; Universal'!AL151</f>
        <v>4.4386125057051577E-2</v>
      </c>
      <c r="R151" s="14">
        <f>'World Index &amp; Universal'!AM151</f>
        <v>4.2788680967594701E-2</v>
      </c>
      <c r="S151" s="14">
        <f>'Stata input'!R151</f>
        <v>1.6761282769228725E-3</v>
      </c>
      <c r="T151" s="14">
        <f>'Stata input'!S151</f>
        <v>2.0695593490827058E-4</v>
      </c>
      <c r="U151" s="14">
        <f>'Stata input'!T151</f>
        <v>3.0418225268569188E-4</v>
      </c>
      <c r="V151" s="14">
        <f>'Stata input'!U151</f>
        <v>4.5510908650969739E-4</v>
      </c>
      <c r="W151" s="14">
        <f>'Stata input'!V151</f>
        <v>1.2907499528136412E-4</v>
      </c>
      <c r="X151" s="14">
        <f>'Stata input'!W151</f>
        <v>7.1496878378596307E-5</v>
      </c>
      <c r="Y151" s="14">
        <f>'Stata input'!X151</f>
        <v>2.731974565992612E-4</v>
      </c>
      <c r="Z151" s="14">
        <f>'Stata input'!Y151</f>
        <v>3.3139261897998651E-3</v>
      </c>
      <c r="AA151" s="14">
        <f>'World Index &amp; Universal'!AP395</f>
        <v>5.4314720812183026E-3</v>
      </c>
      <c r="AB151" s="14">
        <f>'World Index &amp; Universal'!AQ395</f>
        <v>-3.4514867465392784E-3</v>
      </c>
      <c r="AC151" s="14">
        <f>'World Index &amp; Universal'!AR395</f>
        <v>1.8654644784472652E-3</v>
      </c>
      <c r="AD151" s="14">
        <f>'World Index &amp; Universal'!AS395</f>
        <v>-4.3497231584015306E-2</v>
      </c>
      <c r="AE151" s="14">
        <f>'World Index &amp; Universal'!AT395</f>
        <v>2.4178898415927907E-2</v>
      </c>
      <c r="AF151" s="14">
        <f>'World Index &amp; Universal'!AU395</f>
        <v>4.1422013451478668E-2</v>
      </c>
      <c r="AG151" s="14">
        <f>'World Index &amp; Universal'!AV395</f>
        <v>3.0005461723523474E-2</v>
      </c>
      <c r="AH151" s="14">
        <f>'World Index &amp; Universal'!AX395</f>
        <v>-5.4021305599030178E-3</v>
      </c>
      <c r="AI151" s="14">
        <f>'World Index &amp; Universal'!AY395</f>
        <v>-8.8349719244117386E-3</v>
      </c>
      <c r="AJ151" s="14">
        <f>'World Index &amp; Universal'!AZ395</f>
        <v>-3.5467435641232115E-3</v>
      </c>
      <c r="AK151" s="14">
        <f>'World Index &amp; Universal'!BA395</f>
        <v>-4.866438441990717E-2</v>
      </c>
      <c r="AL151" s="14">
        <f>'World Index &amp; Universal'!BB395</f>
        <v>1.8646150289987284E-2</v>
      </c>
      <c r="AM151" s="14">
        <f>'World Index &amp; Universal'!BC395</f>
        <v>3.5796115766856484E-2</v>
      </c>
      <c r="AN151" s="14">
        <f>'World Index &amp; Universal'!BD395</f>
        <v>2.4441237741879895E-2</v>
      </c>
      <c r="AO151" s="14">
        <f>'World Index &amp; Universal'!BF395</f>
        <v>3.4634407664422273E-3</v>
      </c>
      <c r="AP151" s="14">
        <f>'World Index &amp; Universal'!BG395</f>
        <v>8.9137244294883455E-3</v>
      </c>
      <c r="AQ151" s="14">
        <f>'World Index &amp; Universal'!BH395</f>
        <v>5.3353661706121436E-3</v>
      </c>
      <c r="AR151" s="14">
        <f>'World Index &amp; Universal'!BI395</f>
        <v>-4.0184440902668483E-2</v>
      </c>
      <c r="AS151" s="14">
        <f>'World Index &amp; Universal'!BJ395</f>
        <v>2.7726081364831456E-2</v>
      </c>
      <c r="AT151" s="14">
        <f>'World Index &amp; Universal'!BK395</f>
        <v>4.5028916907936756E-2</v>
      </c>
      <c r="AU151" s="14">
        <f>'World Index &amp; Universal'!BL395</f>
        <v>3.3572824629314768E-2</v>
      </c>
      <c r="AV151" s="14">
        <f>'World Index &amp; Universal'!BN395</f>
        <v>-1.8619910003767615E-3</v>
      </c>
      <c r="AW151" s="14">
        <f>'World Index &amp; Universal'!BO395</f>
        <v>3.5593677287073522E-3</v>
      </c>
      <c r="AX151" s="14">
        <f>'World Index &amp; Universal'!BP395</f>
        <v>-5.3070511096560136E-3</v>
      </c>
      <c r="AY151" s="14">
        <f>'World Index &amp; Universal'!BQ395</f>
        <v>-4.5278231130641333E-2</v>
      </c>
      <c r="AZ151" s="14">
        <f>'World Index &amp; Universal'!BR395</f>
        <v>2.2271886524301676E-2</v>
      </c>
      <c r="BA151" s="14">
        <f>'World Index &amp; Universal'!BS395</f>
        <v>3.9482895034837595E-2</v>
      </c>
      <c r="BB151" s="14">
        <f>'World Index &amp; Universal'!BT395</f>
        <v>2.8087600823455405E-2</v>
      </c>
      <c r="BC151" s="14">
        <f>'World Index &amp; Universal'!BV395</f>
        <v>4.5475280386327421E-2</v>
      </c>
      <c r="BD151" s="14">
        <f>'World Index &amp; Universal'!BW395</f>
        <v>5.1153750183349445E-2</v>
      </c>
      <c r="BE151" s="14">
        <f>'World Index &amp; Universal'!BX395</f>
        <v>4.1866836312239419E-2</v>
      </c>
      <c r="BF151" s="14">
        <f>'World Index &amp; Universal'!BY395</f>
        <v>4.7425577384982764E-2</v>
      </c>
      <c r="BG151" s="14">
        <f>'World Index &amp; Universal'!BZ395</f>
        <v>7.0753720987152047E-2</v>
      </c>
      <c r="BH151" s="14">
        <f>'World Index &amp; Universal'!CA395</f>
        <v>8.8780971513678031E-2</v>
      </c>
      <c r="BI151" s="14">
        <f>'World Index &amp; Universal'!CB395</f>
        <v>7.6845248894849227E-2</v>
      </c>
      <c r="BJ151" s="14">
        <f>'World Index &amp; Universal'!CD395</f>
        <v>-3.9774474628395673E-2</v>
      </c>
      <c r="BK151" s="14">
        <f>'World Index &amp; Universal'!CE395</f>
        <v>-1.8304835574825429E-2</v>
      </c>
      <c r="BL151" s="14">
        <f>'World Index &amp; Universal'!CF395</f>
        <v>-2.6978084790852952E-2</v>
      </c>
      <c r="BM151" s="14">
        <f>'World Index &amp; Universal'!CG395</f>
        <v>-2.1786656581181618E-2</v>
      </c>
      <c r="BN151" s="14">
        <f>'World Index &amp; Universal'!CH395</f>
        <v>-6.6078426439576177E-2</v>
      </c>
      <c r="BO151" s="14">
        <f>'World Index &amp; Universal'!CI395</f>
        <v>1.6836038178701163E-2</v>
      </c>
      <c r="BP151" s="14">
        <f>'World Index &amp; Universal'!CJ395</f>
        <v>-1.0962464380907866E-2</v>
      </c>
      <c r="BQ151" s="14">
        <f>'World Index &amp; Universal'!CL395</f>
        <v>-3.9774474628395673E-2</v>
      </c>
      <c r="BR151" s="14">
        <f>'World Index &amp; Universal'!CM395</f>
        <v>-3.4559036495666828E-2</v>
      </c>
      <c r="BS151" s="14">
        <f>'World Index &amp; Universal'!CN395</f>
        <v>-4.308868030290447E-2</v>
      </c>
      <c r="BT151" s="14">
        <f>'World Index &amp; Universal'!CO395</f>
        <v>-3.798320801951649E-2</v>
      </c>
      <c r="BU151" s="14">
        <f>'World Index &amp; Universal'!CP395</f>
        <v>-8.1541626678367174E-2</v>
      </c>
      <c r="BV151" s="14">
        <f>'World Index &amp; Universal'!CQ395</f>
        <v>-1.6557279194054697E-2</v>
      </c>
      <c r="BW151" s="14">
        <f>'World Index &amp; Universal'!CR395</f>
        <v>-1.0962464380907866E-2</v>
      </c>
      <c r="BX151" s="14">
        <f>'World Index &amp; Universal'!CT395</f>
        <v>-2.9131361763184205E-2</v>
      </c>
      <c r="BY151" s="14">
        <f>'World Index &amp; Universal'!CU395</f>
        <v>-2.3858115860070694E-2</v>
      </c>
      <c r="BZ151" s="14">
        <f>'World Index &amp; Universal'!CV395</f>
        <v>-3.2482302000689134E-2</v>
      </c>
      <c r="CA151" s="14">
        <f>'World Index &amp; Universal'!CW395</f>
        <v>-2.7320240805314921E-2</v>
      </c>
      <c r="CB151" s="14">
        <f>'World Index &amp; Universal'!CX395</f>
        <v>-7.1361459758228274E-2</v>
      </c>
      <c r="CC151" s="14">
        <f>'World Index &amp; Universal'!CY395</f>
        <v>1.1083972029479972E-2</v>
      </c>
      <c r="CD151" s="14">
        <f>'World Index &amp; Universal'!CZ395</f>
        <v>1.1083972029479972E-2</v>
      </c>
    </row>
    <row r="152" spans="2:82" x14ac:dyDescent="0.25">
      <c r="B152" s="121">
        <v>40298</v>
      </c>
      <c r="C152" s="14">
        <f>'World Index &amp; Universal'!M152</f>
        <v>-3.898071091847588E-3</v>
      </c>
      <c r="D152" s="14">
        <f>'World Index &amp; Universal'!N152</f>
        <v>-1.0191371305627861E-3</v>
      </c>
      <c r="E152" s="14">
        <f>'World Index &amp; Universal'!O152</f>
        <v>1.8626264126198722E-2</v>
      </c>
      <c r="F152" s="14">
        <f>'World Index &amp; Universal'!P152</f>
        <v>-6.9677595924043656E-3</v>
      </c>
      <c r="G152" s="14">
        <f>'World Index &amp; Universal'!Q152</f>
        <v>5.3955591234104983E-3</v>
      </c>
      <c r="H152" s="14">
        <f>'World Index &amp; Universal'!R152</f>
        <v>2.5970017173593485E-2</v>
      </c>
      <c r="I152" s="14">
        <f>'World Index &amp; Universal'!S152</f>
        <v>1.6138150372824178E-4</v>
      </c>
      <c r="J152" s="14">
        <f>'World Index &amp; Universal'!T152</f>
        <v>-1.0398743398988497E-2</v>
      </c>
      <c r="K152" s="14">
        <f>'World Index &amp; Universal'!AF152</f>
        <v>4.0202159430277971E-3</v>
      </c>
      <c r="L152" s="14">
        <f>'World Index &amp; Universal'!AG152</f>
        <v>0.51791867677463821</v>
      </c>
      <c r="M152" s="14">
        <f>'World Index &amp; Universal'!AH152</f>
        <v>0.15047093958189756</v>
      </c>
      <c r="N152" s="14">
        <f>'World Index &amp; Universal'!AI152</f>
        <v>9.9012175511141748E-2</v>
      </c>
      <c r="O152" s="14">
        <f>'World Index &amp; Universal'!AJ152</f>
        <v>0.10544452101998622</v>
      </c>
      <c r="P152" s="14">
        <f>'World Index &amp; Universal'!AK152</f>
        <v>3.7904893177119231E-2</v>
      </c>
      <c r="Q152" s="14">
        <f>'World Index &amp; Universal'!AL152</f>
        <v>4.5371008499885138E-2</v>
      </c>
      <c r="R152" s="14">
        <f>'World Index &amp; Universal'!AM152</f>
        <v>3.9857569492304165E-2</v>
      </c>
      <c r="S152" s="14">
        <f>'Stata input'!R152</f>
        <v>1.7660772833825167E-3</v>
      </c>
      <c r="T152" s="14">
        <f>'Stata input'!S152</f>
        <v>2.3303442347044623E-4</v>
      </c>
      <c r="U152" s="14">
        <f>'Stata input'!T152</f>
        <v>3.1248737421063488E-4</v>
      </c>
      <c r="V152" s="14">
        <f>'Stata input'!U152</f>
        <v>4.6029126930569042E-4</v>
      </c>
      <c r="W152" s="14">
        <f>'Stata input'!V152</f>
        <v>1.3084745976588152E-4</v>
      </c>
      <c r="X152" s="14">
        <f>'Stata input'!W152</f>
        <v>7.0114622015227113E-5</v>
      </c>
      <c r="Y152" s="14">
        <f>'Stata input'!X152</f>
        <v>2.8428009508929541E-4</v>
      </c>
      <c r="Z152" s="14">
        <f>'Stata input'!Y152</f>
        <v>3.5546735478100278E-3</v>
      </c>
      <c r="AA152" s="14">
        <f>'World Index &amp; Universal'!AP396</f>
        <v>-6.2604129853083279E-3</v>
      </c>
      <c r="AB152" s="14">
        <f>'World Index &amp; Universal'!AQ396</f>
        <v>-2.2038945020992462E-2</v>
      </c>
      <c r="AC152" s="14">
        <f>'World Index &amp; Universal'!AR396</f>
        <v>-5.8741382749982751E-4</v>
      </c>
      <c r="AD152" s="14">
        <f>'World Index &amp; Universal'!AS396</f>
        <v>-1.0114356723766482E-2</v>
      </c>
      <c r="AE152" s="14">
        <f>'World Index &amp; Universal'!AT396</f>
        <v>-2.8060093297149646E-2</v>
      </c>
      <c r="AF152" s="14">
        <f>'World Index &amp; Universal'!AU396</f>
        <v>-8.6622245002562215E-3</v>
      </c>
      <c r="AG152" s="14">
        <f>'World Index &amp; Universal'!AV396</f>
        <v>1.4696870172141718E-3</v>
      </c>
      <c r="AH152" s="14">
        <f>'World Index &amp; Universal'!AX396</f>
        <v>6.2998526647362052E-3</v>
      </c>
      <c r="AI152" s="14">
        <f>'World Index &amp; Universal'!AY396</f>
        <v>-1.5877934462774856E-2</v>
      </c>
      <c r="AJ152" s="14">
        <f>'World Index &amp; Universal'!AZ396</f>
        <v>5.7087382166698397E-3</v>
      </c>
      <c r="AK152" s="14">
        <f>'World Index &amp; Universal'!BA396</f>
        <v>-3.8782230161885645E-3</v>
      </c>
      <c r="AL152" s="14">
        <f>'World Index &amp; Universal'!BB396</f>
        <v>-2.1937015085944256E-2</v>
      </c>
      <c r="AM152" s="14">
        <f>'World Index &amp; Universal'!BC396</f>
        <v>-2.416942573620573E-3</v>
      </c>
      <c r="AN152" s="14">
        <f>'World Index &amp; Universal'!BD396</f>
        <v>7.7787984936221743E-3</v>
      </c>
      <c r="AO152" s="14">
        <f>'World Index &amp; Universal'!BF396</f>
        <v>2.2535606002700659E-2</v>
      </c>
      <c r="AP152" s="14">
        <f>'World Index &amp; Universal'!BG396</f>
        <v>1.6134110816941272E-2</v>
      </c>
      <c r="AQ152" s="14">
        <f>'World Index &amp; Universal'!BH396</f>
        <v>2.1934954448623811E-2</v>
      </c>
      <c r="AR152" s="14">
        <f>'World Index &amp; Universal'!BI396</f>
        <v>1.2193316120836739E-2</v>
      </c>
      <c r="AS152" s="14">
        <f>'World Index &amp; Universal'!BJ396</f>
        <v>-6.1568385013924809E-3</v>
      </c>
      <c r="AT152" s="14">
        <f>'World Index &amp; Universal'!BK396</f>
        <v>1.3678173023999651E-2</v>
      </c>
      <c r="AU152" s="14">
        <f>'World Index &amp; Universal'!BL396</f>
        <v>2.4038413307482021E-2</v>
      </c>
      <c r="AV152" s="14">
        <f>'World Index &amp; Universal'!BN396</f>
        <v>5.8775908531383259E-4</v>
      </c>
      <c r="AW152" s="14">
        <f>'World Index &amp; Universal'!BO396</f>
        <v>-5.6763335146042815E-3</v>
      </c>
      <c r="AX152" s="14">
        <f>'World Index &amp; Universal'!BP396</f>
        <v>-2.1464139525845582E-2</v>
      </c>
      <c r="AY152" s="14">
        <f>'World Index &amp; Universal'!BQ396</f>
        <v>-9.5325424435090955E-3</v>
      </c>
      <c r="AZ152" s="14">
        <f>'World Index &amp; Universal'!BR396</f>
        <v>-2.7488826786606024E-2</v>
      </c>
      <c r="BA152" s="14">
        <f>'World Index &amp; Universal'!BS396</f>
        <v>-8.0795567160915072E-3</v>
      </c>
      <c r="BB152" s="14">
        <f>'World Index &amp; Universal'!BT396</f>
        <v>2.0583099244246839E-3</v>
      </c>
      <c r="BC152" s="14">
        <f>'World Index &amp; Universal'!BV396</f>
        <v>1.021770220880347E-2</v>
      </c>
      <c r="BD152" s="14">
        <f>'World Index &amp; Universal'!BW396</f>
        <v>3.8933221879071667E-3</v>
      </c>
      <c r="BE152" s="14">
        <f>'World Index &amp; Universal'!BX396</f>
        <v>-1.2046430189409651E-2</v>
      </c>
      <c r="BF152" s="14">
        <f>'World Index &amp; Universal'!BY396</f>
        <v>9.6242863617408414E-3</v>
      </c>
      <c r="BG152" s="14">
        <f>'World Index &amp; Universal'!BZ396</f>
        <v>-1.8129100765607697E-2</v>
      </c>
      <c r="BH152" s="14">
        <f>'World Index &amp; Universal'!CA396</f>
        <v>1.4669696781377528E-3</v>
      </c>
      <c r="BI152" s="14">
        <f>'World Index &amp; Universal'!CB396</f>
        <v>1.1702406050299707E-2</v>
      </c>
      <c r="BJ152" s="14">
        <f>'World Index &amp; Universal'!CD396</f>
        <v>8.737914275373404E-3</v>
      </c>
      <c r="BK152" s="14">
        <f>'World Index &amp; Universal'!CE396</f>
        <v>2.2429041303379638E-2</v>
      </c>
      <c r="BL152" s="14">
        <f>'World Index &amp; Universal'!CF396</f>
        <v>6.1949799927270011E-3</v>
      </c>
      <c r="BM152" s="14">
        <f>'World Index &amp; Universal'!CG396</f>
        <v>2.8265821045301509E-2</v>
      </c>
      <c r="BN152" s="14">
        <f>'World Index &amp; Universal'!CH396</f>
        <v>1.8463833462977419E-2</v>
      </c>
      <c r="BO152" s="14">
        <f>'World Index &amp; Universal'!CI396</f>
        <v>1.9957889024947661E-2</v>
      </c>
      <c r="BP152" s="14">
        <f>'World Index &amp; Universal'!CJ396</f>
        <v>1.0220443291755643E-2</v>
      </c>
      <c r="BQ152" s="14">
        <f>'World Index &amp; Universal'!CL396</f>
        <v>8.737914275373404E-3</v>
      </c>
      <c r="BR152" s="14">
        <f>'World Index &amp; Universal'!CM396</f>
        <v>2.4227983380711304E-3</v>
      </c>
      <c r="BS152" s="14">
        <f>'World Index &amp; Universal'!CN396</f>
        <v>-1.3493605157932187E-2</v>
      </c>
      <c r="BT152" s="14">
        <f>'World Index &amp; Universal'!CO396</f>
        <v>8.1453676762046623E-3</v>
      </c>
      <c r="BU152" s="14">
        <f>'World Index &amp; Universal'!CP396</f>
        <v>-1.4648208303956745E-3</v>
      </c>
      <c r="BV152" s="14">
        <f>'World Index &amp; Universal'!CQ396</f>
        <v>-1.9567365711565587E-2</v>
      </c>
      <c r="BW152" s="14">
        <f>'World Index &amp; Universal'!CR396</f>
        <v>1.0220443291755643E-2</v>
      </c>
      <c r="BX152" s="14">
        <f>'World Index &amp; Universal'!CT396</f>
        <v>-1.4675302071213148E-3</v>
      </c>
      <c r="BY152" s="14">
        <f>'World Index &amp; Universal'!CU396</f>
        <v>-7.7187558472646689E-3</v>
      </c>
      <c r="BZ152" s="14">
        <f>'World Index &amp; Universal'!CV396</f>
        <v>-2.3474132410562398E-2</v>
      </c>
      <c r="CA152" s="14">
        <f>'World Index &amp; Universal'!CW396</f>
        <v>-2.0540819870851212E-3</v>
      </c>
      <c r="CB152" s="14">
        <f>'World Index &amp; Universal'!CX396</f>
        <v>-1.1567043806870236E-2</v>
      </c>
      <c r="CC152" s="14">
        <f>'World Index &amp; Universal'!CY396</f>
        <v>-1.0117042631262563E-2</v>
      </c>
      <c r="CD152" s="14">
        <f>'World Index &amp; Universal'!CZ396</f>
        <v>-1.0117042631262563E-2</v>
      </c>
    </row>
    <row r="153" spans="2:82" x14ac:dyDescent="0.25">
      <c r="B153" s="121">
        <v>40329</v>
      </c>
      <c r="C153" s="14">
        <f>'World Index &amp; Universal'!M153</f>
        <v>-1.7468426859103436E-2</v>
      </c>
      <c r="D153" s="14">
        <f>'World Index &amp; Universal'!N153</f>
        <v>-0.10091249149852644</v>
      </c>
      <c r="E153" s="14">
        <f>'World Index &amp; Universal'!O153</f>
        <v>-2.9468180485059836E-2</v>
      </c>
      <c r="F153" s="14">
        <f>'World Index &amp; Universal'!P153</f>
        <v>-5.4380238652623758E-2</v>
      </c>
      <c r="G153" s="14">
        <f>'World Index &amp; Universal'!Q153</f>
        <v>-0.12873414525007887</v>
      </c>
      <c r="H153" s="14">
        <f>'World Index &amp; Universal'!R153</f>
        <v>-3.7286763624275743E-2</v>
      </c>
      <c r="I153" s="14">
        <f>'World Index &amp; Universal'!S153</f>
        <v>-7.3321773566635828E-2</v>
      </c>
      <c r="J153" s="14">
        <f>'World Index &amp; Universal'!T153</f>
        <v>-1.1867559011930595E-2</v>
      </c>
      <c r="K153" s="14">
        <f>'World Index &amp; Universal'!AF153</f>
        <v>4.0202159430277971E-3</v>
      </c>
      <c r="L153" s="14">
        <f>'World Index &amp; Universal'!AG153</f>
        <v>0.51791867677463821</v>
      </c>
      <c r="M153" s="14">
        <f>'World Index &amp; Universal'!AH153</f>
        <v>0.15047093958189756</v>
      </c>
      <c r="N153" s="14">
        <f>'World Index &amp; Universal'!AI153</f>
        <v>9.9012175511141748E-2</v>
      </c>
      <c r="O153" s="14">
        <f>'World Index &amp; Universal'!AJ153</f>
        <v>0.10544452101998622</v>
      </c>
      <c r="P153" s="14">
        <f>'World Index &amp; Universal'!AK153</f>
        <v>3.7904893177119231E-2</v>
      </c>
      <c r="Q153" s="14">
        <f>'World Index &amp; Universal'!AL153</f>
        <v>4.5371008499885138E-2</v>
      </c>
      <c r="R153" s="14">
        <f>'World Index &amp; Universal'!AM153</f>
        <v>3.9857569492304165E-2</v>
      </c>
      <c r="S153" s="14">
        <f>'Stata input'!R153</f>
        <v>1.9620218377029985E-3</v>
      </c>
      <c r="T153" s="14">
        <f>'Stata input'!S153</f>
        <v>2.9223815819179322E-4</v>
      </c>
      <c r="U153" s="14">
        <f>'Stata input'!T153</f>
        <v>3.2545845654929906E-4</v>
      </c>
      <c r="V153" s="14">
        <f>'Stata input'!U153</f>
        <v>4.7039774915402788E-4</v>
      </c>
      <c r="W153" s="14">
        <f>'Stata input'!V153</f>
        <v>1.3480001433840982E-4</v>
      </c>
      <c r="X153" s="14">
        <f>'Stata input'!W153</f>
        <v>3.0553198571814377E-5</v>
      </c>
      <c r="Y153" s="14">
        <f>'Stata input'!X153</f>
        <v>3.7699233914723074E-4</v>
      </c>
      <c r="Z153" s="14">
        <f>'Stata input'!Y153</f>
        <v>3.8347448817659391E-3</v>
      </c>
      <c r="AA153" s="14">
        <f>'World Index &amp; Universal'!AP397</f>
        <v>9.4057477688021862E-2</v>
      </c>
      <c r="AB153" s="14">
        <f>'World Index &amp; Universal'!AQ397</f>
        <v>1.3159570944482724E-2</v>
      </c>
      <c r="AC153" s="14">
        <f>'World Index &amp; Universal'!AR397</f>
        <v>4.1908331762279261E-2</v>
      </c>
      <c r="AD153" s="14">
        <f>'World Index &amp; Universal'!AS397</f>
        <v>0.1247258859049738</v>
      </c>
      <c r="AE153" s="14">
        <f>'World Index &amp; Universal'!AT397</f>
        <v>2.1205540449294791E-2</v>
      </c>
      <c r="AF153" s="14">
        <f>'World Index &amp; Universal'!AU397</f>
        <v>6.6111714320183479E-2</v>
      </c>
      <c r="AG153" s="14">
        <f>'World Index &amp; Universal'!AV397</f>
        <v>1.5573042147980498E-3</v>
      </c>
      <c r="AH153" s="14">
        <f>'World Index &amp; Universal'!AX397</f>
        <v>-8.5971239725709303E-2</v>
      </c>
      <c r="AI153" s="14">
        <f>'World Index &amp; Universal'!AY397</f>
        <v>-7.3943013409582314E-2</v>
      </c>
      <c r="AJ153" s="14">
        <f>'World Index &amp; Universal'!AZ397</f>
        <v>-4.7665819199869452E-2</v>
      </c>
      <c r="AK153" s="14">
        <f>'World Index &amp; Universal'!BA397</f>
        <v>2.8031807142126386E-2</v>
      </c>
      <c r="AL153" s="14">
        <f>'World Index &amp; Universal'!BB397</f>
        <v>-6.6588765877894196E-2</v>
      </c>
      <c r="AM153" s="14">
        <f>'World Index &amp; Universal'!BC397</f>
        <v>-2.5543231446023995E-2</v>
      </c>
      <c r="AN153" s="14">
        <f>'World Index &amp; Universal'!BD397</f>
        <v>-8.4547818884887604E-2</v>
      </c>
      <c r="AO153" s="14">
        <f>'World Index &amp; Universal'!BF397</f>
        <v>-1.298864593680471E-2</v>
      </c>
      <c r="AP153" s="14">
        <f>'World Index &amp; Universal'!BG397</f>
        <v>7.9847152475818639E-2</v>
      </c>
      <c r="AQ153" s="14">
        <f>'World Index &amp; Universal'!BH397</f>
        <v>2.8375353342412257E-2</v>
      </c>
      <c r="AR153" s="14">
        <f>'World Index &amp; Universal'!BI397</f>
        <v>0.11011721959699505</v>
      </c>
      <c r="AS153" s="14">
        <f>'World Index &amp; Universal'!BJ397</f>
        <v>7.9414632556955578E-3</v>
      </c>
      <c r="AT153" s="14">
        <f>'World Index &amp; Universal'!BK397</f>
        <v>5.2264366733798751E-2</v>
      </c>
      <c r="AU153" s="14">
        <f>'World Index &amp; Universal'!BL397</f>
        <v>-1.1451568995068495E-2</v>
      </c>
      <c r="AV153" s="14">
        <f>'World Index &amp; Universal'!BN397</f>
        <v>-4.0222666893732884E-2</v>
      </c>
      <c r="AW153" s="14">
        <f>'World Index &amp; Universal'!BO397</f>
        <v>5.0051568200378593E-2</v>
      </c>
      <c r="AX153" s="14">
        <f>'World Index &amp; Universal'!BP397</f>
        <v>-2.7592408987814565E-2</v>
      </c>
      <c r="AY153" s="14">
        <f>'World Index &amp; Universal'!BQ397</f>
        <v>7.9486411249459321E-2</v>
      </c>
      <c r="AZ153" s="14">
        <f>'World Index &amp; Universal'!BR397</f>
        <v>-1.9870069834231785E-2</v>
      </c>
      <c r="BA153" s="14">
        <f>'World Index &amp; Universal'!BS397</f>
        <v>2.3229857963576128E-2</v>
      </c>
      <c r="BB153" s="14">
        <f>'World Index &amp; Universal'!BT397</f>
        <v>-3.8728001607618912E-2</v>
      </c>
      <c r="BC153" s="14">
        <f>'World Index &amp; Universal'!BV397</f>
        <v>-0.11089447434973643</v>
      </c>
      <c r="BD153" s="14">
        <f>'World Index &amp; Universal'!BW397</f>
        <v>-2.7267451208589866E-2</v>
      </c>
      <c r="BE153" s="14">
        <f>'World Index &amp; Universal'!BX397</f>
        <v>-9.9194227107810229E-2</v>
      </c>
      <c r="BF153" s="14">
        <f>'World Index &amp; Universal'!BY397</f>
        <v>-7.3633545009109458E-2</v>
      </c>
      <c r="BG153" s="14">
        <f>'World Index &amp; Universal'!BZ397</f>
        <v>-9.2040511161868399E-2</v>
      </c>
      <c r="BH153" s="14">
        <f>'World Index &amp; Universal'!CA397</f>
        <v>-5.2114183837449812E-2</v>
      </c>
      <c r="BI153" s="14">
        <f>'World Index &amp; Universal'!CB397</f>
        <v>-0.10950986656724115</v>
      </c>
      <c r="BJ153" s="14">
        <f>'World Index &amp; Universal'!CD397</f>
        <v>-6.2011995020934796E-2</v>
      </c>
      <c r="BK153" s="14">
        <f>'World Index &amp; Universal'!CE397</f>
        <v>7.1339151966091752E-2</v>
      </c>
      <c r="BL153" s="14">
        <f>'World Index &amp; Universal'!CF397</f>
        <v>-7.8788933139473105E-3</v>
      </c>
      <c r="BM153" s="14">
        <f>'World Index &amp; Universal'!CG397</f>
        <v>2.0272893646734236E-2</v>
      </c>
      <c r="BN153" s="14">
        <f>'World Index &amp; Universal'!CH397</f>
        <v>0.10137072445781459</v>
      </c>
      <c r="BO153" s="14">
        <f>'World Index &amp; Universal'!CI397</f>
        <v>4.3973688050234827E-2</v>
      </c>
      <c r="BP153" s="14">
        <f>'World Index &amp; Universal'!CJ397</f>
        <v>-6.0551262347350865E-2</v>
      </c>
      <c r="BQ153" s="14">
        <f>'World Index &amp; Universal'!CL397</f>
        <v>-6.2011995020934796E-2</v>
      </c>
      <c r="BR153" s="14">
        <f>'World Index &amp; Universal'!CM397</f>
        <v>2.6212790829015953E-2</v>
      </c>
      <c r="BS153" s="14">
        <f>'World Index &amp; Universal'!CN397</f>
        <v>-4.9668475324338934E-2</v>
      </c>
      <c r="BT153" s="14">
        <f>'World Index &amp; Universal'!CO397</f>
        <v>-2.2702482519233569E-2</v>
      </c>
      <c r="BU153" s="14">
        <f>'World Index &amp; Universal'!CP397</f>
        <v>5.4979389868317963E-2</v>
      </c>
      <c r="BV153" s="14">
        <f>'World Index &amp; Universal'!CQ397</f>
        <v>-4.2121452440397888E-2</v>
      </c>
      <c r="BW153" s="14">
        <f>'World Index &amp; Universal'!CR397</f>
        <v>-6.0551262347350865E-2</v>
      </c>
      <c r="BX153" s="14">
        <f>'World Index &amp; Universal'!CT397</f>
        <v>-1.5548827892768458E-3</v>
      </c>
      <c r="BY153" s="14">
        <f>'World Index &amp; Universal'!CU397</f>
        <v>9.2356346545485302E-2</v>
      </c>
      <c r="BZ153" s="14">
        <f>'World Index &amp; Universal'!CV397</f>
        <v>1.1584226564830269E-2</v>
      </c>
      <c r="CA153" s="14">
        <f>'World Index &amp; Universal'!CW397</f>
        <v>4.0288286429217779E-2</v>
      </c>
      <c r="CB153" s="14">
        <f>'World Index &amp; Universal'!CX397</f>
        <v>0.12297706898232597</v>
      </c>
      <c r="CC153" s="14">
        <f>'World Index &amp; Universal'!CY397</f>
        <v>6.4454035564140533E-2</v>
      </c>
      <c r="CD153" s="14">
        <f>'World Index &amp; Universal'!CZ397</f>
        <v>6.4454035564140533E-2</v>
      </c>
    </row>
    <row r="154" spans="2:82" x14ac:dyDescent="0.25">
      <c r="B154" s="121">
        <v>40359</v>
      </c>
      <c r="C154" s="14">
        <f>'World Index &amp; Universal'!M154</f>
        <v>-2.9792034070263096E-2</v>
      </c>
      <c r="D154" s="14">
        <f>'World Index &amp; Universal'!N154</f>
        <v>-3.3945850537397071E-2</v>
      </c>
      <c r="E154" s="14">
        <f>'World Index &amp; Universal'!O154</f>
        <v>-3.0950756946470093E-2</v>
      </c>
      <c r="F154" s="14">
        <f>'World Index &amp; Universal'!P154</f>
        <v>-6.1901545431975902E-2</v>
      </c>
      <c r="G154" s="14">
        <f>'World Index &amp; Universal'!Q154</f>
        <v>-6.0977976497199826E-2</v>
      </c>
      <c r="H154" s="14">
        <f>'World Index &amp; Universal'!R154</f>
        <v>-9.9380138401211737E-2</v>
      </c>
      <c r="I154" s="14">
        <f>'World Index &amp; Universal'!S154</f>
        <v>-2.0947117733892684E-2</v>
      </c>
      <c r="J154" s="14">
        <f>'World Index &amp; Universal'!T154</f>
        <v>-3.8053315107399732E-2</v>
      </c>
      <c r="K154" s="14">
        <f>'World Index &amp; Universal'!AF154</f>
        <v>4.0202159430277971E-3</v>
      </c>
      <c r="L154" s="14">
        <f>'World Index &amp; Universal'!AG154</f>
        <v>0.51791867677463821</v>
      </c>
      <c r="M154" s="14">
        <f>'World Index &amp; Universal'!AH154</f>
        <v>0.15047093958189756</v>
      </c>
      <c r="N154" s="14">
        <f>'World Index &amp; Universal'!AI154</f>
        <v>9.9012175511141748E-2</v>
      </c>
      <c r="O154" s="14">
        <f>'World Index &amp; Universal'!AJ154</f>
        <v>0.10544452101998622</v>
      </c>
      <c r="P154" s="14">
        <f>'World Index &amp; Universal'!AK154</f>
        <v>3.7904893177119231E-2</v>
      </c>
      <c r="Q154" s="14">
        <f>'World Index &amp; Universal'!AL154</f>
        <v>4.5371008499885138E-2</v>
      </c>
      <c r="R154" s="14">
        <f>'World Index &amp; Universal'!AM154</f>
        <v>3.9857569492304165E-2</v>
      </c>
      <c r="S154" s="14">
        <f>'Stata input'!R154</f>
        <v>2.1168462230236607E-3</v>
      </c>
      <c r="T154" s="14">
        <f>'Stata input'!S154</f>
        <v>2.8990397595340944E-4</v>
      </c>
      <c r="U154" s="14">
        <f>'Stata input'!T154</f>
        <v>3.7526616118666034E-4</v>
      </c>
      <c r="V154" s="14">
        <f>'Stata input'!U154</f>
        <v>4.7272730345326863E-4</v>
      </c>
      <c r="W154" s="14">
        <f>'Stata input'!V154</f>
        <v>1.3167959079729563E-4</v>
      </c>
      <c r="X154" s="14">
        <f>'Stata input'!W154</f>
        <v>5.3459278779088848E-5</v>
      </c>
      <c r="Y154" s="14">
        <f>'Stata input'!X154</f>
        <v>5.7732993003623001E-4</v>
      </c>
      <c r="Z154" s="14">
        <f>'Stata input'!Y154</f>
        <v>3.7748019212942019E-3</v>
      </c>
      <c r="AA154" s="14">
        <f>'World Index &amp; Universal'!AP398</f>
        <v>6.083308824667677E-3</v>
      </c>
      <c r="AB154" s="14">
        <f>'World Index &amp; Universal'!AQ398</f>
        <v>3.5206397505360698E-4</v>
      </c>
      <c r="AC154" s="14">
        <f>'World Index &amp; Universal'!AR398</f>
        <v>3.4240888964577554E-2</v>
      </c>
      <c r="AD154" s="14">
        <f>'World Index &amp; Universal'!AS398</f>
        <v>3.8387092216617846E-2</v>
      </c>
      <c r="AE154" s="14">
        <f>'World Index &amp; Universal'!AT398</f>
        <v>7.828946192748254E-2</v>
      </c>
      <c r="AF154" s="14">
        <f>'World Index &amp; Universal'!AU398</f>
        <v>-1.1348389078387866E-2</v>
      </c>
      <c r="AG154" s="14">
        <f>'World Index &amp; Universal'!AV398</f>
        <v>-4.5731846743279903E-5</v>
      </c>
      <c r="AH154" s="14">
        <f>'World Index &amp; Universal'!AX398</f>
        <v>-6.0465259400579452E-3</v>
      </c>
      <c r="AI154" s="14">
        <f>'World Index &amp; Universal'!AY398</f>
        <v>-5.6965907289620032E-3</v>
      </c>
      <c r="AJ154" s="14">
        <f>'World Index &amp; Universal'!AZ398</f>
        <v>2.7987324601184582E-2</v>
      </c>
      <c r="AK154" s="14">
        <f>'World Index &amp; Universal'!BA398</f>
        <v>3.210845772770865E-2</v>
      </c>
      <c r="AL154" s="14">
        <f>'World Index &amp; Universal'!BB398</f>
        <v>7.1769556725046701E-2</v>
      </c>
      <c r="AM154" s="14">
        <f>'World Index &amp; Universal'!BC398</f>
        <v>-1.7326296689505583E-2</v>
      </c>
      <c r="AN154" s="14">
        <f>'World Index &amp; Universal'!BD398</f>
        <v>-6.0919812680036989E-3</v>
      </c>
      <c r="AO154" s="14">
        <f>'World Index &amp; Universal'!BF398</f>
        <v>-3.5194006963368274E-4</v>
      </c>
      <c r="AP154" s="14">
        <f>'World Index &amp; Universal'!BG398</f>
        <v>5.7292277949025916E-3</v>
      </c>
      <c r="AQ154" s="14">
        <f>'World Index &amp; Universal'!BH398</f>
        <v>3.3876898154097557E-2</v>
      </c>
      <c r="AR154" s="14">
        <f>'World Index &amp; Universal'!BI398</f>
        <v>3.8021642191076399E-2</v>
      </c>
      <c r="AS154" s="14">
        <f>'World Index &amp; Universal'!BJ398</f>
        <v>7.7909968659166662E-2</v>
      </c>
      <c r="AT154" s="14">
        <f>'World Index &amp; Universal'!BK398</f>
        <v>-1.1696335195179097E-2</v>
      </c>
      <c r="AU154" s="14">
        <f>'World Index &amp; Universal'!BL398</f>
        <v>-3.9765582150763645E-4</v>
      </c>
      <c r="AV154" s="14">
        <f>'World Index &amp; Universal'!BN398</f>
        <v>-3.3107266720867834E-2</v>
      </c>
      <c r="AW154" s="14">
        <f>'World Index &amp; Universal'!BO398</f>
        <v>-2.7225359624003742E-2</v>
      </c>
      <c r="AX154" s="14">
        <f>'World Index &amp; Universal'!BP398</f>
        <v>-3.2766858621739114E-2</v>
      </c>
      <c r="AY154" s="14">
        <f>'World Index &amp; Universal'!BQ398</f>
        <v>4.0089337950959258E-3</v>
      </c>
      <c r="AZ154" s="14">
        <f>'World Index &amp; Universal'!BR398</f>
        <v>4.2590245109148217E-2</v>
      </c>
      <c r="BA154" s="14">
        <f>'World Index &amp; Universal'!BS398</f>
        <v>-4.4079941655185251E-2</v>
      </c>
      <c r="BB154" s="14">
        <f>'World Index &amp; Universal'!BT398</f>
        <v>-3.3151484511163454E-2</v>
      </c>
      <c r="BC154" s="14">
        <f>'World Index &amp; Universal'!BV398</f>
        <v>-3.6967998258408574E-2</v>
      </c>
      <c r="BD154" s="14">
        <f>'World Index &amp; Universal'!BW398</f>
        <v>-3.1109577183776382E-2</v>
      </c>
      <c r="BE154" s="14">
        <f>'World Index &amp; Universal'!BX398</f>
        <v>-3.6628949383771592E-2</v>
      </c>
      <c r="BF154" s="14">
        <f>'World Index &amp; Universal'!BY398</f>
        <v>-3.9929264174397572E-3</v>
      </c>
      <c r="BG154" s="14">
        <f>'World Index &amp; Universal'!BZ398</f>
        <v>3.8427258976887035E-2</v>
      </c>
      <c r="BH154" s="14">
        <f>'World Index &amp; Universal'!CA398</f>
        <v>-4.7896860109110984E-2</v>
      </c>
      <c r="BI154" s="14">
        <f>'World Index &amp; Universal'!CB398</f>
        <v>-3.7012039490321169E-2</v>
      </c>
      <c r="BJ154" s="14">
        <f>'World Index &amp; Universal'!CD398</f>
        <v>1.1478653302156916E-2</v>
      </c>
      <c r="BK154" s="14">
        <f>'World Index &amp; Universal'!CE398</f>
        <v>-6.6963608244620665E-2</v>
      </c>
      <c r="BL154" s="14">
        <f>'World Index &amp; Universal'!CF398</f>
        <v>-7.2278734703678627E-2</v>
      </c>
      <c r="BM154" s="14">
        <f>'World Index &amp; Universal'!CG398</f>
        <v>-4.0850415883844637E-2</v>
      </c>
      <c r="BN154" s="14">
        <f>'World Index &amp; Universal'!CH398</f>
        <v>-3.7005248701529325E-2</v>
      </c>
      <c r="BO154" s="14">
        <f>'World Index &amp; Universal'!CI398</f>
        <v>-8.3129673590280118E-2</v>
      </c>
      <c r="BP154" s="14">
        <f>'World Index &amp; Universal'!CJ398</f>
        <v>1.1432396515399956E-2</v>
      </c>
      <c r="BQ154" s="14">
        <f>'World Index &amp; Universal'!CL398</f>
        <v>1.1478653302156916E-2</v>
      </c>
      <c r="BR154" s="14">
        <f>'World Index &amp; Universal'!CM398</f>
        <v>1.7631790319752483E-2</v>
      </c>
      <c r="BS154" s="14">
        <f>'World Index &amp; Universal'!CN398</f>
        <v>1.1834758497520248E-2</v>
      </c>
      <c r="BT154" s="14">
        <f>'World Index &amp; Universal'!CO398</f>
        <v>4.6112581559916377E-2</v>
      </c>
      <c r="BU154" s="14">
        <f>'World Index &amp; Universal'!CP398</f>
        <v>5.0306377641607281E-2</v>
      </c>
      <c r="BV154" s="14">
        <f>'World Index &amp; Universal'!CQ398</f>
        <v>9.066677282031721E-2</v>
      </c>
      <c r="BW154" s="14">
        <f>'World Index &amp; Universal'!CR398</f>
        <v>1.1432396515399956E-2</v>
      </c>
      <c r="BX154" s="14">
        <f>'World Index &amp; Universal'!CT398</f>
        <v>4.5733938240699601E-5</v>
      </c>
      <c r="BY154" s="14">
        <f>'World Index &amp; Universal'!CU398</f>
        <v>6.1293209765784784E-3</v>
      </c>
      <c r="BZ154" s="14">
        <f>'World Index &amp; Universal'!CV398</f>
        <v>3.9781401456662202E-4</v>
      </c>
      <c r="CA154" s="14">
        <f>'World Index &amp; Universal'!CW398</f>
        <v>3.4288188873519809E-2</v>
      </c>
      <c r="CB154" s="14">
        <f>'World Index &amp; Universal'!CX398</f>
        <v>3.8434581747763152E-2</v>
      </c>
      <c r="CC154" s="14">
        <f>'World Index &amp; Universal'!CY398</f>
        <v>-1.130317414667259E-2</v>
      </c>
      <c r="CD154" s="14">
        <f>'World Index &amp; Universal'!CZ398</f>
        <v>-1.130317414667259E-2</v>
      </c>
    </row>
    <row r="155" spans="2:82" x14ac:dyDescent="0.25">
      <c r="B155" s="121">
        <v>40389</v>
      </c>
      <c r="C155" s="14">
        <f>'World Index &amp; Universal'!M155</f>
        <v>9.9467067172531731E-3</v>
      </c>
      <c r="D155" s="14">
        <f>'World Index &amp; Universal'!N155</f>
        <v>8.208809135399675E-2</v>
      </c>
      <c r="E155" s="14">
        <f>'World Index &amp; Universal'!O155</f>
        <v>1.6489444043675805E-2</v>
      </c>
      <c r="F155" s="14">
        <f>'World Index &amp; Universal'!P155</f>
        <v>3.1620454757040228E-2</v>
      </c>
      <c r="G155" s="14">
        <f>'World Index &amp; Universal'!Q155</f>
        <v>5.6190336655133954E-2</v>
      </c>
      <c r="H155" s="14">
        <f>'World Index &amp; Universal'!R155</f>
        <v>4.483701106452731E-2</v>
      </c>
      <c r="I155" s="14">
        <f>'World Index &amp; Universal'!S155</f>
        <v>4.7750713441987225E-2</v>
      </c>
      <c r="J155" s="14">
        <f>'World Index &amp; Universal'!T155</f>
        <v>1.3612090732427751E-2</v>
      </c>
      <c r="K155" s="14">
        <f>'World Index &amp; Universal'!AF155</f>
        <v>4.5269878119558911E-3</v>
      </c>
      <c r="L155" s="14">
        <f>'World Index &amp; Universal'!AG155</f>
        <v>0.50354033662217068</v>
      </c>
      <c r="M155" s="14">
        <f>'World Index &amp; Universal'!AH155</f>
        <v>0.16111433546140452</v>
      </c>
      <c r="N155" s="14">
        <f>'World Index &amp; Universal'!AI155</f>
        <v>0.10458502611723737</v>
      </c>
      <c r="O155" s="14">
        <f>'World Index &amp; Universal'!AJ155</f>
        <v>9.9709808473592565E-2</v>
      </c>
      <c r="P155" s="14">
        <f>'World Index &amp; Universal'!AK155</f>
        <v>3.8537434706906556E-2</v>
      </c>
      <c r="Q155" s="14">
        <f>'World Index &amp; Universal'!AL155</f>
        <v>4.5153801508995943E-2</v>
      </c>
      <c r="R155" s="14">
        <f>'World Index &amp; Universal'!AM155</f>
        <v>4.2832269297736508E-2</v>
      </c>
      <c r="S155" s="14">
        <f>'Stata input'!R155</f>
        <v>2.067982733513718E-3</v>
      </c>
      <c r="T155" s="14">
        <f>'Stata input'!S155</f>
        <v>2.538120536601518E-4</v>
      </c>
      <c r="U155" s="14">
        <f>'Stata input'!T155</f>
        <v>4.8723386116922285E-4</v>
      </c>
      <c r="V155" s="14">
        <f>'Stata input'!U155</f>
        <v>4.7583604631973309E-4</v>
      </c>
      <c r="W155" s="14">
        <f>'Stata input'!V155</f>
        <v>1.2907499528136412E-4</v>
      </c>
      <c r="X155" s="14">
        <f>'Stata input'!W155</f>
        <v>1.0965883798452758E-4</v>
      </c>
      <c r="Y155" s="14">
        <f>'Stata input'!X155</f>
        <v>7.0490235477760343E-4</v>
      </c>
      <c r="Z155" s="14">
        <f>'Stata input'!Y155</f>
        <v>3.8746849921291737E-3</v>
      </c>
      <c r="AA155" s="14">
        <f>'World Index &amp; Universal'!AP399</f>
        <v>-6.5204012554618718E-2</v>
      </c>
      <c r="AB155" s="14">
        <f>'World Index &amp; Universal'!AQ399</f>
        <v>-3.029198456491411E-3</v>
      </c>
      <c r="AC155" s="14">
        <f>'World Index &amp; Universal'!AR399</f>
        <v>-1.8483261122374528E-2</v>
      </c>
      <c r="AD155" s="14">
        <f>'World Index &amp; Universal'!AS399</f>
        <v>-4.3947969957548683E-2</v>
      </c>
      <c r="AE155" s="14">
        <f>'World Index &amp; Universal'!AT399</f>
        <v>-3.2814053695724099E-2</v>
      </c>
      <c r="AF155" s="14">
        <f>'World Index &amp; Universal'!AU399</f>
        <v>-3.4828392497996963E-2</v>
      </c>
      <c r="AG155" s="14">
        <f>'World Index &amp; Universal'!AV399</f>
        <v>5.3325771988876891E-3</v>
      </c>
      <c r="AH155" s="14">
        <f>'World Index &amp; Universal'!AX399</f>
        <v>6.9752131406563889E-2</v>
      </c>
      <c r="AI155" s="14">
        <f>'World Index &amp; Universal'!AY399</f>
        <v>6.6511639901278619E-2</v>
      </c>
      <c r="AJ155" s="14">
        <f>'World Index &amp; Universal'!AZ399</f>
        <v>4.9979623425559616E-2</v>
      </c>
      <c r="AK155" s="14">
        <f>'World Index &amp; Universal'!BA399</f>
        <v>2.2738696873484621E-2</v>
      </c>
      <c r="AL155" s="14">
        <f>'World Index &amp; Universal'!BB399</f>
        <v>3.4649227525473503E-2</v>
      </c>
      <c r="AM155" s="14">
        <f>'World Index &amp; Universal'!BC399</f>
        <v>3.2494384298367152E-2</v>
      </c>
      <c r="AN155" s="14">
        <f>'World Index &amp; Universal'!BD399</f>
        <v>7.5456667230964003E-2</v>
      </c>
      <c r="AO155" s="14">
        <f>'World Index &amp; Universal'!BF399</f>
        <v>3.0384023802920712E-3</v>
      </c>
      <c r="AP155" s="14">
        <f>'World Index &amp; Universal'!BG399</f>
        <v>-6.2363726201277392E-2</v>
      </c>
      <c r="AQ155" s="14">
        <f>'World Index &amp; Universal'!BH399</f>
        <v>-1.5501018326672389E-2</v>
      </c>
      <c r="AR155" s="14">
        <f>'World Index &amp; Universal'!BI399</f>
        <v>-4.1043099193784793E-2</v>
      </c>
      <c r="AS155" s="14">
        <f>'World Index &amp; Universal'!BJ399</f>
        <v>-2.9875353614288391E-2</v>
      </c>
      <c r="AT155" s="14">
        <f>'World Index &amp; Universal'!BK399</f>
        <v>-3.1895812788372613E-2</v>
      </c>
      <c r="AU155" s="14">
        <f>'World Index &amp; Universal'!BL399</f>
        <v>8.3871820944338982E-3</v>
      </c>
      <c r="AV155" s="14">
        <f>'World Index &amp; Universal'!BN399</f>
        <v>1.8831325427532075E-2</v>
      </c>
      <c r="AW155" s="14">
        <f>'World Index &amp; Universal'!BO399</f>
        <v>-4.7600565106683534E-2</v>
      </c>
      <c r="AX155" s="14">
        <f>'World Index &amp; Universal'!BP399</f>
        <v>1.574508314912193E-2</v>
      </c>
      <c r="AY155" s="14">
        <f>'World Index &amp; Universal'!BQ399</f>
        <v>-2.5944243054166649E-2</v>
      </c>
      <c r="AZ155" s="14">
        <f>'World Index &amp; Universal'!BR399</f>
        <v>-1.4600660391932752E-2</v>
      </c>
      <c r="BA155" s="14">
        <f>'World Index &amp; Universal'!BS399</f>
        <v>-1.6652931863712639E-2</v>
      </c>
      <c r="BB155" s="14">
        <f>'World Index &amp; Universal'!BT399</f>
        <v>2.4264322123019433E-2</v>
      </c>
      <c r="BC155" s="14">
        <f>'World Index &amp; Universal'!BV399</f>
        <v>4.5968178066205567E-2</v>
      </c>
      <c r="BD155" s="14">
        <f>'World Index &amp; Universal'!BW399</f>
        <v>-2.2233144148155248E-2</v>
      </c>
      <c r="BE155" s="14">
        <f>'World Index &amp; Universal'!BX399</f>
        <v>4.2799732875668406E-2</v>
      </c>
      <c r="BF155" s="14">
        <f>'World Index &amp; Universal'!BY399</f>
        <v>2.6635275105313383E-2</v>
      </c>
      <c r="BG155" s="14">
        <f>'World Index &amp; Universal'!BZ399</f>
        <v>1.1645722107122447E-2</v>
      </c>
      <c r="BH155" s="14">
        <f>'World Index &amp; Universal'!CA399</f>
        <v>9.5387878201009801E-3</v>
      </c>
      <c r="BI155" s="14">
        <f>'World Index &amp; Universal'!CB399</f>
        <v>5.1545884123323393E-2</v>
      </c>
      <c r="BJ155" s="14">
        <f>'World Index &amp; Universal'!CD399</f>
        <v>3.6085181357683682E-2</v>
      </c>
      <c r="BK155" s="14">
        <f>'World Index &amp; Universal'!CE399</f>
        <v>-3.3488864248555461E-2</v>
      </c>
      <c r="BL155" s="14">
        <f>'World Index &amp; Universal'!CF399</f>
        <v>3.0795376373120353E-2</v>
      </c>
      <c r="BM155" s="14">
        <f>'World Index &amp; Universal'!CG399</f>
        <v>1.4816998352911392E-2</v>
      </c>
      <c r="BN155" s="14">
        <f>'World Index &amp; Universal'!CH399</f>
        <v>-1.1511660507856458E-2</v>
      </c>
      <c r="BO155" s="14">
        <f>'World Index &amp; Universal'!CI399</f>
        <v>-2.0826799747966085E-3</v>
      </c>
      <c r="BP155" s="14">
        <f>'World Index &amp; Universal'!CJ399</f>
        <v>4.1610185571897107E-2</v>
      </c>
      <c r="BQ155" s="14">
        <f>'World Index &amp; Universal'!CL399</f>
        <v>3.6085181357683682E-2</v>
      </c>
      <c r="BR155" s="14">
        <f>'World Index &amp; Universal'!CM399</f>
        <v>-3.1471729815217064E-2</v>
      </c>
      <c r="BS155" s="14">
        <f>'World Index &amp; Universal'!CN399</f>
        <v>3.2946673725521514E-2</v>
      </c>
      <c r="BT155" s="14">
        <f>'World Index &amp; Universal'!CO399</f>
        <v>1.6934948405627148E-2</v>
      </c>
      <c r="BU155" s="14">
        <f>'World Index &amp; Universal'!CP399</f>
        <v>-9.4486590660851633E-3</v>
      </c>
      <c r="BV155" s="14">
        <f>'World Index &amp; Universal'!CQ399</f>
        <v>2.0870265832686474E-3</v>
      </c>
      <c r="BW155" s="14">
        <f>'World Index &amp; Universal'!CR399</f>
        <v>4.1610185571897107E-2</v>
      </c>
      <c r="BX155" s="14">
        <f>'World Index &amp; Universal'!CT399</f>
        <v>-5.3042916541564678E-3</v>
      </c>
      <c r="BY155" s="14">
        <f>'World Index &amp; Universal'!CU399</f>
        <v>-7.0162443109164085E-2</v>
      </c>
      <c r="BZ155" s="14">
        <f>'World Index &amp; Universal'!CV399</f>
        <v>-8.317422358556259E-3</v>
      </c>
      <c r="CA155" s="14">
        <f>'World Index &amp; Universal'!CW399</f>
        <v>-2.3689512168817983E-2</v>
      </c>
      <c r="CB155" s="14">
        <f>'World Index &amp; Universal'!CX399</f>
        <v>-4.9019148761442088E-2</v>
      </c>
      <c r="CC155" s="14">
        <f>'World Index &amp; Universal'!CY399</f>
        <v>-3.994794420049852E-2</v>
      </c>
      <c r="CD155" s="14">
        <f>'World Index &amp; Universal'!CZ399</f>
        <v>-3.994794420049852E-2</v>
      </c>
    </row>
    <row r="156" spans="2:82" x14ac:dyDescent="0.25">
      <c r="B156" s="121">
        <v>40421</v>
      </c>
      <c r="C156" s="14">
        <f>'World Index &amp; Universal'!M156</f>
        <v>-1.0212029119655019E-3</v>
      </c>
      <c r="D156" s="14">
        <f>'World Index &amp; Universal'!N156</f>
        <v>-3.9166616414400335E-2</v>
      </c>
      <c r="E156" s="14">
        <f>'World Index &amp; Universal'!O156</f>
        <v>-1.1982553149569752E-2</v>
      </c>
      <c r="F156" s="14">
        <f>'World Index &amp; Universal'!P156</f>
        <v>-1.6866801662157593E-2</v>
      </c>
      <c r="G156" s="14">
        <f>'World Index &amp; Universal'!Q156</f>
        <v>-6.5282269369925872E-2</v>
      </c>
      <c r="H156" s="14">
        <f>'World Index &amp; Universal'!R156</f>
        <v>-6.1326897411781434E-2</v>
      </c>
      <c r="I156" s="14">
        <f>'World Index &amp; Universal'!S156</f>
        <v>-3.2860670785191948E-3</v>
      </c>
      <c r="J156" s="14">
        <f>'World Index &amp; Universal'!T156</f>
        <v>-2.3831280789486264E-2</v>
      </c>
      <c r="K156" s="14">
        <f>'World Index &amp; Universal'!AF156</f>
        <v>4.5269878119558911E-3</v>
      </c>
      <c r="L156" s="14">
        <f>'World Index &amp; Universal'!AG156</f>
        <v>0.50354033662217068</v>
      </c>
      <c r="M156" s="14">
        <f>'World Index &amp; Universal'!AH156</f>
        <v>0.16111433546140452</v>
      </c>
      <c r="N156" s="14">
        <f>'World Index &amp; Universal'!AI156</f>
        <v>0.10458502611723737</v>
      </c>
      <c r="O156" s="14">
        <f>'World Index &amp; Universal'!AJ156</f>
        <v>9.9709808473592565E-2</v>
      </c>
      <c r="P156" s="14">
        <f>'World Index &amp; Universal'!AK156</f>
        <v>3.8537434706906556E-2</v>
      </c>
      <c r="Q156" s="14">
        <f>'World Index &amp; Universal'!AL156</f>
        <v>4.5153801508995943E-2</v>
      </c>
      <c r="R156" s="14">
        <f>'World Index &amp; Universal'!AM156</f>
        <v>4.2832269297736508E-2</v>
      </c>
      <c r="S156" s="14">
        <f>'Stata input'!R156</f>
        <v>2.051689077593899E-3</v>
      </c>
      <c r="T156" s="14">
        <f>'Stata input'!S156</f>
        <v>2.1458822084552409E-4</v>
      </c>
      <c r="U156" s="14">
        <f>'Stata input'!T156</f>
        <v>4.7790848253437268E-4</v>
      </c>
      <c r="V156" s="14">
        <f>'Stata input'!U156</f>
        <v>4.7272730345326863E-4</v>
      </c>
      <c r="W156" s="14">
        <f>'Stata input'!V156</f>
        <v>1.2335793774798098E-4</v>
      </c>
      <c r="X156" s="14">
        <f>'Stata input'!W156</f>
        <v>1.0549709879414948E-4</v>
      </c>
      <c r="Y156" s="14">
        <f>'Stata input'!X156</f>
        <v>7.331448393967932E-4</v>
      </c>
      <c r="Z156" s="14">
        <f>'Stata input'!Y156</f>
        <v>3.8826709170549645E-3</v>
      </c>
      <c r="AA156" s="14">
        <f>'World Index &amp; Universal'!AP400</f>
        <v>3.7311958918990085E-2</v>
      </c>
      <c r="AB156" s="14">
        <f>'World Index &amp; Universal'!AQ400</f>
        <v>7.413197508762126E-3</v>
      </c>
      <c r="AC156" s="14">
        <f>'World Index &amp; Universal'!AR400</f>
        <v>1.4228345548530585E-2</v>
      </c>
      <c r="AD156" s="14">
        <f>'World Index &amp; Universal'!AS400</f>
        <v>6.5437053482480856E-2</v>
      </c>
      <c r="AE156" s="14">
        <f>'World Index &amp; Universal'!AT400</f>
        <v>6.3862234407128238E-2</v>
      </c>
      <c r="AF156" s="14">
        <f>'World Index &amp; Universal'!AU400</f>
        <v>1.8635539668288015E-3</v>
      </c>
      <c r="AG156" s="14">
        <f>'World Index &amp; Universal'!AV400</f>
        <v>2.1208068346207476E-2</v>
      </c>
      <c r="AH156" s="14">
        <f>'World Index &amp; Universal'!AX400</f>
        <v>-3.5969853232844184E-2</v>
      </c>
      <c r="AI156" s="14">
        <f>'World Index &amp; Universal'!AY400</f>
        <v>-2.8823307350458238E-2</v>
      </c>
      <c r="AJ156" s="14">
        <f>'World Index &amp; Universal'!AZ400</f>
        <v>-2.22532991854405E-2</v>
      </c>
      <c r="AK156" s="14">
        <f>'World Index &amp; Universal'!BA400</f>
        <v>2.711343903988217E-2</v>
      </c>
      <c r="AL156" s="14">
        <f>'World Index &amp; Universal'!BB400</f>
        <v>2.5595265975538073E-2</v>
      </c>
      <c r="AM156" s="14">
        <f>'World Index &amp; Universal'!BC400</f>
        <v>-3.4173331028693688E-2</v>
      </c>
      <c r="AN156" s="14">
        <f>'World Index &amp; Universal'!BD400</f>
        <v>-1.5524635992402058E-2</v>
      </c>
      <c r="AO156" s="14">
        <f>'World Index &amp; Universal'!BF400</f>
        <v>-7.358646409531211E-3</v>
      </c>
      <c r="AP156" s="14">
        <f>'World Index &amp; Universal'!BG400</f>
        <v>2.9678746996927297E-2</v>
      </c>
      <c r="AQ156" s="14">
        <f>'World Index &amp; Universal'!BH400</f>
        <v>6.764997775114967E-3</v>
      </c>
      <c r="AR156" s="14">
        <f>'World Index &amp; Universal'!BI400</f>
        <v>5.7596878934290663E-2</v>
      </c>
      <c r="AS156" s="14">
        <f>'World Index &amp; Universal'!BJ400</f>
        <v>5.6033648395672486E-2</v>
      </c>
      <c r="AT156" s="14">
        <f>'World Index &amp; Universal'!BK400</f>
        <v>-5.5088056774094118E-3</v>
      </c>
      <c r="AU156" s="14">
        <f>'World Index &amp; Universal'!BL400</f>
        <v>1.3693359260687155E-2</v>
      </c>
      <c r="AV156" s="14">
        <f>'World Index &amp; Universal'!BN400</f>
        <v>-1.4028739791171252E-2</v>
      </c>
      <c r="AW156" s="14">
        <f>'World Index &amp; Universal'!BO400</f>
        <v>2.2759779365045363E-2</v>
      </c>
      <c r="AX156" s="14">
        <f>'World Index &amp; Universal'!BP400</f>
        <v>-6.7195401012801748E-3</v>
      </c>
      <c r="AY156" s="14">
        <f>'World Index &amp; Universal'!BQ400</f>
        <v>5.049031429530304E-2</v>
      </c>
      <c r="AZ156" s="14">
        <f>'World Index &amp; Universal'!BR400</f>
        <v>4.8937587946976446E-2</v>
      </c>
      <c r="BA156" s="14">
        <f>'World Index &amp; Universal'!BS400</f>
        <v>-1.2191329138030005E-2</v>
      </c>
      <c r="BB156" s="14">
        <f>'World Index &amp; Universal'!BT400</f>
        <v>6.8818060827338101E-3</v>
      </c>
      <c r="BC156" s="14">
        <f>'World Index &amp; Universal'!BV400</f>
        <v>-6.1418038042316825E-2</v>
      </c>
      <c r="BD156" s="14">
        <f>'World Index &amp; Universal'!BW400</f>
        <v>-2.639770643564654E-2</v>
      </c>
      <c r="BE156" s="14">
        <f>'World Index &amp; Universal'!BX400</f>
        <v>-5.4460144580163017E-2</v>
      </c>
      <c r="BF156" s="14">
        <f>'World Index &amp; Universal'!BY400</f>
        <v>-4.8063569561965225E-2</v>
      </c>
      <c r="BG156" s="14">
        <f>'World Index &amp; Universal'!BZ400</f>
        <v>-1.4780967774730147E-3</v>
      </c>
      <c r="BH156" s="14">
        <f>'World Index &amp; Universal'!CA400</f>
        <v>-5.966893990391664E-2</v>
      </c>
      <c r="BI156" s="14">
        <f>'World Index &amp; Universal'!CB400</f>
        <v>-4.1512527644600783E-2</v>
      </c>
      <c r="BJ156" s="14">
        <f>'World Index &amp; Universal'!CD400</f>
        <v>-1.8600875932157646E-3</v>
      </c>
      <c r="BK156" s="14">
        <f>'World Index &amp; Universal'!CE400</f>
        <v>-2.4956497777115061E-2</v>
      </c>
      <c r="BL156" s="14">
        <f>'World Index &amp; Universal'!CF400</f>
        <v>-5.3060476321752481E-2</v>
      </c>
      <c r="BM156" s="14">
        <f>'World Index &amp; Universal'!CG400</f>
        <v>-4.6654432550900404E-2</v>
      </c>
      <c r="BN156" s="14">
        <f>'World Index &amp; Universal'!CH400</f>
        <v>1.4802847816386411E-3</v>
      </c>
      <c r="BO156" s="14">
        <f>'World Index &amp; Universal'!CI400</f>
        <v>-5.8276982145954559E-2</v>
      </c>
      <c r="BP156" s="14">
        <f>'World Index &amp; Universal'!CJ400</f>
        <v>1.9308531888184932E-2</v>
      </c>
      <c r="BQ156" s="14">
        <f>'World Index &amp; Universal'!CL400</f>
        <v>-1.8600875932157646E-3</v>
      </c>
      <c r="BR156" s="14">
        <f>'World Index &amp; Universal'!CM400</f>
        <v>3.5382467813910523E-2</v>
      </c>
      <c r="BS156" s="14">
        <f>'World Index &amp; Universal'!CN400</f>
        <v>5.5393207188343396E-3</v>
      </c>
      <c r="BT156" s="14">
        <f>'World Index &amp; Universal'!CO400</f>
        <v>1.234179198628782E-2</v>
      </c>
      <c r="BU156" s="14">
        <f>'World Index &amp; Universal'!CP400</f>
        <v>6.3455247237945711E-2</v>
      </c>
      <c r="BV156" s="14">
        <f>'World Index &amp; Universal'!CQ400</f>
        <v>6.188335746401652E-2</v>
      </c>
      <c r="BW156" s="14">
        <f>'World Index &amp; Universal'!CR400</f>
        <v>1.9308531888184932E-2</v>
      </c>
      <c r="BX156" s="14">
        <f>'World Index &amp; Universal'!CT400</f>
        <v>-2.076762709146307E-2</v>
      </c>
      <c r="BY156" s="14">
        <f>'World Index &amp; Universal'!CU400</f>
        <v>1.5769450978645461E-2</v>
      </c>
      <c r="BZ156" s="14">
        <f>'World Index &amp; Universal'!CV400</f>
        <v>-1.3508384104118254E-2</v>
      </c>
      <c r="CA156" s="14">
        <f>'World Index &amp; Universal'!CW400</f>
        <v>-6.8347705174129914E-3</v>
      </c>
      <c r="CB156" s="14">
        <f>'World Index &amp; Universal'!CX400</f>
        <v>4.3310454066329385E-2</v>
      </c>
      <c r="CC156" s="14">
        <f>'World Index &amp; Universal'!CY400</f>
        <v>-1.8942774718482158E-2</v>
      </c>
      <c r="CD156" s="14">
        <f>'World Index &amp; Universal'!CZ400</f>
        <v>-1.8942774718482158E-2</v>
      </c>
    </row>
    <row r="157" spans="2:82" x14ac:dyDescent="0.25">
      <c r="B157" s="121">
        <v>40451</v>
      </c>
      <c r="C157" s="14">
        <f>'World Index &amp; Universal'!M157</f>
        <v>2.1811237658182714E-2</v>
      </c>
      <c r="D157" s="14">
        <f>'World Index &amp; Universal'!N157</f>
        <v>9.4580600621332334E-2</v>
      </c>
      <c r="E157" s="14">
        <f>'World Index &amp; Universal'!O157</f>
        <v>1.9760150144872091E-2</v>
      </c>
      <c r="F157" s="14">
        <f>'World Index &amp; Universal'!P157</f>
        <v>6.7508351805724898E-2</v>
      </c>
      <c r="G157" s="14">
        <f>'World Index &amp; Universal'!Q157</f>
        <v>8.6121661645615966E-2</v>
      </c>
      <c r="H157" s="14">
        <f>'World Index &amp; Universal'!R157</f>
        <v>5.603446080507557E-2</v>
      </c>
      <c r="I157" s="14">
        <f>'World Index &amp; Universal'!S157</f>
        <v>5.610041547658895E-2</v>
      </c>
      <c r="J157" s="14">
        <f>'World Index &amp; Universal'!T157</f>
        <v>8.5422312677831957E-3</v>
      </c>
      <c r="K157" s="14">
        <f>'World Index &amp; Universal'!AF157</f>
        <v>4.5269878119558911E-3</v>
      </c>
      <c r="L157" s="14">
        <f>'World Index &amp; Universal'!AG157</f>
        <v>0.50354033662217068</v>
      </c>
      <c r="M157" s="14">
        <f>'World Index &amp; Universal'!AH157</f>
        <v>0.16111433546140452</v>
      </c>
      <c r="N157" s="14">
        <f>'World Index &amp; Universal'!AI157</f>
        <v>0.10458502611723737</v>
      </c>
      <c r="O157" s="14">
        <f>'World Index &amp; Universal'!AJ157</f>
        <v>9.9709808473592565E-2</v>
      </c>
      <c r="P157" s="14">
        <f>'World Index &amp; Universal'!AK157</f>
        <v>3.8537434706906556E-2</v>
      </c>
      <c r="Q157" s="14">
        <f>'World Index &amp; Universal'!AL157</f>
        <v>4.5153801508995943E-2</v>
      </c>
      <c r="R157" s="14">
        <f>'World Index &amp; Universal'!AM157</f>
        <v>4.2832269297736508E-2</v>
      </c>
      <c r="S157" s="14">
        <f>'Stata input'!R157</f>
        <v>1.9864852944315725E-3</v>
      </c>
      <c r="T157" s="14">
        <f>'Stata input'!S157</f>
        <v>2.1329127626068534E-4</v>
      </c>
      <c r="U157" s="14">
        <f>'Stata input'!T157</f>
        <v>5.038099516492256E-4</v>
      </c>
      <c r="V157" s="14">
        <f>'Stata input'!U157</f>
        <v>4.7247030928776468E-4</v>
      </c>
      <c r="W157" s="14">
        <f>'Stata input'!V157</f>
        <v>1.1659187244639213E-4</v>
      </c>
      <c r="X157" s="14">
        <f>'Stata input'!W157</f>
        <v>1.1867251194352946E-4</v>
      </c>
      <c r="Y157" s="14">
        <f>'Stata input'!X157</f>
        <v>9.3407793509703296E-4</v>
      </c>
      <c r="Z157" s="14">
        <f>'Stata input'!Y157</f>
        <v>3.7947872834442897E-3</v>
      </c>
      <c r="AA157" s="14">
        <f>'World Index &amp; Universal'!AP401</f>
        <v>-6.7544625148750481E-2</v>
      </c>
      <c r="AB157" s="14">
        <f>'World Index &amp; Universal'!AQ401</f>
        <v>2.8158085750757955E-3</v>
      </c>
      <c r="AC157" s="14">
        <f>'World Index &amp; Universal'!AR401</f>
        <v>-4.5280678176367273E-2</v>
      </c>
      <c r="AD157" s="14">
        <f>'World Index &amp; Universal'!AS401</f>
        <v>-6.0108997649070184E-2</v>
      </c>
      <c r="AE157" s="14">
        <f>'World Index &amp; Universal'!AT401</f>
        <v>-3.6642131202989314E-2</v>
      </c>
      <c r="AF157" s="14">
        <f>'World Index &amp; Universal'!AU401</f>
        <v>-3.4496169910546826E-2</v>
      </c>
      <c r="AG157" s="14">
        <f>'World Index &amp; Universal'!AV401</f>
        <v>1.2829422141444446E-2</v>
      </c>
      <c r="AH157" s="14">
        <f>'World Index &amp; Universal'!AX401</f>
        <v>7.2437380887558023E-2</v>
      </c>
      <c r="AI157" s="14">
        <f>'World Index &amp; Universal'!AY401</f>
        <v>7.5457159260892803E-2</v>
      </c>
      <c r="AJ157" s="14">
        <f>'World Index &amp; Universal'!AZ401</f>
        <v>2.3876688979282079E-2</v>
      </c>
      <c r="AK157" s="14">
        <f>'World Index &amp; Universal'!BA401</f>
        <v>7.9742448810127264E-3</v>
      </c>
      <c r="AL157" s="14">
        <f>'World Index &amp; Universal'!BB401</f>
        <v>3.314098967008583E-2</v>
      </c>
      <c r="AM157" s="14">
        <f>'World Index &amp; Universal'!BC401</f>
        <v>3.5442398778038786E-2</v>
      </c>
      <c r="AN157" s="14">
        <f>'World Index &amp; Universal'!BD401</f>
        <v>8.6196132767229372E-2</v>
      </c>
      <c r="AO157" s="14">
        <f>'World Index &amp; Universal'!BF401</f>
        <v>-2.8079020603761773E-3</v>
      </c>
      <c r="AP157" s="14">
        <f>'World Index &amp; Universal'!BG401</f>
        <v>-7.0162868517004262E-2</v>
      </c>
      <c r="AQ157" s="14">
        <f>'World Index &amp; Universal'!BH401</f>
        <v>-4.7961436527196644E-2</v>
      </c>
      <c r="AR157" s="14">
        <f>'World Index &amp; Universal'!BI401</f>
        <v>-6.2748119531100377E-2</v>
      </c>
      <c r="AS157" s="14">
        <f>'World Index &amp; Universal'!BJ401</f>
        <v>-3.9347145747664181E-2</v>
      </c>
      <c r="AT157" s="14">
        <f>'World Index &amp; Universal'!BK401</f>
        <v>-3.7207210104356125E-2</v>
      </c>
      <c r="AU157" s="14">
        <f>'World Index &amp; Universal'!BL401</f>
        <v>9.985496320203735E-3</v>
      </c>
      <c r="AV157" s="14">
        <f>'World Index &amp; Universal'!BN401</f>
        <v>4.7428262046562031E-2</v>
      </c>
      <c r="AW157" s="14">
        <f>'World Index &amp; Universal'!BO401</f>
        <v>-2.3319887283580254E-2</v>
      </c>
      <c r="AX157" s="14">
        <f>'World Index &amp; Universal'!BP401</f>
        <v>5.0377619528609419E-2</v>
      </c>
      <c r="AY157" s="14">
        <f>'World Index &amp; Universal'!BQ401</f>
        <v>-1.553160089436445E-2</v>
      </c>
      <c r="AZ157" s="14">
        <f>'World Index &amp; Universal'!BR401</f>
        <v>9.0482582429327607E-3</v>
      </c>
      <c r="BA157" s="14">
        <f>'World Index &amp; Universal'!BS401</f>
        <v>1.1295998749895064E-2</v>
      </c>
      <c r="BB157" s="14">
        <f>'World Index &amp; Universal'!BT401</f>
        <v>6.0866161383236861E-2</v>
      </c>
      <c r="BC157" s="14">
        <f>'World Index &amp; Universal'!BV401</f>
        <v>6.3953157864817145E-2</v>
      </c>
      <c r="BD157" s="14">
        <f>'World Index &amp; Universal'!BW401</f>
        <v>-7.9111593589912266E-3</v>
      </c>
      <c r="BE157" s="14">
        <f>'World Index &amp; Universal'!BX401</f>
        <v>6.6949046290211811E-2</v>
      </c>
      <c r="BF157" s="14">
        <f>'World Index &amp; Universal'!BY401</f>
        <v>1.5776637328810628E-2</v>
      </c>
      <c r="BG157" s="14">
        <f>'World Index &amp; Universal'!BZ401</f>
        <v>2.4967646660499554E-2</v>
      </c>
      <c r="BH157" s="14">
        <f>'World Index &amp; Universal'!CA401</f>
        <v>2.7250848954249562E-2</v>
      </c>
      <c r="BI157" s="14">
        <f>'World Index &amp; Universal'!CB401</f>
        <v>7.7603062065787709E-2</v>
      </c>
      <c r="BJ157" s="14">
        <f>'World Index &amp; Universal'!CD401</f>
        <v>3.5728672259488281E-2</v>
      </c>
      <c r="BK157" s="14">
        <f>'World Index &amp; Universal'!CE401</f>
        <v>-3.2077896435673048E-2</v>
      </c>
      <c r="BL157" s="14">
        <f>'World Index &amp; Universal'!CF401</f>
        <v>4.0958755885118991E-2</v>
      </c>
      <c r="BM157" s="14">
        <f>'World Index &amp; Universal'!CG401</f>
        <v>-8.9671214126949561E-3</v>
      </c>
      <c r="BN157" s="14">
        <f>'World Index &amp; Universal'!CH401</f>
        <v>-2.4359448556106056E-2</v>
      </c>
      <c r="BO157" s="14">
        <f>'World Index &amp; Universal'!CI401</f>
        <v>2.2275847449322317E-3</v>
      </c>
      <c r="BP157" s="14">
        <f>'World Index &amp; Universal'!CJ401</f>
        <v>4.901647261990294E-2</v>
      </c>
      <c r="BQ157" s="14">
        <f>'World Index &amp; Universal'!CL401</f>
        <v>3.5728672259488281E-2</v>
      </c>
      <c r="BR157" s="14">
        <f>'World Index &amp; Universal'!CM401</f>
        <v>-3.4229232664091946E-2</v>
      </c>
      <c r="BS157" s="14">
        <f>'World Index &amp; Universal'!CN401</f>
        <v>3.8645085936288348E-2</v>
      </c>
      <c r="BT157" s="14">
        <f>'World Index &amp; Universal'!CO401</f>
        <v>-1.1169824427129771E-2</v>
      </c>
      <c r="BU157" s="14">
        <f>'World Index &amp; Universal'!CP401</f>
        <v>-2.6527940066431777E-2</v>
      </c>
      <c r="BV157" s="14">
        <f>'World Index &amp; Universal'!CQ401</f>
        <v>-2.2226336401417468E-3</v>
      </c>
      <c r="BW157" s="14">
        <f>'World Index &amp; Universal'!CR401</f>
        <v>4.901647261990294E-2</v>
      </c>
      <c r="BX157" s="14">
        <f>'World Index &amp; Universal'!CT401</f>
        <v>-1.2666912967752242E-2</v>
      </c>
      <c r="BY157" s="14">
        <f>'World Index &amp; Universal'!CU401</f>
        <v>-7.9355956228304048E-2</v>
      </c>
      <c r="BZ157" s="14">
        <f>'World Index &amp; Universal'!CV401</f>
        <v>-9.8867719948306787E-3</v>
      </c>
      <c r="CA157" s="14">
        <f>'World Index &amp; Universal'!CW401</f>
        <v>-5.7374024734538565E-2</v>
      </c>
      <c r="CB157" s="14">
        <f>'World Index &amp; Universal'!CX401</f>
        <v>-7.2014515175022775E-2</v>
      </c>
      <c r="CC157" s="14">
        <f>'World Index &amp; Universal'!CY401</f>
        <v>-4.6726122896321387E-2</v>
      </c>
      <c r="CD157" s="14">
        <f>'World Index &amp; Universal'!CZ401</f>
        <v>-4.6726122896321387E-2</v>
      </c>
    </row>
    <row r="158" spans="2:82" x14ac:dyDescent="0.25">
      <c r="B158" s="121">
        <v>40480</v>
      </c>
      <c r="C158" s="14">
        <f>'World Index &amp; Universal'!M158</f>
        <v>3.3515243571740516E-2</v>
      </c>
      <c r="D158" s="14">
        <f>'World Index &amp; Universal'!N158</f>
        <v>3.4746710243398926E-2</v>
      </c>
      <c r="E158" s="14">
        <f>'World Index &amp; Universal'!O158</f>
        <v>1.2737107329239938E-2</v>
      </c>
      <c r="F158" s="14">
        <f>'World Index &amp; Universal'!P158</f>
        <v>1.6076504790139001E-2</v>
      </c>
      <c r="G158" s="14">
        <f>'World Index &amp; Universal'!Q158</f>
        <v>-2.0756540534907497E-3</v>
      </c>
      <c r="H158" s="14">
        <f>'World Index &amp; Universal'!R158</f>
        <v>3.7595167793317508E-2</v>
      </c>
      <c r="I158" s="14">
        <f>'World Index &amp; Universal'!S158</f>
        <v>2.29837030708262E-2</v>
      </c>
      <c r="J158" s="14">
        <f>'World Index &amp; Universal'!T158</f>
        <v>1.7880389398038155E-2</v>
      </c>
      <c r="K158" s="14">
        <f>'World Index &amp; Universal'!AF158</f>
        <v>4.6419867703377049E-3</v>
      </c>
      <c r="L158" s="14">
        <f>'World Index &amp; Universal'!AG158</f>
        <v>0.51560868051526054</v>
      </c>
      <c r="M158" s="14">
        <f>'World Index &amp; Universal'!AH158</f>
        <v>0.14819542764303123</v>
      </c>
      <c r="N158" s="14">
        <f>'World Index &amp; Universal'!AI158</f>
        <v>0.10015086457003597</v>
      </c>
      <c r="O158" s="14">
        <f>'World Index &amp; Universal'!AJ158</f>
        <v>0.10154346060113728</v>
      </c>
      <c r="P158" s="14">
        <f>'World Index &amp; Universal'!AK158</f>
        <v>3.7484043170476967E-2</v>
      </c>
      <c r="Q158" s="14">
        <f>'World Index &amp; Universal'!AL158</f>
        <v>5.0597655796680976E-2</v>
      </c>
      <c r="R158" s="14">
        <f>'World Index &amp; Universal'!AM158</f>
        <v>4.1777880933039344E-2</v>
      </c>
      <c r="S158" s="14">
        <f>'Stata input'!R158</f>
        <v>1.9293936717392768E-3</v>
      </c>
      <c r="T158" s="14">
        <f>'Stata input'!S158</f>
        <v>2.1121280084779315E-4</v>
      </c>
      <c r="U158" s="14">
        <f>'Stata input'!T158</f>
        <v>6.6992607432125872E-4</v>
      </c>
      <c r="V158" s="14">
        <f>'Stata input'!U158</f>
        <v>4.7272730345326863E-4</v>
      </c>
      <c r="W158" s="14">
        <f>'Stata input'!V158</f>
        <v>1.0514750402879081E-4</v>
      </c>
      <c r="X158" s="14">
        <f>'Stata input'!W158</f>
        <v>1.0965883798452758E-4</v>
      </c>
      <c r="Y158" s="14">
        <f>'Stata input'!X158</f>
        <v>9.1964246205633593E-4</v>
      </c>
      <c r="Z158" s="14">
        <f>'Stata input'!Y158</f>
        <v>3.7148195588312394E-3</v>
      </c>
      <c r="AA158" s="14">
        <f>'World Index &amp; Universal'!AP402</f>
        <v>-4.8665940647971695E-3</v>
      </c>
      <c r="AB158" s="14">
        <f>'World Index &amp; Universal'!AQ402</f>
        <v>1.7671063633300621E-2</v>
      </c>
      <c r="AC158" s="14">
        <f>'World Index &amp; Universal'!AR402</f>
        <v>1.5917704385490117E-2</v>
      </c>
      <c r="AD158" s="14">
        <f>'World Index &amp; Universal'!AS402</f>
        <v>3.3795690978341009E-2</v>
      </c>
      <c r="AE158" s="14">
        <f>'World Index &amp; Universal'!AT402</f>
        <v>-4.8150872734569194E-3</v>
      </c>
      <c r="AF158" s="14">
        <f>'World Index &amp; Universal'!AU402</f>
        <v>4.7988510779901628E-3</v>
      </c>
      <c r="AG158" s="14">
        <f>'World Index &amp; Universal'!AV402</f>
        <v>1.2093383297267835E-2</v>
      </c>
      <c r="AH158" s="14">
        <f>'World Index &amp; Universal'!AX402</f>
        <v>4.8903936253890112E-3</v>
      </c>
      <c r="AI158" s="14">
        <f>'World Index &amp; Universal'!AY402</f>
        <v>2.2647875715635646E-2</v>
      </c>
      <c r="AJ158" s="14">
        <f>'World Index &amp; Universal'!AZ402</f>
        <v>2.0885941850936618E-2</v>
      </c>
      <c r="AK158" s="14">
        <f>'World Index &amp; Universal'!BA402</f>
        <v>3.8851358835456207E-2</v>
      </c>
      <c r="AL158" s="14">
        <f>'World Index &amp; Universal'!BB402</f>
        <v>5.1758679824320808E-5</v>
      </c>
      <c r="AM158" s="14">
        <f>'World Index &amp; Universal'!BC402</f>
        <v>9.7127129740999241E-3</v>
      </c>
      <c r="AN158" s="14">
        <f>'World Index &amp; Universal'!BD402</f>
        <v>1.7042918327243139E-2</v>
      </c>
      <c r="AO158" s="14">
        <f>'World Index &amp; Universal'!BF402</f>
        <v>-1.7364219407213111E-2</v>
      </c>
      <c r="AP158" s="14">
        <f>'World Index &amp; Universal'!BG402</f>
        <v>-2.2146308864903319E-2</v>
      </c>
      <c r="AQ158" s="14">
        <f>'World Index &amp; Universal'!BH402</f>
        <v>-1.7229135331319201E-3</v>
      </c>
      <c r="AR158" s="14">
        <f>'World Index &amp; Universal'!BI402</f>
        <v>1.584463577796158E-2</v>
      </c>
      <c r="AS158" s="14">
        <f>'World Index &amp; Universal'!BJ402</f>
        <v>-2.2095696448788726E-2</v>
      </c>
      <c r="AT158" s="14">
        <f>'World Index &amp; Universal'!BK402</f>
        <v>-1.2648696632243772E-2</v>
      </c>
      <c r="AU158" s="14">
        <f>'World Index &amp; Universal'!BL402</f>
        <v>-5.4808282708945777E-3</v>
      </c>
      <c r="AV158" s="14">
        <f>'World Index &amp; Universal'!BN402</f>
        <v>-1.5668301001918516E-2</v>
      </c>
      <c r="AW158" s="14">
        <f>'World Index &amp; Universal'!BO402</f>
        <v>-2.0458643806054111E-2</v>
      </c>
      <c r="AX158" s="14">
        <f>'World Index &amp; Universal'!BP402</f>
        <v>1.7258870873513299E-3</v>
      </c>
      <c r="AY158" s="14">
        <f>'World Index &amp; Universal'!BQ402</f>
        <v>1.7597868917605952E-2</v>
      </c>
      <c r="AZ158" s="14">
        <f>'World Index &amp; Universal'!BR402</f>
        <v>-2.0407944038624337E-2</v>
      </c>
      <c r="BA158" s="14">
        <f>'World Index &amp; Universal'!BS402</f>
        <v>-1.0944639767081821E-2</v>
      </c>
      <c r="BB158" s="14">
        <f>'World Index &amp; Universal'!BT402</f>
        <v>-3.7644004742839465E-3</v>
      </c>
      <c r="BC158" s="14">
        <f>'World Index &amp; Universal'!BV402</f>
        <v>-3.2690880096780339E-2</v>
      </c>
      <c r="BD158" s="14">
        <f>'World Index &amp; Universal'!BW402</f>
        <v>-3.7398380918525431E-2</v>
      </c>
      <c r="BE158" s="14">
        <f>'World Index &amp; Universal'!BX402</f>
        <v>-1.559749908589847E-2</v>
      </c>
      <c r="BF158" s="14">
        <f>'World Index &amp; Universal'!BY402</f>
        <v>-1.7293539476772257E-2</v>
      </c>
      <c r="BG158" s="14">
        <f>'World Index &amp; Universal'!BZ402</f>
        <v>-3.7348557929525072E-2</v>
      </c>
      <c r="BH158" s="14">
        <f>'World Index &amp; Universal'!CA402</f>
        <v>-2.8048907683983049E-2</v>
      </c>
      <c r="BI158" s="14">
        <f>'World Index &amp; Universal'!CB402</f>
        <v>-2.0992840142847857E-2</v>
      </c>
      <c r="BJ158" s="14">
        <f>'World Index &amp; Universal'!CD402</f>
        <v>-4.7759320911262559E-3</v>
      </c>
      <c r="BK158" s="14">
        <f>'World Index &amp; Universal'!CE402</f>
        <v>-5.1756001001823648E-5</v>
      </c>
      <c r="BL158" s="14">
        <f>'World Index &amp; Universal'!CF402</f>
        <v>2.2594947551155542E-2</v>
      </c>
      <c r="BM158" s="14">
        <f>'World Index &amp; Universal'!CG402</f>
        <v>2.08331048771071E-2</v>
      </c>
      <c r="BN158" s="14">
        <f>'World Index &amp; Universal'!CH402</f>
        <v>3.8797592043487317E-2</v>
      </c>
      <c r="BO158" s="14">
        <f>'World Index &amp; Universal'!CI402</f>
        <v>9.6604542819156425E-3</v>
      </c>
      <c r="BP158" s="14">
        <f>'World Index &amp; Universal'!CJ402</f>
        <v>7.2596940287616984E-3</v>
      </c>
      <c r="BQ158" s="14">
        <f>'World Index &amp; Universal'!CL402</f>
        <v>-4.7759320911262559E-3</v>
      </c>
      <c r="BR158" s="14">
        <f>'World Index &amp; Universal'!CM402</f>
        <v>-9.6192836331547849E-3</v>
      </c>
      <c r="BS158" s="14">
        <f>'World Index &amp; Universal'!CN402</f>
        <v>1.2810735742283752E-2</v>
      </c>
      <c r="BT158" s="14">
        <f>'World Index &amp; Universal'!CO402</f>
        <v>1.1065750419172016E-2</v>
      </c>
      <c r="BU158" s="14">
        <f>'World Index &amp; Universal'!CP402</f>
        <v>2.8858352962129574E-2</v>
      </c>
      <c r="BV158" s="14">
        <f>'World Index &amp; Universal'!CQ402</f>
        <v>-9.5680228347523322E-3</v>
      </c>
      <c r="BW158" s="14">
        <f>'World Index &amp; Universal'!CR402</f>
        <v>7.2596940287616984E-3</v>
      </c>
      <c r="BX158" s="14">
        <f>'World Index &amp; Universal'!CT402</f>
        <v>-1.1948880900563896E-2</v>
      </c>
      <c r="BY158" s="14">
        <f>'World Index &amp; Universal'!CU402</f>
        <v>-1.6757324612489466E-2</v>
      </c>
      <c r="BZ158" s="14">
        <f>'World Index &amp; Universal'!CV402</f>
        <v>5.5110332979959598E-3</v>
      </c>
      <c r="CA158" s="14">
        <f>'World Index &amp; Universal'!CW402</f>
        <v>3.7786247310136467E-3</v>
      </c>
      <c r="CB158" s="14">
        <f>'World Index &amp; Universal'!CX402</f>
        <v>2.1442989391324829E-2</v>
      </c>
      <c r="CC158" s="14">
        <f>'World Index &amp; Universal'!CY402</f>
        <v>-7.2073707225639438E-3</v>
      </c>
      <c r="CD158" s="14">
        <f>'World Index &amp; Universal'!CZ402</f>
        <v>-7.2073707225639438E-3</v>
      </c>
    </row>
    <row r="159" spans="2:82" x14ac:dyDescent="0.25">
      <c r="B159" s="121">
        <v>40512</v>
      </c>
      <c r="C159" s="14">
        <f>'World Index &amp; Universal'!M159</f>
        <v>2.668023881313708E-2</v>
      </c>
      <c r="D159" s="14">
        <f>'World Index &amp; Universal'!N159</f>
        <v>-2.4824758263375157E-2</v>
      </c>
      <c r="E159" s="14">
        <f>'World Index &amp; Universal'!O159</f>
        <v>4.0765326444977656E-2</v>
      </c>
      <c r="F159" s="14">
        <f>'World Index &amp; Universal'!P159</f>
        <v>2.3990219658729384E-3</v>
      </c>
      <c r="G159" s="14">
        <f>'World Index &amp; Universal'!Q159</f>
        <v>1.297551754101689E-2</v>
      </c>
      <c r="H159" s="14">
        <f>'World Index &amp; Universal'!R159</f>
        <v>-6.977061797992179E-3</v>
      </c>
      <c r="I159" s="14">
        <f>'World Index &amp; Universal'!S159</f>
        <v>-1.6582550543466357E-2</v>
      </c>
      <c r="J159" s="14">
        <f>'World Index &amp; Universal'!T159</f>
        <v>-3.2985437763884962E-3</v>
      </c>
      <c r="K159" s="14">
        <f>'World Index &amp; Universal'!AF159</f>
        <v>4.6419867703377049E-3</v>
      </c>
      <c r="L159" s="14">
        <f>'World Index &amp; Universal'!AG159</f>
        <v>0.51560868051526054</v>
      </c>
      <c r="M159" s="14">
        <f>'World Index &amp; Universal'!AH159</f>
        <v>0.14819542764303123</v>
      </c>
      <c r="N159" s="14">
        <f>'World Index &amp; Universal'!AI159</f>
        <v>0.10015086457003597</v>
      </c>
      <c r="O159" s="14">
        <f>'World Index &amp; Universal'!AJ159</f>
        <v>0.10154346060113728</v>
      </c>
      <c r="P159" s="14">
        <f>'World Index &amp; Universal'!AK159</f>
        <v>3.7484043170476967E-2</v>
      </c>
      <c r="Q159" s="14">
        <f>'World Index &amp; Universal'!AL159</f>
        <v>5.0597655796680976E-2</v>
      </c>
      <c r="R159" s="14">
        <f>'World Index &amp; Universal'!AM159</f>
        <v>4.1777880933039344E-2</v>
      </c>
      <c r="S159" s="14">
        <f>'Stata input'!R159</f>
        <v>1.945709215699809E-3</v>
      </c>
      <c r="T159" s="14">
        <f>'Stata input'!S159</f>
        <v>2.1693265065181322E-4</v>
      </c>
      <c r="U159" s="14">
        <f>'Stata input'!T159</f>
        <v>6.2596541710679965E-4</v>
      </c>
      <c r="V159" s="14">
        <f>'Stata input'!U159</f>
        <v>4.8101704831693404E-4</v>
      </c>
      <c r="W159" s="14">
        <f>'Stata input'!V159</f>
        <v>9.9945042129734318E-5</v>
      </c>
      <c r="X159" s="14">
        <f>'Stata input'!W159</f>
        <v>1.1936327372885636E-4</v>
      </c>
      <c r="Y159" s="14">
        <f>'Stata input'!X159</f>
        <v>9.0314197388141615E-4</v>
      </c>
      <c r="Z159" s="14">
        <f>'Stata input'!Y159</f>
        <v>4.1696998373528249E-3</v>
      </c>
      <c r="AA159" s="14">
        <f>'World Index &amp; Universal'!AP403</f>
        <v>6.1745494340138762E-2</v>
      </c>
      <c r="AB159" s="14">
        <f>'World Index &amp; Universal'!AQ403</f>
        <v>-1.1478043336971333E-2</v>
      </c>
      <c r="AC159" s="14">
        <f>'World Index &amp; Universal'!AR403</f>
        <v>2.9759113195480635E-2</v>
      </c>
      <c r="AD159" s="14">
        <f>'World Index &amp; Universal'!AS403</f>
        <v>2.0002199554590261E-2</v>
      </c>
      <c r="AE159" s="14">
        <f>'World Index &amp; Universal'!AT403</f>
        <v>3.9362274040723122E-2</v>
      </c>
      <c r="AF159" s="14">
        <f>'World Index &amp; Universal'!AU403</f>
        <v>5.4522319638842021E-2</v>
      </c>
      <c r="AG159" s="14">
        <f>'World Index &amp; Universal'!AV403</f>
        <v>3.4782820311359153E-2</v>
      </c>
      <c r="AH159" s="14">
        <f>'World Index &amp; Universal'!AX403</f>
        <v>-5.815470342872775E-2</v>
      </c>
      <c r="AI159" s="14">
        <f>'World Index &amp; Universal'!AY403</f>
        <v>-6.8965244559495598E-2</v>
      </c>
      <c r="AJ159" s="14">
        <f>'World Index &amp; Universal'!AZ403</f>
        <v>-3.0126222635432187E-2</v>
      </c>
      <c r="AK159" s="14">
        <f>'World Index &amp; Universal'!BA403</f>
        <v>-3.9315725857157036E-2</v>
      </c>
      <c r="AL159" s="14">
        <f>'World Index &amp; Universal'!BB403</f>
        <v>-2.108153076112329E-2</v>
      </c>
      <c r="AM159" s="14">
        <f>'World Index &amp; Universal'!BC403</f>
        <v>-6.8031131187289429E-3</v>
      </c>
      <c r="AN159" s="14">
        <f>'World Index &amp; Universal'!BD403</f>
        <v>-2.5394667716990282E-2</v>
      </c>
      <c r="AO159" s="14">
        <f>'World Index &amp; Universal'!BF403</f>
        <v>1.1611318554539674E-2</v>
      </c>
      <c r="AP159" s="14">
        <f>'World Index &amp; Universal'!BG403</f>
        <v>7.4073759498769487E-2</v>
      </c>
      <c r="AQ159" s="14">
        <f>'World Index &amp; Universal'!BH403</f>
        <v>4.1715974293233593E-2</v>
      </c>
      <c r="AR159" s="14">
        <f>'World Index &amp; Universal'!BI403</f>
        <v>3.1845770019949926E-2</v>
      </c>
      <c r="AS159" s="14">
        <f>'World Index &amp; Universal'!BJ403</f>
        <v>5.143064049818058E-2</v>
      </c>
      <c r="AT159" s="14">
        <f>'World Index &amp; Universal'!BK403</f>
        <v>6.6766714215040768E-2</v>
      </c>
      <c r="AU159" s="14">
        <f>'World Index &amp; Universal'!BL403</f>
        <v>4.6798013272759453E-2</v>
      </c>
      <c r="AV159" s="14">
        <f>'World Index &amp; Universal'!BN403</f>
        <v>-2.8899101560882601E-2</v>
      </c>
      <c r="AW159" s="14">
        <f>'World Index &amp; Universal'!BO403</f>
        <v>3.1062003467393406E-2</v>
      </c>
      <c r="AX159" s="14">
        <f>'World Index &amp; Universal'!BP403</f>
        <v>-4.0045439757738444E-2</v>
      </c>
      <c r="AY159" s="14">
        <f>'World Index &amp; Universal'!BQ403</f>
        <v>-9.4749476026616541E-3</v>
      </c>
      <c r="AZ159" s="14">
        <f>'World Index &amp; Universal'!BR403</f>
        <v>9.3256381246704656E-3</v>
      </c>
      <c r="BA159" s="14">
        <f>'World Index &amp; Universal'!BS403</f>
        <v>2.4047572025381658E-2</v>
      </c>
      <c r="BB159" s="14">
        <f>'World Index &amp; Universal'!BT403</f>
        <v>4.8785264937247774E-3</v>
      </c>
      <c r="BC159" s="14">
        <f>'World Index &amp; Universal'!BV403</f>
        <v>-1.9609957275900647E-2</v>
      </c>
      <c r="BD159" s="14">
        <f>'World Index &amp; Universal'!BW403</f>
        <v>4.0924710558248645E-2</v>
      </c>
      <c r="BE159" s="14">
        <f>'World Index &amp; Universal'!BX403</f>
        <v>-3.0862916673423224E-2</v>
      </c>
      <c r="BF159" s="14">
        <f>'World Index &amp; Universal'!BY403</f>
        <v>9.5655809812478232E-3</v>
      </c>
      <c r="BG159" s="14">
        <f>'World Index &amp; Universal'!BZ403</f>
        <v>1.8980424252601713E-2</v>
      </c>
      <c r="BH159" s="14">
        <f>'World Index &amp; Universal'!CA403</f>
        <v>3.3843182004240635E-2</v>
      </c>
      <c r="BI159" s="14">
        <f>'World Index &amp; Universal'!CB403</f>
        <v>1.4490773415217539E-2</v>
      </c>
      <c r="BJ159" s="14">
        <f>'World Index &amp; Universal'!CD403</f>
        <v>-5.1703333939403961E-2</v>
      </c>
      <c r="BK159" s="14">
        <f>'World Index &amp; Universal'!CE403</f>
        <v>2.1535532757405607E-2</v>
      </c>
      <c r="BL159" s="14">
        <f>'World Index &amp; Universal'!CF403</f>
        <v>-4.8914915085423227E-2</v>
      </c>
      <c r="BM159" s="14">
        <f>'World Index &amp; Universal'!CG403</f>
        <v>-9.239474132448966E-3</v>
      </c>
      <c r="BN159" s="14">
        <f>'World Index &amp; Universal'!CH403</f>
        <v>-1.8626878201829511E-2</v>
      </c>
      <c r="BO159" s="14">
        <f>'World Index &amp; Universal'!CI403</f>
        <v>1.4585910973256011E-2</v>
      </c>
      <c r="BP159" s="14">
        <f>'World Index &amp; Universal'!CJ403</f>
        <v>-1.87189014019572E-2</v>
      </c>
      <c r="BQ159" s="14">
        <f>'World Index &amp; Universal'!CL403</f>
        <v>-5.1703333939403961E-2</v>
      </c>
      <c r="BR159" s="14">
        <f>'World Index &amp; Universal'!CM403</f>
        <v>6.8497124876130133E-3</v>
      </c>
      <c r="BS159" s="14">
        <f>'World Index &amp; Universal'!CN403</f>
        <v>-6.2587924168752918E-2</v>
      </c>
      <c r="BT159" s="14">
        <f>'World Index &amp; Universal'!CO403</f>
        <v>-2.3482866111209977E-2</v>
      </c>
      <c r="BU159" s="14">
        <f>'World Index &amp; Universal'!CP403</f>
        <v>-3.2735314787907477E-2</v>
      </c>
      <c r="BV159" s="14">
        <f>'World Index &amp; Universal'!CQ403</f>
        <v>-1.4376220698022579E-2</v>
      </c>
      <c r="BW159" s="14">
        <f>'World Index &amp; Universal'!CR403</f>
        <v>-1.87189014019572E-2</v>
      </c>
      <c r="BX159" s="14">
        <f>'World Index &amp; Universal'!CT403</f>
        <v>-3.3613643006648708E-2</v>
      </c>
      <c r="BY159" s="14">
        <f>'World Index &amp; Universal'!CU403</f>
        <v>2.6056360329471451E-2</v>
      </c>
      <c r="BZ159" s="14">
        <f>'World Index &amp; Universal'!CV403</f>
        <v>-4.4705867492476403E-2</v>
      </c>
      <c r="CA159" s="14">
        <f>'World Index &amp; Universal'!CW403</f>
        <v>-4.8548420183155416E-3</v>
      </c>
      <c r="CB159" s="14">
        <f>'World Index &amp; Universal'!CX403</f>
        <v>-1.4283790247234363E-2</v>
      </c>
      <c r="CC159" s="14">
        <f>'World Index &amp; Universal'!CY403</f>
        <v>1.9075982843958617E-2</v>
      </c>
      <c r="CD159" s="14">
        <f>'World Index &amp; Universal'!CZ403</f>
        <v>1.9075982843958617E-2</v>
      </c>
    </row>
    <row r="160" spans="2:82" x14ac:dyDescent="0.25">
      <c r="B160" s="121">
        <v>40543</v>
      </c>
      <c r="C160" s="14">
        <f>'World Index &amp; Universal'!M160</f>
        <v>1.3930336444051061E-2</v>
      </c>
      <c r="D160" s="14">
        <f>'World Index &amp; Universal'!N160</f>
        <v>7.5205273176691012E-2</v>
      </c>
      <c r="E160" s="14">
        <f>'World Index &amp; Universal'!O160</f>
        <v>4.8900344429356979E-2</v>
      </c>
      <c r="F160" s="14">
        <f>'World Index &amp; Universal'!P160</f>
        <v>7.4584596951608795E-2</v>
      </c>
      <c r="G160" s="14">
        <f>'World Index &amp; Universal'!Q160</f>
        <v>4.408463812649277E-2</v>
      </c>
      <c r="H160" s="14">
        <f>'World Index &amp; Universal'!R160</f>
        <v>2.6302279877024048E-3</v>
      </c>
      <c r="I160" s="14">
        <f>'World Index &amp; Universal'!S160</f>
        <v>4.188351639345167E-2</v>
      </c>
      <c r="J160" s="14">
        <f>'World Index &amp; Universal'!T160</f>
        <v>9.3120076899666504E-3</v>
      </c>
      <c r="K160" s="14">
        <f>'World Index &amp; Universal'!AF160</f>
        <v>4.6419867703377049E-3</v>
      </c>
      <c r="L160" s="14">
        <f>'World Index &amp; Universal'!AG160</f>
        <v>0.51560868051526054</v>
      </c>
      <c r="M160" s="14">
        <f>'World Index &amp; Universal'!AH160</f>
        <v>0.14819542764303123</v>
      </c>
      <c r="N160" s="14">
        <f>'World Index &amp; Universal'!AI160</f>
        <v>0.10015086457003597</v>
      </c>
      <c r="O160" s="14">
        <f>'World Index &amp; Universal'!AJ160</f>
        <v>0.10154346060113728</v>
      </c>
      <c r="P160" s="14">
        <f>'World Index &amp; Universal'!AK160</f>
        <v>3.7484043170476967E-2</v>
      </c>
      <c r="Q160" s="14">
        <f>'World Index &amp; Universal'!AL160</f>
        <v>5.0597655796680976E-2</v>
      </c>
      <c r="R160" s="14">
        <f>'World Index &amp; Universal'!AM160</f>
        <v>4.1777880933039344E-2</v>
      </c>
      <c r="S160" s="14">
        <f>'Stata input'!R160</f>
        <v>2.0353925068166134E-3</v>
      </c>
      <c r="T160" s="14">
        <f>'Stata input'!S160</f>
        <v>2.1693265065181322E-4</v>
      </c>
      <c r="U160" s="14">
        <f>'Stata input'!T160</f>
        <v>5.8974997350325076E-4</v>
      </c>
      <c r="V160" s="14">
        <f>'Stata input'!U160</f>
        <v>4.9241421396661877E-4</v>
      </c>
      <c r="W160" s="14">
        <f>'Stata input'!V160</f>
        <v>1.0514750402879081E-4</v>
      </c>
      <c r="X160" s="14">
        <f>'Stata input'!W160</f>
        <v>1.1867251194352946E-4</v>
      </c>
      <c r="Y160" s="14">
        <f>'Stata input'!X160</f>
        <v>9.1207735967446801E-4</v>
      </c>
      <c r="Z160" s="14">
        <f>'Stata input'!Y160</f>
        <v>3.914607630530309E-3</v>
      </c>
      <c r="AA160" s="14">
        <f>'World Index &amp; Universal'!AP404</f>
        <v>-6.2406390414378454E-2</v>
      </c>
      <c r="AB160" s="14">
        <f>'World Index &amp; Universal'!AQ404</f>
        <v>-3.3630645941620796E-2</v>
      </c>
      <c r="AC160" s="14">
        <f>'World Index &amp; Universal'!AR404</f>
        <v>-5.9350805282987529E-2</v>
      </c>
      <c r="AD160" s="14">
        <f>'World Index &amp; Universal'!AS404</f>
        <v>-3.2764127929700737E-2</v>
      </c>
      <c r="AE160" s="14">
        <f>'World Index &amp; Universal'!AT404</f>
        <v>7.4676321787059408E-3</v>
      </c>
      <c r="AF160" s="14">
        <f>'World Index &amp; Universal'!AU404</f>
        <v>-3.5769186267541664E-2</v>
      </c>
      <c r="AG160" s="14">
        <f>'World Index &amp; Universal'!AV404</f>
        <v>6.2322146703985837E-4</v>
      </c>
      <c r="AH160" s="14">
        <f>'World Index &amp; Universal'!AX404</f>
        <v>6.6560170394036167E-2</v>
      </c>
      <c r="AI160" s="14">
        <f>'World Index &amp; Universal'!AY404</f>
        <v>3.069106292807966E-2</v>
      </c>
      <c r="AJ160" s="14">
        <f>'World Index &amp; Universal'!AZ404</f>
        <v>3.2589653983896572E-3</v>
      </c>
      <c r="AK160" s="14">
        <f>'World Index &amp; Universal'!BA404</f>
        <v>3.1615256526522417E-2</v>
      </c>
      <c r="AL160" s="14">
        <f>'World Index &amp; Universal'!BB404</f>
        <v>7.4524849442996643E-2</v>
      </c>
      <c r="AM160" s="14">
        <f>'World Index &amp; Universal'!BC404</f>
        <v>2.8410180993670764E-2</v>
      </c>
      <c r="AN160" s="14">
        <f>'World Index &amp; Universal'!BD404</f>
        <v>6.7224873588115353E-2</v>
      </c>
      <c r="AO160" s="14">
        <f>'World Index &amp; Universal'!BF404</f>
        <v>3.4801026957637982E-2</v>
      </c>
      <c r="AP160" s="14">
        <f>'World Index &amp; Universal'!BG404</f>
        <v>-2.9777169931880176E-2</v>
      </c>
      <c r="AQ160" s="14">
        <f>'World Index &amp; Universal'!BH404</f>
        <v>-2.6615247299960232E-2</v>
      </c>
      <c r="AR160" s="14">
        <f>'World Index &amp; Universal'!BI404</f>
        <v>8.9667372861201855E-4</v>
      </c>
      <c r="AS160" s="14">
        <f>'World Index &amp; Universal'!BJ404</f>
        <v>4.2528540405104787E-2</v>
      </c>
      <c r="AT160" s="14">
        <f>'World Index &amp; Universal'!BK404</f>
        <v>-2.2129637254532097E-3</v>
      </c>
      <c r="AU160" s="14">
        <f>'World Index &amp; Universal'!BL404</f>
        <v>3.5445937171752817E-2</v>
      </c>
      <c r="AV160" s="14">
        <f>'World Index &amp; Universal'!BN404</f>
        <v>6.3095578687911269E-2</v>
      </c>
      <c r="AW160" s="14">
        <f>'World Index &amp; Universal'!BO404</f>
        <v>-3.2483790434861826E-3</v>
      </c>
      <c r="AX160" s="14">
        <f>'World Index &amp; Universal'!BP404</f>
        <v>2.7342987678955488E-2</v>
      </c>
      <c r="AY160" s="14">
        <f>'World Index &amp; Universal'!BQ404</f>
        <v>2.8264179146281432E-2</v>
      </c>
      <c r="AZ160" s="14">
        <f>'World Index &amp; Universal'!BR404</f>
        <v>7.1034385440361003E-2</v>
      </c>
      <c r="BA160" s="14">
        <f>'World Index &amp; Universal'!BS404</f>
        <v>2.5069514913623303E-2</v>
      </c>
      <c r="BB160" s="14">
        <f>'World Index &amp; Universal'!BT404</f>
        <v>6.3758122674064666E-2</v>
      </c>
      <c r="BC160" s="14">
        <f>'World Index &amp; Universal'!BV404</f>
        <v>3.3873979321684455E-2</v>
      </c>
      <c r="BD160" s="14">
        <f>'World Index &amp; Universal'!BW404</f>
        <v>-3.064636387113151E-2</v>
      </c>
      <c r="BE160" s="14">
        <f>'World Index &amp; Universal'!BX404</f>
        <v>-8.9587042513761261E-4</v>
      </c>
      <c r="BF160" s="14">
        <f>'World Index &amp; Universal'!BY404</f>
        <v>-2.7487273912184418E-2</v>
      </c>
      <c r="BG160" s="14">
        <f>'World Index &amp; Universal'!BZ404</f>
        <v>4.159456991839372E-2</v>
      </c>
      <c r="BH160" s="14">
        <f>'World Index &amp; Universal'!CA404</f>
        <v>-3.1068516218374365E-3</v>
      </c>
      <c r="BI160" s="14">
        <f>'World Index &amp; Universal'!CB404</f>
        <v>3.4518311779811572E-2</v>
      </c>
      <c r="BJ160" s="14">
        <f>'World Index &amp; Universal'!CD404</f>
        <v>3.7096082969058086E-2</v>
      </c>
      <c r="BK160" s="14">
        <f>'World Index &amp; Universal'!CE404</f>
        <v>-6.9356096773032339E-2</v>
      </c>
      <c r="BL160" s="14">
        <f>'World Index &amp; Universal'!CF404</f>
        <v>-4.0793646175460441E-2</v>
      </c>
      <c r="BM160" s="14">
        <f>'World Index &amp; Universal'!CG404</f>
        <v>-6.6323160494193512E-2</v>
      </c>
      <c r="BN160" s="14">
        <f>'World Index &amp; Universal'!CH404</f>
        <v>-3.9933551037667603E-2</v>
      </c>
      <c r="BO160" s="14">
        <f>'World Index &amp; Universal'!CI404</f>
        <v>-4.2916335041698117E-2</v>
      </c>
      <c r="BP160" s="14">
        <f>'World Index &amp; Universal'!CJ404</f>
        <v>3.7742423511347267E-2</v>
      </c>
      <c r="BQ160" s="14">
        <f>'World Index &amp; Universal'!CL404</f>
        <v>3.7096082969058086E-2</v>
      </c>
      <c r="BR160" s="14">
        <f>'World Index &amp; Universal'!CM404</f>
        <v>-2.7625340081931515E-2</v>
      </c>
      <c r="BS160" s="14">
        <f>'World Index &amp; Universal'!CN404</f>
        <v>2.2178717952838767E-3</v>
      </c>
      <c r="BT160" s="14">
        <f>'World Index &amp; Universal'!CO404</f>
        <v>-2.4456404710987534E-2</v>
      </c>
      <c r="BU160" s="14">
        <f>'World Index &amp; Universal'!CP404</f>
        <v>3.116534231268453E-3</v>
      </c>
      <c r="BV160" s="14">
        <f>'World Index &amp; Universal'!CQ404</f>
        <v>4.4840735050647673E-2</v>
      </c>
      <c r="BW160" s="14">
        <f>'World Index &amp; Universal'!CR404</f>
        <v>3.7742423511347267E-2</v>
      </c>
      <c r="BX160" s="14">
        <f>'World Index &amp; Universal'!CT404</f>
        <v>-6.228333039544065E-4</v>
      </c>
      <c r="BY160" s="14">
        <f>'World Index &amp; Universal'!CU404</f>
        <v>-6.2990354940003268E-2</v>
      </c>
      <c r="BZ160" s="14">
        <f>'World Index &amp; Universal'!CV404</f>
        <v>-3.4232532959249329E-2</v>
      </c>
      <c r="CA160" s="14">
        <f>'World Index &amp; Universal'!CW404</f>
        <v>-5.9936672928795232E-2</v>
      </c>
      <c r="CB160" s="14">
        <f>'World Index &amp; Universal'!CX404</f>
        <v>-3.3366554643605606E-2</v>
      </c>
      <c r="CC160" s="14">
        <f>'World Index &amp; Universal'!CY404</f>
        <v>-3.6369741331033323E-2</v>
      </c>
      <c r="CD160" s="14">
        <f>'World Index &amp; Universal'!CZ404</f>
        <v>-3.6369741331033323E-2</v>
      </c>
    </row>
    <row r="161" spans="2:82" x14ac:dyDescent="0.25">
      <c r="B161" s="121">
        <v>40574</v>
      </c>
      <c r="C161" s="14">
        <f>'World Index &amp; Universal'!M161</f>
        <v>9.3560595124606571E-3</v>
      </c>
      <c r="D161" s="14">
        <f>'World Index &amp; Universal'!N161</f>
        <v>1.8470563365394765E-2</v>
      </c>
      <c r="E161" s="14">
        <f>'World Index &amp; Universal'!O161</f>
        <v>-6.1416352377540173E-3</v>
      </c>
      <c r="F161" s="14">
        <f>'World Index &amp; Universal'!P161</f>
        <v>-9.6067734251643611E-3</v>
      </c>
      <c r="G161" s="14">
        <f>'World Index &amp; Universal'!Q161</f>
        <v>2.8255132898632684E-2</v>
      </c>
      <c r="H161" s="14">
        <f>'World Index &amp; Universal'!R161</f>
        <v>2.6104483634453723E-2</v>
      </c>
      <c r="I161" s="14">
        <f>'World Index &amp; Universal'!S161</f>
        <v>2.6357748385589685E-2</v>
      </c>
      <c r="J161" s="14">
        <f>'World Index &amp; Universal'!T161</f>
        <v>4.3876212362943035E-2</v>
      </c>
      <c r="K161" s="14">
        <f>'World Index &amp; Universal'!AF161</f>
        <v>4.7442721592224017E-3</v>
      </c>
      <c r="L161" s="14">
        <f>'World Index &amp; Universal'!AG161</f>
        <v>0.51909280259199264</v>
      </c>
      <c r="M161" s="14">
        <f>'World Index &amp; Universal'!AH161</f>
        <v>0.15632955334413332</v>
      </c>
      <c r="N161" s="14">
        <f>'World Index &amp; Universal'!AI161</f>
        <v>9.8356861837537612E-2</v>
      </c>
      <c r="O161" s="14">
        <f>'World Index &amp; Universal'!AJ161</f>
        <v>9.1182596621152509E-2</v>
      </c>
      <c r="P161" s="14">
        <f>'World Index &amp; Universal'!AK161</f>
        <v>3.6102753992131455E-2</v>
      </c>
      <c r="Q161" s="14">
        <f>'World Index &amp; Universal'!AL161</f>
        <v>5.2302707706549406E-2</v>
      </c>
      <c r="R161" s="14">
        <f>'World Index &amp; Universal'!AM161</f>
        <v>4.1888451747280731E-2</v>
      </c>
      <c r="S161" s="14">
        <f>'Stata input'!R161</f>
        <v>1.8885920210915952E-3</v>
      </c>
      <c r="T161" s="14">
        <f>'Stata input'!S161</f>
        <v>2.1640890030050208E-4</v>
      </c>
      <c r="U161" s="14">
        <f>'Stata input'!T161</f>
        <v>7.1799122390614478E-4</v>
      </c>
      <c r="V161" s="14">
        <f>'Stata input'!U161</f>
        <v>4.9759427172979542E-4</v>
      </c>
      <c r="W161" s="14">
        <f>'Stata input'!V161</f>
        <v>1.0618796068651015E-4</v>
      </c>
      <c r="X161" s="14">
        <f>'Stata input'!W161</f>
        <v>1.1520197873537974E-4</v>
      </c>
      <c r="Y161" s="14">
        <f>'Stata input'!X161</f>
        <v>8.9832326685290731E-4</v>
      </c>
      <c r="Z161" s="14">
        <f>'Stata input'!Y161</f>
        <v>3.9944005553169681E-3</v>
      </c>
      <c r="AA161" s="14">
        <f>'World Index &amp; Universal'!AP405</f>
        <v>-7.9528668109518641E-3</v>
      </c>
      <c r="AB161" s="14">
        <f>'World Index &amp; Universal'!AQ405</f>
        <v>1.5263157894736867E-2</v>
      </c>
      <c r="AC161" s="14">
        <f>'World Index &amp; Universal'!AR405</f>
        <v>1.7760073945289445E-2</v>
      </c>
      <c r="AD161" s="14">
        <f>'World Index &amp; Universal'!AS405</f>
        <v>-1.9117688041691006E-2</v>
      </c>
      <c r="AE161" s="14">
        <f>'World Index &amp; Universal'!AT405</f>
        <v>-1.8450480514688228E-2</v>
      </c>
      <c r="AF161" s="14">
        <f>'World Index &amp; Universal'!AU405</f>
        <v>-1.0885403274192185E-2</v>
      </c>
      <c r="AG161" s="14">
        <f>'World Index &amp; Universal'!AV405</f>
        <v>-3.2922867719271776E-2</v>
      </c>
      <c r="AH161" s="14">
        <f>'World Index &amp; Universal'!AX405</f>
        <v>8.016621937494639E-3</v>
      </c>
      <c r="AI161" s="14">
        <f>'World Index &amp; Universal'!AY405</f>
        <v>2.3402138798645833E-2</v>
      </c>
      <c r="AJ161" s="14">
        <f>'World Index &amp; Universal'!AZ405</f>
        <v>2.5919071681185457E-2</v>
      </c>
      <c r="AK161" s="14">
        <f>'World Index &amp; Universal'!BA405</f>
        <v>-1.1254325381545471E-2</v>
      </c>
      <c r="AL161" s="14">
        <f>'World Index &amp; Universal'!BB405</f>
        <v>-1.0581769104044736E-2</v>
      </c>
      <c r="AM161" s="14">
        <f>'World Index &amp; Universal'!BC405</f>
        <v>-2.9560454993837748E-3</v>
      </c>
      <c r="AN161" s="14">
        <f>'World Index &amp; Universal'!BD405</f>
        <v>-2.5170175965380737E-2</v>
      </c>
      <c r="AO161" s="14">
        <f>'World Index &amp; Universal'!BF405</f>
        <v>-1.5033696215655867E-2</v>
      </c>
      <c r="AP161" s="14">
        <f>'World Index &amp; Universal'!BG405</f>
        <v>-2.2867002042928242E-2</v>
      </c>
      <c r="AQ161" s="14">
        <f>'World Index &amp; Universal'!BH405</f>
        <v>2.4593781731723219E-3</v>
      </c>
      <c r="AR161" s="14">
        <f>'World Index &amp; Universal'!BI405</f>
        <v>-3.3863974742982306E-2</v>
      </c>
      <c r="AS161" s="14">
        <f>'World Index &amp; Universal'!BJ405</f>
        <v>-3.3206797811253352E-2</v>
      </c>
      <c r="AT161" s="14">
        <f>'World Index &amp; Universal'!BK405</f>
        <v>-2.5755451643838856E-2</v>
      </c>
      <c r="AU161" s="14">
        <f>'World Index &amp; Universal'!BL405</f>
        <v>-4.7461611543087812E-2</v>
      </c>
      <c r="AV161" s="14">
        <f>'World Index &amp; Universal'!BN405</f>
        <v>-1.7450157851489956E-2</v>
      </c>
      <c r="AW161" s="14">
        <f>'World Index &amp; Universal'!BO405</f>
        <v>-2.5264245881219005E-2</v>
      </c>
      <c r="AX161" s="14">
        <f>'World Index &amp; Universal'!BP405</f>
        <v>-2.4533444713282782E-3</v>
      </c>
      <c r="AY161" s="14">
        <f>'World Index &amp; Universal'!BQ405</f>
        <v>-3.6234239219097963E-2</v>
      </c>
      <c r="AZ161" s="14">
        <f>'World Index &amp; Universal'!BR405</f>
        <v>-3.5578674568760849E-2</v>
      </c>
      <c r="BA161" s="14">
        <f>'World Index &amp; Universal'!BS405</f>
        <v>-2.814560912027031E-2</v>
      </c>
      <c r="BB161" s="14">
        <f>'World Index &amp; Universal'!BT405</f>
        <v>-4.9798516332136611E-2</v>
      </c>
      <c r="BC161" s="14">
        <f>'World Index &amp; Universal'!BV405</f>
        <v>1.9490297468534257E-2</v>
      </c>
      <c r="BD161" s="14">
        <f>'World Index &amp; Universal'!BW405</f>
        <v>1.1382426917708965E-2</v>
      </c>
      <c r="BE161" s="14">
        <f>'World Index &amp; Universal'!BX405</f>
        <v>3.5050938850948565E-2</v>
      </c>
      <c r="BF161" s="14">
        <f>'World Index &amp; Universal'!BY405</f>
        <v>3.7596520538080602E-2</v>
      </c>
      <c r="BG161" s="14">
        <f>'World Index &amp; Universal'!BZ405</f>
        <v>6.802116001773939E-4</v>
      </c>
      <c r="BH161" s="14">
        <f>'World Index &amp; Universal'!CA405</f>
        <v>8.392734446463157E-3</v>
      </c>
      <c r="BI161" s="14">
        <f>'World Index &amp; Universal'!CB405</f>
        <v>-1.4074246736103357E-2</v>
      </c>
      <c r="BJ161" s="14">
        <f>'World Index &amp; Universal'!CD405</f>
        <v>1.1005199306759028E-2</v>
      </c>
      <c r="BK161" s="14">
        <f>'World Index &amp; Universal'!CE405</f>
        <v>1.0694940494943683E-2</v>
      </c>
      <c r="BL161" s="14">
        <f>'World Index &amp; Universal'!CF405</f>
        <v>3.4347363775495854E-2</v>
      </c>
      <c r="BM161" s="14">
        <f>'World Index &amp; Universal'!CG405</f>
        <v>3.6891215105443687E-2</v>
      </c>
      <c r="BN161" s="14">
        <f>'World Index &amp; Universal'!CH405</f>
        <v>-6.7974922686808714E-4</v>
      </c>
      <c r="BO161" s="14">
        <f>'World Index &amp; Universal'!CI405</f>
        <v>7.7072802648436856E-3</v>
      </c>
      <c r="BP161" s="14">
        <f>'World Index &amp; Universal'!CJ405</f>
        <v>-2.2279991133513199E-2</v>
      </c>
      <c r="BQ161" s="14">
        <f>'World Index &amp; Universal'!CL405</f>
        <v>1.1005199306759028E-2</v>
      </c>
      <c r="BR161" s="14">
        <f>'World Index &amp; Universal'!CM405</f>
        <v>2.9648096114927025E-3</v>
      </c>
      <c r="BS161" s="14">
        <f>'World Index &amp; Universal'!CN405</f>
        <v>2.6436331296177951E-2</v>
      </c>
      <c r="BT161" s="14">
        <f>'World Index &amp; Universal'!CO405</f>
        <v>2.8960726405519166E-2</v>
      </c>
      <c r="BU161" s="14">
        <f>'World Index &amp; Universal'!CP405</f>
        <v>-8.3228827021150087E-3</v>
      </c>
      <c r="BV161" s="14">
        <f>'World Index &amp; Universal'!CQ405</f>
        <v>-7.6483324232986538E-3</v>
      </c>
      <c r="BW161" s="14">
        <f>'World Index &amp; Universal'!CR405</f>
        <v>-2.2279991133513199E-2</v>
      </c>
      <c r="BX161" s="14">
        <f>'World Index &amp; Universal'!CT405</f>
        <v>3.4043683404680891E-2</v>
      </c>
      <c r="BY161" s="14">
        <f>'World Index &amp; Universal'!CU405</f>
        <v>2.5820071713857251E-2</v>
      </c>
      <c r="BZ161" s="14">
        <f>'World Index &amp; Universal'!CV405</f>
        <v>4.9826455414541782E-2</v>
      </c>
      <c r="CA161" s="14">
        <f>'World Index &amp; Universal'!CW405</f>
        <v>5.2408375684607211E-2</v>
      </c>
      <c r="CB161" s="14">
        <f>'World Index &amp; Universal'!CX405</f>
        <v>1.4275158843868985E-2</v>
      </c>
      <c r="CC161" s="14">
        <f>'World Index &amp; Universal'!CY405</f>
        <v>2.2787700907689779E-2</v>
      </c>
      <c r="CD161" s="14">
        <f>'World Index &amp; Universal'!CZ405</f>
        <v>2.2787700907689779E-2</v>
      </c>
    </row>
    <row r="162" spans="2:82" x14ac:dyDescent="0.25">
      <c r="B162" s="121">
        <v>40602</v>
      </c>
      <c r="C162" s="14">
        <f>'World Index &amp; Universal'!M162</f>
        <v>-2.3923689358535949E-3</v>
      </c>
      <c r="D162" s="14">
        <f>'World Index &amp; Universal'!N162</f>
        <v>2.8072542355291441E-2</v>
      </c>
      <c r="E162" s="14">
        <f>'World Index &amp; Universal'!O162</f>
        <v>2.0991061040364967E-2</v>
      </c>
      <c r="F162" s="14">
        <f>'World Index &amp; Universal'!P162</f>
        <v>1.4343842311786981E-2</v>
      </c>
      <c r="G162" s="14">
        <f>'World Index &amp; Universal'!Q162</f>
        <v>2.6567489801107458E-2</v>
      </c>
      <c r="H162" s="14">
        <f>'World Index &amp; Universal'!R162</f>
        <v>1.5616304917213997E-2</v>
      </c>
      <c r="I162" s="14">
        <f>'World Index &amp; Universal'!S162</f>
        <v>-1.4768998319449889E-3</v>
      </c>
      <c r="J162" s="14">
        <f>'World Index &amp; Universal'!T162</f>
        <v>8.2747031447301111E-3</v>
      </c>
      <c r="K162" s="14">
        <f>'World Index &amp; Universal'!AF162</f>
        <v>4.7442721592224017E-3</v>
      </c>
      <c r="L162" s="14">
        <f>'World Index &amp; Universal'!AG162</f>
        <v>0.51909280259199264</v>
      </c>
      <c r="M162" s="14">
        <f>'World Index &amp; Universal'!AH162</f>
        <v>0.15632955334413332</v>
      </c>
      <c r="N162" s="14">
        <f>'World Index &amp; Universal'!AI162</f>
        <v>9.8356861837537612E-2</v>
      </c>
      <c r="O162" s="14">
        <f>'World Index &amp; Universal'!AJ162</f>
        <v>9.1182596621152509E-2</v>
      </c>
      <c r="P162" s="14">
        <f>'World Index &amp; Universal'!AK162</f>
        <v>3.6102753992131455E-2</v>
      </c>
      <c r="Q162" s="14">
        <f>'World Index &amp; Universal'!AL162</f>
        <v>5.2302707706549406E-2</v>
      </c>
      <c r="R162" s="14">
        <f>'World Index &amp; Universal'!AM162</f>
        <v>4.1888451747280731E-2</v>
      </c>
      <c r="S162" s="14">
        <f>'Stata input'!R162</f>
        <v>1.9783315388433032E-3</v>
      </c>
      <c r="T162" s="14">
        <f>'Stata input'!S162</f>
        <v>2.1724024865843461E-4</v>
      </c>
      <c r="U162" s="14">
        <f>'Stata input'!T162</f>
        <v>6.8336735681695515E-4</v>
      </c>
      <c r="V162" s="14">
        <f>'Stata input'!U162</f>
        <v>5.0898936045995491E-4</v>
      </c>
      <c r="W162" s="14">
        <f>'Stata input'!V162</f>
        <v>1.1034966825440584E-4</v>
      </c>
      <c r="X162" s="14">
        <f>'Stata input'!W162</f>
        <v>1.1382038668394934E-4</v>
      </c>
      <c r="Y162" s="14">
        <f>'Stata input'!X162</f>
        <v>8.9626038618084714E-4</v>
      </c>
      <c r="Z162" s="14">
        <f>'Stata input'!Y162</f>
        <v>3.9545128129423457E-3</v>
      </c>
      <c r="AA162" s="14">
        <f>'World Index &amp; Universal'!AP406</f>
        <v>-3.1183447320578317E-2</v>
      </c>
      <c r="AB162" s="14">
        <f>'World Index &amp; Universal'!AQ406</f>
        <v>-2.3189065483189775E-2</v>
      </c>
      <c r="AC162" s="14">
        <f>'World Index &amp; Universal'!AR406</f>
        <v>-1.6423041992820964E-2</v>
      </c>
      <c r="AD162" s="14">
        <f>'World Index &amp; Universal'!AS406</f>
        <v>-2.7928516634940448E-2</v>
      </c>
      <c r="AE162" s="14">
        <f>'World Index &amp; Universal'!AT406</f>
        <v>-1.5283021951976949E-2</v>
      </c>
      <c r="AF162" s="14">
        <f>'World Index &amp; Universal'!AU406</f>
        <v>-1.8890814558057967E-3</v>
      </c>
      <c r="AG162" s="14">
        <f>'World Index &amp; Universal'!AV406</f>
        <v>-1.0566717703548556E-2</v>
      </c>
      <c r="AH162" s="14">
        <f>'World Index &amp; Universal'!AX406</f>
        <v>3.2187153733423957E-2</v>
      </c>
      <c r="AI162" s="14">
        <f>'World Index &amp; Universal'!AY406</f>
        <v>8.251698234592153E-3</v>
      </c>
      <c r="AJ162" s="14">
        <f>'World Index &amp; Universal'!AZ406</f>
        <v>1.5235500763209453E-2</v>
      </c>
      <c r="AK162" s="14">
        <f>'World Index &amp; Universal'!BA406</f>
        <v>3.3596976400080969E-3</v>
      </c>
      <c r="AL162" s="14">
        <f>'World Index &amp; Universal'!BB406</f>
        <v>1.6412214804367498E-2</v>
      </c>
      <c r="AM162" s="14">
        <f>'World Index &amp; Universal'!BC406</f>
        <v>3.023726812238503E-2</v>
      </c>
      <c r="AN162" s="14">
        <f>'World Index &amp; Universal'!BD406</f>
        <v>2.1280323462693707E-2</v>
      </c>
      <c r="AO162" s="14">
        <f>'World Index &amp; Universal'!BF406</f>
        <v>2.3739563782279482E-2</v>
      </c>
      <c r="AP162" s="14">
        <f>'World Index &amp; Universal'!BG406</f>
        <v>-8.1841649749171408E-3</v>
      </c>
      <c r="AQ162" s="14">
        <f>'World Index &amp; Universal'!BH406</f>
        <v>6.9266459365708855E-3</v>
      </c>
      <c r="AR162" s="14">
        <f>'World Index &amp; Universal'!BI406</f>
        <v>-4.8519636546604517E-3</v>
      </c>
      <c r="AS162" s="14">
        <f>'World Index &amp; Universal'!BJ406</f>
        <v>8.0937295558876077E-3</v>
      </c>
      <c r="AT162" s="14">
        <f>'World Index &amp; Universal'!BK406</f>
        <v>2.180563635676358E-2</v>
      </c>
      <c r="AU162" s="14">
        <f>'World Index &amp; Universal'!BL406</f>
        <v>1.2921996809838188E-2</v>
      </c>
      <c r="AV162" s="14">
        <f>'World Index &amp; Universal'!BN406</f>
        <v>1.6697261824937026E-2</v>
      </c>
      <c r="AW162" s="14">
        <f>'World Index &amp; Universal'!BO406</f>
        <v>-1.5006863680157134E-2</v>
      </c>
      <c r="AX162" s="14">
        <f>'World Index &amp; Universal'!BP406</f>
        <v>-6.8789975561012184E-3</v>
      </c>
      <c r="AY162" s="14">
        <f>'World Index &amp; Universal'!BQ406</f>
        <v>-1.1697584564639207E-2</v>
      </c>
      <c r="AZ162" s="14">
        <f>'World Index &amp; Universal'!BR406</f>
        <v>1.1590552539515464E-3</v>
      </c>
      <c r="BA162" s="14">
        <f>'World Index &amp; Universal'!BS406</f>
        <v>1.477663788145489E-2</v>
      </c>
      <c r="BB162" s="14">
        <f>'World Index &amp; Universal'!BT406</f>
        <v>5.9541088692620647E-3</v>
      </c>
      <c r="BC162" s="14">
        <f>'World Index &amp; Universal'!BV406</f>
        <v>2.8730928859530991E-2</v>
      </c>
      <c r="BD162" s="14">
        <f>'World Index &amp; Universal'!BW406</f>
        <v>-3.3484478676096829E-3</v>
      </c>
      <c r="BE162" s="14">
        <f>'World Index &amp; Universal'!BX406</f>
        <v>4.8756199856245797E-3</v>
      </c>
      <c r="BF162" s="14">
        <f>'World Index &amp; Universal'!BY406</f>
        <v>1.1836037615557293E-2</v>
      </c>
      <c r="BG162" s="14">
        <f>'World Index &amp; Universal'!BZ406</f>
        <v>1.300881149109312E-2</v>
      </c>
      <c r="BH162" s="14">
        <f>'World Index &amp; Universal'!CA406</f>
        <v>2.6787572338808463E-2</v>
      </c>
      <c r="BI162" s="14">
        <f>'World Index &amp; Universal'!CB406</f>
        <v>1.786061954136331E-2</v>
      </c>
      <c r="BJ162" s="14">
        <f>'World Index &amp; Universal'!CD406</f>
        <v>1.8926568387420684E-3</v>
      </c>
      <c r="BK162" s="14">
        <f>'World Index &amp; Universal'!CE406</f>
        <v>-1.6147203433133139E-2</v>
      </c>
      <c r="BL162" s="14">
        <f>'World Index &amp; Universal'!CF406</f>
        <v>-8.0287470486035684E-3</v>
      </c>
      <c r="BM162" s="14">
        <f>'World Index &amp; Universal'!CG406</f>
        <v>-1.1577134001523604E-3</v>
      </c>
      <c r="BN162" s="14">
        <f>'World Index &amp; Universal'!CH406</f>
        <v>-1.2841755514391706E-2</v>
      </c>
      <c r="BO162" s="14">
        <f>'World Index &amp; Universal'!CI406</f>
        <v>1.3601817369617963E-2</v>
      </c>
      <c r="BP162" s="14">
        <f>'World Index &amp; Universal'!CJ406</f>
        <v>-8.6940600353311304E-3</v>
      </c>
      <c r="BQ162" s="14">
        <f>'World Index &amp; Universal'!CL406</f>
        <v>1.8926568387420684E-3</v>
      </c>
      <c r="BR162" s="14">
        <f>'World Index &amp; Universal'!CM406</f>
        <v>-2.934981004666315E-2</v>
      </c>
      <c r="BS162" s="14">
        <f>'World Index &amp; Universal'!CN406</f>
        <v>-2.1340297587818413E-2</v>
      </c>
      <c r="BT162" s="14">
        <f>'World Index &amp; Universal'!CO406</f>
        <v>-1.4561468336819594E-2</v>
      </c>
      <c r="BU162" s="14">
        <f>'World Index &amp; Universal'!CP406</f>
        <v>-2.60887188942035E-2</v>
      </c>
      <c r="BV162" s="14">
        <f>'World Index &amp; Universal'!CQ406</f>
        <v>-1.3419290629248848E-2</v>
      </c>
      <c r="BW162" s="14">
        <f>'World Index &amp; Universal'!CR406</f>
        <v>-8.6940600353311304E-3</v>
      </c>
      <c r="BX162" s="14">
        <f>'World Index &amp; Universal'!CT406</f>
        <v>1.0679565659064361E-2</v>
      </c>
      <c r="BY162" s="14">
        <f>'World Index &amp; Universal'!CU406</f>
        <v>-2.0836907334650046E-2</v>
      </c>
      <c r="BZ162" s="14">
        <f>'World Index &amp; Universal'!CV406</f>
        <v>-1.2757148971525578E-2</v>
      </c>
      <c r="CA162" s="14">
        <f>'World Index &amp; Universal'!CW406</f>
        <v>-5.9188672890403415E-3</v>
      </c>
      <c r="CB162" s="14">
        <f>'World Index &amp; Universal'!CX406</f>
        <v>-1.7547215403039274E-2</v>
      </c>
      <c r="CC162" s="14">
        <f>'World Index &amp; Universal'!CY406</f>
        <v>8.7703096338160869E-3</v>
      </c>
      <c r="CD162" s="14">
        <f>'World Index &amp; Universal'!CZ406</f>
        <v>8.7703096338160869E-3</v>
      </c>
    </row>
    <row r="163" spans="2:82" x14ac:dyDescent="0.25">
      <c r="B163" s="121">
        <v>40633</v>
      </c>
      <c r="C163" s="14">
        <f>'World Index &amp; Universal'!M163</f>
        <v>-2.1069647914360612E-2</v>
      </c>
      <c r="D163" s="14">
        <f>'World Index &amp; Universal'!N163</f>
        <v>-6.5110410094636473E-3</v>
      </c>
      <c r="E163" s="14">
        <f>'World Index &amp; Universal'!O163</f>
        <v>-3.4376347330493662E-2</v>
      </c>
      <c r="F163" s="14">
        <f>'World Index &amp; Universal'!P163</f>
        <v>4.9922049213324549E-3</v>
      </c>
      <c r="G163" s="14">
        <f>'World Index &amp; Universal'!Q163</f>
        <v>5.384106110855269E-3</v>
      </c>
      <c r="H163" s="14">
        <f>'World Index &amp; Universal'!R163</f>
        <v>-2.1154157551717567E-2</v>
      </c>
      <c r="I163" s="14">
        <f>'World Index &amp; Universal'!S163</f>
        <v>-9.981912996557929E-3</v>
      </c>
      <c r="J163" s="14">
        <f>'World Index &amp; Universal'!T163</f>
        <v>-2.3869972292722696E-2</v>
      </c>
      <c r="K163" s="14">
        <f>'World Index &amp; Universal'!AF163</f>
        <v>4.7442721592224017E-3</v>
      </c>
      <c r="L163" s="14">
        <f>'World Index &amp; Universal'!AG163</f>
        <v>0.51909280259199264</v>
      </c>
      <c r="M163" s="14">
        <f>'World Index &amp; Universal'!AH163</f>
        <v>0.15632955334413332</v>
      </c>
      <c r="N163" s="14">
        <f>'World Index &amp; Universal'!AI163</f>
        <v>9.8356861837537612E-2</v>
      </c>
      <c r="O163" s="14">
        <f>'World Index &amp; Universal'!AJ163</f>
        <v>9.1182596621152509E-2</v>
      </c>
      <c r="P163" s="14">
        <f>'World Index &amp; Universal'!AK163</f>
        <v>3.6102753992131455E-2</v>
      </c>
      <c r="Q163" s="14">
        <f>'World Index &amp; Universal'!AL163</f>
        <v>5.2302707706549406E-2</v>
      </c>
      <c r="R163" s="14">
        <f>'World Index &amp; Universal'!AM163</f>
        <v>4.1888451747280731E-2</v>
      </c>
      <c r="S163" s="14">
        <f>'Stata input'!R163</f>
        <v>1.921234803683225E-3</v>
      </c>
      <c r="T163" s="14">
        <f>'Stata input'!S163</f>
        <v>2.0264898100608164E-4</v>
      </c>
      <c r="U163" s="14">
        <f>'Stata input'!T163</f>
        <v>7.6035383497408127E-4</v>
      </c>
      <c r="V163" s="14">
        <f>'Stata input'!U163</f>
        <v>5.1572629411311688E-4</v>
      </c>
      <c r="W163" s="14">
        <f>'Stata input'!V163</f>
        <v>1.2491414476678564E-4</v>
      </c>
      <c r="X163" s="14">
        <f>'Stata input'!W163</f>
        <v>1.1520197873537974E-4</v>
      </c>
      <c r="Y163" s="14">
        <f>'Stata input'!X163</f>
        <v>8.9406542979042491E-4</v>
      </c>
      <c r="Z163" s="14">
        <f>'Stata input'!Y163</f>
        <v>3.8507230235700352E-3</v>
      </c>
      <c r="AA163" s="14">
        <f>'World Index &amp; Universal'!AP407</f>
        <v>-1.0008221038710352E-2</v>
      </c>
      <c r="AB163" s="14">
        <f>'World Index &amp; Universal'!AQ407</f>
        <v>1.5105818393631454E-2</v>
      </c>
      <c r="AC163" s="14">
        <f>'World Index &amp; Universal'!AR407</f>
        <v>-2.399613072010387E-2</v>
      </c>
      <c r="AD163" s="14">
        <f>'World Index &amp; Universal'!AS407</f>
        <v>-2.6173496229613624E-2</v>
      </c>
      <c r="AE163" s="14">
        <f>'World Index &amp; Universal'!AT407</f>
        <v>4.9797490206504591E-4</v>
      </c>
      <c r="AF163" s="14">
        <f>'World Index &amp; Universal'!AU407</f>
        <v>-9.046552412703468E-3</v>
      </c>
      <c r="AG163" s="14">
        <f>'World Index &amp; Universal'!AV407</f>
        <v>3.8528546389526852E-3</v>
      </c>
      <c r="AH163" s="14">
        <f>'World Index &amp; Universal'!AX407</f>
        <v>1.0109398129761304E-2</v>
      </c>
      <c r="AI163" s="14">
        <f>'World Index &amp; Universal'!AY407</f>
        <v>2.536792725560999E-2</v>
      </c>
      <c r="AJ163" s="14">
        <f>'World Index &amp; Universal'!AZ407</f>
        <v>-1.4129319029365761E-2</v>
      </c>
      <c r="AK163" s="14">
        <f>'World Index &amp; Universal'!BA407</f>
        <v>-1.6328696393685171E-2</v>
      </c>
      <c r="AL163" s="14">
        <f>'World Index &amp; Universal'!BB407</f>
        <v>1.061240725836976E-2</v>
      </c>
      <c r="AM163" s="14">
        <f>'World Index &amp; Universal'!BC407</f>
        <v>9.7139051701611301E-4</v>
      </c>
      <c r="AN163" s="14">
        <f>'World Index &amp; Universal'!BD407</f>
        <v>1.4001202810195235E-2</v>
      </c>
      <c r="AO163" s="14">
        <f>'World Index &amp; Universal'!BF407</f>
        <v>-1.4881028282879849E-2</v>
      </c>
      <c r="AP163" s="14">
        <f>'World Index &amp; Universal'!BG407</f>
        <v>-2.4740316701251763E-2</v>
      </c>
      <c r="AQ163" s="14">
        <f>'World Index &amp; Universal'!BH407</f>
        <v>-3.8520071903058062E-2</v>
      </c>
      <c r="AR163" s="14">
        <f>'World Index &amp; Universal'!BI407</f>
        <v>-4.0665035974838837E-2</v>
      </c>
      <c r="AS163" s="14">
        <f>'World Index &amp; Universal'!BJ407</f>
        <v>-1.439046375941655E-2</v>
      </c>
      <c r="AT163" s="14">
        <f>'World Index &amp; Universal'!BK407</f>
        <v>-2.3792958693267252E-2</v>
      </c>
      <c r="AU163" s="14">
        <f>'World Index &amp; Universal'!BL407</f>
        <v>-1.1085508082779194E-2</v>
      </c>
      <c r="AV163" s="14">
        <f>'World Index &amp; Universal'!BN407</f>
        <v>2.4586102038517854E-2</v>
      </c>
      <c r="AW163" s="14">
        <f>'World Index &amp; Universal'!BO407</f>
        <v>1.4331817856125806E-2</v>
      </c>
      <c r="AX163" s="14">
        <f>'World Index &amp; Universal'!BP407</f>
        <v>4.0063313624550512E-2</v>
      </c>
      <c r="AY163" s="14">
        <f>'World Index &amp; Universal'!BQ407</f>
        <v>-2.230898440101714E-3</v>
      </c>
      <c r="AZ163" s="14">
        <f>'World Index &amp; Universal'!BR407</f>
        <v>2.5096320202337763E-2</v>
      </c>
      <c r="BA163" s="14">
        <f>'World Index &amp; Universal'!BS407</f>
        <v>1.5317130165098947E-2</v>
      </c>
      <c r="BB163" s="14">
        <f>'World Index &amp; Universal'!BT407</f>
        <v>2.8533683354763584E-2</v>
      </c>
      <c r="BC163" s="14">
        <f>'World Index &amp; Universal'!BV407</f>
        <v>2.6876960247310011E-2</v>
      </c>
      <c r="BD163" s="14">
        <f>'World Index &amp; Universal'!BW407</f>
        <v>1.6599748649595902E-2</v>
      </c>
      <c r="BE163" s="14">
        <f>'World Index &amp; Universal'!BX407</f>
        <v>4.2388777121410426E-2</v>
      </c>
      <c r="BF163" s="14">
        <f>'World Index &amp; Universal'!BY407</f>
        <v>2.2358864757527908E-3</v>
      </c>
      <c r="BG163" s="14">
        <f>'World Index &amp; Universal'!BZ407</f>
        <v>2.7388319201022027E-2</v>
      </c>
      <c r="BH163" s="14">
        <f>'World Index &amp; Universal'!CA407</f>
        <v>1.7587264005035408E-2</v>
      </c>
      <c r="BI163" s="14">
        <f>'World Index &amp; Universal'!CB407</f>
        <v>3.0833367907232567E-2</v>
      </c>
      <c r="BJ163" s="14">
        <f>'World Index &amp; Universal'!CD407</f>
        <v>9.1291396530577273E-3</v>
      </c>
      <c r="BK163" s="14">
        <f>'World Index &amp; Universal'!CE407</f>
        <v>-1.0500966722899796E-2</v>
      </c>
      <c r="BL163" s="14">
        <f>'World Index &amp; Universal'!CF407</f>
        <v>1.4600572772769826E-2</v>
      </c>
      <c r="BM163" s="14">
        <f>'World Index &amp; Universal'!CG407</f>
        <v>-2.4481914243321246E-2</v>
      </c>
      <c r="BN163" s="14">
        <f>'World Index &amp; Universal'!CH407</f>
        <v>-2.665819601912689E-2</v>
      </c>
      <c r="BO163" s="14">
        <f>'World Index &amp; Universal'!CI407</f>
        <v>-9.5397767453779814E-3</v>
      </c>
      <c r="BP163" s="14">
        <f>'World Index &amp; Universal'!CJ407</f>
        <v>1.3017167540072316E-2</v>
      </c>
      <c r="BQ163" s="14">
        <f>'World Index &amp; Universal'!CL407</f>
        <v>9.1291396530577273E-3</v>
      </c>
      <c r="BR163" s="14">
        <f>'World Index &amp; Universal'!CM407</f>
        <v>-9.7044783319377714E-4</v>
      </c>
      <c r="BS163" s="14">
        <f>'World Index &amp; Universal'!CN407</f>
        <v>2.4372861172378357E-2</v>
      </c>
      <c r="BT163" s="14">
        <f>'World Index &amp; Universal'!CO407</f>
        <v>-1.5086055095522966E-2</v>
      </c>
      <c r="BU163" s="14">
        <f>'World Index &amp; Universal'!CP407</f>
        <v>-1.7283298078844767E-2</v>
      </c>
      <c r="BV163" s="14">
        <f>'World Index &amp; Universal'!CQ407</f>
        <v>9.6316606375472791E-3</v>
      </c>
      <c r="BW163" s="14">
        <f>'World Index &amp; Universal'!CR407</f>
        <v>1.3017167540072316E-2</v>
      </c>
      <c r="BX163" s="14">
        <f>'World Index &amp; Universal'!CT407</f>
        <v>-3.8380671242285169E-3</v>
      </c>
      <c r="BY163" s="14">
        <f>'World Index &amp; Universal'!CU407</f>
        <v>-1.3807875938798175E-2</v>
      </c>
      <c r="BZ163" s="14">
        <f>'World Index &amp; Universal'!CV407</f>
        <v>1.1209774124441685E-2</v>
      </c>
      <c r="CA163" s="14">
        <f>'World Index &amp; Universal'!CW407</f>
        <v>-2.7742099083906901E-2</v>
      </c>
      <c r="CB163" s="14">
        <f>'World Index &amp; Universal'!CX407</f>
        <v>-2.9911107718436969E-2</v>
      </c>
      <c r="CC163" s="14">
        <f>'World Index &amp; Universal'!CY407</f>
        <v>-1.2849898261529269E-2</v>
      </c>
      <c r="CD163" s="14">
        <f>'World Index &amp; Universal'!CZ407</f>
        <v>-1.2849898261529269E-2</v>
      </c>
    </row>
    <row r="164" spans="2:82" x14ac:dyDescent="0.25">
      <c r="B164" s="121">
        <v>40662</v>
      </c>
      <c r="C164" s="14">
        <f>'World Index &amp; Universal'!M164</f>
        <v>-1.4090951410005714E-2</v>
      </c>
      <c r="D164" s="14">
        <f>'World Index &amp; Universal'!N164</f>
        <v>4.0541570350801415E-2</v>
      </c>
      <c r="E164" s="14">
        <f>'World Index &amp; Universal'!O164</f>
        <v>-4.0951201134306059E-3</v>
      </c>
      <c r="F164" s="14">
        <f>'World Index &amp; Universal'!P164</f>
        <v>1.2735067145253076E-3</v>
      </c>
      <c r="G164" s="14">
        <f>'World Index &amp; Universal'!Q164</f>
        <v>2.0441823108785506E-2</v>
      </c>
      <c r="H164" s="14">
        <f>'World Index &amp; Universal'!R164</f>
        <v>-1.5928055404401675E-2</v>
      </c>
      <c r="I164" s="14">
        <f>'World Index &amp; Universal'!S164</f>
        <v>1.7473256144959981E-2</v>
      </c>
      <c r="J164" s="14">
        <f>'World Index &amp; Universal'!T164</f>
        <v>-1.5259466800046639E-2</v>
      </c>
      <c r="K164" s="14">
        <f>'World Index &amp; Universal'!AF164</f>
        <v>4.5481049562682216E-3</v>
      </c>
      <c r="L164" s="14">
        <f>'World Index &amp; Universal'!AG164</f>
        <v>0.51568513119533521</v>
      </c>
      <c r="M164" s="14">
        <f>'World Index &amp; Universal'!AH164</f>
        <v>0.15801749271137028</v>
      </c>
      <c r="N164" s="14">
        <f>'World Index &amp; Universal'!AI164</f>
        <v>9.9591836734693864E-2</v>
      </c>
      <c r="O164" s="14">
        <f>'World Index &amp; Universal'!AJ164</f>
        <v>9.2128279883381917E-2</v>
      </c>
      <c r="P164" s="14">
        <f>'World Index &amp; Universal'!AK164</f>
        <v>3.8717201166180756E-2</v>
      </c>
      <c r="Q164" s="14">
        <f>'World Index &amp; Universal'!AL164</f>
        <v>5.0029154518950437E-2</v>
      </c>
      <c r="R164" s="14">
        <f>'World Index &amp; Universal'!AM164</f>
        <v>4.1282798833819238E-2</v>
      </c>
      <c r="S164" s="14">
        <f>'Stata input'!R164</f>
        <v>2.0353925068166134E-3</v>
      </c>
      <c r="T164" s="14">
        <f>'Stata input'!S164</f>
        <v>1.7503972100074705E-4</v>
      </c>
      <c r="U164" s="14">
        <f>'Stata input'!T164</f>
        <v>9.8526828137512901E-4</v>
      </c>
      <c r="V164" s="14">
        <f>'Stata input'!U164</f>
        <v>5.1831155313930566E-4</v>
      </c>
      <c r="W164" s="14">
        <f>'Stata input'!V164</f>
        <v>1.2023712148034882E-4</v>
      </c>
      <c r="X164" s="14">
        <f>'Stata input'!W164</f>
        <v>1.1659187244639213E-4</v>
      </c>
      <c r="Y164" s="14">
        <f>'Stata input'!X164</f>
        <v>8.9763839565581982E-4</v>
      </c>
      <c r="Z164" s="14">
        <f>'Stata input'!Y164</f>
        <v>3.8746849921291737E-3</v>
      </c>
      <c r="AA164" s="14">
        <f>'World Index &amp; Universal'!AP408</f>
        <v>-5.2261977831533968E-2</v>
      </c>
      <c r="AB164" s="14">
        <f>'World Index &amp; Universal'!AQ408</f>
        <v>-8.7092907602458469E-3</v>
      </c>
      <c r="AC164" s="14">
        <f>'World Index &amp; Universal'!AR408</f>
        <v>-1.1949543867552648E-2</v>
      </c>
      <c r="AD164" s="14">
        <f>'World Index &amp; Universal'!AS408</f>
        <v>-2.9668202350045858E-2</v>
      </c>
      <c r="AE164" s="14">
        <f>'World Index &amp; Universal'!AT408</f>
        <v>6.5202243089890199E-3</v>
      </c>
      <c r="AF164" s="14">
        <f>'World Index &amp; Universal'!AU408</f>
        <v>-2.6388645523041876E-2</v>
      </c>
      <c r="AG164" s="14">
        <f>'World Index &amp; Universal'!AV408</f>
        <v>6.5663106492379608E-3</v>
      </c>
      <c r="AH164" s="14">
        <f>'World Index &amp; Universal'!AX408</f>
        <v>5.51439075029998E-2</v>
      </c>
      <c r="AI164" s="14">
        <f>'World Index &amp; Universal'!AY408</f>
        <v>4.595435241865431E-2</v>
      </c>
      <c r="AJ164" s="14">
        <f>'World Index &amp; Universal'!AZ408</f>
        <v>4.2535419093711946E-2</v>
      </c>
      <c r="AK164" s="14">
        <f>'World Index &amp; Universal'!BA408</f>
        <v>2.3839684546782758E-2</v>
      </c>
      <c r="AL164" s="14">
        <f>'World Index &amp; Universal'!BB408</f>
        <v>6.2023682458182572E-2</v>
      </c>
      <c r="AM164" s="14">
        <f>'World Index &amp; Universal'!BC408</f>
        <v>2.7300088952106005E-2</v>
      </c>
      <c r="AN164" s="14">
        <f>'World Index &amp; Universal'!BD408</f>
        <v>6.2072310179315471E-2</v>
      </c>
      <c r="AO164" s="14">
        <f>'World Index &amp; Universal'!BF408</f>
        <v>8.7858089247354609E-3</v>
      </c>
      <c r="AP164" s="14">
        <f>'World Index &amp; Universal'!BG408</f>
        <v>-4.3935332658055271E-2</v>
      </c>
      <c r="AQ164" s="14">
        <f>'World Index &amp; Universal'!BH408</f>
        <v>-3.2687213519752012E-3</v>
      </c>
      <c r="AR164" s="14">
        <f>'World Index &amp; Universal'!BI408</f>
        <v>-2.1143052582298316E-2</v>
      </c>
      <c r="AS164" s="14">
        <f>'World Index &amp; Universal'!BJ408</f>
        <v>1.5363318678649485E-2</v>
      </c>
      <c r="AT164" s="14">
        <f>'World Index &amp; Universal'!BK408</f>
        <v>-1.7834682195654428E-2</v>
      </c>
      <c r="AU164" s="14">
        <f>'World Index &amp; Universal'!BL408</f>
        <v>1.5409809924678219E-2</v>
      </c>
      <c r="AV164" s="14">
        <f>'World Index &amp; Universal'!BN408</f>
        <v>1.2094062396698968E-2</v>
      </c>
      <c r="AW164" s="14">
        <f>'World Index &amp; Universal'!BO408</f>
        <v>-4.079997505570454E-2</v>
      </c>
      <c r="AX164" s="14">
        <f>'World Index &amp; Universal'!BP408</f>
        <v>3.2794409305674233E-3</v>
      </c>
      <c r="AY164" s="14">
        <f>'World Index &amp; Universal'!BQ408</f>
        <v>-1.7932949043766189E-2</v>
      </c>
      <c r="AZ164" s="14">
        <f>'World Index &amp; Universal'!BR408</f>
        <v>1.8693142705321408E-2</v>
      </c>
      <c r="BA164" s="14">
        <f>'World Index &amp; Universal'!BS408</f>
        <v>-1.4613729051862978E-2</v>
      </c>
      <c r="BB164" s="14">
        <f>'World Index &amp; Universal'!BT408</f>
        <v>1.8739786416644977E-2</v>
      </c>
      <c r="BC164" s="14">
        <f>'World Index &amp; Universal'!BV408</f>
        <v>3.0575317042994321E-2</v>
      </c>
      <c r="BD164" s="14">
        <f>'World Index &amp; Universal'!BW408</f>
        <v>-2.3284587330032691E-2</v>
      </c>
      <c r="BE164" s="14">
        <f>'World Index &amp; Universal'!BX408</f>
        <v>2.1599736956534166E-2</v>
      </c>
      <c r="BF164" s="14">
        <f>'World Index &amp; Universal'!BY408</f>
        <v>1.8260412083171751E-2</v>
      </c>
      <c r="BG164" s="14">
        <f>'World Index &amp; Universal'!BZ408</f>
        <v>3.72948992774218E-2</v>
      </c>
      <c r="BH164" s="14">
        <f>'World Index &amp; Universal'!CA408</f>
        <v>3.3798303167502652E-3</v>
      </c>
      <c r="BI164" s="14">
        <f>'World Index &amp; Universal'!CB408</f>
        <v>3.734239472213563E-2</v>
      </c>
      <c r="BJ164" s="14">
        <f>'World Index &amp; Universal'!CD408</f>
        <v>2.7103880210208153E-2</v>
      </c>
      <c r="BK164" s="14">
        <f>'World Index &amp; Universal'!CE408</f>
        <v>-5.8401411835394379E-2</v>
      </c>
      <c r="BL164" s="14">
        <f>'World Index &amp; Universal'!CF408</f>
        <v>-1.5130858477971021E-2</v>
      </c>
      <c r="BM164" s="14">
        <f>'World Index &amp; Universal'!CG408</f>
        <v>-1.8350121269765651E-2</v>
      </c>
      <c r="BN164" s="14">
        <f>'World Index &amp; Universal'!CH408</f>
        <v>-3.5953998523854169E-2</v>
      </c>
      <c r="BO164" s="14">
        <f>'World Index &amp; Universal'!CI408</f>
        <v>-3.2695686621323272E-2</v>
      </c>
      <c r="BP164" s="14">
        <f>'World Index &amp; Universal'!CJ408</f>
        <v>3.384816335670604E-2</v>
      </c>
      <c r="BQ164" s="14">
        <f>'World Index &amp; Universal'!CL408</f>
        <v>2.7103880210208153E-2</v>
      </c>
      <c r="BR164" s="14">
        <f>'World Index &amp; Universal'!CM408</f>
        <v>-2.6574600008020366E-2</v>
      </c>
      <c r="BS164" s="14">
        <f>'World Index &amp; Universal'!CN408</f>
        <v>1.8158533876480698E-2</v>
      </c>
      <c r="BT164" s="14">
        <f>'World Index &amp; Universal'!CO408</f>
        <v>1.4830457337102754E-2</v>
      </c>
      <c r="BU164" s="14">
        <f>'World Index &amp; Universal'!CP408</f>
        <v>-3.3684455423856896E-3</v>
      </c>
      <c r="BV164" s="14">
        <f>'World Index &amp; Universal'!CQ408</f>
        <v>3.3800827897811692E-2</v>
      </c>
      <c r="BW164" s="14">
        <f>'World Index &amp; Universal'!CR408</f>
        <v>3.384816335670604E-2</v>
      </c>
      <c r="BX164" s="14">
        <f>'World Index &amp; Universal'!CT408</f>
        <v>-6.5234754827058206E-3</v>
      </c>
      <c r="BY164" s="14">
        <f>'World Index &amp; Universal'!CU408</f>
        <v>-5.8444523583178087E-2</v>
      </c>
      <c r="BZ164" s="14">
        <f>'World Index &amp; Universal'!CV408</f>
        <v>-1.51759513982056E-2</v>
      </c>
      <c r="CA164" s="14">
        <f>'World Index &amp; Universal'!CW408</f>
        <v>-1.8395066793809089E-2</v>
      </c>
      <c r="CB164" s="14">
        <f>'World Index &amp; Universal'!CX408</f>
        <v>-3.5998138042105388E-2</v>
      </c>
      <c r="CC164" s="14">
        <f>'World Index &amp; Universal'!CY408</f>
        <v>-3.2739975323656356E-2</v>
      </c>
      <c r="CD164" s="14">
        <f>'World Index &amp; Universal'!CZ408</f>
        <v>-3.2739975323656356E-2</v>
      </c>
    </row>
    <row r="165" spans="2:82" x14ac:dyDescent="0.25">
      <c r="B165" s="121">
        <v>40694</v>
      </c>
      <c r="C165" s="14">
        <f>'World Index &amp; Universal'!M165</f>
        <v>3.8938764499931722E-3</v>
      </c>
      <c r="D165" s="14">
        <f>'World Index &amp; Universal'!N165</f>
        <v>-2.5632888216195138E-2</v>
      </c>
      <c r="E165" s="14">
        <f>'World Index &amp; Universal'!O165</f>
        <v>5.4964018819823046E-3</v>
      </c>
      <c r="F165" s="14">
        <f>'World Index &amp; Universal'!P165</f>
        <v>-1.0217561177033319E-2</v>
      </c>
      <c r="G165" s="14">
        <f>'World Index &amp; Universal'!Q165</f>
        <v>-2.431344974163463E-2</v>
      </c>
      <c r="H165" s="14">
        <f>'World Index &amp; Universal'!R165</f>
        <v>-4.003294430881299E-2</v>
      </c>
      <c r="I165" s="14">
        <f>'World Index &amp; Universal'!S165</f>
        <v>-4.7748484420678805E-3</v>
      </c>
      <c r="J165" s="14">
        <f>'World Index &amp; Universal'!T165</f>
        <v>9.7817365524432986E-4</v>
      </c>
      <c r="K165" s="14">
        <f>'World Index &amp; Universal'!AF165</f>
        <v>4.5481049562682216E-3</v>
      </c>
      <c r="L165" s="14">
        <f>'World Index &amp; Universal'!AG165</f>
        <v>0.51568513119533521</v>
      </c>
      <c r="M165" s="14">
        <f>'World Index &amp; Universal'!AH165</f>
        <v>0.15801749271137028</v>
      </c>
      <c r="N165" s="14">
        <f>'World Index &amp; Universal'!AI165</f>
        <v>9.9591836734693864E-2</v>
      </c>
      <c r="O165" s="14">
        <f>'World Index &amp; Universal'!AJ165</f>
        <v>9.2128279883381917E-2</v>
      </c>
      <c r="P165" s="14">
        <f>'World Index &amp; Universal'!AK165</f>
        <v>3.8717201166180756E-2</v>
      </c>
      <c r="Q165" s="14">
        <f>'World Index &amp; Universal'!AL165</f>
        <v>5.0029154518950437E-2</v>
      </c>
      <c r="R165" s="14">
        <f>'World Index &amp; Universal'!AM165</f>
        <v>4.1282798833819238E-2</v>
      </c>
      <c r="S165" s="14">
        <f>'Stata input'!R165</f>
        <v>2.2714079351586758E-3</v>
      </c>
      <c r="T165" s="14">
        <f>'Stata input'!S165</f>
        <v>1.585533281973639E-4</v>
      </c>
      <c r="U165" s="14">
        <f>'Stata input'!T165</f>
        <v>9.7908540979529946E-4</v>
      </c>
      <c r="V165" s="14">
        <f>'Stata input'!U165</f>
        <v>5.1934729335045837E-4</v>
      </c>
      <c r="W165" s="14">
        <f>'Stata input'!V165</f>
        <v>1.1607586648265666E-4</v>
      </c>
      <c r="X165" s="14">
        <f>'Stata input'!W165</f>
        <v>1.0549709879414948E-4</v>
      </c>
      <c r="Y165" s="14">
        <f>'Stata input'!X165</f>
        <v>9.0451162827553944E-4</v>
      </c>
      <c r="Z165" s="14">
        <f>'Stata input'!Y165</f>
        <v>3.8746849921291737E-3</v>
      </c>
      <c r="AA165" s="14">
        <f>'World Index &amp; Universal'!AP409</f>
        <v>2.4781424408083952E-2</v>
      </c>
      <c r="AB165" s="14">
        <f>'World Index &amp; Universal'!AQ409</f>
        <v>-3.6017957524537847E-3</v>
      </c>
      <c r="AC165" s="14">
        <f>'World Index &amp; Universal'!AR409</f>
        <v>8.6744406068688384E-3</v>
      </c>
      <c r="AD165" s="14">
        <f>'World Index &amp; Universal'!AS409</f>
        <v>2.0491803278688714E-2</v>
      </c>
      <c r="AE165" s="14">
        <f>'World Index &amp; Universal'!AT409</f>
        <v>3.8373415530683852E-2</v>
      </c>
      <c r="AF165" s="14">
        <f>'World Index &amp; Universal'!AU409</f>
        <v>-8.9986322079016468E-5</v>
      </c>
      <c r="AG165" s="14">
        <f>'World Index &amp; Universal'!AV409</f>
        <v>-3.1688428948465353E-3</v>
      </c>
      <c r="AH165" s="14">
        <f>'World Index &amp; Universal'!AX409</f>
        <v>-2.4182156133828792E-2</v>
      </c>
      <c r="AI165" s="14">
        <f>'World Index &amp; Universal'!AY409</f>
        <v>-2.7696852699034658E-2</v>
      </c>
      <c r="AJ165" s="14">
        <f>'World Index &amp; Universal'!AZ409</f>
        <v>-1.5717482204088862E-2</v>
      </c>
      <c r="AK165" s="14">
        <f>'World Index &amp; Universal'!BA409</f>
        <v>-4.1858888414891826E-3</v>
      </c>
      <c r="AL165" s="14">
        <f>'World Index &amp; Universal'!BB409</f>
        <v>1.3263307471103714E-2</v>
      </c>
      <c r="AM165" s="14">
        <f>'World Index &amp; Universal'!BC409</f>
        <v>-2.426996639261747E-2</v>
      </c>
      <c r="AN165" s="14">
        <f>'World Index &amp; Universal'!BD409</f>
        <v>-2.7274369575028712E-2</v>
      </c>
      <c r="AO165" s="14">
        <f>'World Index &amp; Universal'!BF409</f>
        <v>3.6148155798552128E-3</v>
      </c>
      <c r="AP165" s="14">
        <f>'World Index &amp; Universal'!BG409</f>
        <v>2.8485820266980433E-2</v>
      </c>
      <c r="AQ165" s="14">
        <f>'World Index &amp; Universal'!BH409</f>
        <v>1.2320612689776134E-2</v>
      </c>
      <c r="AR165" s="14">
        <f>'World Index &amp; Universal'!BI409</f>
        <v>2.4180692948294835E-2</v>
      </c>
      <c r="AS165" s="14">
        <f>'World Index &amp; Universal'!BJ409</f>
        <v>4.212694393085159E-2</v>
      </c>
      <c r="AT165" s="14">
        <f>'World Index &amp; Universal'!BK409</f>
        <v>3.5245039738169837E-3</v>
      </c>
      <c r="AU165" s="14">
        <f>'World Index &amp; Universal'!BL409</f>
        <v>4.3451790234216858E-4</v>
      </c>
      <c r="AV165" s="14">
        <f>'World Index &amp; Universal'!BN409</f>
        <v>-8.5998417900329249E-3</v>
      </c>
      <c r="AW165" s="14">
        <f>'World Index &amp; Universal'!BO409</f>
        <v>1.5968466288809768E-2</v>
      </c>
      <c r="AX165" s="14">
        <f>'World Index &amp; Universal'!BP409</f>
        <v>-1.2170662668855248E-2</v>
      </c>
      <c r="AY165" s="14">
        <f>'World Index &amp; Universal'!BQ409</f>
        <v>1.1715735222466606E-2</v>
      </c>
      <c r="AZ165" s="14">
        <f>'World Index &amp; Universal'!BR409</f>
        <v>2.9443568438143997E-2</v>
      </c>
      <c r="BA165" s="14">
        <f>'World Index &amp; Universal'!BS409</f>
        <v>-8.6890542439787E-3</v>
      </c>
      <c r="BB165" s="14">
        <f>'World Index &amp; Universal'!BT409</f>
        <v>-1.1741433137326229E-2</v>
      </c>
      <c r="BC165" s="14">
        <f>'World Index &amp; Universal'!BV409</f>
        <v>-2.008032128514059E-2</v>
      </c>
      <c r="BD165" s="14">
        <f>'World Index &amp; Universal'!BW409</f>
        <v>4.2034841589253524E-3</v>
      </c>
      <c r="BE165" s="14">
        <f>'World Index &amp; Universal'!BX409</f>
        <v>-2.3609791821681547E-2</v>
      </c>
      <c r="BF165" s="14">
        <f>'World Index &amp; Universal'!BY409</f>
        <v>-1.1580066232626529E-2</v>
      </c>
      <c r="BG165" s="14">
        <f>'World Index &amp; Universal'!BZ409</f>
        <v>1.7522543732878981E-2</v>
      </c>
      <c r="BH165" s="14">
        <f>'World Index &amp; Universal'!CA409</f>
        <v>-2.0168500652961163E-2</v>
      </c>
      <c r="BI165" s="14">
        <f>'World Index &amp; Universal'!CB409</f>
        <v>-2.3185532796556552E-2</v>
      </c>
      <c r="BJ165" s="14">
        <f>'World Index &amp; Universal'!CD409</f>
        <v>8.9994420345851367E-5</v>
      </c>
      <c r="BK165" s="14">
        <f>'World Index &amp; Universal'!CE409</f>
        <v>-1.3089694823950837E-2</v>
      </c>
      <c r="BL165" s="14">
        <f>'World Index &amp; Universal'!CF409</f>
        <v>-4.0424004173570949E-2</v>
      </c>
      <c r="BM165" s="14">
        <f>'World Index &amp; Universal'!CG409</f>
        <v>-2.860143998258724E-2</v>
      </c>
      <c r="BN165" s="14">
        <f>'World Index &amp; Universal'!CH409</f>
        <v>-1.7220791657937884E-2</v>
      </c>
      <c r="BO165" s="14">
        <f>'World Index &amp; Universal'!CI409</f>
        <v>-3.7041974763101226E-2</v>
      </c>
      <c r="BP165" s="14">
        <f>'World Index &amp; Universal'!CJ409</f>
        <v>-3.0791336526803104E-3</v>
      </c>
      <c r="BQ165" s="14">
        <f>'World Index &amp; Universal'!CL409</f>
        <v>8.9994420345851367E-5</v>
      </c>
      <c r="BR165" s="14">
        <f>'World Index &amp; Universal'!CM409</f>
        <v>2.487364901835476E-2</v>
      </c>
      <c r="BS165" s="14">
        <f>'World Index &amp; Universal'!CN409</f>
        <v>-3.5121254736288909E-3</v>
      </c>
      <c r="BT165" s="14">
        <f>'World Index &amp; Universal'!CO409</f>
        <v>8.7652156784689961E-3</v>
      </c>
      <c r="BU165" s="14">
        <f>'World Index &amp; Universal'!CP409</f>
        <v>2.0583641846992462E-2</v>
      </c>
      <c r="BV165" s="14">
        <f>'World Index &amp; Universal'!CQ409</f>
        <v>3.8466863344317037E-2</v>
      </c>
      <c r="BW165" s="14">
        <f>'World Index &amp; Universal'!CR409</f>
        <v>-3.0791336526803104E-3</v>
      </c>
      <c r="BX165" s="14">
        <f>'World Index &amp; Universal'!CT409</f>
        <v>3.1789163814350818E-3</v>
      </c>
      <c r="BY165" s="14">
        <f>'World Index &amp; Universal'!CU409</f>
        <v>2.8039118865525126E-2</v>
      </c>
      <c r="BZ165" s="14">
        <f>'World Index &amp; Universal'!CV409</f>
        <v>-4.3432917853847286E-4</v>
      </c>
      <c r="CA165" s="14">
        <f>'World Index &amp; Universal'!CW409</f>
        <v>1.188093230964915E-2</v>
      </c>
      <c r="CB165" s="14">
        <f>'World Index &amp; Universal'!CX409</f>
        <v>2.3735861389251545E-2</v>
      </c>
      <c r="CC165" s="14">
        <f>'World Index &amp; Universal'!CY409</f>
        <v>3.0886440003627946E-3</v>
      </c>
      <c r="CD165" s="14">
        <f>'World Index &amp; Universal'!CZ409</f>
        <v>3.0886440003627946E-3</v>
      </c>
    </row>
    <row r="166" spans="2:82" x14ac:dyDescent="0.25">
      <c r="B166" s="121">
        <v>40724</v>
      </c>
      <c r="C166" s="14">
        <f>'World Index &amp; Universal'!M166</f>
        <v>-1.7772522439076899E-2</v>
      </c>
      <c r="D166" s="14">
        <f>'World Index &amp; Universal'!N166</f>
        <v>-1.7462981985819082E-2</v>
      </c>
      <c r="E166" s="14">
        <f>'World Index &amp; Universal'!O166</f>
        <v>-2.7146224651809936E-2</v>
      </c>
      <c r="F166" s="14">
        <f>'World Index &amp; Universal'!P166</f>
        <v>4.9800212823041257E-3</v>
      </c>
      <c r="G166" s="14">
        <f>'World Index &amp; Universal'!Q166</f>
        <v>-2.6884888917903527E-2</v>
      </c>
      <c r="H166" s="14">
        <f>'World Index &amp; Universal'!R166</f>
        <v>-3.0474431615651443E-2</v>
      </c>
      <c r="I166" s="14">
        <f>'World Index &amp; Universal'!S166</f>
        <v>-2.1926303058696806E-2</v>
      </c>
      <c r="J166" s="14">
        <f>'World Index &amp; Universal'!T166</f>
        <v>-2.250865730423024E-2</v>
      </c>
      <c r="K166" s="14">
        <f>'World Index &amp; Universal'!AF166</f>
        <v>4.5481049562682216E-3</v>
      </c>
      <c r="L166" s="14">
        <f>'World Index &amp; Universal'!AG166</f>
        <v>0.51568513119533521</v>
      </c>
      <c r="M166" s="14">
        <f>'World Index &amp; Universal'!AH166</f>
        <v>0.15801749271137028</v>
      </c>
      <c r="N166" s="14">
        <f>'World Index &amp; Universal'!AI166</f>
        <v>9.9591836734693864E-2</v>
      </c>
      <c r="O166" s="14">
        <f>'World Index &amp; Universal'!AJ166</f>
        <v>9.2128279883381917E-2</v>
      </c>
      <c r="P166" s="14">
        <f>'World Index &amp; Universal'!AK166</f>
        <v>3.8717201166180756E-2</v>
      </c>
      <c r="Q166" s="14">
        <f>'World Index &amp; Universal'!AL166</f>
        <v>5.0029154518950437E-2</v>
      </c>
      <c r="R166" s="14">
        <f>'World Index &amp; Universal'!AM166</f>
        <v>4.1282798833819238E-2</v>
      </c>
      <c r="S166" s="14">
        <f>'Stata input'!R166</f>
        <v>2.1900923517390591E-3</v>
      </c>
      <c r="T166" s="14">
        <f>'Stata input'!S166</f>
        <v>1.5449365677744353E-4</v>
      </c>
      <c r="U166" s="14">
        <f>'Stata input'!T166</f>
        <v>1.0614891774172186E-3</v>
      </c>
      <c r="V166" s="14">
        <f>'Stata input'!U166</f>
        <v>5.2426896965140912E-4</v>
      </c>
      <c r="W166" s="14">
        <f>'Stata input'!V166</f>
        <v>1.1659187244639213E-4</v>
      </c>
      <c r="X166" s="14">
        <f>'Stata input'!W166</f>
        <v>1.0687881732973636E-4</v>
      </c>
      <c r="Y166" s="14">
        <f>'Stata input'!X166</f>
        <v>8.9144956674491738E-4</v>
      </c>
      <c r="Z166" s="14">
        <f>'Stata input'!Y166</f>
        <v>3.8746849921291737E-3</v>
      </c>
      <c r="AA166" s="14">
        <f>'World Index &amp; Universal'!AP410</f>
        <v>1.3568773234200471E-3</v>
      </c>
      <c r="AB166" s="14">
        <f>'World Index &amp; Universal'!AQ410</f>
        <v>8.636827224725474E-3</v>
      </c>
      <c r="AC166" s="14">
        <f>'World Index &amp; Universal'!AR410</f>
        <v>-2.2770934568877799E-2</v>
      </c>
      <c r="AD166" s="14">
        <f>'World Index &amp; Universal'!AS410</f>
        <v>1.3336364325225336E-2</v>
      </c>
      <c r="AE166" s="14">
        <f>'World Index &amp; Universal'!AT410</f>
        <v>1.754107468846744E-2</v>
      </c>
      <c r="AF166" s="14">
        <f>'World Index &amp; Universal'!AU410</f>
        <v>6.4076027286308346E-3</v>
      </c>
      <c r="AG166" s="14">
        <f>'World Index &amp; Universal'!AV410</f>
        <v>6.0965519643960686E-3</v>
      </c>
      <c r="AH166" s="14">
        <f>'World Index &amp; Universal'!AX410</f>
        <v>-1.355038702132938E-3</v>
      </c>
      <c r="AI166" s="14">
        <f>'World Index &amp; Universal'!AY410</f>
        <v>7.2700852874392208E-3</v>
      </c>
      <c r="AJ166" s="14">
        <f>'World Index &amp; Universal'!AZ410</f>
        <v>-2.4095117773386132E-2</v>
      </c>
      <c r="AK166" s="14">
        <f>'World Index &amp; Universal'!BA410</f>
        <v>1.1963254333285933E-2</v>
      </c>
      <c r="AL166" s="14">
        <f>'World Index &amp; Universal'!BB410</f>
        <v>1.6162267151254683E-2</v>
      </c>
      <c r="AM166" s="14">
        <f>'World Index &amp; Universal'!BC410</f>
        <v>5.0438814768127838E-3</v>
      </c>
      <c r="AN166" s="14">
        <f>'World Index &amp; Universal'!BD410</f>
        <v>4.7332521984020381E-3</v>
      </c>
      <c r="AO166" s="14">
        <f>'World Index &amp; Universal'!BF410</f>
        <v>-8.5628711857463902E-3</v>
      </c>
      <c r="AP166" s="14">
        <f>'World Index &amp; Universal'!BG410</f>
        <v>-7.2176126280617536E-3</v>
      </c>
      <c r="AQ166" s="14">
        <f>'World Index &amp; Universal'!BH410</f>
        <v>-3.1138821175131781E-2</v>
      </c>
      <c r="AR166" s="14">
        <f>'World Index &amp; Universal'!BI410</f>
        <v>4.6592955696758143E-3</v>
      </c>
      <c r="AS166" s="14">
        <f>'World Index &amp; Universal'!BJ410</f>
        <v>8.8280015397039779E-3</v>
      </c>
      <c r="AT166" s="14">
        <f>'World Index &amp; Universal'!BK410</f>
        <v>-2.2101359338903004E-3</v>
      </c>
      <c r="AU166" s="14">
        <f>'World Index &amp; Universal'!BL410</f>
        <v>-2.5185232104985023E-3</v>
      </c>
      <c r="AV166" s="14">
        <f>'World Index &amp; Universal'!BN410</f>
        <v>2.3301532234749844E-2</v>
      </c>
      <c r="AW166" s="14">
        <f>'World Index &amp; Universal'!BO410</f>
        <v>2.4690026878860349E-2</v>
      </c>
      <c r="AX166" s="14">
        <f>'World Index &amp; Universal'!BP410</f>
        <v>3.213961076745786E-2</v>
      </c>
      <c r="AY166" s="14">
        <f>'World Index &amp; Universal'!BQ410</f>
        <v>3.6948654283193827E-2</v>
      </c>
      <c r="AZ166" s="14">
        <f>'World Index &amp; Universal'!BR410</f>
        <v>4.1251340840502637E-2</v>
      </c>
      <c r="BA166" s="14">
        <f>'World Index &amp; Universal'!BS410</f>
        <v>2.9858441924909274E-2</v>
      </c>
      <c r="BB166" s="14">
        <f>'World Index &amp; Universal'!BT410</f>
        <v>2.954014320126519E-2</v>
      </c>
      <c r="BC166" s="14">
        <f>'World Index &amp; Universal'!BV410</f>
        <v>-1.3160846481716892E-2</v>
      </c>
      <c r="BD166" s="14">
        <f>'World Index &amp; Universal'!BW410</f>
        <v>-1.1821826812444702E-2</v>
      </c>
      <c r="BE166" s="14">
        <f>'World Index &amp; Universal'!BX410</f>
        <v>-4.6376872141852266E-3</v>
      </c>
      <c r="BF166" s="14">
        <f>'World Index &amp; Universal'!BY410</f>
        <v>-3.5632096276488334E-2</v>
      </c>
      <c r="BG166" s="14">
        <f>'World Index &amp; Universal'!BZ410</f>
        <v>4.1493728156511978E-3</v>
      </c>
      <c r="BH166" s="14">
        <f>'World Index &amp; Universal'!CA410</f>
        <v>-6.8375732289135405E-3</v>
      </c>
      <c r="BI166" s="14">
        <f>'World Index &amp; Universal'!CB410</f>
        <v>-7.1445303017920736E-3</v>
      </c>
      <c r="BJ166" s="14">
        <f>'World Index &amp; Universal'!CD410</f>
        <v>-6.3668067602610234E-3</v>
      </c>
      <c r="BK166" s="14">
        <f>'World Index &amp; Universal'!CE410</f>
        <v>-1.5905203011094438E-2</v>
      </c>
      <c r="BL166" s="14">
        <f>'World Index &amp; Universal'!CF410</f>
        <v>-8.7507499060598404E-3</v>
      </c>
      <c r="BM166" s="14">
        <f>'World Index &amp; Universal'!CG410</f>
        <v>-3.961708304471856E-2</v>
      </c>
      <c r="BN166" s="14">
        <f>'World Index &amp; Universal'!CH410</f>
        <v>-4.1322266666525831E-3</v>
      </c>
      <c r="BO166" s="14">
        <f>'World Index &amp; Universal'!CI410</f>
        <v>-1.0941545493134419E-2</v>
      </c>
      <c r="BP166" s="14">
        <f>'World Index &amp; Universal'!CJ410</f>
        <v>-3.0907036412608502E-4</v>
      </c>
      <c r="BQ166" s="14">
        <f>'World Index &amp; Universal'!CL410</f>
        <v>-6.3668067602610234E-3</v>
      </c>
      <c r="BR166" s="14">
        <f>'World Index &amp; Universal'!CM410</f>
        <v>-5.0185684125565455E-3</v>
      </c>
      <c r="BS166" s="14">
        <f>'World Index &amp; Universal'!CN410</f>
        <v>2.2150314545028582E-3</v>
      </c>
      <c r="BT166" s="14">
        <f>'World Index &amp; Universal'!CO410</f>
        <v>-2.8992763188988135E-2</v>
      </c>
      <c r="BU166" s="14">
        <f>'World Index &amp; Universal'!CP410</f>
        <v>6.8846475104211713E-3</v>
      </c>
      <c r="BV166" s="14">
        <f>'World Index &amp; Universal'!CQ410</f>
        <v>1.106258729529741E-2</v>
      </c>
      <c r="BW166" s="14">
        <f>'World Index &amp; Universal'!CR410</f>
        <v>-3.0907036412608502E-4</v>
      </c>
      <c r="BX166" s="14">
        <f>'World Index &amp; Universal'!CT410</f>
        <v>-6.0596092417697367E-3</v>
      </c>
      <c r="BY166" s="14">
        <f>'World Index &amp; Universal'!CU410</f>
        <v>-4.7109540647186643E-3</v>
      </c>
      <c r="BZ166" s="14">
        <f>'World Index &amp; Universal'!CV410</f>
        <v>2.5248821848848912E-3</v>
      </c>
      <c r="CA166" s="14">
        <f>'World Index &amp; Universal'!CW410</f>
        <v>-2.8692560845090309E-2</v>
      </c>
      <c r="CB166" s="14">
        <f>'World Index &amp; Universal'!CX410</f>
        <v>7.1959419269389535E-3</v>
      </c>
      <c r="CC166" s="14">
        <f>'World Index &amp; Universal'!CY410</f>
        <v>3.0916591814911243E-4</v>
      </c>
      <c r="CD166" s="14">
        <f>'World Index &amp; Universal'!CZ410</f>
        <v>3.0916591814911243E-4</v>
      </c>
    </row>
    <row r="167" spans="2:82" x14ac:dyDescent="0.25">
      <c r="B167" s="121">
        <v>40753</v>
      </c>
      <c r="C167" s="14">
        <f>'World Index &amp; Universal'!M167</f>
        <v>-1.9008660778322195E-2</v>
      </c>
      <c r="D167" s="14">
        <f>'World Index &amp; Universal'!N167</f>
        <v>-1.9226846185230517E-2</v>
      </c>
      <c r="E167" s="14">
        <f>'World Index &amp; Universal'!O167</f>
        <v>-1.049788327375023E-2</v>
      </c>
      <c r="F167" s="14">
        <f>'World Index &amp; Universal'!P167</f>
        <v>-4.1070857983759534E-2</v>
      </c>
      <c r="G167" s="14">
        <f>'World Index &amp; Universal'!Q167</f>
        <v>-6.0376509748378049E-2</v>
      </c>
      <c r="H167" s="14">
        <f>'World Index &amp; Universal'!R167</f>
        <v>-8.2359795872019359E-2</v>
      </c>
      <c r="I167" s="14">
        <f>'World Index &amp; Universal'!S167</f>
        <v>-2.7262646075391861E-2</v>
      </c>
      <c r="J167" s="14">
        <f>'World Index &amp; Universal'!T167</f>
        <v>-4.4214688517512868E-2</v>
      </c>
      <c r="K167" s="14">
        <f>'World Index &amp; Universal'!AF167</f>
        <v>4.6173381045827074E-3</v>
      </c>
      <c r="L167" s="14">
        <f>'World Index &amp; Universal'!AG167</f>
        <v>0.52695371118550149</v>
      </c>
      <c r="M167" s="14">
        <f>'World Index &amp; Universal'!AH167</f>
        <v>0.13667320789564816</v>
      </c>
      <c r="N167" s="14">
        <f>'World Index &amp; Universal'!AI167</f>
        <v>0.1011197044903613</v>
      </c>
      <c r="O167" s="14">
        <f>'World Index &amp; Universal'!AJ167</f>
        <v>0.10308207318480894</v>
      </c>
      <c r="P167" s="14">
        <f>'World Index &amp; Universal'!AK167</f>
        <v>3.9478240794182155E-2</v>
      </c>
      <c r="Q167" s="14">
        <f>'World Index &amp; Universal'!AL167</f>
        <v>4.8597483550732998E-2</v>
      </c>
      <c r="R167" s="14">
        <f>'World Index &amp; Universal'!AM167</f>
        <v>3.9478240794182155E-2</v>
      </c>
      <c r="S167" s="14">
        <f>'Stata input'!R167</f>
        <v>2.2226272943570713E-3</v>
      </c>
      <c r="T167" s="14">
        <f>'Stata input'!S167</f>
        <v>1.5911068696650155E-4</v>
      </c>
      <c r="U167" s="14">
        <f>'Stata input'!T167</f>
        <v>1.1417610744599571E-3</v>
      </c>
      <c r="V167" s="14">
        <f>'Stata input'!U167</f>
        <v>5.2504779637718713E-4</v>
      </c>
      <c r="W167" s="14">
        <f>'Stata input'!V167</f>
        <v>1.1684987433002725E-4</v>
      </c>
      <c r="X167" s="14">
        <f>'Stata input'!W167</f>
        <v>1.0479790791917409E-4</v>
      </c>
      <c r="Y167" s="14">
        <f>'Stata input'!X167</f>
        <v>8.9557549945640247E-4</v>
      </c>
      <c r="Z167" s="14">
        <f>'Stata input'!Y167</f>
        <v>3.8746849921291737E-3</v>
      </c>
      <c r="AA167" s="14">
        <f>'World Index &amp; Universal'!AP411</f>
        <v>-1.8376552261800683E-3</v>
      </c>
      <c r="AB167" s="14">
        <f>'World Index &amp; Universal'!AQ411</f>
        <v>-8.4348761007577711E-3</v>
      </c>
      <c r="AC167" s="14">
        <f>'World Index &amp; Universal'!AR411</f>
        <v>2.1671003180109727E-2</v>
      </c>
      <c r="AD167" s="14">
        <f>'World Index &amp; Universal'!AS411</f>
        <v>4.7782846033051829E-2</v>
      </c>
      <c r="AE167" s="14">
        <f>'World Index &amp; Universal'!AT411</f>
        <v>6.7706708268330695E-2</v>
      </c>
      <c r="AF167" s="14">
        <f>'World Index &amp; Universal'!AU411</f>
        <v>5.5441294822498044E-3</v>
      </c>
      <c r="AG167" s="14">
        <f>'World Index &amp; Universal'!AV411</f>
        <v>2.3658445796795435E-2</v>
      </c>
      <c r="AH167" s="14">
        <f>'World Index &amp; Universal'!AX411</f>
        <v>1.8410384200544527E-3</v>
      </c>
      <c r="AI167" s="14">
        <f>'World Index &amp; Universal'!AY411</f>
        <v>-6.6093666116732175E-3</v>
      </c>
      <c r="AJ167" s="14">
        <f>'World Index &amp; Universal'!AZ411</f>
        <v>2.3551938749619916E-2</v>
      </c>
      <c r="AK167" s="14">
        <f>'World Index &amp; Universal'!BA411</f>
        <v>4.9711854508472486E-2</v>
      </c>
      <c r="AL167" s="14">
        <f>'World Index &amp; Universal'!BB411</f>
        <v>6.967239733960251E-2</v>
      </c>
      <c r="AM167" s="14">
        <f>'World Index &amp; Universal'!BC411</f>
        <v>7.3953748576869316E-3</v>
      </c>
      <c r="AN167" s="14">
        <f>'World Index &amp; Universal'!BD411</f>
        <v>2.5543040324520483E-2</v>
      </c>
      <c r="AO167" s="14">
        <f>'World Index &amp; Universal'!BF411</f>
        <v>8.5066284578347862E-3</v>
      </c>
      <c r="AP167" s="14">
        <f>'World Index &amp; Universal'!BG411</f>
        <v>6.6533409814117928E-3</v>
      </c>
      <c r="AQ167" s="14">
        <f>'World Index &amp; Universal'!BH411</f>
        <v>3.0361978810306223E-2</v>
      </c>
      <c r="AR167" s="14">
        <f>'World Index &amp; Universal'!BI411</f>
        <v>5.669594540874745E-2</v>
      </c>
      <c r="AS167" s="14">
        <f>'World Index &amp; Universal'!BJ411</f>
        <v>7.6789292537507103E-2</v>
      </c>
      <c r="AT167" s="14">
        <f>'World Index &amp; Universal'!BK411</f>
        <v>1.4097919789712199E-2</v>
      </c>
      <c r="AU167" s="14">
        <f>'World Index &amp; Universal'!BL411</f>
        <v>3.2366327862913158E-2</v>
      </c>
      <c r="AV167" s="14">
        <f>'World Index &amp; Universal'!BN411</f>
        <v>-2.1211332329737709E-2</v>
      </c>
      <c r="AW167" s="14">
        <f>'World Index &amp; Universal'!BO411</f>
        <v>-2.3010008440207952E-2</v>
      </c>
      <c r="AX167" s="14">
        <f>'World Index &amp; Universal'!BP411</f>
        <v>-2.9467293470361922E-2</v>
      </c>
      <c r="AY167" s="14">
        <f>'World Index &amp; Universal'!BQ411</f>
        <v>2.555797587644637E-2</v>
      </c>
      <c r="AZ167" s="14">
        <f>'World Index &amp; Universal'!BR411</f>
        <v>4.5059226448560974E-2</v>
      </c>
      <c r="BA167" s="14">
        <f>'World Index &amp; Universal'!BS411</f>
        <v>-1.5784801220414812E-2</v>
      </c>
      <c r="BB167" s="14">
        <f>'World Index &amp; Universal'!BT411</f>
        <v>1.9452863108568863E-3</v>
      </c>
      <c r="BC167" s="14">
        <f>'World Index &amp; Universal'!BV411</f>
        <v>-4.5603768198686834E-2</v>
      </c>
      <c r="BD167" s="14">
        <f>'World Index &amp; Universal'!BW411</f>
        <v>-4.7357619421903308E-2</v>
      </c>
      <c r="BE167" s="14">
        <f>'World Index &amp; Universal'!BX411</f>
        <v>-5.3653982164960978E-2</v>
      </c>
      <c r="BF167" s="14">
        <f>'World Index &amp; Universal'!BY411</f>
        <v>-2.4921044424235816E-2</v>
      </c>
      <c r="BG167" s="14">
        <f>'World Index &amp; Universal'!BZ411</f>
        <v>1.9015259040278787E-2</v>
      </c>
      <c r="BH167" s="14">
        <f>'World Index &amp; Universal'!CA411</f>
        <v>-4.0312471912208991E-2</v>
      </c>
      <c r="BI167" s="14">
        <f>'World Index &amp; Universal'!CB411</f>
        <v>-2.3024236679949683E-2</v>
      </c>
      <c r="BJ167" s="14">
        <f>'World Index &amp; Universal'!CD411</f>
        <v>-5.5135615829257079E-3</v>
      </c>
      <c r="BK167" s="14">
        <f>'World Index &amp; Universal'!CE411</f>
        <v>-6.5134332261808092E-2</v>
      </c>
      <c r="BL167" s="14">
        <f>'World Index &amp; Universal'!CF411</f>
        <v>-7.1313202192556546E-2</v>
      </c>
      <c r="BM167" s="14">
        <f>'World Index &amp; Universal'!CG411</f>
        <v>-4.311643331611581E-2</v>
      </c>
      <c r="BN167" s="14">
        <f>'World Index &amp; Universal'!CH411</f>
        <v>-1.8660426202241065E-2</v>
      </c>
      <c r="BO167" s="14">
        <f>'World Index &amp; Universal'!CI411</f>
        <v>-5.8220650207302493E-2</v>
      </c>
      <c r="BP167" s="14">
        <f>'World Index &amp; Universal'!CJ411</f>
        <v>1.8014441916012869E-2</v>
      </c>
      <c r="BQ167" s="14">
        <f>'World Index &amp; Universal'!CL411</f>
        <v>-5.5135615829257079E-3</v>
      </c>
      <c r="BR167" s="14">
        <f>'World Index &amp; Universal'!CM411</f>
        <v>-7.3410847838479842E-3</v>
      </c>
      <c r="BS167" s="14">
        <f>'World Index &amp; Universal'!CN411</f>
        <v>-1.3901931474857521E-2</v>
      </c>
      <c r="BT167" s="14">
        <f>'World Index &amp; Universal'!CO411</f>
        <v>1.6037957186586516E-2</v>
      </c>
      <c r="BU167" s="14">
        <f>'World Index &amp; Universal'!CP411</f>
        <v>4.2005830785915466E-2</v>
      </c>
      <c r="BV167" s="14">
        <f>'World Index &amp; Universal'!CQ411</f>
        <v>6.1819841579790591E-2</v>
      </c>
      <c r="BW167" s="14">
        <f>'World Index &amp; Universal'!CR411</f>
        <v>1.8014441916012869E-2</v>
      </c>
      <c r="BX167" s="14">
        <f>'World Index &amp; Universal'!CT411</f>
        <v>-2.3111659845076793E-2</v>
      </c>
      <c r="BY167" s="14">
        <f>'World Index &amp; Universal'!CU411</f>
        <v>-2.4906843808756851E-2</v>
      </c>
      <c r="BZ167" s="14">
        <f>'World Index &amp; Universal'!CV411</f>
        <v>-3.1351591958558411E-2</v>
      </c>
      <c r="CA167" s="14">
        <f>'World Index &amp; Universal'!CW411</f>
        <v>-1.9415095189670994E-3</v>
      </c>
      <c r="CB167" s="14">
        <f>'World Index &amp; Universal'!CX411</f>
        <v>2.3566845304029416E-2</v>
      </c>
      <c r="CC167" s="14">
        <f>'World Index &amp; Universal'!CY411</f>
        <v>-1.7695664397557764E-2</v>
      </c>
      <c r="CD167" s="14">
        <f>'World Index &amp; Universal'!CZ411</f>
        <v>-1.7695664397557764E-2</v>
      </c>
    </row>
    <row r="168" spans="2:82" x14ac:dyDescent="0.25">
      <c r="B168" s="121">
        <v>40786</v>
      </c>
      <c r="C168" s="14">
        <f>'World Index &amp; Universal'!M168</f>
        <v>-8.211393733977812E-2</v>
      </c>
      <c r="D168" s="14">
        <f>'World Index &amp; Universal'!N168</f>
        <v>-7.4359107690707749E-2</v>
      </c>
      <c r="E168" s="14">
        <f>'World Index &amp; Universal'!O168</f>
        <v>-7.6157739371933375E-2</v>
      </c>
      <c r="F168" s="14">
        <f>'World Index &amp; Universal'!P168</f>
        <v>-6.5372890909016323E-2</v>
      </c>
      <c r="G168" s="14">
        <f>'World Index &amp; Universal'!Q168</f>
        <v>-8.2274641086305778E-2</v>
      </c>
      <c r="H168" s="14">
        <f>'World Index &amp; Universal'!R168</f>
        <v>-5.4972080697515135E-2</v>
      </c>
      <c r="I168" s="14">
        <f>'World Index &amp; Universal'!S168</f>
        <v>-5.432273707145574E-2</v>
      </c>
      <c r="J168" s="14">
        <f>'World Index &amp; Universal'!T168</f>
        <v>-5.0336751961695736E-2</v>
      </c>
      <c r="K168" s="14">
        <f>'World Index &amp; Universal'!AF168</f>
        <v>4.6173381045827074E-3</v>
      </c>
      <c r="L168" s="14">
        <f>'World Index &amp; Universal'!AG168</f>
        <v>0.52695371118550149</v>
      </c>
      <c r="M168" s="14">
        <f>'World Index &amp; Universal'!AH168</f>
        <v>0.13667320789564816</v>
      </c>
      <c r="N168" s="14">
        <f>'World Index &amp; Universal'!AI168</f>
        <v>0.1011197044903613</v>
      </c>
      <c r="O168" s="14">
        <f>'World Index &amp; Universal'!AJ168</f>
        <v>0.10308207318480894</v>
      </c>
      <c r="P168" s="14">
        <f>'World Index &amp; Universal'!AK168</f>
        <v>3.9478240794182155E-2</v>
      </c>
      <c r="Q168" s="14">
        <f>'World Index &amp; Universal'!AL168</f>
        <v>4.8597483550732998E-2</v>
      </c>
      <c r="R168" s="14">
        <f>'World Index &amp; Universal'!AM168</f>
        <v>3.9478240794182155E-2</v>
      </c>
      <c r="S168" s="14">
        <f>'Stata input'!R168</f>
        <v>2.3770098189335176E-3</v>
      </c>
      <c r="T168" s="14">
        <f>'Stata input'!S168</f>
        <v>1.8439620755117403E-4</v>
      </c>
      <c r="U168" s="14">
        <f>'Stata input'!T168</f>
        <v>1.0743621462390163E-3</v>
      </c>
      <c r="V168" s="14">
        <f>'Stata input'!U168</f>
        <v>5.4891477320784254E-4</v>
      </c>
      <c r="W168" s="14">
        <f>'Stata input'!V168</f>
        <v>1.1945482007758024E-4</v>
      </c>
      <c r="X168" s="14">
        <f>'Stata input'!W168</f>
        <v>0</v>
      </c>
      <c r="Y168" s="14">
        <f>'Stata input'!X168</f>
        <v>8.7907064595027506E-4</v>
      </c>
      <c r="Z168" s="14">
        <f>'Stata input'!Y168</f>
        <v>3.8906561432301423E-3</v>
      </c>
      <c r="AA168" s="14">
        <f>'World Index &amp; Universal'!AP412</f>
        <v>-2.11998363521404E-3</v>
      </c>
      <c r="AB168" s="14">
        <f>'World Index &amp; Universal'!AQ412</f>
        <v>-4.7761039899830715E-3</v>
      </c>
      <c r="AC168" s="14">
        <f>'World Index &amp; Universal'!AR412</f>
        <v>-1.307315306341883E-2</v>
      </c>
      <c r="AD168" s="14">
        <f>'World Index &amp; Universal'!AS412</f>
        <v>-1.0276905509563061E-3</v>
      </c>
      <c r="AE168" s="14">
        <f>'World Index &amp; Universal'!AT412</f>
        <v>-2.7293980128579864E-2</v>
      </c>
      <c r="AF168" s="14">
        <f>'World Index &amp; Universal'!AU412</f>
        <v>-2.3868385949310733E-2</v>
      </c>
      <c r="AG168" s="14">
        <f>'World Index &amp; Universal'!AV412</f>
        <v>-2.8226161079728085E-2</v>
      </c>
      <c r="AH168" s="14">
        <f>'World Index &amp; Universal'!AX412</f>
        <v>2.1244875139767583E-3</v>
      </c>
      <c r="AI168" s="14">
        <f>'World Index &amp; Universal'!AY412</f>
        <v>-2.6617632492983434E-3</v>
      </c>
      <c r="AJ168" s="14">
        <f>'World Index &amp; Universal'!AZ412</f>
        <v>-1.0976439299893559E-2</v>
      </c>
      <c r="AK168" s="14">
        <f>'World Index &amp; Universal'!BA412</f>
        <v>1.0946136472766987E-3</v>
      </c>
      <c r="AL168" s="14">
        <f>'World Index &amp; Universal'!BB412</f>
        <v>-2.5227478334592934E-2</v>
      </c>
      <c r="AM168" s="14">
        <f>'World Index &amp; Universal'!BC412</f>
        <v>-2.179460652326215E-2</v>
      </c>
      <c r="AN168" s="14">
        <f>'World Index &amp; Universal'!BD412</f>
        <v>-2.6161639692532601E-2</v>
      </c>
      <c r="AO168" s="14">
        <f>'World Index &amp; Universal'!BF412</f>
        <v>4.7990246306695017E-3</v>
      </c>
      <c r="AP168" s="14">
        <f>'World Index &amp; Universal'!BG412</f>
        <v>2.6688671417736121E-3</v>
      </c>
      <c r="AQ168" s="14">
        <f>'World Index &amp; Universal'!BH412</f>
        <v>-8.3368668163011916E-3</v>
      </c>
      <c r="AR168" s="14">
        <f>'World Index &amp; Universal'!BI412</f>
        <v>3.7664021674463921E-3</v>
      </c>
      <c r="AS168" s="14">
        <f>'World Index &amp; Universal'!BJ412</f>
        <v>-2.2625939980816301E-2</v>
      </c>
      <c r="AT168" s="14">
        <f>'World Index &amp; Universal'!BK412</f>
        <v>-1.918390629070621E-2</v>
      </c>
      <c r="AU168" s="14">
        <f>'World Index &amp; Universal'!BL412</f>
        <v>-2.3562594491309374E-2</v>
      </c>
      <c r="AV168" s="14">
        <f>'World Index &amp; Universal'!BN412</f>
        <v>1.3246324288368472E-2</v>
      </c>
      <c r="AW168" s="14">
        <f>'World Index &amp; Universal'!BO412</f>
        <v>1.1098258662436411E-2</v>
      </c>
      <c r="AX168" s="14">
        <f>'World Index &amp; Universal'!BP412</f>
        <v>8.4069544760991821E-3</v>
      </c>
      <c r="AY168" s="14">
        <f>'World Index &amp; Universal'!BQ412</f>
        <v>1.2205020615106088E-2</v>
      </c>
      <c r="AZ168" s="14">
        <f>'World Index &amp; Universal'!BR412</f>
        <v>-1.4409200752115048E-2</v>
      </c>
      <c r="BA168" s="14">
        <f>'World Index &amp; Universal'!BS412</f>
        <v>-1.093823004146699E-2</v>
      </c>
      <c r="BB168" s="14">
        <f>'World Index &amp; Universal'!BT412</f>
        <v>-1.5353729674437377E-2</v>
      </c>
      <c r="BC168" s="14">
        <f>'World Index &amp; Universal'!BV412</f>
        <v>1.0287477853345717E-3</v>
      </c>
      <c r="BD168" s="14">
        <f>'World Index &amp; Universal'!BW412</f>
        <v>-1.0934167783489546E-3</v>
      </c>
      <c r="BE168" s="14">
        <f>'World Index &amp; Universal'!BX412</f>
        <v>-3.7522696110504627E-3</v>
      </c>
      <c r="BF168" s="14">
        <f>'World Index &amp; Universal'!BY412</f>
        <v>-1.2057854255345668E-2</v>
      </c>
      <c r="BG168" s="14">
        <f>'World Index &amp; Universal'!BZ412</f>
        <v>-2.6293310964855432E-2</v>
      </c>
      <c r="BH168" s="14">
        <f>'World Index &amp; Universal'!CA412</f>
        <v>-2.2864192713161091E-2</v>
      </c>
      <c r="BI168" s="14">
        <f>'World Index &amp; Universal'!CB412</f>
        <v>-2.7226450895092791E-2</v>
      </c>
      <c r="BJ168" s="14">
        <f>'World Index &amp; Universal'!CD412</f>
        <v>2.4452016106991215E-2</v>
      </c>
      <c r="BK168" s="14">
        <f>'World Index &amp; Universal'!CE412</f>
        <v>2.5880374932493622E-2</v>
      </c>
      <c r="BL168" s="14">
        <f>'World Index &amp; Universal'!CF412</f>
        <v>2.3149724252321757E-2</v>
      </c>
      <c r="BM168" s="14">
        <f>'World Index &amp; Universal'!CG412</f>
        <v>1.4619861268095002E-2</v>
      </c>
      <c r="BN168" s="14">
        <f>'World Index &amp; Universal'!CH412</f>
        <v>2.7003317591367981E-2</v>
      </c>
      <c r="BO168" s="14">
        <f>'World Index &amp; Universal'!CI412</f>
        <v>3.5217158209033261E-3</v>
      </c>
      <c r="BP168" s="14">
        <f>'World Index &amp; Universal'!CJ412</f>
        <v>-4.4643315180969978E-3</v>
      </c>
      <c r="BQ168" s="14">
        <f>'World Index &amp; Universal'!CL412</f>
        <v>2.4452016106991215E-2</v>
      </c>
      <c r="BR168" s="14">
        <f>'World Index &amp; Universal'!CM412</f>
        <v>2.2280194597782188E-2</v>
      </c>
      <c r="BS168" s="14">
        <f>'World Index &amp; Universal'!CN412</f>
        <v>1.9559126745316568E-2</v>
      </c>
      <c r="BT168" s="14">
        <f>'World Index &amp; Universal'!CO412</f>
        <v>1.1059198094296452E-2</v>
      </c>
      <c r="BU168" s="14">
        <f>'World Index &amp; Universal'!CP412</f>
        <v>2.3399196450129667E-2</v>
      </c>
      <c r="BV168" s="14">
        <f>'World Index &amp; Universal'!CQ412</f>
        <v>-3.5093568633165484E-3</v>
      </c>
      <c r="BW168" s="14">
        <f>'World Index &amp; Universal'!CR412</f>
        <v>-4.4643315180969978E-3</v>
      </c>
      <c r="BX168" s="14">
        <f>'World Index &amp; Universal'!CT412</f>
        <v>2.9046018681764485E-2</v>
      </c>
      <c r="BY168" s="14">
        <f>'World Index &amp; Universal'!CU412</f>
        <v>2.6864457962276767E-2</v>
      </c>
      <c r="BZ168" s="14">
        <f>'World Index &amp; Universal'!CV412</f>
        <v>2.4131187886062389E-2</v>
      </c>
      <c r="CA168" s="14">
        <f>'World Index &amp; Universal'!CW412</f>
        <v>1.5593142570235807E-2</v>
      </c>
      <c r="CB168" s="14">
        <f>'World Index &amp; Universal'!CX412</f>
        <v>2.7988477811865975E-2</v>
      </c>
      <c r="CC168" s="14">
        <f>'World Index &amp; Universal'!CY412</f>
        <v>4.4843511482663967E-3</v>
      </c>
      <c r="CD168" s="14">
        <f>'World Index &amp; Universal'!CZ412</f>
        <v>4.4843511482663967E-3</v>
      </c>
    </row>
    <row r="169" spans="2:82" x14ac:dyDescent="0.25">
      <c r="B169" s="121">
        <v>40816</v>
      </c>
      <c r="C169" s="14">
        <f>'World Index &amp; Universal'!M169</f>
        <v>-1.2205829890804765E-2</v>
      </c>
      <c r="D169" s="14">
        <f>'World Index &amp; Universal'!N169</f>
        <v>-9.4713780124711988E-2</v>
      </c>
      <c r="E169" s="14">
        <f>'World Index &amp; Universal'!O169</f>
        <v>-3.0026445721429651E-2</v>
      </c>
      <c r="F169" s="14">
        <f>'World Index &amp; Universal'!P169</f>
        <v>-5.8439875642214978E-2</v>
      </c>
      <c r="G169" s="14">
        <f>'World Index &amp; Universal'!Q169</f>
        <v>-8.7378713007813191E-2</v>
      </c>
      <c r="H169" s="14">
        <f>'World Index &amp; Universal'!R169</f>
        <v>1.7729405058319436E-2</v>
      </c>
      <c r="I169" s="14">
        <f>'World Index &amp; Universal'!S169</f>
        <v>-3.6430796356190176E-2</v>
      </c>
      <c r="J169" s="14">
        <f>'World Index &amp; Universal'!T169</f>
        <v>-2.7327906565794979E-3</v>
      </c>
      <c r="K169" s="14">
        <f>'World Index &amp; Universal'!AF169</f>
        <v>4.6173381045827074E-3</v>
      </c>
      <c r="L169" s="14">
        <f>'World Index &amp; Universal'!AG169</f>
        <v>0.52695371118550149</v>
      </c>
      <c r="M169" s="14">
        <f>'World Index &amp; Universal'!AH169</f>
        <v>0.13667320789564816</v>
      </c>
      <c r="N169" s="14">
        <f>'World Index &amp; Universal'!AI169</f>
        <v>0.1011197044903613</v>
      </c>
      <c r="O169" s="14">
        <f>'World Index &amp; Universal'!AJ169</f>
        <v>0.10308207318480894</v>
      </c>
      <c r="P169" s="14">
        <f>'World Index &amp; Universal'!AK169</f>
        <v>3.9478240794182155E-2</v>
      </c>
      <c r="Q169" s="14">
        <f>'World Index &amp; Universal'!AL169</f>
        <v>4.8597483550732998E-2</v>
      </c>
      <c r="R169" s="14">
        <f>'World Index &amp; Universal'!AM169</f>
        <v>3.9478240794182155E-2</v>
      </c>
      <c r="S169" s="14">
        <f>'Stata input'!R169</f>
        <v>2.2551506231971441E-3</v>
      </c>
      <c r="T169" s="14">
        <f>'Stata input'!S169</f>
        <v>1.9931469319600659E-4</v>
      </c>
      <c r="U169" s="14">
        <f>'Stata input'!T169</f>
        <v>1.0759021683488523E-3</v>
      </c>
      <c r="V169" s="14">
        <f>'Stata input'!U169</f>
        <v>5.7443167586401778E-4</v>
      </c>
      <c r="W169" s="14">
        <f>'Stata input'!V169</f>
        <v>1.1919682558581002E-4</v>
      </c>
      <c r="X169" s="14">
        <f>'Stata input'!W169</f>
        <v>5.5581634177404027E-6</v>
      </c>
      <c r="Y169" s="14">
        <f>'Stata input'!X169</f>
        <v>9.3132299878062597E-4</v>
      </c>
      <c r="Z169" s="14">
        <f>'Stata input'!Y169</f>
        <v>3.8986406707826049E-3</v>
      </c>
      <c r="AA169" s="14">
        <f>'World Index &amp; Universal'!AP413</f>
        <v>9.3123369362653863E-2</v>
      </c>
      <c r="AB169" s="14">
        <f>'World Index &amp; Universal'!AQ413</f>
        <v>1.8469759659658358E-2</v>
      </c>
      <c r="AC169" s="14">
        <f>'World Index &amp; Universal'!AR413</f>
        <v>4.8489574970755012E-2</v>
      </c>
      <c r="AD169" s="14">
        <f>'World Index &amp; Universal'!AS413</f>
        <v>8.7700748699777176E-2</v>
      </c>
      <c r="AE169" s="14">
        <f>'World Index &amp; Universal'!AT413</f>
        <v>-2.9592020669350405E-2</v>
      </c>
      <c r="AF169" s="14">
        <f>'World Index &amp; Universal'!AU413</f>
        <v>1.7746843284806024E-2</v>
      </c>
      <c r="AG169" s="14">
        <f>'World Index &amp; Universal'!AV413</f>
        <v>-1.3549239345529096E-2</v>
      </c>
      <c r="AH169" s="14">
        <f>'World Index &amp; Universal'!AX413</f>
        <v>-8.5190173380841228E-2</v>
      </c>
      <c r="AI169" s="14">
        <f>'World Index &amp; Universal'!AY413</f>
        <v>-6.8293855748891796E-2</v>
      </c>
      <c r="AJ169" s="14">
        <f>'World Index &amp; Universal'!AZ413</f>
        <v>-4.0831433709008325E-2</v>
      </c>
      <c r="AK169" s="14">
        <f>'World Index &amp; Universal'!BA413</f>
        <v>-4.9606666684277601E-3</v>
      </c>
      <c r="AL169" s="14">
        <f>'World Index &amp; Universal'!BB413</f>
        <v>-0.11226124467868026</v>
      </c>
      <c r="AM169" s="14">
        <f>'World Index &amp; Universal'!BC413</f>
        <v>-6.8955186752430508E-2</v>
      </c>
      <c r="AN169" s="14">
        <f>'World Index &amp; Universal'!BD413</f>
        <v>-9.75851506773463E-2</v>
      </c>
      <c r="AO169" s="14">
        <f>'World Index &amp; Universal'!BF413</f>
        <v>-1.8134814003540334E-2</v>
      </c>
      <c r="AP169" s="14">
        <f>'World Index &amp; Universal'!BG413</f>
        <v>7.3299780376338886E-2</v>
      </c>
      <c r="AQ169" s="14">
        <f>'World Index &amp; Universal'!BH413</f>
        <v>2.9475411544009233E-2</v>
      </c>
      <c r="AR169" s="14">
        <f>'World Index &amp; Universal'!BI413</f>
        <v>6.7975497930595319E-2</v>
      </c>
      <c r="AS169" s="14">
        <f>'World Index &amp; Universal'!BJ413</f>
        <v>-4.7190188882063056E-2</v>
      </c>
      <c r="AT169" s="14">
        <f>'World Index &amp; Universal'!BK413</f>
        <v>-7.0980642085438639E-4</v>
      </c>
      <c r="AU169" s="14">
        <f>'World Index &amp; Universal'!BL413</f>
        <v>-3.143834041364868E-2</v>
      </c>
      <c r="AV169" s="14">
        <f>'World Index &amp; Universal'!BN413</f>
        <v>-4.62470740084443E-2</v>
      </c>
      <c r="AW169" s="14">
        <f>'World Index &amp; Universal'!BO413</f>
        <v>4.2569611999379253E-2</v>
      </c>
      <c r="AX169" s="14">
        <f>'World Index &amp; Universal'!BP413</f>
        <v>-2.8631486690684493E-2</v>
      </c>
      <c r="AY169" s="14">
        <f>'World Index &amp; Universal'!BQ413</f>
        <v>3.7397771675618197E-2</v>
      </c>
      <c r="AZ169" s="14">
        <f>'World Index &amp; Universal'!BR413</f>
        <v>-7.4470550307839778E-2</v>
      </c>
      <c r="BA169" s="14">
        <f>'World Index &amp; Universal'!BS413</f>
        <v>-2.9320970298447158E-2</v>
      </c>
      <c r="BB169" s="14">
        <f>'World Index &amp; Universal'!BT413</f>
        <v>-5.9169700679202575E-2</v>
      </c>
      <c r="BC169" s="14">
        <f>'World Index &amp; Universal'!BV413</f>
        <v>-8.0629482699734689E-2</v>
      </c>
      <c r="BD169" s="14">
        <f>'World Index &amp; Universal'!BW413</f>
        <v>4.9853975639522208E-3</v>
      </c>
      <c r="BE169" s="14">
        <f>'World Index &amp; Universal'!BX413</f>
        <v>-6.3648930207023224E-2</v>
      </c>
      <c r="BF169" s="14">
        <f>'World Index &amp; Universal'!BY413</f>
        <v>-3.6049597075201834E-2</v>
      </c>
      <c r="BG169" s="14">
        <f>'World Index &amp; Universal'!BZ413</f>
        <v>-0.10783551405047542</v>
      </c>
      <c r="BH169" s="14">
        <f>'World Index &amp; Universal'!CA413</f>
        <v>-6.4313558208535904E-2</v>
      </c>
      <c r="BI169" s="14">
        <f>'World Index &amp; Universal'!CB413</f>
        <v>-9.3086253885858672E-2</v>
      </c>
      <c r="BJ169" s="14">
        <f>'World Index &amp; Universal'!CD413</f>
        <v>-1.7437384750344731E-2</v>
      </c>
      <c r="BK169" s="14">
        <f>'World Index &amp; Universal'!CE413</f>
        <v>0.12645752368673691</v>
      </c>
      <c r="BL169" s="14">
        <f>'World Index &amp; Universal'!CF413</f>
        <v>4.9527396056821216E-2</v>
      </c>
      <c r="BM169" s="14">
        <f>'World Index &amp; Universal'!CG413</f>
        <v>8.0462647982308511E-2</v>
      </c>
      <c r="BN169" s="14">
        <f>'World Index &amp; Universal'!CH413</f>
        <v>0.12086954339558442</v>
      </c>
      <c r="BO169" s="14">
        <f>'World Index &amp; Universal'!CI413</f>
        <v>4.8782434772237426E-2</v>
      </c>
      <c r="BP169" s="14">
        <f>'World Index &amp; Universal'!CJ413</f>
        <v>-3.0750360796331089E-2</v>
      </c>
      <c r="BQ169" s="14">
        <f>'World Index &amp; Universal'!CL413</f>
        <v>-1.7437384750344731E-2</v>
      </c>
      <c r="BR169" s="14">
        <f>'World Index &amp; Universal'!CM413</f>
        <v>7.4062156591484296E-2</v>
      </c>
      <c r="BS169" s="14">
        <f>'World Index &amp; Universal'!CN413</f>
        <v>7.1031060388171419E-4</v>
      </c>
      <c r="BT169" s="14">
        <f>'World Index &amp; Universal'!CO413</f>
        <v>3.0206658845264522E-2</v>
      </c>
      <c r="BU169" s="14">
        <f>'World Index &amp; Universal'!CP413</f>
        <v>6.873409225146121E-2</v>
      </c>
      <c r="BV169" s="14">
        <f>'World Index &amp; Universal'!CQ413</f>
        <v>-4.651339796974352E-2</v>
      </c>
      <c r="BW169" s="14">
        <f>'World Index &amp; Universal'!CR413</f>
        <v>-3.0750360796331089E-2</v>
      </c>
      <c r="BX169" s="14">
        <f>'World Index &amp; Universal'!CT413</f>
        <v>1.3735342792517757E-2</v>
      </c>
      <c r="BY169" s="14">
        <f>'World Index &amp; Universal'!CU413</f>
        <v>0.10813779355536202</v>
      </c>
      <c r="BZ169" s="14">
        <f>'World Index &amp; Universal'!CV413</f>
        <v>3.2458790932396786E-2</v>
      </c>
      <c r="CA169" s="14">
        <f>'World Index &amp; Universal'!CW413</f>
        <v>6.2890938697359511E-2</v>
      </c>
      <c r="CB169" s="14">
        <f>'World Index &amp; Universal'!CX413</f>
        <v>0.10264069133884668</v>
      </c>
      <c r="CC169" s="14">
        <f>'World Index &amp; Universal'!CY413</f>
        <v>3.1725945053325377E-2</v>
      </c>
      <c r="CD169" s="14">
        <f>'World Index &amp; Universal'!CZ413</f>
        <v>3.1725945053325377E-2</v>
      </c>
    </row>
    <row r="170" spans="2:82" x14ac:dyDescent="0.25">
      <c r="B170" s="121">
        <v>40847</v>
      </c>
      <c r="C170" s="14">
        <f>'World Index &amp; Universal'!M170</f>
        <v>4.4931689962866672E-2</v>
      </c>
      <c r="D170" s="14">
        <f>'World Index &amp; Universal'!N170</f>
        <v>0.10555383183369527</v>
      </c>
      <c r="E170" s="14">
        <f>'World Index &amp; Universal'!O170</f>
        <v>6.6154725591786256E-2</v>
      </c>
      <c r="F170" s="14">
        <f>'World Index &amp; Universal'!P170</f>
        <v>7.2583950938979624E-2</v>
      </c>
      <c r="G170" s="14">
        <f>'World Index &amp; Universal'!Q170</f>
        <v>0.11716256868242536</v>
      </c>
      <c r="H170" s="14">
        <f>'World Index &amp; Universal'!R170</f>
        <v>6.6183303928833537E-2</v>
      </c>
      <c r="I170" s="14">
        <f>'World Index &amp; Universal'!S170</f>
        <v>5.792545023901452E-2</v>
      </c>
      <c r="J170" s="14">
        <f>'World Index &amp; Universal'!T170</f>
        <v>1.4189165195369835E-2</v>
      </c>
      <c r="K170" s="14">
        <f>'World Index &amp; Universal'!AF170</f>
        <v>4.7202394658070451E-3</v>
      </c>
      <c r="L170" s="14">
        <f>'World Index &amp; Universal'!AG170</f>
        <v>0.54570573336403405</v>
      </c>
      <c r="M170" s="14">
        <f>'World Index &amp; Universal'!AH170</f>
        <v>0.12963389362192032</v>
      </c>
      <c r="N170" s="14">
        <f>'World Index &amp; Universal'!AI170</f>
        <v>0.10200322357817176</v>
      </c>
      <c r="O170" s="14">
        <f>'World Index &amp; Universal'!AJ170</f>
        <v>9.2562744646557657E-2</v>
      </c>
      <c r="P170" s="14">
        <f>'World Index &amp; Universal'!AK170</f>
        <v>3.8337554685701131E-2</v>
      </c>
      <c r="Q170" s="14">
        <f>'World Index &amp; Universal'!AL170</f>
        <v>4.8353672576559981E-2</v>
      </c>
      <c r="R170" s="14">
        <f>'World Index &amp; Universal'!AM170</f>
        <v>3.8682938061247979E-2</v>
      </c>
      <c r="S170" s="14">
        <f>'Stata input'!R170</f>
        <v>2.2795355034983533E-3</v>
      </c>
      <c r="T170" s="14">
        <f>'Stata input'!S170</f>
        <v>2.0417057296784336E-4</v>
      </c>
      <c r="U170" s="14">
        <f>'Stata input'!T170</f>
        <v>1.0831078079198697E-3</v>
      </c>
      <c r="V170" s="14">
        <f>'Stata input'!U170</f>
        <v>5.8540315118915665E-4</v>
      </c>
      <c r="W170" s="14">
        <f>'Stata input'!V170</f>
        <v>1.1919682558581002E-4</v>
      </c>
      <c r="X170" s="14">
        <f>'Stata input'!W170</f>
        <v>1.943958809524915E-5</v>
      </c>
      <c r="Y170" s="14">
        <f>'Stata input'!X170</f>
        <v>9.5469606768405768E-4</v>
      </c>
      <c r="Z170" s="14">
        <f>'Stata input'!Y170</f>
        <v>3.8986406707826049E-3</v>
      </c>
      <c r="AA170" s="14">
        <f>'World Index &amp; Universal'!AP414</f>
        <v>-5.3241727330071487E-2</v>
      </c>
      <c r="AB170" s="14">
        <f>'World Index &amp; Universal'!AQ414</f>
        <v>-1.9943201355016926E-2</v>
      </c>
      <c r="AC170" s="14">
        <f>'World Index &amp; Universal'!AR414</f>
        <v>-2.2806326704732038E-2</v>
      </c>
      <c r="AD170" s="14">
        <f>'World Index &amp; Universal'!AS414</f>
        <v>-6.6770879857078969E-2</v>
      </c>
      <c r="AE170" s="14">
        <f>'World Index &amp; Universal'!AT414</f>
        <v>-1.9751710473359996E-2</v>
      </c>
      <c r="AF170" s="14">
        <f>'World Index &amp; Universal'!AU414</f>
        <v>-6.5882521438674901E-3</v>
      </c>
      <c r="AG170" s="14">
        <f>'World Index &amp; Universal'!AV414</f>
        <v>3.1720966996361843E-2</v>
      </c>
      <c r="AH170" s="14">
        <f>'World Index &amp; Universal'!AX414</f>
        <v>5.62358194979653E-2</v>
      </c>
      <c r="AI170" s="14">
        <f>'World Index &amp; Universal'!AY414</f>
        <v>3.5171095871336044E-2</v>
      </c>
      <c r="AJ170" s="14">
        <f>'World Index &amp; Universal'!AZ414</f>
        <v>3.2146960321254525E-2</v>
      </c>
      <c r="AK170" s="14">
        <f>'World Index &amp; Universal'!BA414</f>
        <v>-1.4289975506476593E-2</v>
      </c>
      <c r="AL170" s="14">
        <f>'World Index &amp; Universal'!BB414</f>
        <v>3.5373355399649364E-2</v>
      </c>
      <c r="AM170" s="14">
        <f>'World Index &amp; Universal'!BC414</f>
        <v>4.927707159572825E-2</v>
      </c>
      <c r="AN170" s="14">
        <f>'World Index &amp; Universal'!BD414</f>
        <v>8.9740641068635663E-2</v>
      </c>
      <c r="AO170" s="14">
        <f>'World Index &amp; Universal'!BF414</f>
        <v>2.0349026079498733E-2</v>
      </c>
      <c r="AP170" s="14">
        <f>'World Index &amp; Universal'!BG414</f>
        <v>-3.3976118548529999E-2</v>
      </c>
      <c r="AQ170" s="14">
        <f>'World Index &amp; Universal'!BH414</f>
        <v>-2.9213871621253107E-3</v>
      </c>
      <c r="AR170" s="14">
        <f>'World Index &amp; Universal'!BI414</f>
        <v>-4.7780576153143017E-2</v>
      </c>
      <c r="AS170" s="14">
        <f>'World Index &amp; Universal'!BJ414</f>
        <v>1.9538753460168756E-4</v>
      </c>
      <c r="AT170" s="14">
        <f>'World Index &amp; Universal'!BK414</f>
        <v>1.3626709420937466E-2</v>
      </c>
      <c r="AU170" s="14">
        <f>'World Index &amp; Universal'!BL414</f>
        <v>5.2715483860536594E-2</v>
      </c>
      <c r="AV170" s="14">
        <f>'World Index &amp; Universal'!BN414</f>
        <v>2.3338594311427485E-2</v>
      </c>
      <c r="AW170" s="14">
        <f>'World Index &amp; Universal'!BO414</f>
        <v>-3.1145720093240126E-2</v>
      </c>
      <c r="AX170" s="14">
        <f>'World Index &amp; Universal'!BP414</f>
        <v>2.9299466707146671E-3</v>
      </c>
      <c r="AY170" s="14">
        <f>'World Index &amp; Universal'!BQ414</f>
        <v>-4.4990624022452907E-2</v>
      </c>
      <c r="AZ170" s="14">
        <f>'World Index &amp; Universal'!BR414</f>
        <v>3.1259066803730473E-3</v>
      </c>
      <c r="BA170" s="14">
        <f>'World Index &amp; Universal'!BS414</f>
        <v>1.6596581623553153E-2</v>
      </c>
      <c r="BB170" s="14">
        <f>'World Index &amp; Universal'!BT414</f>
        <v>5.579988408768366E-2</v>
      </c>
      <c r="BC170" s="14">
        <f>'World Index &amp; Universal'!BV414</f>
        <v>7.1548217276860226E-2</v>
      </c>
      <c r="BD170" s="14">
        <f>'World Index &amp; Universal'!BW414</f>
        <v>1.4497139271581583E-2</v>
      </c>
      <c r="BE170" s="14">
        <f>'World Index &amp; Universal'!BX414</f>
        <v>5.017811541809869E-2</v>
      </c>
      <c r="BF170" s="14">
        <f>'World Index &amp; Universal'!BY414</f>
        <v>4.711013855377133E-2</v>
      </c>
      <c r="BG170" s="14">
        <f>'World Index &amp; Universal'!BZ414</f>
        <v>5.0383307130962729E-2</v>
      </c>
      <c r="BH170" s="14">
        <f>'World Index &amp; Universal'!CA414</f>
        <v>6.4488587437128597E-2</v>
      </c>
      <c r="BI170" s="14">
        <f>'World Index &amp; Universal'!CB414</f>
        <v>0.10553876291210984</v>
      </c>
      <c r="BJ170" s="14">
        <f>'World Index &amp; Universal'!CD414</f>
        <v>6.6319450701941562E-3</v>
      </c>
      <c r="BK170" s="14">
        <f>'World Index &amp; Universal'!CE414</f>
        <v>-3.4164830701090998E-2</v>
      </c>
      <c r="BL170" s="14">
        <f>'World Index &amp; Universal'!CF414</f>
        <v>-1.9534936577070283E-4</v>
      </c>
      <c r="BM170" s="14">
        <f>'World Index &amp; Universal'!CG414</f>
        <v>-3.1161658367668821E-3</v>
      </c>
      <c r="BN170" s="14">
        <f>'World Index &amp; Universal'!CH414</f>
        <v>-4.7966591613665788E-2</v>
      </c>
      <c r="BO170" s="14">
        <f>'World Index &amp; Universal'!CI414</f>
        <v>1.3428698086123791E-2</v>
      </c>
      <c r="BP170" s="14">
        <f>'World Index &amp; Universal'!CJ414</f>
        <v>3.8563283777249158E-2</v>
      </c>
      <c r="BQ170" s="14">
        <f>'World Index &amp; Universal'!CL414</f>
        <v>6.6319450701941562E-3</v>
      </c>
      <c r="BR170" s="14">
        <f>'World Index &amp; Universal'!CM414</f>
        <v>-4.6962878470972802E-2</v>
      </c>
      <c r="BS170" s="14">
        <f>'World Index &amp; Universal'!CN414</f>
        <v>-1.3443518500732998E-2</v>
      </c>
      <c r="BT170" s="14">
        <f>'World Index &amp; Universal'!CO414</f>
        <v>-1.6325631940496521E-2</v>
      </c>
      <c r="BU170" s="14">
        <f>'World Index &amp; Universal'!CP414</f>
        <v>-6.05817555943855E-2</v>
      </c>
      <c r="BV170" s="14">
        <f>'World Index &amp; Universal'!CQ414</f>
        <v>-1.3250757662067514E-2</v>
      </c>
      <c r="BW170" s="14">
        <f>'World Index &amp; Universal'!CR414</f>
        <v>3.8563283777249158E-2</v>
      </c>
      <c r="BX170" s="14">
        <f>'World Index &amp; Universal'!CT414</f>
        <v>-3.0745684163723808E-2</v>
      </c>
      <c r="BY170" s="14">
        <f>'World Index &amp; Universal'!CU414</f>
        <v>-8.2350458160973861E-2</v>
      </c>
      <c r="BZ170" s="14">
        <f>'World Index &amp; Universal'!CV414</f>
        <v>-5.0075718148665849E-2</v>
      </c>
      <c r="CA170" s="14">
        <f>'World Index &amp; Universal'!CW414</f>
        <v>-5.2850814750657338E-2</v>
      </c>
      <c r="CB170" s="14">
        <f>'World Index &amp; Universal'!CX414</f>
        <v>-9.546364763738302E-2</v>
      </c>
      <c r="CC170" s="14">
        <f>'World Index &amp; Universal'!CY414</f>
        <v>-3.7131375987984772E-2</v>
      </c>
      <c r="CD170" s="14">
        <f>'World Index &amp; Universal'!CZ414</f>
        <v>-3.7131375987984772E-2</v>
      </c>
    </row>
    <row r="171" spans="2:82" x14ac:dyDescent="0.25">
      <c r="B171" s="121">
        <v>40877</v>
      </c>
      <c r="C171" s="14">
        <f>'World Index &amp; Universal'!M171</f>
        <v>1.350965885422295E-2</v>
      </c>
      <c r="D171" s="14">
        <f>'World Index &amp; Universal'!N171</f>
        <v>-3.0506286484059286E-2</v>
      </c>
      <c r="E171" s="14">
        <f>'World Index &amp; Universal'!O171</f>
        <v>5.3955817341375667E-3</v>
      </c>
      <c r="F171" s="14">
        <f>'World Index &amp; Universal'!P171</f>
        <v>-4.7756904752894735E-3</v>
      </c>
      <c r="G171" s="14">
        <f>'World Index &amp; Universal'!Q171</f>
        <v>-3.5232503972860596E-2</v>
      </c>
      <c r="H171" s="14">
        <f>'World Index &amp; Universal'!R171</f>
        <v>1.3298884175434678E-2</v>
      </c>
      <c r="I171" s="14">
        <f>'World Index &amp; Universal'!S171</f>
        <v>-7.5136070311294656E-3</v>
      </c>
      <c r="J171" s="14">
        <f>'World Index &amp; Universal'!T171</f>
        <v>2.3050359460543568E-3</v>
      </c>
      <c r="K171" s="14">
        <f>'World Index &amp; Universal'!AF171</f>
        <v>4.7202394658070451E-3</v>
      </c>
      <c r="L171" s="14">
        <f>'World Index &amp; Universal'!AG171</f>
        <v>0.54570573336403405</v>
      </c>
      <c r="M171" s="14">
        <f>'World Index &amp; Universal'!AH171</f>
        <v>0.12963389362192032</v>
      </c>
      <c r="N171" s="14">
        <f>'World Index &amp; Universal'!AI171</f>
        <v>0.10200322357817176</v>
      </c>
      <c r="O171" s="14">
        <f>'World Index &amp; Universal'!AJ171</f>
        <v>9.2562744646557657E-2</v>
      </c>
      <c r="P171" s="14">
        <f>'World Index &amp; Universal'!AK171</f>
        <v>3.8337554685701131E-2</v>
      </c>
      <c r="Q171" s="14">
        <f>'World Index &amp; Universal'!AL171</f>
        <v>4.8353672576559981E-2</v>
      </c>
      <c r="R171" s="14">
        <f>'World Index &amp; Universal'!AM171</f>
        <v>3.8682938061247979E-2</v>
      </c>
      <c r="S171" s="14">
        <f>'Stata input'!R171</f>
        <v>2.4743799799444854E-3</v>
      </c>
      <c r="T171" s="14">
        <f>'Stata input'!S171</f>
        <v>2.2591907164670744E-4</v>
      </c>
      <c r="U171" s="14">
        <f>'Stata input'!T171</f>
        <v>9.4197935561890489E-4</v>
      </c>
      <c r="V171" s="14">
        <f>'Stata input'!U171</f>
        <v>6.159341482956382E-4</v>
      </c>
      <c r="W171" s="14">
        <f>'Stata input'!V171</f>
        <v>1.1971281383726939E-4</v>
      </c>
      <c r="X171" s="14">
        <f>'Stata input'!W171</f>
        <v>2.6387836581154289E-5</v>
      </c>
      <c r="Y171" s="14">
        <f>'Stata input'!X171</f>
        <v>9.5881913365092331E-4</v>
      </c>
      <c r="Z171" s="14">
        <f>'Stata input'!Y171</f>
        <v>3.814768269600366E-3</v>
      </c>
      <c r="AA171" s="14">
        <f>'World Index &amp; Universal'!AP415</f>
        <v>3.9183203082796103E-2</v>
      </c>
      <c r="AB171" s="14">
        <f>'World Index &amp; Universal'!AQ415</f>
        <v>8.3293267668957949E-3</v>
      </c>
      <c r="AC171" s="14">
        <f>'World Index &amp; Universal'!AR415</f>
        <v>1.4596415818753705E-2</v>
      </c>
      <c r="AD171" s="14">
        <f>'World Index &amp; Universal'!AS415</f>
        <v>4.6549272975521694E-2</v>
      </c>
      <c r="AE171" s="14">
        <f>'World Index &amp; Universal'!AT415</f>
        <v>-2.0686605817517023E-3</v>
      </c>
      <c r="AF171" s="14">
        <f>'World Index &amp; Universal'!AU415</f>
        <v>2.2220620303123217E-2</v>
      </c>
      <c r="AG171" s="14">
        <f>'World Index &amp; Universal'!AV415</f>
        <v>1.4807657777055727E-2</v>
      </c>
      <c r="AH171" s="14">
        <f>'World Index &amp; Universal'!AX415</f>
        <v>-3.7705770230462732E-2</v>
      </c>
      <c r="AI171" s="14">
        <f>'World Index &amp; Universal'!AY415</f>
        <v>-2.9690507144813916E-2</v>
      </c>
      <c r="AJ171" s="14">
        <f>'World Index &amp; Universal'!AZ415</f>
        <v>-2.3659723512759245E-2</v>
      </c>
      <c r="AK171" s="14">
        <f>'World Index &amp; Universal'!BA415</f>
        <v>7.0883265538488338E-3</v>
      </c>
      <c r="AL171" s="14">
        <f>'World Index &amp; Universal'!BB415</f>
        <v>-3.9696430371633951E-2</v>
      </c>
      <c r="AM171" s="14">
        <f>'World Index &amp; Universal'!BC415</f>
        <v>-1.6322995530867357E-2</v>
      </c>
      <c r="AN171" s="14">
        <f>'World Index &amp; Universal'!BD415</f>
        <v>-2.3456446595199965E-2</v>
      </c>
      <c r="AO171" s="14">
        <f>'World Index &amp; Universal'!BF415</f>
        <v>-8.2605221784064486E-3</v>
      </c>
      <c r="AP171" s="14">
        <f>'World Index &amp; Universal'!BG415</f>
        <v>3.0599007186303373E-2</v>
      </c>
      <c r="AQ171" s="14">
        <f>'World Index &amp; Universal'!BH415</f>
        <v>6.2153196237511033E-3</v>
      </c>
      <c r="AR171" s="14">
        <f>'World Index &amp; Universal'!BI415</f>
        <v>3.7904229495312247E-2</v>
      </c>
      <c r="AS171" s="14">
        <f>'World Index &amp; Universal'!BJ415</f>
        <v>-1.0312094543542982E-2</v>
      </c>
      <c r="AT171" s="14">
        <f>'World Index &amp; Universal'!BK415</f>
        <v>1.3776544197884766E-2</v>
      </c>
      <c r="AU171" s="14">
        <f>'World Index &amp; Universal'!BL415</f>
        <v>6.4248166131715134E-3</v>
      </c>
      <c r="AV171" s="14">
        <f>'World Index &amp; Universal'!BN415</f>
        <v>-1.4386425569003047E-2</v>
      </c>
      <c r="AW171" s="14">
        <f>'World Index &amp; Universal'!BO415</f>
        <v>2.423307127908747E-2</v>
      </c>
      <c r="AX171" s="14">
        <f>'World Index &amp; Universal'!BP415</f>
        <v>-6.1769280416790195E-3</v>
      </c>
      <c r="AY171" s="14">
        <f>'World Index &amp; Universal'!BQ415</f>
        <v>3.1493169755565154E-2</v>
      </c>
      <c r="AZ171" s="14">
        <f>'World Index &amp; Universal'!BR415</f>
        <v>-1.6425325519267897E-2</v>
      </c>
      <c r="BA171" s="14">
        <f>'World Index &amp; Universal'!BS415</f>
        <v>7.5145194340322519E-3</v>
      </c>
      <c r="BB171" s="14">
        <f>'World Index &amp; Universal'!BT415</f>
        <v>2.0820294159196173E-4</v>
      </c>
      <c r="BC171" s="14">
        <f>'World Index &amp; Universal'!BV415</f>
        <v>-4.4478816408876742E-2</v>
      </c>
      <c r="BD171" s="14">
        <f>'World Index &amp; Universal'!BW415</f>
        <v>-7.0384358223122279E-3</v>
      </c>
      <c r="BE171" s="14">
        <f>'World Index &amp; Universal'!BX415</f>
        <v>-3.6519968238055478E-2</v>
      </c>
      <c r="BF171" s="14">
        <f>'World Index &amp; Universal'!BY415</f>
        <v>-3.053163188955299E-2</v>
      </c>
      <c r="BG171" s="14">
        <f>'World Index &amp; Universal'!BZ415</f>
        <v>-4.6455465416400443E-2</v>
      </c>
      <c r="BH171" s="14">
        <f>'World Index &amp; Universal'!CA415</f>
        <v>-2.3246542996707364E-2</v>
      </c>
      <c r="BI171" s="14">
        <f>'World Index &amp; Universal'!CB415</f>
        <v>-3.0329785723532066E-2</v>
      </c>
      <c r="BJ171" s="14">
        <f>'World Index &amp; Universal'!CD415</f>
        <v>-2.173759740488701E-2</v>
      </c>
      <c r="BK171" s="14">
        <f>'World Index &amp; Universal'!CE415</f>
        <v>4.1337376666210179E-2</v>
      </c>
      <c r="BL171" s="14">
        <f>'World Index &amp; Universal'!CF415</f>
        <v>1.0419541844140179E-2</v>
      </c>
      <c r="BM171" s="14">
        <f>'World Index &amp; Universal'!CG415</f>
        <v>1.6699622250785806E-2</v>
      </c>
      <c r="BN171" s="14">
        <f>'World Index &amp; Universal'!CH415</f>
        <v>4.8718716044748644E-2</v>
      </c>
      <c r="BO171" s="14">
        <f>'World Index &amp; Universal'!CI415</f>
        <v>2.4339631320762445E-2</v>
      </c>
      <c r="BP171" s="14">
        <f>'World Index &amp; Universal'!CJ415</f>
        <v>-7.2518225310981288E-3</v>
      </c>
      <c r="BQ171" s="14">
        <f>'World Index &amp; Universal'!CL415</f>
        <v>-2.173759740488701E-2</v>
      </c>
      <c r="BR171" s="14">
        <f>'World Index &amp; Universal'!CM415</f>
        <v>1.6593856984261413E-2</v>
      </c>
      <c r="BS171" s="14">
        <f>'World Index &amp; Universal'!CN415</f>
        <v>-1.3589330189903825E-2</v>
      </c>
      <c r="BT171" s="14">
        <f>'World Index &amp; Universal'!CO415</f>
        <v>-7.4584725967556942E-3</v>
      </c>
      <c r="BU171" s="14">
        <f>'World Index &amp; Universal'!CP415</f>
        <v>2.3799806215202723E-2</v>
      </c>
      <c r="BV171" s="14">
        <f>'World Index &amp; Universal'!CQ415</f>
        <v>-2.3761290275745361E-2</v>
      </c>
      <c r="BW171" s="14">
        <f>'World Index &amp; Universal'!CR415</f>
        <v>-7.2518225310981288E-3</v>
      </c>
      <c r="BX171" s="14">
        <f>'World Index &amp; Universal'!CT415</f>
        <v>-1.4591590498530538E-2</v>
      </c>
      <c r="BY171" s="14">
        <f>'World Index &amp; Universal'!CU415</f>
        <v>2.4019867330460576E-2</v>
      </c>
      <c r="BZ171" s="14">
        <f>'World Index &amp; Universal'!CV415</f>
        <v>-6.3838018569457589E-3</v>
      </c>
      <c r="CA171" s="14">
        <f>'World Index &amp; Universal'!CW415</f>
        <v>-2.081596021505927E-4</v>
      </c>
      <c r="CB171" s="14">
        <f>'World Index &amp; Universal'!CX415</f>
        <v>3.1278454547727819E-2</v>
      </c>
      <c r="CC171" s="14">
        <f>'World Index &amp; Universal'!CY415</f>
        <v>7.3047956125058544E-3</v>
      </c>
      <c r="CD171" s="14">
        <f>'World Index &amp; Universal'!CZ415</f>
        <v>7.3047956125058544E-3</v>
      </c>
    </row>
    <row r="172" spans="2:82" x14ac:dyDescent="0.25">
      <c r="B172" s="121">
        <v>40907</v>
      </c>
      <c r="C172" s="14">
        <f>'World Index &amp; Universal'!M172</f>
        <v>3.269745243838984E-2</v>
      </c>
      <c r="D172" s="14">
        <f>'World Index &amp; Universal'!N172</f>
        <v>-3.2132001736865368E-3</v>
      </c>
      <c r="E172" s="14">
        <f>'World Index &amp; Universal'!O172</f>
        <v>3.4320135024219267E-2</v>
      </c>
      <c r="F172" s="14">
        <f>'World Index &amp; Universal'!P172</f>
        <v>9.8339062637871066E-3</v>
      </c>
      <c r="G172" s="14">
        <f>'World Index &amp; Universal'!Q172</f>
        <v>-1.0666307385679086E-2</v>
      </c>
      <c r="H172" s="14">
        <f>'World Index &amp; Universal'!R172</f>
        <v>2.6644442689778725E-2</v>
      </c>
      <c r="I172" s="14">
        <f>'World Index &amp; Universal'!S172</f>
        <v>-5.2680528377276881E-3</v>
      </c>
      <c r="J172" s="14">
        <f>'World Index &amp; Universal'!T172</f>
        <v>-3.4075754013243031E-3</v>
      </c>
      <c r="K172" s="14">
        <f>'World Index &amp; Universal'!AF172</f>
        <v>4.7202394658070451E-3</v>
      </c>
      <c r="L172" s="14">
        <f>'World Index &amp; Universal'!AG172</f>
        <v>0.54570573336403405</v>
      </c>
      <c r="M172" s="14">
        <f>'World Index &amp; Universal'!AH172</f>
        <v>0.12963389362192032</v>
      </c>
      <c r="N172" s="14">
        <f>'World Index &amp; Universal'!AI172</f>
        <v>0.10200322357817176</v>
      </c>
      <c r="O172" s="14">
        <f>'World Index &amp; Universal'!AJ172</f>
        <v>9.2562744646557657E-2</v>
      </c>
      <c r="P172" s="14">
        <f>'World Index &amp; Universal'!AK172</f>
        <v>3.8337554685701131E-2</v>
      </c>
      <c r="Q172" s="14">
        <f>'World Index &amp; Universal'!AL172</f>
        <v>4.8353672576559981E-2</v>
      </c>
      <c r="R172" s="14">
        <f>'World Index &amp; Universal'!AM172</f>
        <v>3.8682938061247979E-2</v>
      </c>
      <c r="S172" s="14">
        <f>'Stata input'!R172</f>
        <v>2.067982733513718E-3</v>
      </c>
      <c r="T172" s="14">
        <f>'Stata input'!S172</f>
        <v>2.4575089681588835E-4</v>
      </c>
      <c r="U172" s="14">
        <f>'Stata input'!T172</f>
        <v>8.0004519707532751E-4</v>
      </c>
      <c r="V172" s="14">
        <f>'Stata input'!U172</f>
        <v>6.3957042001683284E-4</v>
      </c>
      <c r="W172" s="14">
        <f>'Stata input'!V172</f>
        <v>1.2016222057353865E-4</v>
      </c>
      <c r="X172" s="14">
        <f>'Stata input'!W172</f>
        <v>2.6387836581154289E-5</v>
      </c>
      <c r="Y172" s="14">
        <f>'Stata input'!X172</f>
        <v>9.7805489035485138E-4</v>
      </c>
      <c r="Z172" s="14">
        <f>'Stata input'!Y172</f>
        <v>3.7348180609941828E-3</v>
      </c>
      <c r="AA172" s="14">
        <f>'World Index &amp; Universal'!AP416</f>
        <v>3.5366487610466235E-2</v>
      </c>
      <c r="AB172" s="14">
        <f>'World Index &amp; Universal'!AQ416</f>
        <v>-2.2552127632156083E-3</v>
      </c>
      <c r="AC172" s="14">
        <f>'World Index &amp; Universal'!AR416</f>
        <v>2.4536357718913049E-2</v>
      </c>
      <c r="AD172" s="14">
        <f>'World Index &amp; Universal'!AS416</f>
        <v>4.4747814391391971E-2</v>
      </c>
      <c r="AE172" s="14">
        <f>'World Index &amp; Universal'!AT416</f>
        <v>7.3581770709707506E-3</v>
      </c>
      <c r="AF172" s="14">
        <f>'World Index &amp; Universal'!AU416</f>
        <v>3.1680829307852321E-2</v>
      </c>
      <c r="AG172" s="14">
        <f>'World Index &amp; Universal'!AV416</f>
        <v>2.6812194990428528E-2</v>
      </c>
      <c r="AH172" s="14">
        <f>'World Index &amp; Universal'!AX416</f>
        <v>-3.415842412679293E-2</v>
      </c>
      <c r="AI172" s="14">
        <f>'World Index &amp; Universal'!AY416</f>
        <v>-3.6336602375946381E-2</v>
      </c>
      <c r="AJ172" s="14">
        <f>'World Index &amp; Universal'!AZ416</f>
        <v>-1.0460189721369195E-2</v>
      </c>
      <c r="AK172" s="14">
        <f>'World Index &amp; Universal'!BA416</f>
        <v>9.0608754418710635E-3</v>
      </c>
      <c r="AL172" s="14">
        <f>'World Index &amp; Universal'!BB416</f>
        <v>-2.7051590789012425E-2</v>
      </c>
      <c r="AM172" s="14">
        <f>'World Index &amp; Universal'!BC416</f>
        <v>-3.5597620231268001E-3</v>
      </c>
      <c r="AN172" s="14">
        <f>'World Index &amp; Universal'!BD416</f>
        <v>-8.2620914646177601E-3</v>
      </c>
      <c r="AO172" s="14">
        <f>'World Index &amp; Universal'!BF416</f>
        <v>2.2603102437259714E-3</v>
      </c>
      <c r="AP172" s="14">
        <f>'World Index &amp; Universal'!BG416</f>
        <v>3.7706737088422537E-2</v>
      </c>
      <c r="AQ172" s="14">
        <f>'World Index &amp; Universal'!BH416</f>
        <v>2.6852127743334675E-2</v>
      </c>
      <c r="AR172" s="14">
        <f>'World Index &amp; Universal'!BI416</f>
        <v>4.7109268578371166E-2</v>
      </c>
      <c r="AS172" s="14">
        <f>'World Index &amp; Universal'!BJ416</f>
        <v>9.635119077705312E-3</v>
      </c>
      <c r="AT172" s="14">
        <f>'World Index &amp; Universal'!BK416</f>
        <v>3.4012748054592423E-2</v>
      </c>
      <c r="AU172" s="14">
        <f>'World Index &amp; Universal'!BL416</f>
        <v>2.9133109113148148E-2</v>
      </c>
      <c r="AV172" s="14">
        <f>'World Index &amp; Universal'!BN416</f>
        <v>-2.3948742798686196E-2</v>
      </c>
      <c r="AW172" s="14">
        <f>'World Index &amp; Universal'!BO416</f>
        <v>1.0570761896303793E-2</v>
      </c>
      <c r="AX172" s="14">
        <f>'World Index &amp; Universal'!BP416</f>
        <v>-2.6149946051479134E-2</v>
      </c>
      <c r="AY172" s="14">
        <f>'World Index &amp; Universal'!BQ416</f>
        <v>1.972741769504327E-2</v>
      </c>
      <c r="AZ172" s="14">
        <f>'World Index &amp; Universal'!BR416</f>
        <v>-1.6766784817855318E-2</v>
      </c>
      <c r="BA172" s="14">
        <f>'World Index &amp; Universal'!BS416</f>
        <v>6.9733704764232129E-3</v>
      </c>
      <c r="BB172" s="14">
        <f>'World Index &amp; Universal'!BT416</f>
        <v>2.2213338300480778E-3</v>
      </c>
      <c r="BC172" s="14">
        <f>'World Index &amp; Universal'!BV416</f>
        <v>-4.2831211298067551E-2</v>
      </c>
      <c r="BD172" s="14">
        <f>'World Index &amp; Universal'!BW416</f>
        <v>-8.9795131913158466E-3</v>
      </c>
      <c r="BE172" s="14">
        <f>'World Index &amp; Universal'!BX416</f>
        <v>-4.4989830566899647E-2</v>
      </c>
      <c r="BF172" s="14">
        <f>'World Index &amp; Universal'!BY416</f>
        <v>-1.9345775501098394E-2</v>
      </c>
      <c r="BG172" s="14">
        <f>'World Index &amp; Universal'!BZ416</f>
        <v>-3.5788193863992124E-2</v>
      </c>
      <c r="BH172" s="14">
        <f>'World Index &amp; Universal'!CA416</f>
        <v>-1.250731028439811E-2</v>
      </c>
      <c r="BI172" s="14">
        <f>'World Index &amp; Universal'!CB416</f>
        <v>-1.7167415096639216E-2</v>
      </c>
      <c r="BJ172" s="14">
        <f>'World Index &amp; Universal'!CD416</f>
        <v>-3.0707975187545866E-2</v>
      </c>
      <c r="BK172" s="14">
        <f>'World Index &amp; Universal'!CE416</f>
        <v>2.7803725801812895E-2</v>
      </c>
      <c r="BL172" s="14">
        <f>'World Index &amp; Universal'!CF416</f>
        <v>-9.5431695031634733E-3</v>
      </c>
      <c r="BM172" s="14">
        <f>'World Index &amp; Universal'!CG416</f>
        <v>1.7052703833595695E-2</v>
      </c>
      <c r="BN172" s="14">
        <f>'World Index &amp; Universal'!CH416</f>
        <v>3.7116527339994043E-2</v>
      </c>
      <c r="BO172" s="14">
        <f>'World Index &amp; Universal'!CI416</f>
        <v>2.4144989131475336E-2</v>
      </c>
      <c r="BP172" s="14">
        <f>'World Index &amp; Universal'!CJ416</f>
        <v>-4.7191284156071767E-3</v>
      </c>
      <c r="BQ172" s="14">
        <f>'World Index &amp; Universal'!CL416</f>
        <v>-3.0707975187545866E-2</v>
      </c>
      <c r="BR172" s="14">
        <f>'World Index &amp; Universal'!CM416</f>
        <v>3.5724791989075744E-3</v>
      </c>
      <c r="BS172" s="14">
        <f>'World Index &amp; Universal'!CN416</f>
        <v>-3.289393493318582E-2</v>
      </c>
      <c r="BT172" s="14">
        <f>'World Index &amp; Universal'!CO416</f>
        <v>-6.9250793326578464E-3</v>
      </c>
      <c r="BU172" s="14">
        <f>'World Index &amp; Universal'!CP416</f>
        <v>1.2665724429818281E-2</v>
      </c>
      <c r="BV172" s="14">
        <f>'World Index &amp; Universal'!CQ416</f>
        <v>-2.3575752835495956E-2</v>
      </c>
      <c r="BW172" s="14">
        <f>'World Index &amp; Universal'!CR416</f>
        <v>-4.7191284156071767E-3</v>
      </c>
      <c r="BX172" s="14">
        <f>'World Index &amp; Universal'!CT416</f>
        <v>-2.6112072997612201E-2</v>
      </c>
      <c r="BY172" s="14">
        <f>'World Index &amp; Universal'!CU416</f>
        <v>8.3309223067002947E-3</v>
      </c>
      <c r="BZ172" s="14">
        <f>'World Index &amp; Universal'!CV416</f>
        <v>-2.8308397480529379E-2</v>
      </c>
      <c r="CA172" s="14">
        <f>'World Index &amp; Universal'!CW416</f>
        <v>-2.2164104425507203E-3</v>
      </c>
      <c r="CB172" s="14">
        <f>'World Index &amp; Universal'!CX416</f>
        <v>1.7467283197908356E-2</v>
      </c>
      <c r="CC172" s="14">
        <f>'World Index &amp; Universal'!CY416</f>
        <v>4.741504182728784E-3</v>
      </c>
      <c r="CD172" s="14">
        <f>'World Index &amp; Universal'!CZ416</f>
        <v>4.741504182728784E-3</v>
      </c>
    </row>
    <row r="173" spans="2:82" x14ac:dyDescent="0.25">
      <c r="B173" s="121">
        <v>40939</v>
      </c>
      <c r="C173" s="14">
        <f>'World Index &amp; Universal'!M173</f>
        <v>3.6148518188228174E-2</v>
      </c>
      <c r="D173" s="14">
        <f>'World Index &amp; Universal'!N173</f>
        <v>5.5381309171168125E-2</v>
      </c>
      <c r="E173" s="14">
        <f>'World Index &amp; Universal'!O173</f>
        <v>4.6418920439666111E-2</v>
      </c>
      <c r="F173" s="14">
        <f>'World Index &amp; Universal'!P173</f>
        <v>3.9298294541466161E-2</v>
      </c>
      <c r="G173" s="14">
        <f>'World Index &amp; Universal'!Q173</f>
        <v>4.5785695459029219E-2</v>
      </c>
      <c r="H173" s="14">
        <f>'World Index &amp; Universal'!R173</f>
        <v>3.5705998874616229E-2</v>
      </c>
      <c r="I173" s="14">
        <f>'World Index &amp; Universal'!S173</f>
        <v>4.2508280745799487E-2</v>
      </c>
      <c r="J173" s="14">
        <f>'World Index &amp; Universal'!T173</f>
        <v>2.0935280748857421E-2</v>
      </c>
      <c r="K173" s="14">
        <f>'World Index &amp; Universal'!AF173</f>
        <v>4.8769159312587089E-3</v>
      </c>
      <c r="L173" s="14">
        <f>'World Index &amp; Universal'!AG173</f>
        <v>0.55074314909428701</v>
      </c>
      <c r="M173" s="14">
        <f>'World Index &amp; Universal'!AH173</f>
        <v>0.13167673014398515</v>
      </c>
      <c r="N173" s="14">
        <f>'World Index &amp; Universal'!AI173</f>
        <v>9.7886669763121228E-2</v>
      </c>
      <c r="O173" s="14">
        <f>'World Index &amp; Universal'!AJ173</f>
        <v>9.1616349280074311E-2</v>
      </c>
      <c r="P173" s="14">
        <f>'World Index &amp; Universal'!AK173</f>
        <v>3.7854156990246163E-2</v>
      </c>
      <c r="Q173" s="14">
        <f>'World Index &amp; Universal'!AL173</f>
        <v>4.6679052484904775E-2</v>
      </c>
      <c r="R173" s="14">
        <f>'World Index &amp; Universal'!AM173</f>
        <v>3.8666976312122625E-2</v>
      </c>
      <c r="S173" s="14">
        <f>'Stata input'!R173</f>
        <v>1.855937535336194E-3</v>
      </c>
      <c r="T173" s="14">
        <f>'Stata input'!S173</f>
        <v>2.2035773730744168E-4</v>
      </c>
      <c r="U173" s="14">
        <f>'Stata input'!T173</f>
        <v>5.4124422374579595E-4</v>
      </c>
      <c r="V173" s="14">
        <f>'Stata input'!U173</f>
        <v>6.3817194602955318E-4</v>
      </c>
      <c r="W173" s="14">
        <f>'Stata input'!V173</f>
        <v>1.2016222057353865E-4</v>
      </c>
      <c r="X173" s="14">
        <f>'Stata input'!W173</f>
        <v>3.8183646696055007E-5</v>
      </c>
      <c r="Y173" s="14">
        <f>'Stata input'!X173</f>
        <v>9.8794739526963937E-4</v>
      </c>
      <c r="Z173" s="14">
        <f>'Stata input'!Y173</f>
        <v>3.7308187111868563E-3</v>
      </c>
      <c r="AA173" s="14">
        <f>'World Index &amp; Universal'!AP417</f>
        <v>-1.8660775551873621E-2</v>
      </c>
      <c r="AB173" s="14">
        <f>'World Index &amp; Universal'!AQ417</f>
        <v>-9.0154088578329183E-3</v>
      </c>
      <c r="AC173" s="14">
        <f>'World Index &amp; Universal'!AR417</f>
        <v>-4.9857319765250763E-3</v>
      </c>
      <c r="AD173" s="14">
        <f>'World Index &amp; Universal'!AS417</f>
        <v>-1.0157446863292896E-2</v>
      </c>
      <c r="AE173" s="14">
        <f>'World Index &amp; Universal'!AT417</f>
        <v>9.739239710966352E-4</v>
      </c>
      <c r="AF173" s="14">
        <f>'World Index &amp; Universal'!AU417</f>
        <v>-5.6391941078959285E-4</v>
      </c>
      <c r="AG173" s="14">
        <f>'World Index &amp; Universal'!AV417</f>
        <v>2.2204534451492286E-2</v>
      </c>
      <c r="AH173" s="14">
        <f>'World Index &amp; Universal'!AX417</f>
        <v>1.9015621802305649E-2</v>
      </c>
      <c r="AI173" s="14">
        <f>'World Index &amp; Universal'!AY417</f>
        <v>9.828779339239091E-3</v>
      </c>
      <c r="AJ173" s="14">
        <f>'World Index &amp; Universal'!AZ417</f>
        <v>1.3935083032107443E-2</v>
      </c>
      <c r="AK173" s="14">
        <f>'World Index &amp; Universal'!BA417</f>
        <v>8.6650247709834094E-3</v>
      </c>
      <c r="AL173" s="14">
        <f>'World Index &amp; Universal'!BB417</f>
        <v>2.0008065543300813E-2</v>
      </c>
      <c r="AM173" s="14">
        <f>'World Index &amp; Universal'!BC417</f>
        <v>1.8440979113273581E-2</v>
      </c>
      <c r="AN173" s="14">
        <f>'World Index &amp; Universal'!BD417</f>
        <v>4.1642389283223835E-2</v>
      </c>
      <c r="AO173" s="14">
        <f>'World Index &amp; Universal'!BF417</f>
        <v>9.0974258716194356E-3</v>
      </c>
      <c r="AP173" s="14">
        <f>'World Index &amp; Universal'!BG417</f>
        <v>-9.7331147025444542E-3</v>
      </c>
      <c r="AQ173" s="14">
        <f>'World Index &amp; Universal'!BH417</f>
        <v>4.0663365680222441E-3</v>
      </c>
      <c r="AR173" s="14">
        <f>'World Index &amp; Universal'!BI417</f>
        <v>-1.1524276115573162E-3</v>
      </c>
      <c r="AS173" s="14">
        <f>'World Index &amp; Universal'!BJ417</f>
        <v>1.0080210043847737E-2</v>
      </c>
      <c r="AT173" s="14">
        <f>'World Index &amp; Universal'!BK417</f>
        <v>8.5283762457926127E-3</v>
      </c>
      <c r="AU173" s="14">
        <f>'World Index &amp; Universal'!BL417</f>
        <v>3.1503964429297815E-2</v>
      </c>
      <c r="AV173" s="14">
        <f>'World Index &amp; Universal'!BN417</f>
        <v>5.0107140538084849E-3</v>
      </c>
      <c r="AW173" s="14">
        <f>'World Index &amp; Universal'!BO417</f>
        <v>-1.3743565308377947E-2</v>
      </c>
      <c r="AX173" s="14">
        <f>'World Index &amp; Universal'!BP417</f>
        <v>-4.0498684398894147E-3</v>
      </c>
      <c r="AY173" s="14">
        <f>'World Index &amp; Universal'!BQ417</f>
        <v>-5.1976288712330954E-3</v>
      </c>
      <c r="AZ173" s="14">
        <f>'World Index &amp; Universal'!BR417</f>
        <v>5.989518079434486E-3</v>
      </c>
      <c r="BA173" s="14">
        <f>'World Index &amp; Universal'!BS417</f>
        <v>4.4439690041020441E-3</v>
      </c>
      <c r="BB173" s="14">
        <f>'World Index &amp; Universal'!BT417</f>
        <v>2.7326509078134942E-2</v>
      </c>
      <c r="BC173" s="14">
        <f>'World Index &amp; Universal'!BV417</f>
        <v>1.0261679325772377E-2</v>
      </c>
      <c r="BD173" s="14">
        <f>'World Index &amp; Universal'!BW417</f>
        <v>-8.5905871207846429E-3</v>
      </c>
      <c r="BE173" s="14">
        <f>'World Index &amp; Universal'!BX417</f>
        <v>1.1537572332498414E-3</v>
      </c>
      <c r="BF173" s="14">
        <f>'World Index &amp; Universal'!BY417</f>
        <v>5.2247853664999511E-3</v>
      </c>
      <c r="BG173" s="14">
        <f>'World Index &amp; Universal'!BZ417</f>
        <v>1.1245597392347984E-2</v>
      </c>
      <c r="BH173" s="14">
        <f>'World Index &amp; Universal'!CA417</f>
        <v>9.6919731548239518E-3</v>
      </c>
      <c r="BI173" s="14">
        <f>'World Index &amp; Universal'!CB417</f>
        <v>3.2694069589384034E-2</v>
      </c>
      <c r="BJ173" s="14">
        <f>'World Index &amp; Universal'!CD417</f>
        <v>5.6423759532187034E-4</v>
      </c>
      <c r="BK173" s="14">
        <f>'World Index &amp; Universal'!CE417</f>
        <v>-1.9615595424378962E-2</v>
      </c>
      <c r="BL173" s="14">
        <f>'World Index &amp; Universal'!CF417</f>
        <v>-9.9796134441739737E-3</v>
      </c>
      <c r="BM173" s="14">
        <f>'World Index &amp; Universal'!CG417</f>
        <v>-5.9538573432346142E-3</v>
      </c>
      <c r="BN173" s="14">
        <f>'World Index &amp; Universal'!CH417</f>
        <v>-1.1120540273645174E-2</v>
      </c>
      <c r="BO173" s="14">
        <f>'World Index &amp; Universal'!CI417</f>
        <v>-1.5363470966207604E-3</v>
      </c>
      <c r="BP173" s="14">
        <f>'World Index &amp; Universal'!CJ417</f>
        <v>2.2781300679938443E-2</v>
      </c>
      <c r="BQ173" s="14">
        <f>'World Index &amp; Universal'!CL417</f>
        <v>5.6423759532187034E-4</v>
      </c>
      <c r="BR173" s="14">
        <f>'World Index &amp; Universal'!CM417</f>
        <v>-1.8107067067676064E-2</v>
      </c>
      <c r="BS173" s="14">
        <f>'World Index &amp; Universal'!CN417</f>
        <v>-8.4562580951259569E-3</v>
      </c>
      <c r="BT173" s="14">
        <f>'World Index &amp; Universal'!CO417</f>
        <v>-4.4243075186247705E-3</v>
      </c>
      <c r="BU173" s="14">
        <f>'World Index &amp; Universal'!CP417</f>
        <v>-9.5989404813636714E-3</v>
      </c>
      <c r="BV173" s="14">
        <f>'World Index &amp; Universal'!CQ417</f>
        <v>1.5387110909379498E-3</v>
      </c>
      <c r="BW173" s="14">
        <f>'World Index &amp; Universal'!CR417</f>
        <v>2.2781300679938443E-2</v>
      </c>
      <c r="BX173" s="14">
        <f>'World Index &amp; Universal'!CT417</f>
        <v>-2.1722203045603683E-2</v>
      </c>
      <c r="BY173" s="14">
        <f>'World Index &amp; Universal'!CU417</f>
        <v>-3.9977625441951159E-2</v>
      </c>
      <c r="BZ173" s="14">
        <f>'World Index &amp; Universal'!CV417</f>
        <v>-3.0541777361687727E-2</v>
      </c>
      <c r="CA173" s="14">
        <f>'World Index &amp; Universal'!CW417</f>
        <v>-2.6599633939803913E-2</v>
      </c>
      <c r="CB173" s="14">
        <f>'World Index &amp; Universal'!CX417</f>
        <v>-3.1659007785707183E-2</v>
      </c>
      <c r="CC173" s="14">
        <f>'World Index &amp; Universal'!CY417</f>
        <v>-2.2273872884450929E-2</v>
      </c>
      <c r="CD173" s="14">
        <f>'World Index &amp; Universal'!CZ417</f>
        <v>-2.2273872884450929E-2</v>
      </c>
    </row>
    <row r="174" spans="2:82" x14ac:dyDescent="0.25">
      <c r="B174" s="121">
        <v>40968</v>
      </c>
      <c r="C174" s="14">
        <f>'World Index &amp; Universal'!M174</f>
        <v>-5.3031952322428744E-3</v>
      </c>
      <c r="D174" s="14">
        <f>'World Index &amp; Universal'!N174</f>
        <v>4.7604633884593017E-2</v>
      </c>
      <c r="E174" s="14">
        <f>'World Index &amp; Universal'!O174</f>
        <v>2.5173282188311497E-2</v>
      </c>
      <c r="F174" s="14">
        <f>'World Index &amp; Universal'!P174</f>
        <v>3.5246583375788898E-2</v>
      </c>
      <c r="G174" s="14">
        <f>'World Index &amp; Universal'!Q174</f>
        <v>0.11241905500829752</v>
      </c>
      <c r="H174" s="14">
        <f>'World Index &amp; Universal'!R174</f>
        <v>2.6224972315592288E-2</v>
      </c>
      <c r="I174" s="14">
        <f>'World Index &amp; Universal'!S174</f>
        <v>2.9348244355295927E-2</v>
      </c>
      <c r="J174" s="14">
        <f>'World Index &amp; Universal'!T174</f>
        <v>3.0687417140032869E-2</v>
      </c>
      <c r="K174" s="14">
        <f>'World Index &amp; Universal'!AF174</f>
        <v>4.8769159312587089E-3</v>
      </c>
      <c r="L174" s="14">
        <f>'World Index &amp; Universal'!AG174</f>
        <v>0.55074314909428701</v>
      </c>
      <c r="M174" s="14">
        <f>'World Index &amp; Universal'!AH174</f>
        <v>0.13167673014398515</v>
      </c>
      <c r="N174" s="14">
        <f>'World Index &amp; Universal'!AI174</f>
        <v>9.7886669763121228E-2</v>
      </c>
      <c r="O174" s="14">
        <f>'World Index &amp; Universal'!AJ174</f>
        <v>9.1616349280074311E-2</v>
      </c>
      <c r="P174" s="14">
        <f>'World Index &amp; Universal'!AK174</f>
        <v>3.7854156990246163E-2</v>
      </c>
      <c r="Q174" s="14">
        <f>'World Index &amp; Universal'!AL174</f>
        <v>4.6679052484904775E-2</v>
      </c>
      <c r="R174" s="14">
        <f>'World Index &amp; Universal'!AM174</f>
        <v>3.8666976312122625E-2</v>
      </c>
      <c r="S174" s="14">
        <f>'Stata input'!R174</f>
        <v>1.8232713376404863E-3</v>
      </c>
      <c r="T174" s="14">
        <f>'Stata input'!S174</f>
        <v>2.0269055489530174E-4</v>
      </c>
      <c r="U174" s="14">
        <f>'Stata input'!T174</f>
        <v>4.050464361993189E-4</v>
      </c>
      <c r="V174" s="14">
        <f>'Stata input'!U174</f>
        <v>6.1308678793592364E-4</v>
      </c>
      <c r="W174" s="14">
        <f>'Stata input'!V174</f>
        <v>1.2016222057353865E-4</v>
      </c>
      <c r="X174" s="14">
        <f>'Stata input'!W174</f>
        <v>5.0677539108923142E-5</v>
      </c>
      <c r="Y174" s="14">
        <f>'Stata input'!X174</f>
        <v>9.8465001312098011E-4</v>
      </c>
      <c r="Z174" s="14">
        <f>'Stata input'!Y174</f>
        <v>3.7308187111868563E-3</v>
      </c>
      <c r="AA174" s="14">
        <f>'World Index &amp; Universal'!AP418</f>
        <v>-4.6336721468040132E-2</v>
      </c>
      <c r="AB174" s="14">
        <f>'World Index &amp; Universal'!AQ418</f>
        <v>-2.8621700879765455E-2</v>
      </c>
      <c r="AC174" s="14">
        <f>'World Index &amp; Universal'!AR418</f>
        <v>-3.6936429947403759E-2</v>
      </c>
      <c r="AD174" s="14">
        <f>'World Index &amp; Universal'!AS418</f>
        <v>-0.10429455831859324</v>
      </c>
      <c r="AE174" s="14">
        <f>'World Index &amp; Universal'!AT418</f>
        <v>-2.9769938168921262E-2</v>
      </c>
      <c r="AF174" s="14">
        <f>'World Index &amp; Universal'!AU418</f>
        <v>-3.4247512225147991E-2</v>
      </c>
      <c r="AG174" s="14">
        <f>'World Index &amp; Universal'!AV418</f>
        <v>-3.6556878296260087E-2</v>
      </c>
      <c r="AH174" s="14">
        <f>'World Index &amp; Universal'!AX418</f>
        <v>4.8588136411595428E-2</v>
      </c>
      <c r="AI174" s="14">
        <f>'World Index &amp; Universal'!AY418</f>
        <v>1.8575760425151744E-2</v>
      </c>
      <c r="AJ174" s="14">
        <f>'World Index &amp; Universal'!AZ418</f>
        <v>9.8570341673498429E-3</v>
      </c>
      <c r="AK174" s="14">
        <f>'World Index &amp; Universal'!BA418</f>
        <v>-6.0773900133568759E-2</v>
      </c>
      <c r="AL174" s="14">
        <f>'World Index &amp; Universal'!BB418</f>
        <v>1.7371732425957909E-2</v>
      </c>
      <c r="AM174" s="14">
        <f>'World Index &amp; Universal'!BC418</f>
        <v>1.2676601390694042E-2</v>
      </c>
      <c r="AN174" s="14">
        <f>'World Index &amp; Universal'!BD418</f>
        <v>1.0255027525894578E-2</v>
      </c>
      <c r="AO174" s="14">
        <f>'World Index &amp; Universal'!BF418</f>
        <v>2.9465040454051517E-2</v>
      </c>
      <c r="AP174" s="14">
        <f>'World Index &amp; Universal'!BG418</f>
        <v>-1.8236994386552352E-2</v>
      </c>
      <c r="AQ174" s="14">
        <f>'World Index &amp; Universal'!BH418</f>
        <v>-8.5597228959807259E-3</v>
      </c>
      <c r="AR174" s="14">
        <f>'World Index &amp; Universal'!BI418</f>
        <v>-7.7902561244536428E-2</v>
      </c>
      <c r="AS174" s="14">
        <f>'World Index &amp; Universal'!BJ418</f>
        <v>-1.1820701473316264E-3</v>
      </c>
      <c r="AT174" s="14">
        <f>'World Index &amp; Universal'!BK418</f>
        <v>-5.7915761042610647E-3</v>
      </c>
      <c r="AU174" s="14">
        <f>'World Index &amp; Universal'!BL418</f>
        <v>-8.168987740081679E-3</v>
      </c>
      <c r="AV174" s="14">
        <f>'World Index &amp; Universal'!BN418</f>
        <v>3.8353054871950398E-2</v>
      </c>
      <c r="AW174" s="14">
        <f>'World Index &amp; Universal'!BO418</f>
        <v>-9.7608214171398533E-3</v>
      </c>
      <c r="AX174" s="14">
        <f>'World Index &amp; Universal'!BP418</f>
        <v>8.6336243278148928E-3</v>
      </c>
      <c r="AY174" s="14">
        <f>'World Index &amp; Universal'!BQ418</f>
        <v>-6.9941518364681765E-2</v>
      </c>
      <c r="AZ174" s="14">
        <f>'World Index &amp; Universal'!BR418</f>
        <v>7.441348630901734E-3</v>
      </c>
      <c r="BA174" s="14">
        <f>'World Index &amp; Universal'!BS418</f>
        <v>2.7920459312034129E-3</v>
      </c>
      <c r="BB174" s="14">
        <f>'World Index &amp; Universal'!BT418</f>
        <v>3.9410861644650907E-4</v>
      </c>
      <c r="BC174" s="14">
        <f>'World Index &amp; Universal'!BV418</f>
        <v>0.11643845561863819</v>
      </c>
      <c r="BD174" s="14">
        <f>'World Index &amp; Universal'!BW418</f>
        <v>6.4706357864428687E-2</v>
      </c>
      <c r="BE174" s="14">
        <f>'World Index &amp; Universal'!BX418</f>
        <v>8.4484088091254073E-2</v>
      </c>
      <c r="BF174" s="14">
        <f>'World Index &amp; Universal'!BY418</f>
        <v>7.5201204812093136E-2</v>
      </c>
      <c r="BG174" s="14">
        <f>'World Index &amp; Universal'!BZ418</f>
        <v>8.3202151825465531E-2</v>
      </c>
      <c r="BH174" s="14">
        <f>'World Index &amp; Universal'!CA418</f>
        <v>7.8203215961213601E-2</v>
      </c>
      <c r="BI174" s="14">
        <f>'World Index &amp; Universal'!CB418</f>
        <v>7.5624950871322927E-2</v>
      </c>
      <c r="BJ174" s="14">
        <f>'World Index &amp; Universal'!CD418</f>
        <v>3.5461997415151547E-2</v>
      </c>
      <c r="BK174" s="14">
        <f>'World Index &amp; Universal'!CE418</f>
        <v>-1.7075108214904322E-2</v>
      </c>
      <c r="BL174" s="14">
        <f>'World Index &amp; Universal'!CF418</f>
        <v>1.1834690908141265E-3</v>
      </c>
      <c r="BM174" s="14">
        <f>'World Index &amp; Universal'!CG418</f>
        <v>-7.3863839726397984E-3</v>
      </c>
      <c r="BN174" s="14">
        <f>'World Index &amp; Universal'!CH418</f>
        <v>-7.6811287427050678E-2</v>
      </c>
      <c r="BO174" s="14">
        <f>'World Index &amp; Universal'!CI418</f>
        <v>-4.6149611647532396E-3</v>
      </c>
      <c r="BP174" s="14">
        <f>'World Index &amp; Universal'!CJ418</f>
        <v>-2.3912608047568229E-3</v>
      </c>
      <c r="BQ174" s="14">
        <f>'World Index &amp; Universal'!CL418</f>
        <v>3.5461997415151547E-2</v>
      </c>
      <c r="BR174" s="14">
        <f>'World Index &amp; Universal'!CM418</f>
        <v>-1.251791674981495E-2</v>
      </c>
      <c r="BS174" s="14">
        <f>'World Index &amp; Universal'!CN418</f>
        <v>5.8253138527706305E-3</v>
      </c>
      <c r="BT174" s="14">
        <f>'World Index &amp; Universal'!CO418</f>
        <v>-2.784272115571973E-3</v>
      </c>
      <c r="BU174" s="14">
        <f>'World Index &amp; Universal'!CP418</f>
        <v>-7.253105426095019E-2</v>
      </c>
      <c r="BV174" s="14">
        <f>'World Index &amp; Universal'!CQ418</f>
        <v>4.6363577758348207E-3</v>
      </c>
      <c r="BW174" s="14">
        <f>'World Index &amp; Universal'!CR418</f>
        <v>-2.3912608047568229E-3</v>
      </c>
      <c r="BX174" s="14">
        <f>'World Index &amp; Universal'!CT418</f>
        <v>3.7943992201234789E-2</v>
      </c>
      <c r="BY174" s="14">
        <f>'World Index &amp; Universal'!CU418</f>
        <v>-1.0150929464819436E-2</v>
      </c>
      <c r="BZ174" s="14">
        <f>'World Index &amp; Universal'!CV418</f>
        <v>8.2362697265012663E-3</v>
      </c>
      <c r="CA174" s="14">
        <f>'World Index &amp; Universal'!CW418</f>
        <v>-3.939533560344266E-4</v>
      </c>
      <c r="CB174" s="14">
        <f>'World Index &amp; Universal'!CX418</f>
        <v>-7.0307918024830274E-2</v>
      </c>
      <c r="CC174" s="14">
        <f>'World Index &amp; Universal'!CY418</f>
        <v>2.3969926393043739E-3</v>
      </c>
      <c r="CD174" s="14">
        <f>'World Index &amp; Universal'!CZ418</f>
        <v>2.3969926393043739E-3</v>
      </c>
    </row>
    <row r="175" spans="2:82" x14ac:dyDescent="0.25">
      <c r="B175" s="121">
        <v>40998</v>
      </c>
      <c r="C175" s="14">
        <f>'World Index &amp; Universal'!M175</f>
        <v>2.8567832864764497E-2</v>
      </c>
      <c r="D175" s="14">
        <f>'World Index &amp; Universal'!N175</f>
        <v>6.3828110635391067E-3</v>
      </c>
      <c r="E175" s="14">
        <f>'World Index &amp; Universal'!O175</f>
        <v>8.2699304745543767E-3</v>
      </c>
      <c r="F175" s="14">
        <f>'World Index &amp; Universal'!P175</f>
        <v>2.9843729821563691E-3</v>
      </c>
      <c r="G175" s="14">
        <f>'World Index &amp; Universal'!Q175</f>
        <v>2.6507980370608308E-2</v>
      </c>
      <c r="H175" s="14">
        <f>'World Index &amp; Universal'!R175</f>
        <v>6.9404199122871102E-3</v>
      </c>
      <c r="I175" s="14">
        <f>'World Index &amp; Universal'!S175</f>
        <v>1.8724223608602486E-2</v>
      </c>
      <c r="J175" s="14">
        <f>'World Index &amp; Universal'!T175</f>
        <v>4.4981683405874495E-2</v>
      </c>
      <c r="K175" s="14">
        <f>'World Index &amp; Universal'!AF175</f>
        <v>4.8769159312587089E-3</v>
      </c>
      <c r="L175" s="14">
        <f>'World Index &amp; Universal'!AG175</f>
        <v>0.55074314909428701</v>
      </c>
      <c r="M175" s="14">
        <f>'World Index &amp; Universal'!AH175</f>
        <v>0.13167673014398515</v>
      </c>
      <c r="N175" s="14">
        <f>'World Index &amp; Universal'!AI175</f>
        <v>9.7886669763121228E-2</v>
      </c>
      <c r="O175" s="14">
        <f>'World Index &amp; Universal'!AJ175</f>
        <v>9.1616349280074311E-2</v>
      </c>
      <c r="P175" s="14">
        <f>'World Index &amp; Universal'!AK175</f>
        <v>3.7854156990246163E-2</v>
      </c>
      <c r="Q175" s="14">
        <f>'World Index &amp; Universal'!AL175</f>
        <v>4.6679052484904775E-2</v>
      </c>
      <c r="R175" s="14">
        <f>'World Index &amp; Universal'!AM175</f>
        <v>3.8666976312122625E-2</v>
      </c>
      <c r="S175" s="14">
        <f>'Stata input'!R175</f>
        <v>1.5779006482814495E-3</v>
      </c>
      <c r="T175" s="14">
        <f>'Stata input'!S175</f>
        <v>2.0081971106211682E-4</v>
      </c>
      <c r="U175" s="14">
        <f>'Stata input'!T175</f>
        <v>3.0128358671444033E-4</v>
      </c>
      <c r="V175" s="14">
        <f>'Stata input'!U175</f>
        <v>5.7815798569582633E-4</v>
      </c>
      <c r="W175" s="14">
        <f>'Stata input'!V175</f>
        <v>1.2016222057353865E-4</v>
      </c>
      <c r="X175" s="14">
        <f>'Stata input'!W175</f>
        <v>6.3869225860324619E-5</v>
      </c>
      <c r="Y175" s="14">
        <f>'Stata input'!X175</f>
        <v>9.6321411626254516E-4</v>
      </c>
      <c r="Z175" s="14">
        <f>'Stata input'!Y175</f>
        <v>3.8347448817659391E-3</v>
      </c>
      <c r="AA175" s="14">
        <f>'World Index &amp; Universal'!AP419</f>
        <v>1.8008190418283609E-2</v>
      </c>
      <c r="AB175" s="14">
        <f>'World Index &amp; Universal'!AQ419</f>
        <v>1.8985898106777421E-2</v>
      </c>
      <c r="AC175" s="14">
        <f>'World Index &amp; Universal'!AR419</f>
        <v>2.4778343390756241E-2</v>
      </c>
      <c r="AD175" s="14">
        <f>'World Index &amp; Universal'!AS419</f>
        <v>-2.4829749234053233E-3</v>
      </c>
      <c r="AE175" s="14">
        <f>'World Index &amp; Universal'!AT419</f>
        <v>2.0347755762232023E-2</v>
      </c>
      <c r="AF175" s="14">
        <f>'World Index &amp; Universal'!AU419</f>
        <v>9.5072853779012423E-3</v>
      </c>
      <c r="AG175" s="14">
        <f>'World Index &amp; Universal'!AV419</f>
        <v>-1.8390421516593092E-2</v>
      </c>
      <c r="AH175" s="14">
        <f>'World Index &amp; Universal'!AX419</f>
        <v>-1.7689632154024526E-2</v>
      </c>
      <c r="AI175" s="14">
        <f>'World Index &amp; Universal'!AY419</f>
        <v>9.604123991300284E-4</v>
      </c>
      <c r="AJ175" s="14">
        <f>'World Index &amp; Universal'!AZ419</f>
        <v>6.6503914567630495E-3</v>
      </c>
      <c r="AK175" s="14">
        <f>'World Index &amp; Universal'!BA419</f>
        <v>-2.0128684164387178E-2</v>
      </c>
      <c r="AL175" s="14">
        <f>'World Index &amp; Universal'!BB419</f>
        <v>2.2981792936136447E-3</v>
      </c>
      <c r="AM175" s="14">
        <f>'World Index &amp; Universal'!BC419</f>
        <v>-8.3505271572416051E-3</v>
      </c>
      <c r="AN175" s="14">
        <f>'World Index &amp; Universal'!BD419</f>
        <v>-3.5754733878831546E-2</v>
      </c>
      <c r="AO175" s="14">
        <f>'World Index &amp; Universal'!BF419</f>
        <v>-1.8632150005267079E-2</v>
      </c>
      <c r="AP175" s="14">
        <f>'World Index &amp; Universal'!BG419</f>
        <v>-9.5949089218050343E-4</v>
      </c>
      <c r="AQ175" s="14">
        <f>'World Index &amp; Universal'!BH419</f>
        <v>5.6845195745507393E-3</v>
      </c>
      <c r="AR175" s="14">
        <f>'World Index &amp; Universal'!BI419</f>
        <v>-2.1068861767440161E-2</v>
      </c>
      <c r="AS175" s="14">
        <f>'World Index &amp; Universal'!BJ419</f>
        <v>1.3364833193325598E-3</v>
      </c>
      <c r="AT175" s="14">
        <f>'World Index &amp; Universal'!BK419</f>
        <v>-9.3020057946695545E-3</v>
      </c>
      <c r="AU175" s="14">
        <f>'World Index &amp; Universal'!BL419</f>
        <v>-3.66799184295028E-2</v>
      </c>
      <c r="AV175" s="14">
        <f>'World Index &amp; Universal'!BN419</f>
        <v>-2.4179222317257887E-2</v>
      </c>
      <c r="AW175" s="14">
        <f>'World Index &amp; Universal'!BO419</f>
        <v>-6.6064559386292965E-3</v>
      </c>
      <c r="AX175" s="14">
        <f>'World Index &amp; Universal'!BP419</f>
        <v>-5.6523884616972442E-3</v>
      </c>
      <c r="AY175" s="14">
        <f>'World Index &amp; Universal'!BQ419</f>
        <v>-2.6602160837981947E-2</v>
      </c>
      <c r="AZ175" s="14">
        <f>'World Index &amp; Universal'!BR419</f>
        <v>-4.3234594652579172E-3</v>
      </c>
      <c r="BA175" s="14">
        <f>'World Index &amp; Universal'!BS419</f>
        <v>-1.4901815706142352E-2</v>
      </c>
      <c r="BB175" s="14">
        <f>'World Index &amp; Universal'!BT419</f>
        <v>-4.2124977743492997E-2</v>
      </c>
      <c r="BC175" s="14">
        <f>'World Index &amp; Universal'!BV419</f>
        <v>2.4891554339283584E-3</v>
      </c>
      <c r="BD175" s="14">
        <f>'World Index &amp; Universal'!BW419</f>
        <v>2.0542171037246648E-2</v>
      </c>
      <c r="BE175" s="14">
        <f>'World Index &amp; Universal'!BX419</f>
        <v>2.152231239214597E-2</v>
      </c>
      <c r="BF175" s="14">
        <f>'World Index &amp; Universal'!BY419</f>
        <v>2.7329175972779396E-2</v>
      </c>
      <c r="BG175" s="14">
        <f>'World Index &amp; Universal'!BZ419</f>
        <v>2.288755992298408E-2</v>
      </c>
      <c r="BH175" s="14">
        <f>'World Index &amp; Universal'!CA419</f>
        <v>1.2020105922889934E-2</v>
      </c>
      <c r="BI175" s="14">
        <f>'World Index &amp; Universal'!CB419</f>
        <v>-1.5947042700314995E-2</v>
      </c>
      <c r="BJ175" s="14">
        <f>'World Index &amp; Universal'!CD419</f>
        <v>-9.4177481585407952E-3</v>
      </c>
      <c r="BK175" s="14">
        <f>'World Index &amp; Universal'!CE419</f>
        <v>-2.2929097758446204E-3</v>
      </c>
      <c r="BL175" s="14">
        <f>'World Index &amp; Universal'!CF419</f>
        <v>-1.3346995156935382E-3</v>
      </c>
      <c r="BM175" s="14">
        <f>'World Index &amp; Universal'!CG419</f>
        <v>4.3422329333338006E-3</v>
      </c>
      <c r="BN175" s="14">
        <f>'World Index &amp; Universal'!CH419</f>
        <v>-2.2375440683536474E-2</v>
      </c>
      <c r="BO175" s="14">
        <f>'World Index &amp; Universal'!CI419</f>
        <v>-1.062428992773401E-2</v>
      </c>
      <c r="BP175" s="14">
        <f>'World Index &amp; Universal'!CJ419</f>
        <v>-2.7634973316761124E-2</v>
      </c>
      <c r="BQ175" s="14">
        <f>'World Index &amp; Universal'!CL419</f>
        <v>-9.4177481585407952E-3</v>
      </c>
      <c r="BR175" s="14">
        <f>'World Index &amp; Universal'!CM419</f>
        <v>8.4208456575922686E-3</v>
      </c>
      <c r="BS175" s="14">
        <f>'World Index &amp; Universal'!CN419</f>
        <v>9.3893455413032179E-3</v>
      </c>
      <c r="BT175" s="14">
        <f>'World Index &amp; Universal'!CO419</f>
        <v>1.5127239034375295E-2</v>
      </c>
      <c r="BU175" s="14">
        <f>'World Index &amp; Universal'!CP419</f>
        <v>-1.1877339049433555E-2</v>
      </c>
      <c r="BV175" s="14">
        <f>'World Index &amp; Universal'!CQ419</f>
        <v>1.0738377564331048E-2</v>
      </c>
      <c r="BW175" s="14">
        <f>'World Index &amp; Universal'!CR419</f>
        <v>-2.7634973316761124E-2</v>
      </c>
      <c r="BX175" s="14">
        <f>'World Index &amp; Universal'!CT419</f>
        <v>1.8734965427911199E-2</v>
      </c>
      <c r="BY175" s="14">
        <f>'World Index &amp; Universal'!CU419</f>
        <v>3.7080538671100616E-2</v>
      </c>
      <c r="BZ175" s="14">
        <f>'World Index &amp; Universal'!CV419</f>
        <v>3.8076563679336761E-2</v>
      </c>
      <c r="CA175" s="14">
        <f>'World Index &amp; Universal'!CW419</f>
        <v>4.3977530225454142E-2</v>
      </c>
      <c r="CB175" s="14">
        <f>'World Index &amp; Universal'!CX419</f>
        <v>1.6205472055157433E-2</v>
      </c>
      <c r="CC175" s="14">
        <f>'World Index &amp; Universal'!CY419</f>
        <v>2.8420369468680651E-2</v>
      </c>
      <c r="CD175" s="14">
        <f>'World Index &amp; Universal'!CZ419</f>
        <v>2.8420369468680651E-2</v>
      </c>
    </row>
    <row r="176" spans="2:82" x14ac:dyDescent="0.25">
      <c r="B176" s="121">
        <v>41029</v>
      </c>
      <c r="C176" s="14">
        <f>'World Index &amp; Universal'!M176</f>
        <v>-8.4105104656782004E-3</v>
      </c>
      <c r="D176" s="14">
        <f>'World Index &amp; Universal'!N176</f>
        <v>-1.4537766873727653E-2</v>
      </c>
      <c r="E176" s="14">
        <f>'World Index &amp; Universal'!O176</f>
        <v>-6.8650372100049761E-3</v>
      </c>
      <c r="F176" s="14">
        <f>'World Index &amp; Universal'!P176</f>
        <v>-2.9288731044389671E-2</v>
      </c>
      <c r="G176" s="14">
        <f>'World Index &amp; Universal'!Q176</f>
        <v>-4.7931084178716388E-2</v>
      </c>
      <c r="H176" s="14">
        <f>'World Index &amp; Universal'!R176</f>
        <v>-8.7530652248630769E-3</v>
      </c>
      <c r="I176" s="14">
        <f>'World Index &amp; Universal'!S176</f>
        <v>-2.5588256137813681E-2</v>
      </c>
      <c r="J176" s="14">
        <f>'World Index &amp; Universal'!T176</f>
        <v>-1.8698668870950841E-2</v>
      </c>
      <c r="K176" s="14">
        <f>'World Index &amp; Universal'!AF176</f>
        <v>4.5019046519681411E-3</v>
      </c>
      <c r="L176" s="14">
        <f>'World Index &amp; Universal'!AG176</f>
        <v>0.56354611566431956</v>
      </c>
      <c r="M176" s="14">
        <f>'World Index &amp; Universal'!AH176</f>
        <v>0.12201315941359807</v>
      </c>
      <c r="N176" s="14">
        <f>'World Index &amp; Universal'!AI176</f>
        <v>9.8811035438069975E-2</v>
      </c>
      <c r="O176" s="14">
        <f>'World Index &amp; Universal'!AJ176</f>
        <v>9.0038093039362818E-2</v>
      </c>
      <c r="P176" s="14">
        <f>'World Index &amp; Universal'!AK176</f>
        <v>3.7054138289276228E-2</v>
      </c>
      <c r="Q176" s="14">
        <f>'World Index &amp; Universal'!AL176</f>
        <v>4.5480780330139671E-2</v>
      </c>
      <c r="R176" s="14">
        <f>'World Index &amp; Universal'!AM176</f>
        <v>3.8554773173265611E-2</v>
      </c>
      <c r="S176" s="14">
        <f>'Stata input'!R176</f>
        <v>1.6106549662961989E-3</v>
      </c>
      <c r="T176" s="14">
        <f>'Stata input'!S176</f>
        <v>1.9874095054506213E-4</v>
      </c>
      <c r="U176" s="14">
        <f>'Stata input'!T176</f>
        <v>2.8840873876623263E-4</v>
      </c>
      <c r="V176" s="14">
        <f>'Stata input'!U176</f>
        <v>5.6957068225749197E-4</v>
      </c>
      <c r="W176" s="14">
        <f>'Stata input'!V176</f>
        <v>1.2016222057353865E-4</v>
      </c>
      <c r="X176" s="14">
        <f>'Stata input'!W176</f>
        <v>6.2478525914011485E-5</v>
      </c>
      <c r="Y176" s="14">
        <f>'Stata input'!X176</f>
        <v>9.4589682014412091E-4</v>
      </c>
      <c r="Z176" s="14">
        <f>'Stata input'!Y176</f>
        <v>3.5707008042658028E-3</v>
      </c>
      <c r="AA176" s="14">
        <f>'World Index &amp; Universal'!AP420</f>
        <v>5.0943329937112036E-3</v>
      </c>
      <c r="AB176" s="14">
        <f>'World Index &amp; Universal'!AQ420</f>
        <v>-2.620351838196644E-3</v>
      </c>
      <c r="AC176" s="14">
        <f>'World Index &amp; Universal'!AR420</f>
        <v>1.8652542930455818E-2</v>
      </c>
      <c r="AD176" s="14">
        <f>'World Index &amp; Universal'!AS420</f>
        <v>4.3582054790532565E-2</v>
      </c>
      <c r="AE176" s="14">
        <f>'World Index &amp; Universal'!AT420</f>
        <v>-5.3897246484790884E-4</v>
      </c>
      <c r="AF176" s="14">
        <f>'World Index &amp; Universal'!AU420</f>
        <v>1.6380217467555136E-2</v>
      </c>
      <c r="AG176" s="14">
        <f>'World Index &amp; Universal'!AV420</f>
        <v>1.2930793010547337E-2</v>
      </c>
      <c r="AH176" s="14">
        <f>'World Index &amp; Universal'!AX420</f>
        <v>-5.0685123042505387E-3</v>
      </c>
      <c r="AI176" s="14">
        <f>'World Index &amp; Universal'!AY420</f>
        <v>-7.6755828569138318E-3</v>
      </c>
      <c r="AJ176" s="14">
        <f>'World Index &amp; Universal'!AZ420</f>
        <v>1.3489489982856595E-2</v>
      </c>
      <c r="AK176" s="14">
        <f>'World Index &amp; Universal'!BA420</f>
        <v>3.829264630533169E-2</v>
      </c>
      <c r="AL176" s="14">
        <f>'World Index &amp; Universal'!BB420</f>
        <v>-5.6047529805286489E-3</v>
      </c>
      <c r="AM176" s="14">
        <f>'World Index &amp; Universal'!BC420</f>
        <v>1.122868182952419E-2</v>
      </c>
      <c r="AN176" s="14">
        <f>'World Index &amp; Universal'!BD420</f>
        <v>7.7967408228190038E-3</v>
      </c>
      <c r="AO176" s="14">
        <f>'World Index &amp; Universal'!BF420</f>
        <v>2.627236121196308E-3</v>
      </c>
      <c r="AP176" s="14">
        <f>'World Index &amp; Universal'!BG420</f>
        <v>7.734953130561717E-3</v>
      </c>
      <c r="AQ176" s="14">
        <f>'World Index &amp; Universal'!BH420</f>
        <v>2.1328783686191288E-2</v>
      </c>
      <c r="AR176" s="14">
        <f>'World Index &amp; Universal'!BI420</f>
        <v>4.6323791260310276E-2</v>
      </c>
      <c r="AS176" s="14">
        <f>'World Index &amp; Universal'!BJ420</f>
        <v>2.0868476484203757E-3</v>
      </c>
      <c r="AT176" s="14">
        <f>'World Index &amp; Universal'!BK420</f>
        <v>1.905048828775513E-2</v>
      </c>
      <c r="AU176" s="14">
        <f>'World Index &amp; Universal'!BL420</f>
        <v>1.559200137821648E-2</v>
      </c>
      <c r="AV176" s="14">
        <f>'World Index &amp; Universal'!BN420</f>
        <v>-1.8310996286129422E-2</v>
      </c>
      <c r="AW176" s="14">
        <f>'World Index &amp; Universal'!BO420</f>
        <v>-1.3309945604946583E-2</v>
      </c>
      <c r="AX176" s="14">
        <f>'World Index &amp; Universal'!BP420</f>
        <v>-2.088336687154857E-2</v>
      </c>
      <c r="AY176" s="14">
        <f>'World Index &amp; Universal'!BQ420</f>
        <v>2.4473027660991908E-2</v>
      </c>
      <c r="AZ176" s="14">
        <f>'World Index &amp; Universal'!BR420</f>
        <v>-1.8840099628175233E-2</v>
      </c>
      <c r="BA176" s="14">
        <f>'World Index &amp; Universal'!BS420</f>
        <v>-2.2307169197884891E-3</v>
      </c>
      <c r="BB176" s="14">
        <f>'World Index &amp; Universal'!BT420</f>
        <v>-5.6169789783750979E-3</v>
      </c>
      <c r="BC176" s="14">
        <f>'World Index &amp; Universal'!BV420</f>
        <v>-4.1761981811080817E-2</v>
      </c>
      <c r="BD176" s="14">
        <f>'World Index &amp; Universal'!BW420</f>
        <v>-3.6880398259192759E-2</v>
      </c>
      <c r="BE176" s="14">
        <f>'World Index &amp; Universal'!BX420</f>
        <v>-4.427290256347205E-2</v>
      </c>
      <c r="BF176" s="14">
        <f>'World Index &amp; Universal'!BY420</f>
        <v>-2.3888406039217047E-2</v>
      </c>
      <c r="BG176" s="14">
        <f>'World Index &amp; Universal'!BZ420</f>
        <v>-4.2278445717655044E-2</v>
      </c>
      <c r="BH176" s="14">
        <f>'World Index &amp; Universal'!CA420</f>
        <v>-2.606583468746726E-2</v>
      </c>
      <c r="BI176" s="14">
        <f>'World Index &amp; Universal'!CB420</f>
        <v>-2.9371204343042967E-2</v>
      </c>
      <c r="BJ176" s="14">
        <f>'World Index &amp; Universal'!CD420</f>
        <v>-1.6116230113538244E-2</v>
      </c>
      <c r="BK176" s="14">
        <f>'World Index &amp; Universal'!CE420</f>
        <v>5.6363432923960399E-3</v>
      </c>
      <c r="BL176" s="14">
        <f>'World Index &amp; Universal'!CF420</f>
        <v>-2.08250178446856E-3</v>
      </c>
      <c r="BM176" s="14">
        <f>'World Index &amp; Universal'!CG420</f>
        <v>1.9201864671635649E-2</v>
      </c>
      <c r="BN176" s="14">
        <f>'World Index &amp; Universal'!CH420</f>
        <v>4.4144820097878901E-2</v>
      </c>
      <c r="BO176" s="14">
        <f>'World Index &amp; Universal'!CI420</f>
        <v>1.6928313827432317E-2</v>
      </c>
      <c r="BP176" s="14">
        <f>'World Index &amp; Universal'!CJ420</f>
        <v>-3.3938327386996425E-3</v>
      </c>
      <c r="BQ176" s="14">
        <f>'World Index &amp; Universal'!CL420</f>
        <v>-1.6116230113538244E-2</v>
      </c>
      <c r="BR176" s="14">
        <f>'World Index &amp; Universal'!CM420</f>
        <v>-1.1103998562628892E-2</v>
      </c>
      <c r="BS176" s="14">
        <f>'World Index &amp; Universal'!CN420</f>
        <v>-1.8694351758532179E-2</v>
      </c>
      <c r="BT176" s="14">
        <f>'World Index &amp; Universal'!CO420</f>
        <v>2.2357041428477942E-3</v>
      </c>
      <c r="BU176" s="14">
        <f>'World Index &amp; Universal'!CP420</f>
        <v>2.6763446253169176E-2</v>
      </c>
      <c r="BV176" s="14">
        <f>'World Index &amp; Universal'!CQ420</f>
        <v>-1.6646516374117959E-2</v>
      </c>
      <c r="BW176" s="14">
        <f>'World Index &amp; Universal'!CR420</f>
        <v>-3.3938327386996425E-3</v>
      </c>
      <c r="BX176" s="14">
        <f>'World Index &amp; Universal'!CT420</f>
        <v>-1.2765722100436361E-2</v>
      </c>
      <c r="BY176" s="14">
        <f>'World Index &amp; Universal'!CU420</f>
        <v>-7.7364219460099859E-3</v>
      </c>
      <c r="BZ176" s="14">
        <f>'World Index &amp; Universal'!CV420</f>
        <v>-1.5352623255261211E-2</v>
      </c>
      <c r="CA176" s="14">
        <f>'World Index &amp; Universal'!CW420</f>
        <v>5.6487076505029599E-3</v>
      </c>
      <c r="CB176" s="14">
        <f>'World Index &amp; Universal'!CX420</f>
        <v>3.0259976290074375E-2</v>
      </c>
      <c r="CC176" s="14">
        <f>'World Index &amp; Universal'!CY420</f>
        <v>3.4053900629835709E-3</v>
      </c>
      <c r="CD176" s="14">
        <f>'World Index &amp; Universal'!CZ420</f>
        <v>3.4053900629835709E-3</v>
      </c>
    </row>
    <row r="177" spans="2:82" x14ac:dyDescent="0.25">
      <c r="B177" s="121">
        <v>41060</v>
      </c>
      <c r="C177" s="14">
        <f>'World Index &amp; Universal'!M177</f>
        <v>-3.127517902664867E-2</v>
      </c>
      <c r="D177" s="14">
        <f>'World Index &amp; Universal'!N177</f>
        <v>-9.1877002939852237E-2</v>
      </c>
      <c r="E177" s="14">
        <f>'World Index &amp; Universal'!O177</f>
        <v>-2.8343598594348984E-2</v>
      </c>
      <c r="F177" s="14">
        <f>'World Index &amp; Universal'!P177</f>
        <v>-4.3690386313478546E-2</v>
      </c>
      <c r="G177" s="14">
        <f>'World Index &amp; Universal'!Q177</f>
        <v>-0.10814426567749424</v>
      </c>
      <c r="H177" s="14">
        <f>'World Index &amp; Universal'!R177</f>
        <v>-2.8682383427047653E-2</v>
      </c>
      <c r="I177" s="14">
        <f>'World Index &amp; Universal'!S177</f>
        <v>-5.0130532450323173E-2</v>
      </c>
      <c r="J177" s="14">
        <f>'World Index &amp; Universal'!T177</f>
        <v>-2.7883965639210362E-2</v>
      </c>
      <c r="K177" s="14">
        <f>'World Index &amp; Universal'!AF177</f>
        <v>4.5019046519681411E-3</v>
      </c>
      <c r="L177" s="14">
        <f>'World Index &amp; Universal'!AG177</f>
        <v>0.56354611566431956</v>
      </c>
      <c r="M177" s="14">
        <f>'World Index &amp; Universal'!AH177</f>
        <v>0.12201315941359807</v>
      </c>
      <c r="N177" s="14">
        <f>'World Index &amp; Universal'!AI177</f>
        <v>9.8811035438069975E-2</v>
      </c>
      <c r="O177" s="14">
        <f>'World Index &amp; Universal'!AJ177</f>
        <v>9.0038093039362818E-2</v>
      </c>
      <c r="P177" s="14">
        <f>'World Index &amp; Universal'!AK177</f>
        <v>3.7054138289276228E-2</v>
      </c>
      <c r="Q177" s="14">
        <f>'World Index &amp; Universal'!AL177</f>
        <v>4.5480780330139671E-2</v>
      </c>
      <c r="R177" s="14">
        <f>'World Index &amp; Universal'!AM177</f>
        <v>3.8554773173265611E-2</v>
      </c>
      <c r="S177" s="14">
        <f>'Stata input'!R177</f>
        <v>1.5942792801031391E-3</v>
      </c>
      <c r="T177" s="14">
        <f>'Stata input'!S177</f>
        <v>1.9874095054506213E-4</v>
      </c>
      <c r="U177" s="14">
        <f>'Stata input'!T177</f>
        <v>2.7725183185656199E-4</v>
      </c>
      <c r="V177" s="14">
        <f>'Stata input'!U177</f>
        <v>5.5662608827478088E-4</v>
      </c>
      <c r="W177" s="14">
        <f>'Stata input'!V177</f>
        <v>1.2016222057353865E-4</v>
      </c>
      <c r="X177" s="14">
        <f>'Stata input'!W177</f>
        <v>3.6800883741694435E-5</v>
      </c>
      <c r="Y177" s="14">
        <f>'Stata input'!X177</f>
        <v>9.2280196420335692E-4</v>
      </c>
      <c r="Z177" s="14">
        <f>'Stata input'!Y177</f>
        <v>3.2496194358384578E-3</v>
      </c>
      <c r="AA177" s="14">
        <f>'World Index &amp; Universal'!AP421</f>
        <v>6.9176454138702548E-2</v>
      </c>
      <c r="AB177" s="14">
        <f>'World Index &amp; Universal'!AQ421</f>
        <v>-1.3730279226351616E-3</v>
      </c>
      <c r="AC177" s="14">
        <f>'World Index &amp; Universal'!AR421</f>
        <v>1.4478712524893522E-2</v>
      </c>
      <c r="AD177" s="14">
        <f>'World Index &amp; Universal'!AS421</f>
        <v>8.9661329018579483E-2</v>
      </c>
      <c r="AE177" s="14">
        <f>'World Index &amp; Universal'!AT421</f>
        <v>-1.141968944789018E-3</v>
      </c>
      <c r="AF177" s="14">
        <f>'World Index &amp; Universal'!AU421</f>
        <v>2.1982951996410982E-2</v>
      </c>
      <c r="AG177" s="14">
        <f>'World Index &amp; Universal'!AV421</f>
        <v>-2.0915873941637075E-3</v>
      </c>
      <c r="AH177" s="14">
        <f>'World Index &amp; Universal'!AX421</f>
        <v>-6.4700689835550995E-2</v>
      </c>
      <c r="AI177" s="14">
        <f>'World Index &amp; Universal'!AY421</f>
        <v>-6.5984881904428194E-2</v>
      </c>
      <c r="AJ177" s="14">
        <f>'World Index &amp; Universal'!AZ421</f>
        <v>-5.1158759998948589E-2</v>
      </c>
      <c r="AK177" s="14">
        <f>'World Index &amp; Universal'!BA421</f>
        <v>1.915948934395395E-2</v>
      </c>
      <c r="AL177" s="14">
        <f>'World Index &amp; Universal'!BB421</f>
        <v>-6.576877260184133E-2</v>
      </c>
      <c r="AM177" s="14">
        <f>'World Index &amp; Universal'!BC421</f>
        <v>-4.4140049997929753E-2</v>
      </c>
      <c r="AN177" s="14">
        <f>'World Index &amp; Universal'!BD421</f>
        <v>-6.6656950082461086E-2</v>
      </c>
      <c r="AO177" s="14">
        <f>'World Index &amp; Universal'!BF421</f>
        <v>1.3749157203104545E-3</v>
      </c>
      <c r="AP177" s="14">
        <f>'World Index &amp; Universal'!BG421</f>
        <v>7.0646481653283688E-2</v>
      </c>
      <c r="AQ177" s="14">
        <f>'World Index &amp; Universal'!BH421</f>
        <v>1.5873535254664173E-2</v>
      </c>
      <c r="AR177" s="14">
        <f>'World Index &amp; Universal'!BI421</f>
        <v>9.1159521509661445E-2</v>
      </c>
      <c r="AS177" s="14">
        <f>'World Index &amp; Universal'!BJ421</f>
        <v>2.313766644670423E-4</v>
      </c>
      <c r="AT177" s="14">
        <f>'World Index &amp; Universal'!BK421</f>
        <v>2.3388092423000106E-2</v>
      </c>
      <c r="AU177" s="14">
        <f>'World Index &amp; Universal'!BL421</f>
        <v>-7.1954743024194023E-4</v>
      </c>
      <c r="AV177" s="14">
        <f>'World Index &amp; Universal'!BN421</f>
        <v>-1.427207130730046E-2</v>
      </c>
      <c r="AW177" s="14">
        <f>'World Index &amp; Universal'!BO421</f>
        <v>5.3917091545148121E-2</v>
      </c>
      <c r="AX177" s="14">
        <f>'World Index &amp; Universal'!BP421</f>
        <v>-1.5625503277516661E-2</v>
      </c>
      <c r="AY177" s="14">
        <f>'World Index &amp; Universal'!BQ421</f>
        <v>7.4109604830018494E-2</v>
      </c>
      <c r="AZ177" s="14">
        <f>'World Index &amp; Universal'!BR421</f>
        <v>-1.5397741989878755E-2</v>
      </c>
      <c r="BA177" s="14">
        <f>'World Index &amp; Universal'!BS421</f>
        <v>7.3971384306725785E-3</v>
      </c>
      <c r="BB177" s="14">
        <f>'World Index &amp; Universal'!BT421</f>
        <v>-1.6333807417029167E-2</v>
      </c>
      <c r="BC177" s="14">
        <f>'World Index &amp; Universal'!BV421</f>
        <v>-8.2283666154634005E-2</v>
      </c>
      <c r="BD177" s="14">
        <f>'World Index &amp; Universal'!BW421</f>
        <v>-1.879930427404175E-2</v>
      </c>
      <c r="BE177" s="14">
        <f>'World Index &amp; Universal'!BX421</f>
        <v>-8.3543716306061944E-2</v>
      </c>
      <c r="BF177" s="14">
        <f>'World Index &amp; Universal'!BY421</f>
        <v>-6.899631517748761E-2</v>
      </c>
      <c r="BG177" s="14">
        <f>'World Index &amp; Universal'!BZ421</f>
        <v>-8.333166970801098E-2</v>
      </c>
      <c r="BH177" s="14">
        <f>'World Index &amp; Universal'!CA421</f>
        <v>-6.2109552041389016E-2</v>
      </c>
      <c r="BI177" s="14">
        <f>'World Index &amp; Universal'!CB421</f>
        <v>-8.4203150069922961E-2</v>
      </c>
      <c r="BJ177" s="14">
        <f>'World Index &amp; Universal'!CD421</f>
        <v>-2.1510096575943827E-2</v>
      </c>
      <c r="BK177" s="14">
        <f>'World Index &amp; Universal'!CE421</f>
        <v>7.039881634550782E-2</v>
      </c>
      <c r="BL177" s="14">
        <f>'World Index &amp; Universal'!CF421</f>
        <v>-2.3132314169027612E-4</v>
      </c>
      <c r="BM177" s="14">
        <f>'World Index &amp; Universal'!CG421</f>
        <v>1.5638540196929451E-2</v>
      </c>
      <c r="BN177" s="14">
        <f>'World Index &amp; Universal'!CH421</f>
        <v>9.0907111061060863E-2</v>
      </c>
      <c r="BO177" s="14">
        <f>'World Index &amp; Universal'!CI421</f>
        <v>2.3151359074292222E-2</v>
      </c>
      <c r="BP177" s="14">
        <f>'World Index &amp; Universal'!CJ421</f>
        <v>-2.3556693723261968E-2</v>
      </c>
      <c r="BQ177" s="14">
        <f>'World Index &amp; Universal'!CL421</f>
        <v>-2.1510096575943827E-2</v>
      </c>
      <c r="BR177" s="14">
        <f>'World Index &amp; Universal'!CM421</f>
        <v>4.6178365353453765E-2</v>
      </c>
      <c r="BS177" s="14">
        <f>'World Index &amp; Universal'!CN421</f>
        <v>-2.2853590535361623E-2</v>
      </c>
      <c r="BT177" s="14">
        <f>'World Index &amp; Universal'!CO421</f>
        <v>-7.3428225557560234E-3</v>
      </c>
      <c r="BU177" s="14">
        <f>'World Index &amp; Universal'!CP421</f>
        <v>6.6222608596318677E-2</v>
      </c>
      <c r="BV177" s="14">
        <f>'World Index &amp; Universal'!CQ421</f>
        <v>-2.2627501658443627E-2</v>
      </c>
      <c r="BW177" s="14">
        <f>'World Index &amp; Universal'!CR421</f>
        <v>-2.3556693723261968E-2</v>
      </c>
      <c r="BX177" s="14">
        <f>'World Index &amp; Universal'!CT421</f>
        <v>2.095971301316002E-3</v>
      </c>
      <c r="BY177" s="14">
        <f>'World Index &amp; Universal'!CU421</f>
        <v>7.1417417302620079E-2</v>
      </c>
      <c r="BZ177" s="14">
        <f>'World Index &amp; Universal'!CV421</f>
        <v>7.2006555155912366E-4</v>
      </c>
      <c r="CA177" s="14">
        <f>'World Index &amp; Universal'!CW421</f>
        <v>1.6605030792141928E-2</v>
      </c>
      <c r="CB177" s="14">
        <f>'World Index &amp; Universal'!CX421</f>
        <v>9.1945227892356263E-2</v>
      </c>
      <c r="CC177" s="14">
        <f>'World Index &amp; Universal'!CY421</f>
        <v>2.4124998934229591E-2</v>
      </c>
      <c r="CD177" s="14">
        <f>'World Index &amp; Universal'!CZ421</f>
        <v>2.4124998934229591E-2</v>
      </c>
    </row>
    <row r="178" spans="2:82" x14ac:dyDescent="0.25">
      <c r="B178" s="121">
        <v>41089</v>
      </c>
      <c r="C178" s="14">
        <f>'World Index &amp; Universal'!M178</f>
        <v>2.2978212739317883E-2</v>
      </c>
      <c r="D178" s="14">
        <f>'World Index &amp; Universal'!N178</f>
        <v>4.812179188054122E-2</v>
      </c>
      <c r="E178" s="14">
        <f>'World Index &amp; Universal'!O178</f>
        <v>2.434418479131395E-2</v>
      </c>
      <c r="F178" s="14">
        <f>'World Index &amp; Universal'!P178</f>
        <v>3.0343370623285626E-2</v>
      </c>
      <c r="G178" s="14">
        <f>'World Index &amp; Universal'!Q178</f>
        <v>6.6838193122205292E-2</v>
      </c>
      <c r="H178" s="14">
        <f>'World Index &amp; Universal'!R178</f>
        <v>2.4384187232589172E-2</v>
      </c>
      <c r="I178" s="14">
        <f>'World Index &amp; Universal'!S178</f>
        <v>3.3510943575042695E-2</v>
      </c>
      <c r="J178" s="14">
        <f>'World Index &amp; Universal'!T178</f>
        <v>-3.0809992741619441E-3</v>
      </c>
      <c r="K178" s="14">
        <f>'World Index &amp; Universal'!AF178</f>
        <v>4.5019046519681411E-3</v>
      </c>
      <c r="L178" s="14">
        <f>'World Index &amp; Universal'!AG178</f>
        <v>0.56354611566431956</v>
      </c>
      <c r="M178" s="14">
        <f>'World Index &amp; Universal'!AH178</f>
        <v>0.12201315941359807</v>
      </c>
      <c r="N178" s="14">
        <f>'World Index &amp; Universal'!AI178</f>
        <v>9.8811035438069975E-2</v>
      </c>
      <c r="O178" s="14">
        <f>'World Index &amp; Universal'!AJ178</f>
        <v>9.0038093039362818E-2</v>
      </c>
      <c r="P178" s="14">
        <f>'World Index &amp; Universal'!AK178</f>
        <v>3.7054138289276228E-2</v>
      </c>
      <c r="Q178" s="14">
        <f>'World Index &amp; Universal'!AL178</f>
        <v>4.5480780330139671E-2</v>
      </c>
      <c r="R178" s="14">
        <f>'World Index &amp; Universal'!AM178</f>
        <v>3.8554773173265611E-2</v>
      </c>
      <c r="S178" s="14">
        <f>'Stata input'!R178</f>
        <v>1.6106549662961989E-3</v>
      </c>
      <c r="T178" s="14">
        <f>'Stata input'!S178</f>
        <v>2.0456136023661031E-4</v>
      </c>
      <c r="U178" s="14">
        <f>'Stata input'!T178</f>
        <v>2.6568641496882428E-4</v>
      </c>
      <c r="V178" s="14">
        <f>'Stata input'!U178</f>
        <v>5.1188970056981198E-4</v>
      </c>
      <c r="W178" s="14">
        <f>'Stata input'!V178</f>
        <v>1.1897212010936187E-4</v>
      </c>
      <c r="X178" s="14">
        <f>'Stata input'!W178</f>
        <v>3.1661152727568975E-5</v>
      </c>
      <c r="Y178" s="14">
        <f>'Stata input'!X178</f>
        <v>9.1867726589534016E-4</v>
      </c>
      <c r="Z178" s="14">
        <f>'Stata input'!Y178</f>
        <v>3.2496194358384578E-3</v>
      </c>
      <c r="AA178" s="14">
        <f>'World Index &amp; Universal'!AP422</f>
        <v>-2.5942393827443011E-2</v>
      </c>
      <c r="AB178" s="14">
        <f>'World Index &amp; Universal'!AQ422</f>
        <v>-2.2210177020398625E-3</v>
      </c>
      <c r="AC178" s="14">
        <f>'World Index &amp; Universal'!AR422</f>
        <v>-6.3561120543292882E-3</v>
      </c>
      <c r="AD178" s="14">
        <f>'World Index &amp; Universal'!AS422</f>
        <v>-4.3804403481822907E-2</v>
      </c>
      <c r="AE178" s="14">
        <f>'World Index &amp; Universal'!AT422</f>
        <v>-2.413579560792023E-3</v>
      </c>
      <c r="AF178" s="14">
        <f>'World Index &amp; Universal'!AU422</f>
        <v>-9.9108529749443175E-3</v>
      </c>
      <c r="AG178" s="14">
        <f>'World Index &amp; Universal'!AV422</f>
        <v>2.4762019925163248E-2</v>
      </c>
      <c r="AH178" s="14">
        <f>'World Index &amp; Universal'!AX422</f>
        <v>2.6633326061053397E-2</v>
      </c>
      <c r="AI178" s="14">
        <f>'World Index &amp; Universal'!AY422</f>
        <v>2.4353155270367743E-2</v>
      </c>
      <c r="AJ178" s="14">
        <f>'World Index &amp; Universal'!AZ422</f>
        <v>2.0107929601900665E-2</v>
      </c>
      <c r="AK178" s="14">
        <f>'World Index &amp; Universal'!BA422</f>
        <v>-1.8337734381610793E-2</v>
      </c>
      <c r="AL178" s="14">
        <f>'World Index &amp; Universal'!BB422</f>
        <v>2.4155464848844455E-2</v>
      </c>
      <c r="AM178" s="14">
        <f>'World Index &amp; Universal'!BC422</f>
        <v>1.6458514107284383E-2</v>
      </c>
      <c r="AN178" s="14">
        <f>'World Index &amp; Universal'!BD422</f>
        <v>5.2054840936813784E-2</v>
      </c>
      <c r="AO178" s="14">
        <f>'World Index &amp; Universal'!BF422</f>
        <v>2.225961602162263E-3</v>
      </c>
      <c r="AP178" s="14">
        <f>'World Index &amp; Universal'!BG422</f>
        <v>-2.3774178997808759E-2</v>
      </c>
      <c r="AQ178" s="14">
        <f>'World Index &amp; Universal'!BH422</f>
        <v>-4.1442989135389574E-3</v>
      </c>
      <c r="AR178" s="14">
        <f>'World Index &amp; Universal'!BI422</f>
        <v>-4.1675948799816842E-2</v>
      </c>
      <c r="AS178" s="14">
        <f>'World Index &amp; Universal'!BJ422</f>
        <v>-1.929904940559668E-4</v>
      </c>
      <c r="AT178" s="14">
        <f>'World Index &amp; Universal'!BK422</f>
        <v>-7.7069525509489978E-3</v>
      </c>
      <c r="AU178" s="14">
        <f>'World Index &amp; Universal'!BL422</f>
        <v>2.7043100832870648E-2</v>
      </c>
      <c r="AV178" s="14">
        <f>'World Index &amp; Universal'!BN422</f>
        <v>6.3967706453369466E-3</v>
      </c>
      <c r="AW178" s="14">
        <f>'World Index &amp; Universal'!BO422</f>
        <v>-1.9711570725411076E-2</v>
      </c>
      <c r="AX178" s="14">
        <f>'World Index &amp; Universal'!BP422</f>
        <v>4.1615456024577391E-3</v>
      </c>
      <c r="AY178" s="14">
        <f>'World Index &amp; Universal'!BQ422</f>
        <v>-3.768783955881494E-2</v>
      </c>
      <c r="AZ178" s="14">
        <f>'World Index &amp; Universal'!BR422</f>
        <v>3.9677519696601493E-3</v>
      </c>
      <c r="BA178" s="14">
        <f>'World Index &amp; Universal'!BS422</f>
        <v>-3.5774797829877247E-3</v>
      </c>
      <c r="BB178" s="14">
        <f>'World Index &amp; Universal'!BT422</f>
        <v>3.131718753267676E-2</v>
      </c>
      <c r="BC178" s="14">
        <f>'World Index &amp; Universal'!BV422</f>
        <v>4.5811132828188272E-2</v>
      </c>
      <c r="BD178" s="14">
        <f>'World Index &amp; Universal'!BW422</f>
        <v>1.8680288551235158E-2</v>
      </c>
      <c r="BE178" s="14">
        <f>'World Index &amp; Universal'!BX422</f>
        <v>4.3488367789186633E-2</v>
      </c>
      <c r="BF178" s="14">
        <f>'World Index &amp; Universal'!BY422</f>
        <v>3.9163840080267187E-2</v>
      </c>
      <c r="BG178" s="14">
        <f>'World Index &amp; Universal'!BZ422</f>
        <v>4.3286984453545285E-2</v>
      </c>
      <c r="BH178" s="14">
        <f>'World Index &amp; Universal'!CA422</f>
        <v>3.5446252451168059E-2</v>
      </c>
      <c r="BI178" s="14">
        <f>'World Index &amp; Universal'!CB422</f>
        <v>7.1707528937237308E-2</v>
      </c>
      <c r="BJ178" s="14">
        <f>'World Index &amp; Universal'!CD422</f>
        <v>1.0010061219965616E-2</v>
      </c>
      <c r="BK178" s="14">
        <f>'World Index &amp; Universal'!CE422</f>
        <v>-2.3585740327431326E-2</v>
      </c>
      <c r="BL178" s="14">
        <f>'World Index &amp; Universal'!CF422</f>
        <v>1.930277465760355E-4</v>
      </c>
      <c r="BM178" s="14">
        <f>'World Index &amp; Universal'!CG422</f>
        <v>-3.9520711316435309E-3</v>
      </c>
      <c r="BN178" s="14">
        <f>'World Index &amp; Universal'!CH422</f>
        <v>-4.1490965667724033E-2</v>
      </c>
      <c r="BO178" s="14">
        <f>'World Index &amp; Universal'!CI422</f>
        <v>-7.515412460056603E-3</v>
      </c>
      <c r="BP178" s="14">
        <f>'World Index &amp; Universal'!CJ422</f>
        <v>3.5019950480509543E-2</v>
      </c>
      <c r="BQ178" s="14">
        <f>'World Index &amp; Universal'!CL422</f>
        <v>1.0010061219965616E-2</v>
      </c>
      <c r="BR178" s="14">
        <f>'World Index &amp; Universal'!CM422</f>
        <v>-1.6192017557882465E-2</v>
      </c>
      <c r="BS178" s="14">
        <f>'World Index &amp; Universal'!CN422</f>
        <v>7.7668109947577335E-3</v>
      </c>
      <c r="BT178" s="14">
        <f>'World Index &amp; Universal'!CO422</f>
        <v>3.5903240948516046E-3</v>
      </c>
      <c r="BU178" s="14">
        <f>'World Index &amp; Universal'!CP422</f>
        <v>-3.4232827022414369E-2</v>
      </c>
      <c r="BV178" s="14">
        <f>'World Index &amp; Universal'!CQ422</f>
        <v>7.5723215800107546E-3</v>
      </c>
      <c r="BW178" s="14">
        <f>'World Index &amp; Universal'!CR422</f>
        <v>3.5019950480509543E-2</v>
      </c>
      <c r="BX178" s="14">
        <f>'World Index &amp; Universal'!CT422</f>
        <v>-2.4163678438210878E-2</v>
      </c>
      <c r="BY178" s="14">
        <f>'World Index &amp; Universal'!CU422</f>
        <v>-4.9479208603290248E-2</v>
      </c>
      <c r="BZ178" s="14">
        <f>'World Index &amp; Universal'!CV422</f>
        <v>-2.6331028182693061E-2</v>
      </c>
      <c r="CA178" s="14">
        <f>'World Index &amp; Universal'!CW422</f>
        <v>-3.0366203444742168E-2</v>
      </c>
      <c r="CB178" s="14">
        <f>'World Index &amp; Universal'!CX422</f>
        <v>-6.6909606400121446E-2</v>
      </c>
      <c r="CC178" s="14">
        <f>'World Index &amp; Universal'!CY422</f>
        <v>-3.3835048748820262E-2</v>
      </c>
      <c r="CD178" s="14">
        <f>'World Index &amp; Universal'!CZ422</f>
        <v>-3.3835048748820262E-2</v>
      </c>
    </row>
    <row r="179" spans="2:82" x14ac:dyDescent="0.25">
      <c r="B179" s="121">
        <v>41121</v>
      </c>
      <c r="C179" s="14">
        <f>'World Index &amp; Universal'!M179</f>
        <v>2.3226437935693234E-2</v>
      </c>
      <c r="D179" s="14">
        <f>'World Index &amp; Universal'!N179</f>
        <v>1.2716344816072089E-2</v>
      </c>
      <c r="E179" s="14">
        <f>'World Index &amp; Universal'!O179</f>
        <v>4.1107862565468167E-2</v>
      </c>
      <c r="F179" s="14">
        <f>'World Index &amp; Universal'!P179</f>
        <v>1.3556565405370646E-2</v>
      </c>
      <c r="G179" s="14">
        <f>'World Index &amp; Universal'!Q179</f>
        <v>-8.3501757160201473E-3</v>
      </c>
      <c r="H179" s="14">
        <f>'World Index &amp; Universal'!R179</f>
        <v>4.119698341744793E-2</v>
      </c>
      <c r="I179" s="14">
        <f>'World Index &amp; Universal'!S179</f>
        <v>-3.2906500480994749E-3</v>
      </c>
      <c r="J179" s="14">
        <f>'World Index &amp; Universal'!T179</f>
        <v>-1.4063370763886862E-2</v>
      </c>
      <c r="K179" s="14">
        <f>'World Index &amp; Universal'!AF179</f>
        <v>4.7514196314752573E-3</v>
      </c>
      <c r="L179" s="14">
        <f>'World Index &amp; Universal'!AG179</f>
        <v>0.56147873449994212</v>
      </c>
      <c r="M179" s="14">
        <f>'World Index &amp; Universal'!AH179</f>
        <v>0.12620234094333063</v>
      </c>
      <c r="N179" s="14">
        <f>'World Index &amp; Universal'!AI179</f>
        <v>9.9200370842507837E-2</v>
      </c>
      <c r="O179" s="14">
        <f>'World Index &amp; Universal'!AJ179</f>
        <v>8.3555452543747827E-2</v>
      </c>
      <c r="P179" s="14">
        <f>'World Index &amp; Universal'!AK179</f>
        <v>3.7779580484413024E-2</v>
      </c>
      <c r="Q179" s="14">
        <f>'World Index &amp; Universal'!AL179</f>
        <v>4.7282419747363545E-2</v>
      </c>
      <c r="R179" s="14">
        <f>'World Index &amp; Universal'!AM179</f>
        <v>3.9749681307219842E-2</v>
      </c>
      <c r="S179" s="14">
        <f>'Stata input'!R179</f>
        <v>1.5533271750713951E-3</v>
      </c>
      <c r="T179" s="14">
        <f>'Stata input'!S179</f>
        <v>2.0451978720270603E-4</v>
      </c>
      <c r="U179" s="14">
        <f>'Stata input'!T179</f>
        <v>8.3886286176282354E-5</v>
      </c>
      <c r="V179" s="14">
        <f>'Stata input'!U179</f>
        <v>4.6475185579097911E-4</v>
      </c>
      <c r="W179" s="14">
        <f>'Stata input'!V179</f>
        <v>1.1897212010936187E-4</v>
      </c>
      <c r="X179" s="14">
        <f>'Stata input'!W179</f>
        <v>1.6665139084048874E-5</v>
      </c>
      <c r="Y179" s="14">
        <f>'Stata input'!X179</f>
        <v>9.0712711583673666E-4</v>
      </c>
      <c r="Z179" s="14">
        <f>'Stata input'!Y179</f>
        <v>3.096708923229885E-3</v>
      </c>
      <c r="AA179" s="14">
        <f>'World Index &amp; Universal'!AP423</f>
        <v>1.2553073657005642E-2</v>
      </c>
      <c r="AB179" s="14">
        <f>'World Index &amp; Universal'!AQ423</f>
        <v>-1.7463198759821386E-2</v>
      </c>
      <c r="AC179" s="14">
        <f>'World Index &amp; Universal'!AR423</f>
        <v>9.7393235868903361E-3</v>
      </c>
      <c r="AD179" s="14">
        <f>'World Index &amp; Universal'!AS423</f>
        <v>3.3066481030281869E-2</v>
      </c>
      <c r="AE179" s="14">
        <f>'World Index &amp; Universal'!AT423</f>
        <v>-1.7111022682053334E-2</v>
      </c>
      <c r="AF179" s="14">
        <f>'World Index &amp; Universal'!AU423</f>
        <v>2.5067785337903548E-2</v>
      </c>
      <c r="AG179" s="14">
        <f>'World Index &amp; Universal'!AV423</f>
        <v>3.860059130868021E-2</v>
      </c>
      <c r="AH179" s="14">
        <f>'World Index &amp; Universal'!AX423</f>
        <v>-1.239744758432082E-2</v>
      </c>
      <c r="AI179" s="14">
        <f>'World Index &amp; Universal'!AY423</f>
        <v>-2.9644147252862574E-2</v>
      </c>
      <c r="AJ179" s="14">
        <f>'World Index &amp; Universal'!AZ423</f>
        <v>-2.7788667511058351E-3</v>
      </c>
      <c r="AK179" s="14">
        <f>'World Index &amp; Universal'!BA423</f>
        <v>2.0259093480590407E-2</v>
      </c>
      <c r="AL179" s="14">
        <f>'World Index &amp; Universal'!BB423</f>
        <v>-2.9296337259559269E-2</v>
      </c>
      <c r="AM179" s="14">
        <f>'World Index &amp; Universal'!BC423</f>
        <v>1.2359561198801217E-2</v>
      </c>
      <c r="AN179" s="14">
        <f>'World Index &amp; Universal'!BD423</f>
        <v>2.5724594916886057E-2</v>
      </c>
      <c r="AO179" s="14">
        <f>'World Index &amp; Universal'!BF423</f>
        <v>1.7773582361270357E-2</v>
      </c>
      <c r="AP179" s="14">
        <f>'World Index &amp; Universal'!BG423</f>
        <v>3.0549769106805735E-2</v>
      </c>
      <c r="AQ179" s="14">
        <f>'World Index &amp; Universal'!BH423</f>
        <v>2.7686008618075242E-2</v>
      </c>
      <c r="AR179" s="14">
        <f>'World Index &amp; Universal'!BI423</f>
        <v>5.1427773215541261E-2</v>
      </c>
      <c r="AS179" s="14">
        <f>'World Index &amp; Universal'!BJ423</f>
        <v>3.5843550829195436E-4</v>
      </c>
      <c r="AT179" s="14">
        <f>'World Index &amp; Universal'!BK423</f>
        <v>4.3286912046491821E-2</v>
      </c>
      <c r="AU179" s="14">
        <f>'World Index &amp; Universal'!BL423</f>
        <v>5.7060244458769116E-2</v>
      </c>
      <c r="AV179" s="14">
        <f>'World Index &amp; Universal'!BN423</f>
        <v>-9.6453840703096816E-3</v>
      </c>
      <c r="AW179" s="14">
        <f>'World Index &amp; Universal'!BO423</f>
        <v>2.7866103700113776E-3</v>
      </c>
      <c r="AX179" s="14">
        <f>'World Index &amp; Universal'!BP423</f>
        <v>-2.6940143570996278E-2</v>
      </c>
      <c r="AY179" s="14">
        <f>'World Index &amp; Universal'!BQ423</f>
        <v>2.3102158050581467E-2</v>
      </c>
      <c r="AZ179" s="14">
        <f>'World Index &amp; Universal'!BR423</f>
        <v>-2.6591364366758685E-2</v>
      </c>
      <c r="BA179" s="14">
        <f>'World Index &amp; Universal'!BS423</f>
        <v>1.5180612850217878E-2</v>
      </c>
      <c r="BB179" s="14">
        <f>'World Index &amp; Universal'!BT423</f>
        <v>2.8582889709857229E-2</v>
      </c>
      <c r="BC179" s="14">
        <f>'World Index &amp; Universal'!BV423</f>
        <v>-3.2008086253369261E-2</v>
      </c>
      <c r="BD179" s="14">
        <f>'World Index &amp; Universal'!BW423</f>
        <v>-1.9856812460722018E-2</v>
      </c>
      <c r="BE179" s="14">
        <f>'World Index &amp; Universal'!BX423</f>
        <v>-4.891232144102664E-2</v>
      </c>
      <c r="BF179" s="14">
        <f>'World Index &amp; Universal'!BY423</f>
        <v>-2.2580499775897711E-2</v>
      </c>
      <c r="BG179" s="14">
        <f>'World Index &amp; Universal'!BZ423</f>
        <v>-4.8571417845531983E-2</v>
      </c>
      <c r="BH179" s="14">
        <f>'World Index &amp; Universal'!CA423</f>
        <v>-7.7426727507421411E-3</v>
      </c>
      <c r="BI179" s="14">
        <f>'World Index &amp; Universal'!CB423</f>
        <v>5.356973999271597E-3</v>
      </c>
      <c r="BJ179" s="14">
        <f>'World Index &amp; Universal'!CD423</f>
        <v>-2.4454758696411671E-2</v>
      </c>
      <c r="BK179" s="14">
        <f>'World Index &amp; Universal'!CE423</f>
        <v>3.0180515829981935E-2</v>
      </c>
      <c r="BL179" s="14">
        <f>'World Index &amp; Universal'!CF423</f>
        <v>-3.583070783120812E-4</v>
      </c>
      <c r="BM179" s="14">
        <f>'World Index &amp; Universal'!CG423</f>
        <v>2.7317781446904998E-2</v>
      </c>
      <c r="BN179" s="14">
        <f>'World Index &amp; Universal'!CH423</f>
        <v>5.1051039202064219E-2</v>
      </c>
      <c r="BO179" s="14">
        <f>'World Index &amp; Universal'!CI423</f>
        <v>4.2913094961194886E-2</v>
      </c>
      <c r="BP179" s="14">
        <f>'World Index &amp; Universal'!CJ423</f>
        <v>1.3201864466275914E-2</v>
      </c>
      <c r="BQ179" s="14">
        <f>'World Index &amp; Universal'!CL423</f>
        <v>-2.4454758696411671E-2</v>
      </c>
      <c r="BR179" s="14">
        <f>'World Index &amp; Universal'!CM423</f>
        <v>-1.2208667426586217E-2</v>
      </c>
      <c r="BS179" s="14">
        <f>'World Index &amp; Universal'!CN423</f>
        <v>-4.1490899144494109E-2</v>
      </c>
      <c r="BT179" s="14">
        <f>'World Index &amp; Universal'!CO423</f>
        <v>-1.4953607917705058E-2</v>
      </c>
      <c r="BU179" s="14">
        <f>'World Index &amp; Universal'!CP423</f>
        <v>7.8030895193352823E-3</v>
      </c>
      <c r="BV179" s="14">
        <f>'World Index &amp; Universal'!CQ423</f>
        <v>-4.1147335447726419E-2</v>
      </c>
      <c r="BW179" s="14">
        <f>'World Index &amp; Universal'!CR423</f>
        <v>1.3201864466275914E-2</v>
      </c>
      <c r="BX179" s="14">
        <f>'World Index &amp; Universal'!CT423</f>
        <v>-3.7165963154365045E-2</v>
      </c>
      <c r="BY179" s="14">
        <f>'World Index &amp; Universal'!CU423</f>
        <v>-2.5079436570369595E-2</v>
      </c>
      <c r="BZ179" s="14">
        <f>'World Index &amp; Universal'!CV423</f>
        <v>-5.398012531252161E-2</v>
      </c>
      <c r="CA179" s="14">
        <f>'World Index &amp; Universal'!CW423</f>
        <v>-2.7788610909053602E-2</v>
      </c>
      <c r="CB179" s="14">
        <f>'World Index &amp; Universal'!CX423</f>
        <v>-5.3284297396991587E-3</v>
      </c>
      <c r="CC179" s="14">
        <f>'World Index &amp; Universal'!CY423</f>
        <v>-1.3029846202691653E-2</v>
      </c>
      <c r="CD179" s="14">
        <f>'World Index &amp; Universal'!CZ423</f>
        <v>-1.3029846202691653E-2</v>
      </c>
    </row>
    <row r="180" spans="2:82" x14ac:dyDescent="0.25">
      <c r="B180" s="121">
        <v>41152</v>
      </c>
      <c r="C180" s="14">
        <f>'World Index &amp; Universal'!M180</f>
        <v>-1.698793058440673E-2</v>
      </c>
      <c r="D180" s="14">
        <f>'World Index &amp; Universal'!N180</f>
        <v>2.1101799697760715E-2</v>
      </c>
      <c r="E180" s="14">
        <f>'World Index &amp; Universal'!O180</f>
        <v>-4.2326284802063352E-4</v>
      </c>
      <c r="F180" s="14">
        <f>'World Index &amp; Universal'!P180</f>
        <v>8.550465267493923E-3</v>
      </c>
      <c r="G180" s="14">
        <f>'World Index &amp; Universal'!Q180</f>
        <v>2.3454007991496217E-2</v>
      </c>
      <c r="H180" s="14">
        <f>'World Index &amp; Universal'!R180</f>
        <v>-6.5716806503257619E-4</v>
      </c>
      <c r="I180" s="14">
        <f>'World Index &amp; Universal'!S180</f>
        <v>4.6012460784259357E-3</v>
      </c>
      <c r="J180" s="14">
        <f>'World Index &amp; Universal'!T180</f>
        <v>3.9593555489098931E-2</v>
      </c>
      <c r="K180" s="14">
        <f>'World Index &amp; Universal'!AF180</f>
        <v>4.7514196314752573E-3</v>
      </c>
      <c r="L180" s="14">
        <f>'World Index &amp; Universal'!AG180</f>
        <v>0.56147873449994212</v>
      </c>
      <c r="M180" s="14">
        <f>'World Index &amp; Universal'!AH180</f>
        <v>0.12620234094333063</v>
      </c>
      <c r="N180" s="14">
        <f>'World Index &amp; Universal'!AI180</f>
        <v>9.9200370842507837E-2</v>
      </c>
      <c r="O180" s="14">
        <f>'World Index &amp; Universal'!AJ180</f>
        <v>8.3555452543747827E-2</v>
      </c>
      <c r="P180" s="14">
        <f>'World Index &amp; Universal'!AK180</f>
        <v>3.7779580484413024E-2</v>
      </c>
      <c r="Q180" s="14">
        <f>'World Index &amp; Universal'!AL180</f>
        <v>4.7282419747363545E-2</v>
      </c>
      <c r="R180" s="14">
        <f>'World Index &amp; Universal'!AM180</f>
        <v>3.9749681307219842E-2</v>
      </c>
      <c r="S180" s="14">
        <f>'Stata input'!R180</f>
        <v>1.5369411743291206E-3</v>
      </c>
      <c r="T180" s="14">
        <f>'Stata input'!S180</f>
        <v>1.9188070363340692E-4</v>
      </c>
      <c r="U180" s="14">
        <f>'Stata input'!T180</f>
        <v>6.1287670130472094E-5</v>
      </c>
      <c r="V180" s="14">
        <f>'Stata input'!U180</f>
        <v>4.4163402920593953E-4</v>
      </c>
      <c r="W180" s="14">
        <f>'Stata input'!V180</f>
        <v>1.1730761780581744E-4</v>
      </c>
      <c r="X180" s="14">
        <f>'Stata input'!W180</f>
        <v>8.3329514133367866E-6</v>
      </c>
      <c r="Y180" s="14">
        <f>'Stata input'!X180</f>
        <v>9.0300170690604808E-4</v>
      </c>
      <c r="Z180" s="14">
        <f>'Stata input'!Y180</f>
        <v>3.0604556910085456E-3</v>
      </c>
      <c r="AA180" s="14">
        <f>'World Index &amp; Universal'!AP424</f>
        <v>-3.9114941576199547E-2</v>
      </c>
      <c r="AB180" s="14">
        <f>'World Index &amp; Universal'!AQ424</f>
        <v>-1.6613849369563671E-2</v>
      </c>
      <c r="AC180" s="14">
        <f>'World Index &amp; Universal'!AR424</f>
        <v>-2.7772783518238309E-2</v>
      </c>
      <c r="AD180" s="14">
        <f>'World Index &amp; Universal'!AS424</f>
        <v>-4.1312461123782063E-2</v>
      </c>
      <c r="AE180" s="14">
        <f>'World Index &amp; Universal'!AT424</f>
        <v>-1.6744939271254977E-2</v>
      </c>
      <c r="AF180" s="14">
        <f>'World Index &amp; Universal'!AU424</f>
        <v>-2.2125734058658142E-2</v>
      </c>
      <c r="AG180" s="14">
        <f>'World Index &amp; Universal'!AV424</f>
        <v>-5.5875971438715477E-2</v>
      </c>
      <c r="AH180" s="14">
        <f>'World Index &amp; Universal'!AX424</f>
        <v>4.0707201379905023E-2</v>
      </c>
      <c r="AI180" s="14">
        <f>'World Index &amp; Universal'!AY424</f>
        <v>2.3417048698358922E-2</v>
      </c>
      <c r="AJ180" s="14">
        <f>'World Index &amp; Universal'!AZ424</f>
        <v>1.1803865570109373E-2</v>
      </c>
      <c r="AK180" s="14">
        <f>'World Index &amp; Universal'!BA424</f>
        <v>-2.2869744183422469E-3</v>
      </c>
      <c r="AL180" s="14">
        <f>'World Index &amp; Universal'!BB424</f>
        <v>2.3280622493640823E-2</v>
      </c>
      <c r="AM180" s="14">
        <f>'World Index &amp; Universal'!BC424</f>
        <v>1.768079060924288E-2</v>
      </c>
      <c r="AN180" s="14">
        <f>'World Index &amp; Universal'!BD424</f>
        <v>-1.744332448046404E-2</v>
      </c>
      <c r="AO180" s="14">
        <f>'World Index &amp; Universal'!BF424</f>
        <v>1.6894532589169398E-2</v>
      </c>
      <c r="AP180" s="14">
        <f>'World Index &amp; Universal'!BG424</f>
        <v>-2.2881237642212615E-2</v>
      </c>
      <c r="AQ180" s="14">
        <f>'World Index &amp; Universal'!BH424</f>
        <v>-1.1347459125309767E-2</v>
      </c>
      <c r="AR180" s="14">
        <f>'World Index &amp; Universal'!BI424</f>
        <v>-2.5115883255407145E-2</v>
      </c>
      <c r="AS180" s="14">
        <f>'World Index &amp; Universal'!BJ424</f>
        <v>-1.3330460430749369E-4</v>
      </c>
      <c r="AT180" s="14">
        <f>'World Index &amp; Universal'!BK424</f>
        <v>-5.6050054046019593E-3</v>
      </c>
      <c r="AU180" s="14">
        <f>'World Index &amp; Universal'!BL424</f>
        <v>-3.9925437269968778E-2</v>
      </c>
      <c r="AV180" s="14">
        <f>'World Index &amp; Universal'!BN424</f>
        <v>2.8566144875825206E-2</v>
      </c>
      <c r="AW180" s="14">
        <f>'World Index &amp; Universal'!BO424</f>
        <v>-1.1666159788249475E-2</v>
      </c>
      <c r="AX180" s="14">
        <f>'World Index &amp; Universal'!BP424</f>
        <v>1.1477701878225499E-2</v>
      </c>
      <c r="AY180" s="14">
        <f>'World Index &amp; Universal'!BQ424</f>
        <v>-1.3926453997595512E-2</v>
      </c>
      <c r="AZ180" s="14">
        <f>'World Index &amp; Universal'!BR424</f>
        <v>1.1342867243410826E-2</v>
      </c>
      <c r="BA180" s="14">
        <f>'World Index &amp; Universal'!BS424</f>
        <v>5.8083638925634506E-3</v>
      </c>
      <c r="BB180" s="14">
        <f>'World Index &amp; Universal'!BT424</f>
        <v>-2.8905987658086163E-2</v>
      </c>
      <c r="BC180" s="14">
        <f>'World Index &amp; Universal'!BV424</f>
        <v>4.3092727764260763E-2</v>
      </c>
      <c r="BD180" s="14">
        <f>'World Index &amp; Universal'!BW424</f>
        <v>2.2922166592029836E-3</v>
      </c>
      <c r="BE180" s="14">
        <f>'World Index &amp; Universal'!BX424</f>
        <v>2.5762942306698067E-2</v>
      </c>
      <c r="BF180" s="14">
        <f>'World Index &amp; Universal'!BY424</f>
        <v>1.4123139246615013E-2</v>
      </c>
      <c r="BG180" s="14">
        <f>'World Index &amp; Universal'!BZ424</f>
        <v>2.5626203383560364E-2</v>
      </c>
      <c r="BH180" s="14">
        <f>'World Index &amp; Universal'!CA424</f>
        <v>2.0013535471228305E-2</v>
      </c>
      <c r="BI180" s="14">
        <f>'World Index &amp; Universal'!CB424</f>
        <v>-1.5191091700226922E-2</v>
      </c>
      <c r="BJ180" s="14">
        <f>'World Index &amp; Universal'!CD424</f>
        <v>2.2626358857453788E-2</v>
      </c>
      <c r="BK180" s="14">
        <f>'World Index &amp; Universal'!CE424</f>
        <v>-2.2750965846405014E-2</v>
      </c>
      <c r="BL180" s="14">
        <f>'World Index &amp; Universal'!CF424</f>
        <v>1.3332237679408721E-4</v>
      </c>
      <c r="BM180" s="14">
        <f>'World Index &amp; Universal'!CG424</f>
        <v>-1.1215649618736778E-2</v>
      </c>
      <c r="BN180" s="14">
        <f>'World Index &amp; Universal'!CH424</f>
        <v>-2.4985909387863825E-2</v>
      </c>
      <c r="BO180" s="14">
        <f>'World Index &amp; Universal'!CI424</f>
        <v>-5.4724303004503039E-3</v>
      </c>
      <c r="BP180" s="14">
        <f>'World Index &amp; Universal'!CJ424</f>
        <v>-3.4513882362542936E-2</v>
      </c>
      <c r="BQ180" s="14">
        <f>'World Index &amp; Universal'!CL424</f>
        <v>2.2626358857453788E-2</v>
      </c>
      <c r="BR180" s="14">
        <f>'World Index &amp; Universal'!CM424</f>
        <v>-1.7373611423537216E-2</v>
      </c>
      <c r="BS180" s="14">
        <f>'World Index &amp; Universal'!CN424</f>
        <v>5.6365985700508325E-3</v>
      </c>
      <c r="BT180" s="14">
        <f>'World Index &amp; Universal'!CO424</f>
        <v>-5.7748216271386044E-3</v>
      </c>
      <c r="BU180" s="14">
        <f>'World Index &amp; Universal'!CP424</f>
        <v>-1.9620852836999547E-2</v>
      </c>
      <c r="BV180" s="14">
        <f>'World Index &amp; Universal'!CQ424</f>
        <v>5.5025425812009754E-3</v>
      </c>
      <c r="BW180" s="14">
        <f>'World Index &amp; Universal'!CR424</f>
        <v>-3.4513882362542936E-2</v>
      </c>
      <c r="BX180" s="14">
        <f>'World Index &amp; Universal'!CT424</f>
        <v>5.9182871898581846E-2</v>
      </c>
      <c r="BY180" s="14">
        <f>'World Index &amp; Universal'!CU424</f>
        <v>1.7752995745757616E-2</v>
      </c>
      <c r="BZ180" s="14">
        <f>'World Index &amp; Universal'!CV424</f>
        <v>4.1585767210036595E-2</v>
      </c>
      <c r="CA180" s="14">
        <f>'World Index &amp; Universal'!CW424</f>
        <v>2.9766415291116566E-2</v>
      </c>
      <c r="CB180" s="14">
        <f>'World Index &amp; Universal'!CX424</f>
        <v>1.5425420680295954E-2</v>
      </c>
      <c r="CC180" s="14">
        <f>'World Index &amp; Universal'!CY424</f>
        <v>3.5747673355468246E-2</v>
      </c>
      <c r="CD180" s="14">
        <f>'World Index &amp; Universal'!CZ424</f>
        <v>3.5747673355468246E-2</v>
      </c>
    </row>
    <row r="181" spans="2:82" x14ac:dyDescent="0.25">
      <c r="B181" s="121">
        <v>41180</v>
      </c>
      <c r="C181" s="14">
        <f>'World Index &amp; Universal'!M181</f>
        <v>1.5103203286820133E-2</v>
      </c>
      <c r="D181" s="14">
        <f>'World Index &amp; Universal'!N181</f>
        <v>2.7877189677905534E-2</v>
      </c>
      <c r="E181" s="14">
        <f>'World Index &amp; Universal'!O181</f>
        <v>3.5293379430045846E-3</v>
      </c>
      <c r="F181" s="14">
        <f>'World Index &amp; Universal'!P181</f>
        <v>9.4870245858489355E-3</v>
      </c>
      <c r="G181" s="14">
        <f>'World Index &amp; Universal'!Q181</f>
        <v>2.2627507928975277E-2</v>
      </c>
      <c r="H181" s="14">
        <f>'World Index &amp; Universal'!R181</f>
        <v>1.0123651994899507E-2</v>
      </c>
      <c r="I181" s="14">
        <f>'World Index &amp; Universal'!S181</f>
        <v>2.5167549170187042E-2</v>
      </c>
      <c r="J181" s="14">
        <f>'World Index &amp; Universal'!T181</f>
        <v>2.1939145201795629E-2</v>
      </c>
      <c r="K181" s="14">
        <f>'World Index &amp; Universal'!AF181</f>
        <v>4.7514196314752573E-3</v>
      </c>
      <c r="L181" s="14">
        <f>'World Index &amp; Universal'!AG181</f>
        <v>0.56147873449994212</v>
      </c>
      <c r="M181" s="14">
        <f>'World Index &amp; Universal'!AH181</f>
        <v>0.12620234094333063</v>
      </c>
      <c r="N181" s="14">
        <f>'World Index &amp; Universal'!AI181</f>
        <v>9.9200370842507837E-2</v>
      </c>
      <c r="O181" s="14">
        <f>'World Index &amp; Universal'!AJ181</f>
        <v>8.3555452543747827E-2</v>
      </c>
      <c r="P181" s="14">
        <f>'World Index &amp; Universal'!AK181</f>
        <v>3.7779580484413024E-2</v>
      </c>
      <c r="Q181" s="14">
        <f>'World Index &amp; Universal'!AL181</f>
        <v>4.7282419747363545E-2</v>
      </c>
      <c r="R181" s="14">
        <f>'World Index &amp; Universal'!AM181</f>
        <v>3.9749681307219842E-2</v>
      </c>
      <c r="S181" s="14">
        <f>'Stata input'!R181</f>
        <v>1.5123566425381263E-3</v>
      </c>
      <c r="T181" s="14">
        <f>'Stata input'!S181</f>
        <v>1.7836658208247869E-4</v>
      </c>
      <c r="U181" s="14">
        <f>'Stata input'!T181</f>
        <v>5.5932790167911861E-5</v>
      </c>
      <c r="V181" s="14">
        <f>'Stata input'!U181</f>
        <v>4.2712019594848272E-4</v>
      </c>
      <c r="W181" s="14">
        <f>'Stata input'!V181</f>
        <v>1.1611747997530841E-4</v>
      </c>
      <c r="X181" s="14">
        <f>'Stata input'!W181</f>
        <v>7.4996906427315935E-6</v>
      </c>
      <c r="Y181" s="14">
        <f>'Stata input'!X181</f>
        <v>8.9516291460411956E-4</v>
      </c>
      <c r="Z181" s="14">
        <f>'Stata input'!Y181</f>
        <v>2.9717759528575804E-3</v>
      </c>
      <c r="AA181" s="14">
        <f>'World Index &amp; Universal'!AP425</f>
        <v>-1.248814144027599E-2</v>
      </c>
      <c r="AB181" s="14">
        <f>'World Index &amp; Universal'!AQ425</f>
        <v>9.7911495687230676E-3</v>
      </c>
      <c r="AC181" s="14">
        <f>'World Index &amp; Universal'!AR425</f>
        <v>6.8423858061286147E-3</v>
      </c>
      <c r="AD181" s="14">
        <f>'World Index &amp; Universal'!AS425</f>
        <v>-7.3263044065962069E-3</v>
      </c>
      <c r="AE181" s="14">
        <f>'World Index &amp; Universal'!AT425</f>
        <v>3.4422557480731086E-3</v>
      </c>
      <c r="AF181" s="14">
        <f>'World Index &amp; Universal'!AU425</f>
        <v>-7.7576087511270764E-3</v>
      </c>
      <c r="AG181" s="14">
        <f>'World Index &amp; Universal'!AV425</f>
        <v>-6.7656669145852444E-3</v>
      </c>
      <c r="AH181" s="14">
        <f>'World Index &amp; Universal'!AX425</f>
        <v>1.264606731760165E-2</v>
      </c>
      <c r="AI181" s="14">
        <f>'World Index &amp; Universal'!AY425</f>
        <v>2.2561036422887648E-2</v>
      </c>
      <c r="AJ181" s="14">
        <f>'World Index &amp; Universal'!AZ425</f>
        <v>1.9574982395247575E-2</v>
      </c>
      <c r="AK181" s="14">
        <f>'World Index &amp; Universal'!BA425</f>
        <v>5.2271139722901427E-3</v>
      </c>
      <c r="AL181" s="14">
        <f>'World Index &amp; Universal'!BB425</f>
        <v>1.6131854063589079E-2</v>
      </c>
      <c r="AM181" s="14">
        <f>'World Index &amp; Universal'!BC425</f>
        <v>4.7903553239838637E-3</v>
      </c>
      <c r="AN181" s="14">
        <f>'World Index &amp; Universal'!BD425</f>
        <v>5.7948413237660645E-3</v>
      </c>
      <c r="AO181" s="14">
        <f>'World Index &amp; Universal'!BF425</f>
        <v>-9.6962125018672518E-3</v>
      </c>
      <c r="AP181" s="14">
        <f>'World Index &amp; Universal'!BG425</f>
        <v>-2.2063266268984916E-2</v>
      </c>
      <c r="AQ181" s="14">
        <f>'World Index &amp; Universal'!BH425</f>
        <v>-2.9201719225344647E-3</v>
      </c>
      <c r="AR181" s="14">
        <f>'World Index &amp; Universal'!BI425</f>
        <v>-1.6951479504083822E-2</v>
      </c>
      <c r="AS181" s="14">
        <f>'World Index &amp; Universal'!BJ425</f>
        <v>-6.2873335970132782E-3</v>
      </c>
      <c r="AT181" s="14">
        <f>'World Index &amp; Universal'!BK425</f>
        <v>-1.7378601830037144E-2</v>
      </c>
      <c r="AU181" s="14">
        <f>'World Index &amp; Universal'!BL425</f>
        <v>-1.6396278072331905E-2</v>
      </c>
      <c r="AV181" s="14">
        <f>'World Index &amp; Universal'!BN425</f>
        <v>-6.7958857340419954E-3</v>
      </c>
      <c r="AW181" s="14">
        <f>'World Index &amp; Universal'!BO425</f>
        <v>-1.919915919205939E-2</v>
      </c>
      <c r="AX181" s="14">
        <f>'World Index &amp; Universal'!BP425</f>
        <v>2.9287243010072128E-3</v>
      </c>
      <c r="AY181" s="14">
        <f>'World Index &amp; Universal'!BQ425</f>
        <v>-1.4072401413038227E-2</v>
      </c>
      <c r="AZ181" s="14">
        <f>'World Index &amp; Universal'!BR425</f>
        <v>-3.3770231627002767E-3</v>
      </c>
      <c r="BA181" s="14">
        <f>'World Index &amp; Universal'!BS425</f>
        <v>-1.4500774662526972E-2</v>
      </c>
      <c r="BB181" s="14">
        <f>'World Index &amp; Universal'!BT425</f>
        <v>-1.3515573949361093E-2</v>
      </c>
      <c r="BC181" s="14">
        <f>'World Index &amp; Universal'!BV425</f>
        <v>7.3803752825511992E-3</v>
      </c>
      <c r="BD181" s="14">
        <f>'World Index &amp; Universal'!BW425</f>
        <v>-5.1999333281356197E-3</v>
      </c>
      <c r="BE181" s="14">
        <f>'World Index &amp; Universal'!BX425</f>
        <v>1.7243787209539008E-2</v>
      </c>
      <c r="BF181" s="14">
        <f>'World Index &amp; Universal'!BY425</f>
        <v>1.4273260463757209E-2</v>
      </c>
      <c r="BG181" s="14">
        <f>'World Index &amp; Universal'!BZ425</f>
        <v>1.0848036169863295E-2</v>
      </c>
      <c r="BH181" s="14">
        <f>'World Index &amp; Universal'!CA425</f>
        <v>-4.3448753245467486E-4</v>
      </c>
      <c r="BI181" s="14">
        <f>'World Index &amp; Universal'!CB425</f>
        <v>5.6477520709941054E-4</v>
      </c>
      <c r="BJ181" s="14">
        <f>'World Index &amp; Universal'!CD425</f>
        <v>7.818259751393164E-3</v>
      </c>
      <c r="BK181" s="14">
        <f>'World Index &amp; Universal'!CE425</f>
        <v>-1.5875748800784462E-2</v>
      </c>
      <c r="BL181" s="14">
        <f>'World Index &amp; Universal'!CF425</f>
        <v>6.3271142751677445E-3</v>
      </c>
      <c r="BM181" s="14">
        <f>'World Index &amp; Universal'!CG425</f>
        <v>3.3884660911762676E-3</v>
      </c>
      <c r="BN181" s="14">
        <f>'World Index &amp; Universal'!CH425</f>
        <v>-1.0731619176871376E-2</v>
      </c>
      <c r="BO181" s="14">
        <f>'World Index &amp; Universal'!CI425</f>
        <v>-1.1161443954590622E-2</v>
      </c>
      <c r="BP181" s="14">
        <f>'World Index &amp; Universal'!CJ425</f>
        <v>9.9969709547820251E-4</v>
      </c>
      <c r="BQ181" s="14">
        <f>'World Index &amp; Universal'!CL425</f>
        <v>7.818259751393164E-3</v>
      </c>
      <c r="BR181" s="14">
        <f>'World Index &amp; Universal'!CM425</f>
        <v>-4.7675172224750373E-3</v>
      </c>
      <c r="BS181" s="14">
        <f>'World Index &amp; Universal'!CN425</f>
        <v>1.7685959070709023E-2</v>
      </c>
      <c r="BT181" s="14">
        <f>'World Index &amp; Universal'!CO425</f>
        <v>1.4714141107073475E-2</v>
      </c>
      <c r="BU181" s="14">
        <f>'World Index &amp; Universal'!CP425</f>
        <v>4.3467639392824609E-4</v>
      </c>
      <c r="BV181" s="14">
        <f>'World Index &amp; Universal'!CQ425</f>
        <v>1.1287427949035367E-2</v>
      </c>
      <c r="BW181" s="14">
        <f>'World Index &amp; Universal'!CR425</f>
        <v>9.9969709547820251E-4</v>
      </c>
      <c r="BX181" s="14">
        <f>'World Index &amp; Universal'!CT425</f>
        <v>6.8117529662594656E-3</v>
      </c>
      <c r="BY181" s="14">
        <f>'World Index &amp; Universal'!CU425</f>
        <v>-5.761454608515626E-3</v>
      </c>
      <c r="BZ181" s="14">
        <f>'World Index &amp; Universal'!CV425</f>
        <v>1.6669597427100502E-2</v>
      </c>
      <c r="CA181" s="14">
        <f>'World Index &amp; Universal'!CW425</f>
        <v>1.3700747414199244E-2</v>
      </c>
      <c r="CB181" s="14">
        <f>'World Index &amp; Universal'!CX425</f>
        <v>-5.644564161101373E-4</v>
      </c>
      <c r="CC181" s="14">
        <f>'World Index &amp; Universal'!CY425</f>
        <v>-9.9869869928936872E-4</v>
      </c>
      <c r="CD181" s="14">
        <f>'World Index &amp; Universal'!CZ425</f>
        <v>-9.9869869928936872E-4</v>
      </c>
    </row>
    <row r="182" spans="2:82" x14ac:dyDescent="0.25">
      <c r="B182" s="121">
        <v>41213</v>
      </c>
      <c r="C182" s="14">
        <f>'World Index &amp; Universal'!M182</f>
        <v>-1.2537490545034058E-2</v>
      </c>
      <c r="D182" s="14">
        <f>'World Index &amp; Universal'!N182</f>
        <v>-7.7750726458808428E-3</v>
      </c>
      <c r="E182" s="14">
        <f>'World Index &amp; Universal'!O182</f>
        <v>-1.496621427688527E-2</v>
      </c>
      <c r="F182" s="14">
        <f>'World Index &amp; Universal'!P182</f>
        <v>-6.6066230132399983E-3</v>
      </c>
      <c r="G182" s="14">
        <f>'World Index &amp; Universal'!Q182</f>
        <v>1.6801331757587246E-2</v>
      </c>
      <c r="H182" s="14">
        <f>'World Index &amp; Universal'!R182</f>
        <v>-1.6336030499351839E-2</v>
      </c>
      <c r="I182" s="14">
        <f>'World Index &amp; Universal'!S182</f>
        <v>8.3635839612437035E-3</v>
      </c>
      <c r="J182" s="14">
        <f>'World Index &amp; Universal'!T182</f>
        <v>-7.2015473478872494E-3</v>
      </c>
      <c r="K182" s="14">
        <f>'World Index &amp; Universal'!AF182</f>
        <v>4.6544100535257154E-3</v>
      </c>
      <c r="L182" s="14">
        <f>'World Index &amp; Universal'!AG182</f>
        <v>0.54503141726786131</v>
      </c>
      <c r="M182" s="14">
        <f>'World Index &amp; Universal'!AH182</f>
        <v>0.13590877356295089</v>
      </c>
      <c r="N182" s="14">
        <f>'World Index &amp; Universal'!AI182</f>
        <v>0.10030253665347916</v>
      </c>
      <c r="O182" s="14">
        <f>'World Index &amp; Universal'!AJ182</f>
        <v>8.6688387246916437E-2</v>
      </c>
      <c r="P182" s="14">
        <f>'World Index &amp; Universal'!AK182</f>
        <v>3.932976495229229E-2</v>
      </c>
      <c r="Q182" s="14">
        <f>'World Index &amp; Universal'!AL182</f>
        <v>4.666046078659529E-2</v>
      </c>
      <c r="R182" s="14">
        <f>'World Index &amp; Universal'!AM182</f>
        <v>4.1424249476378863E-2</v>
      </c>
      <c r="S182" s="14">
        <f>'Stata input'!R182</f>
        <v>1.4549669057570824E-3</v>
      </c>
      <c r="T182" s="14">
        <f>'Stata input'!S182</f>
        <v>1.7649523770213449E-4</v>
      </c>
      <c r="U182" s="14">
        <f>'Stata input'!T182</f>
        <v>4.8795235840337625E-5</v>
      </c>
      <c r="V182" s="14">
        <f>'Stata input'!U182</f>
        <v>4.1571484472902043E-4</v>
      </c>
      <c r="W182" s="14">
        <f>'Stata input'!V182</f>
        <v>1.1254697300766558E-4</v>
      </c>
      <c r="X182" s="14">
        <f>'Stata input'!W182</f>
        <v>4.9998625053504497E-6</v>
      </c>
      <c r="Y182" s="14">
        <f>'Stata input'!X182</f>
        <v>8.8649820052011385E-4</v>
      </c>
      <c r="Z182" s="14">
        <f>'Stata input'!Y182</f>
        <v>2.7416127712427407E-3</v>
      </c>
      <c r="AA182" s="14">
        <f>'World Index &amp; Universal'!AP426</f>
        <v>-4.0173970760336575E-3</v>
      </c>
      <c r="AB182" s="14">
        <f>'World Index &amp; Universal'!AQ426</f>
        <v>3.6123144614799152E-3</v>
      </c>
      <c r="AC182" s="14">
        <f>'World Index &amp; Universal'!AR426</f>
        <v>-6.234063701974879E-3</v>
      </c>
      <c r="AD182" s="14">
        <f>'World Index &amp; Universal'!AS426</f>
        <v>-2.6607478417168373E-2</v>
      </c>
      <c r="AE182" s="14">
        <f>'World Index &amp; Universal'!AT426</f>
        <v>4.6942962659006771E-3</v>
      </c>
      <c r="AF182" s="14">
        <f>'World Index &amp; Universal'!AU426</f>
        <v>-2.1774539219888478E-2</v>
      </c>
      <c r="AG182" s="14">
        <f>'World Index &amp; Universal'!AV426</f>
        <v>-4.2691248209979493E-3</v>
      </c>
      <c r="AH182" s="14">
        <f>'World Index &amp; Universal'!AX426</f>
        <v>4.033601655530461E-3</v>
      </c>
      <c r="AI182" s="14">
        <f>'World Index &amp; Universal'!AY426</f>
        <v>7.6604867546024025E-3</v>
      </c>
      <c r="AJ182" s="14">
        <f>'World Index &amp; Universal'!AZ426</f>
        <v>-2.2256077761134696E-3</v>
      </c>
      <c r="AK182" s="14">
        <f>'World Index &amp; Universal'!BA426</f>
        <v>-2.2681200730630957E-2</v>
      </c>
      <c r="AL182" s="14">
        <f>'World Index &amp; Universal'!BB426</f>
        <v>8.7468328426205666E-3</v>
      </c>
      <c r="AM182" s="14">
        <f>'World Index &amp; Universal'!BC426</f>
        <v>-1.7828767381803834E-2</v>
      </c>
      <c r="AN182" s="14">
        <f>'World Index &amp; Universal'!BD426</f>
        <v>-2.5274311441325636E-4</v>
      </c>
      <c r="AO182" s="14">
        <f>'World Index &amp; Universal'!BF426</f>
        <v>-3.599312612478478E-3</v>
      </c>
      <c r="AP182" s="14">
        <f>'World Index &amp; Universal'!BG426</f>
        <v>-7.6022498205471356E-3</v>
      </c>
      <c r="AQ182" s="14">
        <f>'World Index &amp; Universal'!BH426</f>
        <v>-9.8109379703438249E-3</v>
      </c>
      <c r="AR182" s="14">
        <f>'World Index &amp; Universal'!BI426</f>
        <v>-3.0111022396993592E-2</v>
      </c>
      <c r="AS182" s="14">
        <f>'World Index &amp; Universal'!BJ426</f>
        <v>1.0780874136655516E-3</v>
      </c>
      <c r="AT182" s="14">
        <f>'World Index &amp; Universal'!BK426</f>
        <v>-2.5295478458721932E-2</v>
      </c>
      <c r="AU182" s="14">
        <f>'World Index &amp; Universal'!BL426</f>
        <v>-7.8530715186638789E-3</v>
      </c>
      <c r="AV182" s="14">
        <f>'World Index &amp; Universal'!BN426</f>
        <v>6.2731710499133175E-3</v>
      </c>
      <c r="AW182" s="14">
        <f>'World Index &amp; Universal'!BO426</f>
        <v>2.2305721548463442E-3</v>
      </c>
      <c r="AX182" s="14">
        <f>'World Index &amp; Universal'!BP426</f>
        <v>9.9081461778962598E-3</v>
      </c>
      <c r="AY182" s="14">
        <f>'World Index &amp; Universal'!BQ426</f>
        <v>-2.0501220630572692E-2</v>
      </c>
      <c r="AZ182" s="14">
        <f>'World Index &amp; Universal'!BR426</f>
        <v>1.0996915439249078E-2</v>
      </c>
      <c r="BA182" s="14">
        <f>'World Index &amp; Universal'!BS426</f>
        <v>-1.5637963579034575E-2</v>
      </c>
      <c r="BB182" s="14">
        <f>'World Index &amp; Universal'!BT426</f>
        <v>1.9772652786800293E-3</v>
      </c>
      <c r="BC182" s="14">
        <f>'World Index &amp; Universal'!BV426</f>
        <v>2.7334788204353533E-2</v>
      </c>
      <c r="BD182" s="14">
        <f>'World Index &amp; Universal'!BW426</f>
        <v>2.3207576430113841E-2</v>
      </c>
      <c r="BE182" s="14">
        <f>'World Index &amp; Universal'!BX426</f>
        <v>3.1045844516565335E-2</v>
      </c>
      <c r="BF182" s="14">
        <f>'World Index &amp; Universal'!BY426</f>
        <v>2.0930317691432609E-2</v>
      </c>
      <c r="BG182" s="14">
        <f>'World Index &amp; Universal'!BZ426</f>
        <v>3.2157402064451279E-2</v>
      </c>
      <c r="BH182" s="14">
        <f>'World Index &amp; Universal'!CA426</f>
        <v>4.9650465666419841E-3</v>
      </c>
      <c r="BI182" s="14">
        <f>'World Index &amp; Universal'!CB426</f>
        <v>2.2948967760555661E-2</v>
      </c>
      <c r="BJ182" s="14">
        <f>'World Index &amp; Universal'!CD426</f>
        <v>2.2259223556217567E-2</v>
      </c>
      <c r="BK182" s="14">
        <f>'World Index &amp; Universal'!CE426</f>
        <v>-8.6709891499459069E-3</v>
      </c>
      <c r="BL182" s="14">
        <f>'World Index &amp; Universal'!CF426</f>
        <v>-1.0769263928760431E-3</v>
      </c>
      <c r="BM182" s="14">
        <f>'World Index &amp; Universal'!CG426</f>
        <v>-1.0877298705180727E-2</v>
      </c>
      <c r="BN182" s="14">
        <f>'World Index &amp; Universal'!CH426</f>
        <v>-3.1155521435134115E-2</v>
      </c>
      <c r="BO182" s="14">
        <f>'World Index &amp; Universal'!CI426</f>
        <v>-2.6345163483225464E-2</v>
      </c>
      <c r="BP182" s="14">
        <f>'World Index &amp; Universal'!CJ426</f>
        <v>1.789507133143986E-2</v>
      </c>
      <c r="BQ182" s="14">
        <f>'World Index &amp; Universal'!CL426</f>
        <v>2.2259223556217567E-2</v>
      </c>
      <c r="BR182" s="14">
        <f>'World Index &amp; Universal'!CM426</f>
        <v>1.8152402340554374E-2</v>
      </c>
      <c r="BS182" s="14">
        <f>'World Index &amp; Universal'!CN426</f>
        <v>2.5951945332851167E-2</v>
      </c>
      <c r="BT182" s="14">
        <f>'World Index &amp; Universal'!CO426</f>
        <v>1.5886394436636753E-2</v>
      </c>
      <c r="BU182" s="14">
        <f>'World Index &amp; Universal'!CP426</f>
        <v>-4.9405166713056836E-3</v>
      </c>
      <c r="BV182" s="14">
        <f>'World Index &amp; Universal'!CQ426</f>
        <v>2.7058011212140132E-2</v>
      </c>
      <c r="BW182" s="14">
        <f>'World Index &amp; Universal'!CR426</f>
        <v>1.789507133143986E-2</v>
      </c>
      <c r="BX182" s="14">
        <f>'World Index &amp; Universal'!CT426</f>
        <v>4.2874283879470454E-3</v>
      </c>
      <c r="BY182" s="14">
        <f>'World Index &amp; Universal'!CU426</f>
        <v>2.5280700964436242E-4</v>
      </c>
      <c r="BZ182" s="14">
        <f>'World Index &amp; Universal'!CV426</f>
        <v>7.9152303889953313E-3</v>
      </c>
      <c r="CA182" s="14">
        <f>'World Index &amp; Universal'!CW426</f>
        <v>-1.9733634157158564E-3</v>
      </c>
      <c r="CB182" s="14">
        <f>'World Index &amp; Universal'!CX426</f>
        <v>-2.2434127687518624E-2</v>
      </c>
      <c r="CC182" s="14">
        <f>'World Index &amp; Universal'!CY426</f>
        <v>-1.7580467609527251E-2</v>
      </c>
      <c r="CD182" s="14">
        <f>'World Index &amp; Universal'!CZ426</f>
        <v>-1.7580467609527251E-2</v>
      </c>
    </row>
    <row r="183" spans="2:82" x14ac:dyDescent="0.25">
      <c r="B183" s="121">
        <v>41243</v>
      </c>
      <c r="C183" s="14">
        <f>'World Index &amp; Universal'!M183</f>
        <v>5.3835415940863829E-3</v>
      </c>
      <c r="D183" s="14">
        <f>'World Index &amp; Universal'!N183</f>
        <v>1.0843754946968431E-2</v>
      </c>
      <c r="E183" s="14">
        <f>'World Index &amp; Universal'!O183</f>
        <v>8.3559010268035028E-3</v>
      </c>
      <c r="F183" s="14">
        <f>'World Index &amp; Universal'!P183</f>
        <v>1.7275026855946285E-2</v>
      </c>
      <c r="G183" s="14">
        <f>'World Index &amp; Universal'!Q183</f>
        <v>4.4644043137914702E-2</v>
      </c>
      <c r="H183" s="14">
        <f>'World Index &amp; Universal'!R183</f>
        <v>6.7165520574952176E-3</v>
      </c>
      <c r="I183" s="14">
        <f>'World Index &amp; Universal'!S183</f>
        <v>4.0691064819511347E-3</v>
      </c>
      <c r="J183" s="14">
        <f>'World Index &amp; Universal'!T183</f>
        <v>6.3839384134225519E-3</v>
      </c>
      <c r="K183" s="14">
        <f>'World Index &amp; Universal'!AF183</f>
        <v>4.6544100535257154E-3</v>
      </c>
      <c r="L183" s="14">
        <f>'World Index &amp; Universal'!AG183</f>
        <v>0.54503141726786131</v>
      </c>
      <c r="M183" s="14">
        <f>'World Index &amp; Universal'!AH183</f>
        <v>0.13590877356295089</v>
      </c>
      <c r="N183" s="14">
        <f>'World Index &amp; Universal'!AI183</f>
        <v>0.10030253665347916</v>
      </c>
      <c r="O183" s="14">
        <f>'World Index &amp; Universal'!AJ183</f>
        <v>8.6688387246916437E-2</v>
      </c>
      <c r="P183" s="14">
        <f>'World Index &amp; Universal'!AK183</f>
        <v>3.932976495229229E-2</v>
      </c>
      <c r="Q183" s="14">
        <f>'World Index &amp; Universal'!AL183</f>
        <v>4.666046078659529E-2</v>
      </c>
      <c r="R183" s="14">
        <f>'World Index &amp; Universal'!AM183</f>
        <v>4.1424249476378863E-2</v>
      </c>
      <c r="S183" s="14">
        <f>'Stata input'!R183</f>
        <v>1.5533271750713951E-3</v>
      </c>
      <c r="T183" s="14">
        <f>'Stata input'!S183</f>
        <v>1.7857450685854204E-4</v>
      </c>
      <c r="U183" s="14">
        <f>'Stata input'!T183</f>
        <v>4.5821783572153052E-5</v>
      </c>
      <c r="V183" s="14">
        <f>'Stata input'!U183</f>
        <v>4.12604046145848E-4</v>
      </c>
      <c r="W183" s="14">
        <f>'Stata input'!V183</f>
        <v>1.1135677285811774E-4</v>
      </c>
      <c r="X183" s="14">
        <f>'Stata input'!W183</f>
        <v>4.166571183628065E-6</v>
      </c>
      <c r="Y183" s="14">
        <f>'Stata input'!X183</f>
        <v>8.8072126603133682E-4</v>
      </c>
      <c r="Z183" s="14">
        <f>'Stata input'!Y183</f>
        <v>2.648575109462703E-3</v>
      </c>
      <c r="AA183" s="14">
        <f>'World Index &amp; Universal'!AP427</f>
        <v>-5.0507707686641146E-3</v>
      </c>
      <c r="AB183" s="14">
        <f>'World Index &amp; Universal'!AQ427</f>
        <v>-3.085125096410235E-3</v>
      </c>
      <c r="AC183" s="14">
        <f>'World Index &amp; Universal'!AR427</f>
        <v>-1.2002739755813896E-2</v>
      </c>
      <c r="AD183" s="14">
        <f>'World Index &amp; Universal'!AS427</f>
        <v>-3.7756700800179011E-2</v>
      </c>
      <c r="AE183" s="14">
        <f>'World Index &amp; Universal'!AT427</f>
        <v>-1.4539870284753231E-3</v>
      </c>
      <c r="AF183" s="14">
        <f>'World Index &amp; Universal'!AU427</f>
        <v>1.75269476820894E-5</v>
      </c>
      <c r="AG183" s="14">
        <f>'World Index &amp; Universal'!AV427</f>
        <v>-2.1631487333761967E-4</v>
      </c>
      <c r="AH183" s="14">
        <f>'World Index &amp; Universal'!AX427</f>
        <v>5.0764105547036475E-3</v>
      </c>
      <c r="AI183" s="14">
        <f>'World Index &amp; Universal'!AY427</f>
        <v>1.9756240966914973E-3</v>
      </c>
      <c r="AJ183" s="14">
        <f>'World Index &amp; Universal'!AZ427</f>
        <v>-6.9872600358918957E-3</v>
      </c>
      <c r="AK183" s="14">
        <f>'World Index &amp; Universal'!BA427</f>
        <v>-3.287195875992821E-2</v>
      </c>
      <c r="AL183" s="14">
        <f>'World Index &amp; Universal'!BB427</f>
        <v>3.6150424911305379E-3</v>
      </c>
      <c r="AM183" s="14">
        <f>'World Index &amp; Universal'!BC427</f>
        <v>5.0940264763676968E-3</v>
      </c>
      <c r="AN183" s="14">
        <f>'World Index &amp; Universal'!BD427</f>
        <v>4.858997578260027E-3</v>
      </c>
      <c r="AO183" s="14">
        <f>'World Index &amp; Universal'!BF427</f>
        <v>3.0946725483542714E-3</v>
      </c>
      <c r="AP183" s="14">
        <f>'World Index &amp; Universal'!BG427</f>
        <v>-1.9717287019556107E-3</v>
      </c>
      <c r="AQ183" s="14">
        <f>'World Index &amp; Universal'!BH427</f>
        <v>-8.9452117566871658E-3</v>
      </c>
      <c r="AR183" s="14">
        <f>'World Index &amp; Universal'!BI427</f>
        <v>-3.4778872877307521E-2</v>
      </c>
      <c r="AS183" s="14">
        <f>'World Index &amp; Universal'!BJ427</f>
        <v>1.6361859061362338E-3</v>
      </c>
      <c r="AT183" s="14">
        <f>'World Index &amp; Universal'!BK427</f>
        <v>3.1122537362000546E-3</v>
      </c>
      <c r="AU183" s="14">
        <f>'World Index &amp; Universal'!BL427</f>
        <v>2.8776882513164015E-3</v>
      </c>
      <c r="AV183" s="14">
        <f>'World Index &amp; Universal'!BN427</f>
        <v>1.2148555708390685E-2</v>
      </c>
      <c r="AW183" s="14">
        <f>'World Index &amp; Universal'!BO427</f>
        <v>7.0364253696730827E-3</v>
      </c>
      <c r="AX183" s="14">
        <f>'World Index &amp; Universal'!BP427</f>
        <v>9.0259507978796005E-3</v>
      </c>
      <c r="AY183" s="14">
        <f>'World Index &amp; Universal'!BQ427</f>
        <v>-2.6066834474824274E-2</v>
      </c>
      <c r="AZ183" s="14">
        <f>'World Index &amp; Universal'!BR427</f>
        <v>1.0676904837500611E-2</v>
      </c>
      <c r="BA183" s="14">
        <f>'World Index &amp; Universal'!BS427</f>
        <v>1.2166295583172948E-2</v>
      </c>
      <c r="BB183" s="14">
        <f>'World Index &amp; Universal'!BT427</f>
        <v>1.1929612921763866E-2</v>
      </c>
      <c r="BC183" s="14">
        <f>'World Index &amp; Universal'!BV427</f>
        <v>3.9238206004216014E-2</v>
      </c>
      <c r="BD183" s="14">
        <f>'World Index &amp; Universal'!BW427</f>
        <v>3.3989252051650709E-2</v>
      </c>
      <c r="BE183" s="14">
        <f>'World Index &amp; Universal'!BX427</f>
        <v>3.603202613372436E-2</v>
      </c>
      <c r="BF183" s="14">
        <f>'World Index &amp; Universal'!BY427</f>
        <v>2.6764500273248393E-2</v>
      </c>
      <c r="BG183" s="14">
        <f>'World Index &amp; Universal'!BZ427</f>
        <v>3.7727167133189798E-2</v>
      </c>
      <c r="BH183" s="14">
        <f>'World Index &amp; Universal'!CA427</f>
        <v>3.925642067788182E-2</v>
      </c>
      <c r="BI183" s="14">
        <f>'World Index &amp; Universal'!CB427</f>
        <v>3.9013403323316487E-2</v>
      </c>
      <c r="BJ183" s="14">
        <f>'World Index &amp; Universal'!CD427</f>
        <v>-1.7526640493592538E-5</v>
      </c>
      <c r="BK183" s="14">
        <f>'World Index &amp; Universal'!CE427</f>
        <v>-3.6020210320457657E-3</v>
      </c>
      <c r="BL183" s="14">
        <f>'World Index &amp; Universal'!CF427</f>
        <v>-1.6335131749017906E-3</v>
      </c>
      <c r="BM183" s="14">
        <f>'World Index &amp; Universal'!CG427</f>
        <v>-1.0564112810332205E-2</v>
      </c>
      <c r="BN183" s="14">
        <f>'World Index &amp; Universal'!CH427</f>
        <v>-3.6355574305156013E-2</v>
      </c>
      <c r="BO183" s="14">
        <f>'World Index &amp; Universal'!CI427</f>
        <v>1.4736566538164908E-3</v>
      </c>
      <c r="BP183" s="14">
        <f>'World Index &amp; Universal'!CJ427</f>
        <v>-2.3383772255813895E-4</v>
      </c>
      <c r="BQ183" s="14">
        <f>'World Index &amp; Universal'!CL427</f>
        <v>-1.7526640493592538E-5</v>
      </c>
      <c r="BR183" s="14">
        <f>'World Index &amp; Universal'!CM427</f>
        <v>-5.068208886114145E-3</v>
      </c>
      <c r="BS183" s="14">
        <f>'World Index &amp; Universal'!CN427</f>
        <v>-3.1025976650252973E-3</v>
      </c>
      <c r="BT183" s="14">
        <f>'World Index &amp; Universal'!CO427</f>
        <v>-1.2020056028602788E-2</v>
      </c>
      <c r="BU183" s="14">
        <f>'World Index &amp; Universal'!CP427</f>
        <v>-3.7773565692551303E-2</v>
      </c>
      <c r="BV183" s="14">
        <f>'World Index &amp; Universal'!CQ427</f>
        <v>-1.4714881854609452E-3</v>
      </c>
      <c r="BW183" s="14">
        <f>'World Index &amp; Universal'!CR427</f>
        <v>-2.3383772255813895E-4</v>
      </c>
      <c r="BX183" s="14">
        <f>'World Index &amp; Universal'!CT427</f>
        <v>2.1636167558591879E-4</v>
      </c>
      <c r="BY183" s="14">
        <f>'World Index &amp; Universal'!CU427</f>
        <v>-4.8355018863047716E-3</v>
      </c>
      <c r="BZ183" s="14">
        <f>'World Index &amp; Universal'!CV427</f>
        <v>-2.8694309236593218E-3</v>
      </c>
      <c r="CA183" s="14">
        <f>'World Index &amp; Universal'!CW427</f>
        <v>-1.1788975013113157E-2</v>
      </c>
      <c r="CB183" s="14">
        <f>'World Index &amp; Universal'!CX427</f>
        <v>-3.7548508227642774E-2</v>
      </c>
      <c r="CC183" s="14">
        <f>'World Index &amp; Universal'!CY427</f>
        <v>2.338924154279276E-4</v>
      </c>
      <c r="CD183" s="14">
        <f>'World Index &amp; Universal'!CZ427</f>
        <v>2.338924154279276E-4</v>
      </c>
    </row>
    <row r="184" spans="2:82" x14ac:dyDescent="0.25">
      <c r="B184" s="121">
        <v>41274</v>
      </c>
      <c r="C184" s="14">
        <f>'World Index &amp; Universal'!M184</f>
        <v>1.2613776333403326E-3</v>
      </c>
      <c r="D184" s="14">
        <f>'World Index &amp; Universal'!N184</f>
        <v>2.15070602667502E-2</v>
      </c>
      <c r="E184" s="14">
        <f>'World Index &amp; Universal'!O184</f>
        <v>6.4131731885606058E-3</v>
      </c>
      <c r="F184" s="14">
        <f>'World Index &amp; Universal'!P184</f>
        <v>8.299540514747239E-3</v>
      </c>
      <c r="G184" s="14">
        <f>'World Index &amp; Universal'!Q184</f>
        <v>7.2260571093038184E-2</v>
      </c>
      <c r="H184" s="14">
        <f>'World Index &amp; Universal'!R184</f>
        <v>7.951578494449274E-3</v>
      </c>
      <c r="I184" s="14">
        <f>'World Index &amp; Universal'!S184</f>
        <v>2.3461623897231165E-2</v>
      </c>
      <c r="J184" s="14">
        <f>'World Index &amp; Universal'!T184</f>
        <v>2.5737439518426886E-2</v>
      </c>
      <c r="K184" s="14">
        <f>'World Index &amp; Universal'!AF184</f>
        <v>4.6544100535257154E-3</v>
      </c>
      <c r="L184" s="14">
        <f>'World Index &amp; Universal'!AG184</f>
        <v>0.54503141726786131</v>
      </c>
      <c r="M184" s="14">
        <f>'World Index &amp; Universal'!AH184</f>
        <v>0.13590877356295089</v>
      </c>
      <c r="N184" s="14">
        <f>'World Index &amp; Universal'!AI184</f>
        <v>0.10030253665347916</v>
      </c>
      <c r="O184" s="14">
        <f>'World Index &amp; Universal'!AJ184</f>
        <v>8.6688387246916437E-2</v>
      </c>
      <c r="P184" s="14">
        <f>'World Index &amp; Universal'!AK184</f>
        <v>3.932976495229229E-2</v>
      </c>
      <c r="Q184" s="14">
        <f>'World Index &amp; Universal'!AL184</f>
        <v>4.666046078659529E-2</v>
      </c>
      <c r="R184" s="14">
        <f>'World Index &amp; Universal'!AM184</f>
        <v>4.1424249476378863E-2</v>
      </c>
      <c r="S184" s="14">
        <f>'Stata input'!R184</f>
        <v>1.4631676547709471E-3</v>
      </c>
      <c r="T184" s="14">
        <f>'Stata input'!S184</f>
        <v>1.7375052960755255E-4</v>
      </c>
      <c r="U184" s="14">
        <f>'Stata input'!T184</f>
        <v>4.3439619993757006E-5</v>
      </c>
      <c r="V184" s="14">
        <f>'Stata input'!U184</f>
        <v>4.1001578063060151E-4</v>
      </c>
      <c r="W184" s="14">
        <f>'Stata input'!V184</f>
        <v>1.0898464916642148E-4</v>
      </c>
      <c r="X184" s="14">
        <f>'Stata input'!W184</f>
        <v>-6.6669111236095091E-6</v>
      </c>
      <c r="Y184" s="14">
        <f>'Stata input'!X184</f>
        <v>8.7411860603769931E-4</v>
      </c>
      <c r="Z184" s="14">
        <f>'Stata input'!Y184</f>
        <v>2.7011732814758993E-3</v>
      </c>
      <c r="AA184" s="14">
        <f>'World Index &amp; Universal'!AP428</f>
        <v>-1.9124671707824392E-2</v>
      </c>
      <c r="AB184" s="14">
        <f>'World Index &amp; Universal'!AQ428</f>
        <v>-3.420427553444183E-3</v>
      </c>
      <c r="AC184" s="14">
        <f>'World Index &amp; Universal'!AR428</f>
        <v>-4.6877579092159394E-3</v>
      </c>
      <c r="AD184" s="14">
        <f>'World Index &amp; Universal'!AS428</f>
        <v>-6.7078578178382031E-2</v>
      </c>
      <c r="AE184" s="14">
        <f>'World Index &amp; Universal'!AT428</f>
        <v>-5.1372664507051136E-3</v>
      </c>
      <c r="AF184" s="14">
        <f>'World Index &amp; Universal'!AU428</f>
        <v>-1.6755468311833832E-2</v>
      </c>
      <c r="AG184" s="14">
        <f>'World Index &amp; Universal'!AV428</f>
        <v>-2.2315678445982257E-2</v>
      </c>
      <c r="AH184" s="14">
        <f>'World Index &amp; Universal'!AX428</f>
        <v>1.9497556066705002E-2</v>
      </c>
      <c r="AI184" s="14">
        <f>'World Index &amp; Universal'!AY428</f>
        <v>1.6010438535265292E-2</v>
      </c>
      <c r="AJ184" s="14">
        <f>'World Index &amp; Universal'!AZ428</f>
        <v>1.4718398334826688E-2</v>
      </c>
      <c r="AK184" s="14">
        <f>'World Index &amp; Universal'!BA428</f>
        <v>-4.8888890450584865E-2</v>
      </c>
      <c r="AL184" s="14">
        <f>'World Index &amp; Universal'!BB428</f>
        <v>1.4260125475347607E-2</v>
      </c>
      <c r="AM184" s="14">
        <f>'World Index &amp; Universal'!BC428</f>
        <v>2.4153970720373064E-3</v>
      </c>
      <c r="AN184" s="14">
        <f>'World Index &amp; Universal'!BD428</f>
        <v>-3.2532235709443746E-3</v>
      </c>
      <c r="AO184" s="14">
        <f>'World Index &amp; Universal'!BF428</f>
        <v>3.4321670321288966E-3</v>
      </c>
      <c r="AP184" s="14">
        <f>'World Index &amp; Universal'!BG428</f>
        <v>-1.575814374343143E-2</v>
      </c>
      <c r="AQ184" s="14">
        <f>'World Index &amp; Universal'!BH428</f>
        <v>-1.2716800452376997E-3</v>
      </c>
      <c r="AR184" s="14">
        <f>'World Index &amp; Universal'!BI428</f>
        <v>-6.387663603083904E-2</v>
      </c>
      <c r="AS184" s="14">
        <f>'World Index &amp; Universal'!BJ428</f>
        <v>-1.7227313751235762E-3</v>
      </c>
      <c r="AT184" s="14">
        <f>'World Index &amp; Universal'!BK428</f>
        <v>-1.3380808845652736E-2</v>
      </c>
      <c r="AU184" s="14">
        <f>'World Index &amp; Universal'!BL428</f>
        <v>-1.8960102549715252E-2</v>
      </c>
      <c r="AV184" s="14">
        <f>'World Index &amp; Universal'!BN428</f>
        <v>4.7098364824376127E-3</v>
      </c>
      <c r="AW184" s="14">
        <f>'World Index &amp; Universal'!BO428</f>
        <v>-1.450490930191084E-2</v>
      </c>
      <c r="AX184" s="14">
        <f>'World Index &amp; Universal'!BP428</f>
        <v>1.2732992745168037E-3</v>
      </c>
      <c r="AY184" s="14">
        <f>'World Index &amp; Universal'!BQ428</f>
        <v>-6.2684670830639E-2</v>
      </c>
      <c r="AZ184" s="14">
        <f>'World Index &amp; Universal'!BR428</f>
        <v>-4.5162565321699155E-4</v>
      </c>
      <c r="BA184" s="14">
        <f>'World Index &amp; Universal'!BS428</f>
        <v>-1.2124547345331638E-2</v>
      </c>
      <c r="BB184" s="14">
        <f>'World Index &amp; Universal'!BT428</f>
        <v>-1.7710945160020031E-2</v>
      </c>
      <c r="BC184" s="14">
        <f>'World Index &amp; Universal'!BV428</f>
        <v>7.1901637811472519E-2</v>
      </c>
      <c r="BD184" s="14">
        <f>'World Index &amp; Universal'!BW428</f>
        <v>5.1401870885249057E-2</v>
      </c>
      <c r="BE184" s="14">
        <f>'World Index &amp; Universal'!BX428</f>
        <v>6.823527591492029E-2</v>
      </c>
      <c r="BF184" s="14">
        <f>'World Index &amp; Universal'!BY428</f>
        <v>6.6876822430920413E-2</v>
      </c>
      <c r="BG184" s="14">
        <f>'World Index &amp; Universal'!BZ428</f>
        <v>6.6394993489087728E-2</v>
      </c>
      <c r="BH184" s="14">
        <f>'World Index &amp; Universal'!CA428</f>
        <v>5.3941423885719653E-2</v>
      </c>
      <c r="BI184" s="14">
        <f>'World Index &amp; Universal'!CB428</f>
        <v>4.7981425536349986E-2</v>
      </c>
      <c r="BJ184" s="14">
        <f>'World Index &amp; Universal'!CD428</f>
        <v>1.704099821746885E-2</v>
      </c>
      <c r="BK184" s="14">
        <f>'World Index &amp; Universal'!CE428</f>
        <v>-1.4059633339784883E-2</v>
      </c>
      <c r="BL184" s="14">
        <f>'World Index &amp; Universal'!CF428</f>
        <v>1.725704300065356E-3</v>
      </c>
      <c r="BM184" s="14">
        <f>'World Index &amp; Universal'!CG428</f>
        <v>4.5182971110557801E-4</v>
      </c>
      <c r="BN184" s="14">
        <f>'World Index &amp; Universal'!CH428</f>
        <v>-6.2261163916245699E-2</v>
      </c>
      <c r="BO184" s="14">
        <f>'World Index &amp; Universal'!CI428</f>
        <v>-1.1678195864950447E-2</v>
      </c>
      <c r="BP184" s="14">
        <f>'World Index &amp; Universal'!CJ428</f>
        <v>-5.6549616651330181E-3</v>
      </c>
      <c r="BQ184" s="14">
        <f>'World Index &amp; Universal'!CL428</f>
        <v>1.704099821746885E-2</v>
      </c>
      <c r="BR184" s="14">
        <f>'World Index &amp; Universal'!CM428</f>
        <v>-2.4095769868384131E-3</v>
      </c>
      <c r="BS184" s="14">
        <f>'World Index &amp; Universal'!CN428</f>
        <v>1.3562283164183508E-2</v>
      </c>
      <c r="BT184" s="14">
        <f>'World Index &amp; Universal'!CO428</f>
        <v>1.227335623407777E-2</v>
      </c>
      <c r="BU184" s="14">
        <f>'World Index &amp; Universal'!CP428</f>
        <v>-5.1180665892081478E-2</v>
      </c>
      <c r="BV184" s="14">
        <f>'World Index &amp; Universal'!CQ428</f>
        <v>1.1816187618334473E-2</v>
      </c>
      <c r="BW184" s="14">
        <f>'World Index &amp; Universal'!CR428</f>
        <v>-5.6549616651330181E-3</v>
      </c>
      <c r="BX184" s="14">
        <f>'World Index &amp; Universal'!CT428</f>
        <v>2.2825034578146663E-2</v>
      </c>
      <c r="BY184" s="14">
        <f>'World Index &amp; Universal'!CU428</f>
        <v>3.2638415772954232E-3</v>
      </c>
      <c r="BZ184" s="14">
        <f>'World Index &amp; Universal'!CV428</f>
        <v>1.9326535647522958E-2</v>
      </c>
      <c r="CA184" s="14">
        <f>'World Index &amp; Universal'!CW428</f>
        <v>1.8030278432558999E-2</v>
      </c>
      <c r="CB184" s="14">
        <f>'World Index &amp; Universal'!CX428</f>
        <v>-4.5784614466609863E-2</v>
      </c>
      <c r="CC184" s="14">
        <f>'World Index &amp; Universal'!CY428</f>
        <v>5.6871221227219326E-3</v>
      </c>
      <c r="CD184" s="14">
        <f>'World Index &amp; Universal'!CZ428</f>
        <v>5.6871221227219326E-3</v>
      </c>
    </row>
    <row r="185" spans="2:82" x14ac:dyDescent="0.25">
      <c r="B185" s="121">
        <v>41305</v>
      </c>
      <c r="C185" s="14">
        <f>'World Index &amp; Universal'!M185</f>
        <v>2.8533694098287432E-2</v>
      </c>
      <c r="D185" s="14">
        <f>'World Index &amp; Universal'!N185</f>
        <v>4.4868027697575252E-2</v>
      </c>
      <c r="E185" s="14">
        <f>'World Index &amp; Universal'!O185</f>
        <v>1.5100427802404948E-2</v>
      </c>
      <c r="F185" s="14">
        <f>'World Index &amp; Universal'!P185</f>
        <v>6.9090731016588913E-2</v>
      </c>
      <c r="G185" s="14">
        <f>'World Index &amp; Universal'!Q185</f>
        <v>0.10168323645967292</v>
      </c>
      <c r="H185" s="14">
        <f>'World Index &amp; Universal'!R185</f>
        <v>3.8013477917498317E-2</v>
      </c>
      <c r="I185" s="14">
        <f>'World Index &amp; Universal'!S185</f>
        <v>4.7283534736087596E-2</v>
      </c>
      <c r="J185" s="14">
        <f>'World Index &amp; Universal'!T185</f>
        <v>3.9461980343266978E-2</v>
      </c>
      <c r="K185" s="14">
        <f>'World Index &amp; Universal'!AF185</f>
        <v>3.6380172805820831E-3</v>
      </c>
      <c r="L185" s="14">
        <f>'World Index &amp; Universal'!AG185</f>
        <v>0.55854934060936801</v>
      </c>
      <c r="M185" s="14">
        <f>'World Index &amp; Universal'!AH185</f>
        <v>0.11789449749886312</v>
      </c>
      <c r="N185" s="14">
        <f>'World Index &amp; Universal'!AI185</f>
        <v>9.5043201455206908E-2</v>
      </c>
      <c r="O185" s="14">
        <f>'World Index &amp; Universal'!AJ185</f>
        <v>9.9931787175989079E-2</v>
      </c>
      <c r="P185" s="14">
        <f>'World Index &amp; Universal'!AK185</f>
        <v>3.979081400636654E-2</v>
      </c>
      <c r="Q185" s="14">
        <f>'World Index &amp; Universal'!AL185</f>
        <v>4.3428831286948612E-2</v>
      </c>
      <c r="R185" s="14">
        <f>'World Index &amp; Universal'!AM185</f>
        <v>4.1723510686675763E-2</v>
      </c>
      <c r="S185" s="14">
        <f>'Stata input'!R185</f>
        <v>1.5123566425381263E-3</v>
      </c>
      <c r="T185" s="14">
        <f>'Stata input'!S185</f>
        <v>1.6626454093482401E-4</v>
      </c>
      <c r="U185" s="14">
        <f>'Stata input'!T185</f>
        <v>4.6413150174062778E-5</v>
      </c>
      <c r="V185" s="14">
        <f>'Stata input'!U185</f>
        <v>4.0949314115512614E-4</v>
      </c>
      <c r="W185" s="14">
        <f>'Stata input'!V185</f>
        <v>1.0779440238217752E-4</v>
      </c>
      <c r="X185" s="14">
        <f>'Stata input'!W185</f>
        <v>2.4999656256241565E-6</v>
      </c>
      <c r="Y185" s="14">
        <f>'Stata input'!X185</f>
        <v>8.6916629659605782E-4</v>
      </c>
      <c r="Z185" s="14">
        <f>'Stata input'!Y185</f>
        <v>2.486543938297725E-3</v>
      </c>
      <c r="AA185" s="14">
        <f>'World Index &amp; Universal'!AP429</f>
        <v>-1.7880247268545091E-2</v>
      </c>
      <c r="AB185" s="14">
        <f>'World Index &amp; Universal'!AQ429</f>
        <v>1.0664233278400603E-2</v>
      </c>
      <c r="AC185" s="14">
        <f>'World Index &amp; Universal'!AR429</f>
        <v>-4.1758338953443497E-2</v>
      </c>
      <c r="AD185" s="14">
        <f>'World Index &amp; Universal'!AS429</f>
        <v>-7.1387386825824684E-2</v>
      </c>
      <c r="AE185" s="14">
        <f>'World Index &amp; Universal'!AT429</f>
        <v>-1.2366793842915391E-2</v>
      </c>
      <c r="AF185" s="14">
        <f>'World Index &amp; Universal'!AU429</f>
        <v>-2.2905525846702468E-2</v>
      </c>
      <c r="AG185" s="14">
        <f>'World Index &amp; Universal'!AV429</f>
        <v>-1.4984439834024865E-2</v>
      </c>
      <c r="AH185" s="14">
        <f>'World Index &amp; Universal'!AX429</f>
        <v>1.820577095493392E-2</v>
      </c>
      <c r="AI185" s="14">
        <f>'World Index &amp; Universal'!AY429</f>
        <v>2.9064154821810906E-2</v>
      </c>
      <c r="AJ185" s="14">
        <f>'World Index &amp; Universal'!AZ429</f>
        <v>-2.4312810752954439E-2</v>
      </c>
      <c r="AK185" s="14">
        <f>'World Index &amp; Universal'!BA429</f>
        <v>-5.4481278284512991E-2</v>
      </c>
      <c r="AL185" s="14">
        <f>'World Index &amp; Universal'!BB429</f>
        <v>5.613830095867689E-3</v>
      </c>
      <c r="AM185" s="14">
        <f>'World Index &amp; Universal'!BC429</f>
        <v>-5.1167676489359826E-3</v>
      </c>
      <c r="AN185" s="14">
        <f>'World Index &amp; Universal'!BD429</f>
        <v>2.9485278414027594E-3</v>
      </c>
      <c r="AO185" s="14">
        <f>'World Index &amp; Universal'!BF429</f>
        <v>-1.0551707409104383E-2</v>
      </c>
      <c r="AP185" s="14">
        <f>'World Index &amp; Universal'!BG429</f>
        <v>-2.8243287540069328E-2</v>
      </c>
      <c r="AQ185" s="14">
        <f>'World Index &amp; Universal'!BH429</f>
        <v>-5.1869424588020907E-2</v>
      </c>
      <c r="AR185" s="14">
        <f>'World Index &amp; Universal'!BI429</f>
        <v>-8.118583541644242E-2</v>
      </c>
      <c r="AS185" s="14">
        <f>'World Index &amp; Universal'!BJ429</f>
        <v>-2.2788010461800567E-2</v>
      </c>
      <c r="AT185" s="14">
        <f>'World Index &amp; Universal'!BK429</f>
        <v>-3.3215540849020675E-2</v>
      </c>
      <c r="AU185" s="14">
        <f>'World Index &amp; Universal'!BL429</f>
        <v>-2.5378035818311329E-2</v>
      </c>
      <c r="AV185" s="14">
        <f>'World Index &amp; Universal'!BN429</f>
        <v>4.3578087502307739E-2</v>
      </c>
      <c r="AW185" s="14">
        <f>'World Index &amp; Universal'!BO429</f>
        <v>2.4918653253730882E-2</v>
      </c>
      <c r="AX185" s="14">
        <f>'World Index &amp; Universal'!BP429</f>
        <v>5.4707047671659348E-2</v>
      </c>
      <c r="AY185" s="14">
        <f>'World Index &amp; Universal'!BQ429</f>
        <v>-3.0920225113173827E-2</v>
      </c>
      <c r="AZ185" s="14">
        <f>'World Index &amp; Universal'!BR429</f>
        <v>3.0672372435182726E-2</v>
      </c>
      <c r="BA185" s="14">
        <f>'World Index &amp; Universal'!BS429</f>
        <v>1.96743826459711E-2</v>
      </c>
      <c r="BB185" s="14">
        <f>'World Index &amp; Universal'!BT429</f>
        <v>2.7940654438022516E-2</v>
      </c>
      <c r="BC185" s="14">
        <f>'World Index &amp; Universal'!BV429</f>
        <v>7.6875314650109106E-2</v>
      </c>
      <c r="BD185" s="14">
        <f>'World Index &amp; Universal'!BW429</f>
        <v>5.762051774677257E-2</v>
      </c>
      <c r="BE185" s="14">
        <f>'World Index &amp; Universal'!BX429</f>
        <v>8.8359364217288627E-2</v>
      </c>
      <c r="BF185" s="14">
        <f>'World Index &amp; Universal'!BY429</f>
        <v>3.1906790250353367E-2</v>
      </c>
      <c r="BG185" s="14">
        <f>'World Index &amp; Universal'!BZ429</f>
        <v>6.3557819639306734E-2</v>
      </c>
      <c r="BH185" s="14">
        <f>'World Index &amp; Universal'!CA429</f>
        <v>5.2208919296715228E-2</v>
      </c>
      <c r="BI185" s="14">
        <f>'World Index &amp; Universal'!CB429</f>
        <v>6.0738941288987824E-2</v>
      </c>
      <c r="BJ185" s="14">
        <f>'World Index &amp; Universal'!CD429</f>
        <v>2.3442488369971759E-2</v>
      </c>
      <c r="BK185" s="14">
        <f>'World Index &amp; Universal'!CE429</f>
        <v>-5.582490940217455E-3</v>
      </c>
      <c r="BL185" s="14">
        <f>'World Index &amp; Universal'!CF429</f>
        <v>2.3319413500615838E-2</v>
      </c>
      <c r="BM185" s="14">
        <f>'World Index &amp; Universal'!CG429</f>
        <v>-2.9759575647412384E-2</v>
      </c>
      <c r="BN185" s="14">
        <f>'World Index &amp; Universal'!CH429</f>
        <v>-5.9759627982295838E-2</v>
      </c>
      <c r="BO185" s="14">
        <f>'World Index &amp; Universal'!CI429</f>
        <v>-1.0670694280110027E-2</v>
      </c>
      <c r="BP185" s="14">
        <f>'World Index &amp; Universal'!CJ429</f>
        <v>8.1067759794071215E-3</v>
      </c>
      <c r="BQ185" s="14">
        <f>'World Index &amp; Universal'!CL429</f>
        <v>2.3442488369971759E-2</v>
      </c>
      <c r="BR185" s="14">
        <f>'World Index &amp; Universal'!CM429</f>
        <v>5.143083612781485E-3</v>
      </c>
      <c r="BS185" s="14">
        <f>'World Index &amp; Universal'!CN429</f>
        <v>3.4356717812976001E-2</v>
      </c>
      <c r="BT185" s="14">
        <f>'World Index &amp; Universal'!CO429</f>
        <v>-1.9294769958737135E-2</v>
      </c>
      <c r="BU185" s="14">
        <f>'World Index &amp; Universal'!CP429</f>
        <v>-4.9618396441279966E-2</v>
      </c>
      <c r="BV185" s="14">
        <f>'World Index &amp; Universal'!CQ429</f>
        <v>1.0785786106220163E-2</v>
      </c>
      <c r="BW185" s="14">
        <f>'World Index &amp; Universal'!CR429</f>
        <v>8.1067759794071215E-3</v>
      </c>
      <c r="BX185" s="14">
        <f>'World Index &amp; Universal'!CT429</f>
        <v>1.5212388961144852E-2</v>
      </c>
      <c r="BY185" s="14">
        <f>'World Index &amp; Universal'!CU429</f>
        <v>-2.9398595835709029E-3</v>
      </c>
      <c r="BZ185" s="14">
        <f>'World Index &amp; Universal'!CV429</f>
        <v>2.6038850704148908E-2</v>
      </c>
      <c r="CA185" s="14">
        <f>'World Index &amp; Universal'!CW429</f>
        <v>-2.718119408682973E-2</v>
      </c>
      <c r="CB185" s="14">
        <f>'World Index &amp; Universal'!CX429</f>
        <v>-5.7260970559993796E-2</v>
      </c>
      <c r="CC185" s="14">
        <f>'World Index &amp; Universal'!CY429</f>
        <v>-8.0415846540969893E-3</v>
      </c>
      <c r="CD185" s="14">
        <f>'World Index &amp; Universal'!CZ429</f>
        <v>-8.0415846540969893E-3</v>
      </c>
    </row>
    <row r="186" spans="2:82" x14ac:dyDescent="0.25">
      <c r="B186" s="121">
        <v>41333</v>
      </c>
      <c r="C186" s="14">
        <f>'World Index &amp; Universal'!M186</f>
        <v>4.5607523465894584E-2</v>
      </c>
      <c r="D186" s="14">
        <f>'World Index &amp; Universal'!N186</f>
        <v>-6.3580563910692334E-4</v>
      </c>
      <c r="E186" s="14">
        <f>'World Index &amp; Universal'!O186</f>
        <v>3.7633788346779884E-2</v>
      </c>
      <c r="F186" s="14">
        <f>'World Index &amp; Universal'!P186</f>
        <v>4.477785638068621E-2</v>
      </c>
      <c r="G186" s="14">
        <f>'World Index &amp; Universal'!Q186</f>
        <v>1.07441914601063E-2</v>
      </c>
      <c r="H186" s="14">
        <f>'World Index &amp; Universal'!R186</f>
        <v>2.708156934473549E-2</v>
      </c>
      <c r="I186" s="14">
        <f>'World Index &amp; Universal'!S186</f>
        <v>3.1634096398837519E-2</v>
      </c>
      <c r="J186" s="14">
        <f>'World Index &amp; Universal'!T186</f>
        <v>1.8689741847524477E-2</v>
      </c>
      <c r="K186" s="14">
        <f>'World Index &amp; Universal'!AF186</f>
        <v>3.6380172805820831E-3</v>
      </c>
      <c r="L186" s="14">
        <f>'World Index &amp; Universal'!AG186</f>
        <v>0.55854934060936801</v>
      </c>
      <c r="M186" s="14">
        <f>'World Index &amp; Universal'!AH186</f>
        <v>0.11789449749886312</v>
      </c>
      <c r="N186" s="14">
        <f>'World Index &amp; Universal'!AI186</f>
        <v>9.5043201455206908E-2</v>
      </c>
      <c r="O186" s="14">
        <f>'World Index &amp; Universal'!AJ186</f>
        <v>9.9931787175989079E-2</v>
      </c>
      <c r="P186" s="14">
        <f>'World Index &amp; Universal'!AK186</f>
        <v>3.979081400636654E-2</v>
      </c>
      <c r="Q186" s="14">
        <f>'World Index &amp; Universal'!AL186</f>
        <v>4.3428831286948612E-2</v>
      </c>
      <c r="R186" s="14">
        <f>'World Index &amp; Universal'!AM186</f>
        <v>4.1723510686675763E-2</v>
      </c>
      <c r="S186" s="14">
        <f>'Stata input'!R186</f>
        <v>1.422156520640705E-3</v>
      </c>
      <c r="T186" s="14">
        <f>'Stata input'!S186</f>
        <v>1.6959172310260229E-4</v>
      </c>
      <c r="U186" s="14">
        <f>'Stata input'!T186</f>
        <v>4.6413150174062778E-5</v>
      </c>
      <c r="V186" s="14">
        <f>'Stata input'!U186</f>
        <v>4.0949314115512614E-4</v>
      </c>
      <c r="W186" s="14">
        <f>'Stata input'!V186</f>
        <v>1.0469802306967146E-4</v>
      </c>
      <c r="X186" s="14">
        <f>'Stata input'!W186</f>
        <v>-8.3333715283906429E-7</v>
      </c>
      <c r="Y186" s="14">
        <f>'Stata input'!X186</f>
        <v>8.7081709635938864E-4</v>
      </c>
      <c r="Z186" s="14">
        <f>'Stata input'!Y186</f>
        <v>2.5108669854758681E-3</v>
      </c>
      <c r="AA186" s="14">
        <f>'World Index &amp; Universal'!AP430</f>
        <v>4.9860025982105372E-2</v>
      </c>
      <c r="AB186" s="14">
        <f>'World Index &amp; Universal'!AQ430</f>
        <v>9.6218634611755505E-3</v>
      </c>
      <c r="AC186" s="14">
        <f>'World Index &amp; Universal'!AR430</f>
        <v>3.8882222632454777E-3</v>
      </c>
      <c r="AD186" s="14">
        <f>'World Index &amp; Universal'!AS430</f>
        <v>4.0275213962074119E-2</v>
      </c>
      <c r="AE186" s="14">
        <f>'World Index &amp; Universal'!AT430</f>
        <v>1.9998001864925952E-2</v>
      </c>
      <c r="AF186" s="14">
        <f>'World Index &amp; Universal'!AU430</f>
        <v>1.5652649822129217E-2</v>
      </c>
      <c r="AG186" s="14">
        <f>'World Index &amp; Universal'!AV430</f>
        <v>2.8753819771717648E-2</v>
      </c>
      <c r="AH186" s="14">
        <f>'World Index &amp; Universal'!AX430</f>
        <v>-4.7492070131409214E-2</v>
      </c>
      <c r="AI186" s="14">
        <f>'World Index &amp; Universal'!AY430</f>
        <v>-3.8327168884526475E-2</v>
      </c>
      <c r="AJ186" s="14">
        <f>'World Index &amp; Universal'!AZ430</f>
        <v>-4.3788507592576353E-2</v>
      </c>
      <c r="AK186" s="14">
        <f>'World Index &amp; Universal'!BA430</f>
        <v>-9.1296094553794394E-3</v>
      </c>
      <c r="AL186" s="14">
        <f>'World Index &amp; Universal'!BB430</f>
        <v>-2.8443814773540299E-2</v>
      </c>
      <c r="AM186" s="14">
        <f>'World Index &amp; Universal'!BC430</f>
        <v>-3.2582797052374879E-2</v>
      </c>
      <c r="AN186" s="14">
        <f>'World Index &amp; Universal'!BD430</f>
        <v>-2.0103828784835964E-2</v>
      </c>
      <c r="AO186" s="14">
        <f>'World Index &amp; Universal'!BF430</f>
        <v>-9.5301655098771754E-3</v>
      </c>
      <c r="AP186" s="14">
        <f>'World Index &amp; Universal'!BG430</f>
        <v>3.9854686172291931E-2</v>
      </c>
      <c r="AQ186" s="14">
        <f>'World Index &amp; Universal'!BH430</f>
        <v>-5.6789986483393173E-3</v>
      </c>
      <c r="AR186" s="14">
        <f>'World Index &amp; Universal'!BI430</f>
        <v>3.0361218997192685E-2</v>
      </c>
      <c r="AS186" s="14">
        <f>'World Index &amp; Universal'!BJ430</f>
        <v>1.0277252087409261E-2</v>
      </c>
      <c r="AT186" s="14">
        <f>'World Index &amp; Universal'!BK430</f>
        <v>5.9733119687788161E-3</v>
      </c>
      <c r="AU186" s="14">
        <f>'World Index &amp; Universal'!BL430</f>
        <v>1.8949625600374942E-2</v>
      </c>
      <c r="AV186" s="14">
        <f>'World Index &amp; Universal'!BN430</f>
        <v>-3.8731625464033526E-3</v>
      </c>
      <c r="AW186" s="14">
        <f>'World Index &amp; Universal'!BO430</f>
        <v>4.5793747450505462E-2</v>
      </c>
      <c r="AX186" s="14">
        <f>'World Index &amp; Universal'!BP430</f>
        <v>5.7114338735875236E-3</v>
      </c>
      <c r="AY186" s="14">
        <f>'World Index &amp; Universal'!BQ430</f>
        <v>3.624605896540456E-2</v>
      </c>
      <c r="AZ186" s="14">
        <f>'World Index &amp; Universal'!BR430</f>
        <v>1.6047383806696569E-2</v>
      </c>
      <c r="BA186" s="14">
        <f>'World Index &amp; Universal'!BS430</f>
        <v>1.1718862018682774E-2</v>
      </c>
      <c r="BB186" s="14">
        <f>'World Index &amp; Universal'!BT430</f>
        <v>2.476928900750841E-2</v>
      </c>
      <c r="BC186" s="14">
        <f>'World Index &amp; Universal'!BV430</f>
        <v>-3.8715921922890861E-2</v>
      </c>
      <c r="BD186" s="14">
        <f>'World Index &amp; Universal'!BW430</f>
        <v>9.2137271862180459E-3</v>
      </c>
      <c r="BE186" s="14">
        <f>'World Index &amp; Universal'!BX430</f>
        <v>-2.946657777623074E-2</v>
      </c>
      <c r="BF186" s="14">
        <f>'World Index &amp; Universal'!BY430</f>
        <v>-3.4978235769207999E-2</v>
      </c>
      <c r="BG186" s="14">
        <f>'World Index &amp; Universal'!BZ430</f>
        <v>-1.9492161136781094E-2</v>
      </c>
      <c r="BH186" s="14">
        <f>'World Index &amp; Universal'!CA430</f>
        <v>-2.3669278869161703E-2</v>
      </c>
      <c r="BI186" s="14">
        <f>'World Index &amp; Universal'!CB430</f>
        <v>-1.1075332792439774E-2</v>
      </c>
      <c r="BJ186" s="14">
        <f>'World Index &amp; Universal'!CD430</f>
        <v>-1.5411420257575692E-2</v>
      </c>
      <c r="BK186" s="14">
        <f>'World Index &amp; Universal'!CE430</f>
        <v>2.9276551584003885E-2</v>
      </c>
      <c r="BL186" s="14">
        <f>'World Index &amp; Universal'!CF430</f>
        <v>-1.0172704637439578E-2</v>
      </c>
      <c r="BM186" s="14">
        <f>'World Index &amp; Universal'!CG430</f>
        <v>-1.5793932509893138E-2</v>
      </c>
      <c r="BN186" s="14">
        <f>'World Index &amp; Universal'!CH430</f>
        <v>1.9879658646462239E-2</v>
      </c>
      <c r="BO186" s="14">
        <f>'World Index &amp; Universal'!CI430</f>
        <v>-4.2601574070262327E-3</v>
      </c>
      <c r="BP186" s="14">
        <f>'World Index &amp; Universal'!CJ430</f>
        <v>1.28992623136297E-2</v>
      </c>
      <c r="BQ186" s="14">
        <f>'World Index &amp; Universal'!CL430</f>
        <v>-1.5411420257575692E-2</v>
      </c>
      <c r="BR186" s="14">
        <f>'World Index &amp; Universal'!CM430</f>
        <v>3.3680191910065771E-2</v>
      </c>
      <c r="BS186" s="14">
        <f>'World Index &amp; Universal'!CN430</f>
        <v>-5.937843377861296E-3</v>
      </c>
      <c r="BT186" s="14">
        <f>'World Index &amp; Universal'!CO430</f>
        <v>-1.1583121021683795E-2</v>
      </c>
      <c r="BU186" s="14">
        <f>'World Index &amp; Universal'!CP430</f>
        <v>2.4243095456165209E-2</v>
      </c>
      <c r="BV186" s="14">
        <f>'World Index &amp; Universal'!CQ430</f>
        <v>4.2783839962980963E-3</v>
      </c>
      <c r="BW186" s="14">
        <f>'World Index &amp; Universal'!CR430</f>
        <v>1.28992623136297E-2</v>
      </c>
      <c r="BX186" s="14">
        <f>'World Index &amp; Universal'!CT430</f>
        <v>-2.7950146302346712E-2</v>
      </c>
      <c r="BY186" s="14">
        <f>'World Index &amp; Universal'!CU430</f>
        <v>2.051628465891997E-2</v>
      </c>
      <c r="BZ186" s="14">
        <f>'World Index &amp; Universal'!CV430</f>
        <v>-1.8597215332612493E-2</v>
      </c>
      <c r="CA186" s="14">
        <f>'World Index &amp; Universal'!CW430</f>
        <v>-2.4170600420215127E-2</v>
      </c>
      <c r="CB186" s="14">
        <f>'World Index &amp; Universal'!CX430</f>
        <v>1.1199369537128856E-2</v>
      </c>
      <c r="CC186" s="14">
        <f>'World Index &amp; Universal'!CY430</f>
        <v>-1.2734990332765816E-2</v>
      </c>
      <c r="CD186" s="14">
        <f>'World Index &amp; Universal'!CZ430</f>
        <v>-1.2734990332765816E-2</v>
      </c>
    </row>
    <row r="187" spans="2:82" x14ac:dyDescent="0.25">
      <c r="B187" s="121">
        <v>41362</v>
      </c>
      <c r="C187" s="14">
        <f>'World Index &amp; Universal'!M187</f>
        <v>3.9334407815206918E-2</v>
      </c>
      <c r="D187" s="14">
        <f>'World Index &amp; Universal'!N187</f>
        <v>1.7422370127486708E-2</v>
      </c>
      <c r="E187" s="14">
        <f>'World Index &amp; Universal'!O187</f>
        <v>3.8375573311652866E-2</v>
      </c>
      <c r="F187" s="14">
        <f>'World Index &amp; Universal'!P187</f>
        <v>1.6685941273173244E-2</v>
      </c>
      <c r="G187" s="14">
        <f>'World Index &amp; Universal'!Q187</f>
        <v>3.7799477558939643E-2</v>
      </c>
      <c r="H187" s="14">
        <f>'World Index &amp; Universal'!R187</f>
        <v>3.3983527842093464E-2</v>
      </c>
      <c r="I187" s="14">
        <f>'World Index &amp; Universal'!S187</f>
        <v>5.6607687687204589E-3</v>
      </c>
      <c r="J187" s="14">
        <f>'World Index &amp; Universal'!T187</f>
        <v>6.1358336266592595E-4</v>
      </c>
      <c r="K187" s="14">
        <f>'World Index &amp; Universal'!AF187</f>
        <v>3.6380172805820831E-3</v>
      </c>
      <c r="L187" s="14">
        <f>'World Index &amp; Universal'!AG187</f>
        <v>0.55854934060936801</v>
      </c>
      <c r="M187" s="14">
        <f>'World Index &amp; Universal'!AH187</f>
        <v>0.11789449749886312</v>
      </c>
      <c r="N187" s="14">
        <f>'World Index &amp; Universal'!AI187</f>
        <v>9.5043201455206908E-2</v>
      </c>
      <c r="O187" s="14">
        <f>'World Index &amp; Universal'!AJ187</f>
        <v>9.9931787175989079E-2</v>
      </c>
      <c r="P187" s="14">
        <f>'World Index &amp; Universal'!AK187</f>
        <v>3.979081400636654E-2</v>
      </c>
      <c r="Q187" s="14">
        <f>'World Index &amp; Universal'!AL187</f>
        <v>4.3428831286948612E-2</v>
      </c>
      <c r="R187" s="14">
        <f>'World Index &amp; Universal'!AM187</f>
        <v>4.1723510686675763E-2</v>
      </c>
      <c r="S187" s="14">
        <f>'Stata input'!R187</f>
        <v>1.5205522240770986E-3</v>
      </c>
      <c r="T187" s="14">
        <f>'Stata input'!S187</f>
        <v>1.6959172310260229E-4</v>
      </c>
      <c r="U187" s="14">
        <f>'Stata input'!T187</f>
        <v>5.117725909387083E-5</v>
      </c>
      <c r="V187" s="14">
        <f>'Stata input'!U187</f>
        <v>4.12604046145848E-4</v>
      </c>
      <c r="W187" s="14">
        <f>'Stata input'!V187</f>
        <v>1.0351604401681591E-4</v>
      </c>
      <c r="X187" s="14">
        <f>'Stata input'!W187</f>
        <v>-8.3333715283906429E-7</v>
      </c>
      <c r="Y187" s="14">
        <f>'Stata input'!X187</f>
        <v>8.6916629659605782E-4</v>
      </c>
      <c r="Z187" s="14">
        <f>'Stata input'!Y187</f>
        <v>2.4946523419902E-3</v>
      </c>
      <c r="AA187" s="14">
        <f>'World Index &amp; Universal'!AP431</f>
        <v>1.9066541183031749E-2</v>
      </c>
      <c r="AB187" s="14">
        <f>'World Index &amp; Universal'!AQ431</f>
        <v>5.7394554191136926E-4</v>
      </c>
      <c r="AC187" s="14">
        <f>'World Index &amp; Universal'!AR431</f>
        <v>2.1400085048673079E-2</v>
      </c>
      <c r="AD187" s="14">
        <f>'World Index &amp; Universal'!AS431</f>
        <v>1.2098725600904192E-3</v>
      </c>
      <c r="AE187" s="14">
        <f>'World Index &amp; Universal'!AT431</f>
        <v>5.4524380887082113E-3</v>
      </c>
      <c r="AF187" s="14">
        <f>'World Index &amp; Universal'!AU431</f>
        <v>3.2223878720385013E-2</v>
      </c>
      <c r="AG187" s="14">
        <f>'World Index &amp; Universal'!AV431</f>
        <v>3.9667983245608829E-2</v>
      </c>
      <c r="AH187" s="14">
        <f>'World Index &amp; Universal'!AX431</f>
        <v>-1.870980982350523E-2</v>
      </c>
      <c r="AI187" s="14">
        <f>'World Index &amp; Universal'!AY431</f>
        <v>-1.8146602693532077E-2</v>
      </c>
      <c r="AJ187" s="14">
        <f>'World Index &amp; Universal'!AZ431</f>
        <v>2.2898837037004238E-3</v>
      </c>
      <c r="AK187" s="14">
        <f>'World Index &amp; Universal'!BA431</f>
        <v>-1.7522573748924741E-2</v>
      </c>
      <c r="AL187" s="14">
        <f>'World Index &amp; Universal'!BB431</f>
        <v>-1.3359385814511349E-2</v>
      </c>
      <c r="AM187" s="14">
        <f>'World Index &amp; Universal'!BC431</f>
        <v>1.2911166254245598E-2</v>
      </c>
      <c r="AN187" s="14">
        <f>'World Index &amp; Universal'!BD431</f>
        <v>2.0215992999496279E-2</v>
      </c>
      <c r="AO187" s="14">
        <f>'World Index &amp; Universal'!BF431</f>
        <v>-5.7361631738317431E-4</v>
      </c>
      <c r="AP187" s="14">
        <f>'World Index &amp; Universal'!BG431</f>
        <v>1.8481987986509907E-2</v>
      </c>
      <c r="AQ187" s="14">
        <f>'World Index &amp; Universal'!BH431</f>
        <v>2.0814193293312577E-2</v>
      </c>
      <c r="AR187" s="14">
        <f>'World Index &amp; Universal'!BI431</f>
        <v>6.3556224006489082E-4</v>
      </c>
      <c r="AS187" s="14">
        <f>'World Index &amp; Universal'!BJ431</f>
        <v>4.8756941638676832E-3</v>
      </c>
      <c r="AT187" s="14">
        <f>'World Index &amp; Universal'!BK431</f>
        <v>3.1631778260358567E-2</v>
      </c>
      <c r="AU187" s="14">
        <f>'World Index &amp; Universal'!BL431</f>
        <v>3.9071612725758209E-2</v>
      </c>
      <c r="AV187" s="14">
        <f>'World Index &amp; Universal'!BN431</f>
        <v>-2.0951716532952247E-2</v>
      </c>
      <c r="AW187" s="14">
        <f>'World Index &amp; Universal'!BO431</f>
        <v>-2.2846521160513333E-3</v>
      </c>
      <c r="AX187" s="14">
        <f>'World Index &amp; Universal'!BP431</f>
        <v>-2.038979613534031E-2</v>
      </c>
      <c r="AY187" s="14">
        <f>'World Index &amp; Universal'!BQ431</f>
        <v>-1.9767192879781792E-2</v>
      </c>
      <c r="AZ187" s="14">
        <f>'World Index &amp; Universal'!BR431</f>
        <v>-1.5613516381492221E-2</v>
      </c>
      <c r="BA187" s="14">
        <f>'World Index &amp; Universal'!BS431</f>
        <v>1.0597016614890986E-2</v>
      </c>
      <c r="BB187" s="14">
        <f>'World Index &amp; Universal'!BT431</f>
        <v>1.7885154372260681E-2</v>
      </c>
      <c r="BC187" s="14">
        <f>'World Index &amp; Universal'!BV431</f>
        <v>-1.2084105373399989E-3</v>
      </c>
      <c r="BD187" s="14">
        <f>'World Index &amp; Universal'!BW431</f>
        <v>1.7835090436415513E-2</v>
      </c>
      <c r="BE187" s="14">
        <f>'World Index &amp; Universal'!BX431</f>
        <v>-6.3515855726936632E-4</v>
      </c>
      <c r="BF187" s="14">
        <f>'World Index &amp; Universal'!BY431</f>
        <v>2.0165814423060313E-2</v>
      </c>
      <c r="BG187" s="14">
        <f>'World Index &amp; Universal'!BZ431</f>
        <v>4.2374387677275305E-3</v>
      </c>
      <c r="BH187" s="14">
        <f>'World Index &amp; Universal'!CA431</f>
        <v>3.0976528508445345E-2</v>
      </c>
      <c r="BI187" s="14">
        <f>'World Index &amp; Universal'!CB431</f>
        <v>3.8411637499319751E-2</v>
      </c>
      <c r="BJ187" s="14">
        <f>'World Index &amp; Universal'!CD431</f>
        <v>-3.1217916369394527E-2</v>
      </c>
      <c r="BK187" s="14">
        <f>'World Index &amp; Universal'!CE431</f>
        <v>1.3540275580019578E-2</v>
      </c>
      <c r="BL187" s="14">
        <f>'World Index &amp; Universal'!CF431</f>
        <v>-4.8520371148242925E-3</v>
      </c>
      <c r="BM187" s="14">
        <f>'World Index &amp; Universal'!CG431</f>
        <v>1.5861164940114136E-2</v>
      </c>
      <c r="BN187" s="14">
        <f>'World Index &amp; Universal'!CH431</f>
        <v>-4.2195586463369406E-3</v>
      </c>
      <c r="BO187" s="14">
        <f>'World Index &amp; Universal'!CI431</f>
        <v>2.6626262583407057E-2</v>
      </c>
      <c r="BP187" s="14">
        <f>'World Index &amp; Universal'!CJ431</f>
        <v>7.2117150927102358E-3</v>
      </c>
      <c r="BQ187" s="14">
        <f>'World Index &amp; Universal'!CL431</f>
        <v>-3.1217916369394527E-2</v>
      </c>
      <c r="BR187" s="14">
        <f>'World Index &amp; Universal'!CM431</f>
        <v>-1.2746592874468221E-2</v>
      </c>
      <c r="BS187" s="14">
        <f>'World Index &amp; Universal'!CN431</f>
        <v>-3.0661888211411137E-2</v>
      </c>
      <c r="BT187" s="14">
        <f>'World Index &amp; Universal'!CO431</f>
        <v>-1.0485897386069087E-2</v>
      </c>
      <c r="BU187" s="14">
        <f>'World Index &amp; Universal'!CP431</f>
        <v>-3.0045813509702701E-2</v>
      </c>
      <c r="BV187" s="14">
        <f>'World Index &amp; Universal'!CQ431</f>
        <v>-2.5935692036948899E-2</v>
      </c>
      <c r="BW187" s="14">
        <f>'World Index &amp; Universal'!CR431</f>
        <v>7.2117150927102358E-3</v>
      </c>
      <c r="BX187" s="14">
        <f>'World Index &amp; Universal'!CT431</f>
        <v>-3.8154472278519536E-2</v>
      </c>
      <c r="BY187" s="14">
        <f>'World Index &amp; Universal'!CU431</f>
        <v>-1.9815404912502999E-2</v>
      </c>
      <c r="BZ187" s="14">
        <f>'World Index &amp; Universal'!CV431</f>
        <v>-3.7602425325876321E-2</v>
      </c>
      <c r="CA187" s="14">
        <f>'World Index &amp; Universal'!CW431</f>
        <v>-1.7570896181593909E-2</v>
      </c>
      <c r="CB187" s="14">
        <f>'World Index &amp; Universal'!CX431</f>
        <v>-3.6990761767483504E-2</v>
      </c>
      <c r="CC187" s="14">
        <f>'World Index &amp; Universal'!CY431</f>
        <v>-7.16007864547763E-3</v>
      </c>
      <c r="CD187" s="14">
        <f>'World Index &amp; Universal'!CZ431</f>
        <v>-7.16007864547763E-3</v>
      </c>
    </row>
    <row r="188" spans="2:82" x14ac:dyDescent="0.25">
      <c r="B188" s="121">
        <v>41394</v>
      </c>
      <c r="C188" s="14">
        <f>'World Index &amp; Universal'!M188</f>
        <v>1.443715879668539E-2</v>
      </c>
      <c r="D188" s="14">
        <f>'World Index &amp; Universal'!N188</f>
        <v>2.7561990427860117E-2</v>
      </c>
      <c r="E188" s="14">
        <f>'World Index &amp; Universal'!O188</f>
        <v>1.0881305593886115E-3</v>
      </c>
      <c r="F188" s="14">
        <f>'World Index &amp; Universal'!P188</f>
        <v>4.7492275141494122E-3</v>
      </c>
      <c r="G188" s="14">
        <f>'World Index &amp; Universal'!Q188</f>
        <v>6.366076014833344E-2</v>
      </c>
      <c r="H188" s="14">
        <f>'World Index &amp; Universal'!R188</f>
        <v>7.9635622991178767E-3</v>
      </c>
      <c r="I188" s="14">
        <f>'World Index &amp; Universal'!S188</f>
        <v>1.7362148264653987E-2</v>
      </c>
      <c r="J188" s="14">
        <f>'World Index &amp; Universal'!T188</f>
        <v>3.1823671181571811E-2</v>
      </c>
      <c r="K188" s="14">
        <f>'World Index &amp; Universal'!AF188</f>
        <v>3.3753375337533748E-3</v>
      </c>
      <c r="L188" s="14">
        <f>'World Index &amp; Universal'!AG188</f>
        <v>0.56728172817281719</v>
      </c>
      <c r="M188" s="14">
        <f>'World Index &amp; Universal'!AH188</f>
        <v>0.11881188118811879</v>
      </c>
      <c r="N188" s="14">
        <f>'World Index &amp; Universal'!AI188</f>
        <v>9.1696669666966685E-2</v>
      </c>
      <c r="O188" s="14">
        <f>'World Index &amp; Universal'!AJ188</f>
        <v>0.10384788478847884</v>
      </c>
      <c r="P188" s="14">
        <f>'World Index &amp; Universal'!AK188</f>
        <v>3.9153915391539146E-2</v>
      </c>
      <c r="Q188" s="14">
        <f>'World Index &amp; Universal'!AL188</f>
        <v>4.0391539153915385E-2</v>
      </c>
      <c r="R188" s="14">
        <f>'World Index &amp; Universal'!AM188</f>
        <v>3.5441044104410437E-2</v>
      </c>
      <c r="S188" s="14">
        <f>'Stata input'!R188</f>
        <v>1.4385631912894326E-3</v>
      </c>
      <c r="T188" s="14">
        <f>'Stata input'!S188</f>
        <v>1.6501681623215525E-4</v>
      </c>
      <c r="U188" s="14">
        <f>'Stata input'!T188</f>
        <v>4.9394911908251515E-5</v>
      </c>
      <c r="V188" s="14">
        <f>'Stata input'!U188</f>
        <v>4.0845614917750517E-4</v>
      </c>
      <c r="W188" s="14">
        <f>'Stata input'!V188</f>
        <v>1.0113539167644348E-4</v>
      </c>
      <c r="X188" s="14">
        <f>'Stata input'!W188</f>
        <v>-8.3333715283906429E-7</v>
      </c>
      <c r="Y188" s="14">
        <f>'Stata input'!X188</f>
        <v>8.6916629659605782E-4</v>
      </c>
      <c r="Z188" s="14">
        <f>'Stata input'!Y188</f>
        <v>2.486543938297725E-3</v>
      </c>
      <c r="AA188" s="14">
        <f>'World Index &amp; Universal'!AP432</f>
        <v>-1.3185798330825005E-2</v>
      </c>
      <c r="AB188" s="14">
        <f>'World Index &amp; Universal'!AQ432</f>
        <v>1.3299894614676511E-2</v>
      </c>
      <c r="AC188" s="14">
        <f>'World Index &amp; Universal'!AR432</f>
        <v>8.3266757434934391E-3</v>
      </c>
      <c r="AD188" s="14">
        <f>'World Index &amp; Universal'!AS432</f>
        <v>-4.6032385402400844E-2</v>
      </c>
      <c r="AE188" s="14">
        <f>'World Index &amp; Universal'!AT432</f>
        <v>7.4036791089606702E-3</v>
      </c>
      <c r="AF188" s="14">
        <f>'World Index &amp; Universal'!AU432</f>
        <v>-3.2714427410512892E-3</v>
      </c>
      <c r="AG188" s="14">
        <f>'World Index &amp; Universal'!AV432</f>
        <v>-1.8287889852551475E-2</v>
      </c>
      <c r="AH188" s="14">
        <f>'World Index &amp; Universal'!AX432</f>
        <v>1.3361986793989589E-2</v>
      </c>
      <c r="AI188" s="14">
        <f>'World Index &amp; Universal'!AY432</f>
        <v>2.683959442486894E-2</v>
      </c>
      <c r="AJ188" s="14">
        <f>'World Index &amp; Universal'!AZ432</f>
        <v>2.1799923468805327E-2</v>
      </c>
      <c r="AK188" s="14">
        <f>'World Index &amp; Universal'!BA432</f>
        <v>-3.3285482734254024E-2</v>
      </c>
      <c r="AL188" s="14">
        <f>'World Index &amp; Universal'!BB432</f>
        <v>2.0864593765431261E-2</v>
      </c>
      <c r="AM188" s="14">
        <f>'World Index &amp; Universal'!BC432</f>
        <v>1.0046831078234897E-2</v>
      </c>
      <c r="AN188" s="14">
        <f>'World Index &amp; Universal'!BD432</f>
        <v>-5.1702656012616588E-3</v>
      </c>
      <c r="AO188" s="14">
        <f>'World Index &amp; Universal'!BF432</f>
        <v>-1.3125329120589946E-2</v>
      </c>
      <c r="AP188" s="14">
        <f>'World Index &amp; Universal'!BG432</f>
        <v>-2.6138059508605149E-2</v>
      </c>
      <c r="AQ188" s="14">
        <f>'World Index &amp; Universal'!BH432</f>
        <v>-4.9079437367103296E-3</v>
      </c>
      <c r="AR188" s="14">
        <f>'World Index &amp; Universal'!BI432</f>
        <v>-5.8553524314378325E-2</v>
      </c>
      <c r="AS188" s="14">
        <f>'World Index &amp; Universal'!BJ432</f>
        <v>-5.8188257366375007E-3</v>
      </c>
      <c r="AT188" s="14">
        <f>'World Index &amp; Universal'!BK432</f>
        <v>-1.6353833098965764E-2</v>
      </c>
      <c r="AU188" s="14">
        <f>'World Index &amp; Universal'!BL432</f>
        <v>-3.1173184399905574E-2</v>
      </c>
      <c r="AV188" s="14">
        <f>'World Index &amp; Universal'!BN432</f>
        <v>-8.2579147649283202E-3</v>
      </c>
      <c r="AW188" s="14">
        <f>'World Index &amp; Universal'!BO432</f>
        <v>-2.1334825897029841E-2</v>
      </c>
      <c r="AX188" s="14">
        <f>'World Index &amp; Universal'!BP432</f>
        <v>4.932150453637707E-3</v>
      </c>
      <c r="AY188" s="14">
        <f>'World Index &amp; Universal'!BQ432</f>
        <v>-5.3910168652249846E-2</v>
      </c>
      <c r="AZ188" s="14">
        <f>'World Index &amp; Universal'!BR432</f>
        <v>-9.1537460699619988E-4</v>
      </c>
      <c r="BA188" s="14">
        <f>'World Index &amp; Universal'!BS432</f>
        <v>-1.1502342210665706E-2</v>
      </c>
      <c r="BB188" s="14">
        <f>'World Index &amp; Universal'!BT432</f>
        <v>-2.6394784781847092E-2</v>
      </c>
      <c r="BC188" s="14">
        <f>'World Index &amp; Universal'!BV432</f>
        <v>4.8253614376435605E-2</v>
      </c>
      <c r="BD188" s="14">
        <f>'World Index &amp; Universal'!BW432</f>
        <v>3.4431553617709776E-2</v>
      </c>
      <c r="BE188" s="14">
        <f>'World Index &amp; Universal'!BX432</f>
        <v>6.2195276977096148E-2</v>
      </c>
      <c r="BF188" s="14">
        <f>'World Index &amp; Universal'!BY432</f>
        <v>5.6982082320293337E-2</v>
      </c>
      <c r="BG188" s="14">
        <f>'World Index &amp; Universal'!BZ432</f>
        <v>5.601454776208703E-2</v>
      </c>
      <c r="BH188" s="14">
        <f>'World Index &amp; Universal'!CA432</f>
        <v>4.4824312698902968E-2</v>
      </c>
      <c r="BI188" s="14">
        <f>'World Index &amp; Universal'!CB432</f>
        <v>2.9083267739180574E-2</v>
      </c>
      <c r="BJ188" s="14">
        <f>'World Index &amp; Universal'!CD432</f>
        <v>3.2821802056599569E-3</v>
      </c>
      <c r="BK188" s="14">
        <f>'World Index &amp; Universal'!CE432</f>
        <v>-2.0438159862585459E-2</v>
      </c>
      <c r="BL188" s="14">
        <f>'World Index &amp; Universal'!CF432</f>
        <v>5.8528826407810985E-3</v>
      </c>
      <c r="BM188" s="14">
        <f>'World Index &amp; Universal'!CG432</f>
        <v>9.1621328537239144E-4</v>
      </c>
      <c r="BN188" s="14">
        <f>'World Index &amp; Universal'!CH432</f>
        <v>-5.3043348579613236E-2</v>
      </c>
      <c r="BO188" s="14">
        <f>'World Index &amp; Universal'!CI432</f>
        <v>-1.0596667524039871E-2</v>
      </c>
      <c r="BP188" s="14">
        <f>'World Index &amp; Universal'!CJ432</f>
        <v>-1.5065733796968739E-2</v>
      </c>
      <c r="BQ188" s="14">
        <f>'World Index &amp; Universal'!CL432</f>
        <v>3.2821802056599569E-3</v>
      </c>
      <c r="BR188" s="14">
        <f>'World Index &amp; Universal'!CM432</f>
        <v>-9.9468962914421866E-3</v>
      </c>
      <c r="BS188" s="14">
        <f>'World Index &amp; Universal'!CN432</f>
        <v>1.6625727471178298E-2</v>
      </c>
      <c r="BT188" s="14">
        <f>'World Index &amp; Universal'!CO432</f>
        <v>1.163618559945756E-2</v>
      </c>
      <c r="BU188" s="14">
        <f>'World Index &amp; Universal'!CP432</f>
        <v>-4.2901291780927719E-2</v>
      </c>
      <c r="BV188" s="14">
        <f>'World Index &amp; Universal'!CQ432</f>
        <v>1.0710159523641183E-2</v>
      </c>
      <c r="BW188" s="14">
        <f>'World Index &amp; Universal'!CR432</f>
        <v>-1.5065733796968739E-2</v>
      </c>
      <c r="BX188" s="14">
        <f>'World Index &amp; Universal'!CT432</f>
        <v>1.8628567034590926E-2</v>
      </c>
      <c r="BY188" s="14">
        <f>'World Index &amp; Universal'!CU432</f>
        <v>5.1971361756557588E-3</v>
      </c>
      <c r="BZ188" s="14">
        <f>'World Index &amp; Universal'!CV432</f>
        <v>3.2176219627650271E-2</v>
      </c>
      <c r="CA188" s="14">
        <f>'World Index &amp; Universal'!CW432</f>
        <v>2.7110356815347236E-2</v>
      </c>
      <c r="CB188" s="14">
        <f>'World Index &amp; Universal'!CX432</f>
        <v>-2.8261335745040639E-2</v>
      </c>
      <c r="CC188" s="14">
        <f>'World Index &amp; Universal'!CY432</f>
        <v>1.529618200313787E-2</v>
      </c>
      <c r="CD188" s="14">
        <f>'World Index &amp; Universal'!CZ432</f>
        <v>1.529618200313787E-2</v>
      </c>
    </row>
    <row r="189" spans="2:82" x14ac:dyDescent="0.25">
      <c r="B189" s="121">
        <v>41425</v>
      </c>
      <c r="C189" s="14">
        <f>'World Index &amp; Universal'!M189</f>
        <v>1.3771091214716646E-2</v>
      </c>
      <c r="D189" s="14">
        <f>'World Index &amp; Universal'!N189</f>
        <v>-4.6576945582211815E-3</v>
      </c>
      <c r="E189" s="14">
        <f>'World Index &amp; Universal'!O189</f>
        <v>9.6918949183171232E-3</v>
      </c>
      <c r="F189" s="14">
        <f>'World Index &amp; Universal'!P189</f>
        <v>1.9350237750187738E-2</v>
      </c>
      <c r="G189" s="14">
        <f>'World Index &amp; Universal'!Q189</f>
        <v>2.9428707257133979E-2</v>
      </c>
      <c r="H189" s="14">
        <f>'World Index &amp; Universal'!R189</f>
        <v>2.5708286050065254E-2</v>
      </c>
      <c r="I189" s="14">
        <f>'World Index &amp; Universal'!S189</f>
        <v>2.3204785465263278E-2</v>
      </c>
      <c r="J189" s="14">
        <f>'World Index &amp; Universal'!T189</f>
        <v>7.5417764871818838E-2</v>
      </c>
      <c r="K189" s="14">
        <f>'World Index &amp; Universal'!AF189</f>
        <v>3.3753375337533748E-3</v>
      </c>
      <c r="L189" s="14">
        <f>'World Index &amp; Universal'!AG189</f>
        <v>0.56728172817281719</v>
      </c>
      <c r="M189" s="14">
        <f>'World Index &amp; Universal'!AH189</f>
        <v>0.11881188118811879</v>
      </c>
      <c r="N189" s="14">
        <f>'World Index &amp; Universal'!AI189</f>
        <v>9.1696669666966685E-2</v>
      </c>
      <c r="O189" s="14">
        <f>'World Index &amp; Universal'!AJ189</f>
        <v>0.10384788478847884</v>
      </c>
      <c r="P189" s="14">
        <f>'World Index &amp; Universal'!AK189</f>
        <v>3.9153915391539146E-2</v>
      </c>
      <c r="Q189" s="14">
        <f>'World Index &amp; Universal'!AL189</f>
        <v>4.0391539153915385E-2</v>
      </c>
      <c r="R189" s="14">
        <f>'World Index &amp; Universal'!AM189</f>
        <v>3.5441044104410437E-2</v>
      </c>
      <c r="S189" s="14">
        <f>'Stata input'!R189</f>
        <v>1.3729187604631932E-3</v>
      </c>
      <c r="T189" s="14">
        <f>'Stata input'!S189</f>
        <v>1.6175601483281454E-4</v>
      </c>
      <c r="U189" s="14">
        <f>'Stata input'!T189</f>
        <v>4.820388473314452E-5</v>
      </c>
      <c r="V189" s="14">
        <f>'Stata input'!U189</f>
        <v>4.0949314115512614E-4</v>
      </c>
      <c r="W189" s="14">
        <f>'Stata input'!V189</f>
        <v>1.0006158053577074E-4</v>
      </c>
      <c r="X189" s="14">
        <f>'Stata input'!W189</f>
        <v>-8.3333715283906429E-7</v>
      </c>
      <c r="Y189" s="14">
        <f>'Stata input'!X189</f>
        <v>8.7246786617289906E-4</v>
      </c>
      <c r="Z189" s="14">
        <f>'Stata input'!Y189</f>
        <v>2.3079762848781105E-3</v>
      </c>
      <c r="AA189" s="14">
        <f>'World Index &amp; Universal'!AP433</f>
        <v>1.7157414949481087E-2</v>
      </c>
      <c r="AB189" s="14">
        <f>'World Index &amp; Universal'!AQ433</f>
        <v>4.4102159031069732E-3</v>
      </c>
      <c r="AC189" s="14">
        <f>'World Index &amp; Universal'!AR433</f>
        <v>-4.2182321366797115E-3</v>
      </c>
      <c r="AD189" s="14">
        <f>'World Index &amp; Universal'!AS433</f>
        <v>-1.3207674638562317E-2</v>
      </c>
      <c r="AE189" s="14">
        <f>'World Index &amp; Universal'!AT433</f>
        <v>-9.3155188808484723E-3</v>
      </c>
      <c r="AF189" s="14">
        <f>'World Index &amp; Universal'!AU433</f>
        <v>-1.2255800555177276E-2</v>
      </c>
      <c r="AG189" s="14">
        <f>'World Index &amp; Universal'!AV433</f>
        <v>-6.0656513228388942E-2</v>
      </c>
      <c r="AH189" s="14">
        <f>'World Index &amp; Universal'!AX433</f>
        <v>-1.6868003612138138E-2</v>
      </c>
      <c r="AI189" s="14">
        <f>'World Index &amp; Universal'!AY433</f>
        <v>-1.2532179246815156E-2</v>
      </c>
      <c r="AJ189" s="14">
        <f>'World Index &amp; Universal'!AZ433</f>
        <v>-2.1015082593899614E-2</v>
      </c>
      <c r="AK189" s="14">
        <f>'World Index &amp; Universal'!BA433</f>
        <v>-2.9852891147189364E-2</v>
      </c>
      <c r="AL189" s="14">
        <f>'World Index &amp; Universal'!BB433</f>
        <v>-2.6026388286855551E-2</v>
      </c>
      <c r="AM189" s="14">
        <f>'World Index &amp; Universal'!BC433</f>
        <v>-2.8917073279281169E-2</v>
      </c>
      <c r="AN189" s="14">
        <f>'World Index &amp; Universal'!BD433</f>
        <v>-7.6501362556290808E-2</v>
      </c>
      <c r="AO189" s="14">
        <f>'World Index &amp; Universal'!BF433</f>
        <v>-4.3908513008715788E-3</v>
      </c>
      <c r="AP189" s="14">
        <f>'World Index &amp; Universal'!BG433</f>
        <v>1.2691227990858867E-2</v>
      </c>
      <c r="AQ189" s="14">
        <f>'World Index &amp; Universal'!BH433</f>
        <v>-8.5905618074865187E-3</v>
      </c>
      <c r="AR189" s="14">
        <f>'World Index &amp; Universal'!BI433</f>
        <v>-1.7540533004065662E-2</v>
      </c>
      <c r="AS189" s="14">
        <f>'World Index &amp; Universal'!BJ433</f>
        <v>-1.3665467123523789E-2</v>
      </c>
      <c r="AT189" s="14">
        <f>'World Index &amp; Universal'!BK433</f>
        <v>-1.6592838458237891E-2</v>
      </c>
      <c r="AU189" s="14">
        <f>'World Index &amp; Universal'!BL433</f>
        <v>-6.4781030799245132E-2</v>
      </c>
      <c r="AV189" s="14">
        <f>'World Index &amp; Universal'!BN433</f>
        <v>4.2361009940268257E-3</v>
      </c>
      <c r="AW189" s="14">
        <f>'World Index &amp; Universal'!BO433</f>
        <v>2.1466196486030542E-2</v>
      </c>
      <c r="AX189" s="14">
        <f>'World Index &amp; Universal'!BP433</f>
        <v>8.6649990171048241E-3</v>
      </c>
      <c r="AY189" s="14">
        <f>'World Index &amp; Universal'!BQ433</f>
        <v>-9.0275226882005066E-3</v>
      </c>
      <c r="AZ189" s="14">
        <f>'World Index &amp; Universal'!BR433</f>
        <v>-5.1188793656125053E-3</v>
      </c>
      <c r="BA189" s="14">
        <f>'World Index &amp; Universal'!BS433</f>
        <v>-8.0716163700648158E-3</v>
      </c>
      <c r="BB189" s="14">
        <f>'World Index &amp; Universal'!BT433</f>
        <v>-5.6677359350342904E-2</v>
      </c>
      <c r="BC189" s="14">
        <f>'World Index &amp; Universal'!BV433</f>
        <v>1.338445212747752E-2</v>
      </c>
      <c r="BD189" s="14">
        <f>'World Index &amp; Universal'!BW433</f>
        <v>3.0771509675981301E-2</v>
      </c>
      <c r="BE189" s="14">
        <f>'World Index &amp; Universal'!BX433</f>
        <v>1.7853696354211301E-2</v>
      </c>
      <c r="BF189" s="14">
        <f>'World Index &amp; Universal'!BY433</f>
        <v>9.1097612647017545E-3</v>
      </c>
      <c r="BG189" s="14">
        <f>'World Index &amp; Universal'!BZ433</f>
        <v>3.9442501301256705E-3</v>
      </c>
      <c r="BH189" s="14">
        <f>'World Index &amp; Universal'!CA433</f>
        <v>9.6461439648543035E-4</v>
      </c>
      <c r="BI189" s="14">
        <f>'World Index &amp; Universal'!CB433</f>
        <v>-4.8083915298436475E-2</v>
      </c>
      <c r="BJ189" s="14">
        <f>'World Index &amp; Universal'!CD433</f>
        <v>1.2407868921999965E-2</v>
      </c>
      <c r="BK189" s="14">
        <f>'World Index &amp; Universal'!CE433</f>
        <v>2.6721861838820304E-2</v>
      </c>
      <c r="BL189" s="14">
        <f>'World Index &amp; Universal'!CF433</f>
        <v>1.3854799429632525E-2</v>
      </c>
      <c r="BM189" s="14">
        <f>'World Index &amp; Universal'!CG433</f>
        <v>5.1452171113151035E-3</v>
      </c>
      <c r="BN189" s="14">
        <f>'World Index &amp; Universal'!CH433</f>
        <v>-3.9287541410935045E-3</v>
      </c>
      <c r="BO189" s="14">
        <f>'World Index &amp; Universal'!CI433</f>
        <v>-2.9679294774127563E-3</v>
      </c>
      <c r="BP189" s="14">
        <f>'World Index &amp; Universal'!CJ433</f>
        <v>-4.9001262371792365E-2</v>
      </c>
      <c r="BQ189" s="14">
        <f>'World Index &amp; Universal'!CL433</f>
        <v>1.2407868921999965E-2</v>
      </c>
      <c r="BR189" s="14">
        <f>'World Index &amp; Universal'!CM433</f>
        <v>2.9778170827214456E-2</v>
      </c>
      <c r="BS189" s="14">
        <f>'World Index &amp; Universal'!CN433</f>
        <v>1.6872806205950441E-2</v>
      </c>
      <c r="BT189" s="14">
        <f>'World Index &amp; Universal'!CO433</f>
        <v>8.1372975138858106E-3</v>
      </c>
      <c r="BU189" s="14">
        <f>'World Index &amp; Universal'!CP433</f>
        <v>-9.6368481224207159E-4</v>
      </c>
      <c r="BV189" s="14">
        <f>'World Index &amp; Universal'!CQ433</f>
        <v>2.9767643039375624E-3</v>
      </c>
      <c r="BW189" s="14">
        <f>'World Index &amp; Universal'!CR433</f>
        <v>-4.9001262371792365E-2</v>
      </c>
      <c r="BX189" s="14">
        <f>'World Index &amp; Universal'!CT433</f>
        <v>6.4573304741651683E-2</v>
      </c>
      <c r="BY189" s="14">
        <f>'World Index &amp; Universal'!CU433</f>
        <v>8.283863067524444E-2</v>
      </c>
      <c r="BZ189" s="14">
        <f>'World Index &amp; Universal'!CV433</f>
        <v>6.92683028602461E-2</v>
      </c>
      <c r="CA189" s="14">
        <f>'World Index &amp; Universal'!CW433</f>
        <v>6.0082687415739189E-2</v>
      </c>
      <c r="CB189" s="14">
        <f>'World Index &amp; Universal'!CX433</f>
        <v>5.0512766903724859E-2</v>
      </c>
      <c r="CC189" s="14">
        <f>'World Index &amp; Universal'!CY433</f>
        <v>5.1526106642372227E-2</v>
      </c>
      <c r="CD189" s="14">
        <f>'World Index &amp; Universal'!CZ433</f>
        <v>5.1526106642372227E-2</v>
      </c>
    </row>
    <row r="190" spans="2:82" x14ac:dyDescent="0.25">
      <c r="B190" s="121">
        <v>41453</v>
      </c>
      <c r="C190" s="14">
        <f>'World Index &amp; Universal'!M190</f>
        <v>6.14650860241861E-3</v>
      </c>
      <c r="D190" s="14">
        <f>'World Index &amp; Universal'!N190</f>
        <v>-2.8688331844048287E-2</v>
      </c>
      <c r="E190" s="14">
        <f>'World Index &amp; Universal'!O190</f>
        <v>-3.1227670158368581E-2</v>
      </c>
      <c r="F190" s="14">
        <f>'World Index &amp; Universal'!P190</f>
        <v>-2.9392014885263218E-2</v>
      </c>
      <c r="G190" s="14">
        <f>'World Index &amp; Universal'!Q190</f>
        <v>-4.3517520982158997E-2</v>
      </c>
      <c r="H190" s="14">
        <f>'World Index &amp; Universal'!R190</f>
        <v>-4.2053609751541932E-2</v>
      </c>
      <c r="I190" s="14">
        <f>'World Index &amp; Universal'!S190</f>
        <v>-1.2649907722369957E-2</v>
      </c>
      <c r="J190" s="14">
        <f>'World Index &amp; Universal'!T190</f>
        <v>2.1895244065727182E-2</v>
      </c>
      <c r="K190" s="14">
        <f>'World Index &amp; Universal'!AF190</f>
        <v>3.3753375337533748E-3</v>
      </c>
      <c r="L190" s="14">
        <f>'World Index &amp; Universal'!AG190</f>
        <v>0.56728172817281719</v>
      </c>
      <c r="M190" s="14">
        <f>'World Index &amp; Universal'!AH190</f>
        <v>0.11881188118811879</v>
      </c>
      <c r="N190" s="14">
        <f>'World Index &amp; Universal'!AI190</f>
        <v>9.1696669666966685E-2</v>
      </c>
      <c r="O190" s="14">
        <f>'World Index &amp; Universal'!AJ190</f>
        <v>0.10384788478847884</v>
      </c>
      <c r="P190" s="14">
        <f>'World Index &amp; Universal'!AK190</f>
        <v>3.9153915391539146E-2</v>
      </c>
      <c r="Q190" s="14">
        <f>'World Index &amp; Universal'!AL190</f>
        <v>4.0391539153915385E-2</v>
      </c>
      <c r="R190" s="14">
        <f>'World Index &amp; Universal'!AM190</f>
        <v>3.5441044104410437E-2</v>
      </c>
      <c r="S190" s="14">
        <f>'Stata input'!R190</f>
        <v>1.2825803067024744E-3</v>
      </c>
      <c r="T190" s="14">
        <f>'Stata input'!S190</f>
        <v>1.6206379955496786E-4</v>
      </c>
      <c r="U190" s="14">
        <f>'Stata input'!T190</f>
        <v>5.8314626421251958E-5</v>
      </c>
      <c r="V190" s="14">
        <f>'Stata input'!U190</f>
        <v>4.1001578063060151E-4</v>
      </c>
      <c r="W190" s="14">
        <f>'Stata input'!V190</f>
        <v>9.7564296281271723E-5</v>
      </c>
      <c r="X190" s="14">
        <f>'Stata input'!W190</f>
        <v>-2.5000343756298449E-6</v>
      </c>
      <c r="Y190" s="14">
        <f>'Stata input'!X190</f>
        <v>8.9144956674491738E-4</v>
      </c>
      <c r="Z190" s="14">
        <f>'Stata input'!Y190</f>
        <v>2.3648312302244623E-3</v>
      </c>
      <c r="AA190" s="14">
        <f>'World Index &amp; Universal'!AP434</f>
        <v>3.4213082073912382E-2</v>
      </c>
      <c r="AB190" s="14">
        <f>'World Index &amp; Universal'!AQ434</f>
        <v>3.5192345501015687E-2</v>
      </c>
      <c r="AC190" s="14">
        <f>'World Index &amp; Universal'!AR434</f>
        <v>3.5435321013526311E-2</v>
      </c>
      <c r="AD190" s="14">
        <f>'World Index &amp; Universal'!AS434</f>
        <v>4.7769828501009748E-2</v>
      </c>
      <c r="AE190" s="14">
        <f>'World Index &amp; Universal'!AT434</f>
        <v>4.5291122354357505E-2</v>
      </c>
      <c r="AF190" s="14">
        <f>'World Index &amp; Universal'!AU434</f>
        <v>1.9937430404581402E-2</v>
      </c>
      <c r="AG190" s="14">
        <f>'World Index &amp; Universal'!AV434</f>
        <v>-1.1791399361136046E-2</v>
      </c>
      <c r="AH190" s="14">
        <f>'World Index &amp; Universal'!AX434</f>
        <v>-3.3081269872650032E-2</v>
      </c>
      <c r="AI190" s="14">
        <f>'World Index &amp; Universal'!AY434</f>
        <v>9.4686814939493047E-4</v>
      </c>
      <c r="AJ190" s="14">
        <f>'World Index &amp; Universal'!AZ434</f>
        <v>1.1818057234038726E-3</v>
      </c>
      <c r="AK190" s="14">
        <f>'World Index &amp; Universal'!BA434</f>
        <v>1.3108272039947577E-2</v>
      </c>
      <c r="AL190" s="14">
        <f>'World Index &amp; Universal'!BB434</f>
        <v>1.0711564640267568E-2</v>
      </c>
      <c r="AM190" s="14">
        <f>'World Index &amp; Universal'!BC434</f>
        <v>-1.3803394983849859E-2</v>
      </c>
      <c r="AN190" s="14">
        <f>'World Index &amp; Universal'!BD434</f>
        <v>-4.448259476934413E-2</v>
      </c>
      <c r="AO190" s="14">
        <f>'World Index &amp; Universal'!BF434</f>
        <v>-3.3995948341352333E-2</v>
      </c>
      <c r="AP190" s="14">
        <f>'World Index &amp; Universal'!BG434</f>
        <v>-9.4597243822314159E-4</v>
      </c>
      <c r="AQ190" s="14">
        <f>'World Index &amp; Universal'!BH434</f>
        <v>2.3471532953900365E-4</v>
      </c>
      <c r="AR190" s="14">
        <f>'World Index &amp; Universal'!BI434</f>
        <v>1.2149899537661879E-2</v>
      </c>
      <c r="AS190" s="14">
        <f>'World Index &amp; Universal'!BJ434</f>
        <v>9.7554593571247405E-3</v>
      </c>
      <c r="AT190" s="14">
        <f>'World Index &amp; Universal'!BK434</f>
        <v>-1.4736309790864377E-2</v>
      </c>
      <c r="AU190" s="14">
        <f>'World Index &amp; Universal'!BL434</f>
        <v>-4.5386487898934957E-2</v>
      </c>
      <c r="AV190" s="14">
        <f>'World Index &amp; Universal'!BN434</f>
        <v>-3.4222631094756206E-2</v>
      </c>
      <c r="AW190" s="14">
        <f>'World Index &amp; Universal'!BO434</f>
        <v>-1.1804107072740377E-3</v>
      </c>
      <c r="AX190" s="14">
        <f>'World Index &amp; Universal'!BP434</f>
        <v>-2.3466025118079603E-4</v>
      </c>
      <c r="AY190" s="14">
        <f>'World Index &amp; Universal'!BQ434</f>
        <v>1.1912388188003664E-2</v>
      </c>
      <c r="AZ190" s="14">
        <f>'World Index &amp; Universal'!BR434</f>
        <v>9.5185098874006613E-3</v>
      </c>
      <c r="BA190" s="14">
        <f>'World Index &amp; Universal'!BS434</f>
        <v>-1.4967512015888196E-2</v>
      </c>
      <c r="BB190" s="14">
        <f>'World Index &amp; Universal'!BT434</f>
        <v>-4.5610497745465217E-2</v>
      </c>
      <c r="BC190" s="14">
        <f>'World Index &amp; Universal'!BV434</f>
        <v>-4.5591910743747466E-2</v>
      </c>
      <c r="BD190" s="14">
        <f>'World Index &amp; Universal'!BW434</f>
        <v>-1.2938668454017699E-2</v>
      </c>
      <c r="BE190" s="14">
        <f>'World Index &amp; Universal'!BX434</f>
        <v>-1.2004051517677139E-2</v>
      </c>
      <c r="BF190" s="14">
        <f>'World Index &amp; Universal'!BY434</f>
        <v>-1.1772153723045964E-2</v>
      </c>
      <c r="BG190" s="14">
        <f>'World Index &amp; Universal'!BZ434</f>
        <v>-2.3656971972539909E-3</v>
      </c>
      <c r="BH190" s="14">
        <f>'World Index &amp; Universal'!CA434</f>
        <v>-2.6563465886631388E-2</v>
      </c>
      <c r="BI190" s="14">
        <f>'World Index &amp; Universal'!CB434</f>
        <v>-5.6845717677666663E-2</v>
      </c>
      <c r="BJ190" s="14">
        <f>'World Index &amp; Universal'!CD434</f>
        <v>-1.9547699506108573E-2</v>
      </c>
      <c r="BK190" s="14">
        <f>'World Index &amp; Universal'!CE434</f>
        <v>-1.0598043017426173E-2</v>
      </c>
      <c r="BL190" s="14">
        <f>'World Index &amp; Universal'!CF434</f>
        <v>-9.6612098174103656E-3</v>
      </c>
      <c r="BM190" s="14">
        <f>'World Index &amp; Universal'!CG434</f>
        <v>-9.4287621219171225E-3</v>
      </c>
      <c r="BN190" s="14">
        <f>'World Index &amp; Universal'!CH434</f>
        <v>2.3713069915578533E-3</v>
      </c>
      <c r="BO190" s="14">
        <f>'World Index &amp; Universal'!CI434</f>
        <v>-2.425514902745074E-2</v>
      </c>
      <c r="BP190" s="14">
        <f>'World Index &amp; Universal'!CJ434</f>
        <v>-3.1108604135776652E-2</v>
      </c>
      <c r="BQ190" s="14">
        <f>'World Index &amp; Universal'!CL434</f>
        <v>-1.9547699506108573E-2</v>
      </c>
      <c r="BR190" s="14">
        <f>'World Index &amp; Universal'!CM434</f>
        <v>1.3996595520245014E-2</v>
      </c>
      <c r="BS190" s="14">
        <f>'World Index &amp; Universal'!CN434</f>
        <v>1.4956716600138087E-2</v>
      </c>
      <c r="BT190" s="14">
        <f>'World Index &amp; Universal'!CO434</f>
        <v>1.5194942500342812E-2</v>
      </c>
      <c r="BU190" s="14">
        <f>'World Index &amp; Universal'!CP434</f>
        <v>2.7288338741904949E-2</v>
      </c>
      <c r="BV190" s="14">
        <f>'World Index &amp; Universal'!CQ434</f>
        <v>2.4858085598171487E-2</v>
      </c>
      <c r="BW190" s="14">
        <f>'World Index &amp; Universal'!CR434</f>
        <v>-3.1108604135776652E-2</v>
      </c>
      <c r="BX190" s="14">
        <f>'World Index &amp; Universal'!CT434</f>
        <v>1.1932095463967007E-2</v>
      </c>
      <c r="BY190" s="14">
        <f>'World Index &amp; Universal'!CU434</f>
        <v>4.6553411299301573E-2</v>
      </c>
      <c r="BZ190" s="14">
        <f>'World Index &amp; Universal'!CV434</f>
        <v>4.7544359391101798E-2</v>
      </c>
      <c r="CA190" s="14">
        <f>'World Index &amp; Universal'!CW434</f>
        <v>4.7790234110622887E-2</v>
      </c>
      <c r="CB190" s="14">
        <f>'World Index &amp; Universal'!CX434</f>
        <v>6.0271918118947942E-2</v>
      </c>
      <c r="CC190" s="14">
        <f>'World Index &amp; Universal'!CY434</f>
        <v>3.2107421191441832E-2</v>
      </c>
      <c r="CD190" s="14">
        <f>'World Index &amp; Universal'!CZ434</f>
        <v>3.2107421191441832E-2</v>
      </c>
    </row>
    <row r="191" spans="2:82" x14ac:dyDescent="0.25">
      <c r="B191" s="121">
        <v>41486</v>
      </c>
      <c r="C191" s="14">
        <f>'World Index &amp; Universal'!M191</f>
        <v>1.9004437099410465E-2</v>
      </c>
      <c r="D191" s="14">
        <f>'World Index &amp; Universal'!N191</f>
        <v>4.8152810729676032E-2</v>
      </c>
      <c r="E191" s="14">
        <f>'World Index &amp; Universal'!O191</f>
        <v>2.675715950346369E-2</v>
      </c>
      <c r="F191" s="14">
        <f>'World Index &amp; Universal'!P191</f>
        <v>4.8705339560999539E-2</v>
      </c>
      <c r="G191" s="14">
        <f>'World Index &amp; Universal'!Q191</f>
        <v>3.7495068274462584E-2</v>
      </c>
      <c r="H191" s="14">
        <f>'World Index &amp; Universal'!R191</f>
        <v>2.8543609895750111E-2</v>
      </c>
      <c r="I191" s="14">
        <f>'World Index &amp; Universal'!S191</f>
        <v>2.4356053223312912E-2</v>
      </c>
      <c r="J191" s="14">
        <f>'World Index &amp; Universal'!T191</f>
        <v>6.6629672729521028E-2</v>
      </c>
      <c r="K191" s="14">
        <f>'World Index &amp; Universal'!AF191</f>
        <v>3.375717339934736E-3</v>
      </c>
      <c r="L191" s="14">
        <f>'World Index &amp; Universal'!AG191</f>
        <v>0.55192978507932933</v>
      </c>
      <c r="M191" s="14">
        <f>'World Index &amp; Universal'!AH191</f>
        <v>0.12872735456284459</v>
      </c>
      <c r="N191" s="14">
        <f>'World Index &amp; Universal'!AI191</f>
        <v>9.5870372454146494E-2</v>
      </c>
      <c r="O191" s="14">
        <f>'World Index &amp; Universal'!AJ191</f>
        <v>0.10284685495667829</v>
      </c>
      <c r="P191" s="14">
        <f>'World Index &amp; Universal'!AK191</f>
        <v>3.9945988522561038E-2</v>
      </c>
      <c r="Q191" s="14">
        <f>'World Index &amp; Universal'!AL191</f>
        <v>4.0733655901879148E-2</v>
      </c>
      <c r="R191" s="14">
        <f>'World Index &amp; Universal'!AM191</f>
        <v>3.6570271182626304E-2</v>
      </c>
      <c r="S191" s="14">
        <f>'Stata input'!R191</f>
        <v>1.3565002539421833E-3</v>
      </c>
      <c r="T191" s="14">
        <f>'Stata input'!S191</f>
        <v>1.5547531525306191E-4</v>
      </c>
      <c r="U191" s="14">
        <f>'Stata input'!T191</f>
        <v>6.6642234708869097E-5</v>
      </c>
      <c r="V191" s="14">
        <f>'Stata input'!U191</f>
        <v>4.0794179676972853E-4</v>
      </c>
      <c r="W191" s="14">
        <f>'Stata input'!V191</f>
        <v>9.6373899978630106E-5</v>
      </c>
      <c r="X191" s="14">
        <f>'Stata input'!W191</f>
        <v>-2.5000343756298449E-6</v>
      </c>
      <c r="Y191" s="14">
        <f>'Stata input'!X191</f>
        <v>8.6669004079253931E-4</v>
      </c>
      <c r="Z191" s="14">
        <f>'Stata input'!Y191</f>
        <v>2.2551506231971441E-3</v>
      </c>
      <c r="AA191" s="14">
        <f>'World Index &amp; Universal'!AP435</f>
        <v>-2.9242656386431309E-2</v>
      </c>
      <c r="AB191" s="14">
        <f>'World Index &amp; Universal'!AQ435</f>
        <v>-7.5841985312736782E-3</v>
      </c>
      <c r="AC191" s="14">
        <f>'World Index &amp; Universal'!AR435</f>
        <v>-3.0066562043400524E-2</v>
      </c>
      <c r="AD191" s="14">
        <f>'World Index &amp; Universal'!AS435</f>
        <v>-1.6613032327621347E-2</v>
      </c>
      <c r="AE191" s="14">
        <f>'World Index &amp; Universal'!AT435</f>
        <v>-9.8828070284656677E-3</v>
      </c>
      <c r="AF191" s="14">
        <f>'World Index &amp; Universal'!AU435</f>
        <v>-6.3599341478208782E-3</v>
      </c>
      <c r="AG191" s="14">
        <f>'World Index &amp; Universal'!AV435</f>
        <v>-4.6961241398932874E-2</v>
      </c>
      <c r="AH191" s="14">
        <f>'World Index &amp; Universal'!AX435</f>
        <v>3.0123548978344905E-2</v>
      </c>
      <c r="AI191" s="14">
        <f>'World Index &amp; Universal'!AY435</f>
        <v>2.231088747115284E-2</v>
      </c>
      <c r="AJ191" s="14">
        <f>'World Index &amp; Universal'!AZ435</f>
        <v>-8.4872461938034771E-4</v>
      </c>
      <c r="AK191" s="14">
        <f>'World Index &amp; Universal'!BA435</f>
        <v>1.3010073157723623E-2</v>
      </c>
      <c r="AL191" s="14">
        <f>'World Index &amp; Universal'!BB435</f>
        <v>1.9943036728313546E-2</v>
      </c>
      <c r="AM191" s="14">
        <f>'World Index &amp; Universal'!BC435</f>
        <v>2.3572031042722985E-2</v>
      </c>
      <c r="AN191" s="14">
        <f>'World Index &amp; Universal'!BD435</f>
        <v>-1.8252331675952749E-2</v>
      </c>
      <c r="AO191" s="14">
        <f>'World Index &amp; Universal'!BF435</f>
        <v>7.6421581760885982E-3</v>
      </c>
      <c r="AP191" s="14">
        <f>'World Index &amp; Universal'!BG435</f>
        <v>-2.1823975215936708E-2</v>
      </c>
      <c r="AQ191" s="14">
        <f>'World Index &amp; Universal'!BH435</f>
        <v>-2.265417729025887E-2</v>
      </c>
      <c r="AR191" s="14">
        <f>'World Index &amp; Universal'!BI435</f>
        <v>-9.0978335723649328E-3</v>
      </c>
      <c r="AS191" s="14">
        <f>'World Index &amp; Universal'!BJ435</f>
        <v>-2.3161748269123761E-3</v>
      </c>
      <c r="AT191" s="14">
        <f>'World Index &amp; Universal'!BK435</f>
        <v>1.2336204055205524E-3</v>
      </c>
      <c r="AU191" s="14">
        <f>'World Index &amp; Universal'!BL435</f>
        <v>-3.9677968457760393E-2</v>
      </c>
      <c r="AV191" s="14">
        <f>'World Index &amp; Universal'!BN435</f>
        <v>3.0998582858162926E-2</v>
      </c>
      <c r="AW191" s="14">
        <f>'World Index &amp; Universal'!BO435</f>
        <v>8.4944556474408905E-4</v>
      </c>
      <c r="AX191" s="14">
        <f>'World Index &amp; Universal'!BP435</f>
        <v>2.3179284920304744E-2</v>
      </c>
      <c r="AY191" s="14">
        <f>'World Index &amp; Universal'!BQ435</f>
        <v>1.3870570071408572E-2</v>
      </c>
      <c r="AZ191" s="14">
        <f>'World Index &amp; Universal'!BR435</f>
        <v>2.0809422817154255E-2</v>
      </c>
      <c r="BA191" s="14">
        <f>'World Index &amp; Universal'!BS435</f>
        <v>2.4441499764688457E-2</v>
      </c>
      <c r="BB191" s="14">
        <f>'World Index &amp; Universal'!BT435</f>
        <v>-1.7418390473396994E-2</v>
      </c>
      <c r="BC191" s="14">
        <f>'World Index &amp; Universal'!BV435</f>
        <v>1.6893687707641103E-2</v>
      </c>
      <c r="BD191" s="14">
        <f>'World Index &amp; Universal'!BW435</f>
        <v>-1.284298498352443E-2</v>
      </c>
      <c r="BE191" s="14">
        <f>'World Index &amp; Universal'!BX435</f>
        <v>9.1813640948672504E-3</v>
      </c>
      <c r="BF191" s="14">
        <f>'World Index &amp; Universal'!BY435</f>
        <v>-1.3680809445363096E-2</v>
      </c>
      <c r="BG191" s="14">
        <f>'World Index &amp; Universal'!BZ435</f>
        <v>6.8439236235615653E-3</v>
      </c>
      <c r="BH191" s="14">
        <f>'World Index &amp; Universal'!CA435</f>
        <v>1.0426310818485662E-2</v>
      </c>
      <c r="BI191" s="14">
        <f>'World Index &amp; Universal'!CB435</f>
        <v>-3.0860902237848764E-2</v>
      </c>
      <c r="BJ191" s="14">
        <f>'World Index &amp; Universal'!CD435</f>
        <v>6.4006418082249716E-3</v>
      </c>
      <c r="BK191" s="14">
        <f>'World Index &amp; Universal'!CE435</f>
        <v>-1.9553088761000925E-2</v>
      </c>
      <c r="BL191" s="14">
        <f>'World Index &amp; Universal'!CF435</f>
        <v>2.3215519470916046E-3</v>
      </c>
      <c r="BM191" s="14">
        <f>'World Index &amp; Universal'!CG435</f>
        <v>-2.0385218192565335E-2</v>
      </c>
      <c r="BN191" s="14">
        <f>'World Index &amp; Universal'!CH435</f>
        <v>-6.7974027185173647E-3</v>
      </c>
      <c r="BO191" s="14">
        <f>'World Index &amp; Universal'!CI435</f>
        <v>3.5580362664664467E-3</v>
      </c>
      <c r="BP191" s="14">
        <f>'World Index &amp; Universal'!CJ435</f>
        <v>-4.0861181675772018E-2</v>
      </c>
      <c r="BQ191" s="14">
        <f>'World Index &amp; Universal'!CL435</f>
        <v>6.4006418082249716E-3</v>
      </c>
      <c r="BR191" s="14">
        <f>'World Index &amp; Universal'!CM435</f>
        <v>-2.3029186347256703E-2</v>
      </c>
      <c r="BS191" s="14">
        <f>'World Index &amp; Universal'!CN435</f>
        <v>-1.2321004612497743E-3</v>
      </c>
      <c r="BT191" s="14">
        <f>'World Index &amp; Universal'!CO435</f>
        <v>-2.3858365529220049E-2</v>
      </c>
      <c r="BU191" s="14">
        <f>'World Index &amp; Universal'!CP435</f>
        <v>-1.0318724588673889E-2</v>
      </c>
      <c r="BV191" s="14">
        <f>'World Index &amp; Universal'!CQ435</f>
        <v>-3.5454215280894541E-3</v>
      </c>
      <c r="BW191" s="14">
        <f>'World Index &amp; Universal'!CR435</f>
        <v>-4.0861181675772018E-2</v>
      </c>
      <c r="BX191" s="14">
        <f>'World Index &amp; Universal'!CT435</f>
        <v>4.9275269211365158E-2</v>
      </c>
      <c r="BY191" s="14">
        <f>'World Index &amp; Universal'!CU435</f>
        <v>1.8591673059036973E-2</v>
      </c>
      <c r="BZ191" s="14">
        <f>'World Index &amp; Universal'!CV435</f>
        <v>4.1317357255710618E-2</v>
      </c>
      <c r="CA191" s="14">
        <f>'World Index &amp; Universal'!CW435</f>
        <v>1.772716922901596E-2</v>
      </c>
      <c r="CB191" s="14">
        <f>'World Index &amp; Universal'!CX435</f>
        <v>3.1843625243383356E-2</v>
      </c>
      <c r="CC191" s="14">
        <f>'World Index &amp; Universal'!CY435</f>
        <v>4.2601947596243805E-2</v>
      </c>
      <c r="CD191" s="14">
        <f>'World Index &amp; Universal'!CZ435</f>
        <v>4.2601947596243805E-2</v>
      </c>
    </row>
    <row r="192" spans="2:82" x14ac:dyDescent="0.25">
      <c r="B192" s="121">
        <v>41516</v>
      </c>
      <c r="C192" s="14">
        <f>'World Index &amp; Universal'!M192</f>
        <v>1.1153365670593551E-2</v>
      </c>
      <c r="D192" s="14">
        <f>'World Index &amp; Universal'!N192</f>
        <v>-2.2566116179697393E-2</v>
      </c>
      <c r="E192" s="14">
        <f>'World Index &amp; Universal'!O192</f>
        <v>-1.7236291721924424E-2</v>
      </c>
      <c r="F192" s="14">
        <f>'World Index &amp; Universal'!P192</f>
        <v>-4.1512311370694666E-2</v>
      </c>
      <c r="G192" s="14">
        <f>'World Index &amp; Universal'!Q192</f>
        <v>-2.3659676994582268E-2</v>
      </c>
      <c r="H192" s="14">
        <f>'World Index &amp; Universal'!R192</f>
        <v>-1.9723534309350033E-2</v>
      </c>
      <c r="I192" s="14">
        <f>'World Index &amp; Universal'!S192</f>
        <v>2.3562086884720834E-4</v>
      </c>
      <c r="J192" s="14">
        <f>'World Index &amp; Universal'!T192</f>
        <v>-1.6089408323568533E-2</v>
      </c>
      <c r="K192" s="14">
        <f>'World Index &amp; Universal'!AF192</f>
        <v>3.375717339934736E-3</v>
      </c>
      <c r="L192" s="14">
        <f>'World Index &amp; Universal'!AG192</f>
        <v>0.55192978507932933</v>
      </c>
      <c r="M192" s="14">
        <f>'World Index &amp; Universal'!AH192</f>
        <v>0.12872735456284459</v>
      </c>
      <c r="N192" s="14">
        <f>'World Index &amp; Universal'!AI192</f>
        <v>9.5870372454146494E-2</v>
      </c>
      <c r="O192" s="14">
        <f>'World Index &amp; Universal'!AJ192</f>
        <v>0.10284685495667829</v>
      </c>
      <c r="P192" s="14">
        <f>'World Index &amp; Universal'!AK192</f>
        <v>3.9945988522561038E-2</v>
      </c>
      <c r="Q192" s="14">
        <f>'World Index &amp; Universal'!AL192</f>
        <v>4.0733655901879148E-2</v>
      </c>
      <c r="R192" s="14">
        <f>'World Index &amp; Universal'!AM192</f>
        <v>3.6570271182626304E-2</v>
      </c>
      <c r="S192" s="14">
        <f>'Stata input'!R192</f>
        <v>1.3482898900922802E-3</v>
      </c>
      <c r="T192" s="14">
        <f>'Stata input'!S192</f>
        <v>1.5159021501798264E-4</v>
      </c>
      <c r="U192" s="14">
        <f>'Stata input'!T192</f>
        <v>6.9615006110579358E-5</v>
      </c>
      <c r="V192" s="14">
        <f>'Stata input'!U192</f>
        <v>4.0897879461221365E-4</v>
      </c>
      <c r="W192" s="14">
        <f>'Stata input'!V192</f>
        <v>9.6973262303068353E-5</v>
      </c>
      <c r="X192" s="14">
        <f>'Stata input'!W192</f>
        <v>-2.5000343756298449E-6</v>
      </c>
      <c r="Y192" s="14">
        <f>'Stata input'!X192</f>
        <v>8.6669004079253931E-4</v>
      </c>
      <c r="Z192" s="14">
        <f>'Stata input'!Y192</f>
        <v>2.1209169976863507E-3</v>
      </c>
      <c r="AA192" s="14">
        <f>'World Index &amp; Universal'!AP436</f>
        <v>3.7913244178942263E-2</v>
      </c>
      <c r="AB192" s="14">
        <f>'World Index &amp; Universal'!AQ436</f>
        <v>3.1576530026409477E-2</v>
      </c>
      <c r="AC192" s="14">
        <f>'World Index &amp; Universal'!AR436</f>
        <v>5.8047022328352682E-2</v>
      </c>
      <c r="AD192" s="14">
        <f>'World Index &amp; Universal'!AS436</f>
        <v>3.4867109634551641E-2</v>
      </c>
      <c r="AE192" s="14">
        <f>'World Index &amp; Universal'!AT436</f>
        <v>3.3842623156968177E-2</v>
      </c>
      <c r="AF192" s="14">
        <f>'World Index &amp; Universal'!AU436</f>
        <v>1.231295127140819E-2</v>
      </c>
      <c r="AG192" s="14">
        <f>'World Index &amp; Universal'!AV436</f>
        <v>2.8460162008650203E-2</v>
      </c>
      <c r="AH192" s="14">
        <f>'World Index &amp; Universal'!AX436</f>
        <v>-3.6528336440040499E-2</v>
      </c>
      <c r="AI192" s="14">
        <f>'World Index &amp; Universal'!AY436</f>
        <v>-6.1052445260446619E-3</v>
      </c>
      <c r="AJ192" s="14">
        <f>'World Index &amp; Universal'!AZ436</f>
        <v>1.9398324727359695E-2</v>
      </c>
      <c r="AK192" s="14">
        <f>'World Index &amp; Universal'!BA436</f>
        <v>-2.9348643169115896E-3</v>
      </c>
      <c r="AL192" s="14">
        <f>'World Index &amp; Universal'!BB436</f>
        <v>-3.9219280077633645E-3</v>
      </c>
      <c r="AM192" s="14">
        <f>'World Index &amp; Universal'!BC436</f>
        <v>-2.4665156795244059E-2</v>
      </c>
      <c r="AN192" s="14">
        <f>'World Index &amp; Universal'!BD436</f>
        <v>-9.107776804380241E-3</v>
      </c>
      <c r="AO192" s="14">
        <f>'World Index &amp; Universal'!BF436</f>
        <v>-3.0609973285841363E-2</v>
      </c>
      <c r="AP192" s="14">
        <f>'World Index &amp; Universal'!BG436</f>
        <v>6.142747501603818E-3</v>
      </c>
      <c r="AQ192" s="14">
        <f>'World Index &amp; Universal'!BH436</f>
        <v>2.5660231239718057E-2</v>
      </c>
      <c r="AR192" s="14">
        <f>'World Index &amp; Universal'!BI436</f>
        <v>3.1898550542419635E-3</v>
      </c>
      <c r="AS192" s="14">
        <f>'World Index &amp; Universal'!BJ436</f>
        <v>2.1967280803691924E-3</v>
      </c>
      <c r="AT192" s="14">
        <f>'World Index &amp; Universal'!BK436</f>
        <v>-1.8673921123920856E-2</v>
      </c>
      <c r="AU192" s="14">
        <f>'World Index &amp; Universal'!BL436</f>
        <v>-3.0209760759867255E-3</v>
      </c>
      <c r="AV192" s="14">
        <f>'World Index &amp; Universal'!BN436</f>
        <v>-5.4862422088399976E-2</v>
      </c>
      <c r="AW192" s="14">
        <f>'World Index &amp; Universal'!BO436</f>
        <v>-1.9029190314343247E-2</v>
      </c>
      <c r="AX192" s="14">
        <f>'World Index &amp; Universal'!BP436</f>
        <v>-2.5018256980386511E-2</v>
      </c>
      <c r="AY192" s="14">
        <f>'World Index &amp; Universal'!BQ436</f>
        <v>-2.1908206539621777E-2</v>
      </c>
      <c r="AZ192" s="14">
        <f>'World Index &amp; Universal'!BR436</f>
        <v>-2.2876487207648011E-2</v>
      </c>
      <c r="BA192" s="14">
        <f>'World Index &amp; Universal'!BS436</f>
        <v>-4.3224989146797621E-2</v>
      </c>
      <c r="BB192" s="14">
        <f>'World Index &amp; Universal'!BT436</f>
        <v>-2.7963653500572505E-2</v>
      </c>
      <c r="BC192" s="14">
        <f>'World Index &amp; Universal'!BV436</f>
        <v>-3.3692354612433584E-2</v>
      </c>
      <c r="BD192" s="14">
        <f>'World Index &amp; Universal'!BW436</f>
        <v>2.9435030991238342E-3</v>
      </c>
      <c r="BE192" s="14">
        <f>'World Index &amp; Universal'!BX436</f>
        <v>-3.1797122331042038E-3</v>
      </c>
      <c r="BF192" s="14">
        <f>'World Index &amp; Universal'!BY436</f>
        <v>2.2398926855436763E-2</v>
      </c>
      <c r="BG192" s="14">
        <f>'World Index &amp; Universal'!BZ436</f>
        <v>-9.8996911588500325E-4</v>
      </c>
      <c r="BH192" s="14">
        <f>'World Index &amp; Universal'!CA436</f>
        <v>-2.1794255661587103E-2</v>
      </c>
      <c r="BI192" s="14">
        <f>'World Index &amp; Universal'!CB436</f>
        <v>-6.19108247450606E-3</v>
      </c>
      <c r="BJ192" s="14">
        <f>'World Index &amp; Universal'!CD436</f>
        <v>-1.2163186548135974E-2</v>
      </c>
      <c r="BK192" s="14">
        <f>'World Index &amp; Universal'!CE436</f>
        <v>3.9373700897955555E-3</v>
      </c>
      <c r="BL192" s="14">
        <f>'World Index &amp; Universal'!CF436</f>
        <v>-2.1919130434369105E-3</v>
      </c>
      <c r="BM192" s="14">
        <f>'World Index &amp; Universal'!CG436</f>
        <v>2.3412073200729022E-2</v>
      </c>
      <c r="BN192" s="14">
        <f>'World Index &amp; Universal'!CH436</f>
        <v>9.9095012590488807E-4</v>
      </c>
      <c r="BO192" s="14">
        <f>'World Index &amp; Universal'!CI436</f>
        <v>-2.0824902556074165E-2</v>
      </c>
      <c r="BP192" s="14">
        <f>'World Index &amp; Universal'!CJ436</f>
        <v>1.5950809200812932E-2</v>
      </c>
      <c r="BQ192" s="14">
        <f>'World Index &amp; Universal'!CL436</f>
        <v>-1.2163186548135974E-2</v>
      </c>
      <c r="BR192" s="14">
        <f>'World Index &amp; Universal'!CM436</f>
        <v>2.5288911769212774E-2</v>
      </c>
      <c r="BS192" s="14">
        <f>'World Index &amp; Universal'!CN436</f>
        <v>1.9029272253019425E-2</v>
      </c>
      <c r="BT192" s="14">
        <f>'World Index &amp; Universal'!CO436</f>
        <v>4.517779901907315E-2</v>
      </c>
      <c r="BU192" s="14">
        <f>'World Index &amp; Universal'!CP436</f>
        <v>2.2279827927536244E-2</v>
      </c>
      <c r="BV192" s="14">
        <f>'World Index &amp; Universal'!CQ436</f>
        <v>2.1267802470095631E-2</v>
      </c>
      <c r="BW192" s="14">
        <f>'World Index &amp; Universal'!CR436</f>
        <v>1.5950809200812932E-2</v>
      </c>
      <c r="BX192" s="14">
        <f>'World Index &amp; Universal'!CT436</f>
        <v>-2.7672595458695937E-2</v>
      </c>
      <c r="BY192" s="14">
        <f>'World Index &amp; Universal'!CU436</f>
        <v>9.1914908515555727E-3</v>
      </c>
      <c r="BZ192" s="14">
        <f>'World Index &amp; Universal'!CV436</f>
        <v>3.0301300263033681E-3</v>
      </c>
      <c r="CA192" s="14">
        <f>'World Index &amp; Universal'!CW436</f>
        <v>2.8768115103182446E-2</v>
      </c>
      <c r="CB192" s="14">
        <f>'World Index &amp; Universal'!CX436</f>
        <v>6.2296507561245829E-3</v>
      </c>
      <c r="CC192" s="14">
        <f>'World Index &amp; Universal'!CY436</f>
        <v>-1.5700375506723985E-2</v>
      </c>
      <c r="CD192" s="14">
        <f>'World Index &amp; Universal'!CZ436</f>
        <v>-1.5700375506723985E-2</v>
      </c>
    </row>
    <row r="193" spans="2:82" x14ac:dyDescent="0.25">
      <c r="B193" s="121">
        <v>41547</v>
      </c>
      <c r="C193" s="14">
        <f>'World Index &amp; Universal'!M193</f>
        <v>3.0606825604524435E-2</v>
      </c>
      <c r="D193" s="14">
        <f>'World Index &amp; Universal'!N193</f>
        <v>4.9624273358854332E-2</v>
      </c>
      <c r="E193" s="14">
        <f>'World Index &amp; Universal'!O193</f>
        <v>2.4258285183675898E-2</v>
      </c>
      <c r="F193" s="14">
        <f>'World Index &amp; Universal'!P193</f>
        <v>3.8333352595161241E-3</v>
      </c>
      <c r="G193" s="14">
        <f>'World Index &amp; Universal'!Q193</f>
        <v>4.9624277196722799E-2</v>
      </c>
      <c r="H193" s="14">
        <f>'World Index &amp; Universal'!R193</f>
        <v>1.9525540762365345E-2</v>
      </c>
      <c r="I193" s="14">
        <f>'World Index &amp; Universal'!S193</f>
        <v>2.6494268882095717E-2</v>
      </c>
      <c r="J193" s="14">
        <f>'World Index &amp; Universal'!T193</f>
        <v>9.4834608900784545E-4</v>
      </c>
      <c r="K193" s="14">
        <f>'World Index &amp; Universal'!AF193</f>
        <v>3.375717339934736E-3</v>
      </c>
      <c r="L193" s="14">
        <f>'World Index &amp; Universal'!AG193</f>
        <v>0.55192978507932933</v>
      </c>
      <c r="M193" s="14">
        <f>'World Index &amp; Universal'!AH193</f>
        <v>0.12872735456284459</v>
      </c>
      <c r="N193" s="14">
        <f>'World Index &amp; Universal'!AI193</f>
        <v>9.5870372454146494E-2</v>
      </c>
      <c r="O193" s="14">
        <f>'World Index &amp; Universal'!AJ193</f>
        <v>0.10284685495667829</v>
      </c>
      <c r="P193" s="14">
        <f>'World Index &amp; Universal'!AK193</f>
        <v>3.9945988522561038E-2</v>
      </c>
      <c r="Q193" s="14">
        <f>'World Index &amp; Universal'!AL193</f>
        <v>4.0733655901879148E-2</v>
      </c>
      <c r="R193" s="14">
        <f>'World Index &amp; Universal'!AM193</f>
        <v>3.6570271182626304E-2</v>
      </c>
      <c r="S193" s="14">
        <f>'Stata input'!R193</f>
        <v>1.3318669405149031E-3</v>
      </c>
      <c r="T193" s="14">
        <f>'Stata input'!S193</f>
        <v>1.4891963228591543E-4</v>
      </c>
      <c r="U193" s="14">
        <f>'Stata input'!T193</f>
        <v>7.1396956936586875E-5</v>
      </c>
      <c r="V193" s="14">
        <f>'Stata input'!U193</f>
        <v>4.0845614917750517E-4</v>
      </c>
      <c r="W193" s="14">
        <f>'Stata input'!V193</f>
        <v>9.578285826195021E-5</v>
      </c>
      <c r="X193" s="14">
        <f>'Stata input'!W193</f>
        <v>-2.5000343756298449E-6</v>
      </c>
      <c r="Y193" s="14">
        <f>'Stata input'!X193</f>
        <v>8.5017994629987825E-4</v>
      </c>
      <c r="Z193" s="14">
        <f>'Stata input'!Y193</f>
        <v>2.1209169976863507E-3</v>
      </c>
      <c r="AA193" s="14">
        <f>'World Index &amp; Universal'!AP437</f>
        <v>-1.6645410248863568E-2</v>
      </c>
      <c r="AB193" s="14">
        <f>'World Index &amp; Universal'!AQ437</f>
        <v>6.0848916592461944E-3</v>
      </c>
      <c r="AC193" s="14">
        <f>'World Index &amp; Universal'!AR437</f>
        <v>2.6745694428331968E-2</v>
      </c>
      <c r="AD193" s="14">
        <f>'World Index &amp; Universal'!AS437</f>
        <v>-1.7111029069487471E-2</v>
      </c>
      <c r="AE193" s="14">
        <f>'World Index &amp; Universal'!AT437</f>
        <v>1.0536558665673379E-2</v>
      </c>
      <c r="AF193" s="14">
        <f>'World Index &amp; Universal'!AU437</f>
        <v>5.1168079388050902E-3</v>
      </c>
      <c r="AG193" s="14">
        <f>'World Index &amp; Universal'!AV437</f>
        <v>2.9482282520627789E-2</v>
      </c>
      <c r="AH193" s="14">
        <f>'World Index &amp; Universal'!AX437</f>
        <v>1.692716993681409E-2</v>
      </c>
      <c r="AI193" s="14">
        <f>'World Index &amp; Universal'!AY437</f>
        <v>2.3115061591223229E-2</v>
      </c>
      <c r="AJ193" s="14">
        <f>'World Index &amp; Universal'!AZ437</f>
        <v>4.4125593279812358E-2</v>
      </c>
      <c r="AK193" s="14">
        <f>'World Index &amp; Universal'!BA437</f>
        <v>-4.7350042952654103E-4</v>
      </c>
      <c r="AL193" s="14">
        <f>'World Index &amp; Universal'!BB437</f>
        <v>2.7642082721570205E-2</v>
      </c>
      <c r="AM193" s="14">
        <f>'World Index &amp; Universal'!BC437</f>
        <v>2.21305909531333E-2</v>
      </c>
      <c r="AN193" s="14">
        <f>'World Index &amp; Universal'!BD437</f>
        <v>4.6908504063793544E-2</v>
      </c>
      <c r="AO193" s="14">
        <f>'World Index &amp; Universal'!BF437</f>
        <v>-6.0480896887448177E-3</v>
      </c>
      <c r="AP193" s="14">
        <f>'World Index &amp; Universal'!BG437</f>
        <v>-2.2592827003517391E-2</v>
      </c>
      <c r="AQ193" s="14">
        <f>'World Index &amp; Universal'!BH437</f>
        <v>2.0535844380896728E-2</v>
      </c>
      <c r="AR193" s="14">
        <f>'World Index &amp; Universal'!BI437</f>
        <v>-2.3055629719753279E-2</v>
      </c>
      <c r="AS193" s="14">
        <f>'World Index &amp; Universal'!BJ437</f>
        <v>4.4247429251078607E-3</v>
      </c>
      <c r="AT193" s="14">
        <f>'World Index &amp; Universal'!BK437</f>
        <v>-9.6222866327366763E-4</v>
      </c>
      <c r="AU193" s="14">
        <f>'World Index &amp; Universal'!BL437</f>
        <v>2.3255881342969298E-2</v>
      </c>
      <c r="AV193" s="14">
        <f>'World Index &amp; Universal'!BN437</f>
        <v>-2.6048995942684061E-2</v>
      </c>
      <c r="AW193" s="14">
        <f>'World Index &amp; Universal'!BO437</f>
        <v>-4.2260809967510582E-2</v>
      </c>
      <c r="AX193" s="14">
        <f>'World Index &amp; Universal'!BP437</f>
        <v>-2.0122609601581187E-2</v>
      </c>
      <c r="AY193" s="14">
        <f>'World Index &amp; Universal'!BQ437</f>
        <v>-4.2714299885365237E-2</v>
      </c>
      <c r="AZ193" s="14">
        <f>'World Index &amp; Universal'!BR437</f>
        <v>-1.5786904050942741E-2</v>
      </c>
      <c r="BA193" s="14">
        <f>'World Index &amp; Universal'!BS437</f>
        <v>-2.1065475713116455E-2</v>
      </c>
      <c r="BB193" s="14">
        <f>'World Index &amp; Universal'!BT437</f>
        <v>2.6653027201828383E-3</v>
      </c>
      <c r="BC193" s="14">
        <f>'World Index &amp; Universal'!BV437</f>
        <v>1.7408913494357803E-2</v>
      </c>
      <c r="BD193" s="14">
        <f>'World Index &amp; Universal'!BW437</f>
        <v>4.7372473839368823E-4</v>
      </c>
      <c r="BE193" s="14">
        <f>'World Index &amp; Universal'!BX437</f>
        <v>2.3599736506122238E-2</v>
      </c>
      <c r="BF193" s="14">
        <f>'World Index &amp; Universal'!BY437</f>
        <v>4.4620221403338656E-2</v>
      </c>
      <c r="BG193" s="14">
        <f>'World Index &amp; Universal'!BZ437</f>
        <v>2.8128902198370165E-2</v>
      </c>
      <c r="BH193" s="14">
        <f>'World Index &amp; Universal'!CA437</f>
        <v>2.2614799499936611E-2</v>
      </c>
      <c r="BI193" s="14">
        <f>'World Index &amp; Universal'!CB437</f>
        <v>4.7404450521003172E-2</v>
      </c>
      <c r="BJ193" s="14">
        <f>'World Index &amp; Universal'!CD437</f>
        <v>-5.0907595001798978E-3</v>
      </c>
      <c r="BK193" s="14">
        <f>'World Index &amp; Universal'!CE437</f>
        <v>-2.689855075646963E-2</v>
      </c>
      <c r="BL193" s="14">
        <f>'World Index &amp; Universal'!CF437</f>
        <v>-4.4052508226968268E-3</v>
      </c>
      <c r="BM193" s="14">
        <f>'World Index &amp; Universal'!CG437</f>
        <v>1.6040128012846377E-2</v>
      </c>
      <c r="BN193" s="14">
        <f>'World Index &amp; Universal'!CH437</f>
        <v>-2.7359314710659444E-2</v>
      </c>
      <c r="BO193" s="14">
        <f>'World Index &amp; Universal'!CI437</f>
        <v>-5.3632406273599331E-3</v>
      </c>
      <c r="BP193" s="14">
        <f>'World Index &amp; Universal'!CJ437</f>
        <v>2.4241435810618883E-2</v>
      </c>
      <c r="BQ193" s="14">
        <f>'World Index &amp; Universal'!CL437</f>
        <v>-5.0907595001798978E-3</v>
      </c>
      <c r="BR193" s="14">
        <f>'World Index &amp; Universal'!CM437</f>
        <v>-2.1651431968684465E-2</v>
      </c>
      <c r="BS193" s="14">
        <f>'World Index &amp; Universal'!CN437</f>
        <v>9.6315543904434975E-4</v>
      </c>
      <c r="BT193" s="14">
        <f>'World Index &amp; Universal'!CO437</f>
        <v>2.1518779030152091E-2</v>
      </c>
      <c r="BU193" s="14">
        <f>'World Index &amp; Universal'!CP437</f>
        <v>-2.2114680435874057E-2</v>
      </c>
      <c r="BV193" s="14">
        <f>'World Index &amp; Universal'!CQ437</f>
        <v>5.3921600793669366E-3</v>
      </c>
      <c r="BW193" s="14">
        <f>'World Index &amp; Universal'!CR437</f>
        <v>2.4241435810618883E-2</v>
      </c>
      <c r="BX193" s="14">
        <f>'World Index &amp; Universal'!CT437</f>
        <v>-2.8637969804047647E-2</v>
      </c>
      <c r="BY193" s="14">
        <f>'World Index &amp; Universal'!CU437</f>
        <v>-4.4806689296827962E-2</v>
      </c>
      <c r="BZ193" s="14">
        <f>'World Index &amp; Universal'!CV437</f>
        <v>-2.2727337088399913E-2</v>
      </c>
      <c r="CA193" s="14">
        <f>'World Index &amp; Universal'!CW437</f>
        <v>-2.6582177651426342E-3</v>
      </c>
      <c r="CB193" s="14">
        <f>'World Index &amp; Universal'!CX437</f>
        <v>-4.5258973739726982E-2</v>
      </c>
      <c r="CC193" s="14">
        <f>'World Index &amp; Universal'!CY437</f>
        <v>-2.3667696856487286E-2</v>
      </c>
      <c r="CD193" s="14">
        <f>'World Index &amp; Universal'!CZ437</f>
        <v>-2.3667696856487286E-2</v>
      </c>
    </row>
    <row r="194" spans="2:82" x14ac:dyDescent="0.25">
      <c r="B194" s="121">
        <v>41578</v>
      </c>
      <c r="C194" s="14">
        <f>'World Index &amp; Universal'!M194</f>
        <v>2.652467855507723E-2</v>
      </c>
      <c r="D194" s="14">
        <f>'World Index &amp; Universal'!N194</f>
        <v>3.8768066999864903E-2</v>
      </c>
      <c r="E194" s="14">
        <f>'World Index &amp; Universal'!O194</f>
        <v>3.3573773755825265E-2</v>
      </c>
      <c r="F194" s="14">
        <f>'World Index &amp; Universal'!P194</f>
        <v>4.7310737539740133E-2</v>
      </c>
      <c r="G194" s="14">
        <f>'World Index &amp; Universal'!Q194</f>
        <v>3.98257725719946E-2</v>
      </c>
      <c r="H194" s="14">
        <f>'World Index &amp; Universal'!R194</f>
        <v>3.9112642650387164E-2</v>
      </c>
      <c r="I194" s="14">
        <f>'World Index &amp; Universal'!S194</f>
        <v>5.2186492168318832E-2</v>
      </c>
      <c r="J194" s="14">
        <f>'World Index &amp; Universal'!T194</f>
        <v>2.4936861527336651E-2</v>
      </c>
      <c r="K194" s="14">
        <f>'World Index &amp; Universal'!AF194</f>
        <v>3.4675615212527966E-3</v>
      </c>
      <c r="L194" s="14">
        <f>'World Index &amp; Universal'!AG194</f>
        <v>0.56107382550335572</v>
      </c>
      <c r="M194" s="14">
        <f>'World Index &amp; Universal'!AH194</f>
        <v>0.13087248322147652</v>
      </c>
      <c r="N194" s="14">
        <f>'World Index &amp; Universal'!AI194</f>
        <v>9.4966442953020147E-2</v>
      </c>
      <c r="O194" s="14">
        <f>'World Index &amp; Universal'!AJ194</f>
        <v>9.809843400447428E-2</v>
      </c>
      <c r="P194" s="14">
        <f>'World Index &amp; Universal'!AK194</f>
        <v>3.8814317673378083E-2</v>
      </c>
      <c r="Q194" s="14">
        <f>'World Index &amp; Universal'!AL194</f>
        <v>3.9261744966442955E-2</v>
      </c>
      <c r="R194" s="14">
        <f>'World Index &amp; Universal'!AM194</f>
        <v>3.3445190156599559E-2</v>
      </c>
      <c r="S194" s="14">
        <f>'Stata input'!R194</f>
        <v>1.3072269593599195E-3</v>
      </c>
      <c r="T194" s="14">
        <f>'Stata input'!S194</f>
        <v>1.3989231556377213E-4</v>
      </c>
      <c r="U194" s="14">
        <f>'Stata input'!T194</f>
        <v>8.0322839159041592E-5</v>
      </c>
      <c r="V194" s="14">
        <f>'Stata input'!U194</f>
        <v>4.0560228620889482E-4</v>
      </c>
      <c r="W194" s="14">
        <f>'Stata input'!V194</f>
        <v>9.1029411222853795E-5</v>
      </c>
      <c r="X194" s="14">
        <f>'Stata input'!W194</f>
        <v>-4.1667621558660883E-6</v>
      </c>
      <c r="Y194" s="14">
        <f>'Stata input'!X194</f>
        <v>8.6669004079253931E-4</v>
      </c>
      <c r="Z194" s="14">
        <f>'Stata input'!Y194</f>
        <v>2.1616147432015342E-3</v>
      </c>
      <c r="AA194" s="14">
        <f>'World Index &amp; Universal'!AP438</f>
        <v>-1.1922181576321855E-2</v>
      </c>
      <c r="AB194" s="14">
        <f>'World Index &amp; Universal'!AQ438</f>
        <v>-7.7690908196882402E-3</v>
      </c>
      <c r="AC194" s="14">
        <f>'World Index &amp; Universal'!AR438</f>
        <v>-2.0985054696728511E-2</v>
      </c>
      <c r="AD194" s="14">
        <f>'World Index &amp; Universal'!AS438</f>
        <v>-1.334247872879013E-2</v>
      </c>
      <c r="AE194" s="14">
        <f>'World Index &amp; Universal'!AT438</f>
        <v>-1.4112903225806384E-2</v>
      </c>
      <c r="AF194" s="14">
        <f>'World Index &amp; Universal'!AU438</f>
        <v>-2.353404981059648E-2</v>
      </c>
      <c r="AG194" s="14">
        <f>'World Index &amp; Universal'!AV438</f>
        <v>2.7429774779597071E-3</v>
      </c>
      <c r="AH194" s="14">
        <f>'World Index &amp; Universal'!AX438</f>
        <v>1.2066035036938594E-2</v>
      </c>
      <c r="AI194" s="14">
        <f>'World Index &amp; Universal'!AY438</f>
        <v>4.203202095214742E-3</v>
      </c>
      <c r="AJ194" s="14">
        <f>'World Index &amp; Universal'!AZ438</f>
        <v>-9.1722260650125564E-3</v>
      </c>
      <c r="AK194" s="14">
        <f>'World Index &amp; Universal'!BA438</f>
        <v>-1.4374345076726414E-3</v>
      </c>
      <c r="AL194" s="14">
        <f>'World Index &amp; Universal'!BB438</f>
        <v>-2.2171549736632601E-3</v>
      </c>
      <c r="AM194" s="14">
        <f>'World Index &amp; Universal'!BC438</f>
        <v>-1.1751977443233641E-2</v>
      </c>
      <c r="AN194" s="14">
        <f>'World Index &amp; Universal'!BD438</f>
        <v>1.4842109377253054E-2</v>
      </c>
      <c r="AO194" s="14">
        <f>'World Index &amp; Universal'!BF438</f>
        <v>7.829922196342709E-3</v>
      </c>
      <c r="AP194" s="14">
        <f>'World Index &amp; Universal'!BG438</f>
        <v>-4.1856091341323509E-3</v>
      </c>
      <c r="AQ194" s="14">
        <f>'World Index &amp; Universal'!BH438</f>
        <v>-1.3319443845947077E-2</v>
      </c>
      <c r="AR194" s="14">
        <f>'World Index &amp; Universal'!BI438</f>
        <v>-5.6170271028000984E-3</v>
      </c>
      <c r="AS194" s="14">
        <f>'World Index &amp; Universal'!BJ438</f>
        <v>-6.3934839636863305E-3</v>
      </c>
      <c r="AT194" s="14">
        <f>'World Index &amp; Universal'!BK438</f>
        <v>-1.5888397393235443E-2</v>
      </c>
      <c r="AU194" s="14">
        <f>'World Index &amp; Universal'!BL438</f>
        <v>1.0594376974541353E-2</v>
      </c>
      <c r="AV194" s="14">
        <f>'World Index &amp; Universal'!BN438</f>
        <v>2.1434866543562192E-2</v>
      </c>
      <c r="AW194" s="14">
        <f>'World Index &amp; Universal'!BO438</f>
        <v>9.2571345962435547E-3</v>
      </c>
      <c r="AX194" s="14">
        <f>'World Index &amp; Universal'!BP438</f>
        <v>1.3499246298989132E-2</v>
      </c>
      <c r="AY194" s="14">
        <f>'World Index &amp; Universal'!BQ438</f>
        <v>7.8063935638601478E-3</v>
      </c>
      <c r="AZ194" s="14">
        <f>'World Index &amp; Universal'!BR438</f>
        <v>7.0194551205684519E-3</v>
      </c>
      <c r="BA194" s="14">
        <f>'World Index &amp; Universal'!BS438</f>
        <v>-2.6036324839537883E-3</v>
      </c>
      <c r="BB194" s="14">
        <f>'World Index &amp; Universal'!BT438</f>
        <v>2.4236639377694047E-2</v>
      </c>
      <c r="BC194" s="14">
        <f>'World Index &amp; Universal'!BV438</f>
        <v>1.3522907838982912E-2</v>
      </c>
      <c r="BD194" s="14">
        <f>'World Index &amp; Universal'!BW438</f>
        <v>1.439503699965039E-3</v>
      </c>
      <c r="BE194" s="14">
        <f>'World Index &amp; Universal'!BX438</f>
        <v>5.6487563201472746E-3</v>
      </c>
      <c r="BF194" s="14">
        <f>'World Index &amp; Universal'!BY438</f>
        <v>-7.7459258184051638E-3</v>
      </c>
      <c r="BG194" s="14">
        <f>'World Index &amp; Universal'!BZ438</f>
        <v>-7.8084287648649831E-4</v>
      </c>
      <c r="BH194" s="14">
        <f>'World Index &amp; Universal'!CA438</f>
        <v>-1.032939075828021E-2</v>
      </c>
      <c r="BI194" s="14">
        <f>'World Index &amp; Universal'!CB438</f>
        <v>1.6302978348581743E-2</v>
      </c>
      <c r="BJ194" s="14">
        <f>'World Index &amp; Universal'!CD438</f>
        <v>2.4101249824462823E-2</v>
      </c>
      <c r="BK194" s="14">
        <f>'World Index &amp; Universal'!CE438</f>
        <v>2.2220816730966764E-3</v>
      </c>
      <c r="BL194" s="14">
        <f>'World Index &amp; Universal'!CF438</f>
        <v>6.4346236266557E-3</v>
      </c>
      <c r="BM194" s="14">
        <f>'World Index &amp; Universal'!CG438</f>
        <v>-6.9705258273564663E-3</v>
      </c>
      <c r="BN194" s="14">
        <f>'World Index &amp; Universal'!CH438</f>
        <v>7.8145306854837671E-4</v>
      </c>
      <c r="BO194" s="14">
        <f>'World Index &amp; Universal'!CI438</f>
        <v>-9.5560096238361814E-3</v>
      </c>
      <c r="BP194" s="14">
        <f>'World Index &amp; Universal'!CJ438</f>
        <v>2.6910336487881992E-2</v>
      </c>
      <c r="BQ194" s="14">
        <f>'World Index &amp; Universal'!CL438</f>
        <v>2.4101249824462823E-2</v>
      </c>
      <c r="BR194" s="14">
        <f>'World Index &amp; Universal'!CM438</f>
        <v>1.1891728771517451E-2</v>
      </c>
      <c r="BS194" s="14">
        <f>'World Index &amp; Universal'!CN438</f>
        <v>1.61449142060206E-2</v>
      </c>
      <c r="BT194" s="14">
        <f>'World Index &amp; Universal'!CO438</f>
        <v>2.6104290819084497E-3</v>
      </c>
      <c r="BU194" s="14">
        <f>'World Index &amp; Universal'!CP438</f>
        <v>1.0437200682552605E-2</v>
      </c>
      <c r="BV194" s="14">
        <f>'World Index &amp; Universal'!CQ438</f>
        <v>9.6482079922628472E-3</v>
      </c>
      <c r="BW194" s="14">
        <f>'World Index &amp; Universal'!CR438</f>
        <v>2.6910336487881992E-2</v>
      </c>
      <c r="BX194" s="14">
        <f>'World Index &amp; Universal'!CT438</f>
        <v>-2.735474134018645E-3</v>
      </c>
      <c r="BY194" s="14">
        <f>'World Index &amp; Universal'!CU438</f>
        <v>-1.4625042891017626E-2</v>
      </c>
      <c r="BZ194" s="14">
        <f>'World Index &amp; Universal'!CV438</f>
        <v>-1.0483312806724876E-2</v>
      </c>
      <c r="CA194" s="14">
        <f>'World Index &amp; Universal'!CW438</f>
        <v>-2.3663124756423293E-2</v>
      </c>
      <c r="CB194" s="14">
        <f>'World Index &amp; Universal'!CX438</f>
        <v>-1.6041454857362414E-2</v>
      </c>
      <c r="CC194" s="14">
        <f>'World Index &amp; Universal'!CY438</f>
        <v>-2.6205147160089481E-2</v>
      </c>
      <c r="CD194" s="14">
        <f>'World Index &amp; Universal'!CZ438</f>
        <v>-2.6205147160089481E-2</v>
      </c>
    </row>
    <row r="195" spans="2:82" x14ac:dyDescent="0.25">
      <c r="B195" s="121">
        <v>41607</v>
      </c>
      <c r="C195" s="14">
        <f>'World Index &amp; Universal'!M195</f>
        <v>4.4452980514484652E-2</v>
      </c>
      <c r="D195" s="14">
        <f>'World Index &amp; Universal'!N195</f>
        <v>1.3177286519289177E-2</v>
      </c>
      <c r="E195" s="14">
        <f>'World Index &amp; Universal'!O195</f>
        <v>1.4146821576986657E-2</v>
      </c>
      <c r="F195" s="14">
        <f>'World Index &amp; Universal'!P195</f>
        <v>-6.0807335341411806E-3</v>
      </c>
      <c r="G195" s="14">
        <f>'World Index &amp; Universal'!Q195</f>
        <v>5.5946924761017813E-2</v>
      </c>
      <c r="H195" s="14">
        <f>'World Index &amp; Universal'!R195</f>
        <v>1.5305108833106207E-2</v>
      </c>
      <c r="I195" s="14">
        <f>'World Index &amp; Universal'!S195</f>
        <v>3.2315860258125495E-2</v>
      </c>
      <c r="J195" s="14">
        <f>'World Index &amp; Universal'!T195</f>
        <v>5.3708841743979718E-2</v>
      </c>
      <c r="K195" s="14">
        <f>'World Index &amp; Universal'!AF195</f>
        <v>3.4675615212527966E-3</v>
      </c>
      <c r="L195" s="14">
        <f>'World Index &amp; Universal'!AG195</f>
        <v>0.56107382550335572</v>
      </c>
      <c r="M195" s="14">
        <f>'World Index &amp; Universal'!AH195</f>
        <v>0.13087248322147652</v>
      </c>
      <c r="N195" s="14">
        <f>'World Index &amp; Universal'!AI195</f>
        <v>9.4966442953020147E-2</v>
      </c>
      <c r="O195" s="14">
        <f>'World Index &amp; Universal'!AJ195</f>
        <v>9.809843400447428E-2</v>
      </c>
      <c r="P195" s="14">
        <f>'World Index &amp; Universal'!AK195</f>
        <v>3.8814317673378083E-2</v>
      </c>
      <c r="Q195" s="14">
        <f>'World Index &amp; Universal'!AL195</f>
        <v>3.9261744966442955E-2</v>
      </c>
      <c r="R195" s="14">
        <f>'World Index &amp; Universal'!AM195</f>
        <v>3.3445190156599559E-2</v>
      </c>
      <c r="S195" s="14">
        <f>'Stata input'!R195</f>
        <v>1.3565002539421833E-3</v>
      </c>
      <c r="T195" s="14">
        <f>'Stata input'!S195</f>
        <v>1.4010032834144148E-4</v>
      </c>
      <c r="U195" s="14">
        <f>'Stata input'!T195</f>
        <v>1.0945907885595574E-4</v>
      </c>
      <c r="V195" s="14">
        <f>'Stata input'!U195</f>
        <v>4.0586776561180038E-4</v>
      </c>
      <c r="W195" s="14">
        <f>'Stata input'!V195</f>
        <v>9.2810942382781647E-5</v>
      </c>
      <c r="X195" s="14">
        <f>'Stata input'!W195</f>
        <v>-5.8335204944359731E-6</v>
      </c>
      <c r="Y195" s="14">
        <f>'Stata input'!X195</f>
        <v>8.5843536802676645E-4</v>
      </c>
      <c r="Z195" s="14">
        <f>'Stata input'!Y195</f>
        <v>2.0313179085480471E-3</v>
      </c>
      <c r="AA195" s="14">
        <f>'World Index &amp; Universal'!AP439</f>
        <v>3.1065412382410784E-2</v>
      </c>
      <c r="AB195" s="14">
        <f>'World Index &amp; Universal'!AQ439</f>
        <v>3.1753307894345495E-2</v>
      </c>
      <c r="AC195" s="14">
        <f>'World Index &amp; Universal'!AR439</f>
        <v>5.2333389289910937E-2</v>
      </c>
      <c r="AD195" s="14">
        <f>'World Index &amp; Universal'!AS439</f>
        <v>-9.9642478813558588E-3</v>
      </c>
      <c r="AE195" s="14">
        <f>'World Index &amp; Universal'!AT439</f>
        <v>3.1987302750053459E-2</v>
      </c>
      <c r="AF195" s="14">
        <f>'World Index &amp; Universal'!AU439</f>
        <v>1.3340822918129547E-2</v>
      </c>
      <c r="AG195" s="14">
        <f>'World Index &amp; Universal'!AV439</f>
        <v>-6.684737050991596E-3</v>
      </c>
      <c r="AH195" s="14">
        <f>'World Index &amp; Universal'!AX439</f>
        <v>-3.0129429238277106E-2</v>
      </c>
      <c r="AI195" s="14">
        <f>'World Index &amp; Universal'!AY439</f>
        <v>6.671696127844573E-4</v>
      </c>
      <c r="AJ195" s="14">
        <f>'World Index &amp; Universal'!AZ439</f>
        <v>2.0627184902224149E-2</v>
      </c>
      <c r="AK195" s="14">
        <f>'World Index &amp; Universal'!BA439</f>
        <v>-3.9793460018179072E-2</v>
      </c>
      <c r="AL195" s="14">
        <f>'World Index &amp; Universal'!BB439</f>
        <v>8.9411433704511545E-4</v>
      </c>
      <c r="AM195" s="14">
        <f>'World Index &amp; Universal'!BC439</f>
        <v>-1.7190557700239695E-2</v>
      </c>
      <c r="AN195" s="14">
        <f>'World Index &amp; Universal'!BD439</f>
        <v>-3.6612758977314308E-2</v>
      </c>
      <c r="AO195" s="14">
        <f>'World Index &amp; Universal'!BF439</f>
        <v>-3.077606599502869E-2</v>
      </c>
      <c r="AP195" s="14">
        <f>'World Index &amp; Universal'!BG439</f>
        <v>-6.6672479426177489E-4</v>
      </c>
      <c r="AQ195" s="14">
        <f>'World Index &amp; Universal'!BH439</f>
        <v>1.9946707452352497E-2</v>
      </c>
      <c r="AR195" s="14">
        <f>'World Index &amp; Universal'!BI439</f>
        <v>-4.0433653525997149E-2</v>
      </c>
      <c r="AS195" s="14">
        <f>'World Index &amp; Universal'!BJ439</f>
        <v>2.2679341458609059E-4</v>
      </c>
      <c r="AT195" s="14">
        <f>'World Index &amp; Universal'!BK439</f>
        <v>-1.7845821123455563E-2</v>
      </c>
      <c r="AU195" s="14">
        <f>'World Index &amp; Universal'!BL439</f>
        <v>-3.7255073137379524E-2</v>
      </c>
      <c r="AV195" s="14">
        <f>'World Index &amp; Universal'!BN439</f>
        <v>-4.9730807577267999E-2</v>
      </c>
      <c r="AW195" s="14">
        <f>'World Index &amp; Universal'!BO439</f>
        <v>-2.0210303240355332E-2</v>
      </c>
      <c r="AX195" s="14">
        <f>'World Index &amp; Universal'!BP439</f>
        <v>-1.9556617327758152E-2</v>
      </c>
      <c r="AY195" s="14">
        <f>'World Index &amp; Universal'!BQ439</f>
        <v>-5.919952536458406E-2</v>
      </c>
      <c r="AZ195" s="14">
        <f>'World Index &amp; Universal'!BR439</f>
        <v>-1.9334259225193273E-2</v>
      </c>
      <c r="BA195" s="14">
        <f>'World Index &amp; Universal'!BS439</f>
        <v>-3.7053434556602483E-2</v>
      </c>
      <c r="BB195" s="14">
        <f>'World Index &amp; Universal'!BT439</f>
        <v>-5.6083107256272191E-2</v>
      </c>
      <c r="BC195" s="14">
        <f>'World Index &amp; Universal'!BV439</f>
        <v>1.0064533386832553E-2</v>
      </c>
      <c r="BD195" s="14">
        <f>'World Index &amp; Universal'!BW439</f>
        <v>4.1442604649341686E-2</v>
      </c>
      <c r="BE195" s="14">
        <f>'World Index &amp; Universal'!BX439</f>
        <v>4.2137423508622929E-2</v>
      </c>
      <c r="BF195" s="14">
        <f>'World Index &amp; Universal'!BY439</f>
        <v>6.2924633820497844E-2</v>
      </c>
      <c r="BG195" s="14">
        <f>'World Index &amp; Universal'!BZ439</f>
        <v>4.2373773413368676E-2</v>
      </c>
      <c r="BH195" s="14">
        <f>'World Index &amp; Universal'!CA439</f>
        <v>2.3539625462629443E-2</v>
      </c>
      <c r="BI195" s="14">
        <f>'World Index &amp; Universal'!CB439</f>
        <v>3.3125175766088866E-3</v>
      </c>
      <c r="BJ195" s="14">
        <f>'World Index &amp; Universal'!CD439</f>
        <v>-1.3165188470066647E-2</v>
      </c>
      <c r="BK195" s="14">
        <f>'World Index &amp; Universal'!CE439</f>
        <v>-8.933156107502338E-4</v>
      </c>
      <c r="BL195" s="14">
        <f>'World Index &amp; Universal'!CF439</f>
        <v>-2.2674199099581571E-4</v>
      </c>
      <c r="BM195" s="14">
        <f>'World Index &amp; Universal'!CG439</f>
        <v>1.9715442705194874E-2</v>
      </c>
      <c r="BN195" s="14">
        <f>'World Index &amp; Universal'!CH439</f>
        <v>-4.0651227509889254E-2</v>
      </c>
      <c r="BO195" s="14">
        <f>'World Index &amp; Universal'!CI439</f>
        <v>-1.8068516717438809E-2</v>
      </c>
      <c r="BP195" s="14">
        <f>'World Index &amp; Universal'!CJ439</f>
        <v>-1.9761919697909081E-2</v>
      </c>
      <c r="BQ195" s="14">
        <f>'World Index &amp; Universal'!CL439</f>
        <v>-1.3165188470066647E-2</v>
      </c>
      <c r="BR195" s="14">
        <f>'World Index &amp; Universal'!CM439</f>
        <v>1.7491241903429433E-2</v>
      </c>
      <c r="BS195" s="14">
        <f>'World Index &amp; Universal'!CN439</f>
        <v>1.8170081141301697E-2</v>
      </c>
      <c r="BT195" s="14">
        <f>'World Index &amp; Universal'!CO439</f>
        <v>3.8479221886565274E-2</v>
      </c>
      <c r="BU195" s="14">
        <f>'World Index &amp; Universal'!CP439</f>
        <v>-2.2998255150102009E-2</v>
      </c>
      <c r="BV195" s="14">
        <f>'World Index &amp; Universal'!CQ439</f>
        <v>1.8400995410633225E-2</v>
      </c>
      <c r="BW195" s="14">
        <f>'World Index &amp; Universal'!CR439</f>
        <v>-1.9761919697909081E-2</v>
      </c>
      <c r="BX195" s="14">
        <f>'World Index &amp; Universal'!CT439</f>
        <v>6.7297234829006847E-3</v>
      </c>
      <c r="BY195" s="14">
        <f>'World Index &amp; Universal'!CU439</f>
        <v>3.8004197500527415E-2</v>
      </c>
      <c r="BZ195" s="14">
        <f>'World Index &amp; Universal'!CV439</f>
        <v>3.8696722359042424E-2</v>
      </c>
      <c r="CA195" s="14">
        <f>'World Index &amp; Universal'!CW439</f>
        <v>5.941530201165568E-2</v>
      </c>
      <c r="CB195" s="14">
        <f>'World Index &amp; Universal'!CX439</f>
        <v>-3.301581031411982E-3</v>
      </c>
      <c r="CC195" s="14">
        <f>'World Index &amp; Universal'!CY439</f>
        <v>2.0160326450303634E-2</v>
      </c>
      <c r="CD195" s="14">
        <f>'World Index &amp; Universal'!CZ439</f>
        <v>2.0160326450303634E-2</v>
      </c>
    </row>
    <row r="196" spans="2:82" x14ac:dyDescent="0.25">
      <c r="B196" s="121">
        <v>41639</v>
      </c>
      <c r="C196" s="14">
        <f>'World Index &amp; Universal'!M196</f>
        <v>6.3186229743217304E-3</v>
      </c>
      <c r="D196" s="14">
        <f>'World Index &amp; Universal'!N196</f>
        <v>1.7241379310344751E-2</v>
      </c>
      <c r="E196" s="14">
        <f>'World Index &amp; Universal'!O196</f>
        <v>2.2656895294481671E-3</v>
      </c>
      <c r="F196" s="14">
        <f>'World Index &amp; Universal'!P196</f>
        <v>4.7147328497720853E-3</v>
      </c>
      <c r="G196" s="14">
        <f>'World Index &amp; Universal'!Q196</f>
        <v>4.5040290617562428E-2</v>
      </c>
      <c r="H196" s="14">
        <f>'World Index &amp; Universal'!R196</f>
        <v>-2.9553530815561446E-3</v>
      </c>
      <c r="I196" s="14">
        <f>'World Index &amp; Universal'!S196</f>
        <v>1.7432793284818171E-2</v>
      </c>
      <c r="J196" s="14">
        <f>'World Index &amp; Universal'!T196</f>
        <v>3.6840945110246048E-2</v>
      </c>
      <c r="K196" s="14">
        <f>'World Index &amp; Universal'!AF196</f>
        <v>3.4675615212527966E-3</v>
      </c>
      <c r="L196" s="14">
        <f>'World Index &amp; Universal'!AG196</f>
        <v>0.56107382550335572</v>
      </c>
      <c r="M196" s="14">
        <f>'World Index &amp; Universal'!AH196</f>
        <v>0.13087248322147652</v>
      </c>
      <c r="N196" s="14">
        <f>'World Index &amp; Universal'!AI196</f>
        <v>9.4966442953020147E-2</v>
      </c>
      <c r="O196" s="14">
        <f>'World Index &amp; Universal'!AJ196</f>
        <v>9.809843400447428E-2</v>
      </c>
      <c r="P196" s="14">
        <f>'World Index &amp; Universal'!AK196</f>
        <v>3.8814317673378083E-2</v>
      </c>
      <c r="Q196" s="14">
        <f>'World Index &amp; Universal'!AL196</f>
        <v>3.9261744966442955E-2</v>
      </c>
      <c r="R196" s="14">
        <f>'World Index &amp; Universal'!AM196</f>
        <v>3.3445190156599559E-2</v>
      </c>
      <c r="S196" s="14">
        <f>'Stata input'!R196</f>
        <v>1.3400787856630014E-3</v>
      </c>
      <c r="T196" s="14">
        <f>'Stata input'!S196</f>
        <v>1.396426996023159E-4</v>
      </c>
      <c r="U196" s="14">
        <f>'Stata input'!T196</f>
        <v>1.6770356216389004E-4</v>
      </c>
      <c r="V196" s="14">
        <f>'Stata input'!U196</f>
        <v>4.069047871029241E-4</v>
      </c>
      <c r="W196" s="14">
        <f>'Stata input'!V196</f>
        <v>9.0430009713093895E-5</v>
      </c>
      <c r="X196" s="14">
        <f>'Stata input'!W196</f>
        <v>-4.1667621558660883E-6</v>
      </c>
      <c r="Y196" s="14">
        <f>'Stata input'!X196</f>
        <v>8.6669004079253931E-4</v>
      </c>
      <c r="Z196" s="14">
        <f>'Stata input'!Y196</f>
        <v>2.1616147432015342E-3</v>
      </c>
      <c r="AA196" s="14">
        <f>'World Index &amp; Universal'!AP440</f>
        <v>-9.0747360002612076E-3</v>
      </c>
      <c r="AB196" s="14">
        <f>'World Index &amp; Universal'!AQ440</f>
        <v>1.8852291694184675E-3</v>
      </c>
      <c r="AC196" s="14">
        <f>'World Index &amp; Universal'!AR440</f>
        <v>2.0139581256233274E-3</v>
      </c>
      <c r="AD196" s="14">
        <f>'World Index &amp; Universal'!AS440</f>
        <v>-3.5911325107834235E-2</v>
      </c>
      <c r="AE196" s="14">
        <f>'World Index &amp; Universal'!AT440</f>
        <v>5.4715920854160327E-3</v>
      </c>
      <c r="AF196" s="14">
        <f>'World Index &amp; Universal'!AU440</f>
        <v>-9.7872782705099581E-3</v>
      </c>
      <c r="AG196" s="14">
        <f>'World Index &amp; Universal'!AV440</f>
        <v>-2.9816115143490363E-2</v>
      </c>
      <c r="AH196" s="14">
        <f>'World Index &amp; Universal'!AX440</f>
        <v>9.157840989574062E-3</v>
      </c>
      <c r="AI196" s="14">
        <f>'World Index &amp; Universal'!AY440</f>
        <v>1.1060334787954984E-2</v>
      </c>
      <c r="AJ196" s="14">
        <f>'World Index &amp; Universal'!AZ440</f>
        <v>1.1190242623471347E-2</v>
      </c>
      <c r="AK196" s="14">
        <f>'World Index &amp; Universal'!BA440</f>
        <v>-2.7082354323322733E-2</v>
      </c>
      <c r="AL196" s="14">
        <f>'World Index &amp; Universal'!BB440</f>
        <v>1.467954104526803E-2</v>
      </c>
      <c r="AM196" s="14">
        <f>'World Index &amp; Universal'!BC440</f>
        <v>-7.190676190579337E-4</v>
      </c>
      <c r="AN196" s="14">
        <f>'World Index &amp; Universal'!BD440</f>
        <v>-2.0931325395327383E-2</v>
      </c>
      <c r="AO196" s="14">
        <f>'World Index &amp; Universal'!BF440</f>
        <v>-1.8816817680619158E-3</v>
      </c>
      <c r="AP196" s="14">
        <f>'World Index &amp; Universal'!BG440</f>
        <v>-1.0939342003041364E-2</v>
      </c>
      <c r="AQ196" s="14">
        <f>'World Index &amp; Universal'!BH440</f>
        <v>1.2848672927479043E-4</v>
      </c>
      <c r="AR196" s="14">
        <f>'World Index &amp; Universal'!BI440</f>
        <v>-3.7725433190173741E-2</v>
      </c>
      <c r="AS196" s="14">
        <f>'World Index &amp; Universal'!BJ440</f>
        <v>3.5796145222846132E-3</v>
      </c>
      <c r="AT196" s="14">
        <f>'World Index &amp; Universal'!BK440</f>
        <v>-1.1650543495491217E-2</v>
      </c>
      <c r="AU196" s="14">
        <f>'World Index &amp; Universal'!BL440</f>
        <v>-3.1641692471292449E-2</v>
      </c>
      <c r="AV196" s="14">
        <f>'World Index &amp; Universal'!BN440</f>
        <v>-2.0099102505423128E-3</v>
      </c>
      <c r="AW196" s="14">
        <f>'World Index &amp; Universal'!BO440</f>
        <v>-1.1066406845895882E-2</v>
      </c>
      <c r="AX196" s="14">
        <f>'World Index &amp; Universal'!BP440</f>
        <v>-1.2847022255602081E-4</v>
      </c>
      <c r="AY196" s="14">
        <f>'World Index &amp; Universal'!BQ440</f>
        <v>-3.7849056817931714E-2</v>
      </c>
      <c r="AZ196" s="14">
        <f>'World Index &amp; Universal'!BR440</f>
        <v>3.4506844258543889E-3</v>
      </c>
      <c r="BA196" s="14">
        <f>'World Index &amp; Universal'!BS440</f>
        <v>-1.1777516970131519E-2</v>
      </c>
      <c r="BB196" s="14">
        <f>'World Index &amp; Universal'!BT440</f>
        <v>-3.1766097678574523E-2</v>
      </c>
      <c r="BC196" s="14">
        <f>'World Index &amp; Universal'!BV440</f>
        <v>3.7248985537404966E-2</v>
      </c>
      <c r="BD196" s="14">
        <f>'World Index &amp; Universal'!BW440</f>
        <v>2.7836224827114231E-2</v>
      </c>
      <c r="BE196" s="14">
        <f>'World Index &amp; Universal'!BX440</f>
        <v>3.9204437580890206E-2</v>
      </c>
      <c r="BF196" s="14">
        <f>'World Index &amp; Universal'!BY440</f>
        <v>3.933796156012237E-2</v>
      </c>
      <c r="BG196" s="14">
        <f>'World Index &amp; Universal'!BZ440</f>
        <v>4.2924388877277231E-2</v>
      </c>
      <c r="BH196" s="14">
        <f>'World Index &amp; Universal'!CA440</f>
        <v>2.7097141080146159E-2</v>
      </c>
      <c r="BI196" s="14">
        <f>'World Index &amp; Universal'!CB440</f>
        <v>6.3222503521531692E-3</v>
      </c>
      <c r="BJ196" s="14">
        <f>'World Index &amp; Universal'!CD440</f>
        <v>9.8840158844006876E-3</v>
      </c>
      <c r="BK196" s="14">
        <f>'World Index &amp; Universal'!CE440</f>
        <v>-1.4467169634804988E-2</v>
      </c>
      <c r="BL196" s="14">
        <f>'World Index &amp; Universal'!CF440</f>
        <v>-3.5668465864450161E-3</v>
      </c>
      <c r="BM196" s="14">
        <f>'World Index &amp; Universal'!CG440</f>
        <v>-3.4388181496221026E-3</v>
      </c>
      <c r="BN196" s="14">
        <f>'World Index &amp; Universal'!CH440</f>
        <v>-4.1157718944022315E-2</v>
      </c>
      <c r="BO196" s="14">
        <f>'World Index &amp; Universal'!CI440</f>
        <v>-1.5175834380639186E-2</v>
      </c>
      <c r="BP196" s="14">
        <f>'World Index &amp; Universal'!CJ440</f>
        <v>-2.0226802214779016E-2</v>
      </c>
      <c r="BQ196" s="14">
        <f>'World Index &amp; Universal'!CL440</f>
        <v>9.8840158844006876E-3</v>
      </c>
      <c r="BR196" s="14">
        <f>'World Index &amp; Universal'!CM440</f>
        <v>7.1958504936642242E-4</v>
      </c>
      <c r="BS196" s="14">
        <f>'World Index &amp; Universal'!CN440</f>
        <v>1.1787878688875653E-2</v>
      </c>
      <c r="BT196" s="14">
        <f>'World Index &amp; Universal'!CO440</f>
        <v>1.191788000412819E-2</v>
      </c>
      <c r="BU196" s="14">
        <f>'World Index &amp; Universal'!CP440</f>
        <v>-2.638225733122912E-2</v>
      </c>
      <c r="BV196" s="14">
        <f>'World Index &amp; Universal'!CQ440</f>
        <v>1.5409689272901872E-2</v>
      </c>
      <c r="BW196" s="14">
        <f>'World Index &amp; Universal'!CR440</f>
        <v>-2.0226802214779016E-2</v>
      </c>
      <c r="BX196" s="14">
        <f>'World Index &amp; Universal'!CT440</f>
        <v>3.0732437024451498E-2</v>
      </c>
      <c r="BY196" s="14">
        <f>'World Index &amp; Universal'!CU440</f>
        <v>2.1378812271548808E-2</v>
      </c>
      <c r="BZ196" s="14">
        <f>'World Index &amp; Universal'!CV440</f>
        <v>3.2675603880595983E-2</v>
      </c>
      <c r="CA196" s="14">
        <f>'World Index &amp; Universal'!CW440</f>
        <v>3.2808288991340362E-2</v>
      </c>
      <c r="CB196" s="14">
        <f>'World Index &amp; Universal'!CX440</f>
        <v>-6.2825306207238141E-3</v>
      </c>
      <c r="CC196" s="14">
        <f>'World Index &amp; Universal'!CY440</f>
        <v>2.0644371840852216E-2</v>
      </c>
      <c r="CD196" s="14">
        <f>'World Index &amp; Universal'!CZ440</f>
        <v>2.0644371840852216E-2</v>
      </c>
    </row>
    <row r="197" spans="2:82" x14ac:dyDescent="0.25">
      <c r="B197" s="121">
        <v>41670</v>
      </c>
      <c r="C197" s="14">
        <f>'World Index &amp; Universal'!M197</f>
        <v>-6.0861130839103827E-3</v>
      </c>
      <c r="D197" s="14">
        <f>'World Index &amp; Universal'!N197</f>
        <v>-3.9807376876813794E-2</v>
      </c>
      <c r="E197" s="14">
        <f>'World Index &amp; Universal'!O197</f>
        <v>-1.9615296945557081E-2</v>
      </c>
      <c r="F197" s="14">
        <f>'World Index &amp; Universal'!P197</f>
        <v>-3.3565118220255541E-2</v>
      </c>
      <c r="G197" s="14">
        <f>'World Index &amp; Universal'!Q197</f>
        <v>-6.7447302541378651E-2</v>
      </c>
      <c r="H197" s="14">
        <f>'World Index &amp; Universal'!R197</f>
        <v>-2.2194108194280693E-2</v>
      </c>
      <c r="I197" s="14">
        <f>'World Index &amp; Universal'!S197</f>
        <v>3.7391876081684927E-3</v>
      </c>
      <c r="J197" s="14">
        <f>'World Index &amp; Universal'!T197</f>
        <v>-2.0160107437874442E-2</v>
      </c>
      <c r="K197" s="14">
        <f>'World Index &amp; Universal'!AF197</f>
        <v>3.4714445688689816E-3</v>
      </c>
      <c r="L197" s="14">
        <f>'World Index &amp; Universal'!AG197</f>
        <v>0.56584546472564401</v>
      </c>
      <c r="M197" s="14">
        <f>'World Index &amp; Universal'!AH197</f>
        <v>0.13449048152295637</v>
      </c>
      <c r="N197" s="14">
        <f>'World Index &amp; Universal'!AI197</f>
        <v>9.0817469204927226E-2</v>
      </c>
      <c r="O197" s="14">
        <f>'World Index &amp; Universal'!AJ197</f>
        <v>9.171332586786117E-2</v>
      </c>
      <c r="P197" s="14">
        <f>'World Index &amp; Universal'!AK197</f>
        <v>3.9977603583426655E-2</v>
      </c>
      <c r="Q197" s="14">
        <f>'World Index &amp; Universal'!AL197</f>
        <v>3.8857782754759249E-2</v>
      </c>
      <c r="R197" s="14">
        <f>'World Index &amp; Universal'!AM197</f>
        <v>3.4826427771556555E-2</v>
      </c>
      <c r="S197" s="14">
        <f>'Stata input'!R197</f>
        <v>1.3400787856630014E-3</v>
      </c>
      <c r="T197" s="14">
        <f>'Stata input'!S197</f>
        <v>1.3032321330563867E-4</v>
      </c>
      <c r="U197" s="14">
        <f>'Stata input'!T197</f>
        <v>1.6710466592217976E-4</v>
      </c>
      <c r="V197" s="14">
        <f>'Stata input'!U197</f>
        <v>4.0223394899396858E-4</v>
      </c>
      <c r="W197" s="14">
        <f>'Stata input'!V197</f>
        <v>8.9239519996064942E-5</v>
      </c>
      <c r="X197" s="14">
        <f>'Stata input'!W197</f>
        <v>-5.000137505262181E-6</v>
      </c>
      <c r="Y197" s="14">
        <f>'Stata input'!X197</f>
        <v>8.9144956674491738E-4</v>
      </c>
      <c r="Z197" s="14">
        <f>'Stata input'!Y197</f>
        <v>2.1453378265805512E-3</v>
      </c>
      <c r="AA197" s="14">
        <f>'World Index &amp; Universal'!AP441</f>
        <v>3.4440729333091724E-2</v>
      </c>
      <c r="AB197" s="14">
        <f>'World Index &amp; Universal'!AQ441</f>
        <v>1.5113380315451286E-2</v>
      </c>
      <c r="AC197" s="14">
        <f>'World Index &amp; Universal'!AR441</f>
        <v>2.6904937215179947E-2</v>
      </c>
      <c r="AD197" s="14">
        <f>'World Index &amp; Universal'!AS441</f>
        <v>6.7648180903825406E-2</v>
      </c>
      <c r="AE197" s="14">
        <f>'World Index &amp; Universal'!AT441</f>
        <v>1.8958112719143383E-2</v>
      </c>
      <c r="AF197" s="14">
        <f>'World Index &amp; Universal'!AU441</f>
        <v>-1.2630547731924624E-2</v>
      </c>
      <c r="AG197" s="14">
        <f>'World Index &amp; Universal'!AV441</f>
        <v>1.5466868582403759E-2</v>
      </c>
      <c r="AH197" s="14">
        <f>'World Index &amp; Universal'!AX441</f>
        <v>-3.3294057703331159E-2</v>
      </c>
      <c r="AI197" s="14">
        <f>'World Index &amp; Universal'!AY441</f>
        <v>-1.8683863144194901E-2</v>
      </c>
      <c r="AJ197" s="14">
        <f>'World Index &amp; Universal'!AZ441</f>
        <v>-7.2848950202979434E-3</v>
      </c>
      <c r="AK197" s="14">
        <f>'World Index &amp; Universal'!BA441</f>
        <v>3.2101840761957101E-2</v>
      </c>
      <c r="AL197" s="14">
        <f>'World Index &amp; Universal'!BB441</f>
        <v>-1.4967137483005044E-2</v>
      </c>
      <c r="AM197" s="14">
        <f>'World Index &amp; Universal'!BC441</f>
        <v>-4.5504083250244354E-2</v>
      </c>
      <c r="AN197" s="14">
        <f>'World Index &amp; Universal'!BD441</f>
        <v>-1.8342143935999644E-2</v>
      </c>
      <c r="AO197" s="14">
        <f>'World Index &amp; Universal'!BF441</f>
        <v>-1.488836676623706E-2</v>
      </c>
      <c r="AP197" s="14">
        <f>'World Index &amp; Universal'!BG441</f>
        <v>1.9039596356846822E-2</v>
      </c>
      <c r="AQ197" s="14">
        <f>'World Index &amp; Universal'!BH441</f>
        <v>1.1615999875860483E-2</v>
      </c>
      <c r="AR197" s="14">
        <f>'World Index &amp; Universal'!BI441</f>
        <v>5.1752643209223237E-2</v>
      </c>
      <c r="AS197" s="14">
        <f>'World Index &amp; Universal'!BJ441</f>
        <v>3.7874906175479062E-3</v>
      </c>
      <c r="AT197" s="14">
        <f>'World Index &amp; Universal'!BK441</f>
        <v>-2.7330866271070287E-2</v>
      </c>
      <c r="AU197" s="14">
        <f>'World Index &amp; Universal'!BL441</f>
        <v>3.4822540398682378E-4</v>
      </c>
      <c r="AV197" s="14">
        <f>'World Index &amp; Universal'!BN441</f>
        <v>-2.6200027130205639E-2</v>
      </c>
      <c r="AW197" s="14">
        <f>'World Index &amp; Universal'!BO441</f>
        <v>7.3383541599751911E-3</v>
      </c>
      <c r="AX197" s="14">
        <f>'World Index &amp; Universal'!BP441</f>
        <v>-1.1482617789048244E-2</v>
      </c>
      <c r="AY197" s="14">
        <f>'World Index &amp; Universal'!BQ441</f>
        <v>3.9675769598630284E-2</v>
      </c>
      <c r="AZ197" s="14">
        <f>'World Index &amp; Universal'!BR441</f>
        <v>-7.738617478641352E-3</v>
      </c>
      <c r="BA197" s="14">
        <f>'World Index &amp; Universal'!BS441</f>
        <v>-3.8499654168884456E-2</v>
      </c>
      <c r="BB197" s="14">
        <f>'World Index &amp; Universal'!BT441</f>
        <v>-1.1138390924280039E-2</v>
      </c>
      <c r="BC197" s="14">
        <f>'World Index &amp; Universal'!BV441</f>
        <v>-6.3361865934672634E-2</v>
      </c>
      <c r="BD197" s="14">
        <f>'World Index &amp; Universal'!BW441</f>
        <v>-3.1103365476276568E-2</v>
      </c>
      <c r="BE197" s="14">
        <f>'World Index &amp; Universal'!BX441</f>
        <v>-4.9206097596589005E-2</v>
      </c>
      <c r="BF197" s="14">
        <f>'World Index &amp; Universal'!BY441</f>
        <v>-3.8161675744301848E-2</v>
      </c>
      <c r="BG197" s="14">
        <f>'World Index &amp; Universal'!BZ441</f>
        <v>-4.560497461201396E-2</v>
      </c>
      <c r="BH197" s="14">
        <f>'World Index &amp; Universal'!CA441</f>
        <v>-7.5192118594525459E-2</v>
      </c>
      <c r="BI197" s="14">
        <f>'World Index &amp; Universal'!CB441</f>
        <v>-4.8875007005816262E-2</v>
      </c>
      <c r="BJ197" s="14">
        <f>'World Index &amp; Universal'!CD441</f>
        <v>1.2792119204124708E-2</v>
      </c>
      <c r="BK197" s="14">
        <f>'World Index &amp; Universal'!CE441</f>
        <v>1.5194556499120715E-2</v>
      </c>
      <c r="BL197" s="14">
        <f>'World Index &amp; Universal'!CF441</f>
        <v>-3.7731996592405004E-3</v>
      </c>
      <c r="BM197" s="14">
        <f>'World Index &amp; Universal'!CG441</f>
        <v>7.7989707298466993E-3</v>
      </c>
      <c r="BN197" s="14">
        <f>'World Index &amp; Universal'!CH441</f>
        <v>4.778417049426098E-2</v>
      </c>
      <c r="BO197" s="14">
        <f>'World Index &amp; Universal'!CI441</f>
        <v>-3.1000941115010061E-2</v>
      </c>
      <c r="BP197" s="14">
        <f>'World Index &amp; Universal'!CJ441</f>
        <v>2.8456841813149225E-2</v>
      </c>
      <c r="BQ197" s="14">
        <f>'World Index &amp; Universal'!CL441</f>
        <v>1.2792119204124708E-2</v>
      </c>
      <c r="BR197" s="14">
        <f>'World Index &amp; Universal'!CM441</f>
        <v>4.7673418452322425E-2</v>
      </c>
      <c r="BS197" s="14">
        <f>'World Index &amp; Universal'!CN441</f>
        <v>2.8098831682148662E-2</v>
      </c>
      <c r="BT197" s="14">
        <f>'World Index &amp; Universal'!CO441</f>
        <v>4.0041227583340611E-2</v>
      </c>
      <c r="BU197" s="14">
        <f>'World Index &amp; Universal'!CP441</f>
        <v>8.1305663702013975E-2</v>
      </c>
      <c r="BV197" s="14">
        <f>'World Index &amp; Universal'!CQ441</f>
        <v>3.1992746361056534E-2</v>
      </c>
      <c r="BW197" s="14">
        <f>'World Index &amp; Universal'!CR441</f>
        <v>2.8456841813149225E-2</v>
      </c>
      <c r="BX197" s="14">
        <f>'World Index &amp; Universal'!CT441</f>
        <v>-1.523128824872011E-2</v>
      </c>
      <c r="BY197" s="14">
        <f>'World Index &amp; Universal'!CU441</f>
        <v>1.8684864408403223E-2</v>
      </c>
      <c r="BZ197" s="14">
        <f>'World Index &amp; Universal'!CV441</f>
        <v>-3.4810418526620701E-4</v>
      </c>
      <c r="CA197" s="14">
        <f>'World Index &amp; Universal'!CW441</f>
        <v>1.1263852112421535E-2</v>
      </c>
      <c r="CB197" s="14">
        <f>'World Index &amp; Universal'!CX441</f>
        <v>5.138652371225727E-2</v>
      </c>
      <c r="CC197" s="14">
        <f>'World Index &amp; Universal'!CY441</f>
        <v>-2.7669456467400599E-2</v>
      </c>
      <c r="CD197" s="14">
        <f>'World Index &amp; Universal'!CZ441</f>
        <v>-2.7669456467400599E-2</v>
      </c>
    </row>
    <row r="198" spans="2:82" x14ac:dyDescent="0.25">
      <c r="B198" s="121">
        <v>41698</v>
      </c>
      <c r="C198" s="14">
        <f>'World Index &amp; Universal'!M198</f>
        <v>-4.0166498035876241E-4</v>
      </c>
      <c r="D198" s="14">
        <f>'World Index &amp; Universal'!N198</f>
        <v>4.6232014191541992E-2</v>
      </c>
      <c r="E198" s="14">
        <f>'World Index &amp; Universal'!O198</f>
        <v>2.3273758046331361E-2</v>
      </c>
      <c r="F198" s="14">
        <f>'World Index &amp; Universal'!P198</f>
        <v>2.940765121239175E-2</v>
      </c>
      <c r="G198" s="14">
        <f>'World Index &amp; Universal'!Q198</f>
        <v>4.4594484021978076E-2</v>
      </c>
      <c r="H198" s="14">
        <f>'World Index &amp; Universal'!R198</f>
        <v>1.7674202248670445E-2</v>
      </c>
      <c r="I198" s="14">
        <f>'World Index &amp; Universal'!S198</f>
        <v>4.0487630735410285E-2</v>
      </c>
      <c r="J198" s="14">
        <f>'World Index &amp; Universal'!T198</f>
        <v>2.5253444574192763E-2</v>
      </c>
      <c r="K198" s="14">
        <f>'World Index &amp; Universal'!AF198</f>
        <v>3.4714445688689816E-3</v>
      </c>
      <c r="L198" s="14">
        <f>'World Index &amp; Universal'!AG198</f>
        <v>0.56584546472564401</v>
      </c>
      <c r="M198" s="14">
        <f>'World Index &amp; Universal'!AH198</f>
        <v>0.13449048152295637</v>
      </c>
      <c r="N198" s="14">
        <f>'World Index &amp; Universal'!AI198</f>
        <v>9.0817469204927226E-2</v>
      </c>
      <c r="O198" s="14">
        <f>'World Index &amp; Universal'!AJ198</f>
        <v>9.171332586786117E-2</v>
      </c>
      <c r="P198" s="14">
        <f>'World Index &amp; Universal'!AK198</f>
        <v>3.9977603583426655E-2</v>
      </c>
      <c r="Q198" s="14">
        <f>'World Index &amp; Universal'!AL198</f>
        <v>3.8857782754759249E-2</v>
      </c>
      <c r="R198" s="14">
        <f>'World Index &amp; Universal'!AM198</f>
        <v>3.4826427771556555E-2</v>
      </c>
      <c r="S198" s="14">
        <f>'Stata input'!R198</f>
        <v>1.3400787856630014E-3</v>
      </c>
      <c r="T198" s="14">
        <f>'Stata input'!S198</f>
        <v>1.2949106986015479E-4</v>
      </c>
      <c r="U198" s="14">
        <f>'Stata input'!T198</f>
        <v>1.6413508045065583E-4</v>
      </c>
      <c r="V198" s="14">
        <f>'Stata input'!U198</f>
        <v>4.0119687424122752E-4</v>
      </c>
      <c r="W198" s="14">
        <f>'Stata input'!V198</f>
        <v>8.6267390216443474E-5</v>
      </c>
      <c r="X198" s="14">
        <f>'Stata input'!W198</f>
        <v>-5.8335204944359731E-6</v>
      </c>
      <c r="Y198" s="14">
        <f>'Stata input'!X198</f>
        <v>8.3366685539498775E-4</v>
      </c>
      <c r="Z198" s="14">
        <f>'Stata input'!Y198</f>
        <v>2.1453378265805512E-3</v>
      </c>
      <c r="AA198" s="14">
        <f>'World Index &amp; Universal'!AP442</f>
        <v>-4.4105470989108997E-2</v>
      </c>
      <c r="AB198" s="14">
        <f>'World Index &amp; Universal'!AQ442</f>
        <v>-2.1653659515685209E-2</v>
      </c>
      <c r="AC198" s="14">
        <f>'World Index &amp; Universal'!AR442</f>
        <v>-2.6403503672267181E-2</v>
      </c>
      <c r="AD198" s="14">
        <f>'World Index &amp; Universal'!AS442</f>
        <v>-4.1986778631409649E-2</v>
      </c>
      <c r="AE198" s="14">
        <f>'World Index &amp; Universal'!AT442</f>
        <v>-1.5617557483292743E-2</v>
      </c>
      <c r="AF198" s="14">
        <f>'World Index &amp; Universal'!AU442</f>
        <v>-3.8730709944898134E-2</v>
      </c>
      <c r="AG198" s="14">
        <f>'World Index &amp; Universal'!AV442</f>
        <v>-2.5355775613570719E-2</v>
      </c>
      <c r="AH198" s="14">
        <f>'World Index &amp; Universal'!AX442</f>
        <v>4.6140520371789506E-2</v>
      </c>
      <c r="AI198" s="14">
        <f>'World Index &amp; Universal'!AY442</f>
        <v>2.3487749738096753E-2</v>
      </c>
      <c r="AJ198" s="14">
        <f>'World Index &amp; Universal'!AZ442</f>
        <v>1.8518745300445394E-2</v>
      </c>
      <c r="AK198" s="14">
        <f>'World Index &amp; Universal'!BA442</f>
        <v>2.216449925591446E-3</v>
      </c>
      <c r="AL198" s="14">
        <f>'World Index &amp; Universal'!BB442</f>
        <v>2.9802360659281213E-2</v>
      </c>
      <c r="AM198" s="14">
        <f>'World Index &amp; Universal'!BC442</f>
        <v>5.6227553156649179E-3</v>
      </c>
      <c r="AN198" s="14">
        <f>'World Index &amp; Universal'!BD442</f>
        <v>1.9614816076978014E-2</v>
      </c>
      <c r="AO198" s="14">
        <f>'World Index &amp; Universal'!BF442</f>
        <v>2.2132918190265638E-2</v>
      </c>
      <c r="AP198" s="14">
        <f>'World Index &amp; Universal'!BG442</f>
        <v>-2.2948735579988333E-2</v>
      </c>
      <c r="AQ198" s="14">
        <f>'World Index &amp; Universal'!BH442</f>
        <v>-4.8549720687161013E-3</v>
      </c>
      <c r="AR198" s="14">
        <f>'World Index &amp; Universal'!BI442</f>
        <v>-2.078315037766576E-2</v>
      </c>
      <c r="AS198" s="14">
        <f>'World Index &amp; Universal'!BJ442</f>
        <v>6.1696985848633812E-3</v>
      </c>
      <c r="AT198" s="14">
        <f>'World Index &amp; Universal'!BK442</f>
        <v>-1.7455015389293838E-2</v>
      </c>
      <c r="AU198" s="14">
        <f>'World Index &amp; Universal'!BL442</f>
        <v>-3.7840547306110528E-3</v>
      </c>
      <c r="AV198" s="14">
        <f>'World Index &amp; Universal'!BN442</f>
        <v>2.7119554940735258E-2</v>
      </c>
      <c r="AW198" s="14">
        <f>'World Index &amp; Universal'!BO442</f>
        <v>-1.8182036792050105E-2</v>
      </c>
      <c r="AX198" s="14">
        <f>'World Index &amp; Universal'!BP442</f>
        <v>4.8786578161463812E-3</v>
      </c>
      <c r="AY198" s="14">
        <f>'World Index &amp; Universal'!BQ442</f>
        <v>-1.6005886440553452E-2</v>
      </c>
      <c r="AZ198" s="14">
        <f>'World Index &amp; Universal'!BR442</f>
        <v>1.1078456249234092E-2</v>
      </c>
      <c r="BA198" s="14">
        <f>'World Index &amp; Universal'!BS442</f>
        <v>-1.266151462040721E-2</v>
      </c>
      <c r="BB198" s="14">
        <f>'World Index &amp; Universal'!BT442</f>
        <v>1.0761419773472891E-3</v>
      </c>
      <c r="BC198" s="14">
        <f>'World Index &amp; Universal'!BV442</f>
        <v>4.3826930249906804E-2</v>
      </c>
      <c r="BD198" s="14">
        <f>'World Index &amp; Universal'!BW442</f>
        <v>-2.2115481398814474E-3</v>
      </c>
      <c r="BE198" s="14">
        <f>'World Index &amp; Universal'!BX442</f>
        <v>2.1224257308972483E-2</v>
      </c>
      <c r="BF198" s="14">
        <f>'World Index &amp; Universal'!BY442</f>
        <v>1.6266242063841974E-2</v>
      </c>
      <c r="BG198" s="14">
        <f>'World Index &amp; Universal'!BZ442</f>
        <v>2.7524903164119818E-2</v>
      </c>
      <c r="BH198" s="14">
        <f>'World Index &amp; Universal'!CA442</f>
        <v>3.3987721817241301E-3</v>
      </c>
      <c r="BI198" s="14">
        <f>'World Index &amp; Universal'!CB442</f>
        <v>1.7359888827087611E-2</v>
      </c>
      <c r="BJ198" s="14">
        <f>'World Index &amp; Universal'!CD442</f>
        <v>4.0291217399317958E-2</v>
      </c>
      <c r="BK198" s="14">
        <f>'World Index &amp; Universal'!CE442</f>
        <v>-2.8939883804696032E-2</v>
      </c>
      <c r="BL198" s="14">
        <f>'World Index &amp; Universal'!CF442</f>
        <v>-6.1318668148532263E-3</v>
      </c>
      <c r="BM198" s="14">
        <f>'World Index &amp; Universal'!CG442</f>
        <v>-1.0957068841454309E-2</v>
      </c>
      <c r="BN198" s="14">
        <f>'World Index &amp; Universal'!CH442</f>
        <v>-2.6787577682410135E-2</v>
      </c>
      <c r="BO198" s="14">
        <f>'World Index &amp; Universal'!CI442</f>
        <v>-2.347985037452871E-2</v>
      </c>
      <c r="BP198" s="14">
        <f>'World Index &amp; Universal'!CJ442</f>
        <v>1.3913826718172428E-2</v>
      </c>
      <c r="BQ198" s="14">
        <f>'World Index &amp; Universal'!CL442</f>
        <v>4.0291217399317958E-2</v>
      </c>
      <c r="BR198" s="14">
        <f>'World Index &amp; Universal'!CM442</f>
        <v>-5.5913167099126415E-3</v>
      </c>
      <c r="BS198" s="14">
        <f>'World Index &amp; Universal'!CN442</f>
        <v>1.7765105580595408E-2</v>
      </c>
      <c r="BT198" s="14">
        <f>'World Index &amp; Universal'!CO442</f>
        <v>1.2823884420487763E-2</v>
      </c>
      <c r="BU198" s="14">
        <f>'World Index &amp; Universal'!CP442</f>
        <v>-3.3872596578269354E-3</v>
      </c>
      <c r="BV198" s="14">
        <f>'World Index &amp; Universal'!CQ442</f>
        <v>2.4044409512219644E-2</v>
      </c>
      <c r="BW198" s="14">
        <f>'World Index &amp; Universal'!CR442</f>
        <v>1.3913826718172428E-2</v>
      </c>
      <c r="BX198" s="14">
        <f>'World Index &amp; Universal'!CT442</f>
        <v>2.6015416681438808E-2</v>
      </c>
      <c r="BY198" s="14">
        <f>'World Index &amp; Universal'!CU442</f>
        <v>-1.9237476513382812E-2</v>
      </c>
      <c r="BZ198" s="14">
        <f>'World Index &amp; Universal'!CV442</f>
        <v>3.7984281907752493E-3</v>
      </c>
      <c r="CA198" s="14">
        <f>'World Index &amp; Universal'!CW442</f>
        <v>-1.074985140712359E-3</v>
      </c>
      <c r="CB198" s="14">
        <f>'World Index &amp; Universal'!CX442</f>
        <v>-1.7063665491177993E-2</v>
      </c>
      <c r="CC198" s="14">
        <f>'World Index &amp; Universal'!CY442</f>
        <v>-1.3722888821043666E-2</v>
      </c>
      <c r="CD198" s="14">
        <f>'World Index &amp; Universal'!CZ442</f>
        <v>-1.3722888821043666E-2</v>
      </c>
    </row>
    <row r="199" spans="2:82" x14ac:dyDescent="0.25">
      <c r="B199" s="121">
        <v>41729</v>
      </c>
      <c r="C199" s="14">
        <f>'World Index &amp; Universal'!M199</f>
        <v>1.1574853835862875E-3</v>
      </c>
      <c r="D199" s="14">
        <f>'World Index &amp; Universal'!N199</f>
        <v>2.5119316754584897E-3</v>
      </c>
      <c r="E199" s="14">
        <f>'World Index &amp; Universal'!O199</f>
        <v>5.1324471918878789E-3</v>
      </c>
      <c r="F199" s="14">
        <f>'World Index &amp; Universal'!P199</f>
        <v>5.3366636196623407E-3</v>
      </c>
      <c r="G199" s="14">
        <f>'World Index &amp; Universal'!Q199</f>
        <v>1.233378608925495E-2</v>
      </c>
      <c r="H199" s="14">
        <f>'World Index &amp; Universal'!R199</f>
        <v>7.067768741898961E-3</v>
      </c>
      <c r="I199" s="14">
        <f>'World Index &amp; Universal'!S199</f>
        <v>1.6046558074960249E-3</v>
      </c>
      <c r="J199" s="14">
        <f>'World Index &amp; Universal'!T199</f>
        <v>-3.4686232716129917E-2</v>
      </c>
      <c r="K199" s="14">
        <f>'World Index &amp; Universal'!AF199</f>
        <v>3.4714445688689816E-3</v>
      </c>
      <c r="L199" s="14">
        <f>'World Index &amp; Universal'!AG199</f>
        <v>0.56584546472564401</v>
      </c>
      <c r="M199" s="14">
        <f>'World Index &amp; Universal'!AH199</f>
        <v>0.13449048152295637</v>
      </c>
      <c r="N199" s="14">
        <f>'World Index &amp; Universal'!AI199</f>
        <v>9.0817469204927226E-2</v>
      </c>
      <c r="O199" s="14">
        <f>'World Index &amp; Universal'!AJ199</f>
        <v>9.171332586786117E-2</v>
      </c>
      <c r="P199" s="14">
        <f>'World Index &amp; Universal'!AK199</f>
        <v>3.9977603583426655E-2</v>
      </c>
      <c r="Q199" s="14">
        <f>'World Index &amp; Universal'!AL199</f>
        <v>3.8857782754759249E-2</v>
      </c>
      <c r="R199" s="14">
        <f>'World Index &amp; Universal'!AM199</f>
        <v>3.4826427771556555E-2</v>
      </c>
      <c r="S199" s="14">
        <f>'Stata input'!R199</f>
        <v>1.364709877352599E-3</v>
      </c>
      <c r="T199" s="14">
        <f>'Stata input'!S199</f>
        <v>1.265785078226056E-4</v>
      </c>
      <c r="U199" s="14">
        <f>'Stata input'!T199</f>
        <v>1.7602115767800797E-4</v>
      </c>
      <c r="V199" s="14">
        <f>'Stata input'!U199</f>
        <v>4.0560228620889482E-4</v>
      </c>
      <c r="W199" s="14">
        <f>'Stata input'!V199</f>
        <v>8.4485730829086947E-5</v>
      </c>
      <c r="X199" s="14">
        <f>'Stata input'!W199</f>
        <v>-5.8335204944359731E-6</v>
      </c>
      <c r="Y199" s="14">
        <f>'Stata input'!X199</f>
        <v>7.9237101136486743E-4</v>
      </c>
      <c r="Z199" s="14">
        <f>'Stata input'!Y199</f>
        <v>2.1290580013606508E-3</v>
      </c>
      <c r="AA199" s="14">
        <f>'World Index &amp; Universal'!AP443</f>
        <v>-2.5152413632275605E-3</v>
      </c>
      <c r="AB199" s="14">
        <f>'World Index &amp; Universal'!AQ443</f>
        <v>-4.9117217576000183E-3</v>
      </c>
      <c r="AC199" s="14">
        <f>'World Index &amp; Universal'!AR443</f>
        <v>-7.0560603497178409E-3</v>
      </c>
      <c r="AD199" s="14">
        <f>'World Index &amp; Universal'!AS443</f>
        <v>-1.6445695296870344E-2</v>
      </c>
      <c r="AE199" s="14">
        <f>'World Index &amp; Universal'!AT443</f>
        <v>-7.3901376853032774E-3</v>
      </c>
      <c r="AF199" s="14">
        <f>'World Index &amp; Universal'!AU443</f>
        <v>-1.069025896230924E-3</v>
      </c>
      <c r="AG199" s="14">
        <f>'World Index &amp; Universal'!AV443</f>
        <v>3.5203475190935807E-2</v>
      </c>
      <c r="AH199" s="14">
        <f>'World Index &amp; Universal'!AX443</f>
        <v>2.5215837549887876E-3</v>
      </c>
      <c r="AI199" s="14">
        <f>'World Index &amp; Universal'!AY443</f>
        <v>-2.4025233204041374E-3</v>
      </c>
      <c r="AJ199" s="14">
        <f>'World Index &amp; Universal'!AZ443</f>
        <v>-4.5522690418811074E-3</v>
      </c>
      <c r="AK199" s="14">
        <f>'World Index &amp; Universal'!BA443</f>
        <v>-1.3965580739981553E-2</v>
      </c>
      <c r="AL199" s="14">
        <f>'World Index &amp; Universal'!BB443</f>
        <v>-4.8871887814488923E-3</v>
      </c>
      <c r="AM199" s="14">
        <f>'World Index &amp; Universal'!BC443</f>
        <v>1.4498622204244249E-3</v>
      </c>
      <c r="AN199" s="14">
        <f>'World Index &amp; Universal'!BD443</f>
        <v>3.7813827457085392E-2</v>
      </c>
      <c r="AO199" s="14">
        <f>'World Index &amp; Universal'!BF443</f>
        <v>4.9359658484526836E-3</v>
      </c>
      <c r="AP199" s="14">
        <f>'World Index &amp; Universal'!BG443</f>
        <v>2.4083093397555544E-3</v>
      </c>
      <c r="AQ199" s="14">
        <f>'World Index &amp; Universal'!BH443</f>
        <v>-2.1549229741760767E-3</v>
      </c>
      <c r="AR199" s="14">
        <f>'World Index &amp; Universal'!BI443</f>
        <v>-1.1590904838757021E-2</v>
      </c>
      <c r="AS199" s="14">
        <f>'World Index &amp; Universal'!BJ443</f>
        <v>-2.4906493040807165E-3</v>
      </c>
      <c r="AT199" s="14">
        <f>'World Index &amp; Universal'!BK443</f>
        <v>3.861663276906846E-3</v>
      </c>
      <c r="AU199" s="14">
        <f>'World Index &amp; Universal'!BL443</f>
        <v>4.0313204190677743E-2</v>
      </c>
      <c r="AV199" s="14">
        <f>'World Index &amp; Universal'!BN443</f>
        <v>7.1062021408812015E-3</v>
      </c>
      <c r="AW199" s="14">
        <f>'World Index &amp; Universal'!BO443</f>
        <v>4.5730869640936422E-3</v>
      </c>
      <c r="AX199" s="14">
        <f>'World Index &amp; Universal'!BP443</f>
        <v>2.1595766956119533E-3</v>
      </c>
      <c r="AY199" s="14">
        <f>'World Index &amp; Universal'!BQ443</f>
        <v>-9.4563595911159037E-3</v>
      </c>
      <c r="AZ199" s="14">
        <f>'World Index &amp; Universal'!BR443</f>
        <v>-3.3645135666282577E-4</v>
      </c>
      <c r="BA199" s="14">
        <f>'World Index &amp; Universal'!BS443</f>
        <v>6.029579530537843E-3</v>
      </c>
      <c r="BB199" s="14">
        <f>'World Index &amp; Universal'!BT443</f>
        <v>4.2559840342585087E-2</v>
      </c>
      <c r="BC199" s="14">
        <f>'World Index &amp; Universal'!BV443</f>
        <v>1.6720678480314444E-2</v>
      </c>
      <c r="BD199" s="14">
        <f>'World Index &amp; Universal'!BW443</f>
        <v>1.4163380574952145E-2</v>
      </c>
      <c r="BE199" s="14">
        <f>'World Index &amp; Universal'!BX443</f>
        <v>1.1726829402420869E-2</v>
      </c>
      <c r="BF199" s="14">
        <f>'World Index &amp; Universal'!BY443</f>
        <v>9.5466360141513995E-3</v>
      </c>
      <c r="BG199" s="14">
        <f>'World Index &amp; Universal'!BZ443</f>
        <v>9.2069726788499562E-3</v>
      </c>
      <c r="BH199" s="14">
        <f>'World Index &amp; Universal'!CA443</f>
        <v>1.563377774578556E-2</v>
      </c>
      <c r="BI199" s="14">
        <f>'World Index &amp; Universal'!CB443</f>
        <v>5.2512779661307629E-2</v>
      </c>
      <c r="BJ199" s="14">
        <f>'World Index &amp; Universal'!CD443</f>
        <v>1.0701699356054917E-3</v>
      </c>
      <c r="BK199" s="14">
        <f>'World Index &amp; Universal'!CE443</f>
        <v>4.9111906975294328E-3</v>
      </c>
      <c r="BL199" s="14">
        <f>'World Index &amp; Universal'!CF443</f>
        <v>2.4968681269434967E-3</v>
      </c>
      <c r="BM199" s="14">
        <f>'World Index &amp; Universal'!CG443</f>
        <v>3.3656459427722218E-4</v>
      </c>
      <c r="BN199" s="14">
        <f>'World Index &amp; Universal'!CH443</f>
        <v>-9.1229776726678979E-3</v>
      </c>
      <c r="BO199" s="14">
        <f>'World Index &amp; Universal'!CI443</f>
        <v>6.3681734678036062E-3</v>
      </c>
      <c r="BP199" s="14">
        <f>'World Index &amp; Universal'!CJ443</f>
        <v>3.6311318827319417E-2</v>
      </c>
      <c r="BQ199" s="14">
        <f>'World Index &amp; Universal'!CL443</f>
        <v>1.0701699356054917E-3</v>
      </c>
      <c r="BR199" s="14">
        <f>'World Index &amp; Universal'!CM443</f>
        <v>-1.4477631633098564E-3</v>
      </c>
      <c r="BS199" s="14">
        <f>'World Index &amp; Universal'!CN443</f>
        <v>-3.8468081989515568E-3</v>
      </c>
      <c r="BT199" s="14">
        <f>'World Index &amp; Universal'!CO443</f>
        <v>-5.9934415977624944E-3</v>
      </c>
      <c r="BU199" s="14">
        <f>'World Index &amp; Universal'!CP443</f>
        <v>-1.5393125049941614E-2</v>
      </c>
      <c r="BV199" s="14">
        <f>'World Index &amp; Universal'!CQ443</f>
        <v>-6.327876452868697E-3</v>
      </c>
      <c r="BW199" s="14">
        <f>'World Index &amp; Universal'!CR443</f>
        <v>3.6311318827319417E-2</v>
      </c>
      <c r="BX199" s="14">
        <f>'World Index &amp; Universal'!CT443</f>
        <v>-3.4006334053740317E-2</v>
      </c>
      <c r="BY199" s="14">
        <f>'World Index &amp; Universal'!CU443</f>
        <v>-3.6436041278943954E-2</v>
      </c>
      <c r="BZ199" s="14">
        <f>'World Index &amp; Universal'!CV443</f>
        <v>-3.8751026160472324E-2</v>
      </c>
      <c r="CA199" s="14">
        <f>'World Index &amp; Universal'!CW443</f>
        <v>-4.082244365810217E-2</v>
      </c>
      <c r="CB199" s="14">
        <f>'World Index &amp; Universal'!CX443</f>
        <v>-4.9892771542599301E-2</v>
      </c>
      <c r="CC199" s="14">
        <f>'World Index &amp; Universal'!CY443</f>
        <v>-3.5039006298231756E-2</v>
      </c>
      <c r="CD199" s="14">
        <f>'World Index &amp; Universal'!CZ443</f>
        <v>-3.5039006298231756E-2</v>
      </c>
    </row>
    <row r="200" spans="2:82" x14ac:dyDescent="0.25">
      <c r="B200" s="121">
        <v>41759</v>
      </c>
      <c r="C200" s="14">
        <f>'World Index &amp; Universal'!M200</f>
        <v>1.3680715522703668E-3</v>
      </c>
      <c r="D200" s="14">
        <f>'World Index &amp; Universal'!N200</f>
        <v>8.2894846738494898E-3</v>
      </c>
      <c r="E200" s="14">
        <f>'World Index &amp; Universal'!O200</f>
        <v>1.4541520674176134E-3</v>
      </c>
      <c r="F200" s="14">
        <f>'World Index &amp; Universal'!P200</f>
        <v>-3.1840256407845713E-3</v>
      </c>
      <c r="G200" s="14">
        <f>'World Index &amp; Universal'!Q200</f>
        <v>-8.0835702542259025E-4</v>
      </c>
      <c r="H200" s="14">
        <f>'World Index &amp; Universal'!R200</f>
        <v>3.956184306533439E-3</v>
      </c>
      <c r="I200" s="14">
        <f>'World Index &amp; Universal'!S200</f>
        <v>1.6024822283267071E-4</v>
      </c>
      <c r="J200" s="14">
        <f>'World Index &amp; Universal'!T200</f>
        <v>7.637386414902636E-3</v>
      </c>
      <c r="K200" s="14">
        <f>'World Index &amp; Universal'!AF200</f>
        <v>3.5874439461883408E-3</v>
      </c>
      <c r="L200" s="14">
        <f>'World Index &amp; Universal'!AG200</f>
        <v>0.56614349775784756</v>
      </c>
      <c r="M200" s="14">
        <f>'World Index &amp; Universal'!AH200</f>
        <v>0.13094170403587443</v>
      </c>
      <c r="N200" s="14">
        <f>'World Index &amp; Universal'!AI200</f>
        <v>9.2264573991031384E-2</v>
      </c>
      <c r="O200" s="14">
        <f>'World Index &amp; Universal'!AJ200</f>
        <v>9.3834080717488777E-2</v>
      </c>
      <c r="P200" s="14">
        <f>'World Index &amp; Universal'!AK200</f>
        <v>3.8340807174887893E-2</v>
      </c>
      <c r="Q200" s="14">
        <f>'World Index &amp; Universal'!AL200</f>
        <v>4.0695067264573989E-2</v>
      </c>
      <c r="R200" s="14">
        <f>'World Index &amp; Universal'!AM200</f>
        <v>3.4192825112107625E-2</v>
      </c>
      <c r="S200" s="14">
        <f>'Stata input'!R200</f>
        <v>1.3975409693907093E-3</v>
      </c>
      <c r="T200" s="14">
        <f>'Stata input'!S200</f>
        <v>1.2533023838701141E-4</v>
      </c>
      <c r="U200" s="14">
        <f>'Stata input'!T200</f>
        <v>2.0037070281442304E-4</v>
      </c>
      <c r="V200" s="14">
        <f>'Stata input'!U200</f>
        <v>4.0534510229828236E-4</v>
      </c>
      <c r="W200" s="14">
        <f>'Stata input'!V200</f>
        <v>8.2104580126252102E-5</v>
      </c>
      <c r="X200" s="14">
        <f>'Stata input'!W200</f>
        <v>-5.8335204944359731E-6</v>
      </c>
      <c r="Y200" s="14">
        <f>'Stata input'!X200</f>
        <v>8.5017994629987825E-4</v>
      </c>
      <c r="Z200" s="14">
        <f>'Stata input'!Y200</f>
        <v>2.1860246668861105E-3</v>
      </c>
      <c r="AA200" s="14">
        <f>'World Index &amp; Universal'!AP444</f>
        <v>-6.5293989947062814E-3</v>
      </c>
      <c r="AB200" s="14">
        <f>'World Index &amp; Universal'!AQ444</f>
        <v>5.2149024934511345E-4</v>
      </c>
      <c r="AC200" s="14">
        <f>'World Index &amp; Universal'!AR444</f>
        <v>6.083871226396198E-3</v>
      </c>
      <c r="AD200" s="14">
        <f>'World Index &amp; Universal'!AS444</f>
        <v>3.1028063159348473E-3</v>
      </c>
      <c r="AE200" s="14">
        <f>'World Index &amp; Universal'!AT444</f>
        <v>-1.7726567693330253E-3</v>
      </c>
      <c r="AF200" s="14">
        <f>'World Index &amp; Universal'!AU444</f>
        <v>1.346938022399824E-3</v>
      </c>
      <c r="AG200" s="14">
        <f>'World Index &amp; Universal'!AV444</f>
        <v>-4.1494000313637702E-3</v>
      </c>
      <c r="AH200" s="14">
        <f>'World Index &amp; Universal'!AX444</f>
        <v>6.5723122436629478E-3</v>
      </c>
      <c r="AI200" s="14">
        <f>'World Index &amp; Universal'!AY444</f>
        <v>7.0972298897589159E-3</v>
      </c>
      <c r="AJ200" s="14">
        <f>'World Index &amp; Universal'!AZ444</f>
        <v>1.2696168571409316E-2</v>
      </c>
      <c r="AK200" s="14">
        <f>'World Index &amp; Universal'!BA444</f>
        <v>9.6955111715375519E-3</v>
      </c>
      <c r="AL200" s="14">
        <f>'World Index &amp; Universal'!BB444</f>
        <v>4.7880050205411084E-3</v>
      </c>
      <c r="AM200" s="14">
        <f>'World Index &amp; Universal'!BC444</f>
        <v>7.9281027633186785E-3</v>
      </c>
      <c r="AN200" s="14">
        <f>'World Index &amp; Universal'!BD444</f>
        <v>2.3956410596690514E-3</v>
      </c>
      <c r="AO200" s="14">
        <f>'World Index &amp; Universal'!BF444</f>
        <v>-5.2121843901142828E-4</v>
      </c>
      <c r="AP200" s="14">
        <f>'World Index &amp; Universal'!BG444</f>
        <v>-7.0472141905659758E-3</v>
      </c>
      <c r="AQ200" s="14">
        <f>'World Index &amp; Universal'!BH444</f>
        <v>5.5594817615209902E-3</v>
      </c>
      <c r="AR200" s="14">
        <f>'World Index &amp; Universal'!BI444</f>
        <v>2.5799706370586151E-3</v>
      </c>
      <c r="AS200" s="14">
        <f>'World Index &amp; Universal'!BJ444</f>
        <v>-2.2929512669501717E-3</v>
      </c>
      <c r="AT200" s="14">
        <f>'World Index &amp; Universal'!BK444</f>
        <v>8.2501753445485271E-4</v>
      </c>
      <c r="AU200" s="14">
        <f>'World Index &amp; Universal'!BL444</f>
        <v>-4.6684557265679327E-3</v>
      </c>
      <c r="AV200" s="14">
        <f>'World Index &amp; Universal'!BN444</f>
        <v>-6.0470815608844042E-3</v>
      </c>
      <c r="AW200" s="14">
        <f>'World Index &amp; Universal'!BO444</f>
        <v>-1.2536996747326223E-2</v>
      </c>
      <c r="AX200" s="14">
        <f>'World Index &amp; Universal'!BP444</f>
        <v>-5.528744805610164E-3</v>
      </c>
      <c r="AY200" s="14">
        <f>'World Index &amp; Universal'!BQ444</f>
        <v>-2.9630381678098505E-3</v>
      </c>
      <c r="AZ200" s="14">
        <f>'World Index &amp; Universal'!BR444</f>
        <v>-7.8090189301536217E-3</v>
      </c>
      <c r="BA200" s="14">
        <f>'World Index &amp; Universal'!BS444</f>
        <v>-4.7082885825636689E-3</v>
      </c>
      <c r="BB200" s="14">
        <f>'World Index &amp; Universal'!BT444</f>
        <v>-1.0171389831829636E-2</v>
      </c>
      <c r="BC200" s="14">
        <f>'World Index &amp; Universal'!BV444</f>
        <v>-3.0932086884796206E-3</v>
      </c>
      <c r="BD200" s="14">
        <f>'World Index &amp; Universal'!BW444</f>
        <v>-9.6024108894847693E-3</v>
      </c>
      <c r="BE200" s="14">
        <f>'World Index &amp; Universal'!BX444</f>
        <v>-2.5733315173046556E-3</v>
      </c>
      <c r="BF200" s="14">
        <f>'World Index &amp; Universal'!BY444</f>
        <v>2.9718438545796033E-3</v>
      </c>
      <c r="BG200" s="14">
        <f>'World Index &amp; Universal'!BZ444</f>
        <v>-4.8603822604919023E-3</v>
      </c>
      <c r="BH200" s="14">
        <f>'World Index &amp; Universal'!CA444</f>
        <v>-1.7504370264735947E-3</v>
      </c>
      <c r="BI200" s="14">
        <f>'World Index &amp; Universal'!CB444</f>
        <v>-7.2297737596144218E-3</v>
      </c>
      <c r="BJ200" s="14">
        <f>'World Index &amp; Universal'!CD444</f>
        <v>-1.3451262207481163E-3</v>
      </c>
      <c r="BK200" s="14">
        <f>'World Index &amp; Universal'!CE444</f>
        <v>-4.7651892703906018E-3</v>
      </c>
      <c r="BL200" s="14">
        <f>'World Index &amp; Universal'!CF444</f>
        <v>2.2982209756479133E-3</v>
      </c>
      <c r="BM200" s="14">
        <f>'World Index &amp; Universal'!CG444</f>
        <v>7.8704796547670597E-3</v>
      </c>
      <c r="BN200" s="14">
        <f>'World Index &amp; Universal'!CH444</f>
        <v>4.8841209553414089E-3</v>
      </c>
      <c r="BO200" s="14">
        <f>'World Index &amp; Universal'!CI444</f>
        <v>3.1251345827059129E-3</v>
      </c>
      <c r="BP200" s="14">
        <f>'World Index &amp; Universal'!CJ444</f>
        <v>-5.4889447853292417E-3</v>
      </c>
      <c r="BQ200" s="14">
        <f>'World Index &amp; Universal'!CL444</f>
        <v>-1.3451262207481163E-3</v>
      </c>
      <c r="BR200" s="14">
        <f>'World Index &amp; Universal'!CM444</f>
        <v>-7.8657423496607537E-3</v>
      </c>
      <c r="BS200" s="14">
        <f>'World Index &amp; Universal'!CN444</f>
        <v>-8.2433744161103384E-4</v>
      </c>
      <c r="BT200" s="14">
        <f>'World Index &amp; Universal'!CO444</f>
        <v>4.730561430937863E-3</v>
      </c>
      <c r="BU200" s="14">
        <f>'World Index &amp; Universal'!CP444</f>
        <v>1.7535064290530311E-3</v>
      </c>
      <c r="BV200" s="14">
        <f>'World Index &amp; Universal'!CQ444</f>
        <v>-3.1153985429802633E-3</v>
      </c>
      <c r="BW200" s="14">
        <f>'World Index &amp; Universal'!CR444</f>
        <v>-5.4889447853292417E-3</v>
      </c>
      <c r="BX200" s="14">
        <f>'World Index &amp; Universal'!CT444</f>
        <v>4.1666892920428911E-3</v>
      </c>
      <c r="BY200" s="14">
        <f>'World Index &amp; Universal'!CU444</f>
        <v>-2.3899156795382792E-3</v>
      </c>
      <c r="BZ200" s="14">
        <f>'World Index &amp; Universal'!CV444</f>
        <v>4.6903524292258858E-3</v>
      </c>
      <c r="CA200" s="14">
        <f>'World Index &amp; Universal'!CW444</f>
        <v>1.0275910119532217E-2</v>
      </c>
      <c r="CB200" s="14">
        <f>'World Index &amp; Universal'!CX444</f>
        <v>7.2824240378295269E-3</v>
      </c>
      <c r="CC200" s="14">
        <f>'World Index &amp; Universal'!CY444</f>
        <v>5.519239586677438E-3</v>
      </c>
      <c r="CD200" s="14">
        <f>'World Index &amp; Universal'!CZ444</f>
        <v>5.519239586677438E-3</v>
      </c>
    </row>
    <row r="201" spans="2:82" x14ac:dyDescent="0.25">
      <c r="B201" s="121">
        <v>41789</v>
      </c>
      <c r="C201" s="14">
        <f>'World Index &amp; Universal'!M201</f>
        <v>2.250666461049855E-2</v>
      </c>
      <c r="D201" s="14">
        <f>'World Index &amp; Universal'!N201</f>
        <v>1.6608337302491227E-2</v>
      </c>
      <c r="E201" s="14">
        <f>'World Index &amp; Universal'!O201</f>
        <v>3.3376632099153536E-2</v>
      </c>
      <c r="F201" s="14">
        <f>'World Index &amp; Universal'!P201</f>
        <v>2.2913338105205572E-2</v>
      </c>
      <c r="G201" s="14">
        <f>'World Index &amp; Universal'!Q201</f>
        <v>1.3025272977479574E-2</v>
      </c>
      <c r="H201" s="14">
        <f>'World Index &amp; Universal'!R201</f>
        <v>3.2658839922768301E-2</v>
      </c>
      <c r="I201" s="14">
        <f>'World Index &amp; Universal'!S201</f>
        <v>7.4171578793305049E-3</v>
      </c>
      <c r="J201" s="14">
        <f>'World Index &amp; Universal'!T201</f>
        <v>1.3876097821913458E-2</v>
      </c>
      <c r="K201" s="14">
        <f>'World Index &amp; Universal'!AF201</f>
        <v>3.5874439461883408E-3</v>
      </c>
      <c r="L201" s="14">
        <f>'World Index &amp; Universal'!AG201</f>
        <v>0.56614349775784756</v>
      </c>
      <c r="M201" s="14">
        <f>'World Index &amp; Universal'!AH201</f>
        <v>0.13094170403587443</v>
      </c>
      <c r="N201" s="14">
        <f>'World Index &amp; Universal'!AI201</f>
        <v>9.2264573991031384E-2</v>
      </c>
      <c r="O201" s="14">
        <f>'World Index &amp; Universal'!AJ201</f>
        <v>9.3834080717488777E-2</v>
      </c>
      <c r="P201" s="14">
        <f>'World Index &amp; Universal'!AK201</f>
        <v>3.8340807174887893E-2</v>
      </c>
      <c r="Q201" s="14">
        <f>'World Index &amp; Universal'!AL201</f>
        <v>4.0695067264573989E-2</v>
      </c>
      <c r="R201" s="14">
        <f>'World Index &amp; Universal'!AM201</f>
        <v>3.4192825112107625E-2</v>
      </c>
      <c r="S201" s="14">
        <f>'Stata input'!R201</f>
        <v>1.4139520764002711E-3</v>
      </c>
      <c r="T201" s="14">
        <f>'Stata input'!S201</f>
        <v>1.2574633010298264E-4</v>
      </c>
      <c r="U201" s="14">
        <f>'Stata input'!T201</f>
        <v>1.9621311372364225E-4</v>
      </c>
      <c r="V201" s="14">
        <f>'Stata input'!U201</f>
        <v>4.0586776561180038E-4</v>
      </c>
      <c r="W201" s="14">
        <f>'Stata input'!V201</f>
        <v>8.1513445638670134E-5</v>
      </c>
      <c r="X201" s="14">
        <f>'Stata input'!W201</f>
        <v>-6.6669111236095091E-6</v>
      </c>
      <c r="Y201" s="14">
        <f>'Stata input'!X201</f>
        <v>8.5017994629987825E-4</v>
      </c>
      <c r="Z201" s="14">
        <f>'Stata input'!Y201</f>
        <v>2.2022943167607778E-3</v>
      </c>
      <c r="AA201" s="14">
        <f>'World Index &amp; Universal'!AP445</f>
        <v>4.0677738183283463E-3</v>
      </c>
      <c r="AB201" s="14">
        <f>'World Index &amp; Universal'!AQ445</f>
        <v>-1.2848640589582905E-2</v>
      </c>
      <c r="AC201" s="14">
        <f>'World Index &amp; Universal'!AR445</f>
        <v>-2.7196923659331684E-3</v>
      </c>
      <c r="AD201" s="14">
        <f>'World Index &amp; Universal'!AS445</f>
        <v>8.6953533131701732E-3</v>
      </c>
      <c r="AE201" s="14">
        <f>'World Index &amp; Universal'!AT445</f>
        <v>-1.2682204957454646E-2</v>
      </c>
      <c r="AF201" s="14">
        <f>'World Index &amp; Universal'!AU445</f>
        <v>1.4501566242859809E-2</v>
      </c>
      <c r="AG201" s="14">
        <f>'World Index &amp; Universal'!AV445</f>
        <v>6.3586357441123287E-3</v>
      </c>
      <c r="AH201" s="14">
        <f>'World Index &amp; Universal'!AX445</f>
        <v>-4.0512940703785194E-3</v>
      </c>
      <c r="AI201" s="14">
        <f>'World Index &amp; Universal'!AY445</f>
        <v>-1.6847881038528412E-2</v>
      </c>
      <c r="AJ201" s="14">
        <f>'World Index &amp; Universal'!AZ445</f>
        <v>-6.759968162756369E-3</v>
      </c>
      <c r="AK201" s="14">
        <f>'World Index &amp; Universal'!BA445</f>
        <v>4.6088318094741343E-3</v>
      </c>
      <c r="AL201" s="14">
        <f>'World Index &amp; Universal'!BB445</f>
        <v>-1.6682119686089902E-2</v>
      </c>
      <c r="AM201" s="14">
        <f>'World Index &amp; Universal'!BC445</f>
        <v>1.0391522063150305E-2</v>
      </c>
      <c r="AN201" s="14">
        <f>'World Index &amp; Universal'!BD445</f>
        <v>2.2815809704479495E-3</v>
      </c>
      <c r="AO201" s="14">
        <f>'World Index &amp; Universal'!BF445</f>
        <v>1.3015876914009183E-2</v>
      </c>
      <c r="AP201" s="14">
        <f>'World Index &amp; Universal'!BG445</f>
        <v>1.7136596375671109E-2</v>
      </c>
      <c r="AQ201" s="14">
        <f>'World Index &amp; Universal'!BH445</f>
        <v>1.0260785366997149E-2</v>
      </c>
      <c r="AR201" s="14">
        <f>'World Index &amp; Universal'!BI445</f>
        <v>2.1824407875627561E-2</v>
      </c>
      <c r="AS201" s="14">
        <f>'World Index &amp; Universal'!BJ445</f>
        <v>1.6860193783019284E-4</v>
      </c>
      <c r="AT201" s="14">
        <f>'World Index &amp; Universal'!BK445</f>
        <v>2.7706193758146647E-2</v>
      </c>
      <c r="AU201" s="14">
        <f>'World Index &amp; Universal'!BL445</f>
        <v>1.9457275878308034E-2</v>
      </c>
      <c r="AV201" s="14">
        <f>'World Index &amp; Universal'!BN445</f>
        <v>2.727109264180072E-3</v>
      </c>
      <c r="AW201" s="14">
        <f>'World Index &amp; Universal'!BO445</f>
        <v>6.8059763461729705E-3</v>
      </c>
      <c r="AX201" s="14">
        <f>'World Index &amp; Universal'!BP445</f>
        <v>-1.0156570972186918E-2</v>
      </c>
      <c r="AY201" s="14">
        <f>'World Index &amp; Universal'!BQ445</f>
        <v>1.144617575592588E-2</v>
      </c>
      <c r="AZ201" s="14">
        <f>'World Index &amp; Universal'!BR445</f>
        <v>-9.9896814519044863E-3</v>
      </c>
      <c r="BA201" s="14">
        <f>'World Index &amp; Universal'!BS445</f>
        <v>1.7268222862686144E-2</v>
      </c>
      <c r="BB201" s="14">
        <f>'World Index &amp; Universal'!BT445</f>
        <v>9.1030857027374346E-3</v>
      </c>
      <c r="BC201" s="14">
        <f>'World Index &amp; Universal'!BV445</f>
        <v>-8.6203959249038231E-3</v>
      </c>
      <c r="BD201" s="14">
        <f>'World Index &amp; Universal'!BW445</f>
        <v>-4.587687927422146E-3</v>
      </c>
      <c r="BE201" s="14">
        <f>'World Index &amp; Universal'!BX445</f>
        <v>-2.1358276145507782E-2</v>
      </c>
      <c r="BF201" s="14">
        <f>'World Index &amp; Universal'!BY445</f>
        <v>-1.1316643465848708E-2</v>
      </c>
      <c r="BG201" s="14">
        <f>'World Index &amp; Universal'!BZ445</f>
        <v>-2.1193275254424604E-2</v>
      </c>
      <c r="BH201" s="14">
        <f>'World Index &amp; Universal'!CA445</f>
        <v>5.7561610754115478E-3</v>
      </c>
      <c r="BI201" s="14">
        <f>'World Index &amp; Universal'!CB445</f>
        <v>-2.316574138447991E-3</v>
      </c>
      <c r="BJ201" s="14">
        <f>'World Index &amp; Universal'!CD445</f>
        <v>-1.4294276840365661E-2</v>
      </c>
      <c r="BK201" s="14">
        <f>'World Index &amp; Universal'!CE445</f>
        <v>1.6965134083358979E-2</v>
      </c>
      <c r="BL201" s="14">
        <f>'World Index &amp; Universal'!CF445</f>
        <v>-1.6857351600862991E-4</v>
      </c>
      <c r="BM201" s="14">
        <f>'World Index &amp; Universal'!CG445</f>
        <v>1.0090482154322178E-2</v>
      </c>
      <c r="BN201" s="14">
        <f>'World Index &amp; Universal'!CH445</f>
        <v>2.1652155342448687E-2</v>
      </c>
      <c r="BO201" s="14">
        <f>'World Index &amp; Universal'!CI445</f>
        <v>2.7532949711640775E-2</v>
      </c>
      <c r="BP201" s="14">
        <f>'World Index &amp; Universal'!CJ445</f>
        <v>-8.0265331959066266E-3</v>
      </c>
      <c r="BQ201" s="14">
        <f>'World Index &amp; Universal'!CL445</f>
        <v>-1.4294276840365661E-2</v>
      </c>
      <c r="BR201" s="14">
        <f>'World Index &amp; Universal'!CM445</f>
        <v>-1.0284648907120331E-2</v>
      </c>
      <c r="BS201" s="14">
        <f>'World Index &amp; Universal'!CN445</f>
        <v>-2.6959255404338744E-2</v>
      </c>
      <c r="BT201" s="14">
        <f>'World Index &amp; Universal'!CO445</f>
        <v>-1.6975093170699562E-2</v>
      </c>
      <c r="BU201" s="14">
        <f>'World Index &amp; Universal'!CP445</f>
        <v>-5.7232173146787302E-3</v>
      </c>
      <c r="BV201" s="14">
        <f>'World Index &amp; Universal'!CQ445</f>
        <v>-2.679519884921211E-2</v>
      </c>
      <c r="BW201" s="14">
        <f>'World Index &amp; Universal'!CR445</f>
        <v>-8.0265331959066266E-3</v>
      </c>
      <c r="BX201" s="14">
        <f>'World Index &amp; Universal'!CT445</f>
        <v>-6.318458965089091E-3</v>
      </c>
      <c r="BY201" s="14">
        <f>'World Index &amp; Universal'!CU445</f>
        <v>-2.2763872087110393E-3</v>
      </c>
      <c r="BZ201" s="14">
        <f>'World Index &amp; Universal'!CV445</f>
        <v>-1.9085915946349674E-2</v>
      </c>
      <c r="CA201" s="14">
        <f>'World Index &amp; Universal'!CW445</f>
        <v>-9.0209670664104236E-3</v>
      </c>
      <c r="CB201" s="14">
        <f>'World Index &amp; Universal'!CX445</f>
        <v>2.3219531149849537E-3</v>
      </c>
      <c r="CC201" s="14">
        <f>'World Index &amp; Universal'!CY445</f>
        <v>8.0914797265356775E-3</v>
      </c>
      <c r="CD201" s="14">
        <f>'World Index &amp; Universal'!CZ445</f>
        <v>8.0914797265356775E-3</v>
      </c>
    </row>
    <row r="202" spans="2:82" x14ac:dyDescent="0.25">
      <c r="B202" s="121">
        <v>41820</v>
      </c>
      <c r="C202" s="14">
        <f>'World Index &amp; Universal'!M202</f>
        <v>4.332004245184673E-2</v>
      </c>
      <c r="D202" s="14">
        <f>'World Index &amp; Universal'!N202</f>
        <v>1.7477745411582646E-2</v>
      </c>
      <c r="E202" s="14">
        <f>'World Index &amp; Universal'!O202</f>
        <v>1.3835982886436948E-2</v>
      </c>
      <c r="F202" s="14">
        <f>'World Index &amp; Universal'!P202</f>
        <v>-2.3340509230208584E-3</v>
      </c>
      <c r="G202" s="14">
        <f>'World Index &amp; Universal'!Q202</f>
        <v>1.257931953123026E-2</v>
      </c>
      <c r="H202" s="14">
        <f>'World Index &amp; Universal'!R202</f>
        <v>9.2860062829367429E-3</v>
      </c>
      <c r="I202" s="14">
        <f>'World Index &amp; Universal'!S202</f>
        <v>1.3062092849125406E-4</v>
      </c>
      <c r="J202" s="14">
        <f>'World Index &amp; Universal'!T202</f>
        <v>4.3058535467865866E-3</v>
      </c>
      <c r="K202" s="14">
        <f>'World Index &amp; Universal'!AF202</f>
        <v>3.5874439461883408E-3</v>
      </c>
      <c r="L202" s="14">
        <f>'World Index &amp; Universal'!AG202</f>
        <v>0.56614349775784756</v>
      </c>
      <c r="M202" s="14">
        <f>'World Index &amp; Universal'!AH202</f>
        <v>0.13094170403587443</v>
      </c>
      <c r="N202" s="14">
        <f>'World Index &amp; Universal'!AI202</f>
        <v>9.2264573991031384E-2</v>
      </c>
      <c r="O202" s="14">
        <f>'World Index &amp; Universal'!AJ202</f>
        <v>9.3834080717488777E-2</v>
      </c>
      <c r="P202" s="14">
        <f>'World Index &amp; Universal'!AK202</f>
        <v>3.8340807174887893E-2</v>
      </c>
      <c r="Q202" s="14">
        <f>'World Index &amp; Universal'!AL202</f>
        <v>4.0695067264573989E-2</v>
      </c>
      <c r="R202" s="14">
        <f>'World Index &amp; Universal'!AM202</f>
        <v>3.4192825112107625E-2</v>
      </c>
      <c r="S202" s="14">
        <f>'Stata input'!R202</f>
        <v>1.3482898900922802E-3</v>
      </c>
      <c r="T202" s="14">
        <f>'Stata input'!S202</f>
        <v>1.2924142534131988E-4</v>
      </c>
      <c r="U202" s="14">
        <f>'Stata input'!T202</f>
        <v>7.0805752823810408E-5</v>
      </c>
      <c r="V202" s="14">
        <f>'Stata input'!U202</f>
        <v>4.1078729055721297E-4</v>
      </c>
      <c r="W202" s="14">
        <f>'Stata input'!V202</f>
        <v>8.1513445638670134E-5</v>
      </c>
      <c r="X202" s="14">
        <f>'Stata input'!W202</f>
        <v>-1.6666819446786718E-6</v>
      </c>
      <c r="Y202" s="14">
        <f>'Stata input'!X202</f>
        <v>8.6669004079253931E-4</v>
      </c>
      <c r="Z202" s="14">
        <f>'Stata input'!Y202</f>
        <v>2.2835990158169839E-3</v>
      </c>
      <c r="AA202" s="14">
        <f>'World Index &amp; Universal'!AP446</f>
        <v>2.6735192687581621E-2</v>
      </c>
      <c r="AB202" s="14">
        <f>'World Index &amp; Universal'!AQ446</f>
        <v>3.1127592431144713E-2</v>
      </c>
      <c r="AC202" s="14">
        <f>'World Index &amp; Universal'!AR446</f>
        <v>4.8089025632829241E-2</v>
      </c>
      <c r="AD202" s="14">
        <f>'World Index &amp; Universal'!AS446</f>
        <v>3.1295785205628812E-2</v>
      </c>
      <c r="AE202" s="14">
        <f>'World Index &amp; Universal'!AT446</f>
        <v>3.6571839683443796E-2</v>
      </c>
      <c r="AF202" s="14">
        <f>'World Index &amp; Universal'!AU446</f>
        <v>4.3936284214541432E-2</v>
      </c>
      <c r="AG202" s="14">
        <f>'World Index &amp; Universal'!AV446</f>
        <v>4.0480943901868738E-2</v>
      </c>
      <c r="AH202" s="14">
        <f>'World Index &amp; Universal'!AX446</f>
        <v>-2.603903409368824E-2</v>
      </c>
      <c r="AI202" s="14">
        <f>'World Index &amp; Universal'!AY446</f>
        <v>4.2780258968873053E-3</v>
      </c>
      <c r="AJ202" s="14">
        <f>'World Index &amp; Universal'!AZ446</f>
        <v>2.0797799761155478E-2</v>
      </c>
      <c r="AK202" s="14">
        <f>'World Index &amp; Universal'!BA446</f>
        <v>4.4418390939824359E-3</v>
      </c>
      <c r="AL202" s="14">
        <f>'World Index &amp; Universal'!BB446</f>
        <v>9.5805102093693417E-3</v>
      </c>
      <c r="AM202" s="14">
        <f>'World Index &amp; Universal'!BC446</f>
        <v>1.6753191718240634E-2</v>
      </c>
      <c r="AN202" s="14">
        <f>'World Index &amp; Universal'!BD446</f>
        <v>1.338782512977521E-2</v>
      </c>
      <c r="AO202" s="14">
        <f>'World Index &amp; Universal'!BF446</f>
        <v>-3.0187915307118729E-2</v>
      </c>
      <c r="AP202" s="14">
        <f>'World Index &amp; Universal'!BG446</f>
        <v>-4.2598023521093209E-3</v>
      </c>
      <c r="AQ202" s="14">
        <f>'World Index &amp; Universal'!BH446</f>
        <v>1.6449402892704912E-2</v>
      </c>
      <c r="AR202" s="14">
        <f>'World Index &amp; Universal'!BI446</f>
        <v>1.631153852528211E-4</v>
      </c>
      <c r="AS202" s="14">
        <f>'World Index &amp; Universal'!BJ446</f>
        <v>5.2798967773355354E-3</v>
      </c>
      <c r="AT202" s="14">
        <f>'World Index &amp; Universal'!BK446</f>
        <v>1.2422024080644523E-2</v>
      </c>
      <c r="AU202" s="14">
        <f>'World Index &amp; Universal'!BL446</f>
        <v>9.0709932886883227E-3</v>
      </c>
      <c r="AV202" s="14">
        <f>'World Index &amp; Universal'!BN446</f>
        <v>-4.5882577201677543E-2</v>
      </c>
      <c r="AW202" s="14">
        <f>'World Index &amp; Universal'!BO446</f>
        <v>-2.0374064056585706E-2</v>
      </c>
      <c r="AX202" s="14">
        <f>'World Index &amp; Universal'!BP446</f>
        <v>-1.618319893335729E-2</v>
      </c>
      <c r="AY202" s="14">
        <f>'World Index &amp; Universal'!BQ446</f>
        <v>-1.6022723276833073E-2</v>
      </c>
      <c r="AZ202" s="14">
        <f>'World Index &amp; Universal'!BR446</f>
        <v>-1.0988747775916741E-2</v>
      </c>
      <c r="BA202" s="14">
        <f>'World Index &amp; Universal'!BS446</f>
        <v>-3.9622029395647296E-3</v>
      </c>
      <c r="BB202" s="14">
        <f>'World Index &amp; Universal'!BT446</f>
        <v>-7.2590033335828696E-3</v>
      </c>
      <c r="BC202" s="14">
        <f>'World Index &amp; Universal'!BV446</f>
        <v>-3.0346080779714235E-2</v>
      </c>
      <c r="BD202" s="14">
        <f>'World Index &amp; Universal'!BW446</f>
        <v>-4.4221964090914723E-3</v>
      </c>
      <c r="BE202" s="14">
        <f>'World Index &amp; Universal'!BX446</f>
        <v>-1.6308878296311669E-4</v>
      </c>
      <c r="BF202" s="14">
        <f>'World Index &amp; Universal'!BY446</f>
        <v>1.6283631396643461E-2</v>
      </c>
      <c r="BG202" s="14">
        <f>'World Index &amp; Universal'!BZ446</f>
        <v>5.1159469024331106E-3</v>
      </c>
      <c r="BH202" s="14">
        <f>'World Index &amp; Universal'!CA446</f>
        <v>1.2256909404892102E-2</v>
      </c>
      <c r="BI202" s="14">
        <f>'World Index &amp; Universal'!CB446</f>
        <v>8.9064251284696194E-3</v>
      </c>
      <c r="BJ202" s="14">
        <f>'World Index &amp; Universal'!CD446</f>
        <v>-4.2087132020321438E-2</v>
      </c>
      <c r="BK202" s="14">
        <f>'World Index &amp; Universal'!CE446</f>
        <v>-9.4895950471375334E-3</v>
      </c>
      <c r="BL202" s="14">
        <f>'World Index &amp; Universal'!CF446</f>
        <v>-5.2521658836126583E-3</v>
      </c>
      <c r="BM202" s="14">
        <f>'World Index &amp; Universal'!CG446</f>
        <v>1.1110842016413436E-2</v>
      </c>
      <c r="BN202" s="14">
        <f>'World Index &amp; Universal'!CH446</f>
        <v>-5.089907207421529E-3</v>
      </c>
      <c r="BO202" s="14">
        <f>'World Index &amp; Universal'!CI446</f>
        <v>7.1046156659497761E-3</v>
      </c>
      <c r="BP202" s="14">
        <f>'World Index &amp; Universal'!CJ446</f>
        <v>-3.309914948757875E-3</v>
      </c>
      <c r="BQ202" s="14">
        <f>'World Index &amp; Universal'!CL446</f>
        <v>-4.2087132020321438E-2</v>
      </c>
      <c r="BR202" s="14">
        <f>'World Index &amp; Universal'!CM446</f>
        <v>-1.6477146916970997E-2</v>
      </c>
      <c r="BS202" s="14">
        <f>'World Index &amp; Universal'!CN446</f>
        <v>-1.2269610681301168E-2</v>
      </c>
      <c r="BT202" s="14">
        <f>'World Index &amp; Universal'!CO446</f>
        <v>3.9779644419704052E-3</v>
      </c>
      <c r="BU202" s="14">
        <f>'World Index &amp; Universal'!CP446</f>
        <v>-1.2108496658321588E-2</v>
      </c>
      <c r="BV202" s="14">
        <f>'World Index &amp; Universal'!CQ446</f>
        <v>-7.0544961818609364E-3</v>
      </c>
      <c r="BW202" s="14">
        <f>'World Index &amp; Universal'!CR446</f>
        <v>-3.309914948757875E-3</v>
      </c>
      <c r="BX202" s="14">
        <f>'World Index &amp; Universal'!CT446</f>
        <v>-3.8905992598060268E-2</v>
      </c>
      <c r="BY202" s="14">
        <f>'World Index &amp; Universal'!CU446</f>
        <v>-1.32109591192896E-2</v>
      </c>
      <c r="BZ202" s="14">
        <f>'World Index &amp; Universal'!CV446</f>
        <v>-8.9894500476370709E-3</v>
      </c>
      <c r="CA202" s="14">
        <f>'World Index &amp; Universal'!CW446</f>
        <v>7.3120817594500842E-3</v>
      </c>
      <c r="CB202" s="14">
        <f>'World Index &amp; Universal'!CX446</f>
        <v>-8.8278009799922508E-3</v>
      </c>
      <c r="CC202" s="14">
        <f>'World Index &amp; Universal'!CY446</f>
        <v>3.3209068680439824E-3</v>
      </c>
      <c r="CD202" s="14">
        <f>'World Index &amp; Universal'!CZ446</f>
        <v>3.3209068680439824E-3</v>
      </c>
    </row>
    <row r="203" spans="2:82" x14ac:dyDescent="0.25">
      <c r="B203" s="121">
        <v>41851</v>
      </c>
      <c r="C203" s="14">
        <f>'World Index &amp; Universal'!M203</f>
        <v>1.0634863524297433E-2</v>
      </c>
      <c r="D203" s="14">
        <f>'World Index &amp; Universal'!N203</f>
        <v>-1.5015315621934366E-2</v>
      </c>
      <c r="E203" s="14">
        <f>'World Index &amp; Universal'!O203</f>
        <v>7.4292277942868967E-3</v>
      </c>
      <c r="F203" s="14">
        <f>'World Index &amp; Universal'!P203</f>
        <v>-2.3566651630071433E-3</v>
      </c>
      <c r="G203" s="14">
        <f>'World Index &amp; Universal'!Q203</f>
        <v>1.5472648020020685E-4</v>
      </c>
      <c r="H203" s="14">
        <f>'World Index &amp; Universal'!R203</f>
        <v>9.1901882736615814E-3</v>
      </c>
      <c r="I203" s="14">
        <f>'World Index &amp; Universal'!S203</f>
        <v>6.0399878338310842E-3</v>
      </c>
      <c r="J203" s="14">
        <f>'World Index &amp; Universal'!T203</f>
        <v>-1.4526834976323899E-3</v>
      </c>
      <c r="K203" s="14">
        <f>'World Index &amp; Universal'!AF203</f>
        <v>3.4679494350598507E-3</v>
      </c>
      <c r="L203" s="14">
        <f>'World Index &amp; Universal'!AG203</f>
        <v>0.58149681172390655</v>
      </c>
      <c r="M203" s="14">
        <f>'World Index &amp; Universal'!AH203</f>
        <v>0.12316813961293213</v>
      </c>
      <c r="N203" s="14">
        <f>'World Index &amp; Universal'!AI203</f>
        <v>8.8376775925718784E-2</v>
      </c>
      <c r="O203" s="14">
        <f>'World Index &amp; Universal'!AJ203</f>
        <v>9.3858373419845639E-2</v>
      </c>
      <c r="P203" s="14">
        <f>'World Index &amp; Universal'!AK203</f>
        <v>3.7588097102584185E-2</v>
      </c>
      <c r="Q203" s="14">
        <f>'World Index &amp; Universal'!AL203</f>
        <v>4.027296118134021E-2</v>
      </c>
      <c r="R203" s="14">
        <f>'World Index &amp; Universal'!AM203</f>
        <v>3.1770891598612828E-2</v>
      </c>
      <c r="S203" s="14">
        <f>'Stata input'!R203</f>
        <v>1.2907965990995862E-3</v>
      </c>
      <c r="T203" s="14">
        <f>'Stata input'!S203</f>
        <v>1.2990714253491298E-4</v>
      </c>
      <c r="U203" s="14">
        <f>'Stata input'!T203</f>
        <v>7.3778388091527702E-5</v>
      </c>
      <c r="V203" s="14">
        <f>'Stata input'!U203</f>
        <v>4.1654437304772252E-4</v>
      </c>
      <c r="W203" s="14">
        <f>'Stata input'!V203</f>
        <v>7.7941579424090079E-5</v>
      </c>
      <c r="X203" s="14">
        <f>'Stata input'!W203</f>
        <v>8.3332951383852105E-7</v>
      </c>
      <c r="Y203" s="14">
        <f>'Stata input'!X203</f>
        <v>8.419237754699882E-4</v>
      </c>
      <c r="Z203" s="14">
        <f>'Stata input'!Y203</f>
        <v>2.2022943167607778E-3</v>
      </c>
      <c r="AA203" s="14">
        <f>'World Index &amp; Universal'!AP447</f>
        <v>2.4848771420651783E-2</v>
      </c>
      <c r="AB203" s="14">
        <f>'World Index &amp; Universal'!AQ447</f>
        <v>2.2626050920522278E-3</v>
      </c>
      <c r="AC203" s="14">
        <f>'World Index &amp; Universal'!AR447</f>
        <v>1.1685093404498526E-2</v>
      </c>
      <c r="AD203" s="14">
        <f>'World Index &amp; Universal'!AS447</f>
        <v>1.0175931279425177E-2</v>
      </c>
      <c r="AE203" s="14">
        <f>'World Index &amp; Universal'!AT447</f>
        <v>1.1567714508808891E-4</v>
      </c>
      <c r="AF203" s="14">
        <f>'World Index &amp; Universal'!AU447</f>
        <v>2.7141763518685469E-3</v>
      </c>
      <c r="AG203" s="14">
        <f>'World Index &amp; Universal'!AV447</f>
        <v>1.0062282086164664E-2</v>
      </c>
      <c r="AH203" s="14">
        <f>'World Index &amp; Universal'!AX447</f>
        <v>-2.4246281123220137E-2</v>
      </c>
      <c r="AI203" s="14">
        <f>'World Index &amp; Universal'!AY447</f>
        <v>-2.2038535790300573E-2</v>
      </c>
      <c r="AJ203" s="14">
        <f>'World Index &amp; Universal'!AZ447</f>
        <v>-1.2844507778358216E-2</v>
      </c>
      <c r="AK203" s="14">
        <f>'World Index &amp; Universal'!BA447</f>
        <v>-1.4317078334286526E-2</v>
      </c>
      <c r="AL203" s="14">
        <f>'World Index &amp; Universal'!BB447</f>
        <v>-2.4133408718711391E-2</v>
      </c>
      <c r="AM203" s="14">
        <f>'World Index &amp; Universal'!BC447</f>
        <v>-2.1597913454196926E-2</v>
      </c>
      <c r="AN203" s="14">
        <f>'World Index &amp; Universal'!BD447</f>
        <v>-1.4427971957257868E-2</v>
      </c>
      <c r="AO203" s="14">
        <f>'World Index &amp; Universal'!BF447</f>
        <v>-2.2574972672401161E-3</v>
      </c>
      <c r="AP203" s="14">
        <f>'World Index &amp; Universal'!BG447</f>
        <v>2.2535178119835297E-2</v>
      </c>
      <c r="AQ203" s="14">
        <f>'World Index &amp; Universal'!BH447</f>
        <v>9.4012170708301923E-3</v>
      </c>
      <c r="AR203" s="14">
        <f>'World Index &amp; Universal'!BI447</f>
        <v>7.8954618751299055E-3</v>
      </c>
      <c r="AS203" s="14">
        <f>'World Index &amp; Universal'!BJ447</f>
        <v>-2.1420812629910913E-3</v>
      </c>
      <c r="AT203" s="14">
        <f>'World Index &amp; Universal'!BK447</f>
        <v>4.5055183893105699E-4</v>
      </c>
      <c r="AU203" s="14">
        <f>'World Index &amp; Universal'!BL447</f>
        <v>7.782069244612666E-3</v>
      </c>
      <c r="AV203" s="14">
        <f>'World Index &amp; Universal'!BN447</f>
        <v>-1.1550129067510628E-2</v>
      </c>
      <c r="AW203" s="14">
        <f>'World Index &amp; Universal'!BO447</f>
        <v>1.3011635836063906E-2</v>
      </c>
      <c r="AX203" s="14">
        <f>'World Index &amp; Universal'!BP447</f>
        <v>-9.3136573563001868E-3</v>
      </c>
      <c r="AY203" s="14">
        <f>'World Index &amp; Universal'!BQ447</f>
        <v>-1.4917311077450313E-3</v>
      </c>
      <c r="AZ203" s="14">
        <f>'World Index &amp; Universal'!BR447</f>
        <v>-1.1435788008378522E-2</v>
      </c>
      <c r="BA203" s="14">
        <f>'World Index &amp; Universal'!BS447</f>
        <v>-8.8673018028181394E-3</v>
      </c>
      <c r="BB203" s="14">
        <f>'World Index &amp; Universal'!BT447</f>
        <v>-1.6040676381550156E-3</v>
      </c>
      <c r="BC203" s="14">
        <f>'World Index &amp; Universal'!BV447</f>
        <v>-1.0073424800902453E-2</v>
      </c>
      <c r="BD203" s="14">
        <f>'World Index &amp; Universal'!BW447</f>
        <v>1.4525034389448521E-2</v>
      </c>
      <c r="BE203" s="14">
        <f>'World Index &amp; Universal'!BX447</f>
        <v>-7.8336118910992125E-3</v>
      </c>
      <c r="BF203" s="14">
        <f>'World Index &amp; Universal'!BY447</f>
        <v>1.49395969389432E-3</v>
      </c>
      <c r="BG203" s="14">
        <f>'World Index &amp; Universal'!BZ447</f>
        <v>-9.9589129208367266E-3</v>
      </c>
      <c r="BH203" s="14">
        <f>'World Index &amp; Universal'!CA447</f>
        <v>-7.3865895004107118E-3</v>
      </c>
      <c r="BI203" s="14">
        <f>'World Index &amp; Universal'!CB447</f>
        <v>-1.1250435665821623E-4</v>
      </c>
      <c r="BJ203" s="14">
        <f>'World Index &amp; Universal'!CD447</f>
        <v>-2.7068295391449171E-3</v>
      </c>
      <c r="BK203" s="14">
        <f>'World Index &amp; Universal'!CE447</f>
        <v>2.4730233552749059E-2</v>
      </c>
      <c r="BL203" s="14">
        <f>'World Index &amp; Universal'!CF447</f>
        <v>2.1466796251936593E-3</v>
      </c>
      <c r="BM203" s="14">
        <f>'World Index &amp; Universal'!CG447</f>
        <v>1.1568078097161871E-2</v>
      </c>
      <c r="BN203" s="14">
        <f>'World Index &amp; Universal'!CH447</f>
        <v>1.0059090527462455E-2</v>
      </c>
      <c r="BO203" s="14">
        <f>'World Index &amp; Universal'!CI447</f>
        <v>2.5981986545779989E-3</v>
      </c>
      <c r="BP203" s="14">
        <f>'World Index &amp; Universal'!CJ447</f>
        <v>7.328215664637483E-3</v>
      </c>
      <c r="BQ203" s="14">
        <f>'World Index &amp; Universal'!CL447</f>
        <v>-2.7068295391449171E-3</v>
      </c>
      <c r="BR203" s="14">
        <f>'World Index &amp; Universal'!CM447</f>
        <v>2.2074680493014087E-2</v>
      </c>
      <c r="BS203" s="14">
        <f>'World Index &amp; Universal'!CN447</f>
        <v>-4.5034893339135351E-4</v>
      </c>
      <c r="BT203" s="14">
        <f>'World Index &amp; Universal'!CO447</f>
        <v>8.9466343093584921E-3</v>
      </c>
      <c r="BU203" s="14">
        <f>'World Index &amp; Universal'!CP447</f>
        <v>7.441557228904605E-3</v>
      </c>
      <c r="BV203" s="14">
        <f>'World Index &amp; Universal'!CQ447</f>
        <v>-2.5914655123703279E-3</v>
      </c>
      <c r="BW203" s="14">
        <f>'World Index &amp; Universal'!CR447</f>
        <v>7.328215664637483E-3</v>
      </c>
      <c r="BX203" s="14">
        <f>'World Index &amp; Universal'!CT447</f>
        <v>-9.9620412172823913E-3</v>
      </c>
      <c r="BY203" s="14">
        <f>'World Index &amp; Universal'!CU447</f>
        <v>1.463918571827838E-2</v>
      </c>
      <c r="BZ203" s="14">
        <f>'World Index &amp; Universal'!CV447</f>
        <v>-7.7219762904154887E-3</v>
      </c>
      <c r="CA203" s="14">
        <f>'World Index &amp; Universal'!CW447</f>
        <v>1.6066448050928717E-3</v>
      </c>
      <c r="CB203" s="14">
        <f>'World Index &amp; Universal'!CX447</f>
        <v>1.1251701531289626E-4</v>
      </c>
      <c r="CC203" s="14">
        <f>'World Index &amp; Universal'!CY447</f>
        <v>-7.2749036021019231E-3</v>
      </c>
      <c r="CD203" s="14">
        <f>'World Index &amp; Universal'!CZ447</f>
        <v>-7.2749036021019231E-3</v>
      </c>
    </row>
    <row r="204" spans="2:82" x14ac:dyDescent="0.25">
      <c r="B204" s="121">
        <v>41880</v>
      </c>
      <c r="C204" s="14">
        <f>'World Index &amp; Universal'!M204</f>
        <v>4.6123929991503942E-3</v>
      </c>
      <c r="D204" s="14">
        <f>'World Index &amp; Universal'!N204</f>
        <v>2.067115185267987E-2</v>
      </c>
      <c r="E204" s="14">
        <f>'World Index &amp; Universal'!O204</f>
        <v>3.9306394802727462E-2</v>
      </c>
      <c r="F204" s="14">
        <f>'World Index &amp; Universal'!P204</f>
        <v>3.9196408638363378E-2</v>
      </c>
      <c r="G204" s="14">
        <f>'World Index &amp; Universal'!Q204</f>
        <v>3.2381290573383348E-2</v>
      </c>
      <c r="H204" s="14">
        <f>'World Index &amp; Universal'!R204</f>
        <v>3.0441015336213129E-2</v>
      </c>
      <c r="I204" s="14">
        <f>'World Index &amp; Universal'!S204</f>
        <v>1.7860478574067917E-2</v>
      </c>
      <c r="J204" s="14">
        <f>'World Index &amp; Universal'!T204</f>
        <v>1.5971570289720738E-2</v>
      </c>
      <c r="K204" s="14">
        <f>'World Index &amp; Universal'!AF204</f>
        <v>3.4679494350598507E-3</v>
      </c>
      <c r="L204" s="14">
        <f>'World Index &amp; Universal'!AG204</f>
        <v>0.58149681172390655</v>
      </c>
      <c r="M204" s="14">
        <f>'World Index &amp; Universal'!AH204</f>
        <v>0.12316813961293213</v>
      </c>
      <c r="N204" s="14">
        <f>'World Index &amp; Universal'!AI204</f>
        <v>8.8376775925718784E-2</v>
      </c>
      <c r="O204" s="14">
        <f>'World Index &amp; Universal'!AJ204</f>
        <v>9.3858373419845639E-2</v>
      </c>
      <c r="P204" s="14">
        <f>'World Index &amp; Universal'!AK204</f>
        <v>3.7588097102584185E-2</v>
      </c>
      <c r="Q204" s="14">
        <f>'World Index &amp; Universal'!AL204</f>
        <v>4.027296118134021E-2</v>
      </c>
      <c r="R204" s="14">
        <f>'World Index &amp; Universal'!AM204</f>
        <v>3.1770891598612828E-2</v>
      </c>
      <c r="S204" s="14">
        <f>'Stata input'!R204</f>
        <v>1.323654354508319E-3</v>
      </c>
      <c r="T204" s="14">
        <f>'Stata input'!S204</f>
        <v>1.3073928217233188E-4</v>
      </c>
      <c r="U204" s="14">
        <f>'Stata input'!T204</f>
        <v>4.99862552685304E-5</v>
      </c>
      <c r="V204" s="14">
        <f>'Stata input'!U204</f>
        <v>4.1649460156212292E-4</v>
      </c>
      <c r="W204" s="14">
        <f>'Stata input'!V204</f>
        <v>7.7350417867938503E-5</v>
      </c>
      <c r="X204" s="14">
        <f>'Stata input'!W204</f>
        <v>1.6666513891205881E-6</v>
      </c>
      <c r="Y204" s="14">
        <f>'Stata input'!X204</f>
        <v>8.6669004079253931E-4</v>
      </c>
      <c r="Z204" s="14">
        <f>'Stata input'!Y204</f>
        <v>2.2510858419244606E-3</v>
      </c>
      <c r="AA204" s="14">
        <f>'World Index &amp; Universal'!AP448</f>
        <v>-1.4000477288998447E-2</v>
      </c>
      <c r="AB204" s="14">
        <f>'World Index &amp; Universal'!AQ448</f>
        <v>-3.2840644456061829E-2</v>
      </c>
      <c r="AC204" s="14">
        <f>'World Index &amp; Universal'!AR448</f>
        <v>-3.0910255685565047E-2</v>
      </c>
      <c r="AD204" s="14">
        <f>'World Index &amp; Universal'!AS448</f>
        <v>-2.6769799349152135E-2</v>
      </c>
      <c r="AE204" s="14">
        <f>'World Index &amp; Universal'!AT448</f>
        <v>-2.4318306682474033E-2</v>
      </c>
      <c r="AF204" s="14">
        <f>'World Index &amp; Universal'!AU448</f>
        <v>-1.1521377012770784E-2</v>
      </c>
      <c r="AG204" s="14">
        <f>'World Index &amp; Universal'!AV448</f>
        <v>-9.742982417108581E-3</v>
      </c>
      <c r="AH204" s="14">
        <f>'World Index &amp; Universal'!AX448</f>
        <v>1.4199273900766363E-2</v>
      </c>
      <c r="AI204" s="14">
        <f>'World Index &amp; Universal'!AY448</f>
        <v>-1.9107683861004809E-2</v>
      </c>
      <c r="AJ204" s="14">
        <f>'World Index &amp; Universal'!AZ448</f>
        <v>-1.7149884971620732E-2</v>
      </c>
      <c r="AK204" s="14">
        <f>'World Index &amp; Universal'!BA448</f>
        <v>-1.2950637161613043E-2</v>
      </c>
      <c r="AL204" s="14">
        <f>'World Index &amp; Universal'!BB448</f>
        <v>-1.0464335079094833E-2</v>
      </c>
      <c r="AM204" s="14">
        <f>'World Index &amp; Universal'!BC448</f>
        <v>2.5143017000772705E-3</v>
      </c>
      <c r="AN204" s="14">
        <f>'World Index &amp; Universal'!BD448</f>
        <v>4.3179482077071452E-3</v>
      </c>
      <c r="AO204" s="14">
        <f>'World Index &amp; Universal'!BF448</f>
        <v>3.3955773955773871E-2</v>
      </c>
      <c r="AP204" s="14">
        <f>'World Index &amp; Universal'!BG448</f>
        <v>1.9479899624677222E-2</v>
      </c>
      <c r="AQ204" s="14">
        <f>'World Index &amp; Universal'!BH448</f>
        <v>1.9959366152346725E-3</v>
      </c>
      <c r="AR204" s="14">
        <f>'World Index &amp; Universal'!BI448</f>
        <v>6.2769853510804552E-3</v>
      </c>
      <c r="AS204" s="14">
        <f>'World Index &amp; Universal'!BJ448</f>
        <v>8.8117203486024476E-3</v>
      </c>
      <c r="AT204" s="14">
        <f>'World Index &amp; Universal'!BK448</f>
        <v>2.2043179669498203E-2</v>
      </c>
      <c r="AU204" s="14">
        <f>'World Index &amp; Universal'!BL448</f>
        <v>2.388196103005491E-2</v>
      </c>
      <c r="AV204" s="14">
        <f>'World Index &amp; Universal'!BN448</f>
        <v>3.1896174597773719E-2</v>
      </c>
      <c r="AW204" s="14">
        <f>'World Index &amp; Universal'!BO448</f>
        <v>1.7449135640713154E-2</v>
      </c>
      <c r="AX204" s="14">
        <f>'World Index &amp; Universal'!BP448</f>
        <v>-1.9919607877622036E-3</v>
      </c>
      <c r="AY204" s="14">
        <f>'World Index &amp; Universal'!BQ448</f>
        <v>4.2725210546337156E-3</v>
      </c>
      <c r="AZ204" s="14">
        <f>'World Index &amp; Universal'!BR448</f>
        <v>6.8022069594331214E-3</v>
      </c>
      <c r="BA204" s="14">
        <f>'World Index &amp; Universal'!BS448</f>
        <v>2.0007309732196665E-2</v>
      </c>
      <c r="BB204" s="14">
        <f>'World Index &amp; Universal'!BT448</f>
        <v>2.184242831238592E-2</v>
      </c>
      <c r="BC204" s="14">
        <f>'World Index &amp; Universal'!BV448</f>
        <v>2.7506133010720024E-2</v>
      </c>
      <c r="BD204" s="14">
        <f>'World Index &amp; Universal'!BW448</f>
        <v>1.3120556731197164E-2</v>
      </c>
      <c r="BE204" s="14">
        <f>'World Index &amp; Universal'!BX448</f>
        <v>-6.2378305799078992E-3</v>
      </c>
      <c r="BF204" s="14">
        <f>'World Index &amp; Universal'!BY448</f>
        <v>-4.2543442791274089E-3</v>
      </c>
      <c r="BG204" s="14">
        <f>'World Index &amp; Universal'!BZ448</f>
        <v>2.5189237500424788E-3</v>
      </c>
      <c r="BH204" s="14">
        <f>'World Index &amp; Universal'!CA448</f>
        <v>1.5667847469369223E-2</v>
      </c>
      <c r="BI204" s="14">
        <f>'World Index &amp; Universal'!CB448</f>
        <v>1.7495158823325418E-2</v>
      </c>
      <c r="BJ204" s="14">
        <f>'World Index &amp; Universal'!CD448</f>
        <v>1.1655666338997506E-2</v>
      </c>
      <c r="BK204" s="14">
        <f>'World Index &amp; Universal'!CE448</f>
        <v>1.0574995374149854E-2</v>
      </c>
      <c r="BL204" s="14">
        <f>'World Index &amp; Universal'!CF448</f>
        <v>-8.734752155295622E-3</v>
      </c>
      <c r="BM204" s="14">
        <f>'World Index &amp; Universal'!CG448</f>
        <v>-6.756249551712834E-3</v>
      </c>
      <c r="BN204" s="14">
        <f>'World Index &amp; Universal'!CH448</f>
        <v>-2.5125947155391071E-3</v>
      </c>
      <c r="BO204" s="14">
        <f>'World Index &amp; Universal'!CI448</f>
        <v>1.3115885803074656E-2</v>
      </c>
      <c r="BP204" s="14">
        <f>'World Index &amp; Universal'!CJ448</f>
        <v>1.799122969688316E-3</v>
      </c>
      <c r="BQ204" s="14">
        <f>'World Index &amp; Universal'!CL448</f>
        <v>1.1655666338997506E-2</v>
      </c>
      <c r="BR204" s="14">
        <f>'World Index &amp; Universal'!CM448</f>
        <v>-2.5079958418683379E-3</v>
      </c>
      <c r="BS204" s="14">
        <f>'World Index &amp; Universal'!CN448</f>
        <v>-2.1567757711201896E-2</v>
      </c>
      <c r="BT204" s="14">
        <f>'World Index &amp; Universal'!CO448</f>
        <v>-1.9614868973291566E-2</v>
      </c>
      <c r="BU204" s="14">
        <f>'World Index &amp; Universal'!CP448</f>
        <v>-1.5426152859330244E-2</v>
      </c>
      <c r="BV204" s="14">
        <f>'World Index &amp; Universal'!CQ448</f>
        <v>-1.2946086412096824E-2</v>
      </c>
      <c r="BW204" s="14">
        <f>'World Index &amp; Universal'!CR448</f>
        <v>1.799122969688316E-3</v>
      </c>
      <c r="BX204" s="14">
        <f>'World Index &amp; Universal'!CT448</f>
        <v>9.8388420825232803E-3</v>
      </c>
      <c r="BY204" s="14">
        <f>'World Index &amp; Universal'!CU448</f>
        <v>-4.2993836916017658E-3</v>
      </c>
      <c r="BZ204" s="14">
        <f>'World Index &amp; Universal'!CV448</f>
        <v>-2.332491628823008E-2</v>
      </c>
      <c r="CA204" s="14">
        <f>'World Index &amp; Universal'!CW448</f>
        <v>-2.1375534727462453E-2</v>
      </c>
      <c r="CB204" s="14">
        <f>'World Index &amp; Universal'!CX448</f>
        <v>-1.7194341095005727E-2</v>
      </c>
      <c r="CC204" s="14">
        <f>'World Index &amp; Universal'!CY448</f>
        <v>-1.7958919392494499E-3</v>
      </c>
      <c r="CD204" s="14">
        <f>'World Index &amp; Universal'!CZ448</f>
        <v>-1.7958919392494499E-3</v>
      </c>
    </row>
    <row r="205" spans="2:82" x14ac:dyDescent="0.25">
      <c r="B205" s="121">
        <v>41912</v>
      </c>
      <c r="C205" s="14">
        <f>'World Index &amp; Universal'!M205</f>
        <v>3.2758519676026054E-3</v>
      </c>
      <c r="D205" s="14">
        <f>'World Index &amp; Universal'!N205</f>
        <v>-3.3355902501194801E-2</v>
      </c>
      <c r="E205" s="14">
        <f>'World Index &amp; Universal'!O205</f>
        <v>6.139612596290478E-3</v>
      </c>
      <c r="F205" s="14">
        <f>'World Index &amp; Universal'!P205</f>
        <v>-1.1602095761040432E-2</v>
      </c>
      <c r="G205" s="14">
        <f>'World Index &amp; Universal'!Q205</f>
        <v>1.8957982351765379E-2</v>
      </c>
      <c r="H205" s="14">
        <f>'World Index &amp; Universal'!R205</f>
        <v>5.72704650513578E-3</v>
      </c>
      <c r="I205" s="14">
        <f>'World Index &amp; Universal'!S205</f>
        <v>-2.7478494368117223E-3</v>
      </c>
      <c r="J205" s="14">
        <f>'World Index &amp; Universal'!T205</f>
        <v>3.3129906562200606E-2</v>
      </c>
      <c r="K205" s="14">
        <f>'World Index &amp; Universal'!AF205</f>
        <v>3.4679494350598507E-3</v>
      </c>
      <c r="L205" s="14">
        <f>'World Index &amp; Universal'!AG205</f>
        <v>0.58149681172390655</v>
      </c>
      <c r="M205" s="14">
        <f>'World Index &amp; Universal'!AH205</f>
        <v>0.12316813961293213</v>
      </c>
      <c r="N205" s="14">
        <f>'World Index &amp; Universal'!AI205</f>
        <v>8.8376775925718784E-2</v>
      </c>
      <c r="O205" s="14">
        <f>'World Index &amp; Universal'!AJ205</f>
        <v>9.3858373419845639E-2</v>
      </c>
      <c r="P205" s="14">
        <f>'World Index &amp; Universal'!AK205</f>
        <v>3.7588097102584185E-2</v>
      </c>
      <c r="Q205" s="14">
        <f>'World Index &amp; Universal'!AL205</f>
        <v>4.027296118134021E-2</v>
      </c>
      <c r="R205" s="14">
        <f>'World Index &amp; Universal'!AM205</f>
        <v>3.1770891598612828E-2</v>
      </c>
      <c r="S205" s="14">
        <f>'Stata input'!R205</f>
        <v>1.3072269593599195E-3</v>
      </c>
      <c r="T205" s="14">
        <f>'Stata input'!S205</f>
        <v>1.3032321330563867E-4</v>
      </c>
      <c r="U205" s="14">
        <f>'Stata input'!T205</f>
        <v>2.9749513226207114E-6</v>
      </c>
      <c r="V205" s="14">
        <f>'Stata input'!U205</f>
        <v>4.2198589121134056E-4</v>
      </c>
      <c r="W205" s="14">
        <f>'Stata input'!V205</f>
        <v>7.0922328586853212E-5</v>
      </c>
      <c r="X205" s="14">
        <f>'Stata input'!W205</f>
        <v>0</v>
      </c>
      <c r="Y205" s="14">
        <f>'Stata input'!X205</f>
        <v>8.9144956674491738E-4</v>
      </c>
      <c r="Z205" s="14">
        <f>'Stata input'!Y205</f>
        <v>2.2917254968366496E-3</v>
      </c>
      <c r="AA205" s="14">
        <f>'World Index &amp; Universal'!AP449</f>
        <v>3.6885841064945524E-2</v>
      </c>
      <c r="AB205" s="14">
        <f>'World Index &amp; Universal'!AQ449</f>
        <v>-2.9238329238331362E-3</v>
      </c>
      <c r="AC205" s="14">
        <f>'World Index &amp; Universal'!AR449</f>
        <v>1.2793467165702621E-2</v>
      </c>
      <c r="AD205" s="14">
        <f>'World Index &amp; Universal'!AS449</f>
        <v>-1.5744194643277143E-2</v>
      </c>
      <c r="AE205" s="14">
        <f>'World Index &amp; Universal'!AT449</f>
        <v>-3.0673937525933503E-3</v>
      </c>
      <c r="AF205" s="14">
        <f>'World Index &amp; Universal'!AU449</f>
        <v>7.1794691756776885E-3</v>
      </c>
      <c r="AG205" s="14">
        <f>'World Index &amp; Universal'!AV449</f>
        <v>-2.8757831065024941E-2</v>
      </c>
      <c r="AH205" s="14">
        <f>'World Index &amp; Universal'!AX449</f>
        <v>-3.5573676102145901E-2</v>
      </c>
      <c r="AI205" s="14">
        <f>'World Index &amp; Universal'!AY449</f>
        <v>-3.8393497540569532E-2</v>
      </c>
      <c r="AJ205" s="14">
        <f>'World Index &amp; Universal'!AZ449</f>
        <v>-2.3235319593619241E-2</v>
      </c>
      <c r="AK205" s="14">
        <f>'World Index &amp; Universal'!BA449</f>
        <v>-5.0757791864693758E-2</v>
      </c>
      <c r="AL205" s="14">
        <f>'World Index &amp; Universal'!BB449</f>
        <v>-3.853195138290666E-2</v>
      </c>
      <c r="AM205" s="14">
        <f>'World Index &amp; Universal'!BC449</f>
        <v>-2.8649607037509184E-2</v>
      </c>
      <c r="AN205" s="14">
        <f>'World Index &amp; Universal'!BD449</f>
        <v>-6.3308485399463432E-2</v>
      </c>
      <c r="AO205" s="14">
        <f>'World Index &amp; Universal'!BF449</f>
        <v>2.9324067913556462E-3</v>
      </c>
      <c r="AP205" s="14">
        <f>'World Index &amp; Universal'!BG449</f>
        <v>3.9926412147144985E-2</v>
      </c>
      <c r="AQ205" s="14">
        <f>'World Index &amp; Universal'!BH449</f>
        <v>1.5763389607060141E-2</v>
      </c>
      <c r="AR205" s="14">
        <f>'World Index &amp; Universal'!BI449</f>
        <v>-1.2857956235217793E-2</v>
      </c>
      <c r="AS205" s="14">
        <f>'World Index &amp; Universal'!BJ449</f>
        <v>-1.4398180750940792E-4</v>
      </c>
      <c r="AT205" s="14">
        <f>'World Index &amp; Universal'!BK449</f>
        <v>1.0132929091202447E-2</v>
      </c>
      <c r="AU205" s="14">
        <f>'World Index &amp; Universal'!BL449</f>
        <v>-2.5909753932788937E-2</v>
      </c>
      <c r="AV205" s="14">
        <f>'World Index &amp; Universal'!BN449</f>
        <v>-1.2631861855808557E-2</v>
      </c>
      <c r="AW205" s="14">
        <f>'World Index &amp; Universal'!BO449</f>
        <v>2.3788042360368911E-2</v>
      </c>
      <c r="AX205" s="14">
        <f>'World Index &amp; Universal'!BP449</f>
        <v>-1.5518761326058561E-2</v>
      </c>
      <c r="AY205" s="14">
        <f>'World Index &amp; Universal'!BQ449</f>
        <v>-2.817717800732078E-2</v>
      </c>
      <c r="AZ205" s="14">
        <f>'World Index &amp; Universal'!BR449</f>
        <v>-1.5660508714261723E-2</v>
      </c>
      <c r="BA205" s="14">
        <f>'World Index &amp; Universal'!BS449</f>
        <v>-5.543082742956229E-3</v>
      </c>
      <c r="BB205" s="14">
        <f>'World Index &amp; Universal'!BT449</f>
        <v>-4.102642797154743E-2</v>
      </c>
      <c r="BC205" s="14">
        <f>'World Index &amp; Universal'!BV449</f>
        <v>1.5996039401130036E-2</v>
      </c>
      <c r="BD205" s="14">
        <f>'World Index &amp; Universal'!BW449</f>
        <v>5.3471907833094079E-2</v>
      </c>
      <c r="BE205" s="14">
        <f>'World Index &amp; Universal'!BX449</f>
        <v>1.3025436730645046E-2</v>
      </c>
      <c r="BF205" s="14">
        <f>'World Index &amp; Universal'!BY449</f>
        <v>2.8994151371692034E-2</v>
      </c>
      <c r="BG205" s="14">
        <f>'World Index &amp; Universal'!BZ449</f>
        <v>1.2879579497211635E-2</v>
      </c>
      <c r="BH205" s="14">
        <f>'World Index &amp; Universal'!CA449</f>
        <v>2.3290351648621144E-2</v>
      </c>
      <c r="BI205" s="14">
        <f>'World Index &amp; Universal'!CB449</f>
        <v>-1.3221803062701931E-2</v>
      </c>
      <c r="BJ205" s="14">
        <f>'World Index &amp; Universal'!CD449</f>
        <v>-7.1282918242501214E-3</v>
      </c>
      <c r="BK205" s="14">
        <f>'World Index &amp; Universal'!CE449</f>
        <v>4.0076164193213026E-2</v>
      </c>
      <c r="BL205" s="14">
        <f>'World Index &amp; Universal'!CF449</f>
        <v>1.4400254125579437E-4</v>
      </c>
      <c r="BM205" s="14">
        <f>'World Index &amp; Universal'!CG449</f>
        <v>1.5909662116477596E-2</v>
      </c>
      <c r="BN205" s="14">
        <f>'World Index &amp; Universal'!CH449</f>
        <v>-1.2715805272335512E-2</v>
      </c>
      <c r="BO205" s="14">
        <f>'World Index &amp; Universal'!CI449</f>
        <v>1.0278390799997705E-2</v>
      </c>
      <c r="BP205" s="14">
        <f>'World Index &amp; Universal'!CJ449</f>
        <v>-3.568112867721096E-2</v>
      </c>
      <c r="BQ205" s="14">
        <f>'World Index &amp; Universal'!CL449</f>
        <v>-7.1282918242501214E-3</v>
      </c>
      <c r="BR205" s="14">
        <f>'World Index &amp; Universal'!CM449</f>
        <v>2.9494616201401591E-2</v>
      </c>
      <c r="BS205" s="14">
        <f>'World Index &amp; Universal'!CN449</f>
        <v>-1.003128281375687E-2</v>
      </c>
      <c r="BT205" s="14">
        <f>'World Index &amp; Universal'!CO449</f>
        <v>5.5739797740512742E-3</v>
      </c>
      <c r="BU205" s="14">
        <f>'World Index &amp; Universal'!CP449</f>
        <v>-2.2760257253572225E-2</v>
      </c>
      <c r="BV205" s="14">
        <f>'World Index &amp; Universal'!CQ449</f>
        <v>-1.0173820299035019E-2</v>
      </c>
      <c r="BW205" s="14">
        <f>'World Index &amp; Universal'!CR449</f>
        <v>-3.568112867721096E-2</v>
      </c>
      <c r="BX205" s="14">
        <f>'World Index &amp; Universal'!CT449</f>
        <v>2.9609331209907719E-2</v>
      </c>
      <c r="BY205" s="14">
        <f>'World Index &amp; Universal'!CU449</f>
        <v>6.7587337359901412E-2</v>
      </c>
      <c r="BZ205" s="14">
        <f>'World Index &amp; Universal'!CV449</f>
        <v>2.6598925548630525E-2</v>
      </c>
      <c r="CA205" s="14">
        <f>'World Index &amp; Universal'!CW449</f>
        <v>4.2781604382242877E-2</v>
      </c>
      <c r="CB205" s="14">
        <f>'World Index &amp; Universal'!CX449</f>
        <v>1.3398961492804506E-2</v>
      </c>
      <c r="CC205" s="14">
        <f>'World Index &amp; Universal'!CY449</f>
        <v>3.7001379666319334E-2</v>
      </c>
      <c r="CD205" s="14">
        <f>'World Index &amp; Universal'!CZ449</f>
        <v>3.7001379666319334E-2</v>
      </c>
    </row>
    <row r="206" spans="2:82" x14ac:dyDescent="0.25">
      <c r="B206" s="121">
        <v>41943</v>
      </c>
      <c r="C206" s="14">
        <f>'World Index &amp; Universal'!M206</f>
        <v>5.5390820143267128E-2</v>
      </c>
      <c r="D206" s="14">
        <f>'World Index &amp; Universal'!N206</f>
        <v>5.2532910323230819E-3</v>
      </c>
      <c r="E206" s="14">
        <f>'World Index &amp; Universal'!O206</f>
        <v>1.3114974945844793E-2</v>
      </c>
      <c r="F206" s="14">
        <f>'World Index &amp; Universal'!P206</f>
        <v>1.9395005005099053E-2</v>
      </c>
      <c r="G206" s="14">
        <f>'World Index &amp; Universal'!Q206</f>
        <v>2.7987444876661494E-2</v>
      </c>
      <c r="H206" s="14">
        <f>'World Index &amp; Universal'!R206</f>
        <v>1.3255702542394943E-2</v>
      </c>
      <c r="I206" s="14">
        <f>'World Index &amp; Universal'!S206</f>
        <v>1.1531602338802793E-2</v>
      </c>
      <c r="J206" s="14">
        <f>'World Index &amp; Universal'!T206</f>
        <v>-1.0345334539443307E-3</v>
      </c>
      <c r="K206" s="14">
        <f>'World Index &amp; Universal'!AF206</f>
        <v>2.6702269692923898E-3</v>
      </c>
      <c r="L206" s="14">
        <f>'World Index &amp; Universal'!AG206</f>
        <v>0.60113484646194937</v>
      </c>
      <c r="M206" s="14">
        <f>'World Index &amp; Universal'!AH206</f>
        <v>0.11659991099243437</v>
      </c>
      <c r="N206" s="14">
        <f>'World Index &amp; Universal'!AI206</f>
        <v>8.3667111704494881E-2</v>
      </c>
      <c r="O206" s="14">
        <f>'World Index &amp; Universal'!AJ206</f>
        <v>9.1121495327102814E-2</v>
      </c>
      <c r="P206" s="14">
        <f>'World Index &amp; Universal'!AK206</f>
        <v>3.6493101913662659E-2</v>
      </c>
      <c r="Q206" s="14">
        <f>'World Index &amp; Universal'!AL206</f>
        <v>3.7939474855362705E-2</v>
      </c>
      <c r="R206" s="14">
        <f>'World Index &amp; Universal'!AM206</f>
        <v>3.0373831775700938E-2</v>
      </c>
      <c r="S206" s="14">
        <f>'Stata input'!R206</f>
        <v>1.2825803067024744E-3</v>
      </c>
      <c r="T206" s="14">
        <f>'Stata input'!S206</f>
        <v>1.2982392815219512E-4</v>
      </c>
      <c r="U206" s="14">
        <f>'Stata input'!T206</f>
        <v>4.166571183628065E-6</v>
      </c>
      <c r="V206" s="14">
        <f>'Stata input'!U206</f>
        <v>4.2147161531591593E-4</v>
      </c>
      <c r="W206" s="14">
        <f>'Stata input'!V206</f>
        <v>6.9140368458286972E-5</v>
      </c>
      <c r="X206" s="14">
        <f>'Stata input'!W206</f>
        <v>1.6666513891205881E-6</v>
      </c>
      <c r="Y206" s="14">
        <f>'Stata input'!X206</f>
        <v>9.2445179117572884E-4</v>
      </c>
      <c r="Z206" s="14">
        <f>'Stata input'!Y206</f>
        <v>2.2429557353216278E-3</v>
      </c>
      <c r="AA206" s="14">
        <f>'World Index &amp; Universal'!AP450</f>
        <v>5.0559437294782184E-2</v>
      </c>
      <c r="AB206" s="14">
        <f>'World Index &amp; Universal'!AQ450</f>
        <v>4.1879204553855187E-2</v>
      </c>
      <c r="AC206" s="14">
        <f>'World Index &amp; Universal'!AR450</f>
        <v>3.6657355947821602E-2</v>
      </c>
      <c r="AD206" s="14">
        <f>'World Index &amp; Universal'!AS450</f>
        <v>2.5573177185584717E-2</v>
      </c>
      <c r="AE206" s="14">
        <f>'World Index &amp; Universal'!AT450</f>
        <v>4.2451357819165647E-2</v>
      </c>
      <c r="AF206" s="14">
        <f>'World Index &amp; Universal'!AU450</f>
        <v>4.4373180891297936E-2</v>
      </c>
      <c r="AG206" s="14">
        <f>'World Index &amp; Universal'!AV450</f>
        <v>5.6188332428801502E-2</v>
      </c>
      <c r="AH206" s="14">
        <f>'World Index &amp; Universal'!AX450</f>
        <v>-4.8126203525403644E-2</v>
      </c>
      <c r="AI206" s="14">
        <f>'World Index &amp; Universal'!AY450</f>
        <v>-8.2624860933893096E-3</v>
      </c>
      <c r="AJ206" s="14">
        <f>'World Index &amp; Universal'!AZ450</f>
        <v>-1.3233026950630222E-2</v>
      </c>
      <c r="AK206" s="14">
        <f>'World Index &amp; Universal'!BA450</f>
        <v>-2.3783766269843576E-2</v>
      </c>
      <c r="AL206" s="14">
        <f>'World Index &amp; Universal'!BB450</f>
        <v>-7.7178683925730462E-3</v>
      </c>
      <c r="AM206" s="14">
        <f>'World Index &amp; Universal'!BC450</f>
        <v>-5.888535368749892E-3</v>
      </c>
      <c r="AN206" s="14">
        <f>'World Index &amp; Universal'!BD450</f>
        <v>5.3579977811764046E-3</v>
      </c>
      <c r="AO206" s="14">
        <f>'World Index &amp; Universal'!BF450</f>
        <v>-4.0195834959378396E-2</v>
      </c>
      <c r="AP206" s="14">
        <f>'World Index &amp; Universal'!BG450</f>
        <v>8.3313235382636019E-3</v>
      </c>
      <c r="AQ206" s="14">
        <f>'World Index &amp; Universal'!BH450</f>
        <v>-5.0119520412827967E-3</v>
      </c>
      <c r="AR206" s="14">
        <f>'World Index &amp; Universal'!BI450</f>
        <v>-1.565059298333249E-2</v>
      </c>
      <c r="AS206" s="14">
        <f>'World Index &amp; Universal'!BJ450</f>
        <v>5.4915508708641703E-4</v>
      </c>
      <c r="AT206" s="14">
        <f>'World Index &amp; Universal'!BK450</f>
        <v>2.3937288761901598E-3</v>
      </c>
      <c r="AU206" s="14">
        <f>'World Index &amp; Universal'!BL450</f>
        <v>1.3733960532472222E-2</v>
      </c>
      <c r="AV206" s="14">
        <f>'World Index &amp; Universal'!BN450</f>
        <v>-3.5361111111111176E-2</v>
      </c>
      <c r="AW206" s="14">
        <f>'World Index &amp; Universal'!BO450</f>
        <v>1.3410488303775114E-2</v>
      </c>
      <c r="AX206" s="14">
        <f>'World Index &amp; Universal'!BP450</f>
        <v>5.037198237270557E-3</v>
      </c>
      <c r="AY206" s="14">
        <f>'World Index &amp; Universal'!BQ450</f>
        <v>-1.0692229885450044E-2</v>
      </c>
      <c r="AZ206" s="14">
        <f>'World Index &amp; Universal'!BR450</f>
        <v>5.5891195273933825E-3</v>
      </c>
      <c r="BA206" s="14">
        <f>'World Index &amp; Universal'!BS450</f>
        <v>7.4429848003363386E-3</v>
      </c>
      <c r="BB206" s="14">
        <f>'World Index &amp; Universal'!BT450</f>
        <v>1.8840339451527521E-2</v>
      </c>
      <c r="BC206" s="14">
        <f>'World Index &amp; Universal'!BV450</f>
        <v>-2.4935497295047737E-2</v>
      </c>
      <c r="BD206" s="14">
        <f>'World Index &amp; Universal'!BW450</f>
        <v>2.4363215287831252E-2</v>
      </c>
      <c r="BE206" s="14">
        <f>'World Index &amp; Universal'!BX450</f>
        <v>1.5899428466936261E-2</v>
      </c>
      <c r="BF206" s="14">
        <f>'World Index &amp; Universal'!BY450</f>
        <v>1.0807789252693434E-2</v>
      </c>
      <c r="BG206" s="14">
        <f>'World Index &amp; Universal'!BZ450</f>
        <v>1.6457314806046952E-2</v>
      </c>
      <c r="BH206" s="14">
        <f>'World Index &amp; Universal'!CA450</f>
        <v>1.8331216264162453E-2</v>
      </c>
      <c r="BI206" s="14">
        <f>'World Index &amp; Universal'!CB450</f>
        <v>2.9851751122462078E-2</v>
      </c>
      <c r="BJ206" s="14">
        <f>'World Index &amp; Universal'!CD450</f>
        <v>-4.2487859419588547E-2</v>
      </c>
      <c r="BK206" s="14">
        <f>'World Index &amp; Universal'!CE450</f>
        <v>7.7778971793744933E-3</v>
      </c>
      <c r="BL206" s="14">
        <f>'World Index &amp; Universal'!CF450</f>
        <v>-5.488536812955358E-4</v>
      </c>
      <c r="BM206" s="14">
        <f>'World Index &amp; Universal'!CG450</f>
        <v>-5.5580548942494312E-3</v>
      </c>
      <c r="BN206" s="14">
        <f>'World Index &amp; Universal'!CH450</f>
        <v>-1.6190856779054519E-2</v>
      </c>
      <c r="BO206" s="14">
        <f>'World Index &amp; Universal'!CI450</f>
        <v>1.8435613879890234E-3</v>
      </c>
      <c r="BP206" s="14">
        <f>'World Index &amp; Universal'!CJ450</f>
        <v>1.1313151039956892E-2</v>
      </c>
      <c r="BQ206" s="14">
        <f>'World Index &amp; Universal'!CL450</f>
        <v>-4.2487859419588547E-2</v>
      </c>
      <c r="BR206" s="14">
        <f>'World Index &amp; Universal'!CM450</f>
        <v>5.9234156110794522E-3</v>
      </c>
      <c r="BS206" s="14">
        <f>'World Index &amp; Universal'!CN450</f>
        <v>-2.3880126214217423E-3</v>
      </c>
      <c r="BT206" s="14">
        <f>'World Index &amp; Universal'!CO450</f>
        <v>-7.3879960579719128E-3</v>
      </c>
      <c r="BU206" s="14">
        <f>'World Index &amp; Universal'!CP450</f>
        <v>-1.8001231791177075E-2</v>
      </c>
      <c r="BV206" s="14">
        <f>'World Index &amp; Universal'!CQ450</f>
        <v>-1.8401689236143826E-3</v>
      </c>
      <c r="BW206" s="14">
        <f>'World Index &amp; Universal'!CR450</f>
        <v>1.1313151039956892E-2</v>
      </c>
      <c r="BX206" s="14">
        <f>'World Index &amp; Universal'!CT450</f>
        <v>-5.319916032360561E-2</v>
      </c>
      <c r="BY206" s="14">
        <f>'World Index &amp; Universal'!CU450</f>
        <v>-5.3294426393398764E-3</v>
      </c>
      <c r="BZ206" s="14">
        <f>'World Index &amp; Universal'!CV450</f>
        <v>-1.3547894287036066E-2</v>
      </c>
      <c r="CA206" s="14">
        <f>'World Index &amp; Universal'!CW450</f>
        <v>-1.8491944931891768E-2</v>
      </c>
      <c r="CB206" s="14">
        <f>'World Index &amp; Universal'!CX450</f>
        <v>-2.8986454691100838E-2</v>
      </c>
      <c r="CC206" s="14">
        <f>'World Index &amp; Universal'!CY450</f>
        <v>-1.1186595396612375E-2</v>
      </c>
      <c r="CD206" s="14">
        <f>'World Index &amp; Universal'!CZ450</f>
        <v>-1.1186595396612375E-2</v>
      </c>
    </row>
    <row r="207" spans="2:82" x14ac:dyDescent="0.25">
      <c r="B207" s="121">
        <v>41971</v>
      </c>
      <c r="C207" s="14">
        <f>'World Index &amp; Universal'!M207</f>
        <v>5.6008085132392527E-2</v>
      </c>
      <c r="D207" s="14">
        <f>'World Index &amp; Universal'!N207</f>
        <v>1.5861955898024416E-2</v>
      </c>
      <c r="E207" s="14">
        <f>'World Index &amp; Universal'!O207</f>
        <v>2.3704586424095897E-2</v>
      </c>
      <c r="F207" s="14">
        <f>'World Index &amp; Universal'!P207</f>
        <v>3.9985588487466917E-2</v>
      </c>
      <c r="G207" s="14">
        <f>'World Index &amp; Universal'!Q207</f>
        <v>7.5378715398977558E-2</v>
      </c>
      <c r="H207" s="14">
        <f>'World Index &amp; Universal'!R207</f>
        <v>1.9979048644923614E-2</v>
      </c>
      <c r="I207" s="14">
        <f>'World Index &amp; Universal'!S207</f>
        <v>3.0273951422086443E-2</v>
      </c>
      <c r="J207" s="14">
        <f>'World Index &amp; Universal'!T207</f>
        <v>4.9891212839928478E-2</v>
      </c>
      <c r="K207" s="14">
        <f>'World Index &amp; Universal'!AF207</f>
        <v>2.6702269692923898E-3</v>
      </c>
      <c r="L207" s="14">
        <f>'World Index &amp; Universal'!AG207</f>
        <v>0.60113484646194937</v>
      </c>
      <c r="M207" s="14">
        <f>'World Index &amp; Universal'!AH207</f>
        <v>0.11659991099243437</v>
      </c>
      <c r="N207" s="14">
        <f>'World Index &amp; Universal'!AI207</f>
        <v>8.3667111704494881E-2</v>
      </c>
      <c r="O207" s="14">
        <f>'World Index &amp; Universal'!AJ207</f>
        <v>9.1121495327102814E-2</v>
      </c>
      <c r="P207" s="14">
        <f>'World Index &amp; Universal'!AK207</f>
        <v>3.6493101913662659E-2</v>
      </c>
      <c r="Q207" s="14">
        <f>'World Index &amp; Universal'!AL207</f>
        <v>3.7939474855362705E-2</v>
      </c>
      <c r="R207" s="14">
        <f>'World Index &amp; Universal'!AM207</f>
        <v>3.0373831775700938E-2</v>
      </c>
      <c r="S207" s="14">
        <f>'Stata input'!R207</f>
        <v>1.2825803067024744E-3</v>
      </c>
      <c r="T207" s="14">
        <f>'Stata input'!S207</f>
        <v>1.2824284041146328E-4</v>
      </c>
      <c r="U207" s="14">
        <f>'Stata input'!T207</f>
        <v>1.1307630063184249E-5</v>
      </c>
      <c r="V207" s="14">
        <f>'Stata input'!U207</f>
        <v>4.1783842211717825E-4</v>
      </c>
      <c r="W207" s="14">
        <f>'Stata input'!V207</f>
        <v>6.4860190686300001E-5</v>
      </c>
      <c r="X207" s="14">
        <f>'Stata input'!W207</f>
        <v>-2.5000343756298449E-6</v>
      </c>
      <c r="Y207" s="14">
        <f>'Stata input'!X207</f>
        <v>8.7907064595027506E-4</v>
      </c>
      <c r="Z207" s="14">
        <f>'Stata input'!Y207</f>
        <v>2.2835990158169839E-3</v>
      </c>
      <c r="AA207" s="14">
        <f>'World Index &amp; Universal'!AP451</f>
        <v>4.1386461264997676E-2</v>
      </c>
      <c r="AB207" s="14">
        <f>'World Index &amp; Universal'!AQ451</f>
        <v>3.5335438322630974E-2</v>
      </c>
      <c r="AC207" s="14">
        <f>'World Index &amp; Universal'!AR451</f>
        <v>1.8749999999999822E-2</v>
      </c>
      <c r="AD207" s="14">
        <f>'World Index &amp; Universal'!AS451</f>
        <v>-1.3849354972950589E-2</v>
      </c>
      <c r="AE207" s="14">
        <f>'World Index &amp; Universal'!AT451</f>
        <v>3.8312919738211715E-2</v>
      </c>
      <c r="AF207" s="14">
        <f>'World Index &amp; Universal'!AU451</f>
        <v>2.7869098676635007E-2</v>
      </c>
      <c r="AG207" s="14">
        <f>'World Index &amp; Universal'!AV451</f>
        <v>7.3640158905050601E-3</v>
      </c>
      <c r="AH207" s="14">
        <f>'World Index &amp; Universal'!AX451</f>
        <v>-3.9741693218024565E-2</v>
      </c>
      <c r="AI207" s="14">
        <f>'World Index &amp; Universal'!AY451</f>
        <v>-5.8105450449359441E-3</v>
      </c>
      <c r="AJ207" s="14">
        <f>'World Index &amp; Universal'!AZ451</f>
        <v>-2.173684996586267E-2</v>
      </c>
      <c r="AK207" s="14">
        <f>'World Index &amp; Universal'!BA451</f>
        <v>-5.3040651374372749E-2</v>
      </c>
      <c r="AL207" s="14">
        <f>'World Index &amp; Universal'!BB451</f>
        <v>-2.9513937823358871E-3</v>
      </c>
      <c r="AM207" s="14">
        <f>'World Index &amp; Universal'!BC451</f>
        <v>-1.298015971125932E-2</v>
      </c>
      <c r="AN207" s="14">
        <f>'World Index &amp; Universal'!BD451</f>
        <v>-3.2670335787892579E-2</v>
      </c>
      <c r="AO207" s="14">
        <f>'World Index &amp; Universal'!BF451</f>
        <v>-3.4129458931569712E-2</v>
      </c>
      <c r="AP207" s="14">
        <f>'World Index &amp; Universal'!BG451</f>
        <v>5.8445048033612945E-3</v>
      </c>
      <c r="AQ207" s="14">
        <f>'World Index &amp; Universal'!BH451</f>
        <v>-1.6019386286536763E-2</v>
      </c>
      <c r="AR207" s="14">
        <f>'World Index &amp; Universal'!BI451</f>
        <v>-4.7506142912742133E-2</v>
      </c>
      <c r="AS207" s="14">
        <f>'World Index &amp; Universal'!BJ451</f>
        <v>2.8758615858881509E-3</v>
      </c>
      <c r="AT207" s="14">
        <f>'World Index &amp; Universal'!BK451</f>
        <v>-7.2115175136787668E-3</v>
      </c>
      <c r="AU207" s="14">
        <f>'World Index &amp; Universal'!BL451</f>
        <v>-2.7016772918970977E-2</v>
      </c>
      <c r="AV207" s="14">
        <f>'World Index &amp; Universal'!BN451</f>
        <v>-1.8404907975460127E-2</v>
      </c>
      <c r="AW207" s="14">
        <f>'World Index &amp; Universal'!BO451</f>
        <v>2.2219839278525555E-2</v>
      </c>
      <c r="AX207" s="14">
        <f>'World Index &amp; Universal'!BP451</f>
        <v>1.6280184856570346E-2</v>
      </c>
      <c r="AY207" s="14">
        <f>'World Index &amp; Universal'!BQ451</f>
        <v>-3.1999366844613908E-2</v>
      </c>
      <c r="AZ207" s="14">
        <f>'World Index &amp; Universal'!BR451</f>
        <v>1.9202866000698648E-2</v>
      </c>
      <c r="BA207" s="14">
        <f>'World Index &amp; Universal'!BS451</f>
        <v>8.9512625046723748E-3</v>
      </c>
      <c r="BB207" s="14">
        <f>'World Index &amp; Universal'!BT451</f>
        <v>-1.117642611974945E-2</v>
      </c>
      <c r="BC207" s="14">
        <f>'World Index &amp; Universal'!BV451</f>
        <v>1.4043853282244223E-2</v>
      </c>
      <c r="BD207" s="14">
        <f>'World Index &amp; Universal'!BW451</f>
        <v>5.601153993711927E-2</v>
      </c>
      <c r="BE207" s="14">
        <f>'World Index &amp; Universal'!BX451</f>
        <v>4.9875537316341978E-2</v>
      </c>
      <c r="BF207" s="14">
        <f>'World Index &amp; Universal'!BY451</f>
        <v>3.3057175531286287E-2</v>
      </c>
      <c r="BG207" s="14">
        <f>'World Index &amp; Universal'!BZ451</f>
        <v>5.2894834044073802E-2</v>
      </c>
      <c r="BH207" s="14">
        <f>'World Index &amp; Universal'!CA451</f>
        <v>4.2304341491802289E-2</v>
      </c>
      <c r="BI207" s="14">
        <f>'World Index &amp; Universal'!CB451</f>
        <v>2.1511288331483858E-2</v>
      </c>
      <c r="BJ207" s="14">
        <f>'World Index &amp; Universal'!CD451</f>
        <v>-2.7113470686603858E-2</v>
      </c>
      <c r="BK207" s="14">
        <f>'World Index &amp; Universal'!CE451</f>
        <v>2.9601302924759931E-3</v>
      </c>
      <c r="BL207" s="14">
        <f>'World Index &amp; Universal'!CF451</f>
        <v>-2.8676147228634541E-3</v>
      </c>
      <c r="BM207" s="14">
        <f>'World Index &amp; Universal'!CG451</f>
        <v>-1.8841063581433781E-2</v>
      </c>
      <c r="BN207" s="14">
        <f>'World Index &amp; Universal'!CH451</f>
        <v>-5.0237528320762559E-2</v>
      </c>
      <c r="BO207" s="14">
        <f>'World Index &amp; Universal'!CI451</f>
        <v>-1.0058452382745942E-2</v>
      </c>
      <c r="BP207" s="14">
        <f>'World Index &amp; Universal'!CJ451</f>
        <v>-1.9949118825081658E-2</v>
      </c>
      <c r="BQ207" s="14">
        <f>'World Index &amp; Universal'!CL451</f>
        <v>-2.7113470686603858E-2</v>
      </c>
      <c r="BR207" s="14">
        <f>'World Index &amp; Universal'!CM451</f>
        <v>1.3150859974063067E-2</v>
      </c>
      <c r="BS207" s="14">
        <f>'World Index &amp; Universal'!CN451</f>
        <v>7.263901264868311E-3</v>
      </c>
      <c r="BT207" s="14">
        <f>'World Index &amp; Universal'!CO451</f>
        <v>-8.8718482619778438E-3</v>
      </c>
      <c r="BU207" s="14">
        <f>'World Index &amp; Universal'!CP451</f>
        <v>-4.0587321579466984E-2</v>
      </c>
      <c r="BV207" s="14">
        <f>'World Index &amp; Universal'!CQ451</f>
        <v>1.0160652825367489E-2</v>
      </c>
      <c r="BW207" s="14">
        <f>'World Index &amp; Universal'!CR451</f>
        <v>-1.9949118825081658E-2</v>
      </c>
      <c r="BX207" s="14">
        <f>'World Index &amp; Universal'!CT451</f>
        <v>-7.3101835824416206E-3</v>
      </c>
      <c r="BY207" s="14">
        <f>'World Index &amp; Universal'!CU451</f>
        <v>3.3773735052881726E-2</v>
      </c>
      <c r="BZ207" s="14">
        <f>'World Index &amp; Universal'!CV451</f>
        <v>2.7766946199085041E-2</v>
      </c>
      <c r="CA207" s="14">
        <f>'World Index &amp; Universal'!CW451</f>
        <v>1.1302750475387757E-2</v>
      </c>
      <c r="CB207" s="14">
        <f>'World Index &amp; Universal'!CX451</f>
        <v>-2.1058297228041423E-2</v>
      </c>
      <c r="CC207" s="14">
        <f>'World Index &amp; Universal'!CY451</f>
        <v>2.0355186866590103E-2</v>
      </c>
      <c r="CD207" s="14">
        <f>'World Index &amp; Universal'!CZ451</f>
        <v>2.0355186866590103E-2</v>
      </c>
    </row>
    <row r="208" spans="2:82" x14ac:dyDescent="0.25">
      <c r="B208" s="121">
        <v>42004</v>
      </c>
      <c r="C208" s="14">
        <f>'World Index &amp; Universal'!M208</f>
        <v>4.6336171202023602E-2</v>
      </c>
      <c r="D208" s="14">
        <f>'World Index &amp; Universal'!N208</f>
        <v>-1.9729675206778263E-2</v>
      </c>
      <c r="E208" s="14">
        <f>'World Index &amp; Universal'!O208</f>
        <v>7.4100507007826E-3</v>
      </c>
      <c r="F208" s="14">
        <f>'World Index &amp; Universal'!P208</f>
        <v>-1.7087282682075378E-2</v>
      </c>
      <c r="G208" s="14">
        <f>'World Index &amp; Universal'!Q208</f>
        <v>-1.0398491830480361E-2</v>
      </c>
      <c r="H208" s="14">
        <f>'World Index &amp; Universal'!R208</f>
        <v>8.3737321674326459E-3</v>
      </c>
      <c r="I208" s="14">
        <f>'World Index &amp; Universal'!S208</f>
        <v>-4.5603412695741641E-3</v>
      </c>
      <c r="J208" s="14">
        <f>'World Index &amp; Universal'!T208</f>
        <v>2.1450115065680508E-2</v>
      </c>
      <c r="K208" s="14">
        <f>'World Index &amp; Universal'!AF208</f>
        <v>2.6702269692923898E-3</v>
      </c>
      <c r="L208" s="14">
        <f>'World Index &amp; Universal'!AG208</f>
        <v>0.60113484646194937</v>
      </c>
      <c r="M208" s="14">
        <f>'World Index &amp; Universal'!AH208</f>
        <v>0.11659991099243437</v>
      </c>
      <c r="N208" s="14">
        <f>'World Index &amp; Universal'!AI208</f>
        <v>8.3667111704494881E-2</v>
      </c>
      <c r="O208" s="14">
        <f>'World Index &amp; Universal'!AJ208</f>
        <v>9.1121495327102814E-2</v>
      </c>
      <c r="P208" s="14">
        <f>'World Index &amp; Universal'!AK208</f>
        <v>3.6493101913662659E-2</v>
      </c>
      <c r="Q208" s="14">
        <f>'World Index &amp; Universal'!AL208</f>
        <v>3.7939474855362705E-2</v>
      </c>
      <c r="R208" s="14">
        <f>'World Index &amp; Universal'!AM208</f>
        <v>3.0373831775700938E-2</v>
      </c>
      <c r="S208" s="14">
        <f>'Stata input'!R208</f>
        <v>1.1592468385308585E-3</v>
      </c>
      <c r="T208" s="14">
        <f>'Stata input'!S208</f>
        <v>1.4259644455538734E-4</v>
      </c>
      <c r="U208" s="14">
        <f>'Stata input'!T208</f>
        <v>5.9498052951134639E-6</v>
      </c>
      <c r="V208" s="14">
        <f>'Stata input'!U208</f>
        <v>4.1887530712236831E-4</v>
      </c>
      <c r="W208" s="14">
        <f>'Stata input'!V208</f>
        <v>6.6758815810752381E-5</v>
      </c>
      <c r="X208" s="14">
        <f>'Stata input'!W208</f>
        <v>-3.1672183283815158E-5</v>
      </c>
      <c r="Y208" s="14">
        <f>'Stata input'!X208</f>
        <v>8.9144956674491738E-4</v>
      </c>
      <c r="Z208" s="14">
        <f>'Stata input'!Y208</f>
        <v>2.4459910949696795E-3</v>
      </c>
      <c r="AA208" s="14">
        <f>'World Index &amp; Universal'!AP452</f>
        <v>5.9968138370505297E-2</v>
      </c>
      <c r="AB208" s="14">
        <f>'World Index &amp; Universal'!AQ452</f>
        <v>2.9846143302607819E-2</v>
      </c>
      <c r="AC208" s="14">
        <f>'World Index &amp; Universal'!AR452</f>
        <v>5.5169279709157193E-2</v>
      </c>
      <c r="AD208" s="14">
        <f>'World Index &amp; Universal'!AS452</f>
        <v>5.3069560960788742E-2</v>
      </c>
      <c r="AE208" s="14">
        <f>'World Index &amp; Universal'!AT452</f>
        <v>2.9154078549848972E-2</v>
      </c>
      <c r="AF208" s="14">
        <f>'World Index &amp; Universal'!AU452</f>
        <v>4.1092331920835168E-2</v>
      </c>
      <c r="AG208" s="14">
        <f>'World Index &amp; Universal'!AV452</f>
        <v>1.82060531865611E-2</v>
      </c>
      <c r="AH208" s="14">
        <f>'World Index &amp; Universal'!AX452</f>
        <v>-5.6575415995705813E-2</v>
      </c>
      <c r="AI208" s="14">
        <f>'World Index &amp; Universal'!AY452</f>
        <v>-2.841783066631054E-2</v>
      </c>
      <c r="AJ208" s="14">
        <f>'World Index &amp; Universal'!AZ452</f>
        <v>-4.5273612362777271E-3</v>
      </c>
      <c r="AK208" s="14">
        <f>'World Index &amp; Universal'!BA452</f>
        <v>-6.5082875229832693E-3</v>
      </c>
      <c r="AL208" s="14">
        <f>'World Index &amp; Universal'!BB452</f>
        <v>-2.9070741567785996E-2</v>
      </c>
      <c r="AM208" s="14">
        <f>'World Index &amp; Universal'!BC452</f>
        <v>-1.7807899847525399E-2</v>
      </c>
      <c r="AN208" s="14">
        <f>'World Index &amp; Universal'!BD452</f>
        <v>-3.9399377841814354E-2</v>
      </c>
      <c r="AO208" s="14">
        <f>'World Index &amp; Universal'!BF452</f>
        <v>-2.8981167232315252E-2</v>
      </c>
      <c r="AP208" s="14">
        <f>'World Index &amp; Universal'!BG452</f>
        <v>2.9249024491463826E-2</v>
      </c>
      <c r="AQ208" s="14">
        <f>'World Index &amp; Universal'!BH452</f>
        <v>2.4589242355504304E-2</v>
      </c>
      <c r="AR208" s="14">
        <f>'World Index &amp; Universal'!BI452</f>
        <v>2.2550375907323117E-2</v>
      </c>
      <c r="AS208" s="14">
        <f>'World Index &amp; Universal'!BJ452</f>
        <v>-6.7200790842347757E-4</v>
      </c>
      <c r="AT208" s="14">
        <f>'World Index &amp; Universal'!BK452</f>
        <v>1.0920260945156413E-2</v>
      </c>
      <c r="AU208" s="14">
        <f>'World Index &amp; Universal'!BL452</f>
        <v>-1.1302746717794299E-2</v>
      </c>
      <c r="AV208" s="14">
        <f>'World Index &amp; Universal'!BN452</f>
        <v>-5.2284766785822057E-2</v>
      </c>
      <c r="AW208" s="14">
        <f>'World Index &amp; Universal'!BO452</f>
        <v>4.5479514554014333E-3</v>
      </c>
      <c r="AX208" s="14">
        <f>'World Index &amp; Universal'!BP452</f>
        <v>-2.3999122125247352E-2</v>
      </c>
      <c r="AY208" s="14">
        <f>'World Index &amp; Universal'!BQ452</f>
        <v>-1.9899354432942884E-3</v>
      </c>
      <c r="AZ208" s="14">
        <f>'World Index &amp; Universal'!BR452</f>
        <v>-2.4655002433807471E-2</v>
      </c>
      <c r="BA208" s="14">
        <f>'World Index &amp; Universal'!BS452</f>
        <v>-1.3340937856153312E-2</v>
      </c>
      <c r="BB208" s="14">
        <f>'World Index &amp; Universal'!BT452</f>
        <v>-3.5030612844210718E-2</v>
      </c>
      <c r="BC208" s="14">
        <f>'World Index &amp; Universal'!BV452</f>
        <v>-5.0395114366775129E-2</v>
      </c>
      <c r="BD208" s="14">
        <f>'World Index &amp; Universal'!BW452</f>
        <v>6.5509228121860552E-3</v>
      </c>
      <c r="BE208" s="14">
        <f>'World Index &amp; Universal'!BX452</f>
        <v>-2.205307086930941E-2</v>
      </c>
      <c r="BF208" s="14">
        <f>'World Index &amp; Universal'!BY452</f>
        <v>1.9939031819065089E-3</v>
      </c>
      <c r="BG208" s="14">
        <f>'World Index &amp; Universal'!BZ452</f>
        <v>-2.2710258939703798E-2</v>
      </c>
      <c r="BH208" s="14">
        <f>'World Index &amp; Universal'!CA452</f>
        <v>-1.1373635212687971E-2</v>
      </c>
      <c r="BI208" s="14">
        <f>'World Index &amp; Universal'!CB452</f>
        <v>-3.3106557312718499E-2</v>
      </c>
      <c r="BJ208" s="14">
        <f>'World Index &amp; Universal'!CD452</f>
        <v>-3.9470401097872809E-2</v>
      </c>
      <c r="BK208" s="14">
        <f>'World Index &amp; Universal'!CE452</f>
        <v>2.9941153091552097E-2</v>
      </c>
      <c r="BL208" s="14">
        <f>'World Index &amp; Universal'!CF452</f>
        <v>6.7245980673158456E-4</v>
      </c>
      <c r="BM208" s="14">
        <f>'World Index &amp; Universal'!CG452</f>
        <v>2.5278237439398055E-2</v>
      </c>
      <c r="BN208" s="14">
        <f>'World Index &amp; Universal'!CH452</f>
        <v>2.3237999935479481E-2</v>
      </c>
      <c r="BO208" s="14">
        <f>'World Index &amp; Universal'!CI452</f>
        <v>1.1600064188452608E-2</v>
      </c>
      <c r="BP208" s="14">
        <f>'World Index &amp; Universal'!CJ452</f>
        <v>-2.1982948132994617E-2</v>
      </c>
      <c r="BQ208" s="14">
        <f>'World Index &amp; Universal'!CL452</f>
        <v>-3.9470401097872809E-2</v>
      </c>
      <c r="BR208" s="14">
        <f>'World Index &amp; Universal'!CM452</f>
        <v>1.8130770798055806E-2</v>
      </c>
      <c r="BS208" s="14">
        <f>'World Index &amp; Universal'!CN452</f>
        <v>-1.0802297042643794E-2</v>
      </c>
      <c r="BT208" s="14">
        <f>'World Index &amp; Universal'!CO452</f>
        <v>1.3521325012883167E-2</v>
      </c>
      <c r="BU208" s="14">
        <f>'World Index &amp; Universal'!CP452</f>
        <v>1.150448300570539E-2</v>
      </c>
      <c r="BV208" s="14">
        <f>'World Index &amp; Universal'!CQ452</f>
        <v>-1.1467045722025282E-2</v>
      </c>
      <c r="BW208" s="14">
        <f>'World Index &amp; Universal'!CR452</f>
        <v>-2.1982948132994617E-2</v>
      </c>
      <c r="BX208" s="14">
        <f>'World Index &amp; Universal'!CT452</f>
        <v>-1.7880519497584624E-2</v>
      </c>
      <c r="BY208" s="14">
        <f>'World Index &amp; Universal'!CU452</f>
        <v>4.1015357405552733E-2</v>
      </c>
      <c r="BZ208" s="14">
        <f>'World Index &amp; Universal'!CV452</f>
        <v>1.1431959257772961E-2</v>
      </c>
      <c r="CA208" s="14">
        <f>'World Index &amp; Universal'!CW452</f>
        <v>3.6302304830065246E-2</v>
      </c>
      <c r="CB208" s="14">
        <f>'World Index &amp; Universal'!CX452</f>
        <v>3.4240130143716518E-2</v>
      </c>
      <c r="CC208" s="14">
        <f>'World Index &amp; Universal'!CY452</f>
        <v>2.2477060181138819E-2</v>
      </c>
      <c r="CD208" s="14">
        <f>'World Index &amp; Universal'!CZ452</f>
        <v>2.2477060181138819E-2</v>
      </c>
    </row>
    <row r="209" spans="2:82" x14ac:dyDescent="0.25">
      <c r="B209" s="121">
        <v>42034</v>
      </c>
      <c r="C209" s="14">
        <f>'World Index &amp; Universal'!M209</f>
        <v>1.6761187778952635E-2</v>
      </c>
      <c r="D209" s="14">
        <f>'World Index &amp; Universal'!N209</f>
        <v>-1.7472011853803093E-2</v>
      </c>
      <c r="E209" s="14">
        <f>'World Index &amp; Universal'!O209</f>
        <v>5.3205908491163134E-2</v>
      </c>
      <c r="F209" s="14">
        <f>'World Index &amp; Universal'!P209</f>
        <v>1.9225663503993573E-2</v>
      </c>
      <c r="G209" s="14">
        <f>'World Index &amp; Universal'!Q209</f>
        <v>-3.7312748478528279E-2</v>
      </c>
      <c r="H209" s="14">
        <f>'World Index &amp; Universal'!R209</f>
        <v>-9.0921924755448691E-2</v>
      </c>
      <c r="I209" s="14">
        <f>'World Index &amp; Universal'!S209</f>
        <v>7.6339778133816205E-2</v>
      </c>
      <c r="J209" s="14">
        <f>'World Index &amp; Universal'!T209</f>
        <v>3.3407286916181E-2</v>
      </c>
      <c r="K209" s="14">
        <f>'World Index &amp; Universal'!AF209</f>
        <v>2.671118530884808E-3</v>
      </c>
      <c r="L209" s="14">
        <f>'World Index &amp; Universal'!AG209</f>
        <v>0.5934335002782416</v>
      </c>
      <c r="M209" s="14">
        <f>'World Index &amp; Universal'!AH209</f>
        <v>0.12142459654980524</v>
      </c>
      <c r="N209" s="14">
        <f>'World Index &amp; Universal'!AI209</f>
        <v>8.1803005008347238E-2</v>
      </c>
      <c r="O209" s="14">
        <f>'World Index &amp; Universal'!AJ209</f>
        <v>9.8163606010016696E-2</v>
      </c>
      <c r="P209" s="14">
        <f>'World Index &amp; Universal'!AK209</f>
        <v>3.7395659432387311E-2</v>
      </c>
      <c r="Q209" s="14">
        <f>'World Index &amp; Universal'!AL209</f>
        <v>3.472454090150251E-2</v>
      </c>
      <c r="R209" s="14">
        <f>'World Index &amp; Universal'!AM209</f>
        <v>3.0383973288814693E-2</v>
      </c>
      <c r="S209" s="14">
        <f>'Stata input'!R209</f>
        <v>1.1921521074573782E-3</v>
      </c>
      <c r="T209" s="14">
        <f>'Stata input'!S209</f>
        <v>1.4259644455538734E-4</v>
      </c>
      <c r="U209" s="14">
        <f>'Stata input'!T209</f>
        <v>-2.9750486795210307E-6</v>
      </c>
      <c r="V209" s="14">
        <f>'Stata input'!U209</f>
        <v>4.1783842211717825E-4</v>
      </c>
      <c r="W209" s="14">
        <f>'Stata input'!V209</f>
        <v>6.069640027517309E-5</v>
      </c>
      <c r="X209" s="14">
        <f>'Stata input'!W209</f>
        <v>-7.5647279142787571E-4</v>
      </c>
      <c r="Y209" s="14">
        <f>'Stata input'!X209</f>
        <v>6.8491401083514702E-4</v>
      </c>
      <c r="Z209" s="14">
        <f>'Stata input'!Y209</f>
        <v>2.1941598549910513E-3</v>
      </c>
      <c r="AA209" s="14">
        <f>'World Index &amp; Universal'!AP453</f>
        <v>3.7184648416532351E-2</v>
      </c>
      <c r="AB209" s="14">
        <f>'World Index &amp; Universal'!AQ453</f>
        <v>-3.2086688405314812E-2</v>
      </c>
      <c r="AC209" s="14">
        <f>'World Index &amp; Universal'!AR453</f>
        <v>3.5746586846978623E-3</v>
      </c>
      <c r="AD209" s="14">
        <f>'World Index &amp; Universal'!AS453</f>
        <v>5.445044640710428E-2</v>
      </c>
      <c r="AE209" s="14">
        <f>'World Index &amp; Universal'!AT453</f>
        <v>0.12119877773774723</v>
      </c>
      <c r="AF209" s="14">
        <f>'World Index &amp; Universal'!AU453</f>
        <v>-5.3942361674256145E-2</v>
      </c>
      <c r="AG209" s="14">
        <f>'World Index &amp; Universal'!AV453</f>
        <v>-1.3818556911003088E-2</v>
      </c>
      <c r="AH209" s="14">
        <f>'World Index &amp; Universal'!AX453</f>
        <v>-3.5851522169463634E-2</v>
      </c>
      <c r="AI209" s="14">
        <f>'World Index &amp; Universal'!AY453</f>
        <v>-6.6787853954070719E-2</v>
      </c>
      <c r="AJ209" s="14">
        <f>'World Index &amp; Universal'!AZ453</f>
        <v>-3.2405020439848498E-2</v>
      </c>
      <c r="AK209" s="14">
        <f>'World Index &amp; Universal'!BA453</f>
        <v>1.6646792851139125E-2</v>
      </c>
      <c r="AL209" s="14">
        <f>'World Index &amp; Universal'!BB453</f>
        <v>8.1002094901306831E-2</v>
      </c>
      <c r="AM209" s="14">
        <f>'World Index &amp; Universal'!BC453</f>
        <v>-8.7859968068282113E-2</v>
      </c>
      <c r="AN209" s="14">
        <f>'World Index &amp; Universal'!BD453</f>
        <v>-4.9174662781022005E-2</v>
      </c>
      <c r="AO209" s="14">
        <f>'World Index &amp; Universal'!BF453</f>
        <v>3.3150374130561655E-2</v>
      </c>
      <c r="AP209" s="14">
        <f>'World Index &amp; Universal'!BG453</f>
        <v>7.1567707554015536E-2</v>
      </c>
      <c r="AQ209" s="14">
        <f>'World Index &amp; Universal'!BH453</f>
        <v>3.6843534088046193E-2</v>
      </c>
      <c r="AR209" s="14">
        <f>'World Index &amp; Universal'!BI453</f>
        <v>8.9405873207637487E-2</v>
      </c>
      <c r="AS209" s="14">
        <f>'World Index &amp; Universal'!BJ453</f>
        <v>0.15836693669448199</v>
      </c>
      <c r="AT209" s="14">
        <f>'World Index &amp; Universal'!BK453</f>
        <v>-2.2580197014682057E-2</v>
      </c>
      <c r="AU209" s="14">
        <f>'World Index &amp; Universal'!BL453</f>
        <v>1.8873726888014364E-2</v>
      </c>
      <c r="AV209" s="14">
        <f>'World Index &amp; Universal'!BN453</f>
        <v>-3.5619260149342136E-3</v>
      </c>
      <c r="AW209" s="14">
        <f>'World Index &amp; Universal'!BO453</f>
        <v>3.3490273435047291E-2</v>
      </c>
      <c r="AX209" s="14">
        <f>'World Index &amp; Universal'!BP453</f>
        <v>-3.553432401008505E-2</v>
      </c>
      <c r="AY209" s="14">
        <f>'World Index &amp; Universal'!BQ453</f>
        <v>5.0694571930587795E-2</v>
      </c>
      <c r="AZ209" s="14">
        <f>'World Index &amp; Universal'!BR453</f>
        <v>0.11720515064341064</v>
      </c>
      <c r="BA209" s="14">
        <f>'World Index &amp; Universal'!BS453</f>
        <v>-5.7312148987835876E-2</v>
      </c>
      <c r="BB209" s="14">
        <f>'World Index &amp; Universal'!BT453</f>
        <v>-1.7331262248587054E-2</v>
      </c>
      <c r="BC209" s="14">
        <f>'World Index &amp; Universal'!BV453</f>
        <v>-5.163869633953555E-2</v>
      </c>
      <c r="BD209" s="14">
        <f>'World Index &amp; Universal'!BW453</f>
        <v>-1.6374214691076805E-2</v>
      </c>
      <c r="BE209" s="14">
        <f>'World Index &amp; Universal'!BX453</f>
        <v>-8.2068469985747128E-2</v>
      </c>
      <c r="BF209" s="14">
        <f>'World Index &amp; Universal'!BY453</f>
        <v>-4.8248628369174429E-2</v>
      </c>
      <c r="BG209" s="14">
        <f>'World Index &amp; Universal'!BZ453</f>
        <v>6.3301534517889335E-2</v>
      </c>
      <c r="BH209" s="14">
        <f>'World Index &amp; Universal'!CA453</f>
        <v>-0.10279554477945729</v>
      </c>
      <c r="BI209" s="14">
        <f>'World Index &amp; Universal'!CB453</f>
        <v>-6.4743680986360852E-2</v>
      </c>
      <c r="BJ209" s="14">
        <f>'World Index &amp; Universal'!CD453</f>
        <v>5.7018049946427007E-2</v>
      </c>
      <c r="BK209" s="14">
        <f>'World Index &amp; Universal'!CE453</f>
        <v>-7.493241251183913E-2</v>
      </c>
      <c r="BL209" s="14">
        <f>'World Index &amp; Universal'!CF453</f>
        <v>-0.13671569144264262</v>
      </c>
      <c r="BM209" s="14">
        <f>'World Index &amp; Universal'!CG453</f>
        <v>-0.10490924659263412</v>
      </c>
      <c r="BN209" s="14">
        <f>'World Index &amp; Universal'!CH453</f>
        <v>-5.9533004009620694E-2</v>
      </c>
      <c r="BO209" s="14">
        <f>'World Index &amp; Universal'!CI453</f>
        <v>-0.15620882120955148</v>
      </c>
      <c r="BP209" s="14">
        <f>'World Index &amp; Universal'!CJ453</f>
        <v>4.2411585867284884E-2</v>
      </c>
      <c r="BQ209" s="14">
        <f>'World Index &amp; Universal'!CL453</f>
        <v>5.7018049946427007E-2</v>
      </c>
      <c r="BR209" s="14">
        <f>'World Index &amp; Universal'!CM453</f>
        <v>9.6322894503613643E-2</v>
      </c>
      <c r="BS209" s="14">
        <f>'World Index &amp; Universal'!CN453</f>
        <v>2.310184113900271E-2</v>
      </c>
      <c r="BT209" s="14">
        <f>'World Index &amp; Universal'!CO453</f>
        <v>6.0796528698550345E-2</v>
      </c>
      <c r="BU209" s="14">
        <f>'World Index &amp; Universal'!CP453</f>
        <v>0.11457315462637685</v>
      </c>
      <c r="BV209" s="14">
        <f>'World Index &amp; Universal'!CQ453</f>
        <v>0.1851273456466711</v>
      </c>
      <c r="BW209" s="14">
        <f>'World Index &amp; Universal'!CR453</f>
        <v>4.2411585867284884E-2</v>
      </c>
      <c r="BX209" s="14">
        <f>'World Index &amp; Universal'!CT453</f>
        <v>1.4012185088090545E-2</v>
      </c>
      <c r="BY209" s="14">
        <f>'World Index &amp; Universal'!CU453</f>
        <v>5.1717871680671212E-2</v>
      </c>
      <c r="BZ209" s="14">
        <f>'World Index &amp; Universal'!CV453</f>
        <v>-1.8524107934023482E-2</v>
      </c>
      <c r="CA209" s="14">
        <f>'World Index &amp; Universal'!CW453</f>
        <v>1.7636932551904794E-2</v>
      </c>
      <c r="CB209" s="14">
        <f>'World Index &amp; Universal'!CX453</f>
        <v>6.9225601228380063E-2</v>
      </c>
      <c r="CC209" s="14">
        <f>'World Index &amp; Universal'!CY453</f>
        <v>-4.0686026942034159E-2</v>
      </c>
      <c r="CD209" s="14">
        <f>'World Index &amp; Universal'!CZ453</f>
        <v>-4.0686026942034159E-2</v>
      </c>
    </row>
    <row r="210" spans="2:82" x14ac:dyDescent="0.25">
      <c r="B210" s="121">
        <v>42062</v>
      </c>
      <c r="C210" s="14">
        <f>'World Index &amp; Universal'!M210</f>
        <v>4.3787931651016576E-2</v>
      </c>
      <c r="D210" s="14">
        <f>'World Index &amp; Universal'!N210</f>
        <v>5.4332572314266026E-2</v>
      </c>
      <c r="E210" s="14">
        <f>'World Index &amp; Universal'!O210</f>
        <v>6.3091226228656039E-2</v>
      </c>
      <c r="F210" s="14">
        <f>'World Index &amp; Universal'!P210</f>
        <v>2.5652573114473665E-2</v>
      </c>
      <c r="G210" s="14">
        <f>'World Index &amp; Universal'!Q210</f>
        <v>7.516418186456697E-2</v>
      </c>
      <c r="H210" s="14">
        <f>'World Index &amp; Universal'!R210</f>
        <v>9.2511485506871605E-2</v>
      </c>
      <c r="I210" s="14">
        <f>'World Index &amp; Universal'!S210</f>
        <v>3.6517300193604108E-2</v>
      </c>
      <c r="J210" s="14">
        <f>'World Index &amp; Universal'!T210</f>
        <v>4.8256127392874992E-2</v>
      </c>
      <c r="K210" s="14">
        <f>'World Index &amp; Universal'!AF210</f>
        <v>2.671118530884808E-3</v>
      </c>
      <c r="L210" s="14">
        <f>'World Index &amp; Universal'!AG210</f>
        <v>0.5934335002782416</v>
      </c>
      <c r="M210" s="14">
        <f>'World Index &amp; Universal'!AH210</f>
        <v>0.12142459654980524</v>
      </c>
      <c r="N210" s="14">
        <f>'World Index &amp; Universal'!AI210</f>
        <v>8.1803005008347238E-2</v>
      </c>
      <c r="O210" s="14">
        <f>'World Index &amp; Universal'!AJ210</f>
        <v>9.8163606010016696E-2</v>
      </c>
      <c r="P210" s="14">
        <f>'World Index &amp; Universal'!AK210</f>
        <v>3.7395659432387311E-2</v>
      </c>
      <c r="Q210" s="14">
        <f>'World Index &amp; Universal'!AL210</f>
        <v>3.472454090150251E-2</v>
      </c>
      <c r="R210" s="14">
        <f>'World Index &amp; Universal'!AM210</f>
        <v>3.0383973288814693E-2</v>
      </c>
      <c r="S210" s="14">
        <f>'Stata input'!R210</f>
        <v>1.1180985157674961E-3</v>
      </c>
      <c r="T210" s="14">
        <f>'Stata input'!S210</f>
        <v>1.4405248070148424E-4</v>
      </c>
      <c r="U210" s="14">
        <f>'Stata input'!T210</f>
        <v>-5.3584912543813701E-6</v>
      </c>
      <c r="V210" s="14">
        <f>'Stata input'!U210</f>
        <v>4.2017761794110875E-4</v>
      </c>
      <c r="W210" s="14">
        <f>'Stata input'!V210</f>
        <v>5.8905911766826691E-5</v>
      </c>
      <c r="X210" s="14">
        <f>'Stata input'!W210</f>
        <v>-7.3042724903360501E-4</v>
      </c>
      <c r="Y210" s="14">
        <f>'Stata input'!X210</f>
        <v>7.675845048988883E-4</v>
      </c>
      <c r="Z210" s="14">
        <f>'Stata input'!Y210</f>
        <v>1.9824085078716802E-3</v>
      </c>
      <c r="AA210" s="14">
        <f>'World Index &amp; Universal'!AP454</f>
        <v>-8.2286424033846117E-3</v>
      </c>
      <c r="AB210" s="14">
        <f>'World Index &amp; Universal'!AQ454</f>
        <v>-1.6454869426715257E-2</v>
      </c>
      <c r="AC210" s="14">
        <f>'World Index &amp; Universal'!AR454</f>
        <v>1.7706634623637418E-2</v>
      </c>
      <c r="AD210" s="14">
        <f>'World Index &amp; Universal'!AS454</f>
        <v>-2.6693420892618391E-2</v>
      </c>
      <c r="AE210" s="14">
        <f>'World Index &amp; Universal'!AT454</f>
        <v>-4.3081903220431816E-2</v>
      </c>
      <c r="AF210" s="14">
        <f>'World Index &amp; Universal'!AU454</f>
        <v>9.8574136652105349E-3</v>
      </c>
      <c r="AG210" s="14">
        <f>'World Index &amp; Universal'!AV454</f>
        <v>-3.1412077827337459E-3</v>
      </c>
      <c r="AH210" s="14">
        <f>'World Index &amp; Universal'!AX454</f>
        <v>8.2969147478964E-3</v>
      </c>
      <c r="AI210" s="14">
        <f>'World Index &amp; Universal'!AY454</f>
        <v>-8.2944793276400475E-3</v>
      </c>
      <c r="AJ210" s="14">
        <f>'World Index &amp; Universal'!AZ454</f>
        <v>2.6150459809478388E-2</v>
      </c>
      <c r="AK210" s="14">
        <f>'World Index &amp; Universal'!BA454</f>
        <v>-1.8617979182197764E-2</v>
      </c>
      <c r="AL210" s="14">
        <f>'World Index &amp; Universal'!BB454</f>
        <v>-3.5142435350732359E-2</v>
      </c>
      <c r="AM210" s="14">
        <f>'World Index &amp; Universal'!BC454</f>
        <v>1.8236114533922265E-2</v>
      </c>
      <c r="AN210" s="14">
        <f>'World Index &amp; Universal'!BD454</f>
        <v>5.1296446319839539E-3</v>
      </c>
      <c r="AO210" s="14">
        <f>'World Index &amp; Universal'!BF454</f>
        <v>1.6730162058882003E-2</v>
      </c>
      <c r="AP210" s="14">
        <f>'World Index &amp; Universal'!BG454</f>
        <v>8.3638531345642253E-3</v>
      </c>
      <c r="AQ210" s="14">
        <f>'World Index &amp; Universal'!BH454</f>
        <v>3.4733031549290416E-2</v>
      </c>
      <c r="AR210" s="14">
        <f>'World Index &amp; Universal'!BI454</f>
        <v>-1.0409844091175957E-2</v>
      </c>
      <c r="AS210" s="14">
        <f>'World Index &amp; Universal'!BJ454</f>
        <v>-2.7072508384232696E-2</v>
      </c>
      <c r="AT210" s="14">
        <f>'World Index &amp; Universal'!BK454</f>
        <v>2.6752491852192861E-2</v>
      </c>
      <c r="AU210" s="14">
        <f>'World Index &amp; Universal'!BL454</f>
        <v>1.35364013608823E-2</v>
      </c>
      <c r="AV210" s="14">
        <f>'World Index &amp; Universal'!BN454</f>
        <v>-1.7398564597336685E-2</v>
      </c>
      <c r="AW210" s="14">
        <f>'World Index &amp; Universal'!BO454</f>
        <v>-2.5484040434317734E-2</v>
      </c>
      <c r="AX210" s="14">
        <f>'World Index &amp; Universal'!BP454</f>
        <v>-3.3567142915390535E-2</v>
      </c>
      <c r="AY210" s="14">
        <f>'World Index &amp; Universal'!BQ454</f>
        <v>-4.3627558282230972E-2</v>
      </c>
      <c r="AZ210" s="14">
        <f>'World Index &amp; Universal'!BR454</f>
        <v>-5.9730904541611562E-2</v>
      </c>
      <c r="BA210" s="14">
        <f>'World Index &amp; Universal'!BS454</f>
        <v>-7.7126557805429208E-3</v>
      </c>
      <c r="BB210" s="14">
        <f>'World Index &amp; Universal'!BT454</f>
        <v>-2.0485119873548951E-2</v>
      </c>
      <c r="BC210" s="14">
        <f>'World Index &amp; Universal'!BV454</f>
        <v>2.7425501343162351E-2</v>
      </c>
      <c r="BD210" s="14">
        <f>'World Index &amp; Universal'!BW454</f>
        <v>1.897118429649125E-2</v>
      </c>
      <c r="BE210" s="14">
        <f>'World Index &amp; Universal'!BX454</f>
        <v>1.0519348872883416E-2</v>
      </c>
      <c r="BF210" s="14">
        <f>'World Index &amp; Universal'!BY454</f>
        <v>4.5617749298453525E-2</v>
      </c>
      <c r="BG210" s="14">
        <f>'World Index &amp; Universal'!BZ454</f>
        <v>-1.6837944671907246E-2</v>
      </c>
      <c r="BH210" s="14">
        <f>'World Index &amp; Universal'!CA454</f>
        <v>3.7553259520088478E-2</v>
      </c>
      <c r="BI210" s="14">
        <f>'World Index &amp; Universal'!CB454</f>
        <v>2.4198144362164165E-2</v>
      </c>
      <c r="BJ210" s="14">
        <f>'World Index &amp; Universal'!CD454</f>
        <v>-9.7611935425949703E-3</v>
      </c>
      <c r="BK210" s="14">
        <f>'World Index &amp; Universal'!CE454</f>
        <v>3.6422407449857142E-2</v>
      </c>
      <c r="BL210" s="14">
        <f>'World Index &amp; Universal'!CF454</f>
        <v>2.782582321656113E-2</v>
      </c>
      <c r="BM210" s="14">
        <f>'World Index &amp; Universal'!CG454</f>
        <v>6.3525329961517274E-2</v>
      </c>
      <c r="BN210" s="14">
        <f>'World Index &amp; Universal'!CH454</f>
        <v>1.7126316643992334E-2</v>
      </c>
      <c r="BO210" s="14">
        <f>'World Index &amp; Universal'!CI454</f>
        <v>5.5322725177636034E-2</v>
      </c>
      <c r="BP210" s="14">
        <f>'World Index &amp; Universal'!CJ454</f>
        <v>-1.2871739388203962E-2</v>
      </c>
      <c r="BQ210" s="14">
        <f>'World Index &amp; Universal'!CL454</f>
        <v>-9.7611935425949703E-3</v>
      </c>
      <c r="BR210" s="14">
        <f>'World Index &amp; Universal'!CM454</f>
        <v>-1.790951457488732E-2</v>
      </c>
      <c r="BS210" s="14">
        <f>'World Index &amp; Universal'!CN454</f>
        <v>-2.6055443804117839E-2</v>
      </c>
      <c r="BT210" s="14">
        <f>'World Index &amp; Universal'!CO454</f>
        <v>7.772603193493266E-3</v>
      </c>
      <c r="BU210" s="14">
        <f>'World Index &amp; Universal'!CP454</f>
        <v>-3.6194054787566543E-2</v>
      </c>
      <c r="BV210" s="14">
        <f>'World Index &amp; Universal'!CQ454</f>
        <v>-5.2422565967508716E-2</v>
      </c>
      <c r="BW210" s="14">
        <f>'World Index &amp; Universal'!CR454</f>
        <v>-1.2871739388203962E-2</v>
      </c>
      <c r="BX210" s="14">
        <f>'World Index &amp; Universal'!CT454</f>
        <v>3.1511060616187248E-3</v>
      </c>
      <c r="BY210" s="14">
        <f>'World Index &amp; Universal'!CU454</f>
        <v>-5.1034656667222622E-3</v>
      </c>
      <c r="BZ210" s="14">
        <f>'World Index &amp; Universal'!CV454</f>
        <v>-1.3355614403890215E-2</v>
      </c>
      <c r="CA210" s="14">
        <f>'World Index &amp; Universal'!CW454</f>
        <v>2.0913536168949642E-2</v>
      </c>
      <c r="CB210" s="14">
        <f>'World Index &amp; Universal'!CX454</f>
        <v>-2.3626428631379759E-2</v>
      </c>
      <c r="CC210" s="14">
        <f>'World Index &amp; Universal'!CY454</f>
        <v>1.3039581482781504E-2</v>
      </c>
      <c r="CD210" s="14">
        <f>'World Index &amp; Universal'!CZ454</f>
        <v>1.3039581482781504E-2</v>
      </c>
    </row>
    <row r="211" spans="2:82" x14ac:dyDescent="0.25">
      <c r="B211" s="121">
        <v>42094</v>
      </c>
      <c r="C211" s="14">
        <f>'World Index &amp; Universal'!M211</f>
        <v>3.1095472286285064E-2</v>
      </c>
      <c r="D211" s="14">
        <f>'World Index &amp; Universal'!N211</f>
        <v>-1.8336412579216144E-2</v>
      </c>
      <c r="E211" s="14">
        <f>'World Index &amp; Universal'!O211</f>
        <v>2.439632358671262E-2</v>
      </c>
      <c r="F211" s="14">
        <f>'World Index &amp; Universal'!P211</f>
        <v>2.1147005131790131E-2</v>
      </c>
      <c r="G211" s="14">
        <f>'World Index &amp; Universal'!Q211</f>
        <v>-1.6614752761166862E-2</v>
      </c>
      <c r="H211" s="14">
        <f>'World Index &amp; Universal'!R211</f>
        <v>2.164256365152939E-3</v>
      </c>
      <c r="I211" s="14">
        <f>'World Index &amp; Universal'!S211</f>
        <v>-5.0738524625923986E-3</v>
      </c>
      <c r="J211" s="14">
        <f>'World Index &amp; Universal'!T211</f>
        <v>6.1472042452241915E-3</v>
      </c>
      <c r="K211" s="14">
        <f>'World Index &amp; Universal'!AF211</f>
        <v>2.671118530884808E-3</v>
      </c>
      <c r="L211" s="14">
        <f>'World Index &amp; Universal'!AG211</f>
        <v>0.5934335002782416</v>
      </c>
      <c r="M211" s="14">
        <f>'World Index &amp; Universal'!AH211</f>
        <v>0.12142459654980524</v>
      </c>
      <c r="N211" s="14">
        <f>'World Index &amp; Universal'!AI211</f>
        <v>8.1803005008347238E-2</v>
      </c>
      <c r="O211" s="14">
        <f>'World Index &amp; Universal'!AJ211</f>
        <v>9.8163606010016696E-2</v>
      </c>
      <c r="P211" s="14">
        <f>'World Index &amp; Universal'!AK211</f>
        <v>3.7395659432387311E-2</v>
      </c>
      <c r="Q211" s="14">
        <f>'World Index &amp; Universal'!AL211</f>
        <v>3.472454090150251E-2</v>
      </c>
      <c r="R211" s="14">
        <f>'World Index &amp; Universal'!AM211</f>
        <v>3.0383973288814693E-2</v>
      </c>
      <c r="S211" s="14">
        <f>'Stata input'!R211</f>
        <v>1.2661454966749197E-3</v>
      </c>
      <c r="T211" s="14">
        <f>'Stata input'!S211</f>
        <v>1.4675648596962354E-4</v>
      </c>
      <c r="U211" s="14">
        <f>'Stata input'!T211</f>
        <v>-1.547631727216725E-5</v>
      </c>
      <c r="V211" s="14">
        <f>'Stata input'!U211</f>
        <v>4.1836101363745826E-4</v>
      </c>
      <c r="W211" s="14">
        <f>'Stata input'!V211</f>
        <v>6.0096798748299207E-5</v>
      </c>
      <c r="X211" s="14">
        <f>'Stata input'!W211</f>
        <v>-7.1194784493400221E-4</v>
      </c>
      <c r="Y211" s="14">
        <f>'Stata input'!X211</f>
        <v>6.766428280404746E-4</v>
      </c>
      <c r="Z211" s="14">
        <f>'Stata input'!Y211</f>
        <v>2.0761284687424997E-3</v>
      </c>
      <c r="AA211" s="14">
        <f>'World Index &amp; Universal'!AP455</f>
        <v>5.1568716978670714E-2</v>
      </c>
      <c r="AB211" s="14">
        <f>'World Index &amp; Universal'!AQ455</f>
        <v>7.8524576794474221E-3</v>
      </c>
      <c r="AC211" s="14">
        <f>'World Index &amp; Universal'!AR455</f>
        <v>7.2191814325350823E-3</v>
      </c>
      <c r="AD211" s="14">
        <f>'World Index &amp; Universal'!AS455</f>
        <v>4.8103954519897574E-2</v>
      </c>
      <c r="AE211" s="14">
        <f>'World Index &amp; Universal'!AT455</f>
        <v>3.0967838221028332E-2</v>
      </c>
      <c r="AF211" s="14">
        <f>'World Index &amp; Universal'!AU455</f>
        <v>3.7053360103161737E-2</v>
      </c>
      <c r="AG211" s="14">
        <f>'World Index &amp; Universal'!AV455</f>
        <v>2.4376796097039355E-2</v>
      </c>
      <c r="AH211" s="14">
        <f>'World Index &amp; Universal'!AX455</f>
        <v>-4.9039797538705909E-2</v>
      </c>
      <c r="AI211" s="14">
        <f>'World Index &amp; Universal'!AY455</f>
        <v>-4.1572422794039721E-2</v>
      </c>
      <c r="AJ211" s="14">
        <f>'World Index &amp; Universal'!AZ455</f>
        <v>-4.2174643302017256E-2</v>
      </c>
      <c r="AK211" s="14">
        <f>'World Index &amp; Universal'!BA455</f>
        <v>-3.2948512092751958E-3</v>
      </c>
      <c r="AL211" s="14">
        <f>'World Index &amp; Universal'!BB455</f>
        <v>-1.9590615834248037E-2</v>
      </c>
      <c r="AM211" s="14">
        <f>'World Index &amp; Universal'!BC455</f>
        <v>-1.3803526713131897E-2</v>
      </c>
      <c r="AN211" s="14">
        <f>'World Index &amp; Universal'!BD455</f>
        <v>-2.5858434586907619E-2</v>
      </c>
      <c r="AO211" s="14">
        <f>'World Index &amp; Universal'!BF455</f>
        <v>-7.7912770064851866E-3</v>
      </c>
      <c r="AP211" s="14">
        <f>'World Index &amp; Universal'!BG455</f>
        <v>4.3375653813335635E-2</v>
      </c>
      <c r="AQ211" s="14">
        <f>'World Index &amp; Universal'!BH455</f>
        <v>-6.2834221625085451E-4</v>
      </c>
      <c r="AR211" s="14">
        <f>'World Index &amp; Universal'!BI455</f>
        <v>3.9937886278640589E-2</v>
      </c>
      <c r="AS211" s="14">
        <f>'World Index &amp; Universal'!BJ455</f>
        <v>2.2935282208671026E-2</v>
      </c>
      <c r="AT211" s="14">
        <f>'World Index &amp; Universal'!BK455</f>
        <v>2.8973390104091834E-2</v>
      </c>
      <c r="AU211" s="14">
        <f>'World Index &amp; Universal'!BL455</f>
        <v>1.6395592719631757E-2</v>
      </c>
      <c r="AV211" s="14">
        <f>'World Index &amp; Universal'!BN455</f>
        <v>-7.1674383943597375E-3</v>
      </c>
      <c r="AW211" s="14">
        <f>'World Index &amp; Universal'!BO455</f>
        <v>4.403166298229011E-2</v>
      </c>
      <c r="AX211" s="14">
        <f>'World Index &amp; Universal'!BP455</f>
        <v>6.2873727842571725E-4</v>
      </c>
      <c r="AY211" s="14">
        <f>'World Index &amp; Universal'!BQ455</f>
        <v>4.0591733994991275E-2</v>
      </c>
      <c r="AZ211" s="14">
        <f>'World Index &amp; Universal'!BR455</f>
        <v>2.3578439754012859E-2</v>
      </c>
      <c r="BA211" s="14">
        <f>'World Index &amp; Universal'!BS455</f>
        <v>2.9620344032958767E-2</v>
      </c>
      <c r="BB211" s="14">
        <f>'World Index &amp; Universal'!BT455</f>
        <v>1.7034638518402145E-2</v>
      </c>
      <c r="BC211" s="14">
        <f>'World Index &amp; Universal'!BV455</f>
        <v>-4.589616737199731E-2</v>
      </c>
      <c r="BD211" s="14">
        <f>'World Index &amp; Universal'!BW455</f>
        <v>3.3057431410610238E-3</v>
      </c>
      <c r="BE211" s="14">
        <f>'World Index &amp; Universal'!BX455</f>
        <v>-3.8404107404487298E-2</v>
      </c>
      <c r="BF211" s="14">
        <f>'World Index &amp; Universal'!BY455</f>
        <v>-3.9008318698778743E-2</v>
      </c>
      <c r="BG211" s="14">
        <f>'World Index &amp; Universal'!BZ455</f>
        <v>-1.6349634237110333E-2</v>
      </c>
      <c r="BH211" s="14">
        <f>'World Index &amp; Universal'!CA455</f>
        <v>-1.0543414485825187E-2</v>
      </c>
      <c r="BI211" s="14">
        <f>'World Index &amp; Universal'!CB455</f>
        <v>-2.2638172788620681E-2</v>
      </c>
      <c r="BJ211" s="14">
        <f>'World Index &amp; Universal'!CD455</f>
        <v>-3.5729463428454511E-2</v>
      </c>
      <c r="BK211" s="14">
        <f>'World Index &amp; Universal'!CE455</f>
        <v>1.9982077028891432E-2</v>
      </c>
      <c r="BL211" s="14">
        <f>'World Index &amp; Universal'!CF455</f>
        <v>-2.2421049119696335E-2</v>
      </c>
      <c r="BM211" s="14">
        <f>'World Index &amp; Universal'!CG455</f>
        <v>-2.3035303244252958E-2</v>
      </c>
      <c r="BN211" s="14">
        <f>'World Index &amp; Universal'!CH455</f>
        <v>1.6621387848953617E-2</v>
      </c>
      <c r="BO211" s="14">
        <f>'World Index &amp; Universal'!CI455</f>
        <v>5.9027271817073679E-3</v>
      </c>
      <c r="BP211" s="14">
        <f>'World Index &amp; Universal'!CJ455</f>
        <v>-1.2223637176067226E-2</v>
      </c>
      <c r="BQ211" s="14">
        <f>'World Index &amp; Universal'!CL455</f>
        <v>-3.5729463428454511E-2</v>
      </c>
      <c r="BR211" s="14">
        <f>'World Index &amp; Universal'!CM455</f>
        <v>1.3996730962874571E-2</v>
      </c>
      <c r="BS211" s="14">
        <f>'World Index &amp; Universal'!CN455</f>
        <v>-2.8157569848488495E-2</v>
      </c>
      <c r="BT211" s="14">
        <f>'World Index &amp; Universal'!CO455</f>
        <v>-2.8768219474896495E-2</v>
      </c>
      <c r="BU211" s="14">
        <f>'World Index &amp; Universal'!CP455</f>
        <v>1.0655762607660213E-2</v>
      </c>
      <c r="BV211" s="14">
        <f>'World Index &amp; Universal'!CQ455</f>
        <v>-5.8680894506027981E-3</v>
      </c>
      <c r="BW211" s="14">
        <f>'World Index &amp; Universal'!CR455</f>
        <v>-1.2223637176067226E-2</v>
      </c>
      <c r="BX211" s="14">
        <f>'World Index &amp; Universal'!CT455</f>
        <v>-2.3796708584103987E-2</v>
      </c>
      <c r="BY211" s="14">
        <f>'World Index &amp; Universal'!CU455</f>
        <v>2.6544842664569135E-2</v>
      </c>
      <c r="BZ211" s="14">
        <f>'World Index &amp; Universal'!CV455</f>
        <v>-1.6131113551723364E-2</v>
      </c>
      <c r="CA211" s="14">
        <f>'World Index &amp; Universal'!CW455</f>
        <v>-1.6749319908334614E-2</v>
      </c>
      <c r="CB211" s="14">
        <f>'World Index &amp; Universal'!CX455</f>
        <v>2.3162530148340466E-2</v>
      </c>
      <c r="CC211" s="14">
        <f>'World Index &amp; Universal'!CY455</f>
        <v>1.2374903506621182E-2</v>
      </c>
      <c r="CD211" s="14">
        <f>'World Index &amp; Universal'!CZ455</f>
        <v>1.2374903506621182E-2</v>
      </c>
    </row>
    <row r="212" spans="2:82" x14ac:dyDescent="0.25">
      <c r="B212" s="121">
        <v>42124</v>
      </c>
      <c r="C212" s="14">
        <f>'World Index &amp; Universal'!M212</f>
        <v>-4.1587245026686426E-2</v>
      </c>
      <c r="D212" s="14">
        <f>'World Index &amp; Universal'!N212</f>
        <v>2.4244141336463354E-2</v>
      </c>
      <c r="E212" s="14">
        <f>'World Index &amp; Universal'!O212</f>
        <v>-2.0145253306196875E-2</v>
      </c>
      <c r="F212" s="14">
        <f>'World Index &amp; Universal'!P212</f>
        <v>-8.5525227107907664E-3</v>
      </c>
      <c r="G212" s="14">
        <f>'World Index &amp; Universal'!Q212</f>
        <v>2.1682447483981404E-2</v>
      </c>
      <c r="H212" s="14">
        <f>'World Index &amp; Universal'!R212</f>
        <v>-1.2185577930823421E-2</v>
      </c>
      <c r="I212" s="14">
        <f>'World Index &amp; Universal'!S212</f>
        <v>-2.3179040935194517E-2</v>
      </c>
      <c r="J212" s="14">
        <f>'World Index &amp; Universal'!T212</f>
        <v>-1.1942287029505061E-2</v>
      </c>
      <c r="K212" s="14">
        <f>'World Index &amp; Universal'!AF212</f>
        <v>2.670821277542844E-3</v>
      </c>
      <c r="L212" s="14">
        <f>'World Index &amp; Universal'!AG212</f>
        <v>0.59180948141553524</v>
      </c>
      <c r="M212" s="14">
        <f>'World Index &amp; Universal'!AH212</f>
        <v>0.11885154685065656</v>
      </c>
      <c r="N212" s="14">
        <f>'World Index &amp; Universal'!AI212</f>
        <v>8.4353438682394838E-2</v>
      </c>
      <c r="O212" s="14">
        <f>'World Index &amp; Universal'!AJ212</f>
        <v>0.10227019808591141</v>
      </c>
      <c r="P212" s="14">
        <f>'World Index &amp; Universal'!AK212</f>
        <v>3.6946361006009343E-2</v>
      </c>
      <c r="Q212" s="14">
        <f>'World Index &amp; Universal'!AL212</f>
        <v>3.4386823948364113E-2</v>
      </c>
      <c r="R212" s="14">
        <f>'World Index &amp; Universal'!AM212</f>
        <v>2.8711328733585575E-2</v>
      </c>
      <c r="S212" s="14">
        <f>'Stata input'!R212</f>
        <v>1.2250454845410541E-3</v>
      </c>
      <c r="T212" s="14">
        <f>'Stata input'!S212</f>
        <v>1.5070834902086716E-4</v>
      </c>
      <c r="U212" s="14">
        <f>'Stata input'!T212</f>
        <v>-4.7037166815089293E-5</v>
      </c>
      <c r="V212" s="14">
        <f>'Stata input'!U212</f>
        <v>4.2198589121134056E-4</v>
      </c>
      <c r="W212" s="14">
        <f>'Stata input'!V212</f>
        <v>6.0096798748299207E-5</v>
      </c>
      <c r="X212" s="14">
        <f>'Stata input'!W212</f>
        <v>-6.8171692602403411E-4</v>
      </c>
      <c r="Y212" s="14">
        <f>'Stata input'!X212</f>
        <v>6.807785134408384E-4</v>
      </c>
      <c r="Z212" s="14">
        <f>'Stata input'!Y212</f>
        <v>2.0190930200914003E-3</v>
      </c>
      <c r="AA212" s="14">
        <f>'World Index &amp; Universal'!AP456</f>
        <v>-6.5502183406113579E-2</v>
      </c>
      <c r="AB212" s="14">
        <f>'World Index &amp; Universal'!AQ456</f>
        <v>-2.270336504560333E-2</v>
      </c>
      <c r="AC212" s="14">
        <f>'World Index &amp; Universal'!AR456</f>
        <v>-3.1667350476014988E-2</v>
      </c>
      <c r="AD212" s="14">
        <f>'World Index &amp; Universal'!AS456</f>
        <v>-5.9739524348810802E-2</v>
      </c>
      <c r="AE212" s="14">
        <f>'World Index &amp; Universal'!AT456</f>
        <v>-2.5513896931094515E-2</v>
      </c>
      <c r="AF212" s="14">
        <f>'World Index &amp; Universal'!AU456</f>
        <v>-1.8321187414414464E-2</v>
      </c>
      <c r="AG212" s="14">
        <f>'World Index &amp; Universal'!AV456</f>
        <v>-2.8578884702581964E-2</v>
      </c>
      <c r="AH212" s="14">
        <f>'World Index &amp; Universal'!AX456</f>
        <v>7.0093457943925408E-2</v>
      </c>
      <c r="AI212" s="14">
        <f>'World Index &amp; Universal'!AY456</f>
        <v>4.5798735535312218E-2</v>
      </c>
      <c r="AJ212" s="14">
        <f>'World Index &amp; Universal'!AZ456</f>
        <v>3.6206433369124102E-2</v>
      </c>
      <c r="AK212" s="14">
        <f>'World Index &amp; Universal'!BA456</f>
        <v>6.1665837575810567E-3</v>
      </c>
      <c r="AL212" s="14">
        <f>'World Index &amp; Universal'!BB456</f>
        <v>4.2791203751305407E-2</v>
      </c>
      <c r="AM212" s="14">
        <f>'World Index &amp; Universal'!BC456</f>
        <v>5.048807514999587E-2</v>
      </c>
      <c r="AN212" s="14">
        <f>'World Index &amp; Universal'!BD456</f>
        <v>3.9511380388358663E-2</v>
      </c>
      <c r="AO212" s="14">
        <f>'World Index &amp; Universal'!BF456</f>
        <v>2.3230781968939018E-2</v>
      </c>
      <c r="AP212" s="14">
        <f>'World Index &amp; Universal'!BG456</f>
        <v>-4.3793068378371491E-2</v>
      </c>
      <c r="AQ212" s="14">
        <f>'World Index &amp; Universal'!BH456</f>
        <v>-9.1722258215183317E-3</v>
      </c>
      <c r="AR212" s="14">
        <f>'World Index &amp; Universal'!BI456</f>
        <v>-3.789653824494732E-2</v>
      </c>
      <c r="AS212" s="14">
        <f>'World Index &amp; Universal'!BJ456</f>
        <v>-2.8758227389397151E-3</v>
      </c>
      <c r="AT212" s="14">
        <f>'World Index &amp; Universal'!BK456</f>
        <v>4.4839790442881E-3</v>
      </c>
      <c r="AU212" s="14">
        <f>'World Index &amp; Universal'!BL456</f>
        <v>-6.0120125730842577E-3</v>
      </c>
      <c r="AV212" s="14">
        <f>'World Index &amp; Universal'!BN456</f>
        <v>3.2702966786859911E-2</v>
      </c>
      <c r="AW212" s="14">
        <f>'World Index &amp; Universal'!BO456</f>
        <v>-3.4941332347650622E-2</v>
      </c>
      <c r="AX212" s="14">
        <f>'World Index &amp; Universal'!BP456</f>
        <v>9.2571343482203972E-3</v>
      </c>
      <c r="AY212" s="14">
        <f>'World Index &amp; Universal'!BQ456</f>
        <v>-2.8990217242592875E-2</v>
      </c>
      <c r="AZ212" s="14">
        <f>'World Index &amp; Universal'!BR456</f>
        <v>6.3546897318245144E-3</v>
      </c>
      <c r="BA212" s="14">
        <f>'World Index &amp; Universal'!BS456</f>
        <v>1.3782622188935889E-2</v>
      </c>
      <c r="BB212" s="14">
        <f>'World Index &amp; Universal'!BT456</f>
        <v>3.1894677670440963E-3</v>
      </c>
      <c r="BC212" s="14">
        <f>'World Index &amp; Universal'!BV456</f>
        <v>6.3535079795242311E-2</v>
      </c>
      <c r="BD212" s="14">
        <f>'World Index &amp; Universal'!BW456</f>
        <v>-6.1287900603412826E-3</v>
      </c>
      <c r="BE212" s="14">
        <f>'World Index &amp; Universal'!BX456</f>
        <v>3.9389254639846216E-2</v>
      </c>
      <c r="BF212" s="14">
        <f>'World Index &amp; Universal'!BY456</f>
        <v>2.9855741679829961E-2</v>
      </c>
      <c r="BG212" s="14">
        <f>'World Index &amp; Universal'!BZ456</f>
        <v>3.6400155386743016E-2</v>
      </c>
      <c r="BH212" s="14">
        <f>'World Index &amp; Universal'!CA456</f>
        <v>4.4049854276509315E-2</v>
      </c>
      <c r="BI212" s="14">
        <f>'World Index &amp; Universal'!CB456</f>
        <v>3.3140433372622624E-2</v>
      </c>
      <c r="BJ212" s="14">
        <f>'World Index &amp; Universal'!CD456</f>
        <v>1.8663117895107995E-2</v>
      </c>
      <c r="BK212" s="14">
        <f>'World Index &amp; Universal'!CE456</f>
        <v>-4.1035255761047607E-2</v>
      </c>
      <c r="BL212" s="14">
        <f>'World Index &amp; Universal'!CF456</f>
        <v>2.8841169480406936E-3</v>
      </c>
      <c r="BM212" s="14">
        <f>'World Index &amp; Universal'!CG456</f>
        <v>-6.3145626454206294E-3</v>
      </c>
      <c r="BN212" s="14">
        <f>'World Index &amp; Universal'!CH456</f>
        <v>-3.5121719345130753E-2</v>
      </c>
      <c r="BO212" s="14">
        <f>'World Index &amp; Universal'!CI456</f>
        <v>7.3810283122852649E-3</v>
      </c>
      <c r="BP212" s="14">
        <f>'World Index &amp; Universal'!CJ456</f>
        <v>-1.0449137901988981E-2</v>
      </c>
      <c r="BQ212" s="14">
        <f>'World Index &amp; Universal'!CL456</f>
        <v>1.8663117895107995E-2</v>
      </c>
      <c r="BR212" s="14">
        <f>'World Index &amp; Universal'!CM456</f>
        <v>-4.8061540482300824E-2</v>
      </c>
      <c r="BS212" s="14">
        <f>'World Index &amp; Universal'!CN456</f>
        <v>-4.4639627289571049E-3</v>
      </c>
      <c r="BT212" s="14">
        <f>'World Index &amp; Universal'!CO456</f>
        <v>-1.3595244076266555E-2</v>
      </c>
      <c r="BU212" s="14">
        <f>'World Index &amp; Universal'!CP456</f>
        <v>-4.2191332239622459E-2</v>
      </c>
      <c r="BV212" s="14">
        <f>'World Index &amp; Universal'!CQ456</f>
        <v>-7.3269479023750916E-3</v>
      </c>
      <c r="BW212" s="14">
        <f>'World Index &amp; Universal'!CR456</f>
        <v>-1.0449137901988981E-2</v>
      </c>
      <c r="BX212" s="14">
        <f>'World Index &amp; Universal'!CT456</f>
        <v>2.9419665943571705E-2</v>
      </c>
      <c r="BY212" s="14">
        <f>'World Index &amp; Universal'!CU456</f>
        <v>-3.8009569816924493E-2</v>
      </c>
      <c r="BZ212" s="14">
        <f>'World Index &amp; Universal'!CV456</f>
        <v>6.0483754825320091E-3</v>
      </c>
      <c r="CA212" s="14">
        <f>'World Index &amp; Universal'!CW456</f>
        <v>-3.179327404765786E-3</v>
      </c>
      <c r="CB212" s="14">
        <f>'World Index &amp; Universal'!CX456</f>
        <v>-3.2077375255208707E-2</v>
      </c>
      <c r="CC212" s="14">
        <f>'World Index &amp; Universal'!CY456</f>
        <v>1.0559475315735645E-2</v>
      </c>
      <c r="CD212" s="14">
        <f>'World Index &amp; Universal'!CZ456</f>
        <v>1.0559475315735645E-2</v>
      </c>
    </row>
    <row r="213" spans="2:82" x14ac:dyDescent="0.25">
      <c r="B213" s="121">
        <v>42153</v>
      </c>
      <c r="C213" s="14">
        <f>'World Index &amp; Universal'!M213</f>
        <v>3.1791109540313833E-2</v>
      </c>
      <c r="D213" s="14">
        <f>'World Index &amp; Universal'!N213</f>
        <v>-2.4104955346558876E-3</v>
      </c>
      <c r="E213" s="14">
        <f>'World Index &amp; Universal'!O213</f>
        <v>1.9499513325875295E-2</v>
      </c>
      <c r="F213" s="14">
        <f>'World Index &amp; Universal'!P213</f>
        <v>1.7050637770443799E-3</v>
      </c>
      <c r="G213" s="14">
        <f>'World Index &amp; Universal'!Q213</f>
        <v>3.4775069019922666E-2</v>
      </c>
      <c r="H213" s="14">
        <f>'World Index &amp; Universal'!R213</f>
        <v>1.7363467158957313E-3</v>
      </c>
      <c r="I213" s="14">
        <f>'World Index &amp; Universal'!S213</f>
        <v>2.8364520345961042E-2</v>
      </c>
      <c r="J213" s="14">
        <f>'World Index &amp; Universal'!T213</f>
        <v>2.9395557299348951E-2</v>
      </c>
      <c r="K213" s="14">
        <f>'World Index &amp; Universal'!AF213</f>
        <v>2.670821277542844E-3</v>
      </c>
      <c r="L213" s="14">
        <f>'World Index &amp; Universal'!AG213</f>
        <v>0.59180948141553524</v>
      </c>
      <c r="M213" s="14">
        <f>'World Index &amp; Universal'!AH213</f>
        <v>0.11885154685065656</v>
      </c>
      <c r="N213" s="14">
        <f>'World Index &amp; Universal'!AI213</f>
        <v>8.4353438682394838E-2</v>
      </c>
      <c r="O213" s="14">
        <f>'World Index &amp; Universal'!AJ213</f>
        <v>0.10227019808591141</v>
      </c>
      <c r="P213" s="14">
        <f>'World Index &amp; Universal'!AK213</f>
        <v>3.6946361006009343E-2</v>
      </c>
      <c r="Q213" s="14">
        <f>'World Index &amp; Universal'!AL213</f>
        <v>3.4386823948364113E-2</v>
      </c>
      <c r="R213" s="14">
        <f>'World Index &amp; Universal'!AM213</f>
        <v>2.8711328733585575E-2</v>
      </c>
      <c r="S213" s="14">
        <f>'Stata input'!R213</f>
        <v>1.1674742711142994E-3</v>
      </c>
      <c r="T213" s="14">
        <f>'Stata input'!S213</f>
        <v>1.5320417403086317E-4</v>
      </c>
      <c r="U213" s="14">
        <f>'Stata input'!T213</f>
        <v>-5.7159632973369234E-5</v>
      </c>
      <c r="V213" s="14">
        <f>'Stata input'!U213</f>
        <v>4.2121447627763153E-4</v>
      </c>
      <c r="W213" s="14">
        <f>'Stata input'!V213</f>
        <v>5.2959571337440892E-5</v>
      </c>
      <c r="X213" s="14">
        <f>'Stata input'!W213</f>
        <v>-6.867547139517427E-4</v>
      </c>
      <c r="Y213" s="14">
        <f>'Stata input'!X213</f>
        <v>7.675845048988883E-4</v>
      </c>
      <c r="Z213" s="14">
        <f>'Stata input'!Y213</f>
        <v>1.9538658918776264E-3</v>
      </c>
      <c r="AA213" s="14">
        <f>'World Index &amp; Universal'!AP457</f>
        <v>3.1701359388275341E-2</v>
      </c>
      <c r="AB213" s="14">
        <f>'World Index &amp; Universal'!AQ457</f>
        <v>9.8411459257419232E-3</v>
      </c>
      <c r="AC213" s="14">
        <f>'World Index &amp; Universal'!AR457</f>
        <v>2.6451183342412588E-2</v>
      </c>
      <c r="AD213" s="14">
        <f>'World Index &amp; Universal'!AS457</f>
        <v>-8.4945878698552413E-3</v>
      </c>
      <c r="AE213" s="14">
        <f>'World Index &amp; Universal'!AT457</f>
        <v>2.1972988697837481E-2</v>
      </c>
      <c r="AF213" s="14">
        <f>'World Index &amp; Universal'!AU457</f>
        <v>5.6117622536833167E-4</v>
      </c>
      <c r="AG213" s="14">
        <f>'World Index &amp; Universal'!AV457</f>
        <v>-3.0121493381329856E-3</v>
      </c>
      <c r="AH213" s="14">
        <f>'World Index &amp; Universal'!AX457</f>
        <v>-3.0727263369190516E-2</v>
      </c>
      <c r="AI213" s="14">
        <f>'World Index &amp; Universal'!AY457</f>
        <v>-2.1188508926163419E-2</v>
      </c>
      <c r="AJ213" s="14">
        <f>'World Index &amp; Universal'!AZ457</f>
        <v>-5.0888525037668941E-3</v>
      </c>
      <c r="AK213" s="14">
        <f>'World Index &amp; Universal'!BA457</f>
        <v>-3.8960835800356031E-2</v>
      </c>
      <c r="AL213" s="14">
        <f>'World Index &amp; Universal'!BB457</f>
        <v>-9.4294444820798295E-3</v>
      </c>
      <c r="AM213" s="14">
        <f>'World Index &amp; Universal'!BC457</f>
        <v>-3.0183330553495535E-2</v>
      </c>
      <c r="AN213" s="14">
        <f>'World Index &amp; Universal'!BD457</f>
        <v>-3.364685760130337E-2</v>
      </c>
      <c r="AO213" s="14">
        <f>'World Index &amp; Universal'!BF457</f>
        <v>-9.745241581259112E-3</v>
      </c>
      <c r="AP213" s="14">
        <f>'World Index &amp; Universal'!BG457</f>
        <v>2.1647180401323185E-2</v>
      </c>
      <c r="AQ213" s="14">
        <f>'World Index &amp; Universal'!BH457</f>
        <v>1.644816858937137E-2</v>
      </c>
      <c r="AR213" s="14">
        <f>'World Index &amp; Universal'!BI457</f>
        <v>-1.8157047640189328E-2</v>
      </c>
      <c r="AS213" s="14">
        <f>'World Index &amp; Universal'!BJ457</f>
        <v>1.2013615033455549E-2</v>
      </c>
      <c r="AT213" s="14">
        <f>'World Index &amp; Universal'!BK457</f>
        <v>-9.1895341537765463E-3</v>
      </c>
      <c r="AU213" s="14">
        <f>'World Index &amp; Universal'!BL457</f>
        <v>-1.27280367964131E-2</v>
      </c>
      <c r="AV213" s="14">
        <f>'World Index &amp; Universal'!BN457</f>
        <v>-2.5769548295789479E-2</v>
      </c>
      <c r="AW213" s="14">
        <f>'World Index &amp; Universal'!BO457</f>
        <v>5.1148813806876081E-3</v>
      </c>
      <c r="AX213" s="14">
        <f>'World Index &amp; Universal'!BP457</f>
        <v>-1.6182004255266835E-2</v>
      </c>
      <c r="AY213" s="14">
        <f>'World Index &amp; Universal'!BQ457</f>
        <v>-3.4045234473279562E-2</v>
      </c>
      <c r="AZ213" s="14">
        <f>'World Index &amp; Universal'!BR457</f>
        <v>-4.3627935914037907E-3</v>
      </c>
      <c r="BA213" s="14">
        <f>'World Index &amp; Universal'!BS457</f>
        <v>-2.5222833328263139E-2</v>
      </c>
      <c r="BB213" s="14">
        <f>'World Index &amp; Universal'!BT457</f>
        <v>-2.8704075906079374E-2</v>
      </c>
      <c r="BC213" s="14">
        <f>'World Index &amp; Universal'!BV457</f>
        <v>8.5673640969901044E-3</v>
      </c>
      <c r="BD213" s="14">
        <f>'World Index &amp; Universal'!BW457</f>
        <v>4.0540320573514421E-2</v>
      </c>
      <c r="BE213" s="14">
        <f>'World Index &amp; Universal'!BX457</f>
        <v>1.8492822703009448E-2</v>
      </c>
      <c r="BF213" s="14">
        <f>'World Index &amp; Universal'!BY457</f>
        <v>3.5245164357893266E-2</v>
      </c>
      <c r="BG213" s="14">
        <f>'World Index &amp; Universal'!BZ457</f>
        <v>3.0728603389301057E-2</v>
      </c>
      <c r="BH213" s="14">
        <f>'World Index &amp; Universal'!CA457</f>
        <v>9.1333481234039393E-3</v>
      </c>
      <c r="BI213" s="14">
        <f>'World Index &amp; Universal'!CB457</f>
        <v>5.5294085787629399E-3</v>
      </c>
      <c r="BJ213" s="14">
        <f>'World Index &amp; Universal'!CD457</f>
        <v>-5.6086148323819529E-4</v>
      </c>
      <c r="BK213" s="14">
        <f>'World Index &amp; Universal'!CE457</f>
        <v>9.5192052999693022E-3</v>
      </c>
      <c r="BL213" s="14">
        <f>'World Index &amp; Universal'!CF457</f>
        <v>-1.1871001392662506E-2</v>
      </c>
      <c r="BM213" s="14">
        <f>'World Index &amp; Universal'!CG457</f>
        <v>4.3819109644778198E-3</v>
      </c>
      <c r="BN213" s="14">
        <f>'World Index &amp; Universal'!CH457</f>
        <v>-2.9812506695028662E-2</v>
      </c>
      <c r="BO213" s="14">
        <f>'World Index &amp; Universal'!CI457</f>
        <v>-2.0951446573701737E-2</v>
      </c>
      <c r="BP213" s="14">
        <f>'World Index &amp; Universal'!CJ457</f>
        <v>-3.5713214228256795E-3</v>
      </c>
      <c r="BQ213" s="14">
        <f>'World Index &amp; Universal'!CL457</f>
        <v>-5.6086148323819529E-4</v>
      </c>
      <c r="BR213" s="14">
        <f>'World Index &amp; Universal'!CM457</f>
        <v>3.1122717833589775E-2</v>
      </c>
      <c r="BS213" s="14">
        <f>'World Index &amp; Universal'!CN457</f>
        <v>9.2747649228028806E-3</v>
      </c>
      <c r="BT213" s="14">
        <f>'World Index &amp; Universal'!CO457</f>
        <v>2.5875486409251636E-2</v>
      </c>
      <c r="BU213" s="14">
        <f>'World Index &amp; Universal'!CP457</f>
        <v>-9.0506850659413107E-3</v>
      </c>
      <c r="BV213" s="14">
        <f>'World Index &amp; Universal'!CQ457</f>
        <v>2.1399803411566998E-2</v>
      </c>
      <c r="BW213" s="14">
        <f>'World Index &amp; Universal'!CR457</f>
        <v>-3.5713214228256795E-3</v>
      </c>
      <c r="BX213" s="14">
        <f>'World Index &amp; Universal'!CT457</f>
        <v>3.0212497936994431E-3</v>
      </c>
      <c r="BY213" s="14">
        <f>'World Index &amp; Universal'!CU457</f>
        <v>3.4818386907486731E-2</v>
      </c>
      <c r="BZ213" s="14">
        <f>'World Index &amp; Universal'!CV457</f>
        <v>1.2892128279539117E-2</v>
      </c>
      <c r="CA213" s="14">
        <f>'World Index &amp; Universal'!CW457</f>
        <v>2.9552348768328462E-2</v>
      </c>
      <c r="CB213" s="14">
        <f>'World Index &amp; Universal'!CX457</f>
        <v>-5.4990023480052663E-3</v>
      </c>
      <c r="CC213" s="14">
        <f>'World Index &amp; Universal'!CY457</f>
        <v>3.5841214726228809E-3</v>
      </c>
      <c r="CD213" s="14">
        <f>'World Index &amp; Universal'!CZ457</f>
        <v>3.5841214726228809E-3</v>
      </c>
    </row>
    <row r="214" spans="2:82" x14ac:dyDescent="0.25">
      <c r="B214" s="121">
        <v>42185</v>
      </c>
      <c r="C214" s="14">
        <f>'World Index &amp; Universal'!M214</f>
        <v>-1.9347840122328486E-2</v>
      </c>
      <c r="D214" s="14">
        <f>'World Index &amp; Universal'!N214</f>
        <v>-2.4202812438106514E-2</v>
      </c>
      <c r="E214" s="14">
        <f>'World Index &amp; Universal'!O214</f>
        <v>-3.9951327603742093E-2</v>
      </c>
      <c r="F214" s="14">
        <f>'World Index &amp; Universal'!P214</f>
        <v>-5.2375234811661397E-2</v>
      </c>
      <c r="G214" s="14">
        <f>'World Index &amp; Universal'!Q214</f>
        <v>-3.984892194829659E-2</v>
      </c>
      <c r="H214" s="14">
        <f>'World Index &amp; Universal'!R214</f>
        <v>-3.1349625385477697E-2</v>
      </c>
      <c r="I214" s="14">
        <f>'World Index &amp; Universal'!S214</f>
        <v>-2.2715322720596842E-2</v>
      </c>
      <c r="J214" s="14">
        <f>'World Index &amp; Universal'!T214</f>
        <v>-3.1165581016327715E-2</v>
      </c>
      <c r="K214" s="14">
        <f>'World Index &amp; Universal'!AF214</f>
        <v>2.670821277542844E-3</v>
      </c>
      <c r="L214" s="14">
        <f>'World Index &amp; Universal'!AG214</f>
        <v>0.59180948141553524</v>
      </c>
      <c r="M214" s="14">
        <f>'World Index &amp; Universal'!AH214</f>
        <v>0.11885154685065656</v>
      </c>
      <c r="N214" s="14">
        <f>'World Index &amp; Universal'!AI214</f>
        <v>8.4353438682394838E-2</v>
      </c>
      <c r="O214" s="14">
        <f>'World Index &amp; Universal'!AJ214</f>
        <v>0.10227019808591141</v>
      </c>
      <c r="P214" s="14">
        <f>'World Index &amp; Universal'!AK214</f>
        <v>3.6946361006009343E-2</v>
      </c>
      <c r="Q214" s="14">
        <f>'World Index &amp; Universal'!AL214</f>
        <v>3.4386823948364113E-2</v>
      </c>
      <c r="R214" s="14">
        <f>'World Index &amp; Universal'!AM214</f>
        <v>2.8711328733585575E-2</v>
      </c>
      <c r="S214" s="14">
        <f>'Stata input'!R214</f>
        <v>1.011025725442094E-3</v>
      </c>
      <c r="T214" s="14">
        <f>'Stata input'!S214</f>
        <v>1.5528397587338816E-4</v>
      </c>
      <c r="U214" s="14">
        <f>'Stata input'!T214</f>
        <v>-6.7283226429015741E-5</v>
      </c>
      <c r="V214" s="14">
        <f>'Stata input'!U214</f>
        <v>4.2225132279360977E-4</v>
      </c>
      <c r="W214" s="14">
        <f>'Stata input'!V214</f>
        <v>4.8795235840337625E-5</v>
      </c>
      <c r="X214" s="14">
        <f>'Stata input'!W214</f>
        <v>-6.9599138412035355E-4</v>
      </c>
      <c r="Y214" s="14">
        <f>'Stata input'!X214</f>
        <v>6.9731937515871145E-4</v>
      </c>
      <c r="Z214" s="14">
        <f>'Stata input'!Y214</f>
        <v>1.9049148747345424E-3</v>
      </c>
      <c r="AA214" s="14">
        <f>'World Index &amp; Universal'!AP458</f>
        <v>1.0499768387461916E-2</v>
      </c>
      <c r="AB214" s="14">
        <f>'World Index &amp; Universal'!AQ458</f>
        <v>2.5159590043923874E-2</v>
      </c>
      <c r="AC214" s="14">
        <f>'World Index &amp; Universal'!AR458</f>
        <v>3.9121864101224979E-2</v>
      </c>
      <c r="AD214" s="14">
        <f>'World Index &amp; Universal'!AS458</f>
        <v>2.5174623979028921E-2</v>
      </c>
      <c r="AE214" s="14">
        <f>'World Index &amp; Universal'!AT458</f>
        <v>1.640098841998161E-2</v>
      </c>
      <c r="AF214" s="14">
        <f>'World Index &amp; Universal'!AU458</f>
        <v>7.5956669444265934E-3</v>
      </c>
      <c r="AG214" s="14">
        <f>'World Index &amp; Universal'!AV458</f>
        <v>1.9175000084204363E-2</v>
      </c>
      <c r="AH214" s="14">
        <f>'World Index &amp; Universal'!AX458</f>
        <v>-1.0390668771965594E-2</v>
      </c>
      <c r="AI214" s="14">
        <f>'World Index &amp; Universal'!AY458</f>
        <v>1.4507496305373513E-2</v>
      </c>
      <c r="AJ214" s="14">
        <f>'World Index &amp; Universal'!AZ458</f>
        <v>2.8324692997641732E-2</v>
      </c>
      <c r="AK214" s="14">
        <f>'World Index &amp; Universal'!BA458</f>
        <v>1.4522374027838625E-2</v>
      </c>
      <c r="AL214" s="14">
        <f>'World Index &amp; Universal'!BB458</f>
        <v>5.8399024098112484E-3</v>
      </c>
      <c r="AM214" s="14">
        <f>'World Index &amp; Universal'!BC458</f>
        <v>-2.8739258868607509E-3</v>
      </c>
      <c r="AN214" s="14">
        <f>'World Index &amp; Universal'!BD458</f>
        <v>8.585090237661408E-3</v>
      </c>
      <c r="AO214" s="14">
        <f>'World Index &amp; Universal'!BF458</f>
        <v>-2.4542120356934705E-2</v>
      </c>
      <c r="AP214" s="14">
        <f>'World Index &amp; Universal'!BG458</f>
        <v>-1.4300038548957672E-2</v>
      </c>
      <c r="AQ214" s="14">
        <f>'World Index &amp; Universal'!BH458</f>
        <v>1.3619610246930369E-2</v>
      </c>
      <c r="AR214" s="14">
        <f>'World Index &amp; Universal'!BI458</f>
        <v>1.4664970460431803E-5</v>
      </c>
      <c r="AS214" s="14">
        <f>'World Index &amp; Universal'!BJ458</f>
        <v>-8.5436469687291128E-3</v>
      </c>
      <c r="AT214" s="14">
        <f>'World Index &amp; Universal'!BK458</f>
        <v>-1.7132867184849521E-2</v>
      </c>
      <c r="AU214" s="14">
        <f>'World Index &amp; Universal'!BL458</f>
        <v>-5.8377154326412217E-3</v>
      </c>
      <c r="AV214" s="14">
        <f>'World Index &amp; Universal'!BN458</f>
        <v>-3.7648966355897873E-2</v>
      </c>
      <c r="AW214" s="14">
        <f>'World Index &amp; Universal'!BO458</f>
        <v>-2.7544503395200204E-2</v>
      </c>
      <c r="AX214" s="14">
        <f>'World Index &amp; Universal'!BP458</f>
        <v>-1.3436608871066014E-2</v>
      </c>
      <c r="AY214" s="14">
        <f>'World Index &amp; Universal'!BQ458</f>
        <v>-1.342214094807781E-2</v>
      </c>
      <c r="AZ214" s="14">
        <f>'World Index &amp; Universal'!BR458</f>
        <v>-2.1865458197143584E-2</v>
      </c>
      <c r="BA214" s="14">
        <f>'World Index &amp; Universal'!BS458</f>
        <v>-3.0339268420712662E-2</v>
      </c>
      <c r="BB214" s="14">
        <f>'World Index &amp; Universal'!BT458</f>
        <v>-1.919588520473825E-2</v>
      </c>
      <c r="BC214" s="14">
        <f>'World Index &amp; Universal'!BV458</f>
        <v>-2.4556425208144828E-2</v>
      </c>
      <c r="BD214" s="14">
        <f>'World Index &amp; Universal'!BW458</f>
        <v>-1.4314493597792355E-2</v>
      </c>
      <c r="BE214" s="14">
        <f>'World Index &amp; Universal'!BX458</f>
        <v>-1.4664755402127305E-5</v>
      </c>
      <c r="BF214" s="14">
        <f>'World Index &amp; Universal'!BY458</f>
        <v>1.3604745763275305E-2</v>
      </c>
      <c r="BG214" s="14">
        <f>'World Index &amp; Universal'!BZ458</f>
        <v>-8.5581864336381486E-3</v>
      </c>
      <c r="BH214" s="14">
        <f>'World Index &amp; Universal'!CA458</f>
        <v>-1.7147280690944955E-2</v>
      </c>
      <c r="BI214" s="14">
        <f>'World Index &amp; Universal'!CB458</f>
        <v>-5.8522945793745285E-3</v>
      </c>
      <c r="BJ214" s="14">
        <f>'World Index &amp; Universal'!CD458</f>
        <v>-7.5384077101687819E-3</v>
      </c>
      <c r="BK214" s="14">
        <f>'World Index &amp; Universal'!CE458</f>
        <v>-5.8059959600129663E-3</v>
      </c>
      <c r="BL214" s="14">
        <f>'World Index &amp; Universal'!CF458</f>
        <v>8.617269880421663E-3</v>
      </c>
      <c r="BM214" s="14">
        <f>'World Index &amp; Universal'!CG458</f>
        <v>2.2354243984515687E-2</v>
      </c>
      <c r="BN214" s="14">
        <f>'World Index &amp; Universal'!CH458</f>
        <v>8.632061222890286E-3</v>
      </c>
      <c r="BO214" s="14">
        <f>'World Index &amp; Universal'!CI458</f>
        <v>-8.6632358447851221E-3</v>
      </c>
      <c r="BP214" s="14">
        <f>'World Index &amp; Universal'!CJ458</f>
        <v>1.1492043405558316E-2</v>
      </c>
      <c r="BQ214" s="14">
        <f>'World Index &amp; Universal'!CL458</f>
        <v>-7.5384077101687819E-3</v>
      </c>
      <c r="BR214" s="14">
        <f>'World Index &amp; Universal'!CM458</f>
        <v>2.8822091423261753E-3</v>
      </c>
      <c r="BS214" s="14">
        <f>'World Index &amp; Universal'!CN458</f>
        <v>1.7431519086183345E-2</v>
      </c>
      <c r="BT214" s="14">
        <f>'World Index &amp; Universal'!CO458</f>
        <v>3.1288539829079198E-2</v>
      </c>
      <c r="BU214" s="14">
        <f>'World Index &amp; Universal'!CP458</f>
        <v>1.7446439689356108E-2</v>
      </c>
      <c r="BV214" s="14">
        <f>'World Index &amp; Universal'!CQ458</f>
        <v>8.7389433722533383E-3</v>
      </c>
      <c r="BW214" s="14">
        <f>'World Index &amp; Universal'!CR458</f>
        <v>1.1492043405558316E-2</v>
      </c>
      <c r="BX214" s="14">
        <f>'World Index &amp; Universal'!CT458</f>
        <v>-1.8814237086486663E-2</v>
      </c>
      <c r="BY214" s="14">
        <f>'World Index &amp; Universal'!CU458</f>
        <v>-8.5120138308195648E-3</v>
      </c>
      <c r="BZ214" s="14">
        <f>'World Index &amp; Universal'!CV458</f>
        <v>5.8719944653520262E-3</v>
      </c>
      <c r="CA214" s="14">
        <f>'World Index &amp; Universal'!CW458</f>
        <v>1.9571578988272664E-2</v>
      </c>
      <c r="CB214" s="14">
        <f>'World Index &amp; Universal'!CX458</f>
        <v>5.8867455484377107E-3</v>
      </c>
      <c r="CC214" s="14">
        <f>'World Index &amp; Universal'!CY458</f>
        <v>-1.136147682078259E-2</v>
      </c>
      <c r="CD214" s="14">
        <f>'World Index &amp; Universal'!CZ458</f>
        <v>-1.136147682078259E-2</v>
      </c>
    </row>
    <row r="215" spans="2:82" x14ac:dyDescent="0.25">
      <c r="B215" s="121">
        <v>42216</v>
      </c>
      <c r="C215" s="14">
        <f>'World Index &amp; Universal'!M215</f>
        <v>5.1577223536150907E-2</v>
      </c>
      <c r="D215" s="14">
        <f>'World Index &amp; Universal'!N215</f>
        <v>1.158967280993739E-2</v>
      </c>
      <c r="E215" s="14">
        <f>'World Index &amp; Universal'!O215</f>
        <v>2.5380319273983876E-2</v>
      </c>
      <c r="F215" s="14">
        <f>'World Index &amp; Universal'!P215</f>
        <v>1.8063800893957982E-2</v>
      </c>
      <c r="G215" s="14">
        <f>'World Index &amp; Universal'!Q215</f>
        <v>2.6997081165931469E-2</v>
      </c>
      <c r="H215" s="14">
        <f>'World Index &amp; Universal'!R215</f>
        <v>4.4689173078416911E-2</v>
      </c>
      <c r="I215" s="14">
        <f>'World Index &amp; Universal'!S215</f>
        <v>5.6727502020487597E-2</v>
      </c>
      <c r="J215" s="14">
        <f>'World Index &amp; Universal'!T215</f>
        <v>6.6229132151417902E-2</v>
      </c>
      <c r="K215" s="14">
        <f>'World Index &amp; Universal'!AF215</f>
        <v>2.4325519681556835E-3</v>
      </c>
      <c r="L215" s="14">
        <f>'World Index &amp; Universal'!AG215</f>
        <v>0.60106147722246794</v>
      </c>
      <c r="M215" s="14">
        <f>'World Index &amp; Universal'!AH215</f>
        <v>0.12007961079168508</v>
      </c>
      <c r="N215" s="14">
        <f>'World Index &amp; Universal'!AI215</f>
        <v>8.3259619637328627E-2</v>
      </c>
      <c r="O215" s="14">
        <f>'World Index &amp; Universal'!AJ215</f>
        <v>9.6859796550199023E-2</v>
      </c>
      <c r="P215" s="14">
        <f>'World Index &amp; Universal'!AK215</f>
        <v>3.8036267138434325E-2</v>
      </c>
      <c r="Q215" s="14">
        <f>'World Index &amp; Universal'!AL215</f>
        <v>3.1733746130030958E-2</v>
      </c>
      <c r="R215" s="14">
        <f>'World Index &amp; Universal'!AM215</f>
        <v>2.6536930561698365E-2</v>
      </c>
      <c r="S215" s="14">
        <f>'Stata input'!R215</f>
        <v>9.6156499194655076E-4</v>
      </c>
      <c r="T215" s="14">
        <f>'Stata input'!S215</f>
        <v>1.5965140489537788E-4</v>
      </c>
      <c r="U215" s="14">
        <f>'Stata input'!T215</f>
        <v>-7.4438802016407735E-5</v>
      </c>
      <c r="V215" s="14">
        <f>'Stata input'!U215</f>
        <v>4.216292163026214E-4</v>
      </c>
      <c r="W215" s="14">
        <f>'Stata input'!V215</f>
        <v>4.7012841954519047E-5</v>
      </c>
      <c r="X215" s="14">
        <f>'Stata input'!W215</f>
        <v>-6.5821094209750353E-4</v>
      </c>
      <c r="Y215" s="14">
        <f>'Stata input'!X215</f>
        <v>3.3272377940973819E-4</v>
      </c>
      <c r="Z215" s="14">
        <f>'Stata input'!Y215</f>
        <v>1.913075204727166E-3</v>
      </c>
      <c r="AA215" s="14">
        <f>'World Index &amp; Universal'!AP459</f>
        <v>4.1944684969184687E-2</v>
      </c>
      <c r="AB215" s="14">
        <f>'World Index &amp; Universal'!AQ459</f>
        <v>2.7158575460164869E-2</v>
      </c>
      <c r="AC215" s="14">
        <f>'World Index &amp; Universal'!AR459</f>
        <v>3.5630320226996304E-2</v>
      </c>
      <c r="AD215" s="14">
        <f>'World Index &amp; Universal'!AS459</f>
        <v>2.9545667155196575E-2</v>
      </c>
      <c r="AE215" s="14">
        <f>'World Index &amp; Universal'!AT459</f>
        <v>7.0790132284590523E-3</v>
      </c>
      <c r="AF215" s="14">
        <f>'World Index &amp; Universal'!AU459</f>
        <v>-6.2820064251406516E-3</v>
      </c>
      <c r="AG215" s="14">
        <f>'World Index &amp; Universal'!AV459</f>
        <v>-1.337783799861203E-2</v>
      </c>
      <c r="AH215" s="14">
        <f>'World Index &amp; Universal'!AX459</f>
        <v>-4.0256153300906705E-2</v>
      </c>
      <c r="AI215" s="14">
        <f>'World Index &amp; Universal'!AY459</f>
        <v>-1.4190877617900499E-2</v>
      </c>
      <c r="AJ215" s="14">
        <f>'World Index &amp; Universal'!AZ459</f>
        <v>-6.0601727071288858E-3</v>
      </c>
      <c r="AK215" s="14">
        <f>'World Index &amp; Universal'!BA459</f>
        <v>-1.1899881052087391E-2</v>
      </c>
      <c r="AL215" s="14">
        <f>'World Index &amp; Universal'!BB459</f>
        <v>-3.3462113914191627E-2</v>
      </c>
      <c r="AM215" s="14">
        <f>'World Index &amp; Universal'!BC459</f>
        <v>-4.6285270312359517E-2</v>
      </c>
      <c r="AN215" s="14">
        <f>'World Index &amp; Universal'!BD459</f>
        <v>-5.3095451002211913E-2</v>
      </c>
      <c r="AO215" s="14">
        <f>'World Index &amp; Universal'!BF459</f>
        <v>-2.6440489432703052E-2</v>
      </c>
      <c r="AP215" s="14">
        <f>'World Index &amp; Universal'!BG459</f>
        <v>1.4395157536795766E-2</v>
      </c>
      <c r="AQ215" s="14">
        <f>'World Index &amp; Universal'!BH459</f>
        <v>8.2477476888473955E-3</v>
      </c>
      <c r="AR215" s="14">
        <f>'World Index &amp; Universal'!BI459</f>
        <v>2.3239758222941553E-3</v>
      </c>
      <c r="AS215" s="14">
        <f>'World Index &amp; Universal'!BJ459</f>
        <v>-1.9548648778704991E-2</v>
      </c>
      <c r="AT215" s="14">
        <f>'World Index &amp; Universal'!BK459</f>
        <v>-3.2556396533343746E-2</v>
      </c>
      <c r="AU215" s="14">
        <f>'World Index &amp; Universal'!BL459</f>
        <v>-3.9464610847080306E-2</v>
      </c>
      <c r="AV215" s="14">
        <f>'World Index &amp; Universal'!BN459</f>
        <v>-3.4404477670358813E-2</v>
      </c>
      <c r="AW215" s="14">
        <f>'World Index &amp; Universal'!BO459</f>
        <v>6.0971223214132397E-3</v>
      </c>
      <c r="AX215" s="14">
        <f>'World Index &amp; Universal'!BP459</f>
        <v>-8.1802788131720705E-3</v>
      </c>
      <c r="AY215" s="14">
        <f>'World Index &amp; Universal'!BQ459</f>
        <v>-5.8753137610590978E-3</v>
      </c>
      <c r="AZ215" s="14">
        <f>'World Index &amp; Universal'!BR459</f>
        <v>-2.7569014194446462E-2</v>
      </c>
      <c r="BA215" s="14">
        <f>'World Index &amp; Universal'!BS459</f>
        <v>-4.047035494572071E-2</v>
      </c>
      <c r="BB215" s="14">
        <f>'World Index &amp; Universal'!BT459</f>
        <v>-4.7322058140269907E-2</v>
      </c>
      <c r="BC215" s="14">
        <f>'World Index &amp; Universal'!BV459</f>
        <v>-2.8697772325958271E-2</v>
      </c>
      <c r="BD215" s="14">
        <f>'World Index &amp; Universal'!BW459</f>
        <v>1.2043193623696657E-2</v>
      </c>
      <c r="BE215" s="14">
        <f>'World Index &amp; Universal'!BX459</f>
        <v>-2.318587481046519E-3</v>
      </c>
      <c r="BF215" s="14">
        <f>'World Index &amp; Universal'!BY459</f>
        <v>5.9100370832627647E-3</v>
      </c>
      <c r="BG215" s="14">
        <f>'World Index &amp; Universal'!BZ459</f>
        <v>-2.1821911007421813E-2</v>
      </c>
      <c r="BH215" s="14">
        <f>'World Index &amp; Universal'!CA459</f>
        <v>-3.4799499160960035E-2</v>
      </c>
      <c r="BI215" s="14">
        <f>'World Index &amp; Universal'!CB459</f>
        <v>-4.1691696175472526E-2</v>
      </c>
      <c r="BJ215" s="14">
        <f>'World Index &amp; Universal'!CD459</f>
        <v>6.3217195077058808E-3</v>
      </c>
      <c r="BK215" s="14">
        <f>'World Index &amp; Universal'!CE459</f>
        <v>3.4620592111193282E-2</v>
      </c>
      <c r="BL215" s="14">
        <f>'World Index &amp; Universal'!CF459</f>
        <v>1.9938417907583439E-2</v>
      </c>
      <c r="BM215" s="14">
        <f>'World Index &amp; Universal'!CG459</f>
        <v>2.835061263664751E-2</v>
      </c>
      <c r="BN215" s="14">
        <f>'World Index &amp; Universal'!CH459</f>
        <v>2.2308730131029852E-2</v>
      </c>
      <c r="BO215" s="14">
        <f>'World Index &amp; Universal'!CI459</f>
        <v>-1.3267101665407011E-2</v>
      </c>
      <c r="BP215" s="14">
        <f>'World Index &amp; Universal'!CJ459</f>
        <v>-7.1406894303528423E-3</v>
      </c>
      <c r="BQ215" s="14">
        <f>'World Index &amp; Universal'!CL459</f>
        <v>6.3217195077058808E-3</v>
      </c>
      <c r="BR215" s="14">
        <f>'World Index &amp; Universal'!CM459</f>
        <v>4.853156701010497E-2</v>
      </c>
      <c r="BS215" s="14">
        <f>'World Index &amp; Universal'!CN459</f>
        <v>3.3651983864158685E-2</v>
      </c>
      <c r="BT215" s="14">
        <f>'World Index &amp; Universal'!CO459</f>
        <v>4.2177284625147138E-2</v>
      </c>
      <c r="BU215" s="14">
        <f>'World Index &amp; Universal'!CP459</f>
        <v>3.6054166083325567E-2</v>
      </c>
      <c r="BV215" s="14">
        <f>'World Index &amp; Universal'!CQ459</f>
        <v>1.3445484272186503E-2</v>
      </c>
      <c r="BW215" s="14">
        <f>'World Index &amp; Universal'!CR459</f>
        <v>-7.1406894303528423E-3</v>
      </c>
      <c r="BX215" s="14">
        <f>'World Index &amp; Universal'!CT459</f>
        <v>1.3559231196950572E-2</v>
      </c>
      <c r="BY215" s="14">
        <f>'World Index &amp; Universal'!CU459</f>
        <v>5.6072653847115683E-2</v>
      </c>
      <c r="BZ215" s="14">
        <f>'World Index &amp; Universal'!CV459</f>
        <v>4.1086056060759324E-2</v>
      </c>
      <c r="CA215" s="14">
        <f>'World Index &amp; Universal'!CW459</f>
        <v>4.9672671173526028E-2</v>
      </c>
      <c r="CB215" s="14">
        <f>'World Index &amp; Universal'!CX459</f>
        <v>4.3505514883972696E-2</v>
      </c>
      <c r="CC215" s="14">
        <f>'World Index &amp; Universal'!CY459</f>
        <v>7.1920455943108585E-3</v>
      </c>
      <c r="CD215" s="14">
        <f>'World Index &amp; Universal'!CZ459</f>
        <v>7.1920455943108585E-3</v>
      </c>
    </row>
    <row r="216" spans="2:82" x14ac:dyDescent="0.25">
      <c r="B216" s="121">
        <v>42247</v>
      </c>
      <c r="C216" s="14">
        <f>'World Index &amp; Universal'!M216</f>
        <v>-4.9980429187559738E-2</v>
      </c>
      <c r="D216" s="14">
        <f>'World Index &amp; Universal'!N216</f>
        <v>-6.8480507233291243E-2</v>
      </c>
      <c r="E216" s="14">
        <f>'World Index &amp; Universal'!O216</f>
        <v>-8.5191973971642576E-2</v>
      </c>
      <c r="F216" s="14">
        <f>'World Index &amp; Universal'!P216</f>
        <v>-5.1544880766066781E-2</v>
      </c>
      <c r="G216" s="14">
        <f>'World Index &amp; Universal'!Q216</f>
        <v>-8.8992271030088554E-2</v>
      </c>
      <c r="H216" s="14">
        <f>'World Index &amp; Universal'!R216</f>
        <v>-6.7323096657520454E-2</v>
      </c>
      <c r="I216" s="14">
        <f>'World Index &amp; Universal'!S216</f>
        <v>-5.6193611278106737E-2</v>
      </c>
      <c r="J216" s="14">
        <f>'World Index &amp; Universal'!T216</f>
        <v>-4.3095680182718255E-2</v>
      </c>
      <c r="K216" s="14">
        <f>'World Index &amp; Universal'!AF216</f>
        <v>2.4325519681556835E-3</v>
      </c>
      <c r="L216" s="14">
        <f>'World Index &amp; Universal'!AG216</f>
        <v>0.60106147722246794</v>
      </c>
      <c r="M216" s="14">
        <f>'World Index &amp; Universal'!AH216</f>
        <v>0.12007961079168508</v>
      </c>
      <c r="N216" s="14">
        <f>'World Index &amp; Universal'!AI216</f>
        <v>8.3259619637328627E-2</v>
      </c>
      <c r="O216" s="14">
        <f>'World Index &amp; Universal'!AJ216</f>
        <v>9.6859796550199023E-2</v>
      </c>
      <c r="P216" s="14">
        <f>'World Index &amp; Universal'!AK216</f>
        <v>3.8036267138434325E-2</v>
      </c>
      <c r="Q216" s="14">
        <f>'World Index &amp; Universal'!AL216</f>
        <v>3.1733746130030958E-2</v>
      </c>
      <c r="R216" s="14">
        <f>'World Index &amp; Universal'!AM216</f>
        <v>2.6536930561698365E-2</v>
      </c>
      <c r="S216" s="14">
        <f>'Stata input'!R216</f>
        <v>9.4507210478567139E-4</v>
      </c>
      <c r="T216" s="14">
        <f>'Stata input'!S216</f>
        <v>1.6530795352776018E-4</v>
      </c>
      <c r="U216" s="14">
        <f>'Stata input'!T216</f>
        <v>-8.7542137645058027E-5</v>
      </c>
      <c r="V216" s="14">
        <f>'Stata input'!U216</f>
        <v>4.2069190115356925E-4</v>
      </c>
      <c r="W216" s="14">
        <f>'Stata input'!V216</f>
        <v>4.4155941478773997E-5</v>
      </c>
      <c r="X216" s="14">
        <f>'Stata input'!W216</f>
        <v>-6.5317473671000492E-4</v>
      </c>
      <c r="Y216" s="14">
        <f>'Stata input'!X216</f>
        <v>3.7837823716224683E-4</v>
      </c>
      <c r="Z216" s="14">
        <f>'Stata input'!Y216</f>
        <v>1.921234803683225E-3</v>
      </c>
      <c r="AA216" s="14">
        <f>'World Index &amp; Universal'!AP460</f>
        <v>1.1891085962896675E-2</v>
      </c>
      <c r="AB216" s="14">
        <f>'World Index &amp; Universal'!AQ460</f>
        <v>3.2614015572858701E-2</v>
      </c>
      <c r="AC216" s="14">
        <f>'World Index &amp; Universal'!AR460</f>
        <v>-5.3622450976554825E-3</v>
      </c>
      <c r="AD216" s="14">
        <f>'World Index &amp; Universal'!AS460</f>
        <v>3.4376751018430296E-2</v>
      </c>
      <c r="AE216" s="14">
        <f>'World Index &amp; Universal'!AT460</f>
        <v>1.302896904288553E-2</v>
      </c>
      <c r="AF216" s="14">
        <f>'World Index &amp; Universal'!AU460</f>
        <v>8.642350719395564E-3</v>
      </c>
      <c r="AG216" s="14">
        <f>'World Index &amp; Universal'!AV460</f>
        <v>-1.3559231196950572E-2</v>
      </c>
      <c r="AH216" s="14">
        <f>'World Index &amp; Universal'!AX460</f>
        <v>-1.1751349653981169E-2</v>
      </c>
      <c r="AI216" s="14">
        <f>'World Index &amp; Universal'!AY460</f>
        <v>2.0479407218260581E-2</v>
      </c>
      <c r="AJ216" s="14">
        <f>'World Index &amp; Universal'!AZ460</f>
        <v>-1.7050581134563703E-2</v>
      </c>
      <c r="AK216" s="14">
        <f>'World Index &amp; Universal'!BA460</f>
        <v>2.2221428143263777E-2</v>
      </c>
      <c r="AL216" s="14">
        <f>'World Index &amp; Universal'!BB460</f>
        <v>1.1245114180502558E-3</v>
      </c>
      <c r="AM216" s="14">
        <f>'World Index &amp; Universal'!BC460</f>
        <v>-3.2105582197214932E-3</v>
      </c>
      <c r="AN216" s="14">
        <f>'World Index &amp; Universal'!BD460</f>
        <v>-2.5151241584097095E-2</v>
      </c>
      <c r="AO216" s="14">
        <f>'World Index &amp; Universal'!BF460</f>
        <v>-3.1583936573595262E-2</v>
      </c>
      <c r="AP216" s="14">
        <f>'World Index &amp; Universal'!BG460</f>
        <v>-2.0068417915541925E-2</v>
      </c>
      <c r="AQ216" s="14">
        <f>'World Index &amp; Universal'!BH460</f>
        <v>-3.6776820862194359E-2</v>
      </c>
      <c r="AR216" s="14">
        <f>'World Index &amp; Universal'!BI460</f>
        <v>1.7070613210625751E-3</v>
      </c>
      <c r="AS216" s="14">
        <f>'World Index &amp; Universal'!BJ460</f>
        <v>-1.8966473662579753E-2</v>
      </c>
      <c r="AT216" s="14">
        <f>'World Index &amp; Universal'!BK460</f>
        <v>-2.3214545311167845E-2</v>
      </c>
      <c r="AU216" s="14">
        <f>'World Index &amp; Universal'!BL460</f>
        <v>-4.4714913872434758E-2</v>
      </c>
      <c r="AV216" s="14">
        <f>'World Index &amp; Universal'!BN460</f>
        <v>5.3911537856130565E-3</v>
      </c>
      <c r="AW216" s="14">
        <f>'World Index &amp; Universal'!BO460</f>
        <v>1.7346346421613701E-2</v>
      </c>
      <c r="AX216" s="14">
        <f>'World Index &amp; Universal'!BP460</f>
        <v>3.8180996531991473E-2</v>
      </c>
      <c r="AY216" s="14">
        <f>'World Index &amp; Universal'!BQ460</f>
        <v>3.9953235155433475E-2</v>
      </c>
      <c r="AZ216" s="14">
        <f>'World Index &amp; Universal'!BR460</f>
        <v>1.8490364004276616E-2</v>
      </c>
      <c r="BA216" s="14">
        <f>'World Index &amp; Universal'!BS460</f>
        <v>1.4080096746805992E-2</v>
      </c>
      <c r="BB216" s="14">
        <f>'World Index &amp; Universal'!BT460</f>
        <v>-8.2411773119350773E-3</v>
      </c>
      <c r="BC216" s="14">
        <f>'World Index &amp; Universal'!BV460</f>
        <v>-3.3234264966399807E-2</v>
      </c>
      <c r="BD216" s="14">
        <f>'World Index &amp; Universal'!BW460</f>
        <v>-2.1738370505132276E-2</v>
      </c>
      <c r="BE216" s="14">
        <f>'World Index &amp; Universal'!BX460</f>
        <v>-1.7041522287076782E-3</v>
      </c>
      <c r="BF216" s="14">
        <f>'World Index &amp; Universal'!BY460</f>
        <v>-3.8418299789665045E-2</v>
      </c>
      <c r="BG216" s="14">
        <f>'World Index &amp; Universal'!BZ460</f>
        <v>-2.0638304132924779E-2</v>
      </c>
      <c r="BH216" s="14">
        <f>'World Index &amp; Universal'!CA460</f>
        <v>-2.4879136420745129E-2</v>
      </c>
      <c r="BI216" s="14">
        <f>'World Index &amp; Universal'!CB460</f>
        <v>-4.6342865081010154E-2</v>
      </c>
      <c r="BJ216" s="14">
        <f>'World Index &amp; Universal'!CD460</f>
        <v>-8.568300461736067E-3</v>
      </c>
      <c r="BK216" s="14">
        <f>'World Index &amp; Universal'!CE460</f>
        <v>-1.12324831249766E-3</v>
      </c>
      <c r="BL216" s="14">
        <f>'World Index &amp; Universal'!CF460</f>
        <v>1.9333155446163763E-2</v>
      </c>
      <c r="BM216" s="14">
        <f>'World Index &amp; Universal'!CG460</f>
        <v>-1.815467741057486E-2</v>
      </c>
      <c r="BN216" s="14">
        <f>'World Index &amp; Universal'!CH460</f>
        <v>2.1073219649102803E-2</v>
      </c>
      <c r="BO216" s="14">
        <f>'World Index &amp; Universal'!CI460</f>
        <v>-4.3302002781168136E-3</v>
      </c>
      <c r="BP216" s="14">
        <f>'World Index &amp; Universal'!CJ460</f>
        <v>-2.2011352091760972E-2</v>
      </c>
      <c r="BQ216" s="14">
        <f>'World Index &amp; Universal'!CL460</f>
        <v>-8.568300461736067E-3</v>
      </c>
      <c r="BR216" s="14">
        <f>'World Index &amp; Universal'!CM460</f>
        <v>3.2208991038142898E-3</v>
      </c>
      <c r="BS216" s="14">
        <f>'World Index &amp; Universal'!CN460</f>
        <v>2.3766268426430814E-2</v>
      </c>
      <c r="BT216" s="14">
        <f>'World Index &amp; Universal'!CO460</f>
        <v>-1.388460023224547E-2</v>
      </c>
      <c r="BU216" s="14">
        <f>'World Index &amp; Universal'!CP460</f>
        <v>2.5513900225070163E-2</v>
      </c>
      <c r="BV216" s="14">
        <f>'World Index &amp; Universal'!CQ460</f>
        <v>4.3490324596833219E-3</v>
      </c>
      <c r="BW216" s="14">
        <f>'World Index &amp; Universal'!CR460</f>
        <v>-2.2011352091760972E-2</v>
      </c>
      <c r="BX216" s="14">
        <f>'World Index &amp; Universal'!CT460</f>
        <v>1.374561111601591E-2</v>
      </c>
      <c r="BY216" s="14">
        <f>'World Index &amp; Universal'!CU460</f>
        <v>2.5800147322305733E-2</v>
      </c>
      <c r="BZ216" s="14">
        <f>'World Index &amp; Universal'!CV460</f>
        <v>4.680792626387098E-2</v>
      </c>
      <c r="CA216" s="14">
        <f>'World Index &amp; Universal'!CW460</f>
        <v>8.3096586825393004E-3</v>
      </c>
      <c r="CB216" s="14">
        <f>'World Index &amp; Universal'!CX460</f>
        <v>4.8594891585377553E-2</v>
      </c>
      <c r="CC216" s="14">
        <f>'World Index &amp; Universal'!CY460</f>
        <v>2.2506756227528513E-2</v>
      </c>
      <c r="CD216" s="14">
        <f>'World Index &amp; Universal'!CZ460</f>
        <v>2.2506756227528513E-2</v>
      </c>
    </row>
    <row r="217" spans="2:82" x14ac:dyDescent="0.25">
      <c r="B217" s="121">
        <v>42277</v>
      </c>
      <c r="C217" s="14">
        <f>'World Index &amp; Universal'!M217</f>
        <v>-1.2492143760701957E-2</v>
      </c>
      <c r="D217" s="14">
        <f>'World Index &amp; Universal'!N217</f>
        <v>-3.8663679834575415E-2</v>
      </c>
      <c r="E217" s="14">
        <f>'World Index &amp; Universal'!O217</f>
        <v>-3.6772292348379421E-2</v>
      </c>
      <c r="F217" s="14">
        <f>'World Index &amp; Universal'!P217</f>
        <v>-2.5068262197575963E-2</v>
      </c>
      <c r="G217" s="14">
        <f>'World Index &amp; Universal'!Q217</f>
        <v>-5.1190752957173791E-2</v>
      </c>
      <c r="H217" s="14">
        <f>'World Index &amp; Universal'!R217</f>
        <v>-3.0809992136578201E-2</v>
      </c>
      <c r="I217" s="14">
        <f>'World Index &amp; Universal'!S217</f>
        <v>-2.5129890458987836E-2</v>
      </c>
      <c r="J217" s="14">
        <f>'World Index &amp; Universal'!T217</f>
        <v>-2.4272376812325303E-2</v>
      </c>
      <c r="K217" s="14">
        <f>'World Index &amp; Universal'!AF217</f>
        <v>2.4325519681556835E-3</v>
      </c>
      <c r="L217" s="14">
        <f>'World Index &amp; Universal'!AG217</f>
        <v>0.60106147722246794</v>
      </c>
      <c r="M217" s="14">
        <f>'World Index &amp; Universal'!AH217</f>
        <v>0.12007961079168508</v>
      </c>
      <c r="N217" s="14">
        <f>'World Index &amp; Universal'!AI217</f>
        <v>8.3259619637328627E-2</v>
      </c>
      <c r="O217" s="14">
        <f>'World Index &amp; Universal'!AJ217</f>
        <v>9.6859796550199023E-2</v>
      </c>
      <c r="P217" s="14">
        <f>'World Index &amp; Universal'!AK217</f>
        <v>3.8036267138434325E-2</v>
      </c>
      <c r="Q217" s="14">
        <f>'World Index &amp; Universal'!AL217</f>
        <v>3.1733746130030958E-2</v>
      </c>
      <c r="R217" s="14">
        <f>'World Index &amp; Universal'!AM217</f>
        <v>2.6536930561698365E-2</v>
      </c>
      <c r="S217" s="14">
        <f>'Stata input'!R217</f>
        <v>8.295381143461622E-4</v>
      </c>
      <c r="T217" s="14">
        <f>'Stata input'!S217</f>
        <v>1.6069123802808782E-4</v>
      </c>
      <c r="U217" s="14">
        <f>'Stata input'!T217</f>
        <v>-9.9462725884125192E-5</v>
      </c>
      <c r="V217" s="14">
        <f>'Stata input'!U217</f>
        <v>4.2250845890046129E-4</v>
      </c>
      <c r="W217" s="14">
        <f>'Stata input'!V217</f>
        <v>3.2135986089310009E-5</v>
      </c>
      <c r="X217" s="14">
        <f>'Stata input'!W217</f>
        <v>-6.6240799319405852E-4</v>
      </c>
      <c r="Y217" s="14">
        <f>'Stata input'!X217</f>
        <v>4.488900773715887E-4</v>
      </c>
      <c r="Z217" s="14">
        <f>'Stata input'!Y217</f>
        <v>1.8314389855391688E-3</v>
      </c>
      <c r="AA217" s="14">
        <f>'World Index &amp; Universal'!AP461</f>
        <v>2.8454449932970194E-2</v>
      </c>
      <c r="AB217" s="14">
        <f>'World Index &amp; Universal'!AQ461</f>
        <v>2.5174508790072325E-2</v>
      </c>
      <c r="AC217" s="14">
        <f>'World Index &amp; Universal'!AR461</f>
        <v>1.3568392885251024E-2</v>
      </c>
      <c r="AD217" s="14">
        <f>'World Index &amp; Universal'!AS461</f>
        <v>3.9866477314319804E-2</v>
      </c>
      <c r="AE217" s="14">
        <f>'World Index &amp; Universal'!AT461</f>
        <v>2.199637871619653E-2</v>
      </c>
      <c r="AF217" s="14">
        <f>'World Index &amp; Universal'!AU461</f>
        <v>1.4883455246497368E-2</v>
      </c>
      <c r="AG217" s="14">
        <f>'World Index &amp; Universal'!AV461</f>
        <v>1.4535100884907726E-2</v>
      </c>
      <c r="AH217" s="14">
        <f>'World Index &amp; Universal'!AX461</f>
        <v>-2.7667195114790655E-2</v>
      </c>
      <c r="AI217" s="14">
        <f>'World Index &amp; Universal'!AY461</f>
        <v>-3.1891943713324711E-3</v>
      </c>
      <c r="AJ217" s="14">
        <f>'World Index &amp; Universal'!AZ461</f>
        <v>-1.4474201602889925E-2</v>
      </c>
      <c r="AK217" s="14">
        <f>'World Index &amp; Universal'!BA461</f>
        <v>1.1096288593134496E-2</v>
      </c>
      <c r="AL217" s="14">
        <f>'World Index &amp; Universal'!BB461</f>
        <v>-6.2793945003538632E-3</v>
      </c>
      <c r="AM217" s="14">
        <f>'World Index &amp; Universal'!BC461</f>
        <v>-1.3195523328580427E-2</v>
      </c>
      <c r="AN217" s="14">
        <f>'World Index &amp; Universal'!BD461</f>
        <v>-1.353423970207901E-2</v>
      </c>
      <c r="AO217" s="14">
        <f>'World Index &amp; Universal'!BF461</f>
        <v>-2.4556315606972801E-2</v>
      </c>
      <c r="AP217" s="14">
        <f>'World Index &amp; Universal'!BG461</f>
        <v>3.199397873020482E-3</v>
      </c>
      <c r="AQ217" s="14">
        <f>'World Index &amp; Universal'!BH461</f>
        <v>-1.1321112459691474E-2</v>
      </c>
      <c r="AR217" s="14">
        <f>'World Index &amp; Universal'!BI461</f>
        <v>1.4331187908278586E-2</v>
      </c>
      <c r="AS217" s="14">
        <f>'World Index &amp; Universal'!BJ461</f>
        <v>-3.1000869087416394E-3</v>
      </c>
      <c r="AT217" s="14">
        <f>'World Index &amp; Universal'!BK461</f>
        <v>-1.0038343184830656E-2</v>
      </c>
      <c r="AU217" s="14">
        <f>'World Index &amp; Universal'!BL461</f>
        <v>-1.0378143246773996E-2</v>
      </c>
      <c r="AV217" s="14">
        <f>'World Index &amp; Universal'!BN461</f>
        <v>-1.3386756118772491E-2</v>
      </c>
      <c r="AW217" s="14">
        <f>'World Index &amp; Universal'!BO461</f>
        <v>1.4686781032451135E-2</v>
      </c>
      <c r="AX217" s="14">
        <f>'World Index &amp; Universal'!BP461</f>
        <v>1.1450747661717386E-2</v>
      </c>
      <c r="AY217" s="14">
        <f>'World Index &amp; Universal'!BQ461</f>
        <v>2.594603838642584E-2</v>
      </c>
      <c r="AZ217" s="14">
        <f>'World Index &amp; Universal'!BR461</f>
        <v>8.3151624400541468E-3</v>
      </c>
      <c r="BA217" s="14">
        <f>'World Index &amp; Universal'!BS461</f>
        <v>1.2974579421354271E-3</v>
      </c>
      <c r="BB217" s="14">
        <f>'World Index &amp; Universal'!BT461</f>
        <v>9.5376691542714553E-4</v>
      </c>
      <c r="BC217" s="14">
        <f>'World Index &amp; Universal'!BV461</f>
        <v>-3.8338073381578464E-2</v>
      </c>
      <c r="BD217" s="14">
        <f>'World Index &amp; Universal'!BW461</f>
        <v>-1.0974512238170808E-2</v>
      </c>
      <c r="BE217" s="14">
        <f>'World Index &amp; Universal'!BX461</f>
        <v>-1.4128706756845189E-2</v>
      </c>
      <c r="BF217" s="14">
        <f>'World Index &amp; Universal'!BY461</f>
        <v>-2.5289866538432126E-2</v>
      </c>
      <c r="BG217" s="14">
        <f>'World Index &amp; Universal'!BZ461</f>
        <v>-1.7184993446732411E-2</v>
      </c>
      <c r="BH217" s="14">
        <f>'World Index &amp; Universal'!CA461</f>
        <v>-2.4025221134492791E-2</v>
      </c>
      <c r="BI217" s="14">
        <f>'World Index &amp; Universal'!CB461</f>
        <v>-2.4360220261005039E-2</v>
      </c>
      <c r="BJ217" s="14">
        <f>'World Index &amp; Universal'!CD461</f>
        <v>-1.4665186598083246E-2</v>
      </c>
      <c r="BK217" s="14">
        <f>'World Index &amp; Universal'!CE461</f>
        <v>6.319074461776486E-3</v>
      </c>
      <c r="BL217" s="14">
        <f>'World Index &amp; Universal'!CF461</f>
        <v>3.1097273337388209E-3</v>
      </c>
      <c r="BM217" s="14">
        <f>'World Index &amp; Universal'!CG461</f>
        <v>-8.2465906988168358E-3</v>
      </c>
      <c r="BN217" s="14">
        <f>'World Index &amp; Universal'!CH461</f>
        <v>1.7485481328780583E-2</v>
      </c>
      <c r="BO217" s="14">
        <f>'World Index &amp; Universal'!CI461</f>
        <v>-6.9598323612792834E-3</v>
      </c>
      <c r="BP217" s="14">
        <f>'World Index &amp; Universal'!CJ461</f>
        <v>-3.432456798746486E-4</v>
      </c>
      <c r="BQ217" s="14">
        <f>'World Index &amp; Universal'!CL461</f>
        <v>-1.4665186598083246E-2</v>
      </c>
      <c r="BR217" s="14">
        <f>'World Index &amp; Universal'!CM461</f>
        <v>1.3371973517074087E-2</v>
      </c>
      <c r="BS217" s="14">
        <f>'World Index &amp; Universal'!CN461</f>
        <v>1.0140133323067513E-2</v>
      </c>
      <c r="BT217" s="14">
        <f>'World Index &amp; Universal'!CO461</f>
        <v>-1.295776726330411E-3</v>
      </c>
      <c r="BU217" s="14">
        <f>'World Index &amp; Universal'!CP461</f>
        <v>2.4616641387413818E-2</v>
      </c>
      <c r="BV217" s="14">
        <f>'World Index &amp; Universal'!CQ461</f>
        <v>7.0086111197580347E-3</v>
      </c>
      <c r="BW217" s="14">
        <f>'World Index &amp; Universal'!CR461</f>
        <v>-3.432456798746486E-4</v>
      </c>
      <c r="BX217" s="14">
        <f>'World Index &amp; Universal'!CT461</f>
        <v>-1.4326858550512189E-2</v>
      </c>
      <c r="BY217" s="14">
        <f>'World Index &amp; Universal'!CU461</f>
        <v>1.371992850313597E-2</v>
      </c>
      <c r="BZ217" s="14">
        <f>'World Index &amp; Universal'!CV461</f>
        <v>1.048697861304615E-2</v>
      </c>
      <c r="CA217" s="14">
        <f>'World Index &amp; Universal'!CW461</f>
        <v>-9.5285811088585692E-4</v>
      </c>
      <c r="CB217" s="14">
        <f>'World Index &amp; Universal'!CX461</f>
        <v>2.4968457382418263E-2</v>
      </c>
      <c r="CC217" s="14">
        <f>'World Index &amp; Universal'!CY461</f>
        <v>3.4336353792574492E-4</v>
      </c>
      <c r="CD217" s="14">
        <f>'World Index &amp; Universal'!CZ461</f>
        <v>3.4336353792574492E-4</v>
      </c>
    </row>
    <row r="218" spans="2:82" x14ac:dyDescent="0.25">
      <c r="B218" s="121">
        <v>42307</v>
      </c>
      <c r="C218" s="14">
        <f>'World Index &amp; Universal'!M218</f>
        <v>7.0427114864371365E-2</v>
      </c>
      <c r="D218" s="14">
        <f>'World Index &amp; Universal'!N218</f>
        <v>7.7636620286348101E-2</v>
      </c>
      <c r="E218" s="14">
        <f>'World Index &amp; Universal'!O218</f>
        <v>9.3676952523089163E-2</v>
      </c>
      <c r="F218" s="14">
        <f>'World Index &amp; Universal'!P218</f>
        <v>5.5729469636812246E-2</v>
      </c>
      <c r="G218" s="14">
        <f>'World Index &amp; Universal'!Q218</f>
        <v>8.6911818936088903E-2</v>
      </c>
      <c r="H218" s="14">
        <f>'World Index &amp; Universal'!R218</f>
        <v>9.0901239141766288E-2</v>
      </c>
      <c r="I218" s="14">
        <f>'World Index &amp; Universal'!S218</f>
        <v>5.1737361780005875E-2</v>
      </c>
      <c r="J218" s="14">
        <f>'World Index &amp; Universal'!T218</f>
        <v>5.8323000762941835E-2</v>
      </c>
      <c r="K218" s="14">
        <f>'World Index &amp; Universal'!AF218</f>
        <v>2.3143046065682168E-3</v>
      </c>
      <c r="L218" s="14">
        <f>'World Index &amp; Universal'!AG218</f>
        <v>0.60381309235177427</v>
      </c>
      <c r="M218" s="14">
        <f>'World Index &amp; Universal'!AH218</f>
        <v>0.11891117478510028</v>
      </c>
      <c r="N218" s="14">
        <f>'World Index &amp; Universal'!AI218</f>
        <v>7.9788406435970918E-2</v>
      </c>
      <c r="O218" s="14">
        <f>'World Index &amp; Universal'!AJ218</f>
        <v>0.10171919770773639</v>
      </c>
      <c r="P218" s="14">
        <f>'World Index &amp; Universal'!AK218</f>
        <v>3.7028873705091468E-2</v>
      </c>
      <c r="Q218" s="14">
        <f>'World Index &amp; Universal'!AL218</f>
        <v>2.8543090147674675E-2</v>
      </c>
      <c r="R218" s="14">
        <f>'World Index &amp; Universal'!AM218</f>
        <v>2.7881860260083755E-2</v>
      </c>
      <c r="S218" s="14">
        <f>'Stata input'!R218</f>
        <v>7.9650143933562845E-4</v>
      </c>
      <c r="T218" s="14">
        <f>'Stata input'!S218</f>
        <v>1.5985937247320336E-4</v>
      </c>
      <c r="U218" s="14">
        <f>'Stata input'!T218</f>
        <v>-1.1137653403825443E-4</v>
      </c>
      <c r="V218" s="14">
        <f>'Stata input'!U218</f>
        <v>4.2458211060858453E-4</v>
      </c>
      <c r="W218" s="14">
        <f>'Stata input'!V218</f>
        <v>4.1182337469081176E-5</v>
      </c>
      <c r="X218" s="14">
        <f>'Stata input'!W218</f>
        <v>-6.4729951658770712E-4</v>
      </c>
      <c r="Y218" s="14">
        <f>'Stata input'!X218</f>
        <v>4.074191453755649E-4</v>
      </c>
      <c r="Z218" s="14">
        <f>'Stata input'!Y218</f>
        <v>1.7579037712718293E-3</v>
      </c>
      <c r="AA218" s="14">
        <f>'World Index &amp; Universal'!AP462</f>
        <v>-3.5229874933943028E-3</v>
      </c>
      <c r="AB218" s="14">
        <f>'World Index &amp; Universal'!AQ462</f>
        <v>-1.8714077062909062E-2</v>
      </c>
      <c r="AC218" s="14">
        <f>'World Index &amp; Universal'!AR462</f>
        <v>1.6733445148465753E-2</v>
      </c>
      <c r="AD218" s="14">
        <f>'World Index &amp; Universal'!AS462</f>
        <v>-9.4894827246360114E-3</v>
      </c>
      <c r="AE218" s="14">
        <f>'World Index &amp; Universal'!AT462</f>
        <v>-1.8208211411850805E-2</v>
      </c>
      <c r="AF218" s="14">
        <f>'World Index &amp; Universal'!AU462</f>
        <v>1.4149247197511094E-2</v>
      </c>
      <c r="AG218" s="14">
        <f>'World Index &amp; Universal'!AV462</f>
        <v>1.3615619806911283E-2</v>
      </c>
      <c r="AH218" s="14">
        <f>'World Index &amp; Universal'!AX462</f>
        <v>3.5354428142122529E-3</v>
      </c>
      <c r="AI218" s="14">
        <f>'World Index &amp; Universal'!AY462</f>
        <v>-1.5244796797973414E-2</v>
      </c>
      <c r="AJ218" s="14">
        <f>'World Index &amp; Universal'!AZ462</f>
        <v>2.0328048101085239E-2</v>
      </c>
      <c r="AK218" s="14">
        <f>'World Index &amp; Universal'!BA462</f>
        <v>-5.9875894339330715E-3</v>
      </c>
      <c r="AL218" s="14">
        <f>'World Index &amp; Universal'!BB462</f>
        <v>-1.4737142687834215E-2</v>
      </c>
      <c r="AM218" s="14">
        <f>'World Index &amp; Universal'!BC462</f>
        <v>1.7734713866054408E-2</v>
      </c>
      <c r="AN218" s="14">
        <f>'World Index &amp; Universal'!BD462</f>
        <v>1.7199199866331005E-2</v>
      </c>
      <c r="AO218" s="14">
        <f>'World Index &amp; Universal'!BF462</f>
        <v>1.907097271598035E-2</v>
      </c>
      <c r="AP218" s="14">
        <f>'World Index &amp; Universal'!BG462</f>
        <v>1.5480798424220898E-2</v>
      </c>
      <c r="AQ218" s="14">
        <f>'World Index &amp; Universal'!BH462</f>
        <v>3.6123540940317111E-2</v>
      </c>
      <c r="AR218" s="14">
        <f>'World Index &amp; Universal'!BI462</f>
        <v>9.4005163252142143E-3</v>
      </c>
      <c r="AS218" s="14">
        <f>'World Index &amp; Universal'!BJ462</f>
        <v>5.1551300108743092E-4</v>
      </c>
      <c r="AT218" s="14">
        <f>'World Index &amp; Universal'!BK462</f>
        <v>3.349005982074682E-2</v>
      </c>
      <c r="AU218" s="14">
        <f>'World Index &amp; Universal'!BL462</f>
        <v>3.2946255636740363E-2</v>
      </c>
      <c r="AV218" s="14">
        <f>'World Index &amp; Universal'!BN462</f>
        <v>-1.6458045349361239E-2</v>
      </c>
      <c r="AW218" s="14">
        <f>'World Index &amp; Universal'!BO462</f>
        <v>-1.9923051354823973E-2</v>
      </c>
      <c r="AX218" s="14">
        <f>'World Index &amp; Universal'!BP462</f>
        <v>-3.486412528329752E-2</v>
      </c>
      <c r="AY218" s="14">
        <f>'World Index &amp; Universal'!BQ462</f>
        <v>-2.5791349736973057E-2</v>
      </c>
      <c r="AZ218" s="14">
        <f>'World Index &amp; Universal'!BR462</f>
        <v>-3.4366585192065036E-2</v>
      </c>
      <c r="BA218" s="14">
        <f>'World Index &amp; Universal'!BS462</f>
        <v>-2.5416671038861471E-3</v>
      </c>
      <c r="BB218" s="14">
        <f>'World Index &amp; Universal'!BT462</f>
        <v>-3.0665120306917482E-3</v>
      </c>
      <c r="BC218" s="14">
        <f>'World Index &amp; Universal'!BV462</f>
        <v>9.5803957243574267E-3</v>
      </c>
      <c r="BD218" s="14">
        <f>'World Index &amp; Universal'!BW462</f>
        <v>6.0236566166445016E-3</v>
      </c>
      <c r="BE218" s="14">
        <f>'World Index &amp; Universal'!BX462</f>
        <v>-9.3129696024303321E-3</v>
      </c>
      <c r="BF218" s="14">
        <f>'World Index &amp; Universal'!BY462</f>
        <v>2.6474153899177288E-2</v>
      </c>
      <c r="BG218" s="14">
        <f>'World Index &amp; Universal'!BZ462</f>
        <v>-8.8022575582517026E-3</v>
      </c>
      <c r="BH218" s="14">
        <f>'World Index &amp; Universal'!CA462</f>
        <v>2.3865198309222402E-2</v>
      </c>
      <c r="BI218" s="14">
        <f>'World Index &amp; Universal'!CB462</f>
        <v>2.3326458557051177E-2</v>
      </c>
      <c r="BJ218" s="14">
        <f>'World Index &amp; Universal'!CD462</f>
        <v>-1.3951839176147729E-2</v>
      </c>
      <c r="BK218" s="14">
        <f>'World Index &amp; Universal'!CE462</f>
        <v>1.4957574598962964E-2</v>
      </c>
      <c r="BL218" s="14">
        <f>'World Index &amp; Universal'!CF462</f>
        <v>-5.1524738436203865E-4</v>
      </c>
      <c r="BM218" s="14">
        <f>'World Index &amp; Universal'!CG462</f>
        <v>3.5589680995971706E-2</v>
      </c>
      <c r="BN218" s="14">
        <f>'World Index &amp; Universal'!CH462</f>
        <v>8.8804253494039198E-3</v>
      </c>
      <c r="BO218" s="14">
        <f>'World Index &amp; Universal'!CI462</f>
        <v>3.2957556770660146E-2</v>
      </c>
      <c r="BP218" s="14">
        <f>'World Index &amp; Universal'!CJ462</f>
        <v>-5.2618230706602542E-4</v>
      </c>
      <c r="BQ218" s="14">
        <f>'World Index &amp; Universal'!CL462</f>
        <v>-1.3951839176147729E-2</v>
      </c>
      <c r="BR218" s="14">
        <f>'World Index &amp; Universal'!CM462</f>
        <v>-1.7425674514614742E-2</v>
      </c>
      <c r="BS218" s="14">
        <f>'World Index &amp; Universal'!CN462</f>
        <v>-3.2404820445544935E-2</v>
      </c>
      <c r="BT218" s="14">
        <f>'World Index &amp; Universal'!CO462</f>
        <v>2.548143636743605E-3</v>
      </c>
      <c r="BU218" s="14">
        <f>'World Index &amp; Universal'!CP462</f>
        <v>-2.3308926163944754E-2</v>
      </c>
      <c r="BV218" s="14">
        <f>'World Index &amp; Universal'!CQ462</f>
        <v>-3.1906012550695029E-2</v>
      </c>
      <c r="BW218" s="14">
        <f>'World Index &amp; Universal'!CR462</f>
        <v>-5.2618230706602542E-4</v>
      </c>
      <c r="BX218" s="14">
        <f>'World Index &amp; Universal'!CT462</f>
        <v>-1.343272493127623E-2</v>
      </c>
      <c r="BY218" s="14">
        <f>'World Index &amp; Universal'!CU462</f>
        <v>-1.6908389102735399E-2</v>
      </c>
      <c r="BZ218" s="14">
        <f>'World Index &amp; Universal'!CV462</f>
        <v>-3.189542094465625E-2</v>
      </c>
      <c r="CA218" s="14">
        <f>'World Index &amp; Universal'!CW462</f>
        <v>3.0759444513575041E-3</v>
      </c>
      <c r="CB218" s="14">
        <f>'World Index &amp; Universal'!CX462</f>
        <v>-2.2794738044731977E-2</v>
      </c>
      <c r="CC218" s="14">
        <f>'World Index &amp; Universal'!CY462</f>
        <v>5.2645932064576684E-4</v>
      </c>
      <c r="CD218" s="14">
        <f>'World Index &amp; Universal'!CZ462</f>
        <v>5.2645932064576684E-4</v>
      </c>
    </row>
    <row r="219" spans="2:82" x14ac:dyDescent="0.25">
      <c r="B219" s="121">
        <v>42338</v>
      </c>
      <c r="C219" s="14">
        <f>'World Index &amp; Universal'!M219</f>
        <v>1.7036845112604393E-2</v>
      </c>
      <c r="D219" s="14">
        <f>'World Index &amp; Universal'!N219</f>
        <v>-8.6077844311377438E-3</v>
      </c>
      <c r="E219" s="14">
        <f>'World Index &amp; Universal'!O219</f>
        <v>3.4390083286970574E-2</v>
      </c>
      <c r="F219" s="14">
        <f>'World Index &amp; Universal'!P219</f>
        <v>1.8493129282306064E-2</v>
      </c>
      <c r="G219" s="14">
        <f>'World Index &amp; Universal'!Q219</f>
        <v>1.1515765253519383E-2</v>
      </c>
      <c r="H219" s="14">
        <f>'World Index &amp; Universal'!R219</f>
        <v>3.2177050231089854E-2</v>
      </c>
      <c r="I219" s="14">
        <f>'World Index &amp; Universal'!S219</f>
        <v>1.2393685566805424E-2</v>
      </c>
      <c r="J219" s="14">
        <f>'World Index &amp; Universal'!T219</f>
        <v>-2.1080720519945251E-2</v>
      </c>
      <c r="K219" s="14">
        <f>'World Index &amp; Universal'!AF219</f>
        <v>2.3143046065682168E-3</v>
      </c>
      <c r="L219" s="14">
        <f>'World Index &amp; Universal'!AG219</f>
        <v>0.60381309235177427</v>
      </c>
      <c r="M219" s="14">
        <f>'World Index &amp; Universal'!AH219</f>
        <v>0.11891117478510028</v>
      </c>
      <c r="N219" s="14">
        <f>'World Index &amp; Universal'!AI219</f>
        <v>7.9788406435970918E-2</v>
      </c>
      <c r="O219" s="14">
        <f>'World Index &amp; Universal'!AJ219</f>
        <v>0.10171919770773639</v>
      </c>
      <c r="P219" s="14">
        <f>'World Index &amp; Universal'!AK219</f>
        <v>3.7028873705091468E-2</v>
      </c>
      <c r="Q219" s="14">
        <f>'World Index &amp; Universal'!AL219</f>
        <v>2.8543090147674675E-2</v>
      </c>
      <c r="R219" s="14">
        <f>'World Index &amp; Universal'!AM219</f>
        <v>2.7881860260083755E-2</v>
      </c>
      <c r="S219" s="14">
        <f>'Stata input'!R219</f>
        <v>1.0769315803607071E-3</v>
      </c>
      <c r="T219" s="14">
        <f>'Stata input'!S219</f>
        <v>2.0227481514778489E-4</v>
      </c>
      <c r="U219" s="14">
        <f>'Stata input'!T219</f>
        <v>-1.3819665903525014E-4</v>
      </c>
      <c r="V219" s="14">
        <f>'Stata input'!U219</f>
        <v>4.1861816074351132E-4</v>
      </c>
      <c r="W219" s="14">
        <f>'Stata input'!V219</f>
        <v>3.1544526610138846E-5</v>
      </c>
      <c r="X219" s="14">
        <f>'Stata input'!W219</f>
        <v>-7.0942821741815099E-4</v>
      </c>
      <c r="Y219" s="14">
        <f>'Stata input'!X219</f>
        <v>8.1302127632687515E-4</v>
      </c>
      <c r="Z219" s="14">
        <f>'Stata input'!Y219</f>
        <v>2.3282856950768149E-3</v>
      </c>
      <c r="AA219" s="14">
        <f>'World Index &amp; Universal'!AP463</f>
        <v>2.5030935124624509E-2</v>
      </c>
      <c r="AB219" s="14">
        <f>'World Index &amp; Universal'!AQ463</f>
        <v>-1.6040604788623902E-2</v>
      </c>
      <c r="AC219" s="14">
        <f>'World Index &amp; Universal'!AR463</f>
        <v>4.582286408183478E-5</v>
      </c>
      <c r="AD219" s="14">
        <f>'World Index &amp; Universal'!AS463</f>
        <v>3.7241300886967643E-3</v>
      </c>
      <c r="AE219" s="14">
        <f>'World Index &amp; Universal'!AT463</f>
        <v>-1.6147622096746028E-2</v>
      </c>
      <c r="AF219" s="14">
        <f>'World Index &amp; Universal'!AU463</f>
        <v>3.5611876792154273E-3</v>
      </c>
      <c r="AG219" s="14">
        <f>'World Index &amp; Universal'!AV463</f>
        <v>3.8153495628916012E-2</v>
      </c>
      <c r="AH219" s="14">
        <f>'World Index &amp; Universal'!AX463</f>
        <v>-2.4419687510778498E-2</v>
      </c>
      <c r="AI219" s="14">
        <f>'World Index &amp; Universal'!AY463</f>
        <v>-4.0068585742980112E-2</v>
      </c>
      <c r="AJ219" s="14">
        <f>'World Index &amp; Universal'!AZ463</f>
        <v>-2.4374983626718527E-2</v>
      </c>
      <c r="AK219" s="14">
        <f>'World Index &amp; Universal'!BA463</f>
        <v>-2.0786499515097256E-2</v>
      </c>
      <c r="AL219" s="14">
        <f>'World Index &amp; Universal'!BB463</f>
        <v>-4.0172989721879881E-2</v>
      </c>
      <c r="AM219" s="14">
        <f>'World Index &amp; Universal'!BC463</f>
        <v>-2.0945462921856728E-2</v>
      </c>
      <c r="AN219" s="14">
        <f>'World Index &amp; Universal'!BD463</f>
        <v>1.2802111677435501E-2</v>
      </c>
      <c r="AO219" s="14">
        <f>'World Index &amp; Universal'!BF463</f>
        <v>1.6302100337360015E-2</v>
      </c>
      <c r="AP219" s="14">
        <f>'World Index &amp; Universal'!BG463</f>
        <v>4.1741092277923997E-2</v>
      </c>
      <c r="AQ219" s="14">
        <f>'World Index &amp; Universal'!BH463</f>
        <v>1.6348670210369676E-2</v>
      </c>
      <c r="AR219" s="14">
        <f>'World Index &amp; Universal'!BI463</f>
        <v>2.0086941568432159E-2</v>
      </c>
      <c r="AS219" s="14">
        <f>'World Index &amp; Universal'!BJ463</f>
        <v>-1.0876191501696386E-4</v>
      </c>
      <c r="AT219" s="14">
        <f>'World Index &amp; Universal'!BK463</f>
        <v>1.9921342855442337E-2</v>
      </c>
      <c r="AU219" s="14">
        <f>'World Index &amp; Universal'!BL463</f>
        <v>5.507757808023972E-2</v>
      </c>
      <c r="AV219" s="14">
        <f>'World Index &amp; Universal'!BN463</f>
        <v>-4.5820764443149642E-5</v>
      </c>
      <c r="AW219" s="14">
        <f>'World Index &amp; Universal'!BO463</f>
        <v>2.4983967423599207E-2</v>
      </c>
      <c r="AX219" s="14">
        <f>'World Index &amp; Universal'!BP463</f>
        <v>-1.6085690560293409E-2</v>
      </c>
      <c r="AY219" s="14">
        <f>'World Index &amp; Universal'!BQ463</f>
        <v>3.678138681766141E-3</v>
      </c>
      <c r="AZ219" s="14">
        <f>'World Index &amp; Universal'!BR463</f>
        <v>-1.6192702964800798E-2</v>
      </c>
      <c r="BA219" s="14">
        <f>'World Index &amp; Universal'!BS463</f>
        <v>3.5152037384305057E-3</v>
      </c>
      <c r="BB219" s="14">
        <f>'World Index &amp; Universal'!BT463</f>
        <v>3.8105926642136856E-2</v>
      </c>
      <c r="BC219" s="14">
        <f>'World Index &amp; Universal'!BV463</f>
        <v>-3.7103124026396372E-3</v>
      </c>
      <c r="BD219" s="14">
        <f>'World Index &amp; Universal'!BW463</f>
        <v>2.1227750132942091E-2</v>
      </c>
      <c r="BE219" s="14">
        <f>'World Index &amp; Universal'!BX463</f>
        <v>-1.9691401536370612E-2</v>
      </c>
      <c r="BF219" s="14">
        <f>'World Index &amp; Universal'!BY463</f>
        <v>-3.6646595556988348E-3</v>
      </c>
      <c r="BG219" s="14">
        <f>'World Index &amp; Universal'!BZ463</f>
        <v>-1.9798021776846864E-2</v>
      </c>
      <c r="BH219" s="14">
        <f>'World Index &amp; Universal'!CA463</f>
        <v>-1.6233784223840253E-4</v>
      </c>
      <c r="BI219" s="14">
        <f>'World Index &amp; Universal'!CB463</f>
        <v>3.430162183824037E-2</v>
      </c>
      <c r="BJ219" s="14">
        <f>'World Index &amp; Universal'!CD463</f>
        <v>-3.5485506244526954E-3</v>
      </c>
      <c r="BK219" s="14">
        <f>'World Index &amp; Universal'!CE463</f>
        <v>4.1854406358328378E-2</v>
      </c>
      <c r="BL219" s="14">
        <f>'World Index &amp; Universal'!CF463</f>
        <v>1.0877374545770202E-4</v>
      </c>
      <c r="BM219" s="14">
        <f>'World Index &amp; Universal'!CG463</f>
        <v>1.6459222261919537E-2</v>
      </c>
      <c r="BN219" s="14">
        <f>'World Index &amp; Universal'!CH463</f>
        <v>2.0197900245758849E-2</v>
      </c>
      <c r="BO219" s="14">
        <f>'World Index &amp; Universal'!CI463</f>
        <v>2.0032283519977101E-2</v>
      </c>
      <c r="BP219" s="14">
        <f>'World Index &amp; Universal'!CJ463</f>
        <v>3.4469555393724205E-2</v>
      </c>
      <c r="BQ219" s="14">
        <f>'World Index &amp; Universal'!CL463</f>
        <v>-3.5485506244526954E-3</v>
      </c>
      <c r="BR219" s="14">
        <f>'World Index &amp; Universal'!CM463</f>
        <v>2.1393560959704683E-2</v>
      </c>
      <c r="BS219" s="14">
        <f>'World Index &amp; Universal'!CN463</f>
        <v>-1.9532234514937241E-2</v>
      </c>
      <c r="BT219" s="14">
        <f>'World Index &amp; Universal'!CO463</f>
        <v>-3.5028903651237453E-3</v>
      </c>
      <c r="BU219" s="14">
        <f>'World Index &amp; Universal'!CP463</f>
        <v>1.6236420009230201E-4</v>
      </c>
      <c r="BV219" s="14">
        <f>'World Index &amp; Universal'!CQ463</f>
        <v>-1.9638872066723767E-2</v>
      </c>
      <c r="BW219" s="14">
        <f>'World Index &amp; Universal'!CR463</f>
        <v>3.4469555393724205E-2</v>
      </c>
      <c r="BX219" s="14">
        <f>'World Index &amp; Universal'!CT463</f>
        <v>-3.6751304878863245E-2</v>
      </c>
      <c r="BY219" s="14">
        <f>'World Index &amp; Universal'!CU463</f>
        <v>-1.2640289282407235E-2</v>
      </c>
      <c r="BZ219" s="14">
        <f>'World Index &amp; Universal'!CV463</f>
        <v>-5.2202396510459326E-2</v>
      </c>
      <c r="CA219" s="14">
        <f>'World Index &amp; Universal'!CW463</f>
        <v>-3.6707166064829821E-2</v>
      </c>
      <c r="CB219" s="14">
        <f>'World Index &amp; Universal'!CX463</f>
        <v>-3.3164041430464808E-2</v>
      </c>
      <c r="CC219" s="14">
        <f>'World Index &amp; Universal'!CY463</f>
        <v>-3.3320995493777428E-2</v>
      </c>
      <c r="CD219" s="14">
        <f>'World Index &amp; Universal'!CZ463</f>
        <v>-3.3320995493777428E-2</v>
      </c>
    </row>
    <row r="220" spans="2:82" x14ac:dyDescent="0.25">
      <c r="B220" s="121">
        <v>42369</v>
      </c>
      <c r="C220" s="14">
        <f>'World Index &amp; Universal'!M220</f>
        <v>-1.7791009750468545E-3</v>
      </c>
      <c r="D220" s="14">
        <f>'World Index &amp; Universal'!N220</f>
        <v>-1.9357409504634937E-2</v>
      </c>
      <c r="E220" s="14">
        <f>'World Index &amp; Universal'!O220</f>
        <v>-4.6973529728397745E-2</v>
      </c>
      <c r="F220" s="14">
        <f>'World Index &amp; Universal'!P220</f>
        <v>6.7610516881799754E-4</v>
      </c>
      <c r="G220" s="14">
        <f>'World Index &amp; Universal'!Q220</f>
        <v>-4.2848262896057254E-2</v>
      </c>
      <c r="H220" s="14">
        <f>'World Index &amp; Universal'!R220</f>
        <v>-4.5889622032877386E-2</v>
      </c>
      <c r="I220" s="14">
        <f>'World Index &amp; Universal'!S220</f>
        <v>1.5526503745301401E-2</v>
      </c>
      <c r="J220" s="14">
        <f>'World Index &amp; Universal'!T220</f>
        <v>-2.7024953350015868E-2</v>
      </c>
      <c r="K220" s="14">
        <f>'World Index &amp; Universal'!AF220</f>
        <v>2.3143046065682168E-3</v>
      </c>
      <c r="L220" s="14">
        <f>'World Index &amp; Universal'!AG220</f>
        <v>0.60381309235177427</v>
      </c>
      <c r="M220" s="14">
        <f>'World Index &amp; Universal'!AH220</f>
        <v>0.11891117478510028</v>
      </c>
      <c r="N220" s="14">
        <f>'World Index &amp; Universal'!AI220</f>
        <v>7.9788406435970918E-2</v>
      </c>
      <c r="O220" s="14">
        <f>'World Index &amp; Universal'!AJ220</f>
        <v>0.10171919770773639</v>
      </c>
      <c r="P220" s="14">
        <f>'World Index &amp; Universal'!AK220</f>
        <v>3.7028873705091468E-2</v>
      </c>
      <c r="Q220" s="14">
        <f>'World Index &amp; Universal'!AL220</f>
        <v>2.8543090147674675E-2</v>
      </c>
      <c r="R220" s="14">
        <f>'World Index &amp; Universal'!AM220</f>
        <v>2.7881860260083755E-2</v>
      </c>
      <c r="S220" s="14">
        <f>'Stata input'!R220</f>
        <v>8.6256279802077174E-4</v>
      </c>
      <c r="T220" s="14">
        <f>'Stata input'!S220</f>
        <v>3.5721402013089154E-4</v>
      </c>
      <c r="U220" s="14">
        <f>'Stata input'!T220</f>
        <v>-1.7040127726453136E-4</v>
      </c>
      <c r="V220" s="14">
        <f>'Stata input'!U220</f>
        <v>4.1836101363745826E-4</v>
      </c>
      <c r="W220" s="14">
        <f>'Stata input'!V220</f>
        <v>4.106572356521454E-5</v>
      </c>
      <c r="X220" s="14">
        <f>'Stata input'!W220</f>
        <v>-6.6744471046609188E-4</v>
      </c>
      <c r="Y220" s="14">
        <f>'Stata input'!X220</f>
        <v>4.6132767043349787E-4</v>
      </c>
      <c r="Z220" s="14">
        <f>'Stata input'!Y220</f>
        <v>1.9783315388433032E-3</v>
      </c>
      <c r="AA220" s="14">
        <f>'World Index &amp; Universal'!AP464</f>
        <v>1.6693684682509424E-2</v>
      </c>
      <c r="AB220" s="14">
        <f>'World Index &amp; Universal'!AQ464</f>
        <v>4.5543584720861841E-2</v>
      </c>
      <c r="AC220" s="14">
        <f>'World Index &amp; Universal'!AR464</f>
        <v>-4.2995150635762869E-3</v>
      </c>
      <c r="AD220" s="14">
        <f>'World Index &amp; Universal'!AS464</f>
        <v>4.2017163735236895E-2</v>
      </c>
      <c r="AE220" s="14">
        <f>'World Index &amp; Universal'!AT464</f>
        <v>4.6610971742320206E-2</v>
      </c>
      <c r="AF220" s="14">
        <f>'World Index &amp; Universal'!AU464</f>
        <v>-1.8833433184324844E-2</v>
      </c>
      <c r="AG220" s="14">
        <f>'World Index &amp; Universal'!AV464</f>
        <v>2.4993877168039136E-2</v>
      </c>
      <c r="AH220" s="14">
        <f>'World Index &amp; Universal'!AX464</f>
        <v>-1.6419581368524505E-2</v>
      </c>
      <c r="AI220" s="14">
        <f>'World Index &amp; Universal'!AY464</f>
        <v>2.8376196757198713E-2</v>
      </c>
      <c r="AJ220" s="14">
        <f>'World Index &amp; Universal'!AZ464</f>
        <v>-2.0648500194669128E-2</v>
      </c>
      <c r="AK220" s="14">
        <f>'World Index &amp; Universal'!BA464</f>
        <v>2.4907678127886967E-2</v>
      </c>
      <c r="AL220" s="14">
        <f>'World Index &amp; Universal'!BB464</f>
        <v>2.9426057730606914E-2</v>
      </c>
      <c r="AM220" s="14">
        <f>'World Index &amp; Universal'!BC464</f>
        <v>-3.4943777464230608E-2</v>
      </c>
      <c r="AN220" s="14">
        <f>'World Index &amp; Universal'!BD464</f>
        <v>8.1639067996390757E-3</v>
      </c>
      <c r="AO220" s="14">
        <f>'World Index &amp; Universal'!BF464</f>
        <v>-4.3559718969555128E-2</v>
      </c>
      <c r="AP220" s="14">
        <f>'World Index &amp; Universal'!BG464</f>
        <v>-2.7593206500382106E-2</v>
      </c>
      <c r="AQ220" s="14">
        <f>'World Index &amp; Universal'!BH464</f>
        <v>-4.7671948365256567E-2</v>
      </c>
      <c r="AR220" s="14">
        <f>'World Index &amp; Universal'!BI464</f>
        <v>-3.3728110785229415E-3</v>
      </c>
      <c r="AS220" s="14">
        <f>'World Index &amp; Universal'!BJ464</f>
        <v>1.0208919427718843E-3</v>
      </c>
      <c r="AT220" s="14">
        <f>'World Index &amp; Universal'!BK464</f>
        <v>-6.1572773097138933E-2</v>
      </c>
      <c r="AU220" s="14">
        <f>'World Index &amp; Universal'!BL464</f>
        <v>-1.9654568066915346E-2</v>
      </c>
      <c r="AV220" s="14">
        <f>'World Index &amp; Universal'!BN464</f>
        <v>4.3180807166633972E-3</v>
      </c>
      <c r="AW220" s="14">
        <f>'World Index &amp; Universal'!BO464</f>
        <v>2.1083850077090238E-2</v>
      </c>
      <c r="AX220" s="14">
        <f>'World Index &amp; Universal'!BP464</f>
        <v>5.0058326312476087E-2</v>
      </c>
      <c r="AY220" s="14">
        <f>'World Index &amp; Universal'!BQ464</f>
        <v>4.6516677956394359E-2</v>
      </c>
      <c r="AZ220" s="14">
        <f>'World Index &amp; Universal'!BR464</f>
        <v>5.1130322397249239E-2</v>
      </c>
      <c r="BA220" s="14">
        <f>'World Index &amp; Universal'!BS464</f>
        <v>-1.4596676752323234E-2</v>
      </c>
      <c r="BB220" s="14">
        <f>'World Index &amp; Universal'!BT464</f>
        <v>2.9419883463736696E-2</v>
      </c>
      <c r="BC220" s="14">
        <f>'World Index &amp; Universal'!BV464</f>
        <v>-4.0322909446732336E-2</v>
      </c>
      <c r="BD220" s="14">
        <f>'World Index &amp; Universal'!BW464</f>
        <v>-2.4302362700008073E-2</v>
      </c>
      <c r="BE220" s="14">
        <f>'World Index &amp; Universal'!BX464</f>
        <v>3.3842254315508136E-3</v>
      </c>
      <c r="BF220" s="14">
        <f>'World Index &amp; Universal'!BY464</f>
        <v>-4.444905555373535E-2</v>
      </c>
      <c r="BG220" s="14">
        <f>'World Index &amp; Universal'!BZ464</f>
        <v>4.4085723027980084E-3</v>
      </c>
      <c r="BH220" s="14">
        <f>'World Index &amp; Universal'!CA464</f>
        <v>-5.8396923810194568E-2</v>
      </c>
      <c r="BI220" s="14">
        <f>'World Index &amp; Universal'!CB464</f>
        <v>-1.6336858124462728E-2</v>
      </c>
      <c r="BJ220" s="14">
        <f>'World Index &amp; Universal'!CD464</f>
        <v>1.9194939800535327E-2</v>
      </c>
      <c r="BK220" s="14">
        <f>'World Index &amp; Universal'!CE464</f>
        <v>-2.8584916332385468E-2</v>
      </c>
      <c r="BL220" s="14">
        <f>'World Index &amp; Universal'!CF464</f>
        <v>-1.019850785322296E-3</v>
      </c>
      <c r="BM220" s="14">
        <f>'World Index &amp; Universal'!CG464</f>
        <v>-4.8643180876600911E-2</v>
      </c>
      <c r="BN220" s="14">
        <f>'World Index &amp; Universal'!CH464</f>
        <v>-4.3892220998179576E-3</v>
      </c>
      <c r="BO220" s="14">
        <f>'World Index &amp; Universal'!CI464</f>
        <v>-6.2529828841463408E-2</v>
      </c>
      <c r="BP220" s="14">
        <f>'World Index &amp; Universal'!CJ464</f>
        <v>4.466857293619686E-2</v>
      </c>
      <c r="BQ220" s="14">
        <f>'World Index &amp; Universal'!CL464</f>
        <v>1.9194939800535327E-2</v>
      </c>
      <c r="BR220" s="14">
        <f>'World Index &amp; Universal'!CM464</f>
        <v>3.6209058755574564E-2</v>
      </c>
      <c r="BS220" s="14">
        <f>'World Index &amp; Universal'!CN464</f>
        <v>6.5612730888414683E-2</v>
      </c>
      <c r="BT220" s="14">
        <f>'World Index &amp; Universal'!CO464</f>
        <v>1.4812895804142023E-2</v>
      </c>
      <c r="BU220" s="14">
        <f>'World Index &amp; Universal'!CP464</f>
        <v>6.2018620464259211E-2</v>
      </c>
      <c r="BV220" s="14">
        <f>'World Index &amp; Universal'!CQ464</f>
        <v>6.6700606339493707E-2</v>
      </c>
      <c r="BW220" s="14">
        <f>'World Index &amp; Universal'!CR464</f>
        <v>4.466857293619686E-2</v>
      </c>
      <c r="BX220" s="14">
        <f>'World Index &amp; Universal'!CT464</f>
        <v>-2.4384416068020776E-2</v>
      </c>
      <c r="BY220" s="14">
        <f>'World Index &amp; Universal'!CU464</f>
        <v>-8.0977971385177705E-3</v>
      </c>
      <c r="BZ220" s="14">
        <f>'World Index &amp; Universal'!CV464</f>
        <v>2.004861493377863E-2</v>
      </c>
      <c r="CA220" s="14">
        <f>'World Index &amp; Universal'!CW464</f>
        <v>-2.8579089967396221E-2</v>
      </c>
      <c r="CB220" s="14">
        <f>'World Index &amp; Universal'!CX464</f>
        <v>1.6608183664697851E-2</v>
      </c>
      <c r="CC220" s="14">
        <f>'World Index &amp; Universal'!CY464</f>
        <v>-4.2758606981589398E-2</v>
      </c>
      <c r="CD220" s="14">
        <f>'World Index &amp; Universal'!CZ464</f>
        <v>-4.2758606981589398E-2</v>
      </c>
    </row>
    <row r="221" spans="2:82" x14ac:dyDescent="0.25">
      <c r="B221" s="121">
        <v>42398</v>
      </c>
      <c r="C221" s="14">
        <f>'World Index &amp; Universal'!M221</f>
        <v>-7.5290659029858209E-2</v>
      </c>
      <c r="D221" s="14">
        <f>'World Index &amp; Universal'!N221</f>
        <v>-5.9795975106396559E-2</v>
      </c>
      <c r="E221" s="14">
        <f>'World Index &amp; Universal'!O221</f>
        <v>-5.7801594770674369E-2</v>
      </c>
      <c r="F221" s="14">
        <f>'World Index &amp; Universal'!P221</f>
        <v>-2.6016652737445467E-2</v>
      </c>
      <c r="G221" s="14">
        <f>'World Index &amp; Universal'!Q221</f>
        <v>-5.3929423994572456E-2</v>
      </c>
      <c r="H221" s="14">
        <f>'World Index &amp; Universal'!R221</f>
        <v>-3.8635041277378934E-2</v>
      </c>
      <c r="I221" s="14">
        <f>'World Index &amp; Universal'!S221</f>
        <v>-4.5857407050202137E-2</v>
      </c>
      <c r="J221" s="14">
        <f>'World Index &amp; Universal'!T221</f>
        <v>-3.1908541284405123E-2</v>
      </c>
      <c r="K221" s="14">
        <f>'World Index &amp; Universal'!AF221</f>
        <v>2.330484962823216E-3</v>
      </c>
      <c r="L221" s="14">
        <f>'World Index &amp; Universal'!AG221</f>
        <v>0.60992120741316169</v>
      </c>
      <c r="M221" s="14">
        <f>'World Index &amp; Universal'!AH221</f>
        <v>0.11907668405282433</v>
      </c>
      <c r="N221" s="14">
        <f>'World Index &amp; Universal'!AI221</f>
        <v>7.8237709466207964E-2</v>
      </c>
      <c r="O221" s="14">
        <f>'World Index &amp; Universal'!AJ221</f>
        <v>9.4662079680390615E-2</v>
      </c>
      <c r="P221" s="14">
        <f>'World Index &amp; Universal'!AK221</f>
        <v>3.5290200865608704E-2</v>
      </c>
      <c r="Q221" s="14">
        <f>'World Index &amp; Universal'!AL221</f>
        <v>3.1849961158583955E-2</v>
      </c>
      <c r="R221" s="14">
        <f>'World Index &amp; Universal'!AM221</f>
        <v>2.8631672400399513E-2</v>
      </c>
      <c r="S221" s="14">
        <f>'Stata input'!R221</f>
        <v>8.4605195453169024E-4</v>
      </c>
      <c r="T221" s="14">
        <f>'Stata input'!S221</f>
        <v>3.534786469632234E-4</v>
      </c>
      <c r="U221" s="14">
        <f>'Stata input'!T221</f>
        <v>-1.9425741335099556E-4</v>
      </c>
      <c r="V221" s="14">
        <f>'Stata input'!U221</f>
        <v>4.2354529066446212E-4</v>
      </c>
      <c r="W221" s="14">
        <f>'Stata input'!V221</f>
        <v>1.7856579513031434E-5</v>
      </c>
      <c r="X221" s="14">
        <f>'Stata input'!W221</f>
        <v>-6.5988973926878192E-4</v>
      </c>
      <c r="Y221" s="14">
        <f>'Stata input'!X221</f>
        <v>4.488900773715887E-4</v>
      </c>
      <c r="Z221" s="14">
        <f>'Stata input'!Y221</f>
        <v>1.8641022544263475E-3</v>
      </c>
      <c r="AA221" s="14">
        <f>'World Index &amp; Universal'!AP465</f>
        <v>-1.8568149178455395E-2</v>
      </c>
      <c r="AB221" s="14">
        <f>'World Index &amp; Universal'!AQ465</f>
        <v>-2.1597710122300273E-2</v>
      </c>
      <c r="AC221" s="14">
        <f>'World Index &amp; Universal'!AR465</f>
        <v>-5.2315503673819985E-2</v>
      </c>
      <c r="AD221" s="14">
        <f>'World Index &amp; Universal'!AS465</f>
        <v>-2.5903426156208886E-2</v>
      </c>
      <c r="AE221" s="14">
        <f>'World Index &amp; Universal'!AT465</f>
        <v>-4.0170949834364089E-2</v>
      </c>
      <c r="AF221" s="14">
        <f>'World Index &amp; Universal'!AU465</f>
        <v>-2.7524228523116978E-2</v>
      </c>
      <c r="AG221" s="14">
        <f>'World Index &amp; Universal'!AV465</f>
        <v>-4.5963600254456893E-2</v>
      </c>
      <c r="AH221" s="14">
        <f>'World Index &amp; Universal'!AX465</f>
        <v>1.8919448317183063E-2</v>
      </c>
      <c r="AI221" s="14">
        <f>'World Index &amp; Universal'!AY465</f>
        <v>-3.0868785655455699E-3</v>
      </c>
      <c r="AJ221" s="14">
        <f>'World Index &amp; Universal'!AZ465</f>
        <v>-3.4385835824581434E-2</v>
      </c>
      <c r="AK221" s="14">
        <f>'World Index &amp; Universal'!BA465</f>
        <v>-7.4740563714263963E-3</v>
      </c>
      <c r="AL221" s="14">
        <f>'World Index &amp; Universal'!BB465</f>
        <v>-2.2011513726424625E-2</v>
      </c>
      <c r="AM221" s="14">
        <f>'World Index &amp; Universal'!BC465</f>
        <v>-9.1255234249474348E-3</v>
      </c>
      <c r="AN221" s="14">
        <f>'World Index &amp; Universal'!BD465</f>
        <v>-2.7913757896759761E-2</v>
      </c>
      <c r="AO221" s="14">
        <f>'World Index &amp; Universal'!BF465</f>
        <v>2.207446808510638E-2</v>
      </c>
      <c r="AP221" s="14">
        <f>'World Index &amp; Universal'!BG465</f>
        <v>3.0964368902117734E-3</v>
      </c>
      <c r="AQ221" s="14">
        <f>'World Index &amp; Universal'!BH465</f>
        <v>-3.139587250491771E-2</v>
      </c>
      <c r="AR221" s="14">
        <f>'World Index &amp; Universal'!BI465</f>
        <v>-4.4007624250825828E-3</v>
      </c>
      <c r="AS221" s="14">
        <f>'World Index &amp; Universal'!BJ465</f>
        <v>-1.8983234099324675E-2</v>
      </c>
      <c r="AT221" s="14">
        <f>'World Index &amp; Universal'!BK465</f>
        <v>-6.05734314211126E-3</v>
      </c>
      <c r="AU221" s="14">
        <f>'World Index &amp; Universal'!BL465</f>
        <v>-2.4903754196244021E-2</v>
      </c>
      <c r="AV221" s="14">
        <f>'World Index &amp; Universal'!BN465</f>
        <v>5.5203502723351283E-2</v>
      </c>
      <c r="AW221" s="14">
        <f>'World Index &amp; Universal'!BO465</f>
        <v>3.5610326671155601E-2</v>
      </c>
      <c r="AX221" s="14">
        <f>'World Index &amp; Universal'!BP465</f>
        <v>3.2413523351496609E-2</v>
      </c>
      <c r="AY221" s="14">
        <f>'World Index &amp; Universal'!BQ465</f>
        <v>2.7870116710783988E-2</v>
      </c>
      <c r="AZ221" s="14">
        <f>'World Index &amp; Universal'!BR465</f>
        <v>1.2814975750406132E-2</v>
      </c>
      <c r="BA221" s="14">
        <f>'World Index &amp; Universal'!BS465</f>
        <v>2.6159840376000165E-2</v>
      </c>
      <c r="BB221" s="14">
        <f>'World Index &amp; Universal'!BT465</f>
        <v>6.7025507370723769E-3</v>
      </c>
      <c r="BC221" s="14">
        <f>'World Index &amp; Universal'!BV465</f>
        <v>2.6592256714335738E-2</v>
      </c>
      <c r="BD221" s="14">
        <f>'World Index &amp; Universal'!BW465</f>
        <v>7.5303385462166528E-3</v>
      </c>
      <c r="BE221" s="14">
        <f>'World Index &amp; Universal'!BX465</f>
        <v>4.4202147400211889E-3</v>
      </c>
      <c r="BF221" s="14">
        <f>'World Index &amp; Universal'!BY465</f>
        <v>-2.7114434263318388E-2</v>
      </c>
      <c r="BG221" s="14">
        <f>'World Index &amp; Universal'!BZ465</f>
        <v>-1.4646929330482505E-2</v>
      </c>
      <c r="BH221" s="14">
        <f>'World Index &amp; Universal'!CA465</f>
        <v>-1.6639031595321319E-3</v>
      </c>
      <c r="BI221" s="14">
        <f>'World Index &amp; Universal'!CB465</f>
        <v>-2.0593619397602958E-2</v>
      </c>
      <c r="BJ221" s="14">
        <f>'World Index &amp; Universal'!CD465</f>
        <v>2.8303253747202994E-2</v>
      </c>
      <c r="BK221" s="14">
        <f>'World Index &amp; Universal'!CE465</f>
        <v>2.2506925219840657E-2</v>
      </c>
      <c r="BL221" s="14">
        <f>'World Index &amp; Universal'!CF465</f>
        <v>1.9350570509257592E-2</v>
      </c>
      <c r="BM221" s="14">
        <f>'World Index &amp; Universal'!CG465</f>
        <v>-1.2652830040266072E-2</v>
      </c>
      <c r="BN221" s="14">
        <f>'World Index &amp; Universal'!CH465</f>
        <v>1.4864650820573644E-2</v>
      </c>
      <c r="BO221" s="14">
        <f>'World Index &amp; Universal'!CI465</f>
        <v>1.317601432157578E-2</v>
      </c>
      <c r="BP221" s="14">
        <f>'World Index &amp; Universal'!CJ465</f>
        <v>-1.8961265948390871E-2</v>
      </c>
      <c r="BQ221" s="14">
        <f>'World Index &amp; Universal'!CL465</f>
        <v>2.8303253747202994E-2</v>
      </c>
      <c r="BR221" s="14">
        <f>'World Index &amp; Universal'!CM465</f>
        <v>9.2095655309338831E-3</v>
      </c>
      <c r="BS221" s="14">
        <f>'World Index &amp; Universal'!CN465</f>
        <v>6.0942581549527919E-3</v>
      </c>
      <c r="BT221" s="14">
        <f>'World Index &amp; Universal'!CO465</f>
        <v>-2.5492948902010037E-2</v>
      </c>
      <c r="BU221" s="14">
        <f>'World Index &amp; Universal'!CP465</f>
        <v>1.666676347573004E-3</v>
      </c>
      <c r="BV221" s="14">
        <f>'World Index &amp; Universal'!CQ465</f>
        <v>-1.3004664673589184E-2</v>
      </c>
      <c r="BW221" s="14">
        <f>'World Index &amp; Universal'!CR465</f>
        <v>-1.8961265948390871E-2</v>
      </c>
      <c r="BX221" s="14">
        <f>'World Index &amp; Universal'!CT465</f>
        <v>4.8178036253874623E-2</v>
      </c>
      <c r="BY221" s="14">
        <f>'World Index &amp; Universal'!CU465</f>
        <v>2.8715310111132375E-2</v>
      </c>
      <c r="BZ221" s="14">
        <f>'World Index &amp; Universal'!CV465</f>
        <v>2.5539790870301449E-2</v>
      </c>
      <c r="CA221" s="14">
        <f>'World Index &amp; Universal'!CW465</f>
        <v>-6.657925652582164E-3</v>
      </c>
      <c r="CB221" s="14">
        <f>'World Index &amp; Universal'!CX465</f>
        <v>2.1026633893212576E-2</v>
      </c>
      <c r="CC221" s="14">
        <f>'World Index &amp; Universal'!CY465</f>
        <v>1.9327744451110851E-2</v>
      </c>
      <c r="CD221" s="14">
        <f>'World Index &amp; Universal'!CZ465</f>
        <v>1.9327744451110851E-2</v>
      </c>
    </row>
    <row r="222" spans="2:82" x14ac:dyDescent="0.25">
      <c r="B222" s="121">
        <v>42429</v>
      </c>
      <c r="C222" s="14">
        <f>'World Index &amp; Universal'!M222</f>
        <v>-1.04773387507483E-2</v>
      </c>
      <c r="D222" s="14">
        <f>'World Index &amp; Universal'!N222</f>
        <v>-8.438914541773701E-3</v>
      </c>
      <c r="E222" s="14">
        <f>'World Index &amp; Universal'!O222</f>
        <v>-1.1356625924252794E-2</v>
      </c>
      <c r="F222" s="14">
        <f>'World Index &amp; Universal'!P222</f>
        <v>1.3654410432318409E-2</v>
      </c>
      <c r="G222" s="14">
        <f>'World Index &amp; Universal'!Q222</f>
        <v>-7.4187767157358198E-2</v>
      </c>
      <c r="H222" s="14">
        <f>'World Index &amp; Universal'!R222</f>
        <v>-3.3271627437916895E-2</v>
      </c>
      <c r="I222" s="14">
        <f>'World Index &amp; Universal'!S222</f>
        <v>-4.3768559557864517E-2</v>
      </c>
      <c r="J222" s="14">
        <f>'World Index &amp; Universal'!T222</f>
        <v>-1.8146511369299456E-2</v>
      </c>
      <c r="K222" s="14">
        <f>'World Index &amp; Universal'!AF222</f>
        <v>2.330484962823216E-3</v>
      </c>
      <c r="L222" s="14">
        <f>'World Index &amp; Universal'!AG222</f>
        <v>0.60992120741316169</v>
      </c>
      <c r="M222" s="14">
        <f>'World Index &amp; Universal'!AH222</f>
        <v>0.11907668405282433</v>
      </c>
      <c r="N222" s="14">
        <f>'World Index &amp; Universal'!AI222</f>
        <v>7.8237709466207964E-2</v>
      </c>
      <c r="O222" s="14">
        <f>'World Index &amp; Universal'!AJ222</f>
        <v>9.4662079680390615E-2</v>
      </c>
      <c r="P222" s="14">
        <f>'World Index &amp; Universal'!AK222</f>
        <v>3.5290200865608704E-2</v>
      </c>
      <c r="Q222" s="14">
        <f>'World Index &amp; Universal'!AL222</f>
        <v>3.1849961158583955E-2</v>
      </c>
      <c r="R222" s="14">
        <f>'World Index &amp; Universal'!AM222</f>
        <v>2.8631672400399513E-2</v>
      </c>
      <c r="S222" s="14">
        <f>'Stata input'!R222</f>
        <v>7.9650143933562845E-4</v>
      </c>
      <c r="T222" s="14">
        <f>'Stata input'!S222</f>
        <v>3.6634428645698769E-4</v>
      </c>
      <c r="U222" s="14">
        <f>'Stata input'!T222</f>
        <v>-2.2719200759779845E-4</v>
      </c>
      <c r="V222" s="14">
        <f>'Stata input'!U222</f>
        <v>4.2225132279360977E-4</v>
      </c>
      <c r="W222" s="14">
        <f>'Stata input'!V222</f>
        <v>-4.4177399120437499E-5</v>
      </c>
      <c r="X222" s="14">
        <f>'Stata input'!W222</f>
        <v>-6.9699907768172586E-4</v>
      </c>
      <c r="Y222" s="14">
        <f>'Stata input'!X222</f>
        <v>5.6490819048460317E-4</v>
      </c>
      <c r="Z222" s="14">
        <f>'Stata input'!Y222</f>
        <v>1.9293936717392768E-3</v>
      </c>
      <c r="AA222" s="14">
        <f>'World Index &amp; Universal'!AP466</f>
        <v>1.647674244431796E-3</v>
      </c>
      <c r="AB222" s="14">
        <f>'World Index &amp; Universal'!AQ466</f>
        <v>5.5319148936170404E-3</v>
      </c>
      <c r="AC222" s="14">
        <f>'World Index &amp; Universal'!AR466</f>
        <v>-2.0791350021446942E-2</v>
      </c>
      <c r="AD222" s="14">
        <f>'World Index &amp; Universal'!AS466</f>
        <v>7.6400418555981897E-2</v>
      </c>
      <c r="AE222" s="14">
        <f>'World Index &amp; Universal'!AT466</f>
        <v>2.6056022804909595E-2</v>
      </c>
      <c r="AF222" s="14">
        <f>'World Index &amp; Universal'!AU466</f>
        <v>3.3793247790317782E-2</v>
      </c>
      <c r="AG222" s="14">
        <f>'World Index &amp; Universal'!AV466</f>
        <v>9.6505693738351273E-3</v>
      </c>
      <c r="AH222" s="14">
        <f>'World Index &amp; Universal'!AX466</f>
        <v>-1.6449638798139432E-3</v>
      </c>
      <c r="AI222" s="14">
        <f>'World Index &amp; Universal'!AY466</f>
        <v>3.8778512136168342E-3</v>
      </c>
      <c r="AJ222" s="14">
        <f>'World Index &amp; Universal'!AZ466</f>
        <v>-2.2402112881462988E-2</v>
      </c>
      <c r="AK222" s="14">
        <f>'World Index &amp; Universal'!BA466</f>
        <v>7.4629778747240749E-2</v>
      </c>
      <c r="AL222" s="14">
        <f>'World Index &amp; Universal'!BB466</f>
        <v>2.4368197708729999E-2</v>
      </c>
      <c r="AM222" s="14">
        <f>'World Index &amp; Universal'!BC466</f>
        <v>3.2092695238506996E-2</v>
      </c>
      <c r="AN222" s="14">
        <f>'World Index &amp; Universal'!BD466</f>
        <v>7.9897306559817416E-3</v>
      </c>
      <c r="AO222" s="14">
        <f>'World Index &amp; Universal'!BF466</f>
        <v>-5.5014811680068609E-3</v>
      </c>
      <c r="AP222" s="14">
        <f>'World Index &amp; Universal'!BG466</f>
        <v>-3.8628715724018381E-3</v>
      </c>
      <c r="AQ222" s="14">
        <f>'World Index &amp; Universal'!BH466</f>
        <v>-2.6178447968853269E-2</v>
      </c>
      <c r="AR222" s="14">
        <f>'World Index &amp; Universal'!BI466</f>
        <v>7.047862192406118E-2</v>
      </c>
      <c r="AS222" s="14">
        <f>'World Index &amp; Universal'!BJ466</f>
        <v>2.0411194918128484E-2</v>
      </c>
      <c r="AT222" s="14">
        <f>'World Index &amp; Universal'!BK466</f>
        <v>2.8105853705986616E-2</v>
      </c>
      <c r="AU222" s="14">
        <f>'World Index &amp; Universal'!BL466</f>
        <v>4.0959957801576241E-3</v>
      </c>
      <c r="AV222" s="14">
        <f>'World Index &amp; Universal'!BN466</f>
        <v>2.1232808780745849E-2</v>
      </c>
      <c r="AW222" s="14">
        <f>'World Index &amp; Universal'!BO466</f>
        <v>2.2915467777342435E-2</v>
      </c>
      <c r="AX222" s="14">
        <f>'World Index &amp; Universal'!BP466</f>
        <v>2.6882181765490509E-2</v>
      </c>
      <c r="AY222" s="14">
        <f>'World Index &amp; Universal'!BQ466</f>
        <v>9.9255422814695793E-2</v>
      </c>
      <c r="AZ222" s="14">
        <f>'World Index &amp; Universal'!BR466</f>
        <v>4.7842074135458823E-2</v>
      </c>
      <c r="BA222" s="14">
        <f>'World Index &amp; Universal'!BS466</f>
        <v>5.5743582139475834E-2</v>
      </c>
      <c r="BB222" s="14">
        <f>'World Index &amp; Universal'!BT466</f>
        <v>3.1088286848721225E-2</v>
      </c>
      <c r="BC222" s="14">
        <f>'World Index &amp; Universal'!BV466</f>
        <v>-7.0977693095358396E-2</v>
      </c>
      <c r="BD222" s="14">
        <f>'World Index &amp; Universal'!BW466</f>
        <v>-6.9446966967769086E-2</v>
      </c>
      <c r="BE222" s="14">
        <f>'World Index &amp; Universal'!BX466</f>
        <v>-6.5838420759290028E-2</v>
      </c>
      <c r="BF222" s="14">
        <f>'World Index &amp; Universal'!BY466</f>
        <v>-9.0293321055945008E-2</v>
      </c>
      <c r="BG222" s="14">
        <f>'World Index &amp; Universal'!BZ466</f>
        <v>-4.6771066680381335E-2</v>
      </c>
      <c r="BH222" s="14">
        <f>'World Index &amp; Universal'!CA466</f>
        <v>-3.9583012075397273E-2</v>
      </c>
      <c r="BI222" s="14">
        <f>'World Index &amp; Universal'!CB466</f>
        <v>-6.2012098872734844E-2</v>
      </c>
      <c r="BJ222" s="14">
        <f>'World Index &amp; Universal'!CD466</f>
        <v>-3.2688594032268314E-2</v>
      </c>
      <c r="BK222" s="14">
        <f>'World Index &amp; Universal'!CE466</f>
        <v>-2.3788514484572865E-2</v>
      </c>
      <c r="BL222" s="14">
        <f>'World Index &amp; Universal'!CF466</f>
        <v>-2.0002911590719985E-2</v>
      </c>
      <c r="BM222" s="14">
        <f>'World Index &amp; Universal'!CG466</f>
        <v>-4.5657714379270353E-2</v>
      </c>
      <c r="BN222" s="14">
        <f>'World Index &amp; Universal'!CH466</f>
        <v>4.9065932689958514E-2</v>
      </c>
      <c r="BO222" s="14">
        <f>'World Index &amp; Universal'!CI466</f>
        <v>7.5407432084040327E-3</v>
      </c>
      <c r="BP222" s="14">
        <f>'World Index &amp; Universal'!CJ466</f>
        <v>-2.3353488202874639E-2</v>
      </c>
      <c r="BQ222" s="14">
        <f>'World Index &amp; Universal'!CL466</f>
        <v>-3.2688594032268314E-2</v>
      </c>
      <c r="BR222" s="14">
        <f>'World Index &amp; Universal'!CM466</f>
        <v>-3.1094779942310136E-2</v>
      </c>
      <c r="BS222" s="14">
        <f>'World Index &amp; Universal'!CN466</f>
        <v>-2.7337509658829862E-2</v>
      </c>
      <c r="BT222" s="14">
        <f>'World Index &amp; Universal'!CO466</f>
        <v>-5.280030405348124E-2</v>
      </c>
      <c r="BU222" s="14">
        <f>'World Index &amp; Universal'!CP466</f>
        <v>4.1214402257641725E-2</v>
      </c>
      <c r="BV222" s="14">
        <f>'World Index &amp; Universal'!CQ466</f>
        <v>-7.4843059789239108E-3</v>
      </c>
      <c r="BW222" s="14">
        <f>'World Index &amp; Universal'!CR466</f>
        <v>-2.3353488202874639E-2</v>
      </c>
      <c r="BX222" s="14">
        <f>'World Index &amp; Universal'!CT466</f>
        <v>-9.5583260848554064E-3</v>
      </c>
      <c r="BY222" s="14">
        <f>'World Index &amp; Universal'!CU466</f>
        <v>-7.9264008481336745E-3</v>
      </c>
      <c r="BZ222" s="14">
        <f>'World Index &amp; Universal'!CV466</f>
        <v>-4.0792870376652468E-3</v>
      </c>
      <c r="CA222" s="14">
        <f>'World Index &amp; Universal'!CW466</f>
        <v>-3.0150945603053314E-2</v>
      </c>
      <c r="CB222" s="14">
        <f>'World Index &amp; Universal'!CX466</f>
        <v>6.6111832357548916E-2</v>
      </c>
      <c r="CC222" s="14">
        <f>'World Index &amp; Universal'!CY466</f>
        <v>2.3911914823615987E-2</v>
      </c>
      <c r="CD222" s="14">
        <f>'World Index &amp; Universal'!CZ466</f>
        <v>2.3911914823615987E-2</v>
      </c>
    </row>
    <row r="223" spans="2:82" x14ac:dyDescent="0.25">
      <c r="B223" s="121">
        <v>42460</v>
      </c>
      <c r="C223" s="14">
        <f>'World Index &amp; Universal'!M223</f>
        <v>1.8373454884414997E-2</v>
      </c>
      <c r="D223" s="14">
        <f>'World Index &amp; Universal'!N223</f>
        <v>7.0265186272710611E-2</v>
      </c>
      <c r="E223" s="14">
        <f>'World Index &amp; Universal'!O223</f>
        <v>2.2681130542958172E-2</v>
      </c>
      <c r="F223" s="14">
        <f>'World Index &amp; Universal'!P223</f>
        <v>3.450045461729534E-2</v>
      </c>
      <c r="G223" s="14">
        <f>'World Index &amp; Universal'!Q223</f>
        <v>6.618997755222833E-2</v>
      </c>
      <c r="H223" s="14">
        <f>'World Index &amp; Universal'!R223</f>
        <v>2.9778527364568985E-2</v>
      </c>
      <c r="I223" s="14">
        <f>'World Index &amp; Universal'!S223</f>
        <v>2.6214476029669642E-2</v>
      </c>
      <c r="J223" s="14">
        <f>'World Index &amp; Universal'!T223</f>
        <v>-2.425262475291623E-3</v>
      </c>
      <c r="K223" s="14">
        <f>'World Index &amp; Universal'!AF223</f>
        <v>2.330484962823216E-3</v>
      </c>
      <c r="L223" s="14">
        <f>'World Index &amp; Universal'!AG223</f>
        <v>0.60992120741316169</v>
      </c>
      <c r="M223" s="14">
        <f>'World Index &amp; Universal'!AH223</f>
        <v>0.11907668405282433</v>
      </c>
      <c r="N223" s="14">
        <f>'World Index &amp; Universal'!AI223</f>
        <v>7.8237709466207964E-2</v>
      </c>
      <c r="O223" s="14">
        <f>'World Index &amp; Universal'!AJ223</f>
        <v>9.4662079680390615E-2</v>
      </c>
      <c r="P223" s="14">
        <f>'World Index &amp; Universal'!AK223</f>
        <v>3.5290200865608704E-2</v>
      </c>
      <c r="Q223" s="14">
        <f>'World Index &amp; Universal'!AL223</f>
        <v>3.1849961158583955E-2</v>
      </c>
      <c r="R223" s="14">
        <f>'World Index &amp; Universal'!AM223</f>
        <v>2.8631672400399513E-2</v>
      </c>
      <c r="S223" s="14">
        <f>'Stata input'!R223</f>
        <v>6.9731937515871145E-4</v>
      </c>
      <c r="T223" s="14">
        <f>'Stata input'!S223</f>
        <v>3.6364680317357845E-4</v>
      </c>
      <c r="U223" s="14">
        <f>'Stata input'!T223</f>
        <v>-2.7362808912101411E-4</v>
      </c>
      <c r="V223" s="14">
        <f>'Stata input'!U223</f>
        <v>4.2478947317903248E-4</v>
      </c>
      <c r="W223" s="14">
        <f>'Stata input'!V223</f>
        <v>-5.2631899636779167E-5</v>
      </c>
      <c r="X223" s="14">
        <f>'Stata input'!W223</f>
        <v>-6.5451769751601052E-4</v>
      </c>
      <c r="Y223" s="14">
        <f>'Stata input'!X223</f>
        <v>4.9863024788132648E-4</v>
      </c>
      <c r="Z223" s="14">
        <f>'Stata input'!Y223</f>
        <v>1.9049148747345424E-3</v>
      </c>
      <c r="AA223" s="14">
        <f>'World Index &amp; Universal'!AP467</f>
        <v>-4.8854276906087457E-2</v>
      </c>
      <c r="AB223" s="14">
        <f>'World Index &amp; Universal'!AQ467</f>
        <v>-4.6022005924671872E-3</v>
      </c>
      <c r="AC223" s="14">
        <f>'World Index &amp; Universal'!AR467</f>
        <v>-1.8678920920391362E-2</v>
      </c>
      <c r="AD223" s="14">
        <f>'World Index &amp; Universal'!AS467</f>
        <v>-4.8074555093258753E-2</v>
      </c>
      <c r="AE223" s="14">
        <f>'World Index &amp; Universal'!AT467</f>
        <v>-1.3133423644754671E-2</v>
      </c>
      <c r="AF223" s="14">
        <f>'World Index &amp; Universal'!AU467</f>
        <v>-9.7801034074628257E-3</v>
      </c>
      <c r="AG223" s="14">
        <f>'World Index &amp; Universal'!AV467</f>
        <v>2.002190651074387E-2</v>
      </c>
      <c r="AH223" s="14">
        <f>'World Index &amp; Universal'!AX467</f>
        <v>5.1363608877063482E-2</v>
      </c>
      <c r="AI223" s="14">
        <f>'World Index &amp; Universal'!AY467</f>
        <v>4.652502265339109E-2</v>
      </c>
      <c r="AJ223" s="14">
        <f>'World Index &amp; Universal'!AZ467</f>
        <v>3.1725271168271618E-2</v>
      </c>
      <c r="AK223" s="14">
        <f>'World Index &amp; Universal'!BA467</f>
        <v>8.1977113905584709E-4</v>
      </c>
      <c r="AL223" s="14">
        <f>'World Index &amp; Universal'!BB467</f>
        <v>3.7555605197002961E-2</v>
      </c>
      <c r="AM223" s="14">
        <f>'World Index &amp; Universal'!BC467</f>
        <v>4.1081164063402564E-2</v>
      </c>
      <c r="AN223" s="14">
        <f>'World Index &amp; Universal'!BD467</f>
        <v>7.2413912762798294E-2</v>
      </c>
      <c r="AO223" s="14">
        <f>'World Index &amp; Universal'!BF467</f>
        <v>4.6234787691981083E-3</v>
      </c>
      <c r="AP223" s="14">
        <f>'World Index &amp; Universal'!BG467</f>
        <v>-4.4456674848949218E-2</v>
      </c>
      <c r="AQ223" s="14">
        <f>'World Index &amp; Universal'!BH467</f>
        <v>-1.4141803745500225E-2</v>
      </c>
      <c r="AR223" s="14">
        <f>'World Index &amp; Universal'!BI467</f>
        <v>-4.3673348008872903E-2</v>
      </c>
      <c r="AS223" s="14">
        <f>'World Index &amp; Universal'!BJ467</f>
        <v>-8.5706669809448854E-3</v>
      </c>
      <c r="AT223" s="14">
        <f>'World Index &amp; Universal'!BK467</f>
        <v>-5.2018427387295896E-3</v>
      </c>
      <c r="AU223" s="14">
        <f>'World Index &amp; Universal'!BL467</f>
        <v>2.4737956139613271E-2</v>
      </c>
      <c r="AV223" s="14">
        <f>'World Index &amp; Universal'!BN467</f>
        <v>1.9034464171411081E-2</v>
      </c>
      <c r="AW223" s="14">
        <f>'World Index &amp; Universal'!BO467</f>
        <v>-3.0749727718065389E-2</v>
      </c>
      <c r="AX223" s="14">
        <f>'World Index &amp; Universal'!BP467</f>
        <v>1.4344663156656834E-2</v>
      </c>
      <c r="AY223" s="14">
        <f>'World Index &amp; Universal'!BQ467</f>
        <v>-2.9955164318326788E-2</v>
      </c>
      <c r="AZ223" s="14">
        <f>'World Index &amp; Universal'!BR467</f>
        <v>5.6510528448423525E-3</v>
      </c>
      <c r="BA223" s="14">
        <f>'World Index &amp; Universal'!BS467</f>
        <v>9.0682017360463885E-3</v>
      </c>
      <c r="BB223" s="14">
        <f>'World Index &amp; Universal'!BT467</f>
        <v>3.9437476944276906E-2</v>
      </c>
      <c r="BC223" s="14">
        <f>'World Index &amp; Universal'!BV467</f>
        <v>5.050243729745918E-2</v>
      </c>
      <c r="BD223" s="14">
        <f>'World Index &amp; Universal'!BW467</f>
        <v>-8.1909966479076779E-4</v>
      </c>
      <c r="BE223" s="14">
        <f>'World Index &amp; Universal'!BX467</f>
        <v>4.5667814358140602E-2</v>
      </c>
      <c r="BF223" s="14">
        <f>'World Index &amp; Universal'!BY467</f>
        <v>3.0880185344501765E-2</v>
      </c>
      <c r="BG223" s="14">
        <f>'World Index &amp; Universal'!BZ467</f>
        <v>3.6705743748584485E-2</v>
      </c>
      <c r="BH223" s="14">
        <f>'World Index &amp; Universal'!CA467</f>
        <v>4.0228414830898451E-2</v>
      </c>
      <c r="BI223" s="14">
        <f>'World Index &amp; Universal'!CB467</f>
        <v>7.1535498886337479E-2</v>
      </c>
      <c r="BJ223" s="14">
        <f>'World Index &amp; Universal'!CD467</f>
        <v>9.8766985405134289E-3</v>
      </c>
      <c r="BK223" s="14">
        <f>'World Index &amp; Universal'!CE467</f>
        <v>-3.6196233733296834E-2</v>
      </c>
      <c r="BL223" s="14">
        <f>'World Index &amp; Universal'!CF467</f>
        <v>8.6447583256850091E-3</v>
      </c>
      <c r="BM223" s="14">
        <f>'World Index &amp; Universal'!CG467</f>
        <v>-5.6192978954842099E-3</v>
      </c>
      <c r="BN223" s="14">
        <f>'World Index &amp; Universal'!CH467</f>
        <v>-3.5406135221998092E-2</v>
      </c>
      <c r="BO223" s="14">
        <f>'World Index &amp; Universal'!CI467</f>
        <v>3.3979469136309337E-3</v>
      </c>
      <c r="BP223" s="14">
        <f>'World Index &amp; Universal'!CJ467</f>
        <v>3.009635538607025E-2</v>
      </c>
      <c r="BQ223" s="14">
        <f>'World Index &amp; Universal'!CL467</f>
        <v>9.8766985405134289E-3</v>
      </c>
      <c r="BR223" s="14">
        <f>'World Index &amp; Universal'!CM467</f>
        <v>-3.9460097330990318E-2</v>
      </c>
      <c r="BS223" s="14">
        <f>'World Index &amp; Universal'!CN467</f>
        <v>5.2290434001713848E-3</v>
      </c>
      <c r="BT223" s="14">
        <f>'World Index &amp; Universal'!CO467</f>
        <v>-8.986708450870684E-3</v>
      </c>
      <c r="BU223" s="14">
        <f>'World Index &amp; Universal'!CP467</f>
        <v>-3.8672674440870858E-2</v>
      </c>
      <c r="BV223" s="14">
        <f>'World Index &amp; Universal'!CQ467</f>
        <v>-3.3864399703854575E-3</v>
      </c>
      <c r="BW223" s="14">
        <f>'World Index &amp; Universal'!CR467</f>
        <v>3.009635538607025E-2</v>
      </c>
      <c r="BX223" s="14">
        <f>'World Index &amp; Universal'!CT467</f>
        <v>-1.9628898539281403E-2</v>
      </c>
      <c r="BY223" s="14">
        <f>'World Index &amp; Universal'!CU467</f>
        <v>-6.7524219800769392E-2</v>
      </c>
      <c r="BZ223" s="14">
        <f>'World Index &amp; Universal'!CV467</f>
        <v>-2.4140763003261734E-2</v>
      </c>
      <c r="CA223" s="14">
        <f>'World Index &amp; Universal'!CW467</f>
        <v>-3.7941172816103097E-2</v>
      </c>
      <c r="CB223" s="14">
        <f>'World Index &amp; Universal'!CX467</f>
        <v>-6.6759803068293544E-2</v>
      </c>
      <c r="CC223" s="14">
        <f>'World Index &amp; Universal'!CY467</f>
        <v>-2.9217029289255403E-2</v>
      </c>
      <c r="CD223" s="14">
        <f>'World Index &amp; Universal'!CZ467</f>
        <v>-2.9217029289255403E-2</v>
      </c>
    </row>
    <row r="224" spans="2:82" x14ac:dyDescent="0.25">
      <c r="B224" s="121">
        <v>42489</v>
      </c>
      <c r="C224" s="14">
        <f>'World Index &amp; Universal'!M224</f>
        <v>-1.1385150128117472E-2</v>
      </c>
      <c r="D224" s="14">
        <f>'World Index &amp; Universal'!N224</f>
        <v>1.2946093666273528E-2</v>
      </c>
      <c r="E224" s="14">
        <f>'World Index &amp; Universal'!O224</f>
        <v>7.7219797490166719E-3</v>
      </c>
      <c r="F224" s="14">
        <f>'World Index &amp; Universal'!P224</f>
        <v>-3.1214509596221296E-3</v>
      </c>
      <c r="G224" s="14">
        <f>'World Index &amp; Universal'!Q224</f>
        <v>-3.810640164803103E-2</v>
      </c>
      <c r="H224" s="14">
        <f>'World Index &amp; Universal'!R224</f>
        <v>1.3579911375873444E-2</v>
      </c>
      <c r="I224" s="14">
        <f>'World Index &amp; Universal'!S224</f>
        <v>-1.97622789448334E-2</v>
      </c>
      <c r="J224" s="14">
        <f>'World Index &amp; Universal'!T224</f>
        <v>2.2005682968839313E-2</v>
      </c>
      <c r="K224" s="14">
        <f>'World Index &amp; Universal'!AF224</f>
        <v>2.3266120097496117E-3</v>
      </c>
      <c r="L224" s="14">
        <f>'World Index &amp; Universal'!AG224</f>
        <v>0.61655218258364719</v>
      </c>
      <c r="M224" s="14">
        <f>'World Index &amp; Universal'!AH224</f>
        <v>0.1112342122756481</v>
      </c>
      <c r="N224" s="14">
        <f>'World Index &amp; Universal'!AI224</f>
        <v>7.6888987369820513E-2</v>
      </c>
      <c r="O224" s="14">
        <f>'World Index &amp; Universal'!AJ224</f>
        <v>9.583425659206736E-2</v>
      </c>
      <c r="P224" s="14">
        <f>'World Index &amp; Universal'!AK224</f>
        <v>3.5896299578994019E-2</v>
      </c>
      <c r="Q224" s="14">
        <f>'World Index &amp; Universal'!AL224</f>
        <v>3.2683359184577883E-2</v>
      </c>
      <c r="R224" s="14">
        <f>'World Index &amp; Universal'!AM224</f>
        <v>2.8584090405495234E-2</v>
      </c>
      <c r="S224" s="14">
        <f>'Stata input'!R224</f>
        <v>6.8904932024094201E-4</v>
      </c>
      <c r="T224" s="14">
        <f>'Stata input'!S224</f>
        <v>3.6240178390234412E-4</v>
      </c>
      <c r="U224" s="14">
        <f>'Stata input'!T224</f>
        <v>-2.9154202814352104E-4</v>
      </c>
      <c r="V224" s="14">
        <f>'Stata input'!U224</f>
        <v>4.2172875362722628E-4</v>
      </c>
      <c r="W224" s="14">
        <f>'Stata input'!V224</f>
        <v>-4.1434441166998681E-5</v>
      </c>
      <c r="X224" s="14">
        <f>'Stata input'!W224</f>
        <v>-6.5149606361880608E-4</v>
      </c>
      <c r="Y224" s="14">
        <f>'Stata input'!X224</f>
        <v>5.0691763232846299E-4</v>
      </c>
      <c r="Z224" s="14">
        <f>'Stata input'!Y224</f>
        <v>1.6597643621756308E-3</v>
      </c>
      <c r="AA224" s="14">
        <f>'World Index &amp; Universal'!AP468</f>
        <v>-2.630465017838779E-2</v>
      </c>
      <c r="AB224" s="14">
        <f>'World Index &amp; Universal'!AQ468</f>
        <v>-1.98756443641388E-2</v>
      </c>
      <c r="AC224" s="14">
        <f>'World Index &amp; Universal'!AR468</f>
        <v>-9.0034699996631717E-3</v>
      </c>
      <c r="AD224" s="14">
        <f>'World Index &amp; Universal'!AS468</f>
        <v>3.1099370932164305E-2</v>
      </c>
      <c r="AE224" s="14">
        <f>'World Index &amp; Universal'!AT468</f>
        <v>-2.2381982736557893E-2</v>
      </c>
      <c r="AF224" s="14">
        <f>'World Index &amp; Universal'!AU468</f>
        <v>8.6185203824862278E-3</v>
      </c>
      <c r="AG224" s="14">
        <f>'World Index &amp; Universal'!AV468</f>
        <v>-3.283853138570858E-2</v>
      </c>
      <c r="AH224" s="14">
        <f>'World Index &amp; Universal'!AX468</f>
        <v>2.7015277605266341E-2</v>
      </c>
      <c r="AI224" s="14">
        <f>'World Index &amp; Universal'!AY468</f>
        <v>6.602687191046952E-3</v>
      </c>
      <c r="AJ224" s="14">
        <f>'World Index &amp; Universal'!AZ468</f>
        <v>1.7768576364151523E-2</v>
      </c>
      <c r="AK224" s="14">
        <f>'World Index &amp; Universal'!BA468</f>
        <v>5.8954806676511984E-2</v>
      </c>
      <c r="AL224" s="14">
        <f>'World Index &amp; Universal'!BB468</f>
        <v>4.0286393917241536E-3</v>
      </c>
      <c r="AM224" s="14">
        <f>'World Index &amp; Universal'!BC468</f>
        <v>3.5866629708432018E-2</v>
      </c>
      <c r="AN224" s="14">
        <f>'World Index &amp; Universal'!BD468</f>
        <v>-6.7103958219763005E-3</v>
      </c>
      <c r="AO224" s="14">
        <f>'World Index &amp; Universal'!BF468</f>
        <v>2.0278696524426598E-2</v>
      </c>
      <c r="AP224" s="14">
        <f>'World Index &amp; Universal'!BG468</f>
        <v>-6.5593776721099006E-3</v>
      </c>
      <c r="AQ224" s="14">
        <f>'World Index &amp; Universal'!BH468</f>
        <v>1.1092647888973461E-2</v>
      </c>
      <c r="AR224" s="14">
        <f>'World Index &amp; Universal'!BI468</f>
        <v>5.2008722161824839E-2</v>
      </c>
      <c r="AS224" s="14">
        <f>'World Index &amp; Universal'!BJ468</f>
        <v>-2.5571636476610093E-3</v>
      </c>
      <c r="AT224" s="14">
        <f>'World Index &amp; Universal'!BK468</f>
        <v>2.9071989266238774E-2</v>
      </c>
      <c r="AU224" s="14">
        <f>'World Index &amp; Universal'!BL468</f>
        <v>-1.3225757473560695E-2</v>
      </c>
      <c r="AV224" s="14">
        <f>'World Index &amp; Universal'!BN468</f>
        <v>9.0852689460578784E-3</v>
      </c>
      <c r="AW224" s="14">
        <f>'World Index &amp; Universal'!BO468</f>
        <v>-1.7458366053732521E-2</v>
      </c>
      <c r="AX224" s="14">
        <f>'World Index &amp; Universal'!BP468</f>
        <v>-1.0970950992605255E-2</v>
      </c>
      <c r="AY224" s="14">
        <f>'World Index &amp; Universal'!BQ468</f>
        <v>4.0467186027194124E-2</v>
      </c>
      <c r="AZ224" s="14">
        <f>'World Index &amp; Universal'!BR468</f>
        <v>-1.3500060123207702E-2</v>
      </c>
      <c r="BA224" s="14">
        <f>'World Index &amp; Universal'!BS468</f>
        <v>1.7782090904135739E-2</v>
      </c>
      <c r="BB224" s="14">
        <f>'World Index &amp; Universal'!BT468</f>
        <v>-2.4051609329083345E-2</v>
      </c>
      <c r="BC224" s="14">
        <f>'World Index &amp; Universal'!BV468</f>
        <v>-3.0161371259541103E-2</v>
      </c>
      <c r="BD224" s="14">
        <f>'World Index &amp; Universal'!BW468</f>
        <v>-5.5672637118046042E-2</v>
      </c>
      <c r="BE224" s="14">
        <f>'World Index &amp; Universal'!BX468</f>
        <v>-4.9437538934990477E-2</v>
      </c>
      <c r="BF224" s="14">
        <f>'World Index &amp; Universal'!BY468</f>
        <v>-3.889328425792038E-2</v>
      </c>
      <c r="BG224" s="14">
        <f>'World Index &amp; Universal'!BZ468</f>
        <v>-5.1868282705257118E-2</v>
      </c>
      <c r="BH224" s="14">
        <f>'World Index &amp; Universal'!CA468</f>
        <v>-2.1802797270018881E-2</v>
      </c>
      <c r="BI224" s="14">
        <f>'World Index &amp; Universal'!CB468</f>
        <v>-6.2009447508507232E-2</v>
      </c>
      <c r="BJ224" s="14">
        <f>'World Index &amp; Universal'!CD468</f>
        <v>-8.5448761928522687E-3</v>
      </c>
      <c r="BK224" s="14">
        <f>'World Index &amp; Universal'!CE468</f>
        <v>-4.012474578578562E-3</v>
      </c>
      <c r="BL224" s="14">
        <f>'World Index &amp; Universal'!CF468</f>
        <v>2.5637194979639677E-3</v>
      </c>
      <c r="BM224" s="14">
        <f>'World Index &amp; Universal'!CG468</f>
        <v>1.3684805824614399E-2</v>
      </c>
      <c r="BN224" s="14">
        <f>'World Index &amp; Universal'!CH468</f>
        <v>5.4705777434859382E-2</v>
      </c>
      <c r="BO224" s="14">
        <f>'World Index &amp; Universal'!CI468</f>
        <v>3.1710241189929045E-2</v>
      </c>
      <c r="BP224" s="14">
        <f>'World Index &amp; Universal'!CJ468</f>
        <v>-4.1102806393514824E-2</v>
      </c>
      <c r="BQ224" s="14">
        <f>'World Index &amp; Universal'!CL468</f>
        <v>-8.5448761928522687E-3</v>
      </c>
      <c r="BR224" s="14">
        <f>'World Index &amp; Universal'!CM468</f>
        <v>-3.4624756392169442E-2</v>
      </c>
      <c r="BS224" s="14">
        <f>'World Index &amp; Universal'!CN468</f>
        <v>-2.8250685636646233E-2</v>
      </c>
      <c r="BT224" s="14">
        <f>'World Index &amp; Universal'!CO468</f>
        <v>-1.7471412656062335E-2</v>
      </c>
      <c r="BU224" s="14">
        <f>'World Index &amp; Universal'!CP468</f>
        <v>2.228875446502121E-2</v>
      </c>
      <c r="BV224" s="14">
        <f>'World Index &amp; Universal'!CQ468</f>
        <v>-3.0735607657975561E-2</v>
      </c>
      <c r="BW224" s="14">
        <f>'World Index &amp; Universal'!CR468</f>
        <v>-4.1102806393514824E-2</v>
      </c>
      <c r="BX224" s="14">
        <f>'World Index &amp; Universal'!CT468</f>
        <v>3.3953514952118846E-2</v>
      </c>
      <c r="BY224" s="14">
        <f>'World Index &amp; Universal'!CU468</f>
        <v>6.7557294405888868E-3</v>
      </c>
      <c r="BZ224" s="14">
        <f>'World Index &amp; Universal'!CV468</f>
        <v>1.3403022599879355E-2</v>
      </c>
      <c r="CA224" s="14">
        <f>'World Index &amp; Universal'!CW468</f>
        <v>2.4644345499201137E-2</v>
      </c>
      <c r="CB224" s="14">
        <f>'World Index &amp; Universal'!CX468</f>
        <v>6.6108818840229899E-2</v>
      </c>
      <c r="CC224" s="14">
        <f>'World Index &amp; Universal'!CY468</f>
        <v>4.2864664395276808E-2</v>
      </c>
      <c r="CD224" s="14">
        <f>'World Index &amp; Universal'!CZ468</f>
        <v>4.2864664395276808E-2</v>
      </c>
    </row>
    <row r="225" spans="2:82" x14ac:dyDescent="0.25">
      <c r="B225" s="121">
        <v>42521</v>
      </c>
      <c r="C225" s="14">
        <f>'World Index &amp; Universal'!M225</f>
        <v>3.4649818418837075E-2</v>
      </c>
      <c r="D225" s="14">
        <f>'World Index &amp; Universal'!N225</f>
        <v>-1.100319515859427E-3</v>
      </c>
      <c r="E225" s="14">
        <f>'World Index &amp; Universal'!O225</f>
        <v>2.589210467167824E-2</v>
      </c>
      <c r="F225" s="14">
        <f>'World Index &amp; Universal'!P225</f>
        <v>6.5385113895193303E-3</v>
      </c>
      <c r="G225" s="14">
        <f>'World Index &amp; Universal'!Q225</f>
        <v>3.4898594321498333E-2</v>
      </c>
      <c r="H225" s="14">
        <f>'World Index &amp; Universal'!R225</f>
        <v>3.3879383861642021E-2</v>
      </c>
      <c r="I225" s="14">
        <f>'World Index &amp; Universal'!S225</f>
        <v>4.1935757783710947E-2</v>
      </c>
      <c r="J225" s="14">
        <f>'World Index &amp; Universal'!T225</f>
        <v>4.9852685936545793E-2</v>
      </c>
      <c r="K225" s="14">
        <f>'World Index &amp; Universal'!AF225</f>
        <v>2.3266120097496117E-3</v>
      </c>
      <c r="L225" s="14">
        <f>'World Index &amp; Universal'!AG225</f>
        <v>0.61655218258364719</v>
      </c>
      <c r="M225" s="14">
        <f>'World Index &amp; Universal'!AH225</f>
        <v>0.1112342122756481</v>
      </c>
      <c r="N225" s="14">
        <f>'World Index &amp; Universal'!AI225</f>
        <v>7.6888987369820513E-2</v>
      </c>
      <c r="O225" s="14">
        <f>'World Index &amp; Universal'!AJ225</f>
        <v>9.583425659206736E-2</v>
      </c>
      <c r="P225" s="14">
        <f>'World Index &amp; Universal'!AK225</f>
        <v>3.5896299578994019E-2</v>
      </c>
      <c r="Q225" s="14">
        <f>'World Index &amp; Universal'!AL225</f>
        <v>3.2683359184577883E-2</v>
      </c>
      <c r="R225" s="14">
        <f>'World Index &amp; Universal'!AM225</f>
        <v>2.8584090405495234E-2</v>
      </c>
      <c r="S225" s="14">
        <f>'Stata input'!R225</f>
        <v>6.7250695461584797E-4</v>
      </c>
      <c r="T225" s="14">
        <f>'Stata input'!S225</f>
        <v>3.8987124819556129E-4</v>
      </c>
      <c r="U225" s="14">
        <f>'Stata input'!T225</f>
        <v>-2.9452663457374406E-4</v>
      </c>
      <c r="V225" s="14">
        <f>'Stata input'!U225</f>
        <v>4.2820674024302008E-4</v>
      </c>
      <c r="W225" s="14">
        <f>'Stata input'!V225</f>
        <v>-4.4535907339438019E-5</v>
      </c>
      <c r="X225" s="14">
        <f>'Stata input'!W225</f>
        <v>-6.4780309199641284E-4</v>
      </c>
      <c r="Y225" s="14">
        <f>'Stata input'!X225</f>
        <v>6.8904932024094201E-4</v>
      </c>
      <c r="Z225" s="14">
        <f>'Stata input'!Y225</f>
        <v>1.7660772833825167E-3</v>
      </c>
      <c r="AA225" s="14">
        <f>'World Index &amp; Universal'!AP469</f>
        <v>4.072785989318084E-2</v>
      </c>
      <c r="AB225" s="14">
        <f>'World Index &amp; Universal'!AQ469</f>
        <v>1.1538252995716425E-2</v>
      </c>
      <c r="AC225" s="14">
        <f>'World Index &amp; Universal'!AR469</f>
        <v>3.1513729889599995E-2</v>
      </c>
      <c r="AD225" s="14">
        <f>'World Index &amp; Universal'!AS469</f>
        <v>-9.9041280405676169E-4</v>
      </c>
      <c r="AE225" s="14">
        <f>'World Index &amp; Universal'!AT469</f>
        <v>2.7011589995002971E-3</v>
      </c>
      <c r="AF225" s="14">
        <f>'World Index &amp; Universal'!AU469</f>
        <v>-2.4636686833405808E-3</v>
      </c>
      <c r="AG225" s="14">
        <f>'World Index &amp; Universal'!AV469</f>
        <v>-1.0913454866071759E-2</v>
      </c>
      <c r="AH225" s="14">
        <f>'World Index &amp; Universal'!AX469</f>
        <v>-3.9134015204859818E-2</v>
      </c>
      <c r="AI225" s="14">
        <f>'World Index &amp; Universal'!AY469</f>
        <v>-2.8047300377315509E-2</v>
      </c>
      <c r="AJ225" s="14">
        <f>'World Index &amp; Universal'!AZ469</f>
        <v>-8.8535440999213399E-3</v>
      </c>
      <c r="AK225" s="14">
        <f>'World Index &amp; Universal'!BA469</f>
        <v>-4.0085669179183547E-2</v>
      </c>
      <c r="AL225" s="14">
        <f>'World Index &amp; Universal'!BB469</f>
        <v>-3.6538563402716884E-2</v>
      </c>
      <c r="AM225" s="14">
        <f>'World Index &amp; Universal'!BC469</f>
        <v>-4.1501270640486809E-2</v>
      </c>
      <c r="AN225" s="14">
        <f>'World Index &amp; Universal'!BD469</f>
        <v>-4.9620382762265325E-2</v>
      </c>
      <c r="AO225" s="14">
        <f>'World Index &amp; Universal'!BF469</f>
        <v>-1.1406640294171155E-2</v>
      </c>
      <c r="AP225" s="14">
        <f>'World Index &amp; Universal'!BG469</f>
        <v>2.8856651551256718E-2</v>
      </c>
      <c r="AQ225" s="14">
        <f>'World Index &amp; Universal'!BH469</f>
        <v>1.9747623814250437E-2</v>
      </c>
      <c r="AR225" s="14">
        <f>'World Index &amp; Universal'!BI469</f>
        <v>-1.2385755815629396E-2</v>
      </c>
      <c r="AS225" s="14">
        <f>'World Index &amp; Universal'!BJ469</f>
        <v>-8.7362924437555112E-3</v>
      </c>
      <c r="AT225" s="14">
        <f>'World Index &amp; Universal'!BK469</f>
        <v>-1.3842206795036893E-2</v>
      </c>
      <c r="AU225" s="14">
        <f>'World Index &amp; Universal'!BL469</f>
        <v>-2.2195609306219E-2</v>
      </c>
      <c r="AV225" s="14">
        <f>'World Index &amp; Universal'!BN469</f>
        <v>-3.0550955335294394E-2</v>
      </c>
      <c r="AW225" s="14">
        <f>'World Index &amp; Universal'!BO469</f>
        <v>8.9326295293878921E-3</v>
      </c>
      <c r="AX225" s="14">
        <f>'World Index &amp; Universal'!BP469</f>
        <v>-1.9365206991497241E-2</v>
      </c>
      <c r="AY225" s="14">
        <f>'World Index &amp; Universal'!BQ469</f>
        <v>-3.1511110082010907E-2</v>
      </c>
      <c r="AZ225" s="14">
        <f>'World Index &amp; Universal'!BR469</f>
        <v>-2.7932319323741406E-2</v>
      </c>
      <c r="BA225" s="14">
        <f>'World Index &amp; Universal'!BS469</f>
        <v>-3.2939356586729085E-2</v>
      </c>
      <c r="BB225" s="14">
        <f>'World Index &amp; Universal'!BT469</f>
        <v>-4.113099372919915E-2</v>
      </c>
      <c r="BC225" s="14">
        <f>'World Index &amp; Universal'!BV469</f>
        <v>9.9139469405562508E-4</v>
      </c>
      <c r="BD225" s="14">
        <f>'World Index &amp; Universal'!BW469</f>
        <v>4.1759631971435063E-2</v>
      </c>
      <c r="BE225" s="14">
        <f>'World Index &amp; Universal'!BX469</f>
        <v>1.254108665257081E-2</v>
      </c>
      <c r="BF225" s="14">
        <f>'World Index &amp; Universal'!BY469</f>
        <v>3.2536367128258137E-2</v>
      </c>
      <c r="BG225" s="14">
        <f>'World Index &amp; Universal'!BZ469</f>
        <v>3.6952316082559111E-3</v>
      </c>
      <c r="BH225" s="14">
        <f>'World Index &amp; Universal'!CA469</f>
        <v>-1.4747164573454263E-3</v>
      </c>
      <c r="BI225" s="14">
        <f>'World Index &amp; Universal'!CB469</f>
        <v>-9.9328797132641755E-3</v>
      </c>
      <c r="BJ225" s="14">
        <f>'World Index &amp; Universal'!CD469</f>
        <v>2.4697533372932678E-3</v>
      </c>
      <c r="BK225" s="14">
        <f>'World Index &amp; Universal'!CE469</f>
        <v>3.792426143360994E-2</v>
      </c>
      <c r="BL225" s="14">
        <f>'World Index &amp; Universal'!CF469</f>
        <v>8.8132879042783774E-3</v>
      </c>
      <c r="BM225" s="14">
        <f>'World Index &amp; Universal'!CG469</f>
        <v>2.8734953212629311E-2</v>
      </c>
      <c r="BN225" s="14">
        <f>'World Index &amp; Universal'!CH469</f>
        <v>-3.6816271432661418E-3</v>
      </c>
      <c r="BO225" s="14">
        <f>'World Index &amp; Universal'!CI469</f>
        <v>-5.150914244473781E-3</v>
      </c>
      <c r="BP225" s="14">
        <f>'World Index &amp; Universal'!CJ469</f>
        <v>-8.4706550703553818E-3</v>
      </c>
      <c r="BQ225" s="14">
        <f>'World Index &amp; Universal'!CL469</f>
        <v>2.4697533372932678E-3</v>
      </c>
      <c r="BR225" s="14">
        <f>'World Index &amp; Universal'!CM469</f>
        <v>4.3298200998366232E-2</v>
      </c>
      <c r="BS225" s="14">
        <f>'World Index &amp; Universal'!CN469</f>
        <v>1.4036502971852327E-2</v>
      </c>
      <c r="BT225" s="14">
        <f>'World Index &amp; Universal'!CO469</f>
        <v>3.4061314366458761E-2</v>
      </c>
      <c r="BU225" s="14">
        <f>'World Index &amp; Universal'!CP469</f>
        <v>1.4768944579084398E-3</v>
      </c>
      <c r="BV225" s="14">
        <f>'World Index &amp; Universal'!CQ469</f>
        <v>5.1775835332470432E-3</v>
      </c>
      <c r="BW225" s="14">
        <f>'World Index &amp; Universal'!CR469</f>
        <v>-8.4706550703553818E-3</v>
      </c>
      <c r="BX225" s="14">
        <f>'World Index &amp; Universal'!CT469</f>
        <v>1.1033872535991307E-2</v>
      </c>
      <c r="BY225" s="14">
        <f>'World Index &amp; Universal'!CU469</f>
        <v>5.2211118443897364E-2</v>
      </c>
      <c r="BZ225" s="14">
        <f>'World Index &amp; Universal'!CV469</f>
        <v>2.2699437144550583E-2</v>
      </c>
      <c r="CA225" s="14">
        <f>'World Index &amp; Universal'!CW469</f>
        <v>4.2895320904327017E-2</v>
      </c>
      <c r="CB225" s="14">
        <f>'World Index &amp; Universal'!CX469</f>
        <v>1.0032531643296538E-2</v>
      </c>
      <c r="CC225" s="14">
        <f>'World Index &amp; Universal'!CY469</f>
        <v>8.5430200464275963E-3</v>
      </c>
      <c r="CD225" s="14">
        <f>'World Index &amp; Universal'!CZ469</f>
        <v>8.5430200464275963E-3</v>
      </c>
    </row>
    <row r="226" spans="2:82" x14ac:dyDescent="0.25">
      <c r="B226" s="121">
        <v>42551</v>
      </c>
      <c r="C226" s="14">
        <f>'World Index &amp; Universal'!M226</f>
        <v>-6.8114131767894603E-3</v>
      </c>
      <c r="D226" s="14">
        <f>'World Index &amp; Universal'!N226</f>
        <v>-9.5960344864108871E-3</v>
      </c>
      <c r="E226" s="14">
        <f>'World Index &amp; Universal'!O226</f>
        <v>-3.6928096571005042E-3</v>
      </c>
      <c r="F226" s="14">
        <f>'World Index &amp; Universal'!P226</f>
        <v>8.3487680959382971E-2</v>
      </c>
      <c r="G226" s="14">
        <f>'World Index &amp; Universal'!Q226</f>
        <v>-7.6619195527679151E-2</v>
      </c>
      <c r="H226" s="14">
        <f>'World Index &amp; Universal'!R226</f>
        <v>-2.5353109560532161E-2</v>
      </c>
      <c r="I226" s="14">
        <f>'World Index &amp; Universal'!S226</f>
        <v>-1.859412755193024E-2</v>
      </c>
      <c r="J226" s="14">
        <f>'World Index &amp; Universal'!T226</f>
        <v>-3.7923633678147328E-2</v>
      </c>
      <c r="K226" s="14">
        <f>'World Index &amp; Universal'!AF226</f>
        <v>2.3266120097496117E-3</v>
      </c>
      <c r="L226" s="14">
        <f>'World Index &amp; Universal'!AG226</f>
        <v>0.61655218258364719</v>
      </c>
      <c r="M226" s="14">
        <f>'World Index &amp; Universal'!AH226</f>
        <v>0.1112342122756481</v>
      </c>
      <c r="N226" s="14">
        <f>'World Index &amp; Universal'!AI226</f>
        <v>7.6888987369820513E-2</v>
      </c>
      <c r="O226" s="14">
        <f>'World Index &amp; Universal'!AJ226</f>
        <v>9.583425659206736E-2</v>
      </c>
      <c r="P226" s="14">
        <f>'World Index &amp; Universal'!AK226</f>
        <v>3.5896299578994019E-2</v>
      </c>
      <c r="Q226" s="14">
        <f>'World Index &amp; Universal'!AL226</f>
        <v>3.2683359184577883E-2</v>
      </c>
      <c r="R226" s="14">
        <f>'World Index &amp; Universal'!AM226</f>
        <v>2.8584090405495234E-2</v>
      </c>
      <c r="S226" s="14">
        <f>'Stata input'!R226</f>
        <v>7.303920788652718E-4</v>
      </c>
      <c r="T226" s="14">
        <f>'Stata input'!S226</f>
        <v>3.8671807566781347E-4</v>
      </c>
      <c r="U226" s="14">
        <f>'Stata input'!T226</f>
        <v>-2.9954300064138906E-4</v>
      </c>
      <c r="V226" s="14">
        <f>'Stata input'!U226</f>
        <v>4.2556915221303449E-4</v>
      </c>
      <c r="W226" s="14">
        <f>'Stata input'!V226</f>
        <v>-4.3460386923932504E-5</v>
      </c>
      <c r="X226" s="14">
        <f>'Stata input'!W226</f>
        <v>-6.9313631306266998E-4</v>
      </c>
      <c r="Y226" s="14">
        <f>'Stata input'!X226</f>
        <v>5.5248475436364686E-4</v>
      </c>
      <c r="Z226" s="14">
        <f>'Stata input'!Y226</f>
        <v>1.7497295255153311E-3</v>
      </c>
      <c r="AA226" s="14">
        <f>'World Index &amp; Universal'!AP470</f>
        <v>-1.849884829750903E-3</v>
      </c>
      <c r="AB226" s="14">
        <f>'World Index &amp; Universal'!AQ470</f>
        <v>-4.0845206316534322E-3</v>
      </c>
      <c r="AC226" s="14">
        <f>'World Index &amp; Universal'!AR470</f>
        <v>-8.2433200682205832E-2</v>
      </c>
      <c r="AD226" s="14">
        <f>'World Index &amp; Universal'!AS470</f>
        <v>7.1631571294497043E-2</v>
      </c>
      <c r="AE226" s="14">
        <f>'World Index &amp; Universal'!AT470</f>
        <v>1.6887201091793536E-2</v>
      </c>
      <c r="AF226" s="14">
        <f>'World Index &amp; Universal'!AU470</f>
        <v>1.1535936474192487E-2</v>
      </c>
      <c r="AG226" s="14">
        <f>'World Index &amp; Universal'!AV470</f>
        <v>2.8593313314767554E-2</v>
      </c>
      <c r="AH226" s="14">
        <f>'World Index &amp; Universal'!AX470</f>
        <v>1.8533132458091739E-3</v>
      </c>
      <c r="AI226" s="14">
        <f>'World Index &amp; Universal'!AY470</f>
        <v>-2.2387772820336993E-3</v>
      </c>
      <c r="AJ226" s="14">
        <f>'World Index &amp; Universal'!AZ470</f>
        <v>-8.073266197911555E-2</v>
      </c>
      <c r="AK226" s="14">
        <f>'World Index &amp; Universal'!BA470</f>
        <v>7.3617640280204233E-2</v>
      </c>
      <c r="AL226" s="14">
        <f>'World Index &amp; Universal'!BB470</f>
        <v>1.8771811611070888E-2</v>
      </c>
      <c r="AM226" s="14">
        <f>'World Index &amp; Universal'!BC470</f>
        <v>1.3410629423872278E-2</v>
      </c>
      <c r="AN226" s="14">
        <f>'World Index &amp; Universal'!BD470</f>
        <v>3.0499618926884464E-2</v>
      </c>
      <c r="AO226" s="14">
        <f>'World Index &amp; Universal'!BF470</f>
        <v>4.1012723632369852E-3</v>
      </c>
      <c r="AP226" s="14">
        <f>'World Index &amp; Universal'!BG470</f>
        <v>2.2438006519587272E-3</v>
      </c>
      <c r="AQ226" s="14">
        <f>'World Index &amp; Universal'!BH470</f>
        <v>-7.8670009326739732E-2</v>
      </c>
      <c r="AR226" s="14">
        <f>'World Index &amp; Universal'!BI470</f>
        <v>7.6026624241419372E-2</v>
      </c>
      <c r="AS226" s="14">
        <f>'World Index &amp; Universal'!BJ470</f>
        <v>2.1057732466160717E-2</v>
      </c>
      <c r="AT226" s="14">
        <f>'World Index &amp; Universal'!BK470</f>
        <v>1.5684520854875261E-2</v>
      </c>
      <c r="AU226" s="14">
        <f>'World Index &amp; Universal'!BL470</f>
        <v>3.2811854643675975E-2</v>
      </c>
      <c r="AV226" s="14">
        <f>'World Index &amp; Universal'!BN470</f>
        <v>8.9838909541511747E-2</v>
      </c>
      <c r="AW226" s="14">
        <f>'World Index &amp; Universal'!BO470</f>
        <v>8.782283307587857E-2</v>
      </c>
      <c r="AX226" s="14">
        <f>'World Index &amp; Universal'!BP470</f>
        <v>8.5387440030310735E-2</v>
      </c>
      <c r="AY226" s="14">
        <f>'World Index &amp; Universal'!BQ470</f>
        <v>0.16790578308985138</v>
      </c>
      <c r="AZ226" s="14">
        <f>'World Index &amp; Universal'!BR470</f>
        <v>0.10824323836460037</v>
      </c>
      <c r="BA226" s="14">
        <f>'World Index &amp; Universal'!BS470</f>
        <v>0.10241122196908603</v>
      </c>
      <c r="BB226" s="14">
        <f>'World Index &amp; Universal'!BT470</f>
        <v>0.12100101494465698</v>
      </c>
      <c r="BC226" s="14">
        <f>'World Index &amp; Universal'!BV470</f>
        <v>-6.6843468607376222E-2</v>
      </c>
      <c r="BD226" s="14">
        <f>'World Index &amp; Universal'!BW470</f>
        <v>-6.8569700718582483E-2</v>
      </c>
      <c r="BE226" s="14">
        <f>'World Index &amp; Universal'!BX470</f>
        <v>-7.0654965712411477E-2</v>
      </c>
      <c r="BF226" s="14">
        <f>'World Index &amp; Universal'!BY470</f>
        <v>-0.1437665482275754</v>
      </c>
      <c r="BG226" s="14">
        <f>'World Index &amp; Universal'!BZ470</f>
        <v>-5.1085066611628482E-2</v>
      </c>
      <c r="BH226" s="14">
        <f>'World Index &amp; Universal'!CA470</f>
        <v>-5.6078634140753203E-2</v>
      </c>
      <c r="BI226" s="14">
        <f>'World Index &amp; Universal'!CB470</f>
        <v>-4.0161431533545344E-2</v>
      </c>
      <c r="BJ226" s="14">
        <f>'World Index &amp; Universal'!CD470</f>
        <v>-1.1404376313512099E-2</v>
      </c>
      <c r="BK226" s="14">
        <f>'World Index &amp; Universal'!CE470</f>
        <v>-1.8425923643671904E-2</v>
      </c>
      <c r="BL226" s="14">
        <f>'World Index &amp; Universal'!CF470</f>
        <v>-2.0623449386451442E-2</v>
      </c>
      <c r="BM226" s="14">
        <f>'World Index &amp; Universal'!CG470</f>
        <v>-9.7671011757609616E-2</v>
      </c>
      <c r="BN226" s="14">
        <f>'World Index &amp; Universal'!CH470</f>
        <v>5.3835243617902151E-2</v>
      </c>
      <c r="BO226" s="14">
        <f>'World Index &amp; Universal'!CI470</f>
        <v>-5.2623974535774831E-3</v>
      </c>
      <c r="BP226" s="14">
        <f>'World Index &amp; Universal'!CJ470</f>
        <v>1.6862848096163452E-2</v>
      </c>
      <c r="BQ226" s="14">
        <f>'World Index &amp; Universal'!CL470</f>
        <v>-1.1404376313512099E-2</v>
      </c>
      <c r="BR226" s="14">
        <f>'World Index &amp; Universal'!CM470</f>
        <v>-1.3233164360527794E-2</v>
      </c>
      <c r="BS226" s="14">
        <f>'World Index &amp; Universal'!CN470</f>
        <v>-1.5442315534821893E-2</v>
      </c>
      <c r="BT226" s="14">
        <f>'World Index &amp; Universal'!CO470</f>
        <v>-9.2897477754410818E-2</v>
      </c>
      <c r="BU226" s="14">
        <f>'World Index &amp; Universal'!CP470</f>
        <v>5.9410281586014468E-2</v>
      </c>
      <c r="BV226" s="14">
        <f>'World Index &amp; Universal'!CQ470</f>
        <v>5.2902367821487939E-3</v>
      </c>
      <c r="BW226" s="14">
        <f>'World Index &amp; Universal'!CR470</f>
        <v>1.6862848096163452E-2</v>
      </c>
      <c r="BX226" s="14">
        <f>'World Index &amp; Universal'!CT470</f>
        <v>-2.7798463148299035E-2</v>
      </c>
      <c r="BY226" s="14">
        <f>'World Index &amp; Universal'!CU470</f>
        <v>-2.9596924022781579E-2</v>
      </c>
      <c r="BZ226" s="14">
        <f>'World Index &amp; Universal'!CV470</f>
        <v>-3.1769440383695113E-2</v>
      </c>
      <c r="CA226" s="14">
        <f>'World Index &amp; Universal'!CW470</f>
        <v>-0.10794014753914438</v>
      </c>
      <c r="CB226" s="14">
        <f>'World Index &amp; Universal'!CX470</f>
        <v>4.1841860551312893E-2</v>
      </c>
      <c r="CC226" s="14">
        <f>'World Index &amp; Universal'!CY470</f>
        <v>-1.6583207979065318E-2</v>
      </c>
      <c r="CD226" s="14">
        <f>'World Index &amp; Universal'!CZ470</f>
        <v>-1.6583207979065318E-2</v>
      </c>
    </row>
    <row r="227" spans="2:82" x14ac:dyDescent="0.25">
      <c r="B227" s="121">
        <v>42580</v>
      </c>
      <c r="C227" s="14">
        <f>'World Index &amp; Universal'!M227</f>
        <v>5.0494964883242011E-2</v>
      </c>
      <c r="D227" s="14">
        <f>'World Index &amp; Universal'!N227</f>
        <v>4.2349317705436818E-2</v>
      </c>
      <c r="E227" s="14">
        <f>'World Index &amp; Universal'!O227</f>
        <v>3.4501582948327947E-2</v>
      </c>
      <c r="F227" s="14">
        <f>'World Index &amp; Universal'!P227</f>
        <v>4.550128712707191E-2</v>
      </c>
      <c r="G227" s="14">
        <f>'World Index &amp; Universal'!Q227</f>
        <v>3.3864266246969255E-2</v>
      </c>
      <c r="H227" s="14">
        <f>'World Index &amp; Universal'!R227</f>
        <v>3.4563387990878658E-2</v>
      </c>
      <c r="I227" s="14">
        <f>'World Index &amp; Universal'!S227</f>
        <v>4.9657510571624153E-2</v>
      </c>
      <c r="J227" s="14">
        <f>'World Index &amp; Universal'!T227</f>
        <v>2.3115214105624782E-2</v>
      </c>
      <c r="K227" s="14">
        <f>'World Index &amp; Universal'!AF227</f>
        <v>2.334630350194552E-3</v>
      </c>
      <c r="L227" s="14">
        <f>'World Index &amp; Universal'!AG227</f>
        <v>0.60956086714841573</v>
      </c>
      <c r="M227" s="14">
        <f>'World Index &amp; Universal'!AH227</f>
        <v>0.11506392440244578</v>
      </c>
      <c r="N227" s="14">
        <f>'World Index &amp; Universal'!AI227</f>
        <v>7.6042245692051133E-2</v>
      </c>
      <c r="O227" s="14">
        <f>'World Index &amp; Universal'!AJ227</f>
        <v>9.9277376320177857E-2</v>
      </c>
      <c r="P227" s="14">
        <f>'World Index &amp; Universal'!AK227</f>
        <v>3.5130628126737076E-2</v>
      </c>
      <c r="Q227" s="14">
        <f>'World Index &amp; Universal'!AL227</f>
        <v>3.3240689271817676E-2</v>
      </c>
      <c r="R227" s="14">
        <f>'World Index &amp; Universal'!AM227</f>
        <v>2.9349638688160085E-2</v>
      </c>
      <c r="S227" s="14">
        <f>'Stata input'!R227</f>
        <v>6.807785134408384E-4</v>
      </c>
      <c r="T227" s="14">
        <f>'Stata input'!S227</f>
        <v>4.1231369951577612E-4</v>
      </c>
      <c r="U227" s="14">
        <f>'Stata input'!T227</f>
        <v>-3.0766173973717503E-4</v>
      </c>
      <c r="V227" s="14">
        <f>'Stata input'!U227</f>
        <v>3.5767885583504189E-4</v>
      </c>
      <c r="W227" s="14">
        <f>'Stata input'!V227</f>
        <v>-3.1430432727352908E-5</v>
      </c>
      <c r="X227" s="14">
        <f>'Stata input'!W227</f>
        <v>-6.6710892062704641E-4</v>
      </c>
      <c r="Y227" s="14">
        <f>'Stata input'!X227</f>
        <v>6.1044627818596098E-4</v>
      </c>
      <c r="Z227" s="14">
        <f>'Stata input'!Y227</f>
        <v>1.717025203279432E-3</v>
      </c>
      <c r="AA227" s="14">
        <f>'World Index &amp; Universal'!AP471</f>
        <v>9.8644092115647286E-3</v>
      </c>
      <c r="AB227" s="14">
        <f>'World Index &amp; Universal'!AQ471</f>
        <v>1.588839372214701E-2</v>
      </c>
      <c r="AC227" s="14">
        <f>'World Index &amp; Universal'!AR471</f>
        <v>3.7354309214663317E-3</v>
      </c>
      <c r="AD227" s="14">
        <f>'World Index &amp; Universal'!AS471</f>
        <v>2.088318736894057E-2</v>
      </c>
      <c r="AE227" s="14">
        <f>'World Index &amp; Universal'!AT471</f>
        <v>1.6863504808141361E-2</v>
      </c>
      <c r="AF227" s="14">
        <f>'World Index &amp; Universal'!AU471</f>
        <v>1.7771047101002857E-3</v>
      </c>
      <c r="AG227" s="14">
        <f>'World Index &amp; Universal'!AV471</f>
        <v>3.0090259544336861E-2</v>
      </c>
      <c r="AH227" s="14">
        <f>'World Index &amp; Universal'!AX471</f>
        <v>-9.7680531382090541E-3</v>
      </c>
      <c r="AI227" s="14">
        <f>'World Index &amp; Universal'!AY471</f>
        <v>5.9651419097792591E-3</v>
      </c>
      <c r="AJ227" s="14">
        <f>'World Index &amp; Universal'!AZ471</f>
        <v>-6.0691101044777485E-3</v>
      </c>
      <c r="AK227" s="14">
        <f>'World Index &amp; Universal'!BA471</f>
        <v>1.0911146146816542E-2</v>
      </c>
      <c r="AL227" s="14">
        <f>'World Index &amp; Universal'!BB471</f>
        <v>6.9307280588697395E-3</v>
      </c>
      <c r="AM227" s="14">
        <f>'World Index &amp; Universal'!BC471</f>
        <v>-8.0083072813493805E-3</v>
      </c>
      <c r="AN227" s="14">
        <f>'World Index &amp; Universal'!BD471</f>
        <v>2.0028283151956261E-2</v>
      </c>
      <c r="AO227" s="14">
        <f>'World Index &amp; Universal'!BF471</f>
        <v>-1.5639900820141106E-2</v>
      </c>
      <c r="AP227" s="14">
        <f>'World Index &amp; Universal'!BG471</f>
        <v>-5.9297699902945977E-3</v>
      </c>
      <c r="AQ227" s="14">
        <f>'World Index &amp; Universal'!BH471</f>
        <v>-1.1962891667807174E-2</v>
      </c>
      <c r="AR227" s="14">
        <f>'World Index &amp; Universal'!BI471</f>
        <v>4.9166755695408959E-3</v>
      </c>
      <c r="AS227" s="14">
        <f>'World Index &amp; Universal'!BJ471</f>
        <v>9.5986044532092585E-4</v>
      </c>
      <c r="AT227" s="14">
        <f>'World Index &amp; Universal'!BK471</f>
        <v>-1.3890589851453861E-2</v>
      </c>
      <c r="AU227" s="14">
        <f>'World Index &amp; Universal'!BL471</f>
        <v>1.397975004926999E-2</v>
      </c>
      <c r="AV227" s="14">
        <f>'World Index &amp; Universal'!BN471</f>
        <v>-3.7215294054497861E-3</v>
      </c>
      <c r="AW227" s="14">
        <f>'World Index &amp; Universal'!BO471</f>
        <v>6.1061691171664378E-3</v>
      </c>
      <c r="AX227" s="14">
        <f>'World Index &amp; Universal'!BP471</f>
        <v>1.2107735192254498E-2</v>
      </c>
      <c r="AY227" s="14">
        <f>'World Index &amp; Universal'!BQ471</f>
        <v>1.708394056761775E-2</v>
      </c>
      <c r="AZ227" s="14">
        <f>'World Index &amp; Universal'!BR471</f>
        <v>1.3079217373669128E-2</v>
      </c>
      <c r="BA227" s="14">
        <f>'World Index &amp; Universal'!BS471</f>
        <v>-1.9510382427848638E-3</v>
      </c>
      <c r="BB227" s="14">
        <f>'World Index &amp; Universal'!BT471</f>
        <v>2.6256748353175041E-2</v>
      </c>
      <c r="BC227" s="14">
        <f>'World Index &amp; Universal'!BV471</f>
        <v>-2.0456000869954027E-2</v>
      </c>
      <c r="BD227" s="14">
        <f>'World Index &amp; Universal'!BW471</f>
        <v>-1.0793378021802802E-2</v>
      </c>
      <c r="BE227" s="14">
        <f>'World Index &amp; Universal'!BX471</f>
        <v>-4.8926201436098049E-3</v>
      </c>
      <c r="BF227" s="14">
        <f>'World Index &amp; Universal'!BY471</f>
        <v>-1.6796981926667343E-2</v>
      </c>
      <c r="BG227" s="14">
        <f>'World Index &amp; Universal'!BZ471</f>
        <v>-3.937455930838496E-3</v>
      </c>
      <c r="BH227" s="14">
        <f>'World Index &amp; Universal'!CA471</f>
        <v>-1.8715248615349567E-2</v>
      </c>
      <c r="BI227" s="14">
        <f>'World Index &amp; Universal'!CB471</f>
        <v>9.0187322989665475E-3</v>
      </c>
      <c r="BJ227" s="14">
        <f>'World Index &amp; Universal'!CD471</f>
        <v>-1.7739522112700801E-3</v>
      </c>
      <c r="BK227" s="14">
        <f>'World Index &amp; Universal'!CE471</f>
        <v>-6.8830236934277478E-3</v>
      </c>
      <c r="BL227" s="14">
        <f>'World Index &amp; Universal'!CF471</f>
        <v>-9.5893999674856456E-4</v>
      </c>
      <c r="BM227" s="14">
        <f>'World Index &amp; Universal'!CG471</f>
        <v>-1.2910359969258822E-2</v>
      </c>
      <c r="BN227" s="14">
        <f>'World Index &amp; Universal'!CH471</f>
        <v>3.9530207759372882E-3</v>
      </c>
      <c r="BO227" s="14">
        <f>'World Index &amp; Universal'!CI471</f>
        <v>-1.4836209606015394E-2</v>
      </c>
      <c r="BP227" s="14">
        <f>'World Index &amp; Universal'!CJ471</f>
        <v>2.8262928650610419E-2</v>
      </c>
      <c r="BQ227" s="14">
        <f>'World Index &amp; Universal'!CL471</f>
        <v>-1.7739522112700801E-3</v>
      </c>
      <c r="BR227" s="14">
        <f>'World Index &amp; Universal'!CM471</f>
        <v>8.0729580097607112E-3</v>
      </c>
      <c r="BS227" s="14">
        <f>'World Index &amp; Universal'!CN471</f>
        <v>1.4086256259699947E-2</v>
      </c>
      <c r="BT227" s="14">
        <f>'World Index &amp; Universal'!CO471</f>
        <v>1.9548522342529573E-3</v>
      </c>
      <c r="BU227" s="14">
        <f>'World Index &amp; Universal'!CP471</f>
        <v>1.9072189381258875E-2</v>
      </c>
      <c r="BV227" s="14">
        <f>'World Index &amp; Universal'!CQ471</f>
        <v>1.5059637545226989E-2</v>
      </c>
      <c r="BW227" s="14">
        <f>'World Index &amp; Universal'!CR471</f>
        <v>2.8262928650610419E-2</v>
      </c>
      <c r="BX227" s="14">
        <f>'World Index &amp; Universal'!CT471</f>
        <v>-2.921128441467602E-2</v>
      </c>
      <c r="BY227" s="14">
        <f>'World Index &amp; Universal'!CU471</f>
        <v>-1.9635027266172944E-2</v>
      </c>
      <c r="BZ227" s="14">
        <f>'World Index &amp; Universal'!CV471</f>
        <v>-1.3787011080439004E-2</v>
      </c>
      <c r="CA227" s="14">
        <f>'World Index &amp; Universal'!CW471</f>
        <v>-2.5584970228268E-2</v>
      </c>
      <c r="CB227" s="14">
        <f>'World Index &amp; Universal'!CX471</f>
        <v>-8.9381217714543659E-3</v>
      </c>
      <c r="CC227" s="14">
        <f>'World Index &amp; Universal'!CY471</f>
        <v>-2.7486091215697006E-2</v>
      </c>
      <c r="CD227" s="14">
        <f>'World Index &amp; Universal'!CZ471</f>
        <v>-2.7486091215697006E-2</v>
      </c>
    </row>
    <row r="228" spans="2:82" x14ac:dyDescent="0.25">
      <c r="B228" s="121">
        <v>42613</v>
      </c>
      <c r="C228" s="14">
        <f>'World Index &amp; Universal'!M228</f>
        <v>-1.3935493398895327E-2</v>
      </c>
      <c r="D228" s="14">
        <f>'World Index &amp; Universal'!N228</f>
        <v>-6.9766487462541438E-4</v>
      </c>
      <c r="E228" s="14">
        <f>'World Index &amp; Universal'!O228</f>
        <v>-7.8717588289434204E-4</v>
      </c>
      <c r="F228" s="14">
        <f>'World Index &amp; Universal'!P228</f>
        <v>5.9182091958671634E-3</v>
      </c>
      <c r="G228" s="14">
        <f>'World Index &amp; Universal'!Q228</f>
        <v>8.3824311712785704E-3</v>
      </c>
      <c r="H228" s="14">
        <f>'World Index &amp; Universal'!R228</f>
        <v>1.2283005964273341E-2</v>
      </c>
      <c r="I228" s="14">
        <f>'World Index &amp; Universal'!S228</f>
        <v>3.5839986214376562E-3</v>
      </c>
      <c r="J228" s="14">
        <f>'World Index &amp; Universal'!T228</f>
        <v>8.0716221273562372E-3</v>
      </c>
      <c r="K228" s="14">
        <f>'World Index &amp; Universal'!AF228</f>
        <v>2.334630350194552E-3</v>
      </c>
      <c r="L228" s="14">
        <f>'World Index &amp; Universal'!AG228</f>
        <v>0.60956086714841573</v>
      </c>
      <c r="M228" s="14">
        <f>'World Index &amp; Universal'!AH228</f>
        <v>0.11506392440244578</v>
      </c>
      <c r="N228" s="14">
        <f>'World Index &amp; Universal'!AI228</f>
        <v>7.6042245692051133E-2</v>
      </c>
      <c r="O228" s="14">
        <f>'World Index &amp; Universal'!AJ228</f>
        <v>9.9277376320177857E-2</v>
      </c>
      <c r="P228" s="14">
        <f>'World Index &amp; Universal'!AK228</f>
        <v>3.5130628126737076E-2</v>
      </c>
      <c r="Q228" s="14">
        <f>'World Index &amp; Universal'!AL228</f>
        <v>3.3240689271817676E-2</v>
      </c>
      <c r="R228" s="14">
        <f>'World Index &amp; Universal'!AM228</f>
        <v>2.9349638688160085E-2</v>
      </c>
      <c r="S228" s="14">
        <f>'Stata input'!R228</f>
        <v>7.303920788652718E-4</v>
      </c>
      <c r="T228" s="14">
        <f>'Stata input'!S228</f>
        <v>4.3635955543486205E-4</v>
      </c>
      <c r="U228" s="14">
        <f>'Stata input'!T228</f>
        <v>-3.1184262979933042E-4</v>
      </c>
      <c r="V228" s="14">
        <f>'Stata input'!U228</f>
        <v>2.2862064345585686E-4</v>
      </c>
      <c r="W228" s="14">
        <f>'Stata input'!V228</f>
        <v>-6.0136552907597007E-5</v>
      </c>
      <c r="X228" s="14">
        <f>'Stata input'!W228</f>
        <v>-6.7819064068830315E-4</v>
      </c>
      <c r="Y228" s="14">
        <f>'Stata input'!X228</f>
        <v>7.8410959283181647E-4</v>
      </c>
      <c r="Z228" s="14">
        <f>'Stata input'!Y228</f>
        <v>1.6597643621756308E-3</v>
      </c>
      <c r="AA228" s="14">
        <f>'World Index &amp; Universal'!AP472</f>
        <v>-1.3959435939331577E-2</v>
      </c>
      <c r="AB228" s="14">
        <f>'World Index &amp; Universal'!AQ472</f>
        <v>-1.5523343293703751E-2</v>
      </c>
      <c r="AC228" s="14">
        <f>'World Index &amp; Universal'!AR472</f>
        <v>-2.1085684636166779E-2</v>
      </c>
      <c r="AD228" s="14">
        <f>'World Index &amp; Universal'!AS472</f>
        <v>-2.6618174788250903E-2</v>
      </c>
      <c r="AE228" s="14">
        <f>'World Index &amp; Universal'!AT472</f>
        <v>-2.7980214155371663E-2</v>
      </c>
      <c r="AF228" s="14">
        <f>'World Index &amp; Universal'!AU472</f>
        <v>-1.9821987752017045E-2</v>
      </c>
      <c r="AG228" s="14">
        <f>'World Index &amp; Universal'!AV472</f>
        <v>-2.4203813717104339E-2</v>
      </c>
      <c r="AH228" s="14">
        <f>'World Index &amp; Universal'!AX472</f>
        <v>1.4157060518732001E-2</v>
      </c>
      <c r="AI228" s="14">
        <f>'World Index &amp; Universal'!AY472</f>
        <v>-1.5860476854336891E-3</v>
      </c>
      <c r="AJ228" s="14">
        <f>'World Index &amp; Universal'!AZ472</f>
        <v>-7.2271354309078051E-3</v>
      </c>
      <c r="AK228" s="14">
        <f>'World Index &amp; Universal'!BA472</f>
        <v>-1.2837949380894331E-2</v>
      </c>
      <c r="AL228" s="14">
        <f>'World Index &amp; Universal'!BB472</f>
        <v>-1.421927122176414E-2</v>
      </c>
      <c r="AM228" s="14">
        <f>'World Index &amp; Universal'!BC472</f>
        <v>-5.9455483134916998E-3</v>
      </c>
      <c r="AN228" s="14">
        <f>'World Index &amp; Universal'!BD472</f>
        <v>-1.0389408053949278E-2</v>
      </c>
      <c r="AO228" s="14">
        <f>'World Index &amp; Universal'!BF472</f>
        <v>1.5768117189938424E-2</v>
      </c>
      <c r="AP228" s="14">
        <f>'World Index &amp; Universal'!BG472</f>
        <v>1.5885672288100672E-3</v>
      </c>
      <c r="AQ228" s="14">
        <f>'World Index &amp; Universal'!BH472</f>
        <v>-5.6500489926015751E-3</v>
      </c>
      <c r="AR228" s="14">
        <f>'World Index &amp; Universal'!BI472</f>
        <v>-1.1269776097755813E-2</v>
      </c>
      <c r="AS228" s="14">
        <f>'World Index &amp; Universal'!BJ472</f>
        <v>-1.2653292261234683E-2</v>
      </c>
      <c r="AT228" s="14">
        <f>'World Index &amp; Universal'!BK472</f>
        <v>-4.3664259878898326E-3</v>
      </c>
      <c r="AU228" s="14">
        <f>'World Index &amp; Universal'!BL472</f>
        <v>-8.8173450983005663E-3</v>
      </c>
      <c r="AV228" s="14">
        <f>'World Index &amp; Universal'!BN472</f>
        <v>2.1539867489147602E-2</v>
      </c>
      <c r="AW228" s="14">
        <f>'World Index &amp; Universal'!BO472</f>
        <v>7.2797471494596699E-3</v>
      </c>
      <c r="AX228" s="14">
        <f>'World Index &amp; Universal'!BP472</f>
        <v>5.682153437909232E-3</v>
      </c>
      <c r="AY228" s="14">
        <f>'World Index &amp; Universal'!BQ472</f>
        <v>-5.6516592568451873E-3</v>
      </c>
      <c r="AZ228" s="14">
        <f>'World Index &amp; Universal'!BR472</f>
        <v>-7.0430367714486852E-3</v>
      </c>
      <c r="BA228" s="14">
        <f>'World Index &amp; Universal'!BS472</f>
        <v>1.2909167475807504E-3</v>
      </c>
      <c r="BB228" s="14">
        <f>'World Index &amp; Universal'!BT472</f>
        <v>-3.1852931681549679E-3</v>
      </c>
      <c r="BC228" s="14">
        <f>'World Index &amp; Universal'!BV472</f>
        <v>2.7346077457795603E-2</v>
      </c>
      <c r="BD228" s="14">
        <f>'World Index &amp; Universal'!BW472</f>
        <v>1.3004905701999858E-2</v>
      </c>
      <c r="BE228" s="14">
        <f>'World Index &amp; Universal'!BX472</f>
        <v>1.1398231615978194E-2</v>
      </c>
      <c r="BF228" s="14">
        <f>'World Index &amp; Universal'!BY472</f>
        <v>5.6837820563175878E-3</v>
      </c>
      <c r="BG228" s="14">
        <f>'World Index &amp; Universal'!BZ472</f>
        <v>-1.3992858011546705E-3</v>
      </c>
      <c r="BH228" s="14">
        <f>'World Index &amp; Universal'!CA472</f>
        <v>6.982036093344357E-3</v>
      </c>
      <c r="BI228" s="14">
        <f>'World Index &amp; Universal'!CB472</f>
        <v>2.4803843760095035E-3</v>
      </c>
      <c r="BJ228" s="14">
        <f>'World Index &amp; Universal'!CD472</f>
        <v>2.0222844732617817E-2</v>
      </c>
      <c r="BK228" s="14">
        <f>'World Index &amp; Universal'!CE472</f>
        <v>1.442437532673968E-2</v>
      </c>
      <c r="BL228" s="14">
        <f>'World Index &amp; Universal'!CF472</f>
        <v>1.2815449894205244E-2</v>
      </c>
      <c r="BM228" s="14">
        <f>'World Index &amp; Universal'!CG472</f>
        <v>7.0929929818392967E-3</v>
      </c>
      <c r="BN228" s="14">
        <f>'World Index &amp; Universal'!CH472</f>
        <v>1.4012465455497392E-3</v>
      </c>
      <c r="BO228" s="14">
        <f>'World Index &amp; Universal'!CI472</f>
        <v>8.393066192850851E-3</v>
      </c>
      <c r="BP228" s="14">
        <f>'World Index &amp; Universal'!CJ472</f>
        <v>-4.4704389512245646E-3</v>
      </c>
      <c r="BQ228" s="14">
        <f>'World Index &amp; Universal'!CL472</f>
        <v>2.0222844732617817E-2</v>
      </c>
      <c r="BR228" s="14">
        <f>'World Index &amp; Universal'!CM472</f>
        <v>5.981109287730213E-3</v>
      </c>
      <c r="BS228" s="14">
        <f>'World Index &amp; Universal'!CN472</f>
        <v>4.3855752777544055E-3</v>
      </c>
      <c r="BT228" s="14">
        <f>'World Index &amp; Universal'!CO472</f>
        <v>-1.289252430027088E-3</v>
      </c>
      <c r="BU228" s="14">
        <f>'World Index &amp; Universal'!CP472</f>
        <v>-6.9336252714414792E-3</v>
      </c>
      <c r="BV228" s="14">
        <f>'World Index &amp; Universal'!CQ472</f>
        <v>-8.3232089492032424E-3</v>
      </c>
      <c r="BW228" s="14">
        <f>'World Index &amp; Universal'!CR472</f>
        <v>-4.4704389512245646E-3</v>
      </c>
      <c r="BX228" s="14">
        <f>'World Index &amp; Universal'!CT472</f>
        <v>2.4804169208022753E-2</v>
      </c>
      <c r="BY228" s="14">
        <f>'World Index &amp; Universal'!CU472</f>
        <v>1.0498481057603426E-2</v>
      </c>
      <c r="BZ228" s="14">
        <f>'World Index &amp; Universal'!CV472</f>
        <v>8.8957822805879605E-3</v>
      </c>
      <c r="CA228" s="14">
        <f>'World Index &amp; Universal'!CW472</f>
        <v>3.1954716822735207E-3</v>
      </c>
      <c r="CB228" s="14">
        <f>'World Index &amp; Universal'!CX472</f>
        <v>-2.4742472916846614E-3</v>
      </c>
      <c r="CC228" s="14">
        <f>'World Index &amp; Universal'!CY472</f>
        <v>4.4905135177653044E-3</v>
      </c>
      <c r="CD228" s="14">
        <f>'World Index &amp; Universal'!CZ472</f>
        <v>4.4905135177653044E-3</v>
      </c>
    </row>
    <row r="229" spans="2:82" x14ac:dyDescent="0.25">
      <c r="B229" s="121">
        <v>42643</v>
      </c>
      <c r="C229" s="14">
        <f>'World Index &amp; Universal'!M229</f>
        <v>-3.6364842843911171E-2</v>
      </c>
      <c r="D229" s="14">
        <f>'World Index &amp; Universal'!N229</f>
        <v>4.0862422997947068E-3</v>
      </c>
      <c r="E229" s="14">
        <f>'World Index &amp; Universal'!O229</f>
        <v>-2.1737020565728571E-3</v>
      </c>
      <c r="F229" s="14">
        <f>'World Index &amp; Universal'!P229</f>
        <v>1.7324370542077805E-2</v>
      </c>
      <c r="G229" s="14">
        <f>'World Index &amp; Universal'!Q229</f>
        <v>-1.3899446782448588E-2</v>
      </c>
      <c r="H229" s="14">
        <f>'World Index &amp; Universal'!R229</f>
        <v>-6.7455657235577782E-3</v>
      </c>
      <c r="I229" s="14">
        <f>'World Index &amp; Universal'!S229</f>
        <v>3.3977893711620855E-3</v>
      </c>
      <c r="J229" s="14">
        <f>'World Index &amp; Universal'!T229</f>
        <v>-1.4520055326145309E-2</v>
      </c>
      <c r="K229" s="14">
        <f>'World Index &amp; Universal'!AF229</f>
        <v>2.334630350194552E-3</v>
      </c>
      <c r="L229" s="14">
        <f>'World Index &amp; Universal'!AG229</f>
        <v>0.60956086714841573</v>
      </c>
      <c r="M229" s="14">
        <f>'World Index &amp; Universal'!AH229</f>
        <v>0.11506392440244578</v>
      </c>
      <c r="N229" s="14">
        <f>'World Index &amp; Universal'!AI229</f>
        <v>7.6042245692051133E-2</v>
      </c>
      <c r="O229" s="14">
        <f>'World Index &amp; Universal'!AJ229</f>
        <v>9.9277376320177857E-2</v>
      </c>
      <c r="P229" s="14">
        <f>'World Index &amp; Universal'!AK229</f>
        <v>3.5130628126737076E-2</v>
      </c>
      <c r="Q229" s="14">
        <f>'World Index &amp; Universal'!AL229</f>
        <v>3.3240689271817676E-2</v>
      </c>
      <c r="R229" s="14">
        <f>'World Index &amp; Universal'!AM229</f>
        <v>2.9349638688160085E-2</v>
      </c>
      <c r="S229" s="14">
        <f>'Stata input'!R229</f>
        <v>8.1302127632687515E-4</v>
      </c>
      <c r="T229" s="14">
        <f>'Stata input'!S229</f>
        <v>4.415179277299508E-4</v>
      </c>
      <c r="U229" s="14">
        <f>'Stata input'!T229</f>
        <v>-3.1363210952461973E-4</v>
      </c>
      <c r="V229" s="14">
        <f>'Stata input'!U229</f>
        <v>2.2368294072871997E-4</v>
      </c>
      <c r="W229" s="14">
        <f>'Stata input'!V229</f>
        <v>-3.7507736599384778E-5</v>
      </c>
      <c r="X229" s="14">
        <f>'Stata input'!W229</f>
        <v>-6.7080267712082975E-4</v>
      </c>
      <c r="Y229" s="14">
        <f>'Stata input'!X229</f>
        <v>7.9237101136486743E-4</v>
      </c>
      <c r="Z229" s="14">
        <f>'Stata input'!Y229</f>
        <v>1.6597643621756308E-3</v>
      </c>
      <c r="AA229" s="14">
        <f>'World Index &amp; Universal'!AP473</f>
        <v>-4.1234390009606048E-2</v>
      </c>
      <c r="AB229" s="14">
        <f>'World Index &amp; Universal'!AQ473</f>
        <v>-3.4302381900569334E-2</v>
      </c>
      <c r="AC229" s="14">
        <f>'World Index &amp; Universal'!AR473</f>
        <v>-5.3516106922549822E-2</v>
      </c>
      <c r="AD229" s="14">
        <f>'World Index &amp; Universal'!AS473</f>
        <v>-2.2504965243296815E-2</v>
      </c>
      <c r="AE229" s="14">
        <f>'World Index &amp; Universal'!AT473</f>
        <v>-2.9128047700572757E-2</v>
      </c>
      <c r="AF229" s="14">
        <f>'World Index &amp; Universal'!AU473</f>
        <v>-4.2617481350917474E-2</v>
      </c>
      <c r="AG229" s="14">
        <f>'World Index &amp; Universal'!AV473</f>
        <v>-2.4440129904551577E-2</v>
      </c>
      <c r="AH229" s="14">
        <f>'World Index &amp; Universal'!AX473</f>
        <v>4.3007789995741508E-2</v>
      </c>
      <c r="AI229" s="14">
        <f>'World Index &amp; Universal'!AY473</f>
        <v>7.2301384580386596E-3</v>
      </c>
      <c r="AJ229" s="14">
        <f>'World Index &amp; Universal'!AZ473</f>
        <v>-1.2809926414723005E-2</v>
      </c>
      <c r="AK229" s="14">
        <f>'World Index &amp; Universal'!BA473</f>
        <v>1.9534935933399611E-2</v>
      </c>
      <c r="AL229" s="14">
        <f>'World Index &amp; Universal'!BB473</f>
        <v>1.2627009336676709E-2</v>
      </c>
      <c r="AM229" s="14">
        <f>'World Index &amp; Universal'!BC473</f>
        <v>-1.4425750432635054E-3</v>
      </c>
      <c r="AN229" s="14">
        <f>'World Index &amp; Universal'!BD473</f>
        <v>1.7516544116786381E-2</v>
      </c>
      <c r="AO229" s="14">
        <f>'World Index &amp; Universal'!BF473</f>
        <v>3.5520831011345955E-2</v>
      </c>
      <c r="AP229" s="14">
        <f>'World Index &amp; Universal'!BG473</f>
        <v>-7.1782387976471185E-3</v>
      </c>
      <c r="AQ229" s="14">
        <f>'World Index &amp; Universal'!BH473</f>
        <v>-1.9896212501584576E-2</v>
      </c>
      <c r="AR229" s="14">
        <f>'World Index &amp; Universal'!BI473</f>
        <v>1.2216470700725957E-2</v>
      </c>
      <c r="AS229" s="14">
        <f>'World Index &amp; Universal'!BJ473</f>
        <v>5.3581308507109071E-3</v>
      </c>
      <c r="AT229" s="14">
        <f>'World Index &amp; Universal'!BK473</f>
        <v>-8.6104586927664428E-3</v>
      </c>
      <c r="AU229" s="14">
        <f>'World Index &amp; Universal'!BL473</f>
        <v>1.021256738255949E-2</v>
      </c>
      <c r="AV229" s="14">
        <f>'World Index &amp; Universal'!BN473</f>
        <v>5.6542015467949014E-2</v>
      </c>
      <c r="AW229" s="14">
        <f>'World Index &amp; Universal'!BO473</f>
        <v>1.2976149940608694E-2</v>
      </c>
      <c r="AX229" s="14">
        <f>'World Index &amp; Universal'!BP473</f>
        <v>2.0300107759370078E-2</v>
      </c>
      <c r="AY229" s="14">
        <f>'World Index &amp; Universal'!BQ473</f>
        <v>3.2764574131759927E-2</v>
      </c>
      <c r="AZ229" s="14">
        <f>'World Index &amp; Universal'!BR473</f>
        <v>2.5767009243739203E-2</v>
      </c>
      <c r="BA229" s="14">
        <f>'World Index &amp; Universal'!BS473</f>
        <v>1.1514855827282844E-2</v>
      </c>
      <c r="BB229" s="14">
        <f>'World Index &amp; Universal'!BT473</f>
        <v>3.0719991360295573E-2</v>
      </c>
      <c r="BC229" s="14">
        <f>'World Index &amp; Universal'!BV473</f>
        <v>2.3023099292671434E-2</v>
      </c>
      <c r="BD229" s="14">
        <f>'World Index &amp; Universal'!BW473</f>
        <v>-1.9160634172398439E-2</v>
      </c>
      <c r="BE229" s="14">
        <f>'World Index &amp; Universal'!BX473</f>
        <v>-1.2069029752369786E-2</v>
      </c>
      <c r="BF229" s="14">
        <f>'World Index &amp; Universal'!BY473</f>
        <v>-3.1725114273313371E-2</v>
      </c>
      <c r="BG229" s="14">
        <f>'World Index &amp; Universal'!BZ473</f>
        <v>-6.775566342313355E-3</v>
      </c>
      <c r="BH229" s="14">
        <f>'World Index &amp; Universal'!CA473</f>
        <v>-2.0575568562991697E-2</v>
      </c>
      <c r="BI229" s="14">
        <f>'World Index &amp; Universal'!CB473</f>
        <v>-1.9797181493985683E-3</v>
      </c>
      <c r="BJ229" s="14">
        <f>'World Index &amp; Universal'!CD473</f>
        <v>4.4514580662129655E-2</v>
      </c>
      <c r="BK229" s="14">
        <f>'World Index &amp; Universal'!CE473</f>
        <v>-1.2469556134936721E-2</v>
      </c>
      <c r="BL229" s="14">
        <f>'World Index &amp; Universal'!CF473</f>
        <v>-5.3295742942636171E-3</v>
      </c>
      <c r="BM229" s="14">
        <f>'World Index &amp; Universal'!CG473</f>
        <v>-2.5119748453146684E-2</v>
      </c>
      <c r="BN229" s="14">
        <f>'World Index &amp; Universal'!CH473</f>
        <v>6.8217878182492697E-3</v>
      </c>
      <c r="BO229" s="14">
        <f>'World Index &amp; Universal'!CI473</f>
        <v>-1.3894142907719287E-2</v>
      </c>
      <c r="BP229" s="14">
        <f>'World Index &amp; Universal'!CJ473</f>
        <v>1.8986508623549003E-2</v>
      </c>
      <c r="BQ229" s="14">
        <f>'World Index &amp; Universal'!CL473</f>
        <v>4.4514580662129655E-2</v>
      </c>
      <c r="BR229" s="14">
        <f>'World Index &amp; Universal'!CM473</f>
        <v>1.4446590723871111E-3</v>
      </c>
      <c r="BS229" s="14">
        <f>'World Index &amp; Universal'!CN473</f>
        <v>8.6852426155441531E-3</v>
      </c>
      <c r="BT229" s="14">
        <f>'World Index &amp; Universal'!CO473</f>
        <v>-1.1383773318747181E-2</v>
      </c>
      <c r="BU229" s="14">
        <f>'World Index &amp; Universal'!CP473</f>
        <v>2.1007816328211693E-2</v>
      </c>
      <c r="BV229" s="14">
        <f>'World Index &amp; Universal'!CQ473</f>
        <v>1.4089910132659256E-2</v>
      </c>
      <c r="BW229" s="14">
        <f>'World Index &amp; Universal'!CR473</f>
        <v>1.8986508623549003E-2</v>
      </c>
      <c r="BX229" s="14">
        <f>'World Index &amp; Universal'!CT473</f>
        <v>2.5052414161070846E-2</v>
      </c>
      <c r="BY229" s="14">
        <f>'World Index &amp; Universal'!CU473</f>
        <v>-1.7214996864735155E-2</v>
      </c>
      <c r="BZ229" s="14">
        <f>'World Index &amp; Universal'!CV473</f>
        <v>-1.0109325217582898E-2</v>
      </c>
      <c r="CA229" s="14">
        <f>'World Index &amp; Universal'!CW473</f>
        <v>-2.9804400436390988E-2</v>
      </c>
      <c r="CB229" s="14">
        <f>'World Index &amp; Universal'!CX473</f>
        <v>1.983645207818574E-3</v>
      </c>
      <c r="CC229" s="14">
        <f>'World Index &amp; Universal'!CY473</f>
        <v>-1.8632737983151459E-2</v>
      </c>
      <c r="CD229" s="14">
        <f>'World Index &amp; Universal'!CZ473</f>
        <v>-1.8632737983151459E-2</v>
      </c>
    </row>
    <row r="230" spans="2:82" x14ac:dyDescent="0.25">
      <c r="B230" s="121">
        <v>42674</v>
      </c>
      <c r="C230" s="14">
        <f>'World Index &amp; Universal'!M230</f>
        <v>1.5256745962115126E-2</v>
      </c>
      <c r="D230" s="14">
        <f>'World Index &amp; Universal'!N230</f>
        <v>-1.7689523303135113E-2</v>
      </c>
      <c r="E230" s="14">
        <f>'World Index &amp; Universal'!O230</f>
        <v>6.0550927680256272E-3</v>
      </c>
      <c r="F230" s="14">
        <f>'World Index &amp; Universal'!P230</f>
        <v>4.191745606687447E-2</v>
      </c>
      <c r="G230" s="14">
        <f>'World Index &amp; Universal'!Q230</f>
        <v>1.6787779092201527E-2</v>
      </c>
      <c r="H230" s="14">
        <f>'World Index &amp; Universal'!R230</f>
        <v>7.0351611623764576E-4</v>
      </c>
      <c r="I230" s="14">
        <f>'World Index &amp; Universal'!S230</f>
        <v>3.878263483379385E-3</v>
      </c>
      <c r="J230" s="14">
        <f>'World Index &amp; Universal'!T230</f>
        <v>-1.0588225946781216E-2</v>
      </c>
      <c r="K230" s="14">
        <f>'World Index &amp; Universal'!AF230</f>
        <v>2.430670644127721E-3</v>
      </c>
      <c r="L230" s="14">
        <f>'World Index &amp; Universal'!AG230</f>
        <v>0.6163959783449342</v>
      </c>
      <c r="M230" s="14">
        <f>'World Index &amp; Universal'!AH230</f>
        <v>0.11523588553750967</v>
      </c>
      <c r="N230" s="14">
        <f>'World Index &amp; Universal'!AI230</f>
        <v>7.2036239089603354E-2</v>
      </c>
      <c r="O230" s="14">
        <f>'World Index &amp; Universal'!AJ230</f>
        <v>9.7558280852944435E-2</v>
      </c>
      <c r="P230" s="14">
        <f>'World Index &amp; Universal'!AK230</f>
        <v>3.3366478842116895E-2</v>
      </c>
      <c r="Q230" s="14">
        <f>'World Index &amp; Universal'!AL230</f>
        <v>3.4029389017788091E-2</v>
      </c>
      <c r="R230" s="14">
        <f>'World Index &amp; Universal'!AM230</f>
        <v>2.8947077670975582E-2</v>
      </c>
      <c r="S230" s="14">
        <f>'Stata input'!R230</f>
        <v>7.7997860223355531E-4</v>
      </c>
      <c r="T230" s="14">
        <f>'Stata input'!S230</f>
        <v>4.4373212319759325E-4</v>
      </c>
      <c r="U230" s="14">
        <f>'Stata input'!T230</f>
        <v>-3.173366117689147E-4</v>
      </c>
      <c r="V230" s="14">
        <f>'Stata input'!U230</f>
        <v>2.2056556608385236E-4</v>
      </c>
      <c r="W230" s="14">
        <f>'Stata input'!V230</f>
        <v>-3.5123450984775317E-5</v>
      </c>
      <c r="X230" s="14">
        <f>'Stata input'!W230</f>
        <v>-6.5686792669639171E-4</v>
      </c>
      <c r="Y230" s="14">
        <f>'Stata input'!X230</f>
        <v>6.3527562975651541E-4</v>
      </c>
      <c r="Z230" s="14">
        <f>'Stata input'!Y230</f>
        <v>1.5942792801031391E-3</v>
      </c>
      <c r="AA230" s="14">
        <f>'World Index &amp; Universal'!AP474</f>
        <v>3.4441299501540401E-2</v>
      </c>
      <c r="AB230" s="14">
        <f>'World Index &amp; Universal'!AQ474</f>
        <v>1.0800026749292257E-2</v>
      </c>
      <c r="AC230" s="14">
        <f>'World Index &amp; Universal'!AR474</f>
        <v>-2.3588139308094003E-2</v>
      </c>
      <c r="AD230" s="14">
        <f>'World Index &amp; Universal'!AS474</f>
        <v>5.841492374312196E-4</v>
      </c>
      <c r="AE230" s="14">
        <f>'World Index &amp; Universal'!AT474</f>
        <v>1.5615118937588379E-2</v>
      </c>
      <c r="AF230" s="14">
        <f>'World Index &amp; Universal'!AU474</f>
        <v>1.2493013775191519E-2</v>
      </c>
      <c r="AG230" s="14">
        <f>'World Index &amp; Universal'!AV474</f>
        <v>2.8594154818583961E-2</v>
      </c>
      <c r="AH230" s="14">
        <f>'World Index &amp; Universal'!AX474</f>
        <v>-3.3294590537072066E-2</v>
      </c>
      <c r="AI230" s="14">
        <f>'World Index &amp; Universal'!AY474</f>
        <v>-2.285414625618698E-2</v>
      </c>
      <c r="AJ230" s="14">
        <f>'World Index &amp; Universal'!AZ474</f>
        <v>-5.6097372405371715E-2</v>
      </c>
      <c r="AK230" s="14">
        <f>'World Index &amp; Universal'!BA474</f>
        <v>-3.2729890309313614E-2</v>
      </c>
      <c r="AL230" s="14">
        <f>'World Index &amp; Universal'!BB474</f>
        <v>-1.8199370590698538E-2</v>
      </c>
      <c r="AM230" s="14">
        <f>'World Index &amp; Universal'!BC474</f>
        <v>-2.1217526540099674E-2</v>
      </c>
      <c r="AN230" s="14">
        <f>'World Index &amp; Universal'!BD474</f>
        <v>-5.6524663949264475E-3</v>
      </c>
      <c r="AO230" s="14">
        <f>'World Index &amp; Universal'!BF474</f>
        <v>-1.0684632433207275E-2</v>
      </c>
      <c r="AP230" s="14">
        <f>'World Index &amp; Universal'!BG474</f>
        <v>2.3388674442637258E-2</v>
      </c>
      <c r="AQ230" s="14">
        <f>'World Index &amp; Universal'!BH474</f>
        <v>-3.4020741143011124E-2</v>
      </c>
      <c r="AR230" s="14">
        <f>'World Index &amp; Universal'!BI474</f>
        <v>-1.0106724615664087E-2</v>
      </c>
      <c r="AS230" s="14">
        <f>'World Index &amp; Universal'!BJ474</f>
        <v>4.7636446981320635E-3</v>
      </c>
      <c r="AT230" s="14">
        <f>'World Index &amp; Universal'!BK474</f>
        <v>1.6748980818133141E-3</v>
      </c>
      <c r="AU230" s="14">
        <f>'World Index &amp; Universal'!BL474</f>
        <v>1.7604004351402081E-2</v>
      </c>
      <c r="AV230" s="14">
        <f>'World Index &amp; Universal'!BN474</f>
        <v>2.4157981132448603E-2</v>
      </c>
      <c r="AW230" s="14">
        <f>'World Index &amp; Universal'!BO474</f>
        <v>5.9431312897524124E-2</v>
      </c>
      <c r="AX230" s="14">
        <f>'World Index &amp; Universal'!BP474</f>
        <v>3.521891472418015E-2</v>
      </c>
      <c r="AY230" s="14">
        <f>'World Index &amp; Universal'!BQ474</f>
        <v>2.4756242236136261E-2</v>
      </c>
      <c r="AZ230" s="14">
        <f>'World Index &amp; Universal'!BR474</f>
        <v>4.0150329818712027E-2</v>
      </c>
      <c r="BA230" s="14">
        <f>'World Index &amp; Universal'!BS474</f>
        <v>3.695280089870856E-2</v>
      </c>
      <c r="BB230" s="14">
        <f>'World Index &amp; Universal'!BT474</f>
        <v>5.3442913003638237E-2</v>
      </c>
      <c r="BC230" s="14">
        <f>'World Index &amp; Universal'!BV474</f>
        <v>-5.8380820631276364E-4</v>
      </c>
      <c r="BD230" s="14">
        <f>'World Index &amp; Universal'!BW474</f>
        <v>3.3837384181942598E-2</v>
      </c>
      <c r="BE230" s="14">
        <f>'World Index &amp; Universal'!BX474</f>
        <v>1.0209913398734782E-2</v>
      </c>
      <c r="BF230" s="14">
        <f>'World Index &amp; Universal'!BY474</f>
        <v>-2.4158176565107103E-2</v>
      </c>
      <c r="BG230" s="14">
        <f>'World Index &amp; Universal'!BZ474</f>
        <v>1.5022194496697283E-2</v>
      </c>
      <c r="BH230" s="14">
        <f>'World Index &amp; Universal'!CA474</f>
        <v>1.1901912044915086E-2</v>
      </c>
      <c r="BI230" s="14">
        <f>'World Index &amp; Universal'!CB474</f>
        <v>2.7993653110035766E-2</v>
      </c>
      <c r="BJ230" s="14">
        <f>'World Index &amp; Universal'!CD474</f>
        <v>-1.2338864175081898E-2</v>
      </c>
      <c r="BK230" s="14">
        <f>'World Index &amp; Universal'!CE474</f>
        <v>1.8536727361488925E-2</v>
      </c>
      <c r="BL230" s="14">
        <f>'World Index &amp; Universal'!CF474</f>
        <v>-4.7410599729285074E-3</v>
      </c>
      <c r="BM230" s="14">
        <f>'World Index &amp; Universal'!CG474</f>
        <v>-3.8600506741856999E-2</v>
      </c>
      <c r="BN230" s="14">
        <f>'World Index &amp; Universal'!CH474</f>
        <v>-1.4799868001059924E-2</v>
      </c>
      <c r="BO230" s="14">
        <f>'World Index &amp; Universal'!CI474</f>
        <v>-3.0741026833696061E-3</v>
      </c>
      <c r="BP230" s="14">
        <f>'World Index &amp; Universal'!CJ474</f>
        <v>1.5902471250994532E-2</v>
      </c>
      <c r="BQ230" s="14">
        <f>'World Index &amp; Universal'!CL474</f>
        <v>-1.2338864175081898E-2</v>
      </c>
      <c r="BR230" s="14">
        <f>'World Index &amp; Universal'!CM474</f>
        <v>2.1677468809895739E-2</v>
      </c>
      <c r="BS230" s="14">
        <f>'World Index &amp; Universal'!CN474</f>
        <v>-1.6720974889363749E-3</v>
      </c>
      <c r="BT230" s="14">
        <f>'World Index &amp; Universal'!CO474</f>
        <v>-3.5635952636110413E-2</v>
      </c>
      <c r="BU230" s="14">
        <f>'World Index &amp; Universal'!CP474</f>
        <v>-1.176192267574927E-2</v>
      </c>
      <c r="BV230" s="14">
        <f>'World Index &amp; Universal'!CQ474</f>
        <v>3.0835819308578927E-3</v>
      </c>
      <c r="BW230" s="14">
        <f>'World Index &amp; Universal'!CR474</f>
        <v>1.5902471250994532E-2</v>
      </c>
      <c r="BX230" s="14">
        <f>'World Index &amp; Universal'!CT474</f>
        <v>-2.7799258516715164E-2</v>
      </c>
      <c r="BY230" s="14">
        <f>'World Index &amp; Universal'!CU474</f>
        <v>5.6845983963305091E-3</v>
      </c>
      <c r="BZ230" s="14">
        <f>'World Index &amp; Universal'!CV474</f>
        <v>-1.7299464503014006E-2</v>
      </c>
      <c r="CA230" s="14">
        <f>'World Index &amp; Universal'!CW474</f>
        <v>-5.0731665042255236E-2</v>
      </c>
      <c r="CB230" s="14">
        <f>'World Index &amp; Universal'!CX474</f>
        <v>-2.7231348194947769E-2</v>
      </c>
      <c r="CC230" s="14">
        <f>'World Index &amp; Universal'!CY474</f>
        <v>-1.5653541261113402E-2</v>
      </c>
      <c r="CD230" s="14">
        <f>'World Index &amp; Universal'!CZ474</f>
        <v>-1.5653541261113402E-2</v>
      </c>
    </row>
    <row r="231" spans="2:82" x14ac:dyDescent="0.25">
      <c r="B231" s="121">
        <v>42704</v>
      </c>
      <c r="C231" s="14">
        <f>'World Index &amp; Universal'!M231</f>
        <v>3.7962534389207381E-2</v>
      </c>
      <c r="D231" s="14">
        <f>'World Index &amp; Universal'!N231</f>
        <v>7.5571470208604108E-3</v>
      </c>
      <c r="E231" s="14">
        <f>'World Index &amp; Universal'!O231</f>
        <v>4.2159599228093869E-2</v>
      </c>
      <c r="F231" s="14">
        <f>'World Index &amp; Universal'!P231</f>
        <v>-1.4209595769825722E-2</v>
      </c>
      <c r="G231" s="14">
        <f>'World Index &amp; Universal'!Q231</f>
        <v>9.5270911259220492E-2</v>
      </c>
      <c r="H231" s="14">
        <f>'World Index &amp; Universal'!R231</f>
        <v>3.5742709510318438E-2</v>
      </c>
      <c r="I231" s="14">
        <f>'World Index &amp; Universal'!S231</f>
        <v>7.8578403413906983E-3</v>
      </c>
      <c r="J231" s="14">
        <f>'World Index &amp; Universal'!T231</f>
        <v>3.6858523994384385E-2</v>
      </c>
      <c r="K231" s="14">
        <f>'World Index &amp; Universal'!AF231</f>
        <v>2.430670644127721E-3</v>
      </c>
      <c r="L231" s="14">
        <f>'World Index &amp; Universal'!AG231</f>
        <v>0.6163959783449342</v>
      </c>
      <c r="M231" s="14">
        <f>'World Index &amp; Universal'!AH231</f>
        <v>0.11523588553750967</v>
      </c>
      <c r="N231" s="14">
        <f>'World Index &amp; Universal'!AI231</f>
        <v>7.2036239089603354E-2</v>
      </c>
      <c r="O231" s="14">
        <f>'World Index &amp; Universal'!AJ231</f>
        <v>9.7558280852944435E-2</v>
      </c>
      <c r="P231" s="14">
        <f>'World Index &amp; Universal'!AK231</f>
        <v>3.3366478842116895E-2</v>
      </c>
      <c r="Q231" s="14">
        <f>'World Index &amp; Universal'!AL231</f>
        <v>3.4029389017788091E-2</v>
      </c>
      <c r="R231" s="14">
        <f>'World Index &amp; Universal'!AM231</f>
        <v>2.8947077670975582E-2</v>
      </c>
      <c r="S231" s="14">
        <f>'Stata input'!R231</f>
        <v>1.0686959582126843E-3</v>
      </c>
      <c r="T231" s="14">
        <f>'Stata input'!S231</f>
        <v>5.1824526536425886E-4</v>
      </c>
      <c r="U231" s="14">
        <f>'Stata input'!T231</f>
        <v>-3.1685995177377357E-4</v>
      </c>
      <c r="V231" s="14">
        <f>'Stata input'!U231</f>
        <v>2.170324122814371E-4</v>
      </c>
      <c r="W231" s="14">
        <f>'Stata input'!V231</f>
        <v>-9.1471004167065217E-5</v>
      </c>
      <c r="X231" s="14">
        <f>'Stata input'!W231</f>
        <v>-6.8406785895847033E-4</v>
      </c>
      <c r="Y231" s="14">
        <f>'Stata input'!X231</f>
        <v>1.8730691812396394E-4</v>
      </c>
      <c r="Z231" s="14">
        <f>'Stata input'!Y231</f>
        <v>1.5492309513416291E-3</v>
      </c>
      <c r="AA231" s="14">
        <f>'World Index &amp; Universal'!AP475</f>
        <v>3.2120199525400794E-2</v>
      </c>
      <c r="AB231" s="14">
        <f>'World Index &amp; Universal'!AQ475</f>
        <v>-4.5539248657531228E-3</v>
      </c>
      <c r="AC231" s="14">
        <f>'World Index &amp; Universal'!AR475</f>
        <v>5.4357929711449149E-2</v>
      </c>
      <c r="AD231" s="14">
        <f>'World Index &amp; Universal'!AS475</f>
        <v>-5.4751056565938594E-2</v>
      </c>
      <c r="AE231" s="14">
        <f>'World Index &amp; Universal'!AT475</f>
        <v>2.9097614714053144E-3</v>
      </c>
      <c r="AF231" s="14">
        <f>'World Index &amp; Universal'!AU475</f>
        <v>2.9954216319771465E-2</v>
      </c>
      <c r="AG231" s="14">
        <f>'World Index &amp; Universal'!AV475</f>
        <v>1.8775756997151394E-3</v>
      </c>
      <c r="AH231" s="14">
        <f>'World Index &amp; Universal'!AX475</f>
        <v>-3.1120599655127812E-2</v>
      </c>
      <c r="AI231" s="14">
        <f>'World Index &amp; Universal'!AY475</f>
        <v>-3.5532803648274269E-2</v>
      </c>
      <c r="AJ231" s="14">
        <f>'World Index &amp; Universal'!AZ475</f>
        <v>2.1545678687689751E-2</v>
      </c>
      <c r="AK231" s="14">
        <f>'World Index &amp; Universal'!BA475</f>
        <v>-8.4167770508982498E-2</v>
      </c>
      <c r="AL231" s="14">
        <f>'World Index &amp; Universal'!BB475</f>
        <v>-2.8301391705566004E-2</v>
      </c>
      <c r="AM231" s="14">
        <f>'World Index &amp; Universal'!BC475</f>
        <v>-2.0985765094271303E-3</v>
      </c>
      <c r="AN231" s="14">
        <f>'World Index &amp; Universal'!BD475</f>
        <v>-2.9301455237085716E-2</v>
      </c>
      <c r="AO231" s="14">
        <f>'World Index &amp; Universal'!BF475</f>
        <v>4.5747579698267593E-3</v>
      </c>
      <c r="AP231" s="14">
        <f>'World Index &amp; Universal'!BG475</f>
        <v>3.6841899633998754E-2</v>
      </c>
      <c r="AQ231" s="14">
        <f>'World Index &amp; Universal'!BH475</f>
        <v>5.9181362053446485E-2</v>
      </c>
      <c r="AR231" s="14">
        <f>'World Index &amp; Universal'!BI475</f>
        <v>-5.0426771428493167E-2</v>
      </c>
      <c r="AS231" s="14">
        <f>'World Index &amp; Universal'!BJ475</f>
        <v>7.497830895713653E-3</v>
      </c>
      <c r="AT231" s="14">
        <f>'World Index &amp; Universal'!BK475</f>
        <v>3.4666007579436942E-2</v>
      </c>
      <c r="AU231" s="14">
        <f>'World Index &amp; Universal'!BL475</f>
        <v>6.4609231239380893E-3</v>
      </c>
      <c r="AV231" s="14">
        <f>'World Index &amp; Universal'!BN475</f>
        <v>-5.1555480524839714E-2</v>
      </c>
      <c r="AW231" s="14">
        <f>'World Index &amp; Universal'!BO475</f>
        <v>-2.1091253320525083E-2</v>
      </c>
      <c r="AX231" s="14">
        <f>'World Index &amp; Universal'!BP475</f>
        <v>-5.587462560586498E-2</v>
      </c>
      <c r="AY231" s="14">
        <f>'World Index &amp; Universal'!BQ475</f>
        <v>-0.10348382006027868</v>
      </c>
      <c r="AZ231" s="14">
        <f>'World Index &amp; Universal'!BR475</f>
        <v>-4.8795733204305303E-2</v>
      </c>
      <c r="BA231" s="14">
        <f>'World Index &amp; Universal'!BS475</f>
        <v>-2.3145568221179302E-2</v>
      </c>
      <c r="BB231" s="14">
        <f>'World Index &amp; Universal'!BT475</f>
        <v>-4.9774704142545145E-2</v>
      </c>
      <c r="BC231" s="14">
        <f>'World Index &amp; Universal'!BV475</f>
        <v>5.7922367378724138E-2</v>
      </c>
      <c r="BD231" s="14">
        <f>'World Index &amp; Universal'!BW475</f>
        <v>9.1903044901312958E-2</v>
      </c>
      <c r="BE231" s="14">
        <f>'World Index &amp; Universal'!BX475</f>
        <v>5.3104668403881616E-2</v>
      </c>
      <c r="BF231" s="14">
        <f>'World Index &amp; Universal'!BY475</f>
        <v>0.1154288370648664</v>
      </c>
      <c r="BG231" s="14">
        <f>'World Index &amp; Universal'!BZ475</f>
        <v>6.100066912306068E-2</v>
      </c>
      <c r="BH231" s="14">
        <f>'World Index &amp; Universal'!CA475</f>
        <v>8.9611602820711234E-2</v>
      </c>
      <c r="BI231" s="14">
        <f>'World Index &amp; Universal'!CB475</f>
        <v>5.9908696707899445E-2</v>
      </c>
      <c r="BJ231" s="14">
        <f>'World Index &amp; Universal'!CD475</f>
        <v>-2.9083056164189158E-2</v>
      </c>
      <c r="BK231" s="14">
        <f>'World Index &amp; Universal'!CE475</f>
        <v>2.9125689245600439E-2</v>
      </c>
      <c r="BL231" s="14">
        <f>'World Index &amp; Universal'!CF475</f>
        <v>-7.4420317997586638E-3</v>
      </c>
      <c r="BM231" s="14">
        <f>'World Index &amp; Universal'!CG475</f>
        <v>5.1298900675332826E-2</v>
      </c>
      <c r="BN231" s="14">
        <f>'World Index &amp; Universal'!CH475</f>
        <v>-5.7493525591721828E-2</v>
      </c>
      <c r="BO231" s="14">
        <f>'World Index &amp; Universal'!CI475</f>
        <v>2.6965990248901672E-2</v>
      </c>
      <c r="BP231" s="14">
        <f>'World Index &amp; Universal'!CJ475</f>
        <v>-2.7260086104001324E-2</v>
      </c>
      <c r="BQ231" s="14">
        <f>'World Index &amp; Universal'!CL475</f>
        <v>-2.9083056164189158E-2</v>
      </c>
      <c r="BR231" s="14">
        <f>'World Index &amp; Universal'!CM475</f>
        <v>2.1029897944093712E-3</v>
      </c>
      <c r="BS231" s="14">
        <f>'World Index &amp; Universal'!CN475</f>
        <v>-3.3504538977304099E-2</v>
      </c>
      <c r="BT231" s="14">
        <f>'World Index &amp; Universal'!CO475</f>
        <v>2.3693978824492756E-2</v>
      </c>
      <c r="BU231" s="14">
        <f>'World Index &amp; Universal'!CP475</f>
        <v>-8.2241784676971852E-2</v>
      </c>
      <c r="BV231" s="14">
        <f>'World Index &amp; Universal'!CQ475</f>
        <v>-2.625791944908118E-2</v>
      </c>
      <c r="BW231" s="14">
        <f>'World Index &amp; Universal'!CR475</f>
        <v>-2.7260086104001324E-2</v>
      </c>
      <c r="BX231" s="14">
        <f>'World Index &amp; Universal'!CT475</f>
        <v>-1.874057015802455E-3</v>
      </c>
      <c r="BY231" s="14">
        <f>'World Index &amp; Universal'!CU475</f>
        <v>3.0185947424328452E-2</v>
      </c>
      <c r="BZ231" s="14">
        <f>'World Index &amp; Universal'!CV475</f>
        <v>-6.4194475667115336E-3</v>
      </c>
      <c r="CA231" s="14">
        <f>'World Index &amp; Universal'!CW475</f>
        <v>5.2382002836106167E-2</v>
      </c>
      <c r="CB231" s="14">
        <f>'World Index &amp; Universal'!CX475</f>
        <v>-5.6522506980060783E-2</v>
      </c>
      <c r="CC231" s="14">
        <f>'World Index &amp; Universal'!CY475</f>
        <v>2.8024023394721986E-2</v>
      </c>
      <c r="CD231" s="14">
        <f>'World Index &amp; Universal'!CZ475</f>
        <v>2.8024023394721986E-2</v>
      </c>
    </row>
    <row r="232" spans="2:82" x14ac:dyDescent="0.25">
      <c r="B232" s="121">
        <v>42734</v>
      </c>
      <c r="C232" s="14">
        <f>'World Index &amp; Universal'!M232</f>
        <v>3.5011324567521651E-2</v>
      </c>
      <c r="D232" s="14">
        <f>'World Index &amp; Universal'!N232</f>
        <v>2.2336095212513118E-2</v>
      </c>
      <c r="E232" s="14">
        <f>'World Index &amp; Universal'!O232</f>
        <v>2.7376482462736496E-2</v>
      </c>
      <c r="F232" s="14">
        <f>'World Index &amp; Universal'!P232</f>
        <v>3.5006641265402871E-2</v>
      </c>
      <c r="G232" s="14">
        <f>'World Index &amp; Universal'!Q232</f>
        <v>4.4819811810257182E-2</v>
      </c>
      <c r="H232" s="14">
        <f>'World Index &amp; Universal'!R232</f>
        <v>2.1633058893773649E-2</v>
      </c>
      <c r="I232" s="14">
        <f>'World Index &amp; Universal'!S232</f>
        <v>2.5462074141368696E-2</v>
      </c>
      <c r="J232" s="14">
        <f>'World Index &amp; Universal'!T232</f>
        <v>4.7267708497627181E-2</v>
      </c>
      <c r="K232" s="14">
        <f>'World Index &amp; Universal'!AF232</f>
        <v>2.430670644127721E-3</v>
      </c>
      <c r="L232" s="14">
        <f>'World Index &amp; Universal'!AG232</f>
        <v>0.6163959783449342</v>
      </c>
      <c r="M232" s="14">
        <f>'World Index &amp; Universal'!AH232</f>
        <v>0.11523588553750967</v>
      </c>
      <c r="N232" s="14">
        <f>'World Index &amp; Universal'!AI232</f>
        <v>7.2036239089603354E-2</v>
      </c>
      <c r="O232" s="14">
        <f>'World Index &amp; Universal'!AJ232</f>
        <v>9.7558280852944435E-2</v>
      </c>
      <c r="P232" s="14">
        <f>'World Index &amp; Universal'!AK232</f>
        <v>3.3366478842116895E-2</v>
      </c>
      <c r="Q232" s="14">
        <f>'World Index &amp; Universal'!AL232</f>
        <v>3.4029389017788091E-2</v>
      </c>
      <c r="R232" s="14">
        <f>'World Index &amp; Universal'!AM232</f>
        <v>2.8947077670975582E-2</v>
      </c>
      <c r="S232" s="14">
        <f>'Stata input'!R232</f>
        <v>8.7081709635938864E-4</v>
      </c>
      <c r="T232" s="14">
        <f>'Stata input'!S232</f>
        <v>6.4079510147219132E-4</v>
      </c>
      <c r="U232" s="14">
        <f>'Stata input'!T232</f>
        <v>-3.1542998678846246E-4</v>
      </c>
      <c r="V232" s="14">
        <f>'Stata input'!U232</f>
        <v>2.128755849788444E-4</v>
      </c>
      <c r="W232" s="14">
        <f>'Stata input'!V232</f>
        <v>-6.7408319066930567E-5</v>
      </c>
      <c r="X232" s="14">
        <f>'Stata input'!W232</f>
        <v>-6.6828419049380638E-4</v>
      </c>
      <c r="Y232" s="14">
        <f>'Stata input'!X232</f>
        <v>3.9497417736500395E-4</v>
      </c>
      <c r="Z232" s="14">
        <f>'Stata input'!Y232</f>
        <v>2.6202404401427515E-3</v>
      </c>
      <c r="AA232" s="14">
        <f>'World Index &amp; Universal'!AP476</f>
        <v>1.3572006709756002E-2</v>
      </c>
      <c r="AB232" s="14">
        <f>'World Index &amp; Universal'!AQ476</f>
        <v>6.6018299031880279E-3</v>
      </c>
      <c r="AC232" s="14">
        <f>'World Index &amp; Universal'!AR476</f>
        <v>-2.354088705063595E-3</v>
      </c>
      <c r="AD232" s="14">
        <f>'World Index &amp; Universal'!AS476</f>
        <v>-7.0221136159187569E-3</v>
      </c>
      <c r="AE232" s="14">
        <f>'World Index &amp; Universal'!AT476</f>
        <v>1.1987344039161796E-2</v>
      </c>
      <c r="AF232" s="14">
        <f>'World Index &amp; Universal'!AU476</f>
        <v>1.4186856665458381E-2</v>
      </c>
      <c r="AG232" s="14">
        <f>'World Index &amp; Universal'!AV476</f>
        <v>-1.025807988565075E-2</v>
      </c>
      <c r="AH232" s="14">
        <f>'World Index &amp; Universal'!AX476</f>
        <v>-1.3390273823576937E-2</v>
      </c>
      <c r="AI232" s="14">
        <f>'World Index &amp; Universal'!AY476</f>
        <v>-6.8768442305292554E-3</v>
      </c>
      <c r="AJ232" s="14">
        <f>'World Index &amp; Universal'!AZ476</f>
        <v>-1.5712840636274761E-2</v>
      </c>
      <c r="AK232" s="14">
        <f>'World Index &amp; Universal'!BA476</f>
        <v>-2.03183594153582E-2</v>
      </c>
      <c r="AL232" s="14">
        <f>'World Index &amp; Universal'!BB476</f>
        <v>-1.5634436035170118E-3</v>
      </c>
      <c r="AM232" s="14">
        <f>'World Index &amp; Universal'!BC476</f>
        <v>6.0661694643493469E-4</v>
      </c>
      <c r="AN232" s="14">
        <f>'World Index &amp; Universal'!BD476</f>
        <v>-2.3510995210654695E-2</v>
      </c>
      <c r="AO232" s="14">
        <f>'World Index &amp; Universal'!BF476</f>
        <v>-6.5585315931951937E-3</v>
      </c>
      <c r="AP232" s="14">
        <f>'World Index &amp; Universal'!BG476</f>
        <v>6.9244626817719368E-3</v>
      </c>
      <c r="AQ232" s="14">
        <f>'World Index &amp; Universal'!BH476</f>
        <v>-8.8971809331134244E-3</v>
      </c>
      <c r="AR232" s="14">
        <f>'World Index &amp; Universal'!BI476</f>
        <v>-1.353459045511296E-2</v>
      </c>
      <c r="AS232" s="14">
        <f>'World Index &amp; Universal'!BJ476</f>
        <v>5.350193071367304E-3</v>
      </c>
      <c r="AT232" s="14">
        <f>'World Index &amp; Universal'!BK476</f>
        <v>7.535280124614685E-3</v>
      </c>
      <c r="AU232" s="14">
        <f>'World Index &amp; Universal'!BL476</f>
        <v>-1.6749333537830369E-2</v>
      </c>
      <c r="AV232" s="14">
        <f>'World Index &amp; Universal'!BN476</f>
        <v>2.3596435152106743E-3</v>
      </c>
      <c r="AW232" s="14">
        <f>'World Index &amp; Universal'!BO476</f>
        <v>1.59636753225878E-2</v>
      </c>
      <c r="AX232" s="14">
        <f>'World Index &amp; Universal'!BP476</f>
        <v>8.9770513835183419E-3</v>
      </c>
      <c r="AY232" s="14">
        <f>'World Index &amp; Universal'!BQ476</f>
        <v>-4.6790397855648314E-3</v>
      </c>
      <c r="AZ232" s="14">
        <f>'World Index &amp; Universal'!BR476</f>
        <v>1.4375273412998935E-2</v>
      </c>
      <c r="BA232" s="14">
        <f>'World Index &amp; Universal'!BS476</f>
        <v>1.6579976105000949E-2</v>
      </c>
      <c r="BB232" s="14">
        <f>'World Index &amp; Universal'!BT476</f>
        <v>-7.9226417821206541E-3</v>
      </c>
      <c r="BC232" s="14">
        <f>'World Index &amp; Universal'!BV476</f>
        <v>7.0717724052140607E-3</v>
      </c>
      <c r="BD232" s="14">
        <f>'World Index &amp; Universal'!BW476</f>
        <v>2.0739757257503433E-2</v>
      </c>
      <c r="BE232" s="14">
        <f>'World Index &amp; Universal'!BX476</f>
        <v>1.3720288946935444E-2</v>
      </c>
      <c r="BF232" s="14">
        <f>'World Index &amp; Universal'!BY476</f>
        <v>4.7010361206065721E-3</v>
      </c>
      <c r="BG232" s="14">
        <f>'World Index &amp; Universal'!BZ476</f>
        <v>1.9143888213163596E-2</v>
      </c>
      <c r="BH232" s="14">
        <f>'World Index &amp; Universal'!CA476</f>
        <v>2.1358955292155812E-2</v>
      </c>
      <c r="BI232" s="14">
        <f>'World Index &amp; Universal'!CB476</f>
        <v>-3.2588502867023639E-3</v>
      </c>
      <c r="BJ232" s="14">
        <f>'World Index &amp; Universal'!CD476</f>
        <v>-1.3988405166384443E-2</v>
      </c>
      <c r="BK232" s="14">
        <f>'World Index &amp; Universal'!CE476</f>
        <v>1.5658917870151612E-3</v>
      </c>
      <c r="BL232" s="14">
        <f>'World Index &amp; Universal'!CF476</f>
        <v>-5.3217208374151115E-3</v>
      </c>
      <c r="BM232" s="14">
        <f>'World Index &amp; Universal'!CG476</f>
        <v>-1.4171553457362318E-2</v>
      </c>
      <c r="BN232" s="14">
        <f>'World Index &amp; Universal'!CH476</f>
        <v>-1.8784283980477046E-2</v>
      </c>
      <c r="BO232" s="14">
        <f>'World Index &amp; Universal'!CI476</f>
        <v>2.1734586299444469E-3</v>
      </c>
      <c r="BP232" s="14">
        <f>'World Index &amp; Universal'!CJ476</f>
        <v>-2.4102990874365737E-2</v>
      </c>
      <c r="BQ232" s="14">
        <f>'World Index &amp; Universal'!CL476</f>
        <v>-1.3988405166384443E-2</v>
      </c>
      <c r="BR232" s="14">
        <f>'World Index &amp; Universal'!CM476</f>
        <v>-6.0624918540552741E-4</v>
      </c>
      <c r="BS232" s="14">
        <f>'World Index &amp; Universal'!CN476</f>
        <v>-7.4789243347217482E-3</v>
      </c>
      <c r="BT232" s="14">
        <f>'World Index &amp; Universal'!CO476</f>
        <v>-1.6309563924844062E-2</v>
      </c>
      <c r="BU232" s="14">
        <f>'World Index &amp; Universal'!CP476</f>
        <v>-2.0912290611919349E-2</v>
      </c>
      <c r="BV232" s="14">
        <f>'World Index &amp; Universal'!CQ476</f>
        <v>-2.1687449525112923E-3</v>
      </c>
      <c r="BW232" s="14">
        <f>'World Index &amp; Universal'!CR476</f>
        <v>-2.4102990874365737E-2</v>
      </c>
      <c r="BX232" s="14">
        <f>'World Index &amp; Universal'!CT476</f>
        <v>1.0364398715642542E-2</v>
      </c>
      <c r="BY232" s="14">
        <f>'World Index &amp; Universal'!CU476</f>
        <v>2.40770711143099E-2</v>
      </c>
      <c r="BZ232" s="14">
        <f>'World Index &amp; Universal'!CV476</f>
        <v>1.7034652616200185E-2</v>
      </c>
      <c r="CA232" s="14">
        <f>'World Index &amp; Universal'!CW476</f>
        <v>7.9859112966278456E-3</v>
      </c>
      <c r="CB232" s="14">
        <f>'World Index &amp; Universal'!CX476</f>
        <v>3.2695051143818432E-3</v>
      </c>
      <c r="CC232" s="14">
        <f>'World Index &amp; Universal'!CY476</f>
        <v>2.4698293620103673E-2</v>
      </c>
      <c r="CD232" s="14">
        <f>'World Index &amp; Universal'!CZ476</f>
        <v>2.4698293620103673E-2</v>
      </c>
    </row>
    <row r="233" spans="2:82" x14ac:dyDescent="0.25">
      <c r="B233" s="121">
        <v>42766</v>
      </c>
      <c r="C233" s="14">
        <f>'World Index &amp; Universal'!M233</f>
        <v>-1.8236794076543217E-2</v>
      </c>
      <c r="D233" s="14">
        <f>'World Index &amp; Universal'!N233</f>
        <v>2.5728606653462105E-2</v>
      </c>
      <c r="E233" s="14">
        <f>'World Index &amp; Universal'!O233</f>
        <v>3.1861626972098378E-3</v>
      </c>
      <c r="F233" s="14">
        <f>'World Index &amp; Universal'!P233</f>
        <v>7.3682767337870381E-3</v>
      </c>
      <c r="G233" s="14">
        <f>'World Index &amp; Universal'!Q233</f>
        <v>-6.2814859668803846E-3</v>
      </c>
      <c r="H233" s="14">
        <f>'World Index &amp; Universal'!R233</f>
        <v>-1.0944182463945573E-3</v>
      </c>
      <c r="I233" s="14">
        <f>'World Index &amp; Universal'!S233</f>
        <v>-5.6915383657487606E-3</v>
      </c>
      <c r="J233" s="14">
        <f>'World Index &amp; Universal'!T233</f>
        <v>-2.2102605322644631E-2</v>
      </c>
      <c r="K233" s="14">
        <f>'World Index &amp; Universal'!AF233</f>
        <v>2.329192546583851E-3</v>
      </c>
      <c r="L233" s="14">
        <f>'World Index &amp; Universal'!AG233</f>
        <v>0.61535048802129555</v>
      </c>
      <c r="M233" s="14">
        <f>'World Index &amp; Universal'!AH233</f>
        <v>0.11889973380656613</v>
      </c>
      <c r="N233" s="14">
        <f>'World Index &amp; Universal'!AI233</f>
        <v>7.0763087843833186E-2</v>
      </c>
      <c r="O233" s="14">
        <f>'World Index &amp; Universal'!AJ233</f>
        <v>9.5053238686779076E-2</v>
      </c>
      <c r="P233" s="14">
        <f>'World Index &amp; Universal'!AK233</f>
        <v>3.3828748890860696E-2</v>
      </c>
      <c r="Q233" s="14">
        <f>'World Index &amp; Universal'!AL233</f>
        <v>3.371783496007099E-2</v>
      </c>
      <c r="R233" s="14">
        <f>'World Index &amp; Universal'!AM233</f>
        <v>3.0057675244010651E-2</v>
      </c>
      <c r="S233" s="14">
        <f>'Stata input'!R233</f>
        <v>5.8974997350325076E-4</v>
      </c>
      <c r="T233" s="14">
        <f>'Stata input'!S233</f>
        <v>6.4722440862530206E-4</v>
      </c>
      <c r="U233" s="14">
        <f>'Stata input'!T233</f>
        <v>-3.199708305111626E-4</v>
      </c>
      <c r="V233" s="14">
        <f>'Stata input'!U233</f>
        <v>2.1719036797129831E-4</v>
      </c>
      <c r="W233" s="14">
        <f>'Stata input'!V233</f>
        <v>-1.1309036725526411E-5</v>
      </c>
      <c r="X233" s="14">
        <f>'Stata input'!W233</f>
        <v>-6.5938609686000405E-4</v>
      </c>
      <c r="Y233" s="14">
        <f>'Stata input'!X233</f>
        <v>4.2400978746104379E-4</v>
      </c>
      <c r="Z233" s="14">
        <f>'Stata input'!Y233</f>
        <v>1.4631676547709471E-3</v>
      </c>
      <c r="AA233" s="14">
        <f>'World Index &amp; Universal'!AP477</f>
        <v>-4.5621831817234892E-2</v>
      </c>
      <c r="AB233" s="14">
        <f>'World Index &amp; Universal'!AQ477</f>
        <v>-2.0115764685168513E-2</v>
      </c>
      <c r="AC233" s="14">
        <f>'World Index &amp; Universal'!AR477</f>
        <v>-2.4799759335163318E-2</v>
      </c>
      <c r="AD233" s="14">
        <f>'World Index &amp; Universal'!AS477</f>
        <v>-1.1682622099626894E-2</v>
      </c>
      <c r="AE233" s="14">
        <f>'World Index &amp; Universal'!AT477</f>
        <v>-1.6482025507615683E-2</v>
      </c>
      <c r="AF233" s="14">
        <f>'World Index &amp; Universal'!AU477</f>
        <v>-1.6381976717076752E-2</v>
      </c>
      <c r="AG233" s="14">
        <f>'World Index &amp; Universal'!AV477</f>
        <v>3.6232872425949747E-3</v>
      </c>
      <c r="AH233" s="14">
        <f>'World Index &amp; Universal'!AX477</f>
        <v>4.7802677532013949E-2</v>
      </c>
      <c r="AI233" s="14">
        <f>'World Index &amp; Universal'!AY477</f>
        <v>2.6725325434290514E-2</v>
      </c>
      <c r="AJ233" s="14">
        <f>'World Index &amp; Universal'!AZ477</f>
        <v>2.1817423298480021E-2</v>
      </c>
      <c r="AK233" s="14">
        <f>'World Index &amp; Universal'!BA477</f>
        <v>3.5561594815430198E-2</v>
      </c>
      <c r="AL233" s="14">
        <f>'World Index &amp; Universal'!BB477</f>
        <v>3.0532767073983447E-2</v>
      </c>
      <c r="AM233" s="14">
        <f>'World Index &amp; Universal'!BC477</f>
        <v>3.0637598464593685E-2</v>
      </c>
      <c r="AN233" s="14">
        <f>'World Index &amp; Universal'!BD477</f>
        <v>5.1599167606272367E-2</v>
      </c>
      <c r="AO233" s="14">
        <f>'World Index &amp; Universal'!BF477</f>
        <v>2.0528715495361949E-2</v>
      </c>
      <c r="AP233" s="14">
        <f>'World Index &amp; Universal'!BG477</f>
        <v>-2.6029673927626229E-2</v>
      </c>
      <c r="AQ233" s="14">
        <f>'World Index &amp; Universal'!BH477</f>
        <v>-4.7801510435464545E-3</v>
      </c>
      <c r="AR233" s="14">
        <f>'World Index &amp; Universal'!BI477</f>
        <v>8.6062641704121035E-3</v>
      </c>
      <c r="AS233" s="14">
        <f>'World Index &amp; Universal'!BJ477</f>
        <v>3.7083351753131044E-3</v>
      </c>
      <c r="AT233" s="14">
        <f>'World Index &amp; Universal'!BK477</f>
        <v>3.8104378390086957E-3</v>
      </c>
      <c r="AU233" s="14">
        <f>'World Index &amp; Universal'!BL477</f>
        <v>2.4226384170918047E-2</v>
      </c>
      <c r="AV233" s="14">
        <f>'World Index &amp; Universal'!BN477</f>
        <v>2.5430427825013924E-2</v>
      </c>
      <c r="AW233" s="14">
        <f>'World Index &amp; Universal'!BO477</f>
        <v>-2.1351586693493907E-2</v>
      </c>
      <c r="AX233" s="14">
        <f>'World Index &amp; Universal'!BP477</f>
        <v>4.8031106378743083E-3</v>
      </c>
      <c r="AY233" s="14">
        <f>'World Index &amp; Universal'!BQ477</f>
        <v>1.3450711647275737E-2</v>
      </c>
      <c r="AZ233" s="14">
        <f>'World Index &amp; Universal'!BR477</f>
        <v>8.5292573573167996E-3</v>
      </c>
      <c r="BA233" s="14">
        <f>'World Index &amp; Universal'!BS477</f>
        <v>8.6318504314024658E-3</v>
      </c>
      <c r="BB233" s="14">
        <f>'World Index &amp; Universal'!BT477</f>
        <v>2.9145856812321069E-2</v>
      </c>
      <c r="BC233" s="14">
        <f>'World Index &amp; Universal'!BV477</f>
        <v>1.1820719093744936E-2</v>
      </c>
      <c r="BD233" s="14">
        <f>'World Index &amp; Universal'!BW477</f>
        <v>-3.4340395581943461E-2</v>
      </c>
      <c r="BE233" s="14">
        <f>'World Index &amp; Universal'!BX477</f>
        <v>-8.5328283951229267E-3</v>
      </c>
      <c r="BF233" s="14">
        <f>'World Index &amp; Universal'!BY477</f>
        <v>-1.3272191230112029E-2</v>
      </c>
      <c r="BG233" s="14">
        <f>'World Index &amp; Universal'!BZ477</f>
        <v>-4.8561358074922234E-3</v>
      </c>
      <c r="BH233" s="14">
        <f>'World Index &amp; Universal'!CA477</f>
        <v>-4.7549043683047243E-3</v>
      </c>
      <c r="BI233" s="14">
        <f>'World Index &amp; Universal'!CB477</f>
        <v>1.5486836197030396E-2</v>
      </c>
      <c r="BJ233" s="14">
        <f>'World Index &amp; Universal'!CD477</f>
        <v>1.6654815517105348E-2</v>
      </c>
      <c r="BK233" s="14">
        <f>'World Index &amp; Universal'!CE477</f>
        <v>-2.9628138036479568E-2</v>
      </c>
      <c r="BL233" s="14">
        <f>'World Index &amp; Universal'!CF477</f>
        <v>-3.6946342332262461E-3</v>
      </c>
      <c r="BM233" s="14">
        <f>'World Index &amp; Universal'!CG477</f>
        <v>-8.4571243670873431E-3</v>
      </c>
      <c r="BN233" s="14">
        <f>'World Index &amp; Universal'!CH477</f>
        <v>4.879832938961437E-3</v>
      </c>
      <c r="BO233" s="14">
        <f>'World Index &amp; Universal'!CI477</f>
        <v>1.0172543169906234E-4</v>
      </c>
      <c r="BP233" s="14">
        <f>'World Index &amp; Universal'!CJ477</f>
        <v>2.0338447940291049E-2</v>
      </c>
      <c r="BQ233" s="14">
        <f>'World Index &amp; Universal'!CL477</f>
        <v>1.6654815517105348E-2</v>
      </c>
      <c r="BR233" s="14">
        <f>'World Index &amp; Universal'!CM477</f>
        <v>-2.9726839492598023E-2</v>
      </c>
      <c r="BS233" s="14">
        <f>'World Index &amp; Universal'!CN477</f>
        <v>-3.7959735178801912E-3</v>
      </c>
      <c r="BT233" s="14">
        <f>'World Index &amp; Universal'!CO477</f>
        <v>-8.5579792346537342E-3</v>
      </c>
      <c r="BU233" s="14">
        <f>'World Index &amp; Universal'!CP477</f>
        <v>4.7776215016530621E-3</v>
      </c>
      <c r="BV233" s="14">
        <f>'World Index &amp; Universal'!CQ477</f>
        <v>-1.0171508468803658E-4</v>
      </c>
      <c r="BW233" s="14">
        <f>'World Index &amp; Universal'!CR477</f>
        <v>2.0338447940291049E-2</v>
      </c>
      <c r="BX233" s="14">
        <f>'World Index &amp; Universal'!CT477</f>
        <v>-3.6102064277022672E-3</v>
      </c>
      <c r="BY233" s="14">
        <f>'World Index &amp; Universal'!CU477</f>
        <v>-4.9067334014467057E-2</v>
      </c>
      <c r="BZ233" s="14">
        <f>'World Index &amp; Universal'!CV477</f>
        <v>-2.3653349049906347E-2</v>
      </c>
      <c r="CA233" s="14">
        <f>'World Index &amp; Universal'!CW477</f>
        <v>-2.8320433512308396E-2</v>
      </c>
      <c r="CB233" s="14">
        <f>'World Index &amp; Universal'!CX477</f>
        <v>-1.5250651849932573E-2</v>
      </c>
      <c r="CC233" s="14">
        <f>'World Index &amp; Universal'!CY477</f>
        <v>-1.993304082713665E-2</v>
      </c>
      <c r="CD233" s="14">
        <f>'World Index &amp; Universal'!CZ477</f>
        <v>-1.993304082713665E-2</v>
      </c>
    </row>
    <row r="234" spans="2:82" x14ac:dyDescent="0.25">
      <c r="B234" s="121">
        <v>42794</v>
      </c>
      <c r="C234" s="14">
        <f>'World Index &amp; Universal'!M234</f>
        <v>4.201417707630184E-2</v>
      </c>
      <c r="D234" s="14">
        <f>'World Index &amp; Universal'!N234</f>
        <v>2.6541348938937226E-2</v>
      </c>
      <c r="E234" s="14">
        <f>'World Index &amp; Universal'!O234</f>
        <v>4.3572962343267907E-2</v>
      </c>
      <c r="F234" s="14">
        <f>'World Index &amp; Universal'!P234</f>
        <v>3.9190234498578835E-2</v>
      </c>
      <c r="G234" s="14">
        <f>'World Index &amp; Universal'!Q234</f>
        <v>1.6911844423030065E-2</v>
      </c>
      <c r="H234" s="14">
        <f>'World Index &amp; Universal'!R234</f>
        <v>3.9494854799626555E-2</v>
      </c>
      <c r="I234" s="14">
        <f>'World Index &amp; Universal'!S234</f>
        <v>4.5437683024293962E-2</v>
      </c>
      <c r="J234" s="14">
        <f>'World Index &amp; Universal'!T234</f>
        <v>1.2101827156128842E-2</v>
      </c>
      <c r="K234" s="14">
        <f>'World Index &amp; Universal'!AF234</f>
        <v>2.329192546583851E-3</v>
      </c>
      <c r="L234" s="14">
        <f>'World Index &amp; Universal'!AG234</f>
        <v>0.61535048802129555</v>
      </c>
      <c r="M234" s="14">
        <f>'World Index &amp; Universal'!AH234</f>
        <v>0.11889973380656613</v>
      </c>
      <c r="N234" s="14">
        <f>'World Index &amp; Universal'!AI234</f>
        <v>7.0763087843833186E-2</v>
      </c>
      <c r="O234" s="14">
        <f>'World Index &amp; Universal'!AJ234</f>
        <v>9.5053238686779076E-2</v>
      </c>
      <c r="P234" s="14">
        <f>'World Index &amp; Universal'!AK234</f>
        <v>3.3828748890860696E-2</v>
      </c>
      <c r="Q234" s="14">
        <f>'World Index &amp; Universal'!AL234</f>
        <v>3.371783496007099E-2</v>
      </c>
      <c r="R234" s="14">
        <f>'World Index &amp; Universal'!AM234</f>
        <v>3.0057675244010651E-2</v>
      </c>
      <c r="S234" s="14">
        <f>'Stata input'!R234</f>
        <v>7.5518871888013983E-4</v>
      </c>
      <c r="T234" s="14">
        <f>'Stata input'!S234</f>
        <v>6.5504322389720038E-4</v>
      </c>
      <c r="U234" s="14">
        <f>'Stata input'!T234</f>
        <v>-3.2988119450161335E-4</v>
      </c>
      <c r="V234" s="14">
        <f>'Stata input'!U234</f>
        <v>2.1672481357182249E-4</v>
      </c>
      <c r="W234" s="14">
        <f>'Stata input'!V234</f>
        <v>-4.5603102964641984E-5</v>
      </c>
      <c r="X234" s="14">
        <f>'Stata input'!W234</f>
        <v>-6.6979527409194439E-4</v>
      </c>
      <c r="Y234" s="14">
        <f>'Stata input'!X234</f>
        <v>8.0889159827712831E-4</v>
      </c>
      <c r="Z234" s="14">
        <f>'Stata input'!Y234</f>
        <v>1.6924892515723933E-3</v>
      </c>
      <c r="AA234" s="14">
        <f>'World Index &amp; Universal'!AP478</f>
        <v>1.7886592937524259E-2</v>
      </c>
      <c r="AB234" s="14">
        <f>'World Index &amp; Universal'!AQ478</f>
        <v>-2.9984502392021994E-3</v>
      </c>
      <c r="AC234" s="14">
        <f>'World Index &amp; Universal'!AR478</f>
        <v>1.8219677251432032E-3</v>
      </c>
      <c r="AD234" s="14">
        <f>'World Index &amp; Universal'!AS478</f>
        <v>1.7799485579817365E-2</v>
      </c>
      <c r="AE234" s="14">
        <f>'World Index &amp; Universal'!AT478</f>
        <v>1.0796286077590089E-3</v>
      </c>
      <c r="AF234" s="14">
        <f>'World Index &amp; Universal'!AU478</f>
        <v>-2.781069763767019E-3</v>
      </c>
      <c r="AG234" s="14">
        <f>'World Index &amp; Universal'!AV478</f>
        <v>2.7548209366391241E-2</v>
      </c>
      <c r="AH234" s="14">
        <f>'World Index &amp; Universal'!AX478</f>
        <v>-1.7572284635271052E-2</v>
      </c>
      <c r="AI234" s="14">
        <f>'World Index &amp; Universal'!AY478</f>
        <v>-2.0518045253405282E-2</v>
      </c>
      <c r="AJ234" s="14">
        <f>'World Index &amp; Universal'!AZ478</f>
        <v>-1.5782333045590291E-2</v>
      </c>
      <c r="AK234" s="14">
        <f>'World Index &amp; Universal'!BA478</f>
        <v>-8.5576682423593731E-5</v>
      </c>
      <c r="AL234" s="14">
        <f>'World Index &amp; Universal'!BB478</f>
        <v>-1.6511627568708054E-2</v>
      </c>
      <c r="AM234" s="14">
        <f>'World Index &amp; Universal'!BC478</f>
        <v>-2.0304484649558585E-2</v>
      </c>
      <c r="AN234" s="14">
        <f>'World Index &amp; Universal'!BD478</f>
        <v>9.4918397549417222E-3</v>
      </c>
      <c r="AO234" s="14">
        <f>'World Index &amp; Universal'!BF478</f>
        <v>3.0074679822931216E-3</v>
      </c>
      <c r="AP234" s="14">
        <f>'World Index &amp; Universal'!BG478</f>
        <v>2.0947854275389366E-2</v>
      </c>
      <c r="AQ234" s="14">
        <f>'World Index &amp; Universal'!BH478</f>
        <v>4.8349152170346077E-3</v>
      </c>
      <c r="AR234" s="14">
        <f>'World Index &amp; Universal'!BI478</f>
        <v>2.0860484945093072E-2</v>
      </c>
      <c r="AS234" s="14">
        <f>'World Index &amp; Universal'!BJ478</f>
        <v>4.0903435385226672E-3</v>
      </c>
      <c r="AT234" s="14">
        <f>'World Index &amp; Universal'!BK478</f>
        <v>2.1803424025512719E-4</v>
      </c>
      <c r="AU234" s="14">
        <f>'World Index &amp; Universal'!BL478</f>
        <v>3.0638527706323249E-2</v>
      </c>
      <c r="AV234" s="14">
        <f>'World Index &amp; Universal'!BN478</f>
        <v>-1.8186541958951086E-3</v>
      </c>
      <c r="AW234" s="14">
        <f>'World Index &amp; Universal'!BO478</f>
        <v>1.6035409214333107E-2</v>
      </c>
      <c r="AX234" s="14">
        <f>'World Index &amp; Universal'!BP478</f>
        <v>-4.8116512909887055E-3</v>
      </c>
      <c r="AY234" s="14">
        <f>'World Index &amp; Universal'!BQ478</f>
        <v>1.594846027478769E-2</v>
      </c>
      <c r="AZ234" s="14">
        <f>'World Index &amp; Universal'!BR478</f>
        <v>-7.4098905923358771E-4</v>
      </c>
      <c r="BA234" s="14">
        <f>'World Index &amp; Universal'!BS478</f>
        <v>-4.5946661554673307E-3</v>
      </c>
      <c r="BB234" s="14">
        <f>'World Index &amp; Universal'!BT478</f>
        <v>2.5679454503942489E-2</v>
      </c>
      <c r="BC234" s="14">
        <f>'World Index &amp; Universal'!BV478</f>
        <v>-1.7488204535373142E-2</v>
      </c>
      <c r="BD234" s="14">
        <f>'World Index &amp; Universal'!BW478</f>
        <v>8.5584006418892855E-5</v>
      </c>
      <c r="BE234" s="14">
        <f>'World Index &amp; Universal'!BX478</f>
        <v>-2.0434217263503029E-2</v>
      </c>
      <c r="BF234" s="14">
        <f>'World Index &amp; Universal'!BY478</f>
        <v>-1.5698099754464012E-2</v>
      </c>
      <c r="BG234" s="14">
        <f>'World Index &amp; Universal'!BZ478</f>
        <v>-1.6427456693528852E-2</v>
      </c>
      <c r="BH234" s="14">
        <f>'World Index &amp; Universal'!CA478</f>
        <v>-2.0220638382284273E-2</v>
      </c>
      <c r="BI234" s="14">
        <f>'World Index &amp; Universal'!CB478</f>
        <v>9.5782361110352543E-3</v>
      </c>
      <c r="BJ234" s="14">
        <f>'World Index &amp; Universal'!CD478</f>
        <v>2.7888256825492341E-3</v>
      </c>
      <c r="BK234" s="14">
        <f>'World Index &amp; Universal'!CE478</f>
        <v>1.6788838619300916E-2</v>
      </c>
      <c r="BL234" s="14">
        <f>'World Index &amp; Universal'!CF478</f>
        <v>-4.0736807846469825E-3</v>
      </c>
      <c r="BM234" s="14">
        <f>'World Index &amp; Universal'!CG478</f>
        <v>7.4153853117242541E-4</v>
      </c>
      <c r="BN234" s="14">
        <f>'World Index &amp; Universal'!CH478</f>
        <v>1.6701825203766507E-2</v>
      </c>
      <c r="BO234" s="14">
        <f>'World Index &amp; Universal'!CI478</f>
        <v>-3.8565347462872213E-3</v>
      </c>
      <c r="BP234" s="14">
        <f>'World Index &amp; Universal'!CJ478</f>
        <v>3.041386220272968E-2</v>
      </c>
      <c r="BQ234" s="14">
        <f>'World Index &amp; Universal'!CL478</f>
        <v>2.7888256825492341E-3</v>
      </c>
      <c r="BR234" s="14">
        <f>'World Index &amp; Universal'!CM478</f>
        <v>2.072530120983096E-2</v>
      </c>
      <c r="BS234" s="14">
        <f>'World Index &amp; Universal'!CN478</f>
        <v>-2.1798671168793415E-4</v>
      </c>
      <c r="BT234" s="14">
        <f>'World Index &amp; Universal'!CO478</f>
        <v>4.6158745580771043E-3</v>
      </c>
      <c r="BU234" s="14">
        <f>'World Index &amp; Universal'!CP478</f>
        <v>2.0637950924887738E-2</v>
      </c>
      <c r="BV234" s="14">
        <f>'World Index &amp; Universal'!CQ478</f>
        <v>3.8714651862969962E-3</v>
      </c>
      <c r="BW234" s="14">
        <f>'World Index &amp; Universal'!CR478</f>
        <v>3.041386220272968E-2</v>
      </c>
      <c r="BX234" s="14">
        <f>'World Index &amp; Universal'!CT478</f>
        <v>-2.6809651474530849E-2</v>
      </c>
      <c r="BY234" s="14">
        <f>'World Index &amp; Universal'!CU478</f>
        <v>-9.4025918597282487E-3</v>
      </c>
      <c r="BZ234" s="14">
        <f>'World Index &amp; Universal'!CV478</f>
        <v>-2.9727714307856257E-2</v>
      </c>
      <c r="CA234" s="14">
        <f>'World Index &amp; Universal'!CW478</f>
        <v>-2.5036530069096452E-2</v>
      </c>
      <c r="CB234" s="14">
        <f>'World Index &amp; Universal'!CX478</f>
        <v>-9.4873638995343068E-3</v>
      </c>
      <c r="CC234" s="14">
        <f>'World Index &amp; Universal'!CY478</f>
        <v>-2.9516161727205059E-2</v>
      </c>
      <c r="CD234" s="14">
        <f>'World Index &amp; Universal'!CZ478</f>
        <v>-2.9516161727205059E-2</v>
      </c>
    </row>
    <row r="235" spans="2:82" x14ac:dyDescent="0.25">
      <c r="B235" s="121">
        <v>42825</v>
      </c>
      <c r="C235" s="14">
        <f>'World Index &amp; Universal'!M235</f>
        <v>3.2470830537954409E-2</v>
      </c>
      <c r="D235" s="14">
        <f>'World Index &amp; Universal'!N235</f>
        <v>8.8679027985718584E-3</v>
      </c>
      <c r="E235" s="14">
        <f>'World Index &amp; Universal'!O235</f>
        <v>4.7405938957068017E-4</v>
      </c>
      <c r="F235" s="14">
        <f>'World Index &amp; Universal'!P235</f>
        <v>-1.1869772847173943E-3</v>
      </c>
      <c r="G235" s="14">
        <f>'World Index &amp; Universal'!Q235</f>
        <v>3.1899853391290645E-3</v>
      </c>
      <c r="H235" s="14">
        <f>'World Index &amp; Universal'!R235</f>
        <v>5.649479674538771E-3</v>
      </c>
      <c r="I235" s="14">
        <f>'World Index &amp; Universal'!S235</f>
        <v>1.0767404161396099E-2</v>
      </c>
      <c r="J235" s="14">
        <f>'World Index &amp; Universal'!T235</f>
        <v>1.3090239992694874E-2</v>
      </c>
      <c r="K235" s="14">
        <f>'World Index &amp; Universal'!AF235</f>
        <v>2.329192546583851E-3</v>
      </c>
      <c r="L235" s="14">
        <f>'World Index &amp; Universal'!AG235</f>
        <v>0.61535048802129555</v>
      </c>
      <c r="M235" s="14">
        <f>'World Index &amp; Universal'!AH235</f>
        <v>0.11889973380656613</v>
      </c>
      <c r="N235" s="14">
        <f>'World Index &amp; Universal'!AI235</f>
        <v>7.0763087843833186E-2</v>
      </c>
      <c r="O235" s="14">
        <f>'World Index &amp; Universal'!AJ235</f>
        <v>9.5053238686779076E-2</v>
      </c>
      <c r="P235" s="14">
        <f>'World Index &amp; Universal'!AK235</f>
        <v>3.3828748890860696E-2</v>
      </c>
      <c r="Q235" s="14">
        <f>'World Index &amp; Universal'!AL235</f>
        <v>3.371783496007099E-2</v>
      </c>
      <c r="R235" s="14">
        <f>'World Index &amp; Universal'!AM235</f>
        <v>3.0057675244010651E-2</v>
      </c>
      <c r="S235" s="14">
        <f>'Stata input'!R235</f>
        <v>6.7250695461584797E-4</v>
      </c>
      <c r="T235" s="14">
        <f>'Stata input'!S235</f>
        <v>8.1531729624262361E-4</v>
      </c>
      <c r="U235" s="14">
        <f>'Stata input'!T235</f>
        <v>-3.2737213942368726E-4</v>
      </c>
      <c r="V235" s="14">
        <f>'Stata input'!U235</f>
        <v>2.136570830164608E-4</v>
      </c>
      <c r="W235" s="14">
        <f>'Stata input'!V235</f>
        <v>-3.2167235762825541E-6</v>
      </c>
      <c r="X235" s="14">
        <f>'Stata input'!W235</f>
        <v>-6.5166392953219798E-4</v>
      </c>
      <c r="Y235" s="14">
        <f>'Stata input'!X235</f>
        <v>4.9448627247405952E-4</v>
      </c>
      <c r="Z235" s="14">
        <f>'Stata input'!Y235</f>
        <v>1.5901848983437272E-3</v>
      </c>
      <c r="AA235" s="14">
        <f>'World Index &amp; Universal'!AP479</f>
        <v>2.437484363645015E-2</v>
      </c>
      <c r="AB235" s="14">
        <f>'World Index &amp; Universal'!AQ479</f>
        <v>3.3003300330032959E-2</v>
      </c>
      <c r="AC235" s="14">
        <f>'World Index &amp; Universal'!AR479</f>
        <v>4.0385670159637233E-2</v>
      </c>
      <c r="AD235" s="14">
        <f>'World Index &amp; Universal'!AS479</f>
        <v>3.603833694030345E-2</v>
      </c>
      <c r="AE235" s="14">
        <f>'World Index &amp; Universal'!AT479</f>
        <v>2.6662033264631235E-2</v>
      </c>
      <c r="AF235" s="14">
        <f>'World Index &amp; Universal'!AU479</f>
        <v>2.3784246304013656E-2</v>
      </c>
      <c r="AG235" s="14">
        <f>'World Index &amp; Universal'!AV479</f>
        <v>2.0791094776708263E-2</v>
      </c>
      <c r="AH235" s="14">
        <f>'World Index &amp; Universal'!AX479</f>
        <v>-2.3794847938593877E-2</v>
      </c>
      <c r="AI235" s="14">
        <f>'World Index &amp; Universal'!AY479</f>
        <v>8.4231438786139812E-3</v>
      </c>
      <c r="AJ235" s="14">
        <f>'World Index &amp; Universal'!AZ479</f>
        <v>1.5629851340696721E-2</v>
      </c>
      <c r="AK235" s="14">
        <f>'World Index &amp; Universal'!BA479</f>
        <v>1.1385962254255366E-2</v>
      </c>
      <c r="AL235" s="14">
        <f>'World Index &amp; Universal'!BB479</f>
        <v>2.2327662987717822E-3</v>
      </c>
      <c r="AM235" s="14">
        <f>'World Index &amp; Universal'!BC479</f>
        <v>-5.765441587182174E-4</v>
      </c>
      <c r="AN235" s="14">
        <f>'World Index &amp; Universal'!BD479</f>
        <v>-3.4984741005742448E-3</v>
      </c>
      <c r="AO235" s="14">
        <f>'World Index &amp; Universal'!BF479</f>
        <v>-3.1948881789137351E-2</v>
      </c>
      <c r="AP235" s="14">
        <f>'World Index &amp; Universal'!BG479</f>
        <v>-8.352787150656793E-3</v>
      </c>
      <c r="AQ235" s="14">
        <f>'World Index &amp; Universal'!BH479</f>
        <v>7.1465113685946768E-3</v>
      </c>
      <c r="AR235" s="14">
        <f>'World Index &amp; Universal'!BI479</f>
        <v>2.9380705843833343E-3</v>
      </c>
      <c r="AS235" s="14">
        <f>'World Index &amp; Universal'!BJ479</f>
        <v>-6.1386706735359065E-3</v>
      </c>
      <c r="AT235" s="14">
        <f>'World Index &amp; Universal'!BK479</f>
        <v>-8.9245155587344138E-3</v>
      </c>
      <c r="AU235" s="14">
        <f>'World Index &amp; Universal'!BL479</f>
        <v>-1.1822039241716986E-2</v>
      </c>
      <c r="AV235" s="14">
        <f>'World Index &amp; Universal'!BN479</f>
        <v>-3.8817980022197496E-2</v>
      </c>
      <c r="AW235" s="14">
        <f>'World Index &amp; Universal'!BO479</f>
        <v>-1.5389318579070999E-2</v>
      </c>
      <c r="AX235" s="14">
        <f>'World Index &amp; Universal'!BP479</f>
        <v>-7.0958011450422687E-3</v>
      </c>
      <c r="AY235" s="14">
        <f>'World Index &amp; Universal'!BQ479</f>
        <v>-4.1785785252759222E-3</v>
      </c>
      <c r="AZ235" s="14">
        <f>'World Index &amp; Universal'!BR479</f>
        <v>-1.3190913032183893E-2</v>
      </c>
      <c r="BA235" s="14">
        <f>'World Index &amp; Universal'!BS479</f>
        <v>-1.5956990116055891E-2</v>
      </c>
      <c r="BB235" s="14">
        <f>'World Index &amp; Universal'!BT479</f>
        <v>-1.8833953547171212E-2</v>
      </c>
      <c r="BC235" s="14">
        <f>'World Index &amp; Universal'!BV479</f>
        <v>-3.4784752315956124E-2</v>
      </c>
      <c r="BD235" s="14">
        <f>'World Index &amp; Universal'!BW479</f>
        <v>-1.1257781578139836E-2</v>
      </c>
      <c r="BE235" s="14">
        <f>'World Index &amp; Universal'!BX479</f>
        <v>-2.9294636135124286E-3</v>
      </c>
      <c r="BF235" s="14">
        <f>'World Index &amp; Universal'!BY479</f>
        <v>4.1961123100644482E-3</v>
      </c>
      <c r="BG235" s="14">
        <f>'World Index &amp; Universal'!BZ479</f>
        <v>-9.0501512746749002E-3</v>
      </c>
      <c r="BH235" s="14">
        <f>'World Index &amp; Universal'!CA479</f>
        <v>-1.1827835128649267E-2</v>
      </c>
      <c r="BI235" s="14">
        <f>'World Index &amp; Universal'!CB479</f>
        <v>-1.4716870621433342E-2</v>
      </c>
      <c r="BJ235" s="14">
        <f>'World Index &amp; Universal'!CD479</f>
        <v>-2.3231697879585345E-2</v>
      </c>
      <c r="BK235" s="14">
        <f>'World Index &amp; Universal'!CE479</f>
        <v>-2.2277921595171835E-3</v>
      </c>
      <c r="BL235" s="14">
        <f>'World Index &amp; Universal'!CF479</f>
        <v>6.1765867052057111E-3</v>
      </c>
      <c r="BM235" s="14">
        <f>'World Index &amp; Universal'!CG479</f>
        <v>1.3367239120908092E-2</v>
      </c>
      <c r="BN235" s="14">
        <f>'World Index &amp; Universal'!CH479</f>
        <v>9.1328045372995881E-3</v>
      </c>
      <c r="BO235" s="14">
        <f>'World Index &amp; Universal'!CI479</f>
        <v>-2.8030518976791541E-3</v>
      </c>
      <c r="BP235" s="14">
        <f>'World Index &amp; Universal'!CJ479</f>
        <v>-2.9236155353153936E-3</v>
      </c>
      <c r="BQ235" s="14">
        <f>'World Index &amp; Universal'!CL479</f>
        <v>-2.3231697879585345E-2</v>
      </c>
      <c r="BR235" s="14">
        <f>'World Index &amp; Universal'!CM479</f>
        <v>5.7687675364093138E-4</v>
      </c>
      <c r="BS235" s="14">
        <f>'World Index &amp; Universal'!CN479</f>
        <v>9.0048797481510068E-3</v>
      </c>
      <c r="BT235" s="14">
        <f>'World Index &amp; Universal'!CO479</f>
        <v>1.6215744592238845E-2</v>
      </c>
      <c r="BU235" s="14">
        <f>'World Index &amp; Universal'!CP479</f>
        <v>1.196940730483842E-2</v>
      </c>
      <c r="BV235" s="14">
        <f>'World Index &amp; Universal'!CQ479</f>
        <v>2.8109310833865919E-3</v>
      </c>
      <c r="BW235" s="14">
        <f>'World Index &amp; Universal'!CR479</f>
        <v>-2.9236155353153936E-3</v>
      </c>
      <c r="BX235" s="14">
        <f>'World Index &amp; Universal'!CT479</f>
        <v>-2.0367629462183068E-2</v>
      </c>
      <c r="BY235" s="14">
        <f>'World Index &amp; Universal'!CU479</f>
        <v>3.5107563908811645E-3</v>
      </c>
      <c r="BZ235" s="14">
        <f>'World Index &amp; Universal'!CV479</f>
        <v>1.1963471875698684E-2</v>
      </c>
      <c r="CA235" s="14">
        <f>'World Index &amp; Universal'!CW479</f>
        <v>1.9195480332060644E-2</v>
      </c>
      <c r="CB235" s="14">
        <f>'World Index &amp; Universal'!CX479</f>
        <v>1.4936691984887229E-2</v>
      </c>
      <c r="CC235" s="14">
        <f>'World Index &amp; Universal'!CY479</f>
        <v>2.9321881260733207E-3</v>
      </c>
      <c r="CD235" s="14">
        <f>'World Index &amp; Universal'!CZ479</f>
        <v>2.9321881260733207E-3</v>
      </c>
    </row>
    <row r="236" spans="2:82" x14ac:dyDescent="0.25">
      <c r="B236" s="121">
        <v>42853</v>
      </c>
      <c r="C236" s="14">
        <f>'World Index &amp; Universal'!M236</f>
        <v>1.3651240736902714E-2</v>
      </c>
      <c r="D236" s="14">
        <f>'World Index &amp; Universal'!N236</f>
        <v>1.4136225266362157E-2</v>
      </c>
      <c r="E236" s="14">
        <f>'World Index &amp; Universal'!O236</f>
        <v>-4.8422241358508922E-3</v>
      </c>
      <c r="F236" s="14">
        <f>'World Index &amp; Universal'!P236</f>
        <v>-1.7814984649532573E-2</v>
      </c>
      <c r="G236" s="14">
        <f>'World Index &amp; Universal'!Q236</f>
        <v>1.5138449824066535E-2</v>
      </c>
      <c r="H236" s="14">
        <f>'World Index &amp; Universal'!R236</f>
        <v>7.848045377142121E-3</v>
      </c>
      <c r="I236" s="14">
        <f>'World Index &amp; Universal'!S236</f>
        <v>4.0817974464710138E-2</v>
      </c>
      <c r="J236" s="14">
        <f>'World Index &amp; Universal'!T236</f>
        <v>3.6642406958430129E-2</v>
      </c>
      <c r="K236" s="14">
        <f>'World Index &amp; Universal'!AF236</f>
        <v>2.3356690023356693E-3</v>
      </c>
      <c r="L236" s="14">
        <f>'World Index &amp; Universal'!AG236</f>
        <v>0.61027694361027696</v>
      </c>
      <c r="M236" s="14">
        <f>'World Index &amp; Universal'!AH236</f>
        <v>0.12334556779001225</v>
      </c>
      <c r="N236" s="14">
        <f>'World Index &amp; Universal'!AI236</f>
        <v>7.0959848737626521E-2</v>
      </c>
      <c r="O236" s="14">
        <f>'World Index &amp; Universal'!AJ236</f>
        <v>9.7319541763986217E-2</v>
      </c>
      <c r="P236" s="14">
        <f>'World Index &amp; Universal'!AK236</f>
        <v>3.4367701034367704E-2</v>
      </c>
      <c r="Q236" s="14">
        <f>'World Index &amp; Universal'!AL236</f>
        <v>3.3033033033033038E-2</v>
      </c>
      <c r="R236" s="14">
        <f>'World Index &amp; Universal'!AM236</f>
        <v>2.8361695028361698E-2</v>
      </c>
      <c r="S236" s="14">
        <f>'Stata input'!R236</f>
        <v>6.8904932024094201E-4</v>
      </c>
      <c r="T236" s="14">
        <f>'Stata input'!S236</f>
        <v>8.2540918593276835E-4</v>
      </c>
      <c r="U236" s="14">
        <f>'Stata input'!T236</f>
        <v>-3.3514207153895192E-4</v>
      </c>
      <c r="V236" s="14">
        <f>'Stata input'!U236</f>
        <v>2.1236012515024605E-4</v>
      </c>
      <c r="W236" s="14">
        <f>'Stata input'!V236</f>
        <v>-1.7676718463865981E-5</v>
      </c>
      <c r="X236" s="14">
        <f>'Stata input'!W236</f>
        <v>-6.6224010742732542E-4</v>
      </c>
      <c r="Y236" s="14">
        <f>'Stata input'!X236</f>
        <v>6.4355057446485731E-4</v>
      </c>
      <c r="Z236" s="14">
        <f>'Stata input'!Y236</f>
        <v>1.5697102274137009E-3</v>
      </c>
      <c r="AA236" s="14">
        <f>'World Index &amp; Universal'!AP480</f>
        <v>-1.5700412862706958E-3</v>
      </c>
      <c r="AB236" s="14">
        <f>'World Index &amp; Universal'!AQ480</f>
        <v>1.9758148055261771E-2</v>
      </c>
      <c r="AC236" s="14">
        <f>'World Index &amp; Universal'!AR480</f>
        <v>2.8218645948945742E-2</v>
      </c>
      <c r="AD236" s="14">
        <f>'World Index &amp; Universal'!AS480</f>
        <v>-1.1287853231959355E-3</v>
      </c>
      <c r="AE236" s="14">
        <f>'World Index &amp; Universal'!AT480</f>
        <v>6.8046266792720633E-3</v>
      </c>
      <c r="AF236" s="14">
        <f>'World Index &amp; Universal'!AU480</f>
        <v>-2.6652221018418243E-2</v>
      </c>
      <c r="AG236" s="14">
        <f>'World Index &amp; Universal'!AV480</f>
        <v>-2.011154790630465E-2</v>
      </c>
      <c r="AH236" s="14">
        <f>'World Index &amp; Universal'!AX480</f>
        <v>1.5725101921955087E-3</v>
      </c>
      <c r="AI236" s="14">
        <f>'World Index &amp; Universal'!AY480</f>
        <v>2.136172813665338E-2</v>
      </c>
      <c r="AJ236" s="14">
        <f>'World Index &amp; Universal'!AZ480</f>
        <v>2.9835530249505915E-2</v>
      </c>
      <c r="AK236" s="14">
        <f>'World Index &amp; Universal'!BA480</f>
        <v>4.4194984257406311E-4</v>
      </c>
      <c r="AL236" s="14">
        <f>'World Index &amp; Universal'!BB480</f>
        <v>8.387837216274896E-3</v>
      </c>
      <c r="AM236" s="14">
        <f>'World Index &amp; Universal'!BC480</f>
        <v>-2.5121621715418874E-2</v>
      </c>
      <c r="AN236" s="14">
        <f>'World Index &amp; Universal'!BD480</f>
        <v>-1.8570663328172587E-2</v>
      </c>
      <c r="AO236" s="14">
        <f>'World Index &amp; Universal'!BF480</f>
        <v>-1.9375327466558345E-2</v>
      </c>
      <c r="AP236" s="14">
        <f>'World Index &amp; Universal'!BG480</f>
        <v>-2.091494868877164E-2</v>
      </c>
      <c r="AQ236" s="14">
        <f>'World Index &amp; Universal'!BH480</f>
        <v>8.2965729764636897E-3</v>
      </c>
      <c r="AR236" s="14">
        <f>'World Index &amp; Universal'!BI480</f>
        <v>-2.0482242204478029E-2</v>
      </c>
      <c r="AS236" s="14">
        <f>'World Index &amp; Universal'!BJ480</f>
        <v>-1.2702542657484828E-2</v>
      </c>
      <c r="AT236" s="14">
        <f>'World Index &amp; Universal'!BK480</f>
        <v>-4.551115297503372E-2</v>
      </c>
      <c r="AU236" s="14">
        <f>'World Index &amp; Universal'!BL480</f>
        <v>-3.9097207546318957E-2</v>
      </c>
      <c r="AV236" s="14">
        <f>'World Index &amp; Universal'!BN480</f>
        <v>-2.744420757211874E-2</v>
      </c>
      <c r="AW236" s="14">
        <f>'World Index &amp; Universal'!BO480</f>
        <v>-2.8971160319432365E-2</v>
      </c>
      <c r="AX236" s="14">
        <f>'World Index &amp; Universal'!BP480</f>
        <v>-8.2283062333261547E-3</v>
      </c>
      <c r="AY236" s="14">
        <f>'World Index &amp; Universal'!BQ480</f>
        <v>-2.8542014276600414E-2</v>
      </c>
      <c r="AZ236" s="14">
        <f>'World Index &amp; Universal'!BR480</f>
        <v>-2.0826328479883416E-2</v>
      </c>
      <c r="BA236" s="14">
        <f>'World Index &amp; Universal'!BS480</f>
        <v>-5.3364979504649468E-2</v>
      </c>
      <c r="BB236" s="14">
        <f>'World Index &amp; Universal'!BT480</f>
        <v>-4.7003809983086065E-2</v>
      </c>
      <c r="BC236" s="14">
        <f>'World Index &amp; Universal'!BV480</f>
        <v>1.1300609193760636E-3</v>
      </c>
      <c r="BD236" s="14">
        <f>'World Index &amp; Universal'!BW480</f>
        <v>-4.4175460919415599E-4</v>
      </c>
      <c r="BE236" s="14">
        <f>'World Index &amp; Universal'!BX480</f>
        <v>2.0910536885594411E-2</v>
      </c>
      <c r="BF236" s="14">
        <f>'World Index &amp; Universal'!BY480</f>
        <v>2.938059565730633E-2</v>
      </c>
      <c r="BG236" s="14">
        <f>'World Index &amp; Universal'!BZ480</f>
        <v>7.9423772413294014E-3</v>
      </c>
      <c r="BH236" s="14">
        <f>'World Index &amp; Universal'!CA480</f>
        <v>-2.5552278732429601E-2</v>
      </c>
      <c r="BI236" s="14">
        <f>'World Index &amp; Universal'!CB480</f>
        <v>-1.9004214261245544E-2</v>
      </c>
      <c r="BJ236" s="14">
        <f>'World Index &amp; Universal'!CD480</f>
        <v>2.7382012466607319E-2</v>
      </c>
      <c r="BK236" s="14">
        <f>'World Index &amp; Universal'!CE480</f>
        <v>-8.3180666274498272E-3</v>
      </c>
      <c r="BL236" s="14">
        <f>'World Index &amp; Universal'!CF480</f>
        <v>1.2865973231285244E-2</v>
      </c>
      <c r="BM236" s="14">
        <f>'World Index &amp; Universal'!CG480</f>
        <v>2.1269289693575555E-2</v>
      </c>
      <c r="BN236" s="14">
        <f>'World Index &amp; Universal'!CH480</f>
        <v>-7.8797929531122524E-3</v>
      </c>
      <c r="BO236" s="14">
        <f>'World Index &amp; Universal'!CI480</f>
        <v>-3.3230725019649854E-2</v>
      </c>
      <c r="BP236" s="14">
        <f>'World Index &amp; Universal'!CJ480</f>
        <v>6.7197699048096027E-3</v>
      </c>
      <c r="BQ236" s="14">
        <f>'World Index &amp; Universal'!CL480</f>
        <v>2.7382012466607319E-2</v>
      </c>
      <c r="BR236" s="14">
        <f>'World Index &amp; Universal'!CM480</f>
        <v>2.5768980290262755E-2</v>
      </c>
      <c r="BS236" s="14">
        <f>'World Index &amp; Universal'!CN480</f>
        <v>4.7681178378235378E-2</v>
      </c>
      <c r="BT236" s="14">
        <f>'World Index &amp; Universal'!CO480</f>
        <v>5.637334173071773E-2</v>
      </c>
      <c r="BU236" s="14">
        <f>'World Index &amp; Universal'!CP480</f>
        <v>2.6222318729619554E-2</v>
      </c>
      <c r="BV236" s="14">
        <f>'World Index &amp; Universal'!CQ480</f>
        <v>3.4372963518441768E-2</v>
      </c>
      <c r="BW236" s="14">
        <f>'World Index &amp; Universal'!CR480</f>
        <v>6.7197699048096027E-3</v>
      </c>
      <c r="BX236" s="14">
        <f>'World Index &amp; Universal'!CT480</f>
        <v>2.0524323828220448E-2</v>
      </c>
      <c r="BY236" s="14">
        <f>'World Index &amp; Universal'!CU480</f>
        <v>1.8922058506166461E-2</v>
      </c>
      <c r="BZ236" s="14">
        <f>'World Index &amp; Universal'!CV480</f>
        <v>4.0687994512414338E-2</v>
      </c>
      <c r="CA236" s="14">
        <f>'World Index &amp; Universal'!CW480</f>
        <v>4.9322138404616078E-2</v>
      </c>
      <c r="CB236" s="14">
        <f>'World Index &amp; Universal'!CX480</f>
        <v>1.9372370949518603E-2</v>
      </c>
      <c r="CC236" s="14">
        <f>'World Index &amp; Universal'!CY480</f>
        <v>-6.6749160051211565E-3</v>
      </c>
      <c r="CD236" s="14">
        <f>'World Index &amp; Universal'!CZ480</f>
        <v>-6.6749160051211565E-3</v>
      </c>
    </row>
    <row r="237" spans="2:82" x14ac:dyDescent="0.25">
      <c r="B237" s="121">
        <v>42886</v>
      </c>
      <c r="C237" s="14">
        <f>'World Index &amp; Universal'!M237</f>
        <v>2.6419145620677487E-3</v>
      </c>
      <c r="D237" s="14">
        <f>'World Index &amp; Universal'!N237</f>
        <v>1.8629345440219325E-2</v>
      </c>
      <c r="E237" s="14">
        <f>'World Index &amp; Universal'!O237</f>
        <v>-1.1828923728133378E-2</v>
      </c>
      <c r="F237" s="14">
        <f>'World Index &amp; Universal'!P237</f>
        <v>2.337088387183317E-2</v>
      </c>
      <c r="G237" s="14">
        <f>'World Index &amp; Universal'!Q237</f>
        <v>1.1772643351118939E-2</v>
      </c>
      <c r="H237" s="14">
        <f>'World Index &amp; Universal'!R237</f>
        <v>-7.6129198008865195E-3</v>
      </c>
      <c r="I237" s="14">
        <f>'World Index &amp; Universal'!S237</f>
        <v>8.2588035369766111E-3</v>
      </c>
      <c r="J237" s="14">
        <f>'World Index &amp; Universal'!T237</f>
        <v>2.4656734674191272E-2</v>
      </c>
      <c r="K237" s="14">
        <f>'World Index &amp; Universal'!AF237</f>
        <v>2.3356690023356693E-3</v>
      </c>
      <c r="L237" s="14">
        <f>'World Index &amp; Universal'!AG237</f>
        <v>0.61027694361027696</v>
      </c>
      <c r="M237" s="14">
        <f>'World Index &amp; Universal'!AH237</f>
        <v>0.12334556779001225</v>
      </c>
      <c r="N237" s="14">
        <f>'World Index &amp; Universal'!AI237</f>
        <v>7.0959848737626521E-2</v>
      </c>
      <c r="O237" s="14">
        <f>'World Index &amp; Universal'!AJ237</f>
        <v>9.7319541763986217E-2</v>
      </c>
      <c r="P237" s="14">
        <f>'World Index &amp; Universal'!AK237</f>
        <v>3.4367701034367704E-2</v>
      </c>
      <c r="Q237" s="14">
        <f>'World Index &amp; Universal'!AL237</f>
        <v>3.3033033033033038E-2</v>
      </c>
      <c r="R237" s="14">
        <f>'World Index &amp; Universal'!AM237</f>
        <v>2.8361695028361698E-2</v>
      </c>
      <c r="S237" s="14">
        <f>'Stata input'!R237</f>
        <v>7.1385722991923473E-4</v>
      </c>
      <c r="T237" s="14">
        <f>'Stata input'!S237</f>
        <v>8.7934300032643797E-4</v>
      </c>
      <c r="U237" s="14">
        <f>'Stata input'!T237</f>
        <v>-3.3573592575464328E-4</v>
      </c>
      <c r="V237" s="14">
        <f>'Stata input'!U237</f>
        <v>2.092922473335701E-4</v>
      </c>
      <c r="W237" s="14">
        <f>'Stata input'!V237</f>
        <v>-2.7029017760860086E-5</v>
      </c>
      <c r="X237" s="14">
        <f>'Stata input'!W237</f>
        <v>-6.5854669904996666E-4</v>
      </c>
      <c r="Y237" s="14">
        <f>'Stata input'!X237</f>
        <v>7.427912436959172E-4</v>
      </c>
      <c r="Z237" s="14">
        <f>'Stata input'!Y237</f>
        <v>1.7088472872288651E-3</v>
      </c>
      <c r="AA237" s="14">
        <f>'World Index &amp; Universal'!AP481</f>
        <v>-1.7367501456028056E-2</v>
      </c>
      <c r="AB237" s="14">
        <f>'World Index &amp; Universal'!AQ481</f>
        <v>1.417863367585892E-2</v>
      </c>
      <c r="AC237" s="14">
        <f>'World Index &amp; Universal'!AR481</f>
        <v>-2.1948169936404249E-2</v>
      </c>
      <c r="AD237" s="14">
        <f>'World Index &amp; Universal'!AS481</f>
        <v>-1.0910933014664725E-2</v>
      </c>
      <c r="AE237" s="14">
        <f>'World Index &amp; Universal'!AT481</f>
        <v>1.0688615812659341E-2</v>
      </c>
      <c r="AF237" s="14">
        <f>'World Index &amp; Universal'!AU481</f>
        <v>-6.3287113598780032E-3</v>
      </c>
      <c r="AG237" s="14">
        <f>'World Index &amp; Universal'!AV481</f>
        <v>-2.4853503244162245E-2</v>
      </c>
      <c r="AH237" s="14">
        <f>'World Index &amp; Universal'!AX481</f>
        <v>1.7674462712929273E-2</v>
      </c>
      <c r="AI237" s="14">
        <f>'World Index &amp; Universal'!AY481</f>
        <v>3.2103696121012382E-2</v>
      </c>
      <c r="AJ237" s="14">
        <f>'World Index &amp; Universal'!AZ481</f>
        <v>-4.6616293346328774E-3</v>
      </c>
      <c r="AK237" s="14">
        <f>'World Index &amp; Universal'!BA481</f>
        <v>6.570684819533712E-3</v>
      </c>
      <c r="AL237" s="14">
        <f>'World Index &amp; Universal'!BB481</f>
        <v>2.8551994067222308E-2</v>
      </c>
      <c r="AM237" s="14">
        <f>'World Index &amp; Universal'!BC481</f>
        <v>1.1233894780100506E-2</v>
      </c>
      <c r="AN237" s="14">
        <f>'World Index &amp; Universal'!BD481</f>
        <v>-7.6183128476075002E-3</v>
      </c>
      <c r="AO237" s="14">
        <f>'World Index &amp; Universal'!BF481</f>
        <v>-1.3980410555948009E-2</v>
      </c>
      <c r="AP237" s="14">
        <f>'World Index &amp; Universal'!BG481</f>
        <v>-3.1105107211289673E-2</v>
      </c>
      <c r="AQ237" s="14">
        <f>'World Index &amp; Universal'!BH481</f>
        <v>-3.5621736065689524E-2</v>
      </c>
      <c r="AR237" s="14">
        <f>'World Index &amp; Universal'!BI481</f>
        <v>-2.4738804247519286E-2</v>
      </c>
      <c r="AS237" s="14">
        <f>'World Index &amp; Universal'!BJ481</f>
        <v>-3.4412259806243517E-3</v>
      </c>
      <c r="AT237" s="14">
        <f>'World Index &amp; Universal'!BK481</f>
        <v>-2.0220643932724602E-2</v>
      </c>
      <c r="AU237" s="14">
        <f>'World Index &amp; Universal'!BL481</f>
        <v>-3.8486451621003392E-2</v>
      </c>
      <c r="AV237" s="14">
        <f>'World Index &amp; Universal'!BN481</f>
        <v>2.2440702283617275E-2</v>
      </c>
      <c r="AW237" s="14">
        <f>'World Index &amp; Universal'!BO481</f>
        <v>4.6834618980042819E-3</v>
      </c>
      <c r="AX237" s="14">
        <f>'World Index &amp; Universal'!BP481</f>
        <v>3.6937514456584664E-2</v>
      </c>
      <c r="AY237" s="14">
        <f>'World Index &amp; Universal'!BQ481</f>
        <v>1.1284920269533982E-2</v>
      </c>
      <c r="AZ237" s="14">
        <f>'World Index &amp; Universal'!BR481</f>
        <v>3.3369178141552824E-2</v>
      </c>
      <c r="BA237" s="14">
        <f>'World Index &amp; Universal'!BS481</f>
        <v>1.5969970196273442E-2</v>
      </c>
      <c r="BB237" s="14">
        <f>'World Index &amp; Universal'!BT481</f>
        <v>-2.9705310275520702E-3</v>
      </c>
      <c r="BC237" s="14">
        <f>'World Index &amp; Universal'!BV481</f>
        <v>1.1031294732556596E-2</v>
      </c>
      <c r="BD237" s="14">
        <f>'World Index &amp; Universal'!BW481</f>
        <v>-6.5277927508009537E-3</v>
      </c>
      <c r="BE237" s="14">
        <f>'World Index &amp; Universal'!BX481</f>
        <v>2.5366337095398928E-2</v>
      </c>
      <c r="BF237" s="14">
        <f>'World Index &amp; Universal'!BY481</f>
        <v>-1.115899193525649E-2</v>
      </c>
      <c r="BG237" s="14">
        <f>'World Index &amp; Universal'!BZ481</f>
        <v>2.1837819816528325E-2</v>
      </c>
      <c r="BH237" s="14">
        <f>'World Index &amp; Universal'!CA481</f>
        <v>4.6327694923904428E-3</v>
      </c>
      <c r="BI237" s="14">
        <f>'World Index &amp; Universal'!CB481</f>
        <v>-1.4096374831028546E-2</v>
      </c>
      <c r="BJ237" s="14">
        <f>'World Index &amp; Universal'!CD481</f>
        <v>6.3690190430469862E-3</v>
      </c>
      <c r="BK237" s="14">
        <f>'World Index &amp; Universal'!CE481</f>
        <v>-2.7759407625392418E-2</v>
      </c>
      <c r="BL237" s="14">
        <f>'World Index &amp; Universal'!CF481</f>
        <v>3.4531089087148636E-3</v>
      </c>
      <c r="BM237" s="14">
        <f>'World Index &amp; Universal'!CG481</f>
        <v>-3.229163289112702E-2</v>
      </c>
      <c r="BN237" s="14">
        <f>'World Index &amp; Universal'!CH481</f>
        <v>-2.1371121124142078E-2</v>
      </c>
      <c r="BO237" s="14">
        <f>'World Index &amp; Universal'!CI481</f>
        <v>-1.6837359109713956E-2</v>
      </c>
      <c r="BP237" s="14">
        <f>'World Index &amp; Universal'!CJ481</f>
        <v>-1.8642776636563885E-2</v>
      </c>
      <c r="BQ237" s="14">
        <f>'World Index &amp; Universal'!CL481</f>
        <v>6.3690190430469862E-3</v>
      </c>
      <c r="BR237" s="14">
        <f>'World Index &amp; Universal'!CM481</f>
        <v>-1.1109096360484627E-2</v>
      </c>
      <c r="BS237" s="14">
        <f>'World Index &amp; Universal'!CN481</f>
        <v>2.0637956706791805E-2</v>
      </c>
      <c r="BT237" s="14">
        <f>'World Index &amp; Universal'!CO481</f>
        <v>-1.5718939205642157E-2</v>
      </c>
      <c r="BU237" s="14">
        <f>'World Index &amp; Universal'!CP481</f>
        <v>-4.6114059117655648E-3</v>
      </c>
      <c r="BV237" s="14">
        <f>'World Index &amp; Universal'!CQ481</f>
        <v>1.712571085336112E-2</v>
      </c>
      <c r="BW237" s="14">
        <f>'World Index &amp; Universal'!CR481</f>
        <v>-1.8642776636563885E-2</v>
      </c>
      <c r="BX237" s="14">
        <f>'World Index &amp; Universal'!CT481</f>
        <v>2.548694306634558E-2</v>
      </c>
      <c r="BY237" s="14">
        <f>'World Index &amp; Universal'!CU481</f>
        <v>7.6767970895028625E-3</v>
      </c>
      <c r="BZ237" s="14">
        <f>'World Index &amp; Universal'!CV481</f>
        <v>4.0026946771459571E-2</v>
      </c>
      <c r="CA237" s="14">
        <f>'World Index &amp; Universal'!CW481</f>
        <v>2.9793813723617557E-3</v>
      </c>
      <c r="CB237" s="14">
        <f>'World Index &amp; Universal'!CX481</f>
        <v>1.429792372313532E-2</v>
      </c>
      <c r="CC237" s="14">
        <f>'World Index &amp; Universal'!CY481</f>
        <v>1.8996932200355143E-2</v>
      </c>
      <c r="CD237" s="14">
        <f>'World Index &amp; Universal'!CZ481</f>
        <v>1.8996932200355143E-2</v>
      </c>
    </row>
    <row r="238" spans="2:82" x14ac:dyDescent="0.25">
      <c r="B238" s="121">
        <v>42916</v>
      </c>
      <c r="C238" s="14">
        <f>'World Index &amp; Universal'!M238</f>
        <v>-3.9458707972548357E-3</v>
      </c>
      <c r="D238" s="14">
        <f>'World Index &amp; Universal'!N238</f>
        <v>2.854722263150089E-3</v>
      </c>
      <c r="E238" s="14">
        <f>'World Index &amp; Universal'!O238</f>
        <v>-1.2610312580293437E-2</v>
      </c>
      <c r="F238" s="14">
        <f>'World Index &amp; Universal'!P238</f>
        <v>-6.2425430428912909E-3</v>
      </c>
      <c r="G238" s="14">
        <f>'World Index &amp; Universal'!Q238</f>
        <v>1.8078341949939514E-2</v>
      </c>
      <c r="H238" s="14">
        <f>'World Index &amp; Universal'!R238</f>
        <v>-6.5719364859865292E-3</v>
      </c>
      <c r="I238" s="14">
        <f>'World Index &amp; Universal'!S238</f>
        <v>-3.595641364019353E-2</v>
      </c>
      <c r="J238" s="14">
        <f>'World Index &amp; Universal'!T238</f>
        <v>-2.8753858188644066E-2</v>
      </c>
      <c r="K238" s="14">
        <f>'World Index &amp; Universal'!AF238</f>
        <v>2.3356690023356693E-3</v>
      </c>
      <c r="L238" s="14">
        <f>'World Index &amp; Universal'!AG238</f>
        <v>0.61027694361027696</v>
      </c>
      <c r="M238" s="14">
        <f>'World Index &amp; Universal'!AH238</f>
        <v>0.12334556779001225</v>
      </c>
      <c r="N238" s="14">
        <f>'World Index &amp; Universal'!AI238</f>
        <v>7.0959848737626521E-2</v>
      </c>
      <c r="O238" s="14">
        <f>'World Index &amp; Universal'!AJ238</f>
        <v>9.7319541763986217E-2</v>
      </c>
      <c r="P238" s="14">
        <f>'World Index &amp; Universal'!AK238</f>
        <v>3.4367701034367704E-2</v>
      </c>
      <c r="Q238" s="14">
        <f>'World Index &amp; Universal'!AL238</f>
        <v>3.3033033033033038E-2</v>
      </c>
      <c r="R238" s="14">
        <f>'World Index &amp; Universal'!AM238</f>
        <v>2.8361695028361698E-2</v>
      </c>
      <c r="S238" s="14">
        <f>'Stata input'!R238</f>
        <v>5.9802906045103299E-4</v>
      </c>
      <c r="T238" s="14">
        <f>'Stata input'!S238</f>
        <v>1.0142315018886183E-3</v>
      </c>
      <c r="U238" s="14">
        <f>'Stata input'!T238</f>
        <v>-3.3453985714226864E-4</v>
      </c>
      <c r="V238" s="14">
        <f>'Stata input'!U238</f>
        <v>2.1007377616943934E-4</v>
      </c>
      <c r="W238" s="14">
        <f>'Stata input'!V238</f>
        <v>-1.7084938665146154E-5</v>
      </c>
      <c r="X238" s="14">
        <f>'Stata input'!W238</f>
        <v>-6.5636430103932497E-4</v>
      </c>
      <c r="Y238" s="14">
        <f>'Stata input'!X238</f>
        <v>6.1872348176028602E-4</v>
      </c>
      <c r="Z238" s="14">
        <f>'Stata input'!Y238</f>
        <v>1.504160323205328E-3</v>
      </c>
      <c r="AA238" s="14">
        <f>'World Index &amp; Universal'!AP482</f>
        <v>-1.0597565167913214E-2</v>
      </c>
      <c r="AB238" s="14">
        <f>'World Index &amp; Universal'!AQ482</f>
        <v>5.5352304237350491E-3</v>
      </c>
      <c r="AC238" s="14">
        <f>'World Index &amp; Universal'!AR482</f>
        <v>-1.1588231507114743E-3</v>
      </c>
      <c r="AD238" s="14">
        <f>'World Index &amp; Universal'!AS482</f>
        <v>-2.5293182922505153E-2</v>
      </c>
      <c r="AE238" s="14">
        <f>'World Index &amp; Universal'!AT482</f>
        <v>-1.1699662774424802E-3</v>
      </c>
      <c r="AF238" s="14">
        <f>'World Index &amp; Universal'!AU482</f>
        <v>2.9988798207713163E-2</v>
      </c>
      <c r="AG238" s="14">
        <f>'World Index &amp; Universal'!AV482</f>
        <v>2.3689122146537622E-2</v>
      </c>
      <c r="AH238" s="14">
        <f>'World Index &amp; Universal'!AX482</f>
        <v>1.0711076499131389E-2</v>
      </c>
      <c r="AI238" s="14">
        <f>'World Index &amp; Universal'!AY482</f>
        <v>1.6305595199375356E-2</v>
      </c>
      <c r="AJ238" s="14">
        <f>'World Index &amp; Universal'!AZ482</f>
        <v>9.5398411050036103E-3</v>
      </c>
      <c r="AK238" s="14">
        <f>'World Index &amp; Universal'!BA482</f>
        <v>-1.4853023640563179E-2</v>
      </c>
      <c r="AL238" s="14">
        <f>'World Index &amp; Universal'!BB482</f>
        <v>9.5285786233898495E-3</v>
      </c>
      <c r="AM238" s="14">
        <f>'World Index &amp; Universal'!BC482</f>
        <v>4.1021087018564328E-2</v>
      </c>
      <c r="AN238" s="14">
        <f>'World Index &amp; Universal'!BD482</f>
        <v>3.4653934645177742E-2</v>
      </c>
      <c r="AO238" s="14">
        <f>'World Index &amp; Universal'!BF482</f>
        <v>-5.5047603070084161E-3</v>
      </c>
      <c r="AP238" s="14">
        <f>'World Index &amp; Universal'!BG482</f>
        <v>-1.6043988418834365E-2</v>
      </c>
      <c r="AQ238" s="14">
        <f>'World Index &amp; Universal'!BH482</f>
        <v>-6.6572044140370545E-3</v>
      </c>
      <c r="AR238" s="14">
        <f>'World Index &amp; Universal'!BI482</f>
        <v>-3.0658710320123794E-2</v>
      </c>
      <c r="AS238" s="14">
        <f>'World Index &amp; Universal'!BJ482</f>
        <v>-6.6682862005262855E-3</v>
      </c>
      <c r="AT238" s="14">
        <f>'World Index &amp; Universal'!BK482</f>
        <v>2.4318956754676213E-2</v>
      </c>
      <c r="AU238" s="14">
        <f>'World Index &amp; Universal'!BL482</f>
        <v>1.8053958900229095E-2</v>
      </c>
      <c r="AV238" s="14">
        <f>'World Index &amp; Universal'!BN482</f>
        <v>1.1601675797614508E-3</v>
      </c>
      <c r="AW238" s="14">
        <f>'World Index &amp; Universal'!BO482</f>
        <v>-9.4496925396836406E-3</v>
      </c>
      <c r="AX238" s="14">
        <f>'World Index &amp; Universal'!BP482</f>
        <v>6.7018197983810257E-3</v>
      </c>
      <c r="AY238" s="14">
        <f>'World Index &amp; Universal'!BQ482</f>
        <v>-2.4162359673559286E-2</v>
      </c>
      <c r="AZ238" s="14">
        <f>'World Index &amp; Universal'!BR482</f>
        <v>-1.1156054625649503E-5</v>
      </c>
      <c r="BA238" s="14">
        <f>'World Index &amp; Universal'!BS482</f>
        <v>3.1183757818911362E-2</v>
      </c>
      <c r="BB238" s="14">
        <f>'World Index &amp; Universal'!BT482</f>
        <v>2.4876773077806558E-2</v>
      </c>
      <c r="BC238" s="14">
        <f>'World Index &amp; Universal'!BV482</f>
        <v>2.5949529109012381E-2</v>
      </c>
      <c r="BD238" s="14">
        <f>'World Index &amp; Universal'!BW482</f>
        <v>1.5076962115289305E-2</v>
      </c>
      <c r="BE238" s="14">
        <f>'World Index &amp; Universal'!BX482</f>
        <v>3.1628396155752858E-2</v>
      </c>
      <c r="BF238" s="14">
        <f>'World Index &amp; Universal'!BY482</f>
        <v>2.4760635043219459E-2</v>
      </c>
      <c r="BG238" s="14">
        <f>'World Index &amp; Universal'!BZ482</f>
        <v>2.4749202757596844E-2</v>
      </c>
      <c r="BH238" s="14">
        <f>'World Index &amp; Universal'!CA482</f>
        <v>5.6716522508760914E-2</v>
      </c>
      <c r="BI238" s="14">
        <f>'World Index &amp; Universal'!CB482</f>
        <v>5.0253372820258324E-2</v>
      </c>
      <c r="BJ238" s="14">
        <f>'World Index &amp; Universal'!CD482</f>
        <v>-2.9115654713815275E-2</v>
      </c>
      <c r="BK238" s="14">
        <f>'World Index &amp; Universal'!CE482</f>
        <v>-9.438641783061974E-3</v>
      </c>
      <c r="BL238" s="14">
        <f>'World Index &amp; Universal'!CF482</f>
        <v>6.7130507441670595E-3</v>
      </c>
      <c r="BM238" s="14">
        <f>'World Index &amp; Universal'!CG482</f>
        <v>1.1156179084537143E-5</v>
      </c>
      <c r="BN238" s="14">
        <f>'World Index &amp; Universal'!CH482</f>
        <v>-2.4151473054086603E-2</v>
      </c>
      <c r="BO238" s="14">
        <f>'World Index &amp; Universal'!CI482</f>
        <v>3.1195261889582548E-2</v>
      </c>
      <c r="BP238" s="14">
        <f>'World Index &amp; Universal'!CJ482</f>
        <v>-6.1162568681696339E-3</v>
      </c>
      <c r="BQ238" s="14">
        <f>'World Index &amp; Universal'!CL482</f>
        <v>-2.9115654713815275E-2</v>
      </c>
      <c r="BR238" s="14">
        <f>'World Index &amp; Universal'!CM482</f>
        <v>-3.9404664833492475E-2</v>
      </c>
      <c r="BS238" s="14">
        <f>'World Index &amp; Universal'!CN482</f>
        <v>-2.3741586147859151E-2</v>
      </c>
      <c r="BT238" s="14">
        <f>'World Index &amp; Universal'!CO482</f>
        <v>-3.0240737969796316E-2</v>
      </c>
      <c r="BU238" s="14">
        <f>'World Index &amp; Universal'!CP482</f>
        <v>-5.3672410055735309E-2</v>
      </c>
      <c r="BV238" s="14">
        <f>'World Index &amp; Universal'!CQ482</f>
        <v>-3.0251556657097112E-2</v>
      </c>
      <c r="BW238" s="14">
        <f>'World Index &amp; Universal'!CR482</f>
        <v>-6.1162568681696339E-3</v>
      </c>
      <c r="BX238" s="14">
        <f>'World Index &amp; Universal'!CT482</f>
        <v>-2.3140933740572356E-2</v>
      </c>
      <c r="BY238" s="14">
        <f>'World Index &amp; Universal'!CU482</f>
        <v>-3.3493261355123316E-2</v>
      </c>
      <c r="BZ238" s="14">
        <f>'World Index &amp; Universal'!CV482</f>
        <v>-1.7733793717311652E-2</v>
      </c>
      <c r="CA238" s="14">
        <f>'World Index &amp; Universal'!CW482</f>
        <v>-2.4272940641536067E-2</v>
      </c>
      <c r="CB238" s="14">
        <f>'World Index &amp; Universal'!CX482</f>
        <v>-4.7848808792979591E-2</v>
      </c>
      <c r="CC238" s="14">
        <f>'World Index &amp; Universal'!CY482</f>
        <v>6.1538956748568019E-3</v>
      </c>
      <c r="CD238" s="14">
        <f>'World Index &amp; Universal'!CZ482</f>
        <v>6.1538956748568019E-3</v>
      </c>
    </row>
    <row r="239" spans="2:82" x14ac:dyDescent="0.25">
      <c r="B239" s="121">
        <v>42947</v>
      </c>
      <c r="C239" s="14">
        <f>'World Index &amp; Universal'!M239</f>
        <v>-3.3705892703488893E-2</v>
      </c>
      <c r="D239" s="14">
        <f>'World Index &amp; Universal'!N239</f>
        <v>2.455418633266615E-2</v>
      </c>
      <c r="E239" s="14">
        <f>'World Index &amp; Universal'!O239</f>
        <v>-9.970566108794654E-3</v>
      </c>
      <c r="F239" s="14">
        <f>'World Index &amp; Universal'!P239</f>
        <v>1.04170546200546E-2</v>
      </c>
      <c r="G239" s="14">
        <f>'World Index &amp; Universal'!Q239</f>
        <v>6.8627254833688589E-3</v>
      </c>
      <c r="H239" s="14">
        <f>'World Index &amp; Universal'!R239</f>
        <v>3.267368093522105E-2</v>
      </c>
      <c r="I239" s="14">
        <f>'World Index &amp; Universal'!S239</f>
        <v>-1.5115619636669297E-2</v>
      </c>
      <c r="J239" s="14">
        <f>'World Index &amp; Universal'!T239</f>
        <v>-1.4219691143629642E-2</v>
      </c>
      <c r="K239" s="14">
        <f>'World Index &amp; Universal'!AF239</f>
        <v>2.671118530884808E-3</v>
      </c>
      <c r="L239" s="14">
        <f>'World Index &amp; Universal'!AG239</f>
        <v>0.60267111853088484</v>
      </c>
      <c r="M239" s="14">
        <f>'World Index &amp; Universal'!AH239</f>
        <v>0.12932665553700615</v>
      </c>
      <c r="N239" s="14">
        <f>'World Index &amp; Universal'!AI239</f>
        <v>7.2231496939343359E-2</v>
      </c>
      <c r="O239" s="14">
        <f>'World Index &amp; Universal'!AJ239</f>
        <v>9.7607122982749039E-2</v>
      </c>
      <c r="P239" s="14">
        <f>'World Index &amp; Universal'!AK239</f>
        <v>3.3055091819699504E-2</v>
      </c>
      <c r="Q239" s="14">
        <f>'World Index &amp; Universal'!AL239</f>
        <v>3.4613244296048978E-2</v>
      </c>
      <c r="R239" s="14">
        <f>'World Index &amp; Universal'!AM239</f>
        <v>2.7824151363383422E-2</v>
      </c>
      <c r="S239" s="14">
        <f>'Stata input'!R239</f>
        <v>5.5662608827478088E-4</v>
      </c>
      <c r="T239" s="14">
        <f>'Stata input'!S239</f>
        <v>1.0206427160042164E-3</v>
      </c>
      <c r="U239" s="14">
        <f>'Stata input'!T239</f>
        <v>-3.3215613098258601E-4</v>
      </c>
      <c r="V239" s="14">
        <f>'Stata input'!U239</f>
        <v>2.1001557744493304E-4</v>
      </c>
      <c r="W239" s="14">
        <f>'Stata input'!V239</f>
        <v>-2.869619532741563E-5</v>
      </c>
      <c r="X239" s="14">
        <f>'Stata input'!W239</f>
        <v>-6.551891853635583E-4</v>
      </c>
      <c r="Y239" s="14">
        <f>'Stata input'!X239</f>
        <v>7.2625864836139975E-4</v>
      </c>
      <c r="Z239" s="14">
        <f>'Stata input'!Y239</f>
        <v>1.5369411743291206E-3</v>
      </c>
      <c r="AA239" s="14">
        <f>'World Index &amp; Universal'!AP483</f>
        <v>-5.7832624453363679E-2</v>
      </c>
      <c r="AB239" s="14">
        <f>'World Index &amp; Universal'!AQ483</f>
        <v>-2.3654741433544402E-2</v>
      </c>
      <c r="AC239" s="14">
        <f>'World Index &amp; Universal'!AR483</f>
        <v>-4.3211638506514438E-2</v>
      </c>
      <c r="AD239" s="14">
        <f>'World Index &amp; Universal'!AS483</f>
        <v>-3.9112919524123879E-2</v>
      </c>
      <c r="AE239" s="14">
        <f>'World Index &amp; Universal'!AT483</f>
        <v>-6.59967845659164E-2</v>
      </c>
      <c r="AF239" s="14">
        <f>'World Index &amp; Universal'!AU483</f>
        <v>-2.0912311229880021E-2</v>
      </c>
      <c r="AG239" s="14">
        <f>'World Index &amp; Universal'!AV483</f>
        <v>-1.9167238047746671E-2</v>
      </c>
      <c r="AH239" s="14">
        <f>'World Index &amp; Universal'!AX483</f>
        <v>6.1382537704417706E-2</v>
      </c>
      <c r="AI239" s="14">
        <f>'World Index &amp; Universal'!AY483</f>
        <v>3.6275808212940408E-2</v>
      </c>
      <c r="AJ239" s="14">
        <f>'World Index &amp; Universal'!AZ483</f>
        <v>1.5518459168007537E-2</v>
      </c>
      <c r="AK239" s="14">
        <f>'World Index &amp; Universal'!BA483</f>
        <v>1.9868767922874397E-2</v>
      </c>
      <c r="AL239" s="14">
        <f>'World Index &amp; Universal'!BB483</f>
        <v>-8.665296978486281E-3</v>
      </c>
      <c r="AM239" s="14">
        <f>'World Index &amp; Universal'!BC483</f>
        <v>3.9186575741982921E-2</v>
      </c>
      <c r="AN239" s="14">
        <f>'World Index &amp; Universal'!BD483</f>
        <v>4.103876594451572E-2</v>
      </c>
      <c r="AO239" s="14">
        <f>'World Index &amp; Universal'!BF483</f>
        <v>2.4227844838695889E-2</v>
      </c>
      <c r="AP239" s="14">
        <f>'World Index &amp; Universal'!BG483</f>
        <v>-3.5005939466538516E-2</v>
      </c>
      <c r="AQ239" s="14">
        <f>'World Index &amp; Universal'!BH483</f>
        <v>-2.003071854078009E-2</v>
      </c>
      <c r="AR239" s="14">
        <f>'World Index &amp; Universal'!BI483</f>
        <v>-1.5832696430846838E-2</v>
      </c>
      <c r="AS239" s="14">
        <f>'World Index &amp; Universal'!BJ483</f>
        <v>-4.3367899583536484E-2</v>
      </c>
      <c r="AT239" s="14">
        <f>'World Index &amp; Universal'!BK483</f>
        <v>2.8088733771196583E-3</v>
      </c>
      <c r="AU239" s="14">
        <f>'World Index &amp; Universal'!BL483</f>
        <v>4.5962259215419632E-3</v>
      </c>
      <c r="AV239" s="14">
        <f>'World Index &amp; Universal'!BN483</f>
        <v>4.5163215028100945E-2</v>
      </c>
      <c r="AW239" s="14">
        <f>'World Index &amp; Universal'!BO483</f>
        <v>-1.5281316679089607E-2</v>
      </c>
      <c r="AX239" s="14">
        <f>'World Index &amp; Universal'!BP483</f>
        <v>2.0440149420758669E-2</v>
      </c>
      <c r="AY239" s="14">
        <f>'World Index &amp; Universal'!BQ483</f>
        <v>4.2838303091321528E-3</v>
      </c>
      <c r="AZ239" s="14">
        <f>'World Index &amp; Universal'!BR483</f>
        <v>-2.3814196510329233E-2</v>
      </c>
      <c r="BA239" s="14">
        <f>'World Index &amp; Universal'!BS483</f>
        <v>2.3306436589411117E-2</v>
      </c>
      <c r="BB239" s="14">
        <f>'World Index &amp; Universal'!BT483</f>
        <v>2.5130322886908862E-2</v>
      </c>
      <c r="BC239" s="14">
        <f>'World Index &amp; Universal'!BV483</f>
        <v>4.0705011357581533E-2</v>
      </c>
      <c r="BD239" s="14">
        <f>'World Index &amp; Universal'!BW483</f>
        <v>-1.9481690730994927E-2</v>
      </c>
      <c r="BE239" s="14">
        <f>'World Index &amp; Universal'!BX483</f>
        <v>1.6087403405323997E-2</v>
      </c>
      <c r="BF239" s="14">
        <f>'World Index &amp; Universal'!BY483</f>
        <v>-4.2655573851204664E-3</v>
      </c>
      <c r="BG239" s="14">
        <f>'World Index &amp; Universal'!BZ483</f>
        <v>-2.7978173073654355E-2</v>
      </c>
      <c r="BH239" s="14">
        <f>'World Index &amp; Universal'!CA483</f>
        <v>1.8941464261575947E-2</v>
      </c>
      <c r="BI239" s="14">
        <f>'World Index &amp; Universal'!CB483</f>
        <v>2.075757066740791E-2</v>
      </c>
      <c r="BJ239" s="14">
        <f>'World Index &amp; Universal'!CD483</f>
        <v>2.1358976800279317E-2</v>
      </c>
      <c r="BK239" s="14">
        <f>'World Index &amp; Universal'!CE483</f>
        <v>8.7410406919834482E-3</v>
      </c>
      <c r="BL239" s="14">
        <f>'World Index &amp; Universal'!CF483</f>
        <v>4.5333937220647824E-2</v>
      </c>
      <c r="BM239" s="14">
        <f>'World Index &amp; Universal'!CG483</f>
        <v>2.4395147343055257E-2</v>
      </c>
      <c r="BN239" s="14">
        <f>'World Index &amp; Universal'!CH483</f>
        <v>2.878348232377137E-2</v>
      </c>
      <c r="BO239" s="14">
        <f>'World Index &amp; Universal'!CI483</f>
        <v>4.8270147887106596E-2</v>
      </c>
      <c r="BP239" s="14">
        <f>'World Index &amp; Universal'!CJ483</f>
        <v>1.7823461597452628E-3</v>
      </c>
      <c r="BQ239" s="14">
        <f>'World Index &amp; Universal'!CL483</f>
        <v>2.1358976800279317E-2</v>
      </c>
      <c r="BR239" s="14">
        <f>'World Index &amp; Universal'!CM483</f>
        <v>-3.770889333708316E-2</v>
      </c>
      <c r="BS239" s="14">
        <f>'World Index &amp; Universal'!CN483</f>
        <v>-2.8010057067607841E-3</v>
      </c>
      <c r="BT239" s="14">
        <f>'World Index &amp; Universal'!CO483</f>
        <v>-2.2775618090597916E-2</v>
      </c>
      <c r="BU239" s="14">
        <f>'World Index &amp; Universal'!CP483</f>
        <v>-1.8589354664551694E-2</v>
      </c>
      <c r="BV239" s="14">
        <f>'World Index &amp; Universal'!CQ483</f>
        <v>-4.6047431556073493E-2</v>
      </c>
      <c r="BW239" s="14">
        <f>'World Index &amp; Universal'!CR483</f>
        <v>1.7823461597452628E-3</v>
      </c>
      <c r="BX239" s="14">
        <f>'World Index &amp; Universal'!CT483</f>
        <v>1.9541800387658625E-2</v>
      </c>
      <c r="BY239" s="14">
        <f>'World Index &amp; Universal'!CU483</f>
        <v>-3.9420977668667367E-2</v>
      </c>
      <c r="BZ239" s="14">
        <f>'World Index &amp; Universal'!CV483</f>
        <v>-4.5751972812019259E-3</v>
      </c>
      <c r="CA239" s="14">
        <f>'World Index &amp; Universal'!CW483</f>
        <v>-2.4514271332974014E-2</v>
      </c>
      <c r="CB239" s="14">
        <f>'World Index &amp; Universal'!CX483</f>
        <v>-2.0335456002384289E-2</v>
      </c>
      <c r="CC239" s="14">
        <f>'World Index &amp; Universal'!CY483</f>
        <v>-1.7791750539204454E-3</v>
      </c>
      <c r="CD239" s="14">
        <f>'World Index &amp; Universal'!CZ483</f>
        <v>-1.7791750539204454E-3</v>
      </c>
    </row>
    <row r="240" spans="2:82" x14ac:dyDescent="0.25">
      <c r="B240" s="121">
        <v>42978</v>
      </c>
      <c r="C240" s="14">
        <f>'World Index &amp; Universal'!M240</f>
        <v>-1.4488523685322052E-2</v>
      </c>
      <c r="D240" s="14">
        <f>'World Index &amp; Universal'!N240</f>
        <v>7.3492507349248726E-4</v>
      </c>
      <c r="E240" s="14">
        <f>'World Index &amp; Universal'!O240</f>
        <v>-5.1612044357259856E-3</v>
      </c>
      <c r="F240" s="14">
        <f>'World Index &amp; Universal'!P240</f>
        <v>2.3708213787039467E-2</v>
      </c>
      <c r="G240" s="14">
        <f>'World Index &amp; Universal'!Q240</f>
        <v>-1.6216553047425641E-3</v>
      </c>
      <c r="H240" s="14">
        <f>'World Index &amp; Universal'!R240</f>
        <v>-4.2346285095455904E-3</v>
      </c>
      <c r="I240" s="14">
        <f>'World Index &amp; Universal'!S240</f>
        <v>3.7800539110794951E-3</v>
      </c>
      <c r="J240" s="14">
        <f>'World Index &amp; Universal'!T240</f>
        <v>7.298836563220501E-3</v>
      </c>
      <c r="K240" s="14">
        <f>'World Index &amp; Universal'!AF240</f>
        <v>2.671118530884808E-3</v>
      </c>
      <c r="L240" s="14">
        <f>'World Index &amp; Universal'!AG240</f>
        <v>0.60267111853088484</v>
      </c>
      <c r="M240" s="14">
        <f>'World Index &amp; Universal'!AH240</f>
        <v>0.12932665553700615</v>
      </c>
      <c r="N240" s="14">
        <f>'World Index &amp; Universal'!AI240</f>
        <v>7.2231496939343359E-2</v>
      </c>
      <c r="O240" s="14">
        <f>'World Index &amp; Universal'!AJ240</f>
        <v>9.7607122982749039E-2</v>
      </c>
      <c r="P240" s="14">
        <f>'World Index &amp; Universal'!AK240</f>
        <v>3.3055091819699504E-2</v>
      </c>
      <c r="Q240" s="14">
        <f>'World Index &amp; Universal'!AL240</f>
        <v>3.4613244296048978E-2</v>
      </c>
      <c r="R240" s="14">
        <f>'World Index &amp; Universal'!AM240</f>
        <v>2.7824151363383422E-2</v>
      </c>
      <c r="S240" s="14">
        <f>'Stata input'!R240</f>
        <v>5.7318953866358768E-4</v>
      </c>
      <c r="T240" s="14">
        <f>'Stata input'!S240</f>
        <v>1.0206427160042164E-3</v>
      </c>
      <c r="U240" s="14">
        <f>'Stata input'!T240</f>
        <v>-3.3573592575464328E-4</v>
      </c>
      <c r="V240" s="14">
        <f>'Stata input'!U240</f>
        <v>2.0825296985926833E-4</v>
      </c>
      <c r="W240" s="14">
        <f>'Stata input'!V240</f>
        <v>-4.4235760827127102E-5</v>
      </c>
      <c r="X240" s="14">
        <f>'Stata input'!W240</f>
        <v>-6.5837882041863693E-4</v>
      </c>
      <c r="Y240" s="14">
        <f>'Stata input'!X240</f>
        <v>8.7081709635938864E-4</v>
      </c>
      <c r="Z240" s="14">
        <f>'Stata input'!Y240</f>
        <v>1.5369411743291206E-3</v>
      </c>
      <c r="AA240" s="14">
        <f>'World Index &amp; Universal'!AP484</f>
        <v>-1.305984384139991E-2</v>
      </c>
      <c r="AB240" s="14">
        <f>'World Index &amp; Universal'!AQ484</f>
        <v>-7.3456763606685183E-3</v>
      </c>
      <c r="AC240" s="14">
        <f>'World Index &amp; Universal'!AR484</f>
        <v>-3.4192393563784673E-2</v>
      </c>
      <c r="AD240" s="14">
        <f>'World Index &amp; Universal'!AS484</f>
        <v>-1.1147255952214108E-2</v>
      </c>
      <c r="AE240" s="14">
        <f>'World Index &amp; Universal'!AT484</f>
        <v>-4.6844454280550174E-3</v>
      </c>
      <c r="AF240" s="14">
        <f>'World Index &amp; Universal'!AU484</f>
        <v>-1.32819194515853E-2</v>
      </c>
      <c r="AG240" s="14">
        <f>'World Index &amp; Universal'!AV484</f>
        <v>-2.0185249912617942E-2</v>
      </c>
      <c r="AH240" s="14">
        <f>'World Index &amp; Universal'!AX484</f>
        <v>1.3232660318769351E-2</v>
      </c>
      <c r="AI240" s="14">
        <f>'World Index &amp; Universal'!AY484</f>
        <v>5.7897811180085412E-3</v>
      </c>
      <c r="AJ240" s="14">
        <f>'World Index &amp; Universal'!AZ484</f>
        <v>-2.1412189574530505E-2</v>
      </c>
      <c r="AK240" s="14">
        <f>'World Index &amp; Universal'!BA484</f>
        <v>1.9378965150533833E-3</v>
      </c>
      <c r="AL240" s="14">
        <f>'World Index &amp; Universal'!BB484</f>
        <v>8.4862272155830087E-3</v>
      </c>
      <c r="AM240" s="14">
        <f>'World Index &amp; Universal'!BC484</f>
        <v>-2.250142612999495E-4</v>
      </c>
      <c r="AN240" s="14">
        <f>'World Index &amp; Universal'!BD484</f>
        <v>-7.2196941493916089E-3</v>
      </c>
      <c r="AO240" s="14">
        <f>'World Index &amp; Universal'!BF484</f>
        <v>7.4000346200451261E-3</v>
      </c>
      <c r="AP240" s="14">
        <f>'World Index &amp; Universal'!BG484</f>
        <v>-5.7564525179135684E-3</v>
      </c>
      <c r="AQ240" s="14">
        <f>'World Index &amp; Universal'!BH484</f>
        <v>-2.7045383839854109E-2</v>
      </c>
      <c r="AR240" s="14">
        <f>'World Index &amp; Universal'!BI484</f>
        <v>-3.8297114121339515E-3</v>
      </c>
      <c r="AS240" s="14">
        <f>'World Index &amp; Universal'!BJ484</f>
        <v>2.6809241336467338E-3</v>
      </c>
      <c r="AT240" s="14">
        <f>'World Index &amp; Universal'!BK484</f>
        <v>-5.9801714953026108E-3</v>
      </c>
      <c r="AU240" s="14">
        <f>'World Index &amp; Universal'!BL484</f>
        <v>-1.2934586840740336E-2</v>
      </c>
      <c r="AV240" s="14">
        <f>'World Index &amp; Universal'!BN484</f>
        <v>3.5402903576161604E-2</v>
      </c>
      <c r="AW240" s="14">
        <f>'World Index &amp; Universal'!BO484</f>
        <v>2.1880703342524566E-2</v>
      </c>
      <c r="AX240" s="14">
        <f>'World Index &amp; Universal'!BP484</f>
        <v>2.7797168943594963E-2</v>
      </c>
      <c r="AY240" s="14">
        <f>'World Index &amp; Universal'!BQ484</f>
        <v>2.3861002396332376E-2</v>
      </c>
      <c r="AZ240" s="14">
        <f>'World Index &amp; Universal'!BR484</f>
        <v>3.0552615178309317E-2</v>
      </c>
      <c r="BA240" s="14">
        <f>'World Index &amp; Universal'!BS484</f>
        <v>2.1650765610925493E-2</v>
      </c>
      <c r="BB240" s="14">
        <f>'World Index &amp; Universal'!BT484</f>
        <v>1.4503037207226566E-2</v>
      </c>
      <c r="BC240" s="14">
        <f>'World Index &amp; Universal'!BV484</f>
        <v>1.1272918055102776E-2</v>
      </c>
      <c r="BD240" s="14">
        <f>'World Index &amp; Universal'!BW484</f>
        <v>-1.9341483357340206E-3</v>
      </c>
      <c r="BE240" s="14">
        <f>'World Index &amp; Universal'!BX484</f>
        <v>3.8444344867611946E-3</v>
      </c>
      <c r="BF240" s="14">
        <f>'World Index &amp; Universal'!BY484</f>
        <v>-2.3304923559434476E-2</v>
      </c>
      <c r="BG240" s="14">
        <f>'World Index &amp; Universal'!BZ484</f>
        <v>6.5356652576036289E-3</v>
      </c>
      <c r="BH240" s="14">
        <f>'World Index &amp; Universal'!CA484</f>
        <v>-2.1587273860748102E-3</v>
      </c>
      <c r="BI240" s="14">
        <f>'World Index &amp; Universal'!CB484</f>
        <v>-9.1398785257018611E-3</v>
      </c>
      <c r="BJ240" s="14">
        <f>'World Index &amp; Universal'!CD484</f>
        <v>1.3460703430308474E-2</v>
      </c>
      <c r="BK240" s="14">
        <f>'World Index &amp; Universal'!CE484</f>
        <v>-8.414817165141919E-3</v>
      </c>
      <c r="BL240" s="14">
        <f>'World Index &amp; Universal'!CF484</f>
        <v>-2.6737559966678592E-3</v>
      </c>
      <c r="BM240" s="14">
        <f>'World Index &amp; Universal'!CG484</f>
        <v>-2.9646827079297555E-2</v>
      </c>
      <c r="BN240" s="14">
        <f>'World Index &amp; Universal'!CH484</f>
        <v>-6.4932276949480894E-3</v>
      </c>
      <c r="BO240" s="14">
        <f>'World Index &amp; Universal'!CI484</f>
        <v>-8.6379379725736172E-3</v>
      </c>
      <c r="BP240" s="14">
        <f>'World Index &amp; Universal'!CJ484</f>
        <v>-6.9962541450500071E-3</v>
      </c>
      <c r="BQ240" s="14">
        <f>'World Index &amp; Universal'!CL484</f>
        <v>1.3460703430308474E-2</v>
      </c>
      <c r="BR240" s="14">
        <f>'World Index &amp; Universal'!CM484</f>
        <v>2.2506490411333679E-4</v>
      </c>
      <c r="BS240" s="14">
        <f>'World Index &amp; Universal'!CN484</f>
        <v>6.016149098653889E-3</v>
      </c>
      <c r="BT240" s="14">
        <f>'World Index &amp; Universal'!CO484</f>
        <v>-2.1191943802810753E-2</v>
      </c>
      <c r="BU240" s="14">
        <f>'World Index &amp; Universal'!CP484</f>
        <v>2.1633975716597309E-3</v>
      </c>
      <c r="BV240" s="14">
        <f>'World Index &amp; Universal'!CQ484</f>
        <v>8.7132020716109704E-3</v>
      </c>
      <c r="BW240" s="14">
        <f>'World Index &amp; Universal'!CR484</f>
        <v>-6.9962541450500071E-3</v>
      </c>
      <c r="BX240" s="14">
        <f>'World Index &amp; Universal'!CT484</f>
        <v>2.0601088022830449E-2</v>
      </c>
      <c r="BY240" s="14">
        <f>'World Index &amp; Universal'!CU484</f>
        <v>7.2721971888896064E-3</v>
      </c>
      <c r="BZ240" s="14">
        <f>'World Index &amp; Universal'!CV484</f>
        <v>1.3104082736868472E-2</v>
      </c>
      <c r="CA240" s="14">
        <f>'World Index &amp; Universal'!CW484</f>
        <v>-1.4295706050472812E-2</v>
      </c>
      <c r="CB240" s="14">
        <f>'World Index &amp; Universal'!CX484</f>
        <v>9.2241864695317144E-3</v>
      </c>
      <c r="CC240" s="14">
        <f>'World Index &amp; Universal'!CY484</f>
        <v>7.0455465795111749E-3</v>
      </c>
      <c r="CD240" s="14">
        <f>'World Index &amp; Universal'!CZ484</f>
        <v>7.0455465795111749E-3</v>
      </c>
    </row>
    <row r="241" spans="2:82" x14ac:dyDescent="0.25">
      <c r="B241" s="121">
        <v>43007</v>
      </c>
      <c r="C241" s="14">
        <f>'World Index &amp; Universal'!M241</f>
        <v>4.3901702660847031E-2</v>
      </c>
      <c r="D241" s="14">
        <f>'World Index &amp; Universal'!N241</f>
        <v>1.8968636371778258E-2</v>
      </c>
      <c r="E241" s="14">
        <f>'World Index &amp; Universal'!O241</f>
        <v>2.5702491875318811E-2</v>
      </c>
      <c r="F241" s="14">
        <f>'World Index &amp; Universal'!P241</f>
        <v>-1.9142886322401353E-2</v>
      </c>
      <c r="G241" s="14">
        <f>'World Index &amp; Universal'!Q241</f>
        <v>4.1817938809397548E-2</v>
      </c>
      <c r="H241" s="14">
        <f>'World Index &amp; Universal'!R241</f>
        <v>2.6914482724816224E-2</v>
      </c>
      <c r="I241" s="14">
        <f>'World Index &amp; Universal'!S241</f>
        <v>1.5552083232192704E-2</v>
      </c>
      <c r="J241" s="14">
        <f>'World Index &amp; Universal'!T241</f>
        <v>3.0274609929174634E-2</v>
      </c>
      <c r="K241" s="14">
        <f>'World Index &amp; Universal'!AF241</f>
        <v>2.671118530884808E-3</v>
      </c>
      <c r="L241" s="14">
        <f>'World Index &amp; Universal'!AG241</f>
        <v>0.60267111853088484</v>
      </c>
      <c r="M241" s="14">
        <f>'World Index &amp; Universal'!AH241</f>
        <v>0.12932665553700615</v>
      </c>
      <c r="N241" s="14">
        <f>'World Index &amp; Universal'!AI241</f>
        <v>7.2231496939343359E-2</v>
      </c>
      <c r="O241" s="14">
        <f>'World Index &amp; Universal'!AJ241</f>
        <v>9.7607122982749039E-2</v>
      </c>
      <c r="P241" s="14">
        <f>'World Index &amp; Universal'!AK241</f>
        <v>3.3055091819699504E-2</v>
      </c>
      <c r="Q241" s="14">
        <f>'World Index &amp; Universal'!AL241</f>
        <v>3.4613244296048978E-2</v>
      </c>
      <c r="R241" s="14">
        <f>'World Index &amp; Universal'!AM241</f>
        <v>2.7824151363383422E-2</v>
      </c>
      <c r="S241" s="14">
        <f>'Stata input'!R241</f>
        <v>5.5662608827478088E-4</v>
      </c>
      <c r="T241" s="14">
        <f>'Stata input'!S241</f>
        <v>1.0210959338416981E-3</v>
      </c>
      <c r="U241" s="14">
        <f>'Stata input'!T241</f>
        <v>-3.3693201010898122E-4</v>
      </c>
      <c r="V241" s="14">
        <f>'Stata input'!U241</f>
        <v>2.1162849973110909E-4</v>
      </c>
      <c r="W241" s="14">
        <f>'Stata input'!V241</f>
        <v>-3.9591953570949912E-5</v>
      </c>
      <c r="X241" s="14">
        <f>'Stata input'!W241</f>
        <v>-6.5451769751601052E-4</v>
      </c>
      <c r="Y241" s="14">
        <f>'Stata input'!X241</f>
        <v>9.4507210478567139E-4</v>
      </c>
      <c r="Z241" s="14">
        <f>'Stata input'!Y241</f>
        <v>1.5123566425381263E-3</v>
      </c>
      <c r="AA241" s="14">
        <f>'World Index &amp; Universal'!AP485</f>
        <v>2.5962814549483904E-2</v>
      </c>
      <c r="AB241" s="14">
        <f>'World Index &amp; Universal'!AQ485</f>
        <v>1.7656222953089884E-2</v>
      </c>
      <c r="AC241" s="14">
        <f>'World Index &amp; Universal'!AR485</f>
        <v>6.199742922906748E-2</v>
      </c>
      <c r="AD241" s="14">
        <f>'World Index &amp; Universal'!AS485</f>
        <v>4.4524481374870195E-3</v>
      </c>
      <c r="AE241" s="14">
        <f>'World Index &amp; Universal'!AT485</f>
        <v>1.5663603122838099E-2</v>
      </c>
      <c r="AF241" s="14">
        <f>'World Index &amp; Universal'!AU485</f>
        <v>2.6680175616345947E-2</v>
      </c>
      <c r="AG241" s="14">
        <f>'World Index &amp; Universal'!AV485</f>
        <v>1.0912658197060221E-2</v>
      </c>
      <c r="AH241" s="14">
        <f>'World Index &amp; Universal'!AX485</f>
        <v>-2.5305804636676532E-2</v>
      </c>
      <c r="AI241" s="14">
        <f>'World Index &amp; Universal'!AY485</f>
        <v>-8.0963866122591988E-3</v>
      </c>
      <c r="AJ241" s="14">
        <f>'World Index &amp; Universal'!AZ485</f>
        <v>3.5122729760344029E-2</v>
      </c>
      <c r="AK241" s="14">
        <f>'World Index &amp; Universal'!BA485</f>
        <v>-2.0966029281911824E-2</v>
      </c>
      <c r="AL241" s="14">
        <f>'World Index &amp; Universal'!BB485</f>
        <v>-1.0038581594371432E-2</v>
      </c>
      <c r="AM241" s="14">
        <f>'World Index &amp; Universal'!BC485</f>
        <v>6.9920766784981048E-4</v>
      </c>
      <c r="AN241" s="14">
        <f>'World Index &amp; Universal'!BD485</f>
        <v>-1.4669300036018074E-2</v>
      </c>
      <c r="AO241" s="14">
        <f>'World Index &amp; Universal'!BF485</f>
        <v>-1.7349889436979016E-2</v>
      </c>
      <c r="AP241" s="14">
        <f>'World Index &amp; Universal'!BG485</f>
        <v>8.1624731505987036E-3</v>
      </c>
      <c r="AQ241" s="14">
        <f>'World Index &amp; Universal'!BH485</f>
        <v>4.3571891249587269E-2</v>
      </c>
      <c r="AR241" s="14">
        <f>'World Index &amp; Universal'!BI485</f>
        <v>-1.2974690782401321E-2</v>
      </c>
      <c r="AS241" s="14">
        <f>'World Index &amp; Universal'!BJ485</f>
        <v>-1.9580480965067926E-3</v>
      </c>
      <c r="AT241" s="14">
        <f>'World Index &amp; Universal'!BK485</f>
        <v>8.8673880822640605E-3</v>
      </c>
      <c r="AU241" s="14">
        <f>'World Index &amp; Universal'!BL485</f>
        <v>-6.6265646531014077E-3</v>
      </c>
      <c r="AV241" s="14">
        <f>'World Index &amp; Universal'!BN485</f>
        <v>-5.8378134939623294E-2</v>
      </c>
      <c r="AW241" s="14">
        <f>'World Index &amp; Universal'!BO485</f>
        <v>-3.393098108132131E-2</v>
      </c>
      <c r="AX241" s="14">
        <f>'World Index &amp; Universal'!BP485</f>
        <v>-4.1752649352613136E-2</v>
      </c>
      <c r="AY241" s="14">
        <f>'World Index &amp; Universal'!BQ485</f>
        <v>-5.4185612420318274E-2</v>
      </c>
      <c r="AZ241" s="14">
        <f>'World Index &amp; Universal'!BR485</f>
        <v>-4.362894375353088E-2</v>
      </c>
      <c r="BA241" s="14">
        <f>'World Index &amp; Universal'!BS485</f>
        <v>-3.3255498215621238E-2</v>
      </c>
      <c r="BB241" s="14">
        <f>'World Index &amp; Universal'!BT485</f>
        <v>-4.8102537375340981E-2</v>
      </c>
      <c r="BC241" s="14">
        <f>'World Index &amp; Universal'!BV485</f>
        <v>-4.4327117184522757E-3</v>
      </c>
      <c r="BD241" s="14">
        <f>'World Index &amp; Universal'!BW485</f>
        <v>2.1415017158734617E-2</v>
      </c>
      <c r="BE241" s="14">
        <f>'World Index &amp; Universal'!BX485</f>
        <v>1.3145246288249979E-2</v>
      </c>
      <c r="BF241" s="14">
        <f>'World Index &amp; Universal'!BY485</f>
        <v>5.7289900779557756E-2</v>
      </c>
      <c r="BG241" s="14">
        <f>'World Index &amp; Universal'!BZ485</f>
        <v>1.116145916726996E-2</v>
      </c>
      <c r="BH241" s="14">
        <f>'World Index &amp; Universal'!CA485</f>
        <v>2.212919837078875E-2</v>
      </c>
      <c r="BI241" s="14">
        <f>'World Index &amp; Universal'!CB485</f>
        <v>6.4315738107383336E-3</v>
      </c>
      <c r="BJ241" s="14">
        <f>'World Index &amp; Universal'!CD485</f>
        <v>-2.5986842105263253E-2</v>
      </c>
      <c r="BK241" s="14">
        <f>'World Index &amp; Universal'!CE485</f>
        <v>1.0140376592189693E-2</v>
      </c>
      <c r="BL241" s="14">
        <f>'World Index &amp; Universal'!CF485</f>
        <v>1.9618895706463579E-3</v>
      </c>
      <c r="BM241" s="14">
        <f>'World Index &amp; Universal'!CG485</f>
        <v>4.5619264059249209E-2</v>
      </c>
      <c r="BN241" s="14">
        <f>'World Index &amp; Universal'!CH485</f>
        <v>-1.1038256122283374E-2</v>
      </c>
      <c r="BO241" s="14">
        <f>'World Index &amp; Universal'!CI485</f>
        <v>1.0846674489107588E-2</v>
      </c>
      <c r="BP241" s="14">
        <f>'World Index &amp; Universal'!CJ485</f>
        <v>-1.5357769433718693E-2</v>
      </c>
      <c r="BQ241" s="14">
        <f>'World Index &amp; Universal'!CL485</f>
        <v>-2.5986842105263253E-2</v>
      </c>
      <c r="BR241" s="14">
        <f>'World Index &amp; Universal'!CM485</f>
        <v>-6.9871911808494502E-4</v>
      </c>
      <c r="BS241" s="14">
        <f>'World Index &amp; Universal'!CN485</f>
        <v>-8.7894486302307895E-3</v>
      </c>
      <c r="BT241" s="14">
        <f>'World Index &amp; Universal'!CO485</f>
        <v>3.4399469719496478E-2</v>
      </c>
      <c r="BU241" s="14">
        <f>'World Index &amp; Universal'!CP485</f>
        <v>-2.1650099034506987E-2</v>
      </c>
      <c r="BV241" s="14">
        <f>'World Index &amp; Universal'!CQ485</f>
        <v>-1.0730286563577773E-2</v>
      </c>
      <c r="BW241" s="14">
        <f>'World Index &amp; Universal'!CR485</f>
        <v>-1.5357769433718693E-2</v>
      </c>
      <c r="BX241" s="14">
        <f>'World Index &amp; Universal'!CT485</f>
        <v>-1.0794857605722963E-2</v>
      </c>
      <c r="BY241" s="14">
        <f>'World Index &amp; Universal'!CU485</f>
        <v>1.4887692057655499E-2</v>
      </c>
      <c r="BZ241" s="14">
        <f>'World Index &amp; Universal'!CV485</f>
        <v>6.6707689347333954E-3</v>
      </c>
      <c r="CA241" s="14">
        <f>'World Index &amp; Universal'!CW485</f>
        <v>5.0533318202895972E-2</v>
      </c>
      <c r="CB241" s="14">
        <f>'World Index &amp; Universal'!CX485</f>
        <v>-6.390473011876785E-3</v>
      </c>
      <c r="CC241" s="14">
        <f>'World Index &amp; Universal'!CY485</f>
        <v>1.559730931394876E-2</v>
      </c>
      <c r="CD241" s="14">
        <f>'World Index &amp; Universal'!CZ485</f>
        <v>1.559730931394876E-2</v>
      </c>
    </row>
    <row r="242" spans="2:82" x14ac:dyDescent="0.25">
      <c r="B242" s="121">
        <v>43039</v>
      </c>
      <c r="C242" s="14">
        <f>'World Index &amp; Universal'!M242</f>
        <v>4.5203587790069832E-2</v>
      </c>
      <c r="D242" s="14">
        <f>'World Index &amp; Universal'!N242</f>
        <v>1.9248347630431706E-2</v>
      </c>
      <c r="E242" s="14">
        <f>'World Index &amp; Universal'!O242</f>
        <v>3.281148089473418E-2</v>
      </c>
      <c r="F242" s="14">
        <f>'World Index &amp; Universal'!P242</f>
        <v>2.8616884976273793E-2</v>
      </c>
      <c r="G242" s="14">
        <f>'World Index &amp; Universal'!Q242</f>
        <v>2.8841756891443415E-2</v>
      </c>
      <c r="H242" s="14">
        <f>'World Index &amp; Universal'!R242</f>
        <v>4.7849932231672776E-2</v>
      </c>
      <c r="I242" s="14">
        <f>'World Index &amp; Universal'!S242</f>
        <v>5.2967444675565689E-2</v>
      </c>
      <c r="J242" s="14">
        <f>'World Index &amp; Universal'!T242</f>
        <v>4.3060043124121261E-2</v>
      </c>
      <c r="K242" s="14">
        <f>'World Index &amp; Universal'!AF242</f>
        <v>2.5615324646397152E-3</v>
      </c>
      <c r="L242" s="14">
        <f>'World Index &amp; Universal'!AG242</f>
        <v>0.60530125849203698</v>
      </c>
      <c r="M242" s="14">
        <f>'World Index &amp; Universal'!AH242</f>
        <v>0.12462412295355832</v>
      </c>
      <c r="N242" s="14">
        <f>'World Index &amp; Universal'!AI242</f>
        <v>7.2279763893529358E-2</v>
      </c>
      <c r="O242" s="14">
        <f>'World Index &amp; Universal'!AJ242</f>
        <v>0.10090210491146008</v>
      </c>
      <c r="P242" s="14">
        <f>'World Index &amp; Universal'!AK242</f>
        <v>3.1852099342911243E-2</v>
      </c>
      <c r="Q242" s="14">
        <f>'World Index &amp; Universal'!AL242</f>
        <v>3.4302260830827491E-2</v>
      </c>
      <c r="R242" s="14">
        <f>'World Index &amp; Universal'!AM242</f>
        <v>2.8176857111036867E-2</v>
      </c>
      <c r="S242" s="14">
        <f>'Stata input'!R242</f>
        <v>5.1520426173889966E-4</v>
      </c>
      <c r="T242" s="14">
        <f>'Stata input'!S242</f>
        <v>1.0302504508852284E-3</v>
      </c>
      <c r="U242" s="14">
        <f>'Stata input'!T242</f>
        <v>-3.3274996568666282E-4</v>
      </c>
      <c r="V242" s="14">
        <f>'Stata input'!U242</f>
        <v>3.3573768015271455E-4</v>
      </c>
      <c r="W242" s="14">
        <f>'Stata input'!V242</f>
        <v>-1.4409475259880011E-5</v>
      </c>
      <c r="X242" s="14">
        <f>'Stata input'!W242</f>
        <v>-6.5447572969035139E-4</v>
      </c>
      <c r="Y242" s="14">
        <f>'Stata input'!X242</f>
        <v>8.7081709635938864E-4</v>
      </c>
      <c r="Z242" s="14">
        <f>'Stata input'!Y242</f>
        <v>1.4303602255574255E-3</v>
      </c>
      <c r="AA242" s="14">
        <f>'World Index &amp; Universal'!AP486</f>
        <v>2.5908622811644522E-2</v>
      </c>
      <c r="AB242" s="14">
        <f>'World Index &amp; Universal'!AQ486</f>
        <v>1.1375233883313518E-2</v>
      </c>
      <c r="AC242" s="14">
        <f>'World Index &amp; Universal'!AR486</f>
        <v>1.8089528152297252E-2</v>
      </c>
      <c r="AD242" s="14">
        <f>'World Index &amp; Universal'!AS486</f>
        <v>1.4850995948445078E-2</v>
      </c>
      <c r="AE242" s="14">
        <f>'World Index &amp; Universal'!AT486</f>
        <v>-4.001459498905291E-3</v>
      </c>
      <c r="AF242" s="14">
        <f>'World Index &amp; Universal'!AU486</f>
        <v>-7.1741854636592217E-3</v>
      </c>
      <c r="AG242" s="14">
        <f>'World Index &amp; Universal'!AV486</f>
        <v>3.1053260512154957E-3</v>
      </c>
      <c r="AH242" s="14">
        <f>'World Index &amp; Universal'!AX486</f>
        <v>-2.5254318206857751E-2</v>
      </c>
      <c r="AI242" s="14">
        <f>'World Index &amp; Universal'!AY486</f>
        <v>-1.4166358099710785E-2</v>
      </c>
      <c r="AJ242" s="14">
        <f>'World Index &amp; Universal'!AZ486</f>
        <v>-7.6216287547303807E-3</v>
      </c>
      <c r="AK242" s="14">
        <f>'World Index &amp; Universal'!BA486</f>
        <v>-1.0778374035783411E-2</v>
      </c>
      <c r="AL242" s="14">
        <f>'World Index &amp; Universal'!BB486</f>
        <v>-2.9154723574285835E-2</v>
      </c>
      <c r="AM242" s="14">
        <f>'World Index &amp; Universal'!BC486</f>
        <v>-3.2247324507942765E-2</v>
      </c>
      <c r="AN242" s="14">
        <f>'World Index &amp; Universal'!BD486</f>
        <v>-2.2227415047875843E-2</v>
      </c>
      <c r="AO242" s="14">
        <f>'World Index &amp; Universal'!BF486</f>
        <v>-1.1247293291567817E-2</v>
      </c>
      <c r="AP242" s="14">
        <f>'World Index &amp; Universal'!BG486</f>
        <v>1.4369927640533575E-2</v>
      </c>
      <c r="AQ242" s="14">
        <f>'World Index &amp; Universal'!BH486</f>
        <v>6.6387766320945563E-3</v>
      </c>
      <c r="AR242" s="14">
        <f>'World Index &amp; Universal'!BI486</f>
        <v>3.4366691497731416E-3</v>
      </c>
      <c r="AS242" s="14">
        <f>'World Index &amp; Universal'!BJ486</f>
        <v>-1.5203747201894657E-2</v>
      </c>
      <c r="AT242" s="14">
        <f>'World Index &amp; Universal'!BK486</f>
        <v>-1.8340788587189349E-2</v>
      </c>
      <c r="AU242" s="14">
        <f>'World Index &amp; Universal'!BL486</f>
        <v>-8.1768937532165076E-3</v>
      </c>
      <c r="AV242" s="14">
        <f>'World Index &amp; Universal'!BN486</f>
        <v>-1.7768111400897735E-2</v>
      </c>
      <c r="AW242" s="14">
        <f>'World Index &amp; Universal'!BO486</f>
        <v>7.6801641143855459E-3</v>
      </c>
      <c r="AX242" s="14">
        <f>'World Index &amp; Universal'!BP486</f>
        <v>-6.5949939404339464E-3</v>
      </c>
      <c r="AY242" s="14">
        <f>'World Index &amp; Universal'!BQ486</f>
        <v>-3.1809896028786033E-3</v>
      </c>
      <c r="AZ242" s="14">
        <f>'World Index &amp; Universal'!BR486</f>
        <v>-2.1698472521660461E-2</v>
      </c>
      <c r="BA242" s="14">
        <f>'World Index &amp; Universal'!BS486</f>
        <v>-2.4814825138028018E-2</v>
      </c>
      <c r="BB242" s="14">
        <f>'World Index &amp; Universal'!BT486</f>
        <v>-1.4717961128896562E-2</v>
      </c>
      <c r="BC242" s="14">
        <f>'World Index &amp; Universal'!BV486</f>
        <v>-1.4633671354449262E-2</v>
      </c>
      <c r="BD242" s="14">
        <f>'World Index &amp; Universal'!BW486</f>
        <v>1.089581318572308E-2</v>
      </c>
      <c r="BE242" s="14">
        <f>'World Index &amp; Universal'!BX486</f>
        <v>-3.4248989053640155E-3</v>
      </c>
      <c r="BF242" s="14">
        <f>'World Index &amp; Universal'!BY486</f>
        <v>3.1911405879101462E-3</v>
      </c>
      <c r="BG242" s="14">
        <f>'World Index &amp; Universal'!BZ486</f>
        <v>-1.8576574810109547E-2</v>
      </c>
      <c r="BH242" s="14">
        <f>'World Index &amp; Universal'!CA486</f>
        <v>-2.170287214579758E-2</v>
      </c>
      <c r="BI242" s="14">
        <f>'World Index &amp; Universal'!CB486</f>
        <v>-1.1573787624115761E-2</v>
      </c>
      <c r="BJ242" s="14">
        <f>'World Index &amp; Universal'!CD486</f>
        <v>7.226026316619949E-3</v>
      </c>
      <c r="BK242" s="14">
        <f>'World Index &amp; Universal'!CE486</f>
        <v>3.0030247128175258E-2</v>
      </c>
      <c r="BL242" s="14">
        <f>'World Index &amp; Universal'!CF486</f>
        <v>1.5438469793824128E-2</v>
      </c>
      <c r="BM242" s="14">
        <f>'World Index &amp; Universal'!CG486</f>
        <v>2.2179738978421293E-2</v>
      </c>
      <c r="BN242" s="14">
        <f>'World Index &amp; Universal'!CH486</f>
        <v>1.8928195856457553E-2</v>
      </c>
      <c r="BO242" s="14">
        <f>'World Index &amp; Universal'!CI486</f>
        <v>-3.1854725039633935E-3</v>
      </c>
      <c r="BP242" s="14">
        <f>'World Index &amp; Universal'!CJ486</f>
        <v>1.0353791535603118E-2</v>
      </c>
      <c r="BQ242" s="14">
        <f>'World Index &amp; Universal'!CL486</f>
        <v>7.226026316619949E-3</v>
      </c>
      <c r="BR242" s="14">
        <f>'World Index &amp; Universal'!CM486</f>
        <v>3.3321865518528782E-2</v>
      </c>
      <c r="BS242" s="14">
        <f>'World Index &amp; Universal'!CN486</f>
        <v>1.8683457939332238E-2</v>
      </c>
      <c r="BT242" s="14">
        <f>'World Index &amp; Universal'!CO486</f>
        <v>2.5446269875400995E-2</v>
      </c>
      <c r="BU242" s="14">
        <f>'World Index &amp; Universal'!CP486</f>
        <v>2.2184335952616818E-2</v>
      </c>
      <c r="BV242" s="14">
        <f>'World Index &amp; Universal'!CQ486</f>
        <v>3.1956521660705395E-3</v>
      </c>
      <c r="BW242" s="14">
        <f>'World Index &amp; Universal'!CR486</f>
        <v>1.0353791535603118E-2</v>
      </c>
      <c r="BX242" s="14">
        <f>'World Index &amp; Universal'!CT486</f>
        <v>-3.0957128534444545E-3</v>
      </c>
      <c r="BY242" s="14">
        <f>'World Index &amp; Universal'!CU486</f>
        <v>2.2732704301547058E-2</v>
      </c>
      <c r="BZ242" s="14">
        <f>'World Index &amp; Universal'!CV486</f>
        <v>8.2443065721258257E-3</v>
      </c>
      <c r="CA242" s="14">
        <f>'World Index &amp; Universal'!CW486</f>
        <v>1.4937815314039149E-2</v>
      </c>
      <c r="CB242" s="14">
        <f>'World Index &amp; Universal'!CX486</f>
        <v>1.1709308675956542E-2</v>
      </c>
      <c r="CC242" s="14">
        <f>'World Index &amp; Universal'!CY486</f>
        <v>-1.0247689098951018E-2</v>
      </c>
      <c r="CD242" s="14">
        <f>'World Index &amp; Universal'!CZ486</f>
        <v>-1.0247689098951018E-2</v>
      </c>
    </row>
    <row r="243" spans="2:82" x14ac:dyDescent="0.25">
      <c r="B243" s="121">
        <v>43069</v>
      </c>
      <c r="C243" s="14">
        <f>'World Index &amp; Universal'!M243</f>
        <v>3.5223783967469613E-2</v>
      </c>
      <c r="D243" s="14">
        <f>'World Index &amp; Universal'!N243</f>
        <v>1.8626149043685203E-2</v>
      </c>
      <c r="E243" s="14">
        <f>'World Index &amp; Universal'!O243</f>
        <v>-2.1900843604641951E-3</v>
      </c>
      <c r="F243" s="14">
        <f>'World Index &amp; Universal'!P243</f>
        <v>8.3090450151623862E-4</v>
      </c>
      <c r="G243" s="14">
        <f>'World Index &amp; Universal'!Q243</f>
        <v>8.1423421654982508E-3</v>
      </c>
      <c r="H243" s="14">
        <f>'World Index &amp; Universal'!R243</f>
        <v>6.053005137066414E-3</v>
      </c>
      <c r="I243" s="14">
        <f>'World Index &amp; Universal'!S243</f>
        <v>1.894203256466942E-2</v>
      </c>
      <c r="J243" s="14">
        <f>'World Index &amp; Universal'!T243</f>
        <v>3.1960040415422331E-2</v>
      </c>
      <c r="K243" s="14">
        <f>'World Index &amp; Universal'!AF243</f>
        <v>2.5615324646397152E-3</v>
      </c>
      <c r="L243" s="14">
        <f>'World Index &amp; Universal'!AG243</f>
        <v>0.60530125849203698</v>
      </c>
      <c r="M243" s="14">
        <f>'World Index &amp; Universal'!AH243</f>
        <v>0.12462412295355832</v>
      </c>
      <c r="N243" s="14">
        <f>'World Index &amp; Universal'!AI243</f>
        <v>7.2279763893529358E-2</v>
      </c>
      <c r="O243" s="14">
        <f>'World Index &amp; Universal'!AJ243</f>
        <v>0.10090210491146008</v>
      </c>
      <c r="P243" s="14">
        <f>'World Index &amp; Universal'!AK243</f>
        <v>3.1852099342911243E-2</v>
      </c>
      <c r="Q243" s="14">
        <f>'World Index &amp; Universal'!AL243</f>
        <v>3.4302260830827491E-2</v>
      </c>
      <c r="R243" s="14">
        <f>'World Index &amp; Universal'!AM243</f>
        <v>2.8176857111036867E-2</v>
      </c>
      <c r="S243" s="14">
        <f>'Stata input'!R243</f>
        <v>5.5662608827478088E-4</v>
      </c>
      <c r="T243" s="14">
        <f>'Stata input'!S243</f>
        <v>1.1361073111149089E-3</v>
      </c>
      <c r="U243" s="14">
        <f>'Stata input'!T243</f>
        <v>-3.3586138840946411E-4</v>
      </c>
      <c r="V243" s="14">
        <f>'Stata input'!U243</f>
        <v>4.0975031333578826E-4</v>
      </c>
      <c r="W243" s="14">
        <f>'Stata input'!V243</f>
        <v>-3.5140124093668845E-5</v>
      </c>
      <c r="X243" s="14">
        <f>'Stata input'!W243</f>
        <v>-6.7407681411646436E-4</v>
      </c>
      <c r="Y243" s="14">
        <f>'Stata input'!X243</f>
        <v>1.011025725442094E-3</v>
      </c>
      <c r="Z243" s="14">
        <f>'Stata input'!Y243</f>
        <v>1.6843091316907088E-3</v>
      </c>
      <c r="AA243" s="14">
        <f>'World Index &amp; Universal'!AP487</f>
        <v>1.8350083854619115E-2</v>
      </c>
      <c r="AB243" s="14">
        <f>'World Index &amp; Universal'!AQ487</f>
        <v>4.0952761368175494E-2</v>
      </c>
      <c r="AC243" s="14">
        <f>'World Index &amp; Universal'!AR487</f>
        <v>3.7038402344506061E-2</v>
      </c>
      <c r="AD243" s="14">
        <f>'World Index &amp; Universal'!AS487</f>
        <v>2.8335350331761155E-2</v>
      </c>
      <c r="AE243" s="14">
        <f>'World Index &amp; Universal'!AT487</f>
        <v>3.2897387991354554E-2</v>
      </c>
      <c r="AF243" s="14">
        <f>'World Index &amp; Universal'!AU487</f>
        <v>1.7733741440787654E-2</v>
      </c>
      <c r="AG243" s="14">
        <f>'World Index &amp; Universal'!AV487</f>
        <v>6.4152892396793781E-3</v>
      </c>
      <c r="AH243" s="14">
        <f>'World Index &amp; Universal'!AX487</f>
        <v>-1.8019425878732287E-2</v>
      </c>
      <c r="AI243" s="14">
        <f>'World Index &amp; Universal'!AY487</f>
        <v>2.2195390241439794E-2</v>
      </c>
      <c r="AJ243" s="14">
        <f>'World Index &amp; Universal'!AZ487</f>
        <v>1.8351565720060137E-2</v>
      </c>
      <c r="AK243" s="14">
        <f>'World Index &amp; Universal'!BA487</f>
        <v>9.8053377079778681E-3</v>
      </c>
      <c r="AL243" s="14">
        <f>'World Index &amp; Universal'!BB487</f>
        <v>1.4285170068108144E-2</v>
      </c>
      <c r="AM243" s="14">
        <f>'World Index &amp; Universal'!BC487</f>
        <v>-6.0523627738962027E-4</v>
      </c>
      <c r="AN243" s="14">
        <f>'World Index &amp; Universal'!BD487</f>
        <v>-1.1719736467997954E-2</v>
      </c>
      <c r="AO243" s="14">
        <f>'World Index &amp; Universal'!BF487</f>
        <v>-3.9341613652428387E-2</v>
      </c>
      <c r="AP243" s="14">
        <f>'World Index &amp; Universal'!BG487</f>
        <v>-2.1713451707307319E-2</v>
      </c>
      <c r="AQ243" s="14">
        <f>'World Index &amp; Universal'!BH487</f>
        <v>-3.7603618232630032E-3</v>
      </c>
      <c r="AR243" s="14">
        <f>'World Index &amp; Universal'!BI487</f>
        <v>-1.2121021726125503E-2</v>
      </c>
      <c r="AS243" s="14">
        <f>'World Index &amp; Universal'!BJ487</f>
        <v>-7.7384619896038176E-3</v>
      </c>
      <c r="AT243" s="14">
        <f>'World Index &amp; Universal'!BK487</f>
        <v>-2.2305546216016325E-2</v>
      </c>
      <c r="AU243" s="14">
        <f>'World Index &amp; Universal'!BL487</f>
        <v>-3.3178712243485009E-2</v>
      </c>
      <c r="AV243" s="14">
        <f>'World Index &amp; Universal'!BN487</f>
        <v>-3.5715555239584917E-2</v>
      </c>
      <c r="AW243" s="14">
        <f>'World Index &amp; Universal'!BO487</f>
        <v>-1.8020854818526222E-2</v>
      </c>
      <c r="AX243" s="14">
        <f>'World Index &amp; Universal'!BP487</f>
        <v>3.7745555177317591E-3</v>
      </c>
      <c r="AY243" s="14">
        <f>'World Index &amp; Universal'!BQ487</f>
        <v>-8.3922176778307156E-3</v>
      </c>
      <c r="AZ243" s="14">
        <f>'World Index &amp; Universal'!BR487</f>
        <v>-3.9931157262735884E-3</v>
      </c>
      <c r="BA243" s="14">
        <f>'World Index &amp; Universal'!BS487</f>
        <v>-1.8615184220830416E-2</v>
      </c>
      <c r="BB243" s="14">
        <f>'World Index &amp; Universal'!BT487</f>
        <v>-2.952939161712298E-2</v>
      </c>
      <c r="BC243" s="14">
        <f>'World Index &amp; Universal'!BV487</f>
        <v>-2.7554581608635442E-2</v>
      </c>
      <c r="BD243" s="14">
        <f>'World Index &amp; Universal'!BW487</f>
        <v>-9.7101266371137918E-3</v>
      </c>
      <c r="BE243" s="14">
        <f>'World Index &amp; Universal'!BX487</f>
        <v>1.2269743554321311E-2</v>
      </c>
      <c r="BF243" s="14">
        <f>'World Index &amp; Universal'!BY487</f>
        <v>8.4632430558155836E-3</v>
      </c>
      <c r="BG243" s="14">
        <f>'World Index &amp; Universal'!BZ487</f>
        <v>4.4363326206002807E-3</v>
      </c>
      <c r="BH243" s="14">
        <f>'World Index &amp; Universal'!CA487</f>
        <v>-1.0309485993604595E-2</v>
      </c>
      <c r="BI243" s="14">
        <f>'World Index &amp; Universal'!CB487</f>
        <v>-2.1316062979853778E-2</v>
      </c>
      <c r="BJ243" s="14">
        <f>'World Index &amp; Universal'!CD487</f>
        <v>-1.7424735683502446E-2</v>
      </c>
      <c r="BK243" s="14">
        <f>'World Index &amp; Universal'!CE487</f>
        <v>-1.4083978046478651E-2</v>
      </c>
      <c r="BL243" s="14">
        <f>'World Index &amp; Universal'!CF487</f>
        <v>7.7988128060675344E-3</v>
      </c>
      <c r="BM243" s="14">
        <f>'World Index &amp; Universal'!CG487</f>
        <v>4.009124624861693E-3</v>
      </c>
      <c r="BN243" s="14">
        <f>'World Index &amp; Universal'!CH487</f>
        <v>-4.4167384995184023E-3</v>
      </c>
      <c r="BO243" s="14">
        <f>'World Index &amp; Universal'!CI487</f>
        <v>-1.4680690189424306E-2</v>
      </c>
      <c r="BP243" s="14">
        <f>'World Index &amp; Universal'!CJ487</f>
        <v>-1.1121231163157552E-2</v>
      </c>
      <c r="BQ243" s="14">
        <f>'World Index &amp; Universal'!CL487</f>
        <v>-1.7424735683502446E-2</v>
      </c>
      <c r="BR243" s="14">
        <f>'World Index &amp; Universal'!CM487</f>
        <v>6.0560281017996154E-4</v>
      </c>
      <c r="BS243" s="14">
        <f>'World Index &amp; Universal'!CN487</f>
        <v>2.2814434642322912E-2</v>
      </c>
      <c r="BT243" s="14">
        <f>'World Index &amp; Universal'!CO487</f>
        <v>1.8968282290011462E-2</v>
      </c>
      <c r="BU243" s="14">
        <f>'World Index &amp; Universal'!CP487</f>
        <v>1.0416878658228601E-2</v>
      </c>
      <c r="BV243" s="14">
        <f>'World Index &amp; Universal'!CQ487</f>
        <v>1.4899424017425167E-2</v>
      </c>
      <c r="BW243" s="14">
        <f>'World Index &amp; Universal'!CR487</f>
        <v>-1.1121231163157552E-2</v>
      </c>
      <c r="BX243" s="14">
        <f>'World Index &amp; Universal'!CT487</f>
        <v>-6.3743956478702346E-3</v>
      </c>
      <c r="BY243" s="14">
        <f>'World Index &amp; Universal'!CU487</f>
        <v>1.1858717512087891E-2</v>
      </c>
      <c r="BZ243" s="14">
        <f>'World Index &amp; Universal'!CV487</f>
        <v>3.4317316616471416E-2</v>
      </c>
      <c r="CA243" s="14">
        <f>'World Index &amp; Universal'!CW487</f>
        <v>3.0427909265926756E-2</v>
      </c>
      <c r="CB243" s="14">
        <f>'World Index &amp; Universal'!CX487</f>
        <v>2.1780333950055519E-2</v>
      </c>
      <c r="CC243" s="14">
        <f>'World Index &amp; Universal'!CY487</f>
        <v>1.1246303908656996E-2</v>
      </c>
      <c r="CD243" s="14">
        <f>'World Index &amp; Universal'!CZ487</f>
        <v>1.1246303908656996E-2</v>
      </c>
    </row>
    <row r="244" spans="2:82" x14ac:dyDescent="0.25">
      <c r="B244" s="121">
        <v>43098</v>
      </c>
      <c r="C244" s="14">
        <f>'World Index &amp; Universal'!M244</f>
        <v>-1.4010896854277366E-4</v>
      </c>
      <c r="D244" s="14">
        <f>'World Index &amp; Universal'!N244</f>
        <v>1.4662309737060397E-2</v>
      </c>
      <c r="E244" s="14">
        <f>'World Index &amp; Universal'!O244</f>
        <v>3.6058138518881844E-3</v>
      </c>
      <c r="F244" s="14">
        <f>'World Index &amp; Universal'!P244</f>
        <v>1.3536950087991606E-2</v>
      </c>
      <c r="G244" s="14">
        <f>'World Index &amp; Universal'!Q244</f>
        <v>1.5293631575902911E-2</v>
      </c>
      <c r="H244" s="14">
        <f>'World Index &amp; Universal'!R244</f>
        <v>3.734263472387811E-3</v>
      </c>
      <c r="I244" s="14">
        <f>'World Index &amp; Universal'!S244</f>
        <v>-1.4752712482486441E-2</v>
      </c>
      <c r="J244" s="14">
        <f>'World Index &amp; Universal'!T244</f>
        <v>-1.7679054980857201E-2</v>
      </c>
      <c r="K244" s="14">
        <f>'World Index &amp; Universal'!AF244</f>
        <v>2.5615324646397152E-3</v>
      </c>
      <c r="L244" s="14">
        <f>'World Index &amp; Universal'!AG244</f>
        <v>0.60530125849203698</v>
      </c>
      <c r="M244" s="14">
        <f>'World Index &amp; Universal'!AH244</f>
        <v>0.12462412295355832</v>
      </c>
      <c r="N244" s="14">
        <f>'World Index &amp; Universal'!AI244</f>
        <v>7.2279763893529358E-2</v>
      </c>
      <c r="O244" s="14">
        <f>'World Index &amp; Universal'!AJ244</f>
        <v>0.10090210491146008</v>
      </c>
      <c r="P244" s="14">
        <f>'World Index &amp; Universal'!AK244</f>
        <v>3.1852099342911243E-2</v>
      </c>
      <c r="Q244" s="14">
        <f>'World Index &amp; Universal'!AL244</f>
        <v>3.4302260830827491E-2</v>
      </c>
      <c r="R244" s="14">
        <f>'World Index &amp; Universal'!AM244</f>
        <v>2.8176857111036867E-2</v>
      </c>
      <c r="S244" s="14">
        <f>'Stata input'!R244</f>
        <v>5.5662608827478088E-4</v>
      </c>
      <c r="T244" s="14">
        <f>'Stata input'!S244</f>
        <v>1.294288298807178E-3</v>
      </c>
      <c r="U244" s="14">
        <f>'Stata input'!T244</f>
        <v>-3.4326399163719934E-4</v>
      </c>
      <c r="V244" s="14">
        <f>'Stata input'!U244</f>
        <v>4.1255427250352916E-4</v>
      </c>
      <c r="W244" s="14">
        <f>'Stata input'!V244</f>
        <v>-2.5303521178021704E-5</v>
      </c>
      <c r="X244" s="14">
        <f>'Stata input'!W244</f>
        <v>-6.7386693000015541E-4</v>
      </c>
      <c r="Y244" s="14">
        <f>'Stata input'!X244</f>
        <v>8.7081709635938864E-4</v>
      </c>
      <c r="Z244" s="14">
        <f>'Stata input'!Y244</f>
        <v>1.3154410275031392E-3</v>
      </c>
      <c r="AA244" s="14">
        <f>'World Index &amp; Universal'!AP488</f>
        <v>-1.3776025388277047E-2</v>
      </c>
      <c r="AB244" s="14">
        <f>'World Index &amp; Universal'!AQ488</f>
        <v>-6.0385741694436446E-3</v>
      </c>
      <c r="AC244" s="14">
        <f>'World Index &amp; Universal'!AR488</f>
        <v>-1.5773851841319519E-2</v>
      </c>
      <c r="AD244" s="14">
        <f>'World Index &amp; Universal'!AS488</f>
        <v>-1.5339663988312435E-2</v>
      </c>
      <c r="AE244" s="14">
        <f>'World Index &amp; Universal'!AT488</f>
        <v>-4.0078028019153722E-3</v>
      </c>
      <c r="AF244" s="14">
        <f>'World Index &amp; Universal'!AU488</f>
        <v>1.1502805940532657E-2</v>
      </c>
      <c r="AG244" s="14">
        <f>'World Index &amp; Universal'!AV488</f>
        <v>1.7785390050413685E-2</v>
      </c>
      <c r="AH244" s="14">
        <f>'World Index &amp; Universal'!AX488</f>
        <v>1.3968455181492256E-2</v>
      </c>
      <c r="AI244" s="14">
        <f>'World Index &amp; Universal'!AY488</f>
        <v>7.8455314594025882E-3</v>
      </c>
      <c r="AJ244" s="14">
        <f>'World Index &amp; Universal'!AZ488</f>
        <v>-2.0257330023122355E-3</v>
      </c>
      <c r="AK244" s="14">
        <f>'World Index &amp; Universal'!BA488</f>
        <v>-1.5854802157401204E-3</v>
      </c>
      <c r="AL244" s="14">
        <f>'World Index &amp; Universal'!BB488</f>
        <v>9.904669565762303E-3</v>
      </c>
      <c r="AM244" s="14">
        <f>'World Index &amp; Universal'!BC488</f>
        <v>2.5631937551266804E-2</v>
      </c>
      <c r="AN244" s="14">
        <f>'World Index &amp; Universal'!BD488</f>
        <v>3.2002279655710675E-2</v>
      </c>
      <c r="AO244" s="14">
        <f>'World Index &amp; Universal'!BF488</f>
        <v>6.0752600780233923E-3</v>
      </c>
      <c r="AP244" s="14">
        <f>'World Index &amp; Universal'!BG488</f>
        <v>-7.7844582473287627E-3</v>
      </c>
      <c r="AQ244" s="14">
        <f>'World Index &amp; Universal'!BH488</f>
        <v>-9.7944220156642725E-3</v>
      </c>
      <c r="AR244" s="14">
        <f>'World Index &amp; Universal'!BI488</f>
        <v>-9.357596358527398E-3</v>
      </c>
      <c r="AS244" s="14">
        <f>'World Index &amp; Universal'!BJ488</f>
        <v>2.0431088317449664E-3</v>
      </c>
      <c r="AT244" s="14">
        <f>'World Index &amp; Universal'!BK488</f>
        <v>1.7647948556271942E-2</v>
      </c>
      <c r="AU244" s="14">
        <f>'World Index &amp; Universal'!BL488</f>
        <v>2.3968700998582726E-2</v>
      </c>
      <c r="AV244" s="14">
        <f>'World Index &amp; Universal'!BN488</f>
        <v>1.6026653905537591E-2</v>
      </c>
      <c r="AW244" s="14">
        <f>'World Index &amp; Universal'!BO488</f>
        <v>2.0298449261686446E-3</v>
      </c>
      <c r="AX244" s="14">
        <f>'World Index &amp; Universal'!BP488</f>
        <v>9.8913015977972751E-3</v>
      </c>
      <c r="AY244" s="14">
        <f>'World Index &amp; Universal'!BQ488</f>
        <v>4.4114643145731769E-4</v>
      </c>
      <c r="AZ244" s="14">
        <f>'World Index &amp; Universal'!BR488</f>
        <v>1.1954619435194269E-2</v>
      </c>
      <c r="BA244" s="14">
        <f>'World Index &amp; Universal'!BS488</f>
        <v>2.7713811335821736E-2</v>
      </c>
      <c r="BB244" s="14">
        <f>'World Index &amp; Universal'!BT488</f>
        <v>3.4097084246864418E-2</v>
      </c>
      <c r="BC244" s="14">
        <f>'World Index &amp; Universal'!BV488</f>
        <v>1.5578635014836584E-2</v>
      </c>
      <c r="BD244" s="14">
        <f>'World Index &amp; Universal'!BW488</f>
        <v>1.5879979550805778E-3</v>
      </c>
      <c r="BE244" s="14">
        <f>'World Index &amp; Universal'!BX488</f>
        <v>9.4459881023971626E-3</v>
      </c>
      <c r="BF244" s="14">
        <f>'World Index &amp; Universal'!BY488</f>
        <v>-4.4095190709692034E-4</v>
      </c>
      <c r="BG244" s="14">
        <f>'World Index &amp; Universal'!BZ488</f>
        <v>1.1508396115858854E-2</v>
      </c>
      <c r="BH244" s="14">
        <f>'World Index &amp; Universal'!CA488</f>
        <v>2.7260638970763473E-2</v>
      </c>
      <c r="BI244" s="14">
        <f>'World Index &amp; Universal'!CB488</f>
        <v>3.3641097165442391E-2</v>
      </c>
      <c r="BJ244" s="14">
        <f>'World Index &amp; Universal'!CD488</f>
        <v>-1.1371996076508184E-2</v>
      </c>
      <c r="BK244" s="14">
        <f>'World Index &amp; Universal'!CE488</f>
        <v>-9.8075292294875771E-3</v>
      </c>
      <c r="BL244" s="14">
        <f>'World Index &amp; Universal'!CF488</f>
        <v>-2.0389430491937199E-3</v>
      </c>
      <c r="BM244" s="14">
        <f>'World Index &amp; Universal'!CG488</f>
        <v>-1.1813394796168164E-2</v>
      </c>
      <c r="BN244" s="14">
        <f>'World Index &amp; Universal'!CH488</f>
        <v>-1.1377459801668821E-2</v>
      </c>
      <c r="BO244" s="14">
        <f>'World Index &amp; Universal'!CI488</f>
        <v>1.5573022345036547E-2</v>
      </c>
      <c r="BP244" s="14">
        <f>'World Index &amp; Universal'!CJ488</f>
        <v>6.2111385880332382E-3</v>
      </c>
      <c r="BQ244" s="14">
        <f>'World Index &amp; Universal'!CL488</f>
        <v>-1.1371996076508184E-2</v>
      </c>
      <c r="BR244" s="14">
        <f>'World Index &amp; Universal'!CM488</f>
        <v>-2.4991360558120013E-2</v>
      </c>
      <c r="BS244" s="14">
        <f>'World Index &amp; Universal'!CN488</f>
        <v>-1.7341899604189304E-2</v>
      </c>
      <c r="BT244" s="14">
        <f>'World Index &amp; Universal'!CO488</f>
        <v>-2.6966467736576738E-2</v>
      </c>
      <c r="BU244" s="14">
        <f>'World Index &amp; Universal'!CP488</f>
        <v>-2.653721746613058E-2</v>
      </c>
      <c r="BV244" s="14">
        <f>'World Index &amp; Universal'!CQ488</f>
        <v>-1.5334222160684696E-2</v>
      </c>
      <c r="BW244" s="14">
        <f>'World Index &amp; Universal'!CR488</f>
        <v>6.2111385880332382E-3</v>
      </c>
      <c r="BX244" s="14">
        <f>'World Index &amp; Universal'!CT488</f>
        <v>-1.7474597517589507E-2</v>
      </c>
      <c r="BY244" s="14">
        <f>'World Index &amp; Universal'!CU488</f>
        <v>-3.1009892406814177E-2</v>
      </c>
      <c r="BZ244" s="14">
        <f>'World Index &amp; Universal'!CV488</f>
        <v>-2.3407650033842042E-2</v>
      </c>
      <c r="CA244" s="14">
        <f>'World Index &amp; Universal'!CW488</f>
        <v>-3.2972807646679869E-2</v>
      </c>
      <c r="CB244" s="14">
        <f>'World Index &amp; Universal'!CX488</f>
        <v>-3.2546207051651344E-2</v>
      </c>
      <c r="CC244" s="14">
        <f>'World Index &amp; Universal'!CY488</f>
        <v>-6.1727984811905667E-3</v>
      </c>
      <c r="CD244" s="14">
        <f>'World Index &amp; Universal'!CZ488</f>
        <v>-6.1727984811905667E-3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19</vt:i4>
      </vt:variant>
    </vt:vector>
  </HeadingPairs>
  <TitlesOfParts>
    <vt:vector size="19" baseType="lpstr">
      <vt:lpstr>Interest rate</vt:lpstr>
      <vt:lpstr>Monthly return GPFG</vt:lpstr>
      <vt:lpstr>Weights</vt:lpstr>
      <vt:lpstr>FX-rates &amp; Forward</vt:lpstr>
      <vt:lpstr>World Index &amp; Universal</vt:lpstr>
      <vt:lpstr>Figures 1</vt:lpstr>
      <vt:lpstr>Sorted Data - Stata</vt:lpstr>
      <vt:lpstr>Stata input</vt:lpstr>
      <vt:lpstr>Stata input 2</vt:lpstr>
      <vt:lpstr>Summary stat. tables</vt:lpstr>
      <vt:lpstr>Stata output</vt:lpstr>
      <vt:lpstr>Tables</vt:lpstr>
      <vt:lpstr>Figures 2</vt:lpstr>
      <vt:lpstr>Conditional Accuracy</vt:lpstr>
      <vt:lpstr>Moments</vt:lpstr>
      <vt:lpstr>SD test</vt:lpstr>
      <vt:lpstr>SR test</vt:lpstr>
      <vt:lpstr>Skewness test</vt:lpstr>
      <vt:lpstr>Kurtosis test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Gulbrandsen, Thomas</dc:creator>
  <cp:lastModifiedBy>AP</cp:lastModifiedBy>
  <dcterms:created xsi:type="dcterms:W3CDTF">2018-04-05T09:05:17Z</dcterms:created>
  <dcterms:modified xsi:type="dcterms:W3CDTF">2018-09-02T20:52:46Z</dcterms:modified>
</cp:coreProperties>
</file>